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orpc1-my.sharepoint.com/personal/eleuby_morpc_org/Documents/Documents/ROI/ROI 2025/"/>
    </mc:Choice>
  </mc:AlternateContent>
  <xr:revisionPtr revIDLastSave="26" documentId="8_{E682ED04-7C70-48CE-9751-09024EFFECD5}" xr6:coauthVersionLast="47" xr6:coauthVersionMax="47" xr10:uidLastSave="{6ABADC8E-0C64-4B8F-9C4D-C20DEEDCD045}"/>
  <bookViews>
    <workbookView xWindow="28680" yWindow="-120" windowWidth="29040" windowHeight="15720" tabRatio="778" firstSheet="10" activeTab="11" xr2:uid="{00000000-000D-0000-FFFF-FFFF00000000}"/>
  </bookViews>
  <sheets>
    <sheet name="Formulas_2020" sheetId="10" r:id="rId1"/>
    <sheet name="2020_Jurisdiction_Pop_Est" sheetId="5" r:id="rId2"/>
    <sheet name="Formulas_2021" sheetId="11" r:id="rId3"/>
    <sheet name="Formulas_2022" sheetId="12" r:id="rId4"/>
    <sheet name="2021_Jurisdiction_Pop_Est" sheetId="16" r:id="rId5"/>
    <sheet name="2020_Juris_Pop_Est_FRA_Only" sheetId="9" r:id="rId6"/>
    <sheet name="Formulas_2023" sheetId="18" r:id="rId7"/>
    <sheet name="Sheet2" sheetId="21" r:id="rId8"/>
    <sheet name="Sheet3" sheetId="22" r:id="rId9"/>
    <sheet name="TEST" sheetId="19" r:id="rId10"/>
    <sheet name="Formulas_2025" sheetId="20" r:id="rId11"/>
    <sheet name="FINAL" sheetId="7" r:id="rId12"/>
  </sheets>
  <definedNames>
    <definedName name="_xlnm._FilterDatabase" localSheetId="1" hidden="1">'2020_Jurisdiction_Pop_Est'!$A$1:$O$293</definedName>
    <definedName name="_xlnm._FilterDatabase" localSheetId="4" hidden="1">'2021_Jurisdiction_Pop_Est'!$A$1:$S$430</definedName>
    <definedName name="_xlnm.Print_Area" localSheetId="11">FINAL!$A$1:$E$68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99" i="20" l="1"/>
  <c r="CY99" i="20"/>
  <c r="DA43" i="20"/>
  <c r="DA65" i="20"/>
  <c r="DA99" i="20" s="1"/>
  <c r="DA28" i="20"/>
  <c r="DA29" i="20"/>
  <c r="DA30" i="20"/>
  <c r="DA31" i="20"/>
  <c r="DA32" i="20"/>
  <c r="DA33" i="20"/>
  <c r="DA34" i="20"/>
  <c r="DA35" i="20"/>
  <c r="DA36" i="20"/>
  <c r="DA37" i="20"/>
  <c r="DA38" i="20"/>
  <c r="DA39" i="20"/>
  <c r="DA40" i="20"/>
  <c r="DA41" i="20"/>
  <c r="DA42" i="20"/>
  <c r="DA44" i="20"/>
  <c r="DA45" i="20"/>
  <c r="DA46" i="20"/>
  <c r="DA47" i="20"/>
  <c r="DA48" i="20"/>
  <c r="DA49" i="20"/>
  <c r="DA50" i="20"/>
  <c r="DA51" i="20"/>
  <c r="DA52" i="20"/>
  <c r="DA53" i="20"/>
  <c r="DA54" i="20"/>
  <c r="DA55" i="20"/>
  <c r="DA56" i="20"/>
  <c r="DA57" i="20"/>
  <c r="DA58" i="20"/>
  <c r="DA59" i="20"/>
  <c r="DA60" i="20"/>
  <c r="DA61" i="20"/>
  <c r="DA62" i="20"/>
  <c r="DA63" i="20"/>
  <c r="DA64" i="20"/>
  <c r="DA66" i="20"/>
  <c r="DA67" i="20"/>
  <c r="DA68" i="20"/>
  <c r="DA69" i="20"/>
  <c r="DA70" i="20"/>
  <c r="DA71" i="20"/>
  <c r="DA72" i="20"/>
  <c r="DA73" i="20"/>
  <c r="DA74" i="20"/>
  <c r="DA75" i="20"/>
  <c r="DA76" i="20"/>
  <c r="DA77" i="20"/>
  <c r="DA78" i="20"/>
  <c r="DA79" i="20"/>
  <c r="DA80" i="20"/>
  <c r="DA81" i="20"/>
  <c r="DA82" i="20"/>
  <c r="DA83" i="20"/>
  <c r="DA84" i="20"/>
  <c r="DA85" i="20"/>
  <c r="DA86" i="20"/>
  <c r="DA87" i="20"/>
  <c r="DA88" i="20"/>
  <c r="DA89" i="20"/>
  <c r="DA90" i="20"/>
  <c r="DA91" i="20"/>
  <c r="DA92" i="20"/>
  <c r="DA93" i="20"/>
  <c r="DA94" i="20"/>
  <c r="DA95" i="20"/>
  <c r="DA96" i="20"/>
  <c r="DA27" i="20"/>
  <c r="CZ85" i="20"/>
  <c r="CZ69" i="20"/>
  <c r="CZ67" i="20"/>
  <c r="CZ63" i="20"/>
  <c r="CZ55" i="20"/>
  <c r="CZ50" i="20"/>
  <c r="CZ44" i="20"/>
  <c r="CZ33" i="20"/>
  <c r="CZ31" i="20"/>
  <c r="CZ30" i="20"/>
  <c r="CZ28" i="20"/>
  <c r="CZ27" i="20"/>
  <c r="DA104" i="20"/>
  <c r="DA103" i="20"/>
  <c r="DA102" i="20"/>
  <c r="CY86" i="20"/>
  <c r="E100" i="20"/>
  <c r="E99" i="20"/>
  <c r="CY42" i="20"/>
  <c r="CY96" i="20"/>
  <c r="CY95" i="20"/>
  <c r="CY87" i="20"/>
  <c r="CY88" i="20"/>
  <c r="CY89" i="20"/>
  <c r="CY90" i="20"/>
  <c r="CY91" i="20"/>
  <c r="CY92" i="20"/>
  <c r="CY93" i="20"/>
  <c r="CY45" i="20"/>
  <c r="CY46" i="20"/>
  <c r="CY47" i="20"/>
  <c r="CY48" i="20"/>
  <c r="CY49" i="20"/>
  <c r="CY50" i="20"/>
  <c r="CY51" i="20"/>
  <c r="CY52" i="20"/>
  <c r="CY53" i="20"/>
  <c r="CY54" i="20"/>
  <c r="CY55" i="20"/>
  <c r="CY56" i="20"/>
  <c r="CY57" i="20"/>
  <c r="CY58" i="20"/>
  <c r="CY59" i="20"/>
  <c r="CY60" i="20"/>
  <c r="CY61" i="20"/>
  <c r="CY62" i="20"/>
  <c r="CY63" i="20"/>
  <c r="CY64" i="20"/>
  <c r="CY66" i="20"/>
  <c r="CY67" i="20"/>
  <c r="CY68" i="20"/>
  <c r="CY69" i="20"/>
  <c r="CY70" i="20"/>
  <c r="CY71" i="20"/>
  <c r="CY72" i="20"/>
  <c r="CY73" i="20"/>
  <c r="CY74" i="20"/>
  <c r="CY75" i="20"/>
  <c r="CY76" i="20"/>
  <c r="CY77" i="20"/>
  <c r="CY78" i="20"/>
  <c r="CY79" i="20"/>
  <c r="CY80" i="20"/>
  <c r="CY81" i="20"/>
  <c r="CY82" i="20"/>
  <c r="CY83" i="20"/>
  <c r="CY84" i="20"/>
  <c r="CY85" i="20"/>
  <c r="CY44" i="20"/>
  <c r="CY43" i="20"/>
  <c r="CY41" i="20"/>
  <c r="CY40" i="20"/>
  <c r="CY39" i="20"/>
  <c r="CY38" i="20"/>
  <c r="CY27" i="20"/>
  <c r="CY28" i="20"/>
  <c r="CY29" i="20"/>
  <c r="CY30" i="20"/>
  <c r="CY31" i="20"/>
  <c r="CY32" i="20"/>
  <c r="CY33" i="20"/>
  <c r="CY34" i="20"/>
  <c r="CY35" i="20"/>
  <c r="CY36" i="20"/>
  <c r="CY37" i="20"/>
  <c r="BO59" i="20"/>
  <c r="BP59" i="20"/>
  <c r="BQ59" i="20"/>
  <c r="BR59" i="20"/>
  <c r="BS59" i="20"/>
  <c r="BY59" i="20"/>
  <c r="BZ59" i="20"/>
  <c r="CI59" i="20"/>
  <c r="CJ59" i="20"/>
  <c r="CN59" i="20"/>
  <c r="F19" i="20"/>
  <c r="F20" i="20"/>
  <c r="O59" i="20" s="1"/>
  <c r="F18" i="20"/>
  <c r="CY102" i="20" l="1"/>
  <c r="CY103" i="20" s="1"/>
  <c r="J55" i="20"/>
  <c r="BJ59" i="20"/>
  <c r="AT59" i="20"/>
  <c r="AD59" i="20"/>
  <c r="N59" i="20"/>
  <c r="BD55" i="20"/>
  <c r="AV55" i="20"/>
  <c r="AF55" i="20"/>
  <c r="H59" i="20"/>
  <c r="CG59" i="20"/>
  <c r="BI59" i="20"/>
  <c r="BA59" i="20"/>
  <c r="AS59" i="20"/>
  <c r="AK59" i="20"/>
  <c r="AC59" i="20"/>
  <c r="U59" i="20"/>
  <c r="M59" i="20"/>
  <c r="CH59" i="20"/>
  <c r="BB59" i="20"/>
  <c r="AL59" i="20"/>
  <c r="V59" i="20"/>
  <c r="BK55" i="20"/>
  <c r="O55" i="20"/>
  <c r="CF59" i="20"/>
  <c r="BX59" i="20"/>
  <c r="BH59" i="20"/>
  <c r="AZ59" i="20"/>
  <c r="AR59" i="20"/>
  <c r="AJ59" i="20"/>
  <c r="AB59" i="20"/>
  <c r="T59" i="20"/>
  <c r="L59" i="20"/>
  <c r="BB55" i="20"/>
  <c r="N55" i="20"/>
  <c r="CM59" i="20"/>
  <c r="CE59" i="20"/>
  <c r="BW59" i="20"/>
  <c r="BG59" i="20"/>
  <c r="AY59" i="20"/>
  <c r="AQ59" i="20"/>
  <c r="AI59" i="20"/>
  <c r="AA59" i="20"/>
  <c r="S59" i="20"/>
  <c r="K59" i="20"/>
  <c r="H55" i="20"/>
  <c r="AC55" i="20"/>
  <c r="U55" i="20"/>
  <c r="CL59" i="20"/>
  <c r="CD59" i="20"/>
  <c r="BV59" i="20"/>
  <c r="BN59" i="20"/>
  <c r="BF59" i="20"/>
  <c r="AX59" i="20"/>
  <c r="AP59" i="20"/>
  <c r="AH59" i="20"/>
  <c r="Z59" i="20"/>
  <c r="R59" i="20"/>
  <c r="J59" i="20"/>
  <c r="AR55" i="20"/>
  <c r="AJ55" i="20"/>
  <c r="T55" i="20"/>
  <c r="CK59" i="20"/>
  <c r="CC59" i="20"/>
  <c r="BU59" i="20"/>
  <c r="BM59" i="20"/>
  <c r="BE59" i="20"/>
  <c r="AW59" i="20"/>
  <c r="AO59" i="20"/>
  <c r="AG59" i="20"/>
  <c r="Y59" i="20"/>
  <c r="Q59" i="20"/>
  <c r="I59" i="20"/>
  <c r="BG55" i="20"/>
  <c r="AY55" i="20"/>
  <c r="AI55" i="20"/>
  <c r="CB59" i="20"/>
  <c r="BT59" i="20"/>
  <c r="BL59" i="20"/>
  <c r="BD59" i="20"/>
  <c r="AV59" i="20"/>
  <c r="AN59" i="20"/>
  <c r="AF59" i="20"/>
  <c r="X59" i="20"/>
  <c r="P59" i="20"/>
  <c r="BN55" i="20"/>
  <c r="BF55" i="20"/>
  <c r="AP55" i="20"/>
  <c r="CA59" i="20"/>
  <c r="BK59" i="20"/>
  <c r="BC59" i="20"/>
  <c r="AU59" i="20"/>
  <c r="AM59" i="20"/>
  <c r="AE59" i="20"/>
  <c r="W59" i="20"/>
  <c r="BC45" i="20"/>
  <c r="CB45" i="20"/>
  <c r="CC45" i="20"/>
  <c r="CD45" i="20"/>
  <c r="CI45" i="20"/>
  <c r="CJ45" i="20"/>
  <c r="CN45" i="20"/>
  <c r="F21" i="20"/>
  <c r="F22" i="20"/>
  <c r="BT45" i="20" s="1"/>
  <c r="BU45" i="20" s="1"/>
  <c r="BV45" i="20" s="1"/>
  <c r="BW45" i="20" s="1"/>
  <c r="BX45" i="20" s="1"/>
  <c r="F23" i="20"/>
  <c r="CN96" i="20"/>
  <c r="CI96" i="20"/>
  <c r="CE96" i="20"/>
  <c r="CN84" i="20"/>
  <c r="CI84" i="20"/>
  <c r="CE84" i="20"/>
  <c r="CN83" i="20"/>
  <c r="CI83" i="20"/>
  <c r="CE83" i="20"/>
  <c r="CN82" i="20"/>
  <c r="CI82" i="20"/>
  <c r="CE82" i="20"/>
  <c r="CN53" i="20"/>
  <c r="CI53" i="20"/>
  <c r="CE53" i="20"/>
  <c r="CN49" i="20"/>
  <c r="CI49" i="20"/>
  <c r="CE49" i="20"/>
  <c r="CN17" i="20"/>
  <c r="CN13" i="20"/>
  <c r="CL13" i="20"/>
  <c r="CM13" i="20"/>
  <c r="CK13" i="20"/>
  <c r="CJ13" i="20"/>
  <c r="CI13" i="20"/>
  <c r="CF13" i="20"/>
  <c r="CG13" i="20"/>
  <c r="CH13" i="20"/>
  <c r="CE13" i="20"/>
  <c r="CC13" i="20"/>
  <c r="CD13" i="20"/>
  <c r="CB13" i="20"/>
  <c r="CA13" i="20"/>
  <c r="BZ13" i="20"/>
  <c r="BY13" i="20"/>
  <c r="BU13" i="20"/>
  <c r="BV13" i="20"/>
  <c r="BW13" i="20"/>
  <c r="BX13" i="20"/>
  <c r="BT13" i="20"/>
  <c r="BR13" i="20"/>
  <c r="BS13" i="20"/>
  <c r="BQ13" i="20"/>
  <c r="BP13" i="20"/>
  <c r="BO13" i="20"/>
  <c r="BE13" i="20"/>
  <c r="BF13" i="20"/>
  <c r="BG13" i="20"/>
  <c r="BH13" i="20"/>
  <c r="BI13" i="20"/>
  <c r="BJ13" i="20"/>
  <c r="BK13" i="20"/>
  <c r="BL13" i="20"/>
  <c r="BM13" i="20"/>
  <c r="BN13" i="20"/>
  <c r="BD13" i="20"/>
  <c r="BC13" i="20"/>
  <c r="AY13" i="20"/>
  <c r="AZ13" i="20"/>
  <c r="BA13" i="20"/>
  <c r="BB13" i="20"/>
  <c r="AX13" i="20"/>
  <c r="AS13" i="20"/>
  <c r="AS39" i="20" s="1"/>
  <c r="AT13" i="20"/>
  <c r="AT39" i="20" s="1"/>
  <c r="AU13" i="20"/>
  <c r="AU39" i="20" s="1"/>
  <c r="AV13" i="20"/>
  <c r="AV39" i="20" s="1"/>
  <c r="AW13" i="20"/>
  <c r="AW39" i="20" s="1"/>
  <c r="AR13" i="20"/>
  <c r="AR39" i="20" s="1"/>
  <c r="I13" i="20"/>
  <c r="I46" i="20" s="1"/>
  <c r="J13" i="20"/>
  <c r="J46" i="20" s="1"/>
  <c r="K13" i="20"/>
  <c r="K38" i="20" s="1"/>
  <c r="L13" i="20"/>
  <c r="L57" i="20" s="1"/>
  <c r="M13" i="20"/>
  <c r="M57" i="20" s="1"/>
  <c r="N13" i="20"/>
  <c r="N57" i="20" s="1"/>
  <c r="O13" i="20"/>
  <c r="P13" i="20"/>
  <c r="Q13" i="20"/>
  <c r="Q34" i="20" s="1"/>
  <c r="R13" i="20"/>
  <c r="R46" i="20" s="1"/>
  <c r="S13" i="20"/>
  <c r="S38" i="20" s="1"/>
  <c r="T13" i="20"/>
  <c r="T57" i="20" s="1"/>
  <c r="U13" i="20"/>
  <c r="U57" i="20" s="1"/>
  <c r="V13" i="20"/>
  <c r="V57" i="20" s="1"/>
  <c r="W13" i="20"/>
  <c r="W34" i="20" s="1"/>
  <c r="X13" i="20"/>
  <c r="Y13" i="20"/>
  <c r="Y34" i="20" s="1"/>
  <c r="Z13" i="20"/>
  <c r="Z46" i="20" s="1"/>
  <c r="AA13" i="20"/>
  <c r="AA38" i="20" s="1"/>
  <c r="AB13" i="20"/>
  <c r="AB57" i="20" s="1"/>
  <c r="AC13" i="20"/>
  <c r="AC57" i="20" s="1"/>
  <c r="AD13" i="20"/>
  <c r="AD57" i="20" s="1"/>
  <c r="AE13" i="20"/>
  <c r="AE34" i="20" s="1"/>
  <c r="AF13" i="20"/>
  <c r="AF57" i="20" s="1"/>
  <c r="AG13" i="20"/>
  <c r="AG34" i="20" s="1"/>
  <c r="AH13" i="20"/>
  <c r="AH46" i="20" s="1"/>
  <c r="AI13" i="20"/>
  <c r="AI38" i="20" s="1"/>
  <c r="AJ13" i="20"/>
  <c r="AJ57" i="20" s="1"/>
  <c r="AK13" i="20"/>
  <c r="AK57" i="20" s="1"/>
  <c r="AL13" i="20"/>
  <c r="AL57" i="20" s="1"/>
  <c r="AM13" i="20"/>
  <c r="AM34" i="20" s="1"/>
  <c r="AN13" i="20"/>
  <c r="AN57" i="20" s="1"/>
  <c r="AO13" i="20"/>
  <c r="AO34" i="20" s="1"/>
  <c r="AP13" i="20"/>
  <c r="AP46" i="20" s="1"/>
  <c r="AQ13" i="20"/>
  <c r="AQ38" i="20" s="1"/>
  <c r="H25" i="18"/>
  <c r="E122" i="20"/>
  <c r="E85" i="20"/>
  <c r="E69" i="20"/>
  <c r="E67" i="20"/>
  <c r="E63" i="20"/>
  <c r="E55" i="20"/>
  <c r="BL55" i="20" s="1"/>
  <c r="E50" i="20"/>
  <c r="BX50" i="20" s="1"/>
  <c r="E44" i="20"/>
  <c r="H44" i="20" s="1"/>
  <c r="E33" i="20"/>
  <c r="E31" i="20"/>
  <c r="E30" i="20"/>
  <c r="E28" i="20"/>
  <c r="E27" i="20"/>
  <c r="CE27" i="20" s="1"/>
  <c r="CV99" i="20"/>
  <c r="CV100" i="20" s="1"/>
  <c r="CU99" i="20"/>
  <c r="CU100" i="20" s="1"/>
  <c r="CT99" i="20"/>
  <c r="CT100" i="20" s="1"/>
  <c r="CS99" i="20"/>
  <c r="CS100" i="20" s="1"/>
  <c r="CR99" i="20"/>
  <c r="CR100" i="20" s="1"/>
  <c r="CQ99" i="20"/>
  <c r="CQ100" i="20" s="1"/>
  <c r="CP99" i="20"/>
  <c r="CP100" i="20" s="1"/>
  <c r="CO99" i="20"/>
  <c r="CO100" i="20" s="1"/>
  <c r="K37" i="20"/>
  <c r="F24" i="20"/>
  <c r="F16" i="20"/>
  <c r="F17" i="20"/>
  <c r="AH84" i="20" s="1"/>
  <c r="F15" i="20"/>
  <c r="F14" i="20"/>
  <c r="AR50" i="20" s="1"/>
  <c r="H15" i="20"/>
  <c r="H14" i="20"/>
  <c r="H13" i="20"/>
  <c r="H38" i="20" s="1"/>
  <c r="CE17" i="20"/>
  <c r="CI17" i="20"/>
  <c r="G10" i="20"/>
  <c r="CW9" i="20"/>
  <c r="CW5" i="20"/>
  <c r="CW4" i="20"/>
  <c r="CY104" i="20" l="1"/>
  <c r="AZ55" i="20"/>
  <c r="AK55" i="20"/>
  <c r="V55" i="20"/>
  <c r="W55" i="20"/>
  <c r="BV55" i="20"/>
  <c r="CD55" i="20"/>
  <c r="CL55" i="20"/>
  <c r="BO55" i="20"/>
  <c r="BW55" i="20"/>
  <c r="CE55" i="20"/>
  <c r="CM55" i="20"/>
  <c r="BP55" i="20"/>
  <c r="BX55" i="20"/>
  <c r="CF55" i="20"/>
  <c r="CN55" i="20"/>
  <c r="BQ55" i="20"/>
  <c r="BY55" i="20"/>
  <c r="CG55" i="20"/>
  <c r="BR55" i="20"/>
  <c r="BZ55" i="20"/>
  <c r="CH55" i="20"/>
  <c r="BC55" i="20"/>
  <c r="BS55" i="20"/>
  <c r="CA55" i="20"/>
  <c r="CI55" i="20"/>
  <c r="I55" i="20"/>
  <c r="Y55" i="20"/>
  <c r="AO55" i="20"/>
  <c r="BE55" i="20"/>
  <c r="BU55" i="20"/>
  <c r="CK55" i="20"/>
  <c r="BT55" i="20"/>
  <c r="CB55" i="20"/>
  <c r="CJ55" i="20"/>
  <c r="Q55" i="20"/>
  <c r="AG55" i="20"/>
  <c r="AW55" i="20"/>
  <c r="BM55" i="20"/>
  <c r="CC55" i="20"/>
  <c r="R55" i="20"/>
  <c r="K55" i="20"/>
  <c r="BH55" i="20"/>
  <c r="AS55" i="20"/>
  <c r="AD55" i="20"/>
  <c r="AE55" i="20"/>
  <c r="AX30" i="20"/>
  <c r="BV30" i="20"/>
  <c r="CL30" i="20"/>
  <c r="BB30" i="20"/>
  <c r="BZ30" i="20"/>
  <c r="AY30" i="20"/>
  <c r="BW30" i="20"/>
  <c r="CE30" i="20"/>
  <c r="CM30" i="20"/>
  <c r="AZ30" i="20"/>
  <c r="BX30" i="20"/>
  <c r="CF30" i="20"/>
  <c r="BA30" i="20"/>
  <c r="BQ30" i="20"/>
  <c r="BY30" i="20"/>
  <c r="CG30" i="20"/>
  <c r="BR30" i="20"/>
  <c r="BS30" i="20"/>
  <c r="CA30" i="20"/>
  <c r="BT30" i="20"/>
  <c r="BU30" i="20"/>
  <c r="CK30" i="20"/>
  <c r="CH30" i="20"/>
  <c r="Z55" i="20"/>
  <c r="S55" i="20"/>
  <c r="BA55" i="20"/>
  <c r="AL55" i="20"/>
  <c r="AM55" i="20"/>
  <c r="P55" i="20"/>
  <c r="AH55" i="20"/>
  <c r="AA55" i="20"/>
  <c r="L55" i="20"/>
  <c r="BI55" i="20"/>
  <c r="AT55" i="20"/>
  <c r="AU55" i="20"/>
  <c r="X55" i="20"/>
  <c r="J30" i="20"/>
  <c r="R30" i="20"/>
  <c r="Z30" i="20"/>
  <c r="AH30" i="20"/>
  <c r="AP30" i="20"/>
  <c r="BF30" i="20"/>
  <c r="BN30" i="20"/>
  <c r="CD30" i="20"/>
  <c r="V30" i="20"/>
  <c r="AL30" i="20"/>
  <c r="K30" i="20"/>
  <c r="S30" i="20"/>
  <c r="AA30" i="20"/>
  <c r="AI30" i="20"/>
  <c r="AQ30" i="20"/>
  <c r="BG30" i="20"/>
  <c r="BO30" i="20"/>
  <c r="L30" i="20"/>
  <c r="T30" i="20"/>
  <c r="AB30" i="20"/>
  <c r="AJ30" i="20"/>
  <c r="AR30" i="20"/>
  <c r="BH30" i="20"/>
  <c r="BP30" i="20"/>
  <c r="CN30" i="20"/>
  <c r="M30" i="20"/>
  <c r="U30" i="20"/>
  <c r="AC30" i="20"/>
  <c r="AK30" i="20"/>
  <c r="AS30" i="20"/>
  <c r="BI30" i="20"/>
  <c r="H30" i="20"/>
  <c r="AD30" i="20"/>
  <c r="BJ30" i="20"/>
  <c r="N30" i="20"/>
  <c r="AT30" i="20"/>
  <c r="O30" i="20"/>
  <c r="W30" i="20"/>
  <c r="AE30" i="20"/>
  <c r="AM30" i="20"/>
  <c r="AU30" i="20"/>
  <c r="BC30" i="20"/>
  <c r="BK30" i="20"/>
  <c r="CI30" i="20"/>
  <c r="P30" i="20"/>
  <c r="X30" i="20"/>
  <c r="AF30" i="20"/>
  <c r="AN30" i="20"/>
  <c r="AV30" i="20"/>
  <c r="BD30" i="20"/>
  <c r="BL30" i="20"/>
  <c r="CB30" i="20"/>
  <c r="CJ30" i="20"/>
  <c r="AW30" i="20"/>
  <c r="BM30" i="20"/>
  <c r="BE30" i="20"/>
  <c r="I30" i="20"/>
  <c r="AG30" i="20"/>
  <c r="AO30" i="20"/>
  <c r="Q30" i="20"/>
  <c r="CC30" i="20"/>
  <c r="Y30" i="20"/>
  <c r="L54" i="20"/>
  <c r="T54" i="20"/>
  <c r="AB54" i="20"/>
  <c r="AJ54" i="20"/>
  <c r="AR54" i="20"/>
  <c r="AZ54" i="20"/>
  <c r="BH54" i="20"/>
  <c r="BP54" i="20"/>
  <c r="BX54" i="20"/>
  <c r="CF54" i="20"/>
  <c r="CN54" i="20"/>
  <c r="O51" i="20"/>
  <c r="W51" i="20"/>
  <c r="AE51" i="20"/>
  <c r="AM51" i="20"/>
  <c r="AU51" i="20"/>
  <c r="BC51" i="20"/>
  <c r="BK51" i="20"/>
  <c r="BS51" i="20"/>
  <c r="CA51" i="20"/>
  <c r="CI51" i="20"/>
  <c r="J28" i="20"/>
  <c r="R28" i="20"/>
  <c r="Z28" i="20"/>
  <c r="AH28" i="20"/>
  <c r="AP28" i="20"/>
  <c r="AX28" i="20"/>
  <c r="BF28" i="20"/>
  <c r="BN28" i="20"/>
  <c r="BV28" i="20"/>
  <c r="CD28" i="20"/>
  <c r="CL28" i="20"/>
  <c r="N29" i="20"/>
  <c r="V29" i="20"/>
  <c r="AD29" i="20"/>
  <c r="AL29" i="20"/>
  <c r="AT29" i="20"/>
  <c r="BB29" i="20"/>
  <c r="BJ29" i="20"/>
  <c r="BR29" i="20"/>
  <c r="BZ29" i="20"/>
  <c r="CH29" i="20"/>
  <c r="AY51" i="20"/>
  <c r="V28" i="20"/>
  <c r="AT28" i="20"/>
  <c r="BR28" i="20"/>
  <c r="R29" i="20"/>
  <c r="AP29" i="20"/>
  <c r="BF29" i="20"/>
  <c r="CD29" i="20"/>
  <c r="M54" i="20"/>
  <c r="U54" i="20"/>
  <c r="AC54" i="20"/>
  <c r="AK54" i="20"/>
  <c r="AS54" i="20"/>
  <c r="BA54" i="20"/>
  <c r="BI54" i="20"/>
  <c r="BQ54" i="20"/>
  <c r="BY54" i="20"/>
  <c r="CG54" i="20"/>
  <c r="H54" i="20"/>
  <c r="P51" i="20"/>
  <c r="X51" i="20"/>
  <c r="AF51" i="20"/>
  <c r="AN51" i="20"/>
  <c r="AV51" i="20"/>
  <c r="BD51" i="20"/>
  <c r="BL51" i="20"/>
  <c r="BT51" i="20"/>
  <c r="CB51" i="20"/>
  <c r="CJ51" i="20"/>
  <c r="K28" i="20"/>
  <c r="S28" i="20"/>
  <c r="AA28" i="20"/>
  <c r="AI28" i="20"/>
  <c r="AQ28" i="20"/>
  <c r="AY28" i="20"/>
  <c r="BG28" i="20"/>
  <c r="BO28" i="20"/>
  <c r="BW28" i="20"/>
  <c r="CE28" i="20"/>
  <c r="CM28" i="20"/>
  <c r="O29" i="20"/>
  <c r="W29" i="20"/>
  <c r="AE29" i="20"/>
  <c r="AM29" i="20"/>
  <c r="AU29" i="20"/>
  <c r="BC29" i="20"/>
  <c r="BK29" i="20"/>
  <c r="BS29" i="20"/>
  <c r="CA29" i="20"/>
  <c r="CI29" i="20"/>
  <c r="N54" i="20"/>
  <c r="V54" i="20"/>
  <c r="AD54" i="20"/>
  <c r="AL54" i="20"/>
  <c r="AT54" i="20"/>
  <c r="BB54" i="20"/>
  <c r="BJ54" i="20"/>
  <c r="BR54" i="20"/>
  <c r="BZ54" i="20"/>
  <c r="CH54" i="20"/>
  <c r="I51" i="20"/>
  <c r="Q51" i="20"/>
  <c r="Y51" i="20"/>
  <c r="AG51" i="20"/>
  <c r="AO51" i="20"/>
  <c r="AW51" i="20"/>
  <c r="BE51" i="20"/>
  <c r="BM51" i="20"/>
  <c r="BU51" i="20"/>
  <c r="CC51" i="20"/>
  <c r="CK51" i="20"/>
  <c r="L28" i="20"/>
  <c r="T28" i="20"/>
  <c r="AB28" i="20"/>
  <c r="AJ28" i="20"/>
  <c r="AR28" i="20"/>
  <c r="AZ28" i="20"/>
  <c r="BH28" i="20"/>
  <c r="BP28" i="20"/>
  <c r="BX28" i="20"/>
  <c r="CF28" i="20"/>
  <c r="CN28" i="20"/>
  <c r="P29" i="20"/>
  <c r="X29" i="20"/>
  <c r="AF29" i="20"/>
  <c r="AN29" i="20"/>
  <c r="AV29" i="20"/>
  <c r="BD29" i="20"/>
  <c r="BL29" i="20"/>
  <c r="BT29" i="20"/>
  <c r="CB29" i="20"/>
  <c r="CJ29" i="20"/>
  <c r="O54" i="20"/>
  <c r="W54" i="20"/>
  <c r="AE54" i="20"/>
  <c r="AM54" i="20"/>
  <c r="AU54" i="20"/>
  <c r="BC54" i="20"/>
  <c r="BK54" i="20"/>
  <c r="BS54" i="20"/>
  <c r="CA54" i="20"/>
  <c r="CI54" i="20"/>
  <c r="J51" i="20"/>
  <c r="R51" i="20"/>
  <c r="Z51" i="20"/>
  <c r="AH51" i="20"/>
  <c r="AP51" i="20"/>
  <c r="AX51" i="20"/>
  <c r="BF51" i="20"/>
  <c r="BN51" i="20"/>
  <c r="BV51" i="20"/>
  <c r="CD51" i="20"/>
  <c r="CL51" i="20"/>
  <c r="M28" i="20"/>
  <c r="U28" i="20"/>
  <c r="AC28" i="20"/>
  <c r="AK28" i="20"/>
  <c r="AS28" i="20"/>
  <c r="BA28" i="20"/>
  <c r="BI28" i="20"/>
  <c r="BQ28" i="20"/>
  <c r="BY28" i="20"/>
  <c r="CG28" i="20"/>
  <c r="I29" i="20"/>
  <c r="Q29" i="20"/>
  <c r="Y29" i="20"/>
  <c r="AG29" i="20"/>
  <c r="AO29" i="20"/>
  <c r="AW29" i="20"/>
  <c r="BE29" i="20"/>
  <c r="BM29" i="20"/>
  <c r="BU29" i="20"/>
  <c r="CC29" i="20"/>
  <c r="CK29" i="20"/>
  <c r="AQ51" i="20"/>
  <c r="N28" i="20"/>
  <c r="AL28" i="20"/>
  <c r="BJ28" i="20"/>
  <c r="CH28" i="20"/>
  <c r="AH29" i="20"/>
  <c r="BN29" i="20"/>
  <c r="CL29" i="20"/>
  <c r="P54" i="20"/>
  <c r="X54" i="20"/>
  <c r="AF54" i="20"/>
  <c r="AN54" i="20"/>
  <c r="AV54" i="20"/>
  <c r="BD54" i="20"/>
  <c r="BL54" i="20"/>
  <c r="BT54" i="20"/>
  <c r="CB54" i="20"/>
  <c r="CJ54" i="20"/>
  <c r="K51" i="20"/>
  <c r="S51" i="20"/>
  <c r="AA51" i="20"/>
  <c r="AI51" i="20"/>
  <c r="BG51" i="20"/>
  <c r="BO51" i="20"/>
  <c r="BW51" i="20"/>
  <c r="CE51" i="20"/>
  <c r="CM51" i="20"/>
  <c r="AD28" i="20"/>
  <c r="BB28" i="20"/>
  <c r="BZ28" i="20"/>
  <c r="J29" i="20"/>
  <c r="Z29" i="20"/>
  <c r="AX29" i="20"/>
  <c r="BV29" i="20"/>
  <c r="H29" i="20"/>
  <c r="I54" i="20"/>
  <c r="Q54" i="20"/>
  <c r="Y54" i="20"/>
  <c r="AG54" i="20"/>
  <c r="AO54" i="20"/>
  <c r="AW54" i="20"/>
  <c r="BE54" i="20"/>
  <c r="BM54" i="20"/>
  <c r="BU54" i="20"/>
  <c r="CC54" i="20"/>
  <c r="CK54" i="20"/>
  <c r="L51" i="20"/>
  <c r="T51" i="20"/>
  <c r="AB51" i="20"/>
  <c r="AJ51" i="20"/>
  <c r="AR51" i="20"/>
  <c r="AZ51" i="20"/>
  <c r="BH51" i="20"/>
  <c r="BP51" i="20"/>
  <c r="BX51" i="20"/>
  <c r="CF51" i="20"/>
  <c r="CN51" i="20"/>
  <c r="O28" i="20"/>
  <c r="W28" i="20"/>
  <c r="AE28" i="20"/>
  <c r="AM28" i="20"/>
  <c r="AU28" i="20"/>
  <c r="BC28" i="20"/>
  <c r="BK28" i="20"/>
  <c r="BS28" i="20"/>
  <c r="CA28" i="20"/>
  <c r="CI28" i="20"/>
  <c r="K29" i="20"/>
  <c r="S29" i="20"/>
  <c r="AA29" i="20"/>
  <c r="AI29" i="20"/>
  <c r="AQ29" i="20"/>
  <c r="AY29" i="20"/>
  <c r="BG29" i="20"/>
  <c r="BO29" i="20"/>
  <c r="BW29" i="20"/>
  <c r="CE29" i="20"/>
  <c r="CM29" i="20"/>
  <c r="H28" i="20"/>
  <c r="AA54" i="20"/>
  <c r="J54" i="20"/>
  <c r="R54" i="20"/>
  <c r="Z54" i="20"/>
  <c r="AH54" i="20"/>
  <c r="AP54" i="20"/>
  <c r="AX54" i="20"/>
  <c r="BF54" i="20"/>
  <c r="BN54" i="20"/>
  <c r="BV54" i="20"/>
  <c r="CD54" i="20"/>
  <c r="CL54" i="20"/>
  <c r="M51" i="20"/>
  <c r="U51" i="20"/>
  <c r="AC51" i="20"/>
  <c r="AK51" i="20"/>
  <c r="AS51" i="20"/>
  <c r="BA51" i="20"/>
  <c r="BI51" i="20"/>
  <c r="BQ51" i="20"/>
  <c r="BY51" i="20"/>
  <c r="CG51" i="20"/>
  <c r="H51" i="20"/>
  <c r="P28" i="20"/>
  <c r="X28" i="20"/>
  <c r="AF28" i="20"/>
  <c r="AN28" i="20"/>
  <c r="AV28" i="20"/>
  <c r="BD28" i="20"/>
  <c r="BL28" i="20"/>
  <c r="BT28" i="20"/>
  <c r="CB28" i="20"/>
  <c r="CJ28" i="20"/>
  <c r="L29" i="20"/>
  <c r="T29" i="20"/>
  <c r="AB29" i="20"/>
  <c r="AJ29" i="20"/>
  <c r="AR29" i="20"/>
  <c r="AZ29" i="20"/>
  <c r="BH29" i="20"/>
  <c r="BP29" i="20"/>
  <c r="BX29" i="20"/>
  <c r="CF29" i="20"/>
  <c r="CN29" i="20"/>
  <c r="S54" i="20"/>
  <c r="AI54" i="20"/>
  <c r="BO54" i="20"/>
  <c r="AT51" i="20"/>
  <c r="Y28" i="20"/>
  <c r="CK28" i="20"/>
  <c r="BQ29" i="20"/>
  <c r="BJ51" i="20"/>
  <c r="AO28" i="20"/>
  <c r="U29" i="20"/>
  <c r="CM54" i="20"/>
  <c r="BR51" i="20"/>
  <c r="AW28" i="20"/>
  <c r="BI29" i="20"/>
  <c r="BW54" i="20"/>
  <c r="BB51" i="20"/>
  <c r="AG28" i="20"/>
  <c r="M29" i="20"/>
  <c r="BY29" i="20"/>
  <c r="CG29" i="20"/>
  <c r="AD51" i="20"/>
  <c r="CC28" i="20"/>
  <c r="CE54" i="20"/>
  <c r="AC29" i="20"/>
  <c r="AL51" i="20"/>
  <c r="K54" i="20"/>
  <c r="N51" i="20"/>
  <c r="BZ51" i="20"/>
  <c r="BE28" i="20"/>
  <c r="AK29" i="20"/>
  <c r="V51" i="20"/>
  <c r="CH51" i="20"/>
  <c r="AS29" i="20"/>
  <c r="AY54" i="20"/>
  <c r="BU28" i="20"/>
  <c r="Q28" i="20"/>
  <c r="AQ54" i="20"/>
  <c r="BM28" i="20"/>
  <c r="I28" i="20"/>
  <c r="BA29" i="20"/>
  <c r="BG54" i="20"/>
  <c r="T46" i="20"/>
  <c r="AX55" i="20"/>
  <c r="AQ55" i="20"/>
  <c r="AB55" i="20"/>
  <c r="M55" i="20"/>
  <c r="BJ55" i="20"/>
  <c r="AN55" i="20"/>
  <c r="AK38" i="20"/>
  <c r="BP50" i="20"/>
  <c r="BW27" i="20"/>
  <c r="BY44" i="20"/>
  <c r="CI44" i="20"/>
  <c r="CB44" i="20"/>
  <c r="CH44" i="20"/>
  <c r="BZ44" i="20"/>
  <c r="CJ44" i="20"/>
  <c r="BQ44" i="20"/>
  <c r="CD44" i="20"/>
  <c r="BR44" i="20"/>
  <c r="CG44" i="20"/>
  <c r="CA44" i="20"/>
  <c r="BC44" i="20"/>
  <c r="CC44" i="20"/>
  <c r="BS44" i="20"/>
  <c r="BD44" i="20"/>
  <c r="BE44" i="20" s="1"/>
  <c r="BF44" i="20" s="1"/>
  <c r="BG44" i="20" s="1"/>
  <c r="BH44" i="20" s="1"/>
  <c r="BI44" i="20" s="1"/>
  <c r="BJ44" i="20" s="1"/>
  <c r="BK44" i="20" s="1"/>
  <c r="BL44" i="20" s="1"/>
  <c r="BM44" i="20" s="1"/>
  <c r="BN44" i="20" s="1"/>
  <c r="CK44" i="20"/>
  <c r="CL44" i="20" s="1"/>
  <c r="CM44" i="20" s="1"/>
  <c r="BO44" i="20"/>
  <c r="BP44" i="20" s="1"/>
  <c r="AR44" i="20"/>
  <c r="AS44" i="20" s="1"/>
  <c r="AT44" i="20" s="1"/>
  <c r="AU44" i="20" s="1"/>
  <c r="AV44" i="20" s="1"/>
  <c r="AW44" i="20" s="1"/>
  <c r="AX44" i="20"/>
  <c r="AY44" i="20" s="1"/>
  <c r="AZ44" i="20" s="1"/>
  <c r="BA44" i="20" s="1"/>
  <c r="BB44" i="20" s="1"/>
  <c r="CE44" i="20"/>
  <c r="CF44" i="20" s="1"/>
  <c r="CN44" i="20"/>
  <c r="I44" i="20"/>
  <c r="J44" i="20" s="1"/>
  <c r="K44" i="20" s="1"/>
  <c r="L44" i="20" s="1"/>
  <c r="M44" i="20" s="1"/>
  <c r="N44" i="20" s="1"/>
  <c r="O44" i="20" s="1"/>
  <c r="P44" i="20" s="1"/>
  <c r="Q44" i="20" s="1"/>
  <c r="R44" i="20" s="1"/>
  <c r="S44" i="20" s="1"/>
  <c r="T44" i="20" s="1"/>
  <c r="U44" i="20" s="1"/>
  <c r="V44" i="20" s="1"/>
  <c r="W44" i="20" s="1"/>
  <c r="X44" i="20" s="1"/>
  <c r="Y44" i="20" s="1"/>
  <c r="Z44" i="20" s="1"/>
  <c r="AA44" i="20" s="1"/>
  <c r="AB44" i="20" s="1"/>
  <c r="AC44" i="20" s="1"/>
  <c r="AD44" i="20" s="1"/>
  <c r="AE44" i="20" s="1"/>
  <c r="AF44" i="20" s="1"/>
  <c r="AG44" i="20" s="1"/>
  <c r="AH44" i="20" s="1"/>
  <c r="AI44" i="20" s="1"/>
  <c r="AJ44" i="20" s="1"/>
  <c r="AK44" i="20" s="1"/>
  <c r="AL44" i="20" s="1"/>
  <c r="AM44" i="20" s="1"/>
  <c r="AN44" i="20" s="1"/>
  <c r="AO44" i="20" s="1"/>
  <c r="AP44" i="20" s="1"/>
  <c r="AQ44" i="20" s="1"/>
  <c r="BT44" i="20"/>
  <c r="BU44" i="20" s="1"/>
  <c r="BV44" i="20" s="1"/>
  <c r="BW44" i="20" s="1"/>
  <c r="BX44" i="20" s="1"/>
  <c r="U67" i="20"/>
  <c r="AB67" i="20"/>
  <c r="AL34" i="20"/>
  <c r="T38" i="20"/>
  <c r="AD38" i="20"/>
  <c r="AV83" i="20"/>
  <c r="AJ67" i="20"/>
  <c r="AD34" i="20"/>
  <c r="AL38" i="20"/>
  <c r="BY53" i="20"/>
  <c r="L38" i="20"/>
  <c r="L46" i="20"/>
  <c r="BO50" i="20"/>
  <c r="AP83" i="20"/>
  <c r="BD27" i="20"/>
  <c r="U46" i="20"/>
  <c r="CK50" i="20"/>
  <c r="U38" i="20"/>
  <c r="AB46" i="20"/>
  <c r="AT49" i="20"/>
  <c r="O82" i="20"/>
  <c r="N38" i="20"/>
  <c r="V38" i="20"/>
  <c r="AJ46" i="20"/>
  <c r="BX27" i="20"/>
  <c r="U82" i="20"/>
  <c r="AN49" i="20"/>
  <c r="BQ53" i="20"/>
  <c r="BN63" i="20"/>
  <c r="H83" i="20"/>
  <c r="CD84" i="20"/>
  <c r="BQ45" i="20"/>
  <c r="BR45" i="20" s="1"/>
  <c r="BS45" i="20" s="1"/>
  <c r="CE45" i="20"/>
  <c r="CF45" i="20" s="1"/>
  <c r="CG45" i="20" s="1"/>
  <c r="CH45" i="20" s="1"/>
  <c r="BO45" i="20"/>
  <c r="BP45" i="20" s="1"/>
  <c r="AQ46" i="20"/>
  <c r="H57" i="20"/>
  <c r="I38" i="20"/>
  <c r="AA46" i="20"/>
  <c r="I57" i="20"/>
  <c r="BD45" i="20"/>
  <c r="BE45" i="20" s="1"/>
  <c r="BF45" i="20" s="1"/>
  <c r="BG45" i="20" s="1"/>
  <c r="BH45" i="20" s="1"/>
  <c r="BI45" i="20" s="1"/>
  <c r="BJ45" i="20" s="1"/>
  <c r="BK45" i="20" s="1"/>
  <c r="BL45" i="20" s="1"/>
  <c r="BM45" i="20" s="1"/>
  <c r="BN45" i="20" s="1"/>
  <c r="AX45" i="20"/>
  <c r="AY45" i="20" s="1"/>
  <c r="AZ45" i="20" s="1"/>
  <c r="BA45" i="20" s="1"/>
  <c r="BB45" i="20" s="1"/>
  <c r="V34" i="20"/>
  <c r="AB38" i="20"/>
  <c r="K46" i="20"/>
  <c r="AC46" i="20"/>
  <c r="Y57" i="20"/>
  <c r="BK82" i="20"/>
  <c r="AN96" i="20"/>
  <c r="H45" i="20"/>
  <c r="I45" i="20" s="1"/>
  <c r="J45" i="20" s="1"/>
  <c r="K45" i="20" s="1"/>
  <c r="L45" i="20" s="1"/>
  <c r="M45" i="20" s="1"/>
  <c r="N45" i="20" s="1"/>
  <c r="O45" i="20" s="1"/>
  <c r="P45" i="20" s="1"/>
  <c r="Q45" i="20" s="1"/>
  <c r="R45" i="20" s="1"/>
  <c r="S45" i="20" s="1"/>
  <c r="T45" i="20" s="1"/>
  <c r="U45" i="20" s="1"/>
  <c r="V45" i="20" s="1"/>
  <c r="W45" i="20" s="1"/>
  <c r="X45" i="20" s="1"/>
  <c r="Y45" i="20" s="1"/>
  <c r="Z45" i="20" s="1"/>
  <c r="AA45" i="20" s="1"/>
  <c r="AB45" i="20" s="1"/>
  <c r="AC45" i="20" s="1"/>
  <c r="AD45" i="20" s="1"/>
  <c r="AE45" i="20" s="1"/>
  <c r="AF45" i="20" s="1"/>
  <c r="AG45" i="20" s="1"/>
  <c r="AH45" i="20" s="1"/>
  <c r="AI45" i="20" s="1"/>
  <c r="AJ45" i="20" s="1"/>
  <c r="AK45" i="20" s="1"/>
  <c r="AL45" i="20" s="1"/>
  <c r="AM45" i="20" s="1"/>
  <c r="AN45" i="20" s="1"/>
  <c r="AO45" i="20" s="1"/>
  <c r="AP45" i="20" s="1"/>
  <c r="AQ45" i="20" s="1"/>
  <c r="AR45" i="20"/>
  <c r="AS45" i="20" s="1"/>
  <c r="AT45" i="20" s="1"/>
  <c r="AU45" i="20" s="1"/>
  <c r="AV45" i="20" s="1"/>
  <c r="AW45" i="20" s="1"/>
  <c r="H34" i="20"/>
  <c r="Q57" i="20"/>
  <c r="CG49" i="20"/>
  <c r="BI82" i="20"/>
  <c r="N34" i="20"/>
  <c r="AC38" i="20"/>
  <c r="AI46" i="20"/>
  <c r="R63" i="20"/>
  <c r="BH96" i="20"/>
  <c r="CA45" i="20"/>
  <c r="M46" i="20"/>
  <c r="AG57" i="20"/>
  <c r="AC53" i="20"/>
  <c r="T63" i="20"/>
  <c r="AG84" i="20"/>
  <c r="CK45" i="20"/>
  <c r="CL45" i="20" s="1"/>
  <c r="CM45" i="20" s="1"/>
  <c r="BY45" i="20"/>
  <c r="BZ45" i="20" s="1"/>
  <c r="M38" i="20"/>
  <c r="AJ38" i="20"/>
  <c r="S46" i="20"/>
  <c r="AK46" i="20"/>
  <c r="AO57" i="20"/>
  <c r="AD53" i="20"/>
  <c r="BF63" i="20"/>
  <c r="AC67" i="20"/>
  <c r="AQ67" i="20"/>
  <c r="AI67" i="20"/>
  <c r="AA67" i="20"/>
  <c r="S67" i="20"/>
  <c r="K67" i="20"/>
  <c r="AP67" i="20"/>
  <c r="AH67" i="20"/>
  <c r="Z67" i="20"/>
  <c r="R67" i="20"/>
  <c r="J67" i="20"/>
  <c r="AO67" i="20"/>
  <c r="AG67" i="20"/>
  <c r="Y67" i="20"/>
  <c r="Q67" i="20"/>
  <c r="I67" i="20"/>
  <c r="AN67" i="20"/>
  <c r="AF67" i="20"/>
  <c r="X67" i="20"/>
  <c r="P67" i="20"/>
  <c r="H67" i="20"/>
  <c r="AM67" i="20"/>
  <c r="AE67" i="20"/>
  <c r="W67" i="20"/>
  <c r="O67" i="20"/>
  <c r="AL67" i="20"/>
  <c r="AD67" i="20"/>
  <c r="V67" i="20"/>
  <c r="N67" i="20"/>
  <c r="AN34" i="20"/>
  <c r="AN46" i="20"/>
  <c r="AN38" i="20"/>
  <c r="AF34" i="20"/>
  <c r="AF46" i="20"/>
  <c r="AF38" i="20"/>
  <c r="X34" i="20"/>
  <c r="X46" i="20"/>
  <c r="X38" i="20"/>
  <c r="P34" i="20"/>
  <c r="P46" i="20"/>
  <c r="P38" i="20"/>
  <c r="AK67" i="20"/>
  <c r="CM50" i="20"/>
  <c r="AP50" i="20"/>
  <c r="AH50" i="20"/>
  <c r="Z50" i="20"/>
  <c r="R50" i="20"/>
  <c r="J50" i="20"/>
  <c r="M27" i="20"/>
  <c r="U27" i="20"/>
  <c r="AC27" i="20"/>
  <c r="AK27" i="20"/>
  <c r="AS27" i="20"/>
  <c r="BA27" i="20"/>
  <c r="AW50" i="20"/>
  <c r="AO50" i="20"/>
  <c r="AG50" i="20"/>
  <c r="Y50" i="20"/>
  <c r="Q50" i="20"/>
  <c r="I50" i="20"/>
  <c r="N27" i="20"/>
  <c r="V27" i="20"/>
  <c r="AD27" i="20"/>
  <c r="AL27" i="20"/>
  <c r="AT27" i="20"/>
  <c r="BB27" i="20"/>
  <c r="BL50" i="20"/>
  <c r="AV50" i="20"/>
  <c r="AN50" i="20"/>
  <c r="AF50" i="20"/>
  <c r="X50" i="20"/>
  <c r="P50" i="20"/>
  <c r="H50" i="20"/>
  <c r="O27" i="20"/>
  <c r="W27" i="20"/>
  <c r="AE27" i="20"/>
  <c r="AM27" i="20"/>
  <c r="AU27" i="20"/>
  <c r="BB50" i="20"/>
  <c r="AT50" i="20"/>
  <c r="AL50" i="20"/>
  <c r="AD50" i="20"/>
  <c r="V50" i="20"/>
  <c r="N50" i="20"/>
  <c r="K27" i="20"/>
  <c r="Q27" i="20"/>
  <c r="Y27" i="20"/>
  <c r="AG27" i="20"/>
  <c r="AO27" i="20"/>
  <c r="AW27" i="20"/>
  <c r="BA50" i="20"/>
  <c r="AS50" i="20"/>
  <c r="AK50" i="20"/>
  <c r="AC50" i="20"/>
  <c r="U50" i="20"/>
  <c r="M50" i="20"/>
  <c r="J27" i="20"/>
  <c r="R27" i="20"/>
  <c r="Z27" i="20"/>
  <c r="AH27" i="20"/>
  <c r="AP27" i="20"/>
  <c r="AQ50" i="20"/>
  <c r="T50" i="20"/>
  <c r="P27" i="20"/>
  <c r="AJ27" i="20"/>
  <c r="BH50" i="20"/>
  <c r="AM50" i="20"/>
  <c r="S50" i="20"/>
  <c r="S27" i="20"/>
  <c r="AN27" i="20"/>
  <c r="BH27" i="20"/>
  <c r="AJ50" i="20"/>
  <c r="O50" i="20"/>
  <c r="T27" i="20"/>
  <c r="AQ27" i="20"/>
  <c r="BL27" i="20"/>
  <c r="AF27" i="20"/>
  <c r="AI50" i="20"/>
  <c r="L50" i="20"/>
  <c r="X27" i="20"/>
  <c r="AR27" i="20"/>
  <c r="AU50" i="20"/>
  <c r="AZ27" i="20"/>
  <c r="AZ50" i="20"/>
  <c r="AE50" i="20"/>
  <c r="K50" i="20"/>
  <c r="AA27" i="20"/>
  <c r="AV27" i="20"/>
  <c r="CM27" i="20"/>
  <c r="I27" i="20"/>
  <c r="AB50" i="20"/>
  <c r="L27" i="20"/>
  <c r="AB27" i="20"/>
  <c r="AA50" i="20"/>
  <c r="AM57" i="20"/>
  <c r="AM46" i="20"/>
  <c r="AM38" i="20"/>
  <c r="O57" i="20"/>
  <c r="O46" i="20"/>
  <c r="O38" i="20"/>
  <c r="P57" i="20"/>
  <c r="L67" i="20"/>
  <c r="AI27" i="20"/>
  <c r="AE57" i="20"/>
  <c r="AE46" i="20"/>
  <c r="AE38" i="20"/>
  <c r="W57" i="20"/>
  <c r="W46" i="20"/>
  <c r="W38" i="20"/>
  <c r="O34" i="20"/>
  <c r="M67" i="20"/>
  <c r="H27" i="20"/>
  <c r="X57" i="20"/>
  <c r="T67" i="20"/>
  <c r="W50" i="20"/>
  <c r="V17" i="20"/>
  <c r="CM96" i="20"/>
  <c r="BW96" i="20"/>
  <c r="BO96" i="20"/>
  <c r="BG96" i="20"/>
  <c r="AY96" i="20"/>
  <c r="AQ96" i="20"/>
  <c r="AI96" i="20"/>
  <c r="AA96" i="20"/>
  <c r="S96" i="20"/>
  <c r="K96" i="20"/>
  <c r="CJ84" i="20"/>
  <c r="CB84" i="20"/>
  <c r="BT84" i="20"/>
  <c r="BL84" i="20"/>
  <c r="BD84" i="20"/>
  <c r="AV84" i="20"/>
  <c r="AN84" i="20"/>
  <c r="AF84" i="20"/>
  <c r="X84" i="20"/>
  <c r="P84" i="20"/>
  <c r="H84" i="20"/>
  <c r="CG83" i="20"/>
  <c r="BY83" i="20"/>
  <c r="BQ83" i="20"/>
  <c r="BI83" i="20"/>
  <c r="BA83" i="20"/>
  <c r="AS83" i="20"/>
  <c r="AK83" i="20"/>
  <c r="AC83" i="20"/>
  <c r="U83" i="20"/>
  <c r="M83" i="20"/>
  <c r="CL82" i="20"/>
  <c r="CD82" i="20"/>
  <c r="BV82" i="20"/>
  <c r="BN82" i="20"/>
  <c r="BF82" i="20"/>
  <c r="AX82" i="20"/>
  <c r="AP82" i="20"/>
  <c r="AH82" i="20"/>
  <c r="Z82" i="20"/>
  <c r="R82" i="20"/>
  <c r="J82" i="20"/>
  <c r="CA63" i="20"/>
  <c r="BS63" i="20"/>
  <c r="BK63" i="20"/>
  <c r="BC63" i="20"/>
  <c r="AU63" i="20"/>
  <c r="AM63" i="20"/>
  <c r="AE63" i="20"/>
  <c r="W63" i="20"/>
  <c r="O63" i="20"/>
  <c r="CF53" i="20"/>
  <c r="BX53" i="20"/>
  <c r="BP53" i="20"/>
  <c r="BH53" i="20"/>
  <c r="AZ53" i="20"/>
  <c r="AR53" i="20"/>
  <c r="AJ53" i="20"/>
  <c r="AB53" i="20"/>
  <c r="T53" i="20"/>
  <c r="L53" i="20"/>
  <c r="CM49" i="20"/>
  <c r="BW49" i="20"/>
  <c r="BO49" i="20"/>
  <c r="BG49" i="20"/>
  <c r="AY49" i="20"/>
  <c r="AQ49" i="20"/>
  <c r="AI49" i="20"/>
  <c r="AA49" i="20"/>
  <c r="S49" i="20"/>
  <c r="K49" i="20"/>
  <c r="CL96" i="20"/>
  <c r="CD96" i="20"/>
  <c r="BV96" i="20"/>
  <c r="BN96" i="20"/>
  <c r="BF96" i="20"/>
  <c r="AX96" i="20"/>
  <c r="AP96" i="20"/>
  <c r="AH96" i="20"/>
  <c r="Z96" i="20"/>
  <c r="R96" i="20"/>
  <c r="J96" i="20"/>
  <c r="CA84" i="20"/>
  <c r="BS84" i="20"/>
  <c r="BK84" i="20"/>
  <c r="BC84" i="20"/>
  <c r="AU84" i="20"/>
  <c r="AM84" i="20"/>
  <c r="AE84" i="20"/>
  <c r="W84" i="20"/>
  <c r="O84" i="20"/>
  <c r="CF83" i="20"/>
  <c r="BX83" i="20"/>
  <c r="BP83" i="20"/>
  <c r="BH83" i="20"/>
  <c r="AZ83" i="20"/>
  <c r="AR83" i="20"/>
  <c r="AJ83" i="20"/>
  <c r="AB83" i="20"/>
  <c r="T83" i="20"/>
  <c r="L83" i="20"/>
  <c r="CK82" i="20"/>
  <c r="CC82" i="20"/>
  <c r="BU82" i="20"/>
  <c r="BM82" i="20"/>
  <c r="BE82" i="20"/>
  <c r="AW82" i="20"/>
  <c r="AO82" i="20"/>
  <c r="AG82" i="20"/>
  <c r="Y82" i="20"/>
  <c r="Q82" i="20"/>
  <c r="I82" i="20"/>
  <c r="CH63" i="20"/>
  <c r="BZ63" i="20"/>
  <c r="BR63" i="20"/>
  <c r="BJ63" i="20"/>
  <c r="BB63" i="20"/>
  <c r="AT63" i="20"/>
  <c r="AL63" i="20"/>
  <c r="AD63" i="20"/>
  <c r="V63" i="20"/>
  <c r="N63" i="20"/>
  <c r="CM53" i="20"/>
  <c r="BW53" i="20"/>
  <c r="BO53" i="20"/>
  <c r="BG53" i="20"/>
  <c r="AY53" i="20"/>
  <c r="AQ53" i="20"/>
  <c r="AI53" i="20"/>
  <c r="AA53" i="20"/>
  <c r="S53" i="20"/>
  <c r="K53" i="20"/>
  <c r="CL49" i="20"/>
  <c r="CD49" i="20"/>
  <c r="BV49" i="20"/>
  <c r="BN49" i="20"/>
  <c r="BF49" i="20"/>
  <c r="AX49" i="20"/>
  <c r="AP49" i="20"/>
  <c r="AH49" i="20"/>
  <c r="Z49" i="20"/>
  <c r="R49" i="20"/>
  <c r="H49" i="20"/>
  <c r="CK96" i="20"/>
  <c r="CC96" i="20"/>
  <c r="BU96" i="20"/>
  <c r="BM96" i="20"/>
  <c r="BE96" i="20"/>
  <c r="AW96" i="20"/>
  <c r="AO96" i="20"/>
  <c r="AG96" i="20"/>
  <c r="Y96" i="20"/>
  <c r="Q96" i="20"/>
  <c r="I96" i="20"/>
  <c r="CH84" i="20"/>
  <c r="BZ84" i="20"/>
  <c r="BR84" i="20"/>
  <c r="BJ84" i="20"/>
  <c r="BB84" i="20"/>
  <c r="AT84" i="20"/>
  <c r="AL84" i="20"/>
  <c r="AD84" i="20"/>
  <c r="V84" i="20"/>
  <c r="N84" i="20"/>
  <c r="CM83" i="20"/>
  <c r="BW83" i="20"/>
  <c r="BO83" i="20"/>
  <c r="BG83" i="20"/>
  <c r="AY83" i="20"/>
  <c r="AQ83" i="20"/>
  <c r="AI83" i="20"/>
  <c r="AA83" i="20"/>
  <c r="S83" i="20"/>
  <c r="K83" i="20"/>
  <c r="CJ82" i="20"/>
  <c r="CB82" i="20"/>
  <c r="BT82" i="20"/>
  <c r="BL82" i="20"/>
  <c r="BD82" i="20"/>
  <c r="AV82" i="20"/>
  <c r="AN82" i="20"/>
  <c r="AF82" i="20"/>
  <c r="X82" i="20"/>
  <c r="P82" i="20"/>
  <c r="H82" i="20"/>
  <c r="CG63" i="20"/>
  <c r="BY63" i="20"/>
  <c r="BQ63" i="20"/>
  <c r="BI63" i="20"/>
  <c r="BA63" i="20"/>
  <c r="AS63" i="20"/>
  <c r="AK63" i="20"/>
  <c r="AC63" i="20"/>
  <c r="U63" i="20"/>
  <c r="M63" i="20"/>
  <c r="CL53" i="20"/>
  <c r="CD53" i="20"/>
  <c r="BV53" i="20"/>
  <c r="BN53" i="20"/>
  <c r="BF53" i="20"/>
  <c r="AX53" i="20"/>
  <c r="AP53" i="20"/>
  <c r="AH53" i="20"/>
  <c r="Z53" i="20"/>
  <c r="R53" i="20"/>
  <c r="J53" i="20"/>
  <c r="CK49" i="20"/>
  <c r="CC49" i="20"/>
  <c r="BU49" i="20"/>
  <c r="BM49" i="20"/>
  <c r="BE49" i="20"/>
  <c r="AW49" i="20"/>
  <c r="AO49" i="20"/>
  <c r="AG49" i="20"/>
  <c r="Y49" i="20"/>
  <c r="Q49" i="20"/>
  <c r="CJ96" i="20"/>
  <c r="CB96" i="20"/>
  <c r="BT96" i="20"/>
  <c r="BL96" i="20"/>
  <c r="BD96" i="20"/>
  <c r="AV96" i="20"/>
  <c r="CA96" i="20"/>
  <c r="BS96" i="20"/>
  <c r="BK96" i="20"/>
  <c r="BC96" i="20"/>
  <c r="AU96" i="20"/>
  <c r="AM96" i="20"/>
  <c r="AE96" i="20"/>
  <c r="W96" i="20"/>
  <c r="O96" i="20"/>
  <c r="CF84" i="20"/>
  <c r="BX84" i="20"/>
  <c r="BP84" i="20"/>
  <c r="BH84" i="20"/>
  <c r="AZ84" i="20"/>
  <c r="AR84" i="20"/>
  <c r="AJ84" i="20"/>
  <c r="AB84" i="20"/>
  <c r="T84" i="20"/>
  <c r="L84" i="20"/>
  <c r="CK83" i="20"/>
  <c r="CC83" i="20"/>
  <c r="BU83" i="20"/>
  <c r="BM83" i="20"/>
  <c r="BE83" i="20"/>
  <c r="AW83" i="20"/>
  <c r="AO83" i="20"/>
  <c r="AG83" i="20"/>
  <c r="Y83" i="20"/>
  <c r="Q83" i="20"/>
  <c r="I83" i="20"/>
  <c r="CH82" i="20"/>
  <c r="BZ82" i="20"/>
  <c r="BR82" i="20"/>
  <c r="BJ82" i="20"/>
  <c r="BB82" i="20"/>
  <c r="AT82" i="20"/>
  <c r="AL82" i="20"/>
  <c r="AD82" i="20"/>
  <c r="V82" i="20"/>
  <c r="N82" i="20"/>
  <c r="CM63" i="20"/>
  <c r="BW63" i="20"/>
  <c r="BO63" i="20"/>
  <c r="BG63" i="20"/>
  <c r="AY63" i="20"/>
  <c r="AQ63" i="20"/>
  <c r="AI63" i="20"/>
  <c r="AA63" i="20"/>
  <c r="S63" i="20"/>
  <c r="K63" i="20"/>
  <c r="CJ53" i="20"/>
  <c r="CB53" i="20"/>
  <c r="BT53" i="20"/>
  <c r="BL53" i="20"/>
  <c r="BD53" i="20"/>
  <c r="AV53" i="20"/>
  <c r="AN53" i="20"/>
  <c r="AF53" i="20"/>
  <c r="X53" i="20"/>
  <c r="P53" i="20"/>
  <c r="H53" i="20"/>
  <c r="CA49" i="20"/>
  <c r="BS49" i="20"/>
  <c r="BK49" i="20"/>
  <c r="BC49" i="20"/>
  <c r="AU49" i="20"/>
  <c r="AM49" i="20"/>
  <c r="AE49" i="20"/>
  <c r="W49" i="20"/>
  <c r="O49" i="20"/>
  <c r="BY96" i="20"/>
  <c r="BB96" i="20"/>
  <c r="AK96" i="20"/>
  <c r="U96" i="20"/>
  <c r="CM84" i="20"/>
  <c r="BY84" i="20"/>
  <c r="BI84" i="20"/>
  <c r="AS84" i="20"/>
  <c r="AC84" i="20"/>
  <c r="M84" i="20"/>
  <c r="CH83" i="20"/>
  <c r="BS83" i="20"/>
  <c r="BC83" i="20"/>
  <c r="AM83" i="20"/>
  <c r="W83" i="20"/>
  <c r="BX82" i="20"/>
  <c r="BH82" i="20"/>
  <c r="AR82" i="20"/>
  <c r="AB82" i="20"/>
  <c r="L82" i="20"/>
  <c r="CC63" i="20"/>
  <c r="BM63" i="20"/>
  <c r="AW63" i="20"/>
  <c r="AG63" i="20"/>
  <c r="Q63" i="20"/>
  <c r="BU53" i="20"/>
  <c r="BE53" i="20"/>
  <c r="AO53" i="20"/>
  <c r="Y53" i="20"/>
  <c r="I53" i="20"/>
  <c r="CF49" i="20"/>
  <c r="BQ49" i="20"/>
  <c r="BA49" i="20"/>
  <c r="AK49" i="20"/>
  <c r="U49" i="20"/>
  <c r="BX96" i="20"/>
  <c r="BA96" i="20"/>
  <c r="AJ96" i="20"/>
  <c r="T96" i="20"/>
  <c r="CL84" i="20"/>
  <c r="BW84" i="20"/>
  <c r="BG84" i="20"/>
  <c r="AQ84" i="20"/>
  <c r="AA84" i="20"/>
  <c r="K84" i="20"/>
  <c r="BR83" i="20"/>
  <c r="BB83" i="20"/>
  <c r="AL83" i="20"/>
  <c r="V83" i="20"/>
  <c r="CM82" i="20"/>
  <c r="BW82" i="20"/>
  <c r="BG82" i="20"/>
  <c r="AQ82" i="20"/>
  <c r="AA82" i="20"/>
  <c r="K82" i="20"/>
  <c r="CB63" i="20"/>
  <c r="BL63" i="20"/>
  <c r="AV63" i="20"/>
  <c r="AF63" i="20"/>
  <c r="P63" i="20"/>
  <c r="CH53" i="20"/>
  <c r="BS53" i="20"/>
  <c r="BC53" i="20"/>
  <c r="AM53" i="20"/>
  <c r="W53" i="20"/>
  <c r="J49" i="20"/>
  <c r="BP49" i="20"/>
  <c r="AZ49" i="20"/>
  <c r="AJ49" i="20"/>
  <c r="T49" i="20"/>
  <c r="BR96" i="20"/>
  <c r="AZ96" i="20"/>
  <c r="AF96" i="20"/>
  <c r="P96" i="20"/>
  <c r="CK84" i="20"/>
  <c r="BV84" i="20"/>
  <c r="BF84" i="20"/>
  <c r="AP84" i="20"/>
  <c r="Z84" i="20"/>
  <c r="J84" i="20"/>
  <c r="CD83" i="20"/>
  <c r="BN83" i="20"/>
  <c r="AX83" i="20"/>
  <c r="AH83" i="20"/>
  <c r="R83" i="20"/>
  <c r="BS82" i="20"/>
  <c r="BC82" i="20"/>
  <c r="AM82" i="20"/>
  <c r="W82" i="20"/>
  <c r="BX63" i="20"/>
  <c r="BH63" i="20"/>
  <c r="AR63" i="20"/>
  <c r="AB63" i="20"/>
  <c r="L63" i="20"/>
  <c r="CG53" i="20"/>
  <c r="BR53" i="20"/>
  <c r="BB53" i="20"/>
  <c r="AL53" i="20"/>
  <c r="V53" i="20"/>
  <c r="I49" i="20"/>
  <c r="CB49" i="20"/>
  <c r="BL49" i="20"/>
  <c r="AV49" i="20"/>
  <c r="AF49" i="20"/>
  <c r="P49" i="20"/>
  <c r="CH96" i="20"/>
  <c r="BQ96" i="20"/>
  <c r="AT96" i="20"/>
  <c r="AD96" i="20"/>
  <c r="N96" i="20"/>
  <c r="BU84" i="20"/>
  <c r="BE84" i="20"/>
  <c r="CG96" i="20"/>
  <c r="BP96" i="20"/>
  <c r="AS96" i="20"/>
  <c r="AC96" i="20"/>
  <c r="M96" i="20"/>
  <c r="CG84" i="20"/>
  <c r="BQ84" i="20"/>
  <c r="BA84" i="20"/>
  <c r="AK84" i="20"/>
  <c r="U84" i="20"/>
  <c r="CA83" i="20"/>
  <c r="BK83" i="20"/>
  <c r="AU83" i="20"/>
  <c r="AE83" i="20"/>
  <c r="O83" i="20"/>
  <c r="CF82" i="20"/>
  <c r="BP82" i="20"/>
  <c r="AZ82" i="20"/>
  <c r="AJ82" i="20"/>
  <c r="T82" i="20"/>
  <c r="CK63" i="20"/>
  <c r="BU63" i="20"/>
  <c r="BE63" i="20"/>
  <c r="AO63" i="20"/>
  <c r="Y63" i="20"/>
  <c r="I63" i="20"/>
  <c r="CC53" i="20"/>
  <c r="BM53" i="20"/>
  <c r="AW53" i="20"/>
  <c r="AG53" i="20"/>
  <c r="Q53" i="20"/>
  <c r="CJ49" i="20"/>
  <c r="BY49" i="20"/>
  <c r="BI49" i="20"/>
  <c r="AS49" i="20"/>
  <c r="AC49" i="20"/>
  <c r="M49" i="20"/>
  <c r="CF96" i="20"/>
  <c r="BJ96" i="20"/>
  <c r="AR96" i="20"/>
  <c r="AB96" i="20"/>
  <c r="L96" i="20"/>
  <c r="BO84" i="20"/>
  <c r="AY84" i="20"/>
  <c r="AI84" i="20"/>
  <c r="S84" i="20"/>
  <c r="CL83" i="20"/>
  <c r="BZ83" i="20"/>
  <c r="BJ83" i="20"/>
  <c r="AT83" i="20"/>
  <c r="AD83" i="20"/>
  <c r="N83" i="20"/>
  <c r="BO82" i="20"/>
  <c r="AY82" i="20"/>
  <c r="AI82" i="20"/>
  <c r="S82" i="20"/>
  <c r="CJ63" i="20"/>
  <c r="BT63" i="20"/>
  <c r="BD63" i="20"/>
  <c r="AN63" i="20"/>
  <c r="X63" i="20"/>
  <c r="H63" i="20"/>
  <c r="CA53" i="20"/>
  <c r="BK53" i="20"/>
  <c r="AU53" i="20"/>
  <c r="AE53" i="20"/>
  <c r="O53" i="20"/>
  <c r="BX49" i="20"/>
  <c r="BH49" i="20"/>
  <c r="AR49" i="20"/>
  <c r="AB49" i="20"/>
  <c r="L49" i="20"/>
  <c r="AK34" i="20"/>
  <c r="AC34" i="20"/>
  <c r="U34" i="20"/>
  <c r="M34" i="20"/>
  <c r="I34" i="20"/>
  <c r="N46" i="20"/>
  <c r="V46" i="20"/>
  <c r="AD46" i="20"/>
  <c r="AL46" i="20"/>
  <c r="J57" i="20"/>
  <c r="R57" i="20"/>
  <c r="Z57" i="20"/>
  <c r="AH57" i="20"/>
  <c r="AP57" i="20"/>
  <c r="CN27" i="20"/>
  <c r="BT27" i="20"/>
  <c r="AY27" i="20"/>
  <c r="AY50" i="20"/>
  <c r="BS50" i="20"/>
  <c r="BB49" i="20"/>
  <c r="CH49" i="20"/>
  <c r="AK53" i="20"/>
  <c r="BZ53" i="20"/>
  <c r="Z63" i="20"/>
  <c r="BP63" i="20"/>
  <c r="AC82" i="20"/>
  <c r="BQ82" i="20"/>
  <c r="J83" i="20"/>
  <c r="BD83" i="20"/>
  <c r="CJ83" i="20"/>
  <c r="AO84" i="20"/>
  <c r="BI96" i="20"/>
  <c r="AJ34" i="20"/>
  <c r="AB34" i="20"/>
  <c r="T34" i="20"/>
  <c r="L34" i="20"/>
  <c r="J34" i="20"/>
  <c r="K57" i="20"/>
  <c r="S57" i="20"/>
  <c r="AA57" i="20"/>
  <c r="AI57" i="20"/>
  <c r="AQ57" i="20"/>
  <c r="BP27" i="20"/>
  <c r="BW50" i="20"/>
  <c r="N49" i="20"/>
  <c r="BD49" i="20"/>
  <c r="AS53" i="20"/>
  <c r="AH63" i="20"/>
  <c r="BV63" i="20"/>
  <c r="AE82" i="20"/>
  <c r="BY82" i="20"/>
  <c r="P83" i="20"/>
  <c r="BF83" i="20"/>
  <c r="AW84" i="20"/>
  <c r="BZ96" i="20"/>
  <c r="AQ34" i="20"/>
  <c r="AI34" i="20"/>
  <c r="AA34" i="20"/>
  <c r="S34" i="20"/>
  <c r="K34" i="20"/>
  <c r="Q38" i="20"/>
  <c r="Y38" i="20"/>
  <c r="AG38" i="20"/>
  <c r="AO38" i="20"/>
  <c r="H46" i="20"/>
  <c r="CJ27" i="20"/>
  <c r="BO27" i="20"/>
  <c r="BC50" i="20"/>
  <c r="V49" i="20"/>
  <c r="BJ49" i="20"/>
  <c r="AT53" i="20"/>
  <c r="AJ63" i="20"/>
  <c r="CD63" i="20"/>
  <c r="AK82" i="20"/>
  <c r="CA82" i="20"/>
  <c r="X83" i="20"/>
  <c r="BL83" i="20"/>
  <c r="I84" i="20"/>
  <c r="AX84" i="20"/>
  <c r="H96" i="20"/>
  <c r="CN50" i="20"/>
  <c r="CE50" i="20"/>
  <c r="CJ50" i="20"/>
  <c r="CD50" i="20"/>
  <c r="BV50" i="20"/>
  <c r="BN50" i="20"/>
  <c r="BF50" i="20"/>
  <c r="AX50" i="20"/>
  <c r="CC50" i="20"/>
  <c r="BU50" i="20"/>
  <c r="BM50" i="20"/>
  <c r="BE50" i="20"/>
  <c r="CL50" i="20"/>
  <c r="CB50" i="20"/>
  <c r="BT50" i="20"/>
  <c r="BD50" i="20"/>
  <c r="CI50" i="20"/>
  <c r="BZ50" i="20"/>
  <c r="BR50" i="20"/>
  <c r="BJ50" i="20"/>
  <c r="CH50" i="20"/>
  <c r="BY50" i="20"/>
  <c r="BQ50" i="20"/>
  <c r="BI50" i="20"/>
  <c r="AP34" i="20"/>
  <c r="AH34" i="20"/>
  <c r="Z34" i="20"/>
  <c r="R34" i="20"/>
  <c r="J38" i="20"/>
  <c r="R38" i="20"/>
  <c r="Z38" i="20"/>
  <c r="AH38" i="20"/>
  <c r="AP38" i="20"/>
  <c r="Q46" i="20"/>
  <c r="Y46" i="20"/>
  <c r="AG46" i="20"/>
  <c r="AO46" i="20"/>
  <c r="CF27" i="20"/>
  <c r="BG50" i="20"/>
  <c r="CA50" i="20"/>
  <c r="X49" i="20"/>
  <c r="BR49" i="20"/>
  <c r="M53" i="20"/>
  <c r="BA53" i="20"/>
  <c r="CK53" i="20"/>
  <c r="AP63" i="20"/>
  <c r="CF63" i="20"/>
  <c r="AS82" i="20"/>
  <c r="Z83" i="20"/>
  <c r="BT83" i="20"/>
  <c r="Q84" i="20"/>
  <c r="BM84" i="20"/>
  <c r="V96" i="20"/>
  <c r="CF50" i="20"/>
  <c r="AD49" i="20"/>
  <c r="BT49" i="20"/>
  <c r="N53" i="20"/>
  <c r="BI53" i="20"/>
  <c r="AX63" i="20"/>
  <c r="CL63" i="20"/>
  <c r="AU82" i="20"/>
  <c r="CG82" i="20"/>
  <c r="AF83" i="20"/>
  <c r="BV83" i="20"/>
  <c r="R84" i="20"/>
  <c r="BN84" i="20"/>
  <c r="X96" i="20"/>
  <c r="BI27" i="20"/>
  <c r="BQ27" i="20"/>
  <c r="BY27" i="20"/>
  <c r="CG27" i="20"/>
  <c r="BJ27" i="20"/>
  <c r="BR27" i="20"/>
  <c r="BZ27" i="20"/>
  <c r="CH27" i="20"/>
  <c r="BC27" i="20"/>
  <c r="BK27" i="20"/>
  <c r="BS27" i="20"/>
  <c r="CA27" i="20"/>
  <c r="CI27" i="20"/>
  <c r="BE27" i="20"/>
  <c r="BM27" i="20"/>
  <c r="BU27" i="20"/>
  <c r="CC27" i="20"/>
  <c r="CK27" i="20"/>
  <c r="AX27" i="20"/>
  <c r="BF27" i="20"/>
  <c r="BN27" i="20"/>
  <c r="BV27" i="20"/>
  <c r="CD27" i="20"/>
  <c r="CL27" i="20"/>
  <c r="CI63" i="20"/>
  <c r="CE63" i="20"/>
  <c r="CN63" i="20"/>
  <c r="CB27" i="20"/>
  <c r="BG27" i="20"/>
  <c r="BK50" i="20"/>
  <c r="CG50" i="20"/>
  <c r="AL49" i="20"/>
  <c r="BZ49" i="20"/>
  <c r="U53" i="20"/>
  <c r="BJ53" i="20"/>
  <c r="J63" i="20"/>
  <c r="AZ63" i="20"/>
  <c r="M82" i="20"/>
  <c r="BA82" i="20"/>
  <c r="AN83" i="20"/>
  <c r="CB83" i="20"/>
  <c r="Y84" i="20"/>
  <c r="CC84" i="20"/>
  <c r="AL96" i="20"/>
  <c r="CH17" i="20"/>
  <c r="BD17" i="20"/>
  <c r="AU17" i="20"/>
  <c r="S17" i="20"/>
  <c r="Q17" i="20"/>
  <c r="CC17" i="20"/>
  <c r="AT17" i="20"/>
  <c r="BT17" i="20"/>
  <c r="AQ17" i="20"/>
  <c r="BS17" i="20"/>
  <c r="AG17" i="20"/>
  <c r="H17" i="20"/>
  <c r="I17" i="20"/>
  <c r="BR17" i="20"/>
  <c r="AF17" i="20"/>
  <c r="BG17" i="20"/>
  <c r="AE17" i="20"/>
  <c r="BE17" i="20"/>
  <c r="CB17" i="20"/>
  <c r="BO17" i="20"/>
  <c r="BC17" i="20"/>
  <c r="AO17" i="20"/>
  <c r="AD17" i="20"/>
  <c r="P17" i="20"/>
  <c r="CM17" i="20"/>
  <c r="CA17" i="20"/>
  <c r="BM17" i="20"/>
  <c r="BB17" i="20"/>
  <c r="AN17" i="20"/>
  <c r="AA17" i="20"/>
  <c r="O17" i="20"/>
  <c r="CK17" i="20"/>
  <c r="BZ17" i="20"/>
  <c r="BL17" i="20"/>
  <c r="AY17" i="20"/>
  <c r="AM17" i="20"/>
  <c r="Y17" i="20"/>
  <c r="N17" i="20"/>
  <c r="CJ17" i="20"/>
  <c r="BW17" i="20"/>
  <c r="BK17" i="20"/>
  <c r="AW17" i="20"/>
  <c r="AL17" i="20"/>
  <c r="X17" i="20"/>
  <c r="BU17" i="20"/>
  <c r="BJ17" i="20"/>
  <c r="AV17" i="20"/>
  <c r="AI17" i="20"/>
  <c r="W17" i="20"/>
  <c r="CG17" i="20"/>
  <c r="BY17" i="20"/>
  <c r="BQ17" i="20"/>
  <c r="BI17" i="20"/>
  <c r="BA17" i="20"/>
  <c r="AS17" i="20"/>
  <c r="AK17" i="20"/>
  <c r="AC17" i="20"/>
  <c r="U17" i="20"/>
  <c r="M17" i="20"/>
  <c r="CF17" i="20"/>
  <c r="BX17" i="20"/>
  <c r="BP17" i="20"/>
  <c r="BH17" i="20"/>
  <c r="AZ17" i="20"/>
  <c r="AR17" i="20"/>
  <c r="AJ17" i="20"/>
  <c r="AB17" i="20"/>
  <c r="T17" i="20"/>
  <c r="L17" i="20"/>
  <c r="K17" i="20"/>
  <c r="CL17" i="20"/>
  <c r="CD17" i="20"/>
  <c r="BV17" i="20"/>
  <c r="BN17" i="20"/>
  <c r="BF17" i="20"/>
  <c r="AX17" i="20"/>
  <c r="AP17" i="20"/>
  <c r="AH17" i="20"/>
  <c r="Z17" i="20"/>
  <c r="R17" i="20"/>
  <c r="J17" i="20"/>
  <c r="N99" i="20" l="1"/>
  <c r="N100" i="20" s="1"/>
  <c r="H99" i="20"/>
  <c r="H100" i="20" s="1"/>
  <c r="I99" i="20"/>
  <c r="I100" i="20" s="1"/>
  <c r="L99" i="20"/>
  <c r="L100" i="20" s="1"/>
  <c r="M99" i="20"/>
  <c r="M100" i="20" s="1"/>
  <c r="K99" i="20"/>
  <c r="K100" i="20" s="1"/>
  <c r="Q99" i="20"/>
  <c r="Q100" i="20" s="1"/>
  <c r="J99" i="20"/>
  <c r="J100" i="20" s="1"/>
  <c r="O99" i="20"/>
  <c r="O100" i="20" s="1"/>
  <c r="P99" i="20"/>
  <c r="P100" i="20" s="1"/>
  <c r="T99" i="20"/>
  <c r="T100" i="20" s="1"/>
  <c r="W99" i="20" l="1"/>
  <c r="W100" i="20" s="1"/>
  <c r="S99" i="20"/>
  <c r="S100" i="20" s="1"/>
  <c r="R99" i="20"/>
  <c r="R100" i="20" s="1"/>
  <c r="U99" i="20" l="1"/>
  <c r="U100" i="20" s="1"/>
  <c r="V99" i="20"/>
  <c r="V100" i="20" s="1"/>
  <c r="Z99" i="20"/>
  <c r="Z100" i="20" s="1"/>
  <c r="AC99" i="20" l="1"/>
  <c r="AC100" i="20" s="1"/>
  <c r="Y99" i="20"/>
  <c r="Y100" i="20" s="1"/>
  <c r="X99" i="20"/>
  <c r="X100" i="20" s="1"/>
  <c r="AA99" i="20" l="1"/>
  <c r="AA100" i="20" s="1"/>
  <c r="AB99" i="20"/>
  <c r="AB100" i="20" s="1"/>
  <c r="AF99" i="20"/>
  <c r="AF100" i="20" s="1"/>
  <c r="AI99" i="20" l="1"/>
  <c r="AI100" i="20" s="1"/>
  <c r="AD99" i="20"/>
  <c r="AD100" i="20" s="1"/>
  <c r="AE99" i="20"/>
  <c r="AE100" i="20" s="1"/>
  <c r="AH99" i="20" l="1"/>
  <c r="AH100" i="20" s="1"/>
  <c r="AG99" i="20"/>
  <c r="AG100" i="20" s="1"/>
  <c r="AL99" i="20"/>
  <c r="AL100" i="20" s="1"/>
  <c r="H26" i="18"/>
  <c r="I58" i="18"/>
  <c r="J58" i="18"/>
  <c r="K58" i="18"/>
  <c r="L58" i="18"/>
  <c r="M58" i="18"/>
  <c r="N58" i="18"/>
  <c r="O58" i="18"/>
  <c r="P58" i="18"/>
  <c r="Q58" i="18"/>
  <c r="R58" i="18"/>
  <c r="S58" i="18"/>
  <c r="T58" i="18"/>
  <c r="U58" i="18"/>
  <c r="V58" i="18"/>
  <c r="W58" i="18"/>
  <c r="X58" i="18"/>
  <c r="Y58" i="18"/>
  <c r="Z58" i="18"/>
  <c r="AA58" i="18"/>
  <c r="AB58" i="18"/>
  <c r="AC58" i="18"/>
  <c r="AD58" i="18"/>
  <c r="AE58" i="18"/>
  <c r="AF58" i="18"/>
  <c r="AG58" i="18"/>
  <c r="AH58" i="18"/>
  <c r="AI58" i="18"/>
  <c r="AJ58" i="18"/>
  <c r="AK58" i="18"/>
  <c r="AL58" i="18"/>
  <c r="AM58" i="18"/>
  <c r="AN58" i="18"/>
  <c r="AO58" i="18"/>
  <c r="AP58" i="18"/>
  <c r="AQ58" i="18"/>
  <c r="AR58" i="18"/>
  <c r="AS58" i="18"/>
  <c r="AT58" i="18"/>
  <c r="AU58" i="18"/>
  <c r="AV58" i="18"/>
  <c r="AW58" i="18"/>
  <c r="AX58" i="18"/>
  <c r="AY58" i="18"/>
  <c r="AZ58" i="18"/>
  <c r="BA58" i="18"/>
  <c r="BB58" i="18"/>
  <c r="BC58" i="18"/>
  <c r="BD58" i="18"/>
  <c r="BE58" i="18"/>
  <c r="BF58" i="18"/>
  <c r="BG58" i="18"/>
  <c r="BH58" i="18"/>
  <c r="BI58" i="18"/>
  <c r="BJ58" i="18"/>
  <c r="BK58" i="18"/>
  <c r="BL58" i="18"/>
  <c r="BM58" i="18"/>
  <c r="BN58" i="18"/>
  <c r="BO58" i="18"/>
  <c r="BP58" i="18"/>
  <c r="BQ58" i="18"/>
  <c r="BR58" i="18"/>
  <c r="BS58" i="18"/>
  <c r="BT58" i="18"/>
  <c r="BU58" i="18"/>
  <c r="BV58" i="18"/>
  <c r="BW58" i="18"/>
  <c r="BX58" i="18"/>
  <c r="BY58" i="18"/>
  <c r="BZ58" i="18"/>
  <c r="CA58" i="18"/>
  <c r="CB58" i="18"/>
  <c r="CC58" i="18"/>
  <c r="CD58" i="18"/>
  <c r="CE58" i="18"/>
  <c r="CF58" i="18"/>
  <c r="CG58" i="18"/>
  <c r="CH58" i="18"/>
  <c r="CI58" i="18"/>
  <c r="H58" i="18"/>
  <c r="F6" i="18"/>
  <c r="F7" i="18"/>
  <c r="F8" i="18"/>
  <c r="F9" i="18"/>
  <c r="F18" i="18"/>
  <c r="F19" i="18"/>
  <c r="CG57" i="18"/>
  <c r="AQ57" i="18"/>
  <c r="AR57" i="18" s="1"/>
  <c r="AW57" i="18"/>
  <c r="AX57" i="18"/>
  <c r="AY57" i="18"/>
  <c r="AZ57" i="18"/>
  <c r="BA57" i="18"/>
  <c r="BB57" i="18"/>
  <c r="BC57" i="18"/>
  <c r="BD57" i="18"/>
  <c r="BE57" i="18"/>
  <c r="BF57" i="18"/>
  <c r="BG57" i="18"/>
  <c r="BH57" i="18"/>
  <c r="BI57" i="18"/>
  <c r="BJ57" i="18"/>
  <c r="BK57" i="18"/>
  <c r="BL57" i="18"/>
  <c r="BM57" i="18"/>
  <c r="BN57" i="18"/>
  <c r="BO57" i="18"/>
  <c r="BP57" i="18"/>
  <c r="BQ57" i="18"/>
  <c r="BR57" i="18"/>
  <c r="BT57" i="18" s="1"/>
  <c r="BU57" i="18"/>
  <c r="BV57" i="18"/>
  <c r="BW57" i="18"/>
  <c r="BX57" i="18"/>
  <c r="BY57" i="18"/>
  <c r="BZ57" i="18"/>
  <c r="CA57" i="18"/>
  <c r="CB57" i="18"/>
  <c r="CC57" i="18"/>
  <c r="CD57" i="18"/>
  <c r="CE57" i="18"/>
  <c r="CF57" i="18"/>
  <c r="CH57" i="18" s="1"/>
  <c r="CI57" i="18"/>
  <c r="H57" i="18"/>
  <c r="Q57" i="18" s="1"/>
  <c r="BB43" i="18"/>
  <c r="BW43" i="18"/>
  <c r="BX43" i="18"/>
  <c r="BY43" i="18"/>
  <c r="CD43" i="18"/>
  <c r="CE43" i="18"/>
  <c r="CI43" i="18"/>
  <c r="E96" i="19"/>
  <c r="D96" i="19"/>
  <c r="CU95" i="19"/>
  <c r="CV95" i="19" s="1"/>
  <c r="CV94" i="19"/>
  <c r="CU94" i="19"/>
  <c r="CU93" i="19"/>
  <c r="CV93" i="19" s="1"/>
  <c r="CU92" i="19"/>
  <c r="CV92" i="19" s="1"/>
  <c r="CU91" i="19"/>
  <c r="CV91" i="19" s="1"/>
  <c r="CV90" i="19"/>
  <c r="CU90" i="19"/>
  <c r="CU89" i="19"/>
  <c r="CV89" i="19" s="1"/>
  <c r="CV88" i="19"/>
  <c r="CU88" i="19"/>
  <c r="CU86" i="19"/>
  <c r="CV86" i="19" s="1"/>
  <c r="CV85" i="19"/>
  <c r="CU85" i="19"/>
  <c r="CU84" i="19"/>
  <c r="CV84" i="19" s="1"/>
  <c r="CV83" i="19"/>
  <c r="CU83" i="19"/>
  <c r="CU82" i="19"/>
  <c r="CV82" i="19" s="1"/>
  <c r="CV81" i="19"/>
  <c r="CU81" i="19"/>
  <c r="CU80" i="19"/>
  <c r="CV80" i="19" s="1"/>
  <c r="CV79" i="19"/>
  <c r="CU79" i="19"/>
  <c r="CU78" i="19"/>
  <c r="CV78" i="19" s="1"/>
  <c r="CV77" i="19"/>
  <c r="CU77" i="19"/>
  <c r="CU76" i="19"/>
  <c r="CV76" i="19" s="1"/>
  <c r="CV75" i="19"/>
  <c r="CU75" i="19"/>
  <c r="CU74" i="19"/>
  <c r="CV74" i="19" s="1"/>
  <c r="CV73" i="19"/>
  <c r="CU73" i="19"/>
  <c r="CU72" i="19"/>
  <c r="CV72" i="19" s="1"/>
  <c r="CV71" i="19"/>
  <c r="CU71" i="19"/>
  <c r="CU70" i="19"/>
  <c r="CV70" i="19" s="1"/>
  <c r="CV69" i="19"/>
  <c r="CU69" i="19"/>
  <c r="CU68" i="19"/>
  <c r="CV68" i="19" s="1"/>
  <c r="CV67" i="19"/>
  <c r="CU67" i="19"/>
  <c r="CU66" i="19"/>
  <c r="CV66" i="19" s="1"/>
  <c r="CV65" i="19"/>
  <c r="CU65" i="19"/>
  <c r="CU64" i="19"/>
  <c r="CV64" i="19" s="1"/>
  <c r="CV63" i="19"/>
  <c r="CU63" i="19"/>
  <c r="CU62" i="19"/>
  <c r="CV62" i="19" s="1"/>
  <c r="CV61" i="19"/>
  <c r="CU61" i="19"/>
  <c r="CU60" i="19"/>
  <c r="CV60" i="19" s="1"/>
  <c r="CV59" i="19"/>
  <c r="CU59" i="19"/>
  <c r="CU58" i="19"/>
  <c r="CV58" i="19" s="1"/>
  <c r="CV57" i="19"/>
  <c r="CU57" i="19"/>
  <c r="CU56" i="19"/>
  <c r="CV56" i="19" s="1"/>
  <c r="CV55" i="19"/>
  <c r="CU55" i="19"/>
  <c r="CU54" i="19"/>
  <c r="CV54" i="19" s="1"/>
  <c r="CV53" i="19"/>
  <c r="CU53" i="19"/>
  <c r="CU52" i="19"/>
  <c r="CV52" i="19" s="1"/>
  <c r="CV51" i="19"/>
  <c r="CU51" i="19"/>
  <c r="CU50" i="19"/>
  <c r="CV50" i="19" s="1"/>
  <c r="CV49" i="19"/>
  <c r="CU49" i="19"/>
  <c r="CU48" i="19"/>
  <c r="CV48" i="19" s="1"/>
  <c r="CV47" i="19"/>
  <c r="CU47" i="19"/>
  <c r="CU46" i="19"/>
  <c r="CV46" i="19" s="1"/>
  <c r="CV45" i="19"/>
  <c r="CU45" i="19"/>
  <c r="CU44" i="19"/>
  <c r="CV44" i="19" s="1"/>
  <c r="CV43" i="19"/>
  <c r="CU43" i="19"/>
  <c r="CU42" i="19"/>
  <c r="CV42" i="19" s="1"/>
  <c r="CV41" i="19"/>
  <c r="CU41" i="19"/>
  <c r="CU40" i="19"/>
  <c r="CV40" i="19" s="1"/>
  <c r="CV39" i="19"/>
  <c r="CU39" i="19"/>
  <c r="CU38" i="19"/>
  <c r="CV38" i="19" s="1"/>
  <c r="CV37" i="19"/>
  <c r="CU37" i="19"/>
  <c r="CU36" i="19"/>
  <c r="CV36" i="19" s="1"/>
  <c r="CV35" i="19"/>
  <c r="CU35" i="19"/>
  <c r="CU34" i="19"/>
  <c r="CV34" i="19" s="1"/>
  <c r="CV33" i="19"/>
  <c r="CU33" i="19"/>
  <c r="CU32" i="19"/>
  <c r="CV32" i="19" s="1"/>
  <c r="CV31" i="19"/>
  <c r="CU31" i="19"/>
  <c r="CU30" i="19"/>
  <c r="CV30" i="19" s="1"/>
  <c r="CV29" i="19"/>
  <c r="CU29" i="19"/>
  <c r="CU28" i="19"/>
  <c r="CV28" i="19" s="1"/>
  <c r="CV27" i="19"/>
  <c r="CU27" i="19"/>
  <c r="CU26" i="19"/>
  <c r="CV26" i="19" s="1"/>
  <c r="CV25" i="19"/>
  <c r="CU25" i="19"/>
  <c r="CU24" i="19"/>
  <c r="CV24" i="19" s="1"/>
  <c r="CV23" i="19"/>
  <c r="CU23" i="19"/>
  <c r="CU22" i="19"/>
  <c r="CV22" i="19" s="1"/>
  <c r="CV21" i="19"/>
  <c r="CU21" i="19"/>
  <c r="CU20" i="19"/>
  <c r="CV20" i="19" s="1"/>
  <c r="CU19" i="19"/>
  <c r="CV19" i="19" s="1"/>
  <c r="CU18" i="19"/>
  <c r="CV18" i="19" s="1"/>
  <c r="CV17" i="19"/>
  <c r="CU17" i="19"/>
  <c r="CU16" i="19"/>
  <c r="CV16" i="19" s="1"/>
  <c r="CU15" i="19"/>
  <c r="CV15" i="19" s="1"/>
  <c r="CU14" i="19"/>
  <c r="CV14" i="19" s="1"/>
  <c r="CV13" i="19"/>
  <c r="CU13" i="19"/>
  <c r="CU12" i="19"/>
  <c r="CV12" i="19" s="1"/>
  <c r="CU11" i="19"/>
  <c r="CV11" i="19" s="1"/>
  <c r="CU10" i="19"/>
  <c r="CV10" i="19" s="1"/>
  <c r="CV9" i="19"/>
  <c r="CU9" i="19"/>
  <c r="CU8" i="19"/>
  <c r="CV8" i="19" s="1"/>
  <c r="AB8" i="19"/>
  <c r="Z8" i="19"/>
  <c r="L7" i="19"/>
  <c r="CU5" i="19"/>
  <c r="CV5" i="19" s="1"/>
  <c r="CA5" i="19"/>
  <c r="BX5" i="19"/>
  <c r="BU5" i="19"/>
  <c r="R5" i="19"/>
  <c r="I27" i="18"/>
  <c r="J27" i="18"/>
  <c r="K27" i="18"/>
  <c r="L27" i="18"/>
  <c r="M27" i="18"/>
  <c r="N27" i="18"/>
  <c r="O27" i="18"/>
  <c r="P27" i="18"/>
  <c r="Q27" i="18"/>
  <c r="R27" i="18"/>
  <c r="S27" i="18"/>
  <c r="T27" i="18"/>
  <c r="U27" i="18"/>
  <c r="V27" i="18"/>
  <c r="W27" i="18"/>
  <c r="X27" i="18"/>
  <c r="Y27" i="18"/>
  <c r="Z27" i="18"/>
  <c r="AA27" i="18"/>
  <c r="AB27" i="18"/>
  <c r="AC27" i="18"/>
  <c r="AD27" i="18"/>
  <c r="AE27" i="18"/>
  <c r="AF27" i="18"/>
  <c r="AG27" i="18"/>
  <c r="AH27" i="18"/>
  <c r="AI27" i="18"/>
  <c r="AJ27" i="18"/>
  <c r="AK27" i="18"/>
  <c r="AL27" i="18"/>
  <c r="AM27" i="18"/>
  <c r="AN27" i="18"/>
  <c r="AO27" i="18"/>
  <c r="AP27" i="18"/>
  <c r="AR27" i="18"/>
  <c r="AS27" i="18"/>
  <c r="AT27" i="18"/>
  <c r="AU27" i="18"/>
  <c r="AV27" i="18"/>
  <c r="AX27" i="18"/>
  <c r="AY27" i="18"/>
  <c r="AZ27" i="18"/>
  <c r="BA27" i="18"/>
  <c r="BD27" i="18"/>
  <c r="BE27" i="18"/>
  <c r="BF27" i="18"/>
  <c r="BG27" i="18"/>
  <c r="BH27" i="18"/>
  <c r="BI27" i="18"/>
  <c r="BJ27" i="18"/>
  <c r="BK27" i="18"/>
  <c r="BL27" i="18"/>
  <c r="BN27" i="18"/>
  <c r="BP27" i="18"/>
  <c r="BQ27" i="18"/>
  <c r="BS27" i="18"/>
  <c r="BT27" i="18"/>
  <c r="BX27" i="18"/>
  <c r="BY27" i="18"/>
  <c r="CA27" i="18"/>
  <c r="CB27" i="18"/>
  <c r="CC27" i="18"/>
  <c r="CD27" i="18"/>
  <c r="CE27" i="18"/>
  <c r="CG27" i="18"/>
  <c r="CH27" i="18"/>
  <c r="CI27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W43" i="18" s="1"/>
  <c r="AX16" i="18"/>
  <c r="AY16" i="18"/>
  <c r="AZ16" i="18"/>
  <c r="BA16" i="18"/>
  <c r="BB16" i="18"/>
  <c r="BC16" i="18"/>
  <c r="BC43" i="18" s="1"/>
  <c r="BD16" i="18"/>
  <c r="BE16" i="18"/>
  <c r="BF16" i="18"/>
  <c r="BG16" i="18"/>
  <c r="BH16" i="18"/>
  <c r="BI16" i="18"/>
  <c r="BJ16" i="18"/>
  <c r="BK16" i="18"/>
  <c r="BL16" i="18"/>
  <c r="BM16" i="18"/>
  <c r="BM43" i="18" s="1"/>
  <c r="BN16" i="18"/>
  <c r="BO16" i="18"/>
  <c r="BO43" i="18" s="1"/>
  <c r="BP16" i="18"/>
  <c r="BQ16" i="18"/>
  <c r="BR16" i="18"/>
  <c r="BS16" i="18"/>
  <c r="BT16" i="18"/>
  <c r="BU16" i="18"/>
  <c r="BU43" i="18" s="1"/>
  <c r="BV16" i="18"/>
  <c r="BW16" i="18"/>
  <c r="BX16" i="18"/>
  <c r="BY16" i="18"/>
  <c r="BZ16" i="18"/>
  <c r="BZ43" i="18" s="1"/>
  <c r="CA16" i="18"/>
  <c r="CB16" i="18"/>
  <c r="CC16" i="18"/>
  <c r="CD16" i="18"/>
  <c r="CE16" i="18"/>
  <c r="CF16" i="18"/>
  <c r="CF43" i="18" s="1"/>
  <c r="CG16" i="18"/>
  <c r="CH16" i="18"/>
  <c r="CI16" i="18"/>
  <c r="H16" i="18"/>
  <c r="H8" i="18"/>
  <c r="G21" i="18"/>
  <c r="CR12" i="18"/>
  <c r="CQ109" i="18"/>
  <c r="CQ110" i="18" s="1"/>
  <c r="BZ104" i="18"/>
  <c r="CD104" i="18"/>
  <c r="CI104" i="18"/>
  <c r="BZ105" i="18"/>
  <c r="CD105" i="18"/>
  <c r="CI105" i="18"/>
  <c r="BZ88" i="18"/>
  <c r="CD88" i="18"/>
  <c r="CI88" i="18"/>
  <c r="BZ89" i="18"/>
  <c r="CD89" i="18"/>
  <c r="CI89" i="18"/>
  <c r="BZ90" i="18"/>
  <c r="CD90" i="18"/>
  <c r="CI90" i="18"/>
  <c r="BZ82" i="18"/>
  <c r="CD82" i="18"/>
  <c r="CI82" i="18"/>
  <c r="BZ67" i="18"/>
  <c r="CD67" i="18"/>
  <c r="CI67" i="18"/>
  <c r="BZ63" i="18"/>
  <c r="CD63" i="18"/>
  <c r="CI63" i="18"/>
  <c r="BZ55" i="18"/>
  <c r="CD55" i="18"/>
  <c r="CI55" i="18"/>
  <c r="BZ56" i="18"/>
  <c r="CD56" i="18"/>
  <c r="CI56" i="18"/>
  <c r="BZ52" i="18"/>
  <c r="CD52" i="18"/>
  <c r="CI52" i="18"/>
  <c r="BZ49" i="18"/>
  <c r="CD49" i="18"/>
  <c r="CI49" i="18"/>
  <c r="BZ9" i="18"/>
  <c r="CD9" i="18"/>
  <c r="CI9" i="18"/>
  <c r="K9" i="18"/>
  <c r="I37" i="18"/>
  <c r="J37" i="18"/>
  <c r="K37" i="18"/>
  <c r="L37" i="18"/>
  <c r="M37" i="18"/>
  <c r="N37" i="18"/>
  <c r="O37" i="18"/>
  <c r="P37" i="18"/>
  <c r="Q37" i="18"/>
  <c r="R37" i="18"/>
  <c r="S37" i="18"/>
  <c r="T37" i="18"/>
  <c r="U37" i="18"/>
  <c r="V37" i="18"/>
  <c r="W37" i="18"/>
  <c r="X37" i="18"/>
  <c r="Y37" i="18"/>
  <c r="Z37" i="18"/>
  <c r="AA37" i="18"/>
  <c r="AB37" i="18"/>
  <c r="AC37" i="18"/>
  <c r="AD37" i="18"/>
  <c r="AE37" i="18"/>
  <c r="AF37" i="18"/>
  <c r="AG37" i="18"/>
  <c r="AH37" i="18"/>
  <c r="AI37" i="18"/>
  <c r="AJ37" i="18"/>
  <c r="AK37" i="18"/>
  <c r="AL37" i="18"/>
  <c r="AM37" i="18"/>
  <c r="AN37" i="18"/>
  <c r="AO37" i="18"/>
  <c r="AP37" i="18"/>
  <c r="AW37" i="18"/>
  <c r="AX37" i="18"/>
  <c r="AY37" i="18"/>
  <c r="AZ37" i="18"/>
  <c r="BA37" i="18"/>
  <c r="BB37" i="18"/>
  <c r="BC37" i="18"/>
  <c r="BD37" i="18"/>
  <c r="BE37" i="18"/>
  <c r="BF37" i="18"/>
  <c r="BG37" i="18"/>
  <c r="BH37" i="18"/>
  <c r="BI37" i="18"/>
  <c r="BJ37" i="18"/>
  <c r="BK37" i="18"/>
  <c r="BL37" i="18"/>
  <c r="BM37" i="18"/>
  <c r="BN37" i="18"/>
  <c r="BO37" i="18"/>
  <c r="BP37" i="18"/>
  <c r="BQ37" i="18"/>
  <c r="BR37" i="18"/>
  <c r="BS37" i="18"/>
  <c r="BT37" i="18"/>
  <c r="BU37" i="18"/>
  <c r="BV37" i="18"/>
  <c r="BW37" i="18"/>
  <c r="BX37" i="18"/>
  <c r="BY37" i="18"/>
  <c r="BZ37" i="18"/>
  <c r="CA37" i="18"/>
  <c r="CB37" i="18"/>
  <c r="CC37" i="18"/>
  <c r="CD37" i="18"/>
  <c r="CE37" i="18"/>
  <c r="CF37" i="18"/>
  <c r="CG37" i="18"/>
  <c r="CH37" i="18"/>
  <c r="CI37" i="18"/>
  <c r="H37" i="18"/>
  <c r="AQ30" i="18"/>
  <c r="AR30" i="18"/>
  <c r="AS30" i="18"/>
  <c r="AT30" i="18"/>
  <c r="AU30" i="18"/>
  <c r="AV30" i="18"/>
  <c r="AW30" i="18"/>
  <c r="AX30" i="18"/>
  <c r="AY30" i="18"/>
  <c r="AZ30" i="18"/>
  <c r="BA30" i="18"/>
  <c r="BB30" i="18"/>
  <c r="BC30" i="18"/>
  <c r="BD30" i="18"/>
  <c r="BE30" i="18"/>
  <c r="BF30" i="18"/>
  <c r="BG30" i="18"/>
  <c r="BH30" i="18"/>
  <c r="BI30" i="18"/>
  <c r="BJ30" i="18"/>
  <c r="BK30" i="18"/>
  <c r="BL30" i="18"/>
  <c r="BM30" i="18"/>
  <c r="BN30" i="18"/>
  <c r="BO30" i="18"/>
  <c r="BP30" i="18"/>
  <c r="BQ30" i="18"/>
  <c r="BR30" i="18"/>
  <c r="BS30" i="18"/>
  <c r="BT30" i="18"/>
  <c r="BU30" i="18"/>
  <c r="BV30" i="18"/>
  <c r="BW30" i="18"/>
  <c r="BX30" i="18"/>
  <c r="BY30" i="18"/>
  <c r="BZ30" i="18"/>
  <c r="CA30" i="18"/>
  <c r="CB30" i="18"/>
  <c r="CC30" i="18"/>
  <c r="CD30" i="18"/>
  <c r="CE30" i="18"/>
  <c r="CF30" i="18"/>
  <c r="CG30" i="18"/>
  <c r="CH30" i="18"/>
  <c r="CI30" i="18"/>
  <c r="AQ29" i="18"/>
  <c r="AR29" i="18"/>
  <c r="AS29" i="18"/>
  <c r="AT29" i="18"/>
  <c r="AU29" i="18"/>
  <c r="AV29" i="18"/>
  <c r="AW29" i="18"/>
  <c r="AX29" i="18"/>
  <c r="AY29" i="18"/>
  <c r="AZ29" i="18"/>
  <c r="BA29" i="18"/>
  <c r="BB29" i="18"/>
  <c r="BC29" i="18"/>
  <c r="BD29" i="18"/>
  <c r="BE29" i="18"/>
  <c r="BF29" i="18"/>
  <c r="BG29" i="18"/>
  <c r="BH29" i="18"/>
  <c r="BI29" i="18"/>
  <c r="BJ29" i="18"/>
  <c r="BK29" i="18"/>
  <c r="BL29" i="18"/>
  <c r="BM29" i="18"/>
  <c r="BN29" i="18"/>
  <c r="BO29" i="18"/>
  <c r="BP29" i="18"/>
  <c r="BQ29" i="18"/>
  <c r="BR29" i="18"/>
  <c r="BS29" i="18"/>
  <c r="BT29" i="18"/>
  <c r="BU29" i="18"/>
  <c r="BV29" i="18"/>
  <c r="BW29" i="18"/>
  <c r="BX29" i="18"/>
  <c r="BY29" i="18"/>
  <c r="BZ29" i="18"/>
  <c r="CA29" i="18"/>
  <c r="CB29" i="18"/>
  <c r="CC29" i="18"/>
  <c r="CD29" i="18"/>
  <c r="CE29" i="18"/>
  <c r="CF29" i="18"/>
  <c r="CG29" i="18"/>
  <c r="CH29" i="18"/>
  <c r="CI29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BK28" i="18"/>
  <c r="BL28" i="18"/>
  <c r="BM28" i="18"/>
  <c r="BN28" i="18"/>
  <c r="BP28" i="18"/>
  <c r="BQ28" i="18"/>
  <c r="BS28" i="18"/>
  <c r="BT28" i="18"/>
  <c r="BW28" i="18"/>
  <c r="BX28" i="18"/>
  <c r="BY28" i="18"/>
  <c r="CA28" i="18"/>
  <c r="CB28" i="18"/>
  <c r="CC28" i="18"/>
  <c r="CD28" i="18"/>
  <c r="CE28" i="18"/>
  <c r="CG28" i="18"/>
  <c r="CH28" i="18"/>
  <c r="CI28" i="18"/>
  <c r="H2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BK8" i="18"/>
  <c r="BL8" i="18"/>
  <c r="BM8" i="18"/>
  <c r="BN8" i="18"/>
  <c r="BP8" i="18"/>
  <c r="BQ8" i="18"/>
  <c r="BS8" i="18"/>
  <c r="BT8" i="18"/>
  <c r="BW8" i="18"/>
  <c r="BX8" i="18"/>
  <c r="BY8" i="18"/>
  <c r="CA8" i="18"/>
  <c r="CB8" i="18"/>
  <c r="CC8" i="18"/>
  <c r="CD8" i="18"/>
  <c r="CE8" i="18"/>
  <c r="CG8" i="18"/>
  <c r="CH8" i="18"/>
  <c r="CI8" i="18"/>
  <c r="I26" i="18"/>
  <c r="J26" i="18"/>
  <c r="K26" i="18"/>
  <c r="L26" i="18"/>
  <c r="M26" i="18"/>
  <c r="N26" i="18"/>
  <c r="O26" i="18"/>
  <c r="P26" i="18"/>
  <c r="Q26" i="18"/>
  <c r="R26" i="18"/>
  <c r="S26" i="18"/>
  <c r="T26" i="18"/>
  <c r="U26" i="18"/>
  <c r="V26" i="18"/>
  <c r="W26" i="18"/>
  <c r="X26" i="18"/>
  <c r="Y26" i="18"/>
  <c r="Z26" i="18"/>
  <c r="AA26" i="18"/>
  <c r="AB26" i="18"/>
  <c r="AC26" i="18"/>
  <c r="AD26" i="18"/>
  <c r="AE26" i="18"/>
  <c r="AF26" i="18"/>
  <c r="AG26" i="18"/>
  <c r="AH26" i="18"/>
  <c r="AI26" i="18"/>
  <c r="AJ26" i="18"/>
  <c r="AK26" i="18"/>
  <c r="AL26" i="18"/>
  <c r="AM26" i="18"/>
  <c r="AN26" i="18"/>
  <c r="AO26" i="18"/>
  <c r="AP26" i="18"/>
  <c r="AR26" i="18"/>
  <c r="AS26" i="18"/>
  <c r="AT26" i="18"/>
  <c r="AU26" i="18"/>
  <c r="AV26" i="18"/>
  <c r="AX26" i="18"/>
  <c r="AY26" i="18"/>
  <c r="AZ26" i="18"/>
  <c r="BA26" i="18"/>
  <c r="BD26" i="18"/>
  <c r="BE26" i="18"/>
  <c r="BF26" i="18"/>
  <c r="BG26" i="18"/>
  <c r="BH26" i="18"/>
  <c r="BI26" i="18"/>
  <c r="BJ26" i="18"/>
  <c r="BK26" i="18"/>
  <c r="BL26" i="18"/>
  <c r="BN26" i="18"/>
  <c r="BP26" i="18"/>
  <c r="BQ26" i="18"/>
  <c r="BS26" i="18"/>
  <c r="BT26" i="18"/>
  <c r="BX26" i="18"/>
  <c r="BY26" i="18"/>
  <c r="CA26" i="18"/>
  <c r="CB26" i="18"/>
  <c r="CC26" i="18"/>
  <c r="CE26" i="18"/>
  <c r="CG26" i="18"/>
  <c r="CH26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R7" i="18"/>
  <c r="AS7" i="18"/>
  <c r="AT7" i="18"/>
  <c r="AU7" i="18"/>
  <c r="AV7" i="18"/>
  <c r="AX7" i="18"/>
  <c r="AY7" i="18"/>
  <c r="AZ7" i="18"/>
  <c r="BA7" i="18"/>
  <c r="BD7" i="18"/>
  <c r="BE7" i="18"/>
  <c r="BF7" i="18"/>
  <c r="BG7" i="18"/>
  <c r="BH7" i="18"/>
  <c r="BI7" i="18"/>
  <c r="BJ7" i="18"/>
  <c r="BK7" i="18"/>
  <c r="BL7" i="18"/>
  <c r="BN7" i="18"/>
  <c r="BP7" i="18"/>
  <c r="BQ7" i="18"/>
  <c r="BS7" i="18"/>
  <c r="BT7" i="18"/>
  <c r="BX7" i="18"/>
  <c r="BY7" i="18"/>
  <c r="CA7" i="18"/>
  <c r="CB7" i="18"/>
  <c r="CC7" i="18"/>
  <c r="CE7" i="18"/>
  <c r="CG7" i="18"/>
  <c r="CH7" i="18"/>
  <c r="BV7" i="18"/>
  <c r="BV26" i="18" s="1"/>
  <c r="CE5" i="18"/>
  <c r="CD5" i="18"/>
  <c r="CB5" i="18"/>
  <c r="CC5" i="18"/>
  <c r="CA5" i="18"/>
  <c r="BZ5" i="18"/>
  <c r="AW50" i="18"/>
  <c r="AX50" i="18"/>
  <c r="BB50" i="18"/>
  <c r="BC50" i="18"/>
  <c r="BD50" i="18"/>
  <c r="BE50" i="18"/>
  <c r="BG50" i="18"/>
  <c r="BH50" i="18"/>
  <c r="BI50" i="18"/>
  <c r="BK50" i="18"/>
  <c r="BL50" i="18"/>
  <c r="BM50" i="18"/>
  <c r="BN50" i="18"/>
  <c r="BO50" i="18"/>
  <c r="BP50" i="18"/>
  <c r="BQ50" i="18"/>
  <c r="BR50" i="18"/>
  <c r="BS50" i="18"/>
  <c r="BT50" i="18"/>
  <c r="BU50" i="18"/>
  <c r="BV50" i="18"/>
  <c r="BW50" i="18"/>
  <c r="BX50" i="18"/>
  <c r="BY50" i="18"/>
  <c r="BZ50" i="18"/>
  <c r="CA50" i="18"/>
  <c r="CB50" i="18"/>
  <c r="CC50" i="18"/>
  <c r="CD50" i="18"/>
  <c r="CE50" i="18"/>
  <c r="CF50" i="18"/>
  <c r="CG50" i="18"/>
  <c r="AW42" i="18"/>
  <c r="AX42" i="18"/>
  <c r="BB42" i="18"/>
  <c r="BC42" i="18"/>
  <c r="BD42" i="18"/>
  <c r="BE42" i="18"/>
  <c r="BG42" i="18"/>
  <c r="BH42" i="18"/>
  <c r="BI42" i="18"/>
  <c r="BK42" i="18"/>
  <c r="BL42" i="18"/>
  <c r="BM42" i="18"/>
  <c r="BN42" i="18"/>
  <c r="BO42" i="18"/>
  <c r="BP42" i="18"/>
  <c r="BQ42" i="18"/>
  <c r="BR42" i="18"/>
  <c r="BS42" i="18"/>
  <c r="BT42" i="18"/>
  <c r="BU42" i="18"/>
  <c r="BV42" i="18"/>
  <c r="BW42" i="18"/>
  <c r="BX42" i="18"/>
  <c r="BY42" i="18"/>
  <c r="BZ42" i="18"/>
  <c r="CA42" i="18"/>
  <c r="CB42" i="18"/>
  <c r="CC42" i="18"/>
  <c r="CD42" i="18"/>
  <c r="CE42" i="18"/>
  <c r="CF42" i="18"/>
  <c r="CG42" i="18"/>
  <c r="AW41" i="18"/>
  <c r="AX41" i="18"/>
  <c r="BB41" i="18"/>
  <c r="BC41" i="18"/>
  <c r="BD41" i="18"/>
  <c r="BE41" i="18"/>
  <c r="BG41" i="18"/>
  <c r="BH41" i="18"/>
  <c r="BI41" i="18"/>
  <c r="BK41" i="18"/>
  <c r="BL41" i="18"/>
  <c r="BM41" i="18"/>
  <c r="BN41" i="18"/>
  <c r="BO41" i="18"/>
  <c r="BP41" i="18"/>
  <c r="BQ41" i="18"/>
  <c r="BR41" i="18"/>
  <c r="BS41" i="18"/>
  <c r="BT41" i="18"/>
  <c r="BU41" i="18"/>
  <c r="BV41" i="18"/>
  <c r="BW41" i="18"/>
  <c r="BX41" i="18"/>
  <c r="BY41" i="18"/>
  <c r="BZ41" i="18"/>
  <c r="CA41" i="18"/>
  <c r="CB41" i="18"/>
  <c r="CC41" i="18"/>
  <c r="CD41" i="18"/>
  <c r="CE41" i="18"/>
  <c r="CF41" i="18"/>
  <c r="CG41" i="18"/>
  <c r="AW31" i="18"/>
  <c r="AX31" i="18"/>
  <c r="BB31" i="18"/>
  <c r="BC31" i="18"/>
  <c r="BD31" i="18"/>
  <c r="BE31" i="18"/>
  <c r="BG31" i="18"/>
  <c r="BH31" i="18"/>
  <c r="BI31" i="18"/>
  <c r="BK31" i="18"/>
  <c r="BL31" i="18"/>
  <c r="BM31" i="18"/>
  <c r="BN31" i="18"/>
  <c r="BO31" i="18"/>
  <c r="BP31" i="18"/>
  <c r="BQ31" i="18"/>
  <c r="BR31" i="18"/>
  <c r="BS31" i="18"/>
  <c r="BT31" i="18"/>
  <c r="BU31" i="18"/>
  <c r="BV31" i="18"/>
  <c r="BW31" i="18"/>
  <c r="BX31" i="18"/>
  <c r="BY31" i="18"/>
  <c r="BZ31" i="18"/>
  <c r="CA31" i="18"/>
  <c r="CB31" i="18"/>
  <c r="CC31" i="18"/>
  <c r="CD31" i="18"/>
  <c r="CE31" i="18"/>
  <c r="CF31" i="18"/>
  <c r="CG31" i="18"/>
  <c r="AW25" i="18"/>
  <c r="AX25" i="18"/>
  <c r="BB25" i="18"/>
  <c r="BC25" i="18"/>
  <c r="BD25" i="18"/>
  <c r="BE25" i="18"/>
  <c r="BG25" i="18"/>
  <c r="BH25" i="18"/>
  <c r="BI25" i="18"/>
  <c r="BK25" i="18"/>
  <c r="BL25" i="18"/>
  <c r="BM25" i="18"/>
  <c r="BN25" i="18"/>
  <c r="BO25" i="18"/>
  <c r="BP25" i="18"/>
  <c r="BQ25" i="18"/>
  <c r="BR25" i="18"/>
  <c r="BS25" i="18"/>
  <c r="BT25" i="18"/>
  <c r="BU25" i="18"/>
  <c r="BV25" i="18"/>
  <c r="BW25" i="18"/>
  <c r="BX25" i="18"/>
  <c r="BY25" i="18"/>
  <c r="BZ25" i="18"/>
  <c r="CA25" i="18"/>
  <c r="CB25" i="18"/>
  <c r="CC25" i="18"/>
  <c r="CD25" i="18"/>
  <c r="CE25" i="18"/>
  <c r="CF25" i="18"/>
  <c r="CG25" i="18"/>
  <c r="AW6" i="18"/>
  <c r="AX6" i="18"/>
  <c r="BB6" i="18"/>
  <c r="BC6" i="18"/>
  <c r="BD6" i="18"/>
  <c r="BE6" i="18"/>
  <c r="BG6" i="18"/>
  <c r="BH6" i="18"/>
  <c r="BI6" i="18"/>
  <c r="BK6" i="18"/>
  <c r="BL6" i="18"/>
  <c r="BM6" i="18"/>
  <c r="BN6" i="18"/>
  <c r="BO6" i="18"/>
  <c r="BP6" i="18"/>
  <c r="BQ6" i="18"/>
  <c r="BR6" i="18"/>
  <c r="BS6" i="18"/>
  <c r="BT6" i="18"/>
  <c r="BU6" i="18"/>
  <c r="BV6" i="18"/>
  <c r="BW6" i="18"/>
  <c r="BX6" i="18"/>
  <c r="BY6" i="18"/>
  <c r="BZ6" i="18"/>
  <c r="CA6" i="18"/>
  <c r="CB6" i="18"/>
  <c r="CC6" i="18"/>
  <c r="CD6" i="18"/>
  <c r="CE6" i="18"/>
  <c r="CF6" i="18"/>
  <c r="CG6" i="18"/>
  <c r="P6" i="18"/>
  <c r="CG5" i="18"/>
  <c r="CH5" i="18"/>
  <c r="CF5" i="18"/>
  <c r="BX5" i="18"/>
  <c r="BY5" i="18"/>
  <c r="BW5" i="18"/>
  <c r="BS5" i="18"/>
  <c r="BT5" i="18"/>
  <c r="BR5" i="18"/>
  <c r="BP5" i="18"/>
  <c r="BQ5" i="18"/>
  <c r="BO5" i="18"/>
  <c r="BN5" i="18"/>
  <c r="BM5" i="18"/>
  <c r="BD5" i="18"/>
  <c r="BE5" i="18"/>
  <c r="BF5" i="18"/>
  <c r="BG5" i="18"/>
  <c r="BH5" i="18"/>
  <c r="BI5" i="18"/>
  <c r="BJ5" i="18"/>
  <c r="BK5" i="18"/>
  <c r="BL5" i="18"/>
  <c r="BC5" i="18"/>
  <c r="AX5" i="18"/>
  <c r="AY5" i="18"/>
  <c r="AZ5" i="18"/>
  <c r="BA5" i="18"/>
  <c r="AW5" i="18"/>
  <c r="AR5" i="18"/>
  <c r="AS5" i="18"/>
  <c r="AT5" i="18"/>
  <c r="AU5" i="18"/>
  <c r="AV5" i="18"/>
  <c r="AQ5" i="18"/>
  <c r="I5" i="18"/>
  <c r="I46" i="18" s="1"/>
  <c r="J5" i="18"/>
  <c r="J46" i="18" s="1"/>
  <c r="K5" i="18"/>
  <c r="K46" i="18" s="1"/>
  <c r="L5" i="18"/>
  <c r="M5" i="18"/>
  <c r="M46" i="18" s="1"/>
  <c r="N5" i="18"/>
  <c r="N46" i="18" s="1"/>
  <c r="O5" i="18"/>
  <c r="O46" i="18" s="1"/>
  <c r="P5" i="18"/>
  <c r="Q5" i="18"/>
  <c r="Q46" i="18" s="1"/>
  <c r="R5" i="18"/>
  <c r="R46" i="18" s="1"/>
  <c r="S5" i="18"/>
  <c r="S46" i="18" s="1"/>
  <c r="T5" i="18"/>
  <c r="U5" i="18"/>
  <c r="U46" i="18" s="1"/>
  <c r="V5" i="18"/>
  <c r="V46" i="18" s="1"/>
  <c r="W5" i="18"/>
  <c r="W46" i="18" s="1"/>
  <c r="X5" i="18"/>
  <c r="Y5" i="18"/>
  <c r="Y46" i="18" s="1"/>
  <c r="Z5" i="18"/>
  <c r="Z46" i="18" s="1"/>
  <c r="AA5" i="18"/>
  <c r="AA46" i="18" s="1"/>
  <c r="AB5" i="18"/>
  <c r="AC5" i="18"/>
  <c r="AC46" i="18" s="1"/>
  <c r="AD5" i="18"/>
  <c r="AD46" i="18" s="1"/>
  <c r="AE5" i="18"/>
  <c r="AE46" i="18" s="1"/>
  <c r="AF5" i="18"/>
  <c r="AG5" i="18"/>
  <c r="AG46" i="18" s="1"/>
  <c r="AH5" i="18"/>
  <c r="AH46" i="18" s="1"/>
  <c r="AI5" i="18"/>
  <c r="AI46" i="18" s="1"/>
  <c r="AJ5" i="18"/>
  <c r="AK5" i="18"/>
  <c r="AK46" i="18" s="1"/>
  <c r="AL5" i="18"/>
  <c r="AL46" i="18" s="1"/>
  <c r="AM5" i="18"/>
  <c r="AM46" i="18" s="1"/>
  <c r="AN5" i="18"/>
  <c r="AO5" i="18"/>
  <c r="AO46" i="18" s="1"/>
  <c r="AP5" i="18"/>
  <c r="AP46" i="18" s="1"/>
  <c r="H5" i="18"/>
  <c r="H46" i="18" s="1"/>
  <c r="E37" i="18"/>
  <c r="E35" i="18"/>
  <c r="CP109" i="18"/>
  <c r="CP110" i="18" s="1"/>
  <c r="CO109" i="18"/>
  <c r="CO110" i="18" s="1"/>
  <c r="CN109" i="18"/>
  <c r="CN110" i="18" s="1"/>
  <c r="CM109" i="18"/>
  <c r="CM110" i="18" s="1"/>
  <c r="CL109" i="18"/>
  <c r="CL110" i="18" s="1"/>
  <c r="CK109" i="18"/>
  <c r="CK110" i="18" s="1"/>
  <c r="CJ109" i="18"/>
  <c r="CJ110" i="18" s="1"/>
  <c r="E88" i="18"/>
  <c r="E85" i="18"/>
  <c r="E82" i="18"/>
  <c r="E27" i="18"/>
  <c r="CR11" i="18"/>
  <c r="AO99" i="20" l="1"/>
  <c r="AO100" i="20" s="1"/>
  <c r="AJ99" i="20"/>
  <c r="AJ100" i="20" s="1"/>
  <c r="AK99" i="20"/>
  <c r="AK100" i="20" s="1"/>
  <c r="AP57" i="18"/>
  <c r="AH57" i="18"/>
  <c r="Z57" i="18"/>
  <c r="R57" i="18"/>
  <c r="J57" i="18"/>
  <c r="AN57" i="18"/>
  <c r="AF57" i="18"/>
  <c r="X57" i="18"/>
  <c r="P57" i="18"/>
  <c r="AV57" i="18"/>
  <c r="AM57" i="18"/>
  <c r="AE57" i="18"/>
  <c r="W57" i="18"/>
  <c r="O57" i="18"/>
  <c r="AU57" i="18"/>
  <c r="AL57" i="18"/>
  <c r="AD57" i="18"/>
  <c r="V57" i="18"/>
  <c r="N57" i="18"/>
  <c r="AT57" i="18"/>
  <c r="AK57" i="18"/>
  <c r="AC57" i="18"/>
  <c r="U57" i="18"/>
  <c r="M57" i="18"/>
  <c r="AS57" i="18"/>
  <c r="AJ57" i="18"/>
  <c r="AB57" i="18"/>
  <c r="T57" i="18"/>
  <c r="L57" i="18"/>
  <c r="BS57" i="18"/>
  <c r="I57" i="18"/>
  <c r="AI57" i="18"/>
  <c r="AA57" i="18"/>
  <c r="S57" i="18"/>
  <c r="K57" i="18"/>
  <c r="AO57" i="18"/>
  <c r="AG57" i="18"/>
  <c r="Y57" i="18"/>
  <c r="BQ43" i="18"/>
  <c r="AX43" i="18"/>
  <c r="CH43" i="18"/>
  <c r="BN43" i="18"/>
  <c r="AZ43" i="18"/>
  <c r="BJ43" i="18"/>
  <c r="AY43" i="18"/>
  <c r="CB43" i="18"/>
  <c r="CC43" i="18"/>
  <c r="CA43" i="18"/>
  <c r="BV27" i="18"/>
  <c r="BI43" i="18"/>
  <c r="BA43" i="18"/>
  <c r="BH43" i="18"/>
  <c r="H27" i="18"/>
  <c r="BG43" i="18"/>
  <c r="BF43" i="18"/>
  <c r="BZ27" i="18"/>
  <c r="BR27" i="18"/>
  <c r="BB27" i="18"/>
  <c r="BD43" i="18"/>
  <c r="BE43" i="18"/>
  <c r="BV43" i="18"/>
  <c r="BL43" i="18"/>
  <c r="BR43" i="18"/>
  <c r="BK43" i="18"/>
  <c r="BP43" i="18"/>
  <c r="CG43" i="18"/>
  <c r="BW27" i="18"/>
  <c r="AQ27" i="18"/>
  <c r="H7" i="18"/>
  <c r="BU27" i="18"/>
  <c r="AW27" i="18"/>
  <c r="BC27" i="18"/>
  <c r="H43" i="18"/>
  <c r="K43" i="18" s="1"/>
  <c r="AQ43" i="18"/>
  <c r="BM27" i="18"/>
  <c r="CF27" i="18"/>
  <c r="BO27" i="18"/>
  <c r="CH6" i="18"/>
  <c r="CH25" i="18" s="1"/>
  <c r="AI6" i="18"/>
  <c r="AI50" i="18" s="1"/>
  <c r="AB6" i="18"/>
  <c r="AB31" i="18" s="1"/>
  <c r="AJ6" i="18"/>
  <c r="AJ25" i="18" s="1"/>
  <c r="BN9" i="18"/>
  <c r="BN49" i="18" s="1"/>
  <c r="Z30" i="18"/>
  <c r="AP29" i="18"/>
  <c r="U29" i="18"/>
  <c r="AO29" i="18"/>
  <c r="AC30" i="18"/>
  <c r="R29" i="18"/>
  <c r="I30" i="18"/>
  <c r="BF9" i="18"/>
  <c r="BF63" i="18" s="1"/>
  <c r="H29" i="18"/>
  <c r="AK29" i="18"/>
  <c r="Q29" i="18"/>
  <c r="Y30" i="18"/>
  <c r="AX9" i="18"/>
  <c r="AX56" i="18" s="1"/>
  <c r="AU6" i="18"/>
  <c r="AU25" i="18" s="1"/>
  <c r="AH29" i="18"/>
  <c r="M29" i="18"/>
  <c r="AP30" i="18"/>
  <c r="U30" i="18"/>
  <c r="AP9" i="18"/>
  <c r="AP105" i="18" s="1"/>
  <c r="AG29" i="18"/>
  <c r="J29" i="18"/>
  <c r="AO30" i="18"/>
  <c r="R30" i="18"/>
  <c r="AH9" i="18"/>
  <c r="AH55" i="18" s="1"/>
  <c r="AC29" i="18"/>
  <c r="I29" i="18"/>
  <c r="AK30" i="18"/>
  <c r="Q30" i="18"/>
  <c r="Z9" i="18"/>
  <c r="Z49" i="18" s="1"/>
  <c r="Z29" i="18"/>
  <c r="AH30" i="18"/>
  <c r="M30" i="18"/>
  <c r="R9" i="18"/>
  <c r="R52" i="18" s="1"/>
  <c r="Y29" i="18"/>
  <c r="AG30" i="18"/>
  <c r="J30" i="18"/>
  <c r="BV9" i="18"/>
  <c r="BV63" i="18" s="1"/>
  <c r="J9" i="18"/>
  <c r="J89" i="18" s="1"/>
  <c r="X46" i="18"/>
  <c r="X29" i="18"/>
  <c r="X30" i="18"/>
  <c r="AQ37" i="18"/>
  <c r="AR37" i="18"/>
  <c r="AS37" i="18"/>
  <c r="AT37" i="18"/>
  <c r="AU37" i="18"/>
  <c r="AV37" i="18"/>
  <c r="T46" i="18"/>
  <c r="T29" i="18"/>
  <c r="T30" i="18"/>
  <c r="AF46" i="18"/>
  <c r="AF30" i="18"/>
  <c r="AF29" i="18"/>
  <c r="AN46" i="18"/>
  <c r="AN29" i="18"/>
  <c r="AN30" i="18"/>
  <c r="K105" i="18"/>
  <c r="K89" i="18"/>
  <c r="K56" i="18"/>
  <c r="K52" i="18"/>
  <c r="K104" i="18"/>
  <c r="K63" i="18"/>
  <c r="K55" i="18"/>
  <c r="K90" i="18"/>
  <c r="K49" i="18"/>
  <c r="K67" i="18"/>
  <c r="BV8" i="18"/>
  <c r="BV28" i="18" s="1"/>
  <c r="BO8" i="18"/>
  <c r="BO28" i="18" s="1"/>
  <c r="CF8" i="18"/>
  <c r="CF28" i="18" s="1"/>
  <c r="BR8" i="18"/>
  <c r="BR28" i="18" s="1"/>
  <c r="BZ8" i="18"/>
  <c r="BZ28" i="18" s="1"/>
  <c r="AW8" i="18"/>
  <c r="AW28" i="18" s="1"/>
  <c r="AB46" i="18"/>
  <c r="AB30" i="18"/>
  <c r="AB29" i="18"/>
  <c r="P46" i="18"/>
  <c r="P30" i="18"/>
  <c r="P29" i="18"/>
  <c r="AJ46" i="18"/>
  <c r="AJ30" i="18"/>
  <c r="AJ29" i="18"/>
  <c r="L46" i="18"/>
  <c r="L30" i="18"/>
  <c r="L29" i="18"/>
  <c r="BU8" i="18"/>
  <c r="BU28" i="18" s="1"/>
  <c r="CC9" i="18"/>
  <c r="CC82" i="18" s="1"/>
  <c r="BU9" i="18"/>
  <c r="BU82" i="18" s="1"/>
  <c r="BM9" i="18"/>
  <c r="BE9" i="18"/>
  <c r="AW9" i="18"/>
  <c r="AW88" i="18" s="1"/>
  <c r="AO9" i="18"/>
  <c r="AO88" i="18" s="1"/>
  <c r="AG9" i="18"/>
  <c r="AG88" i="18" s="1"/>
  <c r="Y9" i="18"/>
  <c r="Y82" i="18" s="1"/>
  <c r="Q9" i="18"/>
  <c r="Q88" i="18" s="1"/>
  <c r="I9" i="18"/>
  <c r="I82" i="18" s="1"/>
  <c r="K88" i="18"/>
  <c r="K82" i="18"/>
  <c r="H30" i="18"/>
  <c r="AM29" i="18"/>
  <c r="AE29" i="18"/>
  <c r="W29" i="18"/>
  <c r="O29" i="18"/>
  <c r="AM30" i="18"/>
  <c r="AE30" i="18"/>
  <c r="W30" i="18"/>
  <c r="O30" i="18"/>
  <c r="H9" i="18"/>
  <c r="H82" i="18" s="1"/>
  <c r="CB9" i="18"/>
  <c r="CB82" i="18" s="1"/>
  <c r="BT9" i="18"/>
  <c r="BT88" i="18" s="1"/>
  <c r="BL9" i="18"/>
  <c r="BL82" i="18" s="1"/>
  <c r="BD9" i="18"/>
  <c r="BD82" i="18" s="1"/>
  <c r="AV9" i="18"/>
  <c r="AV82" i="18" s="1"/>
  <c r="AN9" i="18"/>
  <c r="AN88" i="18" s="1"/>
  <c r="AF9" i="18"/>
  <c r="X9" i="18"/>
  <c r="X82" i="18" s="1"/>
  <c r="P9" i="18"/>
  <c r="P88" i="18" s="1"/>
  <c r="AL29" i="18"/>
  <c r="AD29" i="18"/>
  <c r="V29" i="18"/>
  <c r="N29" i="18"/>
  <c r="AL30" i="18"/>
  <c r="AD30" i="18"/>
  <c r="V30" i="18"/>
  <c r="N30" i="18"/>
  <c r="CA9" i="18"/>
  <c r="CA82" i="18" s="1"/>
  <c r="BS9" i="18"/>
  <c r="BK9" i="18"/>
  <c r="BC9" i="18"/>
  <c r="BC88" i="18" s="1"/>
  <c r="AU9" i="18"/>
  <c r="AU88" i="18" s="1"/>
  <c r="AM9" i="18"/>
  <c r="AE9" i="18"/>
  <c r="AE88" i="18" s="1"/>
  <c r="W9" i="18"/>
  <c r="W88" i="18" s="1"/>
  <c r="O9" i="18"/>
  <c r="O82" i="18" s="1"/>
  <c r="CH9" i="18"/>
  <c r="CH88" i="18" s="1"/>
  <c r="BR9" i="18"/>
  <c r="BJ9" i="18"/>
  <c r="BJ82" i="18" s="1"/>
  <c r="BB9" i="18"/>
  <c r="BB88" i="18" s="1"/>
  <c r="AT9" i="18"/>
  <c r="AT82" i="18" s="1"/>
  <c r="AL9" i="18"/>
  <c r="AL88" i="18" s="1"/>
  <c r="AD9" i="18"/>
  <c r="V9" i="18"/>
  <c r="N9" i="18"/>
  <c r="CG9" i="18"/>
  <c r="CG82" i="18" s="1"/>
  <c r="BY9" i="18"/>
  <c r="BQ9" i="18"/>
  <c r="BQ82" i="18" s="1"/>
  <c r="BI9" i="18"/>
  <c r="BI82" i="18" s="1"/>
  <c r="BA9" i="18"/>
  <c r="BA82" i="18" s="1"/>
  <c r="AS9" i="18"/>
  <c r="AS88" i="18" s="1"/>
  <c r="AK9" i="18"/>
  <c r="AC9" i="18"/>
  <c r="U9" i="18"/>
  <c r="U82" i="18" s="1"/>
  <c r="M9" i="18"/>
  <c r="M82" i="18" s="1"/>
  <c r="AI29" i="18"/>
  <c r="AA29" i="18"/>
  <c r="S29" i="18"/>
  <c r="K29" i="18"/>
  <c r="AI30" i="18"/>
  <c r="AA30" i="18"/>
  <c r="S30" i="18"/>
  <c r="K30" i="18"/>
  <c r="CF9" i="18"/>
  <c r="CF82" i="18" s="1"/>
  <c r="BX9" i="18"/>
  <c r="BX82" i="18" s="1"/>
  <c r="BP9" i="18"/>
  <c r="BP88" i="18" s="1"/>
  <c r="BH9" i="18"/>
  <c r="BH82" i="18" s="1"/>
  <c r="AZ9" i="18"/>
  <c r="AR9" i="18"/>
  <c r="AJ9" i="18"/>
  <c r="AJ82" i="18" s="1"/>
  <c r="AB9" i="18"/>
  <c r="T9" i="18"/>
  <c r="L9" i="18"/>
  <c r="L82" i="18" s="1"/>
  <c r="CE9" i="18"/>
  <c r="CE88" i="18" s="1"/>
  <c r="BW9" i="18"/>
  <c r="BO9" i="18"/>
  <c r="BO82" i="18" s="1"/>
  <c r="BG9" i="18"/>
  <c r="BG88" i="18" s="1"/>
  <c r="AY9" i="18"/>
  <c r="AY82" i="18" s="1"/>
  <c r="AQ9" i="18"/>
  <c r="AQ88" i="18" s="1"/>
  <c r="AI9" i="18"/>
  <c r="AA9" i="18"/>
  <c r="AA88" i="18" s="1"/>
  <c r="S9" i="18"/>
  <c r="S82" i="18" s="1"/>
  <c r="BM7" i="18"/>
  <c r="BM26" i="18" s="1"/>
  <c r="CI7" i="18"/>
  <c r="CI26" i="18" s="1"/>
  <c r="BC7" i="18"/>
  <c r="BC26" i="18" s="1"/>
  <c r="BU7" i="18"/>
  <c r="BU26" i="18" s="1"/>
  <c r="L35" i="18"/>
  <c r="BZ7" i="18"/>
  <c r="BZ26" i="18" s="1"/>
  <c r="BR7" i="18"/>
  <c r="BR26" i="18" s="1"/>
  <c r="BB7" i="18"/>
  <c r="BB26" i="18" s="1"/>
  <c r="AW7" i="18"/>
  <c r="AW26" i="18" s="1"/>
  <c r="AM6" i="18"/>
  <c r="AM25" i="18" s="1"/>
  <c r="CF7" i="18"/>
  <c r="CF26" i="18" s="1"/>
  <c r="BW7" i="18"/>
  <c r="BW26" i="18" s="1"/>
  <c r="BO7" i="18"/>
  <c r="BO26" i="18" s="1"/>
  <c r="AQ7" i="18"/>
  <c r="AQ26" i="18" s="1"/>
  <c r="O35" i="18"/>
  <c r="CD7" i="18"/>
  <c r="CD26" i="18" s="1"/>
  <c r="CD109" i="18" s="1"/>
  <c r="CD110" i="18" s="1"/>
  <c r="BA6" i="18"/>
  <c r="BA50" i="18" s="1"/>
  <c r="U6" i="18"/>
  <c r="U50" i="18" s="1"/>
  <c r="BJ6" i="18"/>
  <c r="BJ25" i="18" s="1"/>
  <c r="V6" i="18"/>
  <c r="V25" i="18" s="1"/>
  <c r="M6" i="18"/>
  <c r="M50" i="18" s="1"/>
  <c r="AE35" i="18"/>
  <c r="H35" i="18"/>
  <c r="AA35" i="18"/>
  <c r="K35" i="18"/>
  <c r="AT6" i="18"/>
  <c r="AT25" i="18" s="1"/>
  <c r="AE6" i="18"/>
  <c r="AE25" i="18" s="1"/>
  <c r="S6" i="18"/>
  <c r="S42" i="18" s="1"/>
  <c r="AP35" i="18"/>
  <c r="Z35" i="18"/>
  <c r="J35" i="18"/>
  <c r="AS6" i="18"/>
  <c r="AS31" i="18" s="1"/>
  <c r="O6" i="18"/>
  <c r="O25" i="18" s="1"/>
  <c r="AO35" i="18"/>
  <c r="Y35" i="18"/>
  <c r="I35" i="18"/>
  <c r="AD6" i="18"/>
  <c r="AD25" i="18" s="1"/>
  <c r="H6" i="18"/>
  <c r="AQ6" i="18"/>
  <c r="AQ31" i="18" s="1"/>
  <c r="AC6" i="18"/>
  <c r="N6" i="18"/>
  <c r="N25" i="18" s="1"/>
  <c r="AM35" i="18"/>
  <c r="W35" i="18"/>
  <c r="AI35" i="18"/>
  <c r="S35" i="18"/>
  <c r="AY6" i="18"/>
  <c r="AY42" i="18" s="1"/>
  <c r="AL6" i="18"/>
  <c r="AL25" i="18" s="1"/>
  <c r="AA6" i="18"/>
  <c r="AA42" i="18" s="1"/>
  <c r="K6" i="18"/>
  <c r="K31" i="18" s="1"/>
  <c r="AH35" i="18"/>
  <c r="R35" i="18"/>
  <c r="AK6" i="18"/>
  <c r="AK31" i="18" s="1"/>
  <c r="W6" i="18"/>
  <c r="W25" i="18" s="1"/>
  <c r="AG35" i="18"/>
  <c r="Q35" i="18"/>
  <c r="P42" i="18"/>
  <c r="P25" i="18"/>
  <c r="P50" i="18"/>
  <c r="P41" i="18"/>
  <c r="P31" i="18"/>
  <c r="AD41" i="18"/>
  <c r="AZ6" i="18"/>
  <c r="AR6" i="18"/>
  <c r="T6" i="18"/>
  <c r="L6" i="18"/>
  <c r="AN35" i="18"/>
  <c r="AF35" i="18"/>
  <c r="X35" i="18"/>
  <c r="P35" i="18"/>
  <c r="BF6" i="18"/>
  <c r="AP6" i="18"/>
  <c r="AH6" i="18"/>
  <c r="Z6" i="18"/>
  <c r="R6" i="18"/>
  <c r="J6" i="18"/>
  <c r="AL35" i="18"/>
  <c r="AD35" i="18"/>
  <c r="V35" i="18"/>
  <c r="N35" i="18"/>
  <c r="AO6" i="18"/>
  <c r="AG6" i="18"/>
  <c r="Y6" i="18"/>
  <c r="Q6" i="18"/>
  <c r="I6" i="18"/>
  <c r="AK35" i="18"/>
  <c r="AC35" i="18"/>
  <c r="U35" i="18"/>
  <c r="M35" i="18"/>
  <c r="AV6" i="18"/>
  <c r="AN6" i="18"/>
  <c r="AF6" i="18"/>
  <c r="X6" i="18"/>
  <c r="AJ35" i="18"/>
  <c r="AB35" i="18"/>
  <c r="T35" i="18"/>
  <c r="E109" i="18"/>
  <c r="E110" i="18" s="1"/>
  <c r="CA37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AL36" i="12"/>
  <c r="AM36" i="12"/>
  <c r="AN36" i="12"/>
  <c r="AO36" i="12"/>
  <c r="AP36" i="12"/>
  <c r="AQ36" i="12"/>
  <c r="AR36" i="12"/>
  <c r="AS36" i="12"/>
  <c r="AT36" i="12"/>
  <c r="AU36" i="12"/>
  <c r="AV36" i="12"/>
  <c r="AW36" i="12"/>
  <c r="AX36" i="12"/>
  <c r="AY36" i="12"/>
  <c r="AZ36" i="12"/>
  <c r="BA36" i="12"/>
  <c r="BB36" i="12"/>
  <c r="BC36" i="12"/>
  <c r="BD36" i="12"/>
  <c r="BE36" i="12"/>
  <c r="BF36" i="12"/>
  <c r="BG36" i="12"/>
  <c r="BH36" i="12"/>
  <c r="BI36" i="12"/>
  <c r="BJ36" i="12"/>
  <c r="BK36" i="12"/>
  <c r="BL36" i="12"/>
  <c r="BM36" i="12"/>
  <c r="BN36" i="12"/>
  <c r="BO36" i="12"/>
  <c r="BP36" i="12"/>
  <c r="BQ36" i="12"/>
  <c r="BR36" i="12"/>
  <c r="BS36" i="12"/>
  <c r="BT36" i="12"/>
  <c r="BU36" i="12"/>
  <c r="BV36" i="12"/>
  <c r="BW36" i="12"/>
  <c r="BX36" i="12"/>
  <c r="BY36" i="12"/>
  <c r="BZ36" i="12"/>
  <c r="CA36" i="12"/>
  <c r="CB36" i="12"/>
  <c r="CC36" i="12"/>
  <c r="H36" i="12"/>
  <c r="BV15" i="12"/>
  <c r="CA15" i="12"/>
  <c r="AN99" i="20" l="1"/>
  <c r="AN100" i="20" s="1"/>
  <c r="AM99" i="20"/>
  <c r="AM100" i="20" s="1"/>
  <c r="AR99" i="20"/>
  <c r="AR100" i="20" s="1"/>
  <c r="J82" i="18"/>
  <c r="BZ109" i="18"/>
  <c r="BZ110" i="18" s="1"/>
  <c r="BT43" i="18"/>
  <c r="BS43" i="18"/>
  <c r="AS43" i="18"/>
  <c r="AT43" i="18"/>
  <c r="AU43" i="18"/>
  <c r="AV43" i="18"/>
  <c r="AR43" i="18"/>
  <c r="M43" i="18"/>
  <c r="U43" i="18"/>
  <c r="AC43" i="18"/>
  <c r="AK43" i="18"/>
  <c r="AD43" i="18"/>
  <c r="AL43" i="18"/>
  <c r="O43" i="18"/>
  <c r="W43" i="18"/>
  <c r="AE43" i="18"/>
  <c r="AM43" i="18"/>
  <c r="R43" i="18"/>
  <c r="P43" i="18"/>
  <c r="X43" i="18"/>
  <c r="AF43" i="18"/>
  <c r="AN43" i="18"/>
  <c r="J43" i="18"/>
  <c r="AH43" i="18"/>
  <c r="AP43" i="18"/>
  <c r="Q43" i="18"/>
  <c r="Y43" i="18"/>
  <c r="AG43" i="18"/>
  <c r="AO43" i="18"/>
  <c r="Z43" i="18"/>
  <c r="S43" i="18"/>
  <c r="AA43" i="18"/>
  <c r="AI43" i="18"/>
  <c r="I43" i="18"/>
  <c r="V43" i="18"/>
  <c r="L43" i="18"/>
  <c r="T43" i="18"/>
  <c r="AB43" i="18"/>
  <c r="AJ43" i="18"/>
  <c r="N43" i="18"/>
  <c r="BN88" i="18"/>
  <c r="BN52" i="18"/>
  <c r="AV88" i="18"/>
  <c r="AP89" i="18"/>
  <c r="AX88" i="18"/>
  <c r="R56" i="18"/>
  <c r="Z56" i="18"/>
  <c r="CC88" i="18"/>
  <c r="BV67" i="18"/>
  <c r="BF90" i="18"/>
  <c r="AP56" i="18"/>
  <c r="BN90" i="18"/>
  <c r="AB41" i="18"/>
  <c r="BN105" i="18"/>
  <c r="BF82" i="18"/>
  <c r="BN55" i="18"/>
  <c r="BN104" i="18"/>
  <c r="BV56" i="18"/>
  <c r="BF88" i="18"/>
  <c r="AX82" i="18"/>
  <c r="BN89" i="18"/>
  <c r="BV105" i="18"/>
  <c r="AH49" i="18"/>
  <c r="Z89" i="18"/>
  <c r="AI42" i="18"/>
  <c r="BN63" i="18"/>
  <c r="BF52" i="18"/>
  <c r="AI41" i="18"/>
  <c r="AS42" i="18"/>
  <c r="BN67" i="18"/>
  <c r="BF89" i="18"/>
  <c r="BV88" i="18"/>
  <c r="BN82" i="18"/>
  <c r="BN56" i="18"/>
  <c r="AP49" i="18"/>
  <c r="AP55" i="18"/>
  <c r="AP63" i="18"/>
  <c r="AP67" i="18"/>
  <c r="AJ31" i="18"/>
  <c r="AJ42" i="18"/>
  <c r="AJ41" i="18"/>
  <c r="AJ50" i="18"/>
  <c r="U25" i="18"/>
  <c r="AP88" i="18"/>
  <c r="AP82" i="18"/>
  <c r="AP104" i="18"/>
  <c r="AP52" i="18"/>
  <c r="AB42" i="18"/>
  <c r="AB50" i="18"/>
  <c r="AP90" i="18"/>
  <c r="BF56" i="18"/>
  <c r="AB25" i="18"/>
  <c r="AI25" i="18"/>
  <c r="AI31" i="18"/>
  <c r="AT42" i="18"/>
  <c r="AE42" i="18"/>
  <c r="BA25" i="18"/>
  <c r="J52" i="18"/>
  <c r="J90" i="18"/>
  <c r="Z55" i="18"/>
  <c r="J55" i="18"/>
  <c r="Z67" i="18"/>
  <c r="AM42" i="18"/>
  <c r="J104" i="18"/>
  <c r="AX49" i="18"/>
  <c r="J88" i="18"/>
  <c r="AX90" i="18"/>
  <c r="AX63" i="18"/>
  <c r="CB88" i="18"/>
  <c r="AA82" i="18"/>
  <c r="W82" i="18"/>
  <c r="AJ88" i="18"/>
  <c r="BV104" i="18"/>
  <c r="Z90" i="18"/>
  <c r="AX105" i="18"/>
  <c r="CH42" i="18"/>
  <c r="Z82" i="18"/>
  <c r="BV89" i="18"/>
  <c r="Z63" i="18"/>
  <c r="AX55" i="18"/>
  <c r="BF49" i="18"/>
  <c r="H31" i="18"/>
  <c r="AD50" i="18"/>
  <c r="AN82" i="18"/>
  <c r="BV90" i="18"/>
  <c r="AH63" i="18"/>
  <c r="Z52" i="18"/>
  <c r="Z104" i="18"/>
  <c r="AX67" i="18"/>
  <c r="BF55" i="18"/>
  <c r="CH50" i="18"/>
  <c r="Z88" i="18"/>
  <c r="BV82" i="18"/>
  <c r="BV55" i="18"/>
  <c r="AH67" i="18"/>
  <c r="Z105" i="18"/>
  <c r="AX89" i="18"/>
  <c r="AX104" i="18"/>
  <c r="BF67" i="18"/>
  <c r="CH31" i="18"/>
  <c r="AS41" i="18"/>
  <c r="BX88" i="18"/>
  <c r="AX52" i="18"/>
  <c r="BH88" i="18"/>
  <c r="O42" i="18"/>
  <c r="AU31" i="18"/>
  <c r="AU42" i="18"/>
  <c r="X88" i="18"/>
  <c r="H88" i="18"/>
  <c r="J105" i="18"/>
  <c r="BF104" i="18"/>
  <c r="BA41" i="18"/>
  <c r="J63" i="18"/>
  <c r="Y88" i="18"/>
  <c r="AU50" i="18"/>
  <c r="AT88" i="18"/>
  <c r="R82" i="18"/>
  <c r="J49" i="18"/>
  <c r="J67" i="18"/>
  <c r="BF105" i="18"/>
  <c r="AU41" i="18"/>
  <c r="BA88" i="18"/>
  <c r="J56" i="18"/>
  <c r="M31" i="18"/>
  <c r="BQ88" i="18"/>
  <c r="BC82" i="18"/>
  <c r="AH56" i="18"/>
  <c r="O41" i="18"/>
  <c r="M41" i="18"/>
  <c r="BA31" i="18"/>
  <c r="BA42" i="18"/>
  <c r="BI88" i="18"/>
  <c r="AO82" i="18"/>
  <c r="R90" i="18"/>
  <c r="AH105" i="18"/>
  <c r="M42" i="18"/>
  <c r="R88" i="18"/>
  <c r="R55" i="18"/>
  <c r="AH90" i="18"/>
  <c r="BV52" i="18"/>
  <c r="BV49" i="18"/>
  <c r="O31" i="18"/>
  <c r="AW82" i="18"/>
  <c r="BB82" i="18"/>
  <c r="R63" i="18"/>
  <c r="AH52" i="18"/>
  <c r="R89" i="18"/>
  <c r="R49" i="18"/>
  <c r="AD31" i="18"/>
  <c r="CE82" i="18"/>
  <c r="AH82" i="18"/>
  <c r="R67" i="18"/>
  <c r="AH89" i="18"/>
  <c r="AH88" i="18"/>
  <c r="AH104" i="18"/>
  <c r="R105" i="18"/>
  <c r="R104" i="18"/>
  <c r="BY104" i="18"/>
  <c r="BY67" i="18"/>
  <c r="BY63" i="18"/>
  <c r="BY55" i="18"/>
  <c r="BY56" i="18"/>
  <c r="BY89" i="18"/>
  <c r="BY52" i="18"/>
  <c r="BY49" i="18"/>
  <c r="BY90" i="18"/>
  <c r="BY105" i="18"/>
  <c r="AB90" i="18"/>
  <c r="AB105" i="18"/>
  <c r="AB89" i="18"/>
  <c r="AB56" i="18"/>
  <c r="AB63" i="18"/>
  <c r="AB104" i="18"/>
  <c r="AB55" i="18"/>
  <c r="AB49" i="18"/>
  <c r="AB67" i="18"/>
  <c r="AB52" i="18"/>
  <c r="BS90" i="18"/>
  <c r="BS105" i="18"/>
  <c r="BS89" i="18"/>
  <c r="BS63" i="18"/>
  <c r="BS56" i="18"/>
  <c r="BS104" i="18"/>
  <c r="BS49" i="18"/>
  <c r="BS67" i="18"/>
  <c r="BS55" i="18"/>
  <c r="BS52" i="18"/>
  <c r="AY105" i="18"/>
  <c r="AY89" i="18"/>
  <c r="AY104" i="18"/>
  <c r="AY56" i="18"/>
  <c r="AY90" i="18"/>
  <c r="AY49" i="18"/>
  <c r="AY63" i="18"/>
  <c r="AY55" i="18"/>
  <c r="AY67" i="18"/>
  <c r="AY52" i="18"/>
  <c r="AJ90" i="18"/>
  <c r="AJ56" i="18"/>
  <c r="AJ105" i="18"/>
  <c r="AJ89" i="18"/>
  <c r="AJ67" i="18"/>
  <c r="AJ49" i="18"/>
  <c r="AJ104" i="18"/>
  <c r="AJ52" i="18"/>
  <c r="AJ63" i="18"/>
  <c r="AJ55" i="18"/>
  <c r="AC104" i="18"/>
  <c r="AC67" i="18"/>
  <c r="AC90" i="18"/>
  <c r="AC105" i="18"/>
  <c r="AC63" i="18"/>
  <c r="AC55" i="18"/>
  <c r="AC56" i="18"/>
  <c r="AC49" i="18"/>
  <c r="AC52" i="18"/>
  <c r="AC89" i="18"/>
  <c r="V105" i="18"/>
  <c r="V89" i="18"/>
  <c r="V104" i="18"/>
  <c r="V67" i="18"/>
  <c r="V63" i="18"/>
  <c r="V55" i="18"/>
  <c r="V90" i="18"/>
  <c r="V56" i="18"/>
  <c r="V52" i="18"/>
  <c r="V49" i="18"/>
  <c r="O90" i="18"/>
  <c r="O105" i="18"/>
  <c r="O89" i="18"/>
  <c r="O56" i="18"/>
  <c r="O67" i="18"/>
  <c r="O49" i="18"/>
  <c r="O104" i="18"/>
  <c r="O63" i="18"/>
  <c r="O55" i="18"/>
  <c r="O52" i="18"/>
  <c r="O88" i="18"/>
  <c r="CA90" i="18"/>
  <c r="CA105" i="18"/>
  <c r="CA89" i="18"/>
  <c r="CA55" i="18"/>
  <c r="CA56" i="18"/>
  <c r="CA104" i="18"/>
  <c r="CA67" i="18"/>
  <c r="CA63" i="18"/>
  <c r="CA52" i="18"/>
  <c r="CA49" i="18"/>
  <c r="P90" i="18"/>
  <c r="P105" i="18"/>
  <c r="P89" i="18"/>
  <c r="P55" i="18"/>
  <c r="P104" i="18"/>
  <c r="P56" i="18"/>
  <c r="P52" i="18"/>
  <c r="P49" i="18"/>
  <c r="P67" i="18"/>
  <c r="P63" i="18"/>
  <c r="CB90" i="18"/>
  <c r="CB63" i="18"/>
  <c r="CB67" i="18"/>
  <c r="CB52" i="18"/>
  <c r="CB55" i="18"/>
  <c r="CB56" i="18"/>
  <c r="CB104" i="18"/>
  <c r="CB89" i="18"/>
  <c r="CB49" i="18"/>
  <c r="CB105" i="18"/>
  <c r="I67" i="18"/>
  <c r="I56" i="18"/>
  <c r="I55" i="18"/>
  <c r="I63" i="18"/>
  <c r="I104" i="18"/>
  <c r="I90" i="18"/>
  <c r="I52" i="18"/>
  <c r="I105" i="18"/>
  <c r="I49" i="18"/>
  <c r="I89" i="18"/>
  <c r="BU67" i="18"/>
  <c r="BU55" i="18"/>
  <c r="BU63" i="18"/>
  <c r="BU56" i="18"/>
  <c r="BU89" i="18"/>
  <c r="BU104" i="18"/>
  <c r="BU90" i="18"/>
  <c r="BU105" i="18"/>
  <c r="BU52" i="18"/>
  <c r="BU49" i="18"/>
  <c r="AI105" i="18"/>
  <c r="AI89" i="18"/>
  <c r="AI90" i="18"/>
  <c r="AI67" i="18"/>
  <c r="AI63" i="18"/>
  <c r="AI104" i="18"/>
  <c r="AI52" i="18"/>
  <c r="AI55" i="18"/>
  <c r="AI56" i="18"/>
  <c r="AI49" i="18"/>
  <c r="AI88" i="18"/>
  <c r="M104" i="18"/>
  <c r="M67" i="18"/>
  <c r="M63" i="18"/>
  <c r="M56" i="18"/>
  <c r="M89" i="18"/>
  <c r="M55" i="18"/>
  <c r="M90" i="18"/>
  <c r="M105" i="18"/>
  <c r="M52" i="18"/>
  <c r="M49" i="18"/>
  <c r="BK90" i="18"/>
  <c r="BK105" i="18"/>
  <c r="BK89" i="18"/>
  <c r="BK55" i="18"/>
  <c r="BK56" i="18"/>
  <c r="BK63" i="18"/>
  <c r="BK67" i="18"/>
  <c r="BK49" i="18"/>
  <c r="BK104" i="18"/>
  <c r="BK52" i="18"/>
  <c r="BE90" i="18"/>
  <c r="BE56" i="18"/>
  <c r="BE67" i="18"/>
  <c r="BE89" i="18"/>
  <c r="BE52" i="18"/>
  <c r="BE104" i="18"/>
  <c r="BE105" i="18"/>
  <c r="BE55" i="18"/>
  <c r="BE63" i="18"/>
  <c r="BE82" i="18"/>
  <c r="BE49" i="18"/>
  <c r="V42" i="18"/>
  <c r="AQ105" i="18"/>
  <c r="AQ89" i="18"/>
  <c r="AQ90" i="18"/>
  <c r="AQ67" i="18"/>
  <c r="AQ63" i="18"/>
  <c r="AQ55" i="18"/>
  <c r="AQ52" i="18"/>
  <c r="AQ56" i="18"/>
  <c r="AQ104" i="18"/>
  <c r="AQ49" i="18"/>
  <c r="CG104" i="18"/>
  <c r="CG63" i="18"/>
  <c r="CG105" i="18"/>
  <c r="CG89" i="18"/>
  <c r="CG90" i="18"/>
  <c r="CG52" i="18"/>
  <c r="CG49" i="18"/>
  <c r="CG56" i="18"/>
  <c r="CG67" i="18"/>
  <c r="CG55" i="18"/>
  <c r="BT90" i="18"/>
  <c r="BT104" i="18"/>
  <c r="BT105" i="18"/>
  <c r="BT89" i="18"/>
  <c r="BT52" i="18"/>
  <c r="BT56" i="18"/>
  <c r="BT49" i="18"/>
  <c r="BT67" i="18"/>
  <c r="BT63" i="18"/>
  <c r="BT55" i="18"/>
  <c r="BM67" i="18"/>
  <c r="BM55" i="18"/>
  <c r="BM56" i="18"/>
  <c r="BM105" i="18"/>
  <c r="BM52" i="18"/>
  <c r="BM63" i="18"/>
  <c r="BM89" i="18"/>
  <c r="BM104" i="18"/>
  <c r="BM49" i="18"/>
  <c r="BM90" i="18"/>
  <c r="S41" i="18"/>
  <c r="S31" i="18"/>
  <c r="BJ42" i="18"/>
  <c r="AL50" i="18"/>
  <c r="W50" i="18"/>
  <c r="BG105" i="18"/>
  <c r="BG89" i="18"/>
  <c r="BG104" i="18"/>
  <c r="BG55" i="18"/>
  <c r="BG63" i="18"/>
  <c r="BG67" i="18"/>
  <c r="BG49" i="18"/>
  <c r="BG52" i="18"/>
  <c r="BG90" i="18"/>
  <c r="BG56" i="18"/>
  <c r="AR90" i="18"/>
  <c r="AR56" i="18"/>
  <c r="AR55" i="18"/>
  <c r="AR105" i="18"/>
  <c r="AR63" i="18"/>
  <c r="AR52" i="18"/>
  <c r="AR67" i="18"/>
  <c r="AR89" i="18"/>
  <c r="AR104" i="18"/>
  <c r="AR49" i="18"/>
  <c r="BK88" i="18"/>
  <c r="AK104" i="18"/>
  <c r="AK67" i="18"/>
  <c r="AK55" i="18"/>
  <c r="AK49" i="18"/>
  <c r="AK89" i="18"/>
  <c r="AK90" i="18"/>
  <c r="AK52" i="18"/>
  <c r="AK105" i="18"/>
  <c r="AK63" i="18"/>
  <c r="AK56" i="18"/>
  <c r="AR88" i="18"/>
  <c r="AD105" i="18"/>
  <c r="AD89" i="18"/>
  <c r="AD104" i="18"/>
  <c r="AD67" i="18"/>
  <c r="AD63" i="18"/>
  <c r="AD55" i="18"/>
  <c r="AD52" i="18"/>
  <c r="AD49" i="18"/>
  <c r="AD90" i="18"/>
  <c r="AD56" i="18"/>
  <c r="W90" i="18"/>
  <c r="W105" i="18"/>
  <c r="W89" i="18"/>
  <c r="W56" i="18"/>
  <c r="W67" i="18"/>
  <c r="W55" i="18"/>
  <c r="W52" i="18"/>
  <c r="W104" i="18"/>
  <c r="W49" i="18"/>
  <c r="W63" i="18"/>
  <c r="CA88" i="18"/>
  <c r="BL88" i="18"/>
  <c r="AD88" i="18"/>
  <c r="BS88" i="18"/>
  <c r="X90" i="18"/>
  <c r="X63" i="18"/>
  <c r="X105" i="18"/>
  <c r="X89" i="18"/>
  <c r="X52" i="18"/>
  <c r="X49" i="18"/>
  <c r="X67" i="18"/>
  <c r="X104" i="18"/>
  <c r="X56" i="18"/>
  <c r="X55" i="18"/>
  <c r="H90" i="18"/>
  <c r="H104" i="18"/>
  <c r="H55" i="18"/>
  <c r="H52" i="18"/>
  <c r="H67" i="18"/>
  <c r="H63" i="18"/>
  <c r="H56" i="18"/>
  <c r="H89" i="18"/>
  <c r="H105" i="18"/>
  <c r="H49" i="18"/>
  <c r="Q63" i="18"/>
  <c r="Q67" i="18"/>
  <c r="Q49" i="18"/>
  <c r="Q89" i="18"/>
  <c r="Q104" i="18"/>
  <c r="Q56" i="18"/>
  <c r="Q90" i="18"/>
  <c r="Q55" i="18"/>
  <c r="Q105" i="18"/>
  <c r="Q52" i="18"/>
  <c r="Q82" i="18"/>
  <c r="CC56" i="18"/>
  <c r="CC105" i="18"/>
  <c r="CC67" i="18"/>
  <c r="CC63" i="18"/>
  <c r="CC55" i="18"/>
  <c r="CC104" i="18"/>
  <c r="CC89" i="18"/>
  <c r="CC52" i="18"/>
  <c r="CC90" i="18"/>
  <c r="CC49" i="18"/>
  <c r="T90" i="18"/>
  <c r="T104" i="18"/>
  <c r="T105" i="18"/>
  <c r="T89" i="18"/>
  <c r="T55" i="18"/>
  <c r="T63" i="18"/>
  <c r="T52" i="18"/>
  <c r="T67" i="18"/>
  <c r="T49" i="18"/>
  <c r="T56" i="18"/>
  <c r="T82" i="18"/>
  <c r="U104" i="18"/>
  <c r="U67" i="18"/>
  <c r="U52" i="18"/>
  <c r="U89" i="18"/>
  <c r="U49" i="18"/>
  <c r="U90" i="18"/>
  <c r="U63" i="18"/>
  <c r="U55" i="18"/>
  <c r="U56" i="18"/>
  <c r="U105" i="18"/>
  <c r="AA41" i="18"/>
  <c r="W41" i="18"/>
  <c r="AE50" i="18"/>
  <c r="BO105" i="18"/>
  <c r="BO89" i="18"/>
  <c r="BO63" i="18"/>
  <c r="BO104" i="18"/>
  <c r="BO90" i="18"/>
  <c r="BO49" i="18"/>
  <c r="BO56" i="18"/>
  <c r="BO52" i="18"/>
  <c r="BO55" i="18"/>
  <c r="BO67" i="18"/>
  <c r="AQ82" i="18"/>
  <c r="AZ90" i="18"/>
  <c r="AZ56" i="18"/>
  <c r="AZ67" i="18"/>
  <c r="AZ55" i="18"/>
  <c r="AZ63" i="18"/>
  <c r="AZ89" i="18"/>
  <c r="AZ104" i="18"/>
  <c r="AZ105" i="18"/>
  <c r="AZ49" i="18"/>
  <c r="AZ52" i="18"/>
  <c r="AS104" i="18"/>
  <c r="AS67" i="18"/>
  <c r="AS63" i="18"/>
  <c r="AS105" i="18"/>
  <c r="AS89" i="18"/>
  <c r="AS55" i="18"/>
  <c r="AS52" i="18"/>
  <c r="AS56" i="18"/>
  <c r="AS49" i="18"/>
  <c r="AS90" i="18"/>
  <c r="BM88" i="18"/>
  <c r="AL105" i="18"/>
  <c r="AL89" i="18"/>
  <c r="AL104" i="18"/>
  <c r="AL67" i="18"/>
  <c r="AL63" i="18"/>
  <c r="AL55" i="18"/>
  <c r="AL52" i="18"/>
  <c r="AL49" i="18"/>
  <c r="AL56" i="18"/>
  <c r="AL90" i="18"/>
  <c r="AE90" i="18"/>
  <c r="AE105" i="18"/>
  <c r="AE89" i="18"/>
  <c r="AE55" i="18"/>
  <c r="AE56" i="18"/>
  <c r="AE67" i="18"/>
  <c r="AE63" i="18"/>
  <c r="AE104" i="18"/>
  <c r="AE49" i="18"/>
  <c r="AE52" i="18"/>
  <c r="BO88" i="18"/>
  <c r="AY88" i="18"/>
  <c r="T88" i="18"/>
  <c r="V88" i="18"/>
  <c r="AK88" i="18"/>
  <c r="CF88" i="18"/>
  <c r="AF90" i="18"/>
  <c r="AF52" i="18"/>
  <c r="AF49" i="18"/>
  <c r="AF89" i="18"/>
  <c r="AF104" i="18"/>
  <c r="AF105" i="18"/>
  <c r="AF63" i="18"/>
  <c r="AF55" i="18"/>
  <c r="AF56" i="18"/>
  <c r="AF67" i="18"/>
  <c r="BT82" i="18"/>
  <c r="AL82" i="18"/>
  <c r="AF88" i="18"/>
  <c r="Y104" i="18"/>
  <c r="Y56" i="18"/>
  <c r="Y105" i="18"/>
  <c r="Y63" i="18"/>
  <c r="Y55" i="18"/>
  <c r="Y52" i="18"/>
  <c r="Y67" i="18"/>
  <c r="Y89" i="18"/>
  <c r="Y49" i="18"/>
  <c r="Y90" i="18"/>
  <c r="BR105" i="18"/>
  <c r="BR89" i="18"/>
  <c r="BR104" i="18"/>
  <c r="BR67" i="18"/>
  <c r="BR63" i="18"/>
  <c r="BR55" i="18"/>
  <c r="BR52" i="18"/>
  <c r="BR90" i="18"/>
  <c r="BR49" i="18"/>
  <c r="BR56" i="18"/>
  <c r="N105" i="18"/>
  <c r="N89" i="18"/>
  <c r="N104" i="18"/>
  <c r="N67" i="18"/>
  <c r="N63" i="18"/>
  <c r="N55" i="18"/>
  <c r="N90" i="18"/>
  <c r="N52" i="18"/>
  <c r="N49" i="18"/>
  <c r="N56" i="18"/>
  <c r="AQ42" i="18"/>
  <c r="V41" i="18"/>
  <c r="AQ41" i="18"/>
  <c r="AE41" i="18"/>
  <c r="U31" i="18"/>
  <c r="AM50" i="18"/>
  <c r="BW105" i="18"/>
  <c r="BW89" i="18"/>
  <c r="BW52" i="18"/>
  <c r="BW49" i="18"/>
  <c r="BW104" i="18"/>
  <c r="BW90" i="18"/>
  <c r="BW88" i="18"/>
  <c r="BW56" i="18"/>
  <c r="BW55" i="18"/>
  <c r="BW63" i="18"/>
  <c r="BW67" i="18"/>
  <c r="BH90" i="18"/>
  <c r="BH67" i="18"/>
  <c r="BH56" i="18"/>
  <c r="BH63" i="18"/>
  <c r="BH55" i="18"/>
  <c r="BH49" i="18"/>
  <c r="BH89" i="18"/>
  <c r="BH104" i="18"/>
  <c r="BH52" i="18"/>
  <c r="BH105" i="18"/>
  <c r="BA104" i="18"/>
  <c r="BA67" i="18"/>
  <c r="BA105" i="18"/>
  <c r="BA89" i="18"/>
  <c r="BA90" i="18"/>
  <c r="BA52" i="18"/>
  <c r="BA56" i="18"/>
  <c r="BA63" i="18"/>
  <c r="BA55" i="18"/>
  <c r="BA49" i="18"/>
  <c r="AT105" i="18"/>
  <c r="AT89" i="18"/>
  <c r="AT104" i="18"/>
  <c r="AT67" i="18"/>
  <c r="AT63" i="18"/>
  <c r="AT55" i="18"/>
  <c r="AT52" i="18"/>
  <c r="AT49" i="18"/>
  <c r="AT90" i="18"/>
  <c r="AT56" i="18"/>
  <c r="AM90" i="18"/>
  <c r="AM105" i="18"/>
  <c r="AM89" i="18"/>
  <c r="AM104" i="18"/>
  <c r="AM63" i="18"/>
  <c r="AM56" i="18"/>
  <c r="AM67" i="18"/>
  <c r="AM49" i="18"/>
  <c r="AM52" i="18"/>
  <c r="AM55" i="18"/>
  <c r="AM82" i="18"/>
  <c r="AM88" i="18"/>
  <c r="N88" i="18"/>
  <c r="AC88" i="18"/>
  <c r="AN90" i="18"/>
  <c r="AN67" i="18"/>
  <c r="AN52" i="18"/>
  <c r="AN49" i="18"/>
  <c r="AN56" i="18"/>
  <c r="AN89" i="18"/>
  <c r="AN104" i="18"/>
  <c r="AN105" i="18"/>
  <c r="AN63" i="18"/>
  <c r="AN55" i="18"/>
  <c r="BG82" i="18"/>
  <c r="AB82" i="18"/>
  <c r="AD82" i="18"/>
  <c r="AS82" i="18"/>
  <c r="AZ88" i="18"/>
  <c r="AG104" i="18"/>
  <c r="AG105" i="18"/>
  <c r="AG89" i="18"/>
  <c r="AG55" i="18"/>
  <c r="AG56" i="18"/>
  <c r="AG52" i="18"/>
  <c r="AG90" i="18"/>
  <c r="AG63" i="18"/>
  <c r="AG49" i="18"/>
  <c r="AG67" i="18"/>
  <c r="CF90" i="18"/>
  <c r="CF56" i="18"/>
  <c r="CF55" i="18"/>
  <c r="CF104" i="18"/>
  <c r="CF52" i="18"/>
  <c r="CF49" i="18"/>
  <c r="CF105" i="18"/>
  <c r="CF67" i="18"/>
  <c r="CF63" i="18"/>
  <c r="CF89" i="18"/>
  <c r="BL90" i="18"/>
  <c r="BL104" i="18"/>
  <c r="BL52" i="18"/>
  <c r="BL56" i="18"/>
  <c r="BL63" i="18"/>
  <c r="BL55" i="18"/>
  <c r="BL67" i="18"/>
  <c r="BL89" i="18"/>
  <c r="BL49" i="18"/>
  <c r="BL105" i="18"/>
  <c r="BS82" i="18"/>
  <c r="BY82" i="18"/>
  <c r="V31" i="18"/>
  <c r="AM41" i="18"/>
  <c r="AY41" i="18"/>
  <c r="W31" i="18"/>
  <c r="AM31" i="18"/>
  <c r="S105" i="18"/>
  <c r="S89" i="18"/>
  <c r="S56" i="18"/>
  <c r="S52" i="18"/>
  <c r="S67" i="18"/>
  <c r="S49" i="18"/>
  <c r="S104" i="18"/>
  <c r="S90" i="18"/>
  <c r="S63" i="18"/>
  <c r="S55" i="18"/>
  <c r="CE105" i="18"/>
  <c r="CE89" i="18"/>
  <c r="CE67" i="18"/>
  <c r="CE90" i="18"/>
  <c r="CE49" i="18"/>
  <c r="CE56" i="18"/>
  <c r="CE63" i="18"/>
  <c r="CE55" i="18"/>
  <c r="CE104" i="18"/>
  <c r="CE52" i="18"/>
  <c r="BP90" i="18"/>
  <c r="BP56" i="18"/>
  <c r="BP67" i="18"/>
  <c r="BP105" i="18"/>
  <c r="BP49" i="18"/>
  <c r="BP52" i="18"/>
  <c r="BP63" i="18"/>
  <c r="BP55" i="18"/>
  <c r="BP89" i="18"/>
  <c r="BP104" i="18"/>
  <c r="AR82" i="18"/>
  <c r="BI104" i="18"/>
  <c r="BI67" i="18"/>
  <c r="BI90" i="18"/>
  <c r="BI105" i="18"/>
  <c r="BI89" i="18"/>
  <c r="BI63" i="18"/>
  <c r="BI55" i="18"/>
  <c r="BI49" i="18"/>
  <c r="BI56" i="18"/>
  <c r="BI52" i="18"/>
  <c r="BB105" i="18"/>
  <c r="BB89" i="18"/>
  <c r="BB104" i="18"/>
  <c r="BB67" i="18"/>
  <c r="BB63" i="18"/>
  <c r="BB55" i="18"/>
  <c r="BB52" i="18"/>
  <c r="BB49" i="18"/>
  <c r="BB56" i="18"/>
  <c r="BB90" i="18"/>
  <c r="AU90" i="18"/>
  <c r="AU105" i="18"/>
  <c r="AU89" i="18"/>
  <c r="AU104" i="18"/>
  <c r="AU56" i="18"/>
  <c r="AU49" i="18"/>
  <c r="AU63" i="18"/>
  <c r="AU55" i="18"/>
  <c r="AU52" i="18"/>
  <c r="AU67" i="18"/>
  <c r="BR88" i="18"/>
  <c r="CG88" i="18"/>
  <c r="U88" i="18"/>
  <c r="AF82" i="18"/>
  <c r="AV90" i="18"/>
  <c r="AV67" i="18"/>
  <c r="AV55" i="18"/>
  <c r="AV52" i="18"/>
  <c r="AV49" i="18"/>
  <c r="AV105" i="18"/>
  <c r="AV63" i="18"/>
  <c r="AV89" i="18"/>
  <c r="AV56" i="18"/>
  <c r="AV104" i="18"/>
  <c r="BW82" i="18"/>
  <c r="AU82" i="18"/>
  <c r="P82" i="18"/>
  <c r="V82" i="18"/>
  <c r="AK82" i="18"/>
  <c r="BU88" i="18"/>
  <c r="AO105" i="18"/>
  <c r="AO89" i="18"/>
  <c r="AO90" i="18"/>
  <c r="AO55" i="18"/>
  <c r="AO104" i="18"/>
  <c r="AO63" i="18"/>
  <c r="AO56" i="18"/>
  <c r="AO67" i="18"/>
  <c r="AO49" i="18"/>
  <c r="AO52" i="18"/>
  <c r="I88" i="18"/>
  <c r="BR82" i="18"/>
  <c r="V50" i="18"/>
  <c r="BE88" i="18"/>
  <c r="CH105" i="18"/>
  <c r="CH89" i="18"/>
  <c r="CH104" i="18"/>
  <c r="CH67" i="18"/>
  <c r="CH63" i="18"/>
  <c r="CH55" i="18"/>
  <c r="CH90" i="18"/>
  <c r="CH52" i="18"/>
  <c r="CH49" i="18"/>
  <c r="CH56" i="18"/>
  <c r="AT31" i="18"/>
  <c r="AE31" i="18"/>
  <c r="AA105" i="18"/>
  <c r="AA89" i="18"/>
  <c r="AA55" i="18"/>
  <c r="AA52" i="18"/>
  <c r="AA90" i="18"/>
  <c r="AA67" i="18"/>
  <c r="AA63" i="18"/>
  <c r="AA56" i="18"/>
  <c r="AA49" i="18"/>
  <c r="AA104" i="18"/>
  <c r="S88" i="18"/>
  <c r="L90" i="18"/>
  <c r="L104" i="18"/>
  <c r="L55" i="18"/>
  <c r="L89" i="18"/>
  <c r="L56" i="18"/>
  <c r="L63" i="18"/>
  <c r="L105" i="18"/>
  <c r="L52" i="18"/>
  <c r="L49" i="18"/>
  <c r="L67" i="18"/>
  <c r="BX90" i="18"/>
  <c r="BX56" i="18"/>
  <c r="BX104" i="18"/>
  <c r="BX55" i="18"/>
  <c r="BX67" i="18"/>
  <c r="BX63" i="18"/>
  <c r="BX89" i="18"/>
  <c r="BX52" i="18"/>
  <c r="BX49" i="18"/>
  <c r="BX105" i="18"/>
  <c r="BM82" i="18"/>
  <c r="BQ104" i="18"/>
  <c r="BQ67" i="18"/>
  <c r="BQ55" i="18"/>
  <c r="BQ90" i="18"/>
  <c r="BQ105" i="18"/>
  <c r="BQ49" i="18"/>
  <c r="BQ56" i="18"/>
  <c r="BQ52" i="18"/>
  <c r="BQ63" i="18"/>
  <c r="BQ89" i="18"/>
  <c r="BP82" i="18"/>
  <c r="BJ105" i="18"/>
  <c r="BJ89" i="18"/>
  <c r="BJ104" i="18"/>
  <c r="BJ67" i="18"/>
  <c r="BJ63" i="18"/>
  <c r="BJ55" i="18"/>
  <c r="BJ52" i="18"/>
  <c r="BJ49" i="18"/>
  <c r="BJ90" i="18"/>
  <c r="BJ56" i="18"/>
  <c r="AE82" i="18"/>
  <c r="BC90" i="18"/>
  <c r="BC105" i="18"/>
  <c r="BC89" i="18"/>
  <c r="BC56" i="18"/>
  <c r="BC104" i="18"/>
  <c r="BC55" i="18"/>
  <c r="BC52" i="18"/>
  <c r="BC63" i="18"/>
  <c r="BC49" i="18"/>
  <c r="BC67" i="18"/>
  <c r="AB88" i="18"/>
  <c r="L88" i="18"/>
  <c r="BJ88" i="18"/>
  <c r="BY88" i="18"/>
  <c r="M88" i="18"/>
  <c r="AZ82" i="18"/>
  <c r="BD90" i="18"/>
  <c r="BD63" i="18"/>
  <c r="BD67" i="18"/>
  <c r="BD52" i="18"/>
  <c r="BD49" i="18"/>
  <c r="BD89" i="18"/>
  <c r="BD104" i="18"/>
  <c r="BD56" i="18"/>
  <c r="BD105" i="18"/>
  <c r="BD55" i="18"/>
  <c r="BD88" i="18"/>
  <c r="BK82" i="18"/>
  <c r="AG82" i="18"/>
  <c r="CH82" i="18"/>
  <c r="N82" i="18"/>
  <c r="AC82" i="18"/>
  <c r="AI82" i="18"/>
  <c r="AW90" i="18"/>
  <c r="AW63" i="18"/>
  <c r="AW105" i="18"/>
  <c r="AW89" i="18"/>
  <c r="AW56" i="18"/>
  <c r="AW104" i="18"/>
  <c r="AW49" i="18"/>
  <c r="AW55" i="18"/>
  <c r="AW52" i="18"/>
  <c r="AW67" i="18"/>
  <c r="AK42" i="18"/>
  <c r="BJ31" i="18"/>
  <c r="H41" i="18"/>
  <c r="AY31" i="18"/>
  <c r="AD42" i="18"/>
  <c r="AK41" i="18"/>
  <c r="AT41" i="18"/>
  <c r="BJ41" i="18"/>
  <c r="AT50" i="18"/>
  <c r="H50" i="18"/>
  <c r="H42" i="18"/>
  <c r="BJ50" i="18"/>
  <c r="K42" i="18"/>
  <c r="AL41" i="18"/>
  <c r="CH41" i="18"/>
  <c r="M25" i="18"/>
  <c r="N31" i="18"/>
  <c r="AL31" i="18"/>
  <c r="AL42" i="18"/>
  <c r="U41" i="18"/>
  <c r="U42" i="18"/>
  <c r="K50" i="18"/>
  <c r="K25" i="18"/>
  <c r="AA50" i="18"/>
  <c r="AA25" i="18"/>
  <c r="AC50" i="18"/>
  <c r="AC25" i="18"/>
  <c r="N42" i="18"/>
  <c r="AC31" i="18"/>
  <c r="O50" i="18"/>
  <c r="AC42" i="18"/>
  <c r="AQ50" i="18"/>
  <c r="AQ25" i="18"/>
  <c r="S50" i="18"/>
  <c r="S25" i="18"/>
  <c r="K41" i="18"/>
  <c r="AK50" i="18"/>
  <c r="AK25" i="18"/>
  <c r="AY50" i="18"/>
  <c r="AY25" i="18"/>
  <c r="W42" i="18"/>
  <c r="N50" i="18"/>
  <c r="N41" i="18"/>
  <c r="AS50" i="18"/>
  <c r="AS25" i="18"/>
  <c r="AA31" i="18"/>
  <c r="AC41" i="18"/>
  <c r="X42" i="18"/>
  <c r="X31" i="18"/>
  <c r="X25" i="18"/>
  <c r="X41" i="18"/>
  <c r="X50" i="18"/>
  <c r="AF42" i="18"/>
  <c r="AF25" i="18"/>
  <c r="AF31" i="18"/>
  <c r="AF50" i="18"/>
  <c r="AF41" i="18"/>
  <c r="I41" i="18"/>
  <c r="I31" i="18"/>
  <c r="I42" i="18"/>
  <c r="I25" i="18"/>
  <c r="I50" i="18"/>
  <c r="T41" i="18"/>
  <c r="T31" i="18"/>
  <c r="T25" i="18"/>
  <c r="T50" i="18"/>
  <c r="T42" i="18"/>
  <c r="AN42" i="18"/>
  <c r="AN25" i="18"/>
  <c r="AN50" i="18"/>
  <c r="AN41" i="18"/>
  <c r="AN31" i="18"/>
  <c r="Q41" i="18"/>
  <c r="Q31" i="18"/>
  <c r="Q42" i="18"/>
  <c r="Q25" i="18"/>
  <c r="Q50" i="18"/>
  <c r="AR31" i="18"/>
  <c r="AR41" i="18"/>
  <c r="AR25" i="18"/>
  <c r="AR50" i="18"/>
  <c r="AR42" i="18"/>
  <c r="AH50" i="18"/>
  <c r="AH41" i="18"/>
  <c r="AH31" i="18"/>
  <c r="AH42" i="18"/>
  <c r="AH25" i="18"/>
  <c r="AP50" i="18"/>
  <c r="AP41" i="18"/>
  <c r="AP31" i="18"/>
  <c r="AP42" i="18"/>
  <c r="AP25" i="18"/>
  <c r="BF50" i="18"/>
  <c r="BF41" i="18"/>
  <c r="BF31" i="18"/>
  <c r="BF42" i="18"/>
  <c r="BF25" i="18"/>
  <c r="AV42" i="18"/>
  <c r="AV25" i="18"/>
  <c r="AV41" i="18"/>
  <c r="AV31" i="18"/>
  <c r="AV50" i="18"/>
  <c r="Y41" i="18"/>
  <c r="Y31" i="18"/>
  <c r="Y42" i="18"/>
  <c r="Y25" i="18"/>
  <c r="Y50" i="18"/>
  <c r="AZ31" i="18"/>
  <c r="AZ50" i="18"/>
  <c r="AZ41" i="18"/>
  <c r="AZ42" i="18"/>
  <c r="AZ25" i="18"/>
  <c r="L50" i="18"/>
  <c r="L41" i="18"/>
  <c r="L31" i="18"/>
  <c r="L42" i="18"/>
  <c r="L25" i="18"/>
  <c r="J50" i="18"/>
  <c r="J41" i="18"/>
  <c r="J31" i="18"/>
  <c r="J42" i="18"/>
  <c r="J25" i="18"/>
  <c r="AO41" i="18"/>
  <c r="AO31" i="18"/>
  <c r="AO25" i="18"/>
  <c r="AO42" i="18"/>
  <c r="AO50" i="18"/>
  <c r="R50" i="18"/>
  <c r="R41" i="18"/>
  <c r="R31" i="18"/>
  <c r="R42" i="18"/>
  <c r="R25" i="18"/>
  <c r="AG41" i="18"/>
  <c r="AG31" i="18"/>
  <c r="AG42" i="18"/>
  <c r="AG50" i="18"/>
  <c r="AG25" i="18"/>
  <c r="Z50" i="18"/>
  <c r="Z41" i="18"/>
  <c r="Z31" i="18"/>
  <c r="Z42" i="18"/>
  <c r="Z25" i="18"/>
  <c r="D62" i="7"/>
  <c r="D63" i="7" s="1"/>
  <c r="BY33" i="12"/>
  <c r="BZ33" i="12"/>
  <c r="BS33" i="12"/>
  <c r="BT33" i="12"/>
  <c r="BU33" i="12"/>
  <c r="BN33" i="12"/>
  <c r="BO33" i="12"/>
  <c r="BL33" i="12"/>
  <c r="BD33" i="12"/>
  <c r="BE33" i="12"/>
  <c r="BF33" i="12"/>
  <c r="BG33" i="12"/>
  <c r="BH33" i="12"/>
  <c r="BI33" i="12"/>
  <c r="BJ33" i="12"/>
  <c r="AX33" i="12"/>
  <c r="AY33" i="12"/>
  <c r="AZ33" i="12"/>
  <c r="BA33" i="12"/>
  <c r="AR33" i="12"/>
  <c r="AS33" i="12"/>
  <c r="AT33" i="12"/>
  <c r="AU33" i="12"/>
  <c r="AV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BY81" i="12"/>
  <c r="BZ81" i="12"/>
  <c r="BQ81" i="12"/>
  <c r="BR81" i="12"/>
  <c r="BS81" i="12"/>
  <c r="BT81" i="12"/>
  <c r="BU81" i="12"/>
  <c r="BN81" i="12"/>
  <c r="BO81" i="12"/>
  <c r="BL81" i="12"/>
  <c r="BD81" i="12"/>
  <c r="BE81" i="12"/>
  <c r="BF81" i="12"/>
  <c r="BG81" i="12"/>
  <c r="BH81" i="12"/>
  <c r="BI81" i="12"/>
  <c r="BJ81" i="12"/>
  <c r="AX81" i="12"/>
  <c r="AY81" i="12"/>
  <c r="AZ81" i="12"/>
  <c r="BA81" i="12"/>
  <c r="AR81" i="12"/>
  <c r="AS81" i="12"/>
  <c r="AT81" i="12"/>
  <c r="AU81" i="12"/>
  <c r="AV81" i="12"/>
  <c r="I81" i="12"/>
  <c r="J81" i="12"/>
  <c r="K81" i="12"/>
  <c r="L81" i="12"/>
  <c r="M81" i="12"/>
  <c r="N81" i="12"/>
  <c r="O81" i="12"/>
  <c r="P81" i="12"/>
  <c r="Q81" i="12"/>
  <c r="R81" i="12"/>
  <c r="S81" i="12"/>
  <c r="T81" i="12"/>
  <c r="U81" i="12"/>
  <c r="V81" i="12"/>
  <c r="W81" i="12"/>
  <c r="X81" i="12"/>
  <c r="Y81" i="12"/>
  <c r="Z81" i="12"/>
  <c r="AA81" i="12"/>
  <c r="AB81" i="12"/>
  <c r="AC81" i="12"/>
  <c r="AD81" i="12"/>
  <c r="AE81" i="12"/>
  <c r="AF81" i="12"/>
  <c r="AG81" i="12"/>
  <c r="AH81" i="12"/>
  <c r="AI81" i="12"/>
  <c r="AJ81" i="12"/>
  <c r="AK81" i="12"/>
  <c r="AL81" i="12"/>
  <c r="AM81" i="12"/>
  <c r="AN81" i="12"/>
  <c r="AO81" i="12"/>
  <c r="AP81" i="12"/>
  <c r="BX45" i="12"/>
  <c r="BS45" i="12"/>
  <c r="BP45" i="12"/>
  <c r="BC45" i="12"/>
  <c r="AW45" i="12"/>
  <c r="AQ45" i="12"/>
  <c r="H45" i="12"/>
  <c r="V8" i="16"/>
  <c r="BX81" i="12"/>
  <c r="BP81" i="12"/>
  <c r="BM81" i="12"/>
  <c r="BK81" i="12"/>
  <c r="BC81" i="12"/>
  <c r="AW81" i="12"/>
  <c r="AQ81" i="12"/>
  <c r="H81" i="12"/>
  <c r="H33" i="12"/>
  <c r="V13" i="16"/>
  <c r="BX33" i="12"/>
  <c r="BR33" i="12"/>
  <c r="BP33" i="12"/>
  <c r="BM33" i="12"/>
  <c r="BK33" i="12"/>
  <c r="BC33" i="12"/>
  <c r="AW33" i="12"/>
  <c r="AQ33" i="12"/>
  <c r="AU99" i="20" l="1"/>
  <c r="AU100" i="20" s="1"/>
  <c r="AP99" i="20"/>
  <c r="AP100" i="20" s="1"/>
  <c r="AQ99" i="20"/>
  <c r="AQ100" i="20" s="1"/>
  <c r="BN109" i="18"/>
  <c r="BN110" i="18" s="1"/>
  <c r="AX109" i="18"/>
  <c r="AX110" i="18" s="1"/>
  <c r="BC109" i="18"/>
  <c r="BC110" i="18" s="1"/>
  <c r="BV109" i="18"/>
  <c r="BV110" i="18" s="1"/>
  <c r="P109" i="18"/>
  <c r="P110" i="18" s="1"/>
  <c r="AB109" i="18"/>
  <c r="AB110" i="18" s="1"/>
  <c r="AT109" i="18"/>
  <c r="AT110" i="18" s="1"/>
  <c r="M109" i="18"/>
  <c r="M110" i="18" s="1"/>
  <c r="AE109" i="18"/>
  <c r="AE110" i="18" s="1"/>
  <c r="AM109" i="18"/>
  <c r="AM110" i="18" s="1"/>
  <c r="BL109" i="18"/>
  <c r="BL110" i="18" s="1"/>
  <c r="BA109" i="18"/>
  <c r="BA110" i="18" s="1"/>
  <c r="BO109" i="18"/>
  <c r="BO110" i="18" s="1"/>
  <c r="AD109" i="18"/>
  <c r="AD110" i="18" s="1"/>
  <c r="BW109" i="18"/>
  <c r="BW110" i="18" s="1"/>
  <c r="BJ109" i="18"/>
  <c r="BJ110" i="18" s="1"/>
  <c r="H109" i="18"/>
  <c r="H110" i="18" s="1"/>
  <c r="V109" i="18"/>
  <c r="V110" i="18" s="1"/>
  <c r="AU109" i="18"/>
  <c r="AU110" i="18" s="1"/>
  <c r="W109" i="18"/>
  <c r="W110" i="18" s="1"/>
  <c r="AJ109" i="18"/>
  <c r="AJ110" i="18" s="1"/>
  <c r="AI109" i="18"/>
  <c r="AI110" i="18" s="1"/>
  <c r="AW109" i="18"/>
  <c r="AW110" i="18" s="1"/>
  <c r="BQ109" i="18"/>
  <c r="BQ110" i="18" s="1"/>
  <c r="BX109" i="18"/>
  <c r="BX110" i="18" s="1"/>
  <c r="BB109" i="18"/>
  <c r="BB110" i="18" s="1"/>
  <c r="BP109" i="18"/>
  <c r="BP110" i="18" s="1"/>
  <c r="CC109" i="18"/>
  <c r="CC110" i="18" s="1"/>
  <c r="BM109" i="18"/>
  <c r="BM110" i="18" s="1"/>
  <c r="BE109" i="18"/>
  <c r="BE110" i="18" s="1"/>
  <c r="BI109" i="18"/>
  <c r="BI110" i="18" s="1"/>
  <c r="CE109" i="18"/>
  <c r="CE110" i="18" s="1"/>
  <c r="BG109" i="18"/>
  <c r="BG110" i="18" s="1"/>
  <c r="BU109" i="18"/>
  <c r="BU110" i="18" s="1"/>
  <c r="CA109" i="18"/>
  <c r="CA110" i="18" s="1"/>
  <c r="BS109" i="18"/>
  <c r="BS110" i="18" s="1"/>
  <c r="O109" i="18"/>
  <c r="O110" i="18" s="1"/>
  <c r="BD109" i="18"/>
  <c r="BD110" i="18" s="1"/>
  <c r="BH109" i="18"/>
  <c r="BH110" i="18" s="1"/>
  <c r="CH109" i="18"/>
  <c r="CH110" i="18" s="1"/>
  <c r="BT109" i="18"/>
  <c r="BT110" i="18" s="1"/>
  <c r="S109" i="18"/>
  <c r="S110" i="18" s="1"/>
  <c r="U109" i="18"/>
  <c r="U110" i="18" s="1"/>
  <c r="BR109" i="18"/>
  <c r="BR110" i="18" s="1"/>
  <c r="BK109" i="18"/>
  <c r="BK110" i="18" s="1"/>
  <c r="CF109" i="18"/>
  <c r="CF110" i="18" s="1"/>
  <c r="CG109" i="18"/>
  <c r="CG110" i="18" s="1"/>
  <c r="BY109" i="18"/>
  <c r="BY110" i="18" s="1"/>
  <c r="CB109" i="18"/>
  <c r="CB110" i="18" s="1"/>
  <c r="AS109" i="18"/>
  <c r="AS110" i="18" s="1"/>
  <c r="AL109" i="18"/>
  <c r="AL110" i="18" s="1"/>
  <c r="AY109" i="18"/>
  <c r="AY110" i="18" s="1"/>
  <c r="AV109" i="18"/>
  <c r="AV110" i="18" s="1"/>
  <c r="K109" i="18"/>
  <c r="K110" i="18" s="1"/>
  <c r="N109" i="18"/>
  <c r="N110" i="18" s="1"/>
  <c r="AQ109" i="18"/>
  <c r="AQ110" i="18" s="1"/>
  <c r="AA109" i="18"/>
  <c r="AA110" i="18" s="1"/>
  <c r="AK109" i="18"/>
  <c r="AK110" i="18" s="1"/>
  <c r="J109" i="18"/>
  <c r="J110" i="18" s="1"/>
  <c r="L109" i="18"/>
  <c r="L110" i="18" s="1"/>
  <c r="R109" i="18"/>
  <c r="R110" i="18" s="1"/>
  <c r="AC109" i="18"/>
  <c r="AC110" i="18" s="1"/>
  <c r="AF109" i="18"/>
  <c r="AF110" i="18" s="1"/>
  <c r="Z109" i="18"/>
  <c r="Z110" i="18" s="1"/>
  <c r="AH109" i="18"/>
  <c r="AH110" i="18" s="1"/>
  <c r="Q109" i="18"/>
  <c r="Q110" i="18" s="1"/>
  <c r="I109" i="18"/>
  <c r="I110" i="18" s="1"/>
  <c r="AZ109" i="18"/>
  <c r="AZ110" i="18" s="1"/>
  <c r="AN109" i="18"/>
  <c r="AN110" i="18" s="1"/>
  <c r="AG109" i="18"/>
  <c r="AG110" i="18" s="1"/>
  <c r="Y109" i="18"/>
  <c r="Y110" i="18" s="1"/>
  <c r="AO109" i="18"/>
  <c r="AO110" i="18" s="1"/>
  <c r="T109" i="18"/>
  <c r="T110" i="18" s="1"/>
  <c r="AP109" i="18"/>
  <c r="AP110" i="18" s="1"/>
  <c r="AR109" i="18"/>
  <c r="AR110" i="18" s="1"/>
  <c r="X109" i="18"/>
  <c r="X110" i="18" s="1"/>
  <c r="BF109" i="18"/>
  <c r="BF110" i="18" s="1"/>
  <c r="BX39" i="12"/>
  <c r="BS39" i="12"/>
  <c r="BP39" i="12"/>
  <c r="BM39" i="12"/>
  <c r="BC39" i="12"/>
  <c r="AW39" i="12"/>
  <c r="AQ39" i="12"/>
  <c r="H39" i="12"/>
  <c r="U40" i="16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AL42" i="12"/>
  <c r="AM42" i="12"/>
  <c r="AN42" i="12"/>
  <c r="AO42" i="12"/>
  <c r="AP42" i="12"/>
  <c r="H42" i="12"/>
  <c r="BZ88" i="12"/>
  <c r="BG88" i="12"/>
  <c r="BD88" i="12"/>
  <c r="BC88" i="12"/>
  <c r="BA88" i="12"/>
  <c r="AZ88" i="12"/>
  <c r="AY88" i="12"/>
  <c r="AW88" i="12"/>
  <c r="AV88" i="12"/>
  <c r="AU88" i="12"/>
  <c r="AT88" i="12"/>
  <c r="AS88" i="12"/>
  <c r="AR88" i="12"/>
  <c r="AQ88" i="12"/>
  <c r="AP88" i="12"/>
  <c r="AO88" i="12"/>
  <c r="AN88" i="12"/>
  <c r="AM88" i="12"/>
  <c r="AL88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X88" i="12"/>
  <c r="W88" i="12"/>
  <c r="V88" i="12"/>
  <c r="U88" i="12"/>
  <c r="T88" i="12"/>
  <c r="S88" i="12"/>
  <c r="R88" i="12"/>
  <c r="Q88" i="12"/>
  <c r="P88" i="12"/>
  <c r="O88" i="12"/>
  <c r="N88" i="12"/>
  <c r="M88" i="12"/>
  <c r="L88" i="12"/>
  <c r="K88" i="12"/>
  <c r="J88" i="12"/>
  <c r="I88" i="12"/>
  <c r="H88" i="12"/>
  <c r="BZ54" i="12"/>
  <c r="BG54" i="12"/>
  <c r="BD54" i="12"/>
  <c r="BC54" i="12"/>
  <c r="BA54" i="12"/>
  <c r="AZ54" i="12"/>
  <c r="AY54" i="12"/>
  <c r="AW54" i="12"/>
  <c r="AV54" i="12"/>
  <c r="AU54" i="12"/>
  <c r="AT54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BZ38" i="12"/>
  <c r="BG38" i="12"/>
  <c r="BD38" i="12"/>
  <c r="BC38" i="12"/>
  <c r="BA38" i="12"/>
  <c r="AZ38" i="12"/>
  <c r="AY38" i="12"/>
  <c r="AW38" i="12"/>
  <c r="AV38" i="12"/>
  <c r="AU38" i="12"/>
  <c r="AT38" i="12"/>
  <c r="AS38" i="12"/>
  <c r="AR38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BZ32" i="12"/>
  <c r="BG32" i="12"/>
  <c r="BD32" i="12"/>
  <c r="BC32" i="12"/>
  <c r="BA32" i="12"/>
  <c r="AZ32" i="12"/>
  <c r="AY32" i="12"/>
  <c r="AW32" i="12"/>
  <c r="AV32" i="12"/>
  <c r="AU32" i="12"/>
  <c r="AT32" i="12"/>
  <c r="AS32" i="12"/>
  <c r="AR32" i="12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BZ31" i="12"/>
  <c r="BG31" i="12"/>
  <c r="BD31" i="12"/>
  <c r="BC31" i="12"/>
  <c r="BA31" i="12"/>
  <c r="AZ31" i="12"/>
  <c r="AY31" i="12"/>
  <c r="AW31" i="12"/>
  <c r="AV31" i="12"/>
  <c r="AU31" i="12"/>
  <c r="AT31" i="12"/>
  <c r="AS31" i="12"/>
  <c r="AR31" i="12"/>
  <c r="AQ31" i="12"/>
  <c r="AP31" i="12"/>
  <c r="AO31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BZ20" i="12"/>
  <c r="BG20" i="12"/>
  <c r="BD20" i="12"/>
  <c r="BC20" i="12"/>
  <c r="BA20" i="12"/>
  <c r="AZ20" i="12"/>
  <c r="AY20" i="12"/>
  <c r="AW20" i="12"/>
  <c r="AV20" i="12"/>
  <c r="AU20" i="12"/>
  <c r="AT20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J19" i="12"/>
  <c r="K19" i="12"/>
  <c r="L19" i="12"/>
  <c r="M19" i="12"/>
  <c r="N19" i="12"/>
  <c r="O19" i="12"/>
  <c r="P19" i="12"/>
  <c r="Q19" i="12"/>
  <c r="R19" i="12"/>
  <c r="S19" i="12"/>
  <c r="T19" i="12"/>
  <c r="U19" i="12"/>
  <c r="V19" i="12"/>
  <c r="W19" i="12"/>
  <c r="X19" i="12"/>
  <c r="Y19" i="12"/>
  <c r="Z19" i="12"/>
  <c r="AA19" i="12"/>
  <c r="AB19" i="12"/>
  <c r="AC19" i="12"/>
  <c r="AD19" i="12"/>
  <c r="AE19" i="12"/>
  <c r="AF19" i="12"/>
  <c r="AG19" i="12"/>
  <c r="AH19" i="12"/>
  <c r="AI19" i="12"/>
  <c r="AJ19" i="12"/>
  <c r="AK19" i="12"/>
  <c r="AL19" i="12"/>
  <c r="AM19" i="12"/>
  <c r="AN19" i="12"/>
  <c r="AO19" i="12"/>
  <c r="AP19" i="12"/>
  <c r="I19" i="12"/>
  <c r="H19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AL18" i="12"/>
  <c r="AM18" i="12"/>
  <c r="AN18" i="12"/>
  <c r="AO18" i="12"/>
  <c r="AP18" i="12"/>
  <c r="H18" i="12"/>
  <c r="BZ17" i="12"/>
  <c r="BY17" i="12"/>
  <c r="BX17" i="12"/>
  <c r="BU17" i="12"/>
  <c r="BT17" i="12"/>
  <c r="BS17" i="12"/>
  <c r="BQ17" i="12"/>
  <c r="BP17" i="12"/>
  <c r="BN17" i="12"/>
  <c r="BO17" i="12"/>
  <c r="BM17" i="12"/>
  <c r="AX17" i="12"/>
  <c r="AW17" i="12"/>
  <c r="BG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N14" i="12"/>
  <c r="AO14" i="12"/>
  <c r="AP14" i="12"/>
  <c r="AQ14" i="12"/>
  <c r="AR14" i="12"/>
  <c r="AS14" i="12"/>
  <c r="AT14" i="12"/>
  <c r="AU14" i="12"/>
  <c r="AV14" i="12"/>
  <c r="AW14" i="12"/>
  <c r="AY14" i="12"/>
  <c r="AZ14" i="12"/>
  <c r="BA14" i="12"/>
  <c r="BC14" i="12"/>
  <c r="BD14" i="12"/>
  <c r="BZ14" i="12"/>
  <c r="H14" i="12"/>
  <c r="CL1" i="12"/>
  <c r="V12" i="16"/>
  <c r="V11" i="16"/>
  <c r="P24" i="12" s="1"/>
  <c r="V10" i="16"/>
  <c r="AE91" i="12" s="1"/>
  <c r="V9" i="16"/>
  <c r="V7" i="16"/>
  <c r="V5" i="16"/>
  <c r="U26" i="16"/>
  <c r="V6" i="16"/>
  <c r="E93" i="12"/>
  <c r="E77" i="12"/>
  <c r="E28" i="12"/>
  <c r="H27" i="12"/>
  <c r="E27" i="12" s="1"/>
  <c r="E23" i="12"/>
  <c r="E22" i="12"/>
  <c r="CM11" i="12"/>
  <c r="U24" i="16"/>
  <c r="U25" i="16"/>
  <c r="U27" i="16"/>
  <c r="U28" i="16"/>
  <c r="U29" i="16"/>
  <c r="U30" i="16"/>
  <c r="U31" i="16"/>
  <c r="U32" i="16"/>
  <c r="U33" i="16"/>
  <c r="U34" i="16"/>
  <c r="U35" i="16"/>
  <c r="U36" i="16"/>
  <c r="U37" i="16"/>
  <c r="U23" i="16"/>
  <c r="U39" i="16" s="1"/>
  <c r="AT99" i="20" l="1"/>
  <c r="AT100" i="20" s="1"/>
  <c r="AS99" i="20"/>
  <c r="AS100" i="20" s="1"/>
  <c r="AX99" i="20"/>
  <c r="AX100" i="20" s="1"/>
  <c r="BQ44" i="12"/>
  <c r="K46" i="12"/>
  <c r="BW46" i="12"/>
  <c r="BM50" i="12"/>
  <c r="BK56" i="12"/>
  <c r="BI44" i="12"/>
  <c r="S46" i="12"/>
  <c r="I50" i="12"/>
  <c r="AA46" i="12"/>
  <c r="Q50" i="12"/>
  <c r="CC50" i="12"/>
  <c r="BY59" i="12"/>
  <c r="AM24" i="12"/>
  <c r="AS44" i="12"/>
  <c r="AI46" i="12"/>
  <c r="Y50" i="12"/>
  <c r="O56" i="12"/>
  <c r="AK44" i="12"/>
  <c r="AQ46" i="12"/>
  <c r="AG50" i="12"/>
  <c r="W56" i="12"/>
  <c r="BA44" i="12"/>
  <c r="W24" i="12"/>
  <c r="AC44" i="12"/>
  <c r="AY46" i="12"/>
  <c r="AO50" i="12"/>
  <c r="AE56" i="12"/>
  <c r="BU50" i="12"/>
  <c r="AE24" i="12"/>
  <c r="O24" i="12"/>
  <c r="U44" i="12"/>
  <c r="BG46" i="12"/>
  <c r="AW50" i="12"/>
  <c r="AM56" i="12"/>
  <c r="BU56" i="12"/>
  <c r="BY44" i="12"/>
  <c r="M44" i="12"/>
  <c r="BO46" i="12"/>
  <c r="BE50" i="12"/>
  <c r="BC56" i="12"/>
  <c r="BW89" i="12"/>
  <c r="AL24" i="12"/>
  <c r="BX44" i="12"/>
  <c r="BP44" i="12"/>
  <c r="BH44" i="12"/>
  <c r="AZ44" i="12"/>
  <c r="AR44" i="12"/>
  <c r="AJ44" i="12"/>
  <c r="AB44" i="12"/>
  <c r="T44" i="12"/>
  <c r="L44" i="12"/>
  <c r="L46" i="12"/>
  <c r="T46" i="12"/>
  <c r="AB46" i="12"/>
  <c r="AJ46" i="12"/>
  <c r="AR46" i="12"/>
  <c r="AZ46" i="12"/>
  <c r="BH46" i="12"/>
  <c r="BP46" i="12"/>
  <c r="BX46" i="12"/>
  <c r="J50" i="12"/>
  <c r="R50" i="12"/>
  <c r="Z50" i="12"/>
  <c r="AH50" i="12"/>
  <c r="AP50" i="12"/>
  <c r="AX50" i="12"/>
  <c r="BF50" i="12"/>
  <c r="BN50" i="12"/>
  <c r="BV50" i="12"/>
  <c r="H56" i="12"/>
  <c r="P56" i="12"/>
  <c r="X56" i="12"/>
  <c r="AF56" i="12"/>
  <c r="AN56" i="12"/>
  <c r="AV56" i="12"/>
  <c r="BD56" i="12"/>
  <c r="BL56" i="12"/>
  <c r="BV56" i="12"/>
  <c r="N57" i="12"/>
  <c r="AD57" i="12"/>
  <c r="BE57" i="12"/>
  <c r="O59" i="12"/>
  <c r="AU59" i="12"/>
  <c r="CA59" i="12"/>
  <c r="AK60" i="12"/>
  <c r="BQ60" i="12"/>
  <c r="AW72" i="12"/>
  <c r="AM74" i="12"/>
  <c r="AC78" i="12"/>
  <c r="S89" i="12"/>
  <c r="I90" i="12"/>
  <c r="BU90" i="12"/>
  <c r="BK91" i="12"/>
  <c r="M59" i="12"/>
  <c r="U24" i="12"/>
  <c r="M24" i="12"/>
  <c r="BW44" i="12"/>
  <c r="BO44" i="12"/>
  <c r="BG44" i="12"/>
  <c r="AY44" i="12"/>
  <c r="AQ44" i="12"/>
  <c r="AI44" i="12"/>
  <c r="AA44" i="12"/>
  <c r="S44" i="12"/>
  <c r="K44" i="12"/>
  <c r="M46" i="12"/>
  <c r="U46" i="12"/>
  <c r="AC46" i="12"/>
  <c r="AK46" i="12"/>
  <c r="AS46" i="12"/>
  <c r="BA46" i="12"/>
  <c r="BI46" i="12"/>
  <c r="BQ46" i="12"/>
  <c r="BY46" i="12"/>
  <c r="K50" i="12"/>
  <c r="S50" i="12"/>
  <c r="AA50" i="12"/>
  <c r="AI50" i="12"/>
  <c r="AQ50" i="12"/>
  <c r="AY50" i="12"/>
  <c r="BG50" i="12"/>
  <c r="BO50" i="12"/>
  <c r="BW50" i="12"/>
  <c r="I56" i="12"/>
  <c r="Q56" i="12"/>
  <c r="Y56" i="12"/>
  <c r="AG56" i="12"/>
  <c r="AO56" i="12"/>
  <c r="AW56" i="12"/>
  <c r="BE56" i="12"/>
  <c r="BM56" i="12"/>
  <c r="BW56" i="12"/>
  <c r="O57" i="12"/>
  <c r="AE57" i="12"/>
  <c r="BK57" i="12"/>
  <c r="U59" i="12"/>
  <c r="BA59" i="12"/>
  <c r="K60" i="12"/>
  <c r="AQ60" i="12"/>
  <c r="BW60" i="12"/>
  <c r="BE72" i="12"/>
  <c r="AU74" i="12"/>
  <c r="AK78" i="12"/>
  <c r="AA89" i="12"/>
  <c r="Q90" i="12"/>
  <c r="CC90" i="12"/>
  <c r="BS91" i="12"/>
  <c r="Y57" i="12"/>
  <c r="AI60" i="12"/>
  <c r="AO72" i="12"/>
  <c r="U78" i="12"/>
  <c r="BM90" i="12"/>
  <c r="V24" i="12"/>
  <c r="AK24" i="12"/>
  <c r="J24" i="12"/>
  <c r="AJ24" i="12"/>
  <c r="T24" i="12"/>
  <c r="L24" i="12"/>
  <c r="BN44" i="12"/>
  <c r="BF44" i="12"/>
  <c r="AX44" i="12"/>
  <c r="AP44" i="12"/>
  <c r="AH44" i="12"/>
  <c r="Z44" i="12"/>
  <c r="R44" i="12"/>
  <c r="J44" i="12"/>
  <c r="N46" i="12"/>
  <c r="V46" i="12"/>
  <c r="AD46" i="12"/>
  <c r="AL46" i="12"/>
  <c r="AT46" i="12"/>
  <c r="BB46" i="12"/>
  <c r="BJ46" i="12"/>
  <c r="BR46" i="12"/>
  <c r="BZ46" i="12"/>
  <c r="L50" i="12"/>
  <c r="T50" i="12"/>
  <c r="AB50" i="12"/>
  <c r="AJ50" i="12"/>
  <c r="AR50" i="12"/>
  <c r="AZ50" i="12"/>
  <c r="BH50" i="12"/>
  <c r="BP50" i="12"/>
  <c r="BX50" i="12"/>
  <c r="J56" i="12"/>
  <c r="R56" i="12"/>
  <c r="Z56" i="12"/>
  <c r="AH56" i="12"/>
  <c r="AP56" i="12"/>
  <c r="AX56" i="12"/>
  <c r="BF56" i="12"/>
  <c r="BN56" i="12"/>
  <c r="BX56" i="12"/>
  <c r="P57" i="12"/>
  <c r="AG57" i="12"/>
  <c r="BM57" i="12"/>
  <c r="W59" i="12"/>
  <c r="BC59" i="12"/>
  <c r="M60" i="12"/>
  <c r="AS60" i="12"/>
  <c r="BY60" i="12"/>
  <c r="BM72" i="12"/>
  <c r="BC74" i="12"/>
  <c r="AS78" i="12"/>
  <c r="AI89" i="12"/>
  <c r="Y90" i="12"/>
  <c r="O91" i="12"/>
  <c r="AU56" i="12"/>
  <c r="I57" i="12"/>
  <c r="AS59" i="12"/>
  <c r="AB24" i="12"/>
  <c r="BV44" i="12"/>
  <c r="K24" i="12"/>
  <c r="AI24" i="12"/>
  <c r="AA24" i="12"/>
  <c r="S24" i="12"/>
  <c r="H44" i="12"/>
  <c r="BU44" i="12"/>
  <c r="BM44" i="12"/>
  <c r="BE44" i="12"/>
  <c r="AW44" i="12"/>
  <c r="AO44" i="12"/>
  <c r="AG44" i="12"/>
  <c r="Y44" i="12"/>
  <c r="Q44" i="12"/>
  <c r="I44" i="12"/>
  <c r="O46" i="12"/>
  <c r="W46" i="12"/>
  <c r="AE46" i="12"/>
  <c r="AM46" i="12"/>
  <c r="AU46" i="12"/>
  <c r="BC46" i="12"/>
  <c r="BK46" i="12"/>
  <c r="BS46" i="12"/>
  <c r="CA46" i="12"/>
  <c r="M50" i="12"/>
  <c r="U50" i="12"/>
  <c r="AC50" i="12"/>
  <c r="AK50" i="12"/>
  <c r="AS50" i="12"/>
  <c r="BA50" i="12"/>
  <c r="BI50" i="12"/>
  <c r="BQ50" i="12"/>
  <c r="BY50" i="12"/>
  <c r="K56" i="12"/>
  <c r="S56" i="12"/>
  <c r="AA56" i="12"/>
  <c r="AI56" i="12"/>
  <c r="AQ56" i="12"/>
  <c r="AY56" i="12"/>
  <c r="BG56" i="12"/>
  <c r="BO56" i="12"/>
  <c r="BZ56" i="12"/>
  <c r="Q57" i="12"/>
  <c r="AM57" i="12"/>
  <c r="BS57" i="12"/>
  <c r="AC59" i="12"/>
  <c r="BI59" i="12"/>
  <c r="S60" i="12"/>
  <c r="AY60" i="12"/>
  <c r="I72" i="12"/>
  <c r="BU72" i="12"/>
  <c r="BK74" i="12"/>
  <c r="BA78" i="12"/>
  <c r="AQ89" i="12"/>
  <c r="AG90" i="12"/>
  <c r="W91" i="12"/>
  <c r="K89" i="12"/>
  <c r="BZ77" i="12"/>
  <c r="AC24" i="12"/>
  <c r="AH24" i="12"/>
  <c r="R24" i="12"/>
  <c r="BT44" i="12"/>
  <c r="BL44" i="12"/>
  <c r="BD44" i="12"/>
  <c r="AV44" i="12"/>
  <c r="AN44" i="12"/>
  <c r="AF44" i="12"/>
  <c r="X44" i="12"/>
  <c r="P44" i="12"/>
  <c r="H46" i="12"/>
  <c r="P46" i="12"/>
  <c r="X46" i="12"/>
  <c r="AF46" i="12"/>
  <c r="AN46" i="12"/>
  <c r="AV46" i="12"/>
  <c r="BD46" i="12"/>
  <c r="BL46" i="12"/>
  <c r="BT46" i="12"/>
  <c r="CB46" i="12"/>
  <c r="N50" i="12"/>
  <c r="V50" i="12"/>
  <c r="AD50" i="12"/>
  <c r="AL50" i="12"/>
  <c r="AT50" i="12"/>
  <c r="BB50" i="12"/>
  <c r="BJ50" i="12"/>
  <c r="BR50" i="12"/>
  <c r="BZ50" i="12"/>
  <c r="L56" i="12"/>
  <c r="T56" i="12"/>
  <c r="AB56" i="12"/>
  <c r="AJ56" i="12"/>
  <c r="AR56" i="12"/>
  <c r="AZ56" i="12"/>
  <c r="BH56" i="12"/>
  <c r="BP56" i="12"/>
  <c r="CB56" i="12"/>
  <c r="V57" i="12"/>
  <c r="AO57" i="12"/>
  <c r="BU57" i="12"/>
  <c r="AE59" i="12"/>
  <c r="BK59" i="12"/>
  <c r="U60" i="12"/>
  <c r="BA60" i="12"/>
  <c r="Q72" i="12"/>
  <c r="CC72" i="12"/>
  <c r="BS74" i="12"/>
  <c r="BI78" i="12"/>
  <c r="AY89" i="12"/>
  <c r="AO90" i="12"/>
  <c r="CA44" i="12"/>
  <c r="N37" i="12"/>
  <c r="V37" i="12"/>
  <c r="AD37" i="12"/>
  <c r="AL37" i="12"/>
  <c r="AT37" i="12"/>
  <c r="BB37" i="12"/>
  <c r="BJ37" i="12"/>
  <c r="O37" i="12"/>
  <c r="W37" i="12"/>
  <c r="AE37" i="12"/>
  <c r="AM37" i="12"/>
  <c r="AU37" i="12"/>
  <c r="BC37" i="12"/>
  <c r="BK37" i="12"/>
  <c r="BS37" i="12"/>
  <c r="CB37" i="12"/>
  <c r="P37" i="12"/>
  <c r="X37" i="12"/>
  <c r="AF37" i="12"/>
  <c r="AN37" i="12"/>
  <c r="AV37" i="12"/>
  <c r="BD37" i="12"/>
  <c r="BL37" i="12"/>
  <c r="BT37" i="12"/>
  <c r="CC37" i="12"/>
  <c r="BW37" i="12"/>
  <c r="I37" i="12"/>
  <c r="Q37" i="12"/>
  <c r="Y37" i="12"/>
  <c r="AG37" i="12"/>
  <c r="AO37" i="12"/>
  <c r="AW37" i="12"/>
  <c r="BE37" i="12"/>
  <c r="BM37" i="12"/>
  <c r="BU37" i="12"/>
  <c r="H37" i="12"/>
  <c r="BN37" i="12"/>
  <c r="BR37" i="12"/>
  <c r="J37" i="12"/>
  <c r="R37" i="12"/>
  <c r="Z37" i="12"/>
  <c r="AH37" i="12"/>
  <c r="AP37" i="12"/>
  <c r="AX37" i="12"/>
  <c r="BF37" i="12"/>
  <c r="BV37" i="12"/>
  <c r="BZ37" i="12"/>
  <c r="K37" i="12"/>
  <c r="S37" i="12"/>
  <c r="AA37" i="12"/>
  <c r="AI37" i="12"/>
  <c r="AQ37" i="12"/>
  <c r="AY37" i="12"/>
  <c r="BG37" i="12"/>
  <c r="BO37" i="12"/>
  <c r="L37" i="12"/>
  <c r="T37" i="12"/>
  <c r="AB37" i="12"/>
  <c r="AJ37" i="12"/>
  <c r="AR37" i="12"/>
  <c r="AZ37" i="12"/>
  <c r="BH37" i="12"/>
  <c r="BP37" i="12"/>
  <c r="BX37" i="12"/>
  <c r="M37" i="12"/>
  <c r="U37" i="12"/>
  <c r="AC37" i="12"/>
  <c r="AK37" i="12"/>
  <c r="AS37" i="12"/>
  <c r="BA37" i="12"/>
  <c r="BI37" i="12"/>
  <c r="BQ37" i="12"/>
  <c r="BY37" i="12"/>
  <c r="BZ91" i="12"/>
  <c r="BR91" i="12"/>
  <c r="BJ91" i="12"/>
  <c r="BB91" i="12"/>
  <c r="AT91" i="12"/>
  <c r="AL91" i="12"/>
  <c r="AD91" i="12"/>
  <c r="V91" i="12"/>
  <c r="N91" i="12"/>
  <c r="CB90" i="12"/>
  <c r="BT90" i="12"/>
  <c r="BL90" i="12"/>
  <c r="BD90" i="12"/>
  <c r="AV90" i="12"/>
  <c r="AN90" i="12"/>
  <c r="AF90" i="12"/>
  <c r="X90" i="12"/>
  <c r="P90" i="12"/>
  <c r="H90" i="12"/>
  <c r="BV89" i="12"/>
  <c r="BN89" i="12"/>
  <c r="BF89" i="12"/>
  <c r="AX89" i="12"/>
  <c r="AP89" i="12"/>
  <c r="AH89" i="12"/>
  <c r="Z89" i="12"/>
  <c r="R89" i="12"/>
  <c r="J89" i="12"/>
  <c r="BX78" i="12"/>
  <c r="BP78" i="12"/>
  <c r="BH78" i="12"/>
  <c r="AZ78" i="12"/>
  <c r="AR78" i="12"/>
  <c r="AJ78" i="12"/>
  <c r="AB78" i="12"/>
  <c r="T78" i="12"/>
  <c r="L78" i="12"/>
  <c r="BZ74" i="12"/>
  <c r="BR74" i="12"/>
  <c r="BJ74" i="12"/>
  <c r="BB74" i="12"/>
  <c r="AT74" i="12"/>
  <c r="AL74" i="12"/>
  <c r="AD74" i="12"/>
  <c r="V74" i="12"/>
  <c r="N74" i="12"/>
  <c r="CB72" i="12"/>
  <c r="BT72" i="12"/>
  <c r="BL72" i="12"/>
  <c r="BD72" i="12"/>
  <c r="AV72" i="12"/>
  <c r="AN72" i="12"/>
  <c r="AF72" i="12"/>
  <c r="X72" i="12"/>
  <c r="P72" i="12"/>
  <c r="H72" i="12"/>
  <c r="BV60" i="12"/>
  <c r="BN60" i="12"/>
  <c r="BF60" i="12"/>
  <c r="AX60" i="12"/>
  <c r="AP60" i="12"/>
  <c r="AH60" i="12"/>
  <c r="Z60" i="12"/>
  <c r="R60" i="12"/>
  <c r="J60" i="12"/>
  <c r="BX59" i="12"/>
  <c r="BP59" i="12"/>
  <c r="BH59" i="12"/>
  <c r="AZ59" i="12"/>
  <c r="AR59" i="12"/>
  <c r="AJ59" i="12"/>
  <c r="AB59" i="12"/>
  <c r="T59" i="12"/>
  <c r="L59" i="12"/>
  <c r="BZ57" i="12"/>
  <c r="BR57" i="12"/>
  <c r="BJ57" i="12"/>
  <c r="BB57" i="12"/>
  <c r="AT57" i="12"/>
  <c r="AL57" i="12"/>
  <c r="BY91" i="12"/>
  <c r="BQ91" i="12"/>
  <c r="BI91" i="12"/>
  <c r="BA91" i="12"/>
  <c r="AS91" i="12"/>
  <c r="AK91" i="12"/>
  <c r="AC91" i="12"/>
  <c r="U91" i="12"/>
  <c r="M91" i="12"/>
  <c r="CA90" i="12"/>
  <c r="BS90" i="12"/>
  <c r="BK90" i="12"/>
  <c r="BC90" i="12"/>
  <c r="AU90" i="12"/>
  <c r="AM90" i="12"/>
  <c r="AE90" i="12"/>
  <c r="W90" i="12"/>
  <c r="O90" i="12"/>
  <c r="CC89" i="12"/>
  <c r="BU89" i="12"/>
  <c r="BM89" i="12"/>
  <c r="BE89" i="12"/>
  <c r="AW89" i="12"/>
  <c r="AO89" i="12"/>
  <c r="AG89" i="12"/>
  <c r="Y89" i="12"/>
  <c r="Q89" i="12"/>
  <c r="I89" i="12"/>
  <c r="BW78" i="12"/>
  <c r="BO78" i="12"/>
  <c r="BG78" i="12"/>
  <c r="AY78" i="12"/>
  <c r="AQ78" i="12"/>
  <c r="AI78" i="12"/>
  <c r="AA78" i="12"/>
  <c r="S78" i="12"/>
  <c r="K78" i="12"/>
  <c r="BY74" i="12"/>
  <c r="BQ74" i="12"/>
  <c r="BI74" i="12"/>
  <c r="BA74" i="12"/>
  <c r="AS74" i="12"/>
  <c r="AK74" i="12"/>
  <c r="AC74" i="12"/>
  <c r="U74" i="12"/>
  <c r="M74" i="12"/>
  <c r="CA72" i="12"/>
  <c r="BS72" i="12"/>
  <c r="BK72" i="12"/>
  <c r="BC72" i="12"/>
  <c r="AU72" i="12"/>
  <c r="AM72" i="12"/>
  <c r="AE72" i="12"/>
  <c r="W72" i="12"/>
  <c r="O72" i="12"/>
  <c r="CC60" i="12"/>
  <c r="BU60" i="12"/>
  <c r="BM60" i="12"/>
  <c r="BE60" i="12"/>
  <c r="AW60" i="12"/>
  <c r="AO60" i="12"/>
  <c r="AG60" i="12"/>
  <c r="Y60" i="12"/>
  <c r="Q60" i="12"/>
  <c r="I60" i="12"/>
  <c r="BW59" i="12"/>
  <c r="BO59" i="12"/>
  <c r="BG59" i="12"/>
  <c r="AY59" i="12"/>
  <c r="AQ59" i="12"/>
  <c r="AI59" i="12"/>
  <c r="AA59" i="12"/>
  <c r="S59" i="12"/>
  <c r="K59" i="12"/>
  <c r="BY57" i="12"/>
  <c r="BQ57" i="12"/>
  <c r="BI57" i="12"/>
  <c r="BA57" i="12"/>
  <c r="AS57" i="12"/>
  <c r="AK57" i="12"/>
  <c r="AC57" i="12"/>
  <c r="U57" i="12"/>
  <c r="M57" i="12"/>
  <c r="CA56" i="12"/>
  <c r="BS56" i="12"/>
  <c r="BX91" i="12"/>
  <c r="BP91" i="12"/>
  <c r="BH91" i="12"/>
  <c r="AZ91" i="12"/>
  <c r="AR91" i="12"/>
  <c r="AJ91" i="12"/>
  <c r="AB91" i="12"/>
  <c r="T91" i="12"/>
  <c r="L91" i="12"/>
  <c r="BZ90" i="12"/>
  <c r="BR90" i="12"/>
  <c r="BJ90" i="12"/>
  <c r="BB90" i="12"/>
  <c r="AT90" i="12"/>
  <c r="AL90" i="12"/>
  <c r="AD90" i="12"/>
  <c r="V90" i="12"/>
  <c r="N90" i="12"/>
  <c r="CB89" i="12"/>
  <c r="BT89" i="12"/>
  <c r="BL89" i="12"/>
  <c r="BD89" i="12"/>
  <c r="AV89" i="12"/>
  <c r="AN89" i="12"/>
  <c r="AF89" i="12"/>
  <c r="X89" i="12"/>
  <c r="P89" i="12"/>
  <c r="H89" i="12"/>
  <c r="BV78" i="12"/>
  <c r="BN78" i="12"/>
  <c r="BF78" i="12"/>
  <c r="AX78" i="12"/>
  <c r="AP78" i="12"/>
  <c r="AH78" i="12"/>
  <c r="Z78" i="12"/>
  <c r="R78" i="12"/>
  <c r="J78" i="12"/>
  <c r="BX74" i="12"/>
  <c r="BP74" i="12"/>
  <c r="BH74" i="12"/>
  <c r="AZ74" i="12"/>
  <c r="AR74" i="12"/>
  <c r="AJ74" i="12"/>
  <c r="AB74" i="12"/>
  <c r="T74" i="12"/>
  <c r="L74" i="12"/>
  <c r="BZ72" i="12"/>
  <c r="BR72" i="12"/>
  <c r="BJ72" i="12"/>
  <c r="BB72" i="12"/>
  <c r="AT72" i="12"/>
  <c r="AL72" i="12"/>
  <c r="AD72" i="12"/>
  <c r="V72" i="12"/>
  <c r="N72" i="12"/>
  <c r="CB60" i="12"/>
  <c r="BT60" i="12"/>
  <c r="BL60" i="12"/>
  <c r="BD60" i="12"/>
  <c r="AV60" i="12"/>
  <c r="AN60" i="12"/>
  <c r="AF60" i="12"/>
  <c r="X60" i="12"/>
  <c r="P60" i="12"/>
  <c r="H60" i="12"/>
  <c r="BV59" i="12"/>
  <c r="BN59" i="12"/>
  <c r="BF59" i="12"/>
  <c r="AX59" i="12"/>
  <c r="AP59" i="12"/>
  <c r="AH59" i="12"/>
  <c r="Z59" i="12"/>
  <c r="R59" i="12"/>
  <c r="J59" i="12"/>
  <c r="BX57" i="12"/>
  <c r="BP57" i="12"/>
  <c r="BH57" i="12"/>
  <c r="AZ57" i="12"/>
  <c r="AR57" i="12"/>
  <c r="AJ57" i="12"/>
  <c r="AB57" i="12"/>
  <c r="T57" i="12"/>
  <c r="L57" i="12"/>
  <c r="BW91" i="12"/>
  <c r="BO91" i="12"/>
  <c r="BG91" i="12"/>
  <c r="AY91" i="12"/>
  <c r="AQ91" i="12"/>
  <c r="AI91" i="12"/>
  <c r="AA91" i="12"/>
  <c r="S91" i="12"/>
  <c r="K91" i="12"/>
  <c r="BY90" i="12"/>
  <c r="BQ90" i="12"/>
  <c r="BI90" i="12"/>
  <c r="BA90" i="12"/>
  <c r="AS90" i="12"/>
  <c r="AK90" i="12"/>
  <c r="AC90" i="12"/>
  <c r="U90" i="12"/>
  <c r="M90" i="12"/>
  <c r="CA89" i="12"/>
  <c r="BS89" i="12"/>
  <c r="BK89" i="12"/>
  <c r="BC89" i="12"/>
  <c r="AU89" i="12"/>
  <c r="AM89" i="12"/>
  <c r="AE89" i="12"/>
  <c r="W89" i="12"/>
  <c r="O89" i="12"/>
  <c r="CC78" i="12"/>
  <c r="BU78" i="12"/>
  <c r="BM78" i="12"/>
  <c r="BE78" i="12"/>
  <c r="AW78" i="12"/>
  <c r="AO78" i="12"/>
  <c r="AG78" i="12"/>
  <c r="Y78" i="12"/>
  <c r="Q78" i="12"/>
  <c r="I78" i="12"/>
  <c r="BW74" i="12"/>
  <c r="BO74" i="12"/>
  <c r="BG74" i="12"/>
  <c r="AY74" i="12"/>
  <c r="AQ74" i="12"/>
  <c r="AI74" i="12"/>
  <c r="AA74" i="12"/>
  <c r="S74" i="12"/>
  <c r="K74" i="12"/>
  <c r="BY72" i="12"/>
  <c r="BQ72" i="12"/>
  <c r="BI72" i="12"/>
  <c r="BA72" i="12"/>
  <c r="AS72" i="12"/>
  <c r="AK72" i="12"/>
  <c r="AC72" i="12"/>
  <c r="U72" i="12"/>
  <c r="M72" i="12"/>
  <c r="CA60" i="12"/>
  <c r="BS60" i="12"/>
  <c r="BK60" i="12"/>
  <c r="BC60" i="12"/>
  <c r="AU60" i="12"/>
  <c r="AM60" i="12"/>
  <c r="AE60" i="12"/>
  <c r="W60" i="12"/>
  <c r="O60" i="12"/>
  <c r="CC59" i="12"/>
  <c r="BU59" i="12"/>
  <c r="BM59" i="12"/>
  <c r="BE59" i="12"/>
  <c r="AW59" i="12"/>
  <c r="AO59" i="12"/>
  <c r="AG59" i="12"/>
  <c r="Y59" i="12"/>
  <c r="Q59" i="12"/>
  <c r="I59" i="12"/>
  <c r="BW57" i="12"/>
  <c r="BO57" i="12"/>
  <c r="BG57" i="12"/>
  <c r="AY57" i="12"/>
  <c r="AQ57" i="12"/>
  <c r="AI57" i="12"/>
  <c r="AA57" i="12"/>
  <c r="S57" i="12"/>
  <c r="K57" i="12"/>
  <c r="BY56" i="12"/>
  <c r="BQ56" i="12"/>
  <c r="BV91" i="12"/>
  <c r="BN91" i="12"/>
  <c r="BF91" i="12"/>
  <c r="AX91" i="12"/>
  <c r="AP91" i="12"/>
  <c r="AH91" i="12"/>
  <c r="Z91" i="12"/>
  <c r="R91" i="12"/>
  <c r="J91" i="12"/>
  <c r="BX90" i="12"/>
  <c r="BP90" i="12"/>
  <c r="BH90" i="12"/>
  <c r="AZ90" i="12"/>
  <c r="AR90" i="12"/>
  <c r="AJ90" i="12"/>
  <c r="AB90" i="12"/>
  <c r="T90" i="12"/>
  <c r="L90" i="12"/>
  <c r="BZ89" i="12"/>
  <c r="BR89" i="12"/>
  <c r="BJ89" i="12"/>
  <c r="BB89" i="12"/>
  <c r="AT89" i="12"/>
  <c r="AL89" i="12"/>
  <c r="AD89" i="12"/>
  <c r="V89" i="12"/>
  <c r="N89" i="12"/>
  <c r="CB78" i="12"/>
  <c r="BT78" i="12"/>
  <c r="BL78" i="12"/>
  <c r="BD78" i="12"/>
  <c r="AV78" i="12"/>
  <c r="AN78" i="12"/>
  <c r="AF78" i="12"/>
  <c r="X78" i="12"/>
  <c r="P78" i="12"/>
  <c r="H78" i="12"/>
  <c r="BV74" i="12"/>
  <c r="BN74" i="12"/>
  <c r="BF74" i="12"/>
  <c r="AX74" i="12"/>
  <c r="AP74" i="12"/>
  <c r="AH74" i="12"/>
  <c r="Z74" i="12"/>
  <c r="R74" i="12"/>
  <c r="J74" i="12"/>
  <c r="BX72" i="12"/>
  <c r="BP72" i="12"/>
  <c r="BH72" i="12"/>
  <c r="AZ72" i="12"/>
  <c r="AR72" i="12"/>
  <c r="AJ72" i="12"/>
  <c r="AB72" i="12"/>
  <c r="T72" i="12"/>
  <c r="L72" i="12"/>
  <c r="BZ60" i="12"/>
  <c r="BR60" i="12"/>
  <c r="BJ60" i="12"/>
  <c r="BB60" i="12"/>
  <c r="AT60" i="12"/>
  <c r="AL60" i="12"/>
  <c r="AD60" i="12"/>
  <c r="V60" i="12"/>
  <c r="N60" i="12"/>
  <c r="CB59" i="12"/>
  <c r="BT59" i="12"/>
  <c r="BL59" i="12"/>
  <c r="BD59" i="12"/>
  <c r="AV59" i="12"/>
  <c r="AN59" i="12"/>
  <c r="AF59" i="12"/>
  <c r="X59" i="12"/>
  <c r="P59" i="12"/>
  <c r="H59" i="12"/>
  <c r="BV57" i="12"/>
  <c r="BN57" i="12"/>
  <c r="BF57" i="12"/>
  <c r="AX57" i="12"/>
  <c r="AP57" i="12"/>
  <c r="AH57" i="12"/>
  <c r="Z57" i="12"/>
  <c r="R57" i="12"/>
  <c r="J57" i="12"/>
  <c r="CC91" i="12"/>
  <c r="BU91" i="12"/>
  <c r="BM91" i="12"/>
  <c r="BE91" i="12"/>
  <c r="AW91" i="12"/>
  <c r="AO91" i="12"/>
  <c r="AG91" i="12"/>
  <c r="Y91" i="12"/>
  <c r="Q91" i="12"/>
  <c r="I91" i="12"/>
  <c r="BW90" i="12"/>
  <c r="BO90" i="12"/>
  <c r="BG90" i="12"/>
  <c r="AY90" i="12"/>
  <c r="AQ90" i="12"/>
  <c r="AI90" i="12"/>
  <c r="AA90" i="12"/>
  <c r="S90" i="12"/>
  <c r="K90" i="12"/>
  <c r="BY89" i="12"/>
  <c r="BQ89" i="12"/>
  <c r="BI89" i="12"/>
  <c r="BA89" i="12"/>
  <c r="AS89" i="12"/>
  <c r="AK89" i="12"/>
  <c r="AC89" i="12"/>
  <c r="U89" i="12"/>
  <c r="M89" i="12"/>
  <c r="CA78" i="12"/>
  <c r="BS78" i="12"/>
  <c r="BK78" i="12"/>
  <c r="BC78" i="12"/>
  <c r="AU78" i="12"/>
  <c r="AM78" i="12"/>
  <c r="AE78" i="12"/>
  <c r="W78" i="12"/>
  <c r="O78" i="12"/>
  <c r="CC74" i="12"/>
  <c r="BU74" i="12"/>
  <c r="BM74" i="12"/>
  <c r="BE74" i="12"/>
  <c r="AW74" i="12"/>
  <c r="AO74" i="12"/>
  <c r="AG74" i="12"/>
  <c r="Y74" i="12"/>
  <c r="Q74" i="12"/>
  <c r="I74" i="12"/>
  <c r="BW72" i="12"/>
  <c r="BO72" i="12"/>
  <c r="BG72" i="12"/>
  <c r="AY72" i="12"/>
  <c r="AQ72" i="12"/>
  <c r="AI72" i="12"/>
  <c r="AA72" i="12"/>
  <c r="S72" i="12"/>
  <c r="K72" i="12"/>
  <c r="CB91" i="12"/>
  <c r="BT91" i="12"/>
  <c r="BL91" i="12"/>
  <c r="BD91" i="12"/>
  <c r="AV91" i="12"/>
  <c r="AN91" i="12"/>
  <c r="AF91" i="12"/>
  <c r="X91" i="12"/>
  <c r="P91" i="12"/>
  <c r="H91" i="12"/>
  <c r="BV90" i="12"/>
  <c r="BN90" i="12"/>
  <c r="BF90" i="12"/>
  <c r="AX90" i="12"/>
  <c r="AP90" i="12"/>
  <c r="AH90" i="12"/>
  <c r="Z90" i="12"/>
  <c r="R90" i="12"/>
  <c r="J90" i="12"/>
  <c r="BX89" i="12"/>
  <c r="BP89" i="12"/>
  <c r="BH89" i="12"/>
  <c r="AZ89" i="12"/>
  <c r="AR89" i="12"/>
  <c r="AJ89" i="12"/>
  <c r="AB89" i="12"/>
  <c r="T89" i="12"/>
  <c r="L89" i="12"/>
  <c r="BZ78" i="12"/>
  <c r="BR78" i="12"/>
  <c r="BJ78" i="12"/>
  <c r="BB78" i="12"/>
  <c r="AT78" i="12"/>
  <c r="AL78" i="12"/>
  <c r="AD78" i="12"/>
  <c r="V78" i="12"/>
  <c r="N78" i="12"/>
  <c r="CB74" i="12"/>
  <c r="BT74" i="12"/>
  <c r="BL74" i="12"/>
  <c r="BD74" i="12"/>
  <c r="AV74" i="12"/>
  <c r="AN74" i="12"/>
  <c r="AF74" i="12"/>
  <c r="X74" i="12"/>
  <c r="P74" i="12"/>
  <c r="H74" i="12"/>
  <c r="BV72" i="12"/>
  <c r="BN72" i="12"/>
  <c r="BF72" i="12"/>
  <c r="AX72" i="12"/>
  <c r="AP72" i="12"/>
  <c r="AH72" i="12"/>
  <c r="Z72" i="12"/>
  <c r="R72" i="12"/>
  <c r="J72" i="12"/>
  <c r="BX60" i="12"/>
  <c r="BP60" i="12"/>
  <c r="BH60" i="12"/>
  <c r="AZ60" i="12"/>
  <c r="AR60" i="12"/>
  <c r="AJ60" i="12"/>
  <c r="AB60" i="12"/>
  <c r="T60" i="12"/>
  <c r="L60" i="12"/>
  <c r="BZ59" i="12"/>
  <c r="BR59" i="12"/>
  <c r="BJ59" i="12"/>
  <c r="BB59" i="12"/>
  <c r="AT59" i="12"/>
  <c r="AL59" i="12"/>
  <c r="AD59" i="12"/>
  <c r="V59" i="12"/>
  <c r="N59" i="12"/>
  <c r="CB57" i="12"/>
  <c r="BT57" i="12"/>
  <c r="BL57" i="12"/>
  <c r="BD57" i="12"/>
  <c r="AV57" i="12"/>
  <c r="AN57" i="12"/>
  <c r="AF57" i="12"/>
  <c r="CA91" i="12"/>
  <c r="N24" i="12"/>
  <c r="I24" i="12"/>
  <c r="AP24" i="12"/>
  <c r="Z24" i="12"/>
  <c r="CC44" i="12"/>
  <c r="AO24" i="12"/>
  <c r="AG24" i="12"/>
  <c r="Y24" i="12"/>
  <c r="Q24" i="12"/>
  <c r="CB44" i="12"/>
  <c r="BS44" i="12"/>
  <c r="BK44" i="12"/>
  <c r="BC44" i="12"/>
  <c r="AU44" i="12"/>
  <c r="AM44" i="12"/>
  <c r="AE44" i="12"/>
  <c r="W44" i="12"/>
  <c r="O44" i="12"/>
  <c r="I46" i="12"/>
  <c r="Q46" i="12"/>
  <c r="Y46" i="12"/>
  <c r="AG46" i="12"/>
  <c r="AO46" i="12"/>
  <c r="AW46" i="12"/>
  <c r="BE46" i="12"/>
  <c r="BM46" i="12"/>
  <c r="BU46" i="12"/>
  <c r="CC46" i="12"/>
  <c r="O50" i="12"/>
  <c r="W50" i="12"/>
  <c r="AE50" i="12"/>
  <c r="AM50" i="12"/>
  <c r="AU50" i="12"/>
  <c r="BC50" i="12"/>
  <c r="BK50" i="12"/>
  <c r="BS50" i="12"/>
  <c r="CA50" i="12"/>
  <c r="M56" i="12"/>
  <c r="U56" i="12"/>
  <c r="AC56" i="12"/>
  <c r="AK56" i="12"/>
  <c r="AS56" i="12"/>
  <c r="BA56" i="12"/>
  <c r="BI56" i="12"/>
  <c r="BR56" i="12"/>
  <c r="CC56" i="12"/>
  <c r="W57" i="12"/>
  <c r="AU57" i="12"/>
  <c r="CA57" i="12"/>
  <c r="AK59" i="12"/>
  <c r="BQ59" i="12"/>
  <c r="AA60" i="12"/>
  <c r="BG60" i="12"/>
  <c r="Y72" i="12"/>
  <c r="O74" i="12"/>
  <c r="CA74" i="12"/>
  <c r="BQ78" i="12"/>
  <c r="BG89" i="12"/>
  <c r="AW90" i="12"/>
  <c r="AM91" i="12"/>
  <c r="BC57" i="12"/>
  <c r="BO60" i="12"/>
  <c r="AE74" i="12"/>
  <c r="BC91" i="12"/>
  <c r="AD24" i="12"/>
  <c r="AN24" i="12"/>
  <c r="AF24" i="12"/>
  <c r="X24" i="12"/>
  <c r="BZ44" i="12"/>
  <c r="BR44" i="12"/>
  <c r="BJ44" i="12"/>
  <c r="BB44" i="12"/>
  <c r="AT44" i="12"/>
  <c r="AL44" i="12"/>
  <c r="AD44" i="12"/>
  <c r="V44" i="12"/>
  <c r="N44" i="12"/>
  <c r="J46" i="12"/>
  <c r="R46" i="12"/>
  <c r="Z46" i="12"/>
  <c r="AH46" i="12"/>
  <c r="AP46" i="12"/>
  <c r="AX46" i="12"/>
  <c r="BF46" i="12"/>
  <c r="BN46" i="12"/>
  <c r="BV46" i="12"/>
  <c r="H50" i="12"/>
  <c r="P50" i="12"/>
  <c r="X50" i="12"/>
  <c r="AF50" i="12"/>
  <c r="AN50" i="12"/>
  <c r="AV50" i="12"/>
  <c r="BD50" i="12"/>
  <c r="BL50" i="12"/>
  <c r="BT50" i="12"/>
  <c r="CB50" i="12"/>
  <c r="N56" i="12"/>
  <c r="V56" i="12"/>
  <c r="AD56" i="12"/>
  <c r="AL56" i="12"/>
  <c r="AT56" i="12"/>
  <c r="BB56" i="12"/>
  <c r="BJ56" i="12"/>
  <c r="BT56" i="12"/>
  <c r="H57" i="12"/>
  <c r="X57" i="12"/>
  <c r="AW57" i="12"/>
  <c r="CC57" i="12"/>
  <c r="AM59" i="12"/>
  <c r="BS59" i="12"/>
  <c r="AC60" i="12"/>
  <c r="BI60" i="12"/>
  <c r="AG72" i="12"/>
  <c r="W74" i="12"/>
  <c r="M78" i="12"/>
  <c r="BY78" i="12"/>
  <c r="BO89" i="12"/>
  <c r="BE90" i="12"/>
  <c r="AU91" i="12"/>
  <c r="O77" i="12"/>
  <c r="W77" i="12"/>
  <c r="AE77" i="12"/>
  <c r="AM77" i="12"/>
  <c r="AU77" i="12"/>
  <c r="BC77" i="12"/>
  <c r="BK77" i="12"/>
  <c r="BS77" i="12"/>
  <c r="CA77" i="12"/>
  <c r="H77" i="12"/>
  <c r="P77" i="12"/>
  <c r="X77" i="12"/>
  <c r="AF77" i="12"/>
  <c r="AN77" i="12"/>
  <c r="AV77" i="12"/>
  <c r="BD77" i="12"/>
  <c r="BL77" i="12"/>
  <c r="BT77" i="12"/>
  <c r="CB77" i="12"/>
  <c r="I77" i="12"/>
  <c r="Q77" i="12"/>
  <c r="Y77" i="12"/>
  <c r="AG77" i="12"/>
  <c r="AO77" i="12"/>
  <c r="AW77" i="12"/>
  <c r="BE77" i="12"/>
  <c r="BM77" i="12"/>
  <c r="BU77" i="12"/>
  <c r="CC77" i="12"/>
  <c r="J77" i="12"/>
  <c r="R77" i="12"/>
  <c r="Z77" i="12"/>
  <c r="AH77" i="12"/>
  <c r="AP77" i="12"/>
  <c r="AX77" i="12"/>
  <c r="BF77" i="12"/>
  <c r="BN77" i="12"/>
  <c r="BV77" i="12"/>
  <c r="K77" i="12"/>
  <c r="S77" i="12"/>
  <c r="AA77" i="12"/>
  <c r="AI77" i="12"/>
  <c r="AQ77" i="12"/>
  <c r="AY77" i="12"/>
  <c r="BG77" i="12"/>
  <c r="BO77" i="12"/>
  <c r="BW77" i="12"/>
  <c r="L77" i="12"/>
  <c r="T77" i="12"/>
  <c r="AB77" i="12"/>
  <c r="AJ77" i="12"/>
  <c r="AR77" i="12"/>
  <c r="AZ77" i="12"/>
  <c r="BH77" i="12"/>
  <c r="BP77" i="12"/>
  <c r="BX77" i="12"/>
  <c r="M77" i="12"/>
  <c r="U77" i="12"/>
  <c r="AC77" i="12"/>
  <c r="AK77" i="12"/>
  <c r="AS77" i="12"/>
  <c r="BA77" i="12"/>
  <c r="BI77" i="12"/>
  <c r="BQ77" i="12"/>
  <c r="BY77" i="12"/>
  <c r="N77" i="12"/>
  <c r="V77" i="12"/>
  <c r="AD77" i="12"/>
  <c r="AL77" i="12"/>
  <c r="AT77" i="12"/>
  <c r="BB77" i="12"/>
  <c r="BJ77" i="12"/>
  <c r="BR77" i="12"/>
  <c r="BC16" i="12"/>
  <c r="AW16" i="12"/>
  <c r="BX16" i="12"/>
  <c r="AQ16" i="12"/>
  <c r="BS16" i="12"/>
  <c r="H16" i="12"/>
  <c r="BR16" i="12"/>
  <c r="BP16" i="12"/>
  <c r="BM16" i="12"/>
  <c r="BK16" i="12"/>
  <c r="U38" i="16"/>
  <c r="E92" i="12"/>
  <c r="E9" i="5"/>
  <c r="E7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8" i="5"/>
  <c r="E4" i="5"/>
  <c r="E5" i="5"/>
  <c r="E6" i="5"/>
  <c r="E3" i="5"/>
  <c r="BA99" i="20" l="1"/>
  <c r="BA100" i="20" s="1"/>
  <c r="AV99" i="20"/>
  <c r="AV100" i="20" s="1"/>
  <c r="AW99" i="20"/>
  <c r="AW100" i="20" s="1"/>
  <c r="L15" i="12"/>
  <c r="T15" i="12"/>
  <c r="AB15" i="12"/>
  <c r="AJ15" i="12"/>
  <c r="AR15" i="12"/>
  <c r="AZ15" i="12"/>
  <c r="BH15" i="12"/>
  <c r="BP15" i="12"/>
  <c r="BX15" i="12"/>
  <c r="M15" i="12"/>
  <c r="U15" i="12"/>
  <c r="AC15" i="12"/>
  <c r="AK15" i="12"/>
  <c r="AS15" i="12"/>
  <c r="BA15" i="12"/>
  <c r="BI15" i="12"/>
  <c r="BQ15" i="12"/>
  <c r="BY15" i="12"/>
  <c r="N15" i="12"/>
  <c r="V15" i="12"/>
  <c r="AD15" i="12"/>
  <c r="AL15" i="12"/>
  <c r="AT15" i="12"/>
  <c r="BB15" i="12"/>
  <c r="BJ15" i="12"/>
  <c r="BR15" i="12"/>
  <c r="BZ15" i="12"/>
  <c r="O15" i="12"/>
  <c r="W15" i="12"/>
  <c r="AE15" i="12"/>
  <c r="AM15" i="12"/>
  <c r="AU15" i="12"/>
  <c r="BC15" i="12"/>
  <c r="BK15" i="12"/>
  <c r="BS15" i="12"/>
  <c r="P15" i="12"/>
  <c r="X15" i="12"/>
  <c r="AF15" i="12"/>
  <c r="AN15" i="12"/>
  <c r="AV15" i="12"/>
  <c r="BD15" i="12"/>
  <c r="BL15" i="12"/>
  <c r="BT15" i="12"/>
  <c r="CB15" i="12"/>
  <c r="I15" i="12"/>
  <c r="Q15" i="12"/>
  <c r="Y15" i="12"/>
  <c r="AG15" i="12"/>
  <c r="AO15" i="12"/>
  <c r="AW15" i="12"/>
  <c r="BE15" i="12"/>
  <c r="BM15" i="12"/>
  <c r="BU15" i="12"/>
  <c r="CC15" i="12"/>
  <c r="J15" i="12"/>
  <c r="R15" i="12"/>
  <c r="Z15" i="12"/>
  <c r="AH15" i="12"/>
  <c r="AP15" i="12"/>
  <c r="AX15" i="12"/>
  <c r="BF15" i="12"/>
  <c r="BN15" i="12"/>
  <c r="H15" i="12"/>
  <c r="K15" i="12"/>
  <c r="S15" i="12"/>
  <c r="AA15" i="12"/>
  <c r="AI15" i="12"/>
  <c r="AQ15" i="12"/>
  <c r="AY15" i="12"/>
  <c r="BG15" i="12"/>
  <c r="BO15" i="12"/>
  <c r="BW15" i="12"/>
  <c r="Q10" i="5"/>
  <c r="AZ99" i="20" l="1"/>
  <c r="AZ100" i="20" s="1"/>
  <c r="AY99" i="20"/>
  <c r="AY100" i="20" s="1"/>
  <c r="BD99" i="20"/>
  <c r="BD100" i="20" s="1"/>
  <c r="R5" i="5"/>
  <c r="G9" i="11" s="1"/>
  <c r="BG99" i="20" l="1"/>
  <c r="BG100" i="20" s="1"/>
  <c r="BC99" i="20"/>
  <c r="BC100" i="20" s="1"/>
  <c r="BB99" i="20"/>
  <c r="BB100" i="20" s="1"/>
  <c r="BE99" i="20" l="1"/>
  <c r="BE100" i="20" s="1"/>
  <c r="BF99" i="20"/>
  <c r="BF100" i="20" s="1"/>
  <c r="BJ99" i="20"/>
  <c r="BJ100" i="20" s="1"/>
  <c r="BM99" i="20" l="1"/>
  <c r="BM100" i="20" s="1"/>
  <c r="BI99" i="20"/>
  <c r="BI100" i="20" s="1"/>
  <c r="BH99" i="20"/>
  <c r="BH100" i="20" s="1"/>
  <c r="BK99" i="20" l="1"/>
  <c r="BK100" i="20" s="1"/>
  <c r="BL99" i="20"/>
  <c r="BL100" i="20" s="1"/>
  <c r="BP99" i="20"/>
  <c r="BP100" i="20" s="1"/>
  <c r="BZ80" i="11"/>
  <c r="CA80" i="11"/>
  <c r="CB80" i="11"/>
  <c r="CC80" i="11"/>
  <c r="CD80" i="11"/>
  <c r="CE80" i="11"/>
  <c r="CF80" i="11"/>
  <c r="CG80" i="11"/>
  <c r="BS99" i="20" l="1"/>
  <c r="BS100" i="20" s="1"/>
  <c r="BO99" i="20"/>
  <c r="BO100" i="20" s="1"/>
  <c r="BN99" i="20"/>
  <c r="BN100" i="20" s="1"/>
  <c r="BW75" i="11"/>
  <c r="BF75" i="11"/>
  <c r="BC75" i="11"/>
  <c r="AZ75" i="11"/>
  <c r="AY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I75" i="11"/>
  <c r="AG75" i="11"/>
  <c r="AF75" i="11"/>
  <c r="AE75" i="11"/>
  <c r="AD75" i="11"/>
  <c r="AC75" i="11"/>
  <c r="AB75" i="11"/>
  <c r="AA75" i="11"/>
  <c r="Z75" i="11"/>
  <c r="Y75" i="11"/>
  <c r="X75" i="11"/>
  <c r="W75" i="11"/>
  <c r="V75" i="11"/>
  <c r="U75" i="11"/>
  <c r="S75" i="11"/>
  <c r="P75" i="11"/>
  <c r="O75" i="11"/>
  <c r="N75" i="11"/>
  <c r="M75" i="11"/>
  <c r="L75" i="11"/>
  <c r="H75" i="11"/>
  <c r="G75" i="11"/>
  <c r="Q29" i="5"/>
  <c r="Q8" i="5" s="1"/>
  <c r="R8" i="5"/>
  <c r="Q5" i="5"/>
  <c r="BQ99" i="20" l="1"/>
  <c r="BQ100" i="20" s="1"/>
  <c r="BR99" i="20"/>
  <c r="BR100" i="20" s="1"/>
  <c r="BV99" i="20"/>
  <c r="BV100" i="20" s="1"/>
  <c r="BA31" i="11"/>
  <c r="CI17" i="11"/>
  <c r="D17" i="11" s="1"/>
  <c r="CJ17" i="11" s="1"/>
  <c r="CK17" i="11" s="1"/>
  <c r="CI21" i="11"/>
  <c r="CI22" i="11"/>
  <c r="CI23" i="11"/>
  <c r="CI26" i="11"/>
  <c r="CI28" i="11"/>
  <c r="CI30" i="11"/>
  <c r="CI32" i="11"/>
  <c r="CI33" i="11"/>
  <c r="CI34" i="11"/>
  <c r="CI39" i="11"/>
  <c r="CI40" i="11"/>
  <c r="CI42" i="11"/>
  <c r="CI44" i="11"/>
  <c r="CI47" i="11"/>
  <c r="CI51" i="11"/>
  <c r="CI52" i="11"/>
  <c r="CI53" i="11"/>
  <c r="CI54" i="11"/>
  <c r="CI55" i="11"/>
  <c r="CI56" i="11"/>
  <c r="CI58" i="11"/>
  <c r="CI60" i="11"/>
  <c r="CI63" i="11"/>
  <c r="CI68" i="11"/>
  <c r="CI69" i="11"/>
  <c r="CI70" i="11"/>
  <c r="CI71" i="11"/>
  <c r="CI72" i="11"/>
  <c r="CJ19" i="11"/>
  <c r="CJ20" i="11"/>
  <c r="CJ21" i="11"/>
  <c r="CK21" i="11" s="1"/>
  <c r="CJ22" i="11"/>
  <c r="CJ23" i="11"/>
  <c r="CJ28" i="11"/>
  <c r="CJ30" i="11"/>
  <c r="CJ31" i="11"/>
  <c r="CJ32" i="11"/>
  <c r="CJ33" i="11"/>
  <c r="CJ34" i="11"/>
  <c r="CK34" i="11" s="1"/>
  <c r="CJ35" i="11"/>
  <c r="CJ36" i="11"/>
  <c r="CJ37" i="11"/>
  <c r="CJ39" i="11"/>
  <c r="CJ40" i="11"/>
  <c r="CJ42" i="11"/>
  <c r="CJ44" i="11"/>
  <c r="CK44" i="11" s="1"/>
  <c r="CJ46" i="11"/>
  <c r="CJ47" i="11"/>
  <c r="CJ48" i="11"/>
  <c r="CJ49" i="11"/>
  <c r="CJ51" i="11"/>
  <c r="CJ52" i="11"/>
  <c r="CJ53" i="11"/>
  <c r="CJ54" i="11"/>
  <c r="CJ55" i="11"/>
  <c r="CJ56" i="11"/>
  <c r="CJ58" i="11"/>
  <c r="CJ59" i="11"/>
  <c r="CJ60" i="11"/>
  <c r="CJ61" i="11"/>
  <c r="CJ63" i="11"/>
  <c r="CJ64" i="11"/>
  <c r="CJ65" i="11"/>
  <c r="CJ68" i="11"/>
  <c r="CL68" i="11" s="1"/>
  <c r="CJ69" i="11"/>
  <c r="CJ70" i="11"/>
  <c r="CK70" i="11" s="1"/>
  <c r="CJ71" i="11"/>
  <c r="CJ72" i="11"/>
  <c r="CJ76" i="11"/>
  <c r="CJ77" i="11"/>
  <c r="CJ78" i="11"/>
  <c r="BZ81" i="11"/>
  <c r="CA81" i="11"/>
  <c r="CB81" i="11"/>
  <c r="CC81" i="11"/>
  <c r="CD81" i="11"/>
  <c r="CE81" i="11"/>
  <c r="CF81" i="11"/>
  <c r="CG81" i="11"/>
  <c r="G31" i="11"/>
  <c r="H31" i="11"/>
  <c r="L31" i="11"/>
  <c r="M31" i="11"/>
  <c r="N31" i="11"/>
  <c r="O31" i="11"/>
  <c r="P31" i="11"/>
  <c r="S31" i="11"/>
  <c r="U31" i="11"/>
  <c r="V31" i="11"/>
  <c r="W31" i="11"/>
  <c r="X31" i="11"/>
  <c r="Y31" i="11"/>
  <c r="Z31" i="11"/>
  <c r="AA31" i="11"/>
  <c r="AB31" i="11"/>
  <c r="AC31" i="11"/>
  <c r="AD31" i="11"/>
  <c r="AE31" i="11"/>
  <c r="AF31" i="11"/>
  <c r="AG31" i="11"/>
  <c r="AI31" i="1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V31" i="11"/>
  <c r="AW31" i="11"/>
  <c r="AY31" i="11"/>
  <c r="AZ31" i="11"/>
  <c r="BC31" i="11"/>
  <c r="BD31" i="11"/>
  <c r="BE31" i="11"/>
  <c r="BF31" i="11"/>
  <c r="BG31" i="11"/>
  <c r="BH31" i="11"/>
  <c r="BR31" i="11"/>
  <c r="BW31" i="11"/>
  <c r="CH1" i="11"/>
  <c r="BY99" i="20" l="1"/>
  <c r="BY100" i="20" s="1"/>
  <c r="BU99" i="20"/>
  <c r="BU100" i="20" s="1"/>
  <c r="BT99" i="20"/>
  <c r="BT100" i="20" s="1"/>
  <c r="CL60" i="11"/>
  <c r="CK47" i="11"/>
  <c r="CL52" i="11"/>
  <c r="CL70" i="11"/>
  <c r="CK42" i="11"/>
  <c r="CL28" i="11"/>
  <c r="CK23" i="11"/>
  <c r="CK60" i="11"/>
  <c r="CL58" i="11"/>
  <c r="CK30" i="11"/>
  <c r="CL69" i="11"/>
  <c r="CK54" i="11"/>
  <c r="CK52" i="11"/>
  <c r="CK71" i="11"/>
  <c r="CK53" i="11"/>
  <c r="CK69" i="11"/>
  <c r="CL51" i="11"/>
  <c r="CK72" i="11"/>
  <c r="CL39" i="11"/>
  <c r="CL53" i="11"/>
  <c r="CI18" i="11"/>
  <c r="CL47" i="11"/>
  <c r="CK39" i="11"/>
  <c r="CL56" i="11"/>
  <c r="CL44" i="11"/>
  <c r="CK55" i="11"/>
  <c r="CL54" i="11"/>
  <c r="CK28" i="11"/>
  <c r="CK40" i="11"/>
  <c r="CK22" i="11"/>
  <c r="CK63" i="11"/>
  <c r="CK33" i="11"/>
  <c r="CL72" i="11"/>
  <c r="CK32" i="11"/>
  <c r="CL23" i="11"/>
  <c r="CL21" i="11"/>
  <c r="CL33" i="11"/>
  <c r="CK56" i="11"/>
  <c r="CL55" i="11"/>
  <c r="CL40" i="11"/>
  <c r="CL32" i="11"/>
  <c r="CL63" i="11"/>
  <c r="CK68" i="11"/>
  <c r="CK58" i="11"/>
  <c r="CK51" i="11"/>
  <c r="CL42" i="11"/>
  <c r="CL34" i="11"/>
  <c r="CL17" i="11"/>
  <c r="CL71" i="11"/>
  <c r="CL30" i="11"/>
  <c r="CL22" i="11"/>
  <c r="CJ26" i="11"/>
  <c r="CL26" i="11" s="1"/>
  <c r="CB99" i="20" l="1"/>
  <c r="CB100" i="20" s="1"/>
  <c r="BW99" i="20"/>
  <c r="BW100" i="20" s="1"/>
  <c r="BX99" i="20"/>
  <c r="BX100" i="20" s="1"/>
  <c r="D18" i="11"/>
  <c r="CJ18" i="11" s="1"/>
  <c r="CJ43" i="11"/>
  <c r="G43" i="11"/>
  <c r="AT43" i="11"/>
  <c r="AL43" i="11"/>
  <c r="AD43" i="11"/>
  <c r="V43" i="11"/>
  <c r="N43" i="11"/>
  <c r="AA43" i="11"/>
  <c r="BW43" i="11"/>
  <c r="AS43" i="11"/>
  <c r="AK43" i="11"/>
  <c r="AC43" i="11"/>
  <c r="U43" i="11"/>
  <c r="M43" i="11"/>
  <c r="BC43" i="11"/>
  <c r="AQ43" i="11"/>
  <c r="S43" i="11"/>
  <c r="AP43" i="11"/>
  <c r="BF43" i="11"/>
  <c r="AR43" i="11"/>
  <c r="AJ43" i="11"/>
  <c r="AB43" i="11"/>
  <c r="L43" i="11"/>
  <c r="AI43" i="11"/>
  <c r="AY43" i="11"/>
  <c r="AO43" i="11"/>
  <c r="AG43" i="11"/>
  <c r="Y43" i="11"/>
  <c r="AU43" i="11"/>
  <c r="AE43" i="11"/>
  <c r="O43" i="11"/>
  <c r="Z43" i="11"/>
  <c r="AN43" i="11"/>
  <c r="AF43" i="11"/>
  <c r="X43" i="11"/>
  <c r="P43" i="11"/>
  <c r="H43" i="11"/>
  <c r="AM43" i="11"/>
  <c r="W43" i="11"/>
  <c r="AZ43" i="11"/>
  <c r="CK26" i="11"/>
  <c r="CJ11" i="11"/>
  <c r="CJ12" i="11"/>
  <c r="BW29" i="11"/>
  <c r="AS29" i="11"/>
  <c r="AK29" i="11"/>
  <c r="AC29" i="11"/>
  <c r="U29" i="11"/>
  <c r="M29" i="11"/>
  <c r="AQ29" i="11"/>
  <c r="AA29" i="11"/>
  <c r="BF29" i="11"/>
  <c r="AR29" i="11"/>
  <c r="AJ29" i="11"/>
  <c r="AB29" i="11"/>
  <c r="L29" i="11"/>
  <c r="BC29" i="11"/>
  <c r="AI29" i="11"/>
  <c r="S29" i="11"/>
  <c r="AY29" i="11"/>
  <c r="AO29" i="11"/>
  <c r="AG29" i="11"/>
  <c r="Y29" i="11"/>
  <c r="AU29" i="11"/>
  <c r="AE29" i="11"/>
  <c r="O29" i="11"/>
  <c r="AT29" i="11"/>
  <c r="AD29" i="11"/>
  <c r="N29" i="11"/>
  <c r="AP29" i="11"/>
  <c r="Z29" i="11"/>
  <c r="G29" i="11"/>
  <c r="AN29" i="11"/>
  <c r="X29" i="11"/>
  <c r="H29" i="11"/>
  <c r="W29" i="11"/>
  <c r="AZ29" i="11"/>
  <c r="AF29" i="11"/>
  <c r="AM29" i="11"/>
  <c r="P29" i="11"/>
  <c r="AL29" i="11"/>
  <c r="V29" i="11"/>
  <c r="CJ29" i="11"/>
  <c r="CJ13" i="11"/>
  <c r="CJ38" i="11"/>
  <c r="CJ45" i="11"/>
  <c r="AZ16" i="11"/>
  <c r="AP16" i="11"/>
  <c r="Z16" i="11"/>
  <c r="AN16" i="11"/>
  <c r="P16" i="11"/>
  <c r="AY16" i="11"/>
  <c r="AO16" i="11"/>
  <c r="AG16" i="11"/>
  <c r="Y16" i="11"/>
  <c r="AF16" i="11"/>
  <c r="H16" i="11"/>
  <c r="X16" i="11"/>
  <c r="AT16" i="11"/>
  <c r="AL16" i="11"/>
  <c r="AD16" i="11"/>
  <c r="V16" i="11"/>
  <c r="N16" i="11"/>
  <c r="AR16" i="11"/>
  <c r="AB16" i="11"/>
  <c r="L16" i="11"/>
  <c r="AQ16" i="11"/>
  <c r="AA16" i="11"/>
  <c r="AS16" i="11"/>
  <c r="AM16" i="11"/>
  <c r="W16" i="11"/>
  <c r="G16" i="11"/>
  <c r="AK16" i="11"/>
  <c r="O16" i="11"/>
  <c r="BW16" i="11"/>
  <c r="U16" i="11"/>
  <c r="BF16" i="11"/>
  <c r="AU16" i="11"/>
  <c r="M16" i="11"/>
  <c r="AJ16" i="11"/>
  <c r="AE16" i="11"/>
  <c r="BC16" i="11"/>
  <c r="AI16" i="11"/>
  <c r="S16" i="11"/>
  <c r="AC16" i="11"/>
  <c r="CJ16" i="11"/>
  <c r="CJ14" i="11"/>
  <c r="BC24" i="11"/>
  <c r="AQ24" i="11"/>
  <c r="AI24" i="11"/>
  <c r="AA24" i="11"/>
  <c r="S24" i="11"/>
  <c r="AO24" i="11"/>
  <c r="AZ24" i="11"/>
  <c r="AP24" i="11"/>
  <c r="Z24" i="11"/>
  <c r="AY24" i="11"/>
  <c r="Y24" i="11"/>
  <c r="AG24" i="11"/>
  <c r="AU24" i="11"/>
  <c r="AM24" i="11"/>
  <c r="AE24" i="11"/>
  <c r="W24" i="11"/>
  <c r="O24" i="11"/>
  <c r="G24" i="11"/>
  <c r="AS24" i="11"/>
  <c r="AC24" i="11"/>
  <c r="M24" i="11"/>
  <c r="AR24" i="11"/>
  <c r="AB24" i="11"/>
  <c r="L24" i="11"/>
  <c r="BW24" i="11"/>
  <c r="AN24" i="11"/>
  <c r="X24" i="11"/>
  <c r="H24" i="11"/>
  <c r="V24" i="11"/>
  <c r="N24" i="11"/>
  <c r="AL24" i="11"/>
  <c r="AK24" i="11"/>
  <c r="AT24" i="11"/>
  <c r="U24" i="11"/>
  <c r="AF24" i="11"/>
  <c r="AD24" i="11"/>
  <c r="BF24" i="11"/>
  <c r="AJ24" i="11"/>
  <c r="P24" i="11"/>
  <c r="CJ24" i="11"/>
  <c r="CJ15" i="11"/>
  <c r="AZ9" i="11"/>
  <c r="AP9" i="11"/>
  <c r="Z9" i="11"/>
  <c r="AN9" i="11"/>
  <c r="P9" i="11"/>
  <c r="AY9" i="11"/>
  <c r="AO9" i="11"/>
  <c r="AG9" i="11"/>
  <c r="Y9" i="11"/>
  <c r="AF9" i="11"/>
  <c r="X9" i="11"/>
  <c r="AT9" i="11"/>
  <c r="AL9" i="11"/>
  <c r="AD9" i="11"/>
  <c r="V9" i="11"/>
  <c r="N9" i="11"/>
  <c r="AS9" i="11"/>
  <c r="AC9" i="11"/>
  <c r="M9" i="11"/>
  <c r="AR9" i="11"/>
  <c r="AB9" i="11"/>
  <c r="L9" i="11"/>
  <c r="AQ9" i="11"/>
  <c r="AA9" i="11"/>
  <c r="AM9" i="11"/>
  <c r="H9" i="11"/>
  <c r="AE9" i="11"/>
  <c r="W9" i="11"/>
  <c r="AK9" i="11"/>
  <c r="AI9" i="11"/>
  <c r="BW9" i="11"/>
  <c r="U9" i="11"/>
  <c r="BC9" i="11"/>
  <c r="AU9" i="11"/>
  <c r="BF9" i="11"/>
  <c r="AJ9" i="11"/>
  <c r="S9" i="11"/>
  <c r="O9" i="11"/>
  <c r="CJ9" i="11"/>
  <c r="CJ10" i="11"/>
  <c r="BF25" i="11"/>
  <c r="AR25" i="11"/>
  <c r="AJ25" i="11"/>
  <c r="AB25" i="11"/>
  <c r="L25" i="11"/>
  <c r="AZ25" i="11"/>
  <c r="BC25" i="11"/>
  <c r="AQ25" i="11"/>
  <c r="AI25" i="11"/>
  <c r="AA25" i="11"/>
  <c r="S25" i="11"/>
  <c r="AP25" i="11"/>
  <c r="Z25" i="11"/>
  <c r="AN25" i="11"/>
  <c r="AF25" i="11"/>
  <c r="X25" i="11"/>
  <c r="P25" i="11"/>
  <c r="H25" i="11"/>
  <c r="AT25" i="11"/>
  <c r="AD25" i="11"/>
  <c r="N25" i="11"/>
  <c r="AE25" i="11"/>
  <c r="AS25" i="11"/>
  <c r="AC25" i="11"/>
  <c r="M25" i="11"/>
  <c r="AO25" i="11"/>
  <c r="Y25" i="11"/>
  <c r="AG25" i="11"/>
  <c r="AU25" i="11"/>
  <c r="AM25" i="11"/>
  <c r="W25" i="11"/>
  <c r="G25" i="11"/>
  <c r="V25" i="11"/>
  <c r="AL25" i="11"/>
  <c r="AY25" i="11"/>
  <c r="BW25" i="11"/>
  <c r="AK25" i="11"/>
  <c r="U25" i="11"/>
  <c r="O25" i="11"/>
  <c r="CJ25" i="11"/>
  <c r="D80" i="11"/>
  <c r="D79" i="11"/>
  <c r="CA99" i="20" l="1"/>
  <c r="CA100" i="20" s="1"/>
  <c r="BZ99" i="20"/>
  <c r="BZ100" i="20" s="1"/>
  <c r="CE99" i="20"/>
  <c r="CE100" i="20" s="1"/>
  <c r="CL18" i="11"/>
  <c r="CK18" i="11"/>
  <c r="CH99" i="20" l="1"/>
  <c r="CH100" i="20" s="1"/>
  <c r="CC99" i="20"/>
  <c r="CC100" i="20" s="1"/>
  <c r="CD99" i="20"/>
  <c r="CD100" i="20" s="1"/>
  <c r="CF79" i="10"/>
  <c r="CE79" i="10"/>
  <c r="CE80" i="10" s="1"/>
  <c r="CD79" i="10"/>
  <c r="CC79" i="10"/>
  <c r="CB79" i="10"/>
  <c r="CA79" i="10"/>
  <c r="CA80" i="10" s="1"/>
  <c r="BZ79" i="10"/>
  <c r="BY79" i="10"/>
  <c r="BY80" i="10" s="1"/>
  <c r="BB79" i="10"/>
  <c r="BB80" i="10" s="1"/>
  <c r="Q6" i="5"/>
  <c r="CI38" i="10"/>
  <c r="R13" i="5"/>
  <c r="G35" i="10"/>
  <c r="R12" i="5"/>
  <c r="Q13" i="5"/>
  <c r="Q11" i="5"/>
  <c r="R11" i="5"/>
  <c r="G19" i="11" s="1"/>
  <c r="Q12" i="5"/>
  <c r="CF80" i="10"/>
  <c r="CD80" i="10"/>
  <c r="CC80" i="10"/>
  <c r="CB80" i="10"/>
  <c r="BZ80" i="10"/>
  <c r="CI35" i="10"/>
  <c r="CI20" i="10"/>
  <c r="D19" i="10"/>
  <c r="CG99" i="20" l="1"/>
  <c r="CG100" i="20" s="1"/>
  <c r="CF99" i="20"/>
  <c r="CF100" i="20" s="1"/>
  <c r="CN99" i="20"/>
  <c r="CN100" i="20" s="1"/>
  <c r="CK99" i="20"/>
  <c r="CK100" i="20" s="1"/>
  <c r="BV38" i="10"/>
  <c r="BR36" i="11"/>
  <c r="BK36" i="11"/>
  <c r="BS36" i="11"/>
  <c r="BS80" i="11" s="1"/>
  <c r="BL36" i="11"/>
  <c r="BT36" i="11"/>
  <c r="BM36" i="11"/>
  <c r="BU36" i="11"/>
  <c r="BV36" i="11"/>
  <c r="BY36" i="11"/>
  <c r="BY80" i="11" s="1"/>
  <c r="BY81" i="11" s="1"/>
  <c r="BX36" i="11"/>
  <c r="BI36" i="11"/>
  <c r="BO36" i="11"/>
  <c r="BW36" i="11"/>
  <c r="BP36" i="11"/>
  <c r="BQ36" i="11"/>
  <c r="BJ36" i="11"/>
  <c r="N35" i="10"/>
  <c r="W35" i="10"/>
  <c r="AI35" i="10"/>
  <c r="AU35" i="10"/>
  <c r="G33" i="10"/>
  <c r="O35" i="10"/>
  <c r="Z35" i="10"/>
  <c r="AJ35" i="10"/>
  <c r="AA38" i="10"/>
  <c r="AI38" i="10"/>
  <c r="BT38" i="10"/>
  <c r="H35" i="10"/>
  <c r="P35" i="10"/>
  <c r="AA35" i="10"/>
  <c r="AK35" i="10"/>
  <c r="AY35" i="10"/>
  <c r="L38" i="10"/>
  <c r="AB38" i="10"/>
  <c r="AJ38" i="10"/>
  <c r="AZ38" i="10"/>
  <c r="BU38" i="10"/>
  <c r="AB35" i="10"/>
  <c r="AM35" i="10"/>
  <c r="AZ35" i="10"/>
  <c r="M38" i="10"/>
  <c r="U38" i="10"/>
  <c r="AC38" i="10"/>
  <c r="AK38" i="10"/>
  <c r="AS38" i="10"/>
  <c r="BH38" i="10"/>
  <c r="BH36" i="11"/>
  <c r="AR36" i="11"/>
  <c r="L36" i="11"/>
  <c r="G36" i="11"/>
  <c r="AD36" i="11"/>
  <c r="BG36" i="11"/>
  <c r="AY36" i="11"/>
  <c r="AQ36" i="11"/>
  <c r="AI36" i="11"/>
  <c r="AA36" i="11"/>
  <c r="W36" i="11"/>
  <c r="AT36" i="11"/>
  <c r="V36" i="11"/>
  <c r="BF36" i="11"/>
  <c r="AP36" i="11"/>
  <c r="O36" i="11"/>
  <c r="BB36" i="11"/>
  <c r="BB80" i="11" s="1"/>
  <c r="BE36" i="11"/>
  <c r="AW36" i="11"/>
  <c r="AO36" i="11"/>
  <c r="AG36" i="11"/>
  <c r="Y36" i="11"/>
  <c r="AN36" i="11"/>
  <c r="X36" i="11"/>
  <c r="H36" i="11"/>
  <c r="AE36" i="11"/>
  <c r="AL36" i="11"/>
  <c r="N36" i="11"/>
  <c r="BD36" i="11"/>
  <c r="AV36" i="11"/>
  <c r="AF36" i="11"/>
  <c r="P36" i="11"/>
  <c r="BC36" i="11"/>
  <c r="AU36" i="11"/>
  <c r="AM36" i="11"/>
  <c r="BA36" i="11"/>
  <c r="AS36" i="11"/>
  <c r="AK36" i="11"/>
  <c r="AC36" i="11"/>
  <c r="U36" i="11"/>
  <c r="M36" i="11"/>
  <c r="AZ36" i="11"/>
  <c r="AJ36" i="11"/>
  <c r="AB36" i="11"/>
  <c r="S36" i="11"/>
  <c r="Z36" i="11"/>
  <c r="AR38" i="10"/>
  <c r="S35" i="10"/>
  <c r="AC35" i="10"/>
  <c r="AP35" i="10"/>
  <c r="BQ35" i="10"/>
  <c r="N38" i="10"/>
  <c r="V38" i="10"/>
  <c r="AD38" i="10"/>
  <c r="AL38" i="10"/>
  <c r="AT38" i="10"/>
  <c r="BI38" i="10"/>
  <c r="BP35" i="10"/>
  <c r="BV31" i="11"/>
  <c r="BU31" i="11"/>
  <c r="BQ31" i="11"/>
  <c r="S38" i="10"/>
  <c r="AQ38" i="10"/>
  <c r="AY38" i="10"/>
  <c r="AD35" i="10"/>
  <c r="AQ35" i="10"/>
  <c r="G38" i="10"/>
  <c r="O38" i="10"/>
  <c r="AE38" i="10"/>
  <c r="AU38" i="10"/>
  <c r="L35" i="10"/>
  <c r="U35" i="10"/>
  <c r="AE35" i="10"/>
  <c r="AR35" i="10"/>
  <c r="H38" i="10"/>
  <c r="P38" i="10"/>
  <c r="X38" i="10"/>
  <c r="AF38" i="10"/>
  <c r="AN38" i="10"/>
  <c r="AV38" i="10"/>
  <c r="BN38" i="10"/>
  <c r="M19" i="11"/>
  <c r="U19" i="11"/>
  <c r="AC19" i="11"/>
  <c r="AK19" i="11"/>
  <c r="N19" i="11"/>
  <c r="V19" i="11"/>
  <c r="AD19" i="11"/>
  <c r="AL19" i="11"/>
  <c r="H19" i="11"/>
  <c r="P19" i="11"/>
  <c r="X19" i="11"/>
  <c r="AF19" i="11"/>
  <c r="AN19" i="11"/>
  <c r="Y19" i="11"/>
  <c r="AG19" i="11"/>
  <c r="Z19" i="11"/>
  <c r="L19" i="11"/>
  <c r="AB19" i="11"/>
  <c r="AJ19" i="11"/>
  <c r="AE19" i="11"/>
  <c r="AI19" i="11"/>
  <c r="AM19" i="11"/>
  <c r="O19" i="11"/>
  <c r="S19" i="11"/>
  <c r="W19" i="11"/>
  <c r="AA19" i="11"/>
  <c r="W38" i="10"/>
  <c r="AM38" i="10"/>
  <c r="M35" i="10"/>
  <c r="V35" i="10"/>
  <c r="AS35" i="10"/>
  <c r="Y38" i="10"/>
  <c r="AG38" i="10"/>
  <c r="AO38" i="10"/>
  <c r="AW38" i="10"/>
  <c r="BP38" i="10"/>
  <c r="AT20" i="11"/>
  <c r="AU20" i="11"/>
  <c r="AP20" i="11"/>
  <c r="AQ20" i="11"/>
  <c r="AS20" i="11"/>
  <c r="AR20" i="11"/>
  <c r="AO20" i="11"/>
  <c r="Z38" i="10"/>
  <c r="AP38" i="10"/>
  <c r="BQ38" i="10"/>
  <c r="BC35" i="10"/>
  <c r="BT35" i="10"/>
  <c r="AL35" i="10"/>
  <c r="AT35" i="10"/>
  <c r="BD35" i="10"/>
  <c r="BU35" i="10"/>
  <c r="BE35" i="10"/>
  <c r="BV35" i="10"/>
  <c r="X35" i="10"/>
  <c r="AF35" i="10"/>
  <c r="AN35" i="10"/>
  <c r="AV35" i="10"/>
  <c r="BF35" i="10"/>
  <c r="Y35" i="10"/>
  <c r="AG35" i="10"/>
  <c r="AO35" i="10"/>
  <c r="AW35" i="10"/>
  <c r="BG35" i="10"/>
  <c r="CI19" i="10"/>
  <c r="CI99" i="20" l="1"/>
  <c r="CI100" i="20" s="1"/>
  <c r="CL99" i="20"/>
  <c r="CL100" i="20" s="1"/>
  <c r="CM99" i="20"/>
  <c r="CM100" i="20" s="1"/>
  <c r="CJ99" i="20"/>
  <c r="CJ100" i="20" s="1"/>
  <c r="CI20" i="11"/>
  <c r="CL20" i="11" l="1"/>
  <c r="CK20" i="11"/>
  <c r="CI25" i="10"/>
  <c r="AG25" i="10" l="1"/>
  <c r="BB81" i="11"/>
  <c r="G17" i="10"/>
  <c r="BV25" i="10"/>
  <c r="BE25" i="10"/>
  <c r="G25" i="10"/>
  <c r="G19" i="10"/>
  <c r="M19" i="10"/>
  <c r="U19" i="10"/>
  <c r="S19" i="10"/>
  <c r="AC19" i="10"/>
  <c r="N19" i="10"/>
  <c r="Y19" i="10"/>
  <c r="Z19" i="10"/>
  <c r="AA19" i="10"/>
  <c r="V19" i="10"/>
  <c r="AN19" i="10"/>
  <c r="AG19" i="10"/>
  <c r="AJ19" i="10"/>
  <c r="AE19" i="10"/>
  <c r="AD19" i="10"/>
  <c r="AK19" i="10"/>
  <c r="AM19" i="10"/>
  <c r="W19" i="10"/>
  <c r="O19" i="10"/>
  <c r="AL19" i="10"/>
  <c r="H19" i="10"/>
  <c r="P19" i="10"/>
  <c r="AI19" i="10"/>
  <c r="L19" i="10"/>
  <c r="X19" i="10"/>
  <c r="AF19" i="10"/>
  <c r="AB19" i="10"/>
  <c r="AU20" i="10"/>
  <c r="AT20" i="10"/>
  <c r="AS20" i="10"/>
  <c r="AR20" i="10"/>
  <c r="AQ20" i="10"/>
  <c r="AP20" i="10"/>
  <c r="AO20" i="10"/>
  <c r="AR25" i="10"/>
  <c r="N25" i="10"/>
  <c r="AY25" i="10"/>
  <c r="P25" i="10"/>
  <c r="AZ25" i="10"/>
  <c r="AB25" i="10"/>
  <c r="AA25" i="10"/>
  <c r="AF25" i="10"/>
  <c r="AJ25" i="10"/>
  <c r="AL25" i="10"/>
  <c r="V25" i="10"/>
  <c r="L25" i="10"/>
  <c r="X25" i="10"/>
  <c r="AN25" i="10"/>
  <c r="H25" i="10"/>
  <c r="M25" i="10"/>
  <c r="Z25" i="10"/>
  <c r="AQ25" i="10"/>
  <c r="BC25" i="10"/>
  <c r="S25" i="10"/>
  <c r="AD25" i="10"/>
  <c r="AP25" i="10"/>
  <c r="AT25" i="10"/>
  <c r="O25" i="10"/>
  <c r="Y25" i="10"/>
  <c r="AI25" i="10"/>
  <c r="U25" i="10"/>
  <c r="AC25" i="10"/>
  <c r="AK25" i="10"/>
  <c r="AS25" i="10"/>
  <c r="W25" i="10"/>
  <c r="AE25" i="10"/>
  <c r="AM25" i="10"/>
  <c r="AU25" i="10"/>
  <c r="AO25" i="10"/>
  <c r="CI41" i="10"/>
  <c r="CI33" i="10"/>
  <c r="CI32" i="10"/>
  <c r="CI15" i="10"/>
  <c r="CI16" i="10"/>
  <c r="CI14" i="10"/>
  <c r="CI13" i="10"/>
  <c r="CI74" i="10"/>
  <c r="CI73" i="10"/>
  <c r="CI72" i="10"/>
  <c r="CI66" i="10"/>
  <c r="CI63" i="10"/>
  <c r="CI61" i="10"/>
  <c r="CI49" i="10"/>
  <c r="CI48" i="10"/>
  <c r="CI47" i="10"/>
  <c r="CI46" i="10"/>
  <c r="CI45" i="10"/>
  <c r="CI40" i="10"/>
  <c r="CI39" i="10"/>
  <c r="CI37" i="10"/>
  <c r="CI34" i="10"/>
  <c r="CI12" i="10"/>
  <c r="CI31" i="10"/>
  <c r="CI30" i="10"/>
  <c r="CI28" i="10"/>
  <c r="CI17" i="10"/>
  <c r="CI11" i="10"/>
  <c r="CI10" i="10"/>
  <c r="D9" i="10"/>
  <c r="G9" i="10" s="1"/>
  <c r="D72" i="9"/>
  <c r="D61" i="9"/>
  <c r="D44" i="9"/>
  <c r="R6" i="5"/>
  <c r="AY73" i="10"/>
  <c r="R7" i="5"/>
  <c r="G16" i="10" s="1"/>
  <c r="Q7" i="5"/>
  <c r="R9" i="5"/>
  <c r="Q9" i="5"/>
  <c r="Y14" i="11" l="1"/>
  <c r="AG14" i="11"/>
  <c r="AB13" i="11"/>
  <c r="Z14" i="11"/>
  <c r="AB14" i="11"/>
  <c r="P13" i="11"/>
  <c r="AB15" i="11"/>
  <c r="O14" i="11"/>
  <c r="M14" i="11"/>
  <c r="P14" i="11"/>
  <c r="W14" i="11"/>
  <c r="X14" i="11"/>
  <c r="G14" i="11"/>
  <c r="AA13" i="11"/>
  <c r="AI13" i="11"/>
  <c r="AC13" i="11"/>
  <c r="L13" i="11"/>
  <c r="AJ14" i="11"/>
  <c r="H13" i="11"/>
  <c r="AJ15" i="11"/>
  <c r="AC14" i="11"/>
  <c r="S14" i="11"/>
  <c r="AI15" i="11"/>
  <c r="AK15" i="11"/>
  <c r="P15" i="11"/>
  <c r="U13" i="11"/>
  <c r="G13" i="11"/>
  <c r="W15" i="11"/>
  <c r="M13" i="11"/>
  <c r="H15" i="11"/>
  <c r="Y15" i="11"/>
  <c r="N14" i="11"/>
  <c r="U14" i="11"/>
  <c r="AE14" i="11"/>
  <c r="AK14" i="11"/>
  <c r="AF14" i="11"/>
  <c r="AA14" i="11"/>
  <c r="AD13" i="11"/>
  <c r="AK13" i="11"/>
  <c r="AG13" i="11"/>
  <c r="AM15" i="11"/>
  <c r="G15" i="11"/>
  <c r="AE15" i="11"/>
  <c r="Z15" i="11"/>
  <c r="V14" i="11"/>
  <c r="AM13" i="11"/>
  <c r="AM14" i="11"/>
  <c r="AN14" i="11"/>
  <c r="AD14" i="11"/>
  <c r="M15" i="11"/>
  <c r="N15" i="11"/>
  <c r="U15" i="11"/>
  <c r="H14" i="11"/>
  <c r="S13" i="11"/>
  <c r="X15" i="11"/>
  <c r="AA15" i="11"/>
  <c r="Z13" i="11"/>
  <c r="AE13" i="11"/>
  <c r="AL13" i="11"/>
  <c r="W13" i="11"/>
  <c r="AL15" i="11"/>
  <c r="S15" i="11"/>
  <c r="N13" i="11"/>
  <c r="AF15" i="11"/>
  <c r="AN13" i="11"/>
  <c r="AL14" i="11"/>
  <c r="V15" i="11"/>
  <c r="AG15" i="11"/>
  <c r="Y13" i="11"/>
  <c r="AN15" i="11"/>
  <c r="AI14" i="11"/>
  <c r="O15" i="11"/>
  <c r="L14" i="11"/>
  <c r="AF13" i="11"/>
  <c r="L15" i="11"/>
  <c r="O13" i="11"/>
  <c r="AC15" i="11"/>
  <c r="V13" i="11"/>
  <c r="AD15" i="11"/>
  <c r="AJ13" i="11"/>
  <c r="X13" i="11"/>
  <c r="BM12" i="11"/>
  <c r="BM80" i="11" s="1"/>
  <c r="BO12" i="11"/>
  <c r="AW12" i="11"/>
  <c r="BP12" i="11"/>
  <c r="BP80" i="11" s="1"/>
  <c r="BL12" i="11"/>
  <c r="BJ12" i="11"/>
  <c r="BQ12" i="11"/>
  <c r="BU12" i="11"/>
  <c r="AV12" i="11"/>
  <c r="BK12" i="11"/>
  <c r="BT12" i="11"/>
  <c r="CH20" i="10"/>
  <c r="CI9" i="10"/>
  <c r="AL16" i="10"/>
  <c r="AD16" i="10"/>
  <c r="V16" i="10"/>
  <c r="N16" i="10"/>
  <c r="G15" i="10"/>
  <c r="AG15" i="10"/>
  <c r="Y15" i="10"/>
  <c r="AJ14" i="10"/>
  <c r="AB14" i="10"/>
  <c r="L14" i="10"/>
  <c r="AK16" i="10"/>
  <c r="AC16" i="10"/>
  <c r="U16" i="10"/>
  <c r="M16" i="10"/>
  <c r="AN15" i="10"/>
  <c r="AF15" i="10"/>
  <c r="X15" i="10"/>
  <c r="P15" i="10"/>
  <c r="H15" i="10"/>
  <c r="AI14" i="10"/>
  <c r="AA14" i="10"/>
  <c r="S14" i="10"/>
  <c r="AJ16" i="10"/>
  <c r="AB16" i="10"/>
  <c r="L16" i="10"/>
  <c r="AM15" i="10"/>
  <c r="AE15" i="10"/>
  <c r="W15" i="10"/>
  <c r="O15" i="10"/>
  <c r="G14" i="10"/>
  <c r="Z14" i="10"/>
  <c r="AI16" i="10"/>
  <c r="AA16" i="10"/>
  <c r="S16" i="10"/>
  <c r="AL15" i="10"/>
  <c r="AD15" i="10"/>
  <c r="V15" i="10"/>
  <c r="N15" i="10"/>
  <c r="AG14" i="10"/>
  <c r="Y14" i="10"/>
  <c r="Z16" i="10"/>
  <c r="AK15" i="10"/>
  <c r="AC15" i="10"/>
  <c r="U15" i="10"/>
  <c r="M15" i="10"/>
  <c r="AN14" i="10"/>
  <c r="AF14" i="10"/>
  <c r="X14" i="10"/>
  <c r="P14" i="10"/>
  <c r="H14" i="10"/>
  <c r="AG16" i="10"/>
  <c r="Y16" i="10"/>
  <c r="AJ15" i="10"/>
  <c r="AB15" i="10"/>
  <c r="L15" i="10"/>
  <c r="AM14" i="10"/>
  <c r="AE14" i="10"/>
  <c r="W14" i="10"/>
  <c r="O14" i="10"/>
  <c r="AN16" i="10"/>
  <c r="AF16" i="10"/>
  <c r="X16" i="10"/>
  <c r="P16" i="10"/>
  <c r="H16" i="10"/>
  <c r="AI15" i="10"/>
  <c r="AA15" i="10"/>
  <c r="S15" i="10"/>
  <c r="AL14" i="10"/>
  <c r="AD14" i="10"/>
  <c r="V14" i="10"/>
  <c r="N14" i="10"/>
  <c r="M14" i="10"/>
  <c r="Z15" i="10"/>
  <c r="AM16" i="10"/>
  <c r="AE16" i="10"/>
  <c r="W16" i="10"/>
  <c r="AK14" i="10"/>
  <c r="O16" i="10"/>
  <c r="AC14" i="10"/>
  <c r="U14" i="10"/>
  <c r="BT13" i="10"/>
  <c r="BJ13" i="10"/>
  <c r="BQ13" i="10"/>
  <c r="AW13" i="10"/>
  <c r="BP13" i="10"/>
  <c r="AV13" i="10"/>
  <c r="BO13" i="10"/>
  <c r="BO79" i="10" s="1"/>
  <c r="BN13" i="10"/>
  <c r="BL13" i="10"/>
  <c r="BL79" i="10" s="1"/>
  <c r="BL80" i="10" s="1"/>
  <c r="BU13" i="10"/>
  <c r="BK13" i="10"/>
  <c r="BF41" i="10"/>
  <c r="AW41" i="10"/>
  <c r="AO41" i="10"/>
  <c r="AG41" i="10"/>
  <c r="Y41" i="10"/>
  <c r="BQ33" i="10"/>
  <c r="BA33" i="10"/>
  <c r="AS33" i="10"/>
  <c r="AK33" i="10"/>
  <c r="AC33" i="10"/>
  <c r="U33" i="10"/>
  <c r="M33" i="10"/>
  <c r="BV32" i="10"/>
  <c r="BE32" i="10"/>
  <c r="AV32" i="10"/>
  <c r="AN32" i="10"/>
  <c r="AF32" i="10"/>
  <c r="X32" i="10"/>
  <c r="P32" i="10"/>
  <c r="H32" i="10"/>
  <c r="BV41" i="10"/>
  <c r="BE41" i="10"/>
  <c r="AV41" i="10"/>
  <c r="AN41" i="10"/>
  <c r="AF41" i="10"/>
  <c r="X41" i="10"/>
  <c r="P41" i="10"/>
  <c r="H41" i="10"/>
  <c r="BP33" i="10"/>
  <c r="AZ33" i="10"/>
  <c r="AR33" i="10"/>
  <c r="AJ33" i="10"/>
  <c r="AB33" i="10"/>
  <c r="L33" i="10"/>
  <c r="BU32" i="10"/>
  <c r="BD32" i="10"/>
  <c r="AU32" i="10"/>
  <c r="AM32" i="10"/>
  <c r="AE32" i="10"/>
  <c r="W32" i="10"/>
  <c r="O32" i="10"/>
  <c r="BU41" i="10"/>
  <c r="BD41" i="10"/>
  <c r="AU41" i="10"/>
  <c r="AM41" i="10"/>
  <c r="AE41" i="10"/>
  <c r="W41" i="10"/>
  <c r="O41" i="10"/>
  <c r="G41" i="10"/>
  <c r="AY33" i="10"/>
  <c r="AQ33" i="10"/>
  <c r="AI33" i="10"/>
  <c r="AA33" i="10"/>
  <c r="S33" i="10"/>
  <c r="BT32" i="10"/>
  <c r="BC32" i="10"/>
  <c r="AT32" i="10"/>
  <c r="AL32" i="10"/>
  <c r="AD32" i="10"/>
  <c r="V32" i="10"/>
  <c r="N32" i="10"/>
  <c r="BT41" i="10"/>
  <c r="BC41" i="10"/>
  <c r="AT41" i="10"/>
  <c r="AL41" i="10"/>
  <c r="AD41" i="10"/>
  <c r="V41" i="10"/>
  <c r="N41" i="10"/>
  <c r="BG33" i="10"/>
  <c r="AP33" i="10"/>
  <c r="Z33" i="10"/>
  <c r="BQ32" i="10"/>
  <c r="BA32" i="10"/>
  <c r="AS32" i="10"/>
  <c r="AK32" i="10"/>
  <c r="AC32" i="10"/>
  <c r="U32" i="10"/>
  <c r="M32" i="10"/>
  <c r="BQ41" i="10"/>
  <c r="BA41" i="10"/>
  <c r="AS41" i="10"/>
  <c r="AK41" i="10"/>
  <c r="AC41" i="10"/>
  <c r="U41" i="10"/>
  <c r="M41" i="10"/>
  <c r="BF33" i="10"/>
  <c r="AW33" i="10"/>
  <c r="AO33" i="10"/>
  <c r="AG33" i="10"/>
  <c r="Y33" i="10"/>
  <c r="BP32" i="10"/>
  <c r="AZ32" i="10"/>
  <c r="AR32" i="10"/>
  <c r="AJ32" i="10"/>
  <c r="AB32" i="10"/>
  <c r="L32" i="10"/>
  <c r="BP41" i="10"/>
  <c r="AZ41" i="10"/>
  <c r="AR41" i="10"/>
  <c r="AJ41" i="10"/>
  <c r="AB41" i="10"/>
  <c r="L41" i="10"/>
  <c r="BV33" i="10"/>
  <c r="BE33" i="10"/>
  <c r="AV33" i="10"/>
  <c r="AN33" i="10"/>
  <c r="AF33" i="10"/>
  <c r="X33" i="10"/>
  <c r="P33" i="10"/>
  <c r="H33" i="10"/>
  <c r="AY32" i="10"/>
  <c r="AQ32" i="10"/>
  <c r="AI32" i="10"/>
  <c r="AA32" i="10"/>
  <c r="S32" i="10"/>
  <c r="AY41" i="10"/>
  <c r="AQ41" i="10"/>
  <c r="AI41" i="10"/>
  <c r="AA41" i="10"/>
  <c r="S41" i="10"/>
  <c r="BU33" i="10"/>
  <c r="BD33" i="10"/>
  <c r="AU33" i="10"/>
  <c r="AM33" i="10"/>
  <c r="AE33" i="10"/>
  <c r="W33" i="10"/>
  <c r="O33" i="10"/>
  <c r="G32" i="10"/>
  <c r="BG32" i="10"/>
  <c r="AP32" i="10"/>
  <c r="Z32" i="10"/>
  <c r="BG41" i="10"/>
  <c r="BT33" i="10"/>
  <c r="BF32" i="10"/>
  <c r="BC33" i="10"/>
  <c r="AW32" i="10"/>
  <c r="AP41" i="10"/>
  <c r="AT33" i="10"/>
  <c r="AO32" i="10"/>
  <c r="AL33" i="10"/>
  <c r="AG32" i="10"/>
  <c r="Z41" i="10"/>
  <c r="AD33" i="10"/>
  <c r="Y32" i="10"/>
  <c r="V33" i="10"/>
  <c r="N33" i="10"/>
  <c r="O9" i="10"/>
  <c r="W9" i="10"/>
  <c r="Y9" i="10"/>
  <c r="AI9" i="10"/>
  <c r="AU9" i="10"/>
  <c r="O17" i="10"/>
  <c r="W17" i="10"/>
  <c r="Y17" i="10"/>
  <c r="AI17" i="10"/>
  <c r="AU17" i="10"/>
  <c r="U28" i="10"/>
  <c r="M28" i="10"/>
  <c r="AF28" i="10"/>
  <c r="X28" i="10"/>
  <c r="AN28" i="10"/>
  <c r="AS30" i="10"/>
  <c r="AK30" i="10"/>
  <c r="AC30" i="10"/>
  <c r="U30" i="10"/>
  <c r="M30" i="10"/>
  <c r="AY30" i="10"/>
  <c r="AS31" i="10"/>
  <c r="AK31" i="10"/>
  <c r="AC31" i="10"/>
  <c r="U31" i="10"/>
  <c r="M31" i="10"/>
  <c r="BE31" i="10"/>
  <c r="AS73" i="10"/>
  <c r="AK73" i="10"/>
  <c r="AC73" i="10"/>
  <c r="U73" i="10"/>
  <c r="M73" i="10"/>
  <c r="AZ73" i="10"/>
  <c r="N9" i="10"/>
  <c r="X9" i="10"/>
  <c r="AN9" i="10"/>
  <c r="H17" i="10"/>
  <c r="N17" i="10"/>
  <c r="AF17" i="10"/>
  <c r="X17" i="10"/>
  <c r="AN17" i="10"/>
  <c r="L28" i="10"/>
  <c r="AE28" i="10"/>
  <c r="AG28" i="10"/>
  <c r="AO28" i="10"/>
  <c r="AY28" i="10"/>
  <c r="AR30" i="10"/>
  <c r="AJ30" i="10"/>
  <c r="AB30" i="10"/>
  <c r="L30" i="10"/>
  <c r="AZ30" i="10"/>
  <c r="AR31" i="10"/>
  <c r="AJ31" i="10"/>
  <c r="AB31" i="10"/>
  <c r="L31" i="10"/>
  <c r="BV31" i="10"/>
  <c r="AR73" i="10"/>
  <c r="AJ73" i="10"/>
  <c r="AB73" i="10"/>
  <c r="L73" i="10"/>
  <c r="BC73" i="10"/>
  <c r="H9" i="10"/>
  <c r="AF9" i="10"/>
  <c r="U9" i="10"/>
  <c r="M9" i="10"/>
  <c r="AG9" i="10"/>
  <c r="AY9" i="10"/>
  <c r="M17" i="10"/>
  <c r="AE17" i="10"/>
  <c r="AG17" i="10"/>
  <c r="AO17" i="10"/>
  <c r="AY17" i="10"/>
  <c r="S28" i="10"/>
  <c r="AD28" i="10"/>
  <c r="AP28" i="10"/>
  <c r="AZ28" i="10"/>
  <c r="AQ30" i="10"/>
  <c r="AI30" i="10"/>
  <c r="AA30" i="10"/>
  <c r="S30" i="10"/>
  <c r="BC30" i="10"/>
  <c r="AQ31" i="10"/>
  <c r="AI31" i="10"/>
  <c r="AA31" i="10"/>
  <c r="S31" i="10"/>
  <c r="AZ31" i="10"/>
  <c r="AQ73" i="10"/>
  <c r="AI73" i="10"/>
  <c r="AA73" i="10"/>
  <c r="S73" i="10"/>
  <c r="BE73" i="10"/>
  <c r="AE9" i="10"/>
  <c r="AO9" i="10"/>
  <c r="U17" i="10"/>
  <c r="L9" i="10"/>
  <c r="AD9" i="10"/>
  <c r="AP9" i="10"/>
  <c r="AZ9" i="10"/>
  <c r="L17" i="10"/>
  <c r="AD17" i="10"/>
  <c r="AP17" i="10"/>
  <c r="AZ17" i="10"/>
  <c r="AC28" i="10"/>
  <c r="AM28" i="10"/>
  <c r="AQ28" i="10"/>
  <c r="BC28" i="10"/>
  <c r="AP30" i="10"/>
  <c r="Z30" i="10"/>
  <c r="BE30" i="10"/>
  <c r="AP31" i="10"/>
  <c r="Z31" i="10"/>
  <c r="AY31" i="10"/>
  <c r="AP73" i="10"/>
  <c r="Z73" i="10"/>
  <c r="BV73" i="10"/>
  <c r="S9" i="10"/>
  <c r="AC9" i="10"/>
  <c r="AM9" i="10"/>
  <c r="AQ9" i="10"/>
  <c r="BC9" i="10"/>
  <c r="S17" i="10"/>
  <c r="AC17" i="10"/>
  <c r="AM17" i="10"/>
  <c r="AQ17" i="10"/>
  <c r="BC17" i="10"/>
  <c r="AB28" i="10"/>
  <c r="AL28" i="10"/>
  <c r="AR28" i="10"/>
  <c r="BE28" i="10"/>
  <c r="AO30" i="10"/>
  <c r="AG30" i="10"/>
  <c r="Y30" i="10"/>
  <c r="BV30" i="10"/>
  <c r="AO31" i="10"/>
  <c r="AG31" i="10"/>
  <c r="Y31" i="10"/>
  <c r="G31" i="10"/>
  <c r="AO73" i="10"/>
  <c r="AG73" i="10"/>
  <c r="Y73" i="10"/>
  <c r="AB9" i="10"/>
  <c r="AL9" i="10"/>
  <c r="AR9" i="10"/>
  <c r="BE9" i="10"/>
  <c r="AB17" i="10"/>
  <c r="AL17" i="10"/>
  <c r="AR17" i="10"/>
  <c r="BE17" i="10"/>
  <c r="P28" i="10"/>
  <c r="H28" i="10"/>
  <c r="AA28" i="10"/>
  <c r="AK28" i="10"/>
  <c r="AS28" i="10"/>
  <c r="BV28" i="10"/>
  <c r="AN30" i="10"/>
  <c r="AF30" i="10"/>
  <c r="X30" i="10"/>
  <c r="P30" i="10"/>
  <c r="H30" i="10"/>
  <c r="G30" i="10"/>
  <c r="AN31" i="10"/>
  <c r="AF31" i="10"/>
  <c r="X31" i="10"/>
  <c r="P31" i="10"/>
  <c r="H31" i="10"/>
  <c r="G73" i="10"/>
  <c r="AN73" i="10"/>
  <c r="AF73" i="10"/>
  <c r="X73" i="10"/>
  <c r="P73" i="10"/>
  <c r="H73" i="10"/>
  <c r="AA9" i="10"/>
  <c r="AK9" i="10"/>
  <c r="AS9" i="10"/>
  <c r="BV9" i="10"/>
  <c r="AA17" i="10"/>
  <c r="AK17" i="10"/>
  <c r="AS17" i="10"/>
  <c r="BV17" i="10"/>
  <c r="O28" i="10"/>
  <c r="V28" i="10"/>
  <c r="Z28" i="10"/>
  <c r="AJ28" i="10"/>
  <c r="AT28" i="10"/>
  <c r="G28" i="10"/>
  <c r="AM30" i="10"/>
  <c r="AE30" i="10"/>
  <c r="W30" i="10"/>
  <c r="O30" i="10"/>
  <c r="AU30" i="10"/>
  <c r="AU31" i="10"/>
  <c r="AM31" i="10"/>
  <c r="AE31" i="10"/>
  <c r="W31" i="10"/>
  <c r="O31" i="10"/>
  <c r="AU73" i="10"/>
  <c r="AM73" i="10"/>
  <c r="AE73" i="10"/>
  <c r="W73" i="10"/>
  <c r="O73" i="10"/>
  <c r="P9" i="10"/>
  <c r="V9" i="10"/>
  <c r="Z9" i="10"/>
  <c r="AJ9" i="10"/>
  <c r="AT9" i="10"/>
  <c r="P17" i="10"/>
  <c r="V17" i="10"/>
  <c r="Z17" i="10"/>
  <c r="AJ17" i="10"/>
  <c r="AT17" i="10"/>
  <c r="N28" i="10"/>
  <c r="W28" i="10"/>
  <c r="Y28" i="10"/>
  <c r="AI28" i="10"/>
  <c r="AU28" i="10"/>
  <c r="AT30" i="10"/>
  <c r="AL30" i="10"/>
  <c r="AD30" i="10"/>
  <c r="V30" i="10"/>
  <c r="N30" i="10"/>
  <c r="AT31" i="10"/>
  <c r="AL31" i="10"/>
  <c r="AD31" i="10"/>
  <c r="V31" i="10"/>
  <c r="N31" i="10"/>
  <c r="BC31" i="10"/>
  <c r="AT73" i="10"/>
  <c r="AL73" i="10"/>
  <c r="AD73" i="10"/>
  <c r="V73" i="10"/>
  <c r="N73" i="10"/>
  <c r="BS81" i="11" l="1"/>
  <c r="BP81" i="11"/>
  <c r="BM81" i="11"/>
  <c r="CJ20" i="10"/>
  <c r="CK20" i="10"/>
  <c r="D278" i="5"/>
  <c r="D272" i="5"/>
  <c r="D269" i="5"/>
  <c r="D251" i="5"/>
  <c r="D244" i="5"/>
  <c r="D242" i="5"/>
  <c r="D225" i="5"/>
  <c r="D212" i="5"/>
  <c r="D205" i="5"/>
  <c r="D183" i="5"/>
  <c r="D187" i="5"/>
  <c r="D181" i="5"/>
  <c r="D199" i="5" s="1"/>
  <c r="D162" i="5"/>
  <c r="D151" i="5"/>
  <c r="D134" i="5"/>
  <c r="R10" i="5" s="1"/>
  <c r="G10" i="11" l="1"/>
  <c r="G77" i="11"/>
  <c r="BX61" i="11"/>
  <c r="BE61" i="11"/>
  <c r="AV61" i="11"/>
  <c r="AN61" i="11"/>
  <c r="AF61" i="11"/>
  <c r="X61" i="11"/>
  <c r="O61" i="11"/>
  <c r="G61" i="11"/>
  <c r="BO59" i="11"/>
  <c r="BF59" i="11"/>
  <c r="AW59" i="11"/>
  <c r="AO59" i="11"/>
  <c r="AG59" i="11"/>
  <c r="Y59" i="11"/>
  <c r="P59" i="11"/>
  <c r="H59" i="11"/>
  <c r="BQ49" i="11"/>
  <c r="BG49" i="11"/>
  <c r="AP49" i="11"/>
  <c r="Z49" i="11"/>
  <c r="BR48" i="11"/>
  <c r="BH48" i="11"/>
  <c r="AY48" i="11"/>
  <c r="AQ48" i="11"/>
  <c r="AI48" i="11"/>
  <c r="AA48" i="11"/>
  <c r="S48" i="11"/>
  <c r="BT46" i="11"/>
  <c r="BI46" i="11"/>
  <c r="AZ46" i="11"/>
  <c r="AR46" i="11"/>
  <c r="AJ46" i="11"/>
  <c r="AB46" i="11"/>
  <c r="BU37" i="11"/>
  <c r="BJ37" i="11"/>
  <c r="BA37" i="11"/>
  <c r="AS37" i="11"/>
  <c r="AK37" i="11"/>
  <c r="AC37" i="11"/>
  <c r="U37" i="11"/>
  <c r="L37" i="11"/>
  <c r="BV35" i="11"/>
  <c r="BK35" i="11"/>
  <c r="BC35" i="11"/>
  <c r="AT35" i="11"/>
  <c r="AL35" i="11"/>
  <c r="BW61" i="11"/>
  <c r="BL61" i="11"/>
  <c r="BD61" i="11"/>
  <c r="AU61" i="11"/>
  <c r="AM61" i="11"/>
  <c r="AE61" i="11"/>
  <c r="W61" i="11"/>
  <c r="N61" i="11"/>
  <c r="BX59" i="11"/>
  <c r="BE59" i="11"/>
  <c r="AV59" i="11"/>
  <c r="AN59" i="11"/>
  <c r="AF59" i="11"/>
  <c r="X59" i="11"/>
  <c r="O59" i="11"/>
  <c r="G59" i="11"/>
  <c r="BO49" i="11"/>
  <c r="BF49" i="11"/>
  <c r="AW49" i="11"/>
  <c r="AO49" i="11"/>
  <c r="AG49" i="11"/>
  <c r="Y49" i="11"/>
  <c r="P49" i="11"/>
  <c r="H49" i="11"/>
  <c r="BQ48" i="11"/>
  <c r="BG48" i="11"/>
  <c r="AP48" i="11"/>
  <c r="Z48" i="11"/>
  <c r="BR46" i="11"/>
  <c r="BH46" i="11"/>
  <c r="AY46" i="11"/>
  <c r="AQ46" i="11"/>
  <c r="AI46" i="11"/>
  <c r="AA46" i="11"/>
  <c r="S46" i="11"/>
  <c r="BT37" i="11"/>
  <c r="BI37" i="11"/>
  <c r="AZ37" i="11"/>
  <c r="AR37" i="11"/>
  <c r="AJ37" i="11"/>
  <c r="AB37" i="11"/>
  <c r="BU35" i="11"/>
  <c r="BJ35" i="11"/>
  <c r="BA35" i="11"/>
  <c r="AS35" i="11"/>
  <c r="AK35" i="11"/>
  <c r="AC35" i="11"/>
  <c r="U35" i="11"/>
  <c r="L35" i="11"/>
  <c r="BV78" i="11"/>
  <c r="BK78" i="11"/>
  <c r="BC78" i="11"/>
  <c r="AT78" i="11"/>
  <c r="AL78" i="11"/>
  <c r="AD78" i="11"/>
  <c r="V78" i="11"/>
  <c r="M78" i="11"/>
  <c r="BW77" i="11"/>
  <c r="BL77" i="11"/>
  <c r="BD77" i="11"/>
  <c r="AU77" i="11"/>
  <c r="AM77" i="11"/>
  <c r="AE77" i="11"/>
  <c r="W77" i="11"/>
  <c r="N77" i="11"/>
  <c r="BW76" i="11"/>
  <c r="BL76" i="11"/>
  <c r="BD76" i="11"/>
  <c r="AU76" i="11"/>
  <c r="AM76" i="11"/>
  <c r="AE76" i="11"/>
  <c r="W76" i="11"/>
  <c r="N76" i="11"/>
  <c r="BX65" i="11"/>
  <c r="BE65" i="11"/>
  <c r="AV65" i="11"/>
  <c r="BV61" i="11"/>
  <c r="BK61" i="11"/>
  <c r="BC61" i="11"/>
  <c r="AT61" i="11"/>
  <c r="AL61" i="11"/>
  <c r="AD61" i="11"/>
  <c r="V61" i="11"/>
  <c r="M61" i="11"/>
  <c r="BW59" i="11"/>
  <c r="BL59" i="11"/>
  <c r="BU61" i="11"/>
  <c r="BJ61" i="11"/>
  <c r="BA61" i="11"/>
  <c r="AS61" i="11"/>
  <c r="AK61" i="11"/>
  <c r="AC61" i="11"/>
  <c r="U61" i="11"/>
  <c r="L61" i="11"/>
  <c r="BV59" i="11"/>
  <c r="BK59" i="11"/>
  <c r="BC59" i="11"/>
  <c r="AT59" i="11"/>
  <c r="AL59" i="11"/>
  <c r="AD59" i="11"/>
  <c r="BT61" i="11"/>
  <c r="BI61" i="11"/>
  <c r="AZ61" i="11"/>
  <c r="AR61" i="11"/>
  <c r="AJ61" i="11"/>
  <c r="AB61" i="11"/>
  <c r="BU59" i="11"/>
  <c r="BJ59" i="11"/>
  <c r="BA59" i="11"/>
  <c r="AS59" i="11"/>
  <c r="AK59" i="11"/>
  <c r="AC59" i="11"/>
  <c r="U59" i="11"/>
  <c r="L59" i="11"/>
  <c r="BV49" i="11"/>
  <c r="BK49" i="11"/>
  <c r="BC49" i="11"/>
  <c r="AT49" i="11"/>
  <c r="AL49" i="11"/>
  <c r="BR61" i="11"/>
  <c r="BH61" i="11"/>
  <c r="AY61" i="11"/>
  <c r="AQ61" i="11"/>
  <c r="AI61" i="11"/>
  <c r="AA61" i="11"/>
  <c r="S61" i="11"/>
  <c r="BT59" i="11"/>
  <c r="BI59" i="11"/>
  <c r="AZ59" i="11"/>
  <c r="AR59" i="11"/>
  <c r="AJ59" i="11"/>
  <c r="AB59" i="11"/>
  <c r="BU49" i="11"/>
  <c r="BJ49" i="11"/>
  <c r="BA49" i="11"/>
  <c r="AS49" i="11"/>
  <c r="AK49" i="11"/>
  <c r="AC49" i="11"/>
  <c r="U49" i="11"/>
  <c r="L49" i="11"/>
  <c r="BV48" i="11"/>
  <c r="BK48" i="11"/>
  <c r="BC48" i="11"/>
  <c r="AT48" i="11"/>
  <c r="AL48" i="11"/>
  <c r="BQ61" i="11"/>
  <c r="BG61" i="11"/>
  <c r="AP61" i="11"/>
  <c r="Z61" i="11"/>
  <c r="BR59" i="11"/>
  <c r="BH59" i="11"/>
  <c r="AY59" i="11"/>
  <c r="AQ59" i="11"/>
  <c r="AI59" i="11"/>
  <c r="AA59" i="11"/>
  <c r="S59" i="11"/>
  <c r="BT49" i="11"/>
  <c r="BI49" i="11"/>
  <c r="AZ49" i="11"/>
  <c r="AR49" i="11"/>
  <c r="AJ49" i="11"/>
  <c r="AB49" i="11"/>
  <c r="BU48" i="11"/>
  <c r="BJ48" i="11"/>
  <c r="BA48" i="11"/>
  <c r="AS48" i="11"/>
  <c r="AK48" i="11"/>
  <c r="AC48" i="11"/>
  <c r="U48" i="11"/>
  <c r="L48" i="11"/>
  <c r="BV46" i="11"/>
  <c r="BK46" i="11"/>
  <c r="BC46" i="11"/>
  <c r="AT46" i="11"/>
  <c r="AL46" i="11"/>
  <c r="BO61" i="11"/>
  <c r="BQ59" i="11"/>
  <c r="AE59" i="11"/>
  <c r="BX49" i="11"/>
  <c r="AY49" i="11"/>
  <c r="AE49" i="11"/>
  <c r="N49" i="11"/>
  <c r="AV48" i="11"/>
  <c r="AF48" i="11"/>
  <c r="BX46" i="11"/>
  <c r="BG46" i="11"/>
  <c r="AU46" i="11"/>
  <c r="AG46" i="11"/>
  <c r="W46" i="11"/>
  <c r="L46" i="11"/>
  <c r="BQ37" i="11"/>
  <c r="BE37" i="11"/>
  <c r="AT37" i="11"/>
  <c r="X37" i="11"/>
  <c r="M37" i="11"/>
  <c r="BR35" i="11"/>
  <c r="BF35" i="11"/>
  <c r="AU35" i="11"/>
  <c r="AI35" i="11"/>
  <c r="Z35" i="11"/>
  <c r="P35" i="11"/>
  <c r="G35" i="11"/>
  <c r="BD78" i="11"/>
  <c r="AS78" i="11"/>
  <c r="AJ78" i="11"/>
  <c r="AA78" i="11"/>
  <c r="H78" i="11"/>
  <c r="BO77" i="11"/>
  <c r="BE77" i="11"/>
  <c r="AT77" i="11"/>
  <c r="AK77" i="11"/>
  <c r="AB77" i="11"/>
  <c r="S77" i="11"/>
  <c r="BO76" i="11"/>
  <c r="BE76" i="11"/>
  <c r="AT76" i="11"/>
  <c r="BF61" i="11"/>
  <c r="BG59" i="11"/>
  <c r="Z59" i="11"/>
  <c r="BW49" i="11"/>
  <c r="AV49" i="11"/>
  <c r="AD49" i="11"/>
  <c r="M49" i="11"/>
  <c r="BL48" i="11"/>
  <c r="AU48" i="11"/>
  <c r="AE48" i="11"/>
  <c r="P48" i="11"/>
  <c r="BW46" i="11"/>
  <c r="BF46" i="11"/>
  <c r="AS46" i="11"/>
  <c r="AF46" i="11"/>
  <c r="V46" i="11"/>
  <c r="BO37" i="11"/>
  <c r="BD37" i="11"/>
  <c r="AQ37" i="11"/>
  <c r="AG37" i="11"/>
  <c r="W37" i="11"/>
  <c r="BQ35" i="11"/>
  <c r="BE35" i="11"/>
  <c r="AR35" i="11"/>
  <c r="Y35" i="11"/>
  <c r="O35" i="11"/>
  <c r="BX78" i="11"/>
  <c r="BL78" i="11"/>
  <c r="BA78" i="11"/>
  <c r="AR78" i="11"/>
  <c r="AI78" i="11"/>
  <c r="Z78" i="11"/>
  <c r="P78" i="11"/>
  <c r="G78" i="11"/>
  <c r="BC77" i="11"/>
  <c r="AS77" i="11"/>
  <c r="AJ77" i="11"/>
  <c r="AA77" i="11"/>
  <c r="H77" i="11"/>
  <c r="BC76" i="11"/>
  <c r="AS76" i="11"/>
  <c r="AJ76" i="11"/>
  <c r="AA76" i="11"/>
  <c r="H76" i="11"/>
  <c r="BO65" i="11"/>
  <c r="BD65" i="11"/>
  <c r="AT65" i="11"/>
  <c r="AL65" i="11"/>
  <c r="AD65" i="11"/>
  <c r="V65" i="11"/>
  <c r="M65" i="11"/>
  <c r="BW64" i="11"/>
  <c r="BL64" i="11"/>
  <c r="BD64" i="11"/>
  <c r="AU64" i="11"/>
  <c r="AM64" i="11"/>
  <c r="AE64" i="11"/>
  <c r="W64" i="11"/>
  <c r="N64" i="11"/>
  <c r="AR77" i="11"/>
  <c r="Z77" i="11"/>
  <c r="BX76" i="11"/>
  <c r="AW61" i="11"/>
  <c r="BD59" i="11"/>
  <c r="W59" i="11"/>
  <c r="BR49" i="11"/>
  <c r="AU49" i="11"/>
  <c r="AA49" i="11"/>
  <c r="BI48" i="11"/>
  <c r="AR48" i="11"/>
  <c r="AD48" i="11"/>
  <c r="O48" i="11"/>
  <c r="BU46" i="11"/>
  <c r="BE46" i="11"/>
  <c r="AP46" i="11"/>
  <c r="AE46" i="11"/>
  <c r="U46" i="11"/>
  <c r="H46" i="11"/>
  <c r="BC37" i="11"/>
  <c r="AP37" i="11"/>
  <c r="AF37" i="11"/>
  <c r="V37" i="11"/>
  <c r="BO35" i="11"/>
  <c r="BD35" i="11"/>
  <c r="AQ35" i="11"/>
  <c r="AG35" i="11"/>
  <c r="X35" i="11"/>
  <c r="N35" i="11"/>
  <c r="BW78" i="11"/>
  <c r="BJ78" i="11"/>
  <c r="AZ78" i="11"/>
  <c r="AQ78" i="11"/>
  <c r="Y78" i="11"/>
  <c r="O78" i="11"/>
  <c r="BX77" i="11"/>
  <c r="BK77" i="11"/>
  <c r="BA77" i="11"/>
  <c r="AI77" i="11"/>
  <c r="P77" i="11"/>
  <c r="BK76" i="11"/>
  <c r="AO61" i="11"/>
  <c r="V59" i="11"/>
  <c r="AQ49" i="11"/>
  <c r="X49" i="11"/>
  <c r="G49" i="11"/>
  <c r="BF48" i="11"/>
  <c r="AO48" i="11"/>
  <c r="AB48" i="11"/>
  <c r="N48" i="11"/>
  <c r="BQ46" i="11"/>
  <c r="BD46" i="11"/>
  <c r="AO46" i="11"/>
  <c r="AD46" i="11"/>
  <c r="G46" i="11"/>
  <c r="BL37" i="11"/>
  <c r="AY37" i="11"/>
  <c r="AO37" i="11"/>
  <c r="AE37" i="11"/>
  <c r="S37" i="11"/>
  <c r="H37" i="11"/>
  <c r="AZ35" i="11"/>
  <c r="AP35" i="11"/>
  <c r="AF35" i="11"/>
  <c r="W35" i="11"/>
  <c r="M35" i="11"/>
  <c r="BU78" i="11"/>
  <c r="BI78" i="11"/>
  <c r="AY78" i="11"/>
  <c r="AP78" i="11"/>
  <c r="AG78" i="11"/>
  <c r="X78" i="11"/>
  <c r="N78" i="11"/>
  <c r="BV77" i="11"/>
  <c r="BJ77" i="11"/>
  <c r="AZ77" i="11"/>
  <c r="AQ77" i="11"/>
  <c r="Y77" i="11"/>
  <c r="O77" i="11"/>
  <c r="BV76" i="11"/>
  <c r="BJ76" i="11"/>
  <c r="AZ76" i="11"/>
  <c r="AQ76" i="11"/>
  <c r="Y76" i="11"/>
  <c r="O76" i="11"/>
  <c r="BW65" i="11"/>
  <c r="BK65" i="11"/>
  <c r="BA65" i="11"/>
  <c r="AR65" i="11"/>
  <c r="AJ65" i="11"/>
  <c r="AB65" i="11"/>
  <c r="BU64" i="11"/>
  <c r="BJ64" i="11"/>
  <c r="BA64" i="11"/>
  <c r="AS64" i="11"/>
  <c r="AK64" i="11"/>
  <c r="AC64" i="11"/>
  <c r="U64" i="11"/>
  <c r="L64" i="11"/>
  <c r="BV65" i="11"/>
  <c r="AQ65" i="11"/>
  <c r="AA65" i="11"/>
  <c r="S65" i="11"/>
  <c r="BI64" i="11"/>
  <c r="AR64" i="11"/>
  <c r="AB64" i="11"/>
  <c r="S64" i="11"/>
  <c r="AG61" i="11"/>
  <c r="AU59" i="11"/>
  <c r="BL49" i="11"/>
  <c r="AN49" i="11"/>
  <c r="W49" i="11"/>
  <c r="BX48" i="11"/>
  <c r="BE48" i="11"/>
  <c r="AN48" i="11"/>
  <c r="Y48" i="11"/>
  <c r="M48" i="11"/>
  <c r="BO46" i="11"/>
  <c r="BA46" i="11"/>
  <c r="AN46" i="11"/>
  <c r="AC46" i="11"/>
  <c r="P46" i="11"/>
  <c r="BX37" i="11"/>
  <c r="BK37" i="11"/>
  <c r="AN37" i="11"/>
  <c r="AD37" i="11"/>
  <c r="G37" i="11"/>
  <c r="BL35" i="11"/>
  <c r="AY35" i="11"/>
  <c r="AO35" i="11"/>
  <c r="AE35" i="11"/>
  <c r="V35" i="11"/>
  <c r="BT78" i="11"/>
  <c r="BH78" i="11"/>
  <c r="AO78" i="11"/>
  <c r="AF78" i="11"/>
  <c r="W78" i="11"/>
  <c r="L78" i="11"/>
  <c r="BU77" i="11"/>
  <c r="BI77" i="11"/>
  <c r="AY77" i="11"/>
  <c r="AP77" i="11"/>
  <c r="AG77" i="11"/>
  <c r="X77" i="11"/>
  <c r="M77" i="11"/>
  <c r="BU76" i="11"/>
  <c r="BI76" i="11"/>
  <c r="AY76" i="11"/>
  <c r="AP76" i="11"/>
  <c r="AG76" i="11"/>
  <c r="X76" i="11"/>
  <c r="M76" i="11"/>
  <c r="BJ65" i="11"/>
  <c r="AZ65" i="11"/>
  <c r="AI65" i="11"/>
  <c r="BT64" i="11"/>
  <c r="AZ64" i="11"/>
  <c r="AJ64" i="11"/>
  <c r="Y61" i="11"/>
  <c r="AP59" i="11"/>
  <c r="N59" i="11"/>
  <c r="BH49" i="11"/>
  <c r="AM49" i="11"/>
  <c r="V49" i="11"/>
  <c r="BW48" i="11"/>
  <c r="BD48" i="11"/>
  <c r="AM48" i="11"/>
  <c r="X48" i="11"/>
  <c r="AM46" i="11"/>
  <c r="Z46" i="11"/>
  <c r="O46" i="11"/>
  <c r="BW37" i="11"/>
  <c r="BH37" i="11"/>
  <c r="AW37" i="11"/>
  <c r="AM37" i="11"/>
  <c r="AA37" i="11"/>
  <c r="P37" i="11"/>
  <c r="BX35" i="11"/>
  <c r="BI35" i="11"/>
  <c r="AN35" i="11"/>
  <c r="AD35" i="11"/>
  <c r="BR78" i="11"/>
  <c r="BG78" i="11"/>
  <c r="AW78" i="11"/>
  <c r="AN78" i="11"/>
  <c r="AE78" i="11"/>
  <c r="U78" i="11"/>
  <c r="BT77" i="11"/>
  <c r="BH77" i="11"/>
  <c r="AO77" i="11"/>
  <c r="AF77" i="11"/>
  <c r="V77" i="11"/>
  <c r="L77" i="11"/>
  <c r="BT76" i="11"/>
  <c r="BH76" i="11"/>
  <c r="AO76" i="11"/>
  <c r="AF76" i="11"/>
  <c r="V76" i="11"/>
  <c r="L76" i="11"/>
  <c r="BU65" i="11"/>
  <c r="BI65" i="11"/>
  <c r="AY65" i="11"/>
  <c r="AP65" i="11"/>
  <c r="Z65" i="11"/>
  <c r="BR64" i="11"/>
  <c r="BH64" i="11"/>
  <c r="AY64" i="11"/>
  <c r="AQ64" i="11"/>
  <c r="AI64" i="11"/>
  <c r="AA64" i="11"/>
  <c r="P61" i="11"/>
  <c r="AM59" i="11"/>
  <c r="M59" i="11"/>
  <c r="BE49" i="11"/>
  <c r="AI49" i="11"/>
  <c r="S49" i="11"/>
  <c r="BT48" i="11"/>
  <c r="AZ48" i="11"/>
  <c r="AJ48" i="11"/>
  <c r="W48" i="11"/>
  <c r="H48" i="11"/>
  <c r="BL46" i="11"/>
  <c r="AW46" i="11"/>
  <c r="AK46" i="11"/>
  <c r="Y46" i="11"/>
  <c r="N46" i="11"/>
  <c r="BV37" i="11"/>
  <c r="BG37" i="11"/>
  <c r="AV37" i="11"/>
  <c r="AL37" i="11"/>
  <c r="Z37" i="11"/>
  <c r="O37" i="11"/>
  <c r="BW35" i="11"/>
  <c r="BH35" i="11"/>
  <c r="AW35" i="11"/>
  <c r="AM35" i="11"/>
  <c r="AB35" i="11"/>
  <c r="S35" i="11"/>
  <c r="BQ78" i="11"/>
  <c r="BF78" i="11"/>
  <c r="AV78" i="11"/>
  <c r="AM78" i="11"/>
  <c r="AC78" i="11"/>
  <c r="BR77" i="11"/>
  <c r="BG77" i="11"/>
  <c r="AW77" i="11"/>
  <c r="AN77" i="11"/>
  <c r="AD77" i="11"/>
  <c r="U77" i="11"/>
  <c r="BR76" i="11"/>
  <c r="BG76" i="11"/>
  <c r="AW76" i="11"/>
  <c r="AN76" i="11"/>
  <c r="AD76" i="11"/>
  <c r="U76" i="11"/>
  <c r="BT65" i="11"/>
  <c r="BH65" i="11"/>
  <c r="AO65" i="11"/>
  <c r="AG65" i="11"/>
  <c r="Y65" i="11"/>
  <c r="P65" i="11"/>
  <c r="H65" i="11"/>
  <c r="BQ64" i="11"/>
  <c r="BG64" i="11"/>
  <c r="AP64" i="11"/>
  <c r="Z64" i="11"/>
  <c r="H61" i="11"/>
  <c r="BD49" i="11"/>
  <c r="AF49" i="11"/>
  <c r="O49" i="11"/>
  <c r="BO48" i="11"/>
  <c r="AW48" i="11"/>
  <c r="AG48" i="11"/>
  <c r="V48" i="11"/>
  <c r="G48" i="11"/>
  <c r="BJ46" i="11"/>
  <c r="AV46" i="11"/>
  <c r="X46" i="11"/>
  <c r="M46" i="11"/>
  <c r="BR37" i="11"/>
  <c r="BF37" i="11"/>
  <c r="AU37" i="11"/>
  <c r="AA35" i="11"/>
  <c r="S78" i="11"/>
  <c r="AI76" i="11"/>
  <c r="AW65" i="11"/>
  <c r="AD64" i="11"/>
  <c r="BV64" i="11"/>
  <c r="AI37" i="11"/>
  <c r="BQ76" i="11"/>
  <c r="AC76" i="11"/>
  <c r="G76" i="11"/>
  <c r="Y37" i="11"/>
  <c r="H35" i="11"/>
  <c r="BQ77" i="11"/>
  <c r="BF76" i="11"/>
  <c r="AB76" i="11"/>
  <c r="BR65" i="11"/>
  <c r="AS65" i="11"/>
  <c r="W65" i="11"/>
  <c r="BO64" i="11"/>
  <c r="AT64" i="11"/>
  <c r="X64" i="11"/>
  <c r="N37" i="11"/>
  <c r="BO78" i="11"/>
  <c r="BF77" i="11"/>
  <c r="BA76" i="11"/>
  <c r="Z76" i="11"/>
  <c r="AN65" i="11"/>
  <c r="U65" i="11"/>
  <c r="AO64" i="11"/>
  <c r="V64" i="11"/>
  <c r="BX64" i="11"/>
  <c r="AU65" i="11"/>
  <c r="BQ65" i="11"/>
  <c r="AW64" i="11"/>
  <c r="BT35" i="11"/>
  <c r="BE78" i="11"/>
  <c r="AV77" i="11"/>
  <c r="AV76" i="11"/>
  <c r="BL65" i="11"/>
  <c r="AM65" i="11"/>
  <c r="O65" i="11"/>
  <c r="BK64" i="11"/>
  <c r="AN64" i="11"/>
  <c r="P64" i="11"/>
  <c r="BG35" i="11"/>
  <c r="AL77" i="11"/>
  <c r="AR76" i="11"/>
  <c r="S76" i="11"/>
  <c r="BG65" i="11"/>
  <c r="N65" i="11"/>
  <c r="AL64" i="11"/>
  <c r="AV64" i="11"/>
  <c r="AU78" i="11"/>
  <c r="AK65" i="11"/>
  <c r="BF64" i="11"/>
  <c r="O64" i="11"/>
  <c r="G64" i="11"/>
  <c r="Y64" i="11"/>
  <c r="AV35" i="11"/>
  <c r="AK78" i="11"/>
  <c r="AC77" i="11"/>
  <c r="AL76" i="11"/>
  <c r="P76" i="11"/>
  <c r="BF65" i="11"/>
  <c r="AF65" i="11"/>
  <c r="L65" i="11"/>
  <c r="BE64" i="11"/>
  <c r="AG64" i="11"/>
  <c r="M64" i="11"/>
  <c r="AJ35" i="11"/>
  <c r="AB78" i="11"/>
  <c r="AK76" i="11"/>
  <c r="BC65" i="11"/>
  <c r="AE65" i="11"/>
  <c r="G65" i="11"/>
  <c r="BC64" i="11"/>
  <c r="AF64" i="11"/>
  <c r="H64" i="11"/>
  <c r="AC65" i="11"/>
  <c r="X65" i="11"/>
  <c r="BH11" i="11"/>
  <c r="H11" i="11"/>
  <c r="BC11" i="11"/>
  <c r="M11" i="11"/>
  <c r="O11" i="11"/>
  <c r="AS11" i="11"/>
  <c r="BJ38" i="11"/>
  <c r="BI38" i="11"/>
  <c r="BR38" i="11"/>
  <c r="BG38" i="11"/>
  <c r="BE38" i="11"/>
  <c r="BL38" i="11"/>
  <c r="AL38" i="11"/>
  <c r="AY45" i="11"/>
  <c r="BF45" i="11"/>
  <c r="X45" i="11"/>
  <c r="BC45" i="11"/>
  <c r="AS45" i="11"/>
  <c r="W45" i="11"/>
  <c r="BL45" i="11"/>
  <c r="BI10" i="11"/>
  <c r="BR10" i="11"/>
  <c r="BG10" i="11"/>
  <c r="BE10" i="11"/>
  <c r="AU10" i="11"/>
  <c r="U10" i="11"/>
  <c r="AO10" i="11"/>
  <c r="BV10" i="11"/>
  <c r="BF10" i="11"/>
  <c r="AY11" i="11"/>
  <c r="AP11" i="11"/>
  <c r="BO11" i="11"/>
  <c r="AT11" i="11"/>
  <c r="BA11" i="11"/>
  <c r="BU11" i="11"/>
  <c r="W11" i="11"/>
  <c r="BA38" i="11"/>
  <c r="AZ38" i="11"/>
  <c r="BH38" i="11"/>
  <c r="Z38" i="11"/>
  <c r="AV38" i="11"/>
  <c r="AO38" i="11"/>
  <c r="O38" i="11"/>
  <c r="AW38" i="11"/>
  <c r="AQ45" i="11"/>
  <c r="AP45" i="11"/>
  <c r="AW45" i="11"/>
  <c r="BX45" i="11"/>
  <c r="AT45" i="11"/>
  <c r="AK45" i="11"/>
  <c r="AZ45" i="11"/>
  <c r="BW45" i="11"/>
  <c r="AZ10" i="11"/>
  <c r="BH10" i="11"/>
  <c r="AP10" i="11"/>
  <c r="AV10" i="11"/>
  <c r="AE10" i="11"/>
  <c r="BJ10" i="11"/>
  <c r="Y10" i="11"/>
  <c r="BC10" i="11"/>
  <c r="BF38" i="11"/>
  <c r="BL10" i="11"/>
  <c r="AQ11" i="11"/>
  <c r="BF11" i="11"/>
  <c r="AN11" i="11"/>
  <c r="AL11" i="11"/>
  <c r="AE11" i="11"/>
  <c r="AU11" i="11"/>
  <c r="BJ11" i="11"/>
  <c r="AS38" i="11"/>
  <c r="AR38" i="11"/>
  <c r="AY38" i="11"/>
  <c r="BQ38" i="11"/>
  <c r="AN38" i="11"/>
  <c r="V38" i="11"/>
  <c r="BO38" i="11"/>
  <c r="AD38" i="11"/>
  <c r="AI45" i="11"/>
  <c r="AO45" i="11"/>
  <c r="BE45" i="11"/>
  <c r="AL45" i="11"/>
  <c r="AC45" i="11"/>
  <c r="AM45" i="11"/>
  <c r="AR10" i="11"/>
  <c r="AY10" i="11"/>
  <c r="Z10" i="11"/>
  <c r="AN10" i="11"/>
  <c r="O10" i="11"/>
  <c r="AS10" i="11"/>
  <c r="AL10" i="11"/>
  <c r="BT11" i="11"/>
  <c r="BH45" i="11"/>
  <c r="BD45" i="11"/>
  <c r="AI11" i="11"/>
  <c r="Z11" i="11"/>
  <c r="AW11" i="11"/>
  <c r="P11" i="11"/>
  <c r="AD11" i="11"/>
  <c r="L11" i="11"/>
  <c r="AB11" i="11"/>
  <c r="BL11" i="11"/>
  <c r="AK38" i="11"/>
  <c r="AJ38" i="11"/>
  <c r="AQ38" i="11"/>
  <c r="AF38" i="11"/>
  <c r="W38" i="11"/>
  <c r="BD38" i="11"/>
  <c r="G38" i="11"/>
  <c r="AA45" i="11"/>
  <c r="Z45" i="11"/>
  <c r="AG45" i="11"/>
  <c r="AN45" i="11"/>
  <c r="AD45" i="11"/>
  <c r="U45" i="11"/>
  <c r="L45" i="11"/>
  <c r="G45" i="11"/>
  <c r="AJ10" i="11"/>
  <c r="AQ10" i="11"/>
  <c r="AF10" i="11"/>
  <c r="AG10" i="11"/>
  <c r="AC10" i="11"/>
  <c r="BD10" i="11"/>
  <c r="V10" i="11"/>
  <c r="BU10" i="11"/>
  <c r="AF11" i="11"/>
  <c r="BU38" i="11"/>
  <c r="AE38" i="11"/>
  <c r="BK45" i="11"/>
  <c r="BT10" i="11"/>
  <c r="AA11" i="11"/>
  <c r="AO11" i="11"/>
  <c r="BE11" i="11"/>
  <c r="V11" i="11"/>
  <c r="BW11" i="11"/>
  <c r="G11" i="11"/>
  <c r="AR11" i="11"/>
  <c r="AC38" i="11"/>
  <c r="AB38" i="11"/>
  <c r="AI38" i="11"/>
  <c r="X38" i="11"/>
  <c r="BK38" i="11"/>
  <c r="AG38" i="11"/>
  <c r="BV38" i="11"/>
  <c r="S45" i="11"/>
  <c r="Y45" i="11"/>
  <c r="AF45" i="11"/>
  <c r="V45" i="11"/>
  <c r="M45" i="11"/>
  <c r="AU45" i="11"/>
  <c r="BT45" i="11"/>
  <c r="AB10" i="11"/>
  <c r="AI10" i="11"/>
  <c r="BQ10" i="11"/>
  <c r="X10" i="11"/>
  <c r="BK10" i="11"/>
  <c r="M10" i="11"/>
  <c r="BW10" i="11"/>
  <c r="BG11" i="11"/>
  <c r="BW38" i="11"/>
  <c r="BO45" i="11"/>
  <c r="N10" i="11"/>
  <c r="S11" i="11"/>
  <c r="BX11" i="11"/>
  <c r="AG11" i="11"/>
  <c r="X11" i="11"/>
  <c r="N11" i="11"/>
  <c r="AZ11" i="11"/>
  <c r="U11" i="11"/>
  <c r="U38" i="11"/>
  <c r="AA38" i="11"/>
  <c r="P38" i="11"/>
  <c r="AM38" i="11"/>
  <c r="N38" i="11"/>
  <c r="AU38" i="11"/>
  <c r="BU45" i="11"/>
  <c r="AV45" i="11"/>
  <c r="P45" i="11"/>
  <c r="N45" i="11"/>
  <c r="BI45" i="11"/>
  <c r="O45" i="11"/>
  <c r="AJ45" i="11"/>
  <c r="AA10" i="11"/>
  <c r="P10" i="11"/>
  <c r="AT10" i="11"/>
  <c r="AK10" i="11"/>
  <c r="AM10" i="11"/>
  <c r="BA10" i="11"/>
  <c r="BK11" i="11"/>
  <c r="BT38" i="11"/>
  <c r="AT38" i="11"/>
  <c r="BA45" i="11"/>
  <c r="BO10" i="11"/>
  <c r="BQ11" i="11"/>
  <c r="AV11" i="11"/>
  <c r="Y11" i="11"/>
  <c r="BV11" i="11"/>
  <c r="BD11" i="11"/>
  <c r="AC11" i="11"/>
  <c r="AK11" i="11"/>
  <c r="AM11" i="11"/>
  <c r="M38" i="11"/>
  <c r="L38" i="11"/>
  <c r="S38" i="11"/>
  <c r="BX38" i="11"/>
  <c r="H38" i="11"/>
  <c r="BC38" i="11"/>
  <c r="Y38" i="11"/>
  <c r="BR45" i="11"/>
  <c r="BQ45" i="11"/>
  <c r="H45" i="11"/>
  <c r="BV45" i="11"/>
  <c r="BJ45" i="11"/>
  <c r="AB45" i="11"/>
  <c r="AE45" i="11"/>
  <c r="L10" i="11"/>
  <c r="S10" i="11"/>
  <c r="BX10" i="11"/>
  <c r="H10" i="11"/>
  <c r="AD10" i="11"/>
  <c r="W10" i="11"/>
  <c r="AW10" i="11"/>
  <c r="BR11" i="11"/>
  <c r="AJ11" i="11"/>
  <c r="BI11" i="11"/>
  <c r="AP38" i="11"/>
  <c r="BG45" i="11"/>
  <c r="AR45" i="11"/>
  <c r="BA11" i="10"/>
  <c r="AS11" i="10"/>
  <c r="Y12" i="10"/>
  <c r="U34" i="10"/>
  <c r="AG37" i="10"/>
  <c r="AC39" i="10"/>
  <c r="AO40" i="10"/>
  <c r="BE46" i="10"/>
  <c r="AZ11" i="10"/>
  <c r="V34" i="10"/>
  <c r="AP37" i="10"/>
  <c r="BC39" i="10"/>
  <c r="AA45" i="10"/>
  <c r="AQ12" i="10"/>
  <c r="AU34" i="10"/>
  <c r="BH37" i="10"/>
  <c r="BV39" i="10"/>
  <c r="O45" i="10"/>
  <c r="AL11" i="10"/>
  <c r="AR12" i="10"/>
  <c r="AN34" i="10"/>
  <c r="AR37" i="10"/>
  <c r="AN39" i="10"/>
  <c r="AR40" i="10"/>
  <c r="BQ10" i="10"/>
  <c r="BW72" i="10"/>
  <c r="BH74" i="10"/>
  <c r="AU72" i="10"/>
  <c r="AY66" i="10"/>
  <c r="BK72" i="10"/>
  <c r="BG66" i="10"/>
  <c r="AD63" i="10"/>
  <c r="AO74" i="10"/>
  <c r="AC72" i="10"/>
  <c r="BE74" i="10"/>
  <c r="BI72" i="10"/>
  <c r="BV74" i="10"/>
  <c r="BR72" i="10"/>
  <c r="BD66" i="10"/>
  <c r="BC74" i="10"/>
  <c r="AP72" i="10"/>
  <c r="V66" i="10"/>
  <c r="BC61" i="10"/>
  <c r="BI66" i="10"/>
  <c r="BS61" i="10"/>
  <c r="BD49" i="10"/>
  <c r="BH48" i="10"/>
  <c r="AU47" i="10"/>
  <c r="AY46" i="10"/>
  <c r="BJ74" i="10"/>
  <c r="BJ63" i="10"/>
  <c r="AV61" i="10"/>
  <c r="AD49" i="10"/>
  <c r="BK47" i="10"/>
  <c r="BG46" i="10"/>
  <c r="AD45" i="10"/>
  <c r="AK66" i="10"/>
  <c r="G61" i="10"/>
  <c r="BJ49" i="10"/>
  <c r="BP48" i="10"/>
  <c r="BA47" i="10"/>
  <c r="BF46" i="10"/>
  <c r="AZ66" i="10"/>
  <c r="P63" i="10"/>
  <c r="AZ49" i="10"/>
  <c r="AV48" i="10"/>
  <c r="AZ47" i="10"/>
  <c r="AI66" i="10"/>
  <c r="BX61" i="10"/>
  <c r="AY49" i="10"/>
  <c r="AM48" i="10"/>
  <c r="AQ47" i="10"/>
  <c r="AE46" i="10"/>
  <c r="BT66" i="10"/>
  <c r="X63" i="10"/>
  <c r="G49" i="10"/>
  <c r="AT48" i="10"/>
  <c r="Z47" i="10"/>
  <c r="N46" i="10"/>
  <c r="AG72" i="10"/>
  <c r="AK11" i="10"/>
  <c r="S11" i="10"/>
  <c r="AG12" i="10"/>
  <c r="AC34" i="10"/>
  <c r="AO37" i="10"/>
  <c r="AK39" i="10"/>
  <c r="AW40" i="10"/>
  <c r="Y11" i="10"/>
  <c r="BI11" i="10"/>
  <c r="AD34" i="10"/>
  <c r="BG37" i="10"/>
  <c r="BK39" i="10"/>
  <c r="AM45" i="10"/>
  <c r="AY12" i="10"/>
  <c r="BD34" i="10"/>
  <c r="BR37" i="10"/>
  <c r="S40" i="10"/>
  <c r="AB45" i="10"/>
  <c r="AT11" i="10"/>
  <c r="AZ12" i="10"/>
  <c r="AV34" i="10"/>
  <c r="AZ37" i="10"/>
  <c r="AV39" i="10"/>
  <c r="AZ40" i="10"/>
  <c r="BS74" i="10"/>
  <c r="BN72" i="10"/>
  <c r="AY74" i="10"/>
  <c r="AM72" i="10"/>
  <c r="AQ66" i="10"/>
  <c r="BC72" i="10"/>
  <c r="AP66" i="10"/>
  <c r="V63" i="10"/>
  <c r="AG74" i="10"/>
  <c r="U72" i="10"/>
  <c r="AV74" i="10"/>
  <c r="AZ72" i="10"/>
  <c r="BD74" i="10"/>
  <c r="BH72" i="10"/>
  <c r="AU66" i="10"/>
  <c r="AT74" i="10"/>
  <c r="Z72" i="10"/>
  <c r="N66" i="10"/>
  <c r="AT61" i="10"/>
  <c r="AO66" i="10"/>
  <c r="BG61" i="10"/>
  <c r="AU49" i="10"/>
  <c r="AY48" i="10"/>
  <c r="AM47" i="10"/>
  <c r="AQ46" i="10"/>
  <c r="BX72" i="10"/>
  <c r="AY63" i="10"/>
  <c r="AM61" i="10"/>
  <c r="V49" i="10"/>
  <c r="BC47" i="10"/>
  <c r="AP46" i="10"/>
  <c r="V45" i="10"/>
  <c r="Y66" i="10"/>
  <c r="BP61" i="10"/>
  <c r="BA49" i="10"/>
  <c r="BF48" i="10"/>
  <c r="AS47" i="10"/>
  <c r="AW46" i="10"/>
  <c r="AJ66" i="10"/>
  <c r="BN61" i="10"/>
  <c r="AR49" i="10"/>
  <c r="AN48" i="10"/>
  <c r="AR47" i="10"/>
  <c r="U66" i="10"/>
  <c r="BA61" i="10"/>
  <c r="AQ49" i="10"/>
  <c r="AE48" i="10"/>
  <c r="AI47" i="10"/>
  <c r="W46" i="10"/>
  <c r="AV66" i="10"/>
  <c r="M63" i="10"/>
  <c r="BS49" i="10"/>
  <c r="AL48" i="10"/>
  <c r="G37" i="10"/>
  <c r="M11" i="10"/>
  <c r="AA11" i="10"/>
  <c r="AO12" i="10"/>
  <c r="AK34" i="10"/>
  <c r="AW37" i="10"/>
  <c r="AS39" i="10"/>
  <c r="BF40" i="10"/>
  <c r="BF11" i="10"/>
  <c r="BS11" i="10"/>
  <c r="AL34" i="10"/>
  <c r="BQ37" i="10"/>
  <c r="BU39" i="10"/>
  <c r="BA45" i="10"/>
  <c r="BH12" i="10"/>
  <c r="BV34" i="10"/>
  <c r="O39" i="10"/>
  <c r="AA40" i="10"/>
  <c r="AN45" i="10"/>
  <c r="BC11" i="10"/>
  <c r="BI12" i="10"/>
  <c r="BE34" i="10"/>
  <c r="BI37" i="10"/>
  <c r="BE39" i="10"/>
  <c r="BJ40" i="10"/>
  <c r="BI74" i="10"/>
  <c r="BE72" i="10"/>
  <c r="AQ74" i="10"/>
  <c r="AE72" i="10"/>
  <c r="G74" i="10"/>
  <c r="AT72" i="10"/>
  <c r="Z66" i="10"/>
  <c r="N63" i="10"/>
  <c r="Y74" i="10"/>
  <c r="M72" i="10"/>
  <c r="AN74" i="10"/>
  <c r="AR72" i="10"/>
  <c r="AU74" i="10"/>
  <c r="AY72" i="10"/>
  <c r="AM66" i="10"/>
  <c r="AL74" i="10"/>
  <c r="BU66" i="10"/>
  <c r="BQ63" i="10"/>
  <c r="AL61" i="10"/>
  <c r="AB66" i="10"/>
  <c r="AW61" i="10"/>
  <c r="AM49" i="10"/>
  <c r="AQ48" i="10"/>
  <c r="AE47" i="10"/>
  <c r="AI46" i="10"/>
  <c r="P72" i="10"/>
  <c r="AN63" i="10"/>
  <c r="AC61" i="10"/>
  <c r="N49" i="10"/>
  <c r="AT47" i="10"/>
  <c r="Z46" i="10"/>
  <c r="N45" i="10"/>
  <c r="L66" i="10"/>
  <c r="BE61" i="10"/>
  <c r="AS49" i="10"/>
  <c r="AW48" i="10"/>
  <c r="AK47" i="10"/>
  <c r="AO46" i="10"/>
  <c r="X66" i="10"/>
  <c r="BD61" i="10"/>
  <c r="AJ49" i="10"/>
  <c r="AF48" i="10"/>
  <c r="AJ47" i="10"/>
  <c r="BS63" i="10"/>
  <c r="AR61" i="10"/>
  <c r="AI49" i="10"/>
  <c r="W48" i="10"/>
  <c r="AA47" i="10"/>
  <c r="O46" i="10"/>
  <c r="AG66" i="10"/>
  <c r="BW61" i="10"/>
  <c r="BG49" i="10"/>
  <c r="AD48" i="10"/>
  <c r="BK46" i="10"/>
  <c r="BG45" i="10"/>
  <c r="AS66" i="10"/>
  <c r="W63" i="10"/>
  <c r="BT11" i="10"/>
  <c r="AC11" i="10"/>
  <c r="AI11" i="10"/>
  <c r="AW12" i="10"/>
  <c r="AS34" i="10"/>
  <c r="BF37" i="10"/>
  <c r="BA39" i="10"/>
  <c r="BS40" i="10"/>
  <c r="BX11" i="10"/>
  <c r="Z12" i="10"/>
  <c r="AT34" i="10"/>
  <c r="N39" i="10"/>
  <c r="Z40" i="10"/>
  <c r="H46" i="10"/>
  <c r="BR12" i="10"/>
  <c r="S37" i="10"/>
  <c r="W39" i="10"/>
  <c r="AI40" i="10"/>
  <c r="BE45" i="10"/>
  <c r="BK11" i="10"/>
  <c r="BS12" i="10"/>
  <c r="BN34" i="10"/>
  <c r="BS37" i="10"/>
  <c r="BN39" i="10"/>
  <c r="BX40" i="10"/>
  <c r="AZ74" i="10"/>
  <c r="AV72" i="10"/>
  <c r="AI74" i="10"/>
  <c r="W72" i="10"/>
  <c r="BQ74" i="10"/>
  <c r="AL72" i="10"/>
  <c r="BU63" i="10"/>
  <c r="BQ61" i="10"/>
  <c r="BT72" i="10"/>
  <c r="BX66" i="10"/>
  <c r="AF74" i="10"/>
  <c r="AJ72" i="10"/>
  <c r="AM74" i="10"/>
  <c r="AQ72" i="10"/>
  <c r="AE66" i="10"/>
  <c r="AD74" i="10"/>
  <c r="BK66" i="10"/>
  <c r="BG63" i="10"/>
  <c r="AD61" i="10"/>
  <c r="P66" i="10"/>
  <c r="AN61" i="10"/>
  <c r="AE49" i="10"/>
  <c r="AI48" i="10"/>
  <c r="W47" i="10"/>
  <c r="AA46" i="10"/>
  <c r="BE66" i="10"/>
  <c r="AC63" i="10"/>
  <c r="BW49" i="10"/>
  <c r="BQ48" i="10"/>
  <c r="AL47" i="10"/>
  <c r="BU45" i="10"/>
  <c r="BQ40" i="10"/>
  <c r="BV63" i="10"/>
  <c r="AU61" i="10"/>
  <c r="AK49" i="10"/>
  <c r="AO48" i="10"/>
  <c r="AC47" i="10"/>
  <c r="AG46" i="10"/>
  <c r="BT63" i="10"/>
  <c r="AS61" i="10"/>
  <c r="AB49" i="10"/>
  <c r="X48" i="10"/>
  <c r="AB47" i="10"/>
  <c r="BF63" i="10"/>
  <c r="AI61" i="10"/>
  <c r="AA49" i="10"/>
  <c r="O48" i="10"/>
  <c r="S47" i="10"/>
  <c r="G45" i="10"/>
  <c r="H66" i="10"/>
  <c r="BJ61" i="10"/>
  <c r="AP49" i="10"/>
  <c r="V48" i="10"/>
  <c r="BC46" i="10"/>
  <c r="AP45" i="10"/>
  <c r="G12" i="10"/>
  <c r="AQ11" i="10"/>
  <c r="BF12" i="10"/>
  <c r="BA34" i="10"/>
  <c r="BP37" i="10"/>
  <c r="BJ39" i="10"/>
  <c r="L45" i="10"/>
  <c r="L11" i="10"/>
  <c r="AP12" i="10"/>
  <c r="BC34" i="10"/>
  <c r="V39" i="10"/>
  <c r="AP40" i="10"/>
  <c r="BN46" i="10"/>
  <c r="O34" i="10"/>
  <c r="AA37" i="10"/>
  <c r="AE39" i="10"/>
  <c r="AQ40" i="10"/>
  <c r="BW46" i="10"/>
  <c r="BU11" i="10"/>
  <c r="H34" i="10"/>
  <c r="BW34" i="10"/>
  <c r="H39" i="10"/>
  <c r="BW39" i="10"/>
  <c r="P45" i="10"/>
  <c r="AR74" i="10"/>
  <c r="AN72" i="10"/>
  <c r="AA74" i="10"/>
  <c r="O72" i="10"/>
  <c r="BG74" i="10"/>
  <c r="AD72" i="10"/>
  <c r="BK63" i="10"/>
  <c r="BX74" i="10"/>
  <c r="BJ72" i="10"/>
  <c r="BP66" i="10"/>
  <c r="X74" i="10"/>
  <c r="AB72" i="10"/>
  <c r="AE74" i="10"/>
  <c r="AI72" i="10"/>
  <c r="W66" i="10"/>
  <c r="V74" i="10"/>
  <c r="BC66" i="10"/>
  <c r="AP63" i="10"/>
  <c r="V61" i="10"/>
  <c r="BX63" i="10"/>
  <c r="AE61" i="10"/>
  <c r="W49" i="10"/>
  <c r="AA48" i="10"/>
  <c r="O47" i="10"/>
  <c r="S46" i="10"/>
  <c r="AN66" i="10"/>
  <c r="S63" i="10"/>
  <c r="BK49" i="10"/>
  <c r="BG48" i="10"/>
  <c r="AD47" i="10"/>
  <c r="BK45" i="10"/>
  <c r="BG40" i="10"/>
  <c r="BI63" i="10"/>
  <c r="AK61" i="10"/>
  <c r="AC49" i="10"/>
  <c r="AG48" i="10"/>
  <c r="U47" i="10"/>
  <c r="Y46" i="10"/>
  <c r="BH63" i="10"/>
  <c r="AJ61" i="10"/>
  <c r="L49" i="10"/>
  <c r="P48" i="10"/>
  <c r="L47" i="10"/>
  <c r="AU63" i="10"/>
  <c r="Z61" i="10"/>
  <c r="S49" i="10"/>
  <c r="G47" i="10"/>
  <c r="BV46" i="10"/>
  <c r="BR45" i="10"/>
  <c r="BR63" i="10"/>
  <c r="AZ61" i="10"/>
  <c r="Z49" i="10"/>
  <c r="N48" i="10"/>
  <c r="AT46" i="10"/>
  <c r="Z45" i="10"/>
  <c r="S66" i="10"/>
  <c r="BJ11" i="10"/>
  <c r="AY11" i="10"/>
  <c r="BP12" i="10"/>
  <c r="BJ34" i="10"/>
  <c r="BX37" i="10"/>
  <c r="BT39" i="10"/>
  <c r="X45" i="10"/>
  <c r="AB11" i="10"/>
  <c r="BG12" i="10"/>
  <c r="BK34" i="10"/>
  <c r="AD39" i="10"/>
  <c r="BH40" i="10"/>
  <c r="S12" i="10"/>
  <c r="W34" i="10"/>
  <c r="AI37" i="10"/>
  <c r="AM39" i="10"/>
  <c r="AY40" i="10"/>
  <c r="N11" i="10"/>
  <c r="L12" i="10"/>
  <c r="P34" i="10"/>
  <c r="L37" i="10"/>
  <c r="P39" i="10"/>
  <c r="L40" i="10"/>
  <c r="AC45" i="10"/>
  <c r="AJ74" i="10"/>
  <c r="AF72" i="10"/>
  <c r="S74" i="10"/>
  <c r="G66" i="10"/>
  <c r="AP74" i="10"/>
  <c r="V72" i="10"/>
  <c r="BC63" i="10"/>
  <c r="BP74" i="10"/>
  <c r="BA72" i="10"/>
  <c r="BF66" i="10"/>
  <c r="P74" i="10"/>
  <c r="L72" i="10"/>
  <c r="W74" i="10"/>
  <c r="AA72" i="10"/>
  <c r="O66" i="10"/>
  <c r="N74" i="10"/>
  <c r="AT66" i="10"/>
  <c r="Z63" i="10"/>
  <c r="N61" i="10"/>
  <c r="AZ63" i="10"/>
  <c r="U61" i="10"/>
  <c r="O49" i="10"/>
  <c r="S48" i="10"/>
  <c r="G46" i="10"/>
  <c r="BV45" i="10"/>
  <c r="AA66" i="10"/>
  <c r="H63" i="10"/>
  <c r="BC49" i="10"/>
  <c r="AP48" i="10"/>
  <c r="V47" i="10"/>
  <c r="BC45" i="10"/>
  <c r="BA74" i="10"/>
  <c r="AW63" i="10"/>
  <c r="AB61" i="10"/>
  <c r="U49" i="10"/>
  <c r="Y48" i="10"/>
  <c r="M47" i="10"/>
  <c r="AS74" i="10"/>
  <c r="AV63" i="10"/>
  <c r="AA61" i="10"/>
  <c r="BW48" i="10"/>
  <c r="H48" i="10"/>
  <c r="AK74" i="10"/>
  <c r="AJ63" i="10"/>
  <c r="H61" i="10"/>
  <c r="BV48" i="10"/>
  <c r="BR47" i="10"/>
  <c r="BD46" i="10"/>
  <c r="BH45" i="10"/>
  <c r="BE63" i="10"/>
  <c r="AQ61" i="10"/>
  <c r="U11" i="10"/>
  <c r="BH11" i="10"/>
  <c r="BX12" i="10"/>
  <c r="BT34" i="10"/>
  <c r="M39" i="10"/>
  <c r="Y40" i="10"/>
  <c r="AK45" i="10"/>
  <c r="AJ11" i="10"/>
  <c r="BQ12" i="10"/>
  <c r="BU34" i="10"/>
  <c r="AL39" i="10"/>
  <c r="BV40" i="10"/>
  <c r="AA12" i="10"/>
  <c r="AE34" i="10"/>
  <c r="AQ37" i="10"/>
  <c r="AU39" i="10"/>
  <c r="BI40" i="10"/>
  <c r="V11" i="10"/>
  <c r="AB12" i="10"/>
  <c r="X34" i="10"/>
  <c r="AB37" i="10"/>
  <c r="X39" i="10"/>
  <c r="AB40" i="10"/>
  <c r="AQ45" i="10"/>
  <c r="AB74" i="10"/>
  <c r="X72" i="10"/>
  <c r="BV72" i="10"/>
  <c r="BR66" i="10"/>
  <c r="Z74" i="10"/>
  <c r="N72" i="10"/>
  <c r="AT63" i="10"/>
  <c r="BF74" i="10"/>
  <c r="AS72" i="10"/>
  <c r="BW74" i="10"/>
  <c r="H74" i="10"/>
  <c r="BW66" i="10"/>
  <c r="O74" i="10"/>
  <c r="S72" i="10"/>
  <c r="BU74" i="10"/>
  <c r="BQ72" i="10"/>
  <c r="AL66" i="10"/>
  <c r="BU61" i="10"/>
  <c r="BR49" i="10"/>
  <c r="AO63" i="10"/>
  <c r="L61" i="10"/>
  <c r="G48" i="10"/>
  <c r="BV47" i="10"/>
  <c r="BR46" i="10"/>
  <c r="BD45" i="10"/>
  <c r="M66" i="10"/>
  <c r="BR61" i="10"/>
  <c r="AT49" i="10"/>
  <c r="Z48" i="10"/>
  <c r="N47" i="10"/>
  <c r="AT45" i="10"/>
  <c r="BP72" i="10"/>
  <c r="AM63" i="10"/>
  <c r="S61" i="10"/>
  <c r="M49" i="10"/>
  <c r="BT47" i="10"/>
  <c r="BX46" i="10"/>
  <c r="BF72" i="10"/>
  <c r="AK63" i="10"/>
  <c r="BU49" i="10"/>
  <c r="BN48" i="10"/>
  <c r="BS47" i="10"/>
  <c r="AW72" i="10"/>
  <c r="Y63" i="10"/>
  <c r="BT49" i="10"/>
  <c r="BD48" i="10"/>
  <c r="BH47" i="10"/>
  <c r="AU46" i="10"/>
  <c r="AC74" i="10"/>
  <c r="AS63" i="10"/>
  <c r="Y61" i="10"/>
  <c r="BK48" i="10"/>
  <c r="BG47" i="10"/>
  <c r="AD46" i="10"/>
  <c r="BK40" i="10"/>
  <c r="BP63" i="10"/>
  <c r="AY61" i="10"/>
  <c r="N34" i="10"/>
  <c r="BW40" i="10"/>
  <c r="L74" i="10"/>
  <c r="AK72" i="10"/>
  <c r="AD66" i="10"/>
  <c r="AU45" i="10"/>
  <c r="AB63" i="10"/>
  <c r="BE48" i="10"/>
  <c r="AO72" i="10"/>
  <c r="AL46" i="10"/>
  <c r="BD63" i="10"/>
  <c r="X61" i="10"/>
  <c r="BT48" i="10"/>
  <c r="BX47" i="10"/>
  <c r="BJ46" i="10"/>
  <c r="BP45" i="10"/>
  <c r="Y72" i="10"/>
  <c r="U63" i="10"/>
  <c r="BN49" i="10"/>
  <c r="BS48" i="10"/>
  <c r="BN47" i="10"/>
  <c r="BS46" i="10"/>
  <c r="G10" i="10"/>
  <c r="M12" i="10"/>
  <c r="Y34" i="10"/>
  <c r="U37" i="10"/>
  <c r="AG39" i="10"/>
  <c r="AC40" i="10"/>
  <c r="X46" i="10"/>
  <c r="AN11" i="10"/>
  <c r="AL12" i="10"/>
  <c r="BQ34" i="10"/>
  <c r="BU37" i="10"/>
  <c r="AL40" i="10"/>
  <c r="AF46" i="10"/>
  <c r="AE12" i="10"/>
  <c r="AQ34" i="10"/>
  <c r="AM37" i="10"/>
  <c r="AY39" i="10"/>
  <c r="AU40" i="10"/>
  <c r="AN46" i="10"/>
  <c r="P12" i="10"/>
  <c r="L34" i="10"/>
  <c r="P37" i="10"/>
  <c r="L39" i="10"/>
  <c r="P40" i="10"/>
  <c r="AJ45" i="10"/>
  <c r="AP10" i="10"/>
  <c r="AD10" i="10"/>
  <c r="AZ10" i="10"/>
  <c r="BU10" i="10"/>
  <c r="W10" i="10"/>
  <c r="AV10" i="10"/>
  <c r="AW10" i="10"/>
  <c r="BP10" i="10"/>
  <c r="BD39" i="10"/>
  <c r="AM46" i="10"/>
  <c r="BX45" i="10"/>
  <c r="BV11" i="10"/>
  <c r="BK37" i="10"/>
  <c r="H12" i="10"/>
  <c r="BR11" i="10"/>
  <c r="Z37" i="10"/>
  <c r="AD11" i="10"/>
  <c r="BR74" i="10"/>
  <c r="BN74" i="10"/>
  <c r="BK61" i="10"/>
  <c r="BW63" i="10"/>
  <c r="BV49" i="10"/>
  <c r="BI47" i="10"/>
  <c r="AI63" i="10"/>
  <c r="V46" i="10"/>
  <c r="AR63" i="10"/>
  <c r="O61" i="10"/>
  <c r="BJ48" i="10"/>
  <c r="BP47" i="10"/>
  <c r="BA46" i="10"/>
  <c r="BF45" i="10"/>
  <c r="BJ66" i="10"/>
  <c r="BT61" i="10"/>
  <c r="BE49" i="10"/>
  <c r="BI48" i="10"/>
  <c r="BE47" i="10"/>
  <c r="BI46" i="10"/>
  <c r="O11" i="10"/>
  <c r="U12" i="10"/>
  <c r="AG34" i="10"/>
  <c r="AC37" i="10"/>
  <c r="AO39" i="10"/>
  <c r="AK40" i="10"/>
  <c r="AV11" i="10"/>
  <c r="AT12" i="10"/>
  <c r="N37" i="10"/>
  <c r="Z39" i="10"/>
  <c r="AT40" i="10"/>
  <c r="AM12" i="10"/>
  <c r="AY34" i="10"/>
  <c r="AU37" i="10"/>
  <c r="BH39" i="10"/>
  <c r="BD40" i="10"/>
  <c r="AO11" i="10"/>
  <c r="X12" i="10"/>
  <c r="AB34" i="10"/>
  <c r="X37" i="10"/>
  <c r="AB39" i="10"/>
  <c r="X40" i="10"/>
  <c r="AY45" i="10"/>
  <c r="BG10" i="10"/>
  <c r="AN10" i="10"/>
  <c r="BI10" i="10"/>
  <c r="Z10" i="10"/>
  <c r="BE10" i="10"/>
  <c r="BF10" i="10"/>
  <c r="BH46" i="10"/>
  <c r="AG61" i="10"/>
  <c r="BW47" i="10"/>
  <c r="U40" i="10"/>
  <c r="AD12" i="10"/>
  <c r="BS45" i="10"/>
  <c r="AR10" i="10"/>
  <c r="AI10" i="10"/>
  <c r="M34" i="10"/>
  <c r="AT39" i="10"/>
  <c r="AJ12" i="10"/>
  <c r="BD72" i="10"/>
  <c r="BS72" i="10"/>
  <c r="BT74" i="10"/>
  <c r="BF61" i="10"/>
  <c r="BX48" i="10"/>
  <c r="AW66" i="10"/>
  <c r="P61" i="10"/>
  <c r="BQ45" i="10"/>
  <c r="AG63" i="10"/>
  <c r="BQ49" i="10"/>
  <c r="BA48" i="10"/>
  <c r="BF47" i="10"/>
  <c r="AS46" i="10"/>
  <c r="AW45" i="10"/>
  <c r="AR66" i="10"/>
  <c r="BH61" i="10"/>
  <c r="AV49" i="10"/>
  <c r="AZ48" i="10"/>
  <c r="AV47" i="10"/>
  <c r="AZ46" i="10"/>
  <c r="W11" i="10"/>
  <c r="AC12" i="10"/>
  <c r="AO34" i="10"/>
  <c r="AK37" i="10"/>
  <c r="AW39" i="10"/>
  <c r="AS40" i="10"/>
  <c r="BE11" i="10"/>
  <c r="BC12" i="10"/>
  <c r="V37" i="10"/>
  <c r="AP39" i="10"/>
  <c r="BC40" i="10"/>
  <c r="AU12" i="10"/>
  <c r="BH34" i="10"/>
  <c r="BD37" i="10"/>
  <c r="BR39" i="10"/>
  <c r="BP40" i="10"/>
  <c r="BP11" i="10"/>
  <c r="AF12" i="10"/>
  <c r="AJ34" i="10"/>
  <c r="AF37" i="10"/>
  <c r="AJ39" i="10"/>
  <c r="AF40" i="10"/>
  <c r="BT45" i="10"/>
  <c r="BR10" i="10"/>
  <c r="AQ10" i="10"/>
  <c r="BT10" i="10"/>
  <c r="AA10" i="10"/>
  <c r="AJ10" i="10"/>
  <c r="BN10" i="10"/>
  <c r="AR11" i="10"/>
  <c r="BI49" i="10"/>
  <c r="BT46" i="10"/>
  <c r="H47" i="10"/>
  <c r="BJ45" i="10"/>
  <c r="BG34" i="10"/>
  <c r="AQ39" i="10"/>
  <c r="W45" i="10"/>
  <c r="P10" i="10"/>
  <c r="AO10" i="10"/>
  <c r="Y37" i="10"/>
  <c r="M45" i="10"/>
  <c r="AF34" i="10"/>
  <c r="BH66" i="10"/>
  <c r="BN66" i="10"/>
  <c r="AE63" i="10"/>
  <c r="AL49" i="10"/>
  <c r="BJ47" i="10"/>
  <c r="O63" i="10"/>
  <c r="BU48" i="10"/>
  <c r="BU40" i="10"/>
  <c r="L63" i="10"/>
  <c r="BF49" i="10"/>
  <c r="AS48" i="10"/>
  <c r="AW47" i="10"/>
  <c r="AK46" i="10"/>
  <c r="AO45" i="10"/>
  <c r="AC66" i="10"/>
  <c r="AO61" i="10"/>
  <c r="AN49" i="10"/>
  <c r="AR48" i="10"/>
  <c r="AN47" i="10"/>
  <c r="AR46" i="10"/>
  <c r="AE11" i="10"/>
  <c r="AK12" i="10"/>
  <c r="AW34" i="10"/>
  <c r="AS37" i="10"/>
  <c r="BF39" i="10"/>
  <c r="BA40" i="10"/>
  <c r="BN11" i="10"/>
  <c r="BK12" i="10"/>
  <c r="AD37" i="10"/>
  <c r="BG39" i="10"/>
  <c r="BN40" i="10"/>
  <c r="AG11" i="10"/>
  <c r="BD12" i="10"/>
  <c r="BR34" i="10"/>
  <c r="BV37" i="10"/>
  <c r="G39" i="10"/>
  <c r="H45" i="10"/>
  <c r="Z11" i="10"/>
  <c r="AN12" i="10"/>
  <c r="AR34" i="10"/>
  <c r="AN37" i="10"/>
  <c r="AR39" i="10"/>
  <c r="AN40" i="10"/>
  <c r="AV46" i="10"/>
  <c r="AY10" i="10"/>
  <c r="AB10" i="10"/>
  <c r="AK10" i="10"/>
  <c r="AT10" i="10"/>
  <c r="H10" i="10"/>
  <c r="BX10" i="10"/>
  <c r="V10" i="10"/>
  <c r="AW74" i="10"/>
  <c r="G63" i="10"/>
  <c r="AF63" i="10"/>
  <c r="Y39" i="10"/>
  <c r="AI34" i="10"/>
  <c r="H37" i="10"/>
  <c r="U39" i="10"/>
  <c r="AI12" i="10"/>
  <c r="AJ37" i="10"/>
  <c r="BU72" i="10"/>
  <c r="G72" i="10"/>
  <c r="BX49" i="10"/>
  <c r="BU47" i="10"/>
  <c r="BP46" i="10"/>
  <c r="BH49" i="10"/>
  <c r="BC48" i="10"/>
  <c r="U74" i="10"/>
  <c r="BV61" i="10"/>
  <c r="AW49" i="10"/>
  <c r="AK48" i="10"/>
  <c r="AO47" i="10"/>
  <c r="AC46" i="10"/>
  <c r="AG45" i="10"/>
  <c r="BN63" i="10"/>
  <c r="AF61" i="10"/>
  <c r="AF49" i="10"/>
  <c r="AJ48" i="10"/>
  <c r="AF47" i="10"/>
  <c r="AJ46" i="10"/>
  <c r="AM11" i="10"/>
  <c r="AS12" i="10"/>
  <c r="BF34" i="10"/>
  <c r="BA37" i="10"/>
  <c r="BP39" i="10"/>
  <c r="S45" i="10"/>
  <c r="H11" i="10"/>
  <c r="BW11" i="10"/>
  <c r="BU12" i="10"/>
  <c r="AL37" i="10"/>
  <c r="BQ39" i="10"/>
  <c r="G40" i="10"/>
  <c r="AW11" i="10"/>
  <c r="BV12" i="10"/>
  <c r="G34" i="10"/>
  <c r="S39" i="10"/>
  <c r="O40" i="10"/>
  <c r="U45" i="10"/>
  <c r="AP11" i="10"/>
  <c r="AV12" i="10"/>
  <c r="AZ34" i="10"/>
  <c r="AV37" i="10"/>
  <c r="AZ39" i="10"/>
  <c r="AV40" i="10"/>
  <c r="BH10" i="10"/>
  <c r="S10" i="10"/>
  <c r="AL10" i="10"/>
  <c r="AU10" i="10"/>
  <c r="BD10" i="10"/>
  <c r="O10" i="10"/>
  <c r="N10" i="10"/>
  <c r="BI45" i="10"/>
  <c r="BU46" i="10"/>
  <c r="M74" i="10"/>
  <c r="BW45" i="10"/>
  <c r="AD40" i="10"/>
  <c r="W12" i="10"/>
  <c r="BW12" i="10"/>
  <c r="L10" i="10"/>
  <c r="BV10" i="10"/>
  <c r="P46" i="10"/>
  <c r="AG40" i="10"/>
  <c r="AM34" i="10"/>
  <c r="AF39" i="10"/>
  <c r="BQ66" i="10"/>
  <c r="BV66" i="10"/>
  <c r="BR48" i="10"/>
  <c r="BQ46" i="10"/>
  <c r="H72" i="10"/>
  <c r="AU48" i="10"/>
  <c r="BQ47" i="10"/>
  <c r="BS66" i="10"/>
  <c r="BI61" i="10"/>
  <c r="AO49" i="10"/>
  <c r="AC48" i="10"/>
  <c r="AG47" i="10"/>
  <c r="U46" i="10"/>
  <c r="Y45" i="10"/>
  <c r="BA63" i="10"/>
  <c r="W61" i="10"/>
  <c r="X49" i="10"/>
  <c r="AB48" i="10"/>
  <c r="X47" i="10"/>
  <c r="AB46" i="10"/>
  <c r="AU11" i="10"/>
  <c r="BA12" i="10"/>
  <c r="BP34" i="10"/>
  <c r="BJ37" i="10"/>
  <c r="BX39" i="10"/>
  <c r="AE45" i="10"/>
  <c r="P11" i="10"/>
  <c r="N12" i="10"/>
  <c r="Z34" i="10"/>
  <c r="AT37" i="10"/>
  <c r="N40" i="10"/>
  <c r="AF45" i="10"/>
  <c r="G11" i="10"/>
  <c r="S34" i="10"/>
  <c r="O37" i="10"/>
  <c r="AA39" i="10"/>
  <c r="W40" i="10"/>
  <c r="AI45" i="10"/>
  <c r="BG11" i="10"/>
  <c r="BE12" i="10"/>
  <c r="BI34" i="10"/>
  <c r="BE37" i="10"/>
  <c r="BI39" i="10"/>
  <c r="BE40" i="10"/>
  <c r="U10" i="10"/>
  <c r="BS10" i="10"/>
  <c r="AC10" i="10"/>
  <c r="AS10" i="10"/>
  <c r="BC10" i="10"/>
  <c r="BW10" i="10"/>
  <c r="AG10" i="10"/>
  <c r="AF10" i="10"/>
  <c r="BG72" i="10"/>
  <c r="Y49" i="10"/>
  <c r="BP49" i="10"/>
  <c r="BT12" i="10"/>
  <c r="AF11" i="10"/>
  <c r="AM40" i="10"/>
  <c r="BW37" i="10"/>
  <c r="AE10" i="10"/>
  <c r="AZ45" i="10"/>
  <c r="AY37" i="10"/>
  <c r="AJ40" i="10"/>
  <c r="AL63" i="10"/>
  <c r="BK74" i="10"/>
  <c r="BD47" i="10"/>
  <c r="AL45" i="10"/>
  <c r="AA63" i="10"/>
  <c r="AY47" i="10"/>
  <c r="AP47" i="10"/>
  <c r="AF66" i="10"/>
  <c r="AP61" i="10"/>
  <c r="AG49" i="10"/>
  <c r="U48" i="10"/>
  <c r="Y47" i="10"/>
  <c r="M46" i="10"/>
  <c r="BT40" i="10"/>
  <c r="AQ63" i="10"/>
  <c r="M61" i="10"/>
  <c r="P49" i="10"/>
  <c r="L48" i="10"/>
  <c r="P47" i="10"/>
  <c r="L46" i="10"/>
  <c r="BD11" i="10"/>
  <c r="BJ12" i="10"/>
  <c r="BX34" i="10"/>
  <c r="BT37" i="10"/>
  <c r="M40" i="10"/>
  <c r="AR45" i="10"/>
  <c r="X11" i="10"/>
  <c r="V12" i="10"/>
  <c r="AP34" i="10"/>
  <c r="BC37" i="10"/>
  <c r="V40" i="10"/>
  <c r="AS45" i="10"/>
  <c r="O12" i="10"/>
  <c r="AA34" i="10"/>
  <c r="W37" i="10"/>
  <c r="AI39" i="10"/>
  <c r="AE40" i="10"/>
  <c r="AV45" i="10"/>
  <c r="BQ11" i="10"/>
  <c r="BN12" i="10"/>
  <c r="BS34" i="10"/>
  <c r="BN37" i="10"/>
  <c r="BS39" i="10"/>
  <c r="BR40" i="10"/>
  <c r="M10" i="10"/>
  <c r="AM10" i="10"/>
  <c r="BA10" i="10"/>
  <c r="BK10" i="10"/>
  <c r="Y10" i="10"/>
  <c r="X10" i="10"/>
  <c r="BA66" i="10"/>
  <c r="M48" i="10"/>
  <c r="H49" i="10"/>
  <c r="M37" i="10"/>
  <c r="BN45" i="10"/>
  <c r="AE37" i="10"/>
  <c r="H40" i="10"/>
  <c r="BJ10" i="10"/>
  <c r="D112" i="5"/>
  <c r="D106" i="5"/>
  <c r="D100" i="5"/>
  <c r="D68" i="5"/>
  <c r="D56" i="5"/>
  <c r="D45" i="5"/>
  <c r="D40" i="5"/>
  <c r="D35" i="5"/>
  <c r="D30" i="5"/>
  <c r="D18" i="5"/>
  <c r="D13" i="5"/>
  <c r="D7" i="5"/>
  <c r="J21" i="10"/>
  <c r="G21" i="10"/>
  <c r="K18" i="10"/>
  <c r="J18" i="10"/>
  <c r="CG1" i="10"/>
  <c r="AL80" i="11" l="1"/>
  <c r="AL81" i="11" s="1"/>
  <c r="BK79" i="10"/>
  <c r="BK80" i="10" s="1"/>
  <c r="AC79" i="10"/>
  <c r="AC80" i="10" s="1"/>
  <c r="AL79" i="10"/>
  <c r="AL80" i="10" s="1"/>
  <c r="V79" i="10"/>
  <c r="V80" i="10" s="1"/>
  <c r="AD80" i="11"/>
  <c r="AD81" i="11" s="1"/>
  <c r="BA80" i="11"/>
  <c r="BA81" i="11" s="1"/>
  <c r="BK80" i="11"/>
  <c r="BK81" i="11" s="1"/>
  <c r="AA80" i="11"/>
  <c r="AA81" i="11" s="1"/>
  <c r="AW80" i="11"/>
  <c r="AW81" i="11" s="1"/>
  <c r="BN79" i="10"/>
  <c r="BN80" i="10" s="1"/>
  <c r="AO80" i="11"/>
  <c r="AO81" i="11" s="1"/>
  <c r="G79" i="10"/>
  <c r="G80" i="10" s="1"/>
  <c r="T46" i="11"/>
  <c r="T37" i="11"/>
  <c r="T61" i="11"/>
  <c r="T59" i="11"/>
  <c r="T49" i="11"/>
  <c r="T48" i="11"/>
  <c r="T65" i="11"/>
  <c r="T64" i="11"/>
  <c r="T35" i="11"/>
  <c r="T78" i="11"/>
  <c r="T76" i="11"/>
  <c r="T77" i="11"/>
  <c r="T75" i="11"/>
  <c r="T31" i="11"/>
  <c r="T13" i="11"/>
  <c r="T29" i="11"/>
  <c r="T45" i="11"/>
  <c r="T14" i="11"/>
  <c r="T9" i="11"/>
  <c r="T16" i="11"/>
  <c r="T24" i="11"/>
  <c r="T25" i="11"/>
  <c r="T11" i="11"/>
  <c r="T38" i="11"/>
  <c r="T10" i="11"/>
  <c r="T15" i="11"/>
  <c r="T43" i="11"/>
  <c r="T38" i="10"/>
  <c r="T36" i="11"/>
  <c r="T35" i="10"/>
  <c r="T19" i="11"/>
  <c r="T25" i="10"/>
  <c r="T19" i="10"/>
  <c r="BA79" i="10"/>
  <c r="BA80" i="10" s="1"/>
  <c r="BS79" i="10"/>
  <c r="BS80" i="10" s="1"/>
  <c r="BS81" i="10" s="1"/>
  <c r="S79" i="10"/>
  <c r="S80" i="10" s="1"/>
  <c r="BX79" i="10"/>
  <c r="BX80" i="10" s="1"/>
  <c r="AJ79" i="10"/>
  <c r="AJ80" i="10" s="1"/>
  <c r="BG79" i="10"/>
  <c r="BG80" i="10" s="1"/>
  <c r="BG81" i="10" s="1"/>
  <c r="W79" i="10"/>
  <c r="W80" i="10" s="1"/>
  <c r="H80" i="11"/>
  <c r="H81" i="11" s="1"/>
  <c r="AM80" i="11"/>
  <c r="AM81" i="11" s="1"/>
  <c r="X80" i="11"/>
  <c r="X81" i="11" s="1"/>
  <c r="BD80" i="11"/>
  <c r="BD81" i="11" s="1"/>
  <c r="BJ80" i="11"/>
  <c r="BJ81" i="11" s="1"/>
  <c r="U80" i="11"/>
  <c r="U81" i="11" s="1"/>
  <c r="AH49" i="11"/>
  <c r="AH48" i="11"/>
  <c r="AH61" i="11"/>
  <c r="AH37" i="11"/>
  <c r="AH35" i="11"/>
  <c r="AH78" i="11"/>
  <c r="AH77" i="11"/>
  <c r="AH76" i="11"/>
  <c r="AH75" i="11"/>
  <c r="AH65" i="11"/>
  <c r="AH64" i="11"/>
  <c r="AH59" i="11"/>
  <c r="AH46" i="11"/>
  <c r="AH31" i="11"/>
  <c r="AH29" i="11"/>
  <c r="AH16" i="11"/>
  <c r="AH14" i="11"/>
  <c r="AH11" i="11"/>
  <c r="AH45" i="11"/>
  <c r="AH24" i="11"/>
  <c r="AH25" i="11"/>
  <c r="AH9" i="11"/>
  <c r="AH13" i="11"/>
  <c r="AH15" i="11"/>
  <c r="AH38" i="11"/>
  <c r="AH10" i="11"/>
  <c r="AH43" i="11"/>
  <c r="AH19" i="11"/>
  <c r="AH35" i="10"/>
  <c r="AH36" i="11"/>
  <c r="AH38" i="10"/>
  <c r="AH19" i="10"/>
  <c r="AH25" i="10"/>
  <c r="AM79" i="10"/>
  <c r="AM80" i="10" s="1"/>
  <c r="U79" i="10"/>
  <c r="U80" i="10" s="1"/>
  <c r="BH79" i="10"/>
  <c r="BH80" i="10" s="1"/>
  <c r="H79" i="10"/>
  <c r="H80" i="10" s="1"/>
  <c r="AA79" i="10"/>
  <c r="AA80" i="10" s="1"/>
  <c r="BU79" i="10"/>
  <c r="BU80" i="10" s="1"/>
  <c r="BX80" i="11"/>
  <c r="BX81" i="11" s="1"/>
  <c r="AK80" i="11"/>
  <c r="AK81" i="11" s="1"/>
  <c r="N80" i="11"/>
  <c r="N81" i="11" s="1"/>
  <c r="BQ80" i="11"/>
  <c r="BQ81" i="11" s="1"/>
  <c r="BT80" i="11"/>
  <c r="BT81" i="11" s="1"/>
  <c r="AC80" i="11"/>
  <c r="AC81" i="11" s="1"/>
  <c r="AS80" i="11"/>
  <c r="AS81" i="11" s="1"/>
  <c r="AE80" i="11"/>
  <c r="AE81" i="11" s="1"/>
  <c r="AU80" i="11"/>
  <c r="AU81" i="11" s="1"/>
  <c r="R35" i="11"/>
  <c r="R64" i="11"/>
  <c r="R37" i="11"/>
  <c r="R48" i="11"/>
  <c r="R61" i="11"/>
  <c r="R36" i="11"/>
  <c r="R65" i="11"/>
  <c r="R75" i="11"/>
  <c r="R77" i="11"/>
  <c r="R19" i="11"/>
  <c r="R46" i="11"/>
  <c r="R76" i="11"/>
  <c r="R49" i="11"/>
  <c r="R78" i="11"/>
  <c r="R59" i="11"/>
  <c r="R31" i="11"/>
  <c r="R24" i="11"/>
  <c r="R10" i="11"/>
  <c r="R16" i="11"/>
  <c r="R45" i="11"/>
  <c r="R11" i="11"/>
  <c r="R43" i="11"/>
  <c r="R29" i="11"/>
  <c r="R38" i="11"/>
  <c r="R9" i="11"/>
  <c r="R25" i="11"/>
  <c r="R14" i="11"/>
  <c r="R15" i="11"/>
  <c r="R13" i="11"/>
  <c r="R35" i="10"/>
  <c r="R38" i="10"/>
  <c r="R19" i="10"/>
  <c r="R25" i="10"/>
  <c r="AN79" i="10"/>
  <c r="AN80" i="10" s="1"/>
  <c r="I49" i="11"/>
  <c r="I48" i="11"/>
  <c r="I61" i="11"/>
  <c r="I77" i="11"/>
  <c r="I46" i="11"/>
  <c r="I37" i="11"/>
  <c r="I75" i="11"/>
  <c r="I65" i="11"/>
  <c r="I35" i="11"/>
  <c r="I64" i="11"/>
  <c r="I59" i="11"/>
  <c r="I76" i="11"/>
  <c r="I78" i="11"/>
  <c r="I31" i="11"/>
  <c r="I43" i="11"/>
  <c r="I13" i="11"/>
  <c r="I11" i="11"/>
  <c r="I38" i="11"/>
  <c r="I25" i="11"/>
  <c r="I24" i="11"/>
  <c r="I10" i="11"/>
  <c r="I16" i="11"/>
  <c r="I15" i="11"/>
  <c r="I14" i="11"/>
  <c r="I29" i="11"/>
  <c r="I9" i="11"/>
  <c r="I45" i="11"/>
  <c r="I35" i="10"/>
  <c r="I38" i="10"/>
  <c r="I19" i="11"/>
  <c r="I36" i="11"/>
  <c r="I25" i="10"/>
  <c r="I19" i="10"/>
  <c r="BN61" i="11"/>
  <c r="BN59" i="11"/>
  <c r="BN65" i="11"/>
  <c r="BN48" i="11"/>
  <c r="BN78" i="11"/>
  <c r="BN77" i="11"/>
  <c r="BN76" i="11"/>
  <c r="BN37" i="11"/>
  <c r="BN49" i="11"/>
  <c r="BN35" i="11"/>
  <c r="BN46" i="11"/>
  <c r="BN64" i="11"/>
  <c r="BN31" i="11"/>
  <c r="BN36" i="11"/>
  <c r="BN38" i="11"/>
  <c r="BN45" i="11"/>
  <c r="BN11" i="11"/>
  <c r="BN10" i="11"/>
  <c r="BM35" i="10"/>
  <c r="BM38" i="10"/>
  <c r="BN12" i="11"/>
  <c r="M79" i="10"/>
  <c r="M80" i="10" s="1"/>
  <c r="AE79" i="10"/>
  <c r="AE80" i="10" s="1"/>
  <c r="AF79" i="10"/>
  <c r="AF80" i="10" s="1"/>
  <c r="BV79" i="10"/>
  <c r="BV80" i="10" s="1"/>
  <c r="AT79" i="10"/>
  <c r="AT80" i="10" s="1"/>
  <c r="BT79" i="10"/>
  <c r="BT80" i="10" s="1"/>
  <c r="AZ79" i="10"/>
  <c r="AZ80" i="10" s="1"/>
  <c r="S80" i="11"/>
  <c r="S81" i="11" s="1"/>
  <c r="BO80" i="11"/>
  <c r="BO81" i="11" s="1"/>
  <c r="AT80" i="11"/>
  <c r="AT81" i="11" s="1"/>
  <c r="AI80" i="11"/>
  <c r="AI81" i="11" s="1"/>
  <c r="AG80" i="11"/>
  <c r="AG81" i="11" s="1"/>
  <c r="O80" i="11"/>
  <c r="O81" i="11" s="1"/>
  <c r="AV80" i="11"/>
  <c r="AV81" i="11" s="1"/>
  <c r="BE80" i="11"/>
  <c r="BE81" i="11" s="1"/>
  <c r="J48" i="11"/>
  <c r="J46" i="11"/>
  <c r="J61" i="11"/>
  <c r="J59" i="11"/>
  <c r="J37" i="11"/>
  <c r="J49" i="11"/>
  <c r="J75" i="11"/>
  <c r="J65" i="11"/>
  <c r="J64" i="11"/>
  <c r="J35" i="11"/>
  <c r="J78" i="11"/>
  <c r="J77" i="11"/>
  <c r="J76" i="11"/>
  <c r="J31" i="11"/>
  <c r="J25" i="11"/>
  <c r="J14" i="11"/>
  <c r="J43" i="11"/>
  <c r="J15" i="11"/>
  <c r="J16" i="11"/>
  <c r="J10" i="11"/>
  <c r="J11" i="11"/>
  <c r="J45" i="11"/>
  <c r="J24" i="11"/>
  <c r="J29" i="11"/>
  <c r="J38" i="11"/>
  <c r="J9" i="11"/>
  <c r="J13" i="11"/>
  <c r="J36" i="11"/>
  <c r="J35" i="10"/>
  <c r="J19" i="11"/>
  <c r="J38" i="10"/>
  <c r="J19" i="10"/>
  <c r="J25" i="10"/>
  <c r="L79" i="10"/>
  <c r="L80" i="10" s="1"/>
  <c r="N79" i="10"/>
  <c r="N80" i="10" s="1"/>
  <c r="AK79" i="10"/>
  <c r="AK80" i="10" s="1"/>
  <c r="AQ79" i="10"/>
  <c r="AQ80" i="10" s="1"/>
  <c r="AI79" i="10"/>
  <c r="AI80" i="10" s="1"/>
  <c r="BF79" i="10"/>
  <c r="BF80" i="10" s="1"/>
  <c r="AD79" i="10"/>
  <c r="AD80" i="10" s="1"/>
  <c r="L80" i="11"/>
  <c r="L81" i="11" s="1"/>
  <c r="P80" i="11"/>
  <c r="P81" i="11" s="1"/>
  <c r="AB80" i="11"/>
  <c r="AB81" i="11" s="1"/>
  <c r="AF80" i="11"/>
  <c r="AF81" i="11" s="1"/>
  <c r="AN80" i="11"/>
  <c r="AN81" i="11" s="1"/>
  <c r="AP80" i="11"/>
  <c r="AP81" i="11" s="1"/>
  <c r="BG80" i="11"/>
  <c r="BG81" i="11" s="1"/>
  <c r="AG79" i="10"/>
  <c r="AG80" i="10" s="1"/>
  <c r="K46" i="11"/>
  <c r="K37" i="11"/>
  <c r="K61" i="11"/>
  <c r="K59" i="11"/>
  <c r="K49" i="11"/>
  <c r="K65" i="11"/>
  <c r="K64" i="11"/>
  <c r="K35" i="11"/>
  <c r="K48" i="11"/>
  <c r="K78" i="11"/>
  <c r="K77" i="11"/>
  <c r="K76" i="11"/>
  <c r="K75" i="11"/>
  <c r="K31" i="11"/>
  <c r="K14" i="11"/>
  <c r="K10" i="11"/>
  <c r="K43" i="11"/>
  <c r="K16" i="11"/>
  <c r="K38" i="11"/>
  <c r="K13" i="11"/>
  <c r="K15" i="11"/>
  <c r="K29" i="11"/>
  <c r="K45" i="11"/>
  <c r="K24" i="11"/>
  <c r="K9" i="11"/>
  <c r="K25" i="11"/>
  <c r="K11" i="11"/>
  <c r="K38" i="10"/>
  <c r="K19" i="11"/>
  <c r="K35" i="10"/>
  <c r="K36" i="11"/>
  <c r="K19" i="10"/>
  <c r="K25" i="10"/>
  <c r="BW79" i="10"/>
  <c r="BW80" i="10" s="1"/>
  <c r="O79" i="10"/>
  <c r="O80" i="10" s="1"/>
  <c r="AB79" i="10"/>
  <c r="AB80" i="10" s="1"/>
  <c r="BR79" i="10"/>
  <c r="AR79" i="10"/>
  <c r="AR80" i="10" s="1"/>
  <c r="BE79" i="10"/>
  <c r="BE80" i="10" s="1"/>
  <c r="AP79" i="10"/>
  <c r="AP80" i="10" s="1"/>
  <c r="AQ80" i="11"/>
  <c r="AQ81" i="11" s="1"/>
  <c r="Z80" i="11"/>
  <c r="Z81" i="11" s="1"/>
  <c r="BL80" i="11"/>
  <c r="BL81" i="11" s="1"/>
  <c r="BH80" i="11"/>
  <c r="BH81" i="11" s="1"/>
  <c r="BR80" i="11"/>
  <c r="BR81" i="11" s="1"/>
  <c r="Q49" i="11"/>
  <c r="Q48" i="11"/>
  <c r="Q61" i="11"/>
  <c r="Q78" i="11"/>
  <c r="Q77" i="11"/>
  <c r="Q76" i="11"/>
  <c r="Q46" i="11"/>
  <c r="Q75" i="11"/>
  <c r="Q59" i="11"/>
  <c r="Q37" i="11"/>
  <c r="Q65" i="11"/>
  <c r="Q64" i="11"/>
  <c r="Q35" i="11"/>
  <c r="Q31" i="11"/>
  <c r="Q16" i="11"/>
  <c r="Q15" i="11"/>
  <c r="Q11" i="11"/>
  <c r="Q29" i="11"/>
  <c r="Q9" i="11"/>
  <c r="Q25" i="11"/>
  <c r="Q45" i="11"/>
  <c r="Q13" i="11"/>
  <c r="Q38" i="11"/>
  <c r="Q10" i="11"/>
  <c r="Q43" i="11"/>
  <c r="Q14" i="11"/>
  <c r="Q24" i="11"/>
  <c r="Q38" i="10"/>
  <c r="Q35" i="10"/>
  <c r="Q36" i="11"/>
  <c r="Q19" i="11"/>
  <c r="Q19" i="10"/>
  <c r="Q25" i="10"/>
  <c r="BJ79" i="10"/>
  <c r="BJ80" i="10" s="1"/>
  <c r="X79" i="10"/>
  <c r="X80" i="10" s="1"/>
  <c r="BC79" i="10"/>
  <c r="BC80" i="10" s="1"/>
  <c r="BD79" i="10"/>
  <c r="BD80" i="10" s="1"/>
  <c r="AY79" i="10"/>
  <c r="AY80" i="10" s="1"/>
  <c r="AO79" i="10"/>
  <c r="AO80" i="10" s="1"/>
  <c r="Z79" i="10"/>
  <c r="Z80" i="10" s="1"/>
  <c r="BP79" i="10"/>
  <c r="BP80" i="10" s="1"/>
  <c r="BP81" i="10" s="1"/>
  <c r="BW80" i="11"/>
  <c r="BW81" i="11" s="1"/>
  <c r="AJ80" i="11"/>
  <c r="AJ81" i="11" s="1"/>
  <c r="AY80" i="11"/>
  <c r="AY81" i="11" s="1"/>
  <c r="AZ80" i="11"/>
  <c r="AZ81" i="11" s="1"/>
  <c r="BF80" i="11"/>
  <c r="BF81" i="11" s="1"/>
  <c r="BI80" i="11"/>
  <c r="BI81" i="11" s="1"/>
  <c r="AV79" i="10"/>
  <c r="AV80" i="10" s="1"/>
  <c r="V80" i="11"/>
  <c r="V81" i="11" s="1"/>
  <c r="Y80" i="11"/>
  <c r="Y81" i="11" s="1"/>
  <c r="AX49" i="11"/>
  <c r="AX48" i="11"/>
  <c r="AX61" i="11"/>
  <c r="AX59" i="11"/>
  <c r="AX37" i="11"/>
  <c r="AX78" i="11"/>
  <c r="AX46" i="11"/>
  <c r="AX35" i="11"/>
  <c r="AX77" i="11"/>
  <c r="AX76" i="11"/>
  <c r="AX65" i="11"/>
  <c r="AX64" i="11"/>
  <c r="AX75" i="11"/>
  <c r="AX31" i="11"/>
  <c r="AX11" i="11"/>
  <c r="AX45" i="11"/>
  <c r="AX9" i="11"/>
  <c r="AX25" i="11"/>
  <c r="AX29" i="11"/>
  <c r="AX38" i="11"/>
  <c r="AX43" i="11"/>
  <c r="AX24" i="11"/>
  <c r="AX10" i="11"/>
  <c r="AX16" i="11"/>
  <c r="AX35" i="10"/>
  <c r="AX38" i="10"/>
  <c r="AX36" i="11"/>
  <c r="AX25" i="10"/>
  <c r="Y79" i="10"/>
  <c r="Y80" i="10" s="1"/>
  <c r="AS79" i="10"/>
  <c r="AS80" i="10" s="1"/>
  <c r="AU79" i="10"/>
  <c r="AU80" i="10" s="1"/>
  <c r="P79" i="10"/>
  <c r="P80" i="10" s="1"/>
  <c r="BI79" i="10"/>
  <c r="BI80" i="10" s="1"/>
  <c r="AW79" i="10"/>
  <c r="AW80" i="10" s="1"/>
  <c r="BQ79" i="10"/>
  <c r="BQ80" i="10" s="1"/>
  <c r="W80" i="11"/>
  <c r="W81" i="11" s="1"/>
  <c r="M80" i="11"/>
  <c r="M81" i="11" s="1"/>
  <c r="BU80" i="11"/>
  <c r="BU81" i="11" s="1"/>
  <c r="AR80" i="11"/>
  <c r="AR81" i="11" s="1"/>
  <c r="BC80" i="11"/>
  <c r="BC81" i="11" s="1"/>
  <c r="BV80" i="11"/>
  <c r="BV81" i="11" s="1"/>
  <c r="G80" i="11"/>
  <c r="G81" i="11" s="1"/>
  <c r="J14" i="10"/>
  <c r="J74" i="10"/>
  <c r="J66" i="10"/>
  <c r="J33" i="10"/>
  <c r="J16" i="10"/>
  <c r="J32" i="10"/>
  <c r="J72" i="10"/>
  <c r="J63" i="10"/>
  <c r="J48" i="10"/>
  <c r="J46" i="10"/>
  <c r="J61" i="10"/>
  <c r="J15" i="10"/>
  <c r="J49" i="10"/>
  <c r="J47" i="10"/>
  <c r="J45" i="10"/>
  <c r="J41" i="10"/>
  <c r="J39" i="10"/>
  <c r="J34" i="10"/>
  <c r="J40" i="10"/>
  <c r="J37" i="10"/>
  <c r="J12" i="10"/>
  <c r="J11" i="10"/>
  <c r="J28" i="10"/>
  <c r="J10" i="10"/>
  <c r="J17" i="10"/>
  <c r="J30" i="10"/>
  <c r="J9" i="10"/>
  <c r="J73" i="10"/>
  <c r="J31" i="10"/>
  <c r="K14" i="10"/>
  <c r="K74" i="10"/>
  <c r="K33" i="10"/>
  <c r="K16" i="10"/>
  <c r="K32" i="10"/>
  <c r="K72" i="10"/>
  <c r="K41" i="10"/>
  <c r="K15" i="10"/>
  <c r="K48" i="10"/>
  <c r="K46" i="10"/>
  <c r="K61" i="10"/>
  <c r="K66" i="10"/>
  <c r="K49" i="10"/>
  <c r="K47" i="10"/>
  <c r="K63" i="10"/>
  <c r="K45" i="10"/>
  <c r="K39" i="10"/>
  <c r="K34" i="10"/>
  <c r="K40" i="10"/>
  <c r="K37" i="10"/>
  <c r="K12" i="10"/>
  <c r="K11" i="10"/>
  <c r="K31" i="10"/>
  <c r="K9" i="10"/>
  <c r="K28" i="10"/>
  <c r="K10" i="10"/>
  <c r="K30" i="10"/>
  <c r="K73" i="10"/>
  <c r="K17" i="10"/>
  <c r="Q41" i="10"/>
  <c r="Q15" i="10"/>
  <c r="Q14" i="10"/>
  <c r="Q74" i="10"/>
  <c r="Q33" i="10"/>
  <c r="Q16" i="10"/>
  <c r="Q72" i="10"/>
  <c r="Q63" i="10"/>
  <c r="Q48" i="10"/>
  <c r="Q46" i="10"/>
  <c r="Q61" i="10"/>
  <c r="Q32" i="10"/>
  <c r="Q49" i="10"/>
  <c r="Q47" i="10"/>
  <c r="Q45" i="10"/>
  <c r="Q66" i="10"/>
  <c r="Q11" i="10"/>
  <c r="Q39" i="10"/>
  <c r="Q34" i="10"/>
  <c r="Q40" i="10"/>
  <c r="Q37" i="10"/>
  <c r="Q12" i="10"/>
  <c r="Q73" i="10"/>
  <c r="Q31" i="10"/>
  <c r="Q28" i="10"/>
  <c r="Q10" i="10"/>
  <c r="Q17" i="10"/>
  <c r="Q30" i="10"/>
  <c r="Q9" i="10"/>
  <c r="AX74" i="10"/>
  <c r="AX66" i="10"/>
  <c r="AX33" i="10"/>
  <c r="AX32" i="10"/>
  <c r="AX72" i="10"/>
  <c r="AX63" i="10"/>
  <c r="AX48" i="10"/>
  <c r="AX46" i="10"/>
  <c r="AX41" i="10"/>
  <c r="AX49" i="10"/>
  <c r="AX47" i="10"/>
  <c r="AX45" i="10"/>
  <c r="AX61" i="10"/>
  <c r="AX11" i="10"/>
  <c r="AX39" i="10"/>
  <c r="AX34" i="10"/>
  <c r="AX40" i="10"/>
  <c r="AX37" i="10"/>
  <c r="AX12" i="10"/>
  <c r="AX28" i="10"/>
  <c r="AX10" i="10"/>
  <c r="AX31" i="10"/>
  <c r="AX17" i="10"/>
  <c r="AX9" i="10"/>
  <c r="AX73" i="10"/>
  <c r="AX30" i="10"/>
  <c r="R14" i="10"/>
  <c r="R74" i="10"/>
  <c r="R66" i="10"/>
  <c r="R33" i="10"/>
  <c r="R16" i="10"/>
  <c r="R32" i="10"/>
  <c r="R72" i="10"/>
  <c r="R63" i="10"/>
  <c r="R48" i="10"/>
  <c r="R46" i="10"/>
  <c r="R15" i="10"/>
  <c r="R61" i="10"/>
  <c r="R49" i="10"/>
  <c r="R47" i="10"/>
  <c r="R45" i="10"/>
  <c r="R41" i="10"/>
  <c r="R39" i="10"/>
  <c r="R34" i="10"/>
  <c r="R40" i="10"/>
  <c r="R37" i="10"/>
  <c r="R12" i="10"/>
  <c r="R11" i="10"/>
  <c r="R30" i="10"/>
  <c r="R73" i="10"/>
  <c r="R9" i="10"/>
  <c r="R17" i="10"/>
  <c r="R31" i="10"/>
  <c r="R28" i="10"/>
  <c r="R10" i="10"/>
  <c r="T14" i="10"/>
  <c r="T74" i="10"/>
  <c r="T33" i="10"/>
  <c r="T16" i="10"/>
  <c r="T32" i="10"/>
  <c r="T72" i="10"/>
  <c r="T41" i="10"/>
  <c r="T15" i="10"/>
  <c r="T63" i="10"/>
  <c r="T61" i="10"/>
  <c r="T49" i="10"/>
  <c r="T47" i="10"/>
  <c r="T66" i="10"/>
  <c r="T48" i="10"/>
  <c r="T46" i="10"/>
  <c r="T39" i="10"/>
  <c r="T34" i="10"/>
  <c r="T45" i="10"/>
  <c r="T40" i="10"/>
  <c r="T37" i="10"/>
  <c r="T12" i="10"/>
  <c r="T11" i="10"/>
  <c r="T73" i="10"/>
  <c r="T17" i="10"/>
  <c r="T31" i="10"/>
  <c r="T9" i="10"/>
  <c r="T28" i="10"/>
  <c r="T10" i="10"/>
  <c r="T30" i="10"/>
  <c r="AH14" i="10"/>
  <c r="AH74" i="10"/>
  <c r="AH66" i="10"/>
  <c r="AH33" i="10"/>
  <c r="AH16" i="10"/>
  <c r="AH32" i="10"/>
  <c r="AH72" i="10"/>
  <c r="AH63" i="10"/>
  <c r="AH15" i="10"/>
  <c r="AH48" i="10"/>
  <c r="AH46" i="10"/>
  <c r="AH41" i="10"/>
  <c r="AH61" i="10"/>
  <c r="AH49" i="10"/>
  <c r="AH47" i="10"/>
  <c r="AH45" i="10"/>
  <c r="AH39" i="10"/>
  <c r="AH34" i="10"/>
  <c r="AH40" i="10"/>
  <c r="AH37" i="10"/>
  <c r="AH12" i="10"/>
  <c r="AH11" i="10"/>
  <c r="AH73" i="10"/>
  <c r="AH28" i="10"/>
  <c r="AH17" i="10"/>
  <c r="AH31" i="10"/>
  <c r="AH10" i="10"/>
  <c r="AH9" i="10"/>
  <c r="AH30" i="10"/>
  <c r="I41" i="10"/>
  <c r="I15" i="10"/>
  <c r="I14" i="10"/>
  <c r="I74" i="10"/>
  <c r="I33" i="10"/>
  <c r="I16" i="10"/>
  <c r="I63" i="10"/>
  <c r="I72" i="10"/>
  <c r="I48" i="10"/>
  <c r="I61" i="10"/>
  <c r="I66" i="10"/>
  <c r="I49" i="10"/>
  <c r="I47" i="10"/>
  <c r="I45" i="10"/>
  <c r="I32" i="10"/>
  <c r="I11" i="10"/>
  <c r="I39" i="10"/>
  <c r="I34" i="10"/>
  <c r="I46" i="10"/>
  <c r="I40" i="10"/>
  <c r="I37" i="10"/>
  <c r="I12" i="10"/>
  <c r="I73" i="10"/>
  <c r="I31" i="10"/>
  <c r="I28" i="10"/>
  <c r="I10" i="10"/>
  <c r="I17" i="10"/>
  <c r="I30" i="10"/>
  <c r="I9" i="10"/>
  <c r="BM72" i="10"/>
  <c r="BM33" i="10"/>
  <c r="BM32" i="10"/>
  <c r="BM13" i="10"/>
  <c r="CH13" i="10" s="1"/>
  <c r="BM74" i="10"/>
  <c r="BM66" i="10"/>
  <c r="BM41" i="10"/>
  <c r="BM63" i="10"/>
  <c r="BM49" i="10"/>
  <c r="BM47" i="10"/>
  <c r="BM45" i="10"/>
  <c r="BM61" i="10"/>
  <c r="BM48" i="10"/>
  <c r="BM46" i="10"/>
  <c r="BM37" i="10"/>
  <c r="BM12" i="10"/>
  <c r="BM40" i="10"/>
  <c r="BM11" i="10"/>
  <c r="BM39" i="10"/>
  <c r="BM34" i="10"/>
  <c r="BM10" i="10"/>
  <c r="CI77" i="11" l="1"/>
  <c r="CL77" i="11" s="1"/>
  <c r="CI46" i="11"/>
  <c r="CK46" i="11" s="1"/>
  <c r="CI59" i="11"/>
  <c r="CL59" i="11" s="1"/>
  <c r="CI11" i="11"/>
  <c r="CL11" i="11" s="1"/>
  <c r="CI64" i="11"/>
  <c r="CK64" i="11" s="1"/>
  <c r="CI48" i="11"/>
  <c r="CK48" i="11" s="1"/>
  <c r="CI78" i="11"/>
  <c r="CL78" i="11" s="1"/>
  <c r="CI61" i="11"/>
  <c r="CK61" i="11" s="1"/>
  <c r="CI38" i="11"/>
  <c r="CK38" i="11" s="1"/>
  <c r="CH25" i="10"/>
  <c r="CK25" i="10" s="1"/>
  <c r="CI14" i="11"/>
  <c r="CK14" i="11" s="1"/>
  <c r="CI65" i="11"/>
  <c r="CK65" i="11" s="1"/>
  <c r="CI10" i="11"/>
  <c r="CL10" i="11" s="1"/>
  <c r="CI49" i="11"/>
  <c r="CL49" i="11" s="1"/>
  <c r="CI45" i="11"/>
  <c r="CL45" i="11" s="1"/>
  <c r="CI35" i="11"/>
  <c r="CL35" i="11" s="1"/>
  <c r="CI37" i="11"/>
  <c r="CK37" i="11" s="1"/>
  <c r="CI76" i="11"/>
  <c r="CK76" i="11" s="1"/>
  <c r="K80" i="11"/>
  <c r="K81" i="11" s="1"/>
  <c r="J80" i="11"/>
  <c r="J81" i="11" s="1"/>
  <c r="CI36" i="11"/>
  <c r="CI15" i="11"/>
  <c r="CI43" i="11"/>
  <c r="R80" i="11"/>
  <c r="R81" i="11" s="1"/>
  <c r="T80" i="11"/>
  <c r="T81" i="11" s="1"/>
  <c r="AX80" i="11"/>
  <c r="AX81" i="11" s="1"/>
  <c r="BN80" i="11"/>
  <c r="BN81" i="11" s="1"/>
  <c r="CI12" i="11"/>
  <c r="CI19" i="11"/>
  <c r="CI16" i="11"/>
  <c r="CI31" i="11"/>
  <c r="CH38" i="10"/>
  <c r="CH35" i="10"/>
  <c r="CI24" i="11"/>
  <c r="CI25" i="11"/>
  <c r="CI13" i="11"/>
  <c r="Q80" i="11"/>
  <c r="Q81" i="11" s="1"/>
  <c r="I80" i="11"/>
  <c r="I81" i="11" s="1"/>
  <c r="CI9" i="11"/>
  <c r="AH80" i="11"/>
  <c r="AH81" i="11" s="1"/>
  <c r="CH19" i="10"/>
  <c r="CI29" i="11"/>
  <c r="BM79" i="10"/>
  <c r="BM80" i="10" s="1"/>
  <c r="Q79" i="10"/>
  <c r="Q80" i="10" s="1"/>
  <c r="R79" i="10"/>
  <c r="R80" i="10" s="1"/>
  <c r="K79" i="10"/>
  <c r="K80" i="10" s="1"/>
  <c r="AH79" i="10"/>
  <c r="AH80" i="10" s="1"/>
  <c r="T79" i="10"/>
  <c r="T80" i="10" s="1"/>
  <c r="I79" i="10"/>
  <c r="I80" i="10" s="1"/>
  <c r="J79" i="10"/>
  <c r="J80" i="10" s="1"/>
  <c r="AX79" i="10"/>
  <c r="AX80" i="10" s="1"/>
  <c r="CH12" i="10"/>
  <c r="CK12" i="10" s="1"/>
  <c r="CH32" i="10"/>
  <c r="CK32" i="10" s="1"/>
  <c r="CH48" i="10"/>
  <c r="CK48" i="10" s="1"/>
  <c r="CH41" i="10"/>
  <c r="CK41" i="10" s="1"/>
  <c r="CH73" i="10"/>
  <c r="CJ73" i="10" s="1"/>
  <c r="CH15" i="10"/>
  <c r="CJ15" i="10" s="1"/>
  <c r="CH9" i="10"/>
  <c r="CK9" i="10" s="1"/>
  <c r="CH17" i="10"/>
  <c r="CJ17" i="10" s="1"/>
  <c r="CH46" i="10"/>
  <c r="CJ46" i="10" s="1"/>
  <c r="CH47" i="10"/>
  <c r="CK47" i="10" s="1"/>
  <c r="CH16" i="10"/>
  <c r="CK16" i="10" s="1"/>
  <c r="CH10" i="10"/>
  <c r="CK10" i="10" s="1"/>
  <c r="CH34" i="10"/>
  <c r="CJ34" i="10" s="1"/>
  <c r="CH33" i="10"/>
  <c r="CJ33" i="10" s="1"/>
  <c r="CH66" i="10"/>
  <c r="CJ66" i="10" s="1"/>
  <c r="CJ13" i="10"/>
  <c r="CK13" i="10"/>
  <c r="CH49" i="10"/>
  <c r="CH28" i="10"/>
  <c r="CH74" i="10"/>
  <c r="CH31" i="10"/>
  <c r="CH11" i="10"/>
  <c r="CH61" i="10"/>
  <c r="CH14" i="10"/>
  <c r="CK14" i="10" s="1"/>
  <c r="CH45" i="10"/>
  <c r="CH37" i="10"/>
  <c r="CH72" i="10"/>
  <c r="CH30" i="10"/>
  <c r="CH40" i="10"/>
  <c r="CH63" i="10"/>
  <c r="CH39" i="10"/>
  <c r="CK78" i="11" l="1"/>
  <c r="CK10" i="11"/>
  <c r="CK77" i="11"/>
  <c r="CL48" i="11"/>
  <c r="CL38" i="11"/>
  <c r="CL61" i="11"/>
  <c r="CK35" i="11"/>
  <c r="CL37" i="11"/>
  <c r="CL64" i="11"/>
  <c r="CK49" i="11"/>
  <c r="CL76" i="11"/>
  <c r="CL46" i="11"/>
  <c r="CL14" i="11"/>
  <c r="CL65" i="11"/>
  <c r="CK45" i="11"/>
  <c r="CK11" i="11"/>
  <c r="CJ25" i="10"/>
  <c r="CK59" i="11"/>
  <c r="CK36" i="11"/>
  <c r="CL36" i="11"/>
  <c r="CL13" i="11"/>
  <c r="CK13" i="11"/>
  <c r="CJ38" i="10"/>
  <c r="CK38" i="10"/>
  <c r="CK25" i="11"/>
  <c r="CL25" i="11"/>
  <c r="CK31" i="11"/>
  <c r="CL31" i="11"/>
  <c r="CL29" i="11"/>
  <c r="CK29" i="11"/>
  <c r="CK16" i="11"/>
  <c r="CL16" i="11"/>
  <c r="CK15" i="11"/>
  <c r="CL15" i="11"/>
  <c r="CK19" i="10"/>
  <c r="CJ19" i="10"/>
  <c r="CL19" i="11"/>
  <c r="CK19" i="11"/>
  <c r="CK24" i="11"/>
  <c r="CL24" i="11"/>
  <c r="CK12" i="11"/>
  <c r="CL12" i="11"/>
  <c r="CL9" i="11"/>
  <c r="CK9" i="11"/>
  <c r="CK35" i="10"/>
  <c r="CJ35" i="10"/>
  <c r="CK43" i="11"/>
  <c r="CL43" i="11"/>
  <c r="CJ41" i="10"/>
  <c r="CJ9" i="10"/>
  <c r="CK66" i="10"/>
  <c r="CK34" i="10"/>
  <c r="CJ12" i="10"/>
  <c r="CK46" i="10"/>
  <c r="CJ48" i="10"/>
  <c r="CK73" i="10"/>
  <c r="CJ32" i="10"/>
  <c r="CK17" i="10"/>
  <c r="CJ10" i="10"/>
  <c r="CK33" i="10"/>
  <c r="CK15" i="10"/>
  <c r="CJ47" i="10"/>
  <c r="CJ16" i="10"/>
  <c r="CJ39" i="10"/>
  <c r="CK39" i="10"/>
  <c r="CJ11" i="10"/>
  <c r="CK11" i="10"/>
  <c r="CK31" i="10"/>
  <c r="CJ31" i="10"/>
  <c r="CK28" i="10"/>
  <c r="CJ28" i="10"/>
  <c r="CJ14" i="10"/>
  <c r="CJ49" i="10"/>
  <c r="CK49" i="10"/>
  <c r="CK63" i="10"/>
  <c r="CJ63" i="10"/>
  <c r="CK40" i="10"/>
  <c r="CJ40" i="10"/>
  <c r="CJ45" i="10"/>
  <c r="CK45" i="10"/>
  <c r="CJ61" i="10"/>
  <c r="CK61" i="10"/>
  <c r="CJ30" i="10"/>
  <c r="CK30" i="10"/>
  <c r="CK72" i="10"/>
  <c r="CJ72" i="10"/>
  <c r="CK37" i="10"/>
  <c r="CJ37" i="10"/>
  <c r="CK74" i="10"/>
  <c r="CJ74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tc={8B16A195-F85D-453B-BAA9-F7ECFB8DEB40}</author>
    <author>Aaron Schill</author>
    <author>tc={D49DEAC3-7D54-40E7-BAC2-574E48AF90FA}</author>
  </authors>
  <commentList>
    <comment ref="P13" authorId="0" shapeId="0" xr:uid="{8B16A195-F85D-453B-BAA9-F7ECFB8DEB4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 
-FAYETTE
-HOCKING
-LICKING
-KNOX,
-PERRY 
-ROSS</t>
      </text>
    </comment>
    <comment ref="Q22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Aaron Schill:</t>
        </r>
        <r>
          <rPr>
            <sz val="9"/>
            <color indexed="81"/>
            <rFont val="Tahoma"/>
            <family val="2"/>
          </rPr>
          <t xml:space="preserve">
Need to check the county totals here - these come from the file we have posted on the open data site, but don't match what is in the approved resolution excel file.</t>
        </r>
      </text>
    </comment>
    <comment ref="F29" authorId="2" shapeId="0" xr:uid="{D49DEAC3-7D54-40E7-BAC2-574E48AF90FA}">
      <text>
        <t>[Threaded comment]
Your version of Excel allows you to read this threaded comment; however, any edits to it will get removed if the file is opened in a newer version of Excel. Learn more: https://go.microsoft.com/fwlink/?linkid=870924
Comment:
    Last year this was included in the MPO sum. I noticed that in Liz's population document it is marked as non-MPO. I removed it from the MPO sum this year, but add a Y in the MPO column if it should be included.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tc={22720302-2599-468E-B517-36EF9F2A6618}</author>
    <author>tc={8E00CD08-E685-4404-9916-41F64F651EBD}</author>
    <author>tc={ECD43580-A087-46C1-BB6D-0AAEFC545E4E}</author>
    <author>tc={5C5485C3-585F-4A00-9B2B-D8BD3DCCE142}</author>
    <author>tc={A5B02505-152E-4405-B641-DF5AECBF6030}</author>
    <author>tc={C54E4BF4-A5D3-4C23-A5EA-F93C07D60660}</author>
    <author>tc={E514D491-C548-4F2C-AF92-BBB16C84C28A}</author>
    <author>tc={05B9D63C-DE45-4BEE-90DD-8096220DF73D}</author>
  </authors>
  <commentList>
    <comment ref="C9" authorId="0" shapeId="0" xr:uid="{22720302-2599-468E-B517-36EF9F2A6618}">
      <text>
        <t>[Threaded comment]
Your version of Excel allows you to read this threaded comment; however, any edits to it will get removed if the file is opened in a newer version of Excel. Learn more: https://go.microsoft.com/fwlink/?linkid=870924
Comment:
    66562 is listed here and in row 31 &amp; 45. Is it double counted or the sub pieces split across the T&amp;ID, Data and P&amp;S areas. 66561 is only listed here and in row 45, not in row 31 and not here.
Reply:
    66561 and 66562 were budgeted across all departments.  Amounts add up to all revenue attributal to each dpeartments</t>
      </text>
    </comment>
    <comment ref="C10" authorId="1" shapeId="0" xr:uid="{8E00CD08-E685-4404-9916-41F64F651EB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CY21 the program numbers shoud be 66711 &amp; 66712
Reply:
    Fixed</t>
      </text>
    </comment>
    <comment ref="C29" authorId="2" shapeId="0" xr:uid="{ECD43580-A087-46C1-BB6D-0AAEFC545E4E}">
      <text>
        <t>[Threaded comment]
Your version of Excel allows you to read this threaded comment; however, any edits to it will get removed if the file is opened in a newer version of Excel. Learn more: https://go.microsoft.com/fwlink/?linkid=870924
Comment:
    66562 is listed here and in row 9 &amp; 45. Is it double counted or the sub pieces split across the T&amp;ID, P&amp;S  and Data areas. 66561 is only listed here and row 45, not in row 9.
Reply:
    See comment in C9</t>
      </text>
    </comment>
    <comment ref="C30" authorId="3" shapeId="0" xr:uid="{5C5485C3-585F-4A00-9B2B-D8BD3DCCE142}">
      <text>
        <t>[Threaded comment]
Your version of Excel allows you to read this threaded comment; however, any edits to it will get removed if the file is opened in a newer version of Excel. Learn more: https://go.microsoft.com/fwlink/?linkid=870924
Comment:
    I believe 66554 is an old number for this activity. The numbers that should cover CY21 are 66571 &amp; 66572
Reply:
    Fixed</t>
      </text>
    </comment>
    <comment ref="C31" authorId="4" shapeId="0" xr:uid="{A5B02505-152E-4405-B641-DF5AECBF603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amount for 66507 should be in here
Reply:
    Fixed</t>
      </text>
    </comment>
    <comment ref="C38" authorId="5" shapeId="0" xr:uid="{C54E4BF4-A5D3-4C23-A5EA-F93C07D60660}">
      <text>
        <t>[Threaded comment]
Your version of Excel allows you to read this threaded comment; however, any edits to it will get removed if the file is opened in a newer version of Excel. Learn more: https://go.microsoft.com/fwlink/?linkid=870924
Comment:
    Program numbers for AQ should be 66731 &amp; 66732
Reply:
    Fixed</t>
      </text>
    </comment>
    <comment ref="C43" authorId="6" shapeId="0" xr:uid="{E514D491-C548-4F2C-AF92-BBB16C84C28A}">
      <text>
        <t>[Threaded comment]
Your version of Excel allows you to read this threaded comment; however, any edits to it will get removed if the file is opened in a newer version of Excel. Learn more: https://go.microsoft.com/fwlink/?linkid=870924
Comment:
    66562 is listed here and in row 9 &amp; 31. Is it double counted or the sub pieces split across the T&amp;ID, P&amp;S  and Data areas. 66561 is only listed here and row 31, not in row 9.
Reply:
    See comment in C9</t>
      </text>
    </comment>
    <comment ref="C45" authorId="7" shapeId="0" xr:uid="{05B9D63C-DE45-4BEE-90DD-8096220DF73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CY 21, the numbers should be 66541 &amp; 66542
Reply:
    Fixed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tc={D69DB434-DD55-4AC5-8E70-D2EE064C578E}</author>
    <author>tc={5EF49690-4038-4B05-A6D6-7A1C816D45FB}</author>
    <author>tc={3EB39E2F-9817-4414-8F48-86B1D41FE00B}</author>
    <author>tc={5662FB33-B3D0-4C44-8B26-048743AB7E1F}</author>
    <author>tc={77851CBA-EC10-418E-BD49-05BE4BA96C1E}</author>
    <author>tc={2EA643FE-98DE-435A-839F-95472BF10481}</author>
    <author>tc={FA2C85DB-230F-4D85-A56B-FC51698F2C20}</author>
    <author>tc={6B2FAC72-5761-469E-A22E-404470AE7B3D}</author>
  </authors>
  <commentList>
    <comment ref="D14" authorId="0" shapeId="0" xr:uid="{D69DB434-DD55-4AC5-8E70-D2EE064C578E}">
      <text>
        <t>[Threaded comment]
Your version of Excel allows you to read this threaded comment; however, any edits to it will get removed if the file is opened in a newer version of Excel. Learn more: https://go.microsoft.com/fwlink/?linkid=870924
Comment:
    66562 is listed here and in row 31 &amp; 45. Is it double counted or the sub pieces split across the T&amp;ID, Data and P&amp;S areas. 66561 is only listed here and in row 45, not in row 31 and not here.
Reply:
    66561 and 66562 were budgeted across all departments.  Amounts add up to all revenue attributal to each dpeartments</t>
      </text>
    </comment>
    <comment ref="D15" authorId="1" shapeId="0" xr:uid="{5EF49690-4038-4B05-A6D6-7A1C816D45FB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CY21 the program numbers shoud be 66711 &amp; 66712
Reply:
    Fixed</t>
      </text>
    </comment>
    <comment ref="D21" authorId="2" shapeId="0" xr:uid="{3EB39E2F-9817-4414-8F48-86B1D41FE00B}">
      <text>
        <t>[Threaded comment]
Your version of Excel allows you to read this threaded comment; however, any edits to it will get removed if the file is opened in a newer version of Excel. Learn more: https://go.microsoft.com/fwlink/?linkid=870924
Comment:
    I believe 66554 is an old number for this activity. The numbers that should cover CY21 are 66571 &amp; 66572
Reply:
    Fixed</t>
      </text>
    </comment>
    <comment ref="D38" authorId="3" shapeId="0" xr:uid="{5662FB33-B3D0-4C44-8B26-048743AB7E1F}">
      <text>
        <t>[Threaded comment]
Your version of Excel allows you to read this threaded comment; however, any edits to it will get removed if the file is opened in a newer version of Excel. Learn more: https://go.microsoft.com/fwlink/?linkid=870924
Comment:
    66562 is listed here and in row 9 &amp; 45. Is it double counted or the sub pieces split across the T&amp;ID, P&amp;S  and Data areas. 66561 is only listed here and row 45, not in row 9.
Reply:
    See comment in C9</t>
      </text>
    </comment>
    <comment ref="D39" authorId="4" shapeId="0" xr:uid="{77851CBA-EC10-418E-BD49-05BE4BA96C1E}">
      <text>
        <t>[Threaded comment]
Your version of Excel allows you to read this threaded comment; however, any edits to it will get removed if the file is opened in a newer version of Excel. Learn more: https://go.microsoft.com/fwlink/?linkid=870924
Comment:
    the amount for 66507 should be in here
Reply:
    Fixed</t>
      </text>
    </comment>
    <comment ref="D47" authorId="5" shapeId="0" xr:uid="{2EA643FE-98DE-435A-839F-95472BF10481}">
      <text>
        <t>[Threaded comment]
Your version of Excel allows you to read this threaded comment; however, any edits to it will get removed if the file is opened in a newer version of Excel. Learn more: https://go.microsoft.com/fwlink/?linkid=870924
Comment:
    Program numbers for AQ should be 66731 &amp; 66732
Reply:
    Fixed</t>
      </text>
    </comment>
    <comment ref="D54" authorId="6" shapeId="0" xr:uid="{FA2C85DB-230F-4D85-A56B-FC51698F2C20}">
      <text>
        <t>[Threaded comment]
Your version of Excel allows you to read this threaded comment; however, any edits to it will get removed if the file is opened in a newer version of Excel. Learn more: https://go.microsoft.com/fwlink/?linkid=870924
Comment:
    66562 is listed here and in row 9 &amp; 31. Is it double counted or the sub pieces split across the T&amp;ID, P&amp;S  and Data areas. 66561 is only listed here and row 31, not in row 9.
Reply:
    See comment in C9</t>
      </text>
    </comment>
    <comment ref="D56" authorId="7" shapeId="0" xr:uid="{6B2FAC72-5761-469E-A22E-404470AE7B3D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CY 21, the numbers should be 66541 &amp; 66542
Reply:
    Fixed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tc={D3FC4844-7F97-461C-957E-6E80597E406F}</author>
    <author>Aaron Schill</author>
  </authors>
  <commentList>
    <comment ref="T13" authorId="0" shapeId="0" xr:uid="{D3FC4844-7F97-461C-957E-6E80597E406F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INCLUDE 
-FAYETTE
-HOCKING
-LICKING
-KNOX,
-PERRY 
-ROSS</t>
      </text>
    </comment>
    <comment ref="U23" authorId="1" shapeId="0" xr:uid="{6182922E-F6BF-4D74-A139-32D5A270D974}">
      <text>
        <r>
          <rPr>
            <b/>
            <sz val="9"/>
            <color indexed="81"/>
            <rFont val="Tahoma"/>
            <family val="2"/>
          </rPr>
          <t>Aaron Schill:</t>
        </r>
        <r>
          <rPr>
            <sz val="9"/>
            <color indexed="81"/>
            <rFont val="Tahoma"/>
            <family val="2"/>
          </rPr>
          <t xml:space="preserve">
Need to check the county totals here - these come from the file we have posted on the open data site, but don't match what is in the approved resolution excel file.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tc={2FAC8E17-7276-408E-ADBE-3A22B36E0090}</author>
  </authors>
  <commentList>
    <comment ref="A13" authorId="0" shapeId="0" xr:uid="{2FAC8E17-7276-408E-ADBE-3A22B36E0090}">
      <text>
        <t>[Threaded comment]
Your version of Excel allows you to read this threaded comment; however, any edits to it will get removed if the file is opened in a newer version of Excel. Learn more: https://go.microsoft.com/fwlink/?linkid=870924
Comment:
    Is Pickerington still a member? I am not seeing it in the FINAL tab. If not, this row can be deleted.</t>
      </text>
    </comment>
  </commentList>
</comments>
</file>

<file path=xl/sharedStrings.xml><?xml version="1.0" encoding="utf-8"?>
<sst xmlns="http://schemas.openxmlformats.org/spreadsheetml/2006/main" count="15335" uniqueCount="1581">
  <si>
    <t>INFOR FOR INDIVIDUAL MEMBER SHEETS</t>
  </si>
  <si>
    <t>"1" indicates = Member of MORPC Commission</t>
  </si>
  <si>
    <t>FINANCE</t>
  </si>
  <si>
    <t>Total Cost of Service</t>
  </si>
  <si>
    <t>Service Area</t>
  </si>
  <si>
    <t>Full Value/Allocate/Other</t>
  </si>
  <si>
    <t xml:space="preserve"> </t>
  </si>
  <si>
    <t>PURPLE=NEW 2020 Some need pro rata (Fairfield &amp; Gambier = 12 months)</t>
  </si>
  <si>
    <t>BENEFITS BY DEPARTMENT FOR 2020</t>
  </si>
  <si>
    <t>Franklin County</t>
  </si>
  <si>
    <t>Bexley</t>
  </si>
  <si>
    <t>City of Canal Winchester</t>
  </si>
  <si>
    <t xml:space="preserve">City of Columbus </t>
  </si>
  <si>
    <t>City of Dublin</t>
  </si>
  <si>
    <t>Gahanna</t>
  </si>
  <si>
    <t>Grandview Heights</t>
  </si>
  <si>
    <t>Grove City</t>
  </si>
  <si>
    <t>Groveport</t>
  </si>
  <si>
    <t>Hilliard</t>
  </si>
  <si>
    <t>City of New Albany</t>
  </si>
  <si>
    <t>City of Reynoldsburg</t>
  </si>
  <si>
    <t>Upper Arlington</t>
  </si>
  <si>
    <t>City of Westerville</t>
  </si>
  <si>
    <t>Whitehall</t>
  </si>
  <si>
    <t>Worthington</t>
  </si>
  <si>
    <t>Blendon Township</t>
  </si>
  <si>
    <t>Clinton Township</t>
  </si>
  <si>
    <t>Franklin Township</t>
  </si>
  <si>
    <t>Jefferson Township</t>
  </si>
  <si>
    <t>Madison Township</t>
  </si>
  <si>
    <t>Mifflin Township</t>
  </si>
  <si>
    <t>Perry Township</t>
  </si>
  <si>
    <t>Plain Township</t>
  </si>
  <si>
    <t>Prairie Township</t>
  </si>
  <si>
    <t>Truro Township</t>
  </si>
  <si>
    <t>Washington Township</t>
  </si>
  <si>
    <t>Village of Lithopolis</t>
  </si>
  <si>
    <t>Village of Lockbourne</t>
  </si>
  <si>
    <t>Village of Marble Cliff</t>
  </si>
  <si>
    <t>Village of Minerva Park</t>
  </si>
  <si>
    <t>Village of Obetz</t>
  </si>
  <si>
    <t>Village of Riverlea</t>
  </si>
  <si>
    <t>Village of Urbancrest</t>
  </si>
  <si>
    <t>Delaware County</t>
  </si>
  <si>
    <t>Delaware City</t>
  </si>
  <si>
    <t>Powell</t>
  </si>
  <si>
    <t>Liberty</t>
  </si>
  <si>
    <t>Village of Galena</t>
  </si>
  <si>
    <t>Village of Shawnee Hills</t>
  </si>
  <si>
    <t>Village of Sunbury</t>
  </si>
  <si>
    <t>Fairfield County</t>
  </si>
  <si>
    <t>Lancaster</t>
  </si>
  <si>
    <t>City of Pickerington</t>
  </si>
  <si>
    <t>Bloom Township</t>
  </si>
  <si>
    <t>Violet Township</t>
  </si>
  <si>
    <t>Hocking County</t>
  </si>
  <si>
    <t>Licking County</t>
  </si>
  <si>
    <t>Pataskala</t>
  </si>
  <si>
    <t>Village of Johnstown</t>
  </si>
  <si>
    <t>Etna Township</t>
  </si>
  <si>
    <t>Granville Township</t>
  </si>
  <si>
    <t>Village of Granville</t>
  </si>
  <si>
    <t>Logan County</t>
  </si>
  <si>
    <t xml:space="preserve">Bellefontaine </t>
  </si>
  <si>
    <t>Knox County</t>
  </si>
  <si>
    <t>Village of Gambier</t>
  </si>
  <si>
    <t>Madison County</t>
  </si>
  <si>
    <t>Plain City Village</t>
  </si>
  <si>
    <t>Morrow County</t>
  </si>
  <si>
    <t>Pickaway County</t>
  </si>
  <si>
    <t>Circleville</t>
  </si>
  <si>
    <t>Village of Ashville</t>
  </si>
  <si>
    <t>Ross County</t>
  </si>
  <si>
    <t>Chillicothe</t>
  </si>
  <si>
    <t>Union County</t>
  </si>
  <si>
    <t>Marysville</t>
  </si>
  <si>
    <t>Jerome Township</t>
  </si>
  <si>
    <t>Perry County</t>
  </si>
  <si>
    <t>Somerset</t>
  </si>
  <si>
    <t>CML</t>
  </si>
  <si>
    <t>CMHA</t>
  </si>
  <si>
    <t>ESC</t>
  </si>
  <si>
    <t>Franklin Soil</t>
  </si>
  <si>
    <t>Licking Cty Soil</t>
  </si>
  <si>
    <t>META</t>
  </si>
  <si>
    <t>Metro Parks</t>
  </si>
  <si>
    <t>SWACO</t>
  </si>
  <si>
    <t>MID-OHIO REGIONAL PLANNING COMMISSION</t>
  </si>
  <si>
    <t xml:space="preserve">MPO JURISDICTION  </t>
  </si>
  <si>
    <t>MPO</t>
  </si>
  <si>
    <t>MPO (6/19)</t>
  </si>
  <si>
    <t>MPO (5/9)</t>
  </si>
  <si>
    <t>MPO &amp; NONMPO</t>
  </si>
  <si>
    <t>NON MPO</t>
  </si>
  <si>
    <t>NOT A MEMBER</t>
  </si>
  <si>
    <t>NON MPO (4/20)</t>
  </si>
  <si>
    <t>NON MPO (3/19)</t>
  </si>
  <si>
    <t>NON MPO (8/19)</t>
  </si>
  <si>
    <t>NON MPO (1/1/19)</t>
  </si>
  <si>
    <t>NON MPO (1/20)</t>
  </si>
  <si>
    <t>NON MPO (2/19)</t>
  </si>
  <si>
    <t>NON MPO (2/20)</t>
  </si>
  <si>
    <t>Non MPO</t>
  </si>
  <si>
    <t>Non MPO (2/20)</t>
  </si>
  <si>
    <t>Associate</t>
  </si>
  <si>
    <t>2020 BENEFITS</t>
  </si>
  <si>
    <t>2020 2 New Members</t>
  </si>
  <si>
    <t>Fairfield County pays this</t>
  </si>
  <si>
    <t>Fairfield cty</t>
  </si>
  <si>
    <t xml:space="preserve">Fairfield Cty </t>
  </si>
  <si>
    <t xml:space="preserve">Accepted Dec. '19 </t>
  </si>
  <si>
    <t>Granville Village &amp; Fairfield County (accepted in 2019 but effective 1-1-20)</t>
  </si>
  <si>
    <t>pays all</t>
  </si>
  <si>
    <t>pays 3,894 of below</t>
  </si>
  <si>
    <t>effective 1-1-20</t>
  </si>
  <si>
    <t>CORPO ONLY</t>
  </si>
  <si>
    <t>2020 DUES</t>
  </si>
  <si>
    <t>60510,60519,60520,60529</t>
  </si>
  <si>
    <t>2020 ANNUAL MEMBERSHIP DUES</t>
  </si>
  <si>
    <t>60110,60119,60130,60139,62510,62519</t>
  </si>
  <si>
    <t>TRANSPORATION SYSTEMS, INFRASTRUCTURE &amp; FUNDING</t>
  </si>
  <si>
    <t>Transportation Systems and Funding</t>
  </si>
  <si>
    <t>66560/66569</t>
  </si>
  <si>
    <t>Service Sum Across All Receiving Entities</t>
  </si>
  <si>
    <t>Difference</t>
  </si>
  <si>
    <t>% Diff</t>
  </si>
  <si>
    <t xml:space="preserve">Transportation MPO Services </t>
  </si>
  <si>
    <r>
      <t xml:space="preserve">MPO Services (M&amp;O, SRP, TIP, SYS Analysis, LRM) </t>
    </r>
    <r>
      <rPr>
        <b/>
        <sz val="12"/>
        <color rgb="FFFF0000"/>
        <rFont val="Arial"/>
        <family val="2"/>
      </rPr>
      <t>- ALL CORE Programs &amp; RSP;except *</t>
    </r>
  </si>
  <si>
    <t>60110,60111,60120,60121,60130,60131,60150,60151,60200,60201,60510,60511,60520,60521,60550,60551,61010,61011,61020,61021,62510,62511,69710,69711 &amp;66560</t>
  </si>
  <si>
    <t>allocate</t>
  </si>
  <si>
    <t xml:space="preserve">  </t>
  </si>
  <si>
    <t xml:space="preserve">Gohio Commute </t>
  </si>
  <si>
    <t>Gohio Commute (formally RideSolutions)</t>
  </si>
  <si>
    <t>66710/66711</t>
  </si>
  <si>
    <t>All Members in 15 County</t>
  </si>
  <si>
    <t>Rapid Speed Transportation Innitiative</t>
  </si>
  <si>
    <t>66528/66538</t>
  </si>
  <si>
    <t>Competitive Advantage Process</t>
  </si>
  <si>
    <t>36035</t>
  </si>
  <si>
    <t>Central Ohio Rural Planning Organization</t>
  </si>
  <si>
    <t>60190,60191,60290,60291,60590,60591,61090,61091</t>
  </si>
  <si>
    <t>CORPO</t>
  </si>
  <si>
    <t xml:space="preserve">Infrastructure </t>
  </si>
  <si>
    <t>Infrastructure (OPWC administrative)</t>
  </si>
  <si>
    <t>30010</t>
  </si>
  <si>
    <t>Franklin</t>
  </si>
  <si>
    <t xml:space="preserve">Clean Ohio </t>
  </si>
  <si>
    <t>Clean Ohio (NRAC administrative)</t>
  </si>
  <si>
    <t>30020-30021</t>
  </si>
  <si>
    <t>Franklin County Transportation Improvement District</t>
  </si>
  <si>
    <t>Franklin County TID</t>
  </si>
  <si>
    <t>36040</t>
  </si>
  <si>
    <t>Federal Transit Administration (MORPC Admin Funds)</t>
  </si>
  <si>
    <t>FTA 5310</t>
  </si>
  <si>
    <t>67419,67410</t>
  </si>
  <si>
    <t xml:space="preserve">      Federal Transportation Funding </t>
  </si>
  <si>
    <t xml:space="preserve"> MORPC-Federal Transportation funding (STP, TAP, CMAQ &amp; 5310)</t>
  </si>
  <si>
    <t xml:space="preserve">Individual </t>
  </si>
  <si>
    <t>Full value done</t>
  </si>
  <si>
    <t xml:space="preserve"> MORPC-Federal Transportation funding (STP, TAP, CMAQ &amp; 5310) Provided to COTA allocate to all FRA Cty mems.</t>
  </si>
  <si>
    <t>Franklin County Members</t>
  </si>
  <si>
    <t>Allocate to FRA CTY members</t>
  </si>
  <si>
    <t xml:space="preserve"> MORPC-Federal Transportation funding (STP, TAP, CMAQ &amp; 5310) Provided to Delaware County Transit allocate to all DEL Cty mems.</t>
  </si>
  <si>
    <t>Delaware County Members</t>
  </si>
  <si>
    <t>Allocate to DEL CTY members</t>
  </si>
  <si>
    <t xml:space="preserve">     Ohio Public Works Commission Awarded Projects</t>
  </si>
  <si>
    <t>OPWC SCIP/LTIP funding received/expected to be received in 2020</t>
  </si>
  <si>
    <t>Additional communities in Franklin County Awarded OPWC funds</t>
  </si>
  <si>
    <t>Add to Franklin cty only</t>
  </si>
  <si>
    <t xml:space="preserve">     National Resource Assistance Council projects</t>
  </si>
  <si>
    <t xml:space="preserve"> NRAC (National Resource Assistance Council) awarded projects OPWC NRAC funding received/expected to be received in 2020</t>
  </si>
  <si>
    <t>Additional communities in Franklin County Awarded NRAC funds</t>
  </si>
  <si>
    <t xml:space="preserve">     New Mobility Manager program</t>
  </si>
  <si>
    <t>67420</t>
  </si>
  <si>
    <t>PLANNING &amp; SUSTAINABILITY</t>
  </si>
  <si>
    <t>Planning &amp; Sustainability</t>
  </si>
  <si>
    <t xml:space="preserve">      Active Transportation Planning</t>
  </si>
  <si>
    <t>60111</t>
  </si>
  <si>
    <t xml:space="preserve">Technical Assistance Program  </t>
  </si>
  <si>
    <t>Technical Assistance Program ($5,000 in 2020 to Violet, Cities: Westerville, Worthington &amp; Delaware) + 34,100/2=Col; 18,200/2=Wester; 34,700/2 = FRA CTY; 17,300/2=Hilliard; 45,100/2=Jeff T)=109,700</t>
  </si>
  <si>
    <t>66554/66570</t>
  </si>
  <si>
    <t>Eileen inserted to Individual members</t>
  </si>
  <si>
    <t>200,000-109,700= $90,300</t>
  </si>
  <si>
    <t>allocate $90,300 to all MPO</t>
  </si>
  <si>
    <t xml:space="preserve">Transportation Safety Program </t>
  </si>
  <si>
    <t>66555</t>
  </si>
  <si>
    <t xml:space="preserve">Greenways </t>
  </si>
  <si>
    <t>Greenways  (FRA, FAI, DEL, LIC, UN, PIC, MAD)</t>
  </si>
  <si>
    <t>10030</t>
  </si>
  <si>
    <t>7 County</t>
  </si>
  <si>
    <t xml:space="preserve">Ohio EPA Water Resources Planning </t>
  </si>
  <si>
    <t xml:space="preserve">Ohio EPA Water Resources Planning  (FRA, FAI, DEL, LIC, UN, PIC, MAD) </t>
  </si>
  <si>
    <t>10207</t>
  </si>
  <si>
    <t xml:space="preserve">Energy Planning </t>
  </si>
  <si>
    <t>Local Government Energy Partnership, Academy, EV, Solar Planning</t>
  </si>
  <si>
    <t>81037</t>
  </si>
  <si>
    <t>Regional Housing Strategy</t>
  </si>
  <si>
    <t>10049</t>
  </si>
  <si>
    <t>Environmental Greenways Impact Study</t>
  </si>
  <si>
    <t>Greenways Impact Study (FRA, FAI, DEL, LIC, UN, PIC, MAD) + KNOX</t>
  </si>
  <si>
    <t>10059</t>
  </si>
  <si>
    <t>7 Counties + Knox</t>
  </si>
  <si>
    <t>Summit on Sustainability</t>
  </si>
  <si>
    <t>90039</t>
  </si>
  <si>
    <t>Sustaining Scioto (2020)</t>
  </si>
  <si>
    <t xml:space="preserve"> Applied for OWDA grant</t>
  </si>
  <si>
    <t>Sustaining Scioto Service Area</t>
  </si>
  <si>
    <t>Sustainability Initiatives (SAC + in-kind   Dashboard)</t>
  </si>
  <si>
    <t>Sustainability Advisory Committee (includes Planning &amp; Environment)</t>
  </si>
  <si>
    <t>50029-5017</t>
  </si>
  <si>
    <t>Air Quality Monitoring, Alert &amp; Education</t>
  </si>
  <si>
    <t>66730,66739</t>
  </si>
  <si>
    <r>
      <rPr>
        <b/>
        <sz val="11"/>
        <color rgb="FF1F497D"/>
        <rFont val="Arial"/>
        <family val="2"/>
      </rPr>
      <t xml:space="preserve">     Central Ohio Greenways Planning</t>
    </r>
    <r>
      <rPr>
        <sz val="11"/>
        <color rgb="FF1F497D"/>
        <rFont val="Calibri"/>
        <family val="2"/>
        <scheme val="minor"/>
      </rPr>
      <t>  </t>
    </r>
  </si>
  <si>
    <t>(FRA, FAI, DEL, LIC, UN, PIC, MAD)</t>
  </si>
  <si>
    <t>66507</t>
  </si>
  <si>
    <t>DATA &amp; MAPPING</t>
  </si>
  <si>
    <t>Data</t>
  </si>
  <si>
    <t>Human Resouces Salary Survey</t>
  </si>
  <si>
    <t>Human Resources Salary Survey</t>
  </si>
  <si>
    <t>50029</t>
  </si>
  <si>
    <t>All members</t>
  </si>
  <si>
    <t xml:space="preserve">Paving the Way  </t>
  </si>
  <si>
    <t>Paving the Way  (road construction &amp; roadway safety information)</t>
  </si>
  <si>
    <t>66540/66541</t>
  </si>
  <si>
    <t>Regional Data Advisory Activities, GIS Users Group, &amp; Regional Information &amp; Data Group (RIDG)</t>
  </si>
  <si>
    <t>50020-5024/66561-5024</t>
  </si>
  <si>
    <t>Center for Urban &amp; Regional Analysis</t>
  </si>
  <si>
    <t>50029-5026</t>
  </si>
  <si>
    <t>COVID Research Study (RWJF + TCF grants)</t>
  </si>
  <si>
    <t>COVID-19 Research Study (RWJF + TCF grants)</t>
  </si>
  <si>
    <t>20030-2000</t>
  </si>
  <si>
    <t xml:space="preserve">     Central Ohio Broadband Access Pilot Program</t>
  </si>
  <si>
    <t>20040-2000</t>
  </si>
  <si>
    <t>RESIDENTIAL SERVICES</t>
  </si>
  <si>
    <t>Housing</t>
  </si>
  <si>
    <t>Franklin County Home Repair</t>
  </si>
  <si>
    <t>75017/75018/75019</t>
  </si>
  <si>
    <t>Individual members</t>
  </si>
  <si>
    <t>Ind member done</t>
  </si>
  <si>
    <t>Franklin County Housing Advisory Board</t>
  </si>
  <si>
    <t>Franklin County HAB/Franklin County Issuer Fees</t>
  </si>
  <si>
    <t>75029,75039</t>
  </si>
  <si>
    <t>Franklin County govts</t>
  </si>
  <si>
    <t>Franklin County Urgent Needs</t>
  </si>
  <si>
    <t xml:space="preserve"> Franklin County Urgent Needs (not able to identify other than Franklin County)</t>
  </si>
  <si>
    <t>75109</t>
  </si>
  <si>
    <t xml:space="preserve">Franklin Cty </t>
  </si>
  <si>
    <t>Already assigned done</t>
  </si>
  <si>
    <t xml:space="preserve">Central Ohio Community Improvement Corporation </t>
  </si>
  <si>
    <t>COCIC Weatherization</t>
  </si>
  <si>
    <t>75200</t>
  </si>
  <si>
    <t>Columbia Gas - Warm Choice Program</t>
  </si>
  <si>
    <t>Columbia Gas</t>
  </si>
  <si>
    <t>80020</t>
  </si>
  <si>
    <t>AEP Community Assistance Program</t>
  </si>
  <si>
    <t>AEP CAP (not able to identify other than Franklin County)</t>
  </si>
  <si>
    <t>80160</t>
  </si>
  <si>
    <t>Home Weatherization Assistance Program</t>
  </si>
  <si>
    <t>*Franklin County Area  (added the $300 Weatherization showcase)</t>
  </si>
  <si>
    <t>80030,80040,80060</t>
  </si>
  <si>
    <t>unable to allocate</t>
  </si>
  <si>
    <t xml:space="preserve">EXECUTIVE MANAGEMENT &amp; FINANCE SERVICES </t>
  </si>
  <si>
    <t>Executive Management &amp; Member Services</t>
  </si>
  <si>
    <t>Professional Development &amp; sponsorships</t>
  </si>
  <si>
    <t>Other Services to Members (Sponsorships)</t>
  </si>
  <si>
    <t>50020 + 50030 + 50010</t>
  </si>
  <si>
    <t>Allocate</t>
  </si>
  <si>
    <t>Mid-Ohio Finance Association Meetings</t>
  </si>
  <si>
    <t>Mid-Ohio Finance Association Meetings (MOFA)</t>
  </si>
  <si>
    <t>50020-5010</t>
  </si>
  <si>
    <t>full value done</t>
  </si>
  <si>
    <t>Ohio Association of Regional Councils</t>
  </si>
  <si>
    <t>OARC</t>
  </si>
  <si>
    <t>50020</t>
  </si>
  <si>
    <t>GOVERNMENT AFFAIRS</t>
  </si>
  <si>
    <t>Government Affairs</t>
  </si>
  <si>
    <t>Services to Members</t>
  </si>
  <si>
    <t>Services to Members (public policy wk - JG &amp; WM)</t>
  </si>
  <si>
    <t>50020-5006&amp;5007</t>
  </si>
  <si>
    <t>Columbus Region Coalition</t>
  </si>
  <si>
    <t>Columbus Region Coalition (does NOT include Fayette, Ross, Perry or  Hocking)</t>
  </si>
  <si>
    <t>50020-5006</t>
  </si>
  <si>
    <t>Columbus2020 region</t>
  </si>
  <si>
    <t>11 counties get full value</t>
  </si>
  <si>
    <t>Legal Advisory Services - Advocacy</t>
  </si>
  <si>
    <t>Legal Advisory Services - Advocacy (inlcudes Central Oh defence)</t>
  </si>
  <si>
    <t xml:space="preserve"> Hannah News</t>
  </si>
  <si>
    <t xml:space="preserve"> Hannah News (half year)</t>
  </si>
  <si>
    <t>50020-5007</t>
  </si>
  <si>
    <t>COMMUNICATIONS &amp; ENGAGEMENT</t>
  </si>
  <si>
    <t>Communications &amp; Engagement</t>
  </si>
  <si>
    <t xml:space="preserve">Membership Services </t>
  </si>
  <si>
    <t>Membership Services  (Member Outreach, Special Events, Regional Collaboration &amp; Briefs). Summer Intern Program is billed separately.</t>
  </si>
  <si>
    <t>50020-5016</t>
  </si>
  <si>
    <t>Community Outreach for MPO Area</t>
  </si>
  <si>
    <t>MPO Community Outreach</t>
  </si>
  <si>
    <t>61020/61021</t>
  </si>
  <si>
    <t xml:space="preserve">  Diversity &amp; Inclusion</t>
  </si>
  <si>
    <t xml:space="preserve"> Diversity &amp; Inclusion</t>
  </si>
  <si>
    <t>50010-5014</t>
  </si>
  <si>
    <t>Council of Development Finance Agencies-membership</t>
  </si>
  <si>
    <t>50020-5008</t>
  </si>
  <si>
    <t>Grant Finder Search Service-membership</t>
  </si>
  <si>
    <t>OU Voinovich Summer Intern</t>
  </si>
  <si>
    <t>TOTAL</t>
  </si>
  <si>
    <t xml:space="preserve">RETURN ON INVESTMENT </t>
  </si>
  <si>
    <t>ROI</t>
  </si>
  <si>
    <t>Anticipated expenditures through Dec. 31, 2020</t>
  </si>
  <si>
    <t>Place Name</t>
  </si>
  <si>
    <t>County</t>
  </si>
  <si>
    <t>Government Type</t>
  </si>
  <si>
    <t>2020 Population</t>
  </si>
  <si>
    <t>Member Type</t>
  </si>
  <si>
    <t>All MORPC Members</t>
  </si>
  <si>
    <t>CORPO Omit</t>
  </si>
  <si>
    <t>Sustaining Scioto Service Area Omit</t>
  </si>
  <si>
    <t>CITY MEMBERS</t>
  </si>
  <si>
    <t>Bellefontaine</t>
  </si>
  <si>
    <t>Logan</t>
  </si>
  <si>
    <t>City</t>
  </si>
  <si>
    <t>Non-MPO</t>
  </si>
  <si>
    <t>Y</t>
  </si>
  <si>
    <t>Population (based on adding unique elements)</t>
  </si>
  <si>
    <t>Population (based on Y in grouping columns)</t>
  </si>
  <si>
    <t>Canal Winchester</t>
  </si>
  <si>
    <t>Fairfield</t>
  </si>
  <si>
    <t>Total</t>
  </si>
  <si>
    <t>Ross</t>
  </si>
  <si>
    <t>CIty</t>
  </si>
  <si>
    <t>y</t>
  </si>
  <si>
    <t>Pickaway</t>
  </si>
  <si>
    <t>7 County + Knox</t>
  </si>
  <si>
    <t>Columbus</t>
  </si>
  <si>
    <t>Delaware</t>
  </si>
  <si>
    <t>Dublin</t>
  </si>
  <si>
    <t>Union</t>
  </si>
  <si>
    <t>County Totals</t>
  </si>
  <si>
    <t>County Name</t>
  </si>
  <si>
    <t>County Member</t>
  </si>
  <si>
    <t>City of Johnstown</t>
  </si>
  <si>
    <t>Licking</t>
  </si>
  <si>
    <t>Fayette</t>
  </si>
  <si>
    <t>N</t>
  </si>
  <si>
    <t>Mount Vernon</t>
  </si>
  <si>
    <t>Knox</t>
  </si>
  <si>
    <t>Hocking</t>
  </si>
  <si>
    <t>New Albany</t>
  </si>
  <si>
    <t>CIty of Obetz</t>
  </si>
  <si>
    <t>Madison</t>
  </si>
  <si>
    <t>Marion</t>
  </si>
  <si>
    <t>Pickerington</t>
  </si>
  <si>
    <t>Morrow</t>
  </si>
  <si>
    <t>Perry</t>
  </si>
  <si>
    <t>Reynoldsburg</t>
  </si>
  <si>
    <t>City of Sunbury</t>
  </si>
  <si>
    <t>CITY</t>
  </si>
  <si>
    <t>Westerville</t>
  </si>
  <si>
    <t>VILLAGE MEMBERS</t>
  </si>
  <si>
    <t>Village of New Lexington</t>
  </si>
  <si>
    <t>Village</t>
  </si>
  <si>
    <t>Village of Buckeye Lake</t>
  </si>
  <si>
    <t>Lithopolis</t>
  </si>
  <si>
    <t>Village of Somerset</t>
  </si>
  <si>
    <t>Plain City</t>
  </si>
  <si>
    <t>Village of Plain City</t>
  </si>
  <si>
    <t>Village of Hebron</t>
  </si>
  <si>
    <t>TOWNSHIP MEMBERS</t>
  </si>
  <si>
    <t>Township</t>
  </si>
  <si>
    <t>Brown Township</t>
  </si>
  <si>
    <t>Hamilton Township</t>
  </si>
  <si>
    <t>Jackson Township</t>
  </si>
  <si>
    <t>Norwich Township</t>
  </si>
  <si>
    <t>Pleasant Township</t>
  </si>
  <si>
    <t>Sharon Township</t>
  </si>
  <si>
    <t>COUNTY MEMBERS</t>
  </si>
  <si>
    <t>City Total (10% population dues)</t>
  </si>
  <si>
    <t>Village Total (100% population dues)</t>
  </si>
  <si>
    <t>Ashley</t>
  </si>
  <si>
    <t>Galena</t>
  </si>
  <si>
    <t>Ostrander</t>
  </si>
  <si>
    <t>Shawnee Hills</t>
  </si>
  <si>
    <t>Sunbury</t>
  </si>
  <si>
    <t>Township Total (100% population dues)</t>
  </si>
  <si>
    <t>Berkshire</t>
  </si>
  <si>
    <t>Berlin</t>
  </si>
  <si>
    <t>Brown</t>
  </si>
  <si>
    <t>Concord</t>
  </si>
  <si>
    <t>Genoa</t>
  </si>
  <si>
    <t>Harlem</t>
  </si>
  <si>
    <t>Kingston</t>
  </si>
  <si>
    <t>Marlboro</t>
  </si>
  <si>
    <t>Orange</t>
  </si>
  <si>
    <t>Oxford</t>
  </si>
  <si>
    <t>Porter</t>
  </si>
  <si>
    <t>Radnor</t>
  </si>
  <si>
    <t>Scioto</t>
  </si>
  <si>
    <t>Thompson</t>
  </si>
  <si>
    <t>Trenton</t>
  </si>
  <si>
    <t>Troy</t>
  </si>
  <si>
    <t>Fayette County</t>
  </si>
  <si>
    <t>Brice</t>
  </si>
  <si>
    <t>Harrisburg</t>
  </si>
  <si>
    <t>Lockbourne</t>
  </si>
  <si>
    <t>Marble Cliff</t>
  </si>
  <si>
    <t>Minerva Park</t>
  </si>
  <si>
    <t>Obetz</t>
  </si>
  <si>
    <t>Riverlea</t>
  </si>
  <si>
    <t>Urbancrest</t>
  </si>
  <si>
    <t>Valleyview</t>
  </si>
  <si>
    <t>Blendon</t>
  </si>
  <si>
    <t>Clinton</t>
  </si>
  <si>
    <t>Hamilton</t>
  </si>
  <si>
    <t>Jackson</t>
  </si>
  <si>
    <t>Jefferson</t>
  </si>
  <si>
    <t>Mifflin</t>
  </si>
  <si>
    <t>Norwich</t>
  </si>
  <si>
    <t>Plain</t>
  </si>
  <si>
    <t>Pleasant</t>
  </si>
  <si>
    <t>Prairie</t>
  </si>
  <si>
    <t>Sharon</t>
  </si>
  <si>
    <t>Truro</t>
  </si>
  <si>
    <t>Washington</t>
  </si>
  <si>
    <t>Buchtel</t>
  </si>
  <si>
    <t>Laurelville</t>
  </si>
  <si>
    <t>Murray City</t>
  </si>
  <si>
    <t>Benton</t>
  </si>
  <si>
    <t>Falls</t>
  </si>
  <si>
    <t>Good Hope</t>
  </si>
  <si>
    <t>Green</t>
  </si>
  <si>
    <t>Laurel</t>
  </si>
  <si>
    <t>Salt Creek</t>
  </si>
  <si>
    <t>Starr</t>
  </si>
  <si>
    <t>Ward</t>
  </si>
  <si>
    <t>Remainder</t>
  </si>
  <si>
    <t>Gambier</t>
  </si>
  <si>
    <t xml:space="preserve">Licking County </t>
  </si>
  <si>
    <t>Marion County</t>
  </si>
  <si>
    <t>Corning</t>
  </si>
  <si>
    <t>Crooksville</t>
  </si>
  <si>
    <t>Glenford</t>
  </si>
  <si>
    <t>Hemlock</t>
  </si>
  <si>
    <t>Junction City</t>
  </si>
  <si>
    <t>New Lexington</t>
  </si>
  <si>
    <t>New Straitsville</t>
  </si>
  <si>
    <t>Rendville</t>
  </si>
  <si>
    <t>Roseville</t>
  </si>
  <si>
    <t>Shawnee</t>
  </si>
  <si>
    <t>Thornville</t>
  </si>
  <si>
    <t>Bearfield</t>
  </si>
  <si>
    <t>Clayton</t>
  </si>
  <si>
    <t>Coal</t>
  </si>
  <si>
    <t>Harrison</t>
  </si>
  <si>
    <t>Hopewell</t>
  </si>
  <si>
    <t>Monday Creek</t>
  </si>
  <si>
    <t>Monroe</t>
  </si>
  <si>
    <t>Pike</t>
  </si>
  <si>
    <t>Reading</t>
  </si>
  <si>
    <t>Salt Lick</t>
  </si>
  <si>
    <t>Thorn</t>
  </si>
  <si>
    <t>Adelphi</t>
  </si>
  <si>
    <t>Bainbridge</t>
  </si>
  <si>
    <t>Clarksburg</t>
  </si>
  <si>
    <t>Frankfort</t>
  </si>
  <si>
    <t>South Salem</t>
  </si>
  <si>
    <t>Buckskin</t>
  </si>
  <si>
    <t>Colerain</t>
  </si>
  <si>
    <t>Deerfield</t>
  </si>
  <si>
    <t>Huntington</t>
  </si>
  <si>
    <t>Paint</t>
  </si>
  <si>
    <t>Paxton</t>
  </si>
  <si>
    <t>Springfield</t>
  </si>
  <si>
    <t>Twin</t>
  </si>
  <si>
    <t>Magnetic Springs</t>
  </si>
  <si>
    <t>Milford Center</t>
  </si>
  <si>
    <t>Richwood</t>
  </si>
  <si>
    <t>Unionville Center</t>
  </si>
  <si>
    <t>Allen</t>
  </si>
  <si>
    <t>Claibourne</t>
  </si>
  <si>
    <t>Darby</t>
  </si>
  <si>
    <t>Dover</t>
  </si>
  <si>
    <t>Jerome</t>
  </si>
  <si>
    <t>Leesburg</t>
  </si>
  <si>
    <t>Millcreek</t>
  </si>
  <si>
    <t>Paris</t>
  </si>
  <si>
    <t>Taylor</t>
  </si>
  <si>
    <t>York</t>
  </si>
  <si>
    <t>MORPC Member Total</t>
  </si>
  <si>
    <t>a - Population estimates were calculated by Delaware County Regional Planning Commission. Assumptions for housing units, occupancy rates, and household size are unknown.</t>
  </si>
  <si>
    <t>b - New member this year. Previous dues calculations are not available.</t>
  </si>
  <si>
    <t>BENEFITS BY DEPARTMENT FOR 2021</t>
  </si>
  <si>
    <t>City of Obetz</t>
  </si>
  <si>
    <t xml:space="preserve">NON MPO </t>
  </si>
  <si>
    <t xml:space="preserve">Non MPO </t>
  </si>
  <si>
    <t>2021 BENEFITS</t>
  </si>
  <si>
    <t>2021 DUES</t>
  </si>
  <si>
    <t>2021 ANNUAL MEMBERSHIP DUES</t>
  </si>
  <si>
    <t>TRANSPORTATION SYSTEMS, INFRASTRUCTURE &amp; FUNDING</t>
  </si>
  <si>
    <t>MPO Services (M&amp;O, SRP, TIP, SYS Analysis, LRM) - ALL CORE Programs &amp; RSP;except *</t>
  </si>
  <si>
    <t>60121, 60122, 60151, 60152, 60201, 60202, 60551, 60552, 61011, 61012, 61021, 61022, 66561,66562, 69711, 69712</t>
  </si>
  <si>
    <t>66711/66712</t>
  </si>
  <si>
    <t xml:space="preserve">      ODOT TID Funding</t>
  </si>
  <si>
    <t xml:space="preserve"> ODOT TID funding received/expected to be received in 2021</t>
  </si>
  <si>
    <t>OPWC SCIP/LTIP funding received/expected to be received in 2021</t>
  </si>
  <si>
    <t xml:space="preserve"> NRAC (National Resource Assistance Council) awarded projects OPWC NRAC funding received/expected to be received in 2021</t>
  </si>
  <si>
    <t xml:space="preserve">     LinkUS</t>
  </si>
  <si>
    <t>66522</t>
  </si>
  <si>
    <t xml:space="preserve">     USEDA</t>
  </si>
  <si>
    <t>Delaware, Fairfield, Franklin, Knox,  Licking, Logan, Madison, Marion, Morrow, Pickaway, Union</t>
  </si>
  <si>
    <t>32001</t>
  </si>
  <si>
    <t>11 counties in CEDS</t>
  </si>
  <si>
    <t>allocate to 11 counties &amp; give ea member community in that county that same county benefit</t>
  </si>
  <si>
    <t xml:space="preserve">&amp; give each of the communities in those counties </t>
  </si>
  <si>
    <t>60111, 60112, 60131, 60132, 62511, 62512, 66561, 66562</t>
  </si>
  <si>
    <t>66571/66572</t>
  </si>
  <si>
    <t>Greenways  (FRANKLIN, FAIRFIELD, DELAWARE, LICKING, UNION, PICKAWAY, MADISON)</t>
  </si>
  <si>
    <t>10030/66507</t>
  </si>
  <si>
    <t>Ohio EPA Water Resources Planning  (Logan $58,333; Morrow $58,333 &amp; Champagne $58,333)</t>
  </si>
  <si>
    <t xml:space="preserve">3 County </t>
  </si>
  <si>
    <t>Morrow, Logan $58,333 ea. Done</t>
  </si>
  <si>
    <t>Regional Housing Strategy (No more funds but did workshop series) same counties as row 31</t>
  </si>
  <si>
    <t>Greenways Impact Study (FRA only)</t>
  </si>
  <si>
    <t>Fr Cty only Full value done</t>
  </si>
  <si>
    <r>
      <t>Summit on Sustainability</t>
    </r>
    <r>
      <rPr>
        <b/>
        <sz val="12"/>
        <color rgb="FFFF0000"/>
        <rFont val="Arial"/>
        <family val="2"/>
      </rPr>
      <t xml:space="preserve"> </t>
    </r>
  </si>
  <si>
    <t xml:space="preserve"> Sustaining Scioto paid by (Marysville, Delco &amp; Columbus) benefits same 7 counties in row 31</t>
  </si>
  <si>
    <t>allocate to 7 counties (even though 4 paid for it)</t>
  </si>
  <si>
    <t xml:space="preserve">Sustainability Advisory Committee (includes Planning &amp; Environment) +  50,000 MTP+ 45000 MTP resi pl) </t>
  </si>
  <si>
    <t>66731,66732</t>
  </si>
  <si>
    <t xml:space="preserve">     RAPID 5</t>
  </si>
  <si>
    <t xml:space="preserve">     RAPID 5 (spent 350,000 of $500,000 raised by multi funders)</t>
  </si>
  <si>
    <t>10035</t>
  </si>
  <si>
    <t xml:space="preserve">Franklin County </t>
  </si>
  <si>
    <t xml:space="preserve">     Brownfield</t>
  </si>
  <si>
    <t xml:space="preserve">     Brownfield Services (Ted G and some P&amp;S staff) (Columbus, Gahanna, Obetz &amp; Whitehall)</t>
  </si>
  <si>
    <t>10140</t>
  </si>
  <si>
    <t>4 members</t>
  </si>
  <si>
    <t>Divide up done</t>
  </si>
  <si>
    <t xml:space="preserve">    Data and Mapping Programs</t>
  </si>
  <si>
    <t>60512, 60511, 60521, 60522, 66561, 66562</t>
  </si>
  <si>
    <t>mpo</t>
  </si>
  <si>
    <t>66541/66542</t>
  </si>
  <si>
    <r>
      <t>50020-5024/</t>
    </r>
    <r>
      <rPr>
        <b/>
        <strike/>
        <sz val="12"/>
        <color theme="3" tint="0.39994506668294322"/>
        <rFont val="Arial"/>
        <family val="2"/>
      </rPr>
      <t>66561-5024</t>
    </r>
  </si>
  <si>
    <t>ARCGIS Urban</t>
  </si>
  <si>
    <t>ArcGIS Urban</t>
  </si>
  <si>
    <t>20027-2000</t>
  </si>
  <si>
    <t xml:space="preserve">      Central Ohio Broadband Access Pilot Program</t>
  </si>
  <si>
    <t>75017/75018/75019/75010</t>
  </si>
  <si>
    <t>75021,75031</t>
  </si>
  <si>
    <t>80021</t>
  </si>
  <si>
    <t>80031,80041,80061</t>
  </si>
  <si>
    <t>EXECUTIVE MANAGEMENT &amp; FINANCE SERVICES (a).</t>
  </si>
  <si>
    <t>50021 + 50031 + 50011</t>
  </si>
  <si>
    <t>50021-5010</t>
  </si>
  <si>
    <t>50021</t>
  </si>
  <si>
    <t>GOVERNMENT AFFAIRS &amp; COMMUNITY RELATIONS</t>
  </si>
  <si>
    <t xml:space="preserve">Government Affairs &amp; Member Services </t>
  </si>
  <si>
    <t xml:space="preserve">Government affairs &amp; Community relations </t>
  </si>
  <si>
    <t xml:space="preserve">Services to Members </t>
  </si>
  <si>
    <t>50021-5006&amp;5007</t>
  </si>
  <si>
    <t>50021-5016</t>
  </si>
  <si>
    <t>Easton Futute Vision Fellow Subsidy</t>
  </si>
  <si>
    <t>Local Government Summer Intern Subsidy</t>
  </si>
  <si>
    <t>50021-5006</t>
  </si>
  <si>
    <t>11 counties get full value done</t>
  </si>
  <si>
    <t>Legal Advisory Services - Advocacy (includes Central Oh defence)</t>
  </si>
  <si>
    <t>50021-5008</t>
  </si>
  <si>
    <t>Gongwer News (half year)</t>
  </si>
  <si>
    <t>50021-5007</t>
  </si>
  <si>
    <t xml:space="preserve"> Community Outreach for MPO Area (b)</t>
  </si>
  <si>
    <t>MPO Community Outreach (included in row 9-MPO Services)</t>
  </si>
  <si>
    <t>61021/61022</t>
  </si>
  <si>
    <t>50011-5014</t>
  </si>
  <si>
    <t xml:space="preserve">  State of the Region </t>
  </si>
  <si>
    <t xml:space="preserve"> State of the Region - some costs for this event began in 2020.</t>
  </si>
  <si>
    <t xml:space="preserve"> Ohio Freight Conference</t>
  </si>
  <si>
    <t>90101</t>
  </si>
  <si>
    <t>Anticipated expenditures through Dec. 31, 2021</t>
  </si>
  <si>
    <t>(a) Did not assign a dollar value to time spent on Strategic planning</t>
  </si>
  <si>
    <t>(b) This benefit cost is listed in Transportation.</t>
  </si>
  <si>
    <t>Cell D18 - Delware/City&amp;County are assessed the same but the total needed to be reduced to prevent double counting.</t>
  </si>
  <si>
    <t xml:space="preserve">City of </t>
  </si>
  <si>
    <t xml:space="preserve">Village of </t>
  </si>
  <si>
    <t xml:space="preserve">Columbus </t>
  </si>
  <si>
    <t>Bloom</t>
  </si>
  <si>
    <t>Violet</t>
  </si>
  <si>
    <t>Johnstown</t>
  </si>
  <si>
    <t>Hebron</t>
  </si>
  <si>
    <t>Etna</t>
  </si>
  <si>
    <t>Granville</t>
  </si>
  <si>
    <t>Buckeye Lake</t>
  </si>
  <si>
    <t xml:space="preserve">Mount Vernon </t>
  </si>
  <si>
    <t>Ashville</t>
  </si>
  <si>
    <t>Lickign</t>
  </si>
  <si>
    <t>village</t>
  </si>
  <si>
    <t>Franklin_Franklin_County</t>
  </si>
  <si>
    <t>Bexley_Franklin_City</t>
  </si>
  <si>
    <t>Canal Winchester_Total_City</t>
  </si>
  <si>
    <t>Columbus_Total_City</t>
  </si>
  <si>
    <t>Dublin_Total_City</t>
  </si>
  <si>
    <t>Gahanna_Franklin_City</t>
  </si>
  <si>
    <t>Grandview Heights_Franklin_City</t>
  </si>
  <si>
    <t>Grove City_Franklin_City</t>
  </si>
  <si>
    <t>Groveport_Franklin_City</t>
  </si>
  <si>
    <t>Hilliard_Franklin_City</t>
  </si>
  <si>
    <t>New Albany_Total_City</t>
  </si>
  <si>
    <t>Obetz_Franklin_City</t>
  </si>
  <si>
    <t>Reynoldsburg_Total_City</t>
  </si>
  <si>
    <t>Upper Arlington_Franklin_City</t>
  </si>
  <si>
    <t>Westerville_Total_City</t>
  </si>
  <si>
    <t>Whitehall_Franklin_City</t>
  </si>
  <si>
    <t>Worthington_Franklin_City</t>
  </si>
  <si>
    <t>Blendon_Franklin_Township</t>
  </si>
  <si>
    <t>Clinton_Franklin_Township</t>
  </si>
  <si>
    <t>Franklin_Franklin_Township</t>
  </si>
  <si>
    <t>Jackson_Franklin_Township</t>
  </si>
  <si>
    <t>Jefferson_Franklin_Township</t>
  </si>
  <si>
    <t>Madison_Franklin_Township</t>
  </si>
  <si>
    <t>Mifflin_Franklin_Township</t>
  </si>
  <si>
    <t>Perry_Franklin_Township</t>
  </si>
  <si>
    <t>Plain_Franklin_Township</t>
  </si>
  <si>
    <t>Prairie_Franklin_Township</t>
  </si>
  <si>
    <t>Truro_Franklin_Township</t>
  </si>
  <si>
    <t>Washington_Franklin_Township</t>
  </si>
  <si>
    <t>Lithopolis_Total_Village</t>
  </si>
  <si>
    <t>Lockbourne_Total_Village</t>
  </si>
  <si>
    <t>Marble Cliff_Franklin_Village</t>
  </si>
  <si>
    <t>Minerva Park_Franklin_Village</t>
  </si>
  <si>
    <t>Riverlea_Franklin_Village</t>
  </si>
  <si>
    <t>Urbancrest_Franklin_Village</t>
  </si>
  <si>
    <t>Delaware_Delaware_County</t>
  </si>
  <si>
    <t>Delaware_Delaware_City</t>
  </si>
  <si>
    <t>Powell_Delaware_City</t>
  </si>
  <si>
    <t>Sunbury_Delaware_City</t>
  </si>
  <si>
    <t>Galena_Delaware_Village</t>
  </si>
  <si>
    <t>Shawnee Hills_Delaware_Village</t>
  </si>
  <si>
    <t>Fairfield_Fairfield_County</t>
  </si>
  <si>
    <t>Lancaster_Fairfield_City</t>
  </si>
  <si>
    <t>Pickerington_Total_City</t>
  </si>
  <si>
    <t>Bloom_Fairfield_Township</t>
  </si>
  <si>
    <t>Violet_Fairfield_Township</t>
  </si>
  <si>
    <t>Hocking_Hocking_County</t>
  </si>
  <si>
    <t>Licking_Licking_County</t>
  </si>
  <si>
    <t>Pataskala_Licking_CIty</t>
  </si>
  <si>
    <t>Johnstown_Licking_CIty</t>
  </si>
  <si>
    <t>Hebron_Licking_Village</t>
  </si>
  <si>
    <t>Etna_Licking_Township</t>
  </si>
  <si>
    <t>Granville_Licking_Township</t>
  </si>
  <si>
    <t>Granville_Licking_Village</t>
  </si>
  <si>
    <t>Buckeye Lake_Total_Village</t>
  </si>
  <si>
    <t>Logan_Logan_County</t>
  </si>
  <si>
    <t>Bellefontaine_Logan_City</t>
  </si>
  <si>
    <t>Knox_Knox_County</t>
  </si>
  <si>
    <t>Mount Vernon_Knox_City</t>
  </si>
  <si>
    <t>Gambier_Knox_Village</t>
  </si>
  <si>
    <t>Madison_Madison_County</t>
  </si>
  <si>
    <t>Plain City_Total_Village</t>
  </si>
  <si>
    <t>Morrow_Morrow_County</t>
  </si>
  <si>
    <t>Pickaway_Pickaway_County</t>
  </si>
  <si>
    <t>Circleville_Pickaway_City</t>
  </si>
  <si>
    <t>Ashville_Pickaway_Village</t>
  </si>
  <si>
    <t>Ross_Ross_County</t>
  </si>
  <si>
    <t>Chillicothe_Ross_City</t>
  </si>
  <si>
    <t>Union_Union_County</t>
  </si>
  <si>
    <t>Marysville_Union_CIty</t>
  </si>
  <si>
    <t>Jerome_Union_Township</t>
  </si>
  <si>
    <t>Perry_Perry_County</t>
  </si>
  <si>
    <t>New Lexington_Perry_village</t>
  </si>
  <si>
    <t>Somerset_Perry_Village</t>
  </si>
  <si>
    <t>Canal Winchester_Franklin_City</t>
  </si>
  <si>
    <t>Columbus_Franklin_City</t>
  </si>
  <si>
    <t>Dublin_Franklin_City</t>
  </si>
  <si>
    <t>New Albany_Franklin_City</t>
  </si>
  <si>
    <t>Reynoldsburg_Franklin_City</t>
  </si>
  <si>
    <t>Westerville_Franklin_City</t>
  </si>
  <si>
    <t>Lithopolis_Franklin_Village</t>
  </si>
  <si>
    <t>Lockbourne_Franklin_Village</t>
  </si>
  <si>
    <t>2022 BENEFITS</t>
  </si>
  <si>
    <t>NON MPO (XXX)</t>
  </si>
  <si>
    <t>2022 ANNUAL MEMBERSHIP DUES</t>
  </si>
  <si>
    <t>2022 DUEs</t>
  </si>
  <si>
    <t>60511,60512,60521,60522</t>
  </si>
  <si>
    <t>60111,60112,60131,60132,62511,62512</t>
  </si>
  <si>
    <t>66561/66562</t>
  </si>
  <si>
    <t>Total population 15 counties</t>
  </si>
  <si>
    <t>11 Counties: NOT Perry, Hocking, Ross, Fayette</t>
  </si>
  <si>
    <t>Federal Transit Administration (MORPC Administers Funds)</t>
  </si>
  <si>
    <t xml:space="preserve">   ODOT TID Funding</t>
  </si>
  <si>
    <t xml:space="preserve">   ODOT TID funding received/expected to be received in 2021</t>
  </si>
  <si>
    <t xml:space="preserve">   Federal Transportation Funding </t>
  </si>
  <si>
    <t xml:space="preserve">   MORPC-Federal Transportation funding (STP, TAP, CMAQ &amp; 5310)</t>
  </si>
  <si>
    <t xml:space="preserve">   MORPC-Federal Transportation funding (STP, TAP, CMAQ &amp; 5310) </t>
  </si>
  <si>
    <t xml:space="preserve">   MORPC-Federal Transportation funding (STP, TAP, CMAQ &amp; 5310) Provided to COTA allocate to all FRA Cty mems.</t>
  </si>
  <si>
    <t xml:space="preserve">        Provided to COTA allocate to all FRA Cty mems.</t>
  </si>
  <si>
    <t xml:space="preserve">   MORPC-Federal Transportation funding (STP, TAP, CMAQ &amp; 5310) Provided to Delaware County Transit allocate to all DEL Cty mems.</t>
  </si>
  <si>
    <t xml:space="preserve">   Ohio Public Works Commission Awarded Projects</t>
  </si>
  <si>
    <t xml:space="preserve">    OPWC SCIP/LTIP funding received/expected to be received in 2021</t>
  </si>
  <si>
    <t xml:space="preserve">   National Resource Assistance Council projects</t>
  </si>
  <si>
    <t xml:space="preserve">   NRAC (National Resource Assistance Council) awarded projects OPWC NRAC funding received/expected to be received in 2021</t>
  </si>
  <si>
    <t xml:space="preserve">   Additional communities in Franklin County Awarded NRAC funds</t>
  </si>
  <si>
    <t xml:space="preserve">    Brownfield</t>
  </si>
  <si>
    <t xml:space="preserve">   New Mobility Manager program</t>
  </si>
  <si>
    <t xml:space="preserve">   LinkUS</t>
  </si>
  <si>
    <t xml:space="preserve">   US EDA</t>
  </si>
  <si>
    <t xml:space="preserve">Sustainability Initiatives </t>
  </si>
  <si>
    <t>All Members</t>
  </si>
  <si>
    <t>Regional Strategic Initiatives</t>
  </si>
  <si>
    <t xml:space="preserve">   Active Transportation Planning</t>
  </si>
  <si>
    <t>Greenways  (FRANKLIN, FAIRFIELD, DELAWARE, LICKING, UNION, PICKAWAY, MADISON, KNOX</t>
  </si>
  <si>
    <t>8 County</t>
  </si>
  <si>
    <t xml:space="preserve">Summit on Sustainability </t>
  </si>
  <si>
    <t>Sustaining Scioto (2020) costs realized in 2021</t>
  </si>
  <si>
    <t>All Jurisdictions</t>
  </si>
  <si>
    <t xml:space="preserve">    RAPID 5</t>
  </si>
  <si>
    <t xml:space="preserve">    Columbus Green House Gas Inventory</t>
  </si>
  <si>
    <t>10502</t>
  </si>
  <si>
    <t xml:space="preserve">     Trail Towns</t>
  </si>
  <si>
    <t>10081</t>
  </si>
  <si>
    <t>15021,15031</t>
  </si>
  <si>
    <t>Franklin COunty Members</t>
  </si>
  <si>
    <t xml:space="preserve">   Data and Mapping Programs</t>
  </si>
  <si>
    <t xml:space="preserve">MPO </t>
  </si>
  <si>
    <r>
      <t>50020-5024/</t>
    </r>
    <r>
      <rPr>
        <b/>
        <strike/>
        <sz val="11"/>
        <color rgb="FFFF0000"/>
        <rFont val="Arial"/>
        <family val="2"/>
      </rPr>
      <t>66561-5024</t>
    </r>
  </si>
  <si>
    <t>All Members DONE</t>
  </si>
  <si>
    <t xml:space="preserve">   Central Ohio Broadband Access Pilot Program</t>
  </si>
  <si>
    <t>Housing/Energy</t>
  </si>
  <si>
    <r>
      <rPr>
        <b/>
        <strike/>
        <sz val="11"/>
        <rFont val="Arial"/>
        <family val="2"/>
      </rPr>
      <t>75017/</t>
    </r>
    <r>
      <rPr>
        <b/>
        <sz val="11"/>
        <rFont val="Arial"/>
        <family val="2"/>
      </rPr>
      <t>75018/75019/75010</t>
    </r>
  </si>
  <si>
    <t xml:space="preserve">     Home Weatheriztion Appliation Program (HWAP)</t>
  </si>
  <si>
    <t xml:space="preserve">    Ohio Department of Health Lead Saftey Program</t>
  </si>
  <si>
    <t>75400</t>
  </si>
  <si>
    <t xml:space="preserve">    Healthy Homes Grant</t>
  </si>
  <si>
    <t>75412</t>
  </si>
  <si>
    <t xml:space="preserve">    Residential Director Support</t>
  </si>
  <si>
    <t>50022-5029</t>
  </si>
  <si>
    <t>50022 + 50032 + 50012</t>
  </si>
  <si>
    <t>50022-5010</t>
  </si>
  <si>
    <t>50022</t>
  </si>
  <si>
    <t xml:space="preserve">Government Affairs &amp; Community Relations </t>
  </si>
  <si>
    <t>Easton Future Vision Fellow Subsidy</t>
  </si>
  <si>
    <t>Grant Finder Search Service -membership</t>
  </si>
  <si>
    <t xml:space="preserve"> Gongwer Legislative Tracking</t>
  </si>
  <si>
    <r>
      <t xml:space="preserve">Gongwer </t>
    </r>
    <r>
      <rPr>
        <b/>
        <strike/>
        <sz val="11"/>
        <rFont val="Arial"/>
        <family val="2"/>
      </rPr>
      <t>News (half year)</t>
    </r>
  </si>
  <si>
    <t>See Transport.</t>
  </si>
  <si>
    <t xml:space="preserve">  Ohio Freight Conference</t>
  </si>
  <si>
    <t>Freight Confrence</t>
  </si>
  <si>
    <t>LAST YEAR ROI 2020</t>
  </si>
  <si>
    <t>SOR value sum of Licking Cty communities allocation</t>
  </si>
  <si>
    <t>Place Prefix</t>
  </si>
  <si>
    <t>Long Nmae</t>
  </si>
  <si>
    <t>Population Jan 1, 2021</t>
  </si>
  <si>
    <t>Part of Jurisdiction</t>
  </si>
  <si>
    <t>City Member</t>
  </si>
  <si>
    <t>Village Member</t>
  </si>
  <si>
    <t>Township Member</t>
  </si>
  <si>
    <t>MORPC Member</t>
  </si>
  <si>
    <t>CORPO - OMIT</t>
  </si>
  <si>
    <t>7-Counties</t>
  </si>
  <si>
    <t>Sustaining Scioto</t>
  </si>
  <si>
    <t>City of</t>
  </si>
  <si>
    <t>Columbus_Delaware_City</t>
  </si>
  <si>
    <t/>
  </si>
  <si>
    <t>Dublin_Delaware_City</t>
  </si>
  <si>
    <t>Westerville_Delaware_City</t>
  </si>
  <si>
    <t>Berkshire_Delaware_Township</t>
  </si>
  <si>
    <t>Berlin_Delaware_Township</t>
  </si>
  <si>
    <t>Brown_Delaware_Township</t>
  </si>
  <si>
    <t>Concord_Delaware_Township</t>
  </si>
  <si>
    <t>Delaware_Delaware_Township</t>
  </si>
  <si>
    <t>Genoa_Delaware_Township</t>
  </si>
  <si>
    <t>Harlem_Delaware_Township</t>
  </si>
  <si>
    <t>Kingston_Delaware_Township</t>
  </si>
  <si>
    <t>Liberty_Delaware_Township</t>
  </si>
  <si>
    <t>Marlboro_Delaware_Township</t>
  </si>
  <si>
    <t>Orange_Delaware_Township</t>
  </si>
  <si>
    <t>Oxford_Delaware_Township</t>
  </si>
  <si>
    <t>Porter_Delaware_Township</t>
  </si>
  <si>
    <t>Radnor_Delaware_Township</t>
  </si>
  <si>
    <t>Scioto_Delaware_Township</t>
  </si>
  <si>
    <t>Thompson_Delaware_Township</t>
  </si>
  <si>
    <t>Trenton_Delaware_Township</t>
  </si>
  <si>
    <t>Fayette_Fayette_County</t>
  </si>
  <si>
    <t>Troy_Delaware_Township</t>
  </si>
  <si>
    <t>Village of</t>
  </si>
  <si>
    <t>Ashley_Delaware_Village</t>
  </si>
  <si>
    <t>Ostrander_Delaware_Village</t>
  </si>
  <si>
    <t>Canal Winchester_Fairfield_City</t>
  </si>
  <si>
    <t>Columbus_Fairfield_City</t>
  </si>
  <si>
    <t>Marion_Marion_County</t>
  </si>
  <si>
    <t>Pickerington_Fairfield_City</t>
  </si>
  <si>
    <t>Reynoldsburg_Fairfield_City</t>
  </si>
  <si>
    <t>Amanda</t>
  </si>
  <si>
    <t>Amanda_Fairfield_Township</t>
  </si>
  <si>
    <t>Berne</t>
  </si>
  <si>
    <t>Berne_Fairfield_Township</t>
  </si>
  <si>
    <t>MORPC TOTAL</t>
  </si>
  <si>
    <t>Clearcreek</t>
  </si>
  <si>
    <t>Clearcreek_Fairfield_Township</t>
  </si>
  <si>
    <t>8-Counties: FRANKLIN, FAIRFIELD, DELAWARE, LICKING, UNION, PICKAWAY, MADISON, KNOX</t>
  </si>
  <si>
    <t>Greenfield</t>
  </si>
  <si>
    <t>Greenfield_Fairfield_Township</t>
  </si>
  <si>
    <t>Hocking_Fairfield_Township</t>
  </si>
  <si>
    <t>Liberty_Fairfield_Township</t>
  </si>
  <si>
    <t>Madison_Fairfield_Township</t>
  </si>
  <si>
    <t>Pleasant_Fairfield_Township</t>
  </si>
  <si>
    <t>FRANKLIN, FAIRFIELD, DELAWARE, LICKING, UNION, PICKAWAY, MADISON, KNOX</t>
  </si>
  <si>
    <t>Richland</t>
  </si>
  <si>
    <t>Richland_Fairfield_Township</t>
  </si>
  <si>
    <t>Rush Creek</t>
  </si>
  <si>
    <t>Rush Creek_Fairfield_Township</t>
  </si>
  <si>
    <t>Walnut</t>
  </si>
  <si>
    <t>Walnut_Fairfield_Township</t>
  </si>
  <si>
    <t>Amanda_Fairfield_Village</t>
  </si>
  <si>
    <t>Baltimore</t>
  </si>
  <si>
    <t>Baltimore_Fairfield_Village</t>
  </si>
  <si>
    <t>Bremen</t>
  </si>
  <si>
    <t>Bremen_Fairfield_Village</t>
  </si>
  <si>
    <t>Buckeye Lake_Fairfield_Village</t>
  </si>
  <si>
    <t>Carroll</t>
  </si>
  <si>
    <t>Carroll_Fairfield_Village</t>
  </si>
  <si>
    <t>Lithopolis_Fairfield_Village</t>
  </si>
  <si>
    <t>Millersport</t>
  </si>
  <si>
    <t>Millersport_Fairfield_Village</t>
  </si>
  <si>
    <t>Pleasantville</t>
  </si>
  <si>
    <t>Pleasantville_Fairfield_Village</t>
  </si>
  <si>
    <t>Rushville</t>
  </si>
  <si>
    <t>Rushville_Fairfield_Village</t>
  </si>
  <si>
    <t>Stoutsville</t>
  </si>
  <si>
    <t>Stoutsville_Fairfield_Village</t>
  </si>
  <si>
    <t>Sugar Grove</t>
  </si>
  <si>
    <t>Sugar Grove_Fairfield_Village</t>
  </si>
  <si>
    <t>Tarlton</t>
  </si>
  <si>
    <t>Tarlton_Fairfield_Village</t>
  </si>
  <si>
    <t>Thurston</t>
  </si>
  <si>
    <t>Thurston_Fairfield_Village</t>
  </si>
  <si>
    <t>West Rushville</t>
  </si>
  <si>
    <t>West Rushville_Fairfield_Village</t>
  </si>
  <si>
    <t>Washington Court House</t>
  </si>
  <si>
    <t>Washington Court House_Fayette_City</t>
  </si>
  <si>
    <t>Concord_Fayette_Township</t>
  </si>
  <si>
    <t>Green_Fayette_Township</t>
  </si>
  <si>
    <t>Jasper</t>
  </si>
  <si>
    <t>Jasper_Fayette_Township</t>
  </si>
  <si>
    <t>Jefferson_Fayette_Township</t>
  </si>
  <si>
    <t>Madison_Fayette_Township</t>
  </si>
  <si>
    <t>Marion_Fayette_Township</t>
  </si>
  <si>
    <t>Paint_Fayette_Township</t>
  </si>
  <si>
    <t>Perry_Fayette_Township</t>
  </si>
  <si>
    <t>Union_Fayette_Township</t>
  </si>
  <si>
    <t>Wayne</t>
  </si>
  <si>
    <t>Wayne_Fayette_Township</t>
  </si>
  <si>
    <t>Bloomingburg</t>
  </si>
  <si>
    <t>Bloomingburg_Fayette_Village</t>
  </si>
  <si>
    <t>Jeffersonville</t>
  </si>
  <si>
    <t>Jeffersonville_Fayette_Village</t>
  </si>
  <si>
    <t>Milledgeville</t>
  </si>
  <si>
    <t>Milledgeville_Fayette_Village</t>
  </si>
  <si>
    <t>New Holland</t>
  </si>
  <si>
    <t>New Holland_Fayette_Village</t>
  </si>
  <si>
    <t>Octa</t>
  </si>
  <si>
    <t>Octa_Fayette_Village</t>
  </si>
  <si>
    <t>Pickerington_Franklin_City</t>
  </si>
  <si>
    <t>Brown_Franklin_Township</t>
  </si>
  <si>
    <t>Hamilton_Franklin_Township</t>
  </si>
  <si>
    <t>Norwich_Franklin_Township</t>
  </si>
  <si>
    <t>Pleasant_Franklin_Township</t>
  </si>
  <si>
    <t>Sharon_Franklin_Township</t>
  </si>
  <si>
    <t>Brice_Franklin_Village</t>
  </si>
  <si>
    <t>Harrisburg_Franklin_Village</t>
  </si>
  <si>
    <t>Valleyview_Franklin_Village</t>
  </si>
  <si>
    <t>Logan_Hocking_City</t>
  </si>
  <si>
    <t>Hocking_Hocking_Remainder</t>
  </si>
  <si>
    <t>Benton_Hocking_Township</t>
  </si>
  <si>
    <t>Falls_Hocking_Township</t>
  </si>
  <si>
    <t>Good Hope_Hocking_Township</t>
  </si>
  <si>
    <t>Green_Hocking_Township</t>
  </si>
  <si>
    <t>Laurel_Hocking_Township</t>
  </si>
  <si>
    <t>Marion_Hocking_Township</t>
  </si>
  <si>
    <t>Perry_Hocking_Township</t>
  </si>
  <si>
    <t>Salt Creek_Hocking_Township</t>
  </si>
  <si>
    <t>Starr_Hocking_Township</t>
  </si>
  <si>
    <t>Ward_Hocking_Township</t>
  </si>
  <si>
    <t>Washington_Hocking_Township</t>
  </si>
  <si>
    <t>Buchtel_Hocking_Village</t>
  </si>
  <si>
    <t>Laurelville_Hocking_Village</t>
  </si>
  <si>
    <t>Murray City_Hocking_Village</t>
  </si>
  <si>
    <t>Berlin_Knox_Township</t>
  </si>
  <si>
    <t>Brown_Knox_Township</t>
  </si>
  <si>
    <t>Butler</t>
  </si>
  <si>
    <t>Butler_Knox_Township</t>
  </si>
  <si>
    <t>Clay</t>
  </si>
  <si>
    <t>Clay_Knox_Township</t>
  </si>
  <si>
    <t>Clinton_Knox_Township</t>
  </si>
  <si>
    <t>College</t>
  </si>
  <si>
    <t>College_Knox_Township</t>
  </si>
  <si>
    <t>Harrison_Knox_Township</t>
  </si>
  <si>
    <t>Hilliar</t>
  </si>
  <si>
    <t>Hilliar_Knox_Township</t>
  </si>
  <si>
    <t>Howard</t>
  </si>
  <si>
    <t>Howard_Knox_Township</t>
  </si>
  <si>
    <t>Jackson_Knox_Township</t>
  </si>
  <si>
    <t>Jefferson_Knox_Township</t>
  </si>
  <si>
    <t>Liberty_Knox_Township</t>
  </si>
  <si>
    <t>Middlebury</t>
  </si>
  <si>
    <t>Middlebury_Knox_Township</t>
  </si>
  <si>
    <t>Milford</t>
  </si>
  <si>
    <t>Milford_Knox_Township</t>
  </si>
  <si>
    <t>Miller</t>
  </si>
  <si>
    <t>Miller_Knox_Township</t>
  </si>
  <si>
    <t>Monroe_Knox_Township</t>
  </si>
  <si>
    <t>Morgan</t>
  </si>
  <si>
    <t>Morgan_Knox_Township</t>
  </si>
  <si>
    <t>Morris</t>
  </si>
  <si>
    <t>Morris_Knox_Township</t>
  </si>
  <si>
    <t>Pike_Knox_Township</t>
  </si>
  <si>
    <t>Pleasant_Knox_Township</t>
  </si>
  <si>
    <t>Union_Knox_Township</t>
  </si>
  <si>
    <t>Wayne_Knox_Township</t>
  </si>
  <si>
    <t>Centerburg</t>
  </si>
  <si>
    <t>Centerburg_Knox_Village</t>
  </si>
  <si>
    <t>Danville</t>
  </si>
  <si>
    <t>Danville_Knox_Village</t>
  </si>
  <si>
    <t>Fredericktown</t>
  </si>
  <si>
    <t>Fredericktown_Knox_Village</t>
  </si>
  <si>
    <t>Gann</t>
  </si>
  <si>
    <t>Gann_Knox_Village</t>
  </si>
  <si>
    <t>Martinsburg</t>
  </si>
  <si>
    <t>Martinsburg_Knox_Village</t>
  </si>
  <si>
    <t>Utica</t>
  </si>
  <si>
    <t>Utica_Knox_Village</t>
  </si>
  <si>
    <t>Heath</t>
  </si>
  <si>
    <t>Heath_Licking_City</t>
  </si>
  <si>
    <t>Johnstown_Licking_City</t>
  </si>
  <si>
    <t>New Albany_Licking_City</t>
  </si>
  <si>
    <t>Newark</t>
  </si>
  <si>
    <t>Newark_Licking_City</t>
  </si>
  <si>
    <t>Pataskala_Licking_City</t>
  </si>
  <si>
    <t>Reynoldsburg_Licking_City</t>
  </si>
  <si>
    <t xml:space="preserve">Licking </t>
  </si>
  <si>
    <t>Bennington</t>
  </si>
  <si>
    <t>Bennington_Licking_Township</t>
  </si>
  <si>
    <t>Bowling Green</t>
  </si>
  <si>
    <t>Bowling Green_Licking_Township</t>
  </si>
  <si>
    <t>Burlington</t>
  </si>
  <si>
    <t>Burlington_Licking_Township</t>
  </si>
  <si>
    <t>Eden</t>
  </si>
  <si>
    <t>Eden_Licking_Township</t>
  </si>
  <si>
    <t>Fallsbury</t>
  </si>
  <si>
    <t>Fallsbury_Licking_Township</t>
  </si>
  <si>
    <t>Franklin_Licking_Township</t>
  </si>
  <si>
    <t>Hanover</t>
  </si>
  <si>
    <t>Hanover_Licking_Township</t>
  </si>
  <si>
    <t>Harrison_Licking_Township</t>
  </si>
  <si>
    <t>Hartford</t>
  </si>
  <si>
    <t>Hartford_Licking_Township</t>
  </si>
  <si>
    <t>Hopewell_Licking_Township</t>
  </si>
  <si>
    <t>Jersey</t>
  </si>
  <si>
    <t>Jersey_Licking_Township</t>
  </si>
  <si>
    <t>Liberty_Licking_Township</t>
  </si>
  <si>
    <t>Licking_Licking_Township</t>
  </si>
  <si>
    <t>Madison_Licking_Township</t>
  </si>
  <si>
    <t>Mary Ann</t>
  </si>
  <si>
    <t>Mary Ann_Licking_Township</t>
  </si>
  <si>
    <t>McKean</t>
  </si>
  <si>
    <t>McKean_Licking_Township</t>
  </si>
  <si>
    <t>Monroe_Licking_Township</t>
  </si>
  <si>
    <t>Newark_Licking_Township</t>
  </si>
  <si>
    <t>Newton</t>
  </si>
  <si>
    <t>Newton_Licking_Township</t>
  </si>
  <si>
    <t>Perry_Licking_Township</t>
  </si>
  <si>
    <t>St. Albans</t>
  </si>
  <si>
    <t>St. Albans_Licking_Township</t>
  </si>
  <si>
    <t>Union_Licking_Township</t>
  </si>
  <si>
    <t>Washington_Licking_Township</t>
  </si>
  <si>
    <t>Alexandria</t>
  </si>
  <si>
    <t>Alexandria_Licking_Village</t>
  </si>
  <si>
    <t>Buckeye Lake_Licking_Village</t>
  </si>
  <si>
    <t>Gratiot</t>
  </si>
  <si>
    <t>Gratiot_Licking_Village</t>
  </si>
  <si>
    <t>Hanover_Licking_Village</t>
  </si>
  <si>
    <t>Hartford_Licking_Village</t>
  </si>
  <si>
    <t>Kirkersville</t>
  </si>
  <si>
    <t>Kirkersville_Licking_Village</t>
  </si>
  <si>
    <t>St. Louisville</t>
  </si>
  <si>
    <t>St. Louisville_Licking_Village</t>
  </si>
  <si>
    <t>Utica_Licking_Village</t>
  </si>
  <si>
    <t>Bloomfield</t>
  </si>
  <si>
    <t>Bloomfield_Logan_Township</t>
  </si>
  <si>
    <t>Bokescreek</t>
  </si>
  <si>
    <t>Bokescreek_Logan_Township</t>
  </si>
  <si>
    <t>Harrison_Logan_Township</t>
  </si>
  <si>
    <t>Jefferson_Logan_Township</t>
  </si>
  <si>
    <t>Lake</t>
  </si>
  <si>
    <t>Lake_Logan_Township</t>
  </si>
  <si>
    <t>Liberty_Logan_Township</t>
  </si>
  <si>
    <t>McArthur</t>
  </si>
  <si>
    <t>McArthur_Logan_Township</t>
  </si>
  <si>
    <t>Miami</t>
  </si>
  <si>
    <t>Miami_Logan_Township</t>
  </si>
  <si>
    <t>Monroe_Logan_Township</t>
  </si>
  <si>
    <t>Perry_Logan_Township</t>
  </si>
  <si>
    <t>Pleasant_Logan_Township</t>
  </si>
  <si>
    <t>Richland_Logan_Township</t>
  </si>
  <si>
    <t>Rushcreek</t>
  </si>
  <si>
    <t>Rushcreek_Logan_Township</t>
  </si>
  <si>
    <t>Stokes</t>
  </si>
  <si>
    <t>Stokes_Logan_Township</t>
  </si>
  <si>
    <t>Union_Logan_Township</t>
  </si>
  <si>
    <t>Washington_Logan_Township</t>
  </si>
  <si>
    <t>Zane</t>
  </si>
  <si>
    <t>Zane_Logan_Township</t>
  </si>
  <si>
    <t>Belle Center</t>
  </si>
  <si>
    <t>Belle Center_Logan_Village</t>
  </si>
  <si>
    <t>De Graff</t>
  </si>
  <si>
    <t>De Graff_Logan_Village</t>
  </si>
  <si>
    <t>Huntsville</t>
  </si>
  <si>
    <t>Huntsville_Logan_Village</t>
  </si>
  <si>
    <t>Lakeview</t>
  </si>
  <si>
    <t>Lakeview_Logan_Village</t>
  </si>
  <si>
    <t>Quincy</t>
  </si>
  <si>
    <t>Quincy_Logan_Village</t>
  </si>
  <si>
    <t>Ridgeway</t>
  </si>
  <si>
    <t>Ridgeway_Logan_Village</t>
  </si>
  <si>
    <t>Rushsylvania</t>
  </si>
  <si>
    <t>Rushsylvania_Logan_Village</t>
  </si>
  <si>
    <t>Russells Point</t>
  </si>
  <si>
    <t>Russells Point_Logan_Village</t>
  </si>
  <si>
    <t>Valley Hi</t>
  </si>
  <si>
    <t>Valley Hi_Logan_Village</t>
  </si>
  <si>
    <t>West Liberty</t>
  </si>
  <si>
    <t>West Liberty_Logan_Village</t>
  </si>
  <si>
    <t>West Mansfield</t>
  </si>
  <si>
    <t>West Mansfield_Logan_Village</t>
  </si>
  <si>
    <t>Zanesfield</t>
  </si>
  <si>
    <t>Zanesfield_Logan_Village</t>
  </si>
  <si>
    <t>London</t>
  </si>
  <si>
    <t>London_Madison_City</t>
  </si>
  <si>
    <t>Canaan</t>
  </si>
  <si>
    <t>Canaan_Madison_Township</t>
  </si>
  <si>
    <t>Darby_Madison_Township</t>
  </si>
  <si>
    <t>Deer Creek</t>
  </si>
  <si>
    <t>Deer Creek_Madison_Township</t>
  </si>
  <si>
    <t>Fairfield_Madison_Township</t>
  </si>
  <si>
    <t>Jefferson_Madison_Township</t>
  </si>
  <si>
    <t>Monroe_Madison_Township</t>
  </si>
  <si>
    <t>Oak Run</t>
  </si>
  <si>
    <t>Oak Run_Madison_Township</t>
  </si>
  <si>
    <t>Paint_Madison_Township</t>
  </si>
  <si>
    <t>Pike_Madison_Township</t>
  </si>
  <si>
    <t>Pleasant_Madison_Township</t>
  </si>
  <si>
    <t>Range</t>
  </si>
  <si>
    <t>Range_Madison_Township</t>
  </si>
  <si>
    <t>Somerford</t>
  </si>
  <si>
    <t>Somerford_Madison_Township</t>
  </si>
  <si>
    <t>Stokes_Madison_Township</t>
  </si>
  <si>
    <t>Union_Madison_Township</t>
  </si>
  <si>
    <t>Midway</t>
  </si>
  <si>
    <t>Midway_Madison_Village</t>
  </si>
  <si>
    <t>Mount Sterling</t>
  </si>
  <si>
    <t>Mount Sterling_Madison_Village</t>
  </si>
  <si>
    <t>Plain City_Madison_Village</t>
  </si>
  <si>
    <t>South Solon</t>
  </si>
  <si>
    <t>South Solon_Madison_Village</t>
  </si>
  <si>
    <t>West Jefferson</t>
  </si>
  <si>
    <t>West Jefferson_Madison_Village</t>
  </si>
  <si>
    <t>Marion_Marion_City</t>
  </si>
  <si>
    <t>Big Island</t>
  </si>
  <si>
    <t>Big Island_Marion_Township</t>
  </si>
  <si>
    <t>Bowling Green_Marion_Township</t>
  </si>
  <si>
    <t>Claridon</t>
  </si>
  <si>
    <t>Claridon_Marion_Township</t>
  </si>
  <si>
    <t>Grand Prairie</t>
  </si>
  <si>
    <t>Grand Prairie_Marion_Township</t>
  </si>
  <si>
    <t>Grand</t>
  </si>
  <si>
    <t>Grand_Marion_Township</t>
  </si>
  <si>
    <t>Green Camp</t>
  </si>
  <si>
    <t>Green Camp_Marion_Township</t>
  </si>
  <si>
    <t>Marion_Marion_Township</t>
  </si>
  <si>
    <t>Montgomery</t>
  </si>
  <si>
    <t>Montgomery_Marion_Township</t>
  </si>
  <si>
    <t>Pleasant_Marion_Township</t>
  </si>
  <si>
    <t>Prospect</t>
  </si>
  <si>
    <t>Prospect_Marion_Township</t>
  </si>
  <si>
    <t>Richland_Marion_Township</t>
  </si>
  <si>
    <t>Salt Rock</t>
  </si>
  <si>
    <t>Salt Rock_Marion_Township</t>
  </si>
  <si>
    <t>Scott</t>
  </si>
  <si>
    <t>Scott_Marion_Township</t>
  </si>
  <si>
    <t>Tully</t>
  </si>
  <si>
    <t>Tully_Marion_Township</t>
  </si>
  <si>
    <t>Waldo</t>
  </si>
  <si>
    <t>Waldo_Marion_Township</t>
  </si>
  <si>
    <t>Caledonia</t>
  </si>
  <si>
    <t>Caledonia_Marion_Village</t>
  </si>
  <si>
    <t>Green Camp_Marion_Village</t>
  </si>
  <si>
    <t>La Rue</t>
  </si>
  <si>
    <t>La Rue_Marion_Village</t>
  </si>
  <si>
    <t>Morral</t>
  </si>
  <si>
    <t>Morral_Marion_Village</t>
  </si>
  <si>
    <t>New Bloomington</t>
  </si>
  <si>
    <t>New Bloomington_Marion_Village</t>
  </si>
  <si>
    <t>Prospect_Marion_Village</t>
  </si>
  <si>
    <t>Waldo_Marion_Village</t>
  </si>
  <si>
    <t>Galion</t>
  </si>
  <si>
    <t>Galion_Morrow_City</t>
  </si>
  <si>
    <t>Bennington_Morrow_Township</t>
  </si>
  <si>
    <t>Canaan_Morrow_Township</t>
  </si>
  <si>
    <t>Cardington</t>
  </si>
  <si>
    <t>Cardington_Morrow_Township</t>
  </si>
  <si>
    <t>Chester</t>
  </si>
  <si>
    <t>Chester_Morrow_Township</t>
  </si>
  <si>
    <t>Congress</t>
  </si>
  <si>
    <t>Congress_Morrow_Township</t>
  </si>
  <si>
    <t>Franklin_Morrow_Township</t>
  </si>
  <si>
    <t>Gilead</t>
  </si>
  <si>
    <t>Gilead_Morrow_Township</t>
  </si>
  <si>
    <t>Harmony</t>
  </si>
  <si>
    <t>Harmony_Morrow_Township</t>
  </si>
  <si>
    <t>Lincoln</t>
  </si>
  <si>
    <t>Lincoln_Morrow_Township</t>
  </si>
  <si>
    <t>North Bloomfield</t>
  </si>
  <si>
    <t>North Bloomfield_Morrow_Township</t>
  </si>
  <si>
    <t>Perry_Morrow_Township</t>
  </si>
  <si>
    <t>Peru</t>
  </si>
  <si>
    <t>Peru_Morrow_Township</t>
  </si>
  <si>
    <t>South Bloomfield</t>
  </si>
  <si>
    <t>South Bloomfield_Morrow_Township</t>
  </si>
  <si>
    <t>Troy_Morrow_Township</t>
  </si>
  <si>
    <t>Washington_Morrow_Township</t>
  </si>
  <si>
    <t>Westfield</t>
  </si>
  <si>
    <t>Westfield_Morrow_Township</t>
  </si>
  <si>
    <t>Cardington_Morrow_Village</t>
  </si>
  <si>
    <t>Chesterville</t>
  </si>
  <si>
    <t>Chesterville_Morrow_Village</t>
  </si>
  <si>
    <t>Edison</t>
  </si>
  <si>
    <t>Edison_Morrow_Village</t>
  </si>
  <si>
    <t>Fulton</t>
  </si>
  <si>
    <t>Fulton_Morrow_Village</t>
  </si>
  <si>
    <t>Marengo</t>
  </si>
  <si>
    <t>Marengo_Morrow_Village</t>
  </si>
  <si>
    <t>Mount Gilead</t>
  </si>
  <si>
    <t>Mount Gilead_Morrow_Village</t>
  </si>
  <si>
    <t>Sparta</t>
  </si>
  <si>
    <t>Sparta_Morrow_Village</t>
  </si>
  <si>
    <t>Bearfield_Perry_Township</t>
  </si>
  <si>
    <t>Clayton_Perry_Township</t>
  </si>
  <si>
    <t>Coal_Perry_Township</t>
  </si>
  <si>
    <t>Harrison_Perry_Township</t>
  </si>
  <si>
    <t>Hopewell_Perry_Township</t>
  </si>
  <si>
    <t>Jackson_Perry_Township</t>
  </si>
  <si>
    <t>Madison_Perry_Township</t>
  </si>
  <si>
    <t>Monday Creek_Perry_Township</t>
  </si>
  <si>
    <t>Monroe_Perry_Township</t>
  </si>
  <si>
    <t>Pike_Perry_Township</t>
  </si>
  <si>
    <t>Pleasant_Perry_Township</t>
  </si>
  <si>
    <t>Reading_Perry_Township</t>
  </si>
  <si>
    <t>Salt Lick_Perry_Township</t>
  </si>
  <si>
    <t>Thorn_Perry_Township</t>
  </si>
  <si>
    <t>Corning_Perry_Village</t>
  </si>
  <si>
    <t>Crooksville_Perry_Village</t>
  </si>
  <si>
    <t>Glenford_Perry_Village</t>
  </si>
  <si>
    <t>Hemlock_Perry_Village</t>
  </si>
  <si>
    <t>Junction City_Perry_Village</t>
  </si>
  <si>
    <t>New Lexington_Perry_Village</t>
  </si>
  <si>
    <t>New Straitsville_Perry_Village</t>
  </si>
  <si>
    <t>Rendville_Perry_Village</t>
  </si>
  <si>
    <t>Roseville_Perry_Village</t>
  </si>
  <si>
    <t>Shawnee_Perry_Village</t>
  </si>
  <si>
    <t>Thornville_Perry_Village</t>
  </si>
  <si>
    <t>Circleville_Pickaway_Township</t>
  </si>
  <si>
    <t>Darby_Pickaway_Township</t>
  </si>
  <si>
    <t>Deercreek</t>
  </si>
  <si>
    <t>Deercreek_Pickaway_Township</t>
  </si>
  <si>
    <t>Harrison_Pickaway_Township</t>
  </si>
  <si>
    <t>Jackson_Pickaway_Township</t>
  </si>
  <si>
    <t>Madison_Pickaway_Township</t>
  </si>
  <si>
    <t>Monroe_Pickaway_Township</t>
  </si>
  <si>
    <t>Muhlenberg</t>
  </si>
  <si>
    <t>Muhlenberg_Pickaway_Township</t>
  </si>
  <si>
    <t>Perry_Pickaway_Township</t>
  </si>
  <si>
    <t>Pickaway_Pickaway_Township</t>
  </si>
  <si>
    <t>Saltcreek</t>
  </si>
  <si>
    <t>Saltcreek_Pickaway_Township</t>
  </si>
  <si>
    <t>Scioto_Pickaway_Township</t>
  </si>
  <si>
    <t>Walnut_Pickaway_Township</t>
  </si>
  <si>
    <t>Washington_Pickaway_Township</t>
  </si>
  <si>
    <t>Wayne_Pickaway_Township</t>
  </si>
  <si>
    <t>Commercial Point</t>
  </si>
  <si>
    <t>Commercial Point_Pickaway_Village</t>
  </si>
  <si>
    <t>Darbyville</t>
  </si>
  <si>
    <t>Darbyville_Pickaway_Village</t>
  </si>
  <si>
    <t>Harrisburg_Pickaway_Village</t>
  </si>
  <si>
    <t>Lockbourne_Pickaway_Village</t>
  </si>
  <si>
    <t>New Holland_Pickaway_Village</t>
  </si>
  <si>
    <t>South Bloomfield_Pickaway_Village</t>
  </si>
  <si>
    <t>Tarlton_Pickaway_Village</t>
  </si>
  <si>
    <t>Williamsport</t>
  </si>
  <si>
    <t>Williamsport_Pickaway_Village</t>
  </si>
  <si>
    <t>CIty of</t>
  </si>
  <si>
    <t>Chillicothe_Ross_CIty</t>
  </si>
  <si>
    <t>Buckskin_Ross_Township</t>
  </si>
  <si>
    <t>Colerain_Ross_Township</t>
  </si>
  <si>
    <t>Concord_Ross_Township</t>
  </si>
  <si>
    <t>Deerfield_Ross_Township</t>
  </si>
  <si>
    <t>Franklin_Ross_Township</t>
  </si>
  <si>
    <t>Green_Ross_Township</t>
  </si>
  <si>
    <t>Harrison_Ross_Township</t>
  </si>
  <si>
    <t>Huntington_Ross_Township</t>
  </si>
  <si>
    <t>Jefferson_Ross_Township</t>
  </si>
  <si>
    <t>Liberty_Ross_Township</t>
  </si>
  <si>
    <t>Paint_Ross_Township</t>
  </si>
  <si>
    <t>Paxton_Ross_Township</t>
  </si>
  <si>
    <t>Scioto_Ross_Township</t>
  </si>
  <si>
    <t>Springfield_Ross_Township</t>
  </si>
  <si>
    <t>Twin_Ross_Township</t>
  </si>
  <si>
    <t>Union_Ross_Township</t>
  </si>
  <si>
    <t>Adelphi_Ross_Village</t>
  </si>
  <si>
    <t>Bainbridge_Ross_Village</t>
  </si>
  <si>
    <t>Clarksburg_Ross_Village</t>
  </si>
  <si>
    <t>Frankfort_Ross_Village</t>
  </si>
  <si>
    <t>Greenfield_Ross_Village</t>
  </si>
  <si>
    <t>Kingston_Ross_Village</t>
  </si>
  <si>
    <t>South Salem_Ross_Village</t>
  </si>
  <si>
    <t>Harrisburg_Total_Village</t>
  </si>
  <si>
    <t>New Holland_Total_Village</t>
  </si>
  <si>
    <t>Tarlton_Total_Village</t>
  </si>
  <si>
    <t>Utica_Total_Village</t>
  </si>
  <si>
    <t>Dublin_Union_City</t>
  </si>
  <si>
    <t>Marysville_Union_City</t>
  </si>
  <si>
    <t>Allen_Union_Township</t>
  </si>
  <si>
    <t>Claibourne_Union_Township</t>
  </si>
  <si>
    <t>Darby_Union_Township</t>
  </si>
  <si>
    <t>Dover_Union_Township</t>
  </si>
  <si>
    <t>Jackson_Union_Township</t>
  </si>
  <si>
    <t>Leesburg_Union_Township</t>
  </si>
  <si>
    <t>Liberty_Union_Township</t>
  </si>
  <si>
    <t>Millcreek_Union_Township</t>
  </si>
  <si>
    <t>Paris_Union_Township</t>
  </si>
  <si>
    <t>Taylor_Union_Township</t>
  </si>
  <si>
    <t>Union_Union_Township</t>
  </si>
  <si>
    <t>Washington_Union_Township</t>
  </si>
  <si>
    <t>York_Union_Township</t>
  </si>
  <si>
    <t>Magnetic Springs_Union_Village</t>
  </si>
  <si>
    <t>Milford Center_Union_Village</t>
  </si>
  <si>
    <t>Plain City_Union_Village</t>
  </si>
  <si>
    <t>Richwood_Union_Village</t>
  </si>
  <si>
    <t>Unionville Center_Union_Village</t>
  </si>
  <si>
    <t>City of Columbus</t>
  </si>
  <si>
    <t>MORPC 15-Co Total</t>
  </si>
  <si>
    <t>Pickerinton</t>
  </si>
  <si>
    <t>Johnstonw</t>
  </si>
  <si>
    <t>Granvill</t>
  </si>
  <si>
    <t>Bellfontaine</t>
  </si>
  <si>
    <t>2023 Pop Count</t>
  </si>
  <si>
    <t>of County self</t>
  </si>
  <si>
    <t>Total MPO</t>
  </si>
  <si>
    <t>Total Counties</t>
  </si>
  <si>
    <t>Of Counties Individually</t>
  </si>
  <si>
    <t>Total CORPO</t>
  </si>
  <si>
    <t>Total MEMBERS</t>
  </si>
  <si>
    <t>MPO/Non MPO</t>
  </si>
  <si>
    <t>Member/Non Member</t>
  </si>
  <si>
    <t>Member</t>
  </si>
  <si>
    <t>Non Member</t>
  </si>
  <si>
    <t>CORPO Counties</t>
  </si>
  <si>
    <t>MPO Join Date</t>
  </si>
  <si>
    <t>March 2022</t>
  </si>
  <si>
    <t>June 2019</t>
  </si>
  <si>
    <t>May 2009</t>
  </si>
  <si>
    <t>June 2022</t>
  </si>
  <si>
    <t>November 2022</t>
  </si>
  <si>
    <t>April 2023</t>
  </si>
  <si>
    <t>December 2020</t>
  </si>
  <si>
    <t>March 2019</t>
  </si>
  <si>
    <t>August 2019</t>
  </si>
  <si>
    <t>January 2020</t>
  </si>
  <si>
    <t>February 2022</t>
  </si>
  <si>
    <t>December 2022</t>
  </si>
  <si>
    <t>February 2023</t>
  </si>
  <si>
    <t>February 2019</t>
  </si>
  <si>
    <t>September 2022</t>
  </si>
  <si>
    <t>13 Counties NOT, Ross, Fayette</t>
  </si>
  <si>
    <t xml:space="preserve">Greenways  (FRANKLIN, FAIRFIELD, DELAWARE, LICKING, UNION, PICKAWAY, MADISON, KNOX) </t>
  </si>
  <si>
    <t>Franklin, Delaware, Marion, Morrow, Madison, Union</t>
  </si>
  <si>
    <t>Notes:</t>
  </si>
  <si>
    <t xml:space="preserve">2023 Benefits  </t>
  </si>
  <si>
    <t>2023 ANNUAL MEMBERSHIP DUES</t>
  </si>
  <si>
    <t>2023 Benefits by Area</t>
  </si>
  <si>
    <t xml:space="preserve">BENEFITS BY PROGRAM AREA </t>
  </si>
  <si>
    <t xml:space="preserve">Finance Program Codes </t>
  </si>
  <si>
    <t>City of Whitehall</t>
  </si>
  <si>
    <t>City of Worthington</t>
  </si>
  <si>
    <t xml:space="preserve">Heath </t>
  </si>
  <si>
    <t>CORE, RSP, and other budgeted payroll</t>
  </si>
  <si>
    <t>MPO only</t>
  </si>
  <si>
    <t>66713, 66714</t>
  </si>
  <si>
    <t>Various CORPO programs</t>
  </si>
  <si>
    <t>7 CORPO Counties (Knox, Mad, Mor, Mar, Pic, Un, Fai)</t>
  </si>
  <si>
    <t>67410, 67411, 67419, etc.</t>
  </si>
  <si>
    <t>Technical Assistance Program (divide into the 5 participating members)</t>
  </si>
  <si>
    <t>66571, 66572</t>
  </si>
  <si>
    <t>Grove city, BrownT Berlin T Violet T Delare City</t>
  </si>
  <si>
    <t>DONE</t>
  </si>
  <si>
    <t>ODOT TID Funding</t>
  </si>
  <si>
    <t>ODOT TID funding</t>
  </si>
  <si>
    <t xml:space="preserve">NO FUNDING RECEIVED </t>
  </si>
  <si>
    <t xml:space="preserve">Federal Transportation Funding </t>
  </si>
  <si>
    <t>MORPC-Federal Transportation funding (STP, TAP, CMAQ &amp; 5310)</t>
  </si>
  <si>
    <t xml:space="preserve">MORPC-Federal Transportation funding (STP, TAP, CMAQ, CRP &amp; 5310) </t>
  </si>
  <si>
    <t>MORPC-Federal Transportation funding (STP, TAP, CMAQ &amp; 5310) Provided to COTA allocate to all FRA Cty mems.</t>
  </si>
  <si>
    <t>Allocate to FRA COUNTY members</t>
  </si>
  <si>
    <t>Provided to COTA allocate to all FRA Cty mems.</t>
  </si>
  <si>
    <t>Should we eliminate this line?</t>
  </si>
  <si>
    <t>Sent to Nick to see if we should elim?</t>
  </si>
  <si>
    <t>MORPC-Federal Transportation funding (STP, TAP, CMAQ, CRP &amp; 5310) Provided to Delaware County Transit allocate to all DEL Cty mems.</t>
  </si>
  <si>
    <t>MORPC-Federal Transportation funding (STP, TAP, CMAQ &amp; 5310) Provided to Delaware County Transit allocate to all DEL Cty mems.</t>
  </si>
  <si>
    <t>Allocate to DELAWARE COUNTY members</t>
  </si>
  <si>
    <t>Ohio Public Works Commission Awarded Projects</t>
  </si>
  <si>
    <t>OPWC SCIP/LTIP funding received</t>
  </si>
  <si>
    <t>National Resource Assistance Council projects</t>
  </si>
  <si>
    <t>NRAC (National Resource Assistance Council) awarded projects OPWC NRAC funding received</t>
  </si>
  <si>
    <t>Columbus – $ 2,470,000; Hilliard - $1,507,500; Whitehall - $535,035</t>
  </si>
  <si>
    <t>Edwina Teye</t>
  </si>
  <si>
    <t>Columbus, Hilliard &amp;Whitehall</t>
  </si>
  <si>
    <t xml:space="preserve">DONE </t>
  </si>
  <si>
    <t>Brownfield Services</t>
  </si>
  <si>
    <t xml:space="preserve">Brownfield Services </t>
  </si>
  <si>
    <t xml:space="preserve"> Add to the members that recd service (E will allocate sent ? to Maria</t>
  </si>
  <si>
    <t>Done</t>
  </si>
  <si>
    <t>Mobility Manager program</t>
  </si>
  <si>
    <t>67420, 67421, etc.</t>
  </si>
  <si>
    <t>MPO allocate</t>
  </si>
  <si>
    <t>LinkUS</t>
  </si>
  <si>
    <t>US EDA</t>
  </si>
  <si>
    <t>allocate 11 counties ea mem in county gets same county benefit</t>
  </si>
  <si>
    <t>ODOT Major Growth and Economic Development (Intel)</t>
  </si>
  <si>
    <t>INTEL funds NOT USED YET in 2023</t>
  </si>
  <si>
    <t>Maria responded</t>
  </si>
  <si>
    <t>DO NOT ALLOCATE</t>
  </si>
  <si>
    <t>RS Transportation Data Collection</t>
  </si>
  <si>
    <t>Funding 66600</t>
  </si>
  <si>
    <t>Nick = Residential Services area data collection</t>
  </si>
  <si>
    <t>Allocate to franklin county communities</t>
  </si>
  <si>
    <t>allocate to all members</t>
  </si>
  <si>
    <t>Active Transportation Planning</t>
  </si>
  <si>
    <t>MPO communities</t>
  </si>
  <si>
    <t>CORE, RSP, and other budgeted payroll (minus Reg. Strat. Init.)</t>
  </si>
  <si>
    <t>8 County (see list on left)</t>
  </si>
  <si>
    <t>Ohio EPA Water Resources Planning  (all 15 counties)</t>
  </si>
  <si>
    <t>Allocate to all members</t>
  </si>
  <si>
    <t>Association of Pedestrian &amp; Bicycle Professionals</t>
  </si>
  <si>
    <t>Full benefit to all</t>
  </si>
  <si>
    <t>Full Value</t>
  </si>
  <si>
    <t>30022, 30023</t>
  </si>
  <si>
    <t>Franklin only</t>
  </si>
  <si>
    <r>
      <t xml:space="preserve">Wayfinding Strategy, </t>
    </r>
    <r>
      <rPr>
        <strike/>
        <sz val="10"/>
        <color rgb="FF000000"/>
        <rFont val="Arial"/>
        <family val="2"/>
      </rPr>
      <t>USEPA</t>
    </r>
  </si>
  <si>
    <t>Sustaining Scioto (2022)</t>
  </si>
  <si>
    <t>Sustaining Scioto benefits same Franklin, Delaware, Marion, Morrow, Madison &amp; Union)</t>
  </si>
  <si>
    <t>allocate to members in 6 counties (even though 4 paid for it)</t>
  </si>
  <si>
    <t>66733, 66734</t>
  </si>
  <si>
    <t>Columbus Green House Gas Inventory</t>
  </si>
  <si>
    <t>Individual DONE</t>
  </si>
  <si>
    <t>Trail Towns</t>
  </si>
  <si>
    <t>All Members- E will insert to all mems</t>
  </si>
  <si>
    <t>Full value DONE</t>
  </si>
  <si>
    <t>15022, 15023</t>
  </si>
  <si>
    <t>Franklin County Members - E to do</t>
  </si>
  <si>
    <t>USEPA Air Quality Grant</t>
  </si>
  <si>
    <t>Data and Mapping Programs</t>
  </si>
  <si>
    <t>50023-5009</t>
  </si>
  <si>
    <t>All members - E to do</t>
  </si>
  <si>
    <t xml:space="preserve">All Members </t>
  </si>
  <si>
    <t>Residential Services</t>
  </si>
  <si>
    <t>75010, 75011, etc. and 75040</t>
  </si>
  <si>
    <t>Garrett Completed DONE</t>
  </si>
  <si>
    <t xml:space="preserve">COCIC </t>
  </si>
  <si>
    <t>Affordable Housing Trust</t>
  </si>
  <si>
    <t>AHT</t>
  </si>
  <si>
    <t>Robert noted funds applied in Franklin County homes</t>
  </si>
  <si>
    <t xml:space="preserve">Franklin County Members </t>
  </si>
  <si>
    <t>80023 and other budgeted exp.</t>
  </si>
  <si>
    <t>Home Weatheriztion Appliation Program (HWAP)</t>
  </si>
  <si>
    <t>Ohio Department of Health Lead Saftey Program (Home Repair)</t>
  </si>
  <si>
    <t>ODH</t>
  </si>
  <si>
    <t>Franklin County (not in City of Columbus)</t>
  </si>
  <si>
    <t>Healthy Homes Grant (Home Repair)</t>
  </si>
  <si>
    <t>HHPP</t>
  </si>
  <si>
    <t>Residential Director Support</t>
  </si>
  <si>
    <t>Executive Management &amp; Finance Services</t>
  </si>
  <si>
    <t xml:space="preserve">        </t>
  </si>
  <si>
    <t>Ohio Rural Development Alliance</t>
  </si>
  <si>
    <t>Rural (out of NTD)</t>
  </si>
  <si>
    <t>ALL BUT FRANKLIN CTY</t>
  </si>
  <si>
    <t>ALL BUT FRANKLIN CTY DONE</t>
  </si>
  <si>
    <t xml:space="preserve"> 50013-5013 and 50033-5004</t>
  </si>
  <si>
    <t>50023-5010</t>
  </si>
  <si>
    <t>full value DONE</t>
  </si>
  <si>
    <t>50023-5025</t>
  </si>
  <si>
    <t>Executive Director &amp; Board Member Travel</t>
  </si>
  <si>
    <t>Member services and Development</t>
  </si>
  <si>
    <t>50023-5005, 50033-5001, and 50033-5002 &amp; 5003</t>
  </si>
  <si>
    <t>Do not include</t>
  </si>
  <si>
    <t>50023-5006 &amp; 5007 (minus Kegler Brown, Col. Region Coal., Gongwer)</t>
  </si>
  <si>
    <t>Regional Investment Work</t>
  </si>
  <si>
    <t>50023-5008, excludes Grant Finder</t>
  </si>
  <si>
    <t>Membership Outreach, Special Events, Regional Collaboration &amp; Briefs</t>
  </si>
  <si>
    <t>50023-5016 (minus CDFA)</t>
  </si>
  <si>
    <t>50023-5006</t>
  </si>
  <si>
    <t>Defense and Advocacy Services</t>
  </si>
  <si>
    <t xml:space="preserve">     Association of Defence Communities </t>
  </si>
  <si>
    <t xml:space="preserve">     Central Ohio Defense Group</t>
  </si>
  <si>
    <t>50023-5008</t>
  </si>
  <si>
    <t>50023-5016</t>
  </si>
  <si>
    <t>Gongwer Legislative Tracking</t>
  </si>
  <si>
    <r>
      <t xml:space="preserve">Gongwer </t>
    </r>
    <r>
      <rPr>
        <strike/>
        <sz val="10"/>
        <rFont val="Arial"/>
        <family val="2"/>
      </rPr>
      <t>News (half year)</t>
    </r>
  </si>
  <si>
    <t>50023-5007</t>
  </si>
  <si>
    <t>50013-5014</t>
  </si>
  <si>
    <t>Freight Conference</t>
  </si>
  <si>
    <t>Anticipated cost of benefits provided through Dec. 31, 2023.</t>
  </si>
  <si>
    <t>Community</t>
  </si>
  <si>
    <t>Delaware County Total</t>
  </si>
  <si>
    <t>Cities (10% population dues)</t>
  </si>
  <si>
    <t>Villages</t>
  </si>
  <si>
    <t>Townships</t>
  </si>
  <si>
    <t>Fairfield County Total</t>
  </si>
  <si>
    <t>Franklin County Total</t>
  </si>
  <si>
    <t>Hocking County Total (g)</t>
  </si>
  <si>
    <t>Knox County Total</t>
  </si>
  <si>
    <t>Gann (Brinkhaven)</t>
  </si>
  <si>
    <t>Licking County Total (g)</t>
  </si>
  <si>
    <t>Hartford (Croton)</t>
  </si>
  <si>
    <t>Logan County Total (g)</t>
  </si>
  <si>
    <t>Madison County Total</t>
  </si>
  <si>
    <t>Marion County Total</t>
  </si>
  <si>
    <t>Morrow County Total (g)</t>
  </si>
  <si>
    <t>Perry County Total (g)</t>
  </si>
  <si>
    <t>Union County Total</t>
  </si>
  <si>
    <t>City (county part)</t>
  </si>
  <si>
    <t>Village (county part)</t>
  </si>
  <si>
    <t>2025 
Member Type</t>
  </si>
  <si>
    <t>RPC</t>
  </si>
  <si>
    <t>2026 
Member Type</t>
  </si>
  <si>
    <t>January 1, 2025 Population Estimate</t>
  </si>
  <si>
    <t>Mt Sterling</t>
  </si>
  <si>
    <t xml:space="preserve">Plain City </t>
  </si>
  <si>
    <t>Marion City</t>
  </si>
  <si>
    <t>Cost of Service</t>
  </si>
  <si>
    <t>Jurisdiction Name</t>
  </si>
  <si>
    <t>Jurisdicition Type</t>
  </si>
  <si>
    <t>Member/ Non Member</t>
  </si>
  <si>
    <t>Individual allocation</t>
  </si>
  <si>
    <t>Counties &amp; Members</t>
  </si>
  <si>
    <t>Join Date</t>
  </si>
  <si>
    <t>Member Count</t>
  </si>
  <si>
    <t>2025 ANNUAL MEMBERSHP DUES</t>
  </si>
  <si>
    <t>Mt Sterling Village</t>
  </si>
  <si>
    <t>West Jefferson Village</t>
  </si>
  <si>
    <t>2025 Pop Count</t>
  </si>
  <si>
    <r>
      <rPr>
        <b/>
        <sz val="10"/>
        <color rgb="FFFF0000"/>
        <rFont val="Arial"/>
        <family val="2"/>
      </rPr>
      <t>DEL</t>
    </r>
    <r>
      <rPr>
        <b/>
        <sz val="10"/>
        <color theme="3"/>
        <rFont val="Arial"/>
        <family val="2"/>
      </rPr>
      <t xml:space="preserve">, </t>
    </r>
    <r>
      <rPr>
        <b/>
        <sz val="10"/>
        <color rgb="FFFF0000"/>
        <rFont val="Arial"/>
        <family val="2"/>
      </rPr>
      <t>FAI,</t>
    </r>
    <r>
      <rPr>
        <b/>
        <sz val="10"/>
        <color theme="3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FRA,</t>
    </r>
    <r>
      <rPr>
        <b/>
        <sz val="10"/>
        <color theme="3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LIC,</t>
    </r>
    <r>
      <rPr>
        <b/>
        <sz val="10"/>
        <color theme="3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LOG</t>
    </r>
    <r>
      <rPr>
        <b/>
        <sz val="10"/>
        <color theme="3"/>
        <rFont val="Arial"/>
        <family val="2"/>
      </rPr>
      <t xml:space="preserve">, </t>
    </r>
    <r>
      <rPr>
        <b/>
        <sz val="10"/>
        <color rgb="FFFF0000"/>
        <rFont val="Arial"/>
        <family val="2"/>
      </rPr>
      <t>Fay</t>
    </r>
    <r>
      <rPr>
        <b/>
        <sz val="10"/>
        <color theme="3"/>
        <rFont val="Arial"/>
        <family val="2"/>
      </rPr>
      <t xml:space="preserve">, </t>
    </r>
    <r>
      <rPr>
        <b/>
        <sz val="10"/>
        <color rgb="FFFF0000"/>
        <rFont val="Arial"/>
        <family val="2"/>
      </rPr>
      <t>Mad,</t>
    </r>
    <r>
      <rPr>
        <b/>
        <sz val="10"/>
        <color theme="3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PIC</t>
    </r>
    <r>
      <rPr>
        <b/>
        <sz val="10"/>
        <color theme="3"/>
        <rFont val="Arial"/>
        <family val="2"/>
      </rPr>
      <t xml:space="preserve">, &amp; </t>
    </r>
    <r>
      <rPr>
        <b/>
        <sz val="10"/>
        <color rgb="FFFF0000"/>
        <rFont val="Arial"/>
        <family val="2"/>
      </rPr>
      <t>Union</t>
    </r>
  </si>
  <si>
    <r>
      <rPr>
        <b/>
        <sz val="10"/>
        <color rgb="FFFF0000"/>
        <rFont val="Arial"/>
        <family val="2"/>
      </rPr>
      <t>Del CO</t>
    </r>
    <r>
      <rPr>
        <b/>
        <sz val="10"/>
        <color theme="4"/>
        <rFont val="Arial"/>
        <family val="2"/>
      </rPr>
      <t>,</t>
    </r>
    <r>
      <rPr>
        <b/>
        <sz val="10"/>
        <color rgb="FFFF0000"/>
        <rFont val="Arial"/>
        <family val="2"/>
      </rPr>
      <t xml:space="preserve"> Fair CO</t>
    </r>
    <r>
      <rPr>
        <b/>
        <sz val="10"/>
        <color theme="4"/>
        <rFont val="Arial"/>
        <family val="2"/>
      </rPr>
      <t xml:space="preserve">, </t>
    </r>
    <r>
      <rPr>
        <b/>
        <sz val="10"/>
        <color rgb="FFFF0000"/>
        <rFont val="Arial"/>
        <family val="2"/>
      </rPr>
      <t>Fra CO</t>
    </r>
    <r>
      <rPr>
        <b/>
        <sz val="10"/>
        <color theme="4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Lick CO</t>
    </r>
  </si>
  <si>
    <r>
      <rPr>
        <b/>
        <sz val="10"/>
        <color rgb="FFFF0000"/>
        <rFont val="Arial"/>
        <family val="2"/>
      </rPr>
      <t>DEL</t>
    </r>
    <r>
      <rPr>
        <b/>
        <sz val="10"/>
        <color theme="3"/>
        <rFont val="Arial"/>
        <family val="2"/>
      </rPr>
      <t>.</t>
    </r>
    <r>
      <rPr>
        <b/>
        <sz val="10"/>
        <color rgb="FFFF0000"/>
        <rFont val="Arial"/>
        <family val="2"/>
      </rPr>
      <t>FAIR,</t>
    </r>
    <r>
      <rPr>
        <b/>
        <sz val="10"/>
        <color theme="3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FRA.</t>
    </r>
    <r>
      <rPr>
        <b/>
        <sz val="10"/>
        <color theme="3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HOC. LIC</t>
    </r>
    <r>
      <rPr>
        <b/>
        <sz val="10"/>
        <color theme="3"/>
        <rFont val="Arial"/>
        <family val="2"/>
      </rPr>
      <t xml:space="preserve">. </t>
    </r>
    <r>
      <rPr>
        <b/>
        <sz val="10"/>
        <color rgb="FFFF0000"/>
        <rFont val="Arial"/>
        <family val="2"/>
      </rPr>
      <t>MAD</t>
    </r>
    <r>
      <rPr>
        <b/>
        <sz val="10"/>
        <color theme="3"/>
        <rFont val="Arial"/>
        <family val="2"/>
      </rPr>
      <t xml:space="preserve">. </t>
    </r>
    <r>
      <rPr>
        <b/>
        <sz val="10"/>
        <color rgb="FFFF0000"/>
        <rFont val="Arial"/>
        <family val="2"/>
      </rPr>
      <t>MOR.</t>
    </r>
    <r>
      <rPr>
        <b/>
        <sz val="10"/>
        <color theme="3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PER</t>
    </r>
    <r>
      <rPr>
        <b/>
        <sz val="10"/>
        <color theme="3"/>
        <rFont val="Arial"/>
        <family val="2"/>
      </rPr>
      <t xml:space="preserve">. </t>
    </r>
    <r>
      <rPr>
        <b/>
        <sz val="10"/>
        <color rgb="FFFF0000"/>
        <rFont val="Arial"/>
        <family val="2"/>
      </rPr>
      <t>PIC</t>
    </r>
    <r>
      <rPr>
        <b/>
        <sz val="10"/>
        <color theme="3"/>
        <rFont val="Arial"/>
        <family val="2"/>
      </rPr>
      <t xml:space="preserve">. &amp; </t>
    </r>
    <r>
      <rPr>
        <b/>
        <sz val="10"/>
        <color rgb="FFFF0000"/>
        <rFont val="Arial"/>
        <family val="2"/>
      </rPr>
      <t>UN</t>
    </r>
  </si>
  <si>
    <t xml:space="preserve">Gohio Commute  </t>
  </si>
  <si>
    <t>66714, 66715,91017</t>
  </si>
  <si>
    <t>15 counties</t>
  </si>
  <si>
    <t xml:space="preserve">Competitive Advantage Process </t>
  </si>
  <si>
    <t>Competitive Advantage Process (minus ORDA)</t>
  </si>
  <si>
    <t>15 Counties</t>
  </si>
  <si>
    <t xml:space="preserve">Central Ohio Rural Planning Organization </t>
  </si>
  <si>
    <t>7 CORPO (Knox, Madison, Morrow, Marion, Pickaway, Union, Fairfield)</t>
  </si>
  <si>
    <t>by award community</t>
  </si>
  <si>
    <t>Divide betw 10 mems.</t>
  </si>
  <si>
    <t>Franklin County only</t>
  </si>
  <si>
    <t>FTA 5310 communities direct awards</t>
  </si>
  <si>
    <t>67410, 67411, 67419, 67412 etc.</t>
  </si>
  <si>
    <t>insert in communities</t>
  </si>
  <si>
    <t xml:space="preserve">MORPC adm Sec 5310 </t>
  </si>
  <si>
    <t>Franklin County Communities</t>
  </si>
  <si>
    <t xml:space="preserve">allocate </t>
  </si>
  <si>
    <t>Gahanna, Galena, Hilliard, Grove City</t>
  </si>
  <si>
    <t>Only Franklin County do not allocate</t>
  </si>
  <si>
    <t>Indiv assigned</t>
  </si>
  <si>
    <t>allocate to FRA CO members</t>
  </si>
  <si>
    <t>Tom Graham inserted</t>
  </si>
  <si>
    <t>Natural Resource Assistance Council Administration</t>
  </si>
  <si>
    <t>Franklin county only</t>
  </si>
  <si>
    <t>Natural Resource Assistance Council projects awarded</t>
  </si>
  <si>
    <t xml:space="preserve">Assigned to each community </t>
  </si>
  <si>
    <t>National Resource Assistance Council projects awarded</t>
  </si>
  <si>
    <t xml:space="preserve"> Columbus &amp; Metro Parks won 2 projects</t>
  </si>
  <si>
    <t xml:space="preserve"> Region 6= 9 transits districts</t>
  </si>
  <si>
    <t>67422, 67423,67433 etc.</t>
  </si>
  <si>
    <t>DEL, FAI, FRA, LIC, LOG, Fay, Mad, PIC, &amp; Union</t>
  </si>
  <si>
    <t>Allocate to all communities in these counties</t>
  </si>
  <si>
    <t xml:space="preserve">US EDA </t>
  </si>
  <si>
    <t>Allocate 11 counties ea mem in county gets same county benefit NO PERRY ROSS HOCKING FAYETTE</t>
  </si>
  <si>
    <t>COTA Transit Supportive Infrastructure</t>
  </si>
  <si>
    <t>All FR co communties</t>
  </si>
  <si>
    <t>EV Charging Grant</t>
  </si>
  <si>
    <t>Greenways and Blueways Planning</t>
  </si>
  <si>
    <t>Allocate to all 15 counties</t>
  </si>
  <si>
    <t xml:space="preserve">Del, Knox, Fair, Lic, Morrow, Pic, </t>
  </si>
  <si>
    <t>Counties on left split evenly  DONE</t>
  </si>
  <si>
    <t>Central Ohio Water Advisory Council</t>
  </si>
  <si>
    <t>(formerly Sustaining scioto) now all 15 counties)</t>
  </si>
  <si>
    <t xml:space="preserve">Allocate  </t>
  </si>
  <si>
    <t>66734, 66735</t>
  </si>
  <si>
    <t>Del CO, Fair CO, Fra CO Lick CO</t>
  </si>
  <si>
    <t xml:space="preserve">Allocate </t>
  </si>
  <si>
    <t>10503/10504</t>
  </si>
  <si>
    <t xml:space="preserve"> Columbus pays us to do</t>
  </si>
  <si>
    <t>DO not allocate</t>
  </si>
  <si>
    <t>Franklin Co mems</t>
  </si>
  <si>
    <t>OEPA Regional Water Study</t>
  </si>
  <si>
    <t>final parts of study</t>
  </si>
  <si>
    <t>Climate Pollution Reduction Grant</t>
  </si>
  <si>
    <t>DEL.FAIR, FRA. HOC. LIC. MAD. MOR. PER. PIC. &amp; UN</t>
  </si>
  <si>
    <t>Full value</t>
  </si>
  <si>
    <t>Insights Platform</t>
  </si>
  <si>
    <t>All 15 counties</t>
  </si>
  <si>
    <t>75013,. 75040</t>
  </si>
  <si>
    <t>Allocate to FRA COUNTY communities</t>
  </si>
  <si>
    <t>80033,80043,80063, 80073,80083,88833, 88843,88863,88873, 88883 ect,</t>
  </si>
  <si>
    <t>Partially allocated what I could</t>
  </si>
  <si>
    <t>Franklin County ODOD Lead Safe Ohio</t>
  </si>
  <si>
    <t xml:space="preserve">Affordable Home Trust </t>
  </si>
  <si>
    <t xml:space="preserve"> 50014-5013 and 50034-5004</t>
  </si>
  <si>
    <t>DO NOT INCLUDE</t>
  </si>
  <si>
    <t>50024-5010</t>
  </si>
  <si>
    <t>All members full value</t>
  </si>
  <si>
    <t>50024-5025</t>
  </si>
  <si>
    <t>National Association of Development Organizations</t>
  </si>
  <si>
    <t>NADO</t>
  </si>
  <si>
    <t>50024-5005, 50034-5001, and 50034-5002 &amp; 5003</t>
  </si>
  <si>
    <t>Services to Members  SA?</t>
  </si>
  <si>
    <t>50024-5016 (minus CDFA)</t>
  </si>
  <si>
    <t>eileen</t>
  </si>
  <si>
    <t>Local Government Summer Intern Subsidy  (SEE E.)</t>
  </si>
  <si>
    <t>$4,410 (COTA)</t>
  </si>
  <si>
    <t>Columbus Region Coalition (does NOT include Ross, Perry or  Hocking)</t>
  </si>
  <si>
    <t>11 Counties: NOT Perry, Hocking, Ross, full value</t>
  </si>
  <si>
    <r>
      <t xml:space="preserve">Gongwer </t>
    </r>
    <r>
      <rPr>
        <b/>
        <strike/>
        <sz val="10"/>
        <color theme="3"/>
        <rFont val="Arial"/>
        <family val="2"/>
      </rPr>
      <t>News (half year)</t>
    </r>
  </si>
  <si>
    <t>Total Return on investment</t>
  </si>
  <si>
    <t>(*)Anticipated cost of benefits provided through Dec. 31, 2025.</t>
  </si>
  <si>
    <t>Total regional Benefit</t>
  </si>
  <si>
    <t>Max</t>
  </si>
  <si>
    <t>Community-Based Planning Assistance launched in 4th qtr. Value is not included.</t>
  </si>
  <si>
    <t>Overall ROI for MORPC</t>
  </si>
  <si>
    <t>Min</t>
  </si>
  <si>
    <t>26 interns were placed in Franklin County communities. Value not assigned.</t>
  </si>
  <si>
    <t>Overall ROI by MORPC Resident</t>
  </si>
  <si>
    <t>Average</t>
  </si>
  <si>
    <t>E. $85,300 =</t>
  </si>
  <si>
    <t>$4,410 COTA</t>
  </si>
  <si>
    <t>$4,410 Obetz</t>
  </si>
  <si>
    <t>$8,960 London</t>
  </si>
  <si>
    <t>$8,960 Marion City</t>
  </si>
  <si>
    <t>$8,950 Newark</t>
  </si>
  <si>
    <t>$1,600 Granville T</t>
  </si>
  <si>
    <t>$12,000 Hocking Cty/City of Logan</t>
  </si>
  <si>
    <t>$12,000 Perry County</t>
  </si>
  <si>
    <t>$12,000 Circleville</t>
  </si>
  <si>
    <t>$12,000 Chillicothe</t>
  </si>
  <si>
    <t xml:space="preserve">SAFE STREETS FORUM </t>
  </si>
  <si>
    <t>did not include</t>
  </si>
  <si>
    <t xml:space="preserve">Academy Forum </t>
  </si>
  <si>
    <t xml:space="preserve">Cost effective training program </t>
  </si>
  <si>
    <t>Safe Streets for All</t>
  </si>
  <si>
    <t>Jordan confirmed</t>
  </si>
  <si>
    <t>DID NOT INCLUDE</t>
  </si>
  <si>
    <t>Still working out the award etc.</t>
  </si>
  <si>
    <t>Data Day</t>
  </si>
  <si>
    <t xml:space="preserve">  SKIP</t>
  </si>
  <si>
    <t>*TOTAL</t>
  </si>
  <si>
    <t>MORPC MEMBER BENEFITS</t>
  </si>
  <si>
    <t>MEMBER DUES</t>
  </si>
  <si>
    <t xml:space="preserve">Provided to COTA </t>
  </si>
  <si>
    <t xml:space="preserve">State of the Region </t>
  </si>
  <si>
    <t xml:space="preserve">Association of Defence Communities </t>
  </si>
  <si>
    <t>Central Ohio Defense Group</t>
  </si>
  <si>
    <t>Economic Development Academy Value not included.</t>
  </si>
  <si>
    <t>Community-Based Planning Assistance Value not included.</t>
  </si>
  <si>
    <t>Membership Services (Outreach, newsletter, events, etc.)</t>
  </si>
  <si>
    <t xml:space="preserve"> Other services included in the above programs</t>
  </si>
  <si>
    <t>*Anticipated cost of benefits provided Jan. 1 thru Dec.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</si>
</sst>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_(* #,##0_);_(* \(#,##0\);_(* &quot;-&quot;??_);_(@_)"/>
    <numFmt numFmtId="167" formatCode="_(&quot;$&quot;* #,##0_);_(&quot;$&quot;* \(#,##0\);_(&quot;$&quot;* &quot;-&quot;??_);_(@_)"/>
  </numFmts>
  <fonts count="13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color theme="4" tint="-0.249977111117893"/>
      <name val="Arial"/>
      <family val="2"/>
    </font>
    <font>
      <b/>
      <sz val="12"/>
      <color theme="3" tint="0.39997558519241921"/>
      <name val="Arial"/>
      <family val="2"/>
    </font>
    <font>
      <b/>
      <sz val="12"/>
      <color rgb="FF0070C0"/>
      <name val="Arial"/>
      <family val="2"/>
    </font>
    <font>
      <sz val="11"/>
      <color rgb="FF0070C0"/>
      <name val="Arial"/>
      <family val="2"/>
    </font>
    <font>
      <sz val="12"/>
      <color rgb="FF0070C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4" tint="-0.249977111117893"/>
      <name val="Arial"/>
      <family val="2"/>
    </font>
    <font>
      <b/>
      <u/>
      <sz val="12"/>
      <name val="Arial"/>
      <family val="2"/>
    </font>
    <font>
      <sz val="12"/>
      <color theme="4"/>
      <name val="Arial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Franklin Gothic Medium Cond"/>
      <family val="2"/>
    </font>
    <font>
      <sz val="11"/>
      <color theme="1"/>
      <name val="Franklin Gothic Medium Cond"/>
      <family val="2"/>
    </font>
    <font>
      <b/>
      <sz val="10"/>
      <color theme="1"/>
      <name val="Franklin Gothic Medium Cond"/>
      <family val="2"/>
    </font>
    <font>
      <sz val="10"/>
      <color indexed="8"/>
      <name val="Arial"/>
      <family val="2"/>
    </font>
    <font>
      <sz val="10"/>
      <color indexed="8"/>
      <name val="Franklin Gothic Medium Cond"/>
      <family val="2"/>
    </font>
    <font>
      <sz val="11"/>
      <color indexed="8"/>
      <name val="Franklin Gothic Medium Cond"/>
      <family val="2"/>
    </font>
    <font>
      <sz val="12"/>
      <color theme="1"/>
      <name val="Arial"/>
      <family val="2"/>
    </font>
    <font>
      <sz val="10"/>
      <color rgb="FFFF0000"/>
      <name val="Franklin Gothic Medium Cond"/>
      <family val="2"/>
    </font>
    <font>
      <b/>
      <sz val="12"/>
      <name val="Arial"/>
      <family val="2"/>
    </font>
    <font>
      <b/>
      <sz val="12"/>
      <color rgb="FF7030A0"/>
      <name val="Arial"/>
      <family val="2"/>
    </font>
    <font>
      <b/>
      <sz val="12"/>
      <color theme="0"/>
      <name val="Arial"/>
      <family val="2"/>
    </font>
    <font>
      <b/>
      <sz val="12"/>
      <color rgb="FF00B050"/>
      <name val="Arial"/>
      <family val="2"/>
    </font>
    <font>
      <b/>
      <sz val="12"/>
      <color theme="4"/>
      <name val="Arial"/>
      <family val="2"/>
    </font>
    <font>
      <sz val="12"/>
      <color theme="3" tint="0.39997558519241921"/>
      <name val="Arial"/>
      <family val="2"/>
    </font>
    <font>
      <b/>
      <u/>
      <sz val="12"/>
      <name val="Franklin Gothic Medium"/>
      <family val="2"/>
    </font>
    <font>
      <b/>
      <sz val="12"/>
      <name val="Franklin Gothic Medium"/>
      <family val="2"/>
    </font>
    <font>
      <sz val="12"/>
      <color theme="0"/>
      <name val="Franklin Gothic Medium"/>
      <family val="2"/>
    </font>
    <font>
      <sz val="12"/>
      <color theme="4"/>
      <name val="Franklin Gothic Medium"/>
      <family val="2"/>
    </font>
    <font>
      <sz val="12"/>
      <color theme="1"/>
      <name val="Franklin Gothic Medium"/>
      <family val="2"/>
    </font>
    <font>
      <sz val="12"/>
      <color rgb="FFFF0000"/>
      <name val="Franklin Gothic Medium"/>
      <family val="2"/>
    </font>
    <font>
      <sz val="12"/>
      <name val="Franklin Gothic Medium"/>
      <family val="2"/>
    </font>
    <font>
      <sz val="12"/>
      <name val="Calibri"/>
      <family val="2"/>
      <scheme val="minor"/>
    </font>
    <font>
      <b/>
      <u/>
      <sz val="12"/>
      <color theme="3" tint="0.39997558519241921"/>
      <name val="Arial"/>
      <family val="2"/>
    </font>
    <font>
      <b/>
      <strike/>
      <sz val="12"/>
      <color theme="3" tint="0.39994506668294322"/>
      <name val="Arial"/>
      <family val="2"/>
    </font>
    <font>
      <b/>
      <sz val="12"/>
      <color theme="4"/>
      <name val="Franklin Gothic Medium"/>
      <family val="2"/>
    </font>
    <font>
      <b/>
      <u/>
      <sz val="12"/>
      <color theme="4" tint="-0.249977111117893"/>
      <name val="Arial"/>
      <family val="2"/>
    </font>
    <font>
      <b/>
      <sz val="12"/>
      <color theme="4" tint="-0.249977111117893"/>
      <name val="Franklin Gothic Medium"/>
      <family val="2"/>
    </font>
    <font>
      <sz val="12"/>
      <color theme="4" tint="-0.249977111117893"/>
      <name val="Franklin Gothic Medium"/>
      <family val="2"/>
    </font>
    <font>
      <b/>
      <sz val="12"/>
      <color rgb="FFC00000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sz val="12"/>
      <color theme="3" tint="0.59999389629810485"/>
      <name val="Arial"/>
      <family val="2"/>
    </font>
    <font>
      <sz val="11"/>
      <color theme="4" tint="-0.249977111117893"/>
      <name val="Franklin Gothic Book"/>
      <family val="2"/>
    </font>
    <font>
      <sz val="11"/>
      <color theme="3" tint="0.59999389629810485"/>
      <name val="Arial"/>
      <family val="2"/>
    </font>
    <font>
      <b/>
      <sz val="12"/>
      <color theme="3"/>
      <name val="Arial"/>
      <family val="2"/>
    </font>
    <font>
      <sz val="14"/>
      <color theme="3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Arial"/>
      <family val="2"/>
    </font>
    <font>
      <i/>
      <sz val="10"/>
      <color indexed="8"/>
      <name val="Franklin Gothic Medium Cond"/>
      <family val="2"/>
    </font>
    <font>
      <sz val="10"/>
      <name val="Franklin Gothic Medium Cond"/>
      <family val="2"/>
    </font>
    <font>
      <sz val="11"/>
      <name val="Calibri"/>
      <family val="2"/>
      <scheme val="minor"/>
    </font>
    <font>
      <b/>
      <sz val="12"/>
      <color rgb="FF92D050"/>
      <name val="Arial"/>
      <family val="2"/>
    </font>
    <font>
      <b/>
      <sz val="12"/>
      <color rgb="FF588824"/>
      <name val="Arial"/>
      <family val="2"/>
    </font>
    <font>
      <sz val="11"/>
      <name val="Franklin Gothic Book"/>
      <family val="2"/>
    </font>
    <font>
      <sz val="11"/>
      <color theme="1"/>
      <name val="Franklin Gothic Book"/>
      <family val="2"/>
    </font>
    <font>
      <b/>
      <u/>
      <sz val="12"/>
      <color rgb="FF0070C0"/>
      <name val="Arial"/>
      <family val="2"/>
    </font>
    <font>
      <b/>
      <sz val="11"/>
      <color rgb="FF0070C0"/>
      <name val="Franklin Gothic Book"/>
      <family val="2"/>
    </font>
    <font>
      <b/>
      <sz val="11"/>
      <color theme="4" tint="-0.249977111117893"/>
      <name val="Franklin Gothic Book"/>
      <family val="2"/>
    </font>
    <font>
      <sz val="12"/>
      <color rgb="FF00B0F0"/>
      <name val="Arial"/>
      <family val="2"/>
    </font>
    <font>
      <b/>
      <sz val="12"/>
      <color rgb="FF00B0F0"/>
      <name val="Arial"/>
      <family val="2"/>
    </font>
    <font>
      <b/>
      <sz val="12"/>
      <color rgb="FF002060"/>
      <name val="Arial"/>
      <family val="2"/>
    </font>
    <font>
      <b/>
      <sz val="14"/>
      <color rgb="FFFF0000"/>
      <name val="Calibri"/>
      <family val="2"/>
      <scheme val="minor"/>
    </font>
    <font>
      <sz val="11"/>
      <color rgb="FF00B0F0"/>
      <name val="Arial"/>
      <family val="2"/>
    </font>
    <font>
      <b/>
      <sz val="12"/>
      <color theme="3" tint="0.39997558519241921"/>
      <name val="Franklin Gothic Medium"/>
      <family val="2"/>
    </font>
    <font>
      <b/>
      <sz val="12"/>
      <color rgb="FFC00000"/>
      <name val="Franklin Gothic Medium"/>
      <family val="2"/>
    </font>
    <font>
      <sz val="12"/>
      <color rgb="FFC00000"/>
      <name val="Franklin Gothic Medium"/>
      <family val="2"/>
    </font>
    <font>
      <b/>
      <sz val="12"/>
      <color theme="3" tint="0.59999389629810485"/>
      <name val="Arial"/>
      <family val="2"/>
    </font>
    <font>
      <b/>
      <sz val="11"/>
      <color rgb="FF0070C0"/>
      <name val="Arial"/>
      <family val="2"/>
    </font>
    <font>
      <sz val="12"/>
      <color theme="4" tint="0.59999389629810485"/>
      <name val="Arial"/>
      <family val="2"/>
    </font>
    <font>
      <sz val="12"/>
      <color rgb="FF0070C0"/>
      <name val="Franklin Gothic Medium"/>
      <family val="2"/>
    </font>
    <font>
      <b/>
      <sz val="11"/>
      <color theme="4" tint="-0.249977111117893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rgb="FF7030A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1"/>
      <color rgb="FFC00000"/>
      <name val="Arial"/>
      <family val="2"/>
    </font>
    <font>
      <sz val="11"/>
      <color theme="4" tint="-0.249977111117893"/>
      <name val="Arial"/>
      <family val="2"/>
    </font>
    <font>
      <b/>
      <u/>
      <sz val="11"/>
      <name val="Arial"/>
      <family val="2"/>
    </font>
    <font>
      <b/>
      <sz val="11"/>
      <color theme="3" tint="0.39997558519241921"/>
      <name val="Arial"/>
      <family val="2"/>
    </font>
    <font>
      <sz val="11"/>
      <color theme="4"/>
      <name val="Arial"/>
      <family val="2"/>
    </font>
    <font>
      <sz val="11"/>
      <color theme="3" tint="0.39997558519241921"/>
      <name val="Arial"/>
      <family val="2"/>
    </font>
    <font>
      <b/>
      <u/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2"/>
      <name val="Calibri"/>
      <family val="2"/>
    </font>
    <font>
      <sz val="9"/>
      <color theme="1"/>
      <name val="Segoe UI"/>
      <family val="2"/>
    </font>
    <font>
      <b/>
      <strike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sz val="10"/>
      <color rgb="FF00B05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strike/>
      <sz val="10"/>
      <name val="Arial"/>
      <family val="2"/>
    </font>
    <font>
      <sz val="10"/>
      <color rgb="FF00B0F0"/>
      <name val="Arial"/>
      <family val="2"/>
    </font>
    <font>
      <b/>
      <sz val="10"/>
      <color theme="4"/>
      <name val="Arial"/>
      <family val="2"/>
    </font>
    <font>
      <b/>
      <sz val="10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10"/>
      <color rgb="FF00B0F0"/>
      <name val="Arial"/>
      <family val="2"/>
    </font>
    <font>
      <b/>
      <sz val="8"/>
      <color rgb="FF00B0F0"/>
      <name val="Arial"/>
      <family val="2"/>
    </font>
    <font>
      <b/>
      <sz val="10"/>
      <color rgb="FF0070C0"/>
      <name val="Arial"/>
      <family val="2"/>
    </font>
    <font>
      <b/>
      <sz val="10"/>
      <color rgb="FF538DD5"/>
      <name val="Arial"/>
      <family val="2"/>
    </font>
    <font>
      <b/>
      <sz val="10"/>
      <color rgb="FFFF0000"/>
      <name val="Arial"/>
      <family val="2"/>
    </font>
    <font>
      <b/>
      <u/>
      <sz val="10"/>
      <color rgb="FF0070C0"/>
      <name val="Arial"/>
      <family val="2"/>
    </font>
    <font>
      <b/>
      <sz val="10"/>
      <color theme="3"/>
      <name val="Arial"/>
      <family val="2"/>
    </font>
    <font>
      <b/>
      <sz val="10"/>
      <color theme="3" tint="0.79998168889431442"/>
      <name val="Arial"/>
      <family val="2"/>
    </font>
    <font>
      <b/>
      <sz val="10"/>
      <color theme="3" tint="0.59999389629810485"/>
      <name val="Arial"/>
      <family val="2"/>
    </font>
    <font>
      <b/>
      <sz val="10"/>
      <color rgb="FF1F497D"/>
      <name val="Arial"/>
      <family val="2"/>
    </font>
    <font>
      <b/>
      <strike/>
      <sz val="10"/>
      <color theme="3"/>
      <name val="Arial"/>
      <family val="2"/>
    </font>
    <font>
      <b/>
      <sz val="10"/>
      <color theme="4" tint="0.59999389629810485"/>
      <name val="Arial"/>
      <family val="2"/>
    </font>
    <font>
      <b/>
      <u/>
      <sz val="10"/>
      <color theme="3" tint="0.59999389629810485"/>
      <name val="Arial"/>
      <family val="2"/>
    </font>
    <font>
      <b/>
      <u/>
      <sz val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</fonts>
  <fills count="52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4B477"/>
        <bgColor indexed="64"/>
      </patternFill>
    </fill>
    <fill>
      <patternFill patternType="solid">
        <fgColor rgb="FFA2CDA4"/>
        <bgColor indexed="64"/>
      </patternFill>
    </fill>
    <fill>
      <patternFill patternType="solid">
        <fgColor rgb="FF459B4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00B2BF"/>
        <bgColor indexed="64"/>
      </patternFill>
    </fill>
  </fills>
  <borders count="18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92D050"/>
      </left>
      <right/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2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7" fillId="39" borderId="16">
      <alignment horizontal="left"/>
    </xf>
  </cellStyleXfs>
  <cellXfs count="1918">
    <xf numFmtId="0" fontId="0" fillId="0" borderId="0" xfId="0"/>
    <xf numFmtId="164" fontId="4" fillId="2" borderId="4" xfId="0" applyNumberFormat="1" applyFont="1" applyFill="1" applyBorder="1" applyAlignment="1">
      <alignment horizontal="right"/>
    </xf>
    <xf numFmtId="164" fontId="6" fillId="11" borderId="4" xfId="0" applyNumberFormat="1" applyFont="1" applyFill="1" applyBorder="1"/>
    <xf numFmtId="164" fontId="4" fillId="3" borderId="4" xfId="0" applyNumberFormat="1" applyFont="1" applyFill="1" applyBorder="1"/>
    <xf numFmtId="164" fontId="5" fillId="28" borderId="4" xfId="0" applyNumberFormat="1" applyFont="1" applyFill="1" applyBorder="1"/>
    <xf numFmtId="164" fontId="6" fillId="14" borderId="4" xfId="0" applyNumberFormat="1" applyFont="1" applyFill="1" applyBorder="1"/>
    <xf numFmtId="164" fontId="6" fillId="5" borderId="4" xfId="0" applyNumberFormat="1" applyFont="1" applyFill="1" applyBorder="1"/>
    <xf numFmtId="164" fontId="5" fillId="29" borderId="4" xfId="0" applyNumberFormat="1" applyFont="1" applyFill="1" applyBorder="1"/>
    <xf numFmtId="164" fontId="5" fillId="30" borderId="4" xfId="0" applyNumberFormat="1" applyFont="1" applyFill="1" applyBorder="1"/>
    <xf numFmtId="164" fontId="4" fillId="31" borderId="4" xfId="0" applyNumberFormat="1" applyFont="1" applyFill="1" applyBorder="1"/>
    <xf numFmtId="164" fontId="5" fillId="26" borderId="4" xfId="0" applyNumberFormat="1" applyFont="1" applyFill="1" applyBorder="1"/>
    <xf numFmtId="164" fontId="4" fillId="16" borderId="4" xfId="0" applyNumberFormat="1" applyFont="1" applyFill="1" applyBorder="1"/>
    <xf numFmtId="164" fontId="5" fillId="17" borderId="4" xfId="0" applyNumberFormat="1" applyFont="1" applyFill="1" applyBorder="1"/>
    <xf numFmtId="164" fontId="7" fillId="18" borderId="3" xfId="0" applyNumberFormat="1" applyFont="1" applyFill="1" applyBorder="1"/>
    <xf numFmtId="164" fontId="8" fillId="7" borderId="4" xfId="0" applyNumberFormat="1" applyFont="1" applyFill="1" applyBorder="1"/>
    <xf numFmtId="164" fontId="8" fillId="15" borderId="4" xfId="0" applyNumberFormat="1" applyFont="1" applyFill="1" applyBorder="1"/>
    <xf numFmtId="164" fontId="9" fillId="27" borderId="4" xfId="0" applyNumberFormat="1" applyFont="1" applyFill="1" applyBorder="1"/>
    <xf numFmtId="164" fontId="5" fillId="13" borderId="4" xfId="0" applyNumberFormat="1" applyFont="1" applyFill="1" applyBorder="1"/>
    <xf numFmtId="164" fontId="10" fillId="18" borderId="3" xfId="0" applyNumberFormat="1" applyFont="1" applyFill="1" applyBorder="1" applyAlignment="1">
      <alignment horizontal="left" indent="2"/>
    </xf>
    <xf numFmtId="164" fontId="12" fillId="0" borderId="4" xfId="0" applyNumberFormat="1" applyFont="1" applyBorder="1"/>
    <xf numFmtId="164" fontId="13" fillId="10" borderId="4" xfId="0" applyNumberFormat="1" applyFont="1" applyFill="1" applyBorder="1"/>
    <xf numFmtId="164" fontId="14" fillId="15" borderId="4" xfId="0" applyNumberFormat="1" applyFont="1" applyFill="1" applyBorder="1"/>
    <xf numFmtId="164" fontId="13" fillId="21" borderId="4" xfId="0" applyNumberFormat="1" applyFont="1" applyFill="1" applyBorder="1"/>
    <xf numFmtId="164" fontId="15" fillId="8" borderId="4" xfId="0" applyNumberFormat="1" applyFont="1" applyFill="1" applyBorder="1"/>
    <xf numFmtId="164" fontId="15" fillId="9" borderId="4" xfId="0" applyNumberFormat="1" applyFont="1" applyFill="1" applyBorder="1"/>
    <xf numFmtId="164" fontId="15" fillId="10" borderId="4" xfId="0" applyNumberFormat="1" applyFont="1" applyFill="1" applyBorder="1"/>
    <xf numFmtId="164" fontId="16" fillId="15" borderId="4" xfId="0" applyNumberFormat="1" applyFont="1" applyFill="1" applyBorder="1"/>
    <xf numFmtId="164" fontId="16" fillId="11" borderId="4" xfId="0" applyNumberFormat="1" applyFont="1" applyFill="1" applyBorder="1"/>
    <xf numFmtId="164" fontId="10" fillId="0" borderId="3" xfId="0" applyNumberFormat="1" applyFont="1" applyBorder="1" applyAlignment="1">
      <alignment horizontal="left" indent="2"/>
    </xf>
    <xf numFmtId="164" fontId="18" fillId="8" borderId="4" xfId="0" applyNumberFormat="1" applyFont="1" applyFill="1" applyBorder="1"/>
    <xf numFmtId="164" fontId="18" fillId="9" borderId="4" xfId="0" applyNumberFormat="1" applyFont="1" applyFill="1" applyBorder="1"/>
    <xf numFmtId="164" fontId="18" fillId="10" borderId="4" xfId="0" applyNumberFormat="1" applyFont="1" applyFill="1" applyBorder="1"/>
    <xf numFmtId="164" fontId="18" fillId="15" borderId="4" xfId="0" applyNumberFormat="1" applyFont="1" applyFill="1" applyBorder="1"/>
    <xf numFmtId="164" fontId="8" fillId="3" borderId="4" xfId="0" applyNumberFormat="1" applyFont="1" applyFill="1" applyBorder="1"/>
    <xf numFmtId="164" fontId="8" fillId="12" borderId="4" xfId="0" applyNumberFormat="1" applyFont="1" applyFill="1" applyBorder="1"/>
    <xf numFmtId="164" fontId="8" fillId="31" borderId="4" xfId="0" applyNumberFormat="1" applyFont="1" applyFill="1" applyBorder="1"/>
    <xf numFmtId="164" fontId="8" fillId="16" borderId="4" xfId="0" applyNumberFormat="1" applyFont="1" applyFill="1" applyBorder="1"/>
    <xf numFmtId="164" fontId="18" fillId="0" borderId="4" xfId="0" applyNumberFormat="1" applyFont="1" applyBorder="1"/>
    <xf numFmtId="164" fontId="10" fillId="0" borderId="3" xfId="0" applyNumberFormat="1" applyFont="1" applyBorder="1" applyAlignment="1">
      <alignment horizontal="left" wrapText="1" indent="2"/>
    </xf>
    <xf numFmtId="164" fontId="19" fillId="18" borderId="3" xfId="0" applyNumberFormat="1" applyFont="1" applyFill="1" applyBorder="1"/>
    <xf numFmtId="164" fontId="10" fillId="0" borderId="4" xfId="0" applyNumberFormat="1" applyFont="1" applyBorder="1" applyAlignment="1">
      <alignment horizontal="left" indent="2"/>
    </xf>
    <xf numFmtId="164" fontId="14" fillId="8" borderId="4" xfId="0" applyNumberFormat="1" applyFont="1" applyFill="1" applyBorder="1"/>
    <xf numFmtId="164" fontId="14" fillId="9" borderId="4" xfId="0" applyNumberFormat="1" applyFont="1" applyFill="1" applyBorder="1"/>
    <xf numFmtId="164" fontId="14" fillId="10" borderId="4" xfId="0" applyNumberFormat="1" applyFont="1" applyFill="1" applyBorder="1"/>
    <xf numFmtId="164" fontId="14" fillId="17" borderId="4" xfId="0" applyNumberFormat="1" applyFont="1" applyFill="1" applyBorder="1"/>
    <xf numFmtId="164" fontId="14" fillId="0" borderId="4" xfId="0" applyNumberFormat="1" applyFont="1" applyBorder="1"/>
    <xf numFmtId="43" fontId="10" fillId="0" borderId="3" xfId="1" applyFont="1" applyFill="1" applyBorder="1" applyAlignment="1">
      <alignment horizontal="left" indent="1"/>
    </xf>
    <xf numFmtId="43" fontId="20" fillId="0" borderId="4" xfId="1" applyFont="1" applyFill="1" applyBorder="1"/>
    <xf numFmtId="164" fontId="7" fillId="19" borderId="3" xfId="0" applyNumberFormat="1" applyFont="1" applyFill="1" applyBorder="1"/>
    <xf numFmtId="164" fontId="19" fillId="0" borderId="3" xfId="0" applyNumberFormat="1" applyFont="1" applyBorder="1"/>
    <xf numFmtId="164" fontId="20" fillId="8" borderId="4" xfId="0" applyNumberFormat="1" applyFont="1" applyFill="1" applyBorder="1"/>
    <xf numFmtId="164" fontId="20" fillId="9" borderId="4" xfId="0" applyNumberFormat="1" applyFont="1" applyFill="1" applyBorder="1"/>
    <xf numFmtId="164" fontId="20" fillId="10" borderId="4" xfId="0" applyNumberFormat="1" applyFont="1" applyFill="1" applyBorder="1"/>
    <xf numFmtId="164" fontId="20" fillId="15" borderId="4" xfId="0" applyNumberFormat="1" applyFont="1" applyFill="1" applyBorder="1"/>
    <xf numFmtId="164" fontId="20" fillId="27" borderId="4" xfId="0" applyNumberFormat="1" applyFont="1" applyFill="1" applyBorder="1"/>
    <xf numFmtId="164" fontId="20" fillId="13" borderId="4" xfId="0" applyNumberFormat="1" applyFont="1" applyFill="1" applyBorder="1"/>
    <xf numFmtId="164" fontId="20" fillId="28" borderId="4" xfId="0" applyNumberFormat="1" applyFont="1" applyFill="1" applyBorder="1"/>
    <xf numFmtId="164" fontId="20" fillId="5" borderId="4" xfId="0" applyNumberFormat="1" applyFont="1" applyFill="1" applyBorder="1"/>
    <xf numFmtId="164" fontId="20" fillId="29" borderId="4" xfId="0" applyNumberFormat="1" applyFont="1" applyFill="1" applyBorder="1"/>
    <xf numFmtId="164" fontId="20" fillId="30" borderId="4" xfId="0" applyNumberFormat="1" applyFont="1" applyFill="1" applyBorder="1"/>
    <xf numFmtId="164" fontId="20" fillId="25" borderId="4" xfId="0" applyNumberFormat="1" applyFont="1" applyFill="1" applyBorder="1"/>
    <xf numFmtId="164" fontId="20" fillId="26" borderId="4" xfId="0" applyNumberFormat="1" applyFont="1" applyFill="1" applyBorder="1"/>
    <xf numFmtId="164" fontId="20" fillId="17" borderId="4" xfId="0" applyNumberFormat="1" applyFont="1" applyFill="1" applyBorder="1"/>
    <xf numFmtId="164" fontId="20" fillId="20" borderId="4" xfId="0" applyNumberFormat="1" applyFont="1" applyFill="1" applyBorder="1"/>
    <xf numFmtId="164" fontId="20" fillId="12" borderId="4" xfId="0" applyNumberFormat="1" applyFont="1" applyFill="1" applyBorder="1"/>
    <xf numFmtId="164" fontId="20" fillId="0" borderId="4" xfId="0" applyNumberFormat="1" applyFont="1" applyBorder="1"/>
    <xf numFmtId="164" fontId="10" fillId="18" borderId="3" xfId="0" applyNumberFormat="1" applyFont="1" applyFill="1" applyBorder="1" applyAlignment="1">
      <alignment horizontal="right"/>
    </xf>
    <xf numFmtId="164" fontId="10" fillId="0" borderId="3" xfId="0" applyNumberFormat="1" applyFont="1" applyBorder="1" applyAlignment="1">
      <alignment horizontal="right"/>
    </xf>
    <xf numFmtId="5" fontId="10" fillId="0" borderId="3" xfId="1" applyNumberFormat="1" applyFont="1" applyFill="1" applyBorder="1" applyAlignment="1">
      <alignment horizontal="right"/>
    </xf>
    <xf numFmtId="164" fontId="10" fillId="0" borderId="3" xfId="0" applyNumberFormat="1" applyFont="1" applyBorder="1" applyAlignment="1">
      <alignment horizontal="right" wrapText="1"/>
    </xf>
    <xf numFmtId="41" fontId="20" fillId="8" borderId="4" xfId="1" applyNumberFormat="1" applyFont="1" applyFill="1" applyBorder="1"/>
    <xf numFmtId="41" fontId="20" fillId="0" borderId="4" xfId="1" applyNumberFormat="1" applyFont="1" applyFill="1" applyBorder="1"/>
    <xf numFmtId="41" fontId="20" fillId="10" borderId="4" xfId="1" applyNumberFormat="1" applyFont="1" applyFill="1" applyBorder="1"/>
    <xf numFmtId="41" fontId="20" fillId="9" borderId="4" xfId="1" applyNumberFormat="1" applyFont="1" applyFill="1" applyBorder="1"/>
    <xf numFmtId="41" fontId="8" fillId="7" borderId="4" xfId="1" applyNumberFormat="1" applyFont="1" applyFill="1" applyBorder="1"/>
    <xf numFmtId="41" fontId="20" fillId="15" borderId="4" xfId="1" applyNumberFormat="1" applyFont="1" applyFill="1" applyBorder="1"/>
    <xf numFmtId="41" fontId="8" fillId="3" borderId="4" xfId="1" applyNumberFormat="1" applyFont="1" applyFill="1" applyBorder="1"/>
    <xf numFmtId="41" fontId="8" fillId="12" borderId="4" xfId="1" applyNumberFormat="1" applyFont="1" applyFill="1" applyBorder="1"/>
    <xf numFmtId="3" fontId="0" fillId="0" borderId="0" xfId="0" applyNumberFormat="1"/>
    <xf numFmtId="0" fontId="21" fillId="0" borderId="0" xfId="0" applyFont="1"/>
    <xf numFmtId="3" fontId="21" fillId="0" borderId="0" xfId="0" applyNumberFormat="1" applyFont="1"/>
    <xf numFmtId="3" fontId="12" fillId="0" borderId="4" xfId="0" applyNumberFormat="1" applyFont="1" applyBorder="1"/>
    <xf numFmtId="0" fontId="23" fillId="0" borderId="0" xfId="0" applyFont="1"/>
    <xf numFmtId="0" fontId="22" fillId="33" borderId="0" xfId="0" applyFont="1" applyFill="1" applyAlignment="1">
      <alignment horizontal="left" wrapText="1"/>
    </xf>
    <xf numFmtId="166" fontId="22" fillId="33" borderId="0" xfId="1" applyNumberFormat="1" applyFont="1" applyFill="1" applyBorder="1" applyAlignment="1">
      <alignment horizontal="left" wrapText="1"/>
    </xf>
    <xf numFmtId="0" fontId="22" fillId="0" borderId="0" xfId="0" applyFont="1" applyAlignment="1">
      <alignment wrapText="1"/>
    </xf>
    <xf numFmtId="0" fontId="24" fillId="0" borderId="0" xfId="0" applyFont="1" applyAlignment="1">
      <alignment horizontal="left" wrapText="1"/>
    </xf>
    <xf numFmtId="166" fontId="24" fillId="0" borderId="0" xfId="1" applyNumberFormat="1" applyFont="1" applyFill="1" applyBorder="1" applyAlignment="1">
      <alignment horizontal="left" wrapText="1"/>
    </xf>
    <xf numFmtId="0" fontId="24" fillId="0" borderId="0" xfId="0" applyFont="1" applyAlignment="1">
      <alignment wrapText="1"/>
    </xf>
    <xf numFmtId="0" fontId="26" fillId="34" borderId="0" xfId="2" applyFont="1" applyFill="1" applyAlignment="1">
      <alignment wrapText="1"/>
    </xf>
    <xf numFmtId="166" fontId="26" fillId="34" borderId="0" xfId="1" applyNumberFormat="1" applyFont="1" applyFill="1" applyBorder="1" applyAlignment="1">
      <alignment wrapText="1"/>
    </xf>
    <xf numFmtId="0" fontId="22" fillId="0" borderId="0" xfId="0" applyFont="1"/>
    <xf numFmtId="0" fontId="26" fillId="0" borderId="0" xfId="2" applyFont="1" applyAlignment="1">
      <alignment horizontal="left" wrapText="1"/>
    </xf>
    <xf numFmtId="166" fontId="26" fillId="0" borderId="0" xfId="1" applyNumberFormat="1" applyFont="1" applyFill="1" applyBorder="1" applyAlignment="1">
      <alignment horizontal="left" wrapText="1"/>
    </xf>
    <xf numFmtId="0" fontId="26" fillId="0" borderId="0" xfId="2" applyFont="1" applyAlignment="1">
      <alignment wrapText="1"/>
    </xf>
    <xf numFmtId="166" fontId="26" fillId="0" borderId="0" xfId="1" applyNumberFormat="1" applyFont="1" applyFill="1" applyBorder="1" applyAlignment="1">
      <alignment wrapText="1"/>
    </xf>
    <xf numFmtId="0" fontId="22" fillId="0" borderId="0" xfId="0" applyFont="1" applyAlignment="1">
      <alignment horizontal="left" wrapText="1"/>
    </xf>
    <xf numFmtId="166" fontId="22" fillId="0" borderId="0" xfId="1" applyNumberFormat="1" applyFont="1" applyBorder="1" applyAlignment="1">
      <alignment horizontal="left" wrapText="1"/>
    </xf>
    <xf numFmtId="166" fontId="22" fillId="0" borderId="0" xfId="1" applyNumberFormat="1" applyFont="1" applyFill="1" applyBorder="1" applyAlignment="1">
      <alignment horizontal="left" wrapText="1"/>
    </xf>
    <xf numFmtId="166" fontId="22" fillId="0" borderId="0" xfId="1" applyNumberFormat="1" applyFont="1" applyFill="1" applyBorder="1" applyAlignment="1">
      <alignment horizontal="right"/>
    </xf>
    <xf numFmtId="0" fontId="22" fillId="35" borderId="0" xfId="0" applyFont="1" applyFill="1" applyAlignment="1">
      <alignment wrapText="1"/>
    </xf>
    <xf numFmtId="166" fontId="22" fillId="35" borderId="0" xfId="1" applyNumberFormat="1" applyFont="1" applyFill="1" applyBorder="1" applyAlignment="1">
      <alignment wrapText="1"/>
    </xf>
    <xf numFmtId="0" fontId="22" fillId="34" borderId="0" xfId="0" applyFont="1" applyFill="1" applyAlignment="1">
      <alignment horizontal="left"/>
    </xf>
    <xf numFmtId="0" fontId="22" fillId="34" borderId="0" xfId="0" applyFont="1" applyFill="1" applyAlignment="1">
      <alignment horizontal="left" wrapText="1"/>
    </xf>
    <xf numFmtId="0" fontId="22" fillId="34" borderId="0" xfId="0" applyFont="1" applyFill="1" applyAlignment="1">
      <alignment wrapText="1"/>
    </xf>
    <xf numFmtId="166" fontId="22" fillId="34" borderId="0" xfId="1" applyNumberFormat="1" applyFont="1" applyFill="1" applyBorder="1" applyAlignment="1">
      <alignment wrapText="1"/>
    </xf>
    <xf numFmtId="0" fontId="26" fillId="0" borderId="0" xfId="2" applyFont="1" applyAlignment="1">
      <alignment horizontal="left" wrapText="1" indent="2"/>
    </xf>
    <xf numFmtId="0" fontId="22" fillId="0" borderId="0" xfId="0" applyFont="1" applyAlignment="1">
      <alignment horizontal="right"/>
    </xf>
    <xf numFmtId="0" fontId="22" fillId="35" borderId="0" xfId="0" applyFont="1" applyFill="1" applyAlignment="1">
      <alignment horizontal="left" wrapText="1"/>
    </xf>
    <xf numFmtId="166" fontId="22" fillId="35" borderId="0" xfId="1" applyNumberFormat="1" applyFont="1" applyFill="1" applyBorder="1" applyAlignment="1">
      <alignment horizontal="left" wrapText="1"/>
    </xf>
    <xf numFmtId="0" fontId="27" fillId="35" borderId="0" xfId="2" applyFont="1" applyFill="1" applyAlignment="1">
      <alignment horizontal="right" wrapText="1"/>
    </xf>
    <xf numFmtId="166" fontId="27" fillId="35" borderId="0" xfId="1" applyNumberFormat="1" applyFont="1" applyFill="1" applyBorder="1" applyAlignment="1">
      <alignment wrapText="1"/>
    </xf>
    <xf numFmtId="166" fontId="27" fillId="0" borderId="0" xfId="1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166" fontId="0" fillId="0" borderId="0" xfId="1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166" fontId="0" fillId="0" borderId="0" xfId="0" applyNumberFormat="1"/>
    <xf numFmtId="164" fontId="28" fillId="24" borderId="4" xfId="0" applyNumberFormat="1" applyFont="1" applyFill="1" applyBorder="1"/>
    <xf numFmtId="0" fontId="29" fillId="0" borderId="0" xfId="2" applyFont="1" applyAlignment="1">
      <alignment wrapText="1"/>
    </xf>
    <xf numFmtId="166" fontId="29" fillId="0" borderId="0" xfId="1" applyNumberFormat="1" applyFont="1" applyFill="1" applyBorder="1" applyAlignment="1">
      <alignment wrapText="1"/>
    </xf>
    <xf numFmtId="164" fontId="28" fillId="21" borderId="4" xfId="0" applyNumberFormat="1" applyFont="1" applyFill="1" applyBorder="1"/>
    <xf numFmtId="164" fontId="28" fillId="36" borderId="4" xfId="0" applyNumberFormat="1" applyFont="1" applyFill="1" applyBorder="1"/>
    <xf numFmtId="41" fontId="28" fillId="30" borderId="4" xfId="1" applyNumberFormat="1" applyFont="1" applyFill="1" applyBorder="1"/>
    <xf numFmtId="164" fontId="28" fillId="30" borderId="4" xfId="0" applyNumberFormat="1" applyFont="1" applyFill="1" applyBorder="1"/>
    <xf numFmtId="49" fontId="30" fillId="18" borderId="3" xfId="0" applyNumberFormat="1" applyFont="1" applyFill="1" applyBorder="1"/>
    <xf numFmtId="49" fontId="30" fillId="19" borderId="3" xfId="0" applyNumberFormat="1" applyFont="1" applyFill="1" applyBorder="1"/>
    <xf numFmtId="49" fontId="30" fillId="0" borderId="3" xfId="0" applyNumberFormat="1" applyFont="1" applyBorder="1"/>
    <xf numFmtId="164" fontId="30" fillId="18" borderId="3" xfId="0" applyNumberFormat="1" applyFont="1" applyFill="1" applyBorder="1" applyAlignment="1">
      <alignment horizontal="right"/>
    </xf>
    <xf numFmtId="164" fontId="30" fillId="18" borderId="3" xfId="0" applyNumberFormat="1" applyFont="1" applyFill="1" applyBorder="1"/>
    <xf numFmtId="164" fontId="30" fillId="0" borderId="3" xfId="0" applyNumberFormat="1" applyFont="1" applyBorder="1" applyAlignment="1">
      <alignment horizontal="right"/>
    </xf>
    <xf numFmtId="164" fontId="30" fillId="0" borderId="3" xfId="0" applyNumberFormat="1" applyFont="1" applyBorder="1" applyAlignment="1">
      <alignment horizontal="left"/>
    </xf>
    <xf numFmtId="164" fontId="30" fillId="0" borderId="3" xfId="0" applyNumberFormat="1" applyFont="1" applyBorder="1"/>
    <xf numFmtId="164" fontId="30" fillId="0" borderId="4" xfId="0" applyNumberFormat="1" applyFont="1" applyBorder="1" applyAlignment="1">
      <alignment horizontal="right"/>
    </xf>
    <xf numFmtId="164" fontId="30" fillId="19" borderId="3" xfId="0" applyNumberFormat="1" applyFont="1" applyFill="1" applyBorder="1" applyAlignment="1">
      <alignment horizontal="right"/>
    </xf>
    <xf numFmtId="164" fontId="30" fillId="19" borderId="3" xfId="0" applyNumberFormat="1" applyFont="1" applyFill="1" applyBorder="1"/>
    <xf numFmtId="164" fontId="30" fillId="0" borderId="3" xfId="0" applyNumberFormat="1" applyFont="1" applyBorder="1" applyAlignment="1">
      <alignment wrapText="1"/>
    </xf>
    <xf numFmtId="164" fontId="30" fillId="18" borderId="3" xfId="0" applyNumberFormat="1" applyFont="1" applyFill="1" applyBorder="1" applyAlignment="1">
      <alignment horizontal="left" indent="2"/>
    </xf>
    <xf numFmtId="164" fontId="30" fillId="0" borderId="3" xfId="0" applyNumberFormat="1" applyFont="1" applyBorder="1" applyAlignment="1">
      <alignment horizontal="left" indent="2"/>
    </xf>
    <xf numFmtId="0" fontId="16" fillId="0" borderId="0" xfId="0" applyFont="1"/>
    <xf numFmtId="0" fontId="7" fillId="18" borderId="1" xfId="0" applyFont="1" applyFill="1" applyBorder="1"/>
    <xf numFmtId="49" fontId="30" fillId="18" borderId="8" xfId="0" applyNumberFormat="1" applyFont="1" applyFill="1" applyBorder="1"/>
    <xf numFmtId="0" fontId="8" fillId="2" borderId="2" xfId="0" applyFont="1" applyFill="1" applyBorder="1" applyAlignment="1">
      <alignment horizontal="right"/>
    </xf>
    <xf numFmtId="0" fontId="9" fillId="8" borderId="2" xfId="0" applyFont="1" applyFill="1" applyBorder="1"/>
    <xf numFmtId="0" fontId="9" fillId="9" borderId="2" xfId="0" applyFont="1" applyFill="1" applyBorder="1"/>
    <xf numFmtId="0" fontId="9" fillId="10" borderId="2" xfId="0" applyFont="1" applyFill="1" applyBorder="1"/>
    <xf numFmtId="0" fontId="8" fillId="7" borderId="2" xfId="0" applyFont="1" applyFill="1" applyBorder="1"/>
    <xf numFmtId="0" fontId="8" fillId="15" borderId="2" xfId="0" applyFont="1" applyFill="1" applyBorder="1"/>
    <xf numFmtId="0" fontId="28" fillId="24" borderId="2" xfId="0" applyFont="1" applyFill="1" applyBorder="1"/>
    <xf numFmtId="0" fontId="28" fillId="11" borderId="2" xfId="0" applyFont="1" applyFill="1" applyBorder="1"/>
    <xf numFmtId="0" fontId="8" fillId="3" borderId="2" xfId="0" applyFont="1" applyFill="1" applyBorder="1"/>
    <xf numFmtId="0" fontId="28" fillId="21" borderId="2" xfId="0" applyFont="1" applyFill="1" applyBorder="1"/>
    <xf numFmtId="0" fontId="28" fillId="13" borderId="2" xfId="0" applyFont="1" applyFill="1" applyBorder="1"/>
    <xf numFmtId="0" fontId="9" fillId="28" borderId="2" xfId="0" applyFont="1" applyFill="1" applyBorder="1"/>
    <xf numFmtId="0" fontId="8" fillId="4" borderId="2" xfId="0" applyFont="1" applyFill="1" applyBorder="1"/>
    <xf numFmtId="0" fontId="8" fillId="12" borderId="2" xfId="0" applyFont="1" applyFill="1" applyBorder="1"/>
    <xf numFmtId="0" fontId="28" fillId="14" borderId="2" xfId="0" applyFont="1" applyFill="1" applyBorder="1"/>
    <xf numFmtId="0" fontId="28" fillId="5" borderId="2" xfId="0" applyFont="1" applyFill="1" applyBorder="1"/>
    <xf numFmtId="0" fontId="9" fillId="29" borderId="2" xfId="0" applyFont="1" applyFill="1" applyBorder="1"/>
    <xf numFmtId="0" fontId="9" fillId="30" borderId="2" xfId="0" applyFont="1" applyFill="1" applyBorder="1"/>
    <xf numFmtId="0" fontId="8" fillId="31" borderId="2" xfId="0" applyFont="1" applyFill="1" applyBorder="1"/>
    <xf numFmtId="0" fontId="8" fillId="6" borderId="2" xfId="0" applyFont="1" applyFill="1" applyBorder="1"/>
    <xf numFmtId="0" fontId="28" fillId="30" borderId="2" xfId="0" applyFont="1" applyFill="1" applyBorder="1"/>
    <xf numFmtId="0" fontId="28" fillId="25" borderId="2" xfId="0" applyFont="1" applyFill="1" applyBorder="1"/>
    <xf numFmtId="0" fontId="9" fillId="26" borderId="2" xfId="0" applyFont="1" applyFill="1" applyBorder="1"/>
    <xf numFmtId="0" fontId="28" fillId="36" borderId="2" xfId="0" applyFont="1" applyFill="1" applyBorder="1"/>
    <xf numFmtId="0" fontId="8" fillId="16" borderId="2" xfId="0" applyFont="1" applyFill="1" applyBorder="1"/>
    <xf numFmtId="0" fontId="9" fillId="17" borderId="2" xfId="0" applyFont="1" applyFill="1" applyBorder="1"/>
    <xf numFmtId="0" fontId="9" fillId="20" borderId="2" xfId="0" applyFont="1" applyFill="1" applyBorder="1"/>
    <xf numFmtId="0" fontId="9" fillId="5" borderId="2" xfId="0" applyFont="1" applyFill="1" applyBorder="1"/>
    <xf numFmtId="0" fontId="9" fillId="0" borderId="2" xfId="0" applyFont="1" applyBorder="1"/>
    <xf numFmtId="0" fontId="28" fillId="18" borderId="2" xfId="0" applyFont="1" applyFill="1" applyBorder="1"/>
    <xf numFmtId="0" fontId="31" fillId="0" borderId="0" xfId="0" applyFont="1"/>
    <xf numFmtId="0" fontId="7" fillId="18" borderId="3" xfId="0" applyFont="1" applyFill="1" applyBorder="1"/>
    <xf numFmtId="0" fontId="8" fillId="2" borderId="4" xfId="0" applyFont="1" applyFill="1" applyBorder="1" applyAlignment="1">
      <alignment horizontal="right"/>
    </xf>
    <xf numFmtId="0" fontId="9" fillId="8" borderId="4" xfId="0" applyFont="1" applyFill="1" applyBorder="1"/>
    <xf numFmtId="0" fontId="9" fillId="9" borderId="4" xfId="0" applyFont="1" applyFill="1" applyBorder="1"/>
    <xf numFmtId="0" fontId="30" fillId="9" borderId="4" xfId="0" applyFont="1" applyFill="1" applyBorder="1"/>
    <xf numFmtId="0" fontId="9" fillId="10" borderId="4" xfId="0" applyFont="1" applyFill="1" applyBorder="1"/>
    <xf numFmtId="0" fontId="8" fillId="7" borderId="4" xfId="0" applyFont="1" applyFill="1" applyBorder="1"/>
    <xf numFmtId="0" fontId="9" fillId="15" borderId="4" xfId="0" applyFont="1" applyFill="1" applyBorder="1"/>
    <xf numFmtId="0" fontId="28" fillId="24" borderId="4" xfId="0" applyFont="1" applyFill="1" applyBorder="1"/>
    <xf numFmtId="0" fontId="28" fillId="11" borderId="4" xfId="0" applyFont="1" applyFill="1" applyBorder="1"/>
    <xf numFmtId="0" fontId="31" fillId="0" borderId="4" xfId="0" applyFont="1" applyBorder="1"/>
    <xf numFmtId="0" fontId="28" fillId="21" borderId="4" xfId="0" applyFont="1" applyFill="1" applyBorder="1"/>
    <xf numFmtId="0" fontId="28" fillId="13" borderId="4" xfId="0" applyFont="1" applyFill="1" applyBorder="1"/>
    <xf numFmtId="0" fontId="9" fillId="28" borderId="4" xfId="0" applyFont="1" applyFill="1" applyBorder="1"/>
    <xf numFmtId="0" fontId="8" fillId="4" borderId="4" xfId="0" applyFont="1" applyFill="1" applyBorder="1"/>
    <xf numFmtId="0" fontId="8" fillId="12" borderId="4" xfId="0" applyFont="1" applyFill="1" applyBorder="1"/>
    <xf numFmtId="0" fontId="28" fillId="14" borderId="4" xfId="0" applyFont="1" applyFill="1" applyBorder="1"/>
    <xf numFmtId="0" fontId="28" fillId="5" borderId="4" xfId="0" applyFont="1" applyFill="1" applyBorder="1"/>
    <xf numFmtId="0" fontId="31" fillId="5" borderId="4" xfId="0" applyFont="1" applyFill="1" applyBorder="1"/>
    <xf numFmtId="0" fontId="30" fillId="29" borderId="4" xfId="0" applyFont="1" applyFill="1" applyBorder="1"/>
    <xf numFmtId="0" fontId="30" fillId="30" borderId="4" xfId="0" applyFont="1" applyFill="1" applyBorder="1"/>
    <xf numFmtId="0" fontId="32" fillId="31" borderId="4" xfId="0" applyFont="1" applyFill="1" applyBorder="1"/>
    <xf numFmtId="0" fontId="31" fillId="31" borderId="4" xfId="0" applyFont="1" applyFill="1" applyBorder="1"/>
    <xf numFmtId="0" fontId="8" fillId="6" borderId="4" xfId="0" applyFont="1" applyFill="1" applyBorder="1"/>
    <xf numFmtId="0" fontId="28" fillId="30" borderId="4" xfId="0" applyFont="1" applyFill="1" applyBorder="1"/>
    <xf numFmtId="0" fontId="30" fillId="31" borderId="4" xfId="0" applyFont="1" applyFill="1" applyBorder="1"/>
    <xf numFmtId="0" fontId="28" fillId="25" borderId="4" xfId="0" applyFont="1" applyFill="1" applyBorder="1"/>
    <xf numFmtId="0" fontId="31" fillId="25" borderId="4" xfId="0" applyFont="1" applyFill="1" applyBorder="1"/>
    <xf numFmtId="0" fontId="9" fillId="26" borderId="4" xfId="0" applyFont="1" applyFill="1" applyBorder="1"/>
    <xf numFmtId="0" fontId="28" fillId="36" borderId="4" xfId="0" applyFont="1" applyFill="1" applyBorder="1"/>
    <xf numFmtId="0" fontId="31" fillId="36" borderId="4" xfId="0" applyFont="1" applyFill="1" applyBorder="1"/>
    <xf numFmtId="0" fontId="8" fillId="16" borderId="4" xfId="0" applyFont="1" applyFill="1" applyBorder="1"/>
    <xf numFmtId="0" fontId="9" fillId="17" borderId="4" xfId="0" applyFont="1" applyFill="1" applyBorder="1"/>
    <xf numFmtId="0" fontId="9" fillId="20" borderId="4" xfId="0" applyFont="1" applyFill="1" applyBorder="1"/>
    <xf numFmtId="0" fontId="9" fillId="5" borderId="4" xfId="0" applyFont="1" applyFill="1" applyBorder="1"/>
    <xf numFmtId="0" fontId="9" fillId="0" borderId="4" xfId="0" applyFont="1" applyBorder="1"/>
    <xf numFmtId="0" fontId="28" fillId="18" borderId="4" xfId="0" applyFont="1" applyFill="1" applyBorder="1"/>
    <xf numFmtId="0" fontId="30" fillId="0" borderId="0" xfId="0" applyFont="1"/>
    <xf numFmtId="0" fontId="30" fillId="18" borderId="5" xfId="0" applyFont="1" applyFill="1" applyBorder="1"/>
    <xf numFmtId="49" fontId="30" fillId="18" borderId="7" xfId="0" applyNumberFormat="1" applyFont="1" applyFill="1" applyBorder="1"/>
    <xf numFmtId="0" fontId="8" fillId="2" borderId="5" xfId="0" applyFont="1" applyFill="1" applyBorder="1" applyAlignment="1">
      <alignment horizontal="right"/>
    </xf>
    <xf numFmtId="0" fontId="9" fillId="8" borderId="5" xfId="0" applyFont="1" applyFill="1" applyBorder="1"/>
    <xf numFmtId="0" fontId="9" fillId="9" borderId="5" xfId="0" applyFont="1" applyFill="1" applyBorder="1"/>
    <xf numFmtId="0" fontId="30" fillId="9" borderId="5" xfId="0" applyFont="1" applyFill="1" applyBorder="1"/>
    <xf numFmtId="0" fontId="9" fillId="10" borderId="5" xfId="0" applyFont="1" applyFill="1" applyBorder="1"/>
    <xf numFmtId="0" fontId="8" fillId="7" borderId="5" xfId="0" applyFont="1" applyFill="1" applyBorder="1"/>
    <xf numFmtId="0" fontId="9" fillId="15" borderId="5" xfId="0" applyFont="1" applyFill="1" applyBorder="1"/>
    <xf numFmtId="0" fontId="28" fillId="24" borderId="5" xfId="0" applyFont="1" applyFill="1" applyBorder="1"/>
    <xf numFmtId="0" fontId="9" fillId="11" borderId="5" xfId="0" applyFont="1" applyFill="1" applyBorder="1"/>
    <xf numFmtId="0" fontId="31" fillId="0" borderId="5" xfId="0" applyFont="1" applyBorder="1"/>
    <xf numFmtId="0" fontId="28" fillId="21" borderId="5" xfId="0" applyFont="1" applyFill="1" applyBorder="1"/>
    <xf numFmtId="0" fontId="9" fillId="13" borderId="5" xfId="0" applyFont="1" applyFill="1" applyBorder="1"/>
    <xf numFmtId="0" fontId="9" fillId="28" borderId="5" xfId="0" applyFont="1" applyFill="1" applyBorder="1"/>
    <xf numFmtId="0" fontId="8" fillId="4" borderId="5" xfId="0" applyFont="1" applyFill="1" applyBorder="1"/>
    <xf numFmtId="0" fontId="8" fillId="12" borderId="5" xfId="0" applyFont="1" applyFill="1" applyBorder="1"/>
    <xf numFmtId="0" fontId="9" fillId="14" borderId="5" xfId="0" applyFont="1" applyFill="1" applyBorder="1"/>
    <xf numFmtId="0" fontId="9" fillId="5" borderId="5" xfId="0" applyFont="1" applyFill="1" applyBorder="1"/>
    <xf numFmtId="0" fontId="31" fillId="5" borderId="5" xfId="0" applyFont="1" applyFill="1" applyBorder="1"/>
    <xf numFmtId="0" fontId="30" fillId="29" borderId="5" xfId="0" applyFont="1" applyFill="1" applyBorder="1"/>
    <xf numFmtId="0" fontId="30" fillId="30" borderId="5" xfId="0" applyFont="1" applyFill="1" applyBorder="1"/>
    <xf numFmtId="0" fontId="32" fillId="31" borderId="5" xfId="0" applyFont="1" applyFill="1" applyBorder="1"/>
    <xf numFmtId="0" fontId="31" fillId="31" borderId="5" xfId="0" applyFont="1" applyFill="1" applyBorder="1"/>
    <xf numFmtId="0" fontId="28" fillId="30" borderId="5" xfId="0" applyFont="1" applyFill="1" applyBorder="1"/>
    <xf numFmtId="0" fontId="30" fillId="31" borderId="5" xfId="0" applyFont="1" applyFill="1" applyBorder="1"/>
    <xf numFmtId="0" fontId="28" fillId="25" borderId="5" xfId="0" applyFont="1" applyFill="1" applyBorder="1"/>
    <xf numFmtId="0" fontId="31" fillId="25" borderId="5" xfId="0" applyFont="1" applyFill="1" applyBorder="1"/>
    <xf numFmtId="0" fontId="9" fillId="26" borderId="5" xfId="0" applyFont="1" applyFill="1" applyBorder="1"/>
    <xf numFmtId="0" fontId="28" fillId="36" borderId="5" xfId="0" applyFont="1" applyFill="1" applyBorder="1"/>
    <xf numFmtId="0" fontId="31" fillId="36" borderId="5" xfId="0" applyFont="1" applyFill="1" applyBorder="1"/>
    <xf numFmtId="0" fontId="8" fillId="16" borderId="5" xfId="0" applyFont="1" applyFill="1" applyBorder="1"/>
    <xf numFmtId="0" fontId="9" fillId="17" borderId="5" xfId="0" applyFont="1" applyFill="1" applyBorder="1"/>
    <xf numFmtId="0" fontId="9" fillId="20" borderId="5" xfId="0" applyFont="1" applyFill="1" applyBorder="1"/>
    <xf numFmtId="0" fontId="9" fillId="12" borderId="5" xfId="0" applyFont="1" applyFill="1" applyBorder="1"/>
    <xf numFmtId="0" fontId="9" fillId="0" borderId="5" xfId="0" applyFont="1" applyBorder="1"/>
    <xf numFmtId="0" fontId="9" fillId="18" borderId="5" xfId="0" applyFont="1" applyFill="1" applyBorder="1"/>
    <xf numFmtId="0" fontId="33" fillId="18" borderId="6" xfId="0" applyFont="1" applyFill="1" applyBorder="1"/>
    <xf numFmtId="49" fontId="30" fillId="18" borderId="6" xfId="0" applyNumberFormat="1" applyFont="1" applyFill="1" applyBorder="1"/>
    <xf numFmtId="0" fontId="30" fillId="18" borderId="6" xfId="0" applyFont="1" applyFill="1" applyBorder="1" applyAlignment="1">
      <alignment horizontal="right"/>
    </xf>
    <xf numFmtId="0" fontId="30" fillId="18" borderId="6" xfId="0" applyFont="1" applyFill="1" applyBorder="1"/>
    <xf numFmtId="0" fontId="9" fillId="8" borderId="6" xfId="0" applyFont="1" applyFill="1" applyBorder="1"/>
    <xf numFmtId="0" fontId="9" fillId="9" borderId="6" xfId="0" applyFont="1" applyFill="1" applyBorder="1"/>
    <xf numFmtId="0" fontId="9" fillId="10" borderId="6" xfId="0" applyFont="1" applyFill="1" applyBorder="1"/>
    <xf numFmtId="0" fontId="8" fillId="7" borderId="6" xfId="0" applyFont="1" applyFill="1" applyBorder="1"/>
    <xf numFmtId="0" fontId="9" fillId="15" borderId="6" xfId="0" applyFont="1" applyFill="1" applyBorder="1"/>
    <xf numFmtId="0" fontId="28" fillId="24" borderId="6" xfId="0" applyFont="1" applyFill="1" applyBorder="1"/>
    <xf numFmtId="0" fontId="9" fillId="11" borderId="6" xfId="0" applyFont="1" applyFill="1" applyBorder="1"/>
    <xf numFmtId="0" fontId="8" fillId="3" borderId="6" xfId="0" applyFont="1" applyFill="1" applyBorder="1"/>
    <xf numFmtId="0" fontId="28" fillId="21" borderId="6" xfId="0" applyFont="1" applyFill="1" applyBorder="1"/>
    <xf numFmtId="0" fontId="9" fillId="28" borderId="6" xfId="0" applyFont="1" applyFill="1" applyBorder="1"/>
    <xf numFmtId="0" fontId="8" fillId="12" borderId="6" xfId="0" applyFont="1" applyFill="1" applyBorder="1"/>
    <xf numFmtId="0" fontId="9" fillId="14" borderId="6" xfId="0" applyFont="1" applyFill="1" applyBorder="1"/>
    <xf numFmtId="0" fontId="9" fillId="5" borderId="6" xfId="0" applyFont="1" applyFill="1" applyBorder="1"/>
    <xf numFmtId="0" fontId="9" fillId="29" borderId="6" xfId="0" applyFont="1" applyFill="1" applyBorder="1"/>
    <xf numFmtId="0" fontId="9" fillId="30" borderId="6" xfId="0" applyFont="1" applyFill="1" applyBorder="1"/>
    <xf numFmtId="0" fontId="8" fillId="31" borderId="6" xfId="0" applyFont="1" applyFill="1" applyBorder="1"/>
    <xf numFmtId="3" fontId="28" fillId="30" borderId="6" xfId="0" applyNumberFormat="1" applyFont="1" applyFill="1" applyBorder="1"/>
    <xf numFmtId="0" fontId="9" fillId="25" borderId="6" xfId="0" applyFont="1" applyFill="1" applyBorder="1"/>
    <xf numFmtId="0" fontId="9" fillId="26" borderId="6" xfId="0" applyFont="1" applyFill="1" applyBorder="1"/>
    <xf numFmtId="0" fontId="28" fillId="36" borderId="6" xfId="0" applyFont="1" applyFill="1" applyBorder="1"/>
    <xf numFmtId="0" fontId="8" fillId="16" borderId="6" xfId="0" applyFont="1" applyFill="1" applyBorder="1"/>
    <xf numFmtId="0" fontId="9" fillId="17" borderId="6" xfId="0" applyFont="1" applyFill="1" applyBorder="1"/>
    <xf numFmtId="0" fontId="9" fillId="20" borderId="6" xfId="0" applyFont="1" applyFill="1" applyBorder="1"/>
    <xf numFmtId="0" fontId="9" fillId="12" borderId="0" xfId="0" applyFont="1" applyFill="1"/>
    <xf numFmtId="0" fontId="9" fillId="0" borderId="6" xfId="0" applyFont="1" applyBorder="1"/>
    <xf numFmtId="0" fontId="9" fillId="18" borderId="6" xfId="0" applyFont="1" applyFill="1" applyBorder="1"/>
    <xf numFmtId="49" fontId="30" fillId="18" borderId="6" xfId="0" applyNumberFormat="1" applyFont="1" applyFill="1" applyBorder="1" applyAlignment="1">
      <alignment wrapText="1"/>
    </xf>
    <xf numFmtId="164" fontId="8" fillId="2" borderId="4" xfId="0" applyNumberFormat="1" applyFont="1" applyFill="1" applyBorder="1" applyAlignment="1">
      <alignment horizontal="right"/>
    </xf>
    <xf numFmtId="164" fontId="9" fillId="8" borderId="4" xfId="0" applyNumberFormat="1" applyFont="1" applyFill="1" applyBorder="1"/>
    <xf numFmtId="164" fontId="9" fillId="9" borderId="4" xfId="0" applyNumberFormat="1" applyFont="1" applyFill="1" applyBorder="1"/>
    <xf numFmtId="164" fontId="9" fillId="10" borderId="4" xfId="0" applyNumberFormat="1" applyFont="1" applyFill="1" applyBorder="1"/>
    <xf numFmtId="164" fontId="28" fillId="11" borderId="4" xfId="0" applyNumberFormat="1" applyFont="1" applyFill="1" applyBorder="1"/>
    <xf numFmtId="164" fontId="28" fillId="13" borderId="4" xfId="0" applyNumberFormat="1" applyFont="1" applyFill="1" applyBorder="1"/>
    <xf numFmtId="164" fontId="9" fillId="28" borderId="4" xfId="0" applyNumberFormat="1" applyFont="1" applyFill="1" applyBorder="1"/>
    <xf numFmtId="164" fontId="28" fillId="14" borderId="4" xfId="0" applyNumberFormat="1" applyFont="1" applyFill="1" applyBorder="1"/>
    <xf numFmtId="164" fontId="28" fillId="5" borderId="4" xfId="0" applyNumberFormat="1" applyFont="1" applyFill="1" applyBorder="1"/>
    <xf numFmtId="164" fontId="9" fillId="29" borderId="4" xfId="0" applyNumberFormat="1" applyFont="1" applyFill="1" applyBorder="1"/>
    <xf numFmtId="164" fontId="9" fillId="30" borderId="4" xfId="0" applyNumberFormat="1" applyFont="1" applyFill="1" applyBorder="1"/>
    <xf numFmtId="3" fontId="28" fillId="30" borderId="4" xfId="0" applyNumberFormat="1" applyFont="1" applyFill="1" applyBorder="1"/>
    <xf numFmtId="164" fontId="8" fillId="25" borderId="4" xfId="0" applyNumberFormat="1" applyFont="1" applyFill="1" applyBorder="1"/>
    <xf numFmtId="164" fontId="9" fillId="26" borderId="4" xfId="0" applyNumberFormat="1" applyFont="1" applyFill="1" applyBorder="1"/>
    <xf numFmtId="164" fontId="9" fillId="17" borderId="4" xfId="0" applyNumberFormat="1" applyFont="1" applyFill="1" applyBorder="1"/>
    <xf numFmtId="164" fontId="9" fillId="20" borderId="4" xfId="0" applyNumberFormat="1" applyFont="1" applyFill="1" applyBorder="1"/>
    <xf numFmtId="164" fontId="9" fillId="5" borderId="4" xfId="0" applyNumberFormat="1" applyFont="1" applyFill="1" applyBorder="1"/>
    <xf numFmtId="164" fontId="9" fillId="0" borderId="4" xfId="0" applyNumberFormat="1" applyFont="1" applyBorder="1"/>
    <xf numFmtId="164" fontId="28" fillId="18" borderId="4" xfId="0" applyNumberFormat="1" applyFont="1" applyFill="1" applyBorder="1"/>
    <xf numFmtId="164" fontId="9" fillId="13" borderId="4" xfId="0" applyNumberFormat="1" applyFont="1" applyFill="1" applyBorder="1"/>
    <xf numFmtId="164" fontId="7" fillId="0" borderId="4" xfId="0" applyNumberFormat="1" applyFont="1" applyBorder="1"/>
    <xf numFmtId="164" fontId="7" fillId="18" borderId="4" xfId="0" applyNumberFormat="1" applyFont="1" applyFill="1" applyBorder="1"/>
    <xf numFmtId="164" fontId="28" fillId="0" borderId="4" xfId="0" applyNumberFormat="1" applyFont="1" applyBorder="1"/>
    <xf numFmtId="164" fontId="16" fillId="0" borderId="4" xfId="0" applyNumberFormat="1" applyFont="1" applyBorder="1"/>
    <xf numFmtId="165" fontId="8" fillId="3" borderId="4" xfId="0" applyNumberFormat="1" applyFont="1" applyFill="1" applyBorder="1"/>
    <xf numFmtId="165" fontId="28" fillId="21" borderId="4" xfId="0" applyNumberFormat="1" applyFont="1" applyFill="1" applyBorder="1"/>
    <xf numFmtId="165" fontId="8" fillId="31" borderId="4" xfId="0" applyNumberFormat="1" applyFont="1" applyFill="1" applyBorder="1"/>
    <xf numFmtId="164" fontId="16" fillId="8" borderId="4" xfId="0" applyNumberFormat="1" applyFont="1" applyFill="1" applyBorder="1"/>
    <xf numFmtId="164" fontId="16" fillId="9" borderId="4" xfId="0" applyNumberFormat="1" applyFont="1" applyFill="1" applyBorder="1"/>
    <xf numFmtId="164" fontId="16" fillId="10" borderId="4" xfId="0" applyNumberFormat="1" applyFont="1" applyFill="1" applyBorder="1"/>
    <xf numFmtId="165" fontId="7" fillId="18" borderId="4" xfId="0" applyNumberFormat="1" applyFont="1" applyFill="1" applyBorder="1"/>
    <xf numFmtId="164" fontId="16" fillId="14" borderId="4" xfId="0" applyNumberFormat="1" applyFont="1" applyFill="1" applyBorder="1"/>
    <xf numFmtId="164" fontId="16" fillId="5" borderId="4" xfId="0" applyNumberFormat="1" applyFont="1" applyFill="1" applyBorder="1"/>
    <xf numFmtId="164" fontId="16" fillId="29" borderId="4" xfId="0" applyNumberFormat="1" applyFont="1" applyFill="1" applyBorder="1"/>
    <xf numFmtId="164" fontId="14" fillId="13" borderId="4" xfId="0" applyNumberFormat="1" applyFont="1" applyFill="1" applyBorder="1"/>
    <xf numFmtId="164" fontId="16" fillId="28" borderId="4" xfId="0" applyNumberFormat="1" applyFont="1" applyFill="1" applyBorder="1"/>
    <xf numFmtId="164" fontId="16" fillId="30" borderId="4" xfId="0" applyNumberFormat="1" applyFont="1" applyFill="1" applyBorder="1"/>
    <xf numFmtId="164" fontId="14" fillId="26" borderId="4" xfId="0" applyNumberFormat="1" applyFont="1" applyFill="1" applyBorder="1"/>
    <xf numFmtId="164" fontId="16" fillId="12" borderId="4" xfId="0" applyNumberFormat="1" applyFont="1" applyFill="1" applyBorder="1"/>
    <xf numFmtId="0" fontId="9" fillId="19" borderId="0" xfId="0" applyFont="1" applyFill="1"/>
    <xf numFmtId="164" fontId="8" fillId="19" borderId="4" xfId="0" applyNumberFormat="1" applyFont="1" applyFill="1" applyBorder="1" applyAlignment="1">
      <alignment horizontal="right"/>
    </xf>
    <xf numFmtId="164" fontId="9" fillId="19" borderId="4" xfId="0" applyNumberFormat="1" applyFont="1" applyFill="1" applyBorder="1"/>
    <xf numFmtId="164" fontId="8" fillId="19" borderId="4" xfId="0" applyNumberFormat="1" applyFont="1" applyFill="1" applyBorder="1"/>
    <xf numFmtId="164" fontId="28" fillId="19" borderId="4" xfId="0" applyNumberFormat="1" applyFont="1" applyFill="1" applyBorder="1"/>
    <xf numFmtId="164" fontId="20" fillId="11" borderId="4" xfId="0" applyNumberFormat="1" applyFont="1" applyFill="1" applyBorder="1"/>
    <xf numFmtId="164" fontId="20" fillId="14" borderId="4" xfId="0" applyNumberFormat="1" applyFont="1" applyFill="1" applyBorder="1"/>
    <xf numFmtId="164" fontId="20" fillId="18" borderId="4" xfId="0" applyNumberFormat="1" applyFont="1" applyFill="1" applyBorder="1"/>
    <xf numFmtId="164" fontId="30" fillId="32" borderId="3" xfId="0" applyNumberFormat="1" applyFont="1" applyFill="1" applyBorder="1"/>
    <xf numFmtId="164" fontId="20" fillId="23" borderId="4" xfId="0" applyNumberFormat="1" applyFont="1" applyFill="1" applyBorder="1"/>
    <xf numFmtId="164" fontId="10" fillId="8" borderId="3" xfId="0" applyNumberFormat="1" applyFont="1" applyFill="1" applyBorder="1" applyAlignment="1">
      <alignment horizontal="right"/>
    </xf>
    <xf numFmtId="164" fontId="34" fillId="9" borderId="4" xfId="0" applyNumberFormat="1" applyFont="1" applyFill="1" applyBorder="1"/>
    <xf numFmtId="164" fontId="20" fillId="0" borderId="3" xfId="0" applyNumberFormat="1" applyFont="1" applyBorder="1" applyAlignment="1">
      <alignment horizontal="right"/>
    </xf>
    <xf numFmtId="49" fontId="30" fillId="0" borderId="0" xfId="0" applyNumberFormat="1" applyFont="1"/>
    <xf numFmtId="164" fontId="35" fillId="18" borderId="4" xfId="0" applyNumberFormat="1" applyFont="1" applyFill="1" applyBorder="1"/>
    <xf numFmtId="164" fontId="30" fillId="0" borderId="4" xfId="0" applyNumberFormat="1" applyFont="1" applyBorder="1"/>
    <xf numFmtId="164" fontId="17" fillId="18" borderId="4" xfId="0" applyNumberFormat="1" applyFont="1" applyFill="1" applyBorder="1"/>
    <xf numFmtId="164" fontId="11" fillId="18" borderId="4" xfId="0" applyNumberFormat="1" applyFont="1" applyFill="1" applyBorder="1"/>
    <xf numFmtId="164" fontId="37" fillId="0" borderId="3" xfId="0" applyNumberFormat="1" applyFont="1" applyBorder="1"/>
    <xf numFmtId="164" fontId="38" fillId="2" borderId="4" xfId="0" applyNumberFormat="1" applyFont="1" applyFill="1" applyBorder="1" applyAlignment="1">
      <alignment horizontal="right"/>
    </xf>
    <xf numFmtId="164" fontId="39" fillId="8" borderId="4" xfId="0" applyNumberFormat="1" applyFont="1" applyFill="1" applyBorder="1"/>
    <xf numFmtId="164" fontId="39" fillId="9" borderId="4" xfId="0" applyNumberFormat="1" applyFont="1" applyFill="1" applyBorder="1"/>
    <xf numFmtId="164" fontId="39" fillId="10" borderId="4" xfId="0" applyNumberFormat="1" applyFont="1" applyFill="1" applyBorder="1"/>
    <xf numFmtId="164" fontId="38" fillId="7" borderId="4" xfId="0" applyNumberFormat="1" applyFont="1" applyFill="1" applyBorder="1"/>
    <xf numFmtId="164" fontId="39" fillId="15" borderId="4" xfId="0" applyNumberFormat="1" applyFont="1" applyFill="1" applyBorder="1"/>
    <xf numFmtId="164" fontId="40" fillId="24" borderId="4" xfId="0" applyNumberFormat="1" applyFont="1" applyFill="1" applyBorder="1"/>
    <xf numFmtId="164" fontId="39" fillId="11" borderId="4" xfId="0" applyNumberFormat="1" applyFont="1" applyFill="1" applyBorder="1"/>
    <xf numFmtId="164" fontId="38" fillId="3" borderId="4" xfId="0" applyNumberFormat="1" applyFont="1" applyFill="1" applyBorder="1"/>
    <xf numFmtId="164" fontId="40" fillId="21" borderId="4" xfId="0" applyNumberFormat="1" applyFont="1" applyFill="1" applyBorder="1"/>
    <xf numFmtId="164" fontId="39" fillId="13" borderId="4" xfId="0" applyNumberFormat="1" applyFont="1" applyFill="1" applyBorder="1"/>
    <xf numFmtId="164" fontId="39" fillId="28" borderId="4" xfId="0" applyNumberFormat="1" applyFont="1" applyFill="1" applyBorder="1"/>
    <xf numFmtId="164" fontId="38" fillId="12" borderId="4" xfId="0" applyNumberFormat="1" applyFont="1" applyFill="1" applyBorder="1"/>
    <xf numFmtId="164" fontId="39" fillId="14" borderId="4" xfId="0" applyNumberFormat="1" applyFont="1" applyFill="1" applyBorder="1"/>
    <xf numFmtId="164" fontId="39" fillId="5" borderId="4" xfId="0" applyNumberFormat="1" applyFont="1" applyFill="1" applyBorder="1"/>
    <xf numFmtId="164" fontId="39" fillId="29" borderId="4" xfId="0" applyNumberFormat="1" applyFont="1" applyFill="1" applyBorder="1"/>
    <xf numFmtId="164" fontId="39" fillId="30" borderId="4" xfId="0" applyNumberFormat="1" applyFont="1" applyFill="1" applyBorder="1"/>
    <xf numFmtId="164" fontId="38" fillId="31" borderId="4" xfId="0" applyNumberFormat="1" applyFont="1" applyFill="1" applyBorder="1"/>
    <xf numFmtId="164" fontId="40" fillId="30" borderId="4" xfId="0" applyNumberFormat="1" applyFont="1" applyFill="1" applyBorder="1"/>
    <xf numFmtId="164" fontId="39" fillId="25" borderId="4" xfId="0" applyNumberFormat="1" applyFont="1" applyFill="1" applyBorder="1"/>
    <xf numFmtId="164" fontId="39" fillId="26" borderId="4" xfId="0" applyNumberFormat="1" applyFont="1" applyFill="1" applyBorder="1"/>
    <xf numFmtId="164" fontId="40" fillId="36" borderId="4" xfId="0" applyNumberFormat="1" applyFont="1" applyFill="1" applyBorder="1"/>
    <xf numFmtId="164" fontId="38" fillId="16" borderId="4" xfId="0" applyNumberFormat="1" applyFont="1" applyFill="1" applyBorder="1"/>
    <xf numFmtId="164" fontId="39" fillId="17" borderId="4" xfId="0" applyNumberFormat="1" applyFont="1" applyFill="1" applyBorder="1"/>
    <xf numFmtId="164" fontId="39" fillId="20" borderId="4" xfId="0" applyNumberFormat="1" applyFont="1" applyFill="1" applyBorder="1"/>
    <xf numFmtId="164" fontId="39" fillId="12" borderId="4" xfId="0" applyNumberFormat="1" applyFont="1" applyFill="1" applyBorder="1"/>
    <xf numFmtId="164" fontId="39" fillId="0" borderId="4" xfId="0" applyNumberFormat="1" applyFont="1" applyBorder="1"/>
    <xf numFmtId="164" fontId="39" fillId="18" borderId="4" xfId="0" applyNumberFormat="1" applyFont="1" applyFill="1" applyBorder="1"/>
    <xf numFmtId="164" fontId="41" fillId="18" borderId="4" xfId="0" applyNumberFormat="1" applyFont="1" applyFill="1" applyBorder="1"/>
    <xf numFmtId="164" fontId="42" fillId="0" borderId="3" xfId="0" applyNumberFormat="1" applyFont="1" applyBorder="1"/>
    <xf numFmtId="164" fontId="30" fillId="18" borderId="4" xfId="0" applyNumberFormat="1" applyFont="1" applyFill="1" applyBorder="1"/>
    <xf numFmtId="164" fontId="18" fillId="18" borderId="4" xfId="0" applyNumberFormat="1" applyFont="1" applyFill="1" applyBorder="1"/>
    <xf numFmtId="164" fontId="16" fillId="8" borderId="4" xfId="0" applyNumberFormat="1" applyFont="1" applyFill="1" applyBorder="1" applyAlignment="1">
      <alignment horizontal="right"/>
    </xf>
    <xf numFmtId="164" fontId="16" fillId="9" borderId="4" xfId="0" applyNumberFormat="1" applyFont="1" applyFill="1" applyBorder="1" applyAlignment="1">
      <alignment horizontal="right"/>
    </xf>
    <xf numFmtId="164" fontId="16" fillId="10" borderId="4" xfId="0" applyNumberFormat="1" applyFont="1" applyFill="1" applyBorder="1" applyAlignment="1">
      <alignment horizontal="right"/>
    </xf>
    <xf numFmtId="164" fontId="16" fillId="15" borderId="4" xfId="0" applyNumberFormat="1" applyFont="1" applyFill="1" applyBorder="1" applyAlignment="1">
      <alignment horizontal="right"/>
    </xf>
    <xf numFmtId="164" fontId="16" fillId="0" borderId="4" xfId="0" applyNumberFormat="1" applyFont="1" applyBorder="1" applyAlignment="1">
      <alignment horizontal="right"/>
    </xf>
    <xf numFmtId="164" fontId="16" fillId="18" borderId="4" xfId="0" applyNumberFormat="1" applyFont="1" applyFill="1" applyBorder="1"/>
    <xf numFmtId="164" fontId="10" fillId="0" borderId="0" xfId="0" applyNumberFormat="1" applyFont="1" applyAlignment="1">
      <alignment horizontal="right"/>
    </xf>
    <xf numFmtId="49" fontId="30" fillId="19" borderId="0" xfId="0" applyNumberFormat="1" applyFont="1" applyFill="1"/>
    <xf numFmtId="164" fontId="30" fillId="19" borderId="0" xfId="0" applyNumberFormat="1" applyFont="1" applyFill="1" applyAlignment="1">
      <alignment horizontal="right"/>
    </xf>
    <xf numFmtId="164" fontId="30" fillId="19" borderId="0" xfId="0" applyNumberFormat="1" applyFont="1" applyFill="1" applyAlignment="1">
      <alignment horizontal="center"/>
    </xf>
    <xf numFmtId="164" fontId="8" fillId="19" borderId="0" xfId="0" applyNumberFormat="1" applyFont="1" applyFill="1" applyAlignment="1">
      <alignment horizontal="right"/>
    </xf>
    <xf numFmtId="164" fontId="28" fillId="27" borderId="4" xfId="0" applyNumberFormat="1" applyFont="1" applyFill="1" applyBorder="1"/>
    <xf numFmtId="43" fontId="20" fillId="18" borderId="4" xfId="1" applyFont="1" applyFill="1" applyBorder="1"/>
    <xf numFmtId="164" fontId="16" fillId="7" borderId="4" xfId="0" applyNumberFormat="1" applyFont="1" applyFill="1" applyBorder="1" applyAlignment="1">
      <alignment horizontal="right"/>
    </xf>
    <xf numFmtId="164" fontId="28" fillId="24" borderId="4" xfId="0" applyNumberFormat="1" applyFont="1" applyFill="1" applyBorder="1" applyAlignment="1">
      <alignment horizontal="right"/>
    </xf>
    <xf numFmtId="164" fontId="16" fillId="11" borderId="4" xfId="0" applyNumberFormat="1" applyFont="1" applyFill="1" applyBorder="1" applyAlignment="1">
      <alignment horizontal="right"/>
    </xf>
    <xf numFmtId="164" fontId="28" fillId="21" borderId="4" xfId="0" applyNumberFormat="1" applyFont="1" applyFill="1" applyBorder="1" applyAlignment="1">
      <alignment horizontal="right"/>
    </xf>
    <xf numFmtId="164" fontId="16" fillId="13" borderId="4" xfId="0" applyNumberFormat="1" applyFont="1" applyFill="1" applyBorder="1" applyAlignment="1">
      <alignment horizontal="right"/>
    </xf>
    <xf numFmtId="164" fontId="16" fillId="28" borderId="4" xfId="0" applyNumberFormat="1" applyFont="1" applyFill="1" applyBorder="1" applyAlignment="1">
      <alignment horizontal="right"/>
    </xf>
    <xf numFmtId="164" fontId="8" fillId="12" borderId="4" xfId="0" applyNumberFormat="1" applyFont="1" applyFill="1" applyBorder="1" applyAlignment="1">
      <alignment horizontal="right"/>
    </xf>
    <xf numFmtId="164" fontId="8" fillId="3" borderId="4" xfId="0" applyNumberFormat="1" applyFont="1" applyFill="1" applyBorder="1" applyAlignment="1">
      <alignment horizontal="right"/>
    </xf>
    <xf numFmtId="164" fontId="8" fillId="16" borderId="4" xfId="0" applyNumberFormat="1" applyFont="1" applyFill="1" applyBorder="1" applyAlignment="1">
      <alignment horizontal="right"/>
    </xf>
    <xf numFmtId="0" fontId="30" fillId="0" borderId="3" xfId="0" applyFont="1" applyBorder="1"/>
    <xf numFmtId="164" fontId="7" fillId="0" borderId="4" xfId="0" applyNumberFormat="1" applyFont="1" applyBorder="1" applyAlignment="1">
      <alignment horizontal="right"/>
    </xf>
    <xf numFmtId="164" fontId="32" fillId="0" borderId="4" xfId="0" applyNumberFormat="1" applyFont="1" applyBorder="1" applyAlignment="1">
      <alignment horizontal="right"/>
    </xf>
    <xf numFmtId="0" fontId="30" fillId="0" borderId="4" xfId="0" applyFont="1" applyBorder="1"/>
    <xf numFmtId="0" fontId="30" fillId="0" borderId="3" xfId="0" applyFont="1" applyBorder="1" applyAlignment="1">
      <alignment horizontal="right"/>
    </xf>
    <xf numFmtId="164" fontId="33" fillId="0" borderId="4" xfId="0" applyNumberFormat="1" applyFont="1" applyBorder="1"/>
    <xf numFmtId="164" fontId="32" fillId="0" borderId="4" xfId="0" applyNumberFormat="1" applyFont="1" applyBorder="1"/>
    <xf numFmtId="0" fontId="17" fillId="0" borderId="3" xfId="0" applyFont="1" applyBorder="1"/>
    <xf numFmtId="0" fontId="33" fillId="0" borderId="4" xfId="0" applyFont="1" applyBorder="1"/>
    <xf numFmtId="0" fontId="32" fillId="0" borderId="4" xfId="0" applyFont="1" applyBorder="1"/>
    <xf numFmtId="0" fontId="7" fillId="0" borderId="4" xfId="0" applyFont="1" applyBorder="1"/>
    <xf numFmtId="0" fontId="7" fillId="0" borderId="0" xfId="0" applyFont="1"/>
    <xf numFmtId="0" fontId="30" fillId="0" borderId="0" xfId="0" applyFont="1" applyAlignment="1">
      <alignment horizontal="right"/>
    </xf>
    <xf numFmtId="164" fontId="32" fillId="0" borderId="3" xfId="0" applyNumberFormat="1" applyFont="1" applyBorder="1" applyAlignment="1">
      <alignment horizontal="right"/>
    </xf>
    <xf numFmtId="164" fontId="8" fillId="0" borderId="4" xfId="0" applyNumberFormat="1" applyFont="1" applyBorder="1"/>
    <xf numFmtId="0" fontId="8" fillId="0" borderId="4" xfId="0" applyFont="1" applyBorder="1"/>
    <xf numFmtId="0" fontId="28" fillId="0" borderId="4" xfId="0" applyFont="1" applyBorder="1"/>
    <xf numFmtId="0" fontId="9" fillId="0" borderId="0" xfId="0" applyFont="1"/>
    <xf numFmtId="0" fontId="7" fillId="0" borderId="1" xfId="0" applyFont="1" applyBorder="1" applyAlignment="1">
      <alignment wrapText="1"/>
    </xf>
    <xf numFmtId="49" fontId="30" fillId="0" borderId="1" xfId="0" applyNumberFormat="1" applyFont="1" applyBorder="1" applyAlignment="1">
      <alignment wrapText="1"/>
    </xf>
    <xf numFmtId="0" fontId="30" fillId="0" borderId="1" xfId="0" applyFont="1" applyBorder="1" applyAlignment="1">
      <alignment horizontal="right" wrapText="1"/>
    </xf>
    <xf numFmtId="0" fontId="30" fillId="0" borderId="1" xfId="0" applyFont="1" applyBorder="1" applyAlignment="1">
      <alignment wrapText="1"/>
    </xf>
    <xf numFmtId="0" fontId="7" fillId="0" borderId="3" xfId="0" applyFont="1" applyBorder="1"/>
    <xf numFmtId="164" fontId="8" fillId="2" borderId="3" xfId="0" applyNumberFormat="1" applyFont="1" applyFill="1" applyBorder="1" applyAlignment="1">
      <alignment horizontal="right"/>
    </xf>
    <xf numFmtId="0" fontId="9" fillId="29" borderId="4" xfId="0" applyFont="1" applyFill="1" applyBorder="1"/>
    <xf numFmtId="0" fontId="9" fillId="30" borderId="4" xfId="0" applyFont="1" applyFill="1" applyBorder="1"/>
    <xf numFmtId="0" fontId="8" fillId="31" borderId="4" xfId="0" applyFont="1" applyFill="1" applyBorder="1"/>
    <xf numFmtId="0" fontId="30" fillId="18" borderId="3" xfId="0" applyFont="1" applyFill="1" applyBorder="1" applyAlignment="1">
      <alignment horizontal="right"/>
    </xf>
    <xf numFmtId="0" fontId="30" fillId="18" borderId="3" xfId="0" applyFont="1" applyFill="1" applyBorder="1"/>
    <xf numFmtId="0" fontId="8" fillId="3" borderId="4" xfId="0" applyFont="1" applyFill="1" applyBorder="1"/>
    <xf numFmtId="164" fontId="11" fillId="0" borderId="3" xfId="0" applyNumberFormat="1" applyFont="1" applyBorder="1" applyAlignment="1">
      <alignment horizontal="right"/>
    </xf>
    <xf numFmtId="5" fontId="11" fillId="0" borderId="3" xfId="1" applyNumberFormat="1" applyFont="1" applyFill="1" applyBorder="1" applyAlignment="1">
      <alignment horizontal="right"/>
    </xf>
    <xf numFmtId="164" fontId="11" fillId="0" borderId="0" xfId="0" applyNumberFormat="1" applyFont="1" applyAlignment="1">
      <alignment horizontal="right"/>
    </xf>
    <xf numFmtId="164" fontId="11" fillId="0" borderId="3" xfId="0" applyNumberFormat="1" applyFont="1" applyBorder="1" applyAlignment="1">
      <alignment horizontal="left" indent="2"/>
    </xf>
    <xf numFmtId="49" fontId="11" fillId="0" borderId="0" xfId="0" applyNumberFormat="1" applyFont="1"/>
    <xf numFmtId="49" fontId="11" fillId="0" borderId="3" xfId="0" applyNumberFormat="1" applyFont="1" applyBorder="1"/>
    <xf numFmtId="164" fontId="11" fillId="0" borderId="3" xfId="0" applyNumberFormat="1" applyFont="1" applyBorder="1"/>
    <xf numFmtId="164" fontId="35" fillId="2" borderId="4" xfId="0" applyNumberFormat="1" applyFont="1" applyFill="1" applyBorder="1" applyAlignment="1">
      <alignment horizontal="right"/>
    </xf>
    <xf numFmtId="164" fontId="44" fillId="0" borderId="3" xfId="0" applyNumberFormat="1" applyFont="1" applyBorder="1"/>
    <xf numFmtId="164" fontId="11" fillId="32" borderId="3" xfId="0" applyNumberFormat="1" applyFont="1" applyFill="1" applyBorder="1"/>
    <xf numFmtId="164" fontId="11" fillId="32" borderId="3" xfId="0" applyNumberFormat="1" applyFont="1" applyFill="1" applyBorder="1" applyAlignment="1">
      <alignment horizontal="left" wrapText="1" indent="2"/>
    </xf>
    <xf numFmtId="164" fontId="11" fillId="0" borderId="9" xfId="0" applyNumberFormat="1" applyFont="1" applyBorder="1" applyAlignment="1">
      <alignment horizontal="right"/>
    </xf>
    <xf numFmtId="49" fontId="10" fillId="0" borderId="3" xfId="0" applyNumberFormat="1" applyFont="1" applyBorder="1"/>
    <xf numFmtId="49" fontId="10" fillId="0" borderId="3" xfId="0" applyNumberFormat="1" applyFont="1" applyBorder="1" applyAlignment="1">
      <alignment wrapText="1"/>
    </xf>
    <xf numFmtId="49" fontId="10" fillId="18" borderId="3" xfId="0" applyNumberFormat="1" applyFont="1" applyFill="1" applyBorder="1" applyAlignment="1">
      <alignment wrapText="1"/>
    </xf>
    <xf numFmtId="164" fontId="10" fillId="18" borderId="3" xfId="0" applyNumberFormat="1" applyFont="1" applyFill="1" applyBorder="1"/>
    <xf numFmtId="164" fontId="36" fillId="0" borderId="3" xfId="0" applyNumberFormat="1" applyFont="1" applyBorder="1"/>
    <xf numFmtId="49" fontId="37" fillId="0" borderId="3" xfId="0" applyNumberFormat="1" applyFont="1" applyBorder="1"/>
    <xf numFmtId="164" fontId="37" fillId="0" borderId="3" xfId="0" applyNumberFormat="1" applyFont="1" applyBorder="1" applyAlignment="1">
      <alignment horizontal="right"/>
    </xf>
    <xf numFmtId="164" fontId="11" fillId="0" borderId="4" xfId="0" applyNumberFormat="1" applyFont="1" applyBorder="1" applyAlignment="1">
      <alignment horizontal="right"/>
    </xf>
    <xf numFmtId="164" fontId="10" fillId="0" borderId="4" xfId="0" applyNumberFormat="1" applyFont="1" applyBorder="1" applyAlignment="1">
      <alignment horizontal="right"/>
    </xf>
    <xf numFmtId="49" fontId="10" fillId="18" borderId="0" xfId="0" applyNumberFormat="1" applyFont="1" applyFill="1"/>
    <xf numFmtId="49" fontId="34" fillId="0" borderId="4" xfId="0" applyNumberFormat="1" applyFont="1" applyBorder="1"/>
    <xf numFmtId="164" fontId="47" fillId="18" borderId="3" xfId="0" applyNumberFormat="1" applyFont="1" applyFill="1" applyBorder="1"/>
    <xf numFmtId="164" fontId="11" fillId="0" borderId="3" xfId="0" applyNumberFormat="1" applyFont="1" applyBorder="1" applyAlignment="1">
      <alignment horizontal="left" vertical="top" wrapText="1"/>
    </xf>
    <xf numFmtId="164" fontId="11" fillId="0" borderId="3" xfId="0" applyNumberFormat="1" applyFont="1" applyBorder="1" applyAlignment="1">
      <alignment horizontal="right" wrapText="1"/>
    </xf>
    <xf numFmtId="164" fontId="49" fillId="8" borderId="4" xfId="0" applyNumberFormat="1" applyFont="1" applyFill="1" applyBorder="1"/>
    <xf numFmtId="164" fontId="49" fillId="9" borderId="4" xfId="0" applyNumberFormat="1" applyFont="1" applyFill="1" applyBorder="1"/>
    <xf numFmtId="164" fontId="49" fillId="10" borderId="4" xfId="0" applyNumberFormat="1" applyFont="1" applyFill="1" applyBorder="1"/>
    <xf numFmtId="164" fontId="49" fillId="7" borderId="4" xfId="0" applyNumberFormat="1" applyFont="1" applyFill="1" applyBorder="1"/>
    <xf numFmtId="164" fontId="49" fillId="15" borderId="4" xfId="0" applyNumberFormat="1" applyFont="1" applyFill="1" applyBorder="1"/>
    <xf numFmtId="164" fontId="49" fillId="24" borderId="4" xfId="0" applyNumberFormat="1" applyFont="1" applyFill="1" applyBorder="1"/>
    <xf numFmtId="164" fontId="49" fillId="11" borderId="4" xfId="0" applyNumberFormat="1" applyFont="1" applyFill="1" applyBorder="1"/>
    <xf numFmtId="164" fontId="49" fillId="3" borderId="4" xfId="0" applyNumberFormat="1" applyFont="1" applyFill="1" applyBorder="1"/>
    <xf numFmtId="164" fontId="49" fillId="21" borderId="4" xfId="0" applyNumberFormat="1" applyFont="1" applyFill="1" applyBorder="1"/>
    <xf numFmtId="164" fontId="49" fillId="13" borderId="4" xfId="0" applyNumberFormat="1" applyFont="1" applyFill="1" applyBorder="1"/>
    <xf numFmtId="164" fontId="49" fillId="28" borderId="4" xfId="0" applyNumberFormat="1" applyFont="1" applyFill="1" applyBorder="1"/>
    <xf numFmtId="164" fontId="49" fillId="12" borderId="4" xfId="0" applyNumberFormat="1" applyFont="1" applyFill="1" applyBorder="1"/>
    <xf numFmtId="164" fontId="49" fillId="14" borderId="4" xfId="0" applyNumberFormat="1" applyFont="1" applyFill="1" applyBorder="1"/>
    <xf numFmtId="164" fontId="49" fillId="5" borderId="4" xfId="0" applyNumberFormat="1" applyFont="1" applyFill="1" applyBorder="1"/>
    <xf numFmtId="164" fontId="49" fillId="29" borderId="4" xfId="0" applyNumberFormat="1" applyFont="1" applyFill="1" applyBorder="1"/>
    <xf numFmtId="164" fontId="49" fillId="30" borderId="4" xfId="0" applyNumberFormat="1" applyFont="1" applyFill="1" applyBorder="1"/>
    <xf numFmtId="164" fontId="49" fillId="31" borderId="4" xfId="0" applyNumberFormat="1" applyFont="1" applyFill="1" applyBorder="1"/>
    <xf numFmtId="164" fontId="49" fillId="25" borderId="4" xfId="0" applyNumberFormat="1" applyFont="1" applyFill="1" applyBorder="1"/>
    <xf numFmtId="164" fontId="18" fillId="26" borderId="4" xfId="0" applyNumberFormat="1" applyFont="1" applyFill="1" applyBorder="1"/>
    <xf numFmtId="164" fontId="18" fillId="36" borderId="4" xfId="0" applyNumberFormat="1" applyFont="1" applyFill="1" applyBorder="1"/>
    <xf numFmtId="164" fontId="49" fillId="16" borderId="4" xfId="0" applyNumberFormat="1" applyFont="1" applyFill="1" applyBorder="1"/>
    <xf numFmtId="164" fontId="49" fillId="17" borderId="4" xfId="0" applyNumberFormat="1" applyFont="1" applyFill="1" applyBorder="1"/>
    <xf numFmtId="164" fontId="49" fillId="20" borderId="4" xfId="0" applyNumberFormat="1" applyFont="1" applyFill="1" applyBorder="1"/>
    <xf numFmtId="164" fontId="49" fillId="0" borderId="4" xfId="0" applyNumberFormat="1" applyFont="1" applyBorder="1"/>
    <xf numFmtId="164" fontId="49" fillId="18" borderId="4" xfId="0" applyNumberFormat="1" applyFont="1" applyFill="1" applyBorder="1"/>
    <xf numFmtId="164" fontId="49" fillId="27" borderId="4" xfId="0" applyNumberFormat="1" applyFont="1" applyFill="1" applyBorder="1"/>
    <xf numFmtId="3" fontId="49" fillId="30" borderId="4" xfId="0" applyNumberFormat="1" applyFont="1" applyFill="1" applyBorder="1"/>
    <xf numFmtId="164" fontId="49" fillId="26" borderId="4" xfId="0" applyNumberFormat="1" applyFont="1" applyFill="1" applyBorder="1"/>
    <xf numFmtId="164" fontId="49" fillId="36" borderId="4" xfId="0" applyNumberFormat="1" applyFont="1" applyFill="1" applyBorder="1"/>
    <xf numFmtId="164" fontId="18" fillId="7" borderId="4" xfId="0" applyNumberFormat="1" applyFont="1" applyFill="1" applyBorder="1"/>
    <xf numFmtId="164" fontId="18" fillId="24" borderId="4" xfId="0" applyNumberFormat="1" applyFont="1" applyFill="1" applyBorder="1"/>
    <xf numFmtId="164" fontId="18" fillId="11" borderId="4" xfId="0" applyNumberFormat="1" applyFont="1" applyFill="1" applyBorder="1"/>
    <xf numFmtId="164" fontId="18" fillId="3" borderId="4" xfId="0" applyNumberFormat="1" applyFont="1" applyFill="1" applyBorder="1"/>
    <xf numFmtId="164" fontId="18" fillId="21" borderId="4" xfId="0" applyNumberFormat="1" applyFont="1" applyFill="1" applyBorder="1"/>
    <xf numFmtId="164" fontId="18" fillId="13" borderId="4" xfId="0" applyNumberFormat="1" applyFont="1" applyFill="1" applyBorder="1"/>
    <xf numFmtId="164" fontId="18" fillId="28" borderId="4" xfId="0" applyNumberFormat="1" applyFont="1" applyFill="1" applyBorder="1"/>
    <xf numFmtId="164" fontId="18" fillId="14" borderId="4" xfId="0" applyNumberFormat="1" applyFont="1" applyFill="1" applyBorder="1"/>
    <xf numFmtId="164" fontId="18" fillId="5" borderId="4" xfId="0" applyNumberFormat="1" applyFont="1" applyFill="1" applyBorder="1"/>
    <xf numFmtId="164" fontId="18" fillId="29" borderId="4" xfId="0" applyNumberFormat="1" applyFont="1" applyFill="1" applyBorder="1"/>
    <xf numFmtId="164" fontId="18" fillId="30" borderId="4" xfId="0" applyNumberFormat="1" applyFont="1" applyFill="1" applyBorder="1"/>
    <xf numFmtId="164" fontId="18" fillId="31" borderId="4" xfId="0" applyNumberFormat="1" applyFont="1" applyFill="1" applyBorder="1"/>
    <xf numFmtId="3" fontId="18" fillId="30" borderId="4" xfId="0" applyNumberFormat="1" applyFont="1" applyFill="1" applyBorder="1"/>
    <xf numFmtId="164" fontId="18" fillId="25" borderId="4" xfId="0" applyNumberFormat="1" applyFont="1" applyFill="1" applyBorder="1"/>
    <xf numFmtId="164" fontId="18" fillId="16" borderId="4" xfId="0" applyNumberFormat="1" applyFont="1" applyFill="1" applyBorder="1"/>
    <xf numFmtId="164" fontId="18" fillId="17" borderId="4" xfId="0" applyNumberFormat="1" applyFont="1" applyFill="1" applyBorder="1"/>
    <xf numFmtId="164" fontId="18" fillId="20" borderId="4" xfId="0" applyNumberFormat="1" applyFont="1" applyFill="1" applyBorder="1"/>
    <xf numFmtId="0" fontId="17" fillId="6" borderId="5" xfId="0" applyFont="1" applyFill="1" applyBorder="1"/>
    <xf numFmtId="0" fontId="51" fillId="0" borderId="6" xfId="0" applyFont="1" applyBorder="1"/>
    <xf numFmtId="0" fontId="50" fillId="13" borderId="6" xfId="0" applyFont="1" applyFill="1" applyBorder="1"/>
    <xf numFmtId="0" fontId="52" fillId="10" borderId="6" xfId="0" applyFont="1" applyFill="1" applyBorder="1"/>
    <xf numFmtId="164" fontId="53" fillId="2" borderId="4" xfId="0" applyNumberFormat="1" applyFont="1" applyFill="1" applyBorder="1" applyAlignment="1">
      <alignment horizontal="right"/>
    </xf>
    <xf numFmtId="0" fontId="10" fillId="0" borderId="0" xfId="0" applyFont="1"/>
    <xf numFmtId="164" fontId="10" fillId="0" borderId="2" xfId="0" applyNumberFormat="1" applyFont="1" applyBorder="1"/>
    <xf numFmtId="49" fontId="10" fillId="18" borderId="4" xfId="0" applyNumberFormat="1" applyFont="1" applyFill="1" applyBorder="1"/>
    <xf numFmtId="164" fontId="10" fillId="0" borderId="2" xfId="0" applyNumberFormat="1" applyFont="1" applyBorder="1" applyAlignment="1">
      <alignment horizontal="right"/>
    </xf>
    <xf numFmtId="42" fontId="54" fillId="0" borderId="10" xfId="1" applyNumberFormat="1" applyFont="1" applyFill="1" applyBorder="1"/>
    <xf numFmtId="42" fontId="54" fillId="0" borderId="11" xfId="1" applyNumberFormat="1" applyFont="1" applyFill="1" applyBorder="1"/>
    <xf numFmtId="42" fontId="54" fillId="0" borderId="4" xfId="3" applyNumberFormat="1" applyFont="1" applyFill="1" applyBorder="1" applyAlignment="1">
      <alignment horizontal="center"/>
    </xf>
    <xf numFmtId="42" fontId="54" fillId="0" borderId="12" xfId="1" applyNumberFormat="1" applyFont="1" applyFill="1" applyBorder="1"/>
    <xf numFmtId="164" fontId="18" fillId="0" borderId="2" xfId="0" applyNumberFormat="1" applyFont="1" applyBorder="1"/>
    <xf numFmtId="42" fontId="54" fillId="32" borderId="13" xfId="1" applyNumberFormat="1" applyFont="1" applyFill="1" applyBorder="1"/>
    <xf numFmtId="164" fontId="18" fillId="28" borderId="2" xfId="0" applyNumberFormat="1" applyFont="1" applyFill="1" applyBorder="1"/>
    <xf numFmtId="164" fontId="18" fillId="22" borderId="2" xfId="0" applyNumberFormat="1" applyFont="1" applyFill="1" applyBorder="1"/>
    <xf numFmtId="164" fontId="18" fillId="12" borderId="2" xfId="0" applyNumberFormat="1" applyFont="1" applyFill="1" applyBorder="1"/>
    <xf numFmtId="164" fontId="18" fillId="14" borderId="2" xfId="0" applyNumberFormat="1" applyFont="1" applyFill="1" applyBorder="1"/>
    <xf numFmtId="164" fontId="18" fillId="5" borderId="2" xfId="0" applyNumberFormat="1" applyFont="1" applyFill="1" applyBorder="1"/>
    <xf numFmtId="164" fontId="10" fillId="5" borderId="2" xfId="0" applyNumberFormat="1" applyFont="1" applyFill="1" applyBorder="1"/>
    <xf numFmtId="164" fontId="18" fillId="31" borderId="2" xfId="0" applyNumberFormat="1" applyFont="1" applyFill="1" applyBorder="1"/>
    <xf numFmtId="164" fontId="18" fillId="36" borderId="2" xfId="0" applyNumberFormat="1" applyFont="1" applyFill="1" applyBorder="1"/>
    <xf numFmtId="164" fontId="18" fillId="18" borderId="2" xfId="0" applyNumberFormat="1" applyFont="1" applyFill="1" applyBorder="1"/>
    <xf numFmtId="164" fontId="11" fillId="0" borderId="4" xfId="0" applyNumberFormat="1" applyFont="1" applyBorder="1"/>
    <xf numFmtId="164" fontId="11" fillId="32" borderId="3" xfId="0" applyNumberFormat="1" applyFont="1" applyFill="1" applyBorder="1" applyAlignment="1">
      <alignment wrapText="1"/>
    </xf>
    <xf numFmtId="164" fontId="10" fillId="32" borderId="3" xfId="0" applyNumberFormat="1" applyFont="1" applyFill="1" applyBorder="1"/>
    <xf numFmtId="164" fontId="8" fillId="2" borderId="6" xfId="0" applyNumberFormat="1" applyFont="1" applyFill="1" applyBorder="1" applyAlignment="1">
      <alignment horizontal="right"/>
    </xf>
    <xf numFmtId="164" fontId="54" fillId="0" borderId="10" xfId="1" applyNumberFormat="1" applyFont="1" applyFill="1" applyBorder="1"/>
    <xf numFmtId="164" fontId="18" fillId="2" borderId="4" xfId="0" applyNumberFormat="1" applyFont="1" applyFill="1" applyBorder="1" applyAlignment="1">
      <alignment horizontal="right"/>
    </xf>
    <xf numFmtId="164" fontId="8" fillId="2" borderId="0" xfId="0" applyNumberFormat="1" applyFont="1" applyFill="1" applyAlignment="1">
      <alignment horizontal="right"/>
    </xf>
    <xf numFmtId="164" fontId="8" fillId="0" borderId="4" xfId="0" applyNumberFormat="1" applyFont="1" applyBorder="1" applyAlignment="1">
      <alignment horizontal="right"/>
    </xf>
    <xf numFmtId="49" fontId="10" fillId="0" borderId="4" xfId="0" applyNumberFormat="1" applyFont="1" applyBorder="1"/>
    <xf numFmtId="164" fontId="10" fillId="0" borderId="3" xfId="0" applyNumberFormat="1" applyFont="1" applyBorder="1"/>
    <xf numFmtId="164" fontId="10" fillId="0" borderId="3" xfId="0" applyNumberFormat="1" applyFont="1" applyBorder="1" applyAlignment="1">
      <alignment wrapText="1"/>
    </xf>
    <xf numFmtId="49" fontId="11" fillId="32" borderId="3" xfId="0" applyNumberFormat="1" applyFont="1" applyFill="1" applyBorder="1"/>
    <xf numFmtId="49" fontId="11" fillId="0" borderId="4" xfId="0" applyNumberFormat="1" applyFont="1" applyBorder="1"/>
    <xf numFmtId="164" fontId="13" fillId="2" borderId="4" xfId="0" applyNumberFormat="1" applyFont="1" applyFill="1" applyBorder="1" applyAlignment="1">
      <alignment horizontal="right"/>
    </xf>
    <xf numFmtId="164" fontId="55" fillId="2" borderId="4" xfId="0" applyNumberFormat="1" applyFont="1" applyFill="1" applyBorder="1" applyAlignment="1">
      <alignment horizontal="right"/>
    </xf>
    <xf numFmtId="164" fontId="13" fillId="8" borderId="4" xfId="0" applyNumberFormat="1" applyFont="1" applyFill="1" applyBorder="1"/>
    <xf numFmtId="164" fontId="6" fillId="21" borderId="4" xfId="0" applyNumberFormat="1" applyFont="1" applyFill="1" applyBorder="1"/>
    <xf numFmtId="3" fontId="6" fillId="30" borderId="4" xfId="0" applyNumberFormat="1" applyFont="1" applyFill="1" applyBorder="1"/>
    <xf numFmtId="164" fontId="6" fillId="36" borderId="4" xfId="0" applyNumberFormat="1" applyFont="1" applyFill="1" applyBorder="1"/>
    <xf numFmtId="164" fontId="55" fillId="7" borderId="4" xfId="0" applyNumberFormat="1" applyFont="1" applyFill="1" applyBorder="1"/>
    <xf numFmtId="164" fontId="55" fillId="12" borderId="4" xfId="0" applyNumberFormat="1" applyFont="1" applyFill="1" applyBorder="1"/>
    <xf numFmtId="164" fontId="13" fillId="9" borderId="4" xfId="0" applyNumberFormat="1" applyFont="1" applyFill="1" applyBorder="1"/>
    <xf numFmtId="49" fontId="30" fillId="0" borderId="3" xfId="0" applyNumberFormat="1" applyFont="1" applyBorder="1" applyAlignment="1">
      <alignment wrapText="1"/>
    </xf>
    <xf numFmtId="164" fontId="30" fillId="0" borderId="0" xfId="0" applyNumberFormat="1" applyFont="1"/>
    <xf numFmtId="164" fontId="56" fillId="0" borderId="3" xfId="0" applyNumberFormat="1" applyFont="1" applyBorder="1" applyAlignment="1">
      <alignment wrapText="1"/>
    </xf>
    <xf numFmtId="0" fontId="57" fillId="0" borderId="0" xfId="0" applyFont="1"/>
    <xf numFmtId="164" fontId="56" fillId="0" borderId="3" xfId="0" applyNumberFormat="1" applyFont="1" applyBorder="1"/>
    <xf numFmtId="164" fontId="56" fillId="18" borderId="3" xfId="0" applyNumberFormat="1" applyFont="1" applyFill="1" applyBorder="1"/>
    <xf numFmtId="0" fontId="58" fillId="0" borderId="0" xfId="0" applyFont="1" applyAlignment="1">
      <alignment vertical="center"/>
    </xf>
    <xf numFmtId="49" fontId="11" fillId="32" borderId="3" xfId="0" applyNumberFormat="1" applyFont="1" applyFill="1" applyBorder="1" applyAlignment="1">
      <alignment wrapText="1"/>
    </xf>
    <xf numFmtId="49" fontId="11" fillId="18" borderId="3" xfId="0" applyNumberFormat="1" applyFont="1" applyFill="1" applyBorder="1"/>
    <xf numFmtId="49" fontId="11" fillId="18" borderId="3" xfId="0" applyNumberFormat="1" applyFont="1" applyFill="1" applyBorder="1" applyAlignment="1">
      <alignment wrapText="1"/>
    </xf>
    <xf numFmtId="49" fontId="11" fillId="0" borderId="3" xfId="0" applyNumberFormat="1" applyFont="1" applyBorder="1" applyAlignment="1">
      <alignment wrapText="1"/>
    </xf>
    <xf numFmtId="164" fontId="11" fillId="0" borderId="0" xfId="0" applyNumberFormat="1" applyFont="1"/>
    <xf numFmtId="164" fontId="35" fillId="0" borderId="4" xfId="0" applyNumberFormat="1" applyFont="1" applyBorder="1"/>
    <xf numFmtId="164" fontId="30" fillId="0" borderId="4" xfId="0" applyNumberFormat="1" applyFont="1" applyBorder="1" applyAlignment="1">
      <alignment horizontal="left"/>
    </xf>
    <xf numFmtId="164" fontId="17" fillId="0" borderId="3" xfId="0" applyNumberFormat="1" applyFont="1" applyBorder="1" applyAlignment="1">
      <alignment horizontal="left" indent="2"/>
    </xf>
    <xf numFmtId="164" fontId="37" fillId="0" borderId="3" xfId="0" applyNumberFormat="1" applyFont="1" applyBorder="1" applyAlignment="1">
      <alignment horizontal="left" indent="2"/>
    </xf>
    <xf numFmtId="164" fontId="48" fillId="0" borderId="3" xfId="0" applyNumberFormat="1" applyFont="1" applyBorder="1" applyAlignment="1">
      <alignment horizontal="right"/>
    </xf>
    <xf numFmtId="49" fontId="46" fillId="0" borderId="3" xfId="0" applyNumberFormat="1" applyFont="1" applyBorder="1"/>
    <xf numFmtId="164" fontId="46" fillId="0" borderId="3" xfId="0" applyNumberFormat="1" applyFont="1" applyBorder="1" applyAlignment="1">
      <alignment horizontal="right"/>
    </xf>
    <xf numFmtId="49" fontId="37" fillId="0" borderId="3" xfId="0" applyNumberFormat="1" applyFont="1" applyBorder="1" applyAlignment="1">
      <alignment horizontal="left" indent="2"/>
    </xf>
    <xf numFmtId="49" fontId="46" fillId="0" borderId="3" xfId="0" applyNumberFormat="1" applyFont="1" applyBorder="1" applyAlignment="1">
      <alignment horizontal="left" indent="2"/>
    </xf>
    <xf numFmtId="49" fontId="48" fillId="0" borderId="3" xfId="0" applyNumberFormat="1" applyFont="1" applyBorder="1" applyAlignment="1">
      <alignment horizontal="left" indent="2"/>
    </xf>
    <xf numFmtId="49" fontId="46" fillId="0" borderId="3" xfId="0" applyNumberFormat="1" applyFont="1" applyBorder="1" applyAlignment="1">
      <alignment horizontal="left" wrapText="1" indent="2"/>
    </xf>
    <xf numFmtId="0" fontId="43" fillId="0" borderId="0" xfId="0" applyFont="1"/>
    <xf numFmtId="164" fontId="34" fillId="0" borderId="4" xfId="0" applyNumberFormat="1" applyFont="1" applyBorder="1"/>
    <xf numFmtId="0" fontId="9" fillId="32" borderId="4" xfId="0" applyFont="1" applyFill="1" applyBorder="1" applyAlignment="1">
      <alignment horizontal="right"/>
    </xf>
    <xf numFmtId="0" fontId="9" fillId="32" borderId="5" xfId="0" applyFont="1" applyFill="1" applyBorder="1" applyAlignment="1">
      <alignment horizontal="right"/>
    </xf>
    <xf numFmtId="16" fontId="0" fillId="0" borderId="0" xfId="0" applyNumberFormat="1"/>
    <xf numFmtId="166" fontId="60" fillId="34" borderId="0" xfId="1" applyNumberFormat="1" applyFont="1" applyFill="1" applyBorder="1" applyAlignment="1">
      <alignment wrapText="1"/>
    </xf>
    <xf numFmtId="166" fontId="60" fillId="0" borderId="0" xfId="1" applyNumberFormat="1" applyFont="1" applyFill="1" applyBorder="1" applyAlignment="1">
      <alignment wrapText="1"/>
    </xf>
    <xf numFmtId="3" fontId="22" fillId="35" borderId="0" xfId="0" applyNumberFormat="1" applyFont="1" applyFill="1" applyAlignment="1">
      <alignment horizontal="right" wrapText="1"/>
    </xf>
    <xf numFmtId="9" fontId="7" fillId="18" borderId="4" xfId="0" applyNumberFormat="1" applyFont="1" applyFill="1" applyBorder="1"/>
    <xf numFmtId="164" fontId="33" fillId="18" borderId="4" xfId="0" applyNumberFormat="1" applyFont="1" applyFill="1" applyBorder="1"/>
    <xf numFmtId="164" fontId="33" fillId="0" borderId="3" xfId="0" applyNumberFormat="1" applyFont="1" applyBorder="1"/>
    <xf numFmtId="164" fontId="33" fillId="32" borderId="3" xfId="0" applyNumberFormat="1" applyFont="1" applyFill="1" applyBorder="1"/>
    <xf numFmtId="164" fontId="33" fillId="18" borderId="3" xfId="0" applyNumberFormat="1" applyFont="1" applyFill="1" applyBorder="1"/>
    <xf numFmtId="0" fontId="28" fillId="22" borderId="6" xfId="0" applyFont="1" applyFill="1" applyBorder="1"/>
    <xf numFmtId="164" fontId="28" fillId="22" borderId="4" xfId="0" applyNumberFormat="1" applyFont="1" applyFill="1" applyBorder="1"/>
    <xf numFmtId="164" fontId="6" fillId="22" borderId="4" xfId="0" applyNumberFormat="1" applyFont="1" applyFill="1" applyBorder="1"/>
    <xf numFmtId="0" fontId="0" fillId="0" borderId="0" xfId="0" applyAlignment="1">
      <alignment horizontal="center" wrapText="1"/>
    </xf>
    <xf numFmtId="166" fontId="61" fillId="0" borderId="0" xfId="1" applyNumberFormat="1" applyFont="1" applyFill="1" applyBorder="1" applyAlignment="1">
      <alignment horizontal="left" wrapText="1"/>
    </xf>
    <xf numFmtId="0" fontId="62" fillId="0" borderId="0" xfId="0" applyFont="1"/>
    <xf numFmtId="164" fontId="5" fillId="8" borderId="4" xfId="0" applyNumberFormat="1" applyFont="1" applyFill="1" applyBorder="1"/>
    <xf numFmtId="164" fontId="5" fillId="9" borderId="4" xfId="0" applyNumberFormat="1" applyFont="1" applyFill="1" applyBorder="1"/>
    <xf numFmtId="164" fontId="9" fillId="11" borderId="4" xfId="0" applyNumberFormat="1" applyFont="1" applyFill="1" applyBorder="1"/>
    <xf numFmtId="164" fontId="63" fillId="18" borderId="3" xfId="0" applyNumberFormat="1" applyFont="1" applyFill="1" applyBorder="1"/>
    <xf numFmtId="164" fontId="30" fillId="32" borderId="3" xfId="0" applyNumberFormat="1" applyFont="1" applyFill="1" applyBorder="1" applyAlignment="1">
      <alignment horizontal="left" indent="2"/>
    </xf>
    <xf numFmtId="164" fontId="11" fillId="32" borderId="3" xfId="0" applyNumberFormat="1" applyFont="1" applyFill="1" applyBorder="1" applyAlignment="1">
      <alignment horizontal="right"/>
    </xf>
    <xf numFmtId="164" fontId="28" fillId="32" borderId="4" xfId="0" applyNumberFormat="1" applyFont="1" applyFill="1" applyBorder="1"/>
    <xf numFmtId="164" fontId="16" fillId="32" borderId="4" xfId="0" applyNumberFormat="1" applyFont="1" applyFill="1" applyBorder="1"/>
    <xf numFmtId="164" fontId="7" fillId="32" borderId="4" xfId="0" applyNumberFormat="1" applyFont="1" applyFill="1" applyBorder="1"/>
    <xf numFmtId="9" fontId="7" fillId="32" borderId="4" xfId="0" applyNumberFormat="1" applyFont="1" applyFill="1" applyBorder="1"/>
    <xf numFmtId="164" fontId="5" fillId="2" borderId="4" xfId="0" applyNumberFormat="1" applyFont="1" applyFill="1" applyBorder="1" applyAlignment="1">
      <alignment horizontal="right"/>
    </xf>
    <xf numFmtId="164" fontId="5" fillId="10" borderId="4" xfId="0" applyNumberFormat="1" applyFont="1" applyFill="1" applyBorder="1"/>
    <xf numFmtId="164" fontId="4" fillId="7" borderId="4" xfId="0" applyNumberFormat="1" applyFont="1" applyFill="1" applyBorder="1"/>
    <xf numFmtId="164" fontId="9" fillId="22" borderId="4" xfId="0" applyNumberFormat="1" applyFont="1" applyFill="1" applyBorder="1"/>
    <xf numFmtId="43" fontId="0" fillId="0" borderId="0" xfId="0" applyNumberFormat="1"/>
    <xf numFmtId="164" fontId="64" fillId="0" borderId="3" xfId="0" applyNumberFormat="1" applyFont="1" applyBorder="1"/>
    <xf numFmtId="164" fontId="33" fillId="32" borderId="4" xfId="0" applyNumberFormat="1" applyFont="1" applyFill="1" applyBorder="1"/>
    <xf numFmtId="0" fontId="15" fillId="0" borderId="0" xfId="0" applyFont="1"/>
    <xf numFmtId="165" fontId="7" fillId="0" borderId="4" xfId="0" applyNumberFormat="1" applyFont="1" applyBorder="1"/>
    <xf numFmtId="0" fontId="7" fillId="0" borderId="14" xfId="0" applyFont="1" applyBorder="1"/>
    <xf numFmtId="49" fontId="30" fillId="0" borderId="14" xfId="0" applyNumberFormat="1" applyFont="1" applyBorder="1"/>
    <xf numFmtId="0" fontId="30" fillId="0" borderId="14" xfId="0" applyFont="1" applyBorder="1" applyAlignment="1">
      <alignment horizontal="right"/>
    </xf>
    <xf numFmtId="0" fontId="30" fillId="0" borderId="14" xfId="0" applyFont="1" applyBorder="1"/>
    <xf numFmtId="164" fontId="8" fillId="0" borderId="15" xfId="0" applyNumberFormat="1" applyFont="1" applyBorder="1" applyAlignment="1">
      <alignment horizontal="right"/>
    </xf>
    <xf numFmtId="0" fontId="9" fillId="0" borderId="15" xfId="0" applyFont="1" applyBorder="1"/>
    <xf numFmtId="0" fontId="8" fillId="0" borderId="15" xfId="0" applyFont="1" applyBorder="1"/>
    <xf numFmtId="0" fontId="28" fillId="0" borderId="15" xfId="0" applyFont="1" applyBorder="1"/>
    <xf numFmtId="49" fontId="28" fillId="0" borderId="15" xfId="0" applyNumberFormat="1" applyFont="1" applyBorder="1"/>
    <xf numFmtId="0" fontId="7" fillId="0" borderId="1" xfId="0" applyFont="1" applyBorder="1"/>
    <xf numFmtId="49" fontId="30" fillId="0" borderId="1" xfId="0" applyNumberFormat="1" applyFont="1" applyBorder="1"/>
    <xf numFmtId="0" fontId="30" fillId="0" borderId="1" xfId="0" applyFont="1" applyBorder="1"/>
    <xf numFmtId="0" fontId="28" fillId="0" borderId="2" xfId="0" applyFont="1" applyBorder="1"/>
    <xf numFmtId="164" fontId="30" fillId="18" borderId="0" xfId="0" applyNumberFormat="1" applyFont="1" applyFill="1" applyAlignment="1">
      <alignment horizontal="left" indent="2"/>
    </xf>
    <xf numFmtId="164" fontId="10" fillId="18" borderId="0" xfId="0" applyNumberFormat="1" applyFont="1" applyFill="1" applyAlignment="1">
      <alignment horizontal="left" indent="2"/>
    </xf>
    <xf numFmtId="49" fontId="30" fillId="18" borderId="0" xfId="0" applyNumberFormat="1" applyFont="1" applyFill="1" applyAlignment="1">
      <alignment wrapText="1"/>
    </xf>
    <xf numFmtId="164" fontId="30" fillId="18" borderId="0" xfId="0" applyNumberFormat="1" applyFont="1" applyFill="1" applyAlignment="1">
      <alignment horizontal="right"/>
    </xf>
    <xf numFmtId="164" fontId="30" fillId="18" borderId="0" xfId="0" applyNumberFormat="1" applyFont="1" applyFill="1"/>
    <xf numFmtId="164" fontId="9" fillId="18" borderId="0" xfId="0" applyNumberFormat="1" applyFont="1" applyFill="1"/>
    <xf numFmtId="164" fontId="28" fillId="18" borderId="0" xfId="0" applyNumberFormat="1" applyFont="1" applyFill="1"/>
    <xf numFmtId="164" fontId="16" fillId="0" borderId="0" xfId="0" applyNumberFormat="1" applyFont="1"/>
    <xf numFmtId="164" fontId="10" fillId="0" borderId="0" xfId="0" applyNumberFormat="1" applyFont="1" applyAlignment="1">
      <alignment horizontal="left" indent="2"/>
    </xf>
    <xf numFmtId="164" fontId="30" fillId="0" borderId="0" xfId="0" applyNumberFormat="1" applyFont="1" applyAlignment="1">
      <alignment horizontal="right"/>
    </xf>
    <xf numFmtId="164" fontId="20" fillId="18" borderId="0" xfId="0" applyNumberFormat="1" applyFont="1" applyFill="1"/>
    <xf numFmtId="164" fontId="20" fillId="0" borderId="0" xfId="0" applyNumberFormat="1" applyFont="1"/>
    <xf numFmtId="49" fontId="30" fillId="0" borderId="0" xfId="1" applyNumberFormat="1" applyFont="1" applyFill="1" applyBorder="1"/>
    <xf numFmtId="43" fontId="20" fillId="18" borderId="0" xfId="1" applyFont="1" applyFill="1" applyBorder="1"/>
    <xf numFmtId="43" fontId="20" fillId="0" borderId="0" xfId="1" applyFont="1" applyFill="1" applyBorder="1"/>
    <xf numFmtId="0" fontId="28" fillId="0" borderId="0" xfId="0" applyFont="1"/>
    <xf numFmtId="0" fontId="9" fillId="15" borderId="2" xfId="0" applyFont="1" applyFill="1" applyBorder="1"/>
    <xf numFmtId="42" fontId="65" fillId="0" borderId="10" xfId="1" applyNumberFormat="1" applyFont="1" applyFill="1" applyBorder="1"/>
    <xf numFmtId="164" fontId="9" fillId="15" borderId="4" xfId="0" applyNumberFormat="1" applyFont="1" applyFill="1" applyBorder="1"/>
    <xf numFmtId="164" fontId="9" fillId="7" borderId="4" xfId="0" applyNumberFormat="1" applyFont="1" applyFill="1" applyBorder="1"/>
    <xf numFmtId="164" fontId="42" fillId="15" borderId="4" xfId="0" applyNumberFormat="1" applyFont="1" applyFill="1" applyBorder="1"/>
    <xf numFmtId="164" fontId="9" fillId="15" borderId="4" xfId="0" applyNumberFormat="1" applyFont="1" applyFill="1" applyBorder="1" applyAlignment="1">
      <alignment horizontal="right"/>
    </xf>
    <xf numFmtId="41" fontId="9" fillId="15" borderId="4" xfId="1" applyNumberFormat="1" applyFont="1" applyFill="1" applyBorder="1"/>
    <xf numFmtId="43" fontId="9" fillId="18" borderId="0" xfId="1" applyFont="1" applyFill="1" applyBorder="1"/>
    <xf numFmtId="0" fontId="9" fillId="31" borderId="2" xfId="0" applyFont="1" applyFill="1" applyBorder="1"/>
    <xf numFmtId="0" fontId="9" fillId="31" borderId="6" xfId="0" applyFont="1" applyFill="1" applyBorder="1"/>
    <xf numFmtId="164" fontId="9" fillId="31" borderId="2" xfId="0" applyNumberFormat="1" applyFont="1" applyFill="1" applyBorder="1"/>
    <xf numFmtId="164" fontId="9" fillId="31" borderId="4" xfId="0" applyNumberFormat="1" applyFont="1" applyFill="1" applyBorder="1"/>
    <xf numFmtId="165" fontId="9" fillId="31" borderId="4" xfId="0" applyNumberFormat="1" applyFont="1" applyFill="1" applyBorder="1"/>
    <xf numFmtId="164" fontId="5" fillId="31" borderId="4" xfId="0" applyNumberFormat="1" applyFont="1" applyFill="1" applyBorder="1"/>
    <xf numFmtId="164" fontId="42" fillId="31" borderId="4" xfId="0" applyNumberFormat="1" applyFont="1" applyFill="1" applyBorder="1"/>
    <xf numFmtId="0" fontId="9" fillId="31" borderId="4" xfId="0" applyFont="1" applyFill="1" applyBorder="1"/>
    <xf numFmtId="164" fontId="10" fillId="0" borderId="0" xfId="0" applyNumberFormat="1" applyFont="1" applyAlignment="1">
      <alignment horizontal="left" wrapText="1" indent="2"/>
    </xf>
    <xf numFmtId="0" fontId="7" fillId="25" borderId="4" xfId="0" applyFont="1" applyFill="1" applyBorder="1"/>
    <xf numFmtId="0" fontId="7" fillId="25" borderId="5" xfId="0" applyFont="1" applyFill="1" applyBorder="1"/>
    <xf numFmtId="0" fontId="28" fillId="25" borderId="6" xfId="0" applyFont="1" applyFill="1" applyBorder="1"/>
    <xf numFmtId="42" fontId="66" fillId="0" borderId="10" xfId="1" applyNumberFormat="1" applyFont="1" applyFill="1" applyBorder="1"/>
    <xf numFmtId="164" fontId="28" fillId="25" borderId="4" xfId="0" applyNumberFormat="1" applyFont="1" applyFill="1" applyBorder="1"/>
    <xf numFmtId="164" fontId="6" fillId="25" borderId="4" xfId="0" applyNumberFormat="1" applyFont="1" applyFill="1" applyBorder="1"/>
    <xf numFmtId="164" fontId="40" fillId="25" borderId="4" xfId="0" applyNumberFormat="1" applyFont="1" applyFill="1" applyBorder="1"/>
    <xf numFmtId="164" fontId="28" fillId="10" borderId="4" xfId="0" applyNumberFormat="1" applyFont="1" applyFill="1" applyBorder="1"/>
    <xf numFmtId="43" fontId="28" fillId="18" borderId="0" xfId="1" applyFont="1" applyFill="1" applyBorder="1"/>
    <xf numFmtId="164" fontId="9" fillId="2" borderId="4" xfId="0" applyNumberFormat="1" applyFont="1" applyFill="1" applyBorder="1" applyAlignment="1">
      <alignment horizontal="right"/>
    </xf>
    <xf numFmtId="164" fontId="9" fillId="24" borderId="4" xfId="0" applyNumberFormat="1" applyFont="1" applyFill="1" applyBorder="1"/>
    <xf numFmtId="164" fontId="9" fillId="3" borderId="4" xfId="0" applyNumberFormat="1" applyFont="1" applyFill="1" applyBorder="1"/>
    <xf numFmtId="164" fontId="9" fillId="21" borderId="4" xfId="0" applyNumberFormat="1" applyFont="1" applyFill="1" applyBorder="1"/>
    <xf numFmtId="164" fontId="9" fillId="12" borderId="4" xfId="0" applyNumberFormat="1" applyFont="1" applyFill="1" applyBorder="1"/>
    <xf numFmtId="164" fontId="9" fillId="14" borderId="4" xfId="0" applyNumberFormat="1" applyFont="1" applyFill="1" applyBorder="1"/>
    <xf numFmtId="3" fontId="9" fillId="30" borderId="4" xfId="0" applyNumberFormat="1" applyFont="1" applyFill="1" applyBorder="1"/>
    <xf numFmtId="164" fontId="9" fillId="25" borderId="4" xfId="0" applyNumberFormat="1" applyFont="1" applyFill="1" applyBorder="1"/>
    <xf numFmtId="164" fontId="9" fillId="36" borderId="4" xfId="0" applyNumberFormat="1" applyFont="1" applyFill="1" applyBorder="1"/>
    <xf numFmtId="164" fontId="9" fillId="16" borderId="4" xfId="0" applyNumberFormat="1" applyFont="1" applyFill="1" applyBorder="1"/>
    <xf numFmtId="9" fontId="30" fillId="18" borderId="4" xfId="0" applyNumberFormat="1" applyFont="1" applyFill="1" applyBorder="1"/>
    <xf numFmtId="164" fontId="11" fillId="23" borderId="3" xfId="0" applyNumberFormat="1" applyFont="1" applyFill="1" applyBorder="1" applyAlignment="1">
      <alignment horizontal="right"/>
    </xf>
    <xf numFmtId="49" fontId="11" fillId="23" borderId="3" xfId="0" applyNumberFormat="1" applyFont="1" applyFill="1" applyBorder="1" applyAlignment="1">
      <alignment wrapText="1"/>
    </xf>
    <xf numFmtId="49" fontId="11" fillId="23" borderId="3" xfId="0" applyNumberFormat="1" applyFont="1" applyFill="1" applyBorder="1"/>
    <xf numFmtId="49" fontId="10" fillId="23" borderId="3" xfId="0" applyNumberFormat="1" applyFont="1" applyFill="1" applyBorder="1" applyAlignment="1">
      <alignment wrapText="1"/>
    </xf>
    <xf numFmtId="164" fontId="10" fillId="23" borderId="3" xfId="0" applyNumberFormat="1" applyFont="1" applyFill="1" applyBorder="1" applyAlignment="1">
      <alignment horizontal="right"/>
    </xf>
    <xf numFmtId="164" fontId="11" fillId="23" borderId="4" xfId="0" applyNumberFormat="1" applyFont="1" applyFill="1" applyBorder="1"/>
    <xf numFmtId="164" fontId="11" fillId="23" borderId="0" xfId="0" applyNumberFormat="1" applyFont="1" applyFill="1" applyAlignment="1">
      <alignment horizontal="right"/>
    </xf>
    <xf numFmtId="49" fontId="11" fillId="23" borderId="4" xfId="0" applyNumberFormat="1" applyFont="1" applyFill="1" applyBorder="1"/>
    <xf numFmtId="164" fontId="30" fillId="23" borderId="0" xfId="0" applyNumberFormat="1" applyFont="1" applyFill="1" applyAlignment="1">
      <alignment horizontal="right"/>
    </xf>
    <xf numFmtId="49" fontId="10" fillId="23" borderId="3" xfId="0" applyNumberFormat="1" applyFont="1" applyFill="1" applyBorder="1"/>
    <xf numFmtId="49" fontId="10" fillId="23" borderId="4" xfId="0" applyNumberFormat="1" applyFont="1" applyFill="1" applyBorder="1"/>
    <xf numFmtId="49" fontId="17" fillId="23" borderId="3" xfId="0" applyNumberFormat="1" applyFont="1" applyFill="1" applyBorder="1"/>
    <xf numFmtId="164" fontId="17" fillId="23" borderId="4" xfId="0" applyNumberFormat="1" applyFont="1" applyFill="1" applyBorder="1"/>
    <xf numFmtId="164" fontId="10" fillId="23" borderId="3" xfId="0" applyNumberFormat="1" applyFont="1" applyFill="1" applyBorder="1" applyAlignment="1">
      <alignment horizontal="right" wrapText="1"/>
    </xf>
    <xf numFmtId="164" fontId="11" fillId="23" borderId="4" xfId="0" applyNumberFormat="1" applyFont="1" applyFill="1" applyBorder="1" applyAlignment="1">
      <alignment horizontal="right"/>
    </xf>
    <xf numFmtId="49" fontId="30" fillId="23" borderId="0" xfId="0" applyNumberFormat="1" applyFont="1" applyFill="1" applyAlignment="1">
      <alignment wrapText="1"/>
    </xf>
    <xf numFmtId="164" fontId="46" fillId="23" borderId="3" xfId="0" applyNumberFormat="1" applyFont="1" applyFill="1" applyBorder="1" applyAlignment="1">
      <alignment horizontal="right"/>
    </xf>
    <xf numFmtId="164" fontId="34" fillId="23" borderId="4" xfId="0" applyNumberFormat="1" applyFont="1" applyFill="1" applyBorder="1"/>
    <xf numFmtId="164" fontId="48" fillId="23" borderId="3" xfId="0" applyNumberFormat="1" applyFont="1" applyFill="1" applyBorder="1" applyAlignment="1">
      <alignment horizontal="right"/>
    </xf>
    <xf numFmtId="49" fontId="10" fillId="23" borderId="0" xfId="0" applyNumberFormat="1" applyFont="1" applyFill="1"/>
    <xf numFmtId="164" fontId="10" fillId="23" borderId="4" xfId="0" applyNumberFormat="1" applyFont="1" applyFill="1" applyBorder="1" applyAlignment="1">
      <alignment horizontal="right"/>
    </xf>
    <xf numFmtId="49" fontId="34" fillId="23" borderId="4" xfId="0" applyNumberFormat="1" applyFont="1" applyFill="1" applyBorder="1"/>
    <xf numFmtId="5" fontId="11" fillId="23" borderId="3" xfId="1" applyNumberFormat="1" applyFont="1" applyFill="1" applyBorder="1" applyAlignment="1">
      <alignment horizontal="right"/>
    </xf>
    <xf numFmtId="164" fontId="11" fillId="23" borderId="3" xfId="0" applyNumberFormat="1" applyFont="1" applyFill="1" applyBorder="1" applyAlignment="1">
      <alignment horizontal="right" wrapText="1"/>
    </xf>
    <xf numFmtId="164" fontId="11" fillId="23" borderId="3" xfId="0" applyNumberFormat="1" applyFont="1" applyFill="1" applyBorder="1" applyAlignment="1">
      <alignment horizontal="left" vertical="top" wrapText="1"/>
    </xf>
    <xf numFmtId="0" fontId="12" fillId="0" borderId="1" xfId="0" applyFont="1" applyBorder="1"/>
    <xf numFmtId="0" fontId="12" fillId="0" borderId="3" xfId="0" applyFont="1" applyBorder="1"/>
    <xf numFmtId="0" fontId="12" fillId="0" borderId="5" xfId="0" applyFont="1" applyBorder="1"/>
    <xf numFmtId="0" fontId="12" fillId="0" borderId="6" xfId="0" applyFont="1" applyBorder="1"/>
    <xf numFmtId="164" fontId="12" fillId="0" borderId="2" xfId="0" applyNumberFormat="1" applyFont="1" applyBorder="1"/>
    <xf numFmtId="164" fontId="12" fillId="0" borderId="3" xfId="0" applyNumberFormat="1" applyFont="1" applyBorder="1"/>
    <xf numFmtId="164" fontId="67" fillId="0" borderId="3" xfId="0" applyNumberFormat="1" applyFont="1" applyBorder="1"/>
    <xf numFmtId="0" fontId="12" fillId="0" borderId="0" xfId="0" applyFont="1"/>
    <xf numFmtId="164" fontId="67" fillId="18" borderId="3" xfId="0" applyNumberFormat="1" applyFont="1" applyFill="1" applyBorder="1"/>
    <xf numFmtId="164" fontId="68" fillId="0" borderId="10" xfId="1" applyNumberFormat="1" applyFont="1" applyFill="1" applyBorder="1"/>
    <xf numFmtId="42" fontId="68" fillId="0" borderId="10" xfId="1" applyNumberFormat="1" applyFont="1" applyFill="1" applyBorder="1"/>
    <xf numFmtId="42" fontId="69" fillId="0" borderId="10" xfId="1" applyNumberFormat="1" applyFont="1" applyFill="1" applyBorder="1"/>
    <xf numFmtId="42" fontId="68" fillId="0" borderId="11" xfId="1" applyNumberFormat="1" applyFont="1" applyFill="1" applyBorder="1"/>
    <xf numFmtId="42" fontId="68" fillId="0" borderId="4" xfId="3" applyNumberFormat="1" applyFont="1" applyFill="1" applyBorder="1" applyAlignment="1">
      <alignment horizontal="center"/>
    </xf>
    <xf numFmtId="42" fontId="69" fillId="0" borderId="12" xfId="1" applyNumberFormat="1" applyFont="1" applyFill="1" applyBorder="1"/>
    <xf numFmtId="42" fontId="69" fillId="32" borderId="13" xfId="1" applyNumberFormat="1" applyFont="1" applyFill="1" applyBorder="1"/>
    <xf numFmtId="164" fontId="12" fillId="28" borderId="2" xfId="0" applyNumberFormat="1" applyFont="1" applyFill="1" applyBorder="1"/>
    <xf numFmtId="164" fontId="70" fillId="12" borderId="2" xfId="0" applyNumberFormat="1" applyFont="1" applyFill="1" applyBorder="1"/>
    <xf numFmtId="164" fontId="12" fillId="14" borderId="2" xfId="0" applyNumberFormat="1" applyFont="1" applyFill="1" applyBorder="1"/>
    <xf numFmtId="164" fontId="12" fillId="5" borderId="2" xfId="0" applyNumberFormat="1" applyFont="1" applyFill="1" applyBorder="1"/>
    <xf numFmtId="164" fontId="70" fillId="31" borderId="2" xfId="0" applyNumberFormat="1" applyFont="1" applyFill="1" applyBorder="1"/>
    <xf numFmtId="164" fontId="71" fillId="31" borderId="2" xfId="0" applyNumberFormat="1" applyFont="1" applyFill="1" applyBorder="1"/>
    <xf numFmtId="164" fontId="71" fillId="22" borderId="4" xfId="0" applyNumberFormat="1" applyFont="1" applyFill="1" applyBorder="1"/>
    <xf numFmtId="164" fontId="12" fillId="25" borderId="4" xfId="0" applyNumberFormat="1" applyFont="1" applyFill="1" applyBorder="1"/>
    <xf numFmtId="164" fontId="17" fillId="13" borderId="3" xfId="0" applyNumberFormat="1" applyFont="1" applyFill="1" applyBorder="1"/>
    <xf numFmtId="164" fontId="17" fillId="13" borderId="3" xfId="0" applyNumberFormat="1" applyFont="1" applyFill="1" applyBorder="1" applyAlignment="1">
      <alignment wrapText="1"/>
    </xf>
    <xf numFmtId="164" fontId="16" fillId="13" borderId="4" xfId="0" applyNumberFormat="1" applyFont="1" applyFill="1" applyBorder="1"/>
    <xf numFmtId="0" fontId="7" fillId="0" borderId="0" xfId="0" applyFont="1" applyAlignment="1">
      <alignment wrapText="1"/>
    </xf>
    <xf numFmtId="49" fontId="30" fillId="0" borderId="0" xfId="0" applyNumberFormat="1" applyFont="1" applyAlignment="1">
      <alignment wrapText="1"/>
    </xf>
    <xf numFmtId="0" fontId="30" fillId="0" borderId="0" xfId="0" applyFont="1" applyAlignment="1">
      <alignment horizontal="right" wrapText="1"/>
    </xf>
    <xf numFmtId="0" fontId="30" fillId="0" borderId="0" xfId="0" applyFont="1" applyAlignment="1">
      <alignment wrapText="1"/>
    </xf>
    <xf numFmtId="164" fontId="11" fillId="13" borderId="3" xfId="0" applyNumberFormat="1" applyFont="1" applyFill="1" applyBorder="1" applyAlignment="1">
      <alignment horizontal="left" wrapText="1" indent="2"/>
    </xf>
    <xf numFmtId="164" fontId="11" fillId="13" borderId="3" xfId="0" applyNumberFormat="1" applyFont="1" applyFill="1" applyBorder="1" applyAlignment="1">
      <alignment horizontal="right"/>
    </xf>
    <xf numFmtId="164" fontId="72" fillId="31" borderId="4" xfId="0" applyNumberFormat="1" applyFont="1" applyFill="1" applyBorder="1"/>
    <xf numFmtId="164" fontId="72" fillId="29" borderId="4" xfId="0" applyNumberFormat="1" applyFont="1" applyFill="1" applyBorder="1"/>
    <xf numFmtId="0" fontId="73" fillId="13" borderId="0" xfId="0" applyFont="1" applyFill="1"/>
    <xf numFmtId="164" fontId="17" fillId="13" borderId="0" xfId="0" applyNumberFormat="1" applyFont="1" applyFill="1"/>
    <xf numFmtId="164" fontId="71" fillId="13" borderId="3" xfId="0" applyNumberFormat="1" applyFont="1" applyFill="1" applyBorder="1" applyAlignment="1">
      <alignment horizontal="right" wrapText="1"/>
    </xf>
    <xf numFmtId="164" fontId="71" fillId="13" borderId="3" xfId="0" applyNumberFormat="1" applyFont="1" applyFill="1" applyBorder="1" applyAlignment="1">
      <alignment horizontal="right"/>
    </xf>
    <xf numFmtId="164" fontId="74" fillId="2" borderId="4" xfId="0" applyNumberFormat="1" applyFont="1" applyFill="1" applyBorder="1" applyAlignment="1">
      <alignment horizontal="right"/>
    </xf>
    <xf numFmtId="164" fontId="74" fillId="8" borderId="4" xfId="0" applyNumberFormat="1" applyFont="1" applyFill="1" applyBorder="1"/>
    <xf numFmtId="164" fontId="70" fillId="9" borderId="4" xfId="0" applyNumberFormat="1" applyFont="1" applyFill="1" applyBorder="1"/>
    <xf numFmtId="164" fontId="74" fillId="10" borderId="4" xfId="0" applyNumberFormat="1" applyFont="1" applyFill="1" applyBorder="1"/>
    <xf numFmtId="164" fontId="74" fillId="7" borderId="4" xfId="0" applyNumberFormat="1" applyFont="1" applyFill="1" applyBorder="1"/>
    <xf numFmtId="164" fontId="70" fillId="15" borderId="4" xfId="0" applyNumberFormat="1" applyFont="1" applyFill="1" applyBorder="1"/>
    <xf numFmtId="164" fontId="70" fillId="24" borderId="4" xfId="0" applyNumberFormat="1" applyFont="1" applyFill="1" applyBorder="1"/>
    <xf numFmtId="164" fontId="74" fillId="11" borderId="4" xfId="0" applyNumberFormat="1" applyFont="1" applyFill="1" applyBorder="1"/>
    <xf numFmtId="164" fontId="74" fillId="3" borderId="4" xfId="0" applyNumberFormat="1" applyFont="1" applyFill="1" applyBorder="1"/>
    <xf numFmtId="164" fontId="74" fillId="21" borderId="4" xfId="0" applyNumberFormat="1" applyFont="1" applyFill="1" applyBorder="1"/>
    <xf numFmtId="164" fontId="70" fillId="13" borderId="4" xfId="0" applyNumberFormat="1" applyFont="1" applyFill="1" applyBorder="1"/>
    <xf numFmtId="164" fontId="74" fillId="28" borderId="4" xfId="0" applyNumberFormat="1" applyFont="1" applyFill="1" applyBorder="1"/>
    <xf numFmtId="164" fontId="70" fillId="22" borderId="4" xfId="0" applyNumberFormat="1" applyFont="1" applyFill="1" applyBorder="1"/>
    <xf numFmtId="164" fontId="74" fillId="12" borderId="4" xfId="0" applyNumberFormat="1" applyFont="1" applyFill="1" applyBorder="1"/>
    <xf numFmtId="164" fontId="74" fillId="14" borderId="4" xfId="0" applyNumberFormat="1" applyFont="1" applyFill="1" applyBorder="1"/>
    <xf numFmtId="164" fontId="74" fillId="5" borderId="4" xfId="0" applyNumberFormat="1" applyFont="1" applyFill="1" applyBorder="1"/>
    <xf numFmtId="164" fontId="74" fillId="29" borderId="4" xfId="0" applyNumberFormat="1" applyFont="1" applyFill="1" applyBorder="1"/>
    <xf numFmtId="164" fontId="74" fillId="30" borderId="4" xfId="0" applyNumberFormat="1" applyFont="1" applyFill="1" applyBorder="1"/>
    <xf numFmtId="164" fontId="74" fillId="31" borderId="4" xfId="0" applyNumberFormat="1" applyFont="1" applyFill="1" applyBorder="1"/>
    <xf numFmtId="3" fontId="74" fillId="30" borderId="4" xfId="0" applyNumberFormat="1" applyFont="1" applyFill="1" applyBorder="1"/>
    <xf numFmtId="164" fontId="74" fillId="25" borderId="4" xfId="0" applyNumberFormat="1" applyFont="1" applyFill="1" applyBorder="1"/>
    <xf numFmtId="164" fontId="74" fillId="26" borderId="4" xfId="0" applyNumberFormat="1" applyFont="1" applyFill="1" applyBorder="1"/>
    <xf numFmtId="164" fontId="74" fillId="36" borderId="4" xfId="0" applyNumberFormat="1" applyFont="1" applyFill="1" applyBorder="1"/>
    <xf numFmtId="164" fontId="74" fillId="16" borderId="4" xfId="0" applyNumberFormat="1" applyFont="1" applyFill="1" applyBorder="1"/>
    <xf numFmtId="164" fontId="74" fillId="17" borderId="4" xfId="0" applyNumberFormat="1" applyFont="1" applyFill="1" applyBorder="1"/>
    <xf numFmtId="164" fontId="70" fillId="20" borderId="4" xfId="0" applyNumberFormat="1" applyFont="1" applyFill="1" applyBorder="1"/>
    <xf numFmtId="164" fontId="70" fillId="12" borderId="4" xfId="0" applyNumberFormat="1" applyFont="1" applyFill="1" applyBorder="1"/>
    <xf numFmtId="164" fontId="70" fillId="5" borderId="4" xfId="0" applyNumberFormat="1" applyFont="1" applyFill="1" applyBorder="1"/>
    <xf numFmtId="164" fontId="70" fillId="0" borderId="4" xfId="0" applyNumberFormat="1" applyFont="1" applyBorder="1"/>
    <xf numFmtId="164" fontId="74" fillId="9" borderId="4" xfId="0" applyNumberFormat="1" applyFont="1" applyFill="1" applyBorder="1"/>
    <xf numFmtId="164" fontId="74" fillId="13" borderId="4" xfId="0" applyNumberFormat="1" applyFont="1" applyFill="1" applyBorder="1"/>
    <xf numFmtId="164" fontId="74" fillId="22" borderId="4" xfId="0" applyNumberFormat="1" applyFont="1" applyFill="1" applyBorder="1"/>
    <xf numFmtId="164" fontId="70" fillId="7" borderId="4" xfId="0" applyNumberFormat="1" applyFont="1" applyFill="1" applyBorder="1"/>
    <xf numFmtId="164" fontId="70" fillId="21" borderId="4" xfId="0" applyNumberFormat="1" applyFont="1" applyFill="1" applyBorder="1"/>
    <xf numFmtId="164" fontId="70" fillId="28" borderId="4" xfId="0" applyNumberFormat="1" applyFont="1" applyFill="1" applyBorder="1"/>
    <xf numFmtId="164" fontId="70" fillId="14" borderId="4" xfId="0" applyNumberFormat="1" applyFont="1" applyFill="1" applyBorder="1"/>
    <xf numFmtId="164" fontId="70" fillId="29" borderId="4" xfId="0" applyNumberFormat="1" applyFont="1" applyFill="1" applyBorder="1"/>
    <xf numFmtId="164" fontId="70" fillId="30" borderId="4" xfId="0" applyNumberFormat="1" applyFont="1" applyFill="1" applyBorder="1"/>
    <xf numFmtId="164" fontId="70" fillId="31" borderId="4" xfId="0" applyNumberFormat="1" applyFont="1" applyFill="1" applyBorder="1"/>
    <xf numFmtId="3" fontId="70" fillId="30" borderId="4" xfId="0" applyNumberFormat="1" applyFont="1" applyFill="1" applyBorder="1"/>
    <xf numFmtId="164" fontId="70" fillId="25" borderId="4" xfId="0" applyNumberFormat="1" applyFont="1" applyFill="1" applyBorder="1"/>
    <xf numFmtId="164" fontId="70" fillId="26" borderId="4" xfId="0" applyNumberFormat="1" applyFont="1" applyFill="1" applyBorder="1"/>
    <xf numFmtId="164" fontId="70" fillId="36" borderId="4" xfId="0" applyNumberFormat="1" applyFont="1" applyFill="1" applyBorder="1"/>
    <xf numFmtId="164" fontId="70" fillId="16" borderId="4" xfId="0" applyNumberFormat="1" applyFont="1" applyFill="1" applyBorder="1"/>
    <xf numFmtId="164" fontId="70" fillId="17" borderId="4" xfId="0" applyNumberFormat="1" applyFont="1" applyFill="1" applyBorder="1"/>
    <xf numFmtId="164" fontId="70" fillId="10" borderId="4" xfId="0" applyNumberFormat="1" applyFont="1" applyFill="1" applyBorder="1"/>
    <xf numFmtId="164" fontId="70" fillId="11" borderId="4" xfId="0" applyNumberFormat="1" applyFont="1" applyFill="1" applyBorder="1"/>
    <xf numFmtId="164" fontId="70" fillId="3" borderId="4" xfId="0" applyNumberFormat="1" applyFont="1" applyFill="1" applyBorder="1"/>
    <xf numFmtId="164" fontId="11" fillId="23" borderId="3" xfId="0" quotePrefix="1" applyNumberFormat="1" applyFont="1" applyFill="1" applyBorder="1" applyAlignment="1">
      <alignment horizontal="left" vertical="top" wrapText="1"/>
    </xf>
    <xf numFmtId="6" fontId="11" fillId="23" borderId="0" xfId="0" applyNumberFormat="1" applyFont="1" applyFill="1"/>
    <xf numFmtId="0" fontId="11" fillId="23" borderId="3" xfId="0" applyFont="1" applyFill="1" applyBorder="1" applyAlignment="1">
      <alignment horizontal="left"/>
    </xf>
    <xf numFmtId="0" fontId="12" fillId="26" borderId="0" xfId="0" applyFont="1" applyFill="1"/>
    <xf numFmtId="164" fontId="16" fillId="2" borderId="4" xfId="0" applyNumberFormat="1" applyFont="1" applyFill="1" applyBorder="1" applyAlignment="1">
      <alignment horizontal="right"/>
    </xf>
    <xf numFmtId="164" fontId="41" fillId="8" borderId="4" xfId="0" applyNumberFormat="1" applyFont="1" applyFill="1" applyBorder="1"/>
    <xf numFmtId="164" fontId="41" fillId="9" borderId="4" xfId="0" applyNumberFormat="1" applyFont="1" applyFill="1" applyBorder="1"/>
    <xf numFmtId="164" fontId="41" fillId="10" borderId="4" xfId="0" applyNumberFormat="1" applyFont="1" applyFill="1" applyBorder="1"/>
    <xf numFmtId="164" fontId="41" fillId="7" borderId="4" xfId="0" applyNumberFormat="1" applyFont="1" applyFill="1" applyBorder="1"/>
    <xf numFmtId="164" fontId="41" fillId="15" borderId="4" xfId="0" applyNumberFormat="1" applyFont="1" applyFill="1" applyBorder="1"/>
    <xf numFmtId="164" fontId="41" fillId="24" borderId="4" xfId="0" applyNumberFormat="1" applyFont="1" applyFill="1" applyBorder="1"/>
    <xf numFmtId="164" fontId="41" fillId="11" borderId="4" xfId="0" applyNumberFormat="1" applyFont="1" applyFill="1" applyBorder="1"/>
    <xf numFmtId="164" fontId="41" fillId="3" borderId="4" xfId="0" applyNumberFormat="1" applyFont="1" applyFill="1" applyBorder="1"/>
    <xf numFmtId="164" fontId="41" fillId="21" borderId="4" xfId="0" applyNumberFormat="1" applyFont="1" applyFill="1" applyBorder="1"/>
    <xf numFmtId="164" fontId="41" fillId="13" borderId="4" xfId="0" applyNumberFormat="1" applyFont="1" applyFill="1" applyBorder="1"/>
    <xf numFmtId="164" fontId="41" fillId="28" borderId="4" xfId="0" applyNumberFormat="1" applyFont="1" applyFill="1" applyBorder="1"/>
    <xf numFmtId="164" fontId="16" fillId="22" borderId="4" xfId="0" applyNumberFormat="1" applyFont="1" applyFill="1" applyBorder="1"/>
    <xf numFmtId="164" fontId="41" fillId="12" borderId="4" xfId="0" applyNumberFormat="1" applyFont="1" applyFill="1" applyBorder="1"/>
    <xf numFmtId="164" fontId="41" fillId="14" borderId="4" xfId="0" applyNumberFormat="1" applyFont="1" applyFill="1" applyBorder="1"/>
    <xf numFmtId="164" fontId="41" fillId="5" borderId="4" xfId="0" applyNumberFormat="1" applyFont="1" applyFill="1" applyBorder="1"/>
    <xf numFmtId="164" fontId="75" fillId="23" borderId="3" xfId="0" applyNumberFormat="1" applyFont="1" applyFill="1" applyBorder="1" applyAlignment="1">
      <alignment horizontal="right"/>
    </xf>
    <xf numFmtId="164" fontId="41" fillId="29" borderId="4" xfId="0" applyNumberFormat="1" applyFont="1" applyFill="1" applyBorder="1"/>
    <xf numFmtId="164" fontId="41" fillId="30" borderId="4" xfId="0" applyNumberFormat="1" applyFont="1" applyFill="1" applyBorder="1"/>
    <xf numFmtId="164" fontId="41" fillId="31" borderId="4" xfId="0" applyNumberFormat="1" applyFont="1" applyFill="1" applyBorder="1"/>
    <xf numFmtId="164" fontId="41" fillId="25" borderId="4" xfId="0" applyNumberFormat="1" applyFont="1" applyFill="1" applyBorder="1"/>
    <xf numFmtId="164" fontId="41" fillId="26" borderId="4" xfId="0" applyNumberFormat="1" applyFont="1" applyFill="1" applyBorder="1"/>
    <xf numFmtId="164" fontId="41" fillId="36" borderId="4" xfId="0" applyNumberFormat="1" applyFont="1" applyFill="1" applyBorder="1"/>
    <xf numFmtId="164" fontId="41" fillId="16" borderId="4" xfId="0" applyNumberFormat="1" applyFont="1" applyFill="1" applyBorder="1"/>
    <xf numFmtId="164" fontId="41" fillId="17" borderId="4" xfId="0" applyNumberFormat="1" applyFont="1" applyFill="1" applyBorder="1"/>
    <xf numFmtId="164" fontId="41" fillId="20" borderId="4" xfId="0" applyNumberFormat="1" applyFont="1" applyFill="1" applyBorder="1"/>
    <xf numFmtId="164" fontId="41" fillId="0" borderId="4" xfId="0" applyNumberFormat="1" applyFont="1" applyBorder="1"/>
    <xf numFmtId="49" fontId="30" fillId="23" borderId="3" xfId="0" applyNumberFormat="1" applyFont="1" applyFill="1" applyBorder="1" applyAlignment="1">
      <alignment wrapText="1"/>
    </xf>
    <xf numFmtId="49" fontId="34" fillId="23" borderId="3" xfId="0" applyNumberFormat="1" applyFont="1" applyFill="1" applyBorder="1"/>
    <xf numFmtId="49" fontId="34" fillId="23" borderId="3" xfId="0" applyNumberFormat="1" applyFont="1" applyFill="1" applyBorder="1" applyAlignment="1">
      <alignment horizontal="left" indent="2"/>
    </xf>
    <xf numFmtId="49" fontId="11" fillId="23" borderId="3" xfId="0" applyNumberFormat="1" applyFont="1" applyFill="1" applyBorder="1" applyAlignment="1">
      <alignment horizontal="left" indent="2"/>
    </xf>
    <xf numFmtId="49" fontId="34" fillId="23" borderId="3" xfId="0" applyNumberFormat="1" applyFont="1" applyFill="1" applyBorder="1" applyAlignment="1">
      <alignment horizontal="left" wrapText="1" indent="2"/>
    </xf>
    <xf numFmtId="0" fontId="56" fillId="23" borderId="0" xfId="0" applyFont="1" applyFill="1" applyAlignment="1">
      <alignment horizontal="left" vertical="center"/>
    </xf>
    <xf numFmtId="164" fontId="76" fillId="2" borderId="3" xfId="0" applyNumberFormat="1" applyFont="1" applyFill="1" applyBorder="1" applyAlignment="1">
      <alignment horizontal="right"/>
    </xf>
    <xf numFmtId="164" fontId="77" fillId="8" borderId="4" xfId="0" applyNumberFormat="1" applyFont="1" applyFill="1" applyBorder="1"/>
    <xf numFmtId="164" fontId="77" fillId="9" borderId="4" xfId="0" applyNumberFormat="1" applyFont="1" applyFill="1" applyBorder="1"/>
    <xf numFmtId="164" fontId="77" fillId="10" borderId="4" xfId="0" applyNumberFormat="1" applyFont="1" applyFill="1" applyBorder="1"/>
    <xf numFmtId="164" fontId="31" fillId="18" borderId="4" xfId="0" applyNumberFormat="1" applyFont="1" applyFill="1" applyBorder="1"/>
    <xf numFmtId="164" fontId="31" fillId="18" borderId="3" xfId="0" applyNumberFormat="1" applyFont="1" applyFill="1" applyBorder="1"/>
    <xf numFmtId="164" fontId="31" fillId="32" borderId="3" xfId="0" applyNumberFormat="1" applyFont="1" applyFill="1" applyBorder="1"/>
    <xf numFmtId="164" fontId="31" fillId="13" borderId="3" xfId="0" applyNumberFormat="1" applyFont="1" applyFill="1" applyBorder="1"/>
    <xf numFmtId="164" fontId="31" fillId="0" borderId="3" xfId="0" applyNumberFormat="1" applyFont="1" applyBorder="1"/>
    <xf numFmtId="164" fontId="10" fillId="9" borderId="4" xfId="0" applyNumberFormat="1" applyFont="1" applyFill="1" applyBorder="1"/>
    <xf numFmtId="164" fontId="10" fillId="8" borderId="4" xfId="0" applyNumberFormat="1" applyFont="1" applyFill="1" applyBorder="1"/>
    <xf numFmtId="164" fontId="10" fillId="2" borderId="4" xfId="0" applyNumberFormat="1" applyFont="1" applyFill="1" applyBorder="1" applyAlignment="1">
      <alignment horizontal="right"/>
    </xf>
    <xf numFmtId="164" fontId="12" fillId="2" borderId="4" xfId="0" applyNumberFormat="1" applyFont="1" applyFill="1" applyBorder="1" applyAlignment="1">
      <alignment horizontal="right"/>
    </xf>
    <xf numFmtId="164" fontId="12" fillId="10" borderId="4" xfId="0" applyNumberFormat="1" applyFont="1" applyFill="1" applyBorder="1"/>
    <xf numFmtId="164" fontId="53" fillId="7" borderId="4" xfId="0" applyNumberFormat="1" applyFont="1" applyFill="1" applyBorder="1"/>
    <xf numFmtId="164" fontId="11" fillId="24" borderId="4" xfId="0" applyNumberFormat="1" applyFont="1" applyFill="1" applyBorder="1"/>
    <xf numFmtId="164" fontId="11" fillId="15" borderId="4" xfId="0" applyNumberFormat="1" applyFont="1" applyFill="1" applyBorder="1"/>
    <xf numFmtId="164" fontId="34" fillId="11" borderId="4" xfId="0" applyNumberFormat="1" applyFont="1" applyFill="1" applyBorder="1"/>
    <xf numFmtId="164" fontId="78" fillId="3" borderId="4" xfId="0" applyNumberFormat="1" applyFont="1" applyFill="1" applyBorder="1"/>
    <xf numFmtId="164" fontId="11" fillId="21" borderId="4" xfId="0" applyNumberFormat="1" applyFont="1" applyFill="1" applyBorder="1"/>
    <xf numFmtId="164" fontId="11" fillId="13" borderId="4" xfId="0" applyNumberFormat="1" applyFont="1" applyFill="1" applyBorder="1"/>
    <xf numFmtId="164" fontId="11" fillId="12" borderId="4" xfId="0" applyNumberFormat="1" applyFont="1" applyFill="1" applyBorder="1"/>
    <xf numFmtId="164" fontId="11" fillId="14" borderId="4" xfId="0" applyNumberFormat="1" applyFont="1" applyFill="1" applyBorder="1"/>
    <xf numFmtId="164" fontId="11" fillId="5" borderId="4" xfId="0" applyNumberFormat="1" applyFont="1" applyFill="1" applyBorder="1"/>
    <xf numFmtId="164" fontId="35" fillId="22" borderId="4" xfId="0" applyNumberFormat="1" applyFont="1" applyFill="1" applyBorder="1"/>
    <xf numFmtId="164" fontId="11" fillId="29" borderId="4" xfId="0" applyNumberFormat="1" applyFont="1" applyFill="1" applyBorder="1"/>
    <xf numFmtId="164" fontId="11" fillId="30" borderId="4" xfId="0" applyNumberFormat="1" applyFont="1" applyFill="1" applyBorder="1"/>
    <xf numFmtId="164" fontId="10" fillId="31" borderId="4" xfId="0" applyNumberFormat="1" applyFont="1" applyFill="1" applyBorder="1"/>
    <xf numFmtId="3" fontId="10" fillId="30" borderId="4" xfId="0" applyNumberFormat="1" applyFont="1" applyFill="1" applyBorder="1"/>
    <xf numFmtId="164" fontId="10" fillId="25" borderId="4" xfId="0" applyNumberFormat="1" applyFont="1" applyFill="1" applyBorder="1"/>
    <xf numFmtId="164" fontId="10" fillId="26" borderId="4" xfId="0" applyNumberFormat="1" applyFont="1" applyFill="1" applyBorder="1"/>
    <xf numFmtId="0" fontId="28" fillId="22" borderId="2" xfId="0" applyFont="1" applyFill="1" applyBorder="1"/>
    <xf numFmtId="0" fontId="28" fillId="22" borderId="4" xfId="0" applyFont="1" applyFill="1" applyBorder="1"/>
    <xf numFmtId="0" fontId="28" fillId="22" borderId="5" xfId="0" applyFont="1" applyFill="1" applyBorder="1"/>
    <xf numFmtId="164" fontId="40" fillId="22" borderId="4" xfId="0" applyNumberFormat="1" applyFont="1" applyFill="1" applyBorder="1"/>
    <xf numFmtId="164" fontId="18" fillId="22" borderId="4" xfId="0" applyNumberFormat="1" applyFont="1" applyFill="1" applyBorder="1"/>
    <xf numFmtId="164" fontId="49" fillId="22" borderId="4" xfId="0" applyNumberFormat="1" applyFont="1" applyFill="1" applyBorder="1"/>
    <xf numFmtId="164" fontId="41" fillId="22" borderId="4" xfId="0" applyNumberFormat="1" applyFont="1" applyFill="1" applyBorder="1"/>
    <xf numFmtId="164" fontId="18" fillId="32" borderId="2" xfId="0" applyNumberFormat="1" applyFont="1" applyFill="1" applyBorder="1"/>
    <xf numFmtId="164" fontId="9" fillId="37" borderId="4" xfId="0" applyNumberFormat="1" applyFont="1" applyFill="1" applyBorder="1"/>
    <xf numFmtId="164" fontId="10" fillId="36" borderId="4" xfId="0" applyNumberFormat="1" applyFont="1" applyFill="1" applyBorder="1"/>
    <xf numFmtId="164" fontId="35" fillId="16" borderId="4" xfId="0" applyNumberFormat="1" applyFont="1" applyFill="1" applyBorder="1"/>
    <xf numFmtId="164" fontId="14" fillId="20" borderId="4" xfId="0" applyNumberFormat="1" applyFont="1" applyFill="1" applyBorder="1"/>
    <xf numFmtId="164" fontId="12" fillId="18" borderId="3" xfId="0" applyNumberFormat="1" applyFont="1" applyFill="1" applyBorder="1"/>
    <xf numFmtId="164" fontId="31" fillId="0" borderId="3" xfId="0" applyNumberFormat="1" applyFont="1" applyBorder="1" applyAlignment="1">
      <alignment wrapText="1"/>
    </xf>
    <xf numFmtId="164" fontId="12" fillId="18" borderId="4" xfId="0" applyNumberFormat="1" applyFont="1" applyFill="1" applyBorder="1"/>
    <xf numFmtId="49" fontId="12" fillId="23" borderId="3" xfId="0" applyNumberFormat="1" applyFont="1" applyFill="1" applyBorder="1"/>
    <xf numFmtId="164" fontId="12" fillId="23" borderId="3" xfId="0" applyNumberFormat="1" applyFont="1" applyFill="1" applyBorder="1" applyAlignment="1">
      <alignment horizontal="right"/>
    </xf>
    <xf numFmtId="164" fontId="12" fillId="8" borderId="4" xfId="0" applyNumberFormat="1" applyFont="1" applyFill="1" applyBorder="1"/>
    <xf numFmtId="164" fontId="12" fillId="9" borderId="4" xfId="0" applyNumberFormat="1" applyFont="1" applyFill="1" applyBorder="1"/>
    <xf numFmtId="164" fontId="12" fillId="7" borderId="4" xfId="0" applyNumberFormat="1" applyFont="1" applyFill="1" applyBorder="1"/>
    <xf numFmtId="164" fontId="12" fillId="15" borderId="4" xfId="0" applyNumberFormat="1" applyFont="1" applyFill="1" applyBorder="1"/>
    <xf numFmtId="164" fontId="12" fillId="24" borderId="4" xfId="0" applyNumberFormat="1" applyFont="1" applyFill="1" applyBorder="1"/>
    <xf numFmtId="164" fontId="12" fillId="11" borderId="4" xfId="0" applyNumberFormat="1" applyFont="1" applyFill="1" applyBorder="1"/>
    <xf numFmtId="164" fontId="12" fillId="3" borderId="4" xfId="0" applyNumberFormat="1" applyFont="1" applyFill="1" applyBorder="1"/>
    <xf numFmtId="164" fontId="12" fillId="21" borderId="4" xfId="0" applyNumberFormat="1" applyFont="1" applyFill="1" applyBorder="1"/>
    <xf numFmtId="164" fontId="12" fillId="13" borderId="4" xfId="0" applyNumberFormat="1" applyFont="1" applyFill="1" applyBorder="1"/>
    <xf numFmtId="164" fontId="12" fillId="28" borderId="4" xfId="0" applyNumberFormat="1" applyFont="1" applyFill="1" applyBorder="1"/>
    <xf numFmtId="164" fontId="12" fillId="22" borderId="4" xfId="0" applyNumberFormat="1" applyFont="1" applyFill="1" applyBorder="1"/>
    <xf numFmtId="164" fontId="12" fillId="12" borderId="4" xfId="0" applyNumberFormat="1" applyFont="1" applyFill="1" applyBorder="1"/>
    <xf numFmtId="164" fontId="12" fillId="14" borderId="4" xfId="0" applyNumberFormat="1" applyFont="1" applyFill="1" applyBorder="1"/>
    <xf numFmtId="164" fontId="12" fillId="5" borderId="4" xfId="0" applyNumberFormat="1" applyFont="1" applyFill="1" applyBorder="1"/>
    <xf numFmtId="164" fontId="12" fillId="29" borderId="4" xfId="0" applyNumberFormat="1" applyFont="1" applyFill="1" applyBorder="1"/>
    <xf numFmtId="164" fontId="12" fillId="30" borderId="4" xfId="0" applyNumberFormat="1" applyFont="1" applyFill="1" applyBorder="1"/>
    <xf numFmtId="164" fontId="12" fillId="31" borderId="4" xfId="0" applyNumberFormat="1" applyFont="1" applyFill="1" applyBorder="1"/>
    <xf numFmtId="3" fontId="12" fillId="30" borderId="4" xfId="0" applyNumberFormat="1" applyFont="1" applyFill="1" applyBorder="1"/>
    <xf numFmtId="164" fontId="12" fillId="26" borderId="4" xfId="0" applyNumberFormat="1" applyFont="1" applyFill="1" applyBorder="1"/>
    <xf numFmtId="164" fontId="12" fillId="36" borderId="4" xfId="0" applyNumberFormat="1" applyFont="1" applyFill="1" applyBorder="1"/>
    <xf numFmtId="164" fontId="12" fillId="16" borderId="4" xfId="0" applyNumberFormat="1" applyFont="1" applyFill="1" applyBorder="1"/>
    <xf numFmtId="164" fontId="12" fillId="17" borderId="4" xfId="0" applyNumberFormat="1" applyFont="1" applyFill="1" applyBorder="1"/>
    <xf numFmtId="164" fontId="12" fillId="20" borderId="4" xfId="0" applyNumberFormat="1" applyFont="1" applyFill="1" applyBorder="1"/>
    <xf numFmtId="164" fontId="12" fillId="0" borderId="3" xfId="0" applyNumberFormat="1" applyFont="1" applyBorder="1" applyAlignment="1">
      <alignment horizontal="right"/>
    </xf>
    <xf numFmtId="164" fontId="79" fillId="0" borderId="3" xfId="0" applyNumberFormat="1" applyFont="1" applyBorder="1" applyAlignment="1">
      <alignment horizontal="left" indent="2"/>
    </xf>
    <xf numFmtId="49" fontId="79" fillId="23" borderId="0" xfId="0" applyNumberFormat="1" applyFont="1" applyFill="1"/>
    <xf numFmtId="164" fontId="79" fillId="23" borderId="0" xfId="0" applyNumberFormat="1" applyFont="1" applyFill="1" applyAlignment="1">
      <alignment horizontal="right"/>
    </xf>
    <xf numFmtId="164" fontId="79" fillId="18" borderId="3" xfId="0" applyNumberFormat="1" applyFont="1" applyFill="1" applyBorder="1"/>
    <xf numFmtId="164" fontId="79" fillId="2" borderId="4" xfId="0" applyNumberFormat="1" applyFont="1" applyFill="1" applyBorder="1" applyAlignment="1">
      <alignment horizontal="right"/>
    </xf>
    <xf numFmtId="164" fontId="79" fillId="8" borderId="4" xfId="0" applyNumberFormat="1" applyFont="1" applyFill="1" applyBorder="1"/>
    <xf numFmtId="164" fontId="79" fillId="9" borderId="4" xfId="0" applyNumberFormat="1" applyFont="1" applyFill="1" applyBorder="1"/>
    <xf numFmtId="164" fontId="79" fillId="10" borderId="4" xfId="0" applyNumberFormat="1" applyFont="1" applyFill="1" applyBorder="1"/>
    <xf numFmtId="164" fontId="79" fillId="7" borderId="4" xfId="0" applyNumberFormat="1" applyFont="1" applyFill="1" applyBorder="1"/>
    <xf numFmtId="164" fontId="79" fillId="15" borderId="4" xfId="0" applyNumberFormat="1" applyFont="1" applyFill="1" applyBorder="1"/>
    <xf numFmtId="164" fontId="79" fillId="24" borderId="4" xfId="0" applyNumberFormat="1" applyFont="1" applyFill="1" applyBorder="1"/>
    <xf numFmtId="164" fontId="79" fillId="11" borderId="4" xfId="0" applyNumberFormat="1" applyFont="1" applyFill="1" applyBorder="1"/>
    <xf numFmtId="164" fontId="79" fillId="3" borderId="4" xfId="0" applyNumberFormat="1" applyFont="1" applyFill="1" applyBorder="1"/>
    <xf numFmtId="164" fontId="79" fillId="21" borderId="4" xfId="0" applyNumberFormat="1" applyFont="1" applyFill="1" applyBorder="1"/>
    <xf numFmtId="164" fontId="79" fillId="13" borderId="4" xfId="0" applyNumberFormat="1" applyFont="1" applyFill="1" applyBorder="1"/>
    <xf numFmtId="164" fontId="79" fillId="28" borderId="4" xfId="0" applyNumberFormat="1" applyFont="1" applyFill="1" applyBorder="1"/>
    <xf numFmtId="164" fontId="79" fillId="22" borderId="4" xfId="0" applyNumberFormat="1" applyFont="1" applyFill="1" applyBorder="1"/>
    <xf numFmtId="164" fontId="79" fillId="12" borderId="4" xfId="0" applyNumberFormat="1" applyFont="1" applyFill="1" applyBorder="1"/>
    <xf numFmtId="164" fontId="79" fillId="14" borderId="4" xfId="0" applyNumberFormat="1" applyFont="1" applyFill="1" applyBorder="1"/>
    <xf numFmtId="164" fontId="79" fillId="5" borderId="4" xfId="0" applyNumberFormat="1" applyFont="1" applyFill="1" applyBorder="1"/>
    <xf numFmtId="164" fontId="79" fillId="29" borderId="4" xfId="0" applyNumberFormat="1" applyFont="1" applyFill="1" applyBorder="1"/>
    <xf numFmtId="164" fontId="79" fillId="30" borderId="4" xfId="0" applyNumberFormat="1" applyFont="1" applyFill="1" applyBorder="1"/>
    <xf numFmtId="164" fontId="79" fillId="31" borderId="4" xfId="0" applyNumberFormat="1" applyFont="1" applyFill="1" applyBorder="1"/>
    <xf numFmtId="3" fontId="79" fillId="30" borderId="4" xfId="0" applyNumberFormat="1" applyFont="1" applyFill="1" applyBorder="1"/>
    <xf numFmtId="164" fontId="79" fillId="25" borderId="4" xfId="0" applyNumberFormat="1" applyFont="1" applyFill="1" applyBorder="1"/>
    <xf numFmtId="164" fontId="79" fillId="26" borderId="4" xfId="0" applyNumberFormat="1" applyFont="1" applyFill="1" applyBorder="1"/>
    <xf numFmtId="164" fontId="79" fillId="36" borderId="4" xfId="0" applyNumberFormat="1" applyFont="1" applyFill="1" applyBorder="1"/>
    <xf numFmtId="164" fontId="79" fillId="16" borderId="4" xfId="0" applyNumberFormat="1" applyFont="1" applyFill="1" applyBorder="1"/>
    <xf numFmtId="164" fontId="79" fillId="17" borderId="4" xfId="0" applyNumberFormat="1" applyFont="1" applyFill="1" applyBorder="1"/>
    <xf numFmtId="164" fontId="79" fillId="20" borderId="4" xfId="0" applyNumberFormat="1" applyFont="1" applyFill="1" applyBorder="1"/>
    <xf numFmtId="164" fontId="79" fillId="0" borderId="4" xfId="0" applyNumberFormat="1" applyFont="1" applyBorder="1"/>
    <xf numFmtId="164" fontId="31" fillId="0" borderId="4" xfId="0" applyNumberFormat="1" applyFont="1" applyBorder="1"/>
    <xf numFmtId="164" fontId="80" fillId="16" borderId="4" xfId="0" applyNumberFormat="1" applyFont="1" applyFill="1" applyBorder="1"/>
    <xf numFmtId="164" fontId="80" fillId="12" borderId="4" xfId="0" applyNumberFormat="1" applyFont="1" applyFill="1" applyBorder="1"/>
    <xf numFmtId="0" fontId="12" fillId="0" borderId="4" xfId="0" applyFont="1" applyBorder="1" applyAlignment="1">
      <alignment vertical="center"/>
    </xf>
    <xf numFmtId="0" fontId="56" fillId="0" borderId="4" xfId="0" applyFont="1" applyBorder="1" applyAlignment="1">
      <alignment vertical="center"/>
    </xf>
    <xf numFmtId="164" fontId="12" fillId="0" borderId="3" xfId="0" applyNumberFormat="1" applyFont="1" applyBorder="1" applyAlignment="1">
      <alignment horizontal="left"/>
    </xf>
    <xf numFmtId="164" fontId="81" fillId="0" borderId="3" xfId="0" applyNumberFormat="1" applyFont="1" applyBorder="1"/>
    <xf numFmtId="164" fontId="12" fillId="0" borderId="3" xfId="0" applyNumberFormat="1" applyFont="1" applyBorder="1" applyAlignment="1">
      <alignment wrapText="1"/>
    </xf>
    <xf numFmtId="164" fontId="12" fillId="13" borderId="3" xfId="0" applyNumberFormat="1" applyFont="1" applyFill="1" applyBorder="1"/>
    <xf numFmtId="164" fontId="0" fillId="0" borderId="0" xfId="0" applyNumberFormat="1"/>
    <xf numFmtId="0" fontId="22" fillId="23" borderId="0" xfId="0" applyFont="1" applyFill="1" applyAlignment="1">
      <alignment horizontal="left" wrapText="1"/>
    </xf>
    <xf numFmtId="166" fontId="22" fillId="23" borderId="0" xfId="1" applyNumberFormat="1" applyFont="1" applyFill="1" applyBorder="1" applyAlignment="1">
      <alignment horizontal="left" wrapText="1"/>
    </xf>
    <xf numFmtId="49" fontId="31" fillId="0" borderId="3" xfId="0" applyNumberFormat="1" applyFont="1" applyBorder="1" applyAlignment="1">
      <alignment wrapText="1"/>
    </xf>
    <xf numFmtId="9" fontId="0" fillId="0" borderId="0" xfId="4" applyFont="1"/>
    <xf numFmtId="9" fontId="0" fillId="0" borderId="0" xfId="4" applyFont="1" applyFill="1"/>
    <xf numFmtId="49" fontId="7" fillId="0" borderId="3" xfId="0" applyNumberFormat="1" applyFont="1" applyBorder="1"/>
    <xf numFmtId="164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166" fontId="20" fillId="0" borderId="4" xfId="1" applyNumberFormat="1" applyFont="1" applyFill="1" applyBorder="1"/>
    <xf numFmtId="0" fontId="84" fillId="18" borderId="8" xfId="0" applyFont="1" applyFill="1" applyBorder="1" applyAlignment="1">
      <alignment horizontal="right"/>
    </xf>
    <xf numFmtId="0" fontId="84" fillId="18" borderId="8" xfId="0" applyFont="1" applyFill="1" applyBorder="1"/>
    <xf numFmtId="0" fontId="84" fillId="0" borderId="0" xfId="0" applyFont="1"/>
    <xf numFmtId="164" fontId="84" fillId="0" borderId="0" xfId="0" applyNumberFormat="1" applyFont="1"/>
    <xf numFmtId="49" fontId="84" fillId="0" borderId="0" xfId="0" applyNumberFormat="1" applyFont="1" applyAlignment="1">
      <alignment wrapText="1"/>
    </xf>
    <xf numFmtId="164" fontId="84" fillId="0" borderId="0" xfId="0" applyNumberFormat="1" applyFont="1" applyAlignment="1">
      <alignment horizontal="right"/>
    </xf>
    <xf numFmtId="164" fontId="84" fillId="18" borderId="0" xfId="0" applyNumberFormat="1" applyFont="1" applyFill="1"/>
    <xf numFmtId="0" fontId="84" fillId="0" borderId="3" xfId="0" applyFont="1" applyBorder="1"/>
    <xf numFmtId="0" fontId="5" fillId="0" borderId="15" xfId="0" applyFont="1" applyBorder="1" applyAlignment="1">
      <alignment wrapText="1"/>
    </xf>
    <xf numFmtId="0" fontId="83" fillId="0" borderId="0" xfId="0" applyFont="1" applyAlignment="1">
      <alignment wrapText="1"/>
    </xf>
    <xf numFmtId="0" fontId="84" fillId="0" borderId="0" xfId="0" applyFont="1" applyAlignment="1">
      <alignment horizontal="right" wrapText="1"/>
    </xf>
    <xf numFmtId="0" fontId="84" fillId="0" borderId="0" xfId="0" applyFont="1" applyAlignment="1">
      <alignment wrapText="1"/>
    </xf>
    <xf numFmtId="164" fontId="84" fillId="18" borderId="0" xfId="0" applyNumberFormat="1" applyFont="1" applyFill="1" applyAlignment="1">
      <alignment horizontal="right"/>
    </xf>
    <xf numFmtId="0" fontId="84" fillId="0" borderId="1" xfId="0" applyFont="1" applyBorder="1"/>
    <xf numFmtId="0" fontId="84" fillId="18" borderId="3" xfId="0" applyFont="1" applyFill="1" applyBorder="1" applyAlignment="1">
      <alignment horizontal="right"/>
    </xf>
    <xf numFmtId="0" fontId="84" fillId="18" borderId="3" xfId="0" applyFont="1" applyFill="1" applyBorder="1"/>
    <xf numFmtId="164" fontId="87" fillId="0" borderId="0" xfId="0" applyNumberFormat="1" applyFont="1" applyAlignment="1">
      <alignment wrapText="1"/>
    </xf>
    <xf numFmtId="164" fontId="87" fillId="0" borderId="3" xfId="0" applyNumberFormat="1" applyFont="1" applyBorder="1" applyAlignment="1">
      <alignment wrapText="1"/>
    </xf>
    <xf numFmtId="49" fontId="87" fillId="18" borderId="6" xfId="0" applyNumberFormat="1" applyFont="1" applyFill="1" applyBorder="1" applyAlignment="1">
      <alignment wrapText="1"/>
    </xf>
    <xf numFmtId="49" fontId="87" fillId="0" borderId="3" xfId="0" applyNumberFormat="1" applyFont="1" applyBorder="1" applyAlignment="1">
      <alignment wrapText="1"/>
    </xf>
    <xf numFmtId="49" fontId="87" fillId="0" borderId="0" xfId="0" applyNumberFormat="1" applyFont="1" applyAlignment="1">
      <alignment wrapText="1"/>
    </xf>
    <xf numFmtId="164" fontId="87" fillId="0" borderId="3" xfId="0" applyNumberFormat="1" applyFont="1" applyBorder="1" applyAlignment="1">
      <alignment horizontal="left" vertical="top" wrapText="1"/>
    </xf>
    <xf numFmtId="164" fontId="87" fillId="0" borderId="3" xfId="0" quotePrefix="1" applyNumberFormat="1" applyFont="1" applyBorder="1" applyAlignment="1">
      <alignment horizontal="left" vertical="top" wrapText="1"/>
    </xf>
    <xf numFmtId="164" fontId="87" fillId="0" borderId="3" xfId="0" applyNumberFormat="1" applyFont="1" applyBorder="1" applyAlignment="1">
      <alignment horizontal="right" wrapText="1"/>
    </xf>
    <xf numFmtId="164" fontId="87" fillId="32" borderId="3" xfId="0" applyNumberFormat="1" applyFont="1" applyFill="1" applyBorder="1" applyAlignment="1">
      <alignment wrapText="1"/>
    </xf>
    <xf numFmtId="164" fontId="87" fillId="23" borderId="3" xfId="0" applyNumberFormat="1" applyFont="1" applyFill="1" applyBorder="1" applyAlignment="1">
      <alignment horizontal="right" wrapText="1"/>
    </xf>
    <xf numFmtId="164" fontId="87" fillId="25" borderId="3" xfId="0" applyNumberFormat="1" applyFont="1" applyFill="1" applyBorder="1" applyAlignment="1">
      <alignment wrapText="1"/>
    </xf>
    <xf numFmtId="164" fontId="87" fillId="25" borderId="3" xfId="0" applyNumberFormat="1" applyFont="1" applyFill="1" applyBorder="1" applyAlignment="1">
      <alignment horizontal="right" wrapText="1"/>
    </xf>
    <xf numFmtId="0" fontId="84" fillId="18" borderId="6" xfId="0" applyFont="1" applyFill="1" applyBorder="1" applyAlignment="1">
      <alignment vertical="center" wrapText="1"/>
    </xf>
    <xf numFmtId="0" fontId="0" fillId="23" borderId="0" xfId="0" applyFill="1"/>
    <xf numFmtId="0" fontId="5" fillId="0" borderId="0" xfId="0" applyFont="1" applyAlignment="1">
      <alignment wrapText="1"/>
    </xf>
    <xf numFmtId="49" fontId="84" fillId="18" borderId="8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horizontal="right" wrapText="1"/>
    </xf>
    <xf numFmtId="0" fontId="5" fillId="8" borderId="2" xfId="0" applyFont="1" applyFill="1" applyBorder="1" applyAlignment="1">
      <alignment wrapText="1"/>
    </xf>
    <xf numFmtId="0" fontId="5" fillId="10" borderId="2" xfId="0" applyFont="1" applyFill="1" applyBorder="1" applyAlignment="1">
      <alignment wrapText="1"/>
    </xf>
    <xf numFmtId="0" fontId="5" fillId="9" borderId="2" xfId="0" applyFont="1" applyFill="1" applyBorder="1" applyAlignment="1">
      <alignment wrapText="1"/>
    </xf>
    <xf numFmtId="0" fontId="4" fillId="7" borderId="2" xfId="0" applyFont="1" applyFill="1" applyBorder="1" applyAlignment="1">
      <alignment wrapText="1"/>
    </xf>
    <xf numFmtId="0" fontId="4" fillId="15" borderId="2" xfId="0" applyFont="1" applyFill="1" applyBorder="1" applyAlignment="1">
      <alignment wrapText="1"/>
    </xf>
    <xf numFmtId="0" fontId="6" fillId="11" borderId="2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6" fillId="21" borderId="2" xfId="0" applyFont="1" applyFill="1" applyBorder="1" applyAlignment="1">
      <alignment wrapText="1"/>
    </xf>
    <xf numFmtId="0" fontId="6" fillId="13" borderId="2" xfId="0" applyFont="1" applyFill="1" applyBorder="1" applyAlignment="1">
      <alignment wrapText="1"/>
    </xf>
    <xf numFmtId="0" fontId="5" fillId="28" borderId="2" xfId="0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0" fontId="4" fillId="12" borderId="2" xfId="0" applyFont="1" applyFill="1" applyBorder="1" applyAlignment="1">
      <alignment wrapText="1"/>
    </xf>
    <xf numFmtId="0" fontId="6" fillId="14" borderId="2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5" fillId="29" borderId="2" xfId="0" applyFont="1" applyFill="1" applyBorder="1" applyAlignment="1">
      <alignment wrapText="1"/>
    </xf>
    <xf numFmtId="0" fontId="5" fillId="30" borderId="2" xfId="0" applyFont="1" applyFill="1" applyBorder="1" applyAlignment="1">
      <alignment wrapText="1"/>
    </xf>
    <xf numFmtId="0" fontId="4" fillId="31" borderId="2" xfId="0" applyFont="1" applyFill="1" applyBorder="1" applyAlignment="1">
      <alignment wrapText="1"/>
    </xf>
    <xf numFmtId="0" fontId="4" fillId="6" borderId="2" xfId="0" applyFont="1" applyFill="1" applyBorder="1" applyAlignment="1">
      <alignment wrapText="1"/>
    </xf>
    <xf numFmtId="0" fontId="6" fillId="30" borderId="2" xfId="0" applyFont="1" applyFill="1" applyBorder="1" applyAlignment="1">
      <alignment wrapText="1"/>
    </xf>
    <xf numFmtId="0" fontId="6" fillId="25" borderId="2" xfId="0" applyFont="1" applyFill="1" applyBorder="1" applyAlignment="1">
      <alignment wrapText="1"/>
    </xf>
    <xf numFmtId="0" fontId="5" fillId="26" borderId="2" xfId="0" applyFont="1" applyFill="1" applyBorder="1" applyAlignment="1">
      <alignment wrapText="1"/>
    </xf>
    <xf numFmtId="0" fontId="6" fillId="36" borderId="2" xfId="0" applyFont="1" applyFill="1" applyBorder="1" applyAlignment="1">
      <alignment wrapText="1"/>
    </xf>
    <xf numFmtId="0" fontId="4" fillId="16" borderId="2" xfId="0" applyFont="1" applyFill="1" applyBorder="1" applyAlignment="1">
      <alignment wrapText="1"/>
    </xf>
    <xf numFmtId="0" fontId="5" fillId="17" borderId="2" xfId="0" applyFont="1" applyFill="1" applyBorder="1" applyAlignment="1">
      <alignment wrapText="1"/>
    </xf>
    <xf numFmtId="0" fontId="5" fillId="20" borderId="2" xfId="0" applyFont="1" applyFill="1" applyBorder="1" applyAlignment="1">
      <alignment wrapText="1"/>
    </xf>
    <xf numFmtId="0" fontId="5" fillId="5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6" fillId="18" borderId="2" xfId="0" applyFont="1" applyFill="1" applyBorder="1" applyAlignment="1">
      <alignment wrapText="1"/>
    </xf>
    <xf numFmtId="0" fontId="6" fillId="2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8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86" fillId="0" borderId="0" xfId="0" applyFont="1" applyAlignment="1">
      <alignment wrapText="1"/>
    </xf>
    <xf numFmtId="0" fontId="87" fillId="0" borderId="0" xfId="0" applyFont="1" applyAlignment="1">
      <alignment wrapText="1"/>
    </xf>
    <xf numFmtId="0" fontId="79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8" fillId="0" borderId="6" xfId="0" applyFont="1" applyBorder="1" applyAlignment="1">
      <alignment wrapText="1"/>
    </xf>
    <xf numFmtId="9" fontId="5" fillId="0" borderId="6" xfId="4" applyFont="1" applyFill="1" applyBorder="1" applyAlignment="1">
      <alignment wrapText="1"/>
    </xf>
    <xf numFmtId="0" fontId="5" fillId="18" borderId="0" xfId="0" applyFont="1" applyFill="1" applyAlignment="1">
      <alignment wrapText="1"/>
    </xf>
    <xf numFmtId="49" fontId="84" fillId="0" borderId="3" xfId="0" applyNumberFormat="1" applyFont="1" applyBorder="1" applyAlignment="1">
      <alignment wrapText="1"/>
    </xf>
    <xf numFmtId="164" fontId="4" fillId="2" borderId="6" xfId="0" applyNumberFormat="1" applyFont="1" applyFill="1" applyBorder="1" applyAlignment="1">
      <alignment horizontal="right" wrapText="1"/>
    </xf>
    <xf numFmtId="0" fontId="5" fillId="8" borderId="6" xfId="0" applyFont="1" applyFill="1" applyBorder="1" applyAlignment="1">
      <alignment wrapText="1"/>
    </xf>
    <xf numFmtId="0" fontId="5" fillId="10" borderId="6" xfId="0" applyFont="1" applyFill="1" applyBorder="1" applyAlignment="1">
      <alignment wrapText="1"/>
    </xf>
    <xf numFmtId="0" fontId="5" fillId="9" borderId="6" xfId="0" applyFont="1" applyFill="1" applyBorder="1" applyAlignment="1">
      <alignment wrapText="1"/>
    </xf>
    <xf numFmtId="0" fontId="4" fillId="7" borderId="6" xfId="0" applyFont="1" applyFill="1" applyBorder="1" applyAlignment="1">
      <alignment wrapText="1"/>
    </xf>
    <xf numFmtId="0" fontId="5" fillId="15" borderId="6" xfId="0" applyFont="1" applyFill="1" applyBorder="1" applyAlignment="1">
      <alignment wrapText="1"/>
    </xf>
    <xf numFmtId="0" fontId="5" fillId="11" borderId="6" xfId="0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6" fillId="21" borderId="6" xfId="0" applyFont="1" applyFill="1" applyBorder="1" applyAlignment="1">
      <alignment wrapText="1"/>
    </xf>
    <xf numFmtId="0" fontId="88" fillId="13" borderId="6" xfId="0" applyFont="1" applyFill="1" applyBorder="1" applyAlignment="1">
      <alignment wrapText="1"/>
    </xf>
    <xf numFmtId="0" fontId="5" fillId="28" borderId="6" xfId="0" applyFont="1" applyFill="1" applyBorder="1" applyAlignment="1">
      <alignment wrapText="1"/>
    </xf>
    <xf numFmtId="164" fontId="6" fillId="22" borderId="4" xfId="0" applyNumberFormat="1" applyFont="1" applyFill="1" applyBorder="1" applyAlignment="1">
      <alignment wrapText="1"/>
    </xf>
    <xf numFmtId="0" fontId="4" fillId="12" borderId="6" xfId="0" applyFont="1" applyFill="1" applyBorder="1" applyAlignment="1">
      <alignment wrapText="1"/>
    </xf>
    <xf numFmtId="0" fontId="5" fillId="14" borderId="6" xfId="0" applyFont="1" applyFill="1" applyBorder="1" applyAlignment="1">
      <alignment wrapText="1"/>
    </xf>
    <xf numFmtId="0" fontId="5" fillId="5" borderId="6" xfId="0" applyFont="1" applyFill="1" applyBorder="1" applyAlignment="1">
      <alignment wrapText="1"/>
    </xf>
    <xf numFmtId="0" fontId="5" fillId="29" borderId="6" xfId="0" applyFont="1" applyFill="1" applyBorder="1" applyAlignment="1">
      <alignment wrapText="1"/>
    </xf>
    <xf numFmtId="0" fontId="5" fillId="30" borderId="6" xfId="0" applyFont="1" applyFill="1" applyBorder="1" applyAlignment="1">
      <alignment wrapText="1"/>
    </xf>
    <xf numFmtId="0" fontId="4" fillId="31" borderId="6" xfId="0" applyFont="1" applyFill="1" applyBorder="1" applyAlignment="1">
      <alignment wrapText="1"/>
    </xf>
    <xf numFmtId="3" fontId="6" fillId="30" borderId="6" xfId="0" applyNumberFormat="1" applyFont="1" applyFill="1" applyBorder="1" applyAlignment="1">
      <alignment wrapText="1"/>
    </xf>
    <xf numFmtId="0" fontId="6" fillId="22" borderId="6" xfId="0" applyFont="1" applyFill="1" applyBorder="1" applyAlignment="1">
      <alignment wrapText="1"/>
    </xf>
    <xf numFmtId="0" fontId="5" fillId="25" borderId="6" xfId="0" applyFont="1" applyFill="1" applyBorder="1" applyAlignment="1">
      <alignment wrapText="1"/>
    </xf>
    <xf numFmtId="0" fontId="5" fillId="26" borderId="6" xfId="0" applyFont="1" applyFill="1" applyBorder="1" applyAlignment="1">
      <alignment wrapText="1"/>
    </xf>
    <xf numFmtId="0" fontId="6" fillId="36" borderId="6" xfId="0" applyFont="1" applyFill="1" applyBorder="1" applyAlignment="1">
      <alignment wrapText="1"/>
    </xf>
    <xf numFmtId="0" fontId="4" fillId="16" borderId="6" xfId="0" applyFont="1" applyFill="1" applyBorder="1" applyAlignment="1">
      <alignment wrapText="1"/>
    </xf>
    <xf numFmtId="0" fontId="5" fillId="17" borderId="6" xfId="0" applyFont="1" applyFill="1" applyBorder="1" applyAlignment="1">
      <alignment wrapText="1"/>
    </xf>
    <xf numFmtId="0" fontId="5" fillId="20" borderId="6" xfId="0" applyFont="1" applyFill="1" applyBorder="1" applyAlignment="1">
      <alignment wrapText="1"/>
    </xf>
    <xf numFmtId="0" fontId="5" fillId="12" borderId="0" xfId="0" applyFont="1" applyFill="1" applyAlignment="1">
      <alignment wrapText="1"/>
    </xf>
    <xf numFmtId="0" fontId="5" fillId="18" borderId="6" xfId="0" applyFont="1" applyFill="1" applyBorder="1" applyAlignment="1">
      <alignment wrapText="1"/>
    </xf>
    <xf numFmtId="9" fontId="5" fillId="18" borderId="6" xfId="4" applyFont="1" applyFill="1" applyBorder="1" applyAlignment="1">
      <alignment wrapText="1"/>
    </xf>
    <xf numFmtId="164" fontId="82" fillId="18" borderId="0" xfId="0" applyNumberFormat="1" applyFont="1" applyFill="1" applyAlignment="1">
      <alignment wrapText="1"/>
    </xf>
    <xf numFmtId="164" fontId="79" fillId="0" borderId="1" xfId="0" applyNumberFormat="1" applyFont="1" applyBorder="1" applyAlignment="1">
      <alignment wrapText="1"/>
    </xf>
    <xf numFmtId="49" fontId="87" fillId="18" borderId="4" xfId="0" applyNumberFormat="1" applyFont="1" applyFill="1" applyBorder="1" applyAlignment="1">
      <alignment wrapText="1"/>
    </xf>
    <xf numFmtId="164" fontId="87" fillId="0" borderId="2" xfId="0" applyNumberFormat="1" applyFont="1" applyBorder="1" applyAlignment="1">
      <alignment horizontal="right" wrapText="1"/>
    </xf>
    <xf numFmtId="164" fontId="87" fillId="0" borderId="2" xfId="0" applyNumberFormat="1" applyFont="1" applyBorder="1" applyAlignment="1">
      <alignment wrapText="1"/>
    </xf>
    <xf numFmtId="167" fontId="96" fillId="29" borderId="0" xfId="3" applyNumberFormat="1" applyFont="1" applyFill="1" applyBorder="1" applyAlignment="1">
      <alignment wrapText="1"/>
    </xf>
    <xf numFmtId="167" fontId="96" fillId="38" borderId="0" xfId="3" applyNumberFormat="1" applyFont="1" applyFill="1" applyBorder="1" applyAlignment="1">
      <alignment wrapText="1"/>
    </xf>
    <xf numFmtId="164" fontId="84" fillId="38" borderId="4" xfId="0" applyNumberFormat="1" applyFont="1" applyFill="1" applyBorder="1" applyAlignment="1">
      <alignment wrapText="1"/>
    </xf>
    <xf numFmtId="166" fontId="96" fillId="38" borderId="0" xfId="1" applyNumberFormat="1" applyFont="1" applyFill="1" applyBorder="1" applyAlignment="1">
      <alignment wrapText="1"/>
    </xf>
    <xf numFmtId="164" fontId="87" fillId="22" borderId="2" xfId="0" applyNumberFormat="1" applyFont="1" applyFill="1" applyBorder="1" applyAlignment="1">
      <alignment wrapText="1"/>
    </xf>
    <xf numFmtId="164" fontId="87" fillId="32" borderId="2" xfId="0" applyNumberFormat="1" applyFont="1" applyFill="1" applyBorder="1" applyAlignment="1">
      <alignment wrapText="1"/>
    </xf>
    <xf numFmtId="164" fontId="84" fillId="38" borderId="2" xfId="0" applyNumberFormat="1" applyFont="1" applyFill="1" applyBorder="1" applyAlignment="1">
      <alignment wrapText="1"/>
    </xf>
    <xf numFmtId="164" fontId="79" fillId="0" borderId="2" xfId="0" applyNumberFormat="1" applyFont="1" applyBorder="1" applyAlignment="1">
      <alignment wrapText="1"/>
    </xf>
    <xf numFmtId="164" fontId="82" fillId="18" borderId="2" xfId="0" applyNumberFormat="1" applyFont="1" applyFill="1" applyBorder="1" applyAlignment="1">
      <alignment wrapText="1"/>
    </xf>
    <xf numFmtId="167" fontId="5" fillId="18" borderId="6" xfId="0" applyNumberFormat="1" applyFont="1" applyFill="1" applyBorder="1" applyAlignment="1">
      <alignment wrapText="1"/>
    </xf>
    <xf numFmtId="9" fontId="82" fillId="18" borderId="2" xfId="4" applyFont="1" applyFill="1" applyBorder="1" applyAlignment="1">
      <alignment wrapText="1"/>
    </xf>
    <xf numFmtId="164" fontId="6" fillId="18" borderId="0" xfId="0" applyNumberFormat="1" applyFont="1" applyFill="1" applyAlignment="1">
      <alignment wrapText="1"/>
    </xf>
    <xf numFmtId="164" fontId="5" fillId="18" borderId="0" xfId="0" applyNumberFormat="1" applyFont="1" applyFill="1" applyAlignment="1">
      <alignment wrapText="1"/>
    </xf>
    <xf numFmtId="164" fontId="79" fillId="0" borderId="3" xfId="0" applyNumberFormat="1" applyFont="1" applyBorder="1" applyAlignment="1">
      <alignment wrapText="1"/>
    </xf>
    <xf numFmtId="164" fontId="87" fillId="18" borderId="3" xfId="0" applyNumberFormat="1" applyFont="1" applyFill="1" applyBorder="1" applyAlignment="1">
      <alignment horizontal="right" wrapText="1"/>
    </xf>
    <xf numFmtId="164" fontId="87" fillId="18" borderId="3" xfId="0" applyNumberFormat="1" applyFont="1" applyFill="1" applyBorder="1" applyAlignment="1">
      <alignment wrapText="1"/>
    </xf>
    <xf numFmtId="164" fontId="4" fillId="2" borderId="4" xfId="0" applyNumberFormat="1" applyFont="1" applyFill="1" applyBorder="1" applyAlignment="1">
      <alignment horizontal="right" wrapText="1"/>
    </xf>
    <xf numFmtId="164" fontId="5" fillId="8" borderId="4" xfId="0" applyNumberFormat="1" applyFont="1" applyFill="1" applyBorder="1" applyAlignment="1">
      <alignment wrapText="1"/>
    </xf>
    <xf numFmtId="164" fontId="5" fillId="10" borderId="4" xfId="0" applyNumberFormat="1" applyFont="1" applyFill="1" applyBorder="1" applyAlignment="1">
      <alignment wrapText="1"/>
    </xf>
    <xf numFmtId="164" fontId="5" fillId="9" borderId="4" xfId="0" applyNumberFormat="1" applyFont="1" applyFill="1" applyBorder="1" applyAlignment="1">
      <alignment wrapText="1"/>
    </xf>
    <xf numFmtId="164" fontId="4" fillId="7" borderId="4" xfId="0" applyNumberFormat="1" applyFont="1" applyFill="1" applyBorder="1" applyAlignment="1">
      <alignment wrapText="1"/>
    </xf>
    <xf numFmtId="164" fontId="4" fillId="15" borderId="4" xfId="0" applyNumberFormat="1" applyFont="1" applyFill="1" applyBorder="1" applyAlignment="1">
      <alignment wrapText="1"/>
    </xf>
    <xf numFmtId="164" fontId="6" fillId="11" borderId="4" xfId="0" applyNumberFormat="1" applyFont="1" applyFill="1" applyBorder="1" applyAlignment="1">
      <alignment wrapText="1"/>
    </xf>
    <xf numFmtId="164" fontId="4" fillId="3" borderId="4" xfId="0" applyNumberFormat="1" applyFont="1" applyFill="1" applyBorder="1" applyAlignment="1">
      <alignment wrapText="1"/>
    </xf>
    <xf numFmtId="164" fontId="6" fillId="21" borderId="4" xfId="0" applyNumberFormat="1" applyFont="1" applyFill="1" applyBorder="1" applyAlignment="1">
      <alignment wrapText="1"/>
    </xf>
    <xf numFmtId="164" fontId="6" fillId="13" borderId="4" xfId="0" applyNumberFormat="1" applyFont="1" applyFill="1" applyBorder="1" applyAlignment="1">
      <alignment wrapText="1"/>
    </xf>
    <xf numFmtId="164" fontId="5" fillId="28" borderId="4" xfId="0" applyNumberFormat="1" applyFont="1" applyFill="1" applyBorder="1" applyAlignment="1">
      <alignment wrapText="1"/>
    </xf>
    <xf numFmtId="164" fontId="4" fillId="12" borderId="4" xfId="0" applyNumberFormat="1" applyFont="1" applyFill="1" applyBorder="1" applyAlignment="1">
      <alignment wrapText="1"/>
    </xf>
    <xf numFmtId="164" fontId="6" fillId="14" borderId="4" xfId="0" applyNumberFormat="1" applyFont="1" applyFill="1" applyBorder="1" applyAlignment="1">
      <alignment wrapText="1"/>
    </xf>
    <xf numFmtId="164" fontId="6" fillId="5" borderId="4" xfId="0" applyNumberFormat="1" applyFont="1" applyFill="1" applyBorder="1" applyAlignment="1">
      <alignment wrapText="1"/>
    </xf>
    <xf numFmtId="164" fontId="5" fillId="29" borderId="4" xfId="0" applyNumberFormat="1" applyFont="1" applyFill="1" applyBorder="1" applyAlignment="1">
      <alignment wrapText="1"/>
    </xf>
    <xf numFmtId="164" fontId="5" fillId="30" borderId="4" xfId="0" applyNumberFormat="1" applyFont="1" applyFill="1" applyBorder="1" applyAlignment="1">
      <alignment wrapText="1"/>
    </xf>
    <xf numFmtId="164" fontId="4" fillId="31" borderId="4" xfId="0" applyNumberFormat="1" applyFont="1" applyFill="1" applyBorder="1" applyAlignment="1">
      <alignment wrapText="1"/>
    </xf>
    <xf numFmtId="3" fontId="6" fillId="30" borderId="4" xfId="0" applyNumberFormat="1" applyFont="1" applyFill="1" applyBorder="1" applyAlignment="1">
      <alignment wrapText="1"/>
    </xf>
    <xf numFmtId="164" fontId="79" fillId="25" borderId="4" xfId="0" applyNumberFormat="1" applyFont="1" applyFill="1" applyBorder="1" applyAlignment="1">
      <alignment wrapText="1"/>
    </xf>
    <xf numFmtId="164" fontId="5" fillId="26" borderId="4" xfId="0" applyNumberFormat="1" applyFont="1" applyFill="1" applyBorder="1" applyAlignment="1">
      <alignment wrapText="1"/>
    </xf>
    <xf numFmtId="164" fontId="6" fillId="36" borderId="4" xfId="0" applyNumberFormat="1" applyFont="1" applyFill="1" applyBorder="1" applyAlignment="1">
      <alignment wrapText="1"/>
    </xf>
    <xf numFmtId="164" fontId="4" fillId="16" borderId="4" xfId="0" applyNumberFormat="1" applyFont="1" applyFill="1" applyBorder="1" applyAlignment="1">
      <alignment wrapText="1"/>
    </xf>
    <xf numFmtId="164" fontId="5" fillId="17" borderId="4" xfId="0" applyNumberFormat="1" applyFont="1" applyFill="1" applyBorder="1" applyAlignment="1">
      <alignment wrapText="1"/>
    </xf>
    <xf numFmtId="164" fontId="5" fillId="20" borderId="4" xfId="0" applyNumberFormat="1" applyFont="1" applyFill="1" applyBorder="1" applyAlignment="1">
      <alignment wrapText="1"/>
    </xf>
    <xf numFmtId="164" fontId="5" fillId="5" borderId="4" xfId="0" applyNumberFormat="1" applyFont="1" applyFill="1" applyBorder="1" applyAlignment="1">
      <alignment wrapText="1"/>
    </xf>
    <xf numFmtId="164" fontId="5" fillId="0" borderId="4" xfId="0" applyNumberFormat="1" applyFont="1" applyBorder="1" applyAlignment="1">
      <alignment wrapText="1"/>
    </xf>
    <xf numFmtId="164" fontId="6" fillId="18" borderId="4" xfId="0" applyNumberFormat="1" applyFont="1" applyFill="1" applyBorder="1" applyAlignment="1">
      <alignment wrapText="1"/>
    </xf>
    <xf numFmtId="9" fontId="6" fillId="18" borderId="4" xfId="4" applyFont="1" applyFill="1" applyBorder="1" applyAlignment="1">
      <alignment wrapText="1"/>
    </xf>
    <xf numFmtId="164" fontId="90" fillId="18" borderId="0" xfId="0" applyNumberFormat="1" applyFont="1" applyFill="1" applyAlignment="1">
      <alignment wrapText="1"/>
    </xf>
    <xf numFmtId="164" fontId="94" fillId="0" borderId="3" xfId="0" applyNumberFormat="1" applyFont="1" applyBorder="1" applyAlignment="1">
      <alignment wrapText="1"/>
    </xf>
    <xf numFmtId="49" fontId="87" fillId="18" borderId="3" xfId="0" applyNumberFormat="1" applyFont="1" applyFill="1" applyBorder="1" applyAlignment="1">
      <alignment wrapText="1"/>
    </xf>
    <xf numFmtId="164" fontId="15" fillId="2" borderId="4" xfId="0" applyNumberFormat="1" applyFont="1" applyFill="1" applyBorder="1" applyAlignment="1">
      <alignment horizontal="right" wrapText="1"/>
    </xf>
    <xf numFmtId="164" fontId="15" fillId="8" borderId="4" xfId="0" applyNumberFormat="1" applyFont="1" applyFill="1" applyBorder="1" applyAlignment="1">
      <alignment wrapText="1"/>
    </xf>
    <xf numFmtId="164" fontId="15" fillId="10" borderId="4" xfId="0" applyNumberFormat="1" applyFont="1" applyFill="1" applyBorder="1" applyAlignment="1">
      <alignment wrapText="1"/>
    </xf>
    <xf numFmtId="164" fontId="15" fillId="9" borderId="4" xfId="0" applyNumberFormat="1" applyFont="1" applyFill="1" applyBorder="1" applyAlignment="1">
      <alignment wrapText="1"/>
    </xf>
    <xf numFmtId="164" fontId="15" fillId="7" borderId="4" xfId="0" applyNumberFormat="1" applyFont="1" applyFill="1" applyBorder="1" applyAlignment="1">
      <alignment wrapText="1"/>
    </xf>
    <xf numFmtId="164" fontId="15" fillId="15" borderId="4" xfId="0" applyNumberFormat="1" applyFont="1" applyFill="1" applyBorder="1" applyAlignment="1">
      <alignment wrapText="1"/>
    </xf>
    <xf numFmtId="164" fontId="15" fillId="27" borderId="4" xfId="0" applyNumberFormat="1" applyFont="1" applyFill="1" applyBorder="1" applyAlignment="1">
      <alignment wrapText="1"/>
    </xf>
    <xf numFmtId="164" fontId="15" fillId="3" borderId="4" xfId="0" applyNumberFormat="1" applyFont="1" applyFill="1" applyBorder="1" applyAlignment="1">
      <alignment wrapText="1"/>
    </xf>
    <xf numFmtId="164" fontId="15" fillId="21" borderId="4" xfId="0" applyNumberFormat="1" applyFont="1" applyFill="1" applyBorder="1" applyAlignment="1">
      <alignment wrapText="1"/>
    </xf>
    <xf numFmtId="164" fontId="15" fillId="13" borderId="4" xfId="0" applyNumberFormat="1" applyFont="1" applyFill="1" applyBorder="1" applyAlignment="1">
      <alignment wrapText="1"/>
    </xf>
    <xf numFmtId="164" fontId="15" fillId="28" borderId="4" xfId="0" applyNumberFormat="1" applyFont="1" applyFill="1" applyBorder="1" applyAlignment="1">
      <alignment wrapText="1"/>
    </xf>
    <xf numFmtId="164" fontId="15" fillId="22" borderId="4" xfId="0" applyNumberFormat="1" applyFont="1" applyFill="1" applyBorder="1" applyAlignment="1">
      <alignment wrapText="1"/>
    </xf>
    <xf numFmtId="164" fontId="15" fillId="12" borderId="4" xfId="0" applyNumberFormat="1" applyFont="1" applyFill="1" applyBorder="1" applyAlignment="1">
      <alignment wrapText="1"/>
    </xf>
    <xf numFmtId="164" fontId="15" fillId="14" borderId="4" xfId="0" applyNumberFormat="1" applyFont="1" applyFill="1" applyBorder="1" applyAlignment="1">
      <alignment wrapText="1"/>
    </xf>
    <xf numFmtId="164" fontId="15" fillId="5" borderId="4" xfId="0" applyNumberFormat="1" applyFont="1" applyFill="1" applyBorder="1" applyAlignment="1">
      <alignment wrapText="1"/>
    </xf>
    <xf numFmtId="164" fontId="15" fillId="29" borderId="4" xfId="0" applyNumberFormat="1" applyFont="1" applyFill="1" applyBorder="1" applyAlignment="1">
      <alignment wrapText="1"/>
    </xf>
    <xf numFmtId="164" fontId="15" fillId="30" borderId="4" xfId="0" applyNumberFormat="1" applyFont="1" applyFill="1" applyBorder="1" applyAlignment="1">
      <alignment wrapText="1"/>
    </xf>
    <xf numFmtId="164" fontId="15" fillId="31" borderId="4" xfId="0" applyNumberFormat="1" applyFont="1" applyFill="1" applyBorder="1" applyAlignment="1">
      <alignment wrapText="1"/>
    </xf>
    <xf numFmtId="164" fontId="15" fillId="25" borderId="4" xfId="0" applyNumberFormat="1" applyFont="1" applyFill="1" applyBorder="1" applyAlignment="1">
      <alignment wrapText="1"/>
    </xf>
    <xf numFmtId="164" fontId="15" fillId="26" borderId="4" xfId="0" applyNumberFormat="1" applyFont="1" applyFill="1" applyBorder="1" applyAlignment="1">
      <alignment wrapText="1"/>
    </xf>
    <xf numFmtId="164" fontId="15" fillId="36" borderId="4" xfId="0" applyNumberFormat="1" applyFont="1" applyFill="1" applyBorder="1" applyAlignment="1">
      <alignment wrapText="1"/>
    </xf>
    <xf numFmtId="164" fontId="15" fillId="16" borderId="4" xfId="0" applyNumberFormat="1" applyFont="1" applyFill="1" applyBorder="1" applyAlignment="1">
      <alignment wrapText="1"/>
    </xf>
    <xf numFmtId="164" fontId="15" fillId="17" borderId="4" xfId="0" applyNumberFormat="1" applyFont="1" applyFill="1" applyBorder="1" applyAlignment="1">
      <alignment wrapText="1"/>
    </xf>
    <xf numFmtId="164" fontId="15" fillId="20" borderId="4" xfId="0" applyNumberFormat="1" applyFont="1" applyFill="1" applyBorder="1" applyAlignment="1">
      <alignment wrapText="1"/>
    </xf>
    <xf numFmtId="164" fontId="15" fillId="0" borderId="4" xfId="0" applyNumberFormat="1" applyFont="1" applyBorder="1" applyAlignment="1">
      <alignment wrapText="1"/>
    </xf>
    <xf numFmtId="164" fontId="15" fillId="18" borderId="4" xfId="0" applyNumberFormat="1" applyFont="1" applyFill="1" applyBorder="1" applyAlignment="1">
      <alignment wrapText="1"/>
    </xf>
    <xf numFmtId="0" fontId="15" fillId="18" borderId="2" xfId="0" applyFont="1" applyFill="1" applyBorder="1" applyAlignment="1">
      <alignment wrapText="1"/>
    </xf>
    <xf numFmtId="9" fontId="15" fillId="18" borderId="4" xfId="4" applyFont="1" applyFill="1" applyBorder="1" applyAlignment="1">
      <alignment wrapText="1"/>
    </xf>
    <xf numFmtId="164" fontId="83" fillId="18" borderId="0" xfId="0" applyNumberFormat="1" applyFont="1" applyFill="1" applyAlignment="1">
      <alignment wrapText="1"/>
    </xf>
    <xf numFmtId="164" fontId="87" fillId="18" borderId="0" xfId="0" applyNumberFormat="1" applyFont="1" applyFill="1" applyAlignment="1">
      <alignment horizontal="left" wrapText="1"/>
    </xf>
    <xf numFmtId="164" fontId="87" fillId="18" borderId="3" xfId="0" applyNumberFormat="1" applyFont="1" applyFill="1" applyBorder="1" applyAlignment="1">
      <alignment horizontal="left" wrapText="1"/>
    </xf>
    <xf numFmtId="164" fontId="87" fillId="23" borderId="4" xfId="0" applyNumberFormat="1" applyFont="1" applyFill="1" applyBorder="1" applyAlignment="1">
      <alignment wrapText="1"/>
    </xf>
    <xf numFmtId="164" fontId="87" fillId="18" borderId="4" xfId="0" applyNumberFormat="1" applyFont="1" applyFill="1" applyBorder="1" applyAlignment="1">
      <alignment wrapText="1"/>
    </xf>
    <xf numFmtId="164" fontId="15" fillId="11" borderId="4" xfId="0" applyNumberFormat="1" applyFont="1" applyFill="1" applyBorder="1" applyAlignment="1">
      <alignment wrapText="1"/>
    </xf>
    <xf numFmtId="3" fontId="15" fillId="30" borderId="4" xfId="0" applyNumberFormat="1" applyFont="1" applyFill="1" applyBorder="1" applyAlignment="1">
      <alignment wrapText="1"/>
    </xf>
    <xf numFmtId="3" fontId="87" fillId="0" borderId="4" xfId="0" applyNumberFormat="1" applyFont="1" applyBorder="1" applyAlignment="1">
      <alignment wrapText="1"/>
    </xf>
    <xf numFmtId="164" fontId="83" fillId="0" borderId="4" xfId="0" applyNumberFormat="1" applyFont="1" applyBorder="1" applyAlignment="1">
      <alignment wrapText="1"/>
    </xf>
    <xf numFmtId="9" fontId="87" fillId="18" borderId="4" xfId="4" applyFont="1" applyFill="1" applyBorder="1" applyAlignment="1">
      <alignment wrapText="1"/>
    </xf>
    <xf numFmtId="164" fontId="83" fillId="18" borderId="4" xfId="0" applyNumberFormat="1" applyFont="1" applyFill="1" applyBorder="1" applyAlignment="1">
      <alignment wrapText="1"/>
    </xf>
    <xf numFmtId="164" fontId="87" fillId="0" borderId="4" xfId="0" applyNumberFormat="1" applyFont="1" applyBorder="1" applyAlignment="1">
      <alignment wrapText="1"/>
    </xf>
    <xf numFmtId="0" fontId="87" fillId="0" borderId="3" xfId="0" applyFont="1" applyBorder="1" applyAlignment="1">
      <alignment horizontal="left" wrapText="1"/>
    </xf>
    <xf numFmtId="164" fontId="6" fillId="0" borderId="4" xfId="0" applyNumberFormat="1" applyFont="1" applyBorder="1" applyAlignment="1">
      <alignment wrapText="1"/>
    </xf>
    <xf numFmtId="165" fontId="15" fillId="3" borderId="4" xfId="0" applyNumberFormat="1" applyFont="1" applyFill="1" applyBorder="1" applyAlignment="1">
      <alignment wrapText="1"/>
    </xf>
    <xf numFmtId="165" fontId="15" fillId="21" borderId="4" xfId="0" applyNumberFormat="1" applyFont="1" applyFill="1" applyBorder="1" applyAlignment="1">
      <alignment wrapText="1"/>
    </xf>
    <xf numFmtId="164" fontId="6" fillId="32" borderId="0" xfId="0" applyNumberFormat="1" applyFont="1" applyFill="1" applyAlignment="1">
      <alignment wrapText="1"/>
    </xf>
    <xf numFmtId="164" fontId="87" fillId="32" borderId="0" xfId="0" applyNumberFormat="1" applyFont="1" applyFill="1" applyAlignment="1">
      <alignment horizontal="left" wrapText="1"/>
    </xf>
    <xf numFmtId="164" fontId="87" fillId="32" borderId="3" xfId="0" applyNumberFormat="1" applyFont="1" applyFill="1" applyBorder="1" applyAlignment="1">
      <alignment horizontal="left" wrapText="1"/>
    </xf>
    <xf numFmtId="164" fontId="15" fillId="32" borderId="4" xfId="0" applyNumberFormat="1" applyFont="1" applyFill="1" applyBorder="1" applyAlignment="1">
      <alignment wrapText="1"/>
    </xf>
    <xf numFmtId="164" fontId="6" fillId="32" borderId="4" xfId="0" applyNumberFormat="1" applyFont="1" applyFill="1" applyBorder="1" applyAlignment="1">
      <alignment wrapText="1"/>
    </xf>
    <xf numFmtId="164" fontId="87" fillId="32" borderId="4" xfId="0" applyNumberFormat="1" applyFont="1" applyFill="1" applyBorder="1" applyAlignment="1">
      <alignment wrapText="1"/>
    </xf>
    <xf numFmtId="9" fontId="87" fillId="32" borderId="4" xfId="4" applyFont="1" applyFill="1" applyBorder="1" applyAlignment="1">
      <alignment wrapText="1"/>
    </xf>
    <xf numFmtId="164" fontId="92" fillId="18" borderId="0" xfId="0" applyNumberFormat="1" applyFont="1" applyFill="1" applyAlignment="1">
      <alignment wrapText="1"/>
    </xf>
    <xf numFmtId="164" fontId="87" fillId="0" borderId="0" xfId="0" applyNumberFormat="1" applyFont="1" applyAlignment="1">
      <alignment horizontal="left" wrapText="1"/>
    </xf>
    <xf numFmtId="164" fontId="87" fillId="0" borderId="3" xfId="0" applyNumberFormat="1" applyFont="1" applyBorder="1" applyAlignment="1">
      <alignment horizontal="left" wrapText="1"/>
    </xf>
    <xf numFmtId="164" fontId="87" fillId="2" borderId="4" xfId="0" applyNumberFormat="1" applyFont="1" applyFill="1" applyBorder="1" applyAlignment="1">
      <alignment horizontal="right" wrapText="1"/>
    </xf>
    <xf numFmtId="164" fontId="87" fillId="8" borderId="4" xfId="0" applyNumberFormat="1" applyFont="1" applyFill="1" applyBorder="1" applyAlignment="1">
      <alignment wrapText="1"/>
    </xf>
    <xf numFmtId="164" fontId="87" fillId="9" borderId="4" xfId="0" applyNumberFormat="1" applyFont="1" applyFill="1" applyBorder="1" applyAlignment="1">
      <alignment wrapText="1"/>
    </xf>
    <xf numFmtId="164" fontId="92" fillId="0" borderId="4" xfId="0" applyNumberFormat="1" applyFont="1" applyBorder="1" applyAlignment="1">
      <alignment wrapText="1"/>
    </xf>
    <xf numFmtId="165" fontId="87" fillId="18" borderId="4" xfId="0" applyNumberFormat="1" applyFont="1" applyFill="1" applyBorder="1" applyAlignment="1">
      <alignment wrapText="1"/>
    </xf>
    <xf numFmtId="9" fontId="15" fillId="0" borderId="4" xfId="4" applyFont="1" applyFill="1" applyBorder="1" applyAlignment="1">
      <alignment wrapText="1"/>
    </xf>
    <xf numFmtId="164" fontId="92" fillId="18" borderId="4" xfId="0" applyNumberFormat="1" applyFont="1" applyFill="1" applyBorder="1" applyAlignment="1">
      <alignment wrapText="1"/>
    </xf>
    <xf numFmtId="164" fontId="15" fillId="18" borderId="0" xfId="0" applyNumberFormat="1" applyFont="1" applyFill="1" applyAlignment="1">
      <alignment wrapText="1"/>
    </xf>
    <xf numFmtId="164" fontId="74" fillId="18" borderId="4" xfId="0" applyNumberFormat="1" applyFont="1" applyFill="1" applyBorder="1" applyAlignment="1">
      <alignment wrapText="1"/>
    </xf>
    <xf numFmtId="0" fontId="87" fillId="0" borderId="0" xfId="0" applyFont="1" applyAlignment="1">
      <alignment vertical="center" wrapText="1"/>
    </xf>
    <xf numFmtId="164" fontId="15" fillId="0" borderId="4" xfId="0" applyNumberFormat="1" applyFont="1" applyBorder="1" applyAlignment="1">
      <alignment horizontal="right" wrapText="1"/>
    </xf>
    <xf numFmtId="3" fontId="15" fillId="0" borderId="4" xfId="0" applyNumberFormat="1" applyFont="1" applyBorder="1" applyAlignment="1">
      <alignment wrapText="1"/>
    </xf>
    <xf numFmtId="164" fontId="15" fillId="0" borderId="3" xfId="0" applyNumberFormat="1" applyFont="1" applyBorder="1" applyAlignment="1">
      <alignment horizontal="right" wrapText="1"/>
    </xf>
    <xf numFmtId="9" fontId="87" fillId="0" borderId="4" xfId="4" applyFont="1" applyFill="1" applyBorder="1" applyAlignment="1">
      <alignment wrapText="1"/>
    </xf>
    <xf numFmtId="164" fontId="6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164" fontId="94" fillId="0" borderId="0" xfId="0" applyNumberFormat="1" applyFont="1" applyAlignment="1">
      <alignment wrapText="1"/>
    </xf>
    <xf numFmtId="164" fontId="87" fillId="23" borderId="0" xfId="0" applyNumberFormat="1" applyFont="1" applyFill="1" applyAlignment="1">
      <alignment horizontal="right" wrapText="1"/>
    </xf>
    <xf numFmtId="164" fontId="92" fillId="23" borderId="4" xfId="0" applyNumberFormat="1" applyFont="1" applyFill="1" applyBorder="1" applyAlignment="1">
      <alignment wrapText="1"/>
    </xf>
    <xf numFmtId="49" fontId="87" fillId="0" borderId="4" xfId="0" applyNumberFormat="1" applyFont="1" applyBorder="1" applyAlignment="1">
      <alignment wrapText="1"/>
    </xf>
    <xf numFmtId="164" fontId="87" fillId="29" borderId="4" xfId="0" applyNumberFormat="1" applyFont="1" applyFill="1" applyBorder="1" applyAlignment="1">
      <alignment wrapText="1"/>
    </xf>
    <xf numFmtId="164" fontId="87" fillId="31" borderId="4" xfId="0" applyNumberFormat="1" applyFont="1" applyFill="1" applyBorder="1" applyAlignment="1">
      <alignment wrapText="1"/>
    </xf>
    <xf numFmtId="164" fontId="87" fillId="23" borderId="3" xfId="0" applyNumberFormat="1" applyFont="1" applyFill="1" applyBorder="1" applyAlignment="1">
      <alignment horizontal="left" wrapText="1"/>
    </xf>
    <xf numFmtId="164" fontId="87" fillId="10" borderId="4" xfId="0" applyNumberFormat="1" applyFont="1" applyFill="1" applyBorder="1" applyAlignment="1">
      <alignment wrapText="1"/>
    </xf>
    <xf numFmtId="164" fontId="87" fillId="15" borderId="4" xfId="0" applyNumberFormat="1" applyFont="1" applyFill="1" applyBorder="1" applyAlignment="1">
      <alignment wrapText="1"/>
    </xf>
    <xf numFmtId="164" fontId="87" fillId="11" borderId="4" xfId="0" applyNumberFormat="1" applyFont="1" applyFill="1" applyBorder="1" applyAlignment="1">
      <alignment wrapText="1"/>
    </xf>
    <xf numFmtId="164" fontId="87" fillId="3" borderId="4" xfId="0" applyNumberFormat="1" applyFont="1" applyFill="1" applyBorder="1" applyAlignment="1">
      <alignment wrapText="1"/>
    </xf>
    <xf numFmtId="164" fontId="87" fillId="21" borderId="4" xfId="0" applyNumberFormat="1" applyFont="1" applyFill="1" applyBorder="1" applyAlignment="1">
      <alignment wrapText="1"/>
    </xf>
    <xf numFmtId="164" fontId="87" fillId="13" borderId="4" xfId="0" applyNumberFormat="1" applyFont="1" applyFill="1" applyBorder="1" applyAlignment="1">
      <alignment wrapText="1"/>
    </xf>
    <xf numFmtId="164" fontId="87" fillId="12" borderId="4" xfId="0" applyNumberFormat="1" applyFont="1" applyFill="1" applyBorder="1" applyAlignment="1">
      <alignment wrapText="1"/>
    </xf>
    <xf numFmtId="164" fontId="87" fillId="14" borderId="4" xfId="0" applyNumberFormat="1" applyFont="1" applyFill="1" applyBorder="1" applyAlignment="1">
      <alignment wrapText="1"/>
    </xf>
    <xf numFmtId="164" fontId="87" fillId="5" borderId="4" xfId="0" applyNumberFormat="1" applyFont="1" applyFill="1" applyBorder="1" applyAlignment="1">
      <alignment wrapText="1"/>
    </xf>
    <xf numFmtId="164" fontId="87" fillId="30" borderId="4" xfId="0" applyNumberFormat="1" applyFont="1" applyFill="1" applyBorder="1" applyAlignment="1">
      <alignment wrapText="1"/>
    </xf>
    <xf numFmtId="3" fontId="87" fillId="30" borderId="4" xfId="0" applyNumberFormat="1" applyFont="1" applyFill="1" applyBorder="1" applyAlignment="1">
      <alignment wrapText="1"/>
    </xf>
    <xf numFmtId="164" fontId="87" fillId="25" borderId="4" xfId="0" applyNumberFormat="1" applyFont="1" applyFill="1" applyBorder="1" applyAlignment="1">
      <alignment wrapText="1"/>
    </xf>
    <xf numFmtId="164" fontId="87" fillId="26" borderId="4" xfId="0" applyNumberFormat="1" applyFont="1" applyFill="1" applyBorder="1" applyAlignment="1">
      <alignment wrapText="1"/>
    </xf>
    <xf numFmtId="164" fontId="87" fillId="36" borderId="4" xfId="0" applyNumberFormat="1" applyFont="1" applyFill="1" applyBorder="1" applyAlignment="1">
      <alignment wrapText="1"/>
    </xf>
    <xf numFmtId="0" fontId="87" fillId="0" borderId="0" xfId="0" applyFont="1" applyAlignment="1">
      <alignment horizontal="left" vertical="center" wrapText="1"/>
    </xf>
    <xf numFmtId="164" fontId="79" fillId="18" borderId="0" xfId="0" applyNumberFormat="1" applyFont="1" applyFill="1" applyAlignment="1">
      <alignment wrapText="1"/>
    </xf>
    <xf numFmtId="164" fontId="87" fillId="7" borderId="4" xfId="0" applyNumberFormat="1" applyFont="1" applyFill="1" applyBorder="1" applyAlignment="1">
      <alignment wrapText="1"/>
    </xf>
    <xf numFmtId="164" fontId="87" fillId="28" borderId="4" xfId="0" applyNumberFormat="1" applyFont="1" applyFill="1" applyBorder="1" applyAlignment="1">
      <alignment wrapText="1"/>
    </xf>
    <xf numFmtId="164" fontId="87" fillId="22" borderId="4" xfId="0" applyNumberFormat="1" applyFont="1" applyFill="1" applyBorder="1" applyAlignment="1">
      <alignment wrapText="1"/>
    </xf>
    <xf numFmtId="164" fontId="87" fillId="16" borderId="4" xfId="0" applyNumberFormat="1" applyFont="1" applyFill="1" applyBorder="1" applyAlignment="1">
      <alignment wrapText="1"/>
    </xf>
    <xf numFmtId="164" fontId="87" fillId="17" borderId="4" xfId="0" applyNumberFormat="1" applyFont="1" applyFill="1" applyBorder="1" applyAlignment="1">
      <alignment wrapText="1"/>
    </xf>
    <xf numFmtId="164" fontId="87" fillId="20" borderId="4" xfId="0" applyNumberFormat="1" applyFont="1" applyFill="1" applyBorder="1" applyAlignment="1">
      <alignment wrapText="1"/>
    </xf>
    <xf numFmtId="164" fontId="79" fillId="18" borderId="4" xfId="0" applyNumberFormat="1" applyFont="1" applyFill="1" applyBorder="1" applyAlignment="1">
      <alignment wrapText="1"/>
    </xf>
    <xf numFmtId="164" fontId="87" fillId="23" borderId="3" xfId="0" applyNumberFormat="1" applyFont="1" applyFill="1" applyBorder="1" applyAlignment="1">
      <alignment wrapText="1"/>
    </xf>
    <xf numFmtId="164" fontId="89" fillId="18" borderId="4" xfId="0" applyNumberFormat="1" applyFont="1" applyFill="1" applyBorder="1" applyAlignment="1">
      <alignment wrapText="1"/>
    </xf>
    <xf numFmtId="164" fontId="94" fillId="18" borderId="0" xfId="0" applyNumberFormat="1" applyFont="1" applyFill="1" applyAlignment="1">
      <alignment wrapText="1"/>
    </xf>
    <xf numFmtId="164" fontId="94" fillId="18" borderId="3" xfId="0" applyNumberFormat="1" applyFont="1" applyFill="1" applyBorder="1" applyAlignment="1">
      <alignment wrapText="1"/>
    </xf>
    <xf numFmtId="164" fontId="93" fillId="18" borderId="0" xfId="0" applyNumberFormat="1" applyFont="1" applyFill="1" applyAlignment="1">
      <alignment wrapText="1"/>
    </xf>
    <xf numFmtId="164" fontId="93" fillId="0" borderId="4" xfId="0" applyNumberFormat="1" applyFont="1" applyBorder="1" applyAlignment="1">
      <alignment wrapText="1"/>
    </xf>
    <xf numFmtId="164" fontId="93" fillId="18" borderId="4" xfId="0" applyNumberFormat="1" applyFont="1" applyFill="1" applyBorder="1" applyAlignment="1">
      <alignment wrapText="1"/>
    </xf>
    <xf numFmtId="164" fontId="91" fillId="18" borderId="0" xfId="0" applyNumberFormat="1" applyFont="1" applyFill="1" applyAlignment="1">
      <alignment wrapText="1"/>
    </xf>
    <xf numFmtId="164" fontId="87" fillId="23" borderId="4" xfId="0" applyNumberFormat="1" applyFont="1" applyFill="1" applyBorder="1" applyAlignment="1">
      <alignment horizontal="right" wrapText="1"/>
    </xf>
    <xf numFmtId="164" fontId="91" fillId="18" borderId="4" xfId="0" applyNumberFormat="1" applyFont="1" applyFill="1" applyBorder="1" applyAlignment="1">
      <alignment wrapText="1"/>
    </xf>
    <xf numFmtId="6" fontId="87" fillId="23" borderId="0" xfId="0" applyNumberFormat="1" applyFont="1" applyFill="1" applyAlignment="1">
      <alignment wrapText="1"/>
    </xf>
    <xf numFmtId="164" fontId="87" fillId="18" borderId="0" xfId="0" applyNumberFormat="1" applyFont="1" applyFill="1" applyAlignment="1">
      <alignment wrapText="1"/>
    </xf>
    <xf numFmtId="164" fontId="15" fillId="0" borderId="3" xfId="0" applyNumberFormat="1" applyFont="1" applyBorder="1" applyAlignment="1">
      <alignment wrapText="1"/>
    </xf>
    <xf numFmtId="49" fontId="87" fillId="0" borderId="3" xfId="0" applyNumberFormat="1" applyFont="1" applyBorder="1" applyAlignment="1">
      <alignment horizontal="left" wrapText="1"/>
    </xf>
    <xf numFmtId="0" fontId="87" fillId="23" borderId="0" xfId="0" applyFont="1" applyFill="1" applyAlignment="1">
      <alignment wrapText="1"/>
    </xf>
    <xf numFmtId="164" fontId="89" fillId="18" borderId="0" xfId="0" applyNumberFormat="1" applyFont="1" applyFill="1" applyAlignment="1">
      <alignment wrapText="1"/>
    </xf>
    <xf numFmtId="164" fontId="87" fillId="0" borderId="4" xfId="0" applyNumberFormat="1" applyFont="1" applyBorder="1" applyAlignment="1">
      <alignment horizontal="right" wrapText="1"/>
    </xf>
    <xf numFmtId="164" fontId="89" fillId="0" borderId="4" xfId="0" applyNumberFormat="1" applyFont="1" applyBorder="1" applyAlignment="1">
      <alignment wrapText="1"/>
    </xf>
    <xf numFmtId="164" fontId="87" fillId="0" borderId="0" xfId="0" applyNumberFormat="1" applyFont="1" applyAlignment="1">
      <alignment horizontal="right" wrapText="1"/>
    </xf>
    <xf numFmtId="164" fontId="89" fillId="0" borderId="0" xfId="0" applyNumberFormat="1" applyFont="1" applyAlignment="1">
      <alignment wrapText="1"/>
    </xf>
    <xf numFmtId="164" fontId="87" fillId="0" borderId="0" xfId="0" applyNumberFormat="1" applyFont="1" applyAlignment="1">
      <alignment horizontal="center" wrapText="1"/>
    </xf>
    <xf numFmtId="164" fontId="15" fillId="0" borderId="0" xfId="0" applyNumberFormat="1" applyFont="1" applyAlignment="1">
      <alignment horizontal="right" wrapText="1"/>
    </xf>
    <xf numFmtId="43" fontId="92" fillId="18" borderId="0" xfId="1" applyFont="1" applyFill="1" applyBorder="1" applyAlignment="1">
      <alignment wrapText="1"/>
    </xf>
    <xf numFmtId="43" fontId="87" fillId="0" borderId="0" xfId="1" applyFont="1" applyFill="1" applyBorder="1" applyAlignment="1">
      <alignment horizontal="left" wrapText="1"/>
    </xf>
    <xf numFmtId="43" fontId="87" fillId="0" borderId="3" xfId="1" applyFont="1" applyFill="1" applyBorder="1" applyAlignment="1">
      <alignment horizontal="left" wrapText="1"/>
    </xf>
    <xf numFmtId="5" fontId="87" fillId="23" borderId="3" xfId="1" applyNumberFormat="1" applyFont="1" applyFill="1" applyBorder="1" applyAlignment="1">
      <alignment horizontal="right" wrapText="1"/>
    </xf>
    <xf numFmtId="41" fontId="15" fillId="0" borderId="4" xfId="1" applyNumberFormat="1" applyFont="1" applyFill="1" applyBorder="1" applyAlignment="1">
      <alignment wrapText="1"/>
    </xf>
    <xf numFmtId="43" fontId="92" fillId="0" borderId="4" xfId="1" applyFont="1" applyFill="1" applyBorder="1" applyAlignment="1">
      <alignment wrapText="1"/>
    </xf>
    <xf numFmtId="43" fontId="92" fillId="18" borderId="4" xfId="1" applyFont="1" applyFill="1" applyBorder="1" applyAlignment="1">
      <alignment wrapText="1"/>
    </xf>
    <xf numFmtId="43" fontId="15" fillId="0" borderId="4" xfId="1" applyFont="1" applyFill="1" applyBorder="1" applyAlignment="1">
      <alignment wrapText="1"/>
    </xf>
    <xf numFmtId="43" fontId="92" fillId="0" borderId="0" xfId="1" applyFont="1" applyFill="1" applyBorder="1" applyAlignment="1">
      <alignment wrapText="1"/>
    </xf>
    <xf numFmtId="164" fontId="83" fillId="0" borderId="3" xfId="0" applyNumberFormat="1" applyFont="1" applyBorder="1" applyAlignment="1">
      <alignment wrapText="1"/>
    </xf>
    <xf numFmtId="164" fontId="4" fillId="0" borderId="4" xfId="0" applyNumberFormat="1" applyFont="1" applyBorder="1" applyAlignment="1">
      <alignment horizontal="right" wrapText="1"/>
    </xf>
    <xf numFmtId="164" fontId="4" fillId="0" borderId="4" xfId="0" applyNumberFormat="1" applyFont="1" applyBorder="1" applyAlignment="1">
      <alignment wrapText="1"/>
    </xf>
    <xf numFmtId="0" fontId="84" fillId="0" borderId="3" xfId="0" applyFont="1" applyBorder="1" applyAlignment="1">
      <alignment wrapText="1"/>
    </xf>
    <xf numFmtId="0" fontId="87" fillId="0" borderId="3" xfId="0" applyFont="1" applyBorder="1" applyAlignment="1">
      <alignment wrapText="1"/>
    </xf>
    <xf numFmtId="0" fontId="84" fillId="0" borderId="4" xfId="0" applyFont="1" applyBorder="1" applyAlignment="1">
      <alignment wrapText="1"/>
    </xf>
    <xf numFmtId="9" fontId="84" fillId="0" borderId="4" xfId="4" applyFont="1" applyFill="1" applyBorder="1" applyAlignment="1">
      <alignment wrapText="1"/>
    </xf>
    <xf numFmtId="0" fontId="84" fillId="0" borderId="3" xfId="0" applyFont="1" applyBorder="1" applyAlignment="1">
      <alignment horizontal="right" wrapText="1"/>
    </xf>
    <xf numFmtId="0" fontId="83" fillId="0" borderId="3" xfId="0" applyFont="1" applyBorder="1" applyAlignment="1">
      <alignment wrapText="1"/>
    </xf>
    <xf numFmtId="49" fontId="83" fillId="0" borderId="3" xfId="0" applyNumberFormat="1" applyFont="1" applyBorder="1" applyAlignment="1">
      <alignment wrapText="1"/>
    </xf>
    <xf numFmtId="0" fontId="83" fillId="0" borderId="3" xfId="0" applyFont="1" applyBorder="1" applyAlignment="1">
      <alignment horizontal="right" wrapText="1"/>
    </xf>
    <xf numFmtId="0" fontId="87" fillId="0" borderId="4" xfId="0" applyFont="1" applyBorder="1" applyAlignment="1">
      <alignment wrapText="1"/>
    </xf>
    <xf numFmtId="0" fontId="83" fillId="0" borderId="4" xfId="0" applyFont="1" applyBorder="1" applyAlignment="1">
      <alignment wrapText="1"/>
    </xf>
    <xf numFmtId="9" fontId="83" fillId="0" borderId="4" xfId="4" applyFont="1" applyFill="1" applyBorder="1" applyAlignment="1">
      <alignment wrapText="1"/>
    </xf>
    <xf numFmtId="164" fontId="86" fillId="0" borderId="14" xfId="0" applyNumberFormat="1" applyFont="1" applyBorder="1" applyAlignment="1">
      <alignment horizontal="right" wrapText="1"/>
    </xf>
    <xf numFmtId="164" fontId="4" fillId="0" borderId="15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86" fillId="0" borderId="15" xfId="0" applyFont="1" applyBorder="1" applyAlignment="1">
      <alignment wrapText="1"/>
    </xf>
    <xf numFmtId="9" fontId="6" fillId="0" borderId="15" xfId="4" applyFont="1" applyFill="1" applyBorder="1" applyAlignment="1">
      <alignment wrapText="1"/>
    </xf>
    <xf numFmtId="0" fontId="0" fillId="40" borderId="0" xfId="0" applyFill="1"/>
    <xf numFmtId="164" fontId="87" fillId="41" borderId="3" xfId="0" applyNumberFormat="1" applyFont="1" applyFill="1" applyBorder="1" applyAlignment="1">
      <alignment wrapText="1"/>
    </xf>
    <xf numFmtId="0" fontId="98" fillId="0" borderId="0" xfId="0" applyFont="1" applyAlignment="1">
      <alignment vertical="center"/>
    </xf>
    <xf numFmtId="164" fontId="87" fillId="19" borderId="4" xfId="0" applyNumberFormat="1" applyFont="1" applyFill="1" applyBorder="1" applyAlignment="1">
      <alignment wrapText="1"/>
    </xf>
    <xf numFmtId="164" fontId="87" fillId="19" borderId="3" xfId="0" applyNumberFormat="1" applyFont="1" applyFill="1" applyBorder="1" applyAlignment="1">
      <alignment wrapText="1"/>
    </xf>
    <xf numFmtId="164" fontId="15" fillId="19" borderId="4" xfId="0" applyNumberFormat="1" applyFont="1" applyFill="1" applyBorder="1" applyAlignment="1">
      <alignment wrapText="1"/>
    </xf>
    <xf numFmtId="3" fontId="15" fillId="19" borderId="4" xfId="0" applyNumberFormat="1" applyFont="1" applyFill="1" applyBorder="1" applyAlignment="1">
      <alignment wrapText="1"/>
    </xf>
    <xf numFmtId="164" fontId="15" fillId="19" borderId="0" xfId="0" applyNumberFormat="1" applyFont="1" applyFill="1" applyAlignment="1">
      <alignment wrapText="1"/>
    </xf>
    <xf numFmtId="164" fontId="87" fillId="19" borderId="0" xfId="0" applyNumberFormat="1" applyFont="1" applyFill="1" applyAlignment="1">
      <alignment wrapText="1"/>
    </xf>
    <xf numFmtId="164" fontId="87" fillId="19" borderId="3" xfId="0" applyNumberFormat="1" applyFont="1" applyFill="1" applyBorder="1" applyAlignment="1">
      <alignment horizontal="right" wrapText="1"/>
    </xf>
    <xf numFmtId="164" fontId="15" fillId="19" borderId="4" xfId="0" applyNumberFormat="1" applyFont="1" applyFill="1" applyBorder="1" applyAlignment="1">
      <alignment horizontal="right" wrapText="1"/>
    </xf>
    <xf numFmtId="164" fontId="74" fillId="19" borderId="4" xfId="0" applyNumberFormat="1" applyFont="1" applyFill="1" applyBorder="1" applyAlignment="1">
      <alignment wrapText="1"/>
    </xf>
    <xf numFmtId="164" fontId="5" fillId="19" borderId="0" xfId="0" applyNumberFormat="1" applyFont="1" applyFill="1" applyAlignment="1">
      <alignment wrapText="1"/>
    </xf>
    <xf numFmtId="164" fontId="84" fillId="19" borderId="0" xfId="0" applyNumberFormat="1" applyFont="1" applyFill="1" applyAlignment="1">
      <alignment horizontal="left" wrapText="1"/>
    </xf>
    <xf numFmtId="164" fontId="84" fillId="19" borderId="3" xfId="0" applyNumberFormat="1" applyFont="1" applyFill="1" applyBorder="1" applyAlignment="1">
      <alignment horizontal="left" wrapText="1"/>
    </xf>
    <xf numFmtId="49" fontId="84" fillId="19" borderId="3" xfId="0" applyNumberFormat="1" applyFont="1" applyFill="1" applyBorder="1" applyAlignment="1">
      <alignment wrapText="1"/>
    </xf>
    <xf numFmtId="164" fontId="84" fillId="19" borderId="4" xfId="0" applyNumberFormat="1" applyFont="1" applyFill="1" applyBorder="1" applyAlignment="1">
      <alignment wrapText="1"/>
    </xf>
    <xf numFmtId="164" fontId="84" fillId="19" borderId="3" xfId="0" applyNumberFormat="1" applyFont="1" applyFill="1" applyBorder="1" applyAlignment="1">
      <alignment wrapText="1"/>
    </xf>
    <xf numFmtId="164" fontId="84" fillId="19" borderId="4" xfId="0" applyNumberFormat="1" applyFont="1" applyFill="1" applyBorder="1" applyAlignment="1">
      <alignment horizontal="right" wrapText="1"/>
    </xf>
    <xf numFmtId="164" fontId="5" fillId="19" borderId="4" xfId="0" applyNumberFormat="1" applyFont="1" applyFill="1" applyBorder="1" applyAlignment="1">
      <alignment wrapText="1"/>
    </xf>
    <xf numFmtId="3" fontId="5" fillId="19" borderId="4" xfId="0" applyNumberFormat="1" applyFont="1" applyFill="1" applyBorder="1" applyAlignment="1">
      <alignment wrapText="1"/>
    </xf>
    <xf numFmtId="165" fontId="84" fillId="19" borderId="4" xfId="0" applyNumberFormat="1" applyFont="1" applyFill="1" applyBorder="1" applyAlignment="1">
      <alignment wrapText="1"/>
    </xf>
    <xf numFmtId="9" fontId="5" fillId="19" borderId="4" xfId="4" applyFont="1" applyFill="1" applyBorder="1" applyAlignment="1">
      <alignment wrapText="1"/>
    </xf>
    <xf numFmtId="164" fontId="84" fillId="19" borderId="0" xfId="0" applyNumberFormat="1" applyFont="1" applyFill="1" applyAlignment="1">
      <alignment wrapText="1"/>
    </xf>
    <xf numFmtId="164" fontId="84" fillId="19" borderId="3" xfId="0" applyNumberFormat="1" applyFont="1" applyFill="1" applyBorder="1" applyAlignment="1">
      <alignment horizontal="right" wrapText="1"/>
    </xf>
    <xf numFmtId="164" fontId="5" fillId="19" borderId="4" xfId="0" applyNumberFormat="1" applyFont="1" applyFill="1" applyBorder="1" applyAlignment="1">
      <alignment horizontal="right" wrapText="1"/>
    </xf>
    <xf numFmtId="9" fontId="87" fillId="19" borderId="4" xfId="4" applyFont="1" applyFill="1" applyBorder="1" applyAlignment="1">
      <alignment wrapText="1"/>
    </xf>
    <xf numFmtId="0" fontId="84" fillId="19" borderId="0" xfId="0" applyFont="1" applyFill="1" applyAlignment="1">
      <alignment wrapText="1"/>
    </xf>
    <xf numFmtId="0" fontId="84" fillId="19" borderId="0" xfId="0" applyFont="1" applyFill="1" applyAlignment="1">
      <alignment vertical="center" wrapText="1"/>
    </xf>
    <xf numFmtId="164" fontId="5" fillId="19" borderId="3" xfId="0" applyNumberFormat="1" applyFont="1" applyFill="1" applyBorder="1" applyAlignment="1">
      <alignment horizontal="right" wrapText="1"/>
    </xf>
    <xf numFmtId="9" fontId="84" fillId="19" borderId="4" xfId="4" applyFont="1" applyFill="1" applyBorder="1" applyAlignment="1">
      <alignment wrapText="1"/>
    </xf>
    <xf numFmtId="49" fontId="84" fillId="19" borderId="4" xfId="0" applyNumberFormat="1" applyFont="1" applyFill="1" applyBorder="1" applyAlignment="1">
      <alignment wrapText="1"/>
    </xf>
    <xf numFmtId="164" fontId="84" fillId="19" borderId="9" xfId="0" applyNumberFormat="1" applyFont="1" applyFill="1" applyBorder="1" applyAlignment="1">
      <alignment horizontal="right" wrapText="1"/>
    </xf>
    <xf numFmtId="164" fontId="5" fillId="19" borderId="0" xfId="0" applyNumberFormat="1" applyFont="1" applyFill="1" applyAlignment="1">
      <alignment horizontal="right" wrapText="1"/>
    </xf>
    <xf numFmtId="3" fontId="84" fillId="19" borderId="4" xfId="0" applyNumberFormat="1" applyFont="1" applyFill="1" applyBorder="1" applyAlignment="1">
      <alignment wrapText="1"/>
    </xf>
    <xf numFmtId="49" fontId="84" fillId="19" borderId="0" xfId="0" applyNumberFormat="1" applyFont="1" applyFill="1" applyAlignment="1">
      <alignment wrapText="1"/>
    </xf>
    <xf numFmtId="164" fontId="84" fillId="19" borderId="0" xfId="0" applyNumberFormat="1" applyFont="1" applyFill="1" applyAlignment="1">
      <alignment horizontal="right" wrapText="1"/>
    </xf>
    <xf numFmtId="49" fontId="84" fillId="19" borderId="3" xfId="0" applyNumberFormat="1" applyFont="1" applyFill="1" applyBorder="1" applyAlignment="1">
      <alignment horizontal="left" wrapText="1"/>
    </xf>
    <xf numFmtId="164" fontId="5" fillId="19" borderId="3" xfId="0" applyNumberFormat="1" applyFont="1" applyFill="1" applyBorder="1" applyAlignment="1">
      <alignment wrapText="1"/>
    </xf>
    <xf numFmtId="164" fontId="84" fillId="19" borderId="3" xfId="0" applyNumberFormat="1" applyFont="1" applyFill="1" applyBorder="1" applyAlignment="1">
      <alignment horizontal="left" vertical="top" wrapText="1"/>
    </xf>
    <xf numFmtId="43" fontId="5" fillId="19" borderId="0" xfId="1" applyFont="1" applyFill="1" applyBorder="1" applyAlignment="1">
      <alignment wrapText="1"/>
    </xf>
    <xf numFmtId="43" fontId="84" fillId="19" borderId="0" xfId="1" applyFont="1" applyFill="1" applyBorder="1" applyAlignment="1">
      <alignment horizontal="left" wrapText="1"/>
    </xf>
    <xf numFmtId="43" fontId="84" fillId="19" borderId="3" xfId="1" applyFont="1" applyFill="1" applyBorder="1" applyAlignment="1">
      <alignment horizontal="left" wrapText="1"/>
    </xf>
    <xf numFmtId="5" fontId="84" fillId="19" borderId="3" xfId="1" applyNumberFormat="1" applyFont="1" applyFill="1" applyBorder="1" applyAlignment="1">
      <alignment horizontal="right" wrapText="1"/>
    </xf>
    <xf numFmtId="41" fontId="5" fillId="19" borderId="4" xfId="1" applyNumberFormat="1" applyFont="1" applyFill="1" applyBorder="1" applyAlignment="1">
      <alignment wrapText="1"/>
    </xf>
    <xf numFmtId="43" fontId="5" fillId="19" borderId="4" xfId="1" applyFont="1" applyFill="1" applyBorder="1" applyAlignment="1">
      <alignment wrapText="1"/>
    </xf>
    <xf numFmtId="0" fontId="84" fillId="18" borderId="0" xfId="0" applyFont="1" applyFill="1" applyAlignment="1">
      <alignment horizontal="right"/>
    </xf>
    <xf numFmtId="0" fontId="84" fillId="18" borderId="0" xfId="0" applyFont="1" applyFill="1"/>
    <xf numFmtId="0" fontId="84" fillId="18" borderId="7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5" fillId="8" borderId="2" xfId="0" applyFont="1" applyFill="1" applyBorder="1" applyAlignment="1">
      <alignment horizontal="left" wrapText="1"/>
    </xf>
    <xf numFmtId="0" fontId="5" fillId="10" borderId="2" xfId="0" applyFont="1" applyFill="1" applyBorder="1" applyAlignment="1">
      <alignment horizontal="left" wrapText="1"/>
    </xf>
    <xf numFmtId="0" fontId="5" fillId="9" borderId="2" xfId="0" applyFont="1" applyFill="1" applyBorder="1" applyAlignment="1">
      <alignment horizontal="left" wrapText="1"/>
    </xf>
    <xf numFmtId="0" fontId="4" fillId="7" borderId="2" xfId="0" applyFont="1" applyFill="1" applyBorder="1" applyAlignment="1">
      <alignment horizontal="left" wrapText="1"/>
    </xf>
    <xf numFmtId="0" fontId="4" fillId="15" borderId="2" xfId="0" applyFont="1" applyFill="1" applyBorder="1" applyAlignment="1">
      <alignment horizontal="left" wrapText="1"/>
    </xf>
    <xf numFmtId="0" fontId="6" fillId="11" borderId="2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6" fillId="21" borderId="2" xfId="0" applyFont="1" applyFill="1" applyBorder="1" applyAlignment="1">
      <alignment horizontal="left" wrapText="1"/>
    </xf>
    <xf numFmtId="0" fontId="6" fillId="13" borderId="2" xfId="0" applyFont="1" applyFill="1" applyBorder="1" applyAlignment="1">
      <alignment horizontal="left" wrapText="1"/>
    </xf>
    <xf numFmtId="0" fontId="5" fillId="28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left" wrapText="1"/>
    </xf>
    <xf numFmtId="0" fontId="4" fillId="12" borderId="2" xfId="0" applyFont="1" applyFill="1" applyBorder="1" applyAlignment="1">
      <alignment horizontal="left" wrapText="1"/>
    </xf>
    <xf numFmtId="0" fontId="6" fillId="14" borderId="2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5" fillId="29" borderId="2" xfId="0" applyFont="1" applyFill="1" applyBorder="1" applyAlignment="1">
      <alignment horizontal="left" wrapText="1"/>
    </xf>
    <xf numFmtId="0" fontId="5" fillId="30" borderId="2" xfId="0" applyFont="1" applyFill="1" applyBorder="1" applyAlignment="1">
      <alignment horizontal="left" wrapText="1"/>
    </xf>
    <xf numFmtId="0" fontId="4" fillId="31" borderId="2" xfId="0" applyFont="1" applyFill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6" fillId="30" borderId="2" xfId="0" applyFont="1" applyFill="1" applyBorder="1" applyAlignment="1">
      <alignment horizontal="left" wrapText="1"/>
    </xf>
    <xf numFmtId="0" fontId="6" fillId="25" borderId="2" xfId="0" applyFont="1" applyFill="1" applyBorder="1" applyAlignment="1">
      <alignment horizontal="left" wrapText="1"/>
    </xf>
    <xf numFmtId="0" fontId="5" fillId="26" borderId="2" xfId="0" applyFont="1" applyFill="1" applyBorder="1" applyAlignment="1">
      <alignment horizontal="left" wrapText="1"/>
    </xf>
    <xf numFmtId="0" fontId="6" fillId="22" borderId="2" xfId="0" applyFont="1" applyFill="1" applyBorder="1" applyAlignment="1">
      <alignment horizontal="left" wrapText="1"/>
    </xf>
    <xf numFmtId="0" fontId="6" fillId="36" borderId="2" xfId="0" applyFont="1" applyFill="1" applyBorder="1" applyAlignment="1">
      <alignment horizontal="left" wrapText="1"/>
    </xf>
    <xf numFmtId="0" fontId="4" fillId="16" borderId="2" xfId="0" applyFont="1" applyFill="1" applyBorder="1" applyAlignment="1">
      <alignment horizontal="left" wrapText="1"/>
    </xf>
    <xf numFmtId="0" fontId="5" fillId="17" borderId="2" xfId="0" applyFont="1" applyFill="1" applyBorder="1" applyAlignment="1">
      <alignment horizontal="left" wrapText="1"/>
    </xf>
    <xf numFmtId="0" fontId="5" fillId="20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18" borderId="2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164" fontId="5" fillId="22" borderId="4" xfId="0" applyNumberFormat="1" applyFont="1" applyFill="1" applyBorder="1" applyAlignment="1">
      <alignment wrapText="1"/>
    </xf>
    <xf numFmtId="164" fontId="5" fillId="31" borderId="4" xfId="0" applyNumberFormat="1" applyFont="1" applyFill="1" applyBorder="1" applyAlignment="1">
      <alignment wrapText="1"/>
    </xf>
    <xf numFmtId="164" fontId="30" fillId="2" borderId="4" xfId="0" applyNumberFormat="1" applyFont="1" applyFill="1" applyBorder="1" applyAlignment="1">
      <alignment horizontal="right" wrapText="1"/>
    </xf>
    <xf numFmtId="164" fontId="30" fillId="8" borderId="4" xfId="0" applyNumberFormat="1" applyFont="1" applyFill="1" applyBorder="1" applyAlignment="1">
      <alignment wrapText="1"/>
    </xf>
    <xf numFmtId="164" fontId="30" fillId="10" borderId="4" xfId="0" applyNumberFormat="1" applyFont="1" applyFill="1" applyBorder="1" applyAlignment="1">
      <alignment wrapText="1"/>
    </xf>
    <xf numFmtId="164" fontId="30" fillId="9" borderId="4" xfId="0" applyNumberFormat="1" applyFont="1" applyFill="1" applyBorder="1" applyAlignment="1">
      <alignment wrapText="1"/>
    </xf>
    <xf numFmtId="164" fontId="30" fillId="7" borderId="4" xfId="0" applyNumberFormat="1" applyFont="1" applyFill="1" applyBorder="1" applyAlignment="1">
      <alignment wrapText="1"/>
    </xf>
    <xf numFmtId="164" fontId="30" fillId="15" borderId="4" xfId="0" applyNumberFormat="1" applyFont="1" applyFill="1" applyBorder="1" applyAlignment="1">
      <alignment wrapText="1"/>
    </xf>
    <xf numFmtId="164" fontId="30" fillId="27" borderId="4" xfId="0" applyNumberFormat="1" applyFont="1" applyFill="1" applyBorder="1" applyAlignment="1">
      <alignment wrapText="1"/>
    </xf>
    <xf numFmtId="164" fontId="30" fillId="3" borderId="4" xfId="0" applyNumberFormat="1" applyFont="1" applyFill="1" applyBorder="1" applyAlignment="1">
      <alignment wrapText="1"/>
    </xf>
    <xf numFmtId="164" fontId="30" fillId="21" borderId="4" xfId="0" applyNumberFormat="1" applyFont="1" applyFill="1" applyBorder="1" applyAlignment="1">
      <alignment wrapText="1"/>
    </xf>
    <xf numFmtId="164" fontId="30" fillId="13" borderId="4" xfId="0" applyNumberFormat="1" applyFont="1" applyFill="1" applyBorder="1" applyAlignment="1">
      <alignment wrapText="1"/>
    </xf>
    <xf numFmtId="164" fontId="30" fillId="28" borderId="4" xfId="0" applyNumberFormat="1" applyFont="1" applyFill="1" applyBorder="1" applyAlignment="1">
      <alignment wrapText="1"/>
    </xf>
    <xf numFmtId="164" fontId="30" fillId="22" borderId="4" xfId="0" applyNumberFormat="1" applyFont="1" applyFill="1" applyBorder="1" applyAlignment="1">
      <alignment wrapText="1"/>
    </xf>
    <xf numFmtId="164" fontId="30" fillId="12" borderId="4" xfId="0" applyNumberFormat="1" applyFont="1" applyFill="1" applyBorder="1" applyAlignment="1">
      <alignment wrapText="1"/>
    </xf>
    <xf numFmtId="164" fontId="30" fillId="14" borderId="4" xfId="0" applyNumberFormat="1" applyFont="1" applyFill="1" applyBorder="1" applyAlignment="1">
      <alignment wrapText="1"/>
    </xf>
    <xf numFmtId="164" fontId="30" fillId="5" borderId="4" xfId="0" applyNumberFormat="1" applyFont="1" applyFill="1" applyBorder="1" applyAlignment="1">
      <alignment wrapText="1"/>
    </xf>
    <xf numFmtId="164" fontId="30" fillId="29" borderId="4" xfId="0" applyNumberFormat="1" applyFont="1" applyFill="1" applyBorder="1" applyAlignment="1">
      <alignment wrapText="1"/>
    </xf>
    <xf numFmtId="164" fontId="30" fillId="30" borderId="4" xfId="0" applyNumberFormat="1" applyFont="1" applyFill="1" applyBorder="1" applyAlignment="1">
      <alignment wrapText="1"/>
    </xf>
    <xf numFmtId="164" fontId="30" fillId="31" borderId="4" xfId="0" applyNumberFormat="1" applyFont="1" applyFill="1" applyBorder="1" applyAlignment="1">
      <alignment wrapText="1"/>
    </xf>
    <xf numFmtId="164" fontId="30" fillId="25" borderId="4" xfId="0" applyNumberFormat="1" applyFont="1" applyFill="1" applyBorder="1" applyAlignment="1">
      <alignment wrapText="1"/>
    </xf>
    <xf numFmtId="164" fontId="30" fillId="26" borderId="4" xfId="0" applyNumberFormat="1" applyFont="1" applyFill="1" applyBorder="1" applyAlignment="1">
      <alignment wrapText="1"/>
    </xf>
    <xf numFmtId="164" fontId="30" fillId="36" borderId="4" xfId="0" applyNumberFormat="1" applyFont="1" applyFill="1" applyBorder="1" applyAlignment="1">
      <alignment wrapText="1"/>
    </xf>
    <xf numFmtId="164" fontId="30" fillId="16" borderId="4" xfId="0" applyNumberFormat="1" applyFont="1" applyFill="1" applyBorder="1" applyAlignment="1">
      <alignment wrapText="1"/>
    </xf>
    <xf numFmtId="164" fontId="30" fillId="17" borderId="4" xfId="0" applyNumberFormat="1" applyFont="1" applyFill="1" applyBorder="1" applyAlignment="1">
      <alignment wrapText="1"/>
    </xf>
    <xf numFmtId="164" fontId="30" fillId="20" borderId="4" xfId="0" applyNumberFormat="1" applyFont="1" applyFill="1" applyBorder="1" applyAlignment="1">
      <alignment wrapText="1"/>
    </xf>
    <xf numFmtId="165" fontId="5" fillId="31" borderId="4" xfId="0" applyNumberFormat="1" applyFont="1" applyFill="1" applyBorder="1" applyAlignment="1">
      <alignment wrapText="1"/>
    </xf>
    <xf numFmtId="164" fontId="15" fillId="41" borderId="4" xfId="0" applyNumberFormat="1" applyFont="1" applyFill="1" applyBorder="1" applyAlignment="1">
      <alignment horizontal="right" wrapText="1"/>
    </xf>
    <xf numFmtId="164" fontId="15" fillId="41" borderId="4" xfId="0" applyNumberFormat="1" applyFont="1" applyFill="1" applyBorder="1" applyAlignment="1">
      <alignment wrapText="1"/>
    </xf>
    <xf numFmtId="164" fontId="87" fillId="5" borderId="3" xfId="0" applyNumberFormat="1" applyFont="1" applyFill="1" applyBorder="1" applyAlignment="1">
      <alignment wrapText="1"/>
    </xf>
    <xf numFmtId="164" fontId="87" fillId="14" borderId="3" xfId="0" applyNumberFormat="1" applyFont="1" applyFill="1" applyBorder="1" applyAlignment="1">
      <alignment wrapText="1"/>
    </xf>
    <xf numFmtId="0" fontId="15" fillId="41" borderId="4" xfId="0" applyFont="1" applyFill="1" applyBorder="1" applyAlignment="1">
      <alignment horizontal="right" wrapText="1"/>
    </xf>
    <xf numFmtId="43" fontId="102" fillId="18" borderId="0" xfId="1" applyFont="1" applyFill="1" applyBorder="1" applyAlignment="1">
      <alignment wrapText="1"/>
    </xf>
    <xf numFmtId="43" fontId="102" fillId="0" borderId="0" xfId="1" applyFont="1" applyFill="1" applyBorder="1" applyAlignment="1">
      <alignment wrapText="1"/>
    </xf>
    <xf numFmtId="0" fontId="101" fillId="0" borderId="0" xfId="0" applyFont="1" applyAlignment="1">
      <alignment wrapText="1"/>
    </xf>
    <xf numFmtId="0" fontId="104" fillId="2" borderId="0" xfId="0" applyFont="1" applyFill="1" applyAlignment="1">
      <alignment horizontal="right" wrapText="1"/>
    </xf>
    <xf numFmtId="0" fontId="102" fillId="8" borderId="0" xfId="0" applyFont="1" applyFill="1" applyAlignment="1">
      <alignment wrapText="1"/>
    </xf>
    <xf numFmtId="0" fontId="102" fillId="9" borderId="0" xfId="0" applyFont="1" applyFill="1" applyAlignment="1">
      <alignment wrapText="1"/>
    </xf>
    <xf numFmtId="0" fontId="102" fillId="10" borderId="0" xfId="0" applyFont="1" applyFill="1" applyAlignment="1">
      <alignment wrapText="1"/>
    </xf>
    <xf numFmtId="0" fontId="104" fillId="7" borderId="0" xfId="0" applyFont="1" applyFill="1" applyAlignment="1">
      <alignment wrapText="1"/>
    </xf>
    <xf numFmtId="0" fontId="102" fillId="15" borderId="0" xfId="0" applyFont="1" applyFill="1" applyAlignment="1">
      <alignment wrapText="1"/>
    </xf>
    <xf numFmtId="0" fontId="102" fillId="11" borderId="0" xfId="0" applyFont="1" applyFill="1" applyAlignment="1">
      <alignment wrapText="1"/>
    </xf>
    <xf numFmtId="0" fontId="100" fillId="0" borderId="0" xfId="0" applyFont="1" applyAlignment="1">
      <alignment wrapText="1"/>
    </xf>
    <xf numFmtId="0" fontId="102" fillId="21" borderId="0" xfId="0" applyFont="1" applyFill="1" applyAlignment="1">
      <alignment wrapText="1"/>
    </xf>
    <xf numFmtId="0" fontId="102" fillId="13" borderId="0" xfId="0" applyFont="1" applyFill="1" applyAlignment="1">
      <alignment wrapText="1"/>
    </xf>
    <xf numFmtId="0" fontId="102" fillId="28" borderId="0" xfId="0" applyFont="1" applyFill="1" applyAlignment="1">
      <alignment wrapText="1"/>
    </xf>
    <xf numFmtId="0" fontId="104" fillId="4" borderId="0" xfId="0" applyFont="1" applyFill="1" applyAlignment="1">
      <alignment wrapText="1"/>
    </xf>
    <xf numFmtId="0" fontId="104" fillId="12" borderId="0" xfId="0" applyFont="1" applyFill="1" applyAlignment="1">
      <alignment wrapText="1"/>
    </xf>
    <xf numFmtId="0" fontId="102" fillId="14" borderId="0" xfId="0" applyFont="1" applyFill="1" applyAlignment="1">
      <alignment wrapText="1"/>
    </xf>
    <xf numFmtId="0" fontId="102" fillId="5" borderId="0" xfId="0" applyFont="1" applyFill="1" applyAlignment="1">
      <alignment wrapText="1"/>
    </xf>
    <xf numFmtId="0" fontId="102" fillId="6" borderId="0" xfId="0" applyFont="1" applyFill="1" applyAlignment="1">
      <alignment wrapText="1"/>
    </xf>
    <xf numFmtId="0" fontId="102" fillId="30" borderId="0" xfId="0" applyFont="1" applyFill="1" applyAlignment="1">
      <alignment wrapText="1"/>
    </xf>
    <xf numFmtId="0" fontId="102" fillId="25" borderId="0" xfId="0" applyFont="1" applyFill="1" applyAlignment="1">
      <alignment wrapText="1"/>
    </xf>
    <xf numFmtId="0" fontId="102" fillId="26" borderId="0" xfId="0" applyFont="1" applyFill="1" applyAlignment="1">
      <alignment wrapText="1"/>
    </xf>
    <xf numFmtId="0" fontId="102" fillId="22" borderId="0" xfId="0" applyFont="1" applyFill="1" applyAlignment="1">
      <alignment wrapText="1"/>
    </xf>
    <xf numFmtId="0" fontId="104" fillId="16" borderId="0" xfId="0" applyFont="1" applyFill="1" applyAlignment="1">
      <alignment wrapText="1"/>
    </xf>
    <xf numFmtId="0" fontId="102" fillId="17" borderId="0" xfId="0" applyFont="1" applyFill="1" applyAlignment="1">
      <alignment wrapText="1"/>
    </xf>
    <xf numFmtId="0" fontId="102" fillId="20" borderId="0" xfId="0" applyFont="1" applyFill="1" applyAlignment="1">
      <alignment wrapText="1"/>
    </xf>
    <xf numFmtId="0" fontId="102" fillId="0" borderId="0" xfId="0" applyFont="1" applyAlignment="1">
      <alignment wrapText="1"/>
    </xf>
    <xf numFmtId="0" fontId="102" fillId="18" borderId="0" xfId="0" applyFont="1" applyFill="1" applyAlignment="1">
      <alignment wrapText="1"/>
    </xf>
    <xf numFmtId="0" fontId="102" fillId="42" borderId="0" xfId="0" applyFont="1" applyFill="1" applyAlignment="1">
      <alignment wrapText="1"/>
    </xf>
    <xf numFmtId="0" fontId="102" fillId="0" borderId="0" xfId="0" applyFont="1" applyAlignment="1">
      <alignment horizontal="left" vertical="center" wrapText="1"/>
    </xf>
    <xf numFmtId="43" fontId="102" fillId="0" borderId="0" xfId="1" applyFont="1" applyFill="1" applyBorder="1" applyAlignment="1">
      <alignment horizontal="left" vertical="center" wrapText="1"/>
    </xf>
    <xf numFmtId="164" fontId="102" fillId="0" borderId="0" xfId="0" applyNumberFormat="1" applyFont="1" applyAlignment="1">
      <alignment horizontal="left" vertical="center" wrapText="1"/>
    </xf>
    <xf numFmtId="1" fontId="102" fillId="0" borderId="0" xfId="0" applyNumberFormat="1" applyFont="1" applyAlignment="1">
      <alignment horizontal="left" vertical="center" wrapText="1"/>
    </xf>
    <xf numFmtId="164" fontId="109" fillId="0" borderId="0" xfId="0" applyNumberFormat="1" applyFont="1" applyAlignment="1">
      <alignment horizontal="left" vertical="center" wrapText="1"/>
    </xf>
    <xf numFmtId="164" fontId="110" fillId="0" borderId="0" xfId="0" applyNumberFormat="1" applyFont="1" applyAlignment="1">
      <alignment horizontal="left" vertical="center" wrapText="1"/>
    </xf>
    <xf numFmtId="164" fontId="102" fillId="23" borderId="0" xfId="0" applyNumberFormat="1" applyFont="1" applyFill="1" applyAlignment="1">
      <alignment horizontal="left" vertical="center" wrapText="1"/>
    </xf>
    <xf numFmtId="164" fontId="106" fillId="23" borderId="0" xfId="0" applyNumberFormat="1" applyFont="1" applyFill="1" applyAlignment="1">
      <alignment horizontal="left" vertical="center" wrapText="1"/>
    </xf>
    <xf numFmtId="1" fontId="102" fillId="23" borderId="0" xfId="0" applyNumberFormat="1" applyFont="1" applyFill="1" applyAlignment="1">
      <alignment horizontal="left" vertical="center" wrapText="1"/>
    </xf>
    <xf numFmtId="0" fontId="102" fillId="23" borderId="0" xfId="0" applyFont="1" applyFill="1" applyAlignment="1">
      <alignment horizontal="left" vertical="center" wrapText="1"/>
    </xf>
    <xf numFmtId="164" fontId="102" fillId="19" borderId="0" xfId="0" applyNumberFormat="1" applyFont="1" applyFill="1" applyAlignment="1">
      <alignment horizontal="left" vertical="center" wrapText="1"/>
    </xf>
    <xf numFmtId="1" fontId="102" fillId="19" borderId="0" xfId="0" applyNumberFormat="1" applyFont="1" applyFill="1" applyAlignment="1">
      <alignment horizontal="left" vertical="center" wrapText="1"/>
    </xf>
    <xf numFmtId="164" fontId="110" fillId="19" borderId="0" xfId="0" applyNumberFormat="1" applyFont="1" applyFill="1" applyAlignment="1">
      <alignment horizontal="left" vertical="center" wrapText="1"/>
    </xf>
    <xf numFmtId="49" fontId="109" fillId="19" borderId="0" xfId="0" applyNumberFormat="1" applyFont="1" applyFill="1" applyAlignment="1">
      <alignment horizontal="left" vertical="center" wrapText="1"/>
    </xf>
    <xf numFmtId="164" fontId="108" fillId="19" borderId="0" xfId="0" applyNumberFormat="1" applyFont="1" applyFill="1" applyAlignment="1">
      <alignment horizontal="left" vertical="center" wrapText="1"/>
    </xf>
    <xf numFmtId="164" fontId="109" fillId="19" borderId="0" xfId="0" applyNumberFormat="1" applyFont="1" applyFill="1" applyAlignment="1">
      <alignment horizontal="left" vertical="center" wrapText="1"/>
    </xf>
    <xf numFmtId="0" fontId="102" fillId="19" borderId="0" xfId="0" applyFont="1" applyFill="1" applyAlignment="1">
      <alignment horizontal="left" vertical="center" wrapText="1"/>
    </xf>
    <xf numFmtId="5" fontId="102" fillId="0" borderId="0" xfId="1" applyNumberFormat="1" applyFont="1" applyFill="1" applyBorder="1" applyAlignment="1">
      <alignment horizontal="left" vertical="center" wrapText="1"/>
    </xf>
    <xf numFmtId="164" fontId="113" fillId="0" borderId="0" xfId="0" applyNumberFormat="1" applyFont="1" applyAlignment="1">
      <alignment horizontal="left" vertical="center" wrapText="1"/>
    </xf>
    <xf numFmtId="1" fontId="101" fillId="0" borderId="0" xfId="0" applyNumberFormat="1" applyFont="1" applyAlignment="1">
      <alignment horizontal="left" wrapText="1"/>
    </xf>
    <xf numFmtId="164" fontId="102" fillId="19" borderId="0" xfId="0" applyNumberFormat="1" applyFont="1" applyFill="1" applyAlignment="1">
      <alignment wrapText="1"/>
    </xf>
    <xf numFmtId="164" fontId="102" fillId="32" borderId="0" xfId="0" applyNumberFormat="1" applyFont="1" applyFill="1" applyAlignment="1">
      <alignment wrapText="1"/>
    </xf>
    <xf numFmtId="164" fontId="102" fillId="18" borderId="0" xfId="0" applyNumberFormat="1" applyFont="1" applyFill="1" applyAlignment="1">
      <alignment wrapText="1"/>
    </xf>
    <xf numFmtId="164" fontId="102" fillId="0" borderId="0" xfId="0" applyNumberFormat="1" applyFont="1" applyAlignment="1">
      <alignment wrapText="1"/>
    </xf>
    <xf numFmtId="0" fontId="102" fillId="2" borderId="0" xfId="0" applyFont="1" applyFill="1" applyAlignment="1">
      <alignment horizontal="right" wrapText="1"/>
    </xf>
    <xf numFmtId="0" fontId="102" fillId="7" borderId="0" xfId="0" applyFont="1" applyFill="1" applyAlignment="1">
      <alignment wrapText="1"/>
    </xf>
    <xf numFmtId="0" fontId="102" fillId="3" borderId="0" xfId="0" applyFont="1" applyFill="1" applyAlignment="1">
      <alignment wrapText="1"/>
    </xf>
    <xf numFmtId="0" fontId="102" fillId="4" borderId="0" xfId="0" applyFont="1" applyFill="1" applyAlignment="1">
      <alignment wrapText="1"/>
    </xf>
    <xf numFmtId="0" fontId="102" fillId="12" borderId="0" xfId="0" applyFont="1" applyFill="1" applyAlignment="1">
      <alignment wrapText="1"/>
    </xf>
    <xf numFmtId="0" fontId="102" fillId="29" borderId="0" xfId="0" applyFont="1" applyFill="1" applyAlignment="1">
      <alignment wrapText="1"/>
    </xf>
    <xf numFmtId="0" fontId="102" fillId="31" borderId="0" xfId="0" applyFont="1" applyFill="1" applyAlignment="1">
      <alignment wrapText="1"/>
    </xf>
    <xf numFmtId="0" fontId="102" fillId="36" borderId="0" xfId="0" applyFont="1" applyFill="1" applyAlignment="1">
      <alignment wrapText="1"/>
    </xf>
    <xf numFmtId="0" fontId="102" fillId="16" borderId="0" xfId="0" applyFont="1" applyFill="1" applyAlignment="1">
      <alignment wrapText="1"/>
    </xf>
    <xf numFmtId="0" fontId="102" fillId="32" borderId="0" xfId="0" applyFont="1" applyFill="1" applyAlignment="1">
      <alignment wrapText="1"/>
    </xf>
    <xf numFmtId="0" fontId="100" fillId="32" borderId="0" xfId="0" applyFont="1" applyFill="1" applyAlignment="1">
      <alignment wrapText="1"/>
    </xf>
    <xf numFmtId="164" fontId="104" fillId="19" borderId="0" xfId="0" applyNumberFormat="1" applyFont="1" applyFill="1" applyAlignment="1">
      <alignment horizontal="right" wrapText="1"/>
    </xf>
    <xf numFmtId="3" fontId="102" fillId="19" borderId="0" xfId="0" applyNumberFormat="1" applyFont="1" applyFill="1" applyAlignment="1">
      <alignment wrapText="1"/>
    </xf>
    <xf numFmtId="164" fontId="104" fillId="2" borderId="0" xfId="0" applyNumberFormat="1" applyFont="1" applyFill="1" applyAlignment="1">
      <alignment horizontal="right" wrapText="1"/>
    </xf>
    <xf numFmtId="164" fontId="102" fillId="8" borderId="0" xfId="0" applyNumberFormat="1" applyFont="1" applyFill="1" applyAlignment="1">
      <alignment wrapText="1"/>
    </xf>
    <xf numFmtId="164" fontId="102" fillId="9" borderId="0" xfId="0" applyNumberFormat="1" applyFont="1" applyFill="1" applyAlignment="1">
      <alignment wrapText="1"/>
    </xf>
    <xf numFmtId="164" fontId="102" fillId="10" borderId="0" xfId="0" applyNumberFormat="1" applyFont="1" applyFill="1" applyAlignment="1">
      <alignment wrapText="1"/>
    </xf>
    <xf numFmtId="164" fontId="102" fillId="7" borderId="0" xfId="0" applyNumberFormat="1" applyFont="1" applyFill="1" applyAlignment="1">
      <alignment wrapText="1"/>
    </xf>
    <xf numFmtId="164" fontId="102" fillId="15" borderId="0" xfId="0" applyNumberFormat="1" applyFont="1" applyFill="1" applyAlignment="1">
      <alignment wrapText="1"/>
    </xf>
    <xf numFmtId="164" fontId="102" fillId="11" borderId="0" xfId="0" applyNumberFormat="1" applyFont="1" applyFill="1" applyAlignment="1">
      <alignment wrapText="1"/>
    </xf>
    <xf numFmtId="164" fontId="102" fillId="3" borderId="0" xfId="0" applyNumberFormat="1" applyFont="1" applyFill="1" applyAlignment="1">
      <alignment wrapText="1"/>
    </xf>
    <xf numFmtId="164" fontId="102" fillId="21" borderId="0" xfId="0" applyNumberFormat="1" applyFont="1" applyFill="1" applyAlignment="1">
      <alignment wrapText="1"/>
    </xf>
    <xf numFmtId="164" fontId="102" fillId="13" borderId="0" xfId="0" applyNumberFormat="1" applyFont="1" applyFill="1" applyAlignment="1">
      <alignment wrapText="1"/>
    </xf>
    <xf numFmtId="164" fontId="102" fillId="28" borderId="0" xfId="0" applyNumberFormat="1" applyFont="1" applyFill="1" applyAlignment="1">
      <alignment wrapText="1"/>
    </xf>
    <xf numFmtId="164" fontId="102" fillId="4" borderId="0" xfId="0" applyNumberFormat="1" applyFont="1" applyFill="1" applyAlignment="1">
      <alignment wrapText="1"/>
    </xf>
    <xf numFmtId="164" fontId="102" fillId="12" borderId="0" xfId="0" applyNumberFormat="1" applyFont="1" applyFill="1" applyAlignment="1">
      <alignment wrapText="1"/>
    </xf>
    <xf numFmtId="164" fontId="102" fillId="14" borderId="0" xfId="0" applyNumberFormat="1" applyFont="1" applyFill="1" applyAlignment="1">
      <alignment wrapText="1"/>
    </xf>
    <xf numFmtId="164" fontId="102" fillId="5" borderId="0" xfId="0" applyNumberFormat="1" applyFont="1" applyFill="1" applyAlignment="1">
      <alignment wrapText="1"/>
    </xf>
    <xf numFmtId="164" fontId="102" fillId="29" borderId="0" xfId="0" applyNumberFormat="1" applyFont="1" applyFill="1" applyAlignment="1">
      <alignment wrapText="1"/>
    </xf>
    <xf numFmtId="164" fontId="102" fillId="30" borderId="0" xfId="0" applyNumberFormat="1" applyFont="1" applyFill="1" applyAlignment="1">
      <alignment wrapText="1"/>
    </xf>
    <xf numFmtId="164" fontId="102" fillId="31" borderId="0" xfId="0" applyNumberFormat="1" applyFont="1" applyFill="1" applyAlignment="1">
      <alignment wrapText="1"/>
    </xf>
    <xf numFmtId="164" fontId="102" fillId="22" borderId="0" xfId="0" applyNumberFormat="1" applyFont="1" applyFill="1" applyAlignment="1">
      <alignment wrapText="1"/>
    </xf>
    <xf numFmtId="3" fontId="102" fillId="30" borderId="0" xfId="0" applyNumberFormat="1" applyFont="1" applyFill="1" applyAlignment="1">
      <alignment wrapText="1"/>
    </xf>
    <xf numFmtId="164" fontId="102" fillId="25" borderId="0" xfId="0" applyNumberFormat="1" applyFont="1" applyFill="1" applyAlignment="1">
      <alignment wrapText="1"/>
    </xf>
    <xf numFmtId="164" fontId="102" fillId="26" borderId="0" xfId="0" applyNumberFormat="1" applyFont="1" applyFill="1" applyAlignment="1">
      <alignment wrapText="1"/>
    </xf>
    <xf numFmtId="164" fontId="102" fillId="36" borderId="0" xfId="0" applyNumberFormat="1" applyFont="1" applyFill="1" applyAlignment="1">
      <alignment wrapText="1"/>
    </xf>
    <xf numFmtId="164" fontId="102" fillId="16" borderId="0" xfId="0" applyNumberFormat="1" applyFont="1" applyFill="1" applyAlignment="1">
      <alignment wrapText="1"/>
    </xf>
    <xf numFmtId="164" fontId="102" fillId="17" borderId="0" xfId="0" applyNumberFormat="1" applyFont="1" applyFill="1" applyAlignment="1">
      <alignment wrapText="1"/>
    </xf>
    <xf numFmtId="164" fontId="102" fillId="20" borderId="0" xfId="0" applyNumberFormat="1" applyFont="1" applyFill="1" applyAlignment="1">
      <alignment wrapText="1"/>
    </xf>
    <xf numFmtId="164" fontId="102" fillId="42" borderId="0" xfId="0" applyNumberFormat="1" applyFont="1" applyFill="1" applyAlignment="1">
      <alignment wrapText="1"/>
    </xf>
    <xf numFmtId="165" fontId="102" fillId="3" borderId="0" xfId="0" applyNumberFormat="1" applyFont="1" applyFill="1" applyAlignment="1">
      <alignment wrapText="1"/>
    </xf>
    <xf numFmtId="165" fontId="102" fillId="21" borderId="0" xfId="0" applyNumberFormat="1" applyFont="1" applyFill="1" applyAlignment="1">
      <alignment wrapText="1"/>
    </xf>
    <xf numFmtId="165" fontId="102" fillId="31" borderId="0" xfId="0" applyNumberFormat="1" applyFont="1" applyFill="1" applyAlignment="1">
      <alignment wrapText="1"/>
    </xf>
    <xf numFmtId="164" fontId="104" fillId="4" borderId="0" xfId="0" applyNumberFormat="1" applyFont="1" applyFill="1" applyAlignment="1">
      <alignment wrapText="1"/>
    </xf>
    <xf numFmtId="164" fontId="102" fillId="23" borderId="0" xfId="0" applyNumberFormat="1" applyFont="1" applyFill="1" applyAlignment="1">
      <alignment wrapText="1"/>
    </xf>
    <xf numFmtId="3" fontId="104" fillId="2" borderId="0" xfId="0" applyNumberFormat="1" applyFont="1" applyFill="1" applyAlignment="1">
      <alignment horizontal="right" wrapText="1"/>
    </xf>
    <xf numFmtId="164" fontId="104" fillId="2" borderId="0" xfId="1" applyNumberFormat="1" applyFont="1" applyFill="1" applyBorder="1" applyAlignment="1">
      <alignment wrapText="1"/>
    </xf>
    <xf numFmtId="0" fontId="100" fillId="42" borderId="0" xfId="0" applyFont="1" applyFill="1" applyAlignment="1">
      <alignment wrapText="1"/>
    </xf>
    <xf numFmtId="0" fontId="102" fillId="0" borderId="0" xfId="0" applyFont="1" applyAlignment="1">
      <alignment vertical="center" wrapText="1"/>
    </xf>
    <xf numFmtId="0" fontId="104" fillId="0" borderId="0" xfId="0" applyFont="1" applyAlignment="1">
      <alignment horizontal="right" wrapText="1"/>
    </xf>
    <xf numFmtId="0" fontId="104" fillId="0" borderId="0" xfId="0" applyFont="1" applyAlignment="1">
      <alignment wrapText="1"/>
    </xf>
    <xf numFmtId="167" fontId="102" fillId="0" borderId="0" xfId="0" applyNumberFormat="1" applyFont="1" applyAlignment="1">
      <alignment vertical="center" wrapText="1"/>
    </xf>
    <xf numFmtId="164" fontId="100" fillId="0" borderId="0" xfId="0" applyNumberFormat="1" applyFont="1" applyAlignment="1">
      <alignment wrapText="1"/>
    </xf>
    <xf numFmtId="49" fontId="109" fillId="0" borderId="0" xfId="0" applyNumberFormat="1" applyFont="1" applyAlignment="1">
      <alignment horizontal="left" vertical="center" wrapText="1"/>
    </xf>
    <xf numFmtId="49" fontId="102" fillId="0" borderId="0" xfId="0" applyNumberFormat="1" applyFont="1" applyAlignment="1">
      <alignment horizontal="left" vertical="center" wrapText="1"/>
    </xf>
    <xf numFmtId="164" fontId="104" fillId="0" borderId="0" xfId="0" applyNumberFormat="1" applyFont="1" applyAlignment="1">
      <alignment horizontal="right" wrapText="1"/>
    </xf>
    <xf numFmtId="3" fontId="102" fillId="0" borderId="0" xfId="0" applyNumberFormat="1" applyFont="1" applyAlignment="1">
      <alignment wrapText="1"/>
    </xf>
    <xf numFmtId="164" fontId="108" fillId="0" borderId="0" xfId="0" applyNumberFormat="1" applyFont="1" applyAlignment="1">
      <alignment horizontal="left" vertical="center" wrapText="1"/>
    </xf>
    <xf numFmtId="164" fontId="105" fillId="0" borderId="0" xfId="0" applyNumberFormat="1" applyFont="1" applyAlignment="1">
      <alignment horizontal="left" vertical="center" wrapText="1"/>
    </xf>
    <xf numFmtId="164" fontId="106" fillId="0" borderId="0" xfId="0" applyNumberFormat="1" applyFont="1" applyAlignment="1">
      <alignment horizontal="left" vertical="center" wrapText="1"/>
    </xf>
    <xf numFmtId="0" fontId="106" fillId="0" borderId="0" xfId="0" applyFont="1" applyAlignment="1">
      <alignment horizontal="left" vertical="center" wrapText="1"/>
    </xf>
    <xf numFmtId="164" fontId="107" fillId="0" borderId="0" xfId="0" applyNumberFormat="1" applyFont="1" applyAlignment="1">
      <alignment horizontal="left" vertical="center" wrapText="1"/>
    </xf>
    <xf numFmtId="1" fontId="107" fillId="0" borderId="0" xfId="0" applyNumberFormat="1" applyFont="1" applyAlignment="1">
      <alignment horizontal="left" vertical="center" wrapText="1"/>
    </xf>
    <xf numFmtId="0" fontId="102" fillId="0" borderId="0" xfId="0" applyFont="1" applyAlignment="1">
      <alignment horizontal="right" wrapText="1"/>
    </xf>
    <xf numFmtId="164" fontId="102" fillId="0" borderId="0" xfId="0" applyNumberFormat="1" applyFont="1" applyAlignment="1">
      <alignment horizontal="right" wrapText="1"/>
    </xf>
    <xf numFmtId="0" fontId="100" fillId="8" borderId="0" xfId="0" applyFont="1" applyFill="1" applyAlignment="1">
      <alignment wrapText="1"/>
    </xf>
    <xf numFmtId="167" fontId="102" fillId="0" borderId="0" xfId="3" applyNumberFormat="1" applyFont="1" applyFill="1" applyBorder="1" applyAlignment="1">
      <alignment wrapText="1"/>
    </xf>
    <xf numFmtId="166" fontId="102" fillId="0" borderId="0" xfId="1" applyNumberFormat="1" applyFont="1" applyFill="1" applyBorder="1" applyAlignment="1">
      <alignment wrapText="1"/>
    </xf>
    <xf numFmtId="164" fontId="102" fillId="0" borderId="0" xfId="0" applyNumberFormat="1" applyFont="1" applyAlignment="1">
      <alignment horizontal="right" vertical="center" wrapText="1"/>
    </xf>
    <xf numFmtId="164" fontId="102" fillId="0" borderId="0" xfId="0" applyNumberFormat="1" applyFont="1" applyAlignment="1">
      <alignment vertical="center" wrapText="1"/>
    </xf>
    <xf numFmtId="3" fontId="102" fillId="0" borderId="0" xfId="0" applyNumberFormat="1" applyFont="1" applyAlignment="1">
      <alignment vertical="center" wrapText="1"/>
    </xf>
    <xf numFmtId="0" fontId="104" fillId="0" borderId="0" xfId="0" applyFont="1" applyAlignment="1">
      <alignment horizontal="left" vertical="center" wrapText="1"/>
    </xf>
    <xf numFmtId="0" fontId="102" fillId="0" borderId="0" xfId="0" quotePrefix="1" applyFont="1" applyAlignment="1">
      <alignment horizontal="left" vertical="center" wrapText="1"/>
    </xf>
    <xf numFmtId="3" fontId="102" fillId="0" borderId="0" xfId="0" applyNumberFormat="1" applyFont="1" applyAlignment="1">
      <alignment horizontal="left" vertical="center" wrapText="1"/>
    </xf>
    <xf numFmtId="167" fontId="102" fillId="0" borderId="0" xfId="3" applyNumberFormat="1" applyFont="1" applyFill="1" applyBorder="1" applyAlignment="1">
      <alignment vertical="center" wrapText="1"/>
    </xf>
    <xf numFmtId="5" fontId="102" fillId="0" borderId="0" xfId="1" applyNumberFormat="1" applyFont="1" applyFill="1" applyBorder="1" applyAlignment="1">
      <alignment vertical="center" wrapText="1"/>
    </xf>
    <xf numFmtId="166" fontId="102" fillId="0" borderId="0" xfId="1" applyNumberFormat="1" applyFont="1" applyFill="1" applyBorder="1" applyAlignment="1">
      <alignment vertical="center" wrapText="1"/>
    </xf>
    <xf numFmtId="167" fontId="102" fillId="0" borderId="0" xfId="3" applyNumberFormat="1" applyFont="1" applyFill="1" applyBorder="1" applyAlignment="1">
      <alignment horizontal="right" vertical="center" wrapText="1"/>
    </xf>
    <xf numFmtId="5" fontId="102" fillId="0" borderId="0" xfId="1" applyNumberFormat="1" applyFont="1" applyFill="1" applyBorder="1" applyAlignment="1">
      <alignment horizontal="right" vertical="center" wrapText="1"/>
    </xf>
    <xf numFmtId="166" fontId="102" fillId="0" borderId="0" xfId="1" applyNumberFormat="1" applyFont="1" applyFill="1" applyBorder="1" applyAlignment="1">
      <alignment horizontal="right" vertical="center" wrapText="1"/>
    </xf>
    <xf numFmtId="16" fontId="102" fillId="0" borderId="0" xfId="0" quotePrefix="1" applyNumberFormat="1" applyFont="1" applyAlignment="1">
      <alignment horizontal="left" vertical="center" wrapText="1"/>
    </xf>
    <xf numFmtId="14" fontId="102" fillId="0" borderId="0" xfId="0" applyNumberFormat="1" applyFont="1" applyAlignment="1">
      <alignment horizontal="left" vertical="center" wrapText="1"/>
    </xf>
    <xf numFmtId="166" fontId="105" fillId="0" borderId="0" xfId="1" applyNumberFormat="1" applyFont="1" applyFill="1" applyBorder="1"/>
    <xf numFmtId="10" fontId="102" fillId="0" borderId="0" xfId="4" applyNumberFormat="1" applyFont="1" applyFill="1" applyBorder="1" applyAlignment="1">
      <alignment horizontal="right" wrapText="1"/>
    </xf>
    <xf numFmtId="10" fontId="102" fillId="0" borderId="0" xfId="4" applyNumberFormat="1" applyFont="1" applyFill="1" applyBorder="1" applyAlignment="1">
      <alignment wrapText="1"/>
    </xf>
    <xf numFmtId="9" fontId="102" fillId="0" borderId="0" xfId="0" applyNumberFormat="1" applyFont="1" applyAlignment="1">
      <alignment wrapText="1"/>
    </xf>
    <xf numFmtId="164" fontId="100" fillId="0" borderId="0" xfId="0" applyNumberFormat="1" applyFont="1" applyAlignment="1">
      <alignment horizontal="right" wrapText="1"/>
    </xf>
    <xf numFmtId="166" fontId="102" fillId="0" borderId="0" xfId="0" applyNumberFormat="1" applyFont="1" applyAlignment="1">
      <alignment horizontal="left" vertical="center" wrapText="1"/>
    </xf>
    <xf numFmtId="166" fontId="102" fillId="0" borderId="0" xfId="1" applyNumberFormat="1" applyFont="1" applyFill="1" applyBorder="1" applyAlignment="1">
      <alignment horizontal="left" vertical="center" wrapText="1"/>
    </xf>
    <xf numFmtId="167" fontId="102" fillId="42" borderId="0" xfId="3" applyNumberFormat="1" applyFont="1" applyFill="1" applyBorder="1" applyAlignment="1">
      <alignment wrapText="1"/>
    </xf>
    <xf numFmtId="164" fontId="113" fillId="0" borderId="0" xfId="0" applyNumberFormat="1" applyFont="1" applyAlignment="1">
      <alignment horizontal="right" wrapText="1"/>
    </xf>
    <xf numFmtId="164" fontId="113" fillId="32" borderId="0" xfId="0" applyNumberFormat="1" applyFont="1" applyFill="1" applyAlignment="1">
      <alignment horizontal="right" wrapText="1"/>
    </xf>
    <xf numFmtId="164" fontId="113" fillId="42" borderId="0" xfId="0" applyNumberFormat="1" applyFont="1" applyFill="1" applyAlignment="1">
      <alignment horizontal="right" wrapText="1"/>
    </xf>
    <xf numFmtId="167" fontId="102" fillId="0" borderId="0" xfId="3" applyNumberFormat="1" applyFont="1" applyBorder="1" applyAlignment="1">
      <alignment wrapText="1"/>
    </xf>
    <xf numFmtId="167" fontId="102" fillId="32" borderId="0" xfId="3" applyNumberFormat="1" applyFont="1" applyFill="1" applyBorder="1" applyAlignment="1">
      <alignment wrapText="1"/>
    </xf>
    <xf numFmtId="164" fontId="102" fillId="42" borderId="0" xfId="0" applyNumberFormat="1" applyFont="1" applyFill="1" applyAlignment="1">
      <alignment vertical="center" wrapText="1"/>
    </xf>
    <xf numFmtId="164" fontId="104" fillId="2" borderId="0" xfId="0" applyNumberFormat="1" applyFont="1" applyFill="1" applyAlignment="1">
      <alignment vertical="center" wrapText="1"/>
    </xf>
    <xf numFmtId="164" fontId="102" fillId="8" borderId="0" xfId="0" applyNumberFormat="1" applyFont="1" applyFill="1" applyAlignment="1">
      <alignment vertical="center" wrapText="1"/>
    </xf>
    <xf numFmtId="164" fontId="102" fillId="9" borderId="0" xfId="0" applyNumberFormat="1" applyFont="1" applyFill="1" applyAlignment="1">
      <alignment vertical="center" wrapText="1"/>
    </xf>
    <xf numFmtId="164" fontId="102" fillId="10" borderId="0" xfId="0" applyNumberFormat="1" applyFont="1" applyFill="1" applyAlignment="1">
      <alignment vertical="center" wrapText="1"/>
    </xf>
    <xf numFmtId="164" fontId="102" fillId="7" borderId="0" xfId="0" applyNumberFormat="1" applyFont="1" applyFill="1" applyAlignment="1">
      <alignment vertical="center" wrapText="1"/>
    </xf>
    <xf numFmtId="164" fontId="102" fillId="15" borderId="0" xfId="0" applyNumberFormat="1" applyFont="1" applyFill="1" applyAlignment="1">
      <alignment vertical="center" wrapText="1"/>
    </xf>
    <xf numFmtId="164" fontId="102" fillId="11" borderId="0" xfId="0" applyNumberFormat="1" applyFont="1" applyFill="1" applyAlignment="1">
      <alignment vertical="center" wrapText="1"/>
    </xf>
    <xf numFmtId="164" fontId="102" fillId="3" borderId="0" xfId="0" applyNumberFormat="1" applyFont="1" applyFill="1" applyAlignment="1">
      <alignment vertical="center" wrapText="1"/>
    </xf>
    <xf numFmtId="164" fontId="102" fillId="21" borderId="0" xfId="0" applyNumberFormat="1" applyFont="1" applyFill="1" applyAlignment="1">
      <alignment vertical="center" wrapText="1"/>
    </xf>
    <xf numFmtId="164" fontId="102" fillId="13" borderId="0" xfId="0" applyNumberFormat="1" applyFont="1" applyFill="1" applyAlignment="1">
      <alignment vertical="center" wrapText="1"/>
    </xf>
    <xf numFmtId="164" fontId="102" fillId="28" borderId="0" xfId="0" applyNumberFormat="1" applyFont="1" applyFill="1" applyAlignment="1">
      <alignment vertical="center" wrapText="1"/>
    </xf>
    <xf numFmtId="164" fontId="102" fillId="4" borderId="0" xfId="0" applyNumberFormat="1" applyFont="1" applyFill="1" applyAlignment="1">
      <alignment vertical="center" wrapText="1"/>
    </xf>
    <xf numFmtId="164" fontId="102" fillId="12" borderId="0" xfId="0" applyNumberFormat="1" applyFont="1" applyFill="1" applyAlignment="1">
      <alignment vertical="center" wrapText="1"/>
    </xf>
    <xf numFmtId="164" fontId="102" fillId="14" borderId="0" xfId="0" applyNumberFormat="1" applyFont="1" applyFill="1" applyAlignment="1">
      <alignment vertical="center" wrapText="1"/>
    </xf>
    <xf numFmtId="164" fontId="102" fillId="5" borderId="0" xfId="0" applyNumberFormat="1" applyFont="1" applyFill="1" applyAlignment="1">
      <alignment vertical="center" wrapText="1"/>
    </xf>
    <xf numFmtId="164" fontId="102" fillId="29" borderId="0" xfId="0" applyNumberFormat="1" applyFont="1" applyFill="1" applyAlignment="1">
      <alignment vertical="center" wrapText="1"/>
    </xf>
    <xf numFmtId="164" fontId="102" fillId="30" borderId="0" xfId="0" applyNumberFormat="1" applyFont="1" applyFill="1" applyAlignment="1">
      <alignment vertical="center" wrapText="1"/>
    </xf>
    <xf numFmtId="164" fontId="102" fillId="31" borderId="0" xfId="0" applyNumberFormat="1" applyFont="1" applyFill="1" applyAlignment="1">
      <alignment vertical="center" wrapText="1"/>
    </xf>
    <xf numFmtId="164" fontId="102" fillId="22" borderId="0" xfId="0" applyNumberFormat="1" applyFont="1" applyFill="1" applyAlignment="1">
      <alignment vertical="center" wrapText="1"/>
    </xf>
    <xf numFmtId="3" fontId="102" fillId="30" borderId="0" xfId="0" applyNumberFormat="1" applyFont="1" applyFill="1" applyAlignment="1">
      <alignment vertical="center" wrapText="1"/>
    </xf>
    <xf numFmtId="164" fontId="102" fillId="25" borderId="0" xfId="0" applyNumberFormat="1" applyFont="1" applyFill="1" applyAlignment="1">
      <alignment vertical="center" wrapText="1"/>
    </xf>
    <xf numFmtId="164" fontId="102" fillId="26" borderId="0" xfId="0" applyNumberFormat="1" applyFont="1" applyFill="1" applyAlignment="1">
      <alignment vertical="center" wrapText="1"/>
    </xf>
    <xf numFmtId="164" fontId="102" fillId="36" borderId="0" xfId="0" applyNumberFormat="1" applyFont="1" applyFill="1" applyAlignment="1">
      <alignment vertical="center" wrapText="1"/>
    </xf>
    <xf numFmtId="164" fontId="102" fillId="16" borderId="0" xfId="0" applyNumberFormat="1" applyFont="1" applyFill="1" applyAlignment="1">
      <alignment vertical="center" wrapText="1"/>
    </xf>
    <xf numFmtId="164" fontId="102" fillId="17" borderId="0" xfId="0" applyNumberFormat="1" applyFont="1" applyFill="1" applyAlignment="1">
      <alignment vertical="center" wrapText="1"/>
    </xf>
    <xf numFmtId="164" fontId="102" fillId="20" borderId="0" xfId="0" applyNumberFormat="1" applyFont="1" applyFill="1" applyAlignment="1">
      <alignment vertical="center" wrapText="1"/>
    </xf>
    <xf numFmtId="164" fontId="102" fillId="32" borderId="0" xfId="0" applyNumberFormat="1" applyFont="1" applyFill="1" applyAlignment="1">
      <alignment vertical="center" wrapText="1"/>
    </xf>
    <xf numFmtId="164" fontId="104" fillId="0" borderId="0" xfId="0" applyNumberFormat="1" applyFont="1" applyAlignment="1">
      <alignment vertical="center" wrapText="1"/>
    </xf>
    <xf numFmtId="164" fontId="102" fillId="19" borderId="0" xfId="0" applyNumberFormat="1" applyFont="1" applyFill="1" applyAlignment="1">
      <alignment vertical="center" wrapText="1"/>
    </xf>
    <xf numFmtId="3" fontId="102" fillId="19" borderId="0" xfId="0" applyNumberFormat="1" applyFont="1" applyFill="1" applyAlignment="1">
      <alignment vertical="center" wrapText="1"/>
    </xf>
    <xf numFmtId="164" fontId="104" fillId="19" borderId="0" xfId="0" applyNumberFormat="1" applyFont="1" applyFill="1" applyAlignment="1">
      <alignment vertical="center" wrapText="1"/>
    </xf>
    <xf numFmtId="10" fontId="102" fillId="0" borderId="0" xfId="4" applyNumberFormat="1" applyFont="1" applyFill="1" applyBorder="1" applyAlignment="1">
      <alignment horizontal="right" vertical="center" wrapText="1"/>
    </xf>
    <xf numFmtId="164" fontId="102" fillId="40" borderId="0" xfId="0" applyNumberFormat="1" applyFont="1" applyFill="1" applyAlignment="1">
      <alignment horizontal="left" vertical="center" wrapText="1"/>
    </xf>
    <xf numFmtId="1" fontId="102" fillId="40" borderId="0" xfId="0" applyNumberFormat="1" applyFont="1" applyFill="1" applyAlignment="1">
      <alignment horizontal="left" vertical="center" wrapText="1"/>
    </xf>
    <xf numFmtId="164" fontId="106" fillId="40" borderId="0" xfId="0" applyNumberFormat="1" applyFont="1" applyFill="1" applyAlignment="1">
      <alignment horizontal="left" vertical="center" wrapText="1"/>
    </xf>
    <xf numFmtId="44" fontId="102" fillId="0" borderId="0" xfId="3" applyFont="1" applyBorder="1" applyAlignment="1">
      <alignment horizontal="left" vertical="center" wrapText="1"/>
    </xf>
    <xf numFmtId="164" fontId="102" fillId="8" borderId="0" xfId="0" applyNumberFormat="1" applyFont="1" applyFill="1" applyAlignment="1">
      <alignment horizontal="right" wrapText="1"/>
    </xf>
    <xf numFmtId="1" fontId="102" fillId="0" borderId="0" xfId="0" applyNumberFormat="1" applyFont="1" applyAlignment="1">
      <alignment horizontal="left" wrapText="1"/>
    </xf>
    <xf numFmtId="164" fontId="102" fillId="0" borderId="0" xfId="0" applyNumberFormat="1" applyFont="1" applyAlignment="1">
      <alignment horizontal="left" wrapText="1"/>
    </xf>
    <xf numFmtId="164" fontId="113" fillId="0" borderId="0" xfId="0" applyNumberFormat="1" applyFont="1" applyAlignment="1">
      <alignment vertical="center" wrapText="1"/>
    </xf>
    <xf numFmtId="164" fontId="103" fillId="0" borderId="0" xfId="0" applyNumberFormat="1" applyFont="1" applyAlignment="1">
      <alignment vertical="center" wrapText="1"/>
    </xf>
    <xf numFmtId="164" fontId="102" fillId="0" borderId="0" xfId="1" applyNumberFormat="1" applyFont="1" applyFill="1" applyBorder="1" applyAlignment="1">
      <alignment vertical="center" wrapText="1"/>
    </xf>
    <xf numFmtId="0" fontId="0" fillId="0" borderId="0" xfId="0" applyAlignment="1">
      <alignment wrapText="1"/>
    </xf>
    <xf numFmtId="165" fontId="102" fillId="0" borderId="0" xfId="0" applyNumberFormat="1" applyFont="1" applyAlignment="1">
      <alignment vertical="center" wrapText="1"/>
    </xf>
    <xf numFmtId="1" fontId="114" fillId="0" borderId="0" xfId="0" applyNumberFormat="1" applyFont="1" applyAlignment="1">
      <alignment horizontal="left" vertical="center" wrapText="1"/>
    </xf>
    <xf numFmtId="0" fontId="114" fillId="27" borderId="0" xfId="0" applyFont="1" applyFill="1" applyAlignment="1">
      <alignment horizontal="left" vertical="center" wrapText="1"/>
    </xf>
    <xf numFmtId="164" fontId="114" fillId="27" borderId="0" xfId="3" applyNumberFormat="1" applyFont="1" applyFill="1" applyBorder="1" applyAlignment="1">
      <alignment vertical="center" wrapText="1"/>
    </xf>
    <xf numFmtId="164" fontId="114" fillId="23" borderId="0" xfId="3" applyNumberFormat="1" applyFont="1" applyFill="1" applyBorder="1" applyAlignment="1">
      <alignment vertical="center" wrapText="1"/>
    </xf>
    <xf numFmtId="164" fontId="114" fillId="23" borderId="0" xfId="3" applyNumberFormat="1" applyFont="1" applyFill="1" applyBorder="1" applyAlignment="1">
      <alignment horizontal="center" vertical="center" wrapText="1"/>
    </xf>
    <xf numFmtId="164" fontId="114" fillId="0" borderId="0" xfId="3" applyNumberFormat="1" applyFont="1" applyFill="1" applyBorder="1" applyAlignment="1">
      <alignment vertical="center" wrapText="1"/>
    </xf>
    <xf numFmtId="164" fontId="114" fillId="0" borderId="0" xfId="0" applyNumberFormat="1" applyFont="1" applyAlignment="1">
      <alignment wrapText="1"/>
    </xf>
    <xf numFmtId="0" fontId="115" fillId="0" borderId="0" xfId="0" applyFont="1" applyAlignment="1">
      <alignment horizontal="left" vertical="center" wrapText="1"/>
    </xf>
    <xf numFmtId="164" fontId="115" fillId="0" borderId="0" xfId="0" applyNumberFormat="1" applyFont="1" applyAlignment="1">
      <alignment wrapText="1"/>
    </xf>
    <xf numFmtId="1" fontId="115" fillId="0" borderId="0" xfId="0" applyNumberFormat="1" applyFont="1" applyAlignment="1">
      <alignment horizontal="left" vertical="center" wrapText="1"/>
    </xf>
    <xf numFmtId="0" fontId="115" fillId="0" borderId="0" xfId="0" applyFont="1" applyAlignment="1">
      <alignment vertical="center" wrapText="1"/>
    </xf>
    <xf numFmtId="167" fontId="115" fillId="2" borderId="0" xfId="3" applyNumberFormat="1" applyFont="1" applyFill="1" applyBorder="1" applyAlignment="1">
      <alignment horizontal="right" wrapText="1"/>
    </xf>
    <xf numFmtId="0" fontId="115" fillId="8" borderId="0" xfId="0" applyFont="1" applyFill="1" applyAlignment="1">
      <alignment wrapText="1"/>
    </xf>
    <xf numFmtId="0" fontId="115" fillId="9" borderId="0" xfId="0" applyFont="1" applyFill="1" applyAlignment="1">
      <alignment wrapText="1"/>
    </xf>
    <xf numFmtId="0" fontId="115" fillId="10" borderId="0" xfId="0" applyFont="1" applyFill="1" applyAlignment="1">
      <alignment wrapText="1"/>
    </xf>
    <xf numFmtId="0" fontId="115" fillId="7" borderId="0" xfId="0" applyFont="1" applyFill="1" applyAlignment="1">
      <alignment wrapText="1"/>
    </xf>
    <xf numFmtId="0" fontId="115" fillId="15" borderId="0" xfId="0" applyFont="1" applyFill="1" applyAlignment="1">
      <alignment wrapText="1"/>
    </xf>
    <xf numFmtId="0" fontId="115" fillId="11" borderId="0" xfId="0" applyFont="1" applyFill="1" applyAlignment="1">
      <alignment wrapText="1"/>
    </xf>
    <xf numFmtId="164" fontId="115" fillId="3" borderId="0" xfId="0" applyNumberFormat="1" applyFont="1" applyFill="1" applyAlignment="1">
      <alignment wrapText="1"/>
    </xf>
    <xf numFmtId="0" fontId="115" fillId="21" borderId="0" xfId="0" applyFont="1" applyFill="1" applyAlignment="1">
      <alignment wrapText="1"/>
    </xf>
    <xf numFmtId="0" fontId="115" fillId="13" borderId="0" xfId="0" applyFont="1" applyFill="1" applyAlignment="1">
      <alignment wrapText="1"/>
    </xf>
    <xf numFmtId="0" fontId="115" fillId="28" borderId="0" xfId="0" applyFont="1" applyFill="1" applyAlignment="1">
      <alignment wrapText="1"/>
    </xf>
    <xf numFmtId="0" fontId="115" fillId="4" borderId="0" xfId="0" applyFont="1" applyFill="1" applyAlignment="1">
      <alignment wrapText="1"/>
    </xf>
    <xf numFmtId="0" fontId="115" fillId="12" borderId="0" xfId="0" applyFont="1" applyFill="1" applyAlignment="1">
      <alignment wrapText="1"/>
    </xf>
    <xf numFmtId="0" fontId="115" fillId="14" borderId="0" xfId="0" applyFont="1" applyFill="1" applyAlignment="1">
      <alignment wrapText="1"/>
    </xf>
    <xf numFmtId="0" fontId="115" fillId="5" borderId="0" xfId="0" applyFont="1" applyFill="1" applyAlignment="1">
      <alignment wrapText="1"/>
    </xf>
    <xf numFmtId="0" fontId="115" fillId="29" borderId="0" xfId="0" applyFont="1" applyFill="1" applyAlignment="1">
      <alignment wrapText="1"/>
    </xf>
    <xf numFmtId="0" fontId="115" fillId="30" borderId="0" xfId="0" applyFont="1" applyFill="1" applyAlignment="1">
      <alignment wrapText="1"/>
    </xf>
    <xf numFmtId="0" fontId="115" fillId="31" borderId="0" xfId="0" applyFont="1" applyFill="1" applyAlignment="1">
      <alignment wrapText="1"/>
    </xf>
    <xf numFmtId="0" fontId="115" fillId="6" borderId="0" xfId="0" applyFont="1" applyFill="1" applyAlignment="1">
      <alignment wrapText="1"/>
    </xf>
    <xf numFmtId="0" fontId="115" fillId="25" borderId="0" xfId="0" applyFont="1" applyFill="1" applyAlignment="1">
      <alignment wrapText="1"/>
    </xf>
    <xf numFmtId="0" fontId="115" fillId="26" borderId="0" xfId="0" applyFont="1" applyFill="1" applyAlignment="1">
      <alignment wrapText="1"/>
    </xf>
    <xf numFmtId="0" fontId="115" fillId="22" borderId="0" xfId="0" applyFont="1" applyFill="1" applyAlignment="1">
      <alignment wrapText="1"/>
    </xf>
    <xf numFmtId="0" fontId="115" fillId="36" borderId="0" xfId="0" applyFont="1" applyFill="1" applyAlignment="1">
      <alignment wrapText="1"/>
    </xf>
    <xf numFmtId="0" fontId="115" fillId="16" borderId="0" xfId="0" applyFont="1" applyFill="1" applyAlignment="1">
      <alignment wrapText="1"/>
    </xf>
    <xf numFmtId="0" fontId="115" fillId="17" borderId="0" xfId="0" applyFont="1" applyFill="1" applyAlignment="1">
      <alignment wrapText="1"/>
    </xf>
    <xf numFmtId="0" fontId="115" fillId="20" borderId="0" xfId="0" applyFont="1" applyFill="1" applyAlignment="1">
      <alignment wrapText="1"/>
    </xf>
    <xf numFmtId="0" fontId="115" fillId="42" borderId="0" xfId="0" applyFont="1" applyFill="1" applyAlignment="1">
      <alignment wrapText="1"/>
    </xf>
    <xf numFmtId="0" fontId="115" fillId="0" borderId="0" xfId="0" applyFont="1" applyAlignment="1">
      <alignment wrapText="1"/>
    </xf>
    <xf numFmtId="164" fontId="115" fillId="0" borderId="0" xfId="0" applyNumberFormat="1" applyFont="1" applyAlignment="1">
      <alignment horizontal="left" vertical="center" wrapText="1"/>
    </xf>
    <xf numFmtId="164" fontId="115" fillId="0" borderId="0" xfId="0" applyNumberFormat="1" applyFont="1" applyAlignment="1">
      <alignment vertical="center" wrapText="1"/>
    </xf>
    <xf numFmtId="0" fontId="114" fillId="5" borderId="0" xfId="0" applyFont="1" applyFill="1" applyAlignment="1">
      <alignment horizontal="left" vertical="center" wrapText="1"/>
    </xf>
    <xf numFmtId="0" fontId="116" fillId="0" borderId="0" xfId="0" applyFont="1" applyAlignment="1">
      <alignment wrapText="1"/>
    </xf>
    <xf numFmtId="0" fontId="117" fillId="0" borderId="0" xfId="0" applyFont="1" applyAlignment="1">
      <alignment vertical="center" wrapText="1"/>
    </xf>
    <xf numFmtId="164" fontId="117" fillId="0" borderId="0" xfId="0" applyNumberFormat="1" applyFont="1" applyAlignment="1">
      <alignment horizontal="left" vertical="center" wrapText="1"/>
    </xf>
    <xf numFmtId="0" fontId="118" fillId="0" borderId="0" xfId="0" applyFont="1" applyAlignment="1">
      <alignment wrapText="1"/>
    </xf>
    <xf numFmtId="164" fontId="119" fillId="0" borderId="0" xfId="0" applyNumberFormat="1" applyFont="1" applyAlignment="1">
      <alignment wrapText="1"/>
    </xf>
    <xf numFmtId="164" fontId="119" fillId="0" borderId="0" xfId="0" applyNumberFormat="1" applyFont="1" applyAlignment="1">
      <alignment horizontal="left" vertical="center" wrapText="1"/>
    </xf>
    <xf numFmtId="1" fontId="119" fillId="0" borderId="0" xfId="0" applyNumberFormat="1" applyFont="1" applyAlignment="1">
      <alignment horizontal="left" vertical="center" wrapText="1"/>
    </xf>
    <xf numFmtId="164" fontId="119" fillId="0" borderId="0" xfId="0" applyNumberFormat="1" applyFont="1" applyAlignment="1">
      <alignment vertical="center" wrapText="1"/>
    </xf>
    <xf numFmtId="1" fontId="100" fillId="41" borderId="0" xfId="0" applyNumberFormat="1" applyFont="1" applyFill="1" applyAlignment="1">
      <alignment horizontal="left" vertical="center" wrapText="1"/>
    </xf>
    <xf numFmtId="164" fontId="117" fillId="40" borderId="0" xfId="0" applyNumberFormat="1" applyFont="1" applyFill="1" applyAlignment="1">
      <alignment horizontal="left" vertical="center" wrapText="1"/>
    </xf>
    <xf numFmtId="164" fontId="120" fillId="0" borderId="0" xfId="0" applyNumberFormat="1" applyFont="1" applyAlignment="1">
      <alignment horizontal="left" vertical="center" wrapText="1"/>
    </xf>
    <xf numFmtId="1" fontId="121" fillId="0" borderId="0" xfId="0" applyNumberFormat="1" applyFont="1" applyAlignment="1">
      <alignment horizontal="left" vertical="center" wrapText="1"/>
    </xf>
    <xf numFmtId="164" fontId="119" fillId="17" borderId="0" xfId="0" applyNumberFormat="1" applyFont="1" applyFill="1" applyAlignment="1">
      <alignment horizontal="left" vertical="center" wrapText="1"/>
    </xf>
    <xf numFmtId="164" fontId="122" fillId="0" borderId="0" xfId="0" applyNumberFormat="1" applyFont="1" applyAlignment="1">
      <alignment horizontal="left" vertical="center" wrapText="1"/>
    </xf>
    <xf numFmtId="164" fontId="119" fillId="21" borderId="0" xfId="0" applyNumberFormat="1" applyFont="1" applyFill="1" applyAlignment="1">
      <alignment horizontal="left" vertical="center" wrapText="1"/>
    </xf>
    <xf numFmtId="164" fontId="119" fillId="25" borderId="0" xfId="0" applyNumberFormat="1" applyFont="1" applyFill="1" applyAlignment="1">
      <alignment horizontal="left" vertical="center" wrapText="1"/>
    </xf>
    <xf numFmtId="164" fontId="123" fillId="0" borderId="0" xfId="0" applyNumberFormat="1" applyFont="1" applyAlignment="1">
      <alignment horizontal="left" vertical="center" wrapText="1"/>
    </xf>
    <xf numFmtId="1" fontId="123" fillId="0" borderId="0" xfId="0" applyNumberFormat="1" applyFont="1" applyAlignment="1">
      <alignment horizontal="left" vertical="center" wrapText="1"/>
    </xf>
    <xf numFmtId="164" fontId="124" fillId="22" borderId="0" xfId="0" applyNumberFormat="1" applyFont="1" applyFill="1" applyAlignment="1">
      <alignment horizontal="left" vertical="center" wrapText="1"/>
    </xf>
    <xf numFmtId="164" fontId="114" fillId="0" borderId="0" xfId="0" applyNumberFormat="1" applyFont="1" applyAlignment="1">
      <alignment horizontal="left" vertical="center" wrapText="1"/>
    </xf>
    <xf numFmtId="164" fontId="123" fillId="49" borderId="0" xfId="0" applyNumberFormat="1" applyFont="1" applyFill="1" applyAlignment="1">
      <alignment horizontal="left" vertical="center" wrapText="1"/>
    </xf>
    <xf numFmtId="164" fontId="117" fillId="45" borderId="0" xfId="0" applyNumberFormat="1" applyFont="1" applyFill="1" applyAlignment="1">
      <alignment horizontal="left" vertical="center" wrapText="1"/>
    </xf>
    <xf numFmtId="164" fontId="123" fillId="23" borderId="0" xfId="0" applyNumberFormat="1" applyFont="1" applyFill="1" applyAlignment="1">
      <alignment horizontal="left" vertical="center" wrapText="1"/>
    </xf>
    <xf numFmtId="164" fontId="123" fillId="22" borderId="0" xfId="0" applyNumberFormat="1" applyFont="1" applyFill="1" applyAlignment="1">
      <alignment horizontal="left" vertical="center" wrapText="1"/>
    </xf>
    <xf numFmtId="164" fontId="123" fillId="47" borderId="0" xfId="0" applyNumberFormat="1" applyFont="1" applyFill="1" applyAlignment="1">
      <alignment horizontal="left" vertical="center" wrapText="1"/>
    </xf>
    <xf numFmtId="164" fontId="123" fillId="0" borderId="0" xfId="0" applyNumberFormat="1" applyFont="1" applyAlignment="1">
      <alignment wrapText="1"/>
    </xf>
    <xf numFmtId="164" fontId="123" fillId="0" borderId="0" xfId="0" applyNumberFormat="1" applyFont="1" applyAlignment="1">
      <alignment vertical="center" wrapText="1"/>
    </xf>
    <xf numFmtId="164" fontId="123" fillId="11" borderId="0" xfId="0" applyNumberFormat="1" applyFont="1" applyFill="1" applyAlignment="1">
      <alignment horizontal="left" vertical="center" wrapText="1"/>
    </xf>
    <xf numFmtId="164" fontId="114" fillId="0" borderId="0" xfId="0" applyNumberFormat="1" applyFont="1" applyAlignment="1">
      <alignment vertical="center" wrapText="1"/>
    </xf>
    <xf numFmtId="1" fontId="123" fillId="0" borderId="0" xfId="0" quotePrefix="1" applyNumberFormat="1" applyFont="1" applyAlignment="1">
      <alignment horizontal="left" vertical="center" wrapText="1"/>
    </xf>
    <xf numFmtId="164" fontId="123" fillId="21" borderId="0" xfId="0" applyNumberFormat="1" applyFont="1" applyFill="1" applyAlignment="1">
      <alignment horizontal="left" vertical="center" wrapText="1"/>
    </xf>
    <xf numFmtId="164" fontId="123" fillId="31" borderId="0" xfId="0" applyNumberFormat="1" applyFont="1" applyFill="1" applyAlignment="1">
      <alignment horizontal="left" vertical="center" wrapText="1"/>
    </xf>
    <xf numFmtId="164" fontId="123" fillId="15" borderId="0" xfId="0" applyNumberFormat="1" applyFont="1" applyFill="1" applyAlignment="1">
      <alignment horizontal="left" vertical="center" wrapText="1"/>
    </xf>
    <xf numFmtId="164" fontId="123" fillId="9" borderId="0" xfId="0" applyNumberFormat="1" applyFont="1" applyFill="1" applyAlignment="1">
      <alignment horizontal="left" vertical="center" wrapText="1"/>
    </xf>
    <xf numFmtId="164" fontId="126" fillId="0" borderId="0" xfId="0" applyNumberFormat="1" applyFont="1" applyAlignment="1">
      <alignment horizontal="left" vertical="center" wrapText="1"/>
    </xf>
    <xf numFmtId="164" fontId="125" fillId="43" borderId="0" xfId="0" applyNumberFormat="1" applyFont="1" applyFill="1" applyAlignment="1">
      <alignment horizontal="left" vertical="center" wrapText="1"/>
    </xf>
    <xf numFmtId="164" fontId="123" fillId="40" borderId="0" xfId="0" applyNumberFormat="1" applyFont="1" applyFill="1" applyAlignment="1">
      <alignment horizontal="left" vertical="center" wrapText="1"/>
    </xf>
    <xf numFmtId="1" fontId="100" fillId="0" borderId="0" xfId="0" applyNumberFormat="1" applyFont="1" applyAlignment="1">
      <alignment horizontal="left" vertical="center" wrapText="1"/>
    </xf>
    <xf numFmtId="0" fontId="123" fillId="0" borderId="0" xfId="0" applyFont="1" applyAlignment="1">
      <alignment horizontal="left" vertical="center" wrapText="1"/>
    </xf>
    <xf numFmtId="43" fontId="119" fillId="0" borderId="0" xfId="1" applyFont="1" applyFill="1" applyBorder="1" applyAlignment="1">
      <alignment wrapText="1"/>
    </xf>
    <xf numFmtId="5" fontId="119" fillId="0" borderId="0" xfId="1" applyNumberFormat="1" applyFont="1" applyFill="1" applyBorder="1" applyAlignment="1">
      <alignment horizontal="left" vertical="center" wrapText="1"/>
    </xf>
    <xf numFmtId="43" fontId="119" fillId="0" borderId="0" xfId="1" applyFont="1" applyFill="1" applyBorder="1" applyAlignment="1">
      <alignment horizontal="left" vertical="center" wrapText="1"/>
    </xf>
    <xf numFmtId="43" fontId="123" fillId="0" borderId="0" xfId="1" applyFont="1" applyFill="1" applyBorder="1" applyAlignment="1">
      <alignment wrapText="1"/>
    </xf>
    <xf numFmtId="43" fontId="123" fillId="0" borderId="0" xfId="1" applyFont="1" applyFill="1" applyBorder="1" applyAlignment="1">
      <alignment horizontal="left" vertical="center" wrapText="1"/>
    </xf>
    <xf numFmtId="5" fontId="123" fillId="0" borderId="0" xfId="1" applyNumberFormat="1" applyFont="1" applyFill="1" applyBorder="1" applyAlignment="1">
      <alignment horizontal="left" vertical="center" wrapText="1"/>
    </xf>
    <xf numFmtId="164" fontId="100" fillId="0" borderId="0" xfId="0" applyNumberFormat="1" applyFont="1" applyAlignment="1">
      <alignment horizontal="left" vertical="center" wrapText="1"/>
    </xf>
    <xf numFmtId="164" fontId="100" fillId="0" borderId="0" xfId="0" applyNumberFormat="1" applyFont="1" applyAlignment="1">
      <alignment vertical="center" wrapText="1"/>
    </xf>
    <xf numFmtId="164" fontId="128" fillId="43" borderId="0" xfId="0" applyNumberFormat="1" applyFont="1" applyFill="1" applyAlignment="1">
      <alignment horizontal="left" vertical="center" wrapText="1"/>
    </xf>
    <xf numFmtId="49" fontId="114" fillId="0" borderId="0" xfId="0" applyNumberFormat="1" applyFont="1" applyAlignment="1">
      <alignment horizontal="left" vertical="center" wrapText="1"/>
    </xf>
    <xf numFmtId="164" fontId="128" fillId="0" borderId="0" xfId="0" applyNumberFormat="1" applyFont="1" applyAlignment="1">
      <alignment vertical="center" wrapText="1"/>
    </xf>
    <xf numFmtId="164" fontId="125" fillId="0" borderId="0" xfId="0" applyNumberFormat="1" applyFont="1" applyAlignment="1">
      <alignment wrapText="1"/>
    </xf>
    <xf numFmtId="164" fontId="125" fillId="0" borderId="0" xfId="0" applyNumberFormat="1" applyFont="1" applyAlignment="1">
      <alignment horizontal="left" vertical="center" wrapText="1"/>
    </xf>
    <xf numFmtId="1" fontId="125" fillId="0" borderId="0" xfId="0" applyNumberFormat="1" applyFont="1" applyAlignment="1">
      <alignment horizontal="left" vertical="center" wrapText="1"/>
    </xf>
    <xf numFmtId="164" fontId="125" fillId="13" borderId="0" xfId="0" applyNumberFormat="1" applyFont="1" applyFill="1" applyAlignment="1">
      <alignment horizontal="left" vertical="center" wrapText="1"/>
    </xf>
    <xf numFmtId="0" fontId="125" fillId="0" borderId="0" xfId="0" applyFont="1" applyAlignment="1">
      <alignment horizontal="left" vertical="center" wrapText="1"/>
    </xf>
    <xf numFmtId="164" fontId="125" fillId="48" borderId="0" xfId="0" applyNumberFormat="1" applyFont="1" applyFill="1" applyAlignment="1">
      <alignment horizontal="left" vertical="center" wrapText="1"/>
    </xf>
    <xf numFmtId="164" fontId="125" fillId="42" borderId="0" xfId="0" applyNumberFormat="1" applyFont="1" applyFill="1" applyAlignment="1">
      <alignment horizontal="left" vertical="center" wrapText="1"/>
    </xf>
    <xf numFmtId="0" fontId="125" fillId="19" borderId="0" xfId="0" applyFont="1" applyFill="1" applyAlignment="1">
      <alignment horizontal="left" vertical="center" wrapText="1"/>
    </xf>
    <xf numFmtId="1" fontId="125" fillId="19" borderId="0" xfId="0" applyNumberFormat="1" applyFont="1" applyFill="1" applyAlignment="1">
      <alignment horizontal="left" vertical="center" wrapText="1"/>
    </xf>
    <xf numFmtId="164" fontId="125" fillId="19" borderId="0" xfId="0" applyNumberFormat="1" applyFont="1" applyFill="1" applyAlignment="1">
      <alignment horizontal="left" vertical="center" wrapText="1"/>
    </xf>
    <xf numFmtId="164" fontId="129" fillId="19" borderId="0" xfId="0" applyNumberFormat="1" applyFont="1" applyFill="1" applyAlignment="1">
      <alignment horizontal="left" vertical="center" wrapText="1"/>
    </xf>
    <xf numFmtId="164" fontId="114" fillId="25" borderId="0" xfId="0" applyNumberFormat="1" applyFont="1" applyFill="1" applyAlignment="1">
      <alignment horizontal="left" vertical="center" wrapText="1"/>
    </xf>
    <xf numFmtId="164" fontId="123" fillId="41" borderId="0" xfId="0" applyNumberFormat="1" applyFont="1" applyFill="1" applyAlignment="1">
      <alignment horizontal="left" vertical="center" wrapText="1"/>
    </xf>
    <xf numFmtId="164" fontId="123" fillId="51" borderId="0" xfId="0" applyNumberFormat="1" applyFont="1" applyFill="1" applyAlignment="1">
      <alignment horizontal="left" vertical="center" wrapText="1"/>
    </xf>
    <xf numFmtId="164" fontId="123" fillId="36" borderId="0" xfId="0" applyNumberFormat="1" applyFont="1" applyFill="1" applyAlignment="1">
      <alignment horizontal="left" vertical="center" wrapText="1"/>
    </xf>
    <xf numFmtId="164" fontId="123" fillId="19" borderId="0" xfId="0" applyNumberFormat="1" applyFont="1" applyFill="1" applyAlignment="1">
      <alignment horizontal="left" vertical="center" wrapText="1"/>
    </xf>
    <xf numFmtId="0" fontId="96" fillId="0" borderId="0" xfId="0" applyFont="1" applyAlignment="1">
      <alignment horizontal="center" wrapText="1"/>
    </xf>
    <xf numFmtId="0" fontId="105" fillId="38" borderId="0" xfId="0" applyFont="1" applyFill="1"/>
    <xf numFmtId="0" fontId="105" fillId="0" borderId="0" xfId="0" applyFont="1"/>
    <xf numFmtId="0" fontId="96" fillId="29" borderId="0" xfId="0" applyFont="1" applyFill="1"/>
    <xf numFmtId="0" fontId="96" fillId="30" borderId="0" xfId="0" applyFont="1" applyFill="1" applyAlignment="1">
      <alignment horizontal="left"/>
    </xf>
    <xf numFmtId="0" fontId="96" fillId="29" borderId="0" xfId="0" applyFont="1" applyFill="1" applyAlignment="1">
      <alignment horizontal="left"/>
    </xf>
    <xf numFmtId="0" fontId="96" fillId="0" borderId="17" xfId="0" applyFont="1" applyBorder="1" applyAlignment="1">
      <alignment horizontal="center" wrapText="1"/>
    </xf>
    <xf numFmtId="0" fontId="119" fillId="0" borderId="17" xfId="0" applyFont="1" applyBorder="1" applyAlignment="1">
      <alignment horizontal="center" wrapText="1"/>
    </xf>
    <xf numFmtId="166" fontId="105" fillId="38" borderId="17" xfId="1" applyNumberFormat="1" applyFont="1" applyFill="1" applyBorder="1"/>
    <xf numFmtId="166" fontId="105" fillId="0" borderId="17" xfId="1" applyNumberFormat="1" applyFont="1" applyBorder="1"/>
    <xf numFmtId="166" fontId="96" fillId="29" borderId="17" xfId="0" applyNumberFormat="1" applyFont="1" applyFill="1" applyBorder="1"/>
    <xf numFmtId="166" fontId="96" fillId="30" borderId="17" xfId="0" applyNumberFormat="1" applyFont="1" applyFill="1" applyBorder="1"/>
    <xf numFmtId="44" fontId="115" fillId="2" borderId="0" xfId="3" applyFont="1" applyFill="1" applyBorder="1" applyAlignment="1">
      <alignment horizontal="right" vertical="center" wrapText="1"/>
    </xf>
    <xf numFmtId="44" fontId="123" fillId="7" borderId="0" xfId="3" applyFont="1" applyFill="1" applyBorder="1" applyAlignment="1">
      <alignment vertical="center" wrapText="1"/>
    </xf>
    <xf numFmtId="44" fontId="119" fillId="2" borderId="0" xfId="3" applyFont="1" applyFill="1" applyBorder="1" applyAlignment="1">
      <alignment horizontal="right" vertical="center" wrapText="1"/>
    </xf>
    <xf numFmtId="44" fontId="119" fillId="8" borderId="0" xfId="3" applyFont="1" applyFill="1" applyBorder="1" applyAlignment="1">
      <alignment vertical="center" wrapText="1"/>
    </xf>
    <xf numFmtId="44" fontId="119" fillId="9" borderId="0" xfId="3" applyFont="1" applyFill="1" applyBorder="1" applyAlignment="1">
      <alignment vertical="center" wrapText="1"/>
    </xf>
    <xf numFmtId="44" fontId="119" fillId="10" borderId="0" xfId="3" applyFont="1" applyFill="1" applyBorder="1" applyAlignment="1">
      <alignment vertical="center" wrapText="1"/>
    </xf>
    <xf numFmtId="44" fontId="119" fillId="7" borderId="0" xfId="3" applyFont="1" applyFill="1" applyBorder="1" applyAlignment="1">
      <alignment vertical="center" wrapText="1"/>
    </xf>
    <xf numFmtId="44" fontId="119" fillId="15" borderId="0" xfId="3" applyFont="1" applyFill="1" applyBorder="1" applyAlignment="1">
      <alignment vertical="center" wrapText="1"/>
    </xf>
    <xf numFmtId="44" fontId="119" fillId="11" borderId="0" xfId="3" applyFont="1" applyFill="1" applyBorder="1" applyAlignment="1">
      <alignment vertical="center" wrapText="1"/>
    </xf>
    <xf numFmtId="44" fontId="119" fillId="3" borderId="0" xfId="3" applyFont="1" applyFill="1" applyBorder="1" applyAlignment="1">
      <alignment vertical="center" wrapText="1"/>
    </xf>
    <xf numFmtId="44" fontId="119" fillId="21" borderId="0" xfId="3" applyFont="1" applyFill="1" applyBorder="1" applyAlignment="1">
      <alignment vertical="center" wrapText="1"/>
    </xf>
    <xf numFmtId="44" fontId="119" fillId="13" borderId="0" xfId="3" applyFont="1" applyFill="1" applyBorder="1" applyAlignment="1">
      <alignment vertical="center" wrapText="1"/>
    </xf>
    <xf numFmtId="44" fontId="119" fillId="28" borderId="0" xfId="3" applyFont="1" applyFill="1" applyBorder="1" applyAlignment="1">
      <alignment vertical="center" wrapText="1"/>
    </xf>
    <xf numFmtId="44" fontId="119" fillId="4" borderId="0" xfId="3" applyFont="1" applyFill="1" applyBorder="1" applyAlignment="1">
      <alignment vertical="center" wrapText="1"/>
    </xf>
    <xf numFmtId="44" fontId="119" fillId="12" borderId="0" xfId="3" applyFont="1" applyFill="1" applyBorder="1" applyAlignment="1">
      <alignment vertical="center" wrapText="1"/>
    </xf>
    <xf numFmtId="44" fontId="119" fillId="14" borderId="0" xfId="3" applyFont="1" applyFill="1" applyBorder="1" applyAlignment="1">
      <alignment vertical="center" wrapText="1"/>
    </xf>
    <xf numFmtId="44" fontId="119" fillId="5" borderId="0" xfId="3" applyFont="1" applyFill="1" applyBorder="1" applyAlignment="1">
      <alignment vertical="center" wrapText="1"/>
    </xf>
    <xf numFmtId="44" fontId="119" fillId="29" borderId="0" xfId="3" applyFont="1" applyFill="1" applyBorder="1" applyAlignment="1">
      <alignment vertical="center" wrapText="1"/>
    </xf>
    <xf numFmtId="44" fontId="119" fillId="30" borderId="0" xfId="3" applyFont="1" applyFill="1" applyBorder="1" applyAlignment="1">
      <alignment vertical="center" wrapText="1"/>
    </xf>
    <xf numFmtId="44" fontId="119" fillId="31" borderId="0" xfId="3" applyFont="1" applyFill="1" applyBorder="1" applyAlignment="1">
      <alignment vertical="center" wrapText="1"/>
    </xf>
    <xf numFmtId="44" fontId="119" fillId="22" borderId="0" xfId="3" applyFont="1" applyFill="1" applyBorder="1" applyAlignment="1">
      <alignment vertical="center" wrapText="1"/>
    </xf>
    <xf numFmtId="44" fontId="119" fillId="25" borderId="0" xfId="3" applyFont="1" applyFill="1" applyBorder="1" applyAlignment="1">
      <alignment vertical="center" wrapText="1"/>
    </xf>
    <xf numFmtId="44" fontId="119" fillId="26" borderId="0" xfId="3" applyFont="1" applyFill="1" applyBorder="1" applyAlignment="1">
      <alignment vertical="center" wrapText="1"/>
    </xf>
    <xf numFmtId="44" fontId="119" fillId="36" borderId="0" xfId="3" applyFont="1" applyFill="1" applyBorder="1" applyAlignment="1">
      <alignment vertical="center" wrapText="1"/>
    </xf>
    <xf numFmtId="44" fontId="119" fillId="16" borderId="0" xfId="3" applyFont="1" applyFill="1" applyBorder="1" applyAlignment="1">
      <alignment vertical="center" wrapText="1"/>
    </xf>
    <xf numFmtId="44" fontId="119" fillId="17" borderId="0" xfId="3" applyFont="1" applyFill="1" applyBorder="1" applyAlignment="1">
      <alignment vertical="center" wrapText="1"/>
    </xf>
    <xf numFmtId="44" fontId="119" fillId="20" borderId="0" xfId="3" applyFont="1" applyFill="1" applyBorder="1" applyAlignment="1">
      <alignment vertical="center" wrapText="1"/>
    </xf>
    <xf numFmtId="44" fontId="119" fillId="42" borderId="0" xfId="3" applyFont="1" applyFill="1" applyAlignment="1">
      <alignment vertical="center" wrapText="1"/>
    </xf>
    <xf numFmtId="44" fontId="115" fillId="8" borderId="0" xfId="3" applyFont="1" applyFill="1" applyBorder="1" applyAlignment="1">
      <alignment vertical="center" wrapText="1"/>
    </xf>
    <xf numFmtId="44" fontId="115" fillId="9" borderId="0" xfId="3" applyFont="1" applyFill="1" applyBorder="1" applyAlignment="1">
      <alignment vertical="center" wrapText="1"/>
    </xf>
    <xf numFmtId="44" fontId="125" fillId="2" borderId="0" xfId="3" applyFont="1" applyFill="1" applyBorder="1" applyAlignment="1">
      <alignment horizontal="right" vertical="center" wrapText="1"/>
    </xf>
    <xf numFmtId="44" fontId="100" fillId="8" borderId="0" xfId="3" applyFont="1" applyFill="1" applyBorder="1" applyAlignment="1">
      <alignment vertical="center" wrapText="1"/>
    </xf>
    <xf numFmtId="44" fontId="114" fillId="8" borderId="0" xfId="3" applyFont="1" applyFill="1" applyBorder="1" applyAlignment="1">
      <alignment vertical="center" wrapText="1"/>
    </xf>
    <xf numFmtId="44" fontId="100" fillId="9" borderId="0" xfId="3" applyFont="1" applyFill="1" applyBorder="1" applyAlignment="1">
      <alignment vertical="center" wrapText="1"/>
    </xf>
    <xf numFmtId="44" fontId="100" fillId="10" borderId="0" xfId="3" applyFont="1" applyFill="1" applyBorder="1" applyAlignment="1">
      <alignment vertical="center" wrapText="1"/>
    </xf>
    <xf numFmtId="44" fontId="128" fillId="7" borderId="0" xfId="3" applyFont="1" applyFill="1" applyBorder="1" applyAlignment="1">
      <alignment vertical="center" wrapText="1"/>
    </xf>
    <xf numFmtId="44" fontId="100" fillId="15" borderId="0" xfId="3" applyFont="1" applyFill="1" applyBorder="1" applyAlignment="1">
      <alignment vertical="center" wrapText="1"/>
    </xf>
    <xf numFmtId="44" fontId="114" fillId="15" borderId="0" xfId="3" applyFont="1" applyFill="1" applyBorder="1" applyAlignment="1">
      <alignment vertical="center" wrapText="1"/>
    </xf>
    <xf numFmtId="44" fontId="100" fillId="11" borderId="0" xfId="3" applyFont="1" applyFill="1" applyBorder="1" applyAlignment="1">
      <alignment vertical="center" wrapText="1"/>
    </xf>
    <xf numFmtId="44" fontId="100" fillId="3" borderId="0" xfId="3" applyFont="1" applyFill="1" applyBorder="1" applyAlignment="1">
      <alignment vertical="center" wrapText="1"/>
    </xf>
    <xf numFmtId="44" fontId="100" fillId="21" borderId="0" xfId="3" applyFont="1" applyFill="1" applyBorder="1" applyAlignment="1">
      <alignment vertical="center" wrapText="1"/>
    </xf>
    <xf numFmtId="44" fontId="100" fillId="13" borderId="0" xfId="3" applyFont="1" applyFill="1" applyBorder="1" applyAlignment="1">
      <alignment vertical="center" wrapText="1"/>
    </xf>
    <xf numFmtId="44" fontId="100" fillId="28" borderId="0" xfId="3" applyFont="1" applyFill="1" applyBorder="1" applyAlignment="1">
      <alignment vertical="center" wrapText="1"/>
    </xf>
    <xf numFmtId="44" fontId="100" fillId="4" borderId="0" xfId="3" applyFont="1" applyFill="1" applyBorder="1" applyAlignment="1">
      <alignment vertical="center" wrapText="1"/>
    </xf>
    <xf numFmtId="44" fontId="128" fillId="12" borderId="0" xfId="3" applyFont="1" applyFill="1" applyBorder="1" applyAlignment="1">
      <alignment vertical="center" wrapText="1"/>
    </xf>
    <xf numFmtId="44" fontId="100" fillId="14" borderId="0" xfId="3" applyFont="1" applyFill="1" applyBorder="1" applyAlignment="1">
      <alignment vertical="center" wrapText="1"/>
    </xf>
    <xf numFmtId="44" fontId="100" fillId="12" borderId="0" xfId="3" applyFont="1" applyFill="1" applyBorder="1" applyAlignment="1">
      <alignment vertical="center" wrapText="1"/>
    </xf>
    <xf numFmtId="44" fontId="100" fillId="5" borderId="0" xfId="3" applyFont="1" applyFill="1" applyBorder="1" applyAlignment="1">
      <alignment vertical="center" wrapText="1"/>
    </xf>
    <xf numFmtId="44" fontId="100" fillId="29" borderId="0" xfId="3" applyFont="1" applyFill="1" applyBorder="1" applyAlignment="1">
      <alignment vertical="center" wrapText="1"/>
    </xf>
    <xf numFmtId="44" fontId="100" fillId="30" borderId="0" xfId="3" applyFont="1" applyFill="1" applyBorder="1" applyAlignment="1">
      <alignment vertical="center" wrapText="1"/>
    </xf>
    <xf numFmtId="44" fontId="100" fillId="31" borderId="0" xfId="3" applyFont="1" applyFill="1" applyBorder="1" applyAlignment="1">
      <alignment vertical="center" wrapText="1"/>
    </xf>
    <xf numFmtId="44" fontId="100" fillId="22" borderId="0" xfId="3" applyFont="1" applyFill="1" applyBorder="1" applyAlignment="1">
      <alignment vertical="center" wrapText="1"/>
    </xf>
    <xf numFmtId="44" fontId="100" fillId="25" borderId="0" xfId="3" applyFont="1" applyFill="1" applyBorder="1" applyAlignment="1">
      <alignment vertical="center" wrapText="1"/>
    </xf>
    <xf numFmtId="44" fontId="100" fillId="26" borderId="0" xfId="3" applyFont="1" applyFill="1" applyBorder="1" applyAlignment="1">
      <alignment vertical="center" wrapText="1"/>
    </xf>
    <xf numFmtId="44" fontId="100" fillId="36" borderId="0" xfId="3" applyFont="1" applyFill="1" applyBorder="1" applyAlignment="1">
      <alignment vertical="center" wrapText="1"/>
    </xf>
    <xf numFmtId="44" fontId="100" fillId="16" borderId="0" xfId="3" applyFont="1" applyFill="1" applyBorder="1" applyAlignment="1">
      <alignment vertical="center" wrapText="1"/>
    </xf>
    <xf numFmtId="44" fontId="100" fillId="17" borderId="0" xfId="3" applyFont="1" applyFill="1" applyBorder="1" applyAlignment="1">
      <alignment vertical="center" wrapText="1"/>
    </xf>
    <xf numFmtId="44" fontId="100" fillId="20" borderId="0" xfId="3" applyFont="1" applyFill="1" applyBorder="1" applyAlignment="1">
      <alignment vertical="center" wrapText="1"/>
    </xf>
    <xf numFmtId="44" fontId="100" fillId="42" borderId="0" xfId="3" applyFont="1" applyFill="1" applyAlignment="1">
      <alignment vertical="center" wrapText="1"/>
    </xf>
    <xf numFmtId="44" fontId="123" fillId="2" borderId="0" xfId="3" applyFont="1" applyFill="1" applyBorder="1" applyAlignment="1">
      <alignment horizontal="right" vertical="center" wrapText="1"/>
    </xf>
    <xf numFmtId="44" fontId="123" fillId="8" borderId="0" xfId="3" applyFont="1" applyFill="1" applyBorder="1" applyAlignment="1">
      <alignment vertical="center" wrapText="1"/>
    </xf>
    <xf numFmtId="44" fontId="123" fillId="9" borderId="0" xfId="3" applyFont="1" applyFill="1" applyBorder="1" applyAlignment="1">
      <alignment vertical="center" wrapText="1"/>
    </xf>
    <xf numFmtId="44" fontId="123" fillId="10" borderId="0" xfId="3" applyFont="1" applyFill="1" applyBorder="1" applyAlignment="1">
      <alignment vertical="center" wrapText="1"/>
    </xf>
    <xf numFmtId="44" fontId="123" fillId="15" borderId="0" xfId="3" applyFont="1" applyFill="1" applyBorder="1" applyAlignment="1">
      <alignment vertical="center" wrapText="1"/>
    </xf>
    <xf numFmtId="44" fontId="123" fillId="11" borderId="0" xfId="3" applyFont="1" applyFill="1" applyBorder="1" applyAlignment="1">
      <alignment vertical="center" wrapText="1"/>
    </xf>
    <xf numFmtId="44" fontId="123" fillId="3" borderId="0" xfId="3" applyFont="1" applyFill="1" applyBorder="1" applyAlignment="1">
      <alignment vertical="center" wrapText="1"/>
    </xf>
    <xf numFmtId="44" fontId="123" fillId="21" borderId="0" xfId="3" applyFont="1" applyFill="1" applyBorder="1" applyAlignment="1">
      <alignment vertical="center" wrapText="1"/>
    </xf>
    <xf numFmtId="44" fontId="123" fillId="13" borderId="0" xfId="3" applyFont="1" applyFill="1" applyBorder="1" applyAlignment="1">
      <alignment vertical="center" wrapText="1"/>
    </xf>
    <xf numFmtId="44" fontId="123" fillId="28" borderId="0" xfId="3" applyFont="1" applyFill="1" applyBorder="1" applyAlignment="1">
      <alignment vertical="center" wrapText="1"/>
    </xf>
    <xf numFmtId="44" fontId="123" fillId="4" borderId="0" xfId="3" applyFont="1" applyFill="1" applyBorder="1" applyAlignment="1">
      <alignment vertical="center" wrapText="1"/>
    </xf>
    <xf numFmtId="44" fontId="123" fillId="12" borderId="0" xfId="3" applyFont="1" applyFill="1" applyBorder="1" applyAlignment="1">
      <alignment vertical="center" wrapText="1"/>
    </xf>
    <xf numFmtId="44" fontId="123" fillId="14" borderId="0" xfId="3" applyFont="1" applyFill="1" applyBorder="1" applyAlignment="1">
      <alignment vertical="center" wrapText="1"/>
    </xf>
    <xf numFmtId="44" fontId="123" fillId="5" borderId="0" xfId="3" applyFont="1" applyFill="1" applyBorder="1" applyAlignment="1">
      <alignment vertical="center" wrapText="1"/>
    </xf>
    <xf numFmtId="44" fontId="123" fillId="29" borderId="0" xfId="3" applyFont="1" applyFill="1" applyBorder="1" applyAlignment="1">
      <alignment vertical="center" wrapText="1"/>
    </xf>
    <xf numFmtId="44" fontId="123" fillId="30" borderId="0" xfId="3" applyFont="1" applyFill="1" applyBorder="1" applyAlignment="1">
      <alignment vertical="center" wrapText="1"/>
    </xf>
    <xf numFmtId="44" fontId="123" fillId="31" borderId="0" xfId="3" applyFont="1" applyFill="1" applyBorder="1" applyAlignment="1">
      <alignment vertical="center" wrapText="1"/>
    </xf>
    <xf numFmtId="44" fontId="123" fillId="22" borderId="0" xfId="3" applyFont="1" applyFill="1" applyBorder="1" applyAlignment="1">
      <alignment vertical="center" wrapText="1"/>
    </xf>
    <xf numFmtId="44" fontId="123" fillId="25" borderId="0" xfId="3" applyFont="1" applyFill="1" applyBorder="1" applyAlignment="1">
      <alignment vertical="center" wrapText="1"/>
    </xf>
    <xf numFmtId="44" fontId="123" fillId="26" borderId="0" xfId="3" applyFont="1" applyFill="1" applyBorder="1" applyAlignment="1">
      <alignment vertical="center" wrapText="1"/>
    </xf>
    <xf numFmtId="44" fontId="123" fillId="36" borderId="0" xfId="3" applyFont="1" applyFill="1" applyBorder="1" applyAlignment="1">
      <alignment vertical="center" wrapText="1"/>
    </xf>
    <xf numFmtId="44" fontId="123" fillId="16" borderId="0" xfId="3" applyFont="1" applyFill="1" applyBorder="1" applyAlignment="1">
      <alignment vertical="center" wrapText="1"/>
    </xf>
    <xf numFmtId="44" fontId="123" fillId="17" borderId="0" xfId="3" applyFont="1" applyFill="1" applyBorder="1" applyAlignment="1">
      <alignment vertical="center" wrapText="1"/>
    </xf>
    <xf numFmtId="44" fontId="123" fillId="20" borderId="0" xfId="3" applyFont="1" applyFill="1" applyBorder="1" applyAlignment="1">
      <alignment vertical="center" wrapText="1"/>
    </xf>
    <xf numFmtId="44" fontId="123" fillId="42" borderId="0" xfId="3" applyFont="1" applyFill="1" applyAlignment="1">
      <alignment vertical="center" wrapText="1"/>
    </xf>
    <xf numFmtId="44" fontId="115" fillId="10" borderId="0" xfId="3" applyFont="1" applyFill="1" applyBorder="1" applyAlignment="1">
      <alignment vertical="center" wrapText="1"/>
    </xf>
    <xf numFmtId="44" fontId="115" fillId="7" borderId="0" xfId="3" applyFont="1" applyFill="1" applyBorder="1" applyAlignment="1">
      <alignment vertical="center" wrapText="1"/>
    </xf>
    <xf numFmtId="44" fontId="115" fillId="15" borderId="0" xfId="3" applyFont="1" applyFill="1" applyBorder="1" applyAlignment="1">
      <alignment vertical="center" wrapText="1"/>
    </xf>
    <xf numFmtId="44" fontId="115" fillId="11" borderId="0" xfId="3" applyFont="1" applyFill="1" applyBorder="1" applyAlignment="1">
      <alignment vertical="center" wrapText="1"/>
    </xf>
    <xf numFmtId="44" fontId="115" fillId="3" borderId="0" xfId="3" applyFont="1" applyFill="1" applyBorder="1" applyAlignment="1">
      <alignment vertical="center" wrapText="1"/>
    </xf>
    <xf numFmtId="44" fontId="115" fillId="21" borderId="0" xfId="3" applyFont="1" applyFill="1" applyBorder="1" applyAlignment="1">
      <alignment vertical="center" wrapText="1"/>
    </xf>
    <xf numFmtId="44" fontId="115" fillId="13" borderId="0" xfId="3" applyFont="1" applyFill="1" applyBorder="1" applyAlignment="1">
      <alignment vertical="center" wrapText="1"/>
    </xf>
    <xf numFmtId="44" fontId="115" fillId="28" borderId="0" xfId="3" applyFont="1" applyFill="1" applyBorder="1" applyAlignment="1">
      <alignment vertical="center" wrapText="1"/>
    </xf>
    <xf numFmtId="44" fontId="115" fillId="4" borderId="0" xfId="3" applyFont="1" applyFill="1" applyBorder="1" applyAlignment="1">
      <alignment vertical="center" wrapText="1"/>
    </xf>
    <xf numFmtId="44" fontId="115" fillId="12" borderId="0" xfId="3" applyFont="1" applyFill="1" applyBorder="1" applyAlignment="1">
      <alignment vertical="center" wrapText="1"/>
    </xf>
    <xf numFmtId="44" fontId="115" fillId="14" borderId="0" xfId="3" applyFont="1" applyFill="1" applyBorder="1" applyAlignment="1">
      <alignment vertical="center" wrapText="1"/>
    </xf>
    <xf numFmtId="44" fontId="115" fillId="5" borderId="0" xfId="3" applyFont="1" applyFill="1" applyBorder="1" applyAlignment="1">
      <alignment vertical="center" wrapText="1"/>
    </xf>
    <xf numFmtId="44" fontId="115" fillId="29" borderId="0" xfId="3" applyFont="1" applyFill="1" applyBorder="1" applyAlignment="1">
      <alignment vertical="center" wrapText="1"/>
    </xf>
    <xf numFmtId="44" fontId="115" fillId="30" borderId="0" xfId="3" applyFont="1" applyFill="1" applyBorder="1" applyAlignment="1">
      <alignment vertical="center" wrapText="1"/>
    </xf>
    <xf numFmtId="44" fontId="115" fillId="31" borderId="0" xfId="3" applyFont="1" applyFill="1" applyBorder="1" applyAlignment="1">
      <alignment vertical="center" wrapText="1"/>
    </xf>
    <xf numFmtId="44" fontId="115" fillId="22" borderId="0" xfId="3" applyFont="1" applyFill="1" applyBorder="1" applyAlignment="1">
      <alignment vertical="center" wrapText="1"/>
    </xf>
    <xf numFmtId="44" fontId="115" fillId="25" borderId="0" xfId="3" applyFont="1" applyFill="1" applyBorder="1" applyAlignment="1">
      <alignment vertical="center" wrapText="1"/>
    </xf>
    <xf numFmtId="44" fontId="115" fillId="26" borderId="0" xfId="3" applyFont="1" applyFill="1" applyBorder="1" applyAlignment="1">
      <alignment vertical="center" wrapText="1"/>
    </xf>
    <xf numFmtId="44" fontId="115" fillId="36" borderId="0" xfId="3" applyFont="1" applyFill="1" applyBorder="1" applyAlignment="1">
      <alignment vertical="center" wrapText="1"/>
    </xf>
    <xf numFmtId="44" fontId="115" fillId="16" borderId="0" xfId="3" applyFont="1" applyFill="1" applyBorder="1" applyAlignment="1">
      <alignment vertical="center" wrapText="1"/>
    </xf>
    <xf numFmtId="44" fontId="115" fillId="17" borderId="0" xfId="3" applyFont="1" applyFill="1" applyBorder="1" applyAlignment="1">
      <alignment vertical="center" wrapText="1"/>
    </xf>
    <xf numFmtId="44" fontId="115" fillId="20" borderId="0" xfId="3" applyFont="1" applyFill="1" applyBorder="1" applyAlignment="1">
      <alignment vertical="center" wrapText="1"/>
    </xf>
    <xf numFmtId="44" fontId="115" fillId="42" borderId="0" xfId="3" applyFont="1" applyFill="1" applyAlignment="1">
      <alignment vertical="center" wrapText="1"/>
    </xf>
    <xf numFmtId="44" fontId="117" fillId="8" borderId="0" xfId="3" applyFont="1" applyFill="1" applyBorder="1" applyAlignment="1">
      <alignment vertical="center" wrapText="1"/>
    </xf>
    <xf numFmtId="44" fontId="117" fillId="9" borderId="0" xfId="3" applyFont="1" applyFill="1" applyBorder="1" applyAlignment="1">
      <alignment vertical="center" wrapText="1"/>
    </xf>
    <xf numFmtId="44" fontId="117" fillId="10" borderId="0" xfId="3" applyFont="1" applyFill="1" applyBorder="1" applyAlignment="1">
      <alignment vertical="center" wrapText="1"/>
    </xf>
    <xf numFmtId="44" fontId="117" fillId="7" borderId="0" xfId="3" applyFont="1" applyFill="1" applyBorder="1" applyAlignment="1">
      <alignment vertical="center" wrapText="1"/>
    </xf>
    <xf numFmtId="44" fontId="117" fillId="15" borderId="0" xfId="3" applyFont="1" applyFill="1" applyBorder="1" applyAlignment="1">
      <alignment vertical="center" wrapText="1"/>
    </xf>
    <xf numFmtId="44" fontId="117" fillId="11" borderId="0" xfId="3" applyFont="1" applyFill="1" applyBorder="1" applyAlignment="1">
      <alignment vertical="center" wrapText="1"/>
    </xf>
    <xf numFmtId="44" fontId="117" fillId="3" borderId="0" xfId="3" applyFont="1" applyFill="1" applyBorder="1" applyAlignment="1">
      <alignment vertical="center" wrapText="1"/>
    </xf>
    <xf numFmtId="44" fontId="117" fillId="21" borderId="0" xfId="3" applyFont="1" applyFill="1" applyBorder="1" applyAlignment="1">
      <alignment vertical="center" wrapText="1"/>
    </xf>
    <xf numFmtId="44" fontId="117" fillId="13" borderId="0" xfId="3" applyFont="1" applyFill="1" applyBorder="1" applyAlignment="1">
      <alignment vertical="center" wrapText="1"/>
    </xf>
    <xf numFmtId="44" fontId="125" fillId="7" borderId="0" xfId="3" applyFont="1" applyFill="1" applyBorder="1" applyAlignment="1">
      <alignment vertical="center" wrapText="1"/>
    </xf>
    <xf numFmtId="44" fontId="128" fillId="4" borderId="0" xfId="3" applyFont="1" applyFill="1" applyBorder="1" applyAlignment="1">
      <alignment vertical="center" wrapText="1"/>
    </xf>
    <xf numFmtId="44" fontId="128" fillId="16" borderId="0" xfId="3" applyFont="1" applyFill="1" applyBorder="1" applyAlignment="1">
      <alignment vertical="center" wrapText="1"/>
    </xf>
    <xf numFmtId="44" fontId="125" fillId="3" borderId="0" xfId="3" applyFont="1" applyFill="1" applyBorder="1" applyAlignment="1">
      <alignment vertical="center" wrapText="1"/>
    </xf>
    <xf numFmtId="44" fontId="125" fillId="4" borderId="0" xfId="3" applyFont="1" applyFill="1" applyBorder="1" applyAlignment="1">
      <alignment vertical="center" wrapText="1"/>
    </xf>
    <xf numFmtId="44" fontId="125" fillId="12" borderId="0" xfId="3" applyFont="1" applyFill="1" applyBorder="1" applyAlignment="1">
      <alignment vertical="center" wrapText="1"/>
    </xf>
    <xf numFmtId="44" fontId="125" fillId="16" borderId="0" xfId="3" applyFont="1" applyFill="1" applyBorder="1" applyAlignment="1">
      <alignment vertical="center" wrapText="1"/>
    </xf>
    <xf numFmtId="44" fontId="125" fillId="42" borderId="0" xfId="3" applyFont="1" applyFill="1" applyAlignment="1">
      <alignment vertical="center" wrapText="1"/>
    </xf>
    <xf numFmtId="44" fontId="128" fillId="2" borderId="0" xfId="3" applyFont="1" applyFill="1" applyBorder="1" applyAlignment="1">
      <alignment horizontal="right" vertical="center" wrapText="1"/>
    </xf>
    <xf numFmtId="44" fontId="128" fillId="8" borderId="0" xfId="3" applyFont="1" applyFill="1" applyBorder="1" applyAlignment="1">
      <alignment vertical="center" wrapText="1"/>
    </xf>
    <xf numFmtId="44" fontId="128" fillId="9" borderId="0" xfId="3" applyFont="1" applyFill="1" applyBorder="1" applyAlignment="1">
      <alignment vertical="center" wrapText="1"/>
    </xf>
    <xf numFmtId="44" fontId="128" fillId="10" borderId="0" xfId="3" applyFont="1" applyFill="1" applyBorder="1" applyAlignment="1">
      <alignment vertical="center" wrapText="1"/>
    </xf>
    <xf numFmtId="44" fontId="128" fillId="15" borderId="0" xfId="3" applyFont="1" applyFill="1" applyBorder="1" applyAlignment="1">
      <alignment vertical="center" wrapText="1"/>
    </xf>
    <xf numFmtId="44" fontId="128" fillId="11" borderId="0" xfId="3" applyFont="1" applyFill="1" applyBorder="1" applyAlignment="1">
      <alignment vertical="center" wrapText="1"/>
    </xf>
    <xf numFmtId="44" fontId="128" fillId="3" borderId="0" xfId="3" applyFont="1" applyFill="1" applyBorder="1" applyAlignment="1">
      <alignment vertical="center" wrapText="1"/>
    </xf>
    <xf numFmtId="44" fontId="128" fillId="21" borderId="0" xfId="3" applyFont="1" applyFill="1" applyBorder="1" applyAlignment="1">
      <alignment vertical="center" wrapText="1"/>
    </xf>
    <xf numFmtId="44" fontId="128" fillId="13" borderId="0" xfId="3" applyFont="1" applyFill="1" applyBorder="1" applyAlignment="1">
      <alignment vertical="center" wrapText="1"/>
    </xf>
    <xf numFmtId="44" fontId="128" fillId="28" borderId="0" xfId="3" applyFont="1" applyFill="1" applyBorder="1" applyAlignment="1">
      <alignment vertical="center" wrapText="1"/>
    </xf>
    <xf numFmtId="44" fontId="128" fillId="14" borderId="0" xfId="3" applyFont="1" applyFill="1" applyBorder="1" applyAlignment="1">
      <alignment vertical="center" wrapText="1"/>
    </xf>
    <xf numFmtId="44" fontId="128" fillId="5" borderId="0" xfId="3" applyFont="1" applyFill="1" applyBorder="1" applyAlignment="1">
      <alignment vertical="center" wrapText="1"/>
    </xf>
    <xf numFmtId="44" fontId="128" fillId="29" borderId="0" xfId="3" applyFont="1" applyFill="1" applyBorder="1" applyAlignment="1">
      <alignment vertical="center" wrapText="1"/>
    </xf>
    <xf numFmtId="44" fontId="128" fillId="30" borderId="0" xfId="3" applyFont="1" applyFill="1" applyBorder="1" applyAlignment="1">
      <alignment vertical="center" wrapText="1"/>
    </xf>
    <xf numFmtId="44" fontId="128" fillId="31" borderId="0" xfId="3" applyFont="1" applyFill="1" applyBorder="1" applyAlignment="1">
      <alignment vertical="center" wrapText="1"/>
    </xf>
    <xf numFmtId="44" fontId="128" fillId="22" borderId="0" xfId="3" applyFont="1" applyFill="1" applyBorder="1" applyAlignment="1">
      <alignment vertical="center" wrapText="1"/>
    </xf>
    <xf numFmtId="44" fontId="128" fillId="25" borderId="0" xfId="3" applyFont="1" applyFill="1" applyBorder="1" applyAlignment="1">
      <alignment vertical="center" wrapText="1"/>
    </xf>
    <xf numFmtId="44" fontId="128" fillId="26" borderId="0" xfId="3" applyFont="1" applyFill="1" applyBorder="1" applyAlignment="1">
      <alignment vertical="center" wrapText="1"/>
    </xf>
    <xf numFmtId="44" fontId="128" fillId="36" borderId="0" xfId="3" applyFont="1" applyFill="1" applyBorder="1" applyAlignment="1">
      <alignment vertical="center" wrapText="1"/>
    </xf>
    <xf numFmtId="44" fontId="128" fillId="17" borderId="0" xfId="3" applyFont="1" applyFill="1" applyBorder="1" applyAlignment="1">
      <alignment vertical="center" wrapText="1"/>
    </xf>
    <xf numFmtId="44" fontId="128" fillId="20" borderId="0" xfId="3" applyFont="1" applyFill="1" applyBorder="1" applyAlignment="1">
      <alignment vertical="center" wrapText="1"/>
    </xf>
    <xf numFmtId="44" fontId="128" fillId="42" borderId="0" xfId="3" applyFont="1" applyFill="1" applyAlignment="1">
      <alignment vertical="center" wrapText="1"/>
    </xf>
    <xf numFmtId="0" fontId="114" fillId="0" borderId="0" xfId="0" applyFont="1" applyAlignment="1">
      <alignment horizontal="left" vertical="center" wrapText="1"/>
    </xf>
    <xf numFmtId="0" fontId="100" fillId="9" borderId="0" xfId="0" applyFont="1" applyFill="1" applyAlignment="1">
      <alignment wrapText="1"/>
    </xf>
    <xf numFmtId="0" fontId="100" fillId="10" borderId="0" xfId="0" applyFont="1" applyFill="1" applyAlignment="1">
      <alignment wrapText="1"/>
    </xf>
    <xf numFmtId="0" fontId="100" fillId="15" borderId="0" xfId="0" applyFont="1" applyFill="1" applyAlignment="1">
      <alignment wrapText="1"/>
    </xf>
    <xf numFmtId="0" fontId="100" fillId="11" borderId="0" xfId="0" applyFont="1" applyFill="1" applyAlignment="1">
      <alignment wrapText="1"/>
    </xf>
    <xf numFmtId="0" fontId="100" fillId="21" borderId="0" xfId="0" applyFont="1" applyFill="1" applyAlignment="1">
      <alignment wrapText="1"/>
    </xf>
    <xf numFmtId="0" fontId="100" fillId="13" borderId="0" xfId="0" applyFont="1" applyFill="1" applyAlignment="1">
      <alignment wrapText="1"/>
    </xf>
    <xf numFmtId="0" fontId="100" fillId="28" borderId="0" xfId="0" applyFont="1" applyFill="1" applyAlignment="1">
      <alignment wrapText="1"/>
    </xf>
    <xf numFmtId="0" fontId="100" fillId="14" borderId="0" xfId="0" applyFont="1" applyFill="1" applyAlignment="1">
      <alignment wrapText="1"/>
    </xf>
    <xf numFmtId="0" fontId="100" fillId="5" borderId="0" xfId="0" applyFont="1" applyFill="1" applyAlignment="1">
      <alignment wrapText="1"/>
    </xf>
    <xf numFmtId="0" fontId="100" fillId="29" borderId="0" xfId="0" applyFont="1" applyFill="1" applyAlignment="1">
      <alignment wrapText="1"/>
    </xf>
    <xf numFmtId="0" fontId="100" fillId="30" borderId="0" xfId="0" applyFont="1" applyFill="1" applyAlignment="1">
      <alignment wrapText="1"/>
    </xf>
    <xf numFmtId="0" fontId="100" fillId="25" borderId="0" xfId="0" applyFont="1" applyFill="1" applyAlignment="1">
      <alignment wrapText="1"/>
    </xf>
    <xf numFmtId="0" fontId="100" fillId="26" borderId="0" xfId="0" applyFont="1" applyFill="1" applyAlignment="1">
      <alignment wrapText="1"/>
    </xf>
    <xf numFmtId="0" fontId="100" fillId="36" borderId="0" xfId="0" applyFont="1" applyFill="1" applyAlignment="1">
      <alignment wrapText="1"/>
    </xf>
    <xf numFmtId="0" fontId="100" fillId="17" borderId="0" xfId="0" applyFont="1" applyFill="1" applyAlignment="1">
      <alignment wrapText="1"/>
    </xf>
    <xf numFmtId="0" fontId="100" fillId="20" borderId="0" xfId="0" applyFont="1" applyFill="1" applyAlignment="1">
      <alignment wrapText="1"/>
    </xf>
    <xf numFmtId="0" fontId="100" fillId="0" borderId="0" xfId="0" applyFont="1" applyAlignment="1">
      <alignment horizontal="left" vertical="center" wrapText="1"/>
    </xf>
    <xf numFmtId="0" fontId="100" fillId="0" borderId="0" xfId="0" applyFont="1" applyAlignment="1">
      <alignment horizontal="right" wrapText="1"/>
    </xf>
    <xf numFmtId="0" fontId="100" fillId="0" borderId="0" xfId="0" quotePrefix="1" applyFont="1" applyAlignment="1">
      <alignment horizontal="left" vertical="center" wrapText="1"/>
    </xf>
    <xf numFmtId="16" fontId="100" fillId="0" borderId="0" xfId="0" quotePrefix="1" applyNumberFormat="1" applyFont="1" applyAlignment="1">
      <alignment horizontal="left" vertical="center" wrapText="1"/>
    </xf>
    <xf numFmtId="14" fontId="100" fillId="0" borderId="0" xfId="0" applyNumberFormat="1" applyFont="1" applyAlignment="1">
      <alignment horizontal="left" vertical="center" wrapText="1"/>
    </xf>
    <xf numFmtId="1" fontId="100" fillId="19" borderId="0" xfId="0" applyNumberFormat="1" applyFont="1" applyFill="1" applyAlignment="1">
      <alignment horizontal="left" vertical="center" wrapText="1"/>
    </xf>
    <xf numFmtId="164" fontId="100" fillId="19" borderId="0" xfId="0" applyNumberFormat="1" applyFont="1" applyFill="1" applyAlignment="1">
      <alignment horizontal="left" vertical="center" wrapText="1"/>
    </xf>
    <xf numFmtId="43" fontId="100" fillId="0" borderId="0" xfId="1" applyFont="1" applyFill="1" applyBorder="1" applyAlignment="1">
      <alignment wrapText="1"/>
    </xf>
    <xf numFmtId="164" fontId="100" fillId="0" borderId="0" xfId="3" applyNumberFormat="1" applyFont="1" applyFill="1" applyBorder="1" applyAlignment="1">
      <alignment vertical="center" wrapText="1"/>
    </xf>
    <xf numFmtId="164" fontId="121" fillId="19" borderId="0" xfId="0" applyNumberFormat="1" applyFont="1" applyFill="1" applyAlignment="1">
      <alignment horizontal="left" vertical="center" wrapText="1"/>
    </xf>
    <xf numFmtId="164" fontId="119" fillId="19" borderId="0" xfId="0" applyNumberFormat="1" applyFont="1" applyFill="1" applyAlignment="1">
      <alignment horizontal="left" vertical="center" wrapText="1"/>
    </xf>
    <xf numFmtId="49" fontId="121" fillId="19" borderId="0" xfId="0" applyNumberFormat="1" applyFont="1" applyFill="1" applyAlignment="1">
      <alignment horizontal="left" vertical="center" wrapText="1"/>
    </xf>
    <xf numFmtId="164" fontId="121" fillId="19" borderId="0" xfId="0" applyNumberFormat="1" applyFont="1" applyFill="1" applyAlignment="1">
      <alignment wrapText="1"/>
    </xf>
    <xf numFmtId="0" fontId="100" fillId="7" borderId="0" xfId="0" applyFont="1" applyFill="1" applyAlignment="1">
      <alignment wrapText="1"/>
    </xf>
    <xf numFmtId="0" fontId="100" fillId="4" borderId="0" xfId="0" applyFont="1" applyFill="1" applyAlignment="1">
      <alignment wrapText="1"/>
    </xf>
    <xf numFmtId="0" fontId="100" fillId="12" borderId="0" xfId="0" applyFont="1" applyFill="1" applyAlignment="1">
      <alignment wrapText="1"/>
    </xf>
    <xf numFmtId="0" fontId="100" fillId="31" borderId="0" xfId="0" applyFont="1" applyFill="1" applyAlignment="1">
      <alignment wrapText="1"/>
    </xf>
    <xf numFmtId="0" fontId="100" fillId="6" borderId="0" xfId="0" applyFont="1" applyFill="1" applyAlignment="1">
      <alignment wrapText="1"/>
    </xf>
    <xf numFmtId="0" fontId="100" fillId="16" borderId="0" xfId="0" applyFont="1" applyFill="1" applyAlignment="1">
      <alignment wrapText="1"/>
    </xf>
    <xf numFmtId="167" fontId="100" fillId="19" borderId="0" xfId="3" applyNumberFormat="1" applyFont="1" applyFill="1" applyBorder="1" applyAlignment="1">
      <alignment horizontal="right" wrapText="1"/>
    </xf>
    <xf numFmtId="164" fontId="100" fillId="19" borderId="0" xfId="0" applyNumberFormat="1" applyFont="1" applyFill="1" applyAlignment="1">
      <alignment wrapText="1"/>
    </xf>
    <xf numFmtId="3" fontId="100" fillId="19" borderId="0" xfId="0" applyNumberFormat="1" applyFont="1" applyFill="1" applyAlignment="1">
      <alignment wrapText="1"/>
    </xf>
    <xf numFmtId="164" fontId="100" fillId="0" borderId="0" xfId="0" applyNumberFormat="1" applyFont="1" applyAlignment="1">
      <alignment horizontal="right" vertical="center" wrapText="1"/>
    </xf>
    <xf numFmtId="3" fontId="100" fillId="0" borderId="0" xfId="0" applyNumberFormat="1" applyFont="1" applyAlignment="1">
      <alignment vertical="center" wrapText="1"/>
    </xf>
    <xf numFmtId="164" fontId="100" fillId="19" borderId="0" xfId="0" applyNumberFormat="1" applyFont="1" applyFill="1" applyAlignment="1">
      <alignment vertical="center" wrapText="1"/>
    </xf>
    <xf numFmtId="43" fontId="100" fillId="0" borderId="0" xfId="1" applyFont="1" applyFill="1" applyBorder="1" applyAlignment="1">
      <alignment horizontal="left" vertical="center" wrapText="1"/>
    </xf>
    <xf numFmtId="164" fontId="100" fillId="0" borderId="0" xfId="3" applyNumberFormat="1" applyFont="1" applyFill="1" applyBorder="1" applyAlignment="1">
      <alignment horizontal="right" vertical="center" wrapText="1"/>
    </xf>
    <xf numFmtId="44" fontId="100" fillId="0" borderId="0" xfId="3" applyFont="1" applyFill="1" applyBorder="1" applyAlignment="1">
      <alignment horizontal="right" vertical="center" wrapText="1"/>
    </xf>
    <xf numFmtId="167" fontId="100" fillId="0" borderId="0" xfId="3" applyNumberFormat="1" applyFont="1" applyFill="1" applyBorder="1" applyAlignment="1">
      <alignment vertical="center" wrapText="1"/>
    </xf>
    <xf numFmtId="164" fontId="123" fillId="25" borderId="0" xfId="0" applyNumberFormat="1" applyFont="1" applyFill="1" applyAlignment="1">
      <alignment horizontal="left" vertical="center" wrapText="1"/>
    </xf>
    <xf numFmtId="0" fontId="132" fillId="0" borderId="0" xfId="0" applyFont="1"/>
    <xf numFmtId="10" fontId="100" fillId="0" borderId="0" xfId="4" applyNumberFormat="1" applyFont="1" applyFill="1" applyBorder="1" applyAlignment="1">
      <alignment horizontal="right" wrapText="1"/>
    </xf>
    <xf numFmtId="166" fontId="100" fillId="0" borderId="0" xfId="0" applyNumberFormat="1" applyFont="1" applyAlignment="1">
      <alignment horizontal="left" vertical="center" wrapText="1"/>
    </xf>
    <xf numFmtId="166" fontId="100" fillId="0" borderId="0" xfId="1" applyNumberFormat="1" applyFont="1" applyFill="1" applyBorder="1" applyAlignment="1">
      <alignment horizontal="left" vertical="center" wrapText="1"/>
    </xf>
    <xf numFmtId="0" fontId="100" fillId="0" borderId="0" xfId="4" applyNumberFormat="1" applyFont="1" applyFill="1" applyBorder="1" applyAlignment="1">
      <alignment horizontal="right" wrapText="1"/>
    </xf>
    <xf numFmtId="164" fontId="117" fillId="19" borderId="0" xfId="0" applyNumberFormat="1" applyFont="1" applyFill="1" applyAlignment="1">
      <alignment horizontal="left" vertical="center" wrapText="1"/>
    </xf>
    <xf numFmtId="164" fontId="100" fillId="32" borderId="0" xfId="0" applyNumberFormat="1" applyFont="1" applyFill="1" applyAlignment="1">
      <alignment wrapText="1"/>
    </xf>
    <xf numFmtId="44" fontId="100" fillId="7" borderId="0" xfId="3" applyFont="1" applyFill="1" applyBorder="1" applyAlignment="1">
      <alignment vertical="center" wrapText="1"/>
    </xf>
    <xf numFmtId="164" fontId="100" fillId="18" borderId="0" xfId="0" applyNumberFormat="1" applyFont="1" applyFill="1" applyAlignment="1">
      <alignment wrapText="1"/>
    </xf>
    <xf numFmtId="44" fontId="133" fillId="2" borderId="0" xfId="3" applyFont="1" applyFill="1" applyBorder="1" applyAlignment="1">
      <alignment horizontal="right" vertical="center" wrapText="1"/>
    </xf>
    <xf numFmtId="164" fontId="117" fillId="46" borderId="0" xfId="0" applyNumberFormat="1" applyFont="1" applyFill="1" applyAlignment="1">
      <alignment horizontal="left" vertical="center" wrapText="1"/>
    </xf>
    <xf numFmtId="164" fontId="134" fillId="19" borderId="0" xfId="0" applyNumberFormat="1" applyFont="1" applyFill="1" applyAlignment="1">
      <alignment horizontal="left" vertical="center" wrapText="1"/>
    </xf>
    <xf numFmtId="44" fontId="100" fillId="19" borderId="0" xfId="3" applyFont="1" applyFill="1" applyBorder="1" applyAlignment="1">
      <alignment horizontal="right" vertical="center" wrapText="1"/>
    </xf>
    <xf numFmtId="44" fontId="100" fillId="19" borderId="0" xfId="3" applyFont="1" applyFill="1" applyBorder="1" applyAlignment="1">
      <alignment vertical="center" wrapText="1"/>
    </xf>
    <xf numFmtId="44" fontId="100" fillId="19" borderId="0" xfId="3" applyFont="1" applyFill="1" applyAlignment="1">
      <alignment vertical="center" wrapText="1"/>
    </xf>
    <xf numFmtId="164" fontId="134" fillId="46" borderId="0" xfId="0" applyNumberFormat="1" applyFont="1" applyFill="1" applyAlignment="1">
      <alignment horizontal="left" vertical="center" wrapText="1"/>
    </xf>
    <xf numFmtId="164" fontId="100" fillId="23" borderId="0" xfId="0" applyNumberFormat="1" applyFont="1" applyFill="1" applyAlignment="1">
      <alignment wrapText="1"/>
    </xf>
    <xf numFmtId="44" fontId="100" fillId="8" borderId="0" xfId="3" applyFont="1" applyFill="1" applyBorder="1" applyAlignment="1">
      <alignment horizontal="right" vertical="center" wrapText="1"/>
    </xf>
    <xf numFmtId="164" fontId="133" fillId="50" borderId="0" xfId="0" applyNumberFormat="1" applyFont="1" applyFill="1" applyAlignment="1">
      <alignment horizontal="left" vertical="center" wrapText="1"/>
    </xf>
    <xf numFmtId="164" fontId="134" fillId="0" borderId="0" xfId="0" applyNumberFormat="1" applyFont="1" applyAlignment="1">
      <alignment horizontal="left" vertical="center" wrapText="1"/>
    </xf>
    <xf numFmtId="44" fontId="117" fillId="2" borderId="0" xfId="3" applyFont="1" applyFill="1" applyBorder="1" applyAlignment="1">
      <alignment horizontal="right" vertical="center" wrapText="1"/>
    </xf>
    <xf numFmtId="164" fontId="121" fillId="0" borderId="0" xfId="0" applyNumberFormat="1" applyFont="1" applyAlignment="1">
      <alignment horizontal="left" vertical="center" wrapText="1"/>
    </xf>
    <xf numFmtId="44" fontId="133" fillId="19" borderId="0" xfId="3" applyFont="1" applyFill="1" applyBorder="1" applyAlignment="1">
      <alignment horizontal="right" vertical="center" wrapText="1"/>
    </xf>
    <xf numFmtId="44" fontId="114" fillId="5" borderId="0" xfId="3" applyFont="1" applyFill="1" applyBorder="1" applyAlignment="1">
      <alignment vertical="center" wrapText="1"/>
    </xf>
    <xf numFmtId="44" fontId="114" fillId="30" borderId="0" xfId="3" applyFont="1" applyFill="1" applyBorder="1" applyAlignment="1">
      <alignment vertical="center" wrapText="1"/>
    </xf>
    <xf numFmtId="44" fontId="114" fillId="21" borderId="0" xfId="3" applyFont="1" applyFill="1" applyBorder="1" applyAlignment="1">
      <alignment vertical="center" wrapText="1"/>
    </xf>
    <xf numFmtId="44" fontId="114" fillId="25" borderId="0" xfId="3" applyFont="1" applyFill="1" applyBorder="1" applyAlignment="1">
      <alignment vertical="center" wrapText="1"/>
    </xf>
    <xf numFmtId="44" fontId="114" fillId="26" borderId="0" xfId="3" applyFont="1" applyFill="1" applyBorder="1" applyAlignment="1">
      <alignment vertical="center" wrapText="1"/>
    </xf>
    <xf numFmtId="44" fontId="114" fillId="17" borderId="0" xfId="3" applyFont="1" applyFill="1" applyBorder="1" applyAlignment="1">
      <alignment vertical="center" wrapText="1"/>
    </xf>
    <xf numFmtId="44" fontId="114" fillId="20" borderId="0" xfId="3" applyFont="1" applyFill="1" applyBorder="1" applyAlignment="1">
      <alignment vertical="center" wrapText="1"/>
    </xf>
    <xf numFmtId="164" fontId="128" fillId="0" borderId="0" xfId="0" applyNumberFormat="1" applyFont="1" applyAlignment="1">
      <alignment wrapText="1"/>
    </xf>
    <xf numFmtId="44" fontId="100" fillId="0" borderId="0" xfId="3" applyFont="1" applyAlignment="1">
      <alignment horizontal="right" vertical="center" wrapText="1"/>
    </xf>
    <xf numFmtId="44" fontId="117" fillId="0" borderId="0" xfId="3" applyFont="1" applyFill="1" applyBorder="1" applyAlignment="1">
      <alignment horizontal="left" vertical="center" wrapText="1"/>
    </xf>
    <xf numFmtId="164" fontId="100" fillId="0" borderId="0" xfId="1" applyNumberFormat="1" applyFont="1" applyFill="1" applyBorder="1" applyAlignment="1">
      <alignment vertical="center" wrapText="1"/>
    </xf>
    <xf numFmtId="0" fontId="121" fillId="0" borderId="0" xfId="0" applyFont="1" applyAlignment="1">
      <alignment wrapText="1"/>
    </xf>
    <xf numFmtId="44" fontId="100" fillId="0" borderId="0" xfId="3" applyFont="1" applyAlignment="1">
      <alignment wrapText="1"/>
    </xf>
    <xf numFmtId="164" fontId="133" fillId="0" borderId="0" xfId="0" applyNumberFormat="1" applyFont="1" applyAlignment="1">
      <alignment vertical="center" wrapText="1"/>
    </xf>
    <xf numFmtId="164" fontId="117" fillId="0" borderId="0" xfId="0" applyNumberFormat="1" applyFont="1" applyAlignment="1">
      <alignment vertical="center" wrapText="1"/>
    </xf>
    <xf numFmtId="1" fontId="120" fillId="0" borderId="0" xfId="0" applyNumberFormat="1" applyFont="1" applyAlignment="1">
      <alignment horizontal="left" vertical="center" wrapText="1"/>
    </xf>
    <xf numFmtId="164" fontId="117" fillId="44" borderId="0" xfId="0" applyNumberFormat="1" applyFont="1" applyFill="1" applyAlignment="1">
      <alignment horizontal="left" vertical="center" wrapText="1"/>
    </xf>
    <xf numFmtId="164" fontId="117" fillId="43" borderId="0" xfId="0" applyNumberFormat="1" applyFont="1" applyFill="1" applyAlignment="1">
      <alignment horizontal="left" vertical="center" wrapText="1"/>
    </xf>
    <xf numFmtId="0" fontId="100" fillId="18" borderId="0" xfId="0" applyFont="1" applyFill="1" applyAlignment="1">
      <alignment wrapText="1"/>
    </xf>
    <xf numFmtId="0" fontId="100" fillId="2" borderId="0" xfId="0" applyFont="1" applyFill="1" applyAlignment="1">
      <alignment horizontal="right" wrapText="1"/>
    </xf>
    <xf numFmtId="0" fontId="100" fillId="3" borderId="0" xfId="0" applyFont="1" applyFill="1" applyAlignment="1">
      <alignment wrapText="1"/>
    </xf>
    <xf numFmtId="0" fontId="30" fillId="18" borderId="6" xfId="0" applyFont="1" applyFill="1" applyBorder="1" applyAlignment="1">
      <alignment horizontal="right" vertical="center"/>
    </xf>
    <xf numFmtId="0" fontId="30" fillId="18" borderId="7" xfId="0" applyFont="1" applyFill="1" applyBorder="1" applyAlignment="1">
      <alignment horizontal="right" vertical="center"/>
    </xf>
    <xf numFmtId="0" fontId="30" fillId="18" borderId="6" xfId="0" applyFont="1" applyFill="1" applyBorder="1" applyAlignment="1">
      <alignment horizontal="center" vertical="center"/>
    </xf>
    <xf numFmtId="0" fontId="30" fillId="18" borderId="7" xfId="0" applyFont="1" applyFill="1" applyBorder="1" applyAlignment="1">
      <alignment horizontal="center" vertical="center"/>
    </xf>
    <xf numFmtId="0" fontId="30" fillId="18" borderId="6" xfId="0" applyFont="1" applyFill="1" applyBorder="1" applyAlignment="1">
      <alignment horizontal="center" vertical="center" wrapText="1"/>
    </xf>
    <xf numFmtId="0" fontId="30" fillId="18" borderId="7" xfId="0" applyFont="1" applyFill="1" applyBorder="1" applyAlignment="1">
      <alignment horizontal="center" vertical="center" wrapText="1"/>
    </xf>
    <xf numFmtId="164" fontId="108" fillId="41" borderId="0" xfId="0" applyNumberFormat="1" applyFont="1" applyFill="1" applyAlignment="1">
      <alignment horizontal="center" vertical="center" wrapText="1"/>
    </xf>
    <xf numFmtId="164" fontId="102" fillId="41" borderId="0" xfId="0" applyNumberFormat="1" applyFont="1" applyFill="1" applyAlignment="1">
      <alignment horizontal="center" vertical="center" wrapText="1"/>
    </xf>
    <xf numFmtId="164" fontId="100" fillId="41" borderId="0" xfId="0" applyNumberFormat="1" applyFont="1" applyFill="1" applyAlignment="1">
      <alignment horizontal="center" vertical="center" wrapText="1"/>
    </xf>
    <xf numFmtId="164" fontId="130" fillId="41" borderId="0" xfId="0" applyNumberFormat="1" applyFont="1" applyFill="1" applyAlignment="1">
      <alignment horizontal="center" vertical="center" wrapText="1"/>
    </xf>
    <xf numFmtId="164" fontId="129" fillId="41" borderId="0" xfId="0" applyNumberFormat="1" applyFont="1" applyFill="1" applyAlignment="1">
      <alignment horizontal="center" vertical="center" wrapText="1"/>
    </xf>
    <xf numFmtId="164" fontId="130" fillId="0" borderId="0" xfId="0" applyNumberFormat="1" applyFont="1" applyAlignment="1">
      <alignment horizontal="center" vertical="center" wrapText="1"/>
    </xf>
    <xf numFmtId="164" fontId="100" fillId="0" borderId="0" xfId="0" applyNumberFormat="1" applyFont="1" applyAlignment="1">
      <alignment horizontal="center" vertical="center" wrapText="1"/>
    </xf>
  </cellXfs>
  <cellStyles count="6">
    <cellStyle name="Comma" xfId="1" builtinId="3"/>
    <cellStyle name="Currency" xfId="3" builtinId="4"/>
    <cellStyle name="Normal" xfId="0" builtinId="0"/>
    <cellStyle name="Normal_Sheet2" xfId="2" xr:uid="{00000000-0005-0000-0000-000002000000}"/>
    <cellStyle name="Percent" xfId="4" builtinId="5"/>
    <cellStyle name="Style0" xfId="5" xr:uid="{F242668C-9B71-46A1-828F-B97E3CDD6B83}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66FF33"/>
      <color rgb="FFFFFF99"/>
      <color rgb="FF5888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14396</xdr:colOff>
      <xdr:row>0</xdr:row>
      <xdr:rowOff>0</xdr:rowOff>
    </xdr:from>
    <xdr:to>
      <xdr:col>2</xdr:col>
      <xdr:colOff>3638323</xdr:colOff>
      <xdr:row>7</xdr:row>
      <xdr:rowOff>55944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697BC0-D9B1-4E66-A6F8-1CBA6EC86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96" y="0"/>
          <a:ext cx="3634737" cy="1041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Nick Gill" id="{D33A27B0-A724-490A-936A-DB98EC6A08E0}" userId="S::ngill@morpc.org::faea094a-3b0c-4e59-b440-e7c560d7bd6d" providerId="AD"/>
  <person displayName="Natalie Hurst" id="{E9BDE1F7-8C2E-46D5-812C-D4C21B782614}" userId="S::nhurst@morpc.org::83171e73-dc03-404a-8161-b8ce25edc31e" providerId="AD"/>
  <person displayName="Elizabeth Hunkar" id="{1EB40679-B7AF-40F1-87AA-CE26FDCE42E4}" userId="S::ehunkar@morpc.org::dc7b6391-704f-4ee4-be21-fd0a61ca2ace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3" dT="2020-09-24T16:19:55.94" personId="{E9BDE1F7-8C2E-46D5-812C-D4C21B782614}" id="{8B16A195-F85D-453B-BAA9-F7ECFB8DEB40}">
    <text>NOT INCLUDE 
-FAYETTE
-HOCKING
-LICKING
-KNOX,
-PERRY 
-ROSS</text>
  </threadedComment>
  <threadedComment ref="F29" dT="2020-09-22T15:06:47.23" personId="{E9BDE1F7-8C2E-46D5-812C-D4C21B782614}" id="{D49DEAC3-7D54-40E7-BAC2-574E48AF90FA}">
    <text>Last year this was included in the MPO sum. I noticed that in Liz's population document it is marked as non-MPO. I removed it from the MPO sum this year, but add a Y in the MPO column if it should be included.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9" dT="2021-10-04T12:21:02.35" personId="{D33A27B0-A724-490A-936A-DB98EC6A08E0}" id="{22720302-2599-468E-B517-36EF9F2A6618}">
    <text>66562 is listed here and in row 31 &amp; 45. Is it double counted or the sub pieces split across the T&amp;ID, Data and P&amp;S areas. 66561 is only listed here and in row 45, not in row 31 and not here.</text>
  </threadedComment>
  <threadedComment ref="C9" dT="2021-10-04T19:18:37.32" personId="{1EB40679-B7AF-40F1-87AA-CE26FDCE42E4}" id="{5FCF657A-0D34-4AB4-BBEA-927EBDC425B8}" parentId="{22720302-2599-468E-B517-36EF9F2A6618}">
    <text>66561 and 66562 were budgeted across all departments.  Amounts add up to all revenue attributal to each dpeartments</text>
  </threadedComment>
  <threadedComment ref="C10" dT="2021-10-04T12:30:18.72" personId="{D33A27B0-A724-490A-936A-DB98EC6A08E0}" id="{8E00CD08-E685-4404-9916-41F64F651EBD}">
    <text>For CY21 the program numbers shoud be 66711 &amp; 66712</text>
  </threadedComment>
  <threadedComment ref="C10" dT="2021-10-04T19:19:02.59" personId="{1EB40679-B7AF-40F1-87AA-CE26FDCE42E4}" id="{EB04DA12-D200-4C18-A64A-E34CC08CA179}" parentId="{8E00CD08-E685-4404-9916-41F64F651EBD}">
    <text>Fixed</text>
  </threadedComment>
  <threadedComment ref="C29" dT="2021-10-04T12:20:08.70" personId="{D33A27B0-A724-490A-936A-DB98EC6A08E0}" id="{ECD43580-A087-46C1-BB6D-0AAEFC545E4E}">
    <text>66562 is listed here and in row 9 &amp; 45. Is it double counted or the sub pieces split across the T&amp;ID, P&amp;S  and Data areas. 66561 is only listed here and row 45, not in row 9.</text>
  </threadedComment>
  <threadedComment ref="C29" dT="2021-10-04T19:19:37.82" personId="{1EB40679-B7AF-40F1-87AA-CE26FDCE42E4}" id="{A41F9AF0-C652-4063-B67B-4D58C3DA2054}" parentId="{ECD43580-A087-46C1-BB6D-0AAEFC545E4E}">
    <text>See comment in C9</text>
  </threadedComment>
  <threadedComment ref="C30" dT="2021-10-04T12:21:49.33" personId="{D33A27B0-A724-490A-936A-DB98EC6A08E0}" id="{5C5485C3-585F-4A00-9B2B-D8BD3DCCE142}">
    <text>I believe 66554 is an old number for this activity. The numbers that should cover CY21 are 66571 &amp; 66572</text>
  </threadedComment>
  <threadedComment ref="C30" dT="2021-10-04T19:20:08.64" personId="{1EB40679-B7AF-40F1-87AA-CE26FDCE42E4}" id="{957AD165-4DDD-4286-9080-2110113452BD}" parentId="{5C5485C3-585F-4A00-9B2B-D8BD3DCCE142}">
    <text>Fixed</text>
  </threadedComment>
  <threadedComment ref="C31" dT="2021-10-04T12:23:32.51" personId="{D33A27B0-A724-490A-936A-DB98EC6A08E0}" id="{A5B02505-152E-4405-B641-DF5AECBF6030}">
    <text>the amount for 66507 should be in here</text>
  </threadedComment>
  <threadedComment ref="C31" dT="2021-10-04T19:29:36.93" personId="{1EB40679-B7AF-40F1-87AA-CE26FDCE42E4}" id="{FA20F2B7-DDC0-4DD5-8F08-EDC80E56098E}" parentId="{A5B02505-152E-4405-B641-DF5AECBF6030}">
    <text>Fixed</text>
  </threadedComment>
  <threadedComment ref="C38" dT="2021-10-04T12:25:05.95" personId="{D33A27B0-A724-490A-936A-DB98EC6A08E0}" id="{C54E4BF4-A5D3-4C23-A5EA-F93C07D60660}">
    <text>Program numbers for AQ should be 66731 &amp; 66732</text>
  </threadedComment>
  <threadedComment ref="C38" dT="2021-10-04T19:22:12.97" personId="{1EB40679-B7AF-40F1-87AA-CE26FDCE42E4}" id="{4F632088-58A8-45E6-B641-6565A3DEF18E}" parentId="{C54E4BF4-A5D3-4C23-A5EA-F93C07D60660}">
    <text>Fixed</text>
  </threadedComment>
  <threadedComment ref="C43" dT="2021-10-04T12:28:14.29" personId="{D33A27B0-A724-490A-936A-DB98EC6A08E0}" id="{E514D491-C548-4F2C-AF92-BBB16C84C28A}">
    <text>66562 is listed here and in row 9 &amp; 31. Is it double counted or the sub pieces split across the T&amp;ID, P&amp;S  and Data areas. 66561 is only listed here and row 31, not in row 9.</text>
  </threadedComment>
  <threadedComment ref="C43" dT="2021-10-04T19:21:48.62" personId="{1EB40679-B7AF-40F1-87AA-CE26FDCE42E4}" id="{703906FB-4480-457B-B7F7-856C94941A2B}" parentId="{E514D491-C548-4F2C-AF92-BBB16C84C28A}">
    <text>See comment in C9</text>
  </threadedComment>
  <threadedComment ref="C45" dT="2021-10-04T12:28:52.17" personId="{D33A27B0-A724-490A-936A-DB98EC6A08E0}" id="{05B9D63C-DE45-4BEE-90DD-8096220DF73D}">
    <text>For CY 21, the numbers should be 66541 &amp; 66542</text>
  </threadedComment>
  <threadedComment ref="C45" dT="2021-10-04T19:21:36.25" personId="{1EB40679-B7AF-40F1-87AA-CE26FDCE42E4}" id="{8A6305C8-EF8F-40D9-BF8F-13F0ACBBFC3B}" parentId="{05B9D63C-DE45-4BEE-90DD-8096220DF73D}">
    <text>Fixed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14" dT="2021-10-04T12:21:02.35" personId="{D33A27B0-A724-490A-936A-DB98EC6A08E0}" id="{D69DB434-DD55-4AC5-8E70-D2EE064C578E}">
    <text>66562 is listed here and in row 31 &amp; 45. Is it double counted or the sub pieces split across the T&amp;ID, Data and P&amp;S areas. 66561 is only listed here and in row 45, not in row 31 and not here.</text>
  </threadedComment>
  <threadedComment ref="D14" dT="2021-10-04T19:18:37.32" personId="{1EB40679-B7AF-40F1-87AA-CE26FDCE42E4}" id="{037F644F-29E6-4DB4-A35B-C4D3B243D732}" parentId="{D69DB434-DD55-4AC5-8E70-D2EE064C578E}">
    <text>66561 and 66562 were budgeted across all departments.  Amounts add up to all revenue attributal to each dpeartments</text>
  </threadedComment>
  <threadedComment ref="D15" dT="2021-10-04T12:30:18.72" personId="{D33A27B0-A724-490A-936A-DB98EC6A08E0}" id="{5EF49690-4038-4B05-A6D6-7A1C816D45FB}">
    <text>For CY21 the program numbers shoud be 66711 &amp; 66712</text>
  </threadedComment>
  <threadedComment ref="D15" dT="2021-10-04T19:19:02.59" personId="{1EB40679-B7AF-40F1-87AA-CE26FDCE42E4}" id="{EA1D3E2A-0640-43CB-9860-7853C1AC7E16}" parentId="{5EF49690-4038-4B05-A6D6-7A1C816D45FB}">
    <text>Fixed</text>
  </threadedComment>
  <threadedComment ref="D21" dT="2021-10-04T12:21:49.33" personId="{D33A27B0-A724-490A-936A-DB98EC6A08E0}" id="{3EB39E2F-9817-4414-8F48-86B1D41FE00B}">
    <text>I believe 66554 is an old number for this activity. The numbers that should cover CY21 are 66571 &amp; 66572</text>
  </threadedComment>
  <threadedComment ref="D21" dT="2021-10-04T19:20:08.64" personId="{1EB40679-B7AF-40F1-87AA-CE26FDCE42E4}" id="{38755474-1946-4BDB-9D0C-6B931DE0E9C1}" parentId="{3EB39E2F-9817-4414-8F48-86B1D41FE00B}">
    <text>Fixed</text>
  </threadedComment>
  <threadedComment ref="D38" dT="2021-10-04T12:20:08.70" personId="{D33A27B0-A724-490A-936A-DB98EC6A08E0}" id="{5662FB33-B3D0-4C44-8B26-048743AB7E1F}">
    <text>66562 is listed here and in row 9 &amp; 45. Is it double counted or the sub pieces split across the T&amp;ID, P&amp;S  and Data areas. 66561 is only listed here and row 45, not in row 9.</text>
  </threadedComment>
  <threadedComment ref="D38" dT="2021-10-04T19:19:37.82" personId="{1EB40679-B7AF-40F1-87AA-CE26FDCE42E4}" id="{E0FECB9E-7279-4358-983E-D6D1F74C9F6C}" parentId="{5662FB33-B3D0-4C44-8B26-048743AB7E1F}">
    <text>See comment in C9</text>
  </threadedComment>
  <threadedComment ref="D39" dT="2021-10-04T12:23:32.51" personId="{D33A27B0-A724-490A-936A-DB98EC6A08E0}" id="{77851CBA-EC10-418E-BD49-05BE4BA96C1E}">
    <text>the amount for 66507 should be in here</text>
  </threadedComment>
  <threadedComment ref="D39" dT="2021-10-04T19:29:36.93" personId="{1EB40679-B7AF-40F1-87AA-CE26FDCE42E4}" id="{1E676EEF-83FE-49C7-83F7-A381CD51A3F1}" parentId="{77851CBA-EC10-418E-BD49-05BE4BA96C1E}">
    <text>Fixed</text>
  </threadedComment>
  <threadedComment ref="D47" dT="2021-10-04T12:25:05.95" personId="{D33A27B0-A724-490A-936A-DB98EC6A08E0}" id="{2EA643FE-98DE-435A-839F-95472BF10481}">
    <text>Program numbers for AQ should be 66731 &amp; 66732</text>
  </threadedComment>
  <threadedComment ref="D47" dT="2021-10-04T19:22:12.97" personId="{1EB40679-B7AF-40F1-87AA-CE26FDCE42E4}" id="{11104C6E-0124-4A77-86C1-D10F691A8EF0}" parentId="{2EA643FE-98DE-435A-839F-95472BF10481}">
    <text>Fixed</text>
  </threadedComment>
  <threadedComment ref="D54" dT="2021-10-04T12:28:14.29" personId="{D33A27B0-A724-490A-936A-DB98EC6A08E0}" id="{FA2C85DB-230F-4D85-A56B-FC51698F2C20}">
    <text>66562 is listed here and in row 9 &amp; 31. Is it double counted or the sub pieces split across the T&amp;ID, P&amp;S  and Data areas. 66561 is only listed here and row 31, not in row 9.</text>
  </threadedComment>
  <threadedComment ref="D54" dT="2021-10-04T19:21:48.62" personId="{1EB40679-B7AF-40F1-87AA-CE26FDCE42E4}" id="{4980D83E-54F5-4FE3-BDEE-1BACA55EA2F9}" parentId="{FA2C85DB-230F-4D85-A56B-FC51698F2C20}">
    <text>See comment in C9</text>
  </threadedComment>
  <threadedComment ref="D56" dT="2021-10-04T12:28:52.17" personId="{D33A27B0-A724-490A-936A-DB98EC6A08E0}" id="{6B2FAC72-5761-469E-A22E-404470AE7B3D}">
    <text>For CY 21, the numbers should be 66541 &amp; 66542</text>
  </threadedComment>
  <threadedComment ref="D56" dT="2021-10-04T19:21:36.25" personId="{1EB40679-B7AF-40F1-87AA-CE26FDCE42E4}" id="{3D602931-B44B-4BCE-89A9-89376915F6FC}" parentId="{6B2FAC72-5761-469E-A22E-404470AE7B3D}">
    <text>Fixed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T13" dT="2020-09-24T16:19:55.94" personId="{E9BDE1F7-8C2E-46D5-812C-D4C21B782614}" id="{D3FC4844-7F97-461C-957E-6E80597E406F}">
    <text>NOT INCLUDE 
-FAYETTE
-HOCKING
-LICKING
-KNOX,
-PERRY 
-ROSS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A13" dT="2020-09-22T16:34:37.90" personId="{E9BDE1F7-8C2E-46D5-812C-D4C21B782614}" id="{2FAC8E17-7276-408E-ADBE-3A22B36E0090}">
    <text>Is Pickerington still a member? I am not seeing it in the FINAL tab. If not, this row can be deleted.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4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5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93B01-BFCA-4BB9-AA9C-F54AA7BBB257}">
  <dimension ref="A1:HN7862"/>
  <sheetViews>
    <sheetView topLeftCell="B1" zoomScale="40" zoomScaleNormal="40" workbookViewId="0">
      <pane ySplit="3" topLeftCell="A8" activePane="bottomLeft" state="frozen"/>
      <selection pane="bottomLeft" activeCell="B76" sqref="B76"/>
    </sheetView>
  </sheetViews>
  <sheetFormatPr defaultColWidth="9.109375" defaultRowHeight="15.6" x14ac:dyDescent="0.3"/>
  <cols>
    <col min="1" max="1" width="64.44140625" style="407" customWidth="1"/>
    <col min="2" max="2" width="100" style="172" customWidth="1"/>
    <col min="3" max="3" width="27.109375" style="124" customWidth="1"/>
    <col min="4" max="4" width="19.109375" style="417" customWidth="1"/>
    <col min="5" max="5" width="36.109375" style="418" bestFit="1" customWidth="1"/>
    <col min="6" max="6" width="28.88671875" style="418" customWidth="1"/>
    <col min="7" max="7" width="18.6640625" style="173" bestFit="1" customWidth="1"/>
    <col min="8" max="9" width="15.33203125" style="174" customWidth="1"/>
    <col min="10" max="10" width="18.33203125" style="174" bestFit="1" customWidth="1"/>
    <col min="11" max="16" width="15.33203125" style="174" customWidth="1"/>
    <col min="17" max="17" width="15.44140625" style="174" customWidth="1"/>
    <col min="18" max="22" width="15.33203125" style="174" customWidth="1"/>
    <col min="23" max="31" width="15.33203125" style="175" customWidth="1"/>
    <col min="32" max="32" width="18.109375" style="175" customWidth="1"/>
    <col min="33" max="33" width="21.6640625" style="175" customWidth="1"/>
    <col min="34" max="34" width="26.33203125" style="177" customWidth="1"/>
    <col min="35" max="35" width="22.6640625" style="177" bestFit="1" customWidth="1"/>
    <col min="36" max="36" width="22" style="177" bestFit="1" customWidth="1"/>
    <col min="37" max="37" width="23.6640625" style="177" bestFit="1" customWidth="1"/>
    <col min="38" max="38" width="16.44140625" style="177" bestFit="1" customWidth="1"/>
    <col min="39" max="39" width="19.109375" style="177" bestFit="1" customWidth="1"/>
    <col min="40" max="40" width="22" style="177" bestFit="1" customWidth="1"/>
    <col min="41" max="41" width="17.5546875" style="178" customWidth="1"/>
    <col min="42" max="43" width="17.5546875" style="179" customWidth="1"/>
    <col min="44" max="44" width="17.5546875" style="180" customWidth="1"/>
    <col min="45" max="47" width="17.5546875" style="181" customWidth="1"/>
    <col min="48" max="48" width="15.6640625" style="419" customWidth="1"/>
    <col min="49" max="49" width="16.33203125" style="183" customWidth="1"/>
    <col min="50" max="50" width="15.33203125" style="183" customWidth="1"/>
    <col min="51" max="52" width="15.33203125" style="184" customWidth="1"/>
    <col min="53" max="53" width="17.109375" style="185" customWidth="1"/>
    <col min="54" max="54" width="17.5546875" style="186" customWidth="1"/>
    <col min="55" max="55" width="15.33203125" style="187" customWidth="1"/>
    <col min="56" max="56" width="23" style="188" customWidth="1"/>
    <col min="57" max="59" width="23" style="189" customWidth="1"/>
    <col min="60" max="60" width="17.109375" style="414" customWidth="1"/>
    <col min="61" max="61" width="17.109375" style="415" customWidth="1"/>
    <col min="62" max="62" width="19.5546875" style="416" customWidth="1"/>
    <col min="63" max="63" width="19.5546875" style="643" customWidth="1"/>
    <col min="64" max="64" width="19.5546875" style="195" customWidth="1"/>
    <col min="65" max="65" width="19.5546875" style="196" customWidth="1"/>
    <col min="66" max="66" width="19.5546875" style="416" customWidth="1"/>
    <col min="67" max="68" width="15.33203125" style="198" customWidth="1"/>
    <col min="69" max="69" width="15.33203125" style="200" customWidth="1"/>
    <col min="70" max="71" width="15.33203125" style="201" customWidth="1"/>
    <col min="72" max="72" width="14.5546875" style="203" customWidth="1"/>
    <col min="73" max="73" width="14.5546875" style="204" customWidth="1"/>
    <col min="74" max="74" width="14.5546875" style="205" customWidth="1"/>
    <col min="75" max="75" width="19.5546875" style="187" customWidth="1"/>
    <col min="76" max="76" width="17.109375" style="206" customWidth="1"/>
    <col min="77" max="77" width="17.109375" style="207" customWidth="1"/>
    <col min="78" max="78" width="17" style="207" customWidth="1"/>
    <col min="79" max="79" width="17.33203125" style="207" customWidth="1"/>
    <col min="80" max="81" width="16.109375" style="207" customWidth="1"/>
    <col min="82" max="82" width="18" style="207" customWidth="1"/>
    <col min="83" max="83" width="17.5546875" style="207" customWidth="1"/>
    <col min="84" max="84" width="16.109375" style="207" customWidth="1"/>
    <col min="85" max="85" width="23.6640625" style="208" customWidth="1"/>
    <col min="86" max="86" width="43" style="208" bestFit="1" customWidth="1"/>
    <col min="87" max="87" width="25" style="208" customWidth="1"/>
    <col min="88" max="88" width="16.109375" style="208" customWidth="1"/>
    <col min="89" max="89" width="9.109375" style="208" customWidth="1"/>
    <col min="90" max="16384" width="9.109375" style="208"/>
  </cols>
  <sheetData>
    <row r="1" spans="1:101" s="170" customFormat="1" x14ac:dyDescent="0.3">
      <c r="A1" s="138" t="s">
        <v>0</v>
      </c>
      <c r="B1" s="139" t="s">
        <v>1</v>
      </c>
      <c r="C1" s="140" t="s">
        <v>2</v>
      </c>
      <c r="D1" s="1905" t="s">
        <v>3</v>
      </c>
      <c r="E1" s="1907" t="s">
        <v>4</v>
      </c>
      <c r="F1" s="1909" t="s">
        <v>5</v>
      </c>
      <c r="G1" s="141">
        <v>1</v>
      </c>
      <c r="H1" s="142">
        <v>1</v>
      </c>
      <c r="I1" s="142">
        <v>1</v>
      </c>
      <c r="J1" s="142">
        <v>1</v>
      </c>
      <c r="K1" s="142">
        <v>1</v>
      </c>
      <c r="L1" s="142">
        <v>1</v>
      </c>
      <c r="M1" s="142">
        <v>1</v>
      </c>
      <c r="N1" s="142">
        <v>1</v>
      </c>
      <c r="O1" s="142">
        <v>1</v>
      </c>
      <c r="P1" s="142">
        <v>1</v>
      </c>
      <c r="Q1" s="142">
        <v>1</v>
      </c>
      <c r="R1" s="142">
        <v>1</v>
      </c>
      <c r="S1" s="142">
        <v>1</v>
      </c>
      <c r="T1" s="142">
        <v>1</v>
      </c>
      <c r="U1" s="142">
        <v>1</v>
      </c>
      <c r="V1" s="142">
        <v>1</v>
      </c>
      <c r="W1" s="143">
        <v>1</v>
      </c>
      <c r="X1" s="143">
        <v>1</v>
      </c>
      <c r="Y1" s="143">
        <v>1</v>
      </c>
      <c r="Z1" s="143">
        <v>1</v>
      </c>
      <c r="AA1" s="143">
        <v>1</v>
      </c>
      <c r="AB1" s="143">
        <v>1</v>
      </c>
      <c r="AC1" s="143">
        <v>1</v>
      </c>
      <c r="AD1" s="143">
        <v>1</v>
      </c>
      <c r="AE1" s="143">
        <v>1</v>
      </c>
      <c r="AF1" s="143">
        <v>1</v>
      </c>
      <c r="AG1" s="143">
        <v>1</v>
      </c>
      <c r="AH1" s="144">
        <v>1</v>
      </c>
      <c r="AI1" s="144">
        <v>1</v>
      </c>
      <c r="AJ1" s="144">
        <v>1</v>
      </c>
      <c r="AK1" s="144">
        <v>1</v>
      </c>
      <c r="AL1" s="144">
        <v>1</v>
      </c>
      <c r="AM1" s="144">
        <v>1</v>
      </c>
      <c r="AN1" s="144">
        <v>1</v>
      </c>
      <c r="AO1" s="145">
        <v>1</v>
      </c>
      <c r="AP1" s="628">
        <v>1</v>
      </c>
      <c r="AQ1" s="628">
        <v>1</v>
      </c>
      <c r="AR1" s="147">
        <v>1</v>
      </c>
      <c r="AS1" s="148">
        <v>1</v>
      </c>
      <c r="AT1" s="148">
        <v>1</v>
      </c>
      <c r="AU1" s="148">
        <v>1</v>
      </c>
      <c r="AV1" s="149">
        <v>1</v>
      </c>
      <c r="AW1" s="150">
        <v>1</v>
      </c>
      <c r="AX1" s="150">
        <v>1</v>
      </c>
      <c r="AY1" s="151">
        <v>1</v>
      </c>
      <c r="AZ1" s="151">
        <v>1</v>
      </c>
      <c r="BA1" s="152">
        <v>1</v>
      </c>
      <c r="BB1" s="153">
        <v>0</v>
      </c>
      <c r="BC1" s="154">
        <v>1</v>
      </c>
      <c r="BD1" s="155">
        <v>1</v>
      </c>
      <c r="BE1" s="156">
        <v>1</v>
      </c>
      <c r="BF1" s="156">
        <v>1</v>
      </c>
      <c r="BG1" s="156">
        <v>1</v>
      </c>
      <c r="BH1" s="157">
        <v>1</v>
      </c>
      <c r="BI1" s="158">
        <v>1</v>
      </c>
      <c r="BJ1" s="159">
        <v>1</v>
      </c>
      <c r="BK1" s="636">
        <v>1</v>
      </c>
      <c r="BL1" s="160" t="s">
        <v>6</v>
      </c>
      <c r="BM1" s="161">
        <v>1</v>
      </c>
      <c r="BN1" s="159">
        <v>1</v>
      </c>
      <c r="BO1" s="162">
        <v>0</v>
      </c>
      <c r="BP1" s="162">
        <v>1</v>
      </c>
      <c r="BQ1" s="163">
        <v>1</v>
      </c>
      <c r="BR1" s="164">
        <v>0</v>
      </c>
      <c r="BS1" s="164">
        <v>1</v>
      </c>
      <c r="BT1" s="165">
        <v>1</v>
      </c>
      <c r="BU1" s="166">
        <v>1</v>
      </c>
      <c r="BV1" s="167">
        <v>1</v>
      </c>
      <c r="BW1" s="154">
        <v>1</v>
      </c>
      <c r="BX1" s="168">
        <v>1</v>
      </c>
      <c r="BY1" s="169">
        <v>1</v>
      </c>
      <c r="BZ1" s="169">
        <v>1</v>
      </c>
      <c r="CA1" s="169">
        <v>1</v>
      </c>
      <c r="CB1" s="169">
        <v>1</v>
      </c>
      <c r="CC1" s="169">
        <v>1</v>
      </c>
      <c r="CD1" s="169">
        <v>1</v>
      </c>
      <c r="CE1" s="169">
        <v>1</v>
      </c>
      <c r="CF1" s="169">
        <v>1</v>
      </c>
      <c r="CG1" s="170">
        <f>SUM(G1:CF1)</f>
        <v>74</v>
      </c>
    </row>
    <row r="2" spans="1:101" ht="14.85" customHeight="1" x14ac:dyDescent="0.3">
      <c r="A2" s="171" t="s">
        <v>7</v>
      </c>
      <c r="B2" s="172" t="s">
        <v>8</v>
      </c>
      <c r="C2" s="140"/>
      <c r="D2" s="1905"/>
      <c r="E2" s="1907"/>
      <c r="F2" s="1909"/>
      <c r="G2" s="173" t="s">
        <v>9</v>
      </c>
      <c r="H2" s="174" t="s">
        <v>10</v>
      </c>
      <c r="I2" s="174" t="s">
        <v>11</v>
      </c>
      <c r="J2" s="174" t="s">
        <v>12</v>
      </c>
      <c r="K2" s="174" t="s">
        <v>13</v>
      </c>
      <c r="L2" s="174" t="s">
        <v>14</v>
      </c>
      <c r="M2" s="174" t="s">
        <v>15</v>
      </c>
      <c r="N2" s="174" t="s">
        <v>16</v>
      </c>
      <c r="O2" s="174" t="s">
        <v>17</v>
      </c>
      <c r="P2" s="174" t="s">
        <v>18</v>
      </c>
      <c r="Q2" s="174" t="s">
        <v>19</v>
      </c>
      <c r="R2" s="174" t="s">
        <v>20</v>
      </c>
      <c r="S2" s="174" t="s">
        <v>21</v>
      </c>
      <c r="T2" s="174" t="s">
        <v>22</v>
      </c>
      <c r="U2" s="174" t="s">
        <v>23</v>
      </c>
      <c r="V2" s="174" t="s">
        <v>24</v>
      </c>
      <c r="W2" s="175" t="s">
        <v>25</v>
      </c>
      <c r="X2" s="175" t="s">
        <v>26</v>
      </c>
      <c r="Y2" s="175" t="s">
        <v>27</v>
      </c>
      <c r="Z2" s="175" t="s">
        <v>28</v>
      </c>
      <c r="AA2" s="175" t="s">
        <v>29</v>
      </c>
      <c r="AB2" s="175" t="s">
        <v>30</v>
      </c>
      <c r="AC2" s="175" t="s">
        <v>31</v>
      </c>
      <c r="AD2" s="175" t="s">
        <v>32</v>
      </c>
      <c r="AE2" s="175" t="s">
        <v>33</v>
      </c>
      <c r="AF2" s="176" t="s">
        <v>34</v>
      </c>
      <c r="AG2" s="176" t="s">
        <v>35</v>
      </c>
      <c r="AH2" s="177" t="s">
        <v>36</v>
      </c>
      <c r="AI2" s="177" t="s">
        <v>37</v>
      </c>
      <c r="AJ2" s="177" t="s">
        <v>38</v>
      </c>
      <c r="AK2" s="177" t="s">
        <v>39</v>
      </c>
      <c r="AL2" s="177" t="s">
        <v>40</v>
      </c>
      <c r="AM2" s="177" t="s">
        <v>41</v>
      </c>
      <c r="AN2" s="177" t="s">
        <v>42</v>
      </c>
      <c r="AO2" s="178" t="s">
        <v>43</v>
      </c>
      <c r="AP2" s="179" t="s">
        <v>44</v>
      </c>
      <c r="AQ2" s="179" t="s">
        <v>45</v>
      </c>
      <c r="AR2" s="180" t="s">
        <v>46</v>
      </c>
      <c r="AS2" s="181" t="s">
        <v>47</v>
      </c>
      <c r="AT2" s="181" t="s">
        <v>48</v>
      </c>
      <c r="AU2" s="181" t="s">
        <v>49</v>
      </c>
      <c r="AV2" s="182" t="s">
        <v>50</v>
      </c>
      <c r="AW2" s="183" t="s">
        <v>51</v>
      </c>
      <c r="AX2" s="183" t="s">
        <v>52</v>
      </c>
      <c r="AY2" s="184" t="s">
        <v>53</v>
      </c>
      <c r="AZ2" s="184" t="s">
        <v>54</v>
      </c>
      <c r="BA2" s="185" t="s">
        <v>55</v>
      </c>
      <c r="BB2" s="186" t="s">
        <v>56</v>
      </c>
      <c r="BC2" s="187" t="s">
        <v>57</v>
      </c>
      <c r="BD2" s="188" t="s">
        <v>58</v>
      </c>
      <c r="BE2" s="189" t="s">
        <v>59</v>
      </c>
      <c r="BF2" s="189" t="s">
        <v>60</v>
      </c>
      <c r="BG2" s="190" t="s">
        <v>61</v>
      </c>
      <c r="BH2" s="191" t="s">
        <v>62</v>
      </c>
      <c r="BI2" s="192" t="s">
        <v>63</v>
      </c>
      <c r="BJ2" s="193" t="s">
        <v>64</v>
      </c>
      <c r="BK2" s="197" t="s">
        <v>65</v>
      </c>
      <c r="BL2" s="195" t="s">
        <v>66</v>
      </c>
      <c r="BM2" s="196" t="s">
        <v>67</v>
      </c>
      <c r="BN2" s="197" t="s">
        <v>68</v>
      </c>
      <c r="BO2" s="198" t="s">
        <v>69</v>
      </c>
      <c r="BP2" s="645" t="s">
        <v>70</v>
      </c>
      <c r="BQ2" s="200" t="s">
        <v>71</v>
      </c>
      <c r="BR2" s="201" t="s">
        <v>72</v>
      </c>
      <c r="BS2" s="202" t="s">
        <v>73</v>
      </c>
      <c r="BT2" s="203" t="s">
        <v>74</v>
      </c>
      <c r="BU2" s="204" t="s">
        <v>75</v>
      </c>
      <c r="BV2" s="205" t="s">
        <v>76</v>
      </c>
      <c r="BW2" s="187" t="s">
        <v>77</v>
      </c>
      <c r="BX2" s="206" t="s">
        <v>78</v>
      </c>
      <c r="BY2" s="207" t="s">
        <v>79</v>
      </c>
      <c r="BZ2" s="207" t="s">
        <v>80</v>
      </c>
      <c r="CA2" s="207" t="s">
        <v>81</v>
      </c>
      <c r="CB2" s="207" t="s">
        <v>82</v>
      </c>
      <c r="CC2" s="207" t="s">
        <v>83</v>
      </c>
      <c r="CD2" s="207" t="s">
        <v>84</v>
      </c>
      <c r="CE2" s="207" t="s">
        <v>85</v>
      </c>
      <c r="CF2" s="207" t="s">
        <v>86</v>
      </c>
    </row>
    <row r="3" spans="1:101" s="246" customFormat="1" ht="15.6" customHeight="1" thickBot="1" x14ac:dyDescent="0.35">
      <c r="A3" s="209" t="s">
        <v>87</v>
      </c>
      <c r="B3" s="210" t="s">
        <v>88</v>
      </c>
      <c r="C3" s="211"/>
      <c r="D3" s="1906"/>
      <c r="E3" s="1908"/>
      <c r="F3" s="1910"/>
      <c r="G3" s="212" t="s">
        <v>89</v>
      </c>
      <c r="H3" s="213" t="s">
        <v>89</v>
      </c>
      <c r="I3" s="213" t="s">
        <v>89</v>
      </c>
      <c r="J3" s="213" t="s">
        <v>89</v>
      </c>
      <c r="K3" s="213" t="s">
        <v>89</v>
      </c>
      <c r="L3" s="213" t="s">
        <v>89</v>
      </c>
      <c r="M3" s="213" t="s">
        <v>89</v>
      </c>
      <c r="N3" s="213" t="s">
        <v>89</v>
      </c>
      <c r="O3" s="213" t="s">
        <v>89</v>
      </c>
      <c r="P3" s="213" t="s">
        <v>89</v>
      </c>
      <c r="Q3" s="213" t="s">
        <v>89</v>
      </c>
      <c r="R3" s="213" t="s">
        <v>89</v>
      </c>
      <c r="S3" s="213" t="s">
        <v>89</v>
      </c>
      <c r="T3" s="213" t="s">
        <v>89</v>
      </c>
      <c r="U3" s="213" t="s">
        <v>89</v>
      </c>
      <c r="V3" s="213" t="s">
        <v>89</v>
      </c>
      <c r="W3" s="214" t="s">
        <v>89</v>
      </c>
      <c r="X3" s="214" t="s">
        <v>89</v>
      </c>
      <c r="Y3" s="214" t="s">
        <v>89</v>
      </c>
      <c r="Z3" s="214" t="s">
        <v>89</v>
      </c>
      <c r="AA3" s="214" t="s">
        <v>89</v>
      </c>
      <c r="AB3" s="214" t="s">
        <v>89</v>
      </c>
      <c r="AC3" s="214" t="s">
        <v>89</v>
      </c>
      <c r="AD3" s="214" t="s">
        <v>89</v>
      </c>
      <c r="AE3" s="214" t="s">
        <v>89</v>
      </c>
      <c r="AF3" s="215" t="s">
        <v>90</v>
      </c>
      <c r="AG3" s="215" t="s">
        <v>91</v>
      </c>
      <c r="AH3" s="216" t="s">
        <v>89</v>
      </c>
      <c r="AI3" s="216" t="s">
        <v>89</v>
      </c>
      <c r="AJ3" s="216" t="s">
        <v>89</v>
      </c>
      <c r="AK3" s="216" t="s">
        <v>89</v>
      </c>
      <c r="AL3" s="216" t="s">
        <v>89</v>
      </c>
      <c r="AM3" s="216" t="s">
        <v>89</v>
      </c>
      <c r="AN3" s="216" t="s">
        <v>89</v>
      </c>
      <c r="AO3" s="217" t="s">
        <v>89</v>
      </c>
      <c r="AP3" s="218" t="s">
        <v>89</v>
      </c>
      <c r="AQ3" s="218" t="s">
        <v>89</v>
      </c>
      <c r="AR3" s="219" t="s">
        <v>89</v>
      </c>
      <c r="AS3" s="220" t="s">
        <v>89</v>
      </c>
      <c r="AT3" s="220" t="s">
        <v>89</v>
      </c>
      <c r="AU3" s="220" t="s">
        <v>89</v>
      </c>
      <c r="AV3" s="221" t="s">
        <v>92</v>
      </c>
      <c r="AW3" s="222" t="s">
        <v>93</v>
      </c>
      <c r="AX3" s="222" t="s">
        <v>89</v>
      </c>
      <c r="AY3" s="223" t="s">
        <v>89</v>
      </c>
      <c r="AZ3" s="223" t="s">
        <v>89</v>
      </c>
      <c r="BA3" s="224" t="s">
        <v>93</v>
      </c>
      <c r="BB3" s="225" t="s">
        <v>94</v>
      </c>
      <c r="BC3" s="226" t="s">
        <v>89</v>
      </c>
      <c r="BD3" s="227" t="s">
        <v>93</v>
      </c>
      <c r="BE3" s="228" t="s">
        <v>89</v>
      </c>
      <c r="BF3" s="228" t="s">
        <v>93</v>
      </c>
      <c r="BG3" s="229" t="s">
        <v>95</v>
      </c>
      <c r="BH3" s="230" t="s">
        <v>96</v>
      </c>
      <c r="BI3" s="231" t="s">
        <v>97</v>
      </c>
      <c r="BJ3" s="232" t="s">
        <v>98</v>
      </c>
      <c r="BK3" s="235" t="s">
        <v>99</v>
      </c>
      <c r="BL3" s="492" t="s">
        <v>94</v>
      </c>
      <c r="BM3" s="234" t="s">
        <v>93</v>
      </c>
      <c r="BN3" s="235" t="s">
        <v>100</v>
      </c>
      <c r="BO3" s="236" t="s">
        <v>94</v>
      </c>
      <c r="BP3" s="646" t="s">
        <v>101</v>
      </c>
      <c r="BQ3" s="238" t="s">
        <v>93</v>
      </c>
      <c r="BR3" s="239" t="s">
        <v>102</v>
      </c>
      <c r="BS3" s="240" t="s">
        <v>103</v>
      </c>
      <c r="BT3" s="241" t="s">
        <v>93</v>
      </c>
      <c r="BU3" s="242" t="s">
        <v>93</v>
      </c>
      <c r="BV3" s="243" t="s">
        <v>89</v>
      </c>
      <c r="BW3" s="244" t="s">
        <v>93</v>
      </c>
      <c r="BX3" s="228" t="s">
        <v>93</v>
      </c>
      <c r="BY3" s="245" t="s">
        <v>104</v>
      </c>
      <c r="BZ3" s="245" t="s">
        <v>104</v>
      </c>
      <c r="CA3" s="245" t="s">
        <v>104</v>
      </c>
      <c r="CB3" s="245" t="s">
        <v>104</v>
      </c>
      <c r="CC3" s="245" t="s">
        <v>104</v>
      </c>
      <c r="CD3" s="245" t="s">
        <v>104</v>
      </c>
      <c r="CE3" s="245" t="s">
        <v>104</v>
      </c>
      <c r="CF3" s="245" t="s">
        <v>104</v>
      </c>
    </row>
    <row r="4" spans="1:101" s="276" customFormat="1" ht="16.2" thickTop="1" x14ac:dyDescent="0.3">
      <c r="A4" s="209" t="s">
        <v>105</v>
      </c>
      <c r="B4" s="247" t="s">
        <v>106</v>
      </c>
      <c r="C4" s="248"/>
      <c r="D4" s="249"/>
      <c r="E4" s="250"/>
      <c r="F4" s="250"/>
      <c r="G4" s="519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495" t="s">
        <v>107</v>
      </c>
      <c r="AI4" s="253"/>
      <c r="AJ4" s="253"/>
      <c r="AK4" s="253"/>
      <c r="AL4" s="253"/>
      <c r="AM4" s="253"/>
      <c r="AN4" s="253"/>
      <c r="AO4" s="254"/>
      <c r="AP4" s="255"/>
      <c r="AQ4" s="255"/>
      <c r="AR4" s="256"/>
      <c r="AS4" s="257"/>
      <c r="AT4" s="257"/>
      <c r="AU4" s="257"/>
      <c r="AV4" s="258"/>
      <c r="AW4" s="259"/>
      <c r="AX4" s="259"/>
      <c r="AY4" s="494" t="s">
        <v>108</v>
      </c>
      <c r="AZ4" s="493" t="s">
        <v>109</v>
      </c>
      <c r="BA4" s="260"/>
      <c r="BB4" s="575"/>
      <c r="BC4" s="261"/>
      <c r="BD4" s="262"/>
      <c r="BE4" s="263"/>
      <c r="BF4" s="263"/>
      <c r="BG4" s="263"/>
      <c r="BH4" s="264"/>
      <c r="BI4" s="265"/>
      <c r="BJ4" s="266"/>
      <c r="BK4" s="637" t="s">
        <v>110</v>
      </c>
      <c r="BL4" s="575"/>
      <c r="BM4" s="267"/>
      <c r="BN4" s="266"/>
      <c r="BO4" s="574"/>
      <c r="BP4" s="647" t="s">
        <v>6</v>
      </c>
      <c r="BQ4" s="269"/>
      <c r="BR4" s="270"/>
      <c r="BS4" s="270"/>
      <c r="BT4" s="271"/>
      <c r="BU4" s="272"/>
      <c r="BV4" s="273"/>
      <c r="BW4" s="274"/>
      <c r="BX4" s="263"/>
      <c r="BY4" s="275"/>
      <c r="BZ4" s="275"/>
      <c r="CA4" s="275"/>
      <c r="CB4" s="275"/>
      <c r="CC4" s="275"/>
      <c r="CD4" s="275"/>
      <c r="CE4" s="275"/>
      <c r="CF4" s="275"/>
    </row>
    <row r="5" spans="1:101" s="276" customFormat="1" x14ac:dyDescent="0.3">
      <c r="A5" s="209" t="s">
        <v>6</v>
      </c>
      <c r="B5" s="247" t="s">
        <v>111</v>
      </c>
      <c r="C5" s="126" t="s">
        <v>6</v>
      </c>
      <c r="D5" s="249"/>
      <c r="E5" s="250"/>
      <c r="F5" s="250"/>
      <c r="G5" s="519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2" t="s">
        <v>6</v>
      </c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3"/>
      <c r="AI5" s="253"/>
      <c r="AJ5" s="253"/>
      <c r="AK5" s="253"/>
      <c r="AL5" s="253"/>
      <c r="AM5" s="253"/>
      <c r="AN5" s="253"/>
      <c r="AO5" s="254"/>
      <c r="AP5" s="255"/>
      <c r="AQ5" s="255"/>
      <c r="AR5" s="256"/>
      <c r="AS5" s="257"/>
      <c r="AT5" s="257"/>
      <c r="AU5" s="257"/>
      <c r="AV5" s="258"/>
      <c r="AW5" s="259"/>
      <c r="AX5" s="259"/>
      <c r="AY5" s="494" t="s">
        <v>112</v>
      </c>
      <c r="AZ5" s="493" t="s">
        <v>113</v>
      </c>
      <c r="BA5" s="260"/>
      <c r="BB5" s="575"/>
      <c r="BC5" s="261"/>
      <c r="BD5" s="262"/>
      <c r="BE5" s="263"/>
      <c r="BF5" s="263"/>
      <c r="BG5" s="263"/>
      <c r="BH5" s="264"/>
      <c r="BI5" s="265"/>
      <c r="BJ5" s="266"/>
      <c r="BK5" s="637" t="s">
        <v>114</v>
      </c>
      <c r="BL5" s="575" t="s">
        <v>115</v>
      </c>
      <c r="BM5" s="267"/>
      <c r="BN5" s="266"/>
      <c r="BO5" s="574"/>
      <c r="BP5" s="647"/>
      <c r="BQ5" s="269"/>
      <c r="BR5" s="270"/>
      <c r="BS5" s="270"/>
      <c r="BT5" s="271"/>
      <c r="BU5" s="272"/>
      <c r="BV5" s="273"/>
      <c r="BW5" s="274"/>
      <c r="BX5" s="263"/>
      <c r="BY5" s="275"/>
      <c r="BZ5" s="275"/>
      <c r="CA5" s="275"/>
      <c r="CB5" s="275"/>
      <c r="CC5" s="275"/>
      <c r="CD5" s="275"/>
      <c r="CE5" s="275"/>
      <c r="CF5" s="275"/>
    </row>
    <row r="6" spans="1:101" s="515" customFormat="1" ht="16.2" x14ac:dyDescent="0.35">
      <c r="A6" s="497"/>
      <c r="B6" s="498" t="s">
        <v>116</v>
      </c>
      <c r="C6" s="499" t="s">
        <v>117</v>
      </c>
      <c r="D6" s="500"/>
      <c r="E6" s="498"/>
      <c r="F6" s="498"/>
      <c r="G6" s="520">
        <v>132923</v>
      </c>
      <c r="H6" s="501">
        <v>7687.7499999999991</v>
      </c>
      <c r="I6" s="501">
        <v>5228.4799999999996</v>
      </c>
      <c r="J6" s="501">
        <v>525808.75</v>
      </c>
      <c r="K6" s="501">
        <v>29090.98</v>
      </c>
      <c r="L6" s="501">
        <v>20710.349999999999</v>
      </c>
      <c r="M6" s="501">
        <v>4921.43</v>
      </c>
      <c r="N6" s="501">
        <v>24590.449999999997</v>
      </c>
      <c r="O6" s="501">
        <v>3369.4999999999995</v>
      </c>
      <c r="P6" s="501">
        <v>21990.3</v>
      </c>
      <c r="Q6" s="501">
        <v>6311.36</v>
      </c>
      <c r="R6" s="501">
        <v>21648.75</v>
      </c>
      <c r="S6" s="501">
        <v>20436.649999999998</v>
      </c>
      <c r="T6" s="502">
        <v>23377.199999999997</v>
      </c>
      <c r="U6" s="503">
        <v>11158.449999999999</v>
      </c>
      <c r="V6" s="504">
        <v>8342.68</v>
      </c>
      <c r="W6" s="501">
        <v>4631.63</v>
      </c>
      <c r="X6" s="501">
        <v>2427.08</v>
      </c>
      <c r="Y6" s="501">
        <v>5685.03</v>
      </c>
      <c r="Z6" s="501">
        <v>7636.58</v>
      </c>
      <c r="AA6" s="501">
        <v>6375.03</v>
      </c>
      <c r="AB6" s="501">
        <v>1455.33</v>
      </c>
      <c r="AC6" s="501">
        <v>2153.38</v>
      </c>
      <c r="AD6" s="501">
        <v>1303.53</v>
      </c>
      <c r="AE6" s="501">
        <v>9735.33</v>
      </c>
      <c r="AF6" s="501">
        <v>1000</v>
      </c>
      <c r="AG6" s="505">
        <v>1000</v>
      </c>
      <c r="AH6" s="505">
        <v>1000</v>
      </c>
      <c r="AI6" s="505">
        <v>1000</v>
      </c>
      <c r="AJ6" s="505">
        <v>1000</v>
      </c>
      <c r="AK6" s="505">
        <v>1000</v>
      </c>
      <c r="AL6" s="501">
        <v>3069.93</v>
      </c>
      <c r="AM6" s="505">
        <v>1000</v>
      </c>
      <c r="AN6" s="505">
        <v>1000</v>
      </c>
      <c r="AO6" s="501">
        <v>79898.95</v>
      </c>
      <c r="AP6" s="629">
        <v>23809.03</v>
      </c>
      <c r="AQ6" s="629">
        <v>8402.48</v>
      </c>
      <c r="AR6" s="501">
        <v>10164.280000000001</v>
      </c>
      <c r="AS6" s="505">
        <v>1000</v>
      </c>
      <c r="AT6" s="505">
        <v>1000</v>
      </c>
      <c r="AU6" s="501">
        <v>3466.1</v>
      </c>
      <c r="AV6" s="501">
        <v>45896.97</v>
      </c>
      <c r="AW6" s="501">
        <v>15413.18</v>
      </c>
      <c r="AX6" s="501">
        <v>13280.199999999999</v>
      </c>
      <c r="AY6" s="506">
        <v>4370.58</v>
      </c>
      <c r="AZ6" s="505">
        <v>11747</v>
      </c>
      <c r="BA6" s="507">
        <v>8290</v>
      </c>
      <c r="BB6" s="575">
        <v>0</v>
      </c>
      <c r="BC6" s="509">
        <v>10595</v>
      </c>
      <c r="BD6" s="510">
        <v>2087</v>
      </c>
      <c r="BE6" s="511">
        <v>5717</v>
      </c>
      <c r="BF6" s="511">
        <v>1684</v>
      </c>
      <c r="BG6" s="512">
        <v>1791</v>
      </c>
      <c r="BH6" s="501">
        <v>12464.91</v>
      </c>
      <c r="BI6" s="501">
        <v>5006.12</v>
      </c>
      <c r="BJ6" s="513">
        <v>21767</v>
      </c>
      <c r="BK6" s="638">
        <v>1000</v>
      </c>
      <c r="BL6" s="575">
        <v>7500</v>
      </c>
      <c r="BM6" s="501">
        <v>1756.74</v>
      </c>
      <c r="BN6" s="501">
        <v>16892.16</v>
      </c>
      <c r="BO6" s="508">
        <v>0</v>
      </c>
      <c r="BP6" s="648">
        <v>4740</v>
      </c>
      <c r="BQ6" s="505">
        <v>1560</v>
      </c>
      <c r="BR6" s="514">
        <v>0</v>
      </c>
      <c r="BS6" s="501">
        <v>7434</v>
      </c>
      <c r="BT6" s="505">
        <v>17230</v>
      </c>
      <c r="BU6" s="501">
        <v>9311.9</v>
      </c>
      <c r="BV6" s="501">
        <v>4699.4799999999996</v>
      </c>
      <c r="BW6" s="501">
        <v>13719.14</v>
      </c>
      <c r="BX6" s="505">
        <v>1000</v>
      </c>
      <c r="BY6" s="505">
        <v>1000</v>
      </c>
      <c r="BZ6" s="505">
        <v>1000</v>
      </c>
      <c r="CA6" s="505">
        <v>1000</v>
      </c>
      <c r="CB6" s="505">
        <v>1000</v>
      </c>
      <c r="CC6" s="505">
        <v>1000</v>
      </c>
      <c r="CD6" s="505">
        <v>1000</v>
      </c>
      <c r="CE6" s="505">
        <v>1000</v>
      </c>
      <c r="CF6" s="505">
        <v>1000</v>
      </c>
      <c r="CG6" s="515" t="s">
        <v>6</v>
      </c>
    </row>
    <row r="7" spans="1:101" s="296" customFormat="1" ht="31.2" x14ac:dyDescent="0.3">
      <c r="A7" s="209" t="s">
        <v>118</v>
      </c>
      <c r="B7" s="13"/>
      <c r="C7" s="277" t="s">
        <v>119</v>
      </c>
      <c r="D7" s="127"/>
      <c r="E7" s="128"/>
      <c r="F7" s="128"/>
      <c r="G7" s="278" t="s">
        <v>6</v>
      </c>
      <c r="H7" s="279" t="s">
        <v>6</v>
      </c>
      <c r="I7" s="279" t="s">
        <v>6</v>
      </c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 t="s">
        <v>6</v>
      </c>
      <c r="V7" s="279"/>
      <c r="W7" s="280"/>
      <c r="X7" s="280"/>
      <c r="Y7" s="280"/>
      <c r="Z7" s="280"/>
      <c r="AA7" s="280"/>
      <c r="AB7" s="280" t="s">
        <v>6</v>
      </c>
      <c r="AC7" s="280"/>
      <c r="AD7" s="280"/>
      <c r="AE7" s="280"/>
      <c r="AF7" s="280"/>
      <c r="AG7" s="280"/>
      <c r="AH7" s="281"/>
      <c r="AI7" s="281"/>
      <c r="AJ7" s="281"/>
      <c r="AK7" s="281"/>
      <c r="AL7" s="281"/>
      <c r="AM7" s="281"/>
      <c r="AN7" s="281"/>
      <c r="AO7" s="14"/>
      <c r="AP7" s="630"/>
      <c r="AQ7" s="630"/>
      <c r="AR7" s="117"/>
      <c r="AS7" s="282"/>
      <c r="AT7" s="282"/>
      <c r="AU7" s="282"/>
      <c r="AV7" s="33"/>
      <c r="AW7" s="120"/>
      <c r="AX7" s="120"/>
      <c r="AY7" s="283"/>
      <c r="AZ7" s="283" t="s">
        <v>6</v>
      </c>
      <c r="BA7" s="284"/>
      <c r="BB7" s="575"/>
      <c r="BC7" s="34"/>
      <c r="BD7" s="285"/>
      <c r="BE7" s="286" t="s">
        <v>6</v>
      </c>
      <c r="BF7" s="286" t="s">
        <v>6</v>
      </c>
      <c r="BG7" s="286" t="s">
        <v>6</v>
      </c>
      <c r="BH7" s="287"/>
      <c r="BI7" s="288"/>
      <c r="BJ7" s="35" t="s">
        <v>6</v>
      </c>
      <c r="BK7" s="639" t="s">
        <v>6</v>
      </c>
      <c r="BL7" s="575" t="s">
        <v>6</v>
      </c>
      <c r="BM7" s="289"/>
      <c r="BN7" s="35" t="s">
        <v>6</v>
      </c>
      <c r="BO7" s="575"/>
      <c r="BP7" s="649"/>
      <c r="BQ7" s="291"/>
      <c r="BR7" s="121"/>
      <c r="BS7" s="121"/>
      <c r="BT7" s="36"/>
      <c r="BU7" s="292"/>
      <c r="BV7" s="293"/>
      <c r="BW7" s="34"/>
      <c r="BX7" s="294"/>
      <c r="BY7" s="295"/>
      <c r="BZ7" s="295"/>
      <c r="CA7" s="295"/>
      <c r="CB7" s="295"/>
      <c r="CC7" s="295"/>
      <c r="CD7" s="295"/>
      <c r="CE7" s="295"/>
      <c r="CF7" s="295"/>
    </row>
    <row r="8" spans="1:101" s="296" customFormat="1" x14ac:dyDescent="0.3">
      <c r="A8" s="39" t="s">
        <v>120</v>
      </c>
      <c r="B8" s="39" t="s">
        <v>121</v>
      </c>
      <c r="C8" s="124" t="s">
        <v>122</v>
      </c>
      <c r="D8" s="129"/>
      <c r="E8" s="128"/>
      <c r="F8" s="128"/>
      <c r="G8" s="278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1"/>
      <c r="AI8" s="281"/>
      <c r="AJ8" s="281"/>
      <c r="AK8" s="281"/>
      <c r="AL8" s="281"/>
      <c r="AM8" s="281"/>
      <c r="AN8" s="281"/>
      <c r="AO8" s="14"/>
      <c r="AP8" s="630"/>
      <c r="AQ8" s="630"/>
      <c r="AR8" s="117"/>
      <c r="AS8" s="16"/>
      <c r="AT8" s="16"/>
      <c r="AU8" s="16"/>
      <c r="AV8" s="33"/>
      <c r="AW8" s="120"/>
      <c r="AX8" s="120"/>
      <c r="AY8" s="297"/>
      <c r="AZ8" s="297"/>
      <c r="BA8" s="284"/>
      <c r="BB8" s="575"/>
      <c r="BC8" s="34"/>
      <c r="BD8" s="285"/>
      <c r="BE8" s="286"/>
      <c r="BF8" s="286"/>
      <c r="BG8" s="286"/>
      <c r="BH8" s="287"/>
      <c r="BI8" s="288"/>
      <c r="BJ8" s="35"/>
      <c r="BK8" s="639"/>
      <c r="BL8" s="575"/>
      <c r="BM8" s="123"/>
      <c r="BN8" s="35"/>
      <c r="BO8" s="575"/>
      <c r="BP8" s="649"/>
      <c r="BQ8" s="291"/>
      <c r="BR8" s="121"/>
      <c r="BS8" s="121"/>
      <c r="BT8" s="36"/>
      <c r="BU8" s="292"/>
      <c r="BV8" s="293"/>
      <c r="BW8" s="34"/>
      <c r="BX8" s="294"/>
      <c r="BY8" s="295"/>
      <c r="BZ8" s="295"/>
      <c r="CA8" s="295"/>
      <c r="CB8" s="295"/>
      <c r="CC8" s="295"/>
      <c r="CD8" s="295"/>
      <c r="CE8" s="295"/>
      <c r="CF8" s="295"/>
      <c r="CH8" s="296" t="s">
        <v>123</v>
      </c>
      <c r="CI8" s="170" t="s">
        <v>3</v>
      </c>
      <c r="CJ8" s="296" t="s">
        <v>124</v>
      </c>
      <c r="CK8" s="296" t="s">
        <v>125</v>
      </c>
    </row>
    <row r="9" spans="1:101" s="299" customFormat="1" ht="124.8" x14ac:dyDescent="0.3">
      <c r="A9" s="136" t="s">
        <v>126</v>
      </c>
      <c r="B9" s="136" t="s">
        <v>127</v>
      </c>
      <c r="C9" s="545" t="s">
        <v>128</v>
      </c>
      <c r="D9" s="516">
        <f>2792345+399988-D28-D31</f>
        <v>2642333</v>
      </c>
      <c r="E9" s="570" t="s">
        <v>89</v>
      </c>
      <c r="F9" s="128" t="s">
        <v>129</v>
      </c>
      <c r="G9" s="278">
        <f>$D$9*((VLOOKUP(G2,'2020_Jurisdiction_Pop_Est'!$A:$D,4,FALSE))/(VLOOKUP($E$9, '2020_Jurisdiction_Pop_Est'!$P$4:$R$10,3, FALSE)))</f>
        <v>2122011.3800381348</v>
      </c>
      <c r="H9" s="279">
        <f>$D$9*((VLOOKUP(H2,'2020_Jurisdiction_Pop_Est'!$A:$D,4,FALSE))/(VLOOKUP($E$9, '2020_Jurisdiction_Pop_Est'!$P$4:$R$10,3, FALSE)))</f>
        <v>21294.170478992586</v>
      </c>
      <c r="I9" s="279">
        <f>$D$9*((VLOOKUP(I2,'2020_Jurisdiction_Pop_Est'!$A:$D,4,FALSE))/(VLOOKUP($E$9, '2020_Jurisdiction_Pop_Est'!$P$4:$R$10,3, FALSE)))</f>
        <v>14482.697450093616</v>
      </c>
      <c r="J9" s="279">
        <f>$D$9*((VLOOKUP(J2,'2020_Jurisdiction_Pop_Est'!$A:$D,4,FALSE))/(VLOOKUP($E$9, '2020_Jurisdiction_Pop_Est'!$P$4:$R$10,3, FALSE)))</f>
        <v>1456426.5181157878</v>
      </c>
      <c r="K9" s="279">
        <f>$D$9*((VLOOKUP(K2,'2020_Jurisdiction_Pop_Est'!$A:$D,4,FALSE))/(VLOOKUP($E$9, '2020_Jurisdiction_Pop_Est'!$P$4:$R$10,3, FALSE)))</f>
        <v>80578.228725526307</v>
      </c>
      <c r="L9" s="279">
        <f>$D$9*((VLOOKUP(L2,'2020_Jurisdiction_Pop_Est'!$A:$D,4,FALSE))/(VLOOKUP($E$9, '2020_Jurisdiction_Pop_Est'!$P$4:$R$10,3, FALSE)))</f>
        <v>57364.63372770256</v>
      </c>
      <c r="M9" s="279">
        <f>$D$9*((VLOOKUP(M2,'2020_Jurisdiction_Pop_Est'!$A:$D,4,FALSE))/(VLOOKUP($E$9, '2020_Jurisdiction_Pop_Est'!$P$4:$R$10,3, FALSE)))</f>
        <v>13632.246910227881</v>
      </c>
      <c r="N9" s="279">
        <f>$D$9*((VLOOKUP(N2,'2020_Jurisdiction_Pop_Est'!$A:$D,4,FALSE))/(VLOOKUP($E$9, '2020_Jurisdiction_Pop_Est'!$P$4:$R$10,3, FALSE)))</f>
        <v>68112.826376680969</v>
      </c>
      <c r="O9" s="279">
        <f>$D$9*((VLOOKUP(O2,'2020_Jurisdiction_Pop_Est'!$A:$D,4,FALSE))/(VLOOKUP($E$9, '2020_Jurisdiction_Pop_Est'!$P$4:$R$10,3, FALSE)))</f>
        <v>9332.5843713858903</v>
      </c>
      <c r="P9" s="279">
        <f>$D$9*((VLOOKUP(P2,'2020_Jurisdiction_Pop_Est'!$A:$D,4,FALSE))/(VLOOKUP($E$9, '2020_Jurisdiction_Pop_Est'!$P$4:$R$10,3, FALSE)))</f>
        <v>60910.144749203209</v>
      </c>
      <c r="Q9" s="279">
        <f>$D$9*((VLOOKUP(Q2,'2020_Jurisdiction_Pop_Est'!$A:$D,4,FALSE))/(VLOOKUP($E$9, '2020_Jurisdiction_Pop_Est'!$P$4:$R$10,3, FALSE)))</f>
        <v>17487.397638046088</v>
      </c>
      <c r="R9" s="279">
        <f>$D$9*((VLOOKUP(R2,'2020_Jurisdiction_Pop_Est'!$A:$D,4,FALSE))/(VLOOKUP($E$9, '2020_Jurisdiction_Pop_Est'!$P$4:$R$10,3, FALSE)))</f>
        <v>59964.233047896043</v>
      </c>
      <c r="S9" s="279">
        <f>$D$9*((VLOOKUP(S2,'2020_Jurisdiction_Pop_Est'!$A:$D,4,FALSE))/(VLOOKUP($E$9, '2020_Jurisdiction_Pop_Est'!$P$4:$R$10,3, FALSE)))</f>
        <v>56606.794615681843</v>
      </c>
      <c r="T9" s="279">
        <f>$D$9*((VLOOKUP(T2,'2020_Jurisdiction_Pop_Est'!$A:$D,4,FALSE))/(VLOOKUP($E$9, '2020_Jurisdiction_Pop_Est'!$P$4:$R$10,3, FALSE)))</f>
        <v>64752.501526011445</v>
      </c>
      <c r="U9" s="279">
        <f>$D$9*((VLOOKUP(U2,'2020_Jurisdiction_Pop_Est'!$A:$D,4,FALSE))/(VLOOKUP($E$9, '2020_Jurisdiction_Pop_Est'!$P$4:$R$10,3, FALSE)))</f>
        <v>30907.022328218332</v>
      </c>
      <c r="V9" s="279">
        <f>$D$9*((VLOOKUP(V2,'2020_Jurisdiction_Pop_Est'!$A:$D,4,FALSE))/(VLOOKUP($E$9, '2020_Jurisdiction_Pop_Est'!$P$4:$R$10,3, FALSE)))</f>
        <v>23108.165178355099</v>
      </c>
      <c r="W9" s="280">
        <f>$D$9*((VLOOKUP(W2,'2020_Jurisdiction_Pop_Est'!$A:$D,4,FALSE))/(VLOOKUP($E$9, '2020_Jurisdiction_Pop_Est'!$P$4:$R$10,3, FALSE)))</f>
        <v>12829.493823675657</v>
      </c>
      <c r="X9" s="280">
        <f>$D$9*((VLOOKUP(X2,'2020_Jurisdiction_Pop_Est'!$A:$D,4,FALSE))/(VLOOKUP($E$9, '2020_Jurisdiction_Pop_Est'!$P$4:$R$10,3, FALSE)))</f>
        <v>6722.513087243643</v>
      </c>
      <c r="Y9" s="280">
        <f>$D$9*((VLOOKUP(Y2,'2020_Jurisdiction_Pop_Est'!$A:$D,4,FALSE))/(VLOOKUP($E$9, '2020_Jurisdiction_Pop_Est'!$P$4:$R$10,3, FALSE)))</f>
        <v>15747.445488446221</v>
      </c>
      <c r="Z9" s="280">
        <f>$D$9*((VLOOKUP(Z2,'2020_Jurisdiction_Pop_Est'!$A:$D,4,FALSE))/(VLOOKUP($E$9, '2020_Jurisdiction_Pop_Est'!$P$4:$R$10,3, FALSE)))</f>
        <v>21152.906398238079</v>
      </c>
      <c r="AA9" s="280">
        <f>$D$9*((VLOOKUP(AA2,'2020_Jurisdiction_Pop_Est'!$A:$D,4,FALSE))/(VLOOKUP($E$9, '2020_Jurisdiction_Pop_Est'!$P$4:$R$10,3, FALSE)))</f>
        <v>17658.443147294023</v>
      </c>
      <c r="AB9" s="280">
        <f>$D$9*((VLOOKUP(AB2,'2020_Jurisdiction_Pop_Est'!$A:$D,4,FALSE))/(VLOOKUP($E$9, '2020_Jurisdiction_Pop_Est'!$P$4:$R$10,3, FALSE)))</f>
        <v>4030.8306559789753</v>
      </c>
      <c r="AC9" s="280">
        <f>$D$9*((VLOOKUP(AC2,'2020_Jurisdiction_Pop_Est'!$A:$D,4,FALSE))/(VLOOKUP($E$9, '2020_Jurisdiction_Pop_Est'!$P$4:$R$10,3, FALSE)))</f>
        <v>5964.9151715261469</v>
      </c>
      <c r="AD9" s="280">
        <f>$D$9*((VLOOKUP(AD2,'2020_Jurisdiction_Pop_Est'!$A:$D,4,FALSE))/(VLOOKUP($E$9, '2020_Jurisdiction_Pop_Est'!$P$4:$R$10,3, FALSE)))</f>
        <v>3610.7649824570826</v>
      </c>
      <c r="AE9" s="280">
        <f>$D$9*((VLOOKUP(AE2,'2020_Jurisdiction_Pop_Est'!$A:$D,4,FALSE))/(VLOOKUP($E$9, '2020_Jurisdiction_Pop_Est'!$P$4:$R$10,3, FALSE)))</f>
        <v>26965.300054249252</v>
      </c>
      <c r="AF9" s="280">
        <f>$D$9*((VLOOKUP(AF2,'2020_Jurisdiction_Pop_Est'!$A:$D,4,FALSE))/(VLOOKUP($E$9, '2020_Jurisdiction_Pop_Est'!$P$4:$R$10,3, FALSE)))</f>
        <v>2124.3999227122617</v>
      </c>
      <c r="AG9" s="280">
        <f>$D$9*((VLOOKUP(AG2,'2020_Jurisdiction_Pop_Est'!$A:$D,4,FALSE))/(VLOOKUP($E$9, '2020_Jurisdiction_Pop_Est'!$P$4:$R$10,3, FALSE)))</f>
        <v>1620.6360491529354</v>
      </c>
      <c r="AH9" s="281">
        <f>$D$9*((VLOOKUP(AH2,'2020_Jurisdiction_Pop_Est'!$A:$D,4,FALSE))/(VLOOKUP($E$9, '2020_Jurisdiction_Pop_Est'!$P$4:$R$10,3, FALSE)))</f>
        <v>2656.6971511204692</v>
      </c>
      <c r="AI9" s="281">
        <f>$D$9*((VLOOKUP(AI2,'2020_Jurisdiction_Pop_Est'!$A:$D,4,FALSE))/(VLOOKUP($E$9, '2020_Jurisdiction_Pop_Est'!$P$4:$R$10,3, FALSE)))</f>
        <v>438.80690000453444</v>
      </c>
      <c r="AJ9" s="281">
        <f>$D$9*((VLOOKUP(AJ2,'2020_Jurisdiction_Pop_Est'!$A:$D,4,FALSE))/(VLOOKUP($E$9, '2020_Jurisdiction_Pop_Est'!$P$4:$R$10,3, FALSE)))</f>
        <v>933.49781879917282</v>
      </c>
      <c r="AK9" s="281">
        <f>$D$9*((VLOOKUP(AK2,'2020_Jurisdiction_Pop_Est'!$A:$D,4,FALSE))/(VLOOKUP($E$9, '2020_Jurisdiction_Pop_Est'!$P$4:$R$10,3, FALSE)))</f>
        <v>2475.0679065833024</v>
      </c>
      <c r="AL9" s="281" t="e">
        <f>$D$9*((VLOOKUP(AL2,'2020_Jurisdiction_Pop_Est'!$A:$D,4,FALSE))/(VLOOKUP($E$9, '2020_Jurisdiction_Pop_Est'!$P$4:$R$10,3, FALSE)))</f>
        <v>#N/A</v>
      </c>
      <c r="AM9" s="281">
        <f>$D$9*((VLOOKUP(AM2,'2020_Jurisdiction_Pop_Est'!$A:$D,4,FALSE))/(VLOOKUP($E$9, '2020_Jurisdiction_Pop_Est'!$P$4:$R$10,3, FALSE)))</f>
        <v>904.27064056070367</v>
      </c>
      <c r="AN9" s="281">
        <f>$D$9*((VLOOKUP(AN2,'2020_Jurisdiction_Pop_Est'!$A:$D,4,FALSE))/(VLOOKUP($E$9, '2020_Jurisdiction_Pop_Est'!$P$4:$R$10,3, FALSE)))</f>
        <v>1575.8005027955853</v>
      </c>
      <c r="AO9" s="14">
        <f>$D$9*((VLOOKUP(AO2,'2020_Jurisdiction_Pop_Est'!$A:$D,4,FALSE))/(VLOOKUP($E$9, '2020_Jurisdiction_Pop_Est'!$P$4:$R$10,3, FALSE)))</f>
        <v>336238.06836601789</v>
      </c>
      <c r="AP9" s="630">
        <f>$D$9*((VLOOKUP(AP2,'2020_Jurisdiction_Pop_Est'!$A:$D,4,FALSE))/(VLOOKUP($E$9, '2020_Jurisdiction_Pop_Est'!$P$4:$R$10,3, FALSE)))</f>
        <v>65947.983378948062</v>
      </c>
      <c r="AQ9" s="630">
        <f>$D$9*((VLOOKUP(AQ2,'2020_Jurisdiction_Pop_Est'!$A:$D,4,FALSE))/(VLOOKUP($E$9, '2020_Jurisdiction_Pop_Est'!$P$4:$R$10,3, FALSE)))</f>
        <v>23230.98554190564</v>
      </c>
      <c r="AR9" s="117">
        <f>$D$9*((VLOOKUP(AR2,'2020_Jurisdiction_Pop_Est'!$A:$D,4,FALSE))/(VLOOKUP($E$9, '2020_Jurisdiction_Pop_Est'!$P$4:$R$10,3, FALSE)))</f>
        <v>27556.788545484465</v>
      </c>
      <c r="AS9" s="282">
        <f>$D$9*((VLOOKUP(AS2,'2020_Jurisdiction_Pop_Est'!$A:$D,4,FALSE))/(VLOOKUP($E$9, '2020_Jurisdiction_Pop_Est'!$P$4:$R$10,3, FALSE)))</f>
        <v>1308.0653462298812</v>
      </c>
      <c r="AT9" s="282">
        <f>$D$9*((VLOOKUP(AT2,'2020_Jurisdiction_Pop_Est'!$A:$D,4,FALSE))/(VLOOKUP($E$9, '2020_Jurisdiction_Pop_Est'!$P$4:$R$10,3, FALSE)))</f>
        <v>1279.4563836148907</v>
      </c>
      <c r="AU9" s="282" t="e">
        <f>$D$9*((VLOOKUP(AU2,'2020_Jurisdiction_Pop_Est'!$A:$D,4,FALSE))/(VLOOKUP($E$9, '2020_Jurisdiction_Pop_Est'!$P$4:$R$10,3, FALSE)))</f>
        <v>#N/A</v>
      </c>
      <c r="AV9" s="33" t="s">
        <v>6</v>
      </c>
      <c r="AW9" s="120" t="s">
        <v>6</v>
      </c>
      <c r="AX9" s="120">
        <f>$D$9*((VLOOKUP(AX2,'2020_Jurisdiction_Pop_Est'!$A:$D,4,FALSE))/(VLOOKUP($E$9, '2020_Jurisdiction_Pop_Est'!$P$4:$R$10,3, FALSE)))</f>
        <v>36784.345233525608</v>
      </c>
      <c r="AY9" s="297">
        <f>$D$9*((VLOOKUP(AY2,'2020_Jurisdiction_Pop_Est'!$A:$D,4,FALSE))/(VLOOKUP($E$9,'2020_Jurisdiction_Pop_Est'!$P$4:$R$10,3,FALSE)))</f>
        <v>12106.46092135895</v>
      </c>
      <c r="AZ9" s="297">
        <f>$D$9*((VLOOKUP(AZ2,'2020_Jurisdiction_Pop_Est'!$A:$D,4,FALSE))/(VLOOKUP($E$9,'2020_Jurisdiction_Pop_Est'!$P$4:$R$10,3,FALSE)))</f>
        <v>32536.172185545653</v>
      </c>
      <c r="BA9" s="284" t="s">
        <v>6</v>
      </c>
      <c r="BB9" s="575" t="s">
        <v>130</v>
      </c>
      <c r="BC9" s="34">
        <f>$D$9*((VLOOKUP(BC2,'2020_Jurisdiction_Pop_Est'!$A:$D,4,FALSE))/(VLOOKUP($E$9,'2020_Jurisdiction_Pop_Est'!$P$4:$R$10,3,FALSE)))</f>
        <v>29347.476930261189</v>
      </c>
      <c r="BD9" s="285" t="s">
        <v>6</v>
      </c>
      <c r="BE9" s="286">
        <f>$D$9*((VLOOKUP(BE2,'2020_Jurisdiction_Pop_Est'!$A:$D,4,FALSE))/(VLOOKUP($E$9,'2020_Jurisdiction_Pop_Est'!$P$4:$R$10,3,FALSE)))</f>
        <v>15835.02229212997</v>
      </c>
      <c r="BF9" s="286" t="s">
        <v>6</v>
      </c>
      <c r="BG9" s="286" t="s">
        <v>6</v>
      </c>
      <c r="BH9" s="287" t="s">
        <v>6</v>
      </c>
      <c r="BI9" s="288" t="s">
        <v>6</v>
      </c>
      <c r="BJ9" s="35" t="s">
        <v>6</v>
      </c>
      <c r="BK9" s="639" t="s">
        <v>6</v>
      </c>
      <c r="BL9" s="575" t="s">
        <v>6</v>
      </c>
      <c r="BM9" s="289" t="s">
        <v>6</v>
      </c>
      <c r="BN9" s="35" t="s">
        <v>6</v>
      </c>
      <c r="BO9" s="575" t="s">
        <v>6</v>
      </c>
      <c r="BP9" s="649" t="s">
        <v>6</v>
      </c>
      <c r="BQ9" s="291" t="s">
        <v>6</v>
      </c>
      <c r="BR9" s="121" t="s">
        <v>6</v>
      </c>
      <c r="BS9" s="121" t="s">
        <v>6</v>
      </c>
      <c r="BT9" s="36" t="s">
        <v>6</v>
      </c>
      <c r="BU9" s="292" t="s">
        <v>6</v>
      </c>
      <c r="BV9" s="293">
        <f>$D$9*((VLOOKUP(BV2,'2020_Jurisdiction_Pop_Est'!$A:$D,4,FALSE))/(VLOOKUP($E$9,'2020_Jurisdiction_Pop_Est'!$P$4:$R$10,3,FALSE)))</f>
        <v>13016.459529548401</v>
      </c>
      <c r="BW9" s="34"/>
      <c r="BX9" s="294"/>
      <c r="BY9" s="81">
        <v>0</v>
      </c>
      <c r="BZ9" s="81">
        <v>0</v>
      </c>
      <c r="CA9" s="81">
        <v>0</v>
      </c>
      <c r="CB9" s="81">
        <v>0</v>
      </c>
      <c r="CC9" s="81">
        <v>0</v>
      </c>
      <c r="CD9" s="81">
        <v>0</v>
      </c>
      <c r="CE9" s="81">
        <v>0</v>
      </c>
      <c r="CF9" s="81">
        <v>0</v>
      </c>
      <c r="CG9" s="298"/>
      <c r="CH9" s="299" t="e">
        <f>SUM(G9:BX9)</f>
        <v>#N/A</v>
      </c>
      <c r="CI9" s="299">
        <f>D9</f>
        <v>2642333</v>
      </c>
      <c r="CJ9" s="299" t="e">
        <f t="shared" ref="CJ9:CJ17" si="0">CH9-CI9</f>
        <v>#N/A</v>
      </c>
      <c r="CK9" s="569" t="e">
        <f>(CH9-CI9)/CI9</f>
        <v>#N/A</v>
      </c>
    </row>
    <row r="10" spans="1:101" s="299" customFormat="1" x14ac:dyDescent="0.3">
      <c r="A10" s="136" t="s">
        <v>131</v>
      </c>
      <c r="B10" s="136" t="s">
        <v>132</v>
      </c>
      <c r="C10" s="545" t="s">
        <v>133</v>
      </c>
      <c r="D10" s="420">
        <v>746335</v>
      </c>
      <c r="E10" s="573" t="s">
        <v>134</v>
      </c>
      <c r="F10" s="128" t="s">
        <v>129</v>
      </c>
      <c r="G10" s="278">
        <f>$D$10*((VLOOKUP(G2,'2020_Jurisdiction_Pop_Est'!$A:$D,4,FALSE))/(VLOOKUP($E$10, '2020_Jurisdiction_Pop_Est'!$P$4:$R$10,3, FALSE)))</f>
        <v>383523.04764533008</v>
      </c>
      <c r="H10" s="279">
        <f>$D$10*((VLOOKUP(H2,'2020_Jurisdiction_Pop_Est'!$A:$D,4,FALSE))/(VLOOKUP($E$10, '2020_Jurisdiction_Pop_Est'!$P$4:$R$10,3, FALSE)))</f>
        <v>3848.6151563596645</v>
      </c>
      <c r="I10" s="279">
        <f>$D$10*((VLOOKUP(I2,'2020_Jurisdiction_Pop_Est'!$A:$D,4,FALSE))/(VLOOKUP($E$10, '2020_Jurisdiction_Pop_Est'!$P$4:$R$10,3, FALSE)))</f>
        <v>2617.5393385898496</v>
      </c>
      <c r="J10" s="279">
        <f>$D$10*((VLOOKUP(J2,'2020_Jurisdiction_Pop_Est'!$A:$D,4,FALSE))/(VLOOKUP($E$10, '2020_Jurisdiction_Pop_Est'!$P$4:$R$10,3, FALSE)))</f>
        <v>263228.15332366648</v>
      </c>
      <c r="K10" s="279">
        <f>$D$10*((VLOOKUP(K2,'2020_Jurisdiction_Pop_Est'!$A:$D,4,FALSE))/(VLOOKUP($E$10, '2020_Jurisdiction_Pop_Est'!$P$4:$R$10,3, FALSE)))</f>
        <v>14563.356325695557</v>
      </c>
      <c r="L10" s="279">
        <f>$D$10*((VLOOKUP(L2,'2020_Jurisdiction_Pop_Est'!$A:$D,4,FALSE))/(VLOOKUP($E$10, '2020_Jurisdiction_Pop_Est'!$P$4:$R$10,3, FALSE)))</f>
        <v>10367.832784153683</v>
      </c>
      <c r="M10" s="279">
        <f>$D$10*((VLOOKUP(M2,'2020_Jurisdiction_Pop_Est'!$A:$D,4,FALSE))/(VLOOKUP($E$10, '2020_Jurisdiction_Pop_Est'!$P$4:$R$10,3, FALSE)))</f>
        <v>2463.8326308929941</v>
      </c>
      <c r="N10" s="279">
        <f>$D$10*((VLOOKUP(N2,'2020_Jurisdiction_Pop_Est'!$A:$D,4,FALSE))/(VLOOKUP($E$10, '2020_Jurisdiction_Pop_Est'!$P$4:$R$10,3, FALSE)))</f>
        <v>12310.414072921914</v>
      </c>
      <c r="O10" s="279">
        <f>$D$10*((VLOOKUP(O2,'2020_Jurisdiction_Pop_Est'!$A:$D,4,FALSE))/(VLOOKUP($E$10, '2020_Jurisdiction_Pop_Est'!$P$4:$R$10,3, FALSE)))</f>
        <v>1686.7304455533929</v>
      </c>
      <c r="P10" s="279">
        <f>$D$10*((VLOOKUP(P2,'2020_Jurisdiction_Pop_Est'!$A:$D,4,FALSE))/(VLOOKUP($E$10, '2020_Jurisdiction_Pop_Est'!$P$4:$R$10,3, FALSE)))</f>
        <v>11008.632925574981</v>
      </c>
      <c r="Q10" s="279">
        <f>$D$10*((VLOOKUP(Q2,'2020_Jurisdiction_Pop_Est'!$A:$D,4,FALSE))/(VLOOKUP($E$10, '2020_Jurisdiction_Pop_Est'!$P$4:$R$10,3, FALSE)))</f>
        <v>3160.5956973749371</v>
      </c>
      <c r="R10" s="279">
        <f>$D$10*((VLOOKUP(R2,'2020_Jurisdiction_Pop_Est'!$A:$D,4,FALSE))/(VLOOKUP($E$10, '2020_Jurisdiction_Pop_Est'!$P$4:$R$10,3, FALSE)))</f>
        <v>10837.672985443938</v>
      </c>
      <c r="S10" s="279">
        <f>$D$10*((VLOOKUP(S2,'2020_Jurisdiction_Pop_Est'!$A:$D,4,FALSE))/(VLOOKUP($E$10, '2020_Jurisdiction_Pop_Est'!$P$4:$R$10,3, FALSE)))</f>
        <v>10230.864260515607</v>
      </c>
      <c r="T10" s="279">
        <f>$D$10*((VLOOKUP(T2,'2020_Jurisdiction_Pop_Est'!$A:$D,4,FALSE))/(VLOOKUP($E$10, '2020_Jurisdiction_Pop_Est'!$P$4:$R$10,3, FALSE)))</f>
        <v>11703.083669357373</v>
      </c>
      <c r="U10" s="279">
        <f>$D$10*((VLOOKUP(U2,'2020_Jurisdiction_Pop_Est'!$A:$D,4,FALSE))/(VLOOKUP($E$10, '2020_Jurisdiction_Pop_Est'!$P$4:$R$10,3, FALSE)))</f>
        <v>5585.999918976654</v>
      </c>
      <c r="V10" s="279">
        <f>$D$10*((VLOOKUP(V2,'2020_Jurisdiction_Pop_Est'!$A:$D,4,FALSE))/(VLOOKUP($E$10, '2020_Jurisdiction_Pop_Est'!$P$4:$R$10,3, FALSE)))</f>
        <v>4176.4686174940161</v>
      </c>
      <c r="W10" s="280">
        <f>$D$10*((VLOOKUP(W2,'2020_Jurisdiction_Pop_Est'!$A:$D,4,FALSE))/(VLOOKUP($E$10, '2020_Jurisdiction_Pop_Est'!$P$4:$R$10,3, FALSE)))</f>
        <v>2318.7465521106683</v>
      </c>
      <c r="X10" s="280">
        <f>$D$10*((VLOOKUP(X2,'2020_Jurisdiction_Pop_Est'!$A:$D,4,FALSE))/(VLOOKUP($E$10, '2020_Jurisdiction_Pop_Est'!$P$4:$R$10,3, FALSE)))</f>
        <v>1214.9975873404433</v>
      </c>
      <c r="Y10" s="280">
        <f>$D$10*((VLOOKUP(Y2,'2020_Jurisdiction_Pop_Est'!$A:$D,4,FALSE))/(VLOOKUP($E$10, '2020_Jurisdiction_Pop_Est'!$P$4:$R$10,3, FALSE)))</f>
        <v>2846.1243625607044</v>
      </c>
      <c r="Z10" s="280">
        <f>$D$10*((VLOOKUP(Z2,'2020_Jurisdiction_Pop_Est'!$A:$D,4,FALSE))/(VLOOKUP($E$10, '2020_Jurisdiction_Pop_Est'!$P$4:$R$10,3, FALSE)))</f>
        <v>3823.0837047927976</v>
      </c>
      <c r="AA10" s="280">
        <f>$D$10*((VLOOKUP(AA2,'2020_Jurisdiction_Pop_Est'!$A:$D,4,FALSE))/(VLOOKUP($E$10, '2020_Jurisdiction_Pop_Est'!$P$4:$R$10,3, FALSE)))</f>
        <v>3191.5097139584095</v>
      </c>
      <c r="AB10" s="280">
        <f>$D$10*((VLOOKUP(AB2,'2020_Jurisdiction_Pop_Est'!$A:$D,4,FALSE))/(VLOOKUP($E$10, '2020_Jurisdiction_Pop_Est'!$P$4:$R$10,3, FALSE)))</f>
        <v>728.51468765238189</v>
      </c>
      <c r="AC10" s="280">
        <f>$D$10*((VLOOKUP(AC2,'2020_Jurisdiction_Pop_Est'!$A:$D,4,FALSE))/(VLOOKUP($E$10, '2020_Jurisdiction_Pop_Est'!$P$4:$R$10,3, FALSE)))</f>
        <v>1078.0726564663676</v>
      </c>
      <c r="AD10" s="280">
        <f>$D$10*((VLOOKUP(AD2,'2020_Jurisdiction_Pop_Est'!$A:$D,4,FALSE))/(VLOOKUP($E$10, '2020_Jurisdiction_Pop_Est'!$P$4:$R$10,3, FALSE)))</f>
        <v>652.59385667295066</v>
      </c>
      <c r="AE10" s="280">
        <f>$D$10*((VLOOKUP(AE2,'2020_Jurisdiction_Pop_Est'!$A:$D,4,FALSE))/(VLOOKUP($E$10, '2020_Jurisdiction_Pop_Est'!$P$4:$R$10,3, FALSE)))</f>
        <v>4873.5902902135249</v>
      </c>
      <c r="AF10" s="280">
        <f>$D$10*((VLOOKUP(AF2,'2020_Jurisdiction_Pop_Est'!$A:$D,4,FALSE))/(VLOOKUP($E$10, '2020_Jurisdiction_Pop_Est'!$P$4:$R$10,3, FALSE)))</f>
        <v>383.95474239231839</v>
      </c>
      <c r="AG10" s="280">
        <f>$D$10*((VLOOKUP(AG2,'2020_Jurisdiction_Pop_Est'!$A:$D,4,FALSE))/(VLOOKUP($E$10, '2020_Jurisdiction_Pop_Est'!$P$4:$R$10,3, FALSE)))</f>
        <v>292.9066651300667</v>
      </c>
      <c r="AH10" s="281">
        <f>$D$10*((VLOOKUP(AH2,'2020_Jurisdiction_Pop_Est'!$A:$D,4,FALSE))/(VLOOKUP($E$10, '2020_Jurisdiction_Pop_Est'!$P$4:$R$10,3, FALSE)))</f>
        <v>480.15981330414803</v>
      </c>
      <c r="AI10" s="281">
        <f>$D$10*((VLOOKUP(AI2,'2020_Jurisdiction_Pop_Est'!$A:$D,4,FALSE))/(VLOOKUP($E$10, '2020_Jurisdiction_Pop_Est'!$P$4:$R$10,3, FALSE)))</f>
        <v>79.308038213496403</v>
      </c>
      <c r="AJ10" s="281">
        <f>$D$10*((VLOOKUP(AJ2,'2020_Jurisdiction_Pop_Est'!$A:$D,4,FALSE))/(VLOOKUP($E$10, '2020_Jurisdiction_Pop_Est'!$P$4:$R$10,3, FALSE)))</f>
        <v>168.71630934877118</v>
      </c>
      <c r="AK10" s="281">
        <f>$D$10*((VLOOKUP(AK2,'2020_Jurisdiction_Pop_Est'!$A:$D,4,FALSE))/(VLOOKUP($E$10, '2020_Jurisdiction_Pop_Est'!$P$4:$R$10,3, FALSE)))</f>
        <v>447.33293873519011</v>
      </c>
      <c r="AL10" s="281" t="e">
        <f>$D$10*((VLOOKUP(AL2,'2020_Jurisdiction_Pop_Est'!$A:$D,4,FALSE))/(VLOOKUP($E$10, '2020_Jurisdiction_Pop_Est'!$P$4:$R$10,3, FALSE)))</f>
        <v>#N/A</v>
      </c>
      <c r="AM10" s="281">
        <f>$D$10*((VLOOKUP(AM2,'2020_Jurisdiction_Pop_Est'!$A:$D,4,FALSE))/(VLOOKUP($E$10, '2020_Jurisdiction_Pop_Est'!$P$4:$R$10,3, FALSE)))</f>
        <v>163.43391709699657</v>
      </c>
      <c r="AN10" s="281">
        <f>$D$10*((VLOOKUP(AN2,'2020_Jurisdiction_Pop_Est'!$A:$D,4,FALSE))/(VLOOKUP($E$10, '2020_Jurisdiction_Pop_Est'!$P$4:$R$10,3, FALSE)))</f>
        <v>284.80328475069035</v>
      </c>
      <c r="AO10" s="14">
        <f>$D$10*((VLOOKUP(AO2,'2020_Jurisdiction_Pop_Est'!$A:$D,4,FALSE))/(VLOOKUP($E$10, '2020_Jurisdiction_Pop_Est'!$P$4:$R$10,3, FALSE)))</f>
        <v>60770.196581978998</v>
      </c>
      <c r="AP10" s="630">
        <f>$D$10*((VLOOKUP(AP2,'2020_Jurisdiction_Pop_Est'!$A:$D,4,FALSE))/(VLOOKUP($E$10, '2020_Jurisdiction_Pop_Est'!$P$4:$R$10,3, FALSE)))</f>
        <v>11919.149826191411</v>
      </c>
      <c r="AQ10" s="630">
        <f>$D$10*((VLOOKUP(AQ2,'2020_Jurisdiction_Pop_Est'!$A:$D,4,FALSE))/(VLOOKUP($E$10, '2020_Jurisdiction_Pop_Est'!$P$4:$R$10,3, FALSE)))</f>
        <v>4198.6666323514883</v>
      </c>
      <c r="AR10" s="117">
        <f>$D$10*((VLOOKUP(AR2,'2020_Jurisdiction_Pop_Est'!$A:$D,4,FALSE))/(VLOOKUP($E$10, '2020_Jurisdiction_Pop_Est'!$P$4:$R$10,3, FALSE)))</f>
        <v>4980.4933308567797</v>
      </c>
      <c r="AS10" s="282">
        <f>$D$10*((VLOOKUP(AS2,'2020_Jurisdiction_Pop_Est'!$A:$D,4,FALSE))/(VLOOKUP($E$10, '2020_Jurisdiction_Pop_Est'!$P$4:$R$10,3, FALSE)))</f>
        <v>236.41400457348735</v>
      </c>
      <c r="AT10" s="282">
        <f>$D$10*((VLOOKUP(AT2,'2020_Jurisdiction_Pop_Est'!$A:$D,4,FALSE))/(VLOOKUP($E$10, '2020_Jurisdiction_Pop_Est'!$P$4:$R$10,3, FALSE)))</f>
        <v>231.24334590723871</v>
      </c>
      <c r="AU10" s="282" t="e">
        <f>$D$10*((VLOOKUP(AU2,'2020_Jurisdiction_Pop_Est'!$A:$D,4,FALSE))/(VLOOKUP($E$10, '2020_Jurisdiction_Pop_Est'!$P$4:$R$10,3, FALSE)))</f>
        <v>#N/A</v>
      </c>
      <c r="AV10" s="33">
        <f>$D$10*((VLOOKUP(AV2,'2020_Jurisdiction_Pop_Est'!$A:$D,4,FALSE))/(VLOOKUP($E$10, '2020_Jurisdiction_Pop_Est'!$P$4:$R$10,3, FALSE)))</f>
        <v>45437.857220437392</v>
      </c>
      <c r="AW10" s="120">
        <f>$D$10*((VLOOKUP(AW2,'2020_Jurisdiction_Pop_Est'!$A:$D,4,FALSE))/(VLOOKUP($E$10, '2020_Jurisdiction_Pop_Est'!$P$4:$R$10,3, FALSE)))</f>
        <v>11675.600689863526</v>
      </c>
      <c r="AX10" s="120">
        <f>$D$10*((VLOOKUP(AX2,'2020_Jurisdiction_Pop_Est'!$A:$D,4,FALSE))/(VLOOKUP($E$10, '2020_Jurisdiction_Pop_Est'!$P$4:$R$10,3, FALSE)))</f>
        <v>6648.241532684985</v>
      </c>
      <c r="AY10" s="297">
        <f>$D$10*((VLOOKUP(AY2,'2020_Jurisdiction_Pop_Est'!$A:$D,4,FALSE))/(VLOOKUP($E$10, '2020_Jurisdiction_Pop_Est'!$P$4:$R$10,3, FALSE)))</f>
        <v>2188.0687504490352</v>
      </c>
      <c r="AZ10" s="297">
        <f>$D$10*((VLOOKUP(AZ2,'2020_Jurisdiction_Pop_Est'!$A:$D,4,FALSE))/(VLOOKUP($E$10, '2020_Jurisdiction_Pop_Est'!$P$4:$R$10,3, FALSE)))</f>
        <v>5880.4453325266504</v>
      </c>
      <c r="BA10" s="284">
        <f>$D$10*((VLOOKUP(BA2,'2020_Jurisdiction_Pop_Est'!$A:$D,4,FALSE))/(VLOOKUP($E$10, '2020_Jurisdiction_Pop_Est'!$P$4:$R$10,3, FALSE)))</f>
        <v>8167.7693436408672</v>
      </c>
      <c r="BB10" s="575" t="s">
        <v>6</v>
      </c>
      <c r="BC10" s="34">
        <f>$D$10*((VLOOKUP(BC2,'2020_Jurisdiction_Pop_Est'!$A:$D,4,FALSE))/(VLOOKUP($E$10, '2020_Jurisdiction_Pop_Est'!$P$4:$R$10,3, FALSE)))</f>
        <v>5304.1345107171446</v>
      </c>
      <c r="BD10" s="285" t="e">
        <f>$D$10*((VLOOKUP(BD2,'2020_Jurisdiction_Pop_Est'!$A:$D,4,FALSE))/(VLOOKUP($E$10, '2020_Jurisdiction_Pop_Est'!$P$4:$R$10,3, FALSE)))</f>
        <v>#N/A</v>
      </c>
      <c r="BE10" s="286">
        <f>$D$10*((VLOOKUP(BE2,'2020_Jurisdiction_Pop_Est'!$A:$D,4,FALSE))/(VLOOKUP($E$10, '2020_Jurisdiction_Pop_Est'!$P$4:$R$10,3, FALSE)))</f>
        <v>2861.9526106878302</v>
      </c>
      <c r="BF10" s="286">
        <f>$D$10*((VLOOKUP(BF2,'2020_Jurisdiction_Pop_Est'!$A:$D,4,FALSE))/(VLOOKUP($E$10, '2020_Jurisdiction_Pop_Est'!$P$4:$R$10,3, FALSE)))</f>
        <v>1275.8657742670496</v>
      </c>
      <c r="BG10" s="286">
        <f>$D$10*((VLOOKUP(BG2,'2020_Jurisdiction_Pop_Est'!$A:$D,4,FALSE))/(VLOOKUP($E$10, '2020_Jurisdiction_Pop_Est'!$P$4:$R$10,3, FALSE)))</f>
        <v>1810.3462780680654</v>
      </c>
      <c r="BH10" s="287">
        <f>$D$10*((VLOOKUP(BH2,'2020_Jurisdiction_Pop_Est'!$A:$D,4,FALSE))/(VLOOKUP($E$10, '2020_Jurisdiction_Pop_Est'!$P$4:$R$10,3, FALSE)))</f>
        <v>13081.265366739563</v>
      </c>
      <c r="BI10" s="288">
        <f>$D$10*((VLOOKUP(BI2,'2020_Jurisdiction_Pop_Est'!$A:$D,4,FALSE))/(VLOOKUP($E$10, '2020_Jurisdiction_Pop_Est'!$P$4:$R$10,3, FALSE)))</f>
        <v>3792.2339699464642</v>
      </c>
      <c r="BJ10" s="35">
        <f>$D$10*((VLOOKUP(BJ2,'2020_Jurisdiction_Pop_Est'!$A:$D,4,FALSE))/(VLOOKUP($E$10, '2020_Jurisdiction_Pop_Est'!$P$4:$R$10,3, FALSE)))</f>
        <v>17994.833728657821</v>
      </c>
      <c r="BK10" s="639">
        <f>$D$10*((VLOOKUP(BK2,'2020_Jurisdiction_Pop_Est'!$A:$D,4,FALSE))/(VLOOKUP($E$10, '2020_Jurisdiction_Pop_Est'!$P$4:$R$10,3, FALSE)))</f>
        <v>694.84901606215874</v>
      </c>
      <c r="BL10" s="575" t="s">
        <v>6</v>
      </c>
      <c r="BM10" s="123" t="e">
        <f>$D$10*((VLOOKUP(BM2,'2020_Jurisdiction_Pop_Est'!$A:$D,4,FALSE))/(VLOOKUP($E$10, '2020_Jurisdiction_Pop_Est'!$P$4:$R$10,3, FALSE)))</f>
        <v>#N/A</v>
      </c>
      <c r="BN10" s="35">
        <f>$D$10*((VLOOKUP(BN2,'2020_Jurisdiction_Pop_Est'!$A:$D,4,FALSE))/(VLOOKUP($E$10, '2020_Jurisdiction_Pop_Est'!$P$4:$R$10,3, FALSE)))</f>
        <v>10130.336405639908</v>
      </c>
      <c r="BO10" s="575" t="s">
        <v>6</v>
      </c>
      <c r="BP10" s="649">
        <f>$D$10*((VLOOKUP(BP2,'2020_Jurisdiction_Pop_Est'!$A:$D,4,FALSE))/(VLOOKUP($E$10, '2020_Jurisdiction_Pop_Est'!$P$4:$R$10,3, FALSE)))</f>
        <v>3917.2935755081517</v>
      </c>
      <c r="BQ10" s="291">
        <f>$D$10*((VLOOKUP(BQ2,'2020_Jurisdiction_Pop_Est'!$A:$D,4,FALSE))/(VLOOKUP($E$10, '2020_Jurisdiction_Pop_Est'!$P$4:$R$10,3, FALSE)))</f>
        <v>1181.383890254152</v>
      </c>
      <c r="BR10" s="121">
        <f>$D$10*((VLOOKUP(BR2,'2020_Jurisdiction_Pop_Est'!$A:$D,4,FALSE))/(VLOOKUP($E$10, '2020_Jurisdiction_Pop_Est'!$P$4:$R$10,3, FALSE)))</f>
        <v>22145.157406490667</v>
      </c>
      <c r="BS10" s="121">
        <f>$D$10*((VLOOKUP(BS2,'2020_Jurisdiction_Pop_Est'!$A:$D,4,FALSE))/(VLOOKUP($E$10, '2020_Jurisdiction_Pop_Est'!$P$4:$R$10,3, FALSE)))</f>
        <v>0</v>
      </c>
      <c r="BT10" s="36">
        <f>$D$10*((VLOOKUP(BT2,'2020_Jurisdiction_Pop_Est'!$A:$D,4,FALSE))/(VLOOKUP($E$10, '2020_Jurisdiction_Pop_Est'!$P$4:$R$10,3, FALSE)))</f>
        <v>17226.250449321375</v>
      </c>
      <c r="BU10" s="292">
        <f>$D$10*((VLOOKUP(BU2,'2020_Jurisdiction_Pop_Est'!$A:$D,4,FALSE))/(VLOOKUP($E$10, '2020_Jurisdiction_Pop_Est'!$P$4:$R$10,3, FALSE)))</f>
        <v>7053.910566278736</v>
      </c>
      <c r="BV10" s="293">
        <f>$D$10*((VLOOKUP(BV2,'2020_Jurisdiction_Pop_Est'!$A:$D,4,FALSE))/(VLOOKUP($E$10, '2020_Jurisdiction_Pop_Est'!$P$4:$R$10,3, FALSE)))</f>
        <v>2352.537915340863</v>
      </c>
      <c r="BW10" s="34">
        <f>$D$10*((VLOOKUP(BW2,'2020_Jurisdiction_Pop_Est'!$A:$D,4,FALSE))/(VLOOKUP($E$10, '2020_Jurisdiction_Pop_Est'!$P$4:$R$10,3, FALSE)))</f>
        <v>10392.411170579018</v>
      </c>
      <c r="BX10" s="294">
        <f>$D$10*((VLOOKUP(BX2,'2020_Jurisdiction_Pop_Est'!$A:$D,4,FALSE))/(VLOOKUP($E$10, '2020_Jurisdiction_Pop_Est'!$P$4:$R$10,3, FALSE)))</f>
        <v>435.7825199824108</v>
      </c>
      <c r="BY10" s="19" t="s">
        <v>6</v>
      </c>
      <c r="BZ10" s="19" t="s">
        <v>6</v>
      </c>
      <c r="CA10" s="19" t="s">
        <v>6</v>
      </c>
      <c r="CB10" s="19" t="s">
        <v>6</v>
      </c>
      <c r="CC10" s="19"/>
      <c r="CD10" s="19"/>
      <c r="CE10" s="19"/>
      <c r="CF10" s="19"/>
      <c r="CG10" s="298"/>
      <c r="CH10" s="299" t="e">
        <f t="shared" ref="CH10:CH12" si="1">SUM(G10:BX10)</f>
        <v>#N/A</v>
      </c>
      <c r="CI10" s="299">
        <f t="shared" ref="CI10:CI11" si="2">D10</f>
        <v>746335</v>
      </c>
      <c r="CJ10" s="299" t="e">
        <f t="shared" si="0"/>
        <v>#N/A</v>
      </c>
      <c r="CK10" s="569" t="e">
        <f t="shared" ref="CK10:CK17" si="3">(CH10-CI10)/CI10</f>
        <v>#N/A</v>
      </c>
    </row>
    <row r="11" spans="1:101" s="296" customFormat="1" x14ac:dyDescent="0.3">
      <c r="A11" s="136" t="s">
        <v>135</v>
      </c>
      <c r="B11" s="136" t="s">
        <v>135</v>
      </c>
      <c r="C11" s="545" t="s">
        <v>136</v>
      </c>
      <c r="D11" s="420">
        <v>4071</v>
      </c>
      <c r="E11" s="573" t="s">
        <v>134</v>
      </c>
      <c r="F11" s="128" t="s">
        <v>129</v>
      </c>
      <c r="G11" s="278">
        <f>$D$11*((VLOOKUP(G2,'2020_Jurisdiction_Pop_Est'!$A:$D,4,FALSE))/(VLOOKUP($E$11, '2020_Jurisdiction_Pop_Est'!$P$4:$R$10,3, FALSE)))</f>
        <v>2091.9859405818283</v>
      </c>
      <c r="H11" s="279">
        <f>$D$11*((VLOOKUP(H2,'2020_Jurisdiction_Pop_Est'!$A:$D,4,FALSE))/(VLOOKUP($E$11, '2020_Jurisdiction_Pop_Est'!$P$4:$R$10,3, FALSE)))</f>
        <v>20.992868218079273</v>
      </c>
      <c r="I11" s="279">
        <f>$D$11*((VLOOKUP(I2,'2020_Jurisdiction_Pop_Est'!$A:$D,4,FALSE))/(VLOOKUP($E$11, '2020_Jurisdiction_Pop_Est'!$P$4:$R$10,3, FALSE)))</f>
        <v>14.277774253383907</v>
      </c>
      <c r="J11" s="279">
        <f>$D$11*((VLOOKUP(J2,'2020_Jurisdiction_Pop_Est'!$A:$D,4,FALSE))/(VLOOKUP($E$11, '2020_Jurisdiction_Pop_Est'!$P$4:$R$10,3, FALSE)))</f>
        <v>1435.8187840321657</v>
      </c>
      <c r="K11" s="279">
        <f>$D$11*((VLOOKUP(K2,'2020_Jurisdiction_Pop_Est'!$A:$D,4,FALSE))/(VLOOKUP($E$11, '2020_Jurisdiction_Pop_Est'!$P$4:$R$10,3, FALSE)))</f>
        <v>79.43808558074673</v>
      </c>
      <c r="L11" s="279">
        <f>$D$11*((VLOOKUP(L2,'2020_Jurisdiction_Pop_Est'!$A:$D,4,FALSE))/(VLOOKUP($E$11, '2020_Jurisdiction_Pop_Est'!$P$4:$R$10,3, FALSE)))</f>
        <v>56.552951776735171</v>
      </c>
      <c r="M11" s="279">
        <f>$D$11*((VLOOKUP(M2,'2020_Jurisdiction_Pop_Est'!$A:$D,4,FALSE))/(VLOOKUP($E$11, '2020_Jurisdiction_Pop_Est'!$P$4:$R$10,3, FALSE)))</f>
        <v>13.439357179236374</v>
      </c>
      <c r="N11" s="279">
        <f>$D$11*((VLOOKUP(N2,'2020_Jurisdiction_Pop_Est'!$A:$D,4,FALSE))/(VLOOKUP($E$11, '2020_Jurisdiction_Pop_Est'!$P$4:$R$10,3, FALSE)))</f>
        <v>67.149062674087517</v>
      </c>
      <c r="O11" s="279">
        <f>$D$11*((VLOOKUP(O2,'2020_Jurisdiction_Pop_Est'!$A:$D,4,FALSE))/(VLOOKUP($E$11, '2020_Jurisdiction_Pop_Est'!$P$4:$R$10,3, FALSE)))</f>
        <v>9.2005327953906253</v>
      </c>
      <c r="P11" s="279">
        <f>$D$11*((VLOOKUP(P2,'2020_Jurisdiction_Pop_Est'!$A:$D,4,FALSE))/(VLOOKUP($E$11, '2020_Jurisdiction_Pop_Est'!$P$4:$R$10,3, FALSE)))</f>
        <v>60.048295524148998</v>
      </c>
      <c r="Q11" s="279">
        <f>$D$11*((VLOOKUP(Q2,'2020_Jurisdiction_Pop_Est'!$A:$D,4,FALSE))/(VLOOKUP($E$11, '2020_Jurisdiction_Pop_Est'!$P$4:$R$10,3, FALSE)))</f>
        <v>17.239959380189013</v>
      </c>
      <c r="R11" s="279">
        <f>$D$11*((VLOOKUP(R2,'2020_Jurisdiction_Pop_Est'!$A:$D,4,FALSE))/(VLOOKUP($E$11, '2020_Jurisdiction_Pop_Est'!$P$4:$R$10,3, FALSE)))</f>
        <v>59.115768018037841</v>
      </c>
      <c r="S11" s="279">
        <f>$D$11*((VLOOKUP(S2,'2020_Jurisdiction_Pop_Est'!$A:$D,4,FALSE))/(VLOOKUP($E$11, '2020_Jurisdiction_Pop_Est'!$P$4:$R$10,3, FALSE)))</f>
        <v>55.805835723313308</v>
      </c>
      <c r="T11" s="279">
        <f>$D$11*((VLOOKUP(T2,'2020_Jurisdiction_Pop_Est'!$A:$D,4,FALSE))/(VLOOKUP($E$11, '2020_Jurisdiction_Pop_Est'!$P$4:$R$10,3, FALSE)))</f>
        <v>63.83628480233925</v>
      </c>
      <c r="U11" s="279">
        <f>$D$11*((VLOOKUP(U2,'2020_Jurisdiction_Pop_Est'!$A:$D,4,FALSE))/(VLOOKUP($E$11, '2020_Jurisdiction_Pop_Est'!$P$4:$R$10,3, FALSE)))</f>
        <v>30.4697028414237</v>
      </c>
      <c r="V11" s="279">
        <f>$D$11*((VLOOKUP(V2,'2020_Jurisdiction_Pop_Est'!$A:$D,4,FALSE))/(VLOOKUP($E$11, '2020_Jurisdiction_Pop_Est'!$P$4:$R$10,3, FALSE)))</f>
        <v>22.781195765732733</v>
      </c>
      <c r="W11" s="280">
        <f>$D$11*((VLOOKUP(W2,'2020_Jurisdiction_Pop_Est'!$A:$D,4,FALSE))/(VLOOKUP($E$11, '2020_Jurisdiction_Pop_Est'!$P$4:$R$10,3, FALSE)))</f>
        <v>12.647962662400303</v>
      </c>
      <c r="X11" s="280">
        <f>$D$11*((VLOOKUP(X2,'2020_Jurisdiction_Pop_Est'!$A:$D,4,FALSE))/(VLOOKUP($E$11, '2020_Jurisdiction_Pop_Est'!$P$4:$R$10,3, FALSE)))</f>
        <v>6.6273927633876806</v>
      </c>
      <c r="Y11" s="280">
        <f>$D$11*((VLOOKUP(Y2,'2020_Jurisdiction_Pop_Est'!$A:$D,4,FALSE))/(VLOOKUP($E$11, '2020_Jurisdiction_Pop_Est'!$P$4:$R$10,3, FALSE)))</f>
        <v>15.524626715864361</v>
      </c>
      <c r="Z11" s="280">
        <f>$D$11*((VLOOKUP(Z2,'2020_Jurisdiction_Pop_Est'!$A:$D,4,FALSE))/(VLOOKUP($E$11, '2020_Jurisdiction_Pop_Est'!$P$4:$R$10,3, FALSE)))</f>
        <v>20.853602956060588</v>
      </c>
      <c r="AA11" s="280">
        <f>$D$11*((VLOOKUP(AA2,'2020_Jurisdiction_Pop_Est'!$A:$D,4,FALSE))/(VLOOKUP($E$11, '2020_Jurisdiction_Pop_Est'!$P$4:$R$10,3, FALSE)))</f>
        <v>17.408584677825218</v>
      </c>
      <c r="AB11" s="280">
        <f>$D$11*((VLOOKUP(AB2,'2020_Jurisdiction_Pop_Est'!$A:$D,4,FALSE))/(VLOOKUP($E$11, '2020_Jurisdiction_Pop_Est'!$P$4:$R$10,3, FALSE)))</f>
        <v>3.9737963427051479</v>
      </c>
      <c r="AC11" s="280">
        <f>$D$11*((VLOOKUP(AC2,'2020_Jurisdiction_Pop_Est'!$A:$D,4,FALSE))/(VLOOKUP($E$11, '2020_Jurisdiction_Pop_Est'!$P$4:$R$10,3, FALSE)))</f>
        <v>5.880514493457472</v>
      </c>
      <c r="AD11" s="280">
        <f>$D$11*((VLOOKUP(AD2,'2020_Jurisdiction_Pop_Est'!$A:$D,4,FALSE))/(VLOOKUP($E$11, '2020_Jurisdiction_Pop_Est'!$P$4:$R$10,3, FALSE)))</f>
        <v>3.5596743962370545</v>
      </c>
      <c r="AE11" s="280">
        <f>$D$11*((VLOOKUP(AE2,'2020_Jurisdiction_Pop_Est'!$A:$D,4,FALSE))/(VLOOKUP($E$11, '2020_Jurisdiction_Pop_Est'!$P$4:$R$10,3, FALSE)))</f>
        <v>26.583754040021251</v>
      </c>
      <c r="AF11" s="280">
        <f>$D$11*((VLOOKUP(AF2,'2020_Jurisdiction_Pop_Est'!$A:$D,4,FALSE))/(VLOOKUP($E$11, '2020_Jurisdiction_Pop_Est'!$P$4:$R$10,3, FALSE)))</f>
        <v>2.0943406865269996</v>
      </c>
      <c r="AG11" s="280">
        <f>$D$11*((VLOOKUP(AG2,'2020_Jurisdiction_Pop_Est'!$A:$D,4,FALSE))/(VLOOKUP($E$11, '2020_Jurisdiction_Pop_Est'!$P$4:$R$10,3, FALSE)))</f>
        <v>1.5977048292583109</v>
      </c>
      <c r="AH11" s="281">
        <f>$D$11*((VLOOKUP(AH2,'2020_Jurisdiction_Pop_Est'!$A:$D,4,FALSE))/(VLOOKUP($E$11, '2020_Jurisdiction_Pop_Est'!$P$4:$R$10,3, FALSE)))</f>
        <v>2.6191061654098848</v>
      </c>
      <c r="AI11" s="281">
        <f>$D$11*((VLOOKUP(AI2,'2020_Jurisdiction_Pop_Est'!$A:$D,4,FALSE))/(VLOOKUP($E$11, '2020_Jurisdiction_Pop_Est'!$P$4:$R$10,3, FALSE)))</f>
        <v>0.43259799361834006</v>
      </c>
      <c r="AJ11" s="281">
        <f>$D$11*((VLOOKUP(AJ2,'2020_Jurisdiction_Pop_Est'!$A:$D,4,FALSE))/(VLOOKUP($E$11, '2020_Jurisdiction_Pop_Est'!$P$4:$R$10,3, FALSE)))</f>
        <v>0.92028927406439132</v>
      </c>
      <c r="AK11" s="281">
        <f>$D$11*((VLOOKUP(AK2,'2020_Jurisdiction_Pop_Est'!$A:$D,4,FALSE))/(VLOOKUP($E$11, '2020_Jurisdiction_Pop_Est'!$P$4:$R$10,3, FALSE)))</f>
        <v>2.440046887243609</v>
      </c>
      <c r="AL11" s="281" t="e">
        <f>$D$11*((VLOOKUP(AL2,'2020_Jurisdiction_Pop_Est'!$A:$D,4,FALSE))/(VLOOKUP($E$11, '2020_Jurisdiction_Pop_Est'!$P$4:$R$10,3, FALSE)))</f>
        <v>#N/A</v>
      </c>
      <c r="AM11" s="281">
        <f>$D$11*((VLOOKUP(AM2,'2020_Jurisdiction_Pop_Est'!$A:$D,4,FALSE))/(VLOOKUP($E$11, '2020_Jurisdiction_Pop_Est'!$P$4:$R$10,3, FALSE)))</f>
        <v>0.89147564632755139</v>
      </c>
      <c r="AN11" s="281">
        <f>$D$11*((VLOOKUP(AN2,'2020_Jurisdiction_Pop_Est'!$A:$D,4,FALSE))/(VLOOKUP($E$11, '2020_Jurisdiction_Pop_Est'!$P$4:$R$10,3, FALSE)))</f>
        <v>1.5535036842973469</v>
      </c>
      <c r="AO11" s="14">
        <f>$D$11*((VLOOKUP(AO2,'2020_Jurisdiction_Pop_Est'!$A:$D,4,FALSE))/(VLOOKUP($E$11, '2020_Jurisdiction_Pop_Est'!$P$4:$R$10,3, FALSE)))</f>
        <v>331.48046156918343</v>
      </c>
      <c r="AP11" s="630">
        <f>$D$11*((VLOOKUP(AP2,'2020_Jurisdiction_Pop_Est'!$A:$D,4,FALSE))/(VLOOKUP($E$11, '2020_Jurisdiction_Pop_Est'!$P$4:$R$10,3, FALSE)))</f>
        <v>65.014851162581465</v>
      </c>
      <c r="AQ11" s="630">
        <f>$D$11*((VLOOKUP(AQ2,'2020_Jurisdiction_Pop_Est'!$A:$D,4,FALSE))/(VLOOKUP($E$11, '2020_Jurisdiction_Pop_Est'!$P$4:$R$10,3, FALSE)))</f>
        <v>22.902278280266781</v>
      </c>
      <c r="AR11" s="117">
        <f>$D$11*((VLOOKUP(AR2,'2020_Jurisdiction_Pop_Est'!$A:$D,4,FALSE))/(VLOOKUP($E$11, '2020_Jurisdiction_Pop_Est'!$P$4:$R$10,3, FALSE)))</f>
        <v>27.166873253857784</v>
      </c>
      <c r="AS11" s="282">
        <f>$D$11*((VLOOKUP(AS2,'2020_Jurisdiction_Pop_Est'!$A:$D,4,FALSE))/(VLOOKUP($E$11, '2020_Jurisdiction_Pop_Est'!$P$4:$R$10,3, FALSE)))</f>
        <v>1.2895568513049327</v>
      </c>
      <c r="AT11" s="282">
        <f>$D$11*((VLOOKUP(AT2,'2020_Jurisdiction_Pop_Est'!$A:$D,4,FALSE))/(VLOOKUP($E$11, '2020_Jurisdiction_Pop_Est'!$P$4:$R$10,3, FALSE)))</f>
        <v>1.2613526917381186</v>
      </c>
      <c r="AU11" s="282" t="e">
        <f>$D$11*((VLOOKUP(AU2,'2020_Jurisdiction_Pop_Est'!$A:$D,4,FALSE))/(VLOOKUP($E$11, '2020_Jurisdiction_Pop_Est'!$P$4:$R$10,3, FALSE)))</f>
        <v>#N/A</v>
      </c>
      <c r="AV11" s="33">
        <f>$D$11*((VLOOKUP(AV2,'2020_Jurisdiction_Pop_Est'!$A:$D,4,FALSE))/(VLOOKUP($E$11, '2020_Jurisdiction_Pop_Est'!$P$4:$R$10,3, FALSE)))</f>
        <v>247.84783876463067</v>
      </c>
      <c r="AW11" s="120">
        <f>$D$11*((VLOOKUP(AW2,'2020_Jurisdiction_Pop_Est'!$A:$D,4,FALSE))/(VLOOKUP($E$11, '2020_Jurisdiction_Pop_Est'!$P$4:$R$10,3, FALSE)))</f>
        <v>63.686374628597633</v>
      </c>
      <c r="AX11" s="120">
        <f>$D$11*((VLOOKUP(AX2,'2020_Jurisdiction_Pop_Est'!$A:$D,4,FALSE))/(VLOOKUP($E$11, '2020_Jurisdiction_Pop_Est'!$P$4:$R$10,3, FALSE)))</f>
        <v>36.26386445706094</v>
      </c>
      <c r="AY11" s="297">
        <f>$D$11*((VLOOKUP(AY2,'2020_Jurisdiction_Pop_Est'!$A:$D,4,FALSE))/(VLOOKUP($E$11, '2020_Jurisdiction_Pop_Est'!$P$4:$R$10,3, FALSE)))</f>
        <v>11.935160327571429</v>
      </c>
      <c r="AZ11" s="297">
        <f>$D$11*((VLOOKUP(AZ2,'2020_Jurisdiction_Pop_Est'!$A:$D,4,FALSE))/(VLOOKUP($E$11, '2020_Jurisdiction_Pop_Est'!$P$4:$R$10,3, FALSE)))</f>
        <v>32.075801012569414</v>
      </c>
      <c r="BA11" s="284">
        <f>$D$11*((VLOOKUP(BA2,'2020_Jurisdiction_Pop_Est'!$A:$D,4,FALSE))/(VLOOKUP($E$11, '2020_Jurisdiction_Pop_Est'!$P$4:$R$10,3, FALSE)))</f>
        <v>44.552364552060361</v>
      </c>
      <c r="BB11" s="575" t="s">
        <v>6</v>
      </c>
      <c r="BC11" s="34">
        <f>$D$11*((VLOOKUP(BC2,'2020_Jurisdiction_Pop_Est'!$A:$D,4,FALSE))/(VLOOKUP($E$11, '2020_Jurisdiction_Pop_Est'!$P$4:$R$10,3, FALSE)))</f>
        <v>28.932224260056806</v>
      </c>
      <c r="BD11" s="285" t="e">
        <f>$D$11*((VLOOKUP(BD2,'2020_Jurisdiction_Pop_Est'!$A:$D,4,FALSE))/(VLOOKUP($E$11, '2020_Jurisdiction_Pop_Est'!$P$4:$R$10,3, FALSE)))</f>
        <v>#N/A</v>
      </c>
      <c r="BE11" s="286">
        <f>$D$11*((VLOOKUP(BE2,'2020_Jurisdiction_Pop_Est'!$A:$D,4,FALSE))/(VLOOKUP($E$11, '2020_Jurisdiction_Pop_Est'!$P$4:$R$10,3, FALSE)))</f>
        <v>15.610964349936902</v>
      </c>
      <c r="BF11" s="286">
        <f>$D$11*((VLOOKUP(BF2,'2020_Jurisdiction_Pop_Est'!$A:$D,4,FALSE))/(VLOOKUP($E$11, '2020_Jurisdiction_Pop_Est'!$P$4:$R$10,3, FALSE)))</f>
        <v>6.95940772848809</v>
      </c>
      <c r="BG11" s="286">
        <f>$D$11*((VLOOKUP(BG2,'2020_Jurisdiction_Pop_Est'!$A:$D,4,FALSE))/(VLOOKUP($E$11, '2020_Jurisdiction_Pop_Est'!$P$4:$R$10,3, FALSE)))</f>
        <v>9.8748145243290146</v>
      </c>
      <c r="BH11" s="287">
        <f>$D$11*((VLOOKUP(BH2,'2020_Jurisdiction_Pop_Est'!$A:$D,4,FALSE))/(VLOOKUP($E$11, '2020_Jurisdiction_Pop_Est'!$P$4:$R$10,3, FALSE)))</f>
        <v>71.353790600731259</v>
      </c>
      <c r="BI11" s="288">
        <f>$D$11*((VLOOKUP(BI2,'2020_Jurisdiction_Pop_Est'!$A:$D,4,FALSE))/(VLOOKUP($E$11, '2020_Jurisdiction_Pop_Est'!$P$4:$R$10,3, FALSE)))</f>
        <v>20.685328293128496</v>
      </c>
      <c r="BJ11" s="35">
        <f>$D$11*((VLOOKUP(BJ2,'2020_Jurisdiction_Pop_Est'!$A:$D,4,FALSE))/(VLOOKUP($E$11, '2020_Jurisdiction_Pop_Est'!$P$4:$R$10,3, FALSE)))</f>
        <v>98.155611232711834</v>
      </c>
      <c r="BK11" s="639">
        <f>$D$11*((VLOOKUP(BK2,'2020_Jurisdiction_Pop_Est'!$A:$D,4,FALSE))/(VLOOKUP($E$11, '2020_Jurisdiction_Pop_Est'!$P$4:$R$10,3, FALSE)))</f>
        <v>3.7901617161047634</v>
      </c>
      <c r="BL11" s="575" t="s">
        <v>6</v>
      </c>
      <c r="BM11" s="123" t="e">
        <f>$D$11*((VLOOKUP(BM2,'2020_Jurisdiction_Pop_Est'!$A:$D,4,FALSE))/(VLOOKUP($E$11, '2020_Jurisdiction_Pop_Est'!$P$4:$R$10,3, FALSE)))</f>
        <v>#N/A</v>
      </c>
      <c r="BN11" s="35">
        <f>$D$11*((VLOOKUP(BN2,'2020_Jurisdiction_Pop_Est'!$A:$D,4,FALSE))/(VLOOKUP($E$11, '2020_Jurisdiction_Pop_Est'!$P$4:$R$10,3, FALSE)))</f>
        <v>55.257490948917123</v>
      </c>
      <c r="BO11" s="575" t="s">
        <v>6</v>
      </c>
      <c r="BP11" s="649">
        <f>$D$11*((VLOOKUP(BP2,'2020_Jurisdiction_Pop_Est'!$A:$D,4,FALSE))/(VLOOKUP($E$11, '2020_Jurisdiction_Pop_Est'!$P$4:$R$10,3, FALSE)))</f>
        <v>21.36748530605383</v>
      </c>
      <c r="BQ11" s="291">
        <f>$D$11*((VLOOKUP(BQ2,'2020_Jurisdiction_Pop_Est'!$A:$D,4,FALSE))/(VLOOKUP($E$11, '2020_Jurisdiction_Pop_Est'!$P$4:$R$10,3, FALSE)))</f>
        <v>6.4440416397792584</v>
      </c>
      <c r="BR11" s="121">
        <f>$D$11*((VLOOKUP(BR2,'2020_Jurisdiction_Pop_Est'!$A:$D,4,FALSE))/(VLOOKUP($E$11, '2020_Jurisdiction_Pop_Est'!$P$4:$R$10,3, FALSE)))</f>
        <v>120.79419537047505</v>
      </c>
      <c r="BS11" s="121">
        <f>$D$11*((VLOOKUP(BS2,'2020_Jurisdiction_Pop_Est'!$A:$D,4,FALSE))/(VLOOKUP($E$11, '2020_Jurisdiction_Pop_Est'!$P$4:$R$10,3, FALSE)))</f>
        <v>0</v>
      </c>
      <c r="BT11" s="36">
        <f>$D$11*((VLOOKUP(BT2,'2020_Jurisdiction_Pop_Est'!$A:$D,4,FALSE))/(VLOOKUP($E$11, '2020_Jurisdiction_Pop_Est'!$P$4:$R$10,3, FALSE)))</f>
        <v>93.963254542782153</v>
      </c>
      <c r="BU11" s="292">
        <f>$D$11*((VLOOKUP(BU2,'2020_Jurisdiction_Pop_Est'!$A:$D,4,FALSE))/(VLOOKUP($E$11, '2020_Jurisdiction_Pop_Est'!$P$4:$R$10,3, FALSE)))</f>
        <v>38.476649112423686</v>
      </c>
      <c r="BV11" s="293">
        <f>$D$11*((VLOOKUP(BV2,'2020_Jurisdiction_Pop_Est'!$A:$D,4,FALSE))/(VLOOKUP($E$11, '2020_Jurisdiction_Pop_Est'!$P$4:$R$10,3, FALSE)))</f>
        <v>12.83228289354332</v>
      </c>
      <c r="BW11" s="34">
        <f>$D$11*((VLOOKUP(BW2,'2020_Jurisdiction_Pop_Est'!$A:$D,4,FALSE))/(VLOOKUP($E$11, '2020_Jurisdiction_Pop_Est'!$P$4:$R$10,3, FALSE)))</f>
        <v>56.687018397136917</v>
      </c>
      <c r="BX11" s="294">
        <f>$D$11*((VLOOKUP(BX2,'2020_Jurisdiction_Pop_Est'!$A:$D,4,FALSE))/(VLOOKUP($E$11, '2020_Jurisdiction_Pop_Est'!$P$4:$R$10,3, FALSE)))</f>
        <v>2.3770433369041979</v>
      </c>
      <c r="BY11" s="19" t="s">
        <v>6</v>
      </c>
      <c r="BZ11" s="19" t="s">
        <v>6</v>
      </c>
      <c r="CA11" s="19" t="s">
        <v>6</v>
      </c>
      <c r="CB11" s="19"/>
      <c r="CC11" s="19"/>
      <c r="CD11" s="19"/>
      <c r="CE11" s="19"/>
      <c r="CF11" s="19"/>
      <c r="CG11" s="300"/>
      <c r="CH11" s="299" t="e">
        <f t="shared" si="1"/>
        <v>#N/A</v>
      </c>
      <c r="CI11" s="299">
        <f t="shared" si="2"/>
        <v>4071</v>
      </c>
      <c r="CJ11" s="299" t="e">
        <f t="shared" si="0"/>
        <v>#N/A</v>
      </c>
      <c r="CK11" s="569" t="e">
        <f t="shared" si="3"/>
        <v>#N/A</v>
      </c>
    </row>
    <row r="12" spans="1:101" s="296" customFormat="1" x14ac:dyDescent="0.3">
      <c r="A12" s="136" t="s">
        <v>137</v>
      </c>
      <c r="B12" s="136" t="s">
        <v>137</v>
      </c>
      <c r="C12" s="546" t="s">
        <v>138</v>
      </c>
      <c r="D12" s="420">
        <v>138600</v>
      </c>
      <c r="E12" s="573" t="s">
        <v>134</v>
      </c>
      <c r="F12" s="128" t="s">
        <v>129</v>
      </c>
      <c r="G12" s="278">
        <f>$D$12*((VLOOKUP(G2,'2020_Jurisdiction_Pop_Est'!$A:$D,4,FALSE))/(VLOOKUP($E$12, '2020_Jurisdiction_Pop_Est'!$P$4:$R$10,3, FALSE)))</f>
        <v>71223.10276704529</v>
      </c>
      <c r="H12" s="279">
        <f>$D$12*((VLOOKUP(H2,'2020_Jurisdiction_Pop_Est'!$A:$D,4,FALSE))/(VLOOKUP($E$12, '2020_Jurisdiction_Pop_Est'!$P$4:$R$10,3, FALSE)))</f>
        <v>714.71666298840262</v>
      </c>
      <c r="I12" s="279">
        <f>$D$12*((VLOOKUP(I2,'2020_Jurisdiction_Pop_Est'!$A:$D,4,FALSE))/(VLOOKUP($E$12, '2020_Jurisdiction_Pop_Est'!$P$4:$R$10,3, FALSE)))</f>
        <v>486.09666212699813</v>
      </c>
      <c r="J12" s="279">
        <f>$D$12*((VLOOKUP(J2,'2020_Jurisdiction_Pop_Est'!$A:$D,4,FALSE))/(VLOOKUP($E$12, '2020_Jurisdiction_Pop_Est'!$P$4:$R$10,3, FALSE)))</f>
        <v>48883.439810085525</v>
      </c>
      <c r="K12" s="279">
        <f>$D$12*((VLOOKUP(K2,'2020_Jurisdiction_Pop_Est'!$A:$D,4,FALSE))/(VLOOKUP($E$12, '2020_Jurisdiction_Pop_Est'!$P$4:$R$10,3, FALSE)))</f>
        <v>2704.524358018054</v>
      </c>
      <c r="L12" s="279">
        <f>$D$12*((VLOOKUP(L2,'2020_Jurisdiction_Pop_Est'!$A:$D,4,FALSE))/(VLOOKUP($E$12, '2020_Jurisdiction_Pop_Est'!$P$4:$R$10,3, FALSE)))</f>
        <v>1925.3842093479475</v>
      </c>
      <c r="M12" s="279">
        <f>$D$12*((VLOOKUP(M2,'2020_Jurisdiction_Pop_Est'!$A:$D,4,FALSE))/(VLOOKUP($E$12, '2020_Jurisdiction_Pop_Est'!$P$4:$R$10,3, FALSE)))</f>
        <v>457.5521751515995</v>
      </c>
      <c r="N12" s="279">
        <f>$D$12*((VLOOKUP(N2,'2020_Jurisdiction_Pop_Est'!$A:$D,4,FALSE))/(VLOOKUP($E$12, '2020_Jurisdiction_Pop_Est'!$P$4:$R$10,3, FALSE)))</f>
        <v>2286.1361057795457</v>
      </c>
      <c r="O12" s="279">
        <f>$D$12*((VLOOKUP(O2,'2020_Jurisdiction_Pop_Est'!$A:$D,4,FALSE))/(VLOOKUP($E$12, '2020_Jurisdiction_Pop_Est'!$P$4:$R$10,3, FALSE)))</f>
        <v>313.2384783692313</v>
      </c>
      <c r="P12" s="279">
        <f>$D$12*((VLOOKUP(P2,'2020_Jurisdiction_Pop_Est'!$A:$D,4,FALSE))/(VLOOKUP($E$12, '2020_Jurisdiction_Pop_Est'!$P$4:$R$10,3, FALSE)))</f>
        <v>2044.3855955900397</v>
      </c>
      <c r="Q12" s="279">
        <f>$D$12*((VLOOKUP(Q2,'2020_Jurisdiction_Pop_Est'!$A:$D,4,FALSE))/(VLOOKUP($E$12, '2020_Jurisdiction_Pop_Est'!$P$4:$R$10,3, FALSE)))</f>
        <v>586.94629577356852</v>
      </c>
      <c r="R12" s="279">
        <f>$D$12*((VLOOKUP(R2,'2020_Jurisdiction_Pop_Est'!$A:$D,4,FALSE))/(VLOOKUP($E$12, '2020_Jurisdiction_Pop_Est'!$P$4:$R$10,3, FALSE)))</f>
        <v>2012.6370541144793</v>
      </c>
      <c r="S12" s="279">
        <f>$D$12*((VLOOKUP(S2,'2020_Jurisdiction_Pop_Est'!$A:$D,4,FALSE))/(VLOOKUP($E$12, '2020_Jurisdiction_Pop_Est'!$P$4:$R$10,3, FALSE)))</f>
        <v>1899.9481285313743</v>
      </c>
      <c r="T12" s="279">
        <f>$D$12*((VLOOKUP(T2,'2020_Jurisdiction_Pop_Est'!$A:$D,4,FALSE))/(VLOOKUP($E$12, '2020_Jurisdiction_Pop_Est'!$P$4:$R$10,3, FALSE)))</f>
        <v>2173.3503005660082</v>
      </c>
      <c r="U12" s="279">
        <f>$D$12*((VLOOKUP(U2,'2020_Jurisdiction_Pop_Est'!$A:$D,4,FALSE))/(VLOOKUP($E$12, '2020_Jurisdiction_Pop_Est'!$P$4:$R$10,3, FALSE)))</f>
        <v>1037.3620274677783</v>
      </c>
      <c r="V12" s="279">
        <f>$D$12*((VLOOKUP(V2,'2020_Jurisdiction_Pop_Est'!$A:$D,4,FALSE))/(VLOOKUP($E$12, '2020_Jurisdiction_Pop_Est'!$P$4:$R$10,3, FALSE)))</f>
        <v>775.6015065415271</v>
      </c>
      <c r="W12" s="280">
        <f>$D$12*((VLOOKUP(W2,'2020_Jurisdiction_Pop_Est'!$A:$D,4,FALSE))/(VLOOKUP($E$12, '2020_Jurisdiction_Pop_Est'!$P$4:$R$10,3, FALSE)))</f>
        <v>430.60860353934714</v>
      </c>
      <c r="X12" s="280">
        <f>$D$12*((VLOOKUP(X2,'2020_Jurisdiction_Pop_Est'!$A:$D,4,FALSE))/(VLOOKUP($E$12, '2020_Jurisdiction_Pop_Est'!$P$4:$R$10,3, FALSE)))</f>
        <v>225.63415303501165</v>
      </c>
      <c r="Y12" s="280">
        <f>$D$12*((VLOOKUP(Y2,'2020_Jurisdiction_Pop_Est'!$A:$D,4,FALSE))/(VLOOKUP($E$12, '2020_Jurisdiction_Pop_Est'!$P$4:$R$10,3, FALSE)))</f>
        <v>528.54661331830027</v>
      </c>
      <c r="Z12" s="280">
        <f>$D$12*((VLOOKUP(Z2,'2020_Jurisdiction_Pop_Est'!$A:$D,4,FALSE))/(VLOOKUP($E$12, '2020_Jurisdiction_Pop_Est'!$P$4:$R$10,3, FALSE)))</f>
        <v>709.97528118644004</v>
      </c>
      <c r="AA12" s="280">
        <f>$D$12*((VLOOKUP(AA2,'2020_Jurisdiction_Pop_Est'!$A:$D,4,FALSE))/(VLOOKUP($E$12, '2020_Jurisdiction_Pop_Est'!$P$4:$R$10,3, FALSE)))</f>
        <v>592.68726021777832</v>
      </c>
      <c r="AB12" s="280">
        <f>$D$12*((VLOOKUP(AB2,'2020_Jurisdiction_Pop_Est'!$A:$D,4,FALSE))/(VLOOKUP($E$12, '2020_Jurisdiction_Pop_Est'!$P$4:$R$10,3, FALSE)))</f>
        <v>135.29063451214284</v>
      </c>
      <c r="AC12" s="280">
        <f>$D$12*((VLOOKUP(AC2,'2020_Jurisdiction_Pop_Est'!$A:$D,4,FALSE))/(VLOOKUP($E$12, '2020_Jurisdiction_Pop_Est'!$P$4:$R$10,3, FALSE)))</f>
        <v>200.20616772124922</v>
      </c>
      <c r="AD12" s="280">
        <f>$D$12*((VLOOKUP(AD2,'2020_Jurisdiction_Pop_Est'!$A:$D,4,FALSE))/(VLOOKUP($E$12, '2020_Jurisdiction_Pop_Est'!$P$4:$R$10,3, FALSE)))</f>
        <v>121.19156750637578</v>
      </c>
      <c r="AE12" s="280">
        <f>$D$12*((VLOOKUP(AE2,'2020_Jurisdiction_Pop_Est'!$A:$D,4,FALSE))/(VLOOKUP($E$12, '2020_Jurisdiction_Pop_Est'!$P$4:$R$10,3, FALSE)))</f>
        <v>905.0622230279896</v>
      </c>
      <c r="AF12" s="280">
        <f>$D$12*((VLOOKUP(AF2,'2020_Jurisdiction_Pop_Est'!$A:$D,4,FALSE))/(VLOOKUP($E$12, '2020_Jurisdiction_Pop_Est'!$P$4:$R$10,3, FALSE)))</f>
        <v>71.303271715215459</v>
      </c>
      <c r="AG12" s="280">
        <f>$D$12*((VLOOKUP(AG2,'2020_Jurisdiction_Pop_Est'!$A:$D,4,FALSE))/(VLOOKUP($E$12, '2020_Jurisdiction_Pop_Est'!$P$4:$R$10,3, FALSE)))</f>
        <v>54.39496176251582</v>
      </c>
      <c r="AH12" s="281">
        <f>$D$12*((VLOOKUP(AH2,'2020_Jurisdiction_Pop_Est'!$A:$D,4,FALSE))/(VLOOKUP($E$12, '2020_Jurisdiction_Pop_Est'!$P$4:$R$10,3, FALSE)))</f>
        <v>89.169274017639424</v>
      </c>
      <c r="AI12" s="281">
        <f>$D$12*((VLOOKUP(AI2,'2020_Jurisdiction_Pop_Est'!$A:$D,4,FALSE))/(VLOOKUP($E$12, '2020_Jurisdiction_Pop_Est'!$P$4:$R$10,3, FALSE)))</f>
        <v>14.72809676136132</v>
      </c>
      <c r="AJ12" s="281">
        <f>$D$12*((VLOOKUP(AJ2,'2020_Jurisdiction_Pop_Est'!$A:$D,4,FALSE))/(VLOOKUP($E$12, '2020_Jurisdiction_Pop_Est'!$P$4:$R$10,3, FALSE)))</f>
        <v>31.331882433142873</v>
      </c>
      <c r="AK12" s="281">
        <f>$D$12*((VLOOKUP(AK2,'2020_Jurisdiction_Pop_Est'!$A:$D,4,FALSE))/(VLOOKUP($E$12, '2020_Jurisdiction_Pop_Est'!$P$4:$R$10,3, FALSE)))</f>
        <v>83.073077517063183</v>
      </c>
      <c r="AL12" s="281" t="e">
        <f>$D$12*((VLOOKUP(AL2,'2020_Jurisdiction_Pop_Est'!$A:$D,4,FALSE))/(VLOOKUP($E$12, '2020_Jurisdiction_Pop_Est'!$P$4:$R$10,3, FALSE)))</f>
        <v>#N/A</v>
      </c>
      <c r="AM12" s="281">
        <f>$D$12*((VLOOKUP(AM2,'2020_Jurisdiction_Pop_Est'!$A:$D,4,FALSE))/(VLOOKUP($E$12, '2020_Jurisdiction_Pop_Est'!$P$4:$R$10,3, FALSE)))</f>
        <v>30.350902623679346</v>
      </c>
      <c r="AN12" s="281">
        <f>$D$12*((VLOOKUP(AN2,'2020_Jurisdiction_Pop_Est'!$A:$D,4,FALSE))/(VLOOKUP($E$12, '2020_Jurisdiction_Pop_Est'!$P$4:$R$10,3, FALSE)))</f>
        <v>52.890103326851452</v>
      </c>
      <c r="AO12" s="14">
        <f>$D$12*((VLOOKUP(AO2,'2020_Jurisdiction_Pop_Est'!$A:$D,4,FALSE))/(VLOOKUP($E$12, '2020_Jurisdiction_Pop_Est'!$P$4:$R$10,3, FALSE)))</f>
        <v>11285.480710756281</v>
      </c>
      <c r="AP12" s="630">
        <f>$D$12*((VLOOKUP(AP2,'2020_Jurisdiction_Pop_Est'!$A:$D,4,FALSE))/(VLOOKUP($E$12, '2020_Jurisdiction_Pop_Est'!$P$4:$R$10,3, FALSE)))</f>
        <v>2213.4754043561265</v>
      </c>
      <c r="AQ12" s="630">
        <f>$D$12*((VLOOKUP(AQ2,'2020_Jurisdiction_Pop_Est'!$A:$D,4,FALSE))/(VLOOKUP($E$12, '2020_Jurisdiction_Pop_Est'!$P$4:$R$10,3, FALSE)))</f>
        <v>779.72384417710043</v>
      </c>
      <c r="AR12" s="117">
        <f>$D$12*((VLOOKUP(AR2,'2020_Jurisdiction_Pop_Est'!$A:$D,4,FALSE))/(VLOOKUP($E$12, '2020_Jurisdiction_Pop_Est'!$P$4:$R$10,3, FALSE)))</f>
        <v>924.91491844379493</v>
      </c>
      <c r="AS12" s="282">
        <f>$D$12*((VLOOKUP(AS2,'2020_Jurisdiction_Pop_Est'!$A:$D,4,FALSE))/(VLOOKUP($E$12, '2020_Jurisdiction_Pop_Est'!$P$4:$R$10,3, FALSE)))</f>
        <v>43.903851533005081</v>
      </c>
      <c r="AT12" s="282">
        <f>$D$12*((VLOOKUP(AT2,'2020_Jurisdiction_Pop_Est'!$A:$D,4,FALSE))/(VLOOKUP($E$12, '2020_Jurisdiction_Pop_Est'!$P$4:$R$10,3, FALSE)))</f>
        <v>42.943621487325778</v>
      </c>
      <c r="AU12" s="282" t="e">
        <f>$D$12*((VLOOKUP(AU2,'2020_Jurisdiction_Pop_Est'!$A:$D,4,FALSE))/(VLOOKUP($E$12, '2020_Jurisdiction_Pop_Est'!$P$4:$R$10,3, FALSE)))</f>
        <v>#N/A</v>
      </c>
      <c r="AV12" s="33">
        <f>$D$12*((VLOOKUP(AV2,'2020_Jurisdiction_Pop_Est'!$A:$D,4,FALSE))/(VLOOKUP($E$12, '2020_Jurisdiction_Pop_Est'!$P$4:$R$10,3, FALSE)))</f>
        <v>8438.1504428341468</v>
      </c>
      <c r="AW12" s="120">
        <f>$D$12*((VLOOKUP(AW2,'2020_Jurisdiction_Pop_Est'!$A:$D,4,FALSE))/(VLOOKUP($E$12, '2020_Jurisdiction_Pop_Est'!$P$4:$R$10,3, FALSE)))</f>
        <v>2168.2465054098825</v>
      </c>
      <c r="AX12" s="120">
        <f>$D$12*((VLOOKUP(AX2,'2020_Jurisdiction_Pop_Est'!$A:$D,4,FALSE))/(VLOOKUP($E$12, '2020_Jurisdiction_Pop_Est'!$P$4:$R$10,3, FALSE)))</f>
        <v>1234.6282519647866</v>
      </c>
      <c r="AY12" s="297">
        <f>$D$12*((VLOOKUP(AY2,'2020_Jurisdiction_Pop_Est'!$A:$D,4,FALSE))/(VLOOKUP($E$12, '2020_Jurisdiction_Pop_Est'!$P$4:$R$10,3, FALSE)))</f>
        <v>406.34075691510685</v>
      </c>
      <c r="AZ12" s="297">
        <f>$D$12*((VLOOKUP(AZ2,'2020_Jurisdiction_Pop_Est'!$A:$D,4,FALSE))/(VLOOKUP($E$12, '2020_Jurisdiction_Pop_Est'!$P$4:$R$10,3, FALSE)))</f>
        <v>1092.0427463380302</v>
      </c>
      <c r="BA12" s="284">
        <f>$D$12*((VLOOKUP(BA2,'2020_Jurisdiction_Pop_Est'!$A:$D,4,FALSE))/(VLOOKUP($E$12, '2020_Jurisdiction_Pop_Est'!$P$4:$R$10,3, FALSE)))</f>
        <v>1516.8159486405223</v>
      </c>
      <c r="BB12" s="575"/>
      <c r="BC12" s="34">
        <f>$D$12*((VLOOKUP(BC2,'2020_Jurisdiction_Pop_Est'!$A:$D,4,FALSE))/(VLOOKUP($E$12, '2020_Jurisdiction_Pop_Est'!$P$4:$R$10,3, FALSE)))</f>
        <v>985.01750981180874</v>
      </c>
      <c r="BD12" s="285" t="e">
        <f>$D$12*((VLOOKUP(BD2,'2020_Jurisdiction_Pop_Est'!$A:$D,4,FALSE))/(VLOOKUP($E$12, '2020_Jurisdiction_Pop_Est'!$P$4:$R$10,3, FALSE)))</f>
        <v>#N/A</v>
      </c>
      <c r="BE12" s="286">
        <f>$D$12*((VLOOKUP(BE2,'2020_Jurisdiction_Pop_Est'!$A:$D,4,FALSE))/(VLOOKUP($E$12, '2020_Jurisdiction_Pop_Est'!$P$4:$R$10,3, FALSE)))</f>
        <v>531.48603755864758</v>
      </c>
      <c r="BF12" s="286">
        <f>$D$12*((VLOOKUP(BF2,'2020_Jurisdiction_Pop_Est'!$A:$D,4,FALSE))/(VLOOKUP($E$12, '2020_Jurisdiction_Pop_Est'!$P$4:$R$10,3, FALSE)))</f>
        <v>236.93783128677214</v>
      </c>
      <c r="BG12" s="286">
        <f>$D$12*((VLOOKUP(BG2,'2020_Jurisdiction_Pop_Est'!$A:$D,4,FALSE))/(VLOOKUP($E$12, '2020_Jurisdiction_Pop_Est'!$P$4:$R$10,3, FALSE)))</f>
        <v>336.19486442446606</v>
      </c>
      <c r="BH12" s="287">
        <f>$D$12*((VLOOKUP(BH2,'2020_Jurisdiction_Pop_Est'!$A:$D,4,FALSE))/(VLOOKUP($E$12, '2020_Jurisdiction_Pop_Est'!$P$4:$R$10,3, FALSE)))</f>
        <v>2429.2889651833339</v>
      </c>
      <c r="BI12" s="288">
        <f>$D$12*((VLOOKUP(BI2,'2020_Jurisdiction_Pop_Est'!$A:$D,4,FALSE))/(VLOOKUP($E$12, '2020_Jurisdiction_Pop_Est'!$P$4:$R$10,3, FALSE)))</f>
        <v>704.2462543423261</v>
      </c>
      <c r="BJ12" s="35">
        <f>$D$12*((VLOOKUP(BJ2,'2020_Jurisdiction_Pop_Est'!$A:$D,4,FALSE))/(VLOOKUP($E$12, '2020_Jurisdiction_Pop_Est'!$P$4:$R$10,3, FALSE)))</f>
        <v>3341.7754155867992</v>
      </c>
      <c r="BK12" s="639">
        <f>$D$12*((VLOOKUP(BK2,'2020_Jurisdiction_Pop_Est'!$A:$D,4,FALSE))/(VLOOKUP($E$12, '2020_Jurisdiction_Pop_Est'!$P$4:$R$10,3, FALSE)))</f>
        <v>129.03866712162127</v>
      </c>
      <c r="BL12" s="575"/>
      <c r="BM12" s="289" t="e">
        <f>$D$12*((VLOOKUP(BM2,'2020_Jurisdiction_Pop_Est'!$A:$D,4,FALSE))/(VLOOKUP($E$12, '2020_Jurisdiction_Pop_Est'!$P$4:$R$10,3, FALSE)))</f>
        <v>#N/A</v>
      </c>
      <c r="BN12" s="35">
        <f>$D$12*((VLOOKUP(BN2,'2020_Jurisdiction_Pop_Est'!$A:$D,4,FALSE))/(VLOOKUP($E$12, '2020_Jurisdiction_Pop_Est'!$P$4:$R$10,3, FALSE)))</f>
        <v>1881.2793528665964</v>
      </c>
      <c r="BO12" s="575"/>
      <c r="BP12" s="649">
        <f>$D$12*((VLOOKUP(BP2,'2020_Jurisdiction_Pop_Est'!$A:$D,4,FALSE))/(VLOOKUP($E$12, '2020_Jurisdiction_Pop_Est'!$P$4:$R$10,3, FALSE)))</f>
        <v>727.47075986712377</v>
      </c>
      <c r="BQ12" s="291">
        <f>$D$12*((VLOOKUP(BQ2,'2020_Jurisdiction_Pop_Est'!$A:$D,4,FALSE))/(VLOOKUP($E$12, '2020_Jurisdiction_Pop_Est'!$P$4:$R$10,3, FALSE)))</f>
        <v>219.39183769919066</v>
      </c>
      <c r="BR12" s="121">
        <f>$D$12*((VLOOKUP(BR2,'2020_Jurisdiction_Pop_Est'!$A:$D,4,FALSE))/(VLOOKUP($E$12, '2020_Jurisdiction_Pop_Est'!$P$4:$R$10,3, FALSE)))</f>
        <v>4112.5216109918556</v>
      </c>
      <c r="BS12" s="121">
        <f>$D$12*((VLOOKUP(BS2,'2020_Jurisdiction_Pop_Est'!$A:$D,4,FALSE))/(VLOOKUP($E$12, '2020_Jurisdiction_Pop_Est'!$P$4:$R$10,3, FALSE)))</f>
        <v>0</v>
      </c>
      <c r="BT12" s="36">
        <f>$D$12*((VLOOKUP(BT2,'2020_Jurisdiction_Pop_Est'!$A:$D,4,FALSE))/(VLOOKUP($E$12, '2020_Jurisdiction_Pop_Est'!$P$4:$R$10,3, FALSE)))</f>
        <v>3199.0437434609694</v>
      </c>
      <c r="BU12" s="292">
        <f>$D$12*((VLOOKUP(BU2,'2020_Jurisdiction_Pop_Est'!$A:$D,4,FALSE))/(VLOOKUP($E$12, '2020_Jurisdiction_Pop_Est'!$P$4:$R$10,3, FALSE)))</f>
        <v>1309.9640302092664</v>
      </c>
      <c r="BV12" s="293">
        <f>$D$12*((VLOOKUP(BV2,'2020_Jurisdiction_Pop_Est'!$A:$D,4,FALSE))/(VLOOKUP($E$12, '2020_Jurisdiction_Pop_Est'!$P$4:$R$10,3, FALSE)))</f>
        <v>436.88391280891778</v>
      </c>
      <c r="BW12" s="34">
        <f>$D$12*((VLOOKUP(BW2,'2020_Jurisdiction_Pop_Est'!$A:$D,4,FALSE))/(VLOOKUP($E$12, '2020_Jurisdiction_Pop_Est'!$P$4:$R$10,3, FALSE)))</f>
        <v>1929.948599814094</v>
      </c>
      <c r="BX12" s="294">
        <f>$D$12*((VLOOKUP(BX2,'2020_Jurisdiction_Pop_Est'!$A:$D,4,FALSE))/(VLOOKUP($E$12, '2020_Jurisdiction_Pop_Est'!$P$4:$R$10,3, FALSE)))</f>
        <v>80.928078235058166</v>
      </c>
      <c r="BY12" s="301" t="s">
        <v>6</v>
      </c>
      <c r="BZ12" s="301" t="s">
        <v>6</v>
      </c>
      <c r="CA12" s="301" t="s">
        <v>6</v>
      </c>
      <c r="CB12" s="301" t="s">
        <v>6</v>
      </c>
      <c r="CC12" s="301"/>
      <c r="CD12" s="301"/>
      <c r="CE12" s="301"/>
      <c r="CF12" s="301"/>
      <c r="CG12" s="300"/>
      <c r="CH12" s="299" t="e">
        <f t="shared" si="1"/>
        <v>#N/A</v>
      </c>
      <c r="CI12" s="299">
        <f t="shared" ref="CI12" si="4">D12</f>
        <v>138600</v>
      </c>
      <c r="CJ12" s="299" t="e">
        <f t="shared" si="0"/>
        <v>#N/A</v>
      </c>
      <c r="CK12" s="569" t="e">
        <f t="shared" si="3"/>
        <v>#N/A</v>
      </c>
      <c r="CL12" s="300"/>
      <c r="CM12" s="300"/>
      <c r="CN12" s="300"/>
      <c r="CO12" s="300"/>
      <c r="CP12" s="300"/>
      <c r="CQ12" s="300"/>
      <c r="CR12" s="300"/>
      <c r="CS12" s="300"/>
      <c r="CT12" s="300"/>
      <c r="CU12" s="300"/>
      <c r="CV12" s="300"/>
      <c r="CW12" s="300"/>
    </row>
    <row r="13" spans="1:101" s="296" customFormat="1" ht="46.8" x14ac:dyDescent="0.3">
      <c r="A13" s="136" t="s">
        <v>139</v>
      </c>
      <c r="B13" s="136" t="s">
        <v>139</v>
      </c>
      <c r="C13" s="547" t="s">
        <v>140</v>
      </c>
      <c r="D13" s="420">
        <v>192875</v>
      </c>
      <c r="E13" s="573" t="s">
        <v>141</v>
      </c>
      <c r="F13" s="128" t="s">
        <v>129</v>
      </c>
      <c r="G13" s="278"/>
      <c r="H13" s="279"/>
      <c r="I13" s="279"/>
      <c r="J13" s="279"/>
      <c r="K13" s="279"/>
      <c r="L13" s="279"/>
      <c r="M13" s="279"/>
      <c r="N13" s="279"/>
      <c r="O13" s="279"/>
      <c r="P13" s="279"/>
      <c r="Q13" s="279"/>
      <c r="R13" s="279"/>
      <c r="S13" s="279"/>
      <c r="T13" s="279"/>
      <c r="U13" s="279"/>
      <c r="V13" s="279"/>
      <c r="W13" s="280"/>
      <c r="X13" s="280"/>
      <c r="Y13" s="280"/>
      <c r="Z13" s="280"/>
      <c r="AA13" s="280"/>
      <c r="AB13" s="280"/>
      <c r="AC13" s="280"/>
      <c r="AD13" s="280"/>
      <c r="AE13" s="280"/>
      <c r="AF13" s="280"/>
      <c r="AG13" s="280"/>
      <c r="AH13" s="281" t="s">
        <v>6</v>
      </c>
      <c r="AI13" s="281"/>
      <c r="AJ13" s="281"/>
      <c r="AK13" s="281"/>
      <c r="AL13" s="281"/>
      <c r="AM13" s="281"/>
      <c r="AN13" s="281"/>
      <c r="AO13" s="14"/>
      <c r="AP13" s="630"/>
      <c r="AQ13" s="630"/>
      <c r="AR13" s="117"/>
      <c r="AS13" s="282"/>
      <c r="AT13" s="282"/>
      <c r="AU13" s="282"/>
      <c r="AV13" s="302">
        <f>$D$13*((VLOOKUP(AV2,'2020_Jurisdiction_Pop_Est'!$A:$D,4,FALSE))/(VLOOKUP($E$13, '2020_Jurisdiction_Pop_Est'!$P$4:$R$10,3, FALSE)))</f>
        <v>107791.554381824</v>
      </c>
      <c r="AW13" s="303">
        <f>$D$13*((VLOOKUP(AW2,'2020_Jurisdiction_Pop_Est'!$A:$D,4,FALSE))/(VLOOKUP($E$13, '2020_Jurisdiction_Pop_Est'!$P$4:$R$10,3, FALSE)))</f>
        <v>27697.854249513646</v>
      </c>
      <c r="AX13" s="120"/>
      <c r="AY13" s="297" t="s">
        <v>6</v>
      </c>
      <c r="AZ13" s="297" t="s">
        <v>6</v>
      </c>
      <c r="BA13" s="284"/>
      <c r="BB13" s="575"/>
      <c r="BC13" s="34"/>
      <c r="BD13" s="285"/>
      <c r="BE13" s="286"/>
      <c r="BF13" s="286"/>
      <c r="BG13" s="286"/>
      <c r="BH13" s="287"/>
      <c r="BI13" s="288"/>
      <c r="BJ13" s="304">
        <f>$D$13*((VLOOKUP(BJ2,'2020_Jurisdiction_Pop_Est'!$A:$D,4,FALSE))/(VLOOKUP($E$13, '2020_Jurisdiction_Pop_Est'!$P$4:$R$10,3, FALSE)))</f>
        <v>42688.877009412558</v>
      </c>
      <c r="BK13" s="640">
        <f>$D$13*((VLOOKUP(BK2,'2020_Jurisdiction_Pop_Est'!$A:$D,4,FALSE))/(VLOOKUP($E$13, '2020_Jurisdiction_Pop_Est'!$P$4:$R$10,3, FALSE)))</f>
        <v>1648.3800091772921</v>
      </c>
      <c r="BL13" s="575">
        <f>$D$13*((VLOOKUP(BL2,'2020_Jurisdiction_Pop_Est'!$A:$D,4,FALSE))/(VLOOKUP($E$13, '2020_Jurisdiction_Pop_Est'!$P$4:$R$10,3, FALSE)))</f>
        <v>30544.471594643193</v>
      </c>
      <c r="BM13" s="289" t="e">
        <f>$D$13*((VLOOKUP(BM2,'2020_Jurisdiction_Pop_Est'!$A:$D,4,FALSE))/(VLOOKUP($E$13, '2020_Jurisdiction_Pop_Est'!$P$4:$R$10,3, FALSE)))</f>
        <v>#N/A</v>
      </c>
      <c r="BN13" s="35">
        <f>$D$13*((VLOOKUP(BN2,'2020_Jurisdiction_Pop_Est'!$A:$D,4,FALSE))/(VLOOKUP($E$13, '2020_Jurisdiction_Pop_Est'!$P$4:$R$10,3, FALSE)))</f>
        <v>24032.046719922197</v>
      </c>
      <c r="BO13" s="575">
        <f>$D$13*((VLOOKUP(BO2,'2020_Jurisdiction_Pop_Est'!$A:$D,4,FALSE))/(VLOOKUP($E$13, '2020_Jurisdiction_Pop_Est'!$P$4:$R$10,3, FALSE)))</f>
        <v>40022.611348421677</v>
      </c>
      <c r="BP13" s="649">
        <f>$D$13*((VLOOKUP(BP2,'2020_Jurisdiction_Pop_Est'!$A:$D,4,FALSE))/(VLOOKUP($E$13, '2020_Jurisdiction_Pop_Est'!$P$4:$R$10,3, FALSE)))</f>
        <v>9292.9374161604028</v>
      </c>
      <c r="BQ13" s="291">
        <f>$D$13*((VLOOKUP(BQ2,'2020_Jurisdiction_Pop_Est'!$A:$D,4,FALSE))/(VLOOKUP($E$13, '2020_Jurisdiction_Pop_Est'!$P$4:$R$10,3, FALSE)))</f>
        <v>2802.5794709981133</v>
      </c>
      <c r="BR13" s="121"/>
      <c r="BS13" s="121"/>
      <c r="BT13" s="36">
        <f>$D$13*((VLOOKUP(BT2,'2020_Jurisdiction_Pop_Est'!$A:$D,4,FALSE))/(VLOOKUP($E$13, '2020_Jurisdiction_Pop_Est'!$P$4:$R$10,3, FALSE)))</f>
        <v>40865.578301693313</v>
      </c>
      <c r="BU13" s="292">
        <f>$D$13*((VLOOKUP(BU2,'2020_Jurisdiction_Pop_Est'!$A:$D,4,FALSE))/(VLOOKUP($E$13, '2020_Jurisdiction_Pop_Est'!$P$4:$R$10,3, FALSE)))</f>
        <v>16733.887355664308</v>
      </c>
      <c r="BV13" s="293"/>
      <c r="BW13" s="34"/>
      <c r="BX13" s="294"/>
      <c r="BY13" s="301"/>
      <c r="BZ13" s="301"/>
      <c r="CA13" s="301"/>
      <c r="CB13" s="301"/>
      <c r="CC13" s="301"/>
      <c r="CD13" s="301"/>
      <c r="CE13" s="301"/>
      <c r="CF13" s="301"/>
      <c r="CH13" s="299" t="e">
        <f t="shared" ref="CH13" si="5">SUM(G13:BX13)</f>
        <v>#N/A</v>
      </c>
      <c r="CI13" s="299">
        <f t="shared" ref="CI13" si="6">D13</f>
        <v>192875</v>
      </c>
      <c r="CJ13" s="299" t="e">
        <f t="shared" si="0"/>
        <v>#N/A</v>
      </c>
      <c r="CK13" s="569" t="e">
        <f t="shared" si="3"/>
        <v>#N/A</v>
      </c>
    </row>
    <row r="14" spans="1:101" s="296" customFormat="1" x14ac:dyDescent="0.3">
      <c r="A14" s="18" t="s">
        <v>142</v>
      </c>
      <c r="B14" s="18" t="s">
        <v>143</v>
      </c>
      <c r="C14" s="434" t="s">
        <v>144</v>
      </c>
      <c r="D14" s="66">
        <v>180000</v>
      </c>
      <c r="E14" s="573" t="s">
        <v>145</v>
      </c>
      <c r="F14" s="435" t="s">
        <v>129</v>
      </c>
      <c r="G14" s="278">
        <f>$D$14*((VLOOKUP(G2,'2020_Jurisdiction_Pop_Est'!$A:$D,4, FALSE))/(VLOOKUP($E$14,'2020_Jurisdiction_Pop_Est'!$P$4:$R$10,3,FALSE)))</f>
        <v>179999.97224714066</v>
      </c>
      <c r="H14" s="279">
        <f>$D$14*((VLOOKUP(H2,'2020_Jurisdiction_Pop_Est'!$A:$D,4, FALSE))/(VLOOKUP($E$14,'2020_Jurisdiction_Pop_Est'!$P$4:$R$10,3,FALSE)))</f>
        <v>1806.281592691395</v>
      </c>
      <c r="I14" s="279">
        <f>$D$14*((VLOOKUP(I2,'2020_Jurisdiction_Pop_Est'!$A:$D,4, FALSE))/(VLOOKUP($E$14,'2020_Jurisdiction_Pop_Est'!$P$4:$R$10,3,FALSE)))</f>
        <v>1228.497247283253</v>
      </c>
      <c r="J14" s="279">
        <f>$D$14*((VLOOKUP(J2,'2020_Jurisdiction_Pop_Est'!$A:$D,4, FALSE))/(VLOOKUP($E$14,'2020_Jurisdiction_Pop_Est'!$P$4:$R$10,3,FALSE)))</f>
        <v>123541.62437909745</v>
      </c>
      <c r="K14" s="279">
        <f>$D$14*((VLOOKUP(K2,'2020_Jurisdiction_Pop_Est'!$A:$D,4, FALSE))/(VLOOKUP($E$14,'2020_Jurisdiction_Pop_Est'!$P$4:$R$10,3,FALSE)))</f>
        <v>6835.0618053979679</v>
      </c>
      <c r="L14" s="279">
        <f>$D$14*((VLOOKUP(L2,'2020_Jurisdiction_Pop_Est'!$A:$D,4, FALSE))/(VLOOKUP($E$14,'2020_Jurisdiction_Pop_Est'!$P$4:$R$10,3,FALSE)))</f>
        <v>4865.9647050376734</v>
      </c>
      <c r="M14" s="279">
        <f>$D$14*((VLOOKUP(M2,'2020_Jurisdiction_Pop_Est'!$A:$D,4, FALSE))/(VLOOKUP($E$14,'2020_Jurisdiction_Pop_Est'!$P$4:$R$10,3,FALSE)))</f>
        <v>1156.3576371881145</v>
      </c>
      <c r="N14" s="279">
        <f>$D$14*((VLOOKUP(N2,'2020_Jurisdiction_Pop_Est'!$A:$D,4, FALSE))/(VLOOKUP($E$14,'2020_Jurisdiction_Pop_Est'!$P$4:$R$10,3,FALSE)))</f>
        <v>5777.6819543995807</v>
      </c>
      <c r="O14" s="279">
        <f>$D$14*((VLOOKUP(O2,'2020_Jurisdiction_Pop_Est'!$A:$D,4, FALSE))/(VLOOKUP($E$14,'2020_Jurisdiction_Pop_Est'!$P$4:$R$10,3,FALSE)))</f>
        <v>791.63803910107674</v>
      </c>
      <c r="P14" s="279">
        <f>$D$14*((VLOOKUP(P2,'2020_Jurisdiction_Pop_Est'!$A:$D,4, FALSE))/(VLOOKUP($E$14,'2020_Jurisdiction_Pop_Est'!$P$4:$R$10,3,FALSE)))</f>
        <v>5166.713273813295</v>
      </c>
      <c r="Q14" s="279">
        <f>$D$14*((VLOOKUP(Q2,'2020_Jurisdiction_Pop_Est'!$A:$D,4, FALSE))/(VLOOKUP($E$14,'2020_Jurisdiction_Pop_Est'!$P$4:$R$10,3,FALSE)))</f>
        <v>1483.3714461354305</v>
      </c>
      <c r="R14" s="279">
        <f>$D$14*((VLOOKUP(R2,'2020_Jurisdiction_Pop_Est'!$A:$D,4, FALSE))/(VLOOKUP($E$14,'2020_Jurisdiction_Pop_Est'!$P$4:$R$10,3,FALSE)))</f>
        <v>5086.4761546417294</v>
      </c>
      <c r="S14" s="279">
        <f>$D$14*((VLOOKUP(S2,'2020_Jurisdiction_Pop_Est'!$A:$D,4, FALSE))/(VLOOKUP($E$14,'2020_Jurisdiction_Pop_Est'!$P$4:$R$10,3,FALSE)))</f>
        <v>4801.6808748873027</v>
      </c>
      <c r="T14" s="279">
        <f>$D$14*((VLOOKUP(T2,'2020_Jurisdiction_Pop_Est'!$A:$D,4, FALSE))/(VLOOKUP($E$14,'2020_Jurisdiction_Pop_Est'!$P$4:$R$10,3,FALSE)))</f>
        <v>5492.6418337141686</v>
      </c>
      <c r="U14" s="279">
        <f>$D$14*((VLOOKUP(U2,'2020_Jurisdiction_Pop_Est'!$A:$D,4, FALSE))/(VLOOKUP($E$14,'2020_Jurisdiction_Pop_Est'!$P$4:$R$10,3,FALSE)))</f>
        <v>2621.6933677429565</v>
      </c>
      <c r="V14" s="279">
        <f>$D$14*((VLOOKUP(V2,'2020_Jurisdiction_Pop_Est'!$A:$D,4, FALSE))/(VLOOKUP($E$14,'2020_Jurisdiction_Pop_Est'!$P$4:$R$10,3,FALSE)))</f>
        <v>1960.1539981899198</v>
      </c>
      <c r="W14" s="280">
        <f>$D$14*((VLOOKUP(W2,'2020_Jurisdiction_Pop_Est'!$A:$D,4, FALSE))/(VLOOKUP($E$14,'2020_Jurisdiction_Pop_Est'!$P$4:$R$10,3,FALSE)))</f>
        <v>1088.2639715933001</v>
      </c>
      <c r="X14" s="280">
        <f>$D$14*((VLOOKUP(X2,'2020_Jurisdiction_Pop_Est'!$A:$D,4, FALSE))/(VLOOKUP($E$14,'2020_Jurisdiction_Pop_Est'!$P$4:$R$10,3,FALSE)))</f>
        <v>570.2383033936178</v>
      </c>
      <c r="Y14" s="280">
        <f>$D$14*((VLOOKUP(Y2,'2020_Jurisdiction_Pop_Est'!$A:$D,4, FALSE))/(VLOOKUP($E$14,'2020_Jurisdiction_Pop_Est'!$P$4:$R$10,3,FALSE)))</f>
        <v>1335.7797123749358</v>
      </c>
      <c r="Z14" s="280">
        <f>$D$14*((VLOOKUP(Z2,'2020_Jurisdiction_Pop_Est'!$A:$D,4, FALSE))/(VLOOKUP($E$14,'2020_Jurisdiction_Pop_Est'!$P$4:$R$10,3,FALSE)))</f>
        <v>1794.2988432799043</v>
      </c>
      <c r="AA14" s="280">
        <f>$D$14*((VLOOKUP(AA2,'2020_Jurisdiction_Pop_Est'!$A:$D,4, FALSE))/(VLOOKUP($E$14,'2020_Jurisdiction_Pop_Est'!$P$4:$R$10,3,FALSE)))</f>
        <v>1497.8804102282963</v>
      </c>
      <c r="AB14" s="280">
        <f>$D$14*((VLOOKUP(AB2,'2020_Jurisdiction_Pop_Est'!$A:$D,4, FALSE))/(VLOOKUP($E$14,'2020_Jurisdiction_Pop_Est'!$P$4:$R$10,3,FALSE)))</f>
        <v>341.91588840400112</v>
      </c>
      <c r="AC14" s="280">
        <f>$D$14*((VLOOKUP(AC2,'2020_Jurisdiction_Pop_Est'!$A:$D,4, FALSE))/(VLOOKUP($E$14,'2020_Jurisdiction_Pop_Est'!$P$4:$R$10,3,FALSE)))</f>
        <v>505.97493276023783</v>
      </c>
      <c r="AD14" s="280">
        <f>$D$14*((VLOOKUP(AD2,'2020_Jurisdiction_Pop_Est'!$A:$D,4, FALSE))/(VLOOKUP($E$14,'2020_Jurisdiction_Pop_Est'!$P$4:$R$10,3,FALSE)))</f>
        <v>306.28374698986869</v>
      </c>
      <c r="AE14" s="280">
        <f>$D$14*((VLOOKUP(AE2,'2020_Jurisdiction_Pop_Est'!$A:$D,4, FALSE))/(VLOOKUP($E$14,'2020_Jurisdiction_Pop_Est'!$P$4:$R$10,3,FALSE)))</f>
        <v>2287.3361128315241</v>
      </c>
      <c r="AF14" s="280">
        <f>$D$14*((VLOOKUP(AF2,'2020_Jurisdiction_Pop_Est'!$A:$D,4, FALSE))/(VLOOKUP($E$14,'2020_Jurisdiction_Pop_Est'!$P$4:$R$10,3,FALSE)))</f>
        <v>180.2025807812411</v>
      </c>
      <c r="AG14" s="280">
        <f>$D$14*((VLOOKUP(AG2,'2020_Jurisdiction_Pop_Est'!$A:$D,4, FALSE))/(VLOOKUP($E$14,'2020_Jurisdiction_Pop_Est'!$P$4:$R$10,3,FALSE)))</f>
        <v>137.4707254703797</v>
      </c>
      <c r="AH14" s="281">
        <f>$D$14*((VLOOKUP(AH2,'2020_Jurisdiction_Pop_Est'!$A:$D,4, FALSE))/(VLOOKUP($E$14,'2020_Jurisdiction_Pop_Est'!$P$4:$R$10,3,FALSE)))</f>
        <v>225.3547827166451</v>
      </c>
      <c r="AI14" s="281">
        <f>$D$14*((VLOOKUP(AI2,'2020_Jurisdiction_Pop_Est'!$A:$D,4, FALSE))/(VLOOKUP($E$14,'2020_Jurisdiction_Pop_Est'!$P$4:$R$10,3,FALSE)))</f>
        <v>37.221869102912436</v>
      </c>
      <c r="AJ14" s="281">
        <f>$D$14*((VLOOKUP(AJ2,'2020_Jurisdiction_Pop_Est'!$A:$D,4, FALSE))/(VLOOKUP($E$14,'2020_Jurisdiction_Pop_Est'!$P$4:$R$10,3,FALSE)))</f>
        <v>79.184109499732173</v>
      </c>
      <c r="AK14" s="281">
        <f>$D$14*((VLOOKUP(AK2,'2020_Jurisdiction_Pop_Est'!$A:$D,4, FALSE))/(VLOOKUP($E$14,'2020_Jurisdiction_Pop_Est'!$P$4:$R$10,3,FALSE)))</f>
        <v>209.94805149762044</v>
      </c>
      <c r="AL14" s="281" t="e">
        <f>$D$14*((VLOOKUP(AL2,'2020_Jurisdiction_Pop_Est'!$A:$D,4, FALSE))/(VLOOKUP($E$14,'2020_Jurisdiction_Pop_Est'!$P$4:$R$10,3,FALSE)))</f>
        <v>#N/A</v>
      </c>
      <c r="AM14" s="281">
        <f>$D$14*((VLOOKUP(AM2,'2020_Jurisdiction_Pop_Est'!$A:$D,4, FALSE))/(VLOOKUP($E$14,'2020_Jurisdiction_Pop_Est'!$P$4:$R$10,3,FALSE)))</f>
        <v>76.704909189462327</v>
      </c>
      <c r="AN14" s="281">
        <f>$D$14*((VLOOKUP(AN2,'2020_Jurisdiction_Pop_Est'!$A:$D,4, FALSE))/(VLOOKUP($E$14,'2020_Jurisdiction_Pop_Est'!$P$4:$R$10,3,FALSE)))</f>
        <v>133.66754270900199</v>
      </c>
      <c r="AO14" s="14" t="s">
        <v>6</v>
      </c>
      <c r="AP14" s="630"/>
      <c r="AQ14" s="630"/>
      <c r="AR14" s="117"/>
      <c r="AS14" s="282"/>
      <c r="AT14" s="282"/>
      <c r="AU14" s="282"/>
      <c r="AV14" s="33"/>
      <c r="AW14" s="120"/>
      <c r="AX14" s="120"/>
      <c r="AY14" s="297"/>
      <c r="AZ14" s="297"/>
      <c r="BA14" s="284"/>
      <c r="BB14" s="575"/>
      <c r="BC14" s="34"/>
      <c r="BD14" s="285"/>
      <c r="BE14" s="286"/>
      <c r="BF14" s="286"/>
      <c r="BG14" s="286"/>
      <c r="BH14" s="287"/>
      <c r="BI14" s="288"/>
      <c r="BJ14" s="35"/>
      <c r="BK14" s="639"/>
      <c r="BL14" s="575"/>
      <c r="BM14" s="289"/>
      <c r="BN14" s="35"/>
      <c r="BO14" s="575"/>
      <c r="BP14" s="649"/>
      <c r="BQ14" s="291"/>
      <c r="BR14" s="121"/>
      <c r="BS14" s="121"/>
      <c r="BT14" s="36"/>
      <c r="BU14" s="292"/>
      <c r="BV14" s="293"/>
      <c r="BW14" s="34"/>
      <c r="BX14" s="294"/>
      <c r="BY14" s="301"/>
      <c r="BZ14" s="301"/>
      <c r="CA14" s="301"/>
      <c r="CB14" s="301"/>
      <c r="CC14" s="301"/>
      <c r="CD14" s="301"/>
      <c r="CE14" s="301"/>
      <c r="CF14" s="301"/>
      <c r="CH14" s="299" t="e">
        <f t="shared" ref="CH14" si="7">SUM(G14:BX14)</f>
        <v>#N/A</v>
      </c>
      <c r="CI14" s="299">
        <f t="shared" ref="CI14" si="8">D14</f>
        <v>180000</v>
      </c>
      <c r="CJ14" s="299" t="e">
        <f t="shared" si="0"/>
        <v>#N/A</v>
      </c>
      <c r="CK14" s="569" t="e">
        <f>(CH14-CI14)/CI14</f>
        <v>#N/A</v>
      </c>
    </row>
    <row r="15" spans="1:101" s="296" customFormat="1" x14ac:dyDescent="0.3">
      <c r="A15" s="18" t="s">
        <v>146</v>
      </c>
      <c r="B15" s="18" t="s">
        <v>147</v>
      </c>
      <c r="C15" s="434" t="s">
        <v>148</v>
      </c>
      <c r="D15" s="66">
        <v>29000</v>
      </c>
      <c r="E15" s="573" t="s">
        <v>145</v>
      </c>
      <c r="F15" s="435" t="s">
        <v>129</v>
      </c>
      <c r="G15" s="278">
        <f>$D$15*((VLOOKUP(G2,'2020_Jurisdiction_Pop_Est'!$A:$D,4, FALSE))/(VLOOKUP($E$15,'2020_Jurisdiction_Pop_Est'!$P$4:$R$10,3,FALSE)))</f>
        <v>28999.995528705997</v>
      </c>
      <c r="H15" s="279">
        <f>$D$15*((VLOOKUP(H2,'2020_Jurisdiction_Pop_Est'!$A:$D,4, FALSE))/(VLOOKUP($E$15,'2020_Jurisdiction_Pop_Est'!$P$4:$R$10,3,FALSE)))</f>
        <v>291.01203437805805</v>
      </c>
      <c r="I15" s="279">
        <f>$D$15*((VLOOKUP(I2,'2020_Jurisdiction_Pop_Est'!$A:$D,4, FALSE))/(VLOOKUP($E$15,'2020_Jurisdiction_Pop_Est'!$P$4:$R$10,3,FALSE)))</f>
        <v>197.92455650674631</v>
      </c>
      <c r="J15" s="279">
        <f>$D$15*((VLOOKUP(J2,'2020_Jurisdiction_Pop_Est'!$A:$D,4, FALSE))/(VLOOKUP($E$15,'2020_Jurisdiction_Pop_Est'!$P$4:$R$10,3,FALSE)))</f>
        <v>19903.928372187922</v>
      </c>
      <c r="K15" s="279">
        <f>$D$15*((VLOOKUP(K2,'2020_Jurisdiction_Pop_Est'!$A:$D,4, FALSE))/(VLOOKUP($E$15,'2020_Jurisdiction_Pop_Est'!$P$4:$R$10,3,FALSE)))</f>
        <v>1101.2044019807838</v>
      </c>
      <c r="L15" s="279">
        <f>$D$15*((VLOOKUP(L2,'2020_Jurisdiction_Pop_Est'!$A:$D,4, FALSE))/(VLOOKUP($E$15,'2020_Jurisdiction_Pop_Est'!$P$4:$R$10,3,FALSE)))</f>
        <v>783.96098025606955</v>
      </c>
      <c r="M15" s="279">
        <f>$D$15*((VLOOKUP(M2,'2020_Jurisdiction_Pop_Est'!$A:$D,4, FALSE))/(VLOOKUP($E$15,'2020_Jurisdiction_Pop_Est'!$P$4:$R$10,3,FALSE)))</f>
        <v>186.30206376919622</v>
      </c>
      <c r="N15" s="279">
        <f>$D$15*((VLOOKUP(N2,'2020_Jurisdiction_Pop_Est'!$A:$D,4, FALSE))/(VLOOKUP($E$15,'2020_Jurisdiction_Pop_Est'!$P$4:$R$10,3,FALSE)))</f>
        <v>930.84875931993247</v>
      </c>
      <c r="O15" s="279">
        <f>$D$15*((VLOOKUP(O2,'2020_Jurisdiction_Pop_Est'!$A:$D,4, FALSE))/(VLOOKUP($E$15,'2020_Jurisdiction_Pop_Est'!$P$4:$R$10,3,FALSE)))</f>
        <v>127.5416840773957</v>
      </c>
      <c r="P15" s="279">
        <f>$D$15*((VLOOKUP(P2,'2020_Jurisdiction_Pop_Est'!$A:$D,4, FALSE))/(VLOOKUP($E$15,'2020_Jurisdiction_Pop_Est'!$P$4:$R$10,3,FALSE)))</f>
        <v>832.41491633658643</v>
      </c>
      <c r="Q15" s="279">
        <f>$D$15*((VLOOKUP(Q2,'2020_Jurisdiction_Pop_Est'!$A:$D,4, FALSE))/(VLOOKUP($E$15,'2020_Jurisdiction_Pop_Est'!$P$4:$R$10,3,FALSE)))</f>
        <v>238.98762187737492</v>
      </c>
      <c r="R15" s="279">
        <f>$D$15*((VLOOKUP(R2,'2020_Jurisdiction_Pop_Est'!$A:$D,4, FALSE))/(VLOOKUP($E$15,'2020_Jurisdiction_Pop_Est'!$P$4:$R$10,3,FALSE)))</f>
        <v>819.48782491450083</v>
      </c>
      <c r="S15" s="279">
        <f>$D$15*((VLOOKUP(S2,'2020_Jurisdiction_Pop_Est'!$A:$D,4, FALSE))/(VLOOKUP($E$15,'2020_Jurisdiction_Pop_Est'!$P$4:$R$10,3,FALSE)))</f>
        <v>773.60414095406531</v>
      </c>
      <c r="T15" s="279">
        <f>$D$15*((VLOOKUP(T2,'2020_Jurisdiction_Pop_Est'!$A:$D,4, FALSE))/(VLOOKUP($E$15,'2020_Jurisdiction_Pop_Est'!$P$4:$R$10,3,FALSE)))</f>
        <v>884.92562876506042</v>
      </c>
      <c r="U15" s="279">
        <f>$D$15*((VLOOKUP(U2,'2020_Jurisdiction_Pop_Est'!$A:$D,4, FALSE))/(VLOOKUP($E$15,'2020_Jurisdiction_Pop_Est'!$P$4:$R$10,3,FALSE)))</f>
        <v>422.38393146969855</v>
      </c>
      <c r="V15" s="279">
        <f>$D$15*((VLOOKUP(V2,'2020_Jurisdiction_Pop_Est'!$A:$D,4, FALSE))/(VLOOKUP($E$15,'2020_Jurisdiction_Pop_Est'!$P$4:$R$10,3,FALSE)))</f>
        <v>315.80258859726484</v>
      </c>
      <c r="W15" s="280">
        <f>$D$15*((VLOOKUP(W2,'2020_Jurisdiction_Pop_Est'!$A:$D,4, FALSE))/(VLOOKUP($E$15,'2020_Jurisdiction_Pop_Est'!$P$4:$R$10,3,FALSE)))</f>
        <v>175.33141764558724</v>
      </c>
      <c r="X15" s="280">
        <f>$D$15*((VLOOKUP(X2,'2020_Jurisdiction_Pop_Est'!$A:$D,4, FALSE))/(VLOOKUP($E$15,'2020_Jurisdiction_Pop_Est'!$P$4:$R$10,3,FALSE)))</f>
        <v>91.871726657860648</v>
      </c>
      <c r="Y15" s="280">
        <f>$D$15*((VLOOKUP(Y2,'2020_Jurisdiction_Pop_Est'!$A:$D,4, FALSE))/(VLOOKUP($E$15,'2020_Jurisdiction_Pop_Est'!$P$4:$R$10,3,FALSE)))</f>
        <v>215.20895366040631</v>
      </c>
      <c r="Z15" s="280">
        <f>$D$15*((VLOOKUP(Z2,'2020_Jurisdiction_Pop_Est'!$A:$D,4, FALSE))/(VLOOKUP($E$15,'2020_Jurisdiction_Pop_Est'!$P$4:$R$10,3,FALSE)))</f>
        <v>289.0814803062068</v>
      </c>
      <c r="AA15" s="280">
        <f>$D$15*((VLOOKUP(AA2,'2020_Jurisdiction_Pop_Est'!$A:$D,4, FALSE))/(VLOOKUP($E$15,'2020_Jurisdiction_Pop_Est'!$P$4:$R$10,3,FALSE)))</f>
        <v>241.32517720344777</v>
      </c>
      <c r="AB15" s="280">
        <f>$D$15*((VLOOKUP(AB2,'2020_Jurisdiction_Pop_Est'!$A:$D,4, FALSE))/(VLOOKUP($E$15,'2020_Jurisdiction_Pop_Est'!$P$4:$R$10,3,FALSE)))</f>
        <v>55.086448687311297</v>
      </c>
      <c r="AC15" s="280">
        <f>$D$15*((VLOOKUP(AC2,'2020_Jurisdiction_Pop_Est'!$A:$D,4, FALSE))/(VLOOKUP($E$15,'2020_Jurisdiction_Pop_Est'!$P$4:$R$10,3,FALSE)))</f>
        <v>81.518183611371654</v>
      </c>
      <c r="AD15" s="280">
        <f>$D$15*((VLOOKUP(AD2,'2020_Jurisdiction_Pop_Est'!$A:$D,4, FALSE))/(VLOOKUP($E$15,'2020_Jurisdiction_Pop_Est'!$P$4:$R$10,3,FALSE)))</f>
        <v>49.345714792812181</v>
      </c>
      <c r="AE15" s="280">
        <f>$D$15*((VLOOKUP(AE2,'2020_Jurisdiction_Pop_Est'!$A:$D,4, FALSE))/(VLOOKUP($E$15,'2020_Jurisdiction_Pop_Est'!$P$4:$R$10,3,FALSE)))</f>
        <v>368.51526262285665</v>
      </c>
      <c r="AF15" s="280">
        <f>$D$15*((VLOOKUP(AF2,'2020_Jurisdiction_Pop_Est'!$A:$D,4, FALSE))/(VLOOKUP($E$15,'2020_Jurisdiction_Pop_Est'!$P$4:$R$10,3,FALSE)))</f>
        <v>29.032638014755509</v>
      </c>
      <c r="AG15" s="280">
        <f>$D$15*((VLOOKUP(AG2,'2020_Jurisdiction_Pop_Est'!$A:$D,4, FALSE))/(VLOOKUP($E$15,'2020_Jurisdiction_Pop_Est'!$P$4:$R$10,3,FALSE)))</f>
        <v>22.148061325783399</v>
      </c>
      <c r="AH15" s="281">
        <f>$D$15*((VLOOKUP(AH2,'2020_Jurisdiction_Pop_Est'!$A:$D,4, FALSE))/(VLOOKUP($E$15,'2020_Jurisdiction_Pop_Est'!$P$4:$R$10,3,FALSE)))</f>
        <v>36.307159437681712</v>
      </c>
      <c r="AI15" s="281">
        <f>$D$15*((VLOOKUP(AI2,'2020_Jurisdiction_Pop_Est'!$A:$D,4, FALSE))/(VLOOKUP($E$15,'2020_Jurisdiction_Pop_Est'!$P$4:$R$10,3,FALSE)))</f>
        <v>5.9968566888025592</v>
      </c>
      <c r="AJ15" s="281">
        <f>$D$15*((VLOOKUP(AJ2,'2020_Jurisdiction_Pop_Est'!$A:$D,4, FALSE))/(VLOOKUP($E$15,'2020_Jurisdiction_Pop_Est'!$P$4:$R$10,3,FALSE)))</f>
        <v>12.75743986384574</v>
      </c>
      <c r="AK15" s="281">
        <f>$D$15*((VLOOKUP(AK2,'2020_Jurisdiction_Pop_Est'!$A:$D,4, FALSE))/(VLOOKUP($E$15,'2020_Jurisdiction_Pop_Est'!$P$4:$R$10,3,FALSE)))</f>
        <v>33.824963852394404</v>
      </c>
      <c r="AL15" s="281" t="e">
        <f>$D$15*((VLOOKUP(AL2,'2020_Jurisdiction_Pop_Est'!$A:$D,4, FALSE))/(VLOOKUP($E$15,'2020_Jurisdiction_Pop_Est'!$P$4:$R$10,3,FALSE)))</f>
        <v>#N/A</v>
      </c>
      <c r="AM15" s="281">
        <f>$D$15*((VLOOKUP(AM2,'2020_Jurisdiction_Pop_Est'!$A:$D,4, FALSE))/(VLOOKUP($E$15,'2020_Jurisdiction_Pop_Est'!$P$4:$R$10,3,FALSE)))</f>
        <v>12.358013147191151</v>
      </c>
      <c r="AN15" s="281">
        <f>$D$15*((VLOOKUP(AN2,'2020_Jurisdiction_Pop_Est'!$A:$D,4, FALSE))/(VLOOKUP($E$15,'2020_Jurisdiction_Pop_Est'!$P$4:$R$10,3,FALSE)))</f>
        <v>21.535326325339209</v>
      </c>
      <c r="AO15" s="14"/>
      <c r="AP15" s="630"/>
      <c r="AQ15" s="630"/>
      <c r="AR15" s="117"/>
      <c r="AS15" s="282"/>
      <c r="AT15" s="282"/>
      <c r="AU15" s="282"/>
      <c r="AV15" s="33"/>
      <c r="AW15" s="120"/>
      <c r="AX15" s="120"/>
      <c r="AY15" s="297"/>
      <c r="AZ15" s="297"/>
      <c r="BA15" s="284"/>
      <c r="BB15" s="575"/>
      <c r="BC15" s="34"/>
      <c r="BD15" s="285"/>
      <c r="BE15" s="286"/>
      <c r="BF15" s="286"/>
      <c r="BG15" s="286"/>
      <c r="BH15" s="287"/>
      <c r="BI15" s="288"/>
      <c r="BJ15" s="35"/>
      <c r="BK15" s="639"/>
      <c r="BL15" s="575"/>
      <c r="BM15" s="289"/>
      <c r="BN15" s="35"/>
      <c r="BO15" s="575"/>
      <c r="BP15" s="649"/>
      <c r="BQ15" s="291"/>
      <c r="BR15" s="121"/>
      <c r="BS15" s="121"/>
      <c r="BT15" s="36"/>
      <c r="BU15" s="292"/>
      <c r="BV15" s="293"/>
      <c r="BW15" s="34"/>
      <c r="BX15" s="294"/>
      <c r="BY15" s="301"/>
      <c r="BZ15" s="301"/>
      <c r="CA15" s="301"/>
      <c r="CB15" s="301"/>
      <c r="CC15" s="301"/>
      <c r="CD15" s="301"/>
      <c r="CE15" s="301"/>
      <c r="CF15" s="301"/>
      <c r="CH15" s="299" t="e">
        <f t="shared" ref="CH15" si="9">SUM(G15:BX15)</f>
        <v>#N/A</v>
      </c>
      <c r="CI15" s="299">
        <f t="shared" ref="CI15" si="10">D15</f>
        <v>29000</v>
      </c>
      <c r="CJ15" s="299" t="e">
        <f t="shared" si="0"/>
        <v>#N/A</v>
      </c>
      <c r="CK15" s="569" t="e">
        <f t="shared" si="3"/>
        <v>#N/A</v>
      </c>
    </row>
    <row r="16" spans="1:101" s="296" customFormat="1" x14ac:dyDescent="0.3">
      <c r="A16" s="18" t="s">
        <v>149</v>
      </c>
      <c r="B16" s="18" t="s">
        <v>150</v>
      </c>
      <c r="C16" s="434" t="s">
        <v>151</v>
      </c>
      <c r="D16" s="66">
        <v>55000</v>
      </c>
      <c r="E16" s="573" t="s">
        <v>145</v>
      </c>
      <c r="F16" s="435" t="s">
        <v>129</v>
      </c>
      <c r="G16" s="278">
        <f>$D$16*((VLOOKUP(G2,'2020_Jurisdiction_Pop_Est'!$A:$D,4, FALSE))/(VLOOKUP($E$16,'2020_Jurisdiction_Pop_Est'!$P$4:$R$10,3,FALSE)))</f>
        <v>54999.991519959651</v>
      </c>
      <c r="H16" s="279">
        <f>$D$16*((VLOOKUP(H2,'2020_Jurisdiction_Pop_Est'!$A:$D,4, FALSE))/(VLOOKUP($E$16,'2020_Jurisdiction_Pop_Est'!$P$4:$R$10,3,FALSE)))</f>
        <v>551.91937554459287</v>
      </c>
      <c r="I16" s="279">
        <f>$D$16*((VLOOKUP(I2,'2020_Jurisdiction_Pop_Est'!$A:$D,4, FALSE))/(VLOOKUP($E$16,'2020_Jurisdiction_Pop_Est'!$P$4:$R$10,3,FALSE)))</f>
        <v>375.37415889210507</v>
      </c>
      <c r="J16" s="279">
        <f>$D$16*((VLOOKUP(J2,'2020_Jurisdiction_Pop_Est'!$A:$D,4, FALSE))/(VLOOKUP($E$16,'2020_Jurisdiction_Pop_Est'!$P$4:$R$10,3,FALSE)))</f>
        <v>37748.829671390886</v>
      </c>
      <c r="K16" s="279">
        <f>$D$16*((VLOOKUP(K2,'2020_Jurisdiction_Pop_Est'!$A:$D,4, FALSE))/(VLOOKUP($E$16,'2020_Jurisdiction_Pop_Est'!$P$4:$R$10,3,FALSE)))</f>
        <v>2088.4911072049345</v>
      </c>
      <c r="L16" s="279">
        <f>$D$16*((VLOOKUP(L2,'2020_Jurisdiction_Pop_Est'!$A:$D,4, FALSE))/(VLOOKUP($E$16,'2020_Jurisdiction_Pop_Est'!$P$4:$R$10,3,FALSE)))</f>
        <v>1486.8225487615114</v>
      </c>
      <c r="M16" s="279">
        <f>$D$16*((VLOOKUP(M2,'2020_Jurisdiction_Pop_Est'!$A:$D,4, FALSE))/(VLOOKUP($E$16,'2020_Jurisdiction_Pop_Est'!$P$4:$R$10,3,FALSE)))</f>
        <v>353.3315002519239</v>
      </c>
      <c r="N16" s="279">
        <f>$D$16*((VLOOKUP(N2,'2020_Jurisdiction_Pop_Est'!$A:$D,4, FALSE))/(VLOOKUP($E$16,'2020_Jurisdiction_Pop_Est'!$P$4:$R$10,3,FALSE)))</f>
        <v>1765.402819399872</v>
      </c>
      <c r="O16" s="279">
        <f>$D$16*((VLOOKUP(O2,'2020_Jurisdiction_Pop_Est'!$A:$D,4, FALSE))/(VLOOKUP($E$16,'2020_Jurisdiction_Pop_Est'!$P$4:$R$10,3,FALSE)))</f>
        <v>241.88940083644013</v>
      </c>
      <c r="P16" s="279">
        <f>$D$16*((VLOOKUP(P2,'2020_Jurisdiction_Pop_Est'!$A:$D,4, FALSE))/(VLOOKUP($E$16,'2020_Jurisdiction_Pop_Est'!$P$4:$R$10,3,FALSE)))</f>
        <v>1578.7179447762846</v>
      </c>
      <c r="Q16" s="279">
        <f>$D$16*((VLOOKUP(Q2,'2020_Jurisdiction_Pop_Est'!$A:$D,4, FALSE))/(VLOOKUP($E$16,'2020_Jurisdiction_Pop_Est'!$P$4:$R$10,3,FALSE)))</f>
        <v>453.25238631915931</v>
      </c>
      <c r="R16" s="279">
        <f>$D$16*((VLOOKUP(R2,'2020_Jurisdiction_Pop_Est'!$A:$D,4, FALSE))/(VLOOKUP($E$16,'2020_Jurisdiction_Pop_Est'!$P$4:$R$10,3,FALSE)))</f>
        <v>1554.2010472516397</v>
      </c>
      <c r="S16" s="279">
        <f>$D$16*((VLOOKUP(S2,'2020_Jurisdiction_Pop_Est'!$A:$D,4, FALSE))/(VLOOKUP($E$16,'2020_Jurisdiction_Pop_Est'!$P$4:$R$10,3,FALSE)))</f>
        <v>1467.1802673266757</v>
      </c>
      <c r="T16" s="279">
        <f>$D$16*((VLOOKUP(T2,'2020_Jurisdiction_Pop_Est'!$A:$D,4, FALSE))/(VLOOKUP($E$16,'2020_Jurisdiction_Pop_Est'!$P$4:$R$10,3,FALSE)))</f>
        <v>1678.3072269682182</v>
      </c>
      <c r="U16" s="279">
        <f>$D$16*((VLOOKUP(U2,'2020_Jurisdiction_Pop_Est'!$A:$D,4, FALSE))/(VLOOKUP($E$16,'2020_Jurisdiction_Pop_Est'!$P$4:$R$10,3,FALSE)))</f>
        <v>801.07297347701444</v>
      </c>
      <c r="V16" s="279">
        <f>$D$16*((VLOOKUP(V2,'2020_Jurisdiction_Pop_Est'!$A:$D,4, FALSE))/(VLOOKUP($E$16,'2020_Jurisdiction_Pop_Est'!$P$4:$R$10,3,FALSE)))</f>
        <v>598.93594389136445</v>
      </c>
      <c r="W16" s="280">
        <f>$D$16*((VLOOKUP(W2,'2020_Jurisdiction_Pop_Est'!$A:$D,4, FALSE))/(VLOOKUP($E$16,'2020_Jurisdiction_Pop_Est'!$P$4:$R$10,3,FALSE)))</f>
        <v>332.52510243128614</v>
      </c>
      <c r="X16" s="280">
        <f>$D$16*((VLOOKUP(X2,'2020_Jurisdiction_Pop_Est'!$A:$D,4, FALSE))/(VLOOKUP($E$16,'2020_Jurisdiction_Pop_Est'!$P$4:$R$10,3,FALSE)))</f>
        <v>174.23948159249431</v>
      </c>
      <c r="Y16" s="280">
        <f>$D$16*((VLOOKUP(Y2,'2020_Jurisdiction_Pop_Est'!$A:$D,4, FALSE))/(VLOOKUP($E$16,'2020_Jurisdiction_Pop_Est'!$P$4:$R$10,3,FALSE)))</f>
        <v>408.15491211456367</v>
      </c>
      <c r="Z16" s="280">
        <f>$D$16*((VLOOKUP(Z2,'2020_Jurisdiction_Pop_Est'!$A:$D,4, FALSE))/(VLOOKUP($E$16,'2020_Jurisdiction_Pop_Est'!$P$4:$R$10,3,FALSE)))</f>
        <v>548.25797989108185</v>
      </c>
      <c r="AA16" s="280">
        <f>$D$16*((VLOOKUP(AA2,'2020_Jurisdiction_Pop_Est'!$A:$D,4, FALSE))/(VLOOKUP($E$16,'2020_Jurisdiction_Pop_Est'!$P$4:$R$10,3,FALSE)))</f>
        <v>457.68568090309054</v>
      </c>
      <c r="AB16" s="280">
        <f>$D$16*((VLOOKUP(AB2,'2020_Jurisdiction_Pop_Est'!$A:$D,4, FALSE))/(VLOOKUP($E$16,'2020_Jurisdiction_Pop_Est'!$P$4:$R$10,3,FALSE)))</f>
        <v>104.4742992345559</v>
      </c>
      <c r="AC16" s="280">
        <f>$D$16*((VLOOKUP(AC2,'2020_Jurisdiction_Pop_Est'!$A:$D,4, FALSE))/(VLOOKUP($E$16,'2020_Jurisdiction_Pop_Est'!$P$4:$R$10,3,FALSE)))</f>
        <v>154.60345167673935</v>
      </c>
      <c r="AD16" s="280">
        <f>$D$16*((VLOOKUP(AD2,'2020_Jurisdiction_Pop_Est'!$A:$D,4, FALSE))/(VLOOKUP($E$16,'2020_Jurisdiction_Pop_Est'!$P$4:$R$10,3,FALSE)))</f>
        <v>93.586700469126541</v>
      </c>
      <c r="AE16" s="280">
        <f>$D$16*((VLOOKUP(AE2,'2020_Jurisdiction_Pop_Est'!$A:$D,4, FALSE))/(VLOOKUP($E$16,'2020_Jurisdiction_Pop_Est'!$P$4:$R$10,3,FALSE)))</f>
        <v>698.90825669852131</v>
      </c>
      <c r="AF16" s="280">
        <f>$D$16*((VLOOKUP(AF2,'2020_Jurisdiction_Pop_Est'!$A:$D,4, FALSE))/(VLOOKUP($E$16,'2020_Jurisdiction_Pop_Est'!$P$4:$R$10,3,FALSE)))</f>
        <v>55.061899683156994</v>
      </c>
      <c r="AG16" s="280">
        <f>$D$16*((VLOOKUP(AG2,'2020_Jurisdiction_Pop_Est'!$A:$D,4, FALSE))/(VLOOKUP($E$16,'2020_Jurisdiction_Pop_Est'!$P$4:$R$10,3,FALSE)))</f>
        <v>42.004943893727138</v>
      </c>
      <c r="AH16" s="281">
        <f>$D$16*((VLOOKUP(AH2,'2020_Jurisdiction_Pop_Est'!$A:$D,4, FALSE))/(VLOOKUP($E$16,'2020_Jurisdiction_Pop_Est'!$P$4:$R$10,3,FALSE)))</f>
        <v>68.858405830085999</v>
      </c>
      <c r="AI16" s="281">
        <f>$D$16*((VLOOKUP(AI2,'2020_Jurisdiction_Pop_Est'!$A:$D,4, FALSE))/(VLOOKUP($E$16,'2020_Jurisdiction_Pop_Est'!$P$4:$R$10,3,FALSE)))</f>
        <v>11.373348892556578</v>
      </c>
      <c r="AJ16" s="281">
        <f>$D$16*((VLOOKUP(AJ2,'2020_Jurisdiction_Pop_Est'!$A:$D,4, FALSE))/(VLOOKUP($E$16,'2020_Jurisdiction_Pop_Est'!$P$4:$R$10,3,FALSE)))</f>
        <v>24.195144569362608</v>
      </c>
      <c r="AK16" s="281">
        <f>$D$16*((VLOOKUP(AK2,'2020_Jurisdiction_Pop_Est'!$A:$D,4, FALSE))/(VLOOKUP($E$16,'2020_Jurisdiction_Pop_Est'!$P$4:$R$10,3,FALSE)))</f>
        <v>64.150793513161801</v>
      </c>
      <c r="AL16" s="281" t="e">
        <f>$D$16*((VLOOKUP(AL2,'2020_Jurisdiction_Pop_Est'!$A:$D,4, FALSE))/(VLOOKUP($E$16,'2020_Jurisdiction_Pop_Est'!$P$4:$R$10,3,FALSE)))</f>
        <v>#N/A</v>
      </c>
      <c r="AM16" s="281">
        <f>$D$16*((VLOOKUP(AM2,'2020_Jurisdiction_Pop_Est'!$A:$D,4, FALSE))/(VLOOKUP($E$16,'2020_Jurisdiction_Pop_Est'!$P$4:$R$10,3,FALSE)))</f>
        <v>23.4376111412246</v>
      </c>
      <c r="AN16" s="281">
        <f>$D$16*((VLOOKUP(AN2,'2020_Jurisdiction_Pop_Est'!$A:$D,4, FALSE))/(VLOOKUP($E$16,'2020_Jurisdiction_Pop_Est'!$P$4:$R$10,3,FALSE)))</f>
        <v>40.842860272195054</v>
      </c>
      <c r="AO16" s="14" t="s">
        <v>6</v>
      </c>
      <c r="AP16" s="630"/>
      <c r="AQ16" s="630"/>
      <c r="AR16" s="117"/>
      <c r="AS16" s="282"/>
      <c r="AT16" s="282"/>
      <c r="AU16" s="282"/>
      <c r="AV16" s="33"/>
      <c r="AW16" s="120"/>
      <c r="AX16" s="120"/>
      <c r="AY16" s="297"/>
      <c r="AZ16" s="297"/>
      <c r="BA16" s="284"/>
      <c r="BB16" s="575"/>
      <c r="BC16" s="34"/>
      <c r="BD16" s="285"/>
      <c r="BE16" s="286"/>
      <c r="BF16" s="286"/>
      <c r="BG16" s="286"/>
      <c r="BH16" s="287"/>
      <c r="BI16" s="288"/>
      <c r="BJ16" s="35"/>
      <c r="BK16" s="639"/>
      <c r="BL16" s="575"/>
      <c r="BM16" s="289"/>
      <c r="BN16" s="35"/>
      <c r="BO16" s="575"/>
      <c r="BP16" s="649"/>
      <c r="BQ16" s="291"/>
      <c r="BR16" s="121"/>
      <c r="BS16" s="121"/>
      <c r="BT16" s="36"/>
      <c r="BU16" s="292"/>
      <c r="BV16" s="293"/>
      <c r="BW16" s="34"/>
      <c r="BX16" s="294"/>
      <c r="BY16" s="301"/>
      <c r="BZ16" s="301"/>
      <c r="CA16" s="301"/>
      <c r="CB16" s="301"/>
      <c r="CC16" s="301"/>
      <c r="CD16" s="301"/>
      <c r="CE16" s="301"/>
      <c r="CF16" s="301"/>
      <c r="CH16" s="299" t="e">
        <f t="shared" ref="CH16" si="11">SUM(G16:BX16)</f>
        <v>#N/A</v>
      </c>
      <c r="CI16" s="299">
        <f t="shared" ref="CI16" si="12">D16</f>
        <v>55000</v>
      </c>
      <c r="CJ16" s="299" t="e">
        <f t="shared" si="0"/>
        <v>#N/A</v>
      </c>
      <c r="CK16" s="569" t="e">
        <f t="shared" si="3"/>
        <v>#N/A</v>
      </c>
    </row>
    <row r="17" spans="1:222" s="586" customFormat="1" x14ac:dyDescent="0.3">
      <c r="A17" s="584" t="s">
        <v>152</v>
      </c>
      <c r="B17" s="584" t="s">
        <v>153</v>
      </c>
      <c r="C17" s="545" t="s">
        <v>154</v>
      </c>
      <c r="D17" s="585">
        <v>103207</v>
      </c>
      <c r="E17" s="572" t="s">
        <v>89</v>
      </c>
      <c r="F17" s="325" t="s">
        <v>129</v>
      </c>
      <c r="G17" s="590">
        <f>$D$17*((VLOOKUP(G2,'2020_Jurisdiction_Pop_Est'!$A:$D,4,FALSE))/(VLOOKUP($E$17, '2020_Jurisdiction_Pop_Est'!$P$4:$R$10,3, FALSE)))</f>
        <v>82883.735130884626</v>
      </c>
      <c r="H17" s="279">
        <f>$D$17*((VLOOKUP(H2,'2020_Jurisdiction_Pop_Est'!$A:$D,4,FALSE))/(VLOOKUP($E$17, '2020_Jurisdiction_Pop_Est'!$P$4:$R$10,3, FALSE)))</f>
        <v>831.72993435172168</v>
      </c>
      <c r="I17" s="279">
        <f>$D$17*((VLOOKUP(I2,'2020_Jurisdiction_Pop_Est'!$A:$D,4,FALSE))/(VLOOKUP($E$17, '2020_Jurisdiction_Pop_Est'!$P$4:$R$10,3, FALSE)))</f>
        <v>565.6803119560675</v>
      </c>
      <c r="J17" s="279">
        <f>$D$17*((VLOOKUP(J2,'2020_Jurisdiction_Pop_Est'!$A:$D,4,FALSE))/(VLOOKUP($E$17, '2020_Jurisdiction_Pop_Est'!$P$4:$R$10,3, FALSE)))</f>
        <v>56886.62695246061</v>
      </c>
      <c r="K17" s="279">
        <f>$D$17*((VLOOKUP(K2,'2020_Jurisdiction_Pop_Est'!$A:$D,4,FALSE))/(VLOOKUP($E$17, '2020_Jurisdiction_Pop_Est'!$P$4:$R$10,3, FALSE)))</f>
        <v>3147.3085534924608</v>
      </c>
      <c r="L17" s="279">
        <f>$D$17*((VLOOKUP(L2,'2020_Jurisdiction_Pop_Est'!$A:$D,4,FALSE))/(VLOOKUP($E$17, '2020_Jurisdiction_Pop_Est'!$P$4:$R$10,3, FALSE)))</f>
        <v>2240.6077330658168</v>
      </c>
      <c r="M17" s="279">
        <f>$D$17*((VLOOKUP(M2,'2020_Jurisdiction_Pop_Est'!$A:$D,4,FALSE))/(VLOOKUP($E$17, '2020_Jurisdiction_Pop_Est'!$P$4:$R$10,3, FALSE)))</f>
        <v>532.46252719240499</v>
      </c>
      <c r="N17" s="279">
        <f>$D$17*((VLOOKUP(N2,'2020_Jurisdiction_Pop_Est'!$A:$D,4,FALSE))/(VLOOKUP($E$17, '2020_Jurisdiction_Pop_Est'!$P$4:$R$10,3, FALSE)))</f>
        <v>2660.421858962558</v>
      </c>
      <c r="O17" s="279">
        <f>$D$17*((VLOOKUP(O2,'2020_Jurisdiction_Pop_Est'!$A:$D,4,FALSE))/(VLOOKUP($E$17, '2020_Jurisdiction_Pop_Est'!$P$4:$R$10,3, FALSE)))</f>
        <v>364.52182038282967</v>
      </c>
      <c r="P17" s="279">
        <f>$D$17*((VLOOKUP(P2,'2020_Jurisdiction_Pop_Est'!$A:$D,4,FALSE))/(VLOOKUP($E$17, '2020_Jurisdiction_Pop_Est'!$P$4:$R$10,3, FALSE)))</f>
        <v>2379.0920028365144</v>
      </c>
      <c r="Q17" s="279">
        <f>$D$17*((VLOOKUP(Q2,'2020_Jurisdiction_Pop_Est'!$A:$D,4,FALSE))/(VLOOKUP($E$17, '2020_Jurisdiction_Pop_Est'!$P$4:$R$10,3, FALSE)))</f>
        <v>683.04102776971058</v>
      </c>
      <c r="R17" s="279">
        <f>$D$17*((VLOOKUP(R2,'2020_Jurisdiction_Pop_Est'!$A:$D,4,FALSE))/(VLOOKUP($E$17, '2020_Jurisdiction_Pop_Est'!$P$4:$R$10,3, FALSE)))</f>
        <v>2342.1455964006832</v>
      </c>
      <c r="S17" s="279">
        <f>$D$17*((VLOOKUP(S2,'2020_Jurisdiction_Pop_Est'!$A:$D,4,FALSE))/(VLOOKUP($E$17, '2020_Jurisdiction_Pop_Est'!$P$4:$R$10,3, FALSE)))</f>
        <v>2211.0072621053728</v>
      </c>
      <c r="T17" s="279">
        <f>$D$17*((VLOOKUP(T2,'2020_Jurisdiction_Pop_Est'!$A:$D,4,FALSE))/(VLOOKUP($E$17, '2020_Jurisdiction_Pop_Est'!$P$4:$R$10,3, FALSE)))</f>
        <v>2529.1707839227925</v>
      </c>
      <c r="U17" s="279">
        <f>$D$17*((VLOOKUP(U2,'2020_Jurisdiction_Pop_Est'!$A:$D,4,FALSE))/(VLOOKUP($E$17, '2020_Jurisdiction_Pop_Est'!$P$4:$R$10,3, FALSE)))</f>
        <v>1207.1987343867822</v>
      </c>
      <c r="V17" s="279">
        <f>$D$17*((VLOOKUP(V2,'2020_Jurisdiction_Pop_Est'!$A:$D,4,FALSE))/(VLOOKUP($E$17, '2020_Jurisdiction_Pop_Est'!$P$4:$R$10,3, FALSE)))</f>
        <v>902.58283250540126</v>
      </c>
      <c r="W17" s="280">
        <f>$D$17*((VLOOKUP(W2,'2020_Jurisdiction_Pop_Est'!$A:$D,4,FALSE))/(VLOOKUP($E$17, '2020_Jurisdiction_Pop_Est'!$P$4:$R$10,3, FALSE)))</f>
        <v>501.10775933998235</v>
      </c>
      <c r="X17" s="280">
        <f>$D$17*((VLOOKUP(X2,'2020_Jurisdiction_Pop_Est'!$A:$D,4,FALSE))/(VLOOKUP($E$17, '2020_Jurisdiction_Pop_Est'!$P$4:$R$10,3, FALSE)))</f>
        <v>262.57493215092671</v>
      </c>
      <c r="Y17" s="280">
        <f>$D$17*((VLOOKUP(Y2,'2020_Jurisdiction_Pop_Est'!$A:$D,4,FALSE))/(VLOOKUP($E$17, '2020_Jurisdiction_Pop_Est'!$P$4:$R$10,3, FALSE)))</f>
        <v>615.08016079959236</v>
      </c>
      <c r="Z17" s="280">
        <f>$D$17*((VLOOKUP(Z2,'2020_Jurisdiction_Pop_Est'!$A:$D,4,FALSE))/(VLOOKUP($E$17, '2020_Jurisdiction_Pop_Est'!$P$4:$R$10,3, FALSE)))</f>
        <v>826.21229445454355</v>
      </c>
      <c r="AA17" s="280">
        <f>$D$17*((VLOOKUP(AA2,'2020_Jurisdiction_Pop_Est'!$A:$D,4,FALSE))/(VLOOKUP($E$17, '2020_Jurisdiction_Pop_Est'!$P$4:$R$10,3, FALSE)))</f>
        <v>689.72190178254368</v>
      </c>
      <c r="AB17" s="280">
        <f>$D$17*((VLOOKUP(AB2,'2020_Jurisdiction_Pop_Est'!$A:$D,4,FALSE))/(VLOOKUP($E$17, '2020_Jurisdiction_Pop_Est'!$P$4:$R$10,3, FALSE)))</f>
        <v>157.44039056077418</v>
      </c>
      <c r="AC17" s="280">
        <f>$D$17*((VLOOKUP(AC2,'2020_Jurisdiction_Pop_Est'!$A:$D,4,FALSE))/(VLOOKUP($E$17, '2020_Jurisdiction_Pop_Est'!$P$4:$R$10,3, FALSE)))</f>
        <v>232.98388208742011</v>
      </c>
      <c r="AD17" s="280">
        <f>$D$17*((VLOOKUP(AD2,'2020_Jurisdiction_Pop_Est'!$A:$D,4,FALSE))/(VLOOKUP($E$17, '2020_Jurisdiction_Pop_Est'!$P$4:$R$10,3, FALSE)))</f>
        <v>141.03302708040513</v>
      </c>
      <c r="AE17" s="280">
        <f>$D$17*((VLOOKUP(AE2,'2020_Jurisdiction_Pop_Est'!$A:$D,4,FALSE))/(VLOOKUP($E$17, '2020_Jurisdiction_Pop_Est'!$P$4:$R$10,3, FALSE)))</f>
        <v>1053.2388320090249</v>
      </c>
      <c r="AF17" s="280">
        <f>$D$17*((VLOOKUP(AF2,'2020_Jurisdiction_Pop_Est'!$A:$D,4,FALSE))/(VLOOKUP($E$17, '2020_Jurisdiction_Pop_Est'!$P$4:$R$10,3, FALSE)))</f>
        <v>82.977029323466951</v>
      </c>
      <c r="AG17" s="280">
        <f>$D$17*((VLOOKUP(AG2,'2020_Jurisdiction_Pop_Est'!$A:$D,4,FALSE))/(VLOOKUP($E$17, '2020_Jurisdiction_Pop_Est'!$P$4:$R$10,3, FALSE)))</f>
        <v>63.300494193929005</v>
      </c>
      <c r="AH17" s="281">
        <f>$D$17*((VLOOKUP(AH2,'2020_Jurisdiction_Pop_Est'!$A:$D,4,FALSE))/(VLOOKUP($E$17, '2020_Jurisdiction_Pop_Est'!$P$4:$R$10,3, FALSE)))</f>
        <v>103.76805000569205</v>
      </c>
      <c r="AI17" s="281">
        <f>$D$17*((VLOOKUP(AI2,'2020_Jurisdiction_Pop_Est'!$A:$D,4,FALSE))/(VLOOKUP($E$17, '2020_Jurisdiction_Pop_Est'!$P$4:$R$10,3, FALSE)))</f>
        <v>17.139377863716643</v>
      </c>
      <c r="AJ17" s="281">
        <f>$D$17*((VLOOKUP(AJ2,'2020_Jurisdiction_Pop_Est'!$A:$D,4,FALSE))/(VLOOKUP($E$17, '2020_Jurisdiction_Pop_Est'!$P$4:$R$10,3, FALSE)))</f>
        <v>36.461532057014097</v>
      </c>
      <c r="AK17" s="281">
        <f>$D$17*((VLOOKUP(AK2,'2020_Jurisdiction_Pop_Est'!$A:$D,4,FALSE))/(VLOOKUP($E$17, '2020_Jurisdiction_Pop_Est'!$P$4:$R$10,3, FALSE)))</f>
        <v>96.67378541415593</v>
      </c>
      <c r="AL17" s="281" t="e">
        <f>$D$17*((VLOOKUP(AL2,'2020_Jurisdiction_Pop_Est'!$A:$D,4,FALSE))/(VLOOKUP($E$17, '2020_Jurisdiction_Pop_Est'!$P$4:$R$10,3, FALSE)))</f>
        <v>#N/A</v>
      </c>
      <c r="AM17" s="281">
        <f>$D$17*((VLOOKUP(AM2,'2020_Jurisdiction_Pop_Est'!$A:$D,4,FALSE))/(VLOOKUP($E$17, '2020_Jurisdiction_Pop_Est'!$P$4:$R$10,3, FALSE)))</f>
        <v>35.319946426263662</v>
      </c>
      <c r="AN17" s="281">
        <f>$D$17*((VLOOKUP(AN2,'2020_Jurisdiction_Pop_Est'!$A:$D,4,FALSE))/(VLOOKUP($E$17, '2020_Jurisdiction_Pop_Est'!$P$4:$R$10,3, FALSE)))</f>
        <v>61.549260631428346</v>
      </c>
      <c r="AO17" s="14">
        <f>$D$17*((VLOOKUP(AO2,'2020_Jurisdiction_Pop_Est'!$A:$D,4,FALSE))/(VLOOKUP($E$17, '2020_Jurisdiction_Pop_Est'!$P$4:$R$10,3, FALSE)))</f>
        <v>13133.137391029672</v>
      </c>
      <c r="AP17" s="630">
        <f>$D$17*((VLOOKUP(AP2,'2020_Jurisdiction_Pop_Est'!$A:$D,4,FALSE))/(VLOOKUP($E$17, '2020_Jurisdiction_Pop_Est'!$P$4:$R$10,3, FALSE)))</f>
        <v>2575.8651618062872</v>
      </c>
      <c r="AQ17" s="630">
        <f>$D$17*((VLOOKUP(AQ2,'2020_Jurisdiction_Pop_Est'!$A:$D,4,FALSE))/(VLOOKUP($E$17, '2020_Jurisdiction_Pop_Est'!$P$4:$R$10,3, FALSE)))</f>
        <v>907.3800784471357</v>
      </c>
      <c r="AR17" s="117">
        <f>$D$17*((VLOOKUP(AR2,'2020_Jurisdiction_Pop_Est'!$A:$D,4,FALSE))/(VLOOKUP($E$17, '2020_Jurisdiction_Pop_Est'!$P$4:$R$10,3, FALSE)))</f>
        <v>1076.3418068100482</v>
      </c>
      <c r="AS17" s="282">
        <f>$D$17*((VLOOKUP(AS2,'2020_Jurisdiction_Pop_Est'!$A:$D,4,FALSE))/(VLOOKUP($E$17, '2020_Jurisdiction_Pop_Est'!$P$4:$R$10,3, FALSE)))</f>
        <v>51.091781462952383</v>
      </c>
      <c r="AT17" s="282">
        <f>$D$17*((VLOOKUP(AT2,'2020_Jurisdiction_Pop_Est'!$A:$D,4,FALSE))/(VLOOKUP($E$17, '2020_Jurisdiction_Pop_Est'!$P$4:$R$10,3, FALSE)))</f>
        <v>49.974342743228057</v>
      </c>
      <c r="AU17" s="282" t="e">
        <f>$D$17*((VLOOKUP(AU2,'2020_Jurisdiction_Pop_Est'!$A:$D,4,FALSE))/(VLOOKUP($E$17, '2020_Jurisdiction_Pop_Est'!$P$4:$R$10,3, FALSE)))</f>
        <v>#N/A</v>
      </c>
      <c r="AV17" s="33" t="s">
        <v>6</v>
      </c>
      <c r="AW17" s="120" t="s">
        <v>6</v>
      </c>
      <c r="AX17" s="120">
        <f>$D$17*((VLOOKUP(AX2,'2020_Jurisdiction_Pop_Est'!$A:$D,4,FALSE))/(VLOOKUP($E$17, '2020_Jurisdiction_Pop_Est'!$P$4:$R$10,3, FALSE)))</f>
        <v>1436.7613463240543</v>
      </c>
      <c r="AY17" s="297">
        <f>$D$17*((VLOOKUP(AY2,'2020_Jurisdiction_Pop_Est'!$A:$D,4,FALSE))/(VLOOKUP($E$17, '2020_Jurisdiction_Pop_Est'!$P$4:$R$10,3, FALSE)))</f>
        <v>472.86678564385835</v>
      </c>
      <c r="AZ17" s="297">
        <f>$D$17*((VLOOKUP(AZ2,'2020_Jurisdiction_Pop_Est'!$A:$D,4,FALSE))/(VLOOKUP($E$17, '2020_Jurisdiction_Pop_Est'!$P$4:$R$10,3, FALSE)))</f>
        <v>1270.8317697858711</v>
      </c>
      <c r="BA17" s="284"/>
      <c r="BB17" s="575"/>
      <c r="BC17" s="34">
        <f>$D$17*((VLOOKUP(BC2,'2020_Jurisdiction_Pop_Est'!$A:$D,4,FALSE))/(VLOOKUP($E$17, '2020_Jurisdiction_Pop_Est'!$P$4:$R$10,3, FALSE)))</f>
        <v>1146.2843826048672</v>
      </c>
      <c r="BD17" s="285"/>
      <c r="BE17" s="286">
        <f>$D$17*((VLOOKUP(BE2,'2020_Jurisdiction_Pop_Est'!$A:$D,4,FALSE))/(VLOOKUP($E$17, '2020_Jurisdiction_Pop_Est'!$P$4:$R$10,3, FALSE)))</f>
        <v>618.50082699790596</v>
      </c>
      <c r="BF17" s="286"/>
      <c r="BG17" s="286"/>
      <c r="BH17" s="287"/>
      <c r="BI17" s="288"/>
      <c r="BJ17" s="35"/>
      <c r="BK17" s="639"/>
      <c r="BL17" s="575"/>
      <c r="BM17" s="289"/>
      <c r="BN17" s="35"/>
      <c r="BO17" s="575"/>
      <c r="BP17" s="649"/>
      <c r="BQ17" s="291"/>
      <c r="BR17" s="121"/>
      <c r="BS17" s="121"/>
      <c r="BT17" s="36"/>
      <c r="BU17" s="292"/>
      <c r="BV17" s="293">
        <f>$D$17*((VLOOKUP(BV2,'2020_Jurisdiction_Pop_Est'!$A:$D,4,FALSE))/(VLOOKUP($E$17, '2020_Jurisdiction_Pop_Est'!$P$4:$R$10,3, FALSE)))</f>
        <v>508.41046100779192</v>
      </c>
      <c r="BW17" s="34"/>
      <c r="BX17" s="294"/>
      <c r="BY17" s="587"/>
      <c r="BZ17" s="587"/>
      <c r="CA17" s="587"/>
      <c r="CB17" s="587"/>
      <c r="CC17" s="587"/>
      <c r="CD17" s="587"/>
      <c r="CE17" s="587"/>
      <c r="CF17" s="587"/>
      <c r="CH17" s="588" t="e">
        <f t="shared" ref="CH17" si="13">SUM(G17:BX17)</f>
        <v>#N/A</v>
      </c>
      <c r="CI17" s="588">
        <f>D17</f>
        <v>103207</v>
      </c>
      <c r="CJ17" s="588" t="e">
        <f t="shared" si="0"/>
        <v>#N/A</v>
      </c>
      <c r="CK17" s="589" t="e">
        <f t="shared" si="3"/>
        <v>#N/A</v>
      </c>
    </row>
    <row r="18" spans="1:222" s="296" customFormat="1" x14ac:dyDescent="0.3">
      <c r="A18" s="542" t="s">
        <v>155</v>
      </c>
      <c r="B18" s="540" t="s">
        <v>156</v>
      </c>
      <c r="C18" s="538"/>
      <c r="D18" s="445">
        <v>5473394</v>
      </c>
      <c r="E18" s="543" t="s">
        <v>157</v>
      </c>
      <c r="F18" s="543" t="s">
        <v>158</v>
      </c>
      <c r="G18" s="530"/>
      <c r="H18" s="531">
        <v>1237142</v>
      </c>
      <c r="I18" s="23"/>
      <c r="J18" s="531">
        <f>12986440+1659824+2598856+2598856+13996429+42772</f>
        <v>33883177</v>
      </c>
      <c r="K18" s="531">
        <f>1086008+22097</f>
        <v>1108105</v>
      </c>
      <c r="L18" s="23"/>
      <c r="M18" s="531">
        <v>880426</v>
      </c>
      <c r="N18" s="23"/>
      <c r="O18" s="23"/>
      <c r="P18" s="23"/>
      <c r="Q18" s="531">
        <v>85791</v>
      </c>
      <c r="R18" s="23"/>
      <c r="S18" s="23"/>
      <c r="T18" s="23"/>
      <c r="U18" s="531">
        <v>1438953</v>
      </c>
      <c r="V18" s="23"/>
      <c r="W18" s="280"/>
      <c r="X18" s="280"/>
      <c r="Y18" s="280"/>
      <c r="Z18" s="280"/>
      <c r="AA18" s="280"/>
      <c r="AB18" s="280"/>
      <c r="AC18" s="280"/>
      <c r="AD18" s="280"/>
      <c r="AE18" s="280"/>
      <c r="AF18" s="280"/>
      <c r="AG18" s="280"/>
      <c r="AH18" s="20"/>
      <c r="AI18" s="25"/>
      <c r="AJ18" s="25"/>
      <c r="AK18" s="25"/>
      <c r="AL18" s="25"/>
      <c r="AM18" s="25"/>
      <c r="AN18" s="25"/>
      <c r="AO18" s="535">
        <v>8216295</v>
      </c>
      <c r="AP18" s="630"/>
      <c r="AQ18" s="630"/>
      <c r="AR18" s="117"/>
      <c r="AS18" s="2"/>
      <c r="AT18" s="2"/>
      <c r="AU18" s="2"/>
      <c r="AV18" s="3"/>
      <c r="AW18" s="532"/>
      <c r="AX18" s="22">
        <v>239178</v>
      </c>
      <c r="AY18" s="297"/>
      <c r="AZ18" s="297"/>
      <c r="BA18" s="4"/>
      <c r="BB18" s="575"/>
      <c r="BC18" s="536">
        <v>153497</v>
      </c>
      <c r="BD18" s="5"/>
      <c r="BE18" s="6"/>
      <c r="BF18" s="6"/>
      <c r="BG18" s="6"/>
      <c r="BH18" s="7"/>
      <c r="BI18" s="8"/>
      <c r="BJ18" s="9"/>
      <c r="BK18" s="641"/>
      <c r="BL18" s="575"/>
      <c r="BM18" s="533"/>
      <c r="BN18" s="9"/>
      <c r="BO18" s="575"/>
      <c r="BP18" s="650"/>
      <c r="BQ18" s="10"/>
      <c r="BR18" s="534"/>
      <c r="BS18" s="534"/>
      <c r="BT18" s="11"/>
      <c r="BU18" s="12"/>
      <c r="BV18" s="293"/>
      <c r="BW18" s="34"/>
      <c r="BX18" s="294"/>
      <c r="BY18" s="301"/>
      <c r="BZ18" s="301"/>
      <c r="CA18" s="301"/>
      <c r="CB18" s="301"/>
      <c r="CC18" s="301"/>
      <c r="CD18" s="301"/>
      <c r="CE18" s="301"/>
      <c r="CF18" s="301"/>
      <c r="CH18" s="308"/>
    </row>
    <row r="19" spans="1:222" s="296" customFormat="1" ht="31.2" x14ac:dyDescent="0.3">
      <c r="A19" s="542"/>
      <c r="B19" s="540" t="s">
        <v>159</v>
      </c>
      <c r="C19" s="538"/>
      <c r="D19" s="445">
        <f>4527394+946000+597985</f>
        <v>6071379</v>
      </c>
      <c r="E19" s="543" t="s">
        <v>160</v>
      </c>
      <c r="F19" s="543" t="s">
        <v>161</v>
      </c>
      <c r="G19" s="1">
        <f>$D$19*((VLOOKUP(G2,'2020_Jurisdiction_Pop_Est'!$A:$D,4,FALSE))/(VLOOKUP($E$19, '2020_Jurisdiction_Pop_Est'!$P$4:$R$12,3, FALSE)))</f>
        <v>6071379</v>
      </c>
      <c r="H19" s="580">
        <f>$D$19*((VLOOKUP(H2,'2020_Jurisdiction_Pop_Est'!$A:$D,4,FALSE))/(VLOOKUP($E$19, '2020_Jurisdiction_Pop_Est'!$P$4:$R$12,3, FALSE)))</f>
        <v>60925.676782304596</v>
      </c>
      <c r="I19" s="580">
        <f>$D$19*((VLOOKUP(I2,'2020_Jurisdiction_Pop_Est'!$A:$D,4,FALSE))/(VLOOKUP($E$19, '2020_Jurisdiction_Pop_Est'!$P$4:$R$12,3, FALSE)))</f>
        <v>41437.075215059267</v>
      </c>
      <c r="J19" s="580">
        <f>$D$19*((VLOOKUP(J2,'2020_Jurisdiction_Pop_Est'!$A:$D,4,FALSE))/(VLOOKUP($E$19, '2020_Jurisdiction_Pop_Est'!$P$4:$R$12,3, FALSE)))</f>
        <v>4167045.219603112</v>
      </c>
      <c r="K19" s="580">
        <f>$D$19*((VLOOKUP(K2,'2020_Jurisdiction_Pop_Est'!$A:$D,4,FALSE))/(VLOOKUP($E$19, '2020_Jurisdiction_Pop_Est'!$P$4:$R$12,3, FALSE)))</f>
        <v>230545.87281834718</v>
      </c>
      <c r="L19" s="580">
        <f>$D$19*((VLOOKUP(L2,'2020_Jurisdiction_Pop_Est'!$A:$D,4,FALSE))/(VLOOKUP($E$19, '2020_Jurisdiction_Pop_Est'!$P$4:$R$12,3, FALSE)))</f>
        <v>164128.44711078127</v>
      </c>
      <c r="M19" s="580">
        <f>$D$19*((VLOOKUP(M2,'2020_Jurisdiction_Pop_Est'!$A:$D,4,FALSE))/(VLOOKUP($E$19, '2020_Jurisdiction_Pop_Est'!$P$4:$R$12,3, FALSE)))</f>
        <v>39003.814207671698</v>
      </c>
      <c r="N19" s="580">
        <f>$D$19*((VLOOKUP(N2,'2020_Jurisdiction_Pop_Est'!$A:$D,4,FALSE))/(VLOOKUP($E$19, '2020_Jurisdiction_Pop_Est'!$P$4:$R$12,3, FALSE)))</f>
        <v>194880.56830618653</v>
      </c>
      <c r="O19" s="580">
        <f>$D$19*((VLOOKUP(O2,'2020_Jurisdiction_Pop_Est'!$A:$D,4,FALSE))/(VLOOKUP($E$19, '2020_Jurisdiction_Pop_Est'!$P$4:$R$12,3, FALSE)))</f>
        <v>26701.86281806944</v>
      </c>
      <c r="P19" s="580">
        <f>$D$19*((VLOOKUP(P2,'2020_Jurisdiction_Pop_Est'!$A:$D,4,FALSE))/(VLOOKUP($E$19, '2020_Jurisdiction_Pop_Est'!$P$4:$R$12,3, FALSE)))</f>
        <v>174272.66281231103</v>
      </c>
      <c r="Q19" s="580">
        <f>$D$19*((VLOOKUP(Q2,'2020_Jurisdiction_Pop_Est'!$A:$D,4,FALSE))/(VLOOKUP($E$19, '2020_Jurisdiction_Pop_Est'!$P$4:$R$12,3, FALSE)))</f>
        <v>50033.953532508662</v>
      </c>
      <c r="R19" s="580">
        <f>$D$19*((VLOOKUP(R2,'2020_Jurisdiction_Pop_Est'!$A:$D,4,FALSE))/(VLOOKUP($E$19, '2020_Jurisdiction_Pop_Est'!$P$4:$R$12,3, FALSE)))</f>
        <v>171566.27372637336</v>
      </c>
      <c r="S19" s="580">
        <f>$D$19*((VLOOKUP(S2,'2020_Jurisdiction_Pop_Est'!$A:$D,4,FALSE))/(VLOOKUP($E$19, '2020_Jurisdiction_Pop_Est'!$P$4:$R$12,3, FALSE)))</f>
        <v>161960.16068527749</v>
      </c>
      <c r="T19" s="580">
        <f>$D$19*((VLOOKUP(T2,'2020_Jurisdiction_Pop_Est'!$A:$D,4,FALSE))/(VLOOKUP($E$19, '2020_Jurisdiction_Pop_Est'!$P$4:$R$12,3, FALSE)))</f>
        <v>185266.19680777995</v>
      </c>
      <c r="U19" s="580">
        <f>$D$19*((VLOOKUP(U2,'2020_Jurisdiction_Pop_Est'!$A:$D,4,FALSE))/(VLOOKUP($E$19, '2020_Jurisdiction_Pop_Est'!$P$4:$R$12,3, FALSE)))</f>
        <v>88429.425064018098</v>
      </c>
      <c r="V19" s="580">
        <f>$D$19*((VLOOKUP(V2,'2020_Jurisdiction_Pop_Est'!$A:$D,4,FALSE))/(VLOOKUP($E$19, '2020_Jurisdiction_Pop_Est'!$P$4:$R$12,3, FALSE)))</f>
        <v>66115.775868211917</v>
      </c>
      <c r="W19" s="581">
        <f>$D$19*((VLOOKUP(W2,'2020_Jurisdiction_Pop_Est'!$A:$D,4,FALSE))/(VLOOKUP($E$19, '2020_Jurisdiction_Pop_Est'!$P$4:$R$12,3, FALSE)))</f>
        <v>36707.022457294384</v>
      </c>
      <c r="X19" s="581">
        <f>$D$19*((VLOOKUP(X2,'2020_Jurisdiction_Pop_Est'!$A:$D,4,FALSE))/(VLOOKUP($E$19, '2020_Jurisdiction_Pop_Est'!$P$4:$R$12,3, FALSE)))</f>
        <v>19234.074411223341</v>
      </c>
      <c r="Y19" s="581">
        <f>$D$19*((VLOOKUP(Y2,'2020_Jurisdiction_Pop_Est'!$A:$D,4,FALSE))/(VLOOKUP($E$19, '2020_Jurisdiction_Pop_Est'!$P$4:$R$12,3, FALSE)))</f>
        <v>45055.700804243061</v>
      </c>
      <c r="Z19" s="581">
        <f>$D$19*((VLOOKUP(Z2,'2020_Jurisdiction_Pop_Est'!$A:$D,4,FALSE))/(VLOOKUP($E$19, '2020_Jurisdiction_Pop_Est'!$P$4:$R$12,3, FALSE)))</f>
        <v>60521.499980325425</v>
      </c>
      <c r="AA19" s="581">
        <f>$D$19*((VLOOKUP(AA2,'2020_Jurisdiction_Pop_Est'!$A:$D,4,FALSE))/(VLOOKUP($E$19, '2020_Jurisdiction_Pop_Est'!$P$4:$R$12,3, FALSE)))</f>
        <v>50523.339274103288</v>
      </c>
      <c r="AB19" s="581">
        <f>$D$19*((VLOOKUP(AB2,'2020_Jurisdiction_Pop_Est'!$A:$D,4,FALSE))/(VLOOKUP($E$19, '2020_Jurisdiction_Pop_Est'!$P$4:$R$12,3, FALSE)))</f>
        <v>11532.784803834169</v>
      </c>
      <c r="AC19" s="581">
        <f>$D$19*((VLOOKUP(AC2,'2020_Jurisdiction_Pop_Est'!$A:$D,4,FALSE))/(VLOOKUP($E$19, '2020_Jurisdiction_Pop_Est'!$P$4:$R$12,3, FALSE)))</f>
        <v>17066.478082947142</v>
      </c>
      <c r="AD19" s="581">
        <f>$D$19*((VLOOKUP(AD2,'2020_Jurisdiction_Pop_Est'!$A:$D,4,FALSE))/(VLOOKUP($E$19, '2020_Jurisdiction_Pop_Est'!$P$4:$R$12,3, FALSE)))</f>
        <v>10330.916645711546</v>
      </c>
      <c r="AE19" s="581">
        <f>$D$19*((VLOOKUP(AE2,'2020_Jurisdiction_Pop_Est'!$A:$D,4,FALSE))/(VLOOKUP($E$19, '2020_Jurisdiction_Pop_Est'!$P$4:$R$12,3, FALSE)))</f>
        <v>77151.592125356838</v>
      </c>
      <c r="AF19" s="581">
        <f>$D$19*((VLOOKUP(AF2,'2020_Jurisdiction_Pop_Est'!$A:$D,4,FALSE))/(VLOOKUP($E$19, '2020_Jurisdiction_Pop_Est'!$P$4:$R$12,3, FALSE)))</f>
        <v>6078.2129632712222</v>
      </c>
      <c r="AG19" s="581">
        <f>$D$19*((VLOOKUP(AG2,'2020_Jurisdiction_Pop_Est'!$A:$D,4,FALSE))/(VLOOKUP($E$19, '2020_Jurisdiction_Pop_Est'!$P$4:$R$12,3, FALSE)))</f>
        <v>4636.8722467893986</v>
      </c>
      <c r="AH19" s="591">
        <f>$D$19*((VLOOKUP(AH2,'2020_Jurisdiction_Pop_Est'!$A:$D,4,FALSE))/(VLOOKUP($E$19, '2020_Jurisdiction_Pop_Est'!$P$4:$R$12,3, FALSE)))</f>
        <v>7601.1917016122561</v>
      </c>
      <c r="AI19" s="591">
        <f>$D$19*((VLOOKUP(AI2,'2020_Jurisdiction_Pop_Est'!$A:$D,4,FALSE))/(VLOOKUP($E$19, '2020_Jurisdiction_Pop_Est'!$P$4:$R$12,3, FALSE)))</f>
        <v>1255.4894958644154</v>
      </c>
      <c r="AJ19" s="591">
        <f>$D$19*((VLOOKUP(AJ2,'2020_Jurisdiction_Pop_Est'!$A:$D,4,FALSE))/(VLOOKUP($E$19, '2020_Jurisdiction_Pop_Est'!$P$4:$R$12,3, FALSE)))</f>
        <v>2670.8711870815932</v>
      </c>
      <c r="AK19" s="591">
        <f>$D$19*((VLOOKUP(AK2,'2020_Jurisdiction_Pop_Est'!$A:$D,4,FALSE))/(VLOOKUP($E$19, '2020_Jurisdiction_Pop_Est'!$P$4:$R$12,3, FALSE)))</f>
        <v>7081.5243749228957</v>
      </c>
      <c r="AL19" s="591" t="e">
        <f>$D$19*((VLOOKUP(AL2,'2020_Jurisdiction_Pop_Est'!$A:$D,4,FALSE))/(VLOOKUP($E$19, '2020_Jurisdiction_Pop_Est'!$P$4:$R$12,3, FALSE)))</f>
        <v>#N/A</v>
      </c>
      <c r="AM19" s="591">
        <f>$D$19*((VLOOKUP(AM2,'2020_Jurisdiction_Pop_Est'!$A:$D,4,FALSE))/(VLOOKUP($E$19, '2020_Jurisdiction_Pop_Est'!$P$4:$R$12,3, FALSE)))</f>
        <v>2587.2480369629966</v>
      </c>
      <c r="AN19" s="591">
        <f>$D$19*((VLOOKUP(AN2,'2020_Jurisdiction_Pop_Est'!$A:$D,4,FALSE))/(VLOOKUP($E$19, '2020_Jurisdiction_Pop_Est'!$P$4:$R$12,3, FALSE)))</f>
        <v>4508.5913161741018</v>
      </c>
      <c r="AO19" s="535"/>
      <c r="AP19" s="630"/>
      <c r="AQ19" s="630"/>
      <c r="AR19" s="117"/>
      <c r="AS19" s="2"/>
      <c r="AT19" s="2"/>
      <c r="AU19" s="2"/>
      <c r="AV19" s="3"/>
      <c r="AW19" s="532"/>
      <c r="AX19" s="22"/>
      <c r="AY19" s="17"/>
      <c r="AZ19" s="17"/>
      <c r="BA19" s="4"/>
      <c r="BB19" s="575"/>
      <c r="BC19" s="536"/>
      <c r="BD19" s="5"/>
      <c r="BE19" s="6"/>
      <c r="BF19" s="6"/>
      <c r="BG19" s="6"/>
      <c r="BH19" s="7"/>
      <c r="BI19" s="8"/>
      <c r="BJ19" s="9"/>
      <c r="BK19" s="641"/>
      <c r="BL19" s="575"/>
      <c r="BM19" s="533"/>
      <c r="BN19" s="9"/>
      <c r="BO19" s="576"/>
      <c r="BP19" s="650"/>
      <c r="BQ19" s="10"/>
      <c r="BR19" s="534"/>
      <c r="BS19" s="534"/>
      <c r="BT19" s="11"/>
      <c r="BU19" s="12"/>
      <c r="BV19" s="293"/>
      <c r="BW19" s="34"/>
      <c r="BX19" s="294"/>
      <c r="BY19" s="301"/>
      <c r="BZ19" s="301"/>
      <c r="CA19" s="301"/>
      <c r="CB19" s="301"/>
      <c r="CC19" s="301"/>
      <c r="CD19" s="301"/>
      <c r="CE19" s="301"/>
      <c r="CF19" s="301"/>
      <c r="CH19" s="588" t="e">
        <f t="shared" ref="CH19" si="14">SUM(G19:BX19)</f>
        <v>#N/A</v>
      </c>
      <c r="CI19" s="588">
        <f>D19</f>
        <v>6071379</v>
      </c>
      <c r="CJ19" s="588" t="e">
        <f t="shared" ref="CJ19" si="15">CH19-CI19</f>
        <v>#N/A</v>
      </c>
      <c r="CK19" s="589" t="e">
        <f>(CH19-CI19)/CI19</f>
        <v>#N/A</v>
      </c>
    </row>
    <row r="20" spans="1:222" s="296" customFormat="1" ht="31.2" x14ac:dyDescent="0.3">
      <c r="A20" s="542"/>
      <c r="B20" s="540" t="s">
        <v>162</v>
      </c>
      <c r="C20" s="538"/>
      <c r="D20" s="445">
        <v>700147</v>
      </c>
      <c r="E20" s="543" t="s">
        <v>163</v>
      </c>
      <c r="F20" s="543" t="s">
        <v>164</v>
      </c>
      <c r="G20" s="530"/>
      <c r="H20" s="531"/>
      <c r="I20" s="23"/>
      <c r="J20" s="531"/>
      <c r="K20" s="531"/>
      <c r="L20" s="23"/>
      <c r="M20" s="531"/>
      <c r="N20" s="23"/>
      <c r="O20" s="23"/>
      <c r="P20" s="23"/>
      <c r="Q20" s="531"/>
      <c r="R20" s="23"/>
      <c r="S20" s="23"/>
      <c r="T20" s="23"/>
      <c r="U20" s="531"/>
      <c r="V20" s="23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0"/>
      <c r="AI20" s="25"/>
      <c r="AJ20" s="25"/>
      <c r="AK20" s="25"/>
      <c r="AL20" s="25"/>
      <c r="AM20" s="25"/>
      <c r="AN20" s="25"/>
      <c r="AO20" s="592">
        <f>$D$20*((VLOOKUP(AO2,'2020_Jurisdiction_Pop_Est'!$A:$D,4,FALSE))/(VLOOKUP($E$20, '2020_Jurisdiction_Pop_Est'!$P$4:$R$12,3, FALSE)))</f>
        <v>700147</v>
      </c>
      <c r="AP20" s="630">
        <f>$D$20*((VLOOKUP(AP2,'2020_Jurisdiction_Pop_Est'!$A:$D,4,FALSE))/(VLOOKUP($E$20, '2020_Jurisdiction_Pop_Est'!$P$4:$R$12,3, FALSE)))</f>
        <v>137323.18575110778</v>
      </c>
      <c r="AQ20" s="630">
        <f>$D$20*((VLOOKUP(AQ2,'2020_Jurisdiction_Pop_Est'!$A:$D,4,FALSE))/(VLOOKUP($E$20, '2020_Jurisdiction_Pop_Est'!$P$4:$R$12,3, FALSE)))</f>
        <v>48373.775501538221</v>
      </c>
      <c r="AR20" s="117">
        <f>$D$20*((VLOOKUP(AR2,'2020_Jurisdiction_Pop_Est'!$A:$D,4,FALSE))/(VLOOKUP($E$20, '2020_Jurisdiction_Pop_Est'!$P$4:$R$12,3, FALSE)))</f>
        <v>57381.375415090421</v>
      </c>
      <c r="AS20" s="2">
        <f>$D$20*((VLOOKUP(AS2,'2020_Jurisdiction_Pop_Est'!$A:$D,4,FALSE))/(VLOOKUP($E$20, '2020_Jurisdiction_Pop_Est'!$P$4:$R$12,3, FALSE)))</f>
        <v>2723.7785192420897</v>
      </c>
      <c r="AT20" s="2">
        <f>$D$20*((VLOOKUP(AT2,'2020_Jurisdiction_Pop_Est'!$A:$D,4,FALSE))/(VLOOKUP($E$20, '2020_Jurisdiction_Pop_Est'!$P$4:$R$12,3, FALSE)))</f>
        <v>2664.2062065490686</v>
      </c>
      <c r="AU20" s="2" t="e">
        <f>$D$20*((VLOOKUP(AU2,'2020_Jurisdiction_Pop_Est'!$A:$D,4,FALSE))/(VLOOKUP($E$20, '2020_Jurisdiction_Pop_Est'!$P$4:$R$12,3, FALSE)))</f>
        <v>#N/A</v>
      </c>
      <c r="AV20" s="3"/>
      <c r="AW20" s="532"/>
      <c r="AX20" s="22"/>
      <c r="AY20" s="17"/>
      <c r="AZ20" s="17"/>
      <c r="BA20" s="4"/>
      <c r="BB20" s="575"/>
      <c r="BC20" s="536"/>
      <c r="BD20" s="5"/>
      <c r="BE20" s="6"/>
      <c r="BF20" s="6"/>
      <c r="BG20" s="6"/>
      <c r="BH20" s="7"/>
      <c r="BI20" s="8"/>
      <c r="BJ20" s="9"/>
      <c r="BK20" s="641"/>
      <c r="BL20" s="575"/>
      <c r="BM20" s="533"/>
      <c r="BN20" s="9"/>
      <c r="BO20" s="576"/>
      <c r="BP20" s="650"/>
      <c r="BQ20" s="10"/>
      <c r="BR20" s="534"/>
      <c r="BS20" s="534"/>
      <c r="BT20" s="11"/>
      <c r="BU20" s="12"/>
      <c r="BV20" s="293"/>
      <c r="BW20" s="34"/>
      <c r="BX20" s="294"/>
      <c r="BY20" s="301"/>
      <c r="BZ20" s="301"/>
      <c r="CA20" s="301"/>
      <c r="CB20" s="301"/>
      <c r="CC20" s="301"/>
      <c r="CD20" s="301"/>
      <c r="CE20" s="301"/>
      <c r="CF20" s="301"/>
      <c r="CH20" s="588" t="e">
        <f t="shared" ref="CH20" si="16">SUM(G20:BX20)</f>
        <v>#N/A</v>
      </c>
      <c r="CI20" s="588">
        <f>D20</f>
        <v>700147</v>
      </c>
      <c r="CJ20" s="588" t="e">
        <f t="shared" ref="CJ20" si="17">CH20-CI20</f>
        <v>#N/A</v>
      </c>
      <c r="CK20" s="589" t="e">
        <f>(CH20-CI20)/CI20</f>
        <v>#N/A</v>
      </c>
    </row>
    <row r="21" spans="1:222" s="296" customFormat="1" ht="18" x14ac:dyDescent="0.35">
      <c r="A21" s="542" t="s">
        <v>165</v>
      </c>
      <c r="B21" s="541" t="s">
        <v>166</v>
      </c>
      <c r="C21" s="538"/>
      <c r="D21" s="129"/>
      <c r="E21" s="543" t="s">
        <v>157</v>
      </c>
      <c r="F21" s="543" t="s">
        <v>158</v>
      </c>
      <c r="G21" s="529">
        <f>4992846+1675000+866000</f>
        <v>7533846</v>
      </c>
      <c r="H21" s="531">
        <v>4940392</v>
      </c>
      <c r="I21" s="23"/>
      <c r="J21" s="531">
        <f>3736188+1446557+3372601</f>
        <v>8555346</v>
      </c>
      <c r="K21" s="531"/>
      <c r="L21" s="531"/>
      <c r="M21" s="531"/>
      <c r="N21" s="531">
        <v>1999999</v>
      </c>
      <c r="O21" s="23"/>
      <c r="P21" s="23"/>
      <c r="Q21" s="531">
        <v>1998000</v>
      </c>
      <c r="R21" s="23"/>
      <c r="S21" s="23"/>
      <c r="T21" s="23"/>
      <c r="U21" s="23"/>
      <c r="V21" s="23"/>
      <c r="W21" s="24"/>
      <c r="X21" s="24"/>
      <c r="Y21" s="537">
        <v>2040000</v>
      </c>
      <c r="Z21" s="537">
        <v>456633</v>
      </c>
      <c r="AA21" s="24"/>
      <c r="AB21" s="24"/>
      <c r="AC21" s="24"/>
      <c r="AD21" s="24"/>
      <c r="AE21" s="24"/>
      <c r="AF21" s="24"/>
      <c r="AG21" s="24"/>
      <c r="AH21" s="20"/>
      <c r="AI21" s="25"/>
      <c r="AJ21" s="25"/>
      <c r="AK21" s="20">
        <v>525330</v>
      </c>
      <c r="AL21" s="25"/>
      <c r="AM21" s="25"/>
      <c r="AN21" s="25"/>
      <c r="AO21" s="14"/>
      <c r="AP21" s="630"/>
      <c r="AQ21" s="630"/>
      <c r="AR21" s="117"/>
      <c r="AS21" s="2"/>
      <c r="AT21" s="2"/>
      <c r="AU21" s="2"/>
      <c r="AV21" s="3"/>
      <c r="AW21" s="120"/>
      <c r="AX21" s="120"/>
      <c r="AY21" s="297"/>
      <c r="AZ21" s="297"/>
      <c r="BA21" s="284"/>
      <c r="BB21" s="575"/>
      <c r="BC21" s="34"/>
      <c r="BD21" s="285"/>
      <c r="BE21" s="286"/>
      <c r="BF21" s="286"/>
      <c r="BG21" s="286"/>
      <c r="BH21" s="287"/>
      <c r="BI21" s="288"/>
      <c r="BJ21" s="35"/>
      <c r="BK21" s="639"/>
      <c r="BL21" s="575"/>
      <c r="BM21" s="289"/>
      <c r="BN21" s="35"/>
      <c r="BO21" s="575"/>
      <c r="BP21" s="649"/>
      <c r="BQ21" s="291"/>
      <c r="BR21" s="121"/>
      <c r="BS21" s="121"/>
      <c r="BT21" s="36"/>
      <c r="BU21" s="292"/>
      <c r="BV21" s="293"/>
      <c r="BW21" s="34"/>
      <c r="BX21" s="294"/>
      <c r="BY21" s="301"/>
      <c r="BZ21" s="301"/>
      <c r="CA21" s="301"/>
      <c r="CB21" s="301"/>
      <c r="CC21" s="301"/>
      <c r="CD21" s="301"/>
      <c r="CE21" s="301"/>
      <c r="CF21" s="301"/>
      <c r="CH21" s="308"/>
    </row>
    <row r="22" spans="1:222" s="296" customFormat="1" x14ac:dyDescent="0.3">
      <c r="A22" s="542"/>
      <c r="B22" s="540" t="s">
        <v>167</v>
      </c>
      <c r="C22" s="538"/>
      <c r="D22" s="129"/>
      <c r="E22" s="543" t="s">
        <v>168</v>
      </c>
      <c r="F22" s="543" t="s">
        <v>158</v>
      </c>
      <c r="G22" s="278" t="s">
        <v>6</v>
      </c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43"/>
      <c r="AI22" s="307"/>
      <c r="AJ22" s="307"/>
      <c r="AK22" s="307"/>
      <c r="AL22" s="307"/>
      <c r="AM22" s="307"/>
      <c r="AN22" s="307"/>
      <c r="AO22" s="14"/>
      <c r="AP22" s="630"/>
      <c r="AQ22" s="630"/>
      <c r="AR22" s="117"/>
      <c r="AS22" s="27"/>
      <c r="AT22" s="27"/>
      <c r="AU22" s="27"/>
      <c r="AV22" s="33"/>
      <c r="AW22" s="120"/>
      <c r="AX22" s="120"/>
      <c r="AY22" s="297"/>
      <c r="AZ22" s="297"/>
      <c r="BA22" s="284"/>
      <c r="BB22" s="575"/>
      <c r="BC22" s="34"/>
      <c r="BD22" s="309"/>
      <c r="BE22" s="310"/>
      <c r="BF22" s="310"/>
      <c r="BG22" s="310"/>
      <c r="BH22" s="311"/>
      <c r="BI22" s="288"/>
      <c r="BJ22" s="35"/>
      <c r="BK22" s="639"/>
      <c r="BL22" s="575"/>
      <c r="BM22" s="289"/>
      <c r="BN22" s="35"/>
      <c r="BO22" s="575"/>
      <c r="BP22" s="649"/>
      <c r="BQ22" s="291"/>
      <c r="BR22" s="121"/>
      <c r="BS22" s="121"/>
      <c r="BT22" s="36"/>
      <c r="BU22" s="292"/>
      <c r="BV22" s="293"/>
      <c r="BW22" s="34"/>
      <c r="BX22" s="310"/>
      <c r="BY22" s="301"/>
      <c r="BZ22" s="301"/>
      <c r="CA22" s="301"/>
      <c r="CB22" s="301"/>
      <c r="CC22" s="301"/>
      <c r="CD22" s="301"/>
      <c r="CE22" s="301"/>
      <c r="CF22" s="301"/>
      <c r="CH22" s="308"/>
    </row>
    <row r="23" spans="1:222" s="296" customFormat="1" ht="31.2" x14ac:dyDescent="0.3">
      <c r="A23" s="542" t="s">
        <v>169</v>
      </c>
      <c r="B23" s="540" t="s">
        <v>170</v>
      </c>
      <c r="C23" s="538"/>
      <c r="D23" s="129"/>
      <c r="E23" s="543" t="s">
        <v>157</v>
      </c>
      <c r="F23" s="543" t="s">
        <v>158</v>
      </c>
      <c r="G23" s="1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4"/>
      <c r="X23" s="24"/>
      <c r="Y23" s="24"/>
      <c r="Z23" s="24"/>
      <c r="AA23" s="306"/>
      <c r="AB23" s="306"/>
      <c r="AC23" s="306"/>
      <c r="AD23" s="306"/>
      <c r="AE23" s="306"/>
      <c r="AF23" s="306"/>
      <c r="AG23" s="306"/>
      <c r="AH23" s="43"/>
      <c r="AI23" s="307"/>
      <c r="AJ23" s="307"/>
      <c r="AK23" s="307"/>
      <c r="AL23" s="307"/>
      <c r="AM23" s="307"/>
      <c r="AN23" s="307"/>
      <c r="AO23" s="14"/>
      <c r="AP23" s="630"/>
      <c r="AQ23" s="630"/>
      <c r="AR23" s="117"/>
      <c r="AS23" s="27"/>
      <c r="AT23" s="27"/>
      <c r="AU23" s="27"/>
      <c r="AV23" s="33"/>
      <c r="AW23" s="120"/>
      <c r="AX23" s="120"/>
      <c r="AY23" s="312"/>
      <c r="AZ23" s="312"/>
      <c r="BA23" s="313"/>
      <c r="BB23" s="575"/>
      <c r="BC23" s="34"/>
      <c r="BD23" s="309"/>
      <c r="BE23" s="310"/>
      <c r="BF23" s="310"/>
      <c r="BG23" s="310"/>
      <c r="BH23" s="311"/>
      <c r="BI23" s="314"/>
      <c r="BJ23" s="35"/>
      <c r="BK23" s="639"/>
      <c r="BL23" s="575"/>
      <c r="BM23" s="289"/>
      <c r="BN23" s="35"/>
      <c r="BO23" s="575"/>
      <c r="BP23" s="649"/>
      <c r="BQ23" s="315"/>
      <c r="BR23" s="121"/>
      <c r="BS23" s="121"/>
      <c r="BT23" s="36"/>
      <c r="BU23" s="292"/>
      <c r="BV23" s="293"/>
      <c r="BW23" s="316"/>
      <c r="BX23" s="310"/>
      <c r="BY23" s="301"/>
      <c r="BZ23" s="301"/>
      <c r="CA23" s="301"/>
      <c r="CB23" s="301"/>
      <c r="CC23" s="301"/>
      <c r="CD23" s="301"/>
      <c r="CE23" s="301" t="s">
        <v>6</v>
      </c>
      <c r="CF23" s="301"/>
      <c r="CH23" s="308"/>
    </row>
    <row r="24" spans="1:222" s="296" customFormat="1" x14ac:dyDescent="0.3">
      <c r="A24" s="539"/>
      <c r="B24" s="542" t="s">
        <v>171</v>
      </c>
      <c r="C24" s="538"/>
      <c r="D24" s="129"/>
      <c r="E24" s="543" t="s">
        <v>168</v>
      </c>
      <c r="F24" s="543" t="s">
        <v>158</v>
      </c>
      <c r="G24" s="529"/>
      <c r="H24" s="531"/>
      <c r="I24" s="531"/>
      <c r="J24" s="531">
        <v>900000</v>
      </c>
      <c r="K24" s="531"/>
      <c r="L24" s="531"/>
      <c r="M24" s="531"/>
      <c r="N24" s="531">
        <v>751518</v>
      </c>
      <c r="O24" s="531"/>
      <c r="P24" s="531"/>
      <c r="Q24" s="531">
        <v>857250</v>
      </c>
      <c r="R24" s="531"/>
      <c r="S24" s="531"/>
      <c r="T24" s="531"/>
      <c r="U24" s="531">
        <v>157681</v>
      </c>
      <c r="V24" s="531"/>
      <c r="W24" s="537"/>
      <c r="X24" s="537"/>
      <c r="Y24" s="537"/>
      <c r="Z24" s="537"/>
      <c r="AA24" s="306"/>
      <c r="AB24" s="306"/>
      <c r="AC24" s="306"/>
      <c r="AD24" s="306"/>
      <c r="AE24" s="306"/>
      <c r="AF24" s="306"/>
      <c r="AG24" s="306"/>
      <c r="AH24" s="43"/>
      <c r="AI24" s="307"/>
      <c r="AJ24" s="307"/>
      <c r="AK24" s="307"/>
      <c r="AL24" s="307"/>
      <c r="AM24" s="307"/>
      <c r="AN24" s="307"/>
      <c r="AO24" s="14"/>
      <c r="AP24" s="630"/>
      <c r="AQ24" s="630"/>
      <c r="AR24" s="117"/>
      <c r="AS24" s="27"/>
      <c r="AT24" s="27"/>
      <c r="AU24" s="27"/>
      <c r="AV24" s="33"/>
      <c r="AW24" s="120"/>
      <c r="AX24" s="120"/>
      <c r="AY24" s="312"/>
      <c r="AZ24" s="312"/>
      <c r="BA24" s="313"/>
      <c r="BB24" s="575"/>
      <c r="BC24" s="34"/>
      <c r="BD24" s="309"/>
      <c r="BE24" s="310"/>
      <c r="BF24" s="310"/>
      <c r="BG24" s="310"/>
      <c r="BH24" s="311"/>
      <c r="BI24" s="314"/>
      <c r="BJ24" s="35"/>
      <c r="BK24" s="639"/>
      <c r="BL24" s="575"/>
      <c r="BM24" s="289"/>
      <c r="BN24" s="35"/>
      <c r="BO24" s="575"/>
      <c r="BP24" s="649"/>
      <c r="BQ24" s="315"/>
      <c r="BR24" s="121"/>
      <c r="BS24" s="121"/>
      <c r="BT24" s="36"/>
      <c r="BU24" s="44"/>
      <c r="BV24" s="293"/>
      <c r="BW24" s="316"/>
      <c r="BX24" s="310"/>
      <c r="BY24" s="301"/>
      <c r="BZ24" s="301"/>
      <c r="CA24" s="301"/>
      <c r="CB24" s="301"/>
      <c r="CC24" s="301"/>
      <c r="CD24" s="301"/>
      <c r="CE24" s="301"/>
      <c r="CF24" s="301"/>
      <c r="CH24" s="308"/>
    </row>
    <row r="25" spans="1:222" s="296" customFormat="1" x14ac:dyDescent="0.3">
      <c r="A25" s="549" t="s">
        <v>172</v>
      </c>
      <c r="B25" s="135"/>
      <c r="C25" s="548" t="s">
        <v>173</v>
      </c>
      <c r="D25" s="420">
        <v>84190</v>
      </c>
      <c r="E25" s="583" t="s">
        <v>89</v>
      </c>
      <c r="F25" s="128" t="s">
        <v>129</v>
      </c>
      <c r="G25" s="1">
        <f>$D$25*((VLOOKUP(G2,'2020_Jurisdiction_Pop_Est'!$A:$D,4,FALSE))/(VLOOKUP($E$25, '2020_Jurisdiction_Pop_Est'!$P$4:$R$10,3, FALSE)))</f>
        <v>67611.515310678325</v>
      </c>
      <c r="H25" s="580">
        <f>$D$25*((VLOOKUP(H2,'2020_Jurisdiction_Pop_Est'!$A:$D,4,FALSE))/(VLOOKUP($E$25, '2020_Jurisdiction_Pop_Est'!$P$4:$R$10,3, FALSE)))</f>
        <v>678.4747466070271</v>
      </c>
      <c r="I25" s="580">
        <f>$D$25*((VLOOKUP(I2,'2020_Jurisdiction_Pop_Est'!$A:$D,4,FALSE))/(VLOOKUP($E$25, '2020_Jurisdiction_Pop_Est'!$P$4:$R$10,3, FALSE)))</f>
        <v>461.44762916838317</v>
      </c>
      <c r="J25" s="580">
        <f>$D$25*((VLOOKUP(J2,'2020_Jurisdiction_Pop_Est'!$A:$D,4,FALSE))/(VLOOKUP($E$25, '2020_Jurisdiction_Pop_Est'!$P$4:$R$10,3, FALSE)))</f>
        <v>46404.653978195849</v>
      </c>
      <c r="K25" s="580">
        <f>$D$25*((VLOOKUP(K2,'2020_Jurisdiction_Pop_Est'!$A:$D,4,FALSE))/(VLOOKUP($E$25, '2020_Jurisdiction_Pop_Est'!$P$4:$R$10,3, FALSE)))</f>
        <v>2567.3830953184402</v>
      </c>
      <c r="L25" s="580">
        <f>$D$25*((VLOOKUP(L2,'2020_Jurisdiction_Pop_Est'!$A:$D,4,FALSE))/(VLOOKUP($E$25, '2020_Jurisdiction_Pop_Est'!$P$4:$R$10,3, FALSE)))</f>
        <v>1827.7516548956089</v>
      </c>
      <c r="M25" s="580">
        <f>$D$25*((VLOOKUP(M2,'2020_Jurisdiction_Pop_Est'!$A:$D,4,FALSE))/(VLOOKUP($E$25, '2020_Jurisdiction_Pop_Est'!$P$4:$R$10,3, FALSE)))</f>
        <v>434.35057858796955</v>
      </c>
      <c r="N25" s="580">
        <f>$D$25*((VLOOKUP(N2,'2020_Jurisdiction_Pop_Est'!$A:$D,4,FALSE))/(VLOOKUP($E$25, '2020_Jurisdiction_Pop_Est'!$P$4:$R$10,3, FALSE)))</f>
        <v>2170.2105119425792</v>
      </c>
      <c r="O25" s="580">
        <f>$D$25*((VLOOKUP(O2,'2020_Jurisdiction_Pop_Est'!$A:$D,4,FALSE))/(VLOOKUP($E$25, '2020_Jurisdiction_Pop_Est'!$P$4:$R$10,3, FALSE)))</f>
        <v>297.35475363134702</v>
      </c>
      <c r="P25" s="580">
        <f>$D$25*((VLOOKUP(P2,'2020_Jurisdiction_Pop_Est'!$A:$D,4,FALSE))/(VLOOKUP($E$25, '2020_Jurisdiction_Pop_Est'!$P$4:$R$10,3, FALSE)))</f>
        <v>1940.7187082155876</v>
      </c>
      <c r="Q25" s="580">
        <f>$D$25*((VLOOKUP(Q2,'2020_Jurisdiction_Pop_Est'!$A:$D,4,FALSE))/(VLOOKUP($E$25, '2020_Jurisdiction_Pop_Est'!$P$4:$R$10,3, FALSE)))</f>
        <v>557.18337058466898</v>
      </c>
      <c r="R25" s="580">
        <f>$D$25*((VLOOKUP(R2,'2020_Jurisdiction_Pop_Est'!$A:$D,4,FALSE))/(VLOOKUP($E$25, '2020_Jurisdiction_Pop_Est'!$P$4:$R$10,3, FALSE)))</f>
        <v>1910.5800746167752</v>
      </c>
      <c r="S25" s="580">
        <f>$D$25*((VLOOKUP(S2,'2020_Jurisdiction_Pop_Est'!$A:$D,4,FALSE))/(VLOOKUP($E$25, '2020_Jurisdiction_Pop_Est'!$P$4:$R$10,3, FALSE)))</f>
        <v>1803.6053891368931</v>
      </c>
      <c r="T25" s="580">
        <f>$D$25*((VLOOKUP(T2,'2020_Jurisdiction_Pop_Est'!$A:$D,4,FALSE))/(VLOOKUP($E$25, '2020_Jurisdiction_Pop_Est'!$P$4:$R$10,3, FALSE)))</f>
        <v>2063.1438594132169</v>
      </c>
      <c r="U25" s="580">
        <f>$D$25*((VLOOKUP(U2,'2020_Jurisdiction_Pop_Est'!$A:$D,4,FALSE))/(VLOOKUP($E$25, '2020_Jurisdiction_Pop_Est'!$P$4:$R$10,3, FALSE)))</f>
        <v>984.75938112747383</v>
      </c>
      <c r="V25" s="580">
        <f>$D$25*((VLOOKUP(V2,'2020_Jurisdiction_Pop_Est'!$A:$D,4,FALSE))/(VLOOKUP($E$25, '2020_Jurisdiction_Pop_Est'!$P$4:$R$10,3, FALSE)))</f>
        <v>736.27223607536052</v>
      </c>
      <c r="W25" s="581">
        <f>$D$25*((VLOOKUP(W2,'2020_Jurisdiction_Pop_Est'!$A:$D,4,FALSE))/(VLOOKUP($E$25, '2020_Jurisdiction_Pop_Est'!$P$4:$R$10,3, FALSE)))</f>
        <v>408.77326401148287</v>
      </c>
      <c r="X25" s="581">
        <f>$D$25*((VLOOKUP(X2,'2020_Jurisdiction_Pop_Est'!$A:$D,4,FALSE))/(VLOOKUP($E$25, '2020_Jurisdiction_Pop_Est'!$P$4:$R$10,3, FALSE)))</f>
        <v>214.19267625051131</v>
      </c>
      <c r="Y25" s="581">
        <f>$D$25*((VLOOKUP(Y2,'2020_Jurisdiction_Pop_Est'!$A:$D,4,FALSE))/(VLOOKUP($E$25, '2020_Jurisdiction_Pop_Est'!$P$4:$R$10,3, FALSE)))</f>
        <v>501.74502444328078</v>
      </c>
      <c r="Z25" s="581">
        <f>$D$25*((VLOOKUP(Z2,'2020_Jurisdiction_Pop_Est'!$A:$D,4,FALSE))/(VLOOKUP($E$25, '2020_Jurisdiction_Pop_Est'!$P$4:$R$10,3, FALSE)))</f>
        <v>673.97379121695258</v>
      </c>
      <c r="AA25" s="280">
        <f>$D$25*((VLOOKUP(AA2,'2020_Jurisdiction_Pop_Est'!$A:$D,4,FALSE))/(VLOOKUP($E$25, '2020_Jurisdiction_Pop_Est'!$P$4:$R$10,3, FALSE)))</f>
        <v>562.63322169109028</v>
      </c>
      <c r="AB25" s="280">
        <f>$D$25*((VLOOKUP(AB2,'2020_Jurisdiction_Pop_Est'!$A:$D,4,FALSE))/(VLOOKUP($E$25, '2020_Jurisdiction_Pop_Est'!$P$4:$R$10,3, FALSE)))</f>
        <v>128.43030493388605</v>
      </c>
      <c r="AC25" s="280">
        <f>$D$25*((VLOOKUP(AC2,'2020_Jurisdiction_Pop_Est'!$A:$D,4,FALSE))/(VLOOKUP($E$25, '2020_Jurisdiction_Pop_Est'!$P$4:$R$10,3, FALSE)))</f>
        <v>190.05409548712683</v>
      </c>
      <c r="AD25" s="280">
        <f>$D$25*((VLOOKUP(AD2,'2020_Jurisdiction_Pop_Est'!$A:$D,4,FALSE))/(VLOOKUP($E$25, '2020_Jurisdiction_Pop_Est'!$P$4:$R$10,3, FALSE)))</f>
        <v>115.04617467709853</v>
      </c>
      <c r="AE25" s="280">
        <f>$D$25*((VLOOKUP(AE2,'2020_Jurisdiction_Pop_Est'!$A:$D,4,FALSE))/(VLOOKUP($E$25, '2020_Jurisdiction_Pop_Est'!$P$4:$R$10,3, FALSE)))</f>
        <v>859.16824698750861</v>
      </c>
      <c r="AF25" s="280">
        <f>$D$25*((VLOOKUP(AF2,'2020_Jurisdiction_Pop_Est'!$A:$D,4,FALSE))/(VLOOKUP($E$25, '2020_Jurisdiction_Pop_Est'!$P$4:$R$10,3, FALSE)))</f>
        <v>67.68761904466443</v>
      </c>
      <c r="AG25" s="280">
        <f>$D$25*((VLOOKUP(AG2,'2020_Jurisdiction_Pop_Est'!$A:$D,4,FALSE))/(VLOOKUP($E$25, '2020_Jurisdiction_Pop_Est'!$P$4:$R$10,3, FALSE)))</f>
        <v>51.636697183203495</v>
      </c>
      <c r="AH25" s="281">
        <f>$D$25*((VLOOKUP(AH2,'2020_Jurisdiction_Pop_Est'!$A:$D,4,FALSE))/(VLOOKUP($E$25, '2020_Jurisdiction_Pop_Est'!$P$4:$R$10,3, FALSE)))</f>
        <v>84.647670506644062</v>
      </c>
      <c r="AI25" s="281">
        <f>$D$25*((VLOOKUP(AI2,'2020_Jurisdiction_Pop_Est'!$A:$D,4,FALSE))/(VLOOKUP($E$25, '2020_Jurisdiction_Pop_Est'!$P$4:$R$10,3, FALSE)))</f>
        <v>13.981263115353649</v>
      </c>
      <c r="AJ25" s="281">
        <f>$D$25*((VLOOKUP(AJ2,'2020_Jurisdiction_Pop_Est'!$A:$D,4,FALSE))/(VLOOKUP($E$25, '2020_Jurisdiction_Pop_Est'!$P$4:$R$10,3, FALSE)))</f>
        <v>29.74310254033173</v>
      </c>
      <c r="AK25" s="281">
        <f>$D$25*((VLOOKUP(AK2,'2020_Jurisdiction_Pop_Est'!$A:$D,4,FALSE))/(VLOOKUP($E$25, '2020_Jurisdiction_Pop_Est'!$P$4:$R$10,3, FALSE)))</f>
        <v>78.860600482697762</v>
      </c>
      <c r="AL25" s="281" t="e">
        <f>$D$25*((VLOOKUP(AL2,'2020_Jurisdiction_Pop_Est'!$A:$D,4,FALSE))/(VLOOKUP($E$25, '2020_Jurisdiction_Pop_Est'!$P$4:$R$10,3, FALSE)))</f>
        <v>#N/A</v>
      </c>
      <c r="AM25" s="281">
        <f>$D$25*((VLOOKUP(AM2,'2020_Jurisdiction_Pop_Est'!$A:$D,4,FALSE))/(VLOOKUP($E$25, '2020_Jurisdiction_Pop_Est'!$P$4:$R$10,3, FALSE)))</f>
        <v>28.811866342662203</v>
      </c>
      <c r="AN25" s="281">
        <f>$D$25*((VLOOKUP(AN2,'2020_Jurisdiction_Pop_Est'!$A:$D,4,FALSE))/(VLOOKUP($E$25, '2020_Jurisdiction_Pop_Est'!$P$4:$R$10,3, FALSE)))</f>
        <v>50.20814724350047</v>
      </c>
      <c r="AO25" s="14">
        <f>$D$25*((VLOOKUP(AO2,'2020_Jurisdiction_Pop_Est'!$A:$D,4,FALSE))/(VLOOKUP($E$25, '2020_Jurisdiction_Pop_Est'!$P$4:$R$10,3, FALSE)))</f>
        <v>10713.215546918214</v>
      </c>
      <c r="AP25" s="630">
        <f>$D$25*((VLOOKUP(AP2,'2020_Jurisdiction_Pop_Est'!$A:$D,4,FALSE))/(VLOOKUP($E$25, '2020_Jurisdiction_Pop_Est'!$P$4:$R$10,3, FALSE)))</f>
        <v>2101.2342958565923</v>
      </c>
      <c r="AQ25" s="630">
        <f>$D$25*((VLOOKUP(AQ2,'2020_Jurisdiction_Pop_Est'!$A:$D,4,FALSE))/(VLOOKUP($E$25, '2020_Jurisdiction_Pop_Est'!$P$4:$R$10,3, FALSE)))</f>
        <v>740.18553784592473</v>
      </c>
      <c r="AR25" s="117">
        <f>$D$25*((VLOOKUP(AR2,'2020_Jurisdiction_Pop_Est'!$A:$D,4,FALSE))/(VLOOKUP($E$25, '2020_Jurisdiction_Pop_Est'!$P$4:$R$10,3, FALSE)))</f>
        <v>878.01425015103587</v>
      </c>
      <c r="AS25" s="582">
        <f>$D$25*((VLOOKUP(AS2,'2020_Jurisdiction_Pop_Est'!$A:$D,4,FALSE))/(VLOOKUP($E$25, '2020_Jurisdiction_Pop_Est'!$P$4:$R$10,3, FALSE)))</f>
        <v>41.677571108219027</v>
      </c>
      <c r="AT25" s="582">
        <f>$D$25*((VLOOKUP(AT2,'2020_Jurisdiction_Pop_Est'!$A:$D,4,FALSE))/(VLOOKUP($E$25, '2020_Jurisdiction_Pop_Est'!$P$4:$R$10,3, FALSE)))</f>
        <v>40.766032493458489</v>
      </c>
      <c r="AU25" s="582" t="e">
        <f>$D$25*((VLOOKUP(AU2,'2020_Jurisdiction_Pop_Est'!$A:$D,4,FALSE))/(VLOOKUP($E$25, '2020_Jurisdiction_Pop_Est'!$P$4:$R$10,3, FALSE)))</f>
        <v>#N/A</v>
      </c>
      <c r="AV25" s="33"/>
      <c r="AW25" s="120"/>
      <c r="AX25" s="120">
        <f>$D$25*((VLOOKUP(AX2,'2020_Jurisdiction_Pop_Est'!$A:$D,4,FALSE))/(VLOOKUP($E$25, '2020_Jurisdiction_Pop_Est'!$P$4:$R$10,3, FALSE)))</f>
        <v>1172.0226122939541</v>
      </c>
      <c r="AY25" s="297">
        <f>$D$25*((VLOOKUP(AY2,'2020_Jurisdiction_Pop_Est'!$A:$D,4,FALSE))/(VLOOKUP($E$25, '2020_Jurisdiction_Pop_Est'!$P$4:$R$10,3, FALSE)))</f>
        <v>385.7359935213351</v>
      </c>
      <c r="AZ25" s="297">
        <f>$D$25*((VLOOKUP(AZ2,'2020_Jurisdiction_Pop_Est'!$A:$D,4,FALSE))/(VLOOKUP($E$25, '2020_Jurisdiction_Pop_Est'!$P$4:$R$10,3, FALSE)))</f>
        <v>1036.6673452214723</v>
      </c>
      <c r="BA25" s="313"/>
      <c r="BB25" s="575"/>
      <c r="BC25" s="34">
        <f>$D$25*((VLOOKUP(BC2,'2020_Jurisdiction_Pop_Est'!$A:$D,4,FALSE))/(VLOOKUP($E$25, '2020_Jurisdiction_Pop_Est'!$P$4:$R$10,3, FALSE)))</f>
        <v>935.0691539479277</v>
      </c>
      <c r="BD25" s="309"/>
      <c r="BE25" s="294">
        <f>$D$25*((VLOOKUP(BE2,'2020_Jurisdiction_Pop_Est'!$A:$D,4,FALSE))/(VLOOKUP($E$25, '2020_Jurisdiction_Pop_Est'!$P$4:$R$10,3, FALSE)))</f>
        <v>504.53539609671532</v>
      </c>
      <c r="BF25" s="310"/>
      <c r="BG25" s="310"/>
      <c r="BH25" s="311"/>
      <c r="BI25" s="314"/>
      <c r="BJ25" s="35"/>
      <c r="BK25" s="639"/>
      <c r="BL25" s="575"/>
      <c r="BM25" s="289"/>
      <c r="BN25" s="35"/>
      <c r="BO25" s="575"/>
      <c r="BP25" s="649"/>
      <c r="BQ25" s="315"/>
      <c r="BR25" s="121"/>
      <c r="BS25" s="121"/>
      <c r="BT25" s="36"/>
      <c r="BU25" s="292"/>
      <c r="BV25" s="293">
        <f>$D$25*((VLOOKUP(BV2,'2020_Jurisdiction_Pop_Est'!$A:$D,4,FALSE))/(VLOOKUP($E$25, '2020_Jurisdiction_Pop_Est'!$P$4:$R$10,3, FALSE)))</f>
        <v>414.73036433813604</v>
      </c>
      <c r="BW25" s="316"/>
      <c r="BX25" s="310"/>
      <c r="BY25" s="301"/>
      <c r="BZ25" s="301"/>
      <c r="CA25" s="301"/>
      <c r="CB25" s="301"/>
      <c r="CC25" s="301"/>
      <c r="CD25" s="301"/>
      <c r="CE25" s="301"/>
      <c r="CF25" s="301"/>
      <c r="CH25" s="299" t="e">
        <f>SUM(G25:BX25)</f>
        <v>#N/A</v>
      </c>
      <c r="CI25" s="299">
        <f>D25</f>
        <v>84190</v>
      </c>
      <c r="CJ25" s="299" t="e">
        <f t="shared" ref="CJ25" si="18">CH25-CI25</f>
        <v>#N/A</v>
      </c>
      <c r="CK25" s="569" t="e">
        <f>(CH25-CI25)/CI25</f>
        <v>#N/A</v>
      </c>
    </row>
    <row r="26" spans="1:222" s="321" customFormat="1" ht="6" customHeight="1" x14ac:dyDescent="0.3">
      <c r="A26" s="317"/>
      <c r="B26" s="134"/>
      <c r="C26" s="125"/>
      <c r="D26" s="133"/>
      <c r="E26" s="134"/>
      <c r="F26" s="134"/>
      <c r="G26" s="318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20"/>
      <c r="AP26" s="319"/>
      <c r="AQ26" s="319"/>
      <c r="AV26" s="320"/>
      <c r="BA26" s="319"/>
      <c r="BB26" s="320"/>
      <c r="BC26" s="320"/>
      <c r="BH26" s="319"/>
      <c r="BI26" s="319"/>
      <c r="BJ26" s="320"/>
      <c r="BK26" s="319"/>
      <c r="BL26" s="320"/>
      <c r="BN26" s="320"/>
      <c r="BQ26" s="319"/>
      <c r="BR26" s="319"/>
      <c r="BS26" s="319"/>
      <c r="BT26" s="320"/>
      <c r="BU26" s="319"/>
      <c r="BV26" s="319"/>
      <c r="BW26" s="320"/>
      <c r="BX26" s="319"/>
      <c r="BY26" s="319"/>
      <c r="BZ26" s="319"/>
      <c r="CA26" s="319"/>
      <c r="CB26" s="319"/>
      <c r="CC26" s="319"/>
      <c r="CD26" s="319"/>
      <c r="CE26" s="319"/>
      <c r="CF26" s="319"/>
    </row>
    <row r="27" spans="1:222" s="324" customFormat="1" x14ac:dyDescent="0.3">
      <c r="A27" s="49" t="s">
        <v>174</v>
      </c>
      <c r="B27" s="49" t="s">
        <v>175</v>
      </c>
      <c r="C27" s="126"/>
      <c r="D27" s="129"/>
      <c r="E27" s="131"/>
      <c r="F27" s="131"/>
      <c r="G27" s="278" t="s">
        <v>6</v>
      </c>
      <c r="H27" s="50" t="s">
        <v>6</v>
      </c>
      <c r="I27" s="50" t="s">
        <v>6</v>
      </c>
      <c r="J27" s="50" t="s">
        <v>6</v>
      </c>
      <c r="K27" s="50" t="s">
        <v>6</v>
      </c>
      <c r="L27" s="50" t="s">
        <v>6</v>
      </c>
      <c r="M27" s="50" t="s">
        <v>6</v>
      </c>
      <c r="N27" s="50" t="s">
        <v>6</v>
      </c>
      <c r="O27" s="50" t="s">
        <v>6</v>
      </c>
      <c r="P27" s="50" t="s">
        <v>6</v>
      </c>
      <c r="Q27" s="50" t="s">
        <v>6</v>
      </c>
      <c r="R27" s="50" t="s">
        <v>6</v>
      </c>
      <c r="S27" s="50" t="s">
        <v>6</v>
      </c>
      <c r="T27" s="50" t="s">
        <v>6</v>
      </c>
      <c r="U27" s="50" t="s">
        <v>6</v>
      </c>
      <c r="V27" s="50" t="s">
        <v>6</v>
      </c>
      <c r="W27" s="51" t="s">
        <v>6</v>
      </c>
      <c r="X27" s="51" t="s">
        <v>6</v>
      </c>
      <c r="Y27" s="51" t="s">
        <v>6</v>
      </c>
      <c r="Z27" s="51" t="s">
        <v>6</v>
      </c>
      <c r="AA27" s="51" t="s">
        <v>6</v>
      </c>
      <c r="AB27" s="51" t="s">
        <v>6</v>
      </c>
      <c r="AC27" s="51" t="s">
        <v>6</v>
      </c>
      <c r="AD27" s="51" t="s">
        <v>6</v>
      </c>
      <c r="AE27" s="51" t="s">
        <v>6</v>
      </c>
      <c r="AF27" s="51"/>
      <c r="AG27" s="51"/>
      <c r="AH27" s="52" t="s">
        <v>6</v>
      </c>
      <c r="AI27" s="52" t="s">
        <v>6</v>
      </c>
      <c r="AJ27" s="52" t="s">
        <v>6</v>
      </c>
      <c r="AK27" s="52" t="s">
        <v>6</v>
      </c>
      <c r="AL27" s="52" t="s">
        <v>6</v>
      </c>
      <c r="AM27" s="52" t="s">
        <v>6</v>
      </c>
      <c r="AN27" s="52" t="s">
        <v>6</v>
      </c>
      <c r="AO27" s="14" t="s">
        <v>6</v>
      </c>
      <c r="AP27" s="630" t="s">
        <v>6</v>
      </c>
      <c r="AQ27" s="630" t="s">
        <v>6</v>
      </c>
      <c r="AR27" s="117"/>
      <c r="AS27" s="322"/>
      <c r="AT27" s="322" t="s">
        <v>6</v>
      </c>
      <c r="AU27" s="322"/>
      <c r="AV27" s="33" t="s">
        <v>6</v>
      </c>
      <c r="AW27" s="120" t="s">
        <v>6</v>
      </c>
      <c r="AX27" s="120" t="s">
        <v>6</v>
      </c>
      <c r="AY27" s="55" t="s">
        <v>6</v>
      </c>
      <c r="AZ27" s="55" t="s">
        <v>6</v>
      </c>
      <c r="BA27" s="56"/>
      <c r="BB27" s="575" t="s">
        <v>6</v>
      </c>
      <c r="BC27" s="34" t="s">
        <v>6</v>
      </c>
      <c r="BD27" s="323" t="s">
        <v>6</v>
      </c>
      <c r="BE27" s="57" t="s">
        <v>6</v>
      </c>
      <c r="BF27" s="57" t="s">
        <v>6</v>
      </c>
      <c r="BG27" s="57" t="s">
        <v>6</v>
      </c>
      <c r="BH27" s="58"/>
      <c r="BI27" s="59"/>
      <c r="BJ27" s="35" t="s">
        <v>6</v>
      </c>
      <c r="BK27" s="639" t="s">
        <v>6</v>
      </c>
      <c r="BL27" s="575" t="s">
        <v>6</v>
      </c>
      <c r="BM27" s="123"/>
      <c r="BN27" s="35" t="s">
        <v>6</v>
      </c>
      <c r="BO27" s="575" t="s">
        <v>6</v>
      </c>
      <c r="BP27" s="649"/>
      <c r="BQ27" s="61" t="s">
        <v>6</v>
      </c>
      <c r="BR27" s="121"/>
      <c r="BS27" s="121"/>
      <c r="BT27" s="36" t="s">
        <v>6</v>
      </c>
      <c r="BU27" s="62" t="s">
        <v>6</v>
      </c>
      <c r="BV27" s="63"/>
      <c r="BW27" s="64"/>
      <c r="BX27" s="57"/>
      <c r="BY27" s="65"/>
      <c r="BZ27" s="65"/>
      <c r="CA27" s="65"/>
      <c r="CB27" s="65"/>
      <c r="CC27" s="65"/>
      <c r="CD27" s="65"/>
      <c r="CE27" s="65"/>
      <c r="CF27" s="65"/>
      <c r="CH27" s="308"/>
    </row>
    <row r="28" spans="1:222" s="324" customFormat="1" x14ac:dyDescent="0.3">
      <c r="A28" s="428" t="s">
        <v>176</v>
      </c>
      <c r="B28" s="49"/>
      <c r="C28" s="425" t="s">
        <v>177</v>
      </c>
      <c r="D28" s="422">
        <v>425000</v>
      </c>
      <c r="E28" s="571" t="s">
        <v>89</v>
      </c>
      <c r="F28" s="131" t="s">
        <v>129</v>
      </c>
      <c r="G28" s="278">
        <f>$D$28*((VLOOKUP(G2,'2020_Jurisdiction_Pop_Est'!$A:$D,4,FALSE))/(VLOOKUP($E$28, '2020_Jurisdiction_Pop_Est'!$P$4:$R$10,3, FALSE)))</f>
        <v>341310.06066086574</v>
      </c>
      <c r="H28" s="279">
        <f>$D$28*((VLOOKUP(H2,'2020_Jurisdiction_Pop_Est'!$A:$D,4,FALSE))/(VLOOKUP($E$28, '2020_Jurisdiction_Pop_Est'!$P$4:$R$10,3, FALSE)))</f>
        <v>3425.0120834776876</v>
      </c>
      <c r="I28" s="279">
        <f>$D$28*((VLOOKUP(I2,'2020_Jurisdiction_Pop_Est'!$A:$D,4,FALSE))/(VLOOKUP($E$28, '2020_Jurisdiction_Pop_Est'!$P$4:$R$10,3, FALSE)))</f>
        <v>2329.4363035581764</v>
      </c>
      <c r="J28" s="279">
        <f>$D$28*((VLOOKUP(J2,'2020_Jurisdiction_Pop_Est'!$A:$D,4,FALSE))/(VLOOKUP($E$28, '2020_Jurisdiction_Pop_Est'!$P$4:$R$10,3, FALSE)))</f>
        <v>234255.58784574457</v>
      </c>
      <c r="K28" s="279">
        <f>$D$28*((VLOOKUP(K2,'2020_Jurisdiction_Pop_Est'!$A:$D,4,FALSE))/(VLOOKUP($E$28, '2020_Jurisdiction_Pop_Est'!$P$4:$R$10,3, FALSE)))</f>
        <v>12960.420661721548</v>
      </c>
      <c r="L28" s="279">
        <f>$D$28*((VLOOKUP(L2,'2020_Jurisdiction_Pop_Est'!$A:$D,4,FALSE))/(VLOOKUP($E$28, '2020_Jurisdiction_Pop_Est'!$P$4:$R$10,3, FALSE)))</f>
        <v>9226.6831373159966</v>
      </c>
      <c r="M28" s="279">
        <f>$D$28*((VLOOKUP(M2,'2020_Jurisdiction_Pop_Est'!$A:$D,4,FALSE))/(VLOOKUP($E$28, '2020_Jurisdiction_Pop_Est'!$P$4:$R$10,3, FALSE)))</f>
        <v>2192.6475341476071</v>
      </c>
      <c r="N28" s="279">
        <f>$D$28*((VLOOKUP(N2,'2020_Jurisdiction_Pop_Est'!$A:$D,4,FALSE))/(VLOOKUP($E$28, '2020_Jurisdiction_Pop_Est'!$P$4:$R$10,3, FALSE)))</f>
        <v>10955.451568780094</v>
      </c>
      <c r="O28" s="279">
        <f>$D$28*((VLOOKUP(O2,'2020_Jurisdiction_Pop_Est'!$A:$D,4,FALSE))/(VLOOKUP($E$28, '2020_Jurisdiction_Pop_Est'!$P$4:$R$10,3, FALSE)))</f>
        <v>1501.0781600347129</v>
      </c>
      <c r="P28" s="279">
        <f>$D$28*((VLOOKUP(P2,'2020_Jurisdiction_Pop_Est'!$A:$D,4,FALSE))/(VLOOKUP($E$28, '2020_Jurisdiction_Pop_Est'!$P$4:$R$10,3, FALSE)))</f>
        <v>9796.9527377553713</v>
      </c>
      <c r="Q28" s="279">
        <f>$D$28*((VLOOKUP(Q2,'2020_Jurisdiction_Pop_Est'!$A:$D,4,FALSE))/(VLOOKUP($E$28, '2020_Jurisdiction_Pop_Est'!$P$4:$R$10,3, FALSE)))</f>
        <v>2812.7204240228571</v>
      </c>
      <c r="R28" s="279">
        <f>$D$28*((VLOOKUP(R2,'2020_Jurisdiction_Pop_Est'!$A:$D,4,FALSE))/(VLOOKUP($E$28, '2020_Jurisdiction_Pop_Est'!$P$4:$R$10,3, FALSE)))</f>
        <v>9644.8097364547993</v>
      </c>
      <c r="S28" s="279">
        <f>$D$28*((VLOOKUP(S2,'2020_Jurisdiction_Pop_Est'!$A:$D,4,FALSE))/(VLOOKUP($E$28, '2020_Jurisdiction_Pop_Est'!$P$4:$R$10,3, FALSE)))</f>
        <v>9104.7902409214821</v>
      </c>
      <c r="T28" s="279">
        <f>$D$28*((VLOOKUP(T2,'2020_Jurisdiction_Pop_Est'!$A:$D,4,FALSE))/(VLOOKUP($E$28, '2020_Jurisdiction_Pop_Est'!$P$4:$R$10,3, FALSE)))</f>
        <v>10414.967813880712</v>
      </c>
      <c r="U28" s="279">
        <f>$D$28*((VLOOKUP(U2,'2020_Jurisdiction_Pop_Est'!$A:$D,4,FALSE))/(VLOOKUP($E$28, '2020_Jurisdiction_Pop_Est'!$P$4:$R$10,3, FALSE)))</f>
        <v>4971.1692241260998</v>
      </c>
      <c r="V28" s="279">
        <f>$D$28*((VLOOKUP(V2,'2020_Jurisdiction_Pop_Est'!$A:$D,4,FALSE))/(VLOOKUP($E$28, '2020_Jurisdiction_Pop_Est'!$P$4:$R$10,3, FALSE)))</f>
        <v>3716.7799065450554</v>
      </c>
      <c r="W28" s="280">
        <f>$D$28*((VLOOKUP(W2,'2020_Jurisdiction_Pop_Est'!$A:$D,4,FALSE))/(VLOOKUP($E$28, '2020_Jurisdiction_Pop_Est'!$P$4:$R$10,3, FALSE)))</f>
        <v>2063.5305523800953</v>
      </c>
      <c r="X28" s="280">
        <f>$D$28*((VLOOKUP(X2,'2020_Jurisdiction_Pop_Est'!$A:$D,4,FALSE))/(VLOOKUP($E$28, '2020_Jurisdiction_Pop_Est'!$P$4:$R$10,3, FALSE)))</f>
        <v>1081.267221837122</v>
      </c>
      <c r="Y28" s="280">
        <f>$D$28*((VLOOKUP(Y2,'2020_Jurisdiction_Pop_Est'!$A:$D,4,FALSE))/(VLOOKUP($E$28, '2020_Jurisdiction_Pop_Est'!$P$4:$R$10,3, FALSE)))</f>
        <v>2532.8618053022251</v>
      </c>
      <c r="Z28" s="280">
        <f>$D$28*((VLOOKUP(Z2,'2020_Jurisdiction_Pop_Est'!$A:$D,4,FALSE))/(VLOOKUP($E$28, '2020_Jurisdiction_Pop_Est'!$P$4:$R$10,3, FALSE)))</f>
        <v>3402.2907859271272</v>
      </c>
      <c r="AA28" s="280">
        <f>$D$28*((VLOOKUP(AA2,'2020_Jurisdiction_Pop_Est'!$A:$D,4,FALSE))/(VLOOKUP($E$28, '2020_Jurisdiction_Pop_Est'!$P$4:$R$10,3, FALSE)))</f>
        <v>2840.2318472349848</v>
      </c>
      <c r="AB28" s="280">
        <f>$D$28*((VLOOKUP(AB2,'2020_Jurisdiction_Pop_Est'!$A:$D,4,FALSE))/(VLOOKUP($E$28, '2020_Jurisdiction_Pop_Est'!$P$4:$R$10,3, FALSE)))</f>
        <v>648.32972558381721</v>
      </c>
      <c r="AC28" s="280">
        <f>$D$28*((VLOOKUP(AC2,'2020_Jurisdiction_Pop_Est'!$A:$D,4,FALSE))/(VLOOKUP($E$28, '2020_Jurisdiction_Pop_Est'!$P$4:$R$10,3, FALSE)))</f>
        <v>959.41312010961997</v>
      </c>
      <c r="AD28" s="280">
        <f>$D$28*((VLOOKUP(AD2,'2020_Jurisdiction_Pop_Est'!$A:$D,4,FALSE))/(VLOOKUP($E$28, '2020_Jurisdiction_Pop_Est'!$P$4:$R$10,3, FALSE)))</f>
        <v>580.76522434691617</v>
      </c>
      <c r="AE28" s="280">
        <f>$D$28*((VLOOKUP(AE2,'2020_Jurisdiction_Pop_Est'!$A:$D,4,FALSE))/(VLOOKUP($E$28, '2020_Jurisdiction_Pop_Est'!$P$4:$R$10,3, FALSE)))</f>
        <v>4337.17193217355</v>
      </c>
      <c r="AF28" s="280">
        <f>$D$28*((VLOOKUP(AF2,'2020_Jurisdiction_Pop_Est'!$A:$D,4,FALSE))/(VLOOKUP($E$28, '2020_Jurisdiction_Pop_Est'!$P$4:$R$10,3, FALSE)))</f>
        <v>341.69424033712301</v>
      </c>
      <c r="AG28" s="280">
        <f>$D$28*((VLOOKUP(AG2,'2020_Jurisdiction_Pop_Est'!$A:$D,4,FALSE))/(VLOOKUP($E$28, '2020_Jurisdiction_Pop_Est'!$P$4:$R$10,3, FALSE)))</f>
        <v>260.6674937980934</v>
      </c>
      <c r="AH28" s="281">
        <f>$D$28*((VLOOKUP(AH2,'2020_Jurisdiction_Pop_Est'!$A:$D,4,FALSE))/(VLOOKUP($E$28, '2020_Jurisdiction_Pop_Est'!$P$4:$R$10,3, FALSE)))</f>
        <v>427.31036899066072</v>
      </c>
      <c r="AI28" s="281">
        <f>$D$28*((VLOOKUP(AI2,'2020_Jurisdiction_Pop_Est'!$A:$D,4,FALSE))/(VLOOKUP($E$28, '2020_Jurisdiction_Pop_Est'!$P$4:$R$10,3, FALSE)))</f>
        <v>70.578890889954877</v>
      </c>
      <c r="AJ28" s="281">
        <f>$D$28*((VLOOKUP(AJ2,'2020_Jurisdiction_Pop_Est'!$A:$D,4,FALSE))/(VLOOKUP($E$28, '2020_Jurisdiction_Pop_Est'!$P$4:$R$10,3, FALSE)))</f>
        <v>150.14631879844382</v>
      </c>
      <c r="AK28" s="281">
        <f>$D$28*((VLOOKUP(AK2,'2020_Jurisdiction_Pop_Est'!$A:$D,4,FALSE))/(VLOOKUP($E$28, '2020_Jurisdiction_Pop_Est'!$P$4:$R$10,3, FALSE)))</f>
        <v>398.0966291144619</v>
      </c>
      <c r="AL28" s="281" t="e">
        <f>$D$28*((VLOOKUP(AL2,'2020_Jurisdiction_Pop_Est'!$A:$D,4,FALSE))/(VLOOKUP($E$28, '2020_Jurisdiction_Pop_Est'!$P$4:$R$10,3, FALSE)))</f>
        <v>#N/A</v>
      </c>
      <c r="AM28" s="281">
        <f>$D$28*((VLOOKUP(AM2,'2020_Jurisdiction_Pop_Est'!$A:$D,4,FALSE))/(VLOOKUP($E$28, '2020_Jurisdiction_Pop_Est'!$P$4:$R$10,3, FALSE)))</f>
        <v>145.44534024980919</v>
      </c>
      <c r="AN28" s="281">
        <f>$D$28*((VLOOKUP(AN2,'2020_Jurisdiction_Pop_Est'!$A:$D,4,FALSE))/(VLOOKUP($E$28, '2020_Jurisdiction_Pop_Est'!$P$4:$R$10,3, FALSE)))</f>
        <v>253.4560230251538</v>
      </c>
      <c r="AO28" s="14">
        <f>$D$28*((VLOOKUP(AO2,'2020_Jurisdiction_Pop_Est'!$A:$D,4,FALSE))/(VLOOKUP($E$28, '2020_Jurisdiction_Pop_Est'!$P$4:$R$10,3, FALSE)))</f>
        <v>54081.442064856172</v>
      </c>
      <c r="AP28" s="630">
        <f>$D$28*((VLOOKUP(AP2,'2020_Jurisdiction_Pop_Est'!$A:$D,4,FALSE))/(VLOOKUP($E$28, '2020_Jurisdiction_Pop_Est'!$P$4:$R$10,3, FALSE)))</f>
        <v>10607.252354662689</v>
      </c>
      <c r="AQ28" s="630">
        <f>$D$28*((VLOOKUP(AQ2,'2020_Jurisdiction_Pop_Est'!$A:$D,4,FALSE))/(VLOOKUP($E$28, '2020_Jurisdiction_Pop_Est'!$P$4:$R$10,3, FALSE)))</f>
        <v>3736.5346666411451</v>
      </c>
      <c r="AR28" s="117">
        <f>$D$28*((VLOOKUP(AR2,'2020_Jurisdiction_Pop_Est'!$A:$D,4,FALSE))/(VLOOKUP($E$28, '2020_Jurisdiction_Pop_Est'!$P$4:$R$10,3, FALSE)))</f>
        <v>4432.3085439385941</v>
      </c>
      <c r="AS28" s="282">
        <f>$D$28*((VLOOKUP(AS2,'2020_Jurisdiction_Pop_Est'!$A:$D,4,FALSE))/(VLOOKUP($E$28, '2020_Jurisdiction_Pop_Est'!$P$4:$R$10,3, FALSE)))</f>
        <v>210.39277492568104</v>
      </c>
      <c r="AT28" s="282">
        <f>$D$28*((VLOOKUP(AT2,'2020_Jurisdiction_Pop_Est'!$A:$D,4,FALSE))/(VLOOKUP($E$28, '2020_Jurisdiction_Pop_Est'!$P$4:$R$10,3, FALSE)))</f>
        <v>205.79123185318753</v>
      </c>
      <c r="AU28" s="282" t="e">
        <f>$D$28*((VLOOKUP(AU2,'2020_Jurisdiction_Pop_Est'!$A:$D,4,FALSE))/(VLOOKUP($E$28, '2020_Jurisdiction_Pop_Est'!$P$4:$R$10,3, FALSE)))</f>
        <v>#N/A</v>
      </c>
      <c r="AV28" s="33"/>
      <c r="AW28" s="120"/>
      <c r="AX28" s="120">
        <f>$D$28*((VLOOKUP(AX2,'2020_Jurisdiction_Pop_Est'!$A:$D,4,FALSE))/(VLOOKUP($E$28, '2020_Jurisdiction_Pop_Est'!$P$4:$R$10,3, FALSE)))</f>
        <v>5916.4937667767017</v>
      </c>
      <c r="AY28" s="297">
        <f>$D$28*((VLOOKUP(AY2,'2020_Jurisdiction_Pop_Est'!$A:$D,4,FALSE))/(VLOOKUP($E$28, '2020_Jurisdiction_Pop_Est'!$P$4:$R$10,3, FALSE)))</f>
        <v>1947.2359810733749</v>
      </c>
      <c r="AZ28" s="297">
        <f>$D$28*((VLOOKUP(AZ2,'2020_Jurisdiction_Pop_Est'!$A:$D,4,FALSE))/(VLOOKUP($E$28, '2020_Jurisdiction_Pop_Est'!$P$4:$R$10,3, FALSE)))</f>
        <v>5233.2061019019566</v>
      </c>
      <c r="BA28" s="56"/>
      <c r="BB28" s="575"/>
      <c r="BC28" s="34">
        <f>$D$28*((VLOOKUP(BC2,'2020_Jurisdiction_Pop_Est'!$A:$D,4,FALSE))/(VLOOKUP($E$28, '2020_Jurisdiction_Pop_Est'!$P$4:$R$10,3, FALSE)))</f>
        <v>4720.3277162117738</v>
      </c>
      <c r="BD28" s="323"/>
      <c r="BE28" s="286">
        <f>$D$28*((VLOOKUP(BE2,'2020_Jurisdiction_Pop_Est'!$A:$D,4,FALSE))/(VLOOKUP($E$28, '2020_Jurisdiction_Pop_Est'!$P$4:$R$10,3, FALSE)))</f>
        <v>2546.9478957251931</v>
      </c>
      <c r="BF28" s="57"/>
      <c r="BG28" s="57"/>
      <c r="BH28" s="58"/>
      <c r="BI28" s="59"/>
      <c r="BJ28" s="35"/>
      <c r="BK28" s="639"/>
      <c r="BL28" s="575"/>
      <c r="BM28" s="123"/>
      <c r="BN28" s="35"/>
      <c r="BO28" s="575"/>
      <c r="BP28" s="649"/>
      <c r="BQ28" s="61"/>
      <c r="BR28" s="121"/>
      <c r="BS28" s="121"/>
      <c r="BT28" s="36"/>
      <c r="BU28" s="62"/>
      <c r="BV28" s="293">
        <f>$D$28*((VLOOKUP(BV2,'2020_Jurisdiction_Pop_Est'!$A:$D,4,FALSE))/(VLOOKUP($E$28, '2020_Jurisdiction_Pop_Est'!$P$4:$R$10,3, FALSE)))</f>
        <v>2093.6026231584251</v>
      </c>
      <c r="BW28" s="64"/>
      <c r="BX28" s="57"/>
      <c r="BY28" s="65"/>
      <c r="BZ28" s="65"/>
      <c r="CA28" s="65"/>
      <c r="CB28" s="65"/>
      <c r="CC28" s="65"/>
      <c r="CD28" s="65"/>
      <c r="CE28" s="65"/>
      <c r="CF28" s="65"/>
      <c r="CH28" s="299" t="e">
        <f t="shared" ref="CH28:CH31" si="19">SUM(G28:BX28)</f>
        <v>#N/A</v>
      </c>
      <c r="CI28" s="299">
        <f>D28</f>
        <v>425000</v>
      </c>
      <c r="CJ28" s="299" t="e">
        <f>CH28-CI28</f>
        <v>#N/A</v>
      </c>
      <c r="CK28" s="569" t="e">
        <f>(CH28-CI28)/CI28</f>
        <v>#N/A</v>
      </c>
    </row>
    <row r="29" spans="1:222" s="324" customFormat="1" ht="60" customHeight="1" x14ac:dyDescent="0.3">
      <c r="A29" s="423" t="s">
        <v>178</v>
      </c>
      <c r="B29" s="430" t="s">
        <v>179</v>
      </c>
      <c r="C29" s="527" t="s">
        <v>180</v>
      </c>
      <c r="D29" s="516">
        <v>109700</v>
      </c>
      <c r="E29" s="517" t="s">
        <v>181</v>
      </c>
      <c r="F29" s="518" t="s">
        <v>158</v>
      </c>
      <c r="G29" s="521">
        <v>17050</v>
      </c>
      <c r="H29" s="279" t="s">
        <v>6</v>
      </c>
      <c r="I29" s="279" t="s">
        <v>6</v>
      </c>
      <c r="J29" s="29">
        <v>17050</v>
      </c>
      <c r="K29" s="279" t="s">
        <v>6</v>
      </c>
      <c r="L29" s="279" t="s">
        <v>6</v>
      </c>
      <c r="M29" s="279" t="s">
        <v>6</v>
      </c>
      <c r="N29" s="279" t="s">
        <v>6</v>
      </c>
      <c r="O29" s="279" t="s">
        <v>6</v>
      </c>
      <c r="P29" s="29">
        <v>8650</v>
      </c>
      <c r="Q29" s="279" t="s">
        <v>6</v>
      </c>
      <c r="R29" s="279" t="s">
        <v>6</v>
      </c>
      <c r="S29" s="279" t="s">
        <v>6</v>
      </c>
      <c r="T29" s="29">
        <v>14100</v>
      </c>
      <c r="U29" s="279" t="s">
        <v>6</v>
      </c>
      <c r="V29" s="29">
        <v>5000</v>
      </c>
      <c r="W29" s="280" t="s">
        <v>6</v>
      </c>
      <c r="X29" s="280" t="s">
        <v>6</v>
      </c>
      <c r="Y29" s="280" t="s">
        <v>130</v>
      </c>
      <c r="Z29" s="30">
        <v>22550</v>
      </c>
      <c r="AA29" s="280" t="s">
        <v>6</v>
      </c>
      <c r="AB29" s="280" t="s">
        <v>6</v>
      </c>
      <c r="AC29" s="280" t="s">
        <v>6</v>
      </c>
      <c r="AD29" s="280" t="s">
        <v>6</v>
      </c>
      <c r="AE29" s="280" t="s">
        <v>6</v>
      </c>
      <c r="AF29" s="280" t="s">
        <v>6</v>
      </c>
      <c r="AG29" s="280" t="s">
        <v>6</v>
      </c>
      <c r="AH29" s="281" t="s">
        <v>6</v>
      </c>
      <c r="AI29" s="281" t="s">
        <v>6</v>
      </c>
      <c r="AJ29" s="281" t="s">
        <v>130</v>
      </c>
      <c r="AK29" s="281" t="s">
        <v>6</v>
      </c>
      <c r="AL29" s="281" t="s">
        <v>6</v>
      </c>
      <c r="AM29" s="281" t="s">
        <v>6</v>
      </c>
      <c r="AN29" s="281" t="s">
        <v>6</v>
      </c>
      <c r="AO29" s="14" t="s">
        <v>6</v>
      </c>
      <c r="AP29" s="630">
        <v>5000</v>
      </c>
      <c r="AQ29" s="630" t="s">
        <v>6</v>
      </c>
      <c r="AR29" s="117" t="s">
        <v>6</v>
      </c>
      <c r="AS29" s="282" t="s">
        <v>6</v>
      </c>
      <c r="AT29" s="282" t="s">
        <v>6</v>
      </c>
      <c r="AU29" s="282" t="s">
        <v>6</v>
      </c>
      <c r="AV29" s="33" t="s">
        <v>6</v>
      </c>
      <c r="AW29" s="120" t="s">
        <v>6</v>
      </c>
      <c r="AX29" s="120" t="s">
        <v>6</v>
      </c>
      <c r="AY29" s="297" t="s">
        <v>6</v>
      </c>
      <c r="AZ29" s="480">
        <v>5000</v>
      </c>
      <c r="BA29" s="284"/>
      <c r="BB29" s="575"/>
      <c r="BC29" s="34" t="s">
        <v>6</v>
      </c>
      <c r="BD29" s="285"/>
      <c r="BE29" s="286" t="s">
        <v>6</v>
      </c>
      <c r="BF29" s="286"/>
      <c r="BG29" s="286"/>
      <c r="BH29" s="287"/>
      <c r="BI29" s="288"/>
      <c r="BJ29" s="35"/>
      <c r="BK29" s="639"/>
      <c r="BL29" s="575"/>
      <c r="BM29" s="289"/>
      <c r="BN29" s="35"/>
      <c r="BO29" s="575"/>
      <c r="BP29" s="649"/>
      <c r="BQ29" s="291"/>
      <c r="BR29" s="121"/>
      <c r="BS29" s="121"/>
      <c r="BT29" s="36"/>
      <c r="BU29" s="292"/>
      <c r="BV29" s="293" t="s">
        <v>6</v>
      </c>
      <c r="BW29" s="34"/>
      <c r="BX29" s="294"/>
      <c r="BY29" s="65" t="s">
        <v>6</v>
      </c>
      <c r="BZ29" s="65" t="s">
        <v>6</v>
      </c>
      <c r="CA29" s="65" t="s">
        <v>6</v>
      </c>
      <c r="CB29" s="65" t="s">
        <v>6</v>
      </c>
      <c r="CC29" s="65" t="s">
        <v>6</v>
      </c>
      <c r="CD29" s="65" t="s">
        <v>6</v>
      </c>
      <c r="CE29" s="65" t="s">
        <v>6</v>
      </c>
      <c r="CF29" s="65" t="s">
        <v>6</v>
      </c>
      <c r="CG29" s="65"/>
      <c r="CH29" s="308" t="s">
        <v>6</v>
      </c>
      <c r="CI29" s="65" t="s">
        <v>6</v>
      </c>
      <c r="CJ29" s="65" t="s">
        <v>6</v>
      </c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</row>
    <row r="30" spans="1:222" s="324" customFormat="1" ht="60" customHeight="1" x14ac:dyDescent="0.3">
      <c r="A30" s="423" t="s">
        <v>178</v>
      </c>
      <c r="B30" s="430" t="s">
        <v>182</v>
      </c>
      <c r="C30" s="527" t="s">
        <v>180</v>
      </c>
      <c r="D30" s="516">
        <v>90300</v>
      </c>
      <c r="E30" s="596" t="s">
        <v>89</v>
      </c>
      <c r="F30" s="429" t="s">
        <v>183</v>
      </c>
      <c r="G30" s="278">
        <f>$D$30*((VLOOKUP(G2,'2020_Jurisdiction_Pop_Est'!$A:$D,4,FALSE))/(VLOOKUP($E$30, '2020_Jurisdiction_Pop_Est'!$P$4:$R$10,3, FALSE)))</f>
        <v>72518.349359238055</v>
      </c>
      <c r="H30" s="279">
        <f>$D$30*((VLOOKUP(H2,'2020_Jurisdiction_Pop_Est'!$A:$D,4,FALSE))/(VLOOKUP($E$30, '2020_Jurisdiction_Pop_Est'!$P$4:$R$10,3, FALSE)))</f>
        <v>727.71433208949452</v>
      </c>
      <c r="I30" s="279">
        <f>$D$30*((VLOOKUP(I2,'2020_Jurisdiction_Pop_Est'!$A:$D,4,FALSE))/(VLOOKUP($E$30, '2020_Jurisdiction_Pop_Est'!$P$4:$R$10,3, FALSE)))</f>
        <v>494.93670167365485</v>
      </c>
      <c r="J30" s="279">
        <f>$D$30*((VLOOKUP(J2,'2020_Jurisdiction_Pop_Est'!$A:$D,4,FALSE))/(VLOOKUP($E$30, '2020_Jurisdiction_Pop_Est'!$P$4:$R$10,3, FALSE)))</f>
        <v>49772.422546989961</v>
      </c>
      <c r="K30" s="279">
        <f>$D$30*((VLOOKUP(K2,'2020_Jurisdiction_Pop_Est'!$A:$D,4,FALSE))/(VLOOKUP($E$30, '2020_Jurisdiction_Pop_Est'!$P$4:$R$10,3, FALSE)))</f>
        <v>2753.7082017728371</v>
      </c>
      <c r="L30" s="279">
        <f>$D$30*((VLOOKUP(L2,'2020_Jurisdiction_Pop_Est'!$A:$D,4,FALSE))/(VLOOKUP($E$30, '2020_Jurisdiction_Pop_Est'!$P$4:$R$10,3, FALSE)))</f>
        <v>1960.3987936461988</v>
      </c>
      <c r="M30" s="279">
        <f>$D$30*((VLOOKUP(M2,'2020_Jurisdiction_Pop_Est'!$A:$D,4,FALSE))/(VLOOKUP($E$30, '2020_Jurisdiction_Pop_Est'!$P$4:$R$10,3, FALSE)))</f>
        <v>465.87311137300924</v>
      </c>
      <c r="N30" s="279">
        <f>$D$30*((VLOOKUP(N2,'2020_Jurisdiction_Pop_Est'!$A:$D,4,FALSE))/(VLOOKUP($E$30, '2020_Jurisdiction_Pop_Est'!$P$4:$R$10,3, FALSE)))</f>
        <v>2327.7112392019822</v>
      </c>
      <c r="O30" s="279">
        <f>$D$30*((VLOOKUP(O2,'2020_Jurisdiction_Pop_Est'!$A:$D,4,FALSE))/(VLOOKUP($E$30, '2020_Jurisdiction_Pop_Est'!$P$4:$R$10,3, FALSE)))</f>
        <v>318.93495964972846</v>
      </c>
      <c r="P30" s="279">
        <f>$D$30*((VLOOKUP(P2,'2020_Jurisdiction_Pop_Est'!$A:$D,4,FALSE))/(VLOOKUP($E$30, '2020_Jurisdiction_Pop_Est'!$P$4:$R$10,3, FALSE)))</f>
        <v>2081.5643111042591</v>
      </c>
      <c r="Q30" s="279">
        <f>$D$30*((VLOOKUP(Q2,'2020_Jurisdiction_Pop_Est'!$A:$D,4,FALSE))/(VLOOKUP($E$30, '2020_Jurisdiction_Pop_Est'!$P$4:$R$10,3, FALSE)))</f>
        <v>597.62036303356228</v>
      </c>
      <c r="R30" s="279">
        <f>$D$30*((VLOOKUP(R2,'2020_Jurisdiction_Pop_Est'!$A:$D,4,FALSE))/(VLOOKUP($E$30, '2020_Jurisdiction_Pop_Est'!$P$4:$R$10,3, FALSE)))</f>
        <v>2049.2383981220432</v>
      </c>
      <c r="S30" s="279">
        <f>$D$30*((VLOOKUP(S2,'2020_Jurisdiction_Pop_Est'!$A:$D,4,FALSE))/(VLOOKUP($E$30, '2020_Jurisdiction_Pop_Est'!$P$4:$R$10,3, FALSE)))</f>
        <v>1934.5001382475525</v>
      </c>
      <c r="T30" s="279">
        <f>$D$30*((VLOOKUP(T2,'2020_Jurisdiction_Pop_Est'!$A:$D,4,FALSE))/(VLOOKUP($E$30, '2020_Jurisdiction_Pop_Est'!$P$4:$R$10,3, FALSE)))</f>
        <v>2212.8743378668901</v>
      </c>
      <c r="U30" s="279">
        <f>$D$30*((VLOOKUP(U2,'2020_Jurisdiction_Pop_Est'!$A:$D,4,FALSE))/(VLOOKUP($E$30, '2020_Jurisdiction_Pop_Est'!$P$4:$R$10,3, FALSE)))</f>
        <v>1056.2272492672632</v>
      </c>
      <c r="V30" s="279">
        <f>$D$30*((VLOOKUP(V2,'2020_Jurisdiction_Pop_Est'!$A:$D,4,FALSE))/(VLOOKUP($E$30, '2020_Jurisdiction_Pop_Est'!$P$4:$R$10,3, FALSE)))</f>
        <v>789.70641308474944</v>
      </c>
      <c r="W30" s="280">
        <f>$D$30*((VLOOKUP(W2,'2020_Jurisdiction_Pop_Est'!$A:$D,4,FALSE))/(VLOOKUP($E$30, '2020_Jurisdiction_Pop_Est'!$P$4:$R$10,3, FALSE)))</f>
        <v>438.43955030570027</v>
      </c>
      <c r="X30" s="280">
        <f>$D$30*((VLOOKUP(X2,'2020_Jurisdiction_Pop_Est'!$A:$D,4,FALSE))/(VLOOKUP($E$30, '2020_Jurisdiction_Pop_Est'!$P$4:$R$10,3, FALSE)))</f>
        <v>229.73748266327559</v>
      </c>
      <c r="Y30" s="280">
        <f>$D$30*((VLOOKUP(Y2,'2020_Jurisdiction_Pop_Est'!$A:$D,4,FALSE))/(VLOOKUP($E$30, '2020_Jurisdiction_Pop_Est'!$P$4:$R$10,3, FALSE)))</f>
        <v>538.1586376912727</v>
      </c>
      <c r="Z30" s="280">
        <f>$D$30*((VLOOKUP(Z2,'2020_Jurisdiction_Pop_Est'!$A:$D,4,FALSE))/(VLOOKUP($E$30, '2020_Jurisdiction_Pop_Est'!$P$4:$R$10,3, FALSE)))</f>
        <v>722.8867246334579</v>
      </c>
      <c r="AA30" s="280">
        <f>$D$30*((VLOOKUP(AA2,'2020_Jurisdiction_Pop_Est'!$A:$D,4,FALSE))/(VLOOKUP($E$30, '2020_Jurisdiction_Pop_Est'!$P$4:$R$10,3, FALSE)))</f>
        <v>603.4657313066333</v>
      </c>
      <c r="AB30" s="280">
        <f>$D$30*((VLOOKUP(AB2,'2020_Jurisdiction_Pop_Est'!$A:$D,4,FALSE))/(VLOOKUP($E$30, '2020_Jurisdiction_Pop_Est'!$P$4:$R$10,3, FALSE)))</f>
        <v>137.75099816522047</v>
      </c>
      <c r="AC30" s="280">
        <f>$D$30*((VLOOKUP(AC2,'2020_Jurisdiction_Pop_Est'!$A:$D,4,FALSE))/(VLOOKUP($E$30, '2020_Jurisdiction_Pop_Est'!$P$4:$R$10,3, FALSE)))</f>
        <v>203.84706999034984</v>
      </c>
      <c r="AD30" s="280">
        <f>$D$30*((VLOOKUP(AD2,'2020_Jurisdiction_Pop_Est'!$A:$D,4,FALSE))/(VLOOKUP($E$30, '2020_Jurisdiction_Pop_Est'!$P$4:$R$10,3, FALSE)))</f>
        <v>123.39552884359185</v>
      </c>
      <c r="AE30" s="280">
        <f>$D$30*((VLOOKUP(AE2,'2020_Jurisdiction_Pop_Est'!$A:$D,4,FALSE))/(VLOOKUP($E$30, '2020_Jurisdiction_Pop_Est'!$P$4:$R$10,3, FALSE)))</f>
        <v>921.52147170652131</v>
      </c>
      <c r="AF30" s="280">
        <f>$D$30*((VLOOKUP(AF2,'2020_Jurisdiction_Pop_Est'!$A:$D,4,FALSE))/(VLOOKUP($E$30, '2020_Jurisdiction_Pop_Est'!$P$4:$R$10,3, FALSE)))</f>
        <v>72.59997624104048</v>
      </c>
      <c r="AG30" s="280">
        <f>$D$30*((VLOOKUP(AG2,'2020_Jurisdiction_Pop_Est'!$A:$D,4,FALSE))/(VLOOKUP($E$30, '2020_Jurisdiction_Pop_Est'!$P$4:$R$10,3, FALSE)))</f>
        <v>55.38417574110079</v>
      </c>
      <c r="AH30" s="281">
        <f>$D$30*((VLOOKUP(AH2,'2020_Jurisdiction_Pop_Est'!$A:$D,4,FALSE))/(VLOOKUP($E$30, '2020_Jurisdiction_Pop_Est'!$P$4:$R$10,3, FALSE)))</f>
        <v>90.790885458486258</v>
      </c>
      <c r="AI30" s="281">
        <f>$D$30*((VLOOKUP(AI2,'2020_Jurisdiction_Pop_Est'!$A:$D,4,FALSE))/(VLOOKUP($E$30, '2020_Jurisdiction_Pop_Est'!$P$4:$R$10,3, FALSE)))</f>
        <v>14.995938464383354</v>
      </c>
      <c r="AJ30" s="281">
        <f>$D$30*((VLOOKUP(AJ2,'2020_Jurisdiction_Pop_Est'!$A:$D,4,FALSE))/(VLOOKUP($E$30, '2020_Jurisdiction_Pop_Est'!$P$4:$R$10,3, FALSE)))</f>
        <v>31.901676676469357</v>
      </c>
      <c r="AK30" s="281">
        <f>$D$30*((VLOOKUP(AK2,'2020_Jurisdiction_Pop_Est'!$A:$D,4,FALSE))/(VLOOKUP($E$30, '2020_Jurisdiction_Pop_Est'!$P$4:$R$10,3, FALSE)))</f>
        <v>84.583824962437433</v>
      </c>
      <c r="AL30" s="281" t="e">
        <f>$D$30*((VLOOKUP(AL2,'2020_Jurisdiction_Pop_Est'!$A:$D,4,FALSE))/(VLOOKUP($E$30, '2020_Jurisdiction_Pop_Est'!$P$4:$R$10,3, FALSE)))</f>
        <v>#N/A</v>
      </c>
      <c r="AM30" s="281">
        <f>$D$30*((VLOOKUP(AM2,'2020_Jurisdiction_Pop_Est'!$A:$D,4,FALSE))/(VLOOKUP($E$30, '2020_Jurisdiction_Pop_Est'!$P$4:$R$10,3, FALSE)))</f>
        <v>30.902856998959457</v>
      </c>
      <c r="AN30" s="281">
        <f>$D$30*((VLOOKUP(AN2,'2020_Jurisdiction_Pop_Est'!$A:$D,4,FALSE))/(VLOOKUP($E$30, '2020_Jurisdiction_Pop_Est'!$P$4:$R$10,3, FALSE)))</f>
        <v>53.851950303932675</v>
      </c>
      <c r="AO30" s="14">
        <f>$D$30*((VLOOKUP(AO2,'2020_Jurisdiction_Pop_Est'!$A:$D,4,FALSE))/(VLOOKUP($E$30, '2020_Jurisdiction_Pop_Est'!$P$4:$R$10,3, FALSE)))</f>
        <v>11490.715808132969</v>
      </c>
      <c r="AP30" s="630">
        <f>$D$30*((VLOOKUP(AP2,'2020_Jurisdiction_Pop_Est'!$A:$D,4,FALSE))/(VLOOKUP($E$30, '2020_Jurisdiction_Pop_Est'!$P$4:$R$10,3, FALSE)))</f>
        <v>2253.7291473553901</v>
      </c>
      <c r="AQ30" s="630">
        <f>$D$30*((VLOOKUP(AQ2,'2020_Jurisdiction_Pop_Est'!$A:$D,4,FALSE))/(VLOOKUP($E$30, '2020_Jurisdiction_Pop_Est'!$P$4:$R$10,3, FALSE)))</f>
        <v>793.90371858281276</v>
      </c>
      <c r="AR30" s="117">
        <f>$D$30*((VLOOKUP(AR2,'2020_Jurisdiction_Pop_Est'!$A:$D,4,FALSE))/(VLOOKUP($E$30, '2020_Jurisdiction_Pop_Est'!$P$4:$R$10,3, FALSE)))</f>
        <v>941.7352035709531</v>
      </c>
      <c r="AS30" s="282">
        <f>$D$30*((VLOOKUP(AS2,'2020_Jurisdiction_Pop_Est'!$A:$D,4,FALSE))/(VLOOKUP($E$30, '2020_Jurisdiction_Pop_Est'!$P$4:$R$10,3, FALSE)))</f>
        <v>44.702276648915287</v>
      </c>
      <c r="AT30" s="282">
        <f>$D$30*((VLOOKUP(AT2,'2020_Jurisdiction_Pop_Est'!$A:$D,4,FALSE))/(VLOOKUP($E$30, '2020_Jurisdiction_Pop_Est'!$P$4:$R$10,3, FALSE)))</f>
        <v>43.724584085512546</v>
      </c>
      <c r="AU30" s="282" t="e">
        <f>$D$30*((VLOOKUP(AU2,'2020_Jurisdiction_Pop_Est'!$A:$D,4,FALSE))/(VLOOKUP($E$30, '2020_Jurisdiction_Pop_Est'!$P$4:$R$10,3, FALSE)))</f>
        <v>#N/A</v>
      </c>
      <c r="AV30" s="33"/>
      <c r="AW30" s="120"/>
      <c r="AX30" s="120">
        <f>$D$30*((VLOOKUP(AX2,'2020_Jurisdiction_Pop_Est'!$A:$D,4,FALSE))/(VLOOKUP($E$30, '2020_Jurisdiction_Pop_Est'!$P$4:$R$10,3, FALSE)))</f>
        <v>1257.080910917497</v>
      </c>
      <c r="AY30" s="297">
        <f>$D$30*((VLOOKUP(AY2,'2020_Jurisdiction_Pop_Est'!$A:$D,4,FALSE))/(VLOOKUP($E$30, '2020_Jurisdiction_Pop_Est'!$P$4:$R$10,3, FALSE)))</f>
        <v>413.73037433158999</v>
      </c>
      <c r="AZ30" s="297">
        <f>$D$30*((VLOOKUP(AZ2,'2020_Jurisdiction_Pop_Est'!$A:$D,4,FALSE))/(VLOOKUP($E$30, '2020_Jurisdiction_Pop_Est'!$P$4:$R$10,3, FALSE)))</f>
        <v>1111.9023788276393</v>
      </c>
      <c r="BA30" s="284" t="s">
        <v>6</v>
      </c>
      <c r="BB30" s="575"/>
      <c r="BC30" s="34">
        <f>$D$30*((VLOOKUP(BC2,'2020_Jurisdiction_Pop_Est'!$A:$D,4,FALSE))/(VLOOKUP($E$30, '2020_Jurisdiction_Pop_Est'!$P$4:$R$10,3, FALSE)))</f>
        <v>1002.9308065268781</v>
      </c>
      <c r="BD30" s="285"/>
      <c r="BE30" s="286">
        <f>$D$30*((VLOOKUP(BE2,'2020_Jurisdiction_Pop_Est'!$A:$D,4,FALSE))/(VLOOKUP($E$30, '2020_Jurisdiction_Pop_Est'!$P$4:$R$10,3, FALSE)))</f>
        <v>541.15151760937636</v>
      </c>
      <c r="BF30" s="286"/>
      <c r="BG30" s="286"/>
      <c r="BH30" s="287"/>
      <c r="BI30" s="288"/>
      <c r="BJ30" s="35"/>
      <c r="BK30" s="639"/>
      <c r="BL30" s="575"/>
      <c r="BM30" s="289"/>
      <c r="BN30" s="35"/>
      <c r="BO30" s="575"/>
      <c r="BP30" s="649"/>
      <c r="BQ30" s="291"/>
      <c r="BR30" s="121"/>
      <c r="BS30" s="121"/>
      <c r="BT30" s="36"/>
      <c r="BU30" s="292"/>
      <c r="BV30" s="293">
        <f>$D$30*((VLOOKUP(BV2,'2020_Jurisdiction_Pop_Est'!$A:$D,4,FALSE))/(VLOOKUP($E$30, '2020_Jurisdiction_Pop_Est'!$P$4:$R$10,3, FALSE)))</f>
        <v>444.82898087342539</v>
      </c>
      <c r="BW30" s="34"/>
      <c r="BX30" s="294"/>
      <c r="BY30" s="65" t="s">
        <v>6</v>
      </c>
      <c r="BZ30" s="65" t="s">
        <v>6</v>
      </c>
      <c r="CA30" s="65" t="s">
        <v>6</v>
      </c>
      <c r="CB30" s="65" t="s">
        <v>6</v>
      </c>
      <c r="CC30" s="65" t="s">
        <v>6</v>
      </c>
      <c r="CD30" s="65" t="s">
        <v>6</v>
      </c>
      <c r="CE30" s="65" t="s">
        <v>6</v>
      </c>
      <c r="CF30" s="65" t="s">
        <v>6</v>
      </c>
      <c r="CG30" s="65"/>
      <c r="CH30" s="299" t="e">
        <f t="shared" si="19"/>
        <v>#N/A</v>
      </c>
      <c r="CI30" s="299">
        <f t="shared" ref="CI30:CI34" si="20">D30</f>
        <v>90300</v>
      </c>
      <c r="CJ30" s="299" t="e">
        <f t="shared" ref="CJ30:CJ34" si="21">CH30-CI30</f>
        <v>#N/A</v>
      </c>
      <c r="CK30" s="569" t="e">
        <f t="shared" ref="CK30:CK34" si="22">(CH30-CI30)/CI30</f>
        <v>#N/A</v>
      </c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</row>
    <row r="31" spans="1:222" s="326" customFormat="1" x14ac:dyDescent="0.3">
      <c r="A31" s="423" t="s">
        <v>184</v>
      </c>
      <c r="B31" s="423" t="s">
        <v>184</v>
      </c>
      <c r="C31" s="425" t="s">
        <v>185</v>
      </c>
      <c r="D31" s="420">
        <v>125000</v>
      </c>
      <c r="E31" s="571" t="s">
        <v>89</v>
      </c>
      <c r="F31" s="426" t="s">
        <v>129</v>
      </c>
      <c r="G31" s="278">
        <f>$D$31*((VLOOKUP(G2,'2020_Jurisdiction_Pop_Est'!$A:$D,4,FALSE))/(VLOOKUP($E$31, '2020_Jurisdiction_Pop_Est'!$P$4:$R$10,3, FALSE)))</f>
        <v>100385.31195907816</v>
      </c>
      <c r="H31" s="279">
        <f>$D$31*((VLOOKUP(H2,'2020_Jurisdiction_Pop_Est'!$A:$D,4,FALSE))/(VLOOKUP($E$31, '2020_Jurisdiction_Pop_Est'!$P$4:$R$10,3, FALSE)))</f>
        <v>1007.3564951404963</v>
      </c>
      <c r="I31" s="279">
        <f>$D$31*((VLOOKUP(I2,'2020_Jurisdiction_Pop_Est'!$A:$D,4,FALSE))/(VLOOKUP($E$31, '2020_Jurisdiction_Pop_Est'!$P$4:$R$10,3, FALSE)))</f>
        <v>685.12832457593413</v>
      </c>
      <c r="J31" s="279">
        <f>$D$31*((VLOOKUP(J2,'2020_Jurisdiction_Pop_Est'!$A:$D,4,FALSE))/(VLOOKUP($E$31, '2020_Jurisdiction_Pop_Est'!$P$4:$R$10,3, FALSE)))</f>
        <v>68898.702307571933</v>
      </c>
      <c r="K31" s="279">
        <f>$D$31*((VLOOKUP(K2,'2020_Jurisdiction_Pop_Est'!$A:$D,4,FALSE))/(VLOOKUP($E$31, '2020_Jurisdiction_Pop_Est'!$P$4:$R$10,3, FALSE)))</f>
        <v>3811.8884299181022</v>
      </c>
      <c r="L31" s="279">
        <f>$D$31*((VLOOKUP(L2,'2020_Jurisdiction_Pop_Est'!$A:$D,4,FALSE))/(VLOOKUP($E$31, '2020_Jurisdiction_Pop_Est'!$P$4:$R$10,3, FALSE)))</f>
        <v>2713.7303345047048</v>
      </c>
      <c r="M31" s="279">
        <f>$D$31*((VLOOKUP(M2,'2020_Jurisdiction_Pop_Est'!$A:$D,4,FALSE))/(VLOOKUP($E$31, '2020_Jurisdiction_Pop_Est'!$P$4:$R$10,3, FALSE)))</f>
        <v>644.89633357282571</v>
      </c>
      <c r="N31" s="279">
        <f>$D$31*((VLOOKUP(N2,'2020_Jurisdiction_Pop_Est'!$A:$D,4,FALSE))/(VLOOKUP($E$31, '2020_Jurisdiction_Pop_Est'!$P$4:$R$10,3, FALSE)))</f>
        <v>3222.1916378764981</v>
      </c>
      <c r="O31" s="279">
        <f>$D$31*((VLOOKUP(O2,'2020_Jurisdiction_Pop_Est'!$A:$D,4,FALSE))/(VLOOKUP($E$31, '2020_Jurisdiction_Pop_Est'!$P$4:$R$10,3, FALSE)))</f>
        <v>441.49357648079791</v>
      </c>
      <c r="P31" s="279">
        <f>$D$31*((VLOOKUP(P2,'2020_Jurisdiction_Pop_Est'!$A:$D,4,FALSE))/(VLOOKUP($E$31, '2020_Jurisdiction_Pop_Est'!$P$4:$R$10,3, FALSE)))</f>
        <v>2881.4566875751093</v>
      </c>
      <c r="Q31" s="279">
        <f>$D$31*((VLOOKUP(Q2,'2020_Jurisdiction_Pop_Est'!$A:$D,4,FALSE))/(VLOOKUP($E$31, '2020_Jurisdiction_Pop_Est'!$P$4:$R$10,3, FALSE)))</f>
        <v>827.27071294789914</v>
      </c>
      <c r="R31" s="279">
        <f>$D$31*((VLOOKUP(R2,'2020_Jurisdiction_Pop_Est'!$A:$D,4,FALSE))/(VLOOKUP($E$31, '2020_Jurisdiction_Pop_Est'!$P$4:$R$10,3, FALSE)))</f>
        <v>2836.7087460161174</v>
      </c>
      <c r="S31" s="279">
        <f>$D$31*((VLOOKUP(S2,'2020_Jurisdiction_Pop_Est'!$A:$D,4,FALSE))/(VLOOKUP($E$31, '2020_Jurisdiction_Pop_Est'!$P$4:$R$10,3, FALSE)))</f>
        <v>2677.8794826239655</v>
      </c>
      <c r="T31" s="279">
        <f>$D$31*((VLOOKUP(T2,'2020_Jurisdiction_Pop_Est'!$A:$D,4,FALSE))/(VLOOKUP($E$31, '2020_Jurisdiction_Pop_Est'!$P$4:$R$10,3, FALSE)))</f>
        <v>3063.2258276119742</v>
      </c>
      <c r="U31" s="279">
        <f>$D$31*((VLOOKUP(U2,'2020_Jurisdiction_Pop_Est'!$A:$D,4,FALSE))/(VLOOKUP($E$31, '2020_Jurisdiction_Pop_Est'!$P$4:$R$10,3, FALSE)))</f>
        <v>1462.1085953312058</v>
      </c>
      <c r="V31" s="279">
        <f>$D$31*((VLOOKUP(V2,'2020_Jurisdiction_Pop_Est'!$A:$D,4,FALSE))/(VLOOKUP($E$31, '2020_Jurisdiction_Pop_Est'!$P$4:$R$10,3, FALSE)))</f>
        <v>1093.1705607485458</v>
      </c>
      <c r="W31" s="280">
        <f>$D$31*((VLOOKUP(W2,'2020_Jurisdiction_Pop_Est'!$A:$D,4,FALSE))/(VLOOKUP($E$31, '2020_Jurisdiction_Pop_Est'!$P$4:$R$10,3, FALSE)))</f>
        <v>606.92075070002807</v>
      </c>
      <c r="X31" s="280">
        <f>$D$31*((VLOOKUP(X2,'2020_Jurisdiction_Pop_Est'!$A:$D,4,FALSE))/(VLOOKUP($E$31, '2020_Jurisdiction_Pop_Est'!$P$4:$R$10,3, FALSE)))</f>
        <v>318.01977112856531</v>
      </c>
      <c r="Y31" s="280">
        <f>$D$31*((VLOOKUP(Y2,'2020_Jurisdiction_Pop_Est'!$A:$D,4,FALSE))/(VLOOKUP($E$31, '2020_Jurisdiction_Pop_Est'!$P$4:$R$10,3, FALSE)))</f>
        <v>744.9593545006544</v>
      </c>
      <c r="Z31" s="280">
        <f>$D$31*((VLOOKUP(Z2,'2020_Jurisdiction_Pop_Est'!$A:$D,4,FALSE))/(VLOOKUP($E$31, '2020_Jurisdiction_Pop_Est'!$P$4:$R$10,3, FALSE)))</f>
        <v>1000.6737605668021</v>
      </c>
      <c r="AA31" s="280">
        <f>$D$31*((VLOOKUP(AA2,'2020_Jurisdiction_Pop_Est'!$A:$D,4,FALSE))/(VLOOKUP($E$31, '2020_Jurisdiction_Pop_Est'!$P$4:$R$10,3, FALSE)))</f>
        <v>835.36230801028967</v>
      </c>
      <c r="AB31" s="280">
        <f>$D$31*((VLOOKUP(AB2,'2020_Jurisdiction_Pop_Est'!$A:$D,4,FALSE))/(VLOOKUP($E$31, '2020_Jurisdiction_Pop_Est'!$P$4:$R$10,3, FALSE)))</f>
        <v>190.68521340700508</v>
      </c>
      <c r="AC31" s="280">
        <f>$D$31*((VLOOKUP(AC2,'2020_Jurisdiction_Pop_Est'!$A:$D,4,FALSE))/(VLOOKUP($E$31, '2020_Jurisdiction_Pop_Est'!$P$4:$R$10,3, FALSE)))</f>
        <v>282.18032944400585</v>
      </c>
      <c r="AD31" s="280">
        <f>$D$31*((VLOOKUP(AD2,'2020_Jurisdiction_Pop_Est'!$A:$D,4,FALSE))/(VLOOKUP($E$31, '2020_Jurisdiction_Pop_Est'!$P$4:$R$10,3, FALSE)))</f>
        <v>170.81330127850478</v>
      </c>
      <c r="AE31" s="280">
        <f>$D$31*((VLOOKUP(AE2,'2020_Jurisdiction_Pop_Est'!$A:$D,4,FALSE))/(VLOOKUP($E$31, '2020_Jurisdiction_Pop_Est'!$P$4:$R$10,3, FALSE)))</f>
        <v>1275.6388035804557</v>
      </c>
      <c r="AF31" s="280">
        <f>$D$31*((VLOOKUP(AF2,'2020_Jurisdiction_Pop_Est'!$A:$D,4,FALSE))/(VLOOKUP($E$31, '2020_Jurisdiction_Pop_Est'!$P$4:$R$10,3, FALSE)))</f>
        <v>100.49830598150676</v>
      </c>
      <c r="AG31" s="280">
        <f>$D$31*((VLOOKUP(AG2,'2020_Jurisdiction_Pop_Est'!$A:$D,4,FALSE))/(VLOOKUP($E$31, '2020_Jurisdiction_Pop_Est'!$P$4:$R$10,3, FALSE)))</f>
        <v>76.66690994061571</v>
      </c>
      <c r="AH31" s="281">
        <f>$D$31*((VLOOKUP(AH2,'2020_Jurisdiction_Pop_Est'!$A:$D,4,FALSE))/(VLOOKUP($E$31, '2020_Jurisdiction_Pop_Est'!$P$4:$R$10,3, FALSE)))</f>
        <v>125.67952029137079</v>
      </c>
      <c r="AI31" s="281">
        <f>$D$31*((VLOOKUP(AI2,'2020_Jurisdiction_Pop_Est'!$A:$D,4,FALSE))/(VLOOKUP($E$31, '2020_Jurisdiction_Pop_Est'!$P$4:$R$10,3, FALSE)))</f>
        <v>20.758497320574964</v>
      </c>
      <c r="AJ31" s="281">
        <f>$D$31*((VLOOKUP(AJ2,'2020_Jurisdiction_Pop_Est'!$A:$D,4,FALSE))/(VLOOKUP($E$31, '2020_Jurisdiction_Pop_Est'!$P$4:$R$10,3, FALSE)))</f>
        <v>44.160681999542298</v>
      </c>
      <c r="AK31" s="281">
        <f>$D$31*((VLOOKUP(AK2,'2020_Jurisdiction_Pop_Est'!$A:$D,4,FALSE))/(VLOOKUP($E$31, '2020_Jurisdiction_Pop_Est'!$P$4:$R$10,3, FALSE)))</f>
        <v>117.08724385719468</v>
      </c>
      <c r="AL31" s="281" t="e">
        <f>$D$31*((VLOOKUP(AL2,'2020_Jurisdiction_Pop_Est'!$A:$D,4,FALSE))/(VLOOKUP($E$31, '2020_Jurisdiction_Pop_Est'!$P$4:$R$10,3, FALSE)))</f>
        <v>#N/A</v>
      </c>
      <c r="AM31" s="281">
        <f>$D$31*((VLOOKUP(AM2,'2020_Jurisdiction_Pop_Est'!$A:$D,4,FALSE))/(VLOOKUP($E$31, '2020_Jurisdiction_Pop_Est'!$P$4:$R$10,3, FALSE)))</f>
        <v>42.778041249943882</v>
      </c>
      <c r="AN31" s="281">
        <f>$D$31*((VLOOKUP(AN2,'2020_Jurisdiction_Pop_Est'!$A:$D,4,FALSE))/(VLOOKUP($E$31, '2020_Jurisdiction_Pop_Est'!$P$4:$R$10,3, FALSE)))</f>
        <v>74.545889125045235</v>
      </c>
      <c r="AO31" s="14">
        <f>$D$31*((VLOOKUP(AO2,'2020_Jurisdiction_Pop_Est'!$A:$D,4,FALSE))/(VLOOKUP($E$31, '2020_Jurisdiction_Pop_Est'!$P$4:$R$10,3, FALSE)))</f>
        <v>15906.306489663579</v>
      </c>
      <c r="AP31" s="630">
        <f>$D$31*((VLOOKUP(AP2,'2020_Jurisdiction_Pop_Est'!$A:$D,4,FALSE))/(VLOOKUP($E$31, '2020_Jurisdiction_Pop_Est'!$P$4:$R$10,3, FALSE)))</f>
        <v>3119.7801043125555</v>
      </c>
      <c r="AQ31" s="630">
        <f>$D$31*((VLOOKUP(AQ2,'2020_Jurisdiction_Pop_Est'!$A:$D,4,FALSE))/(VLOOKUP($E$31, '2020_Jurisdiction_Pop_Est'!$P$4:$R$10,3, FALSE)))</f>
        <v>1098.9807843062192</v>
      </c>
      <c r="AR31" s="117">
        <f>$D$31*((VLOOKUP(AR2,'2020_Jurisdiction_Pop_Est'!$A:$D,4,FALSE))/(VLOOKUP($E$31, '2020_Jurisdiction_Pop_Est'!$P$4:$R$10,3, FALSE)))</f>
        <v>1303.6201599819394</v>
      </c>
      <c r="AS31" s="282">
        <f>$D$31*((VLOOKUP(AS2,'2020_Jurisdiction_Pop_Est'!$A:$D,4,FALSE))/(VLOOKUP($E$31, '2020_Jurisdiction_Pop_Est'!$P$4:$R$10,3, FALSE)))</f>
        <v>61.880227919317953</v>
      </c>
      <c r="AT31" s="282">
        <f>$D$31*((VLOOKUP(AT2,'2020_Jurisdiction_Pop_Est'!$A:$D,4,FALSE))/(VLOOKUP($E$31, '2020_Jurisdiction_Pop_Est'!$P$4:$R$10,3, FALSE)))</f>
        <v>60.526832897996329</v>
      </c>
      <c r="AU31" s="282" t="e">
        <f>$D$31*((VLOOKUP(AU2,'2020_Jurisdiction_Pop_Est'!$A:$D,4,FALSE))/(VLOOKUP($E$31, '2020_Jurisdiction_Pop_Est'!$P$4:$R$10,3, FALSE)))</f>
        <v>#N/A</v>
      </c>
      <c r="AV31" s="33"/>
      <c r="AW31" s="120" t="s">
        <v>6</v>
      </c>
      <c r="AX31" s="120">
        <f>$D$31*((VLOOKUP(AX2,'2020_Jurisdiction_Pop_Est'!$A:$D,4,FALSE))/(VLOOKUP($E$31, '2020_Jurisdiction_Pop_Est'!$P$4:$R$10,3, FALSE)))</f>
        <v>1740.1452255225595</v>
      </c>
      <c r="AY31" s="297">
        <f>$D$31*((VLOOKUP(AY2,'2020_Jurisdiction_Pop_Est'!$A:$D,4,FALSE))/(VLOOKUP($E$31, '2020_Jurisdiction_Pop_Est'!$P$4:$R$10,3, FALSE)))</f>
        <v>572.7164650215808</v>
      </c>
      <c r="AZ31" s="297">
        <f>$D$31*((VLOOKUP(AZ2,'2020_Jurisdiction_Pop_Est'!$A:$D,4,FALSE))/(VLOOKUP($E$31, '2020_Jurisdiction_Pop_Est'!$P$4:$R$10,3, FALSE)))</f>
        <v>1539.1782652652812</v>
      </c>
      <c r="BA31" s="284" t="s">
        <v>6</v>
      </c>
      <c r="BB31" s="575"/>
      <c r="BC31" s="34">
        <f>$D$31*((VLOOKUP(BC2,'2020_Jurisdiction_Pop_Est'!$A:$D,4,FALSE))/(VLOOKUP($E$31, '2020_Jurisdiction_Pop_Est'!$P$4:$R$10,3, FALSE)))</f>
        <v>1388.331681238757</v>
      </c>
      <c r="BD31" s="285"/>
      <c r="BE31" s="286">
        <f>$D$31*((VLOOKUP(BE2,'2020_Jurisdiction_Pop_Est'!$A:$D,4,FALSE))/(VLOOKUP($E$31, '2020_Jurisdiction_Pop_Est'!$P$4:$R$10,3, FALSE)))</f>
        <v>749.10232227211566</v>
      </c>
      <c r="BF31" s="286"/>
      <c r="BG31" s="286" t="s">
        <v>6</v>
      </c>
      <c r="BH31" s="287"/>
      <c r="BI31" s="288"/>
      <c r="BJ31" s="35"/>
      <c r="BK31" s="639"/>
      <c r="BL31" s="575"/>
      <c r="BM31" s="289" t="s">
        <v>6</v>
      </c>
      <c r="BN31" s="35"/>
      <c r="BO31" s="575"/>
      <c r="BP31" s="649"/>
      <c r="BQ31" s="291" t="s">
        <v>6</v>
      </c>
      <c r="BR31" s="121"/>
      <c r="BS31" s="121"/>
      <c r="BT31" s="36"/>
      <c r="BU31" s="292" t="s">
        <v>6</v>
      </c>
      <c r="BV31" s="293">
        <f>$D$31*((VLOOKUP(BV2,'2020_Jurisdiction_Pop_Est'!$A:$D,4,FALSE))/(VLOOKUP($E$31, '2020_Jurisdiction_Pop_Est'!$P$4:$R$10,3, FALSE)))</f>
        <v>615.76547739953673</v>
      </c>
      <c r="BW31" s="34"/>
      <c r="BX31" s="294"/>
      <c r="BY31" s="65"/>
      <c r="BZ31" s="65"/>
      <c r="CA31" s="65"/>
      <c r="CB31" s="65"/>
      <c r="CC31" s="65"/>
      <c r="CD31" s="65"/>
      <c r="CE31" s="65"/>
      <c r="CF31" s="65"/>
      <c r="CG31" s="65"/>
      <c r="CH31" s="299" t="e">
        <f t="shared" si="19"/>
        <v>#N/A</v>
      </c>
      <c r="CI31" s="299">
        <f t="shared" si="20"/>
        <v>125000</v>
      </c>
      <c r="CJ31" s="299" t="e">
        <f t="shared" si="21"/>
        <v>#N/A</v>
      </c>
      <c r="CK31" s="569" t="e">
        <f t="shared" si="22"/>
        <v>#N/A</v>
      </c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</row>
    <row r="32" spans="1:222" s="326" customFormat="1" x14ac:dyDescent="0.3">
      <c r="A32" s="28" t="s">
        <v>186</v>
      </c>
      <c r="B32" s="28" t="s">
        <v>187</v>
      </c>
      <c r="C32" s="425" t="s">
        <v>188</v>
      </c>
      <c r="D32" s="420">
        <v>130000</v>
      </c>
      <c r="E32" s="571" t="s">
        <v>189</v>
      </c>
      <c r="F32" s="525" t="s">
        <v>129</v>
      </c>
      <c r="G32" s="278">
        <f>$D$32*((VLOOKUP(G2,'2020_Jurisdiction_Pop_Est'!$A:$D,4,FALSE))/(VLOOKUP($E$32,'2020_Jurisdiction_Pop_Est'!$P$4:$R$10,3,FALSE)))</f>
        <v>84763.037288817606</v>
      </c>
      <c r="H32" s="279">
        <f>$D$32*((VLOOKUP(H2,'2020_Jurisdiction_Pop_Est'!$A:$D,4,FALSE))/(VLOOKUP($E$32,'2020_Jurisdiction_Pop_Est'!$P$4:$R$10,3,FALSE)))</f>
        <v>850.58854223149865</v>
      </c>
      <c r="I32" s="279">
        <f>$D$32*((VLOOKUP(I2,'2020_Jurisdiction_Pop_Est'!$A:$D,4,FALSE))/(VLOOKUP($E$32,'2020_Jurisdiction_Pop_Est'!$P$4:$R$10,3,FALSE)))</f>
        <v>578.50652242161277</v>
      </c>
      <c r="J32" s="279">
        <f>$D$32*((VLOOKUP(J2,'2020_Jurisdiction_Pop_Est'!$A:$D,4,FALSE))/(VLOOKUP($E$32,'2020_Jurisdiction_Pop_Est'!$P$4:$R$10,3,FALSE)))</f>
        <v>58176.471825166533</v>
      </c>
      <c r="K32" s="279">
        <f>$D$32*((VLOOKUP(K2,'2020_Jurisdiction_Pop_Est'!$A:$D,4,FALSE))/(VLOOKUP($E$32,'2020_Jurisdiction_Pop_Est'!$P$4:$R$10,3,FALSE)))</f>
        <v>3218.6704889423909</v>
      </c>
      <c r="L32" s="279">
        <f>$D$32*((VLOOKUP(L2,'2020_Jurisdiction_Pop_Est'!$A:$D,4,FALSE))/(VLOOKUP($E$32,'2020_Jurisdiction_Pop_Est'!$P$4:$R$10,3,FALSE)))</f>
        <v>2291.4111740688377</v>
      </c>
      <c r="M32" s="279">
        <f>$D$32*((VLOOKUP(M2,'2020_Jurisdiction_Pop_Est'!$A:$D,4,FALSE))/(VLOOKUP($E$32,'2020_Jurisdiction_Pop_Est'!$P$4:$R$10,3,FALSE)))</f>
        <v>544.53555907002192</v>
      </c>
      <c r="N32" s="279">
        <f>$D$32*((VLOOKUP(N2,'2020_Jurisdiction_Pop_Est'!$A:$D,4,FALSE))/(VLOOKUP($E$32,'2020_Jurisdiction_Pop_Est'!$P$4:$R$10,3,FALSE)))</f>
        <v>2720.7441469562777</v>
      </c>
      <c r="O32" s="279">
        <f>$D$32*((VLOOKUP(O2,'2020_Jurisdiction_Pop_Est'!$A:$D,4,FALSE))/(VLOOKUP($E$32,'2020_Jurisdiction_Pop_Est'!$P$4:$R$10,3,FALSE)))</f>
        <v>372.78697207486351</v>
      </c>
      <c r="P32" s="279">
        <f>$D$32*((VLOOKUP(P2,'2020_Jurisdiction_Pop_Est'!$A:$D,4,FALSE))/(VLOOKUP($E$32,'2020_Jurisdiction_Pop_Est'!$P$4:$R$10,3,FALSE)))</f>
        <v>2433.0354300697518</v>
      </c>
      <c r="Q32" s="279">
        <f>$D$32*((VLOOKUP(Q2,'2020_Jurisdiction_Pop_Est'!$A:$D,4,FALSE))/(VLOOKUP($E$32,'2020_Jurisdiction_Pop_Est'!$P$4:$R$10,3,FALSE)))</f>
        <v>698.52826993389795</v>
      </c>
      <c r="R32" s="279">
        <f>$D$32*((VLOOKUP(R2,'2020_Jurisdiction_Pop_Est'!$A:$D,4,FALSE))/(VLOOKUP($E$32,'2020_Jurisdiction_Pop_Est'!$P$4:$R$10,3,FALSE)))</f>
        <v>2395.2513024425057</v>
      </c>
      <c r="S32" s="279">
        <f>$D$32*((VLOOKUP(S2,'2020_Jurisdiction_Pop_Est'!$A:$D,4,FALSE))/(VLOOKUP($E$32,'2020_Jurisdiction_Pop_Est'!$P$4:$R$10,3,FALSE)))</f>
        <v>2261.1395433342359</v>
      </c>
      <c r="T32" s="279">
        <f>$D$32*((VLOOKUP(T2,'2020_Jurisdiction_Pop_Est'!$A:$D,4,FALSE))/(VLOOKUP($E$32,'2020_Jurisdiction_Pop_Est'!$P$4:$R$10,3,FALSE)))</f>
        <v>2586.5170908248811</v>
      </c>
      <c r="U32" s="279">
        <f>$D$32*((VLOOKUP(U2,'2020_Jurisdiction_Pop_Est'!$A:$D,4,FALSE))/(VLOOKUP($E$32,'2020_Jurisdiction_Pop_Est'!$P$4:$R$10,3,FALSE)))</f>
        <v>1234.5707052928287</v>
      </c>
      <c r="V32" s="279">
        <f>$D$32*((VLOOKUP(V2,'2020_Jurisdiction_Pop_Est'!$A:$D,4,FALSE))/(VLOOKUP($E$32,'2020_Jurisdiction_Pop_Est'!$P$4:$R$10,3,FALSE)))</f>
        <v>923.04795587565104</v>
      </c>
      <c r="W32" s="280">
        <f>$D$32*((VLOOKUP(W2,'2020_Jurisdiction_Pop_Est'!$A:$D,4,FALSE))/(VLOOKUP($E$32,'2020_Jurisdiction_Pop_Est'!$P$4:$R$10,3,FALSE)))</f>
        <v>512.46985459301925</v>
      </c>
      <c r="X32" s="280">
        <f>$D$32*((VLOOKUP(X2,'2020_Jurisdiction_Pop_Est'!$A:$D,4,FALSE))/(VLOOKUP($E$32,'2020_Jurisdiction_Pop_Est'!$P$4:$R$10,3,FALSE)))</f>
        <v>268.52854459166804</v>
      </c>
      <c r="Y32" s="280">
        <f>$D$32*((VLOOKUP(Y2,'2020_Jurisdiction_Pop_Est'!$A:$D,4,FALSE))/(VLOOKUP($E$32,'2020_Jurisdiction_Pop_Est'!$P$4:$R$10,3,FALSE)))</f>
        <v>629.0264612609202</v>
      </c>
      <c r="Z32" s="280">
        <f>$D$32*((VLOOKUP(Z2,'2020_Jurisdiction_Pop_Est'!$A:$D,4,FALSE))/(VLOOKUP($E$32,'2020_Jurisdiction_Pop_Est'!$P$4:$R$10,3,FALSE)))</f>
        <v>844.9457956104369</v>
      </c>
      <c r="AA32" s="280">
        <f>$D$32*((VLOOKUP(AA2,'2020_Jurisdiction_Pop_Est'!$A:$D,4,FALSE))/(VLOOKUP($E$32,'2020_Jurisdiction_Pop_Est'!$P$4:$R$10,3,FALSE)))</f>
        <v>705.36062578969313</v>
      </c>
      <c r="AB32" s="280">
        <f>$D$32*((VLOOKUP(AB2,'2020_Jurisdiction_Pop_Est'!$A:$D,4,FALSE))/(VLOOKUP($E$32,'2020_Jurisdiction_Pop_Est'!$P$4:$R$10,3,FALSE)))</f>
        <v>161.01018703844792</v>
      </c>
      <c r="AC32" s="280">
        <f>$D$32*((VLOOKUP(AC2,'2020_Jurisdiction_Pop_Est'!$A:$D,4,FALSE))/(VLOOKUP($E$32,'2020_Jurisdiction_Pop_Est'!$P$4:$R$10,3,FALSE)))</f>
        <v>238.26654836300568</v>
      </c>
      <c r="AD32" s="280">
        <f>$D$32*((VLOOKUP(AD2,'2020_Jurisdiction_Pop_Est'!$A:$D,4,FALSE))/(VLOOKUP($E$32,'2020_Jurisdiction_Pop_Est'!$P$4:$R$10,3,FALSE)))</f>
        <v>144.2308037215457</v>
      </c>
      <c r="AE32" s="280">
        <f>$D$32*((VLOOKUP(AE2,'2020_Jurisdiction_Pop_Est'!$A:$D,4,FALSE))/(VLOOKUP($E$32,'2020_Jurisdiction_Pop_Est'!$P$4:$R$10,3,FALSE)))</f>
        <v>1077.1199228730852</v>
      </c>
      <c r="AF32" s="280">
        <f>$D$32*((VLOOKUP(AF2,'2020_Jurisdiction_Pop_Est'!$A:$D,4,FALSE))/(VLOOKUP($E$32,'2020_Jurisdiction_Pop_Est'!$P$4:$R$10,3,FALSE)))</f>
        <v>84.858446829811356</v>
      </c>
      <c r="AG32" s="280">
        <f>$D$32*((VLOOKUP(AG2,'2020_Jurisdiction_Pop_Est'!$A:$D,4,FALSE))/(VLOOKUP($E$32,'2020_Jurisdiction_Pop_Est'!$P$4:$R$10,3,FALSE)))</f>
        <v>64.735766809829087</v>
      </c>
      <c r="AH32" s="281">
        <f>$D$32*((VLOOKUP(AH2,'2020_Jurisdiction_Pop_Est'!$A:$D,4,FALSE))/(VLOOKUP($E$32,'2020_Jurisdiction_Pop_Est'!$P$4:$R$10,3,FALSE)))</f>
        <v>106.12088219879054</v>
      </c>
      <c r="AI32" s="281">
        <f>$D$32*((VLOOKUP(AI2,'2020_Jurisdiction_Pop_Est'!$A:$D,4,FALSE))/(VLOOKUP($E$32,'2020_Jurisdiction_Pop_Est'!$P$4:$R$10,3,FALSE)))</f>
        <v>17.527995362120247</v>
      </c>
      <c r="AJ32" s="281">
        <f>$D$32*((VLOOKUP(AJ2,'2020_Jurisdiction_Pop_Est'!$A:$D,4,FALSE))/(VLOOKUP($E$32,'2020_Jurisdiction_Pop_Est'!$P$4:$R$10,3,FALSE)))</f>
        <v>37.288259228130158</v>
      </c>
      <c r="AK32" s="281">
        <f>$D$32*((VLOOKUP(AK2,'2020_Jurisdiction_Pop_Est'!$A:$D,4,FALSE))/(VLOOKUP($E$32,'2020_Jurisdiction_Pop_Est'!$P$4:$R$10,3,FALSE)))</f>
        <v>98.865762564527799</v>
      </c>
      <c r="AL32" s="281" t="e">
        <f>$D$32*((VLOOKUP(AL2,'2020_Jurisdiction_Pop_Est'!$A:$D,4,FALSE))/(VLOOKUP($E$32,'2020_Jurisdiction_Pop_Est'!$P$4:$R$10,3,FALSE)))</f>
        <v>#N/A</v>
      </c>
      <c r="AM32" s="281">
        <f>$D$32*((VLOOKUP(AM2,'2020_Jurisdiction_Pop_Est'!$A:$D,4,FALSE))/(VLOOKUP($E$32,'2020_Jurisdiction_Pop_Est'!$P$4:$R$10,3,FALSE)))</f>
        <v>36.120789335094159</v>
      </c>
      <c r="AN32" s="281">
        <f>$D$32*((VLOOKUP(AN2,'2020_Jurisdiction_Pop_Est'!$A:$D,4,FALSE))/(VLOOKUP($E$32,'2020_Jurisdiction_Pop_Est'!$P$4:$R$10,3,FALSE)))</f>
        <v>62.944825854703637</v>
      </c>
      <c r="AO32" s="14">
        <f>$D$32*((VLOOKUP(AO2,'2020_Jurisdiction_Pop_Est'!$A:$D,4,FALSE))/(VLOOKUP($E$32,'2020_Jurisdiction_Pop_Est'!$P$4:$R$10,3,FALSE)))</f>
        <v>13430.917569497951</v>
      </c>
      <c r="AP32" s="630">
        <f>$D$32*((VLOOKUP(AP2,'2020_Jurisdiction_Pop_Est'!$A:$D,4,FALSE))/(VLOOKUP($E$32,'2020_Jurisdiction_Pop_Est'!$P$4:$R$10,3,FALSE)))</f>
        <v>2634.2702149748325</v>
      </c>
      <c r="AQ32" s="630">
        <f>$D$32*((VLOOKUP(AQ2,'2020_Jurisdiction_Pop_Est'!$A:$D,4,FALSE))/(VLOOKUP($E$32,'2020_Jurisdiction_Pop_Est'!$P$4:$R$10,3,FALSE)))</f>
        <v>927.95397436046892</v>
      </c>
      <c r="AR32" s="117">
        <f>$D$32*((VLOOKUP(AR2,'2020_Jurisdiction_Pop_Est'!$A:$D,4,FALSE))/(VLOOKUP($E$32,'2020_Jurisdiction_Pop_Est'!$P$4:$R$10,3,FALSE)))</f>
        <v>1100.7467335066719</v>
      </c>
      <c r="AS32" s="282">
        <f>$D$32*((VLOOKUP(AS2,'2020_Jurisdiction_Pop_Est'!$A:$D,4,FALSE))/(VLOOKUP($E$32,'2020_Jurisdiction_Pop_Est'!$P$4:$R$10,3,FALSE)))</f>
        <v>52.250234264389753</v>
      </c>
      <c r="AT32" s="282">
        <f>$D$32*((VLOOKUP(AT2,'2020_Jurisdiction_Pop_Est'!$A:$D,4,FALSE))/(VLOOKUP($E$32,'2020_Jurisdiction_Pop_Est'!$P$4:$R$10,3,FALSE)))</f>
        <v>51.107458788376398</v>
      </c>
      <c r="AU32" s="282" t="e">
        <f>$D$32*((VLOOKUP(AU2,'2020_Jurisdiction_Pop_Est'!$A:$D,4,FALSE))/(VLOOKUP($E$32,'2020_Jurisdiction_Pop_Est'!$P$4:$R$10,3,FALSE)))</f>
        <v>#N/A</v>
      </c>
      <c r="AV32" s="33">
        <f>$D$32*((VLOOKUP(AV2,'2020_Jurisdiction_Pop_Est'!$A:$D,4,FALSE))/(VLOOKUP($E$32,'2020_Jurisdiction_Pop_Est'!$P$4:$R$10,3,FALSE)))</f>
        <v>10042.292919672469</v>
      </c>
      <c r="AW32" s="120">
        <f>$D$32*((VLOOKUP(AW2,'2020_Jurisdiction_Pop_Est'!$A:$D,4,FALSE))/(VLOOKUP($E$32,'2020_Jurisdiction_Pop_Est'!$P$4:$R$10,3,FALSE)))</f>
        <v>2580.4430339202254</v>
      </c>
      <c r="AX32" s="120">
        <f>$D$32*((VLOOKUP(AX2,'2020_Jurisdiction_Pop_Est'!$A:$D,4,FALSE))/(VLOOKUP($E$32,'2020_Jurisdiction_Pop_Est'!$P$4:$R$10,3,FALSE)))</f>
        <v>1469.3384097770665</v>
      </c>
      <c r="AY32" s="297">
        <f>$D$32*((VLOOKUP(AY2,'2020_Jurisdiction_Pop_Est'!$A:$D,4,FALSE))/(VLOOKUP($E$32,'2020_Jurisdiction_Pop_Est'!$P$4:$R$10,3,FALSE)))</f>
        <v>483.58854630379983</v>
      </c>
      <c r="AZ32" s="297">
        <f>$D$32*((VLOOKUP(AZ2,'2020_Jurisdiction_Pop_Est'!$A:$D,4,FALSE))/(VLOOKUP($E$32,'2020_Jurisdiction_Pop_Est'!$P$4:$R$10,3,FALSE)))</f>
        <v>1299.6465533324495</v>
      </c>
      <c r="BA32" s="284">
        <f>$D$32*((VLOOKUP(BA2,'2020_Jurisdiction_Pop_Est'!$A:$D,4,FALSE))/(VLOOKUP($E$32,'2020_Jurisdiction_Pop_Est'!$P$4:$R$10,3,FALSE)))</f>
        <v>1805.1716622822951</v>
      </c>
      <c r="BB32" s="575"/>
      <c r="BC32" s="34">
        <f>$D$32*((VLOOKUP(BC2,'2020_Jurisdiction_Pop_Est'!$A:$D,4,FALSE))/(VLOOKUP($E$32,'2020_Jurisdiction_Pop_Est'!$P$4:$R$10,3,FALSE)))</f>
        <v>1172.2751841829138</v>
      </c>
      <c r="BD32" s="285" t="e">
        <f>$D$32*((VLOOKUP(BD2,'2020_Jurisdiction_Pop_Est'!$A:$D,4,FALSE))/(VLOOKUP($E$32,'2020_Jurisdiction_Pop_Est'!$P$4:$R$10,3,FALSE)))</f>
        <v>#N/A</v>
      </c>
      <c r="BE32" s="286">
        <f>$D$32*((VLOOKUP(BE2,'2020_Jurisdiction_Pop_Est'!$A:$D,4,FALSE))/(VLOOKUP($E$32,'2020_Jurisdiction_Pop_Est'!$P$4:$R$10,3,FALSE)))</f>
        <v>632.5246874938764</v>
      </c>
      <c r="BF32" s="286">
        <f>$D$32*((VLOOKUP(BF2,'2020_Jurisdiction_Pop_Est'!$A:$D,4,FALSE))/(VLOOKUP($E$32,'2020_Jurisdiction_Pop_Est'!$P$4:$R$10,3,FALSE)))</f>
        <v>281.98111916271148</v>
      </c>
      <c r="BG32" s="286">
        <f>$D$32*((VLOOKUP(BG2,'2020_Jurisdiction_Pop_Est'!$A:$D,4,FALSE))/(VLOOKUP($E$32,'2020_Jurisdiction_Pop_Est'!$P$4:$R$10,3,FALSE)))</f>
        <v>400.10750335782092</v>
      </c>
      <c r="BH32" s="287"/>
      <c r="BI32" s="288"/>
      <c r="BJ32" s="35"/>
      <c r="BK32" s="639"/>
      <c r="BL32" s="575"/>
      <c r="BM32" s="289" t="e">
        <f>$D$32*((VLOOKUP(BM2,'2020_Jurisdiction_Pop_Est'!$A:$D,4,FALSE))/(VLOOKUP($E$32,'2020_Jurisdiction_Pop_Est'!$P$4:$R$10,3,FALSE)))</f>
        <v>#N/A</v>
      </c>
      <c r="BN32" s="35"/>
      <c r="BO32" s="575"/>
      <c r="BP32" s="649">
        <f>$D$32*((VLOOKUP(BP2,'2020_Jurisdiction_Pop_Est'!$A:$D,4,FALSE))/(VLOOKUP($E$32,'2020_Jurisdiction_Pop_Est'!$P$4:$R$10,3,FALSE)))</f>
        <v>865.76726861824682</v>
      </c>
      <c r="BQ32" s="291">
        <f>$D$32*((VLOOKUP(BQ2,'2020_Jurisdiction_Pop_Est'!$A:$D,4,FALSE))/(VLOOKUP($E$32,'2020_Jurisdiction_Pop_Est'!$P$4:$R$10,3,FALSE)))</f>
        <v>261.09952806441311</v>
      </c>
      <c r="BR32" s="121"/>
      <c r="BS32" s="121"/>
      <c r="BT32" s="36">
        <f>$D$32*((VLOOKUP(BT2,'2020_Jurisdiction_Pop_Est'!$A:$D,4,FALSE))/(VLOOKUP($E$32,'2020_Jurisdiction_Pop_Est'!$P$4:$R$10,3,FALSE)))</f>
        <v>3807.2009443683778</v>
      </c>
      <c r="BU32" s="292">
        <f>$D$32*((VLOOKUP(BU2,'2020_Jurisdiction_Pop_Est'!$A:$D,4,FALSE))/(VLOOKUP($E$32,'2020_Jurisdiction_Pop_Est'!$P$4:$R$10,3,FALSE)))</f>
        <v>1558.9959665589593</v>
      </c>
      <c r="BV32" s="293">
        <f>$D$32*((VLOOKUP(BV2,'2020_Jurisdiction_Pop_Est'!$A:$D,4,FALSE))/(VLOOKUP($E$32,'2020_Jurisdiction_Pop_Est'!$P$4:$R$10,3,FALSE)))</f>
        <v>519.93813739663767</v>
      </c>
      <c r="BW32" s="34"/>
      <c r="BX32" s="294"/>
      <c r="BY32" s="65" t="s">
        <v>6</v>
      </c>
      <c r="BZ32" s="65" t="s">
        <v>6</v>
      </c>
      <c r="CA32" s="65" t="s">
        <v>6</v>
      </c>
      <c r="CB32" s="65" t="s">
        <v>6</v>
      </c>
      <c r="CC32" s="65" t="s">
        <v>6</v>
      </c>
      <c r="CD32" s="65" t="s">
        <v>6</v>
      </c>
      <c r="CE32" s="65" t="s">
        <v>6</v>
      </c>
      <c r="CF32" s="65" t="s">
        <v>6</v>
      </c>
      <c r="CG32" s="65"/>
      <c r="CH32" s="299" t="e">
        <f t="shared" ref="CH32" si="23">SUM(G32:BX32)</f>
        <v>#N/A</v>
      </c>
      <c r="CI32" s="299">
        <f t="shared" si="20"/>
        <v>130000</v>
      </c>
      <c r="CJ32" s="299" t="e">
        <f t="shared" si="21"/>
        <v>#N/A</v>
      </c>
      <c r="CK32" s="569" t="e">
        <f t="shared" si="22"/>
        <v>#N/A</v>
      </c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</row>
    <row r="33" spans="1:222" s="326" customFormat="1" x14ac:dyDescent="0.3">
      <c r="A33" s="423" t="s">
        <v>190</v>
      </c>
      <c r="B33" s="423" t="s">
        <v>191</v>
      </c>
      <c r="C33" s="528" t="s">
        <v>192</v>
      </c>
      <c r="D33" s="431">
        <v>125000</v>
      </c>
      <c r="E33" s="571" t="s">
        <v>189</v>
      </c>
      <c r="F33" s="525" t="s">
        <v>129</v>
      </c>
      <c r="G33" s="522">
        <f>$D$33*((VLOOKUP(G2,'2020_Jurisdiction_Pop_Est'!$A:$D,4,FALSE))/(VLOOKUP($E$33,'2020_Jurisdiction_Pop_Est'!$P$4:$R$10,3,FALSE)))</f>
        <v>81502.920470016936</v>
      </c>
      <c r="H33" s="279">
        <f>$D$33*((VLOOKUP(H2,'2020_Jurisdiction_Pop_Est'!$A:$D,4,FALSE))/(VLOOKUP($E$33,'2020_Jurisdiction_Pop_Est'!$P$4:$R$10,3,FALSE)))</f>
        <v>817.87359829951788</v>
      </c>
      <c r="I33" s="279">
        <f>$D$33*((VLOOKUP(I2,'2020_Jurisdiction_Pop_Est'!$A:$D,4,FALSE))/(VLOOKUP($E$33,'2020_Jurisdiction_Pop_Est'!$P$4:$R$10,3,FALSE)))</f>
        <v>556.25627155924303</v>
      </c>
      <c r="J33" s="279">
        <f>$D$33*((VLOOKUP(J2,'2020_Jurisdiction_Pop_Est'!$A:$D,4,FALSE))/(VLOOKUP($E$33,'2020_Jurisdiction_Pop_Est'!$P$4:$R$10,3,FALSE)))</f>
        <v>55938.915216506284</v>
      </c>
      <c r="K33" s="279">
        <f>$D$33*((VLOOKUP(K2,'2020_Jurisdiction_Pop_Est'!$A:$D,4,FALSE))/(VLOOKUP($E$33,'2020_Jurisdiction_Pop_Est'!$P$4:$R$10,3,FALSE)))</f>
        <v>3094.8754701369144</v>
      </c>
      <c r="L33" s="279">
        <f>$D$33*((VLOOKUP(L2,'2020_Jurisdiction_Pop_Est'!$A:$D,4,FALSE))/(VLOOKUP($E$33,'2020_Jurisdiction_Pop_Est'!$P$4:$R$10,3,FALSE)))</f>
        <v>2203.2799750661898</v>
      </c>
      <c r="M33" s="279">
        <f>$D$33*((VLOOKUP(M2,'2020_Jurisdiction_Pop_Est'!$A:$D,4,FALSE))/(VLOOKUP($E$33,'2020_Jurisdiction_Pop_Est'!$P$4:$R$10,3,FALSE)))</f>
        <v>523.5918837211749</v>
      </c>
      <c r="N33" s="279">
        <f>$D$33*((VLOOKUP(N2,'2020_Jurisdiction_Pop_Est'!$A:$D,4,FALSE))/(VLOOKUP($E$33,'2020_Jurisdiction_Pop_Est'!$P$4:$R$10,3,FALSE)))</f>
        <v>2616.1001413041131</v>
      </c>
      <c r="O33" s="279">
        <f>$D$33*((VLOOKUP(O2,'2020_Jurisdiction_Pop_Est'!$A:$D,4,FALSE))/(VLOOKUP($E$33,'2020_Jurisdiction_Pop_Est'!$P$4:$R$10,3,FALSE)))</f>
        <v>358.44901161044567</v>
      </c>
      <c r="P33" s="279">
        <f>$D$33*((VLOOKUP(P2,'2020_Jurisdiction_Pop_Est'!$A:$D,4,FALSE))/(VLOOKUP($E$33,'2020_Jurisdiction_Pop_Est'!$P$4:$R$10,3,FALSE)))</f>
        <v>2339.4571442978381</v>
      </c>
      <c r="Q33" s="279">
        <f>$D$33*((VLOOKUP(Q2,'2020_Jurisdiction_Pop_Est'!$A:$D,4,FALSE))/(VLOOKUP($E$33,'2020_Jurisdiction_Pop_Est'!$P$4:$R$10,3,FALSE)))</f>
        <v>671.66179801336341</v>
      </c>
      <c r="R33" s="279">
        <f>$D$33*((VLOOKUP(R2,'2020_Jurisdiction_Pop_Est'!$A:$D,4,FALSE))/(VLOOKUP($E$33,'2020_Jurisdiction_Pop_Est'!$P$4:$R$10,3,FALSE)))</f>
        <v>2303.126252348563</v>
      </c>
      <c r="S33" s="279">
        <f>$D$33*((VLOOKUP(S2,'2020_Jurisdiction_Pop_Est'!$A:$D,4,FALSE))/(VLOOKUP($E$33,'2020_Jurisdiction_Pop_Est'!$P$4:$R$10,3,FALSE)))</f>
        <v>2174.1726378213807</v>
      </c>
      <c r="T33" s="279">
        <f>$D$33*((VLOOKUP(T2,'2020_Jurisdiction_Pop_Est'!$A:$D,4,FALSE))/(VLOOKUP($E$33,'2020_Jurisdiction_Pop_Est'!$P$4:$R$10,3,FALSE)))</f>
        <v>2487.0356642546931</v>
      </c>
      <c r="U33" s="279">
        <f>$D$33*((VLOOKUP(U2,'2020_Jurisdiction_Pop_Est'!$A:$D,4,FALSE))/(VLOOKUP($E$33,'2020_Jurisdiction_Pop_Est'!$P$4:$R$10,3,FALSE)))</f>
        <v>1187.08721662772</v>
      </c>
      <c r="V33" s="279">
        <f>$D$33*((VLOOKUP(V2,'2020_Jurisdiction_Pop_Est'!$A:$D,4,FALSE))/(VLOOKUP($E$33,'2020_Jurisdiction_Pop_Est'!$P$4:$R$10,3,FALSE)))</f>
        <v>887.54611141889529</v>
      </c>
      <c r="W33" s="280">
        <f>$D$33*((VLOOKUP(W2,'2020_Jurisdiction_Pop_Est'!$A:$D,4,FALSE))/(VLOOKUP($E$33,'2020_Jurisdiction_Pop_Est'!$P$4:$R$10,3,FALSE)))</f>
        <v>492.75947557021078</v>
      </c>
      <c r="X33" s="280">
        <f>$D$33*((VLOOKUP(X2,'2020_Jurisdiction_Pop_Est'!$A:$D,4,FALSE))/(VLOOKUP($E$33,'2020_Jurisdiction_Pop_Est'!$P$4:$R$10,3,FALSE)))</f>
        <v>258.20052364583461</v>
      </c>
      <c r="Y33" s="280">
        <f>$D$33*((VLOOKUP(Y2,'2020_Jurisdiction_Pop_Est'!$A:$D,4,FALSE))/(VLOOKUP($E$33,'2020_Jurisdiction_Pop_Est'!$P$4:$R$10,3,FALSE)))</f>
        <v>604.83313582780795</v>
      </c>
      <c r="Z33" s="280">
        <f>$D$33*((VLOOKUP(Z2,'2020_Jurisdiction_Pop_Est'!$A:$D,4,FALSE))/(VLOOKUP($E$33,'2020_Jurisdiction_Pop_Est'!$P$4:$R$10,3,FALSE)))</f>
        <v>812.44788039465084</v>
      </c>
      <c r="AA33" s="280">
        <f>$D$33*((VLOOKUP(AA2,'2020_Jurisdiction_Pop_Est'!$A:$D,4,FALSE))/(VLOOKUP($E$33,'2020_Jurisdiction_Pop_Est'!$P$4:$R$10,3,FALSE)))</f>
        <v>678.23137095162804</v>
      </c>
      <c r="AB33" s="280">
        <f>$D$33*((VLOOKUP(AB2,'2020_Jurisdiction_Pop_Est'!$A:$D,4,FALSE))/(VLOOKUP($E$33,'2020_Jurisdiction_Pop_Est'!$P$4:$R$10,3,FALSE)))</f>
        <v>154.81748753696914</v>
      </c>
      <c r="AC33" s="280">
        <f>$D$33*((VLOOKUP(AC2,'2020_Jurisdiction_Pop_Est'!$A:$D,4,FALSE))/(VLOOKUP($E$33,'2020_Jurisdiction_Pop_Est'!$P$4:$R$10,3,FALSE)))</f>
        <v>229.10245034904395</v>
      </c>
      <c r="AD33" s="280">
        <f>$D$33*((VLOOKUP(AD2,'2020_Jurisdiction_Pop_Est'!$A:$D,4,FALSE))/(VLOOKUP($E$33,'2020_Jurisdiction_Pop_Est'!$P$4:$R$10,3,FALSE)))</f>
        <v>138.68346511687088</v>
      </c>
      <c r="AE33" s="280">
        <f>$D$33*((VLOOKUP(AE2,'2020_Jurisdiction_Pop_Est'!$A:$D,4,FALSE))/(VLOOKUP($E$33,'2020_Jurisdiction_Pop_Est'!$P$4:$R$10,3,FALSE)))</f>
        <v>1035.6922335318127</v>
      </c>
      <c r="AF33" s="280">
        <f>$D$33*((VLOOKUP(AF2,'2020_Jurisdiction_Pop_Est'!$A:$D,4,FALSE))/(VLOOKUP($E$33,'2020_Jurisdiction_Pop_Est'!$P$4:$R$10,3,FALSE)))</f>
        <v>81.594660413280153</v>
      </c>
      <c r="AG33" s="280">
        <f>$D$33*((VLOOKUP(AG2,'2020_Jurisdiction_Pop_Est'!$A:$D,4,FALSE))/(VLOOKUP($E$33,'2020_Jurisdiction_Pop_Est'!$P$4:$R$10,3,FALSE)))</f>
        <v>62.245929624835661</v>
      </c>
      <c r="AH33" s="281">
        <f>$D$33*((VLOOKUP(AH2,'2020_Jurisdiction_Pop_Est'!$A:$D,4,FALSE))/(VLOOKUP($E$33,'2020_Jurisdiction_Pop_Est'!$P$4:$R$10,3,FALSE)))</f>
        <v>102.03930980652936</v>
      </c>
      <c r="AI33" s="281">
        <f>$D$33*((VLOOKUP(AI2,'2020_Jurisdiction_Pop_Est'!$A:$D,4,FALSE))/(VLOOKUP($E$33,'2020_Jurisdiction_Pop_Est'!$P$4:$R$10,3,FALSE)))</f>
        <v>16.853841694346393</v>
      </c>
      <c r="AJ33" s="281">
        <f>$D$33*((VLOOKUP(AJ2,'2020_Jurisdiction_Pop_Est'!$A:$D,4,FALSE))/(VLOOKUP($E$33,'2020_Jurisdiction_Pop_Est'!$P$4:$R$10,3,FALSE)))</f>
        <v>35.854095411663614</v>
      </c>
      <c r="AK33" s="281">
        <f>$D$33*((VLOOKUP(AK2,'2020_Jurisdiction_Pop_Est'!$A:$D,4,FALSE))/(VLOOKUP($E$33,'2020_Jurisdiction_Pop_Est'!$P$4:$R$10,3,FALSE)))</f>
        <v>95.063233235122894</v>
      </c>
      <c r="AL33" s="281" t="e">
        <f>$D$33*((VLOOKUP(AL2,'2020_Jurisdiction_Pop_Est'!$A:$D,4,FALSE))/(VLOOKUP($E$33,'2020_Jurisdiction_Pop_Est'!$P$4:$R$10,3,FALSE)))</f>
        <v>#N/A</v>
      </c>
      <c r="AM33" s="281">
        <f>$D$33*((VLOOKUP(AM2,'2020_Jurisdiction_Pop_Est'!$A:$D,4,FALSE))/(VLOOKUP($E$33,'2020_Jurisdiction_Pop_Est'!$P$4:$R$10,3,FALSE)))</f>
        <v>34.731528206821309</v>
      </c>
      <c r="AN33" s="281">
        <f>$D$33*((VLOOKUP(AN2,'2020_Jurisdiction_Pop_Est'!$A:$D,4,FALSE))/(VLOOKUP($E$33,'2020_Jurisdiction_Pop_Est'!$P$4:$R$10,3,FALSE)))</f>
        <v>60.523871014138109</v>
      </c>
      <c r="AO33" s="14">
        <f>$D$33*((VLOOKUP(AO2,'2020_Jurisdiction_Pop_Est'!$A:$D,4,FALSE))/(VLOOKUP($E$33,'2020_Jurisdiction_Pop_Est'!$P$4:$R$10,3,FALSE)))</f>
        <v>12914.343816824954</v>
      </c>
      <c r="AP33" s="630">
        <f>$D$33*((VLOOKUP(AP2,'2020_Jurisdiction_Pop_Est'!$A:$D,4,FALSE))/(VLOOKUP($E$33,'2020_Jurisdiction_Pop_Est'!$P$4:$R$10,3,FALSE)))</f>
        <v>2532.9521297834926</v>
      </c>
      <c r="AQ33" s="630">
        <f>$D$33*((VLOOKUP(AQ2,'2020_Jurisdiction_Pop_Est'!$A:$D,4,FALSE))/(VLOOKUP($E$33,'2020_Jurisdiction_Pop_Est'!$P$4:$R$10,3,FALSE)))</f>
        <v>892.2634368850662</v>
      </c>
      <c r="AR33" s="117">
        <f>$D$33*((VLOOKUP(AR2,'2020_Jurisdiction_Pop_Est'!$A:$D,4,FALSE))/(VLOOKUP($E$33,'2020_Jurisdiction_Pop_Est'!$P$4:$R$10,3,FALSE)))</f>
        <v>1058.4103206794921</v>
      </c>
      <c r="AS33" s="282">
        <f>$D$33*((VLOOKUP(AS2,'2020_Jurisdiction_Pop_Est'!$A:$D,4,FALSE))/(VLOOKUP($E$33,'2020_Jurisdiction_Pop_Est'!$P$4:$R$10,3,FALSE)))</f>
        <v>50.240609869605535</v>
      </c>
      <c r="AT33" s="282">
        <f>$D$33*((VLOOKUP(AT2,'2020_Jurisdiction_Pop_Est'!$A:$D,4,FALSE))/(VLOOKUP($E$33,'2020_Jurisdiction_Pop_Est'!$P$4:$R$10,3,FALSE)))</f>
        <v>49.141787296515773</v>
      </c>
      <c r="AU33" s="282" t="e">
        <f>$D$33*((VLOOKUP(AU2,'2020_Jurisdiction_Pop_Est'!$A:$D,4,FALSE))/(VLOOKUP($E$33,'2020_Jurisdiction_Pop_Est'!$P$4:$R$10,3,FALSE)))</f>
        <v>#N/A</v>
      </c>
      <c r="AV33" s="33">
        <f>$D$33*((VLOOKUP(AV2,'2020_Jurisdiction_Pop_Est'!$A:$D,4,FALSE))/(VLOOKUP($E$33,'2020_Jurisdiction_Pop_Est'!$P$4:$R$10,3,FALSE)))</f>
        <v>9656.0508843004518</v>
      </c>
      <c r="AW33" s="120">
        <f>$D$33*((VLOOKUP(AW2,'2020_Jurisdiction_Pop_Est'!$A:$D,4,FALSE))/(VLOOKUP($E$33,'2020_Jurisdiction_Pop_Est'!$P$4:$R$10,3,FALSE)))</f>
        <v>2481.1952249232936</v>
      </c>
      <c r="AX33" s="120">
        <f>$D$33*((VLOOKUP(AX2,'2020_Jurisdiction_Pop_Est'!$A:$D,4,FALSE))/(VLOOKUP($E$33,'2020_Jurisdiction_Pop_Est'!$P$4:$R$10,3,FALSE)))</f>
        <v>1412.8253940164102</v>
      </c>
      <c r="AY33" s="297">
        <f>$D$33*((VLOOKUP(AY2,'2020_Jurisdiction_Pop_Est'!$A:$D,4,FALSE))/(VLOOKUP($E$33,'2020_Jurisdiction_Pop_Est'!$P$4:$R$10,3,FALSE)))</f>
        <v>464.98898683057678</v>
      </c>
      <c r="AZ33" s="297">
        <f>$D$33*((VLOOKUP(AZ2,'2020_Jurisdiction_Pop_Est'!$A:$D,4,FALSE))/(VLOOKUP($E$33,'2020_Jurisdiction_Pop_Est'!$P$4:$R$10,3,FALSE)))</f>
        <v>1249.6601474350475</v>
      </c>
      <c r="BA33" s="284">
        <f>$D$33*((VLOOKUP(BA2,'2020_Jurisdiction_Pop_Est'!$A:$D,4,FALSE))/(VLOOKUP($E$33,'2020_Jurisdiction_Pop_Est'!$P$4:$R$10,3,FALSE)))</f>
        <v>1735.7419829637452</v>
      </c>
      <c r="BB33" s="575"/>
      <c r="BC33" s="34">
        <f>$D$33*((VLOOKUP(BC2,'2020_Jurisdiction_Pop_Est'!$A:$D,4,FALSE))/(VLOOKUP($E$33,'2020_Jurisdiction_Pop_Est'!$P$4:$R$10,3,FALSE)))</f>
        <v>1127.1876770989556</v>
      </c>
      <c r="BD33" s="285" t="e">
        <f>$D$33*((VLOOKUP(BD2,'2020_Jurisdiction_Pop_Est'!$A:$D,4,FALSE))/(VLOOKUP($E$33,'2020_Jurisdiction_Pop_Est'!$P$4:$R$10,3,FALSE)))</f>
        <v>#N/A</v>
      </c>
      <c r="BE33" s="286">
        <f>$D$33*((VLOOKUP(BE2,'2020_Jurisdiction_Pop_Est'!$A:$D,4,FALSE))/(VLOOKUP($E$33,'2020_Jurisdiction_Pop_Est'!$P$4:$R$10,3,FALSE)))</f>
        <v>608.19681489795812</v>
      </c>
      <c r="BF33" s="286">
        <f>$D$33*((VLOOKUP(BF2,'2020_Jurisdiction_Pop_Est'!$A:$D,4,FALSE))/(VLOOKUP($E$33,'2020_Jurisdiction_Pop_Est'!$P$4:$R$10,3,FALSE)))</f>
        <v>271.13569150260719</v>
      </c>
      <c r="BG33" s="286">
        <f>$D$33*((VLOOKUP(BG2,'2020_Jurisdiction_Pop_Est'!$A:$D,4,FALSE))/(VLOOKUP($E$33,'2020_Jurisdiction_Pop_Est'!$P$4:$R$10,3,FALSE)))</f>
        <v>384.71875322867396</v>
      </c>
      <c r="BH33" s="287" t="s">
        <v>6</v>
      </c>
      <c r="BI33" s="288"/>
      <c r="BJ33" s="35"/>
      <c r="BK33" s="639"/>
      <c r="BL33" s="575"/>
      <c r="BM33" s="289" t="e">
        <f>$D$33*((VLOOKUP(BM2,'2020_Jurisdiction_Pop_Est'!$A:$D,4,FALSE))/(VLOOKUP($E$33,'2020_Jurisdiction_Pop_Est'!$P$4:$R$10,3,FALSE)))</f>
        <v>#N/A</v>
      </c>
      <c r="BN33" s="35"/>
      <c r="BO33" s="575"/>
      <c r="BP33" s="649">
        <f>$D$33*((VLOOKUP(BP2,'2020_Jurisdiction_Pop_Est'!$A:$D,4,FALSE))/(VLOOKUP($E$33,'2020_Jurisdiction_Pop_Est'!$P$4:$R$10,3,FALSE)))</f>
        <v>832.468527517545</v>
      </c>
      <c r="BQ33" s="291">
        <f>$D$33*((VLOOKUP(BQ2,'2020_Jurisdiction_Pop_Est'!$A:$D,4,FALSE))/(VLOOKUP($E$33,'2020_Jurisdiction_Pop_Est'!$P$4:$R$10,3,FALSE)))</f>
        <v>251.05723852347415</v>
      </c>
      <c r="BR33" s="121"/>
      <c r="BS33" s="121"/>
      <c r="BT33" s="36">
        <f>$D$33*((VLOOKUP(BT2,'2020_Jurisdiction_Pop_Est'!$A:$D,4,FALSE))/(VLOOKUP($E$33,'2020_Jurisdiction_Pop_Est'!$P$4:$R$10,3,FALSE)))</f>
        <v>3660.7701388157479</v>
      </c>
      <c r="BU33" s="292">
        <f>$D$33*((VLOOKUP(BU2,'2020_Jurisdiction_Pop_Est'!$A:$D,4,FALSE))/(VLOOKUP($E$33,'2020_Jurisdiction_Pop_Est'!$P$4:$R$10,3,FALSE)))</f>
        <v>1499.0345832297685</v>
      </c>
      <c r="BV33" s="293">
        <f>$D$33*((VLOOKUP(BV2,'2020_Jurisdiction_Pop_Est'!$A:$D,4,FALSE))/(VLOOKUP($E$33,'2020_Jurisdiction_Pop_Est'!$P$4:$R$10,3,FALSE)))</f>
        <v>499.94051672753625</v>
      </c>
      <c r="BW33" s="34" t="s">
        <v>6</v>
      </c>
      <c r="BX33" s="294"/>
      <c r="BY33" s="65"/>
      <c r="BZ33" s="65"/>
      <c r="CA33" s="65"/>
      <c r="CB33" s="65"/>
      <c r="CC33" s="65"/>
      <c r="CD33" s="65"/>
      <c r="CE33" s="65"/>
      <c r="CF33" s="65"/>
      <c r="CG33" s="65"/>
      <c r="CH33" s="299" t="e">
        <f t="shared" ref="CH33" si="24">SUM(G33:BX33)</f>
        <v>#N/A</v>
      </c>
      <c r="CI33" s="299">
        <f t="shared" si="20"/>
        <v>125000</v>
      </c>
      <c r="CJ33" s="299" t="e">
        <f t="shared" si="21"/>
        <v>#N/A</v>
      </c>
      <c r="CK33" s="569" t="e">
        <f t="shared" si="22"/>
        <v>#N/A</v>
      </c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</row>
    <row r="34" spans="1:222" s="324" customFormat="1" x14ac:dyDescent="0.3">
      <c r="A34" s="423" t="s">
        <v>193</v>
      </c>
      <c r="B34" s="423" t="s">
        <v>194</v>
      </c>
      <c r="C34" s="528" t="s">
        <v>195</v>
      </c>
      <c r="D34" s="420">
        <v>200000</v>
      </c>
      <c r="E34" s="573" t="s">
        <v>134</v>
      </c>
      <c r="F34" s="525" t="s">
        <v>129</v>
      </c>
      <c r="G34" s="413">
        <f>$D$34*((VLOOKUP(G2,'2020_Jurisdiction_Pop_Est'!$A:$D,4,FALSE))/(VLOOKUP($E$34, '2020_Jurisdiction_Pop_Est'!$P$4:$R$10,3, FALSE)))</f>
        <v>102775.04006788642</v>
      </c>
      <c r="H34" s="279">
        <f>$D$34*((VLOOKUP(H2,'2020_Jurisdiction_Pop_Est'!$A:$D,4,FALSE))/(VLOOKUP($E$34, '2020_Jurisdiction_Pop_Est'!$P$4:$R$10,3, FALSE)))</f>
        <v>1031.337176029441</v>
      </c>
      <c r="I34" s="279">
        <f>$D$34*((VLOOKUP(I2,'2020_Jurisdiction_Pop_Est'!$A:$D,4,FALSE))/(VLOOKUP($E$34, '2020_Jurisdiction_Pop_Est'!$P$4:$R$10,3, FALSE)))</f>
        <v>701.43818488744319</v>
      </c>
      <c r="J34" s="279">
        <f>$D$34*((VLOOKUP(J2,'2020_Jurisdiction_Pop_Est'!$A:$D,4,FALSE))/(VLOOKUP($E$34, '2020_Jurisdiction_Pop_Est'!$P$4:$R$10,3, FALSE)))</f>
        <v>70538.874184827597</v>
      </c>
      <c r="K34" s="279">
        <f>$D$34*((VLOOKUP(K2,'2020_Jurisdiction_Pop_Est'!$A:$D,4,FALSE))/(VLOOKUP($E$34, '2020_Jurisdiction_Pop_Est'!$P$4:$R$10,3, FALSE)))</f>
        <v>3902.6325512526028</v>
      </c>
      <c r="L34" s="279">
        <f>$D$34*((VLOOKUP(L2,'2020_Jurisdiction_Pop_Est'!$A:$D,4,FALSE))/(VLOOKUP($E$34, '2020_Jurisdiction_Pop_Est'!$P$4:$R$10,3, FALSE)))</f>
        <v>2778.3321924212805</v>
      </c>
      <c r="M34" s="279">
        <f>$D$34*((VLOOKUP(M2,'2020_Jurisdiction_Pop_Est'!$A:$D,4,FALSE))/(VLOOKUP($E$34, '2020_Jurisdiction_Pop_Est'!$P$4:$R$10,3, FALSE)))</f>
        <v>660.24844899220705</v>
      </c>
      <c r="N34" s="279">
        <f>$D$34*((VLOOKUP(N2,'2020_Jurisdiction_Pop_Est'!$A:$D,4,FALSE))/(VLOOKUP($E$34, '2020_Jurisdiction_Pop_Est'!$P$4:$R$10,3, FALSE)))</f>
        <v>3298.8976995375842</v>
      </c>
      <c r="O34" s="279">
        <f>$D$34*((VLOOKUP(O2,'2020_Jurisdiction_Pop_Est'!$A:$D,4,FALSE))/(VLOOKUP($E$34, '2020_Jurisdiction_Pop_Est'!$P$4:$R$10,3, FALSE)))</f>
        <v>452.00357629037711</v>
      </c>
      <c r="P34" s="279">
        <f>$D$34*((VLOOKUP(P2,'2020_Jurisdiction_Pop_Est'!$A:$D,4,FALSE))/(VLOOKUP($E$34, '2020_Jurisdiction_Pop_Est'!$P$4:$R$10,3, FALSE)))</f>
        <v>2950.0513644877919</v>
      </c>
      <c r="Q34" s="279">
        <f>$D$34*((VLOOKUP(Q2,'2020_Jurisdiction_Pop_Est'!$A:$D,4,FALSE))/(VLOOKUP($E$34, '2020_Jurisdiction_Pop_Est'!$P$4:$R$10,3, FALSE)))</f>
        <v>846.96435176561113</v>
      </c>
      <c r="R34" s="279">
        <f>$D$34*((VLOOKUP(R2,'2020_Jurisdiction_Pop_Est'!$A:$D,4,FALSE))/(VLOOKUP($E$34, '2020_Jurisdiction_Pop_Est'!$P$4:$R$10,3, FALSE)))</f>
        <v>2904.2381733253669</v>
      </c>
      <c r="S34" s="279">
        <f>$D$34*((VLOOKUP(S2,'2020_Jurisdiction_Pop_Est'!$A:$D,4,FALSE))/(VLOOKUP($E$34, '2020_Jurisdiction_Pop_Est'!$P$4:$R$10,3, FALSE)))</f>
        <v>2741.6278910986643</v>
      </c>
      <c r="T34" s="279">
        <f>$D$34*((VLOOKUP(T2,'2020_Jurisdiction_Pop_Est'!$A:$D,4,FALSE))/(VLOOKUP($E$34, '2020_Jurisdiction_Pop_Est'!$P$4:$R$10,3, FALSE)))</f>
        <v>3136.14761986437</v>
      </c>
      <c r="U34" s="279">
        <f>$D$34*((VLOOKUP(U2,'2020_Jurisdiction_Pop_Est'!$A:$D,4,FALSE))/(VLOOKUP($E$34, '2020_Jurisdiction_Pop_Est'!$P$4:$R$10,3, FALSE)))</f>
        <v>1496.9149025509064</v>
      </c>
      <c r="V34" s="279">
        <f>$D$34*((VLOOKUP(V2,'2020_Jurisdiction_Pop_Est'!$A:$D,4,FALSE))/(VLOOKUP($E$34, '2020_Jurisdiction_Pop_Est'!$P$4:$R$10,3, FALSE)))</f>
        <v>1119.1940931335168</v>
      </c>
      <c r="W34" s="280">
        <f>$D$34*((VLOOKUP(W2,'2020_Jurisdiction_Pop_Est'!$A:$D,4,FALSE))/(VLOOKUP($E$34, '2020_Jurisdiction_Pop_Est'!$P$4:$R$10,3, FALSE)))</f>
        <v>621.36883627611417</v>
      </c>
      <c r="X34" s="280">
        <f>$D$34*((VLOOKUP(X2,'2020_Jurisdiction_Pop_Est'!$A:$D,4,FALSE))/(VLOOKUP($E$34, '2020_Jurisdiction_Pop_Est'!$P$4:$R$10,3, FALSE)))</f>
        <v>325.59040841993027</v>
      </c>
      <c r="Y34" s="280">
        <f>$D$34*((VLOOKUP(Y2,'2020_Jurisdiction_Pop_Est'!$A:$D,4,FALSE))/(VLOOKUP($E$34, '2020_Jurisdiction_Pop_Est'!$P$4:$R$10,3, FALSE)))</f>
        <v>762.6935257118331</v>
      </c>
      <c r="Z34" s="280">
        <f>$D$34*((VLOOKUP(Z2,'2020_Jurisdiction_Pop_Est'!$A:$D,4,FALSE))/(VLOOKUP($E$34, '2020_Jurisdiction_Pop_Est'!$P$4:$R$10,3, FALSE)))</f>
        <v>1024.4953552473883</v>
      </c>
      <c r="AA34" s="280">
        <f>$D$34*((VLOOKUP(AA2,'2020_Jurisdiction_Pop_Est'!$A:$D,4,FALSE))/(VLOOKUP($E$34, '2020_Jurisdiction_Pop_Est'!$P$4:$R$10,3, FALSE)))</f>
        <v>855.24857174282579</v>
      </c>
      <c r="AB34" s="280">
        <f>$D$34*((VLOOKUP(AB2,'2020_Jurisdiction_Pop_Est'!$A:$D,4,FALSE))/(VLOOKUP($E$34, '2020_Jurisdiction_Pop_Est'!$P$4:$R$10,3, FALSE)))</f>
        <v>195.22458082560294</v>
      </c>
      <c r="AC34" s="280">
        <f>$D$34*((VLOOKUP(AC2,'2020_Jurisdiction_Pop_Est'!$A:$D,4,FALSE))/(VLOOKUP($E$34, '2020_Jurisdiction_Pop_Est'!$P$4:$R$10,3, FALSE)))</f>
        <v>288.89778891955154</v>
      </c>
      <c r="AD34" s="280">
        <f>$D$34*((VLOOKUP(AD2,'2020_Jurisdiction_Pop_Est'!$A:$D,4,FALSE))/(VLOOKUP($E$34, '2020_Jurisdiction_Pop_Est'!$P$4:$R$10,3, FALSE)))</f>
        <v>174.87960679130703</v>
      </c>
      <c r="AE34" s="280">
        <f>$D$34*((VLOOKUP(AE2,'2020_Jurisdiction_Pop_Est'!$A:$D,4,FALSE))/(VLOOKUP($E$34, '2020_Jurisdiction_Pop_Est'!$P$4:$R$10,3, FALSE)))</f>
        <v>1306.0060938354827</v>
      </c>
      <c r="AF34" s="280">
        <f>$D$34*((VLOOKUP(AF2,'2020_Jurisdiction_Pop_Est'!$A:$D,4,FALSE))/(VLOOKUP($E$34, '2020_Jurisdiction_Pop_Est'!$P$4:$R$10,3, FALSE)))</f>
        <v>102.89072397577988</v>
      </c>
      <c r="AG34" s="280">
        <f>$D$34*((VLOOKUP(AG2,'2020_Jurisdiction_Pop_Est'!$A:$D,4,FALSE))/(VLOOKUP($E$34, '2020_Jurisdiction_Pop_Est'!$P$4:$R$10,3, FALSE)))</f>
        <v>78.492008315318643</v>
      </c>
      <c r="AH34" s="281">
        <f>$D$34*((VLOOKUP(AH2,'2020_Jurisdiction_Pop_Est'!$A:$D,4,FALSE))/(VLOOKUP($E$34, '2020_Jurisdiction_Pop_Est'!$P$4:$R$10,3, FALSE)))</f>
        <v>128.67139107884475</v>
      </c>
      <c r="AI34" s="281">
        <f>$D$34*((VLOOKUP(AI2,'2020_Jurisdiction_Pop_Est'!$A:$D,4,FALSE))/(VLOOKUP($E$34, '2020_Jurisdiction_Pop_Est'!$P$4:$R$10,3, FALSE)))</f>
        <v>21.252664879309265</v>
      </c>
      <c r="AJ34" s="281">
        <f>$D$34*((VLOOKUP(AJ2,'2020_Jurisdiction_Pop_Est'!$A:$D,4,FALSE))/(VLOOKUP($E$34, '2020_Jurisdiction_Pop_Est'!$P$4:$R$10,3, FALSE)))</f>
        <v>45.211951562976729</v>
      </c>
      <c r="AK34" s="281">
        <f>$D$34*((VLOOKUP(AK2,'2020_Jurisdiction_Pop_Est'!$A:$D,4,FALSE))/(VLOOKUP($E$34, '2020_Jurisdiction_Pop_Est'!$P$4:$R$10,3, FALSE)))</f>
        <v>119.8745707316929</v>
      </c>
      <c r="AL34" s="281" t="e">
        <f>$D$34*((VLOOKUP(AL2,'2020_Jurisdiction_Pop_Est'!$A:$D,4,FALSE))/(VLOOKUP($E$34, '2020_Jurisdiction_Pop_Est'!$P$4:$R$10,3, FALSE)))</f>
        <v>#N/A</v>
      </c>
      <c r="AM34" s="281">
        <f>$D$34*((VLOOKUP(AM2,'2020_Jurisdiction_Pop_Est'!$A:$D,4,FALSE))/(VLOOKUP($E$34, '2020_Jurisdiction_Pop_Est'!$P$4:$R$10,3, FALSE)))</f>
        <v>43.796396282365578</v>
      </c>
      <c r="AN34" s="281">
        <f>$D$34*((VLOOKUP(AN2,'2020_Jurisdiction_Pop_Est'!$A:$D,4,FALSE))/(VLOOKUP($E$34, '2020_Jurisdiction_Pop_Est'!$P$4:$R$10,3, FALSE)))</f>
        <v>76.32049542114207</v>
      </c>
      <c r="AO34" s="14">
        <f>$D$34*((VLOOKUP(AO2,'2020_Jurisdiction_Pop_Est'!$A:$D,4,FALSE))/(VLOOKUP($E$34, '2020_Jurisdiction_Pop_Est'!$P$4:$R$10,3, FALSE)))</f>
        <v>16284.964950586264</v>
      </c>
      <c r="AP34" s="630">
        <f>$D$34*((VLOOKUP(AP2,'2020_Jurisdiction_Pop_Est'!$A:$D,4,FALSE))/(VLOOKUP($E$34, '2020_Jurisdiction_Pop_Est'!$P$4:$R$10,3, FALSE)))</f>
        <v>3194.048202534093</v>
      </c>
      <c r="AQ34" s="630">
        <f>$D$34*((VLOOKUP(AQ2,'2020_Jurisdiction_Pop_Est'!$A:$D,4,FALSE))/(VLOOKUP($E$34, '2020_Jurisdiction_Pop_Est'!$P$4:$R$10,3, FALSE)))</f>
        <v>1125.1426322901882</v>
      </c>
      <c r="AR34" s="117">
        <f>$D$34*((VLOOKUP(AR2,'2020_Jurisdiction_Pop_Est'!$A:$D,4,FALSE))/(VLOOKUP($E$34, '2020_Jurisdiction_Pop_Est'!$P$4:$R$10,3, FALSE)))</f>
        <v>1334.653561967958</v>
      </c>
      <c r="AS34" s="282">
        <f>$D$34*((VLOOKUP(AS2,'2020_Jurisdiction_Pop_Est'!$A:$D,4,FALSE))/(VLOOKUP($E$34, '2020_Jurisdiction_Pop_Est'!$P$4:$R$10,3, FALSE)))</f>
        <v>63.35332111544745</v>
      </c>
      <c r="AT34" s="282">
        <f>$D$34*((VLOOKUP(AT2,'2020_Jurisdiction_Pop_Est'!$A:$D,4,FALSE))/(VLOOKUP($E$34, '2020_Jurisdiction_Pop_Est'!$P$4:$R$10,3, FALSE)))</f>
        <v>61.967707773918868</v>
      </c>
      <c r="AU34" s="282" t="e">
        <f>$D$34*((VLOOKUP(AU2,'2020_Jurisdiction_Pop_Est'!$A:$D,4,FALSE))/(VLOOKUP($E$34, '2020_Jurisdiction_Pop_Est'!$P$4:$R$10,3, FALSE)))</f>
        <v>#N/A</v>
      </c>
      <c r="AV34" s="33">
        <f>$D$34*((VLOOKUP(AV2,'2020_Jurisdiction_Pop_Est'!$A:$D,4,FALSE))/(VLOOKUP($E$34, '2020_Jurisdiction_Pop_Est'!$P$4:$R$10,3, FALSE)))</f>
        <v>12176.263265272937</v>
      </c>
      <c r="AW34" s="120">
        <f>$D$34*((VLOOKUP(AW2,'2020_Jurisdiction_Pop_Est'!$A:$D,4,FALSE))/(VLOOKUP($E$34, '2020_Jurisdiction_Pop_Est'!$P$4:$R$10,3, FALSE)))</f>
        <v>3128.7828360892963</v>
      </c>
      <c r="AX34" s="120">
        <f>$D$34*((VLOOKUP(AX2,'2020_Jurisdiction_Pop_Est'!$A:$D,4,FALSE))/(VLOOKUP($E$34, '2020_Jurisdiction_Pop_Est'!$P$4:$R$10,3, FALSE)))</f>
        <v>1781.5703491555362</v>
      </c>
      <c r="AY34" s="297">
        <f>$D$34*((VLOOKUP(AY2,'2020_Jurisdiction_Pop_Est'!$A:$D,4,FALSE))/(VLOOKUP($E$34, '2020_Jurisdiction_Pop_Est'!$P$4:$R$10,3, FALSE)))</f>
        <v>586.35029857879772</v>
      </c>
      <c r="AZ34" s="297">
        <f>$D$34*((VLOOKUP(AZ2,'2020_Jurisdiction_Pop_Est'!$A:$D,4,FALSE))/(VLOOKUP($E$34, '2020_Jurisdiction_Pop_Est'!$P$4:$R$10,3, FALSE)))</f>
        <v>1575.8192587850363</v>
      </c>
      <c r="BA34" s="284">
        <f>$D$34*((VLOOKUP(BA2,'2020_Jurisdiction_Pop_Est'!$A:$D,4,FALSE))/(VLOOKUP($E$34, '2020_Jurisdiction_Pop_Est'!$P$4:$R$10,3, FALSE)))</f>
        <v>2188.7676026558765</v>
      </c>
      <c r="BB34" s="575"/>
      <c r="BC34" s="34">
        <f>$D$34*((VLOOKUP(BC2,'2020_Jurisdiction_Pop_Est'!$A:$D,4,FALSE))/(VLOOKUP($E$34, '2020_Jurisdiction_Pop_Est'!$P$4:$R$10,3, FALSE)))</f>
        <v>1421.381688040128</v>
      </c>
      <c r="BD34" s="285" t="e">
        <f>$D$34*((VLOOKUP(BD2,'2020_Jurisdiction_Pop_Est'!$A:$D,4,FALSE))/(VLOOKUP($E$34, '2020_Jurisdiction_Pop_Est'!$P$4:$R$10,3, FALSE)))</f>
        <v>#N/A</v>
      </c>
      <c r="BE34" s="286">
        <f>$D$34*((VLOOKUP(BE2,'2020_Jurisdiction_Pop_Est'!$A:$D,4,FALSE))/(VLOOKUP($E$34, '2020_Jurisdiction_Pop_Est'!$P$4:$R$10,3, FALSE)))</f>
        <v>766.93511913224768</v>
      </c>
      <c r="BF34" s="286">
        <f>$D$34*((VLOOKUP(BF2,'2020_Jurisdiction_Pop_Est'!$A:$D,4,FALSE))/(VLOOKUP($E$34, '2020_Jurisdiction_Pop_Est'!$P$4:$R$10,3, FALSE)))</f>
        <v>341.90163244844462</v>
      </c>
      <c r="BG34" s="286">
        <f>$D$34*((VLOOKUP(BG2,'2020_Jurisdiction_Pop_Est'!$A:$D,4,FALSE))/(VLOOKUP($E$34, '2020_Jurisdiction_Pop_Est'!$P$4:$R$10,3, FALSE)))</f>
        <v>485.12967449417903</v>
      </c>
      <c r="BH34" s="287">
        <f>$D$34*((VLOOKUP(BH2,'2020_Jurisdiction_Pop_Est'!$A:$D,4,FALSE))/(VLOOKUP($E$34, '2020_Jurisdiction_Pop_Est'!$P$4:$R$10,3, FALSE)))</f>
        <v>3505.4674822270331</v>
      </c>
      <c r="BI34" s="288">
        <f>$D$34*((VLOOKUP(BI2,'2020_Jurisdiction_Pop_Est'!$A:$D,4,FALSE))/(VLOOKUP($E$34, '2020_Jurisdiction_Pop_Est'!$P$4:$R$10,3, FALSE)))</f>
        <v>1016.2283612443379</v>
      </c>
      <c r="BJ34" s="35">
        <f>$D$34*((VLOOKUP(BJ2,'2020_Jurisdiction_Pop_Est'!$A:$D,4,FALSE))/(VLOOKUP($E$34, '2020_Jurisdiction_Pop_Est'!$P$4:$R$10,3, FALSE)))</f>
        <v>4822.1867468784985</v>
      </c>
      <c r="BK34" s="639">
        <f>$D$34*((VLOOKUP(BK2,'2020_Jurisdiction_Pop_Est'!$A:$D,4,FALSE))/(VLOOKUP($E$34, '2020_Jurisdiction_Pop_Est'!$P$4:$R$10,3, FALSE)))</f>
        <v>186.20298285948235</v>
      </c>
      <c r="BL34" s="575"/>
      <c r="BM34" s="289" t="e">
        <f>$D$34*((VLOOKUP(BM2,'2020_Jurisdiction_Pop_Est'!$A:$D,4,FALSE))/(VLOOKUP($E$34, '2020_Jurisdiction_Pop_Est'!$P$4:$R$10,3, FALSE)))</f>
        <v>#N/A</v>
      </c>
      <c r="BN34" s="35">
        <f>$D$34*((VLOOKUP(BN2,'2020_Jurisdiction_Pop_Est'!$A:$D,4,FALSE))/(VLOOKUP($E$34, '2020_Jurisdiction_Pop_Est'!$P$4:$R$10,3, FALSE)))</f>
        <v>2714.6888208753194</v>
      </c>
      <c r="BO34" s="575"/>
      <c r="BP34" s="649">
        <f>$D$34*((VLOOKUP(BP2,'2020_Jurisdiction_Pop_Est'!$A:$D,4,FALSE))/(VLOOKUP($E$34, '2020_Jurisdiction_Pop_Est'!$P$4:$R$10,3, FALSE)))</f>
        <v>1049.7413562296158</v>
      </c>
      <c r="BQ34" s="291">
        <f>$D$34*((VLOOKUP(BQ2,'2020_Jurisdiction_Pop_Est'!$A:$D,4,FALSE))/(VLOOKUP($E$34, '2020_Jurisdiction_Pop_Est'!$P$4:$R$10,3, FALSE)))</f>
        <v>316.58273838267053</v>
      </c>
      <c r="BR34" s="121">
        <f>$D$34*((VLOOKUP(BR2,'2020_Jurisdiction_Pop_Est'!$A:$D,4,FALSE))/(VLOOKUP($E$34, '2020_Jurisdiction_Pop_Est'!$P$4:$R$10,3, FALSE)))</f>
        <v>5934.3746190358661</v>
      </c>
      <c r="BS34" s="121">
        <f>$D$34*((VLOOKUP(BS2,'2020_Jurisdiction_Pop_Est'!$A:$D,4,FALSE))/(VLOOKUP($E$34, '2020_Jurisdiction_Pop_Est'!$P$4:$R$10,3, FALSE)))</f>
        <v>0</v>
      </c>
      <c r="BT34" s="36">
        <f>$D$34*((VLOOKUP(BT2,'2020_Jurisdiction_Pop_Est'!$A:$D,4,FALSE))/(VLOOKUP($E$34, '2020_Jurisdiction_Pop_Est'!$P$4:$R$10,3, FALSE)))</f>
        <v>4616.2247380389172</v>
      </c>
      <c r="BU34" s="292">
        <f>$D$34*((VLOOKUP(BU2,'2020_Jurisdiction_Pop_Est'!$A:$D,4,FALSE))/(VLOOKUP($E$34, '2020_Jurisdiction_Pop_Est'!$P$4:$R$10,3, FALSE)))</f>
        <v>1890.2799858719573</v>
      </c>
      <c r="BV34" s="293">
        <f>$D$34*((VLOOKUP(BV2,'2020_Jurisdiction_Pop_Est'!$A:$D,4,FALSE))/(VLOOKUP($E$34, '2020_Jurisdiction_Pop_Est'!$P$4:$R$10,3, FALSE)))</f>
        <v>630.42411660738492</v>
      </c>
      <c r="BW34" s="34">
        <f>$D$34*((VLOOKUP(BW2,'2020_Jurisdiction_Pop_Est'!$A:$D,4,FALSE))/(VLOOKUP($E$34, '2020_Jurisdiction_Pop_Est'!$P$4:$R$10,3, FALSE)))</f>
        <v>2784.9186144503524</v>
      </c>
      <c r="BX34" s="294">
        <f>$D$34*((VLOOKUP(BX2,'2020_Jurisdiction_Pop_Est'!$A:$D,4,FALSE))/(VLOOKUP($E$34, '2020_Jurisdiction_Pop_Est'!$P$4:$R$10,3, FALSE)))</f>
        <v>116.77933367252261</v>
      </c>
      <c r="BY34" s="65" t="s">
        <v>6</v>
      </c>
      <c r="BZ34" s="65" t="s">
        <v>6</v>
      </c>
      <c r="CA34" s="65" t="s">
        <v>6</v>
      </c>
      <c r="CB34" s="65" t="s">
        <v>6</v>
      </c>
      <c r="CC34" s="65" t="s">
        <v>6</v>
      </c>
      <c r="CD34" s="65" t="s">
        <v>6</v>
      </c>
      <c r="CE34" s="65" t="s">
        <v>6</v>
      </c>
      <c r="CF34" s="65" t="s">
        <v>6</v>
      </c>
      <c r="CG34" s="324" t="s">
        <v>6</v>
      </c>
      <c r="CH34" s="299" t="e">
        <f t="shared" ref="CH34" si="25">SUM(G34:BX34)</f>
        <v>#N/A</v>
      </c>
      <c r="CI34" s="299">
        <f t="shared" si="20"/>
        <v>200000</v>
      </c>
      <c r="CJ34" s="299" t="e">
        <f t="shared" si="21"/>
        <v>#N/A</v>
      </c>
      <c r="CK34" s="569" t="e">
        <f t="shared" si="22"/>
        <v>#N/A</v>
      </c>
      <c r="CL34" s="324" t="s">
        <v>6</v>
      </c>
      <c r="CM34" s="324" t="s">
        <v>6</v>
      </c>
    </row>
    <row r="35" spans="1:222" s="324" customFormat="1" x14ac:dyDescent="0.3">
      <c r="A35" s="28" t="s">
        <v>196</v>
      </c>
      <c r="B35" s="28" t="s">
        <v>196</v>
      </c>
      <c r="C35" s="425" t="s">
        <v>197</v>
      </c>
      <c r="D35" s="67">
        <v>370000</v>
      </c>
      <c r="E35" s="595" t="s">
        <v>189</v>
      </c>
      <c r="F35" s="435" t="s">
        <v>158</v>
      </c>
      <c r="G35" s="278">
        <f>$D$35*((VLOOKUP(G2,'2020_Jurisdiction_Pop_Est'!$A:$D,4,FALSE))/(VLOOKUP($E$35,'2020_Jurisdiction_Pop_Est'!$P$4:$R$10,3,FALSE)))</f>
        <v>241248.64459125014</v>
      </c>
      <c r="H35" s="327">
        <f>$D$35*((VLOOKUP(H2,'2020_Jurisdiction_Pop_Est'!$A:$D,4,FALSE))/(VLOOKUP($E$35,'2020_Jurisdiction_Pop_Est'!$P$4:$R$10,3,FALSE)))</f>
        <v>2420.9058509665729</v>
      </c>
      <c r="I35" s="327">
        <f>$D$35*((VLOOKUP(I2,'2020_Jurisdiction_Pop_Est'!$A:$D,4,FALSE))/(VLOOKUP($E$35,'2020_Jurisdiction_Pop_Est'!$P$4:$R$10,3,FALSE)))</f>
        <v>1646.5185638153594</v>
      </c>
      <c r="J35" s="327">
        <f>$D$35*((VLOOKUP(J2,'2020_Jurisdiction_Pop_Est'!$A:$D,4,FALSE))/(VLOOKUP($E$35,'2020_Jurisdiction_Pop_Est'!$P$4:$R$10,3,FALSE)))</f>
        <v>165579.18904085859</v>
      </c>
      <c r="K35" s="327">
        <f>$D$35*((VLOOKUP(K2,'2020_Jurisdiction_Pop_Est'!$A:$D,4,FALSE))/(VLOOKUP($E$35,'2020_Jurisdiction_Pop_Est'!$P$4:$R$10,3,FALSE)))</f>
        <v>9160.8313916052666</v>
      </c>
      <c r="L35" s="327">
        <f>$D$35*((VLOOKUP(L2,'2020_Jurisdiction_Pop_Est'!$A:$D,4,FALSE))/(VLOOKUP($E$35,'2020_Jurisdiction_Pop_Est'!$P$4:$R$10,3,FALSE)))</f>
        <v>6521.7087261959223</v>
      </c>
      <c r="M35" s="327">
        <f>$D$35*((VLOOKUP(M2,'2020_Jurisdiction_Pop_Est'!$A:$D,4,FALSE))/(VLOOKUP($E$35,'2020_Jurisdiction_Pop_Est'!$P$4:$R$10,3,FALSE)))</f>
        <v>1549.8319758146777</v>
      </c>
      <c r="N35" s="327">
        <f>$D$35*((VLOOKUP(N2,'2020_Jurisdiction_Pop_Est'!$A:$D,4,FALSE))/(VLOOKUP($E$35,'2020_Jurisdiction_Pop_Est'!$P$4:$R$10,3,FALSE)))</f>
        <v>7743.6564182601742</v>
      </c>
      <c r="O35" s="327">
        <f>$D$35*((VLOOKUP(O2,'2020_Jurisdiction_Pop_Est'!$A:$D,4,FALSE))/(VLOOKUP($E$35,'2020_Jurisdiction_Pop_Est'!$P$4:$R$10,3,FALSE)))</f>
        <v>1061.0090743669191</v>
      </c>
      <c r="P35" s="327">
        <f>$D$35*((VLOOKUP(P2,'2020_Jurisdiction_Pop_Est'!$A:$D,4,FALSE))/(VLOOKUP($E$35,'2020_Jurisdiction_Pop_Est'!$P$4:$R$10,3,FALSE)))</f>
        <v>6924.7931471216007</v>
      </c>
      <c r="Q35" s="327">
        <f>$D$35*((VLOOKUP(Q2,'2020_Jurisdiction_Pop_Est'!$A:$D,4,FALSE))/(VLOOKUP($E$35,'2020_Jurisdiction_Pop_Est'!$P$4:$R$10,3,FALSE)))</f>
        <v>1988.1189221195557</v>
      </c>
      <c r="R35" s="327">
        <f>$D$35*((VLOOKUP(R2,'2020_Jurisdiction_Pop_Est'!$A:$D,4,FALSE))/(VLOOKUP($E$35,'2020_Jurisdiction_Pop_Est'!$P$4:$R$10,3,FALSE)))</f>
        <v>6817.2537069517466</v>
      </c>
      <c r="S35" s="327">
        <f>$D$35*((VLOOKUP(S2,'2020_Jurisdiction_Pop_Est'!$A:$D,4,FALSE))/(VLOOKUP($E$35,'2020_Jurisdiction_Pop_Est'!$P$4:$R$10,3,FALSE)))</f>
        <v>6435.5510079512869</v>
      </c>
      <c r="T35" s="327">
        <f>$D$35*((VLOOKUP(T2,'2020_Jurisdiction_Pop_Est'!$A:$D,4,FALSE))/(VLOOKUP($E$35,'2020_Jurisdiction_Pop_Est'!$P$4:$R$10,3,FALSE)))</f>
        <v>7361.6255661938922</v>
      </c>
      <c r="U35" s="327">
        <f>$D$35*((VLOOKUP(U2,'2020_Jurisdiction_Pop_Est'!$A:$D,4,FALSE))/(VLOOKUP($E$35,'2020_Jurisdiction_Pop_Est'!$P$4:$R$10,3,FALSE)))</f>
        <v>3513.7781612180511</v>
      </c>
      <c r="V35" s="327">
        <f>$D$35*((VLOOKUP(V2,'2020_Jurisdiction_Pop_Est'!$A:$D,4,FALSE))/(VLOOKUP($E$35,'2020_Jurisdiction_Pop_Est'!$P$4:$R$10,3,FALSE)))</f>
        <v>2627.1364897999301</v>
      </c>
      <c r="W35" s="328">
        <f>$D$35*((VLOOKUP(W2,'2020_Jurisdiction_Pop_Est'!$A:$D,4,FALSE))/(VLOOKUP($E$35,'2020_Jurisdiction_Pop_Est'!$P$4:$R$10,3,FALSE)))</f>
        <v>1458.5680476878238</v>
      </c>
      <c r="X35" s="328">
        <f>$D$35*((VLOOKUP(X2,'2020_Jurisdiction_Pop_Est'!$A:$D,4,FALSE))/(VLOOKUP($E$35,'2020_Jurisdiction_Pop_Est'!$P$4:$R$10,3,FALSE)))</f>
        <v>764.27354999167051</v>
      </c>
      <c r="Y35" s="328">
        <f>$D$35*((VLOOKUP(Y2,'2020_Jurisdiction_Pop_Est'!$A:$D,4,FALSE))/(VLOOKUP($E$35,'2020_Jurisdiction_Pop_Est'!$P$4:$R$10,3,FALSE)))</f>
        <v>1790.3060820503115</v>
      </c>
      <c r="Z35" s="328">
        <f>$D$35*((VLOOKUP(Z2,'2020_Jurisdiction_Pop_Est'!$A:$D,4,FALSE))/(VLOOKUP($E$35,'2020_Jurisdiction_Pop_Est'!$P$4:$R$10,3,FALSE)))</f>
        <v>2404.8457259681663</v>
      </c>
      <c r="AA35" s="328">
        <f>$D$35*((VLOOKUP(AA2,'2020_Jurisdiction_Pop_Est'!$A:$D,4,FALSE))/(VLOOKUP($E$35,'2020_Jurisdiction_Pop_Est'!$P$4:$R$10,3,FALSE)))</f>
        <v>2007.5648580168188</v>
      </c>
      <c r="AB35" s="328">
        <f>$D$35*((VLOOKUP(AB2,'2020_Jurisdiction_Pop_Est'!$A:$D,4,FALSE))/(VLOOKUP($E$35,'2020_Jurisdiction_Pop_Est'!$P$4:$R$10,3,FALSE)))</f>
        <v>458.25976310942866</v>
      </c>
      <c r="AC35" s="328">
        <f>$D$35*((VLOOKUP(AC2,'2020_Jurisdiction_Pop_Est'!$A:$D,4,FALSE))/(VLOOKUP($E$35,'2020_Jurisdiction_Pop_Est'!$P$4:$R$10,3,FALSE)))</f>
        <v>678.14325303317003</v>
      </c>
      <c r="AD35" s="328">
        <f>$D$35*((VLOOKUP(AD2,'2020_Jurisdiction_Pop_Est'!$A:$D,4,FALSE))/(VLOOKUP($E$35,'2020_Jurisdiction_Pop_Est'!$P$4:$R$10,3,FALSE)))</f>
        <v>410.50305674593778</v>
      </c>
      <c r="AE35" s="328">
        <f>$D$35*((VLOOKUP(AE2,'2020_Jurisdiction_Pop_Est'!$A:$D,4,FALSE))/(VLOOKUP($E$35,'2020_Jurisdiction_Pop_Est'!$P$4:$R$10,3,FALSE)))</f>
        <v>3065.649011254166</v>
      </c>
      <c r="AF35" s="328">
        <f>$D$35*((VLOOKUP(AF2,'2020_Jurisdiction_Pop_Est'!$A:$D,4,FALSE))/(VLOOKUP($E$35,'2020_Jurisdiction_Pop_Est'!$P$4:$R$10,3,FALSE)))</f>
        <v>241.52019482330925</v>
      </c>
      <c r="AG35" s="328">
        <f>$D$35*((VLOOKUP(AG2,'2020_Jurisdiction_Pop_Est'!$A:$D,4,FALSE))/(VLOOKUP($E$35,'2020_Jurisdiction_Pop_Est'!$P$4:$R$10,3,FALSE)))</f>
        <v>184.24795168951354</v>
      </c>
      <c r="AH35" s="52">
        <f>$D$35*((VLOOKUP(AH2,'2020_Jurisdiction_Pop_Est'!$A:$D,4,FALSE))/(VLOOKUP($E$35,'2020_Jurisdiction_Pop_Est'!$P$4:$R$10,3,FALSE)))</f>
        <v>302.03635702732691</v>
      </c>
      <c r="AI35" s="52">
        <f>$D$35*((VLOOKUP(AI2,'2020_Jurisdiction_Pop_Est'!$A:$D,4,FALSE))/(VLOOKUP($E$35,'2020_Jurisdiction_Pop_Est'!$P$4:$R$10,3,FALSE)))</f>
        <v>49.887371415265321</v>
      </c>
      <c r="AJ35" s="52">
        <f>$D$35*((VLOOKUP(AJ2,'2020_Jurisdiction_Pop_Est'!$A:$D,4,FALSE))/(VLOOKUP($E$35,'2020_Jurisdiction_Pop_Est'!$P$4:$R$10,3,FALSE)))</f>
        <v>106.1281224185243</v>
      </c>
      <c r="AK35" s="52">
        <f>$D$35*((VLOOKUP(AK2,'2020_Jurisdiction_Pop_Est'!$A:$D,4,FALSE))/(VLOOKUP($E$35,'2020_Jurisdiction_Pop_Est'!$P$4:$R$10,3,FALSE)))</f>
        <v>281.38717037596376</v>
      </c>
      <c r="AL35" s="52" t="e">
        <f>$D$35*((VLOOKUP(AL2,'2020_Jurisdiction_Pop_Est'!$A:$D,4,FALSE))/(VLOOKUP($E$35,'2020_Jurisdiction_Pop_Est'!$P$4:$R$10,3,FALSE)))</f>
        <v>#N/A</v>
      </c>
      <c r="AM35" s="52">
        <f>$D$35*((VLOOKUP(AM2,'2020_Jurisdiction_Pop_Est'!$A:$D,4,FALSE))/(VLOOKUP($E$35,'2020_Jurisdiction_Pop_Est'!$P$4:$R$10,3,FALSE)))</f>
        <v>102.80532349219108</v>
      </c>
      <c r="AN35" s="52">
        <f>$D$35*((VLOOKUP(AN2,'2020_Jurisdiction_Pop_Est'!$A:$D,4,FALSE))/(VLOOKUP($E$35,'2020_Jurisdiction_Pop_Est'!$P$4:$R$10,3,FALSE)))</f>
        <v>179.15065820184881</v>
      </c>
      <c r="AO35" s="14">
        <f>$D$35*((VLOOKUP(AO2,'2020_Jurisdiction_Pop_Est'!$A:$D,4,FALSE))/(VLOOKUP($E$35,'2020_Jurisdiction_Pop_Est'!$P$4:$R$10,3,FALSE)))</f>
        <v>38226.457697801859</v>
      </c>
      <c r="AP35" s="630">
        <f>$D$35*((VLOOKUP(AP2,'2020_Jurisdiction_Pop_Est'!$A:$D,4,FALSE))/(VLOOKUP($E$35,'2020_Jurisdiction_Pop_Est'!$P$4:$R$10,3,FALSE)))</f>
        <v>7497.5383041591385</v>
      </c>
      <c r="AQ35" s="630">
        <f>$D$35*((VLOOKUP(AQ2,'2020_Jurisdiction_Pop_Est'!$A:$D,4,FALSE))/(VLOOKUP($E$35,'2020_Jurisdiction_Pop_Est'!$P$4:$R$10,3,FALSE)))</f>
        <v>2641.0997731797961</v>
      </c>
      <c r="AR35" s="117">
        <f>$D$35*((VLOOKUP(AR2,'2020_Jurisdiction_Pop_Est'!$A:$D,4,FALSE))/(VLOOKUP($E$35,'2020_Jurisdiction_Pop_Est'!$P$4:$R$10,3,FALSE)))</f>
        <v>3132.8945492112966</v>
      </c>
      <c r="AS35" s="322">
        <f>$D$35*((VLOOKUP(AS2,'2020_Jurisdiction_Pop_Est'!$A:$D,4,FALSE))/(VLOOKUP($E$35,'2020_Jurisdiction_Pop_Est'!$P$4:$R$10,3,FALSE)))</f>
        <v>148.71220521403239</v>
      </c>
      <c r="AT35" s="322">
        <f>$D$35*((VLOOKUP(AT2,'2020_Jurisdiction_Pop_Est'!$A:$D,4,FALSE))/(VLOOKUP($E$35,'2020_Jurisdiction_Pop_Est'!$P$4:$R$10,3,FALSE)))</f>
        <v>145.45969039768667</v>
      </c>
      <c r="AU35" s="322" t="e">
        <f>$D$35*((VLOOKUP(AU2,'2020_Jurisdiction_Pop_Est'!$A:$D,4,FALSE))/(VLOOKUP($E$35,'2020_Jurisdiction_Pop_Est'!$P$4:$R$10,3,FALSE)))</f>
        <v>#N/A</v>
      </c>
      <c r="AV35" s="33">
        <f>$D$35*((VLOOKUP(AV2,'2020_Jurisdiction_Pop_Est'!$A:$D,4,FALSE))/(VLOOKUP($E$35,'2020_Jurisdiction_Pop_Est'!$P$4:$R$10,3,FALSE)))</f>
        <v>28581.910617529338</v>
      </c>
      <c r="AW35" s="120">
        <f>$D$35*((VLOOKUP(AW2,'2020_Jurisdiction_Pop_Est'!$A:$D,4,FALSE))/(VLOOKUP($E$35,'2020_Jurisdiction_Pop_Est'!$P$4:$R$10,3,FALSE)))</f>
        <v>7344.33786577295</v>
      </c>
      <c r="AX35" s="120">
        <f>$D$35*((VLOOKUP(AX2,'2020_Jurisdiction_Pop_Est'!$A:$D,4,FALSE))/(VLOOKUP($E$35,'2020_Jurisdiction_Pop_Est'!$P$4:$R$10,3,FALSE)))</f>
        <v>4181.963166288574</v>
      </c>
      <c r="AY35" s="297">
        <f>$D$35*((VLOOKUP(AY2,'2020_Jurisdiction_Pop_Est'!$A:$D,4,FALSE))/(VLOOKUP($E$35,'2020_Jurisdiction_Pop_Est'!$P$4:$R$10,3,FALSE)))</f>
        <v>1376.3674010185073</v>
      </c>
      <c r="AZ35" s="297">
        <f>$D$35*((VLOOKUP(AZ2,'2020_Jurisdiction_Pop_Est'!$A:$D,4,FALSE))/(VLOOKUP($E$35,'2020_Jurisdiction_Pop_Est'!$P$4:$R$10,3,FALSE)))</f>
        <v>3698.9940364077406</v>
      </c>
      <c r="BA35" s="284"/>
      <c r="BB35" s="575" t="s">
        <v>6</v>
      </c>
      <c r="BC35" s="34">
        <f>$D$35*((VLOOKUP(BC2,'2020_Jurisdiction_Pop_Est'!$A:$D,4,FALSE))/(VLOOKUP($E$35,'2020_Jurisdiction_Pop_Est'!$P$4:$R$10,3,FALSE)))</f>
        <v>3336.4755242129086</v>
      </c>
      <c r="BD35" s="285" t="e">
        <f>$D$35*((VLOOKUP(BD2,'2020_Jurisdiction_Pop_Est'!$A:$D,4,FALSE))/(VLOOKUP($E$35,'2020_Jurisdiction_Pop_Est'!$P$4:$R$10,3,FALSE)))</f>
        <v>#N/A</v>
      </c>
      <c r="BE35" s="286">
        <f>$D$35*((VLOOKUP(BE2,'2020_Jurisdiction_Pop_Est'!$A:$D,4,FALSE))/(VLOOKUP($E$35,'2020_Jurisdiction_Pop_Est'!$P$4:$R$10,3,FALSE)))</f>
        <v>1800.2625720979561</v>
      </c>
      <c r="BF35" s="286">
        <f>$D$35*((VLOOKUP(BF2,'2020_Jurisdiction_Pop_Est'!$A:$D,4,FALSE))/(VLOOKUP($E$35,'2020_Jurisdiction_Pop_Est'!$P$4:$R$10,3,FALSE)))</f>
        <v>802.56164684771727</v>
      </c>
      <c r="BG35" s="286">
        <f>$D$35*((VLOOKUP(BG2,'2020_Jurisdiction_Pop_Est'!$A:$D,4,FALSE))/(VLOOKUP($E$35,'2020_Jurisdiction_Pop_Est'!$P$4:$R$10,3,FALSE)))</f>
        <v>1138.767509556875</v>
      </c>
      <c r="BH35" s="287" t="s">
        <v>6</v>
      </c>
      <c r="BI35" s="288" t="s">
        <v>6</v>
      </c>
      <c r="BJ35" s="35" t="s">
        <v>6</v>
      </c>
      <c r="BK35" s="639" t="s">
        <v>6</v>
      </c>
      <c r="BL35" s="575" t="s">
        <v>6</v>
      </c>
      <c r="BM35" s="289" t="e">
        <f>$D$35*((VLOOKUP(BM2,'2020_Jurisdiction_Pop_Est'!$A:$D,4,FALSE))/(VLOOKUP($E$35,'2020_Jurisdiction_Pop_Est'!$P$4:$R$10,3,FALSE)))</f>
        <v>#N/A</v>
      </c>
      <c r="BN35" s="35" t="s">
        <v>6</v>
      </c>
      <c r="BO35" s="575" t="s">
        <v>6</v>
      </c>
      <c r="BP35" s="649">
        <f>$D$35*((VLOOKUP(BP2,'2020_Jurisdiction_Pop_Est'!$A:$D,4,FALSE))/(VLOOKUP($E$35,'2020_Jurisdiction_Pop_Est'!$P$4:$R$10,3,FALSE)))</f>
        <v>2464.1068414519332</v>
      </c>
      <c r="BQ35" s="291">
        <f>$D$35*((VLOOKUP(BQ2,'2020_Jurisdiction_Pop_Est'!$A:$D,4,FALSE))/(VLOOKUP($E$35,'2020_Jurisdiction_Pop_Est'!$P$4:$R$10,3,FALSE)))</f>
        <v>743.12942602948351</v>
      </c>
      <c r="BR35" s="121"/>
      <c r="BS35" s="121"/>
      <c r="BT35" s="36">
        <f>$D$35*((VLOOKUP(BT2,'2020_Jurisdiction_Pop_Est'!$A:$D,4,FALSE))/(VLOOKUP($E$35,'2020_Jurisdiction_Pop_Est'!$P$4:$R$10,3,FALSE)))</f>
        <v>10835.879610894614</v>
      </c>
      <c r="BU35" s="292">
        <f>$D$35*((VLOOKUP(BU2,'2020_Jurisdiction_Pop_Est'!$A:$D,4,FALSE))/(VLOOKUP($E$35,'2020_Jurisdiction_Pop_Est'!$P$4:$R$10,3,FALSE)))</f>
        <v>4437.1423663601145</v>
      </c>
      <c r="BV35" s="293">
        <f>$D$35*((VLOOKUP(BV2,'2020_Jurisdiction_Pop_Est'!$A:$D,4,FALSE))/(VLOOKUP($E$35,'2020_Jurisdiction_Pop_Est'!$P$4:$R$10,3,FALSE)))</f>
        <v>1479.8239295135072</v>
      </c>
      <c r="BW35" s="34" t="s">
        <v>6</v>
      </c>
      <c r="BX35" s="294" t="s">
        <v>6</v>
      </c>
      <c r="BY35" s="65" t="s">
        <v>6</v>
      </c>
      <c r="BZ35" s="65" t="s">
        <v>6</v>
      </c>
      <c r="CA35" s="65" t="s">
        <v>6</v>
      </c>
      <c r="CB35" s="65" t="s">
        <v>6</v>
      </c>
      <c r="CC35" s="65" t="s">
        <v>6</v>
      </c>
      <c r="CD35" s="65" t="s">
        <v>6</v>
      </c>
      <c r="CE35" s="65" t="s">
        <v>6</v>
      </c>
      <c r="CF35" s="65" t="s">
        <v>6</v>
      </c>
      <c r="CH35" s="299" t="e">
        <f t="shared" ref="CH35" si="26">SUM(G35:BX35)</f>
        <v>#N/A</v>
      </c>
      <c r="CI35" s="299">
        <f t="shared" ref="CI35" si="27">D35</f>
        <v>370000</v>
      </c>
      <c r="CJ35" s="299" t="e">
        <f t="shared" ref="CJ35" si="28">CH35-CI35</f>
        <v>#N/A</v>
      </c>
      <c r="CK35" s="569" t="e">
        <f t="shared" ref="CK35" si="29">(CH35-CI35)/CI35</f>
        <v>#N/A</v>
      </c>
    </row>
    <row r="36" spans="1:222" s="324" customFormat="1" x14ac:dyDescent="0.3">
      <c r="A36" s="28" t="s">
        <v>198</v>
      </c>
      <c r="B36" s="28" t="s">
        <v>199</v>
      </c>
      <c r="C36" s="425" t="s">
        <v>200</v>
      </c>
      <c r="D36" s="67">
        <v>45000</v>
      </c>
      <c r="E36" s="525" t="s">
        <v>201</v>
      </c>
      <c r="F36" s="435" t="s">
        <v>158</v>
      </c>
      <c r="G36" s="278">
        <v>45000</v>
      </c>
      <c r="H36" s="327">
        <v>45000</v>
      </c>
      <c r="I36" s="327">
        <v>45000</v>
      </c>
      <c r="J36" s="327">
        <v>45000</v>
      </c>
      <c r="K36" s="327">
        <v>45000</v>
      </c>
      <c r="L36" s="327">
        <v>45000</v>
      </c>
      <c r="M36" s="327">
        <v>45000</v>
      </c>
      <c r="N36" s="327">
        <v>45000</v>
      </c>
      <c r="O36" s="327">
        <v>45000</v>
      </c>
      <c r="P36" s="327">
        <v>45000</v>
      </c>
      <c r="Q36" s="327">
        <v>45000</v>
      </c>
      <c r="R36" s="327">
        <v>45000</v>
      </c>
      <c r="S36" s="327">
        <v>45000</v>
      </c>
      <c r="T36" s="327">
        <v>45000</v>
      </c>
      <c r="U36" s="327">
        <v>45000</v>
      </c>
      <c r="V36" s="327">
        <v>45000</v>
      </c>
      <c r="W36" s="328">
        <v>45000</v>
      </c>
      <c r="X36" s="328">
        <v>45000</v>
      </c>
      <c r="Y36" s="328">
        <v>45000</v>
      </c>
      <c r="Z36" s="328">
        <v>45000</v>
      </c>
      <c r="AA36" s="328">
        <v>45000</v>
      </c>
      <c r="AB36" s="328">
        <v>45000</v>
      </c>
      <c r="AC36" s="328">
        <v>45000</v>
      </c>
      <c r="AD36" s="328">
        <v>45000</v>
      </c>
      <c r="AE36" s="328">
        <v>45000</v>
      </c>
      <c r="AF36" s="328">
        <v>45000</v>
      </c>
      <c r="AG36" s="328">
        <v>45000</v>
      </c>
      <c r="AH36" s="52">
        <v>45000</v>
      </c>
      <c r="AI36" s="52">
        <v>45000</v>
      </c>
      <c r="AJ36" s="52">
        <v>45000</v>
      </c>
      <c r="AK36" s="52">
        <v>45000</v>
      </c>
      <c r="AL36" s="52">
        <v>45000</v>
      </c>
      <c r="AM36" s="52">
        <v>45000</v>
      </c>
      <c r="AN36" s="52">
        <v>45000</v>
      </c>
      <c r="AO36" s="14">
        <v>45000</v>
      </c>
      <c r="AP36" s="631">
        <v>45000</v>
      </c>
      <c r="AQ36" s="631">
        <v>45000</v>
      </c>
      <c r="AR36" s="14">
        <v>45000</v>
      </c>
      <c r="AS36" s="322">
        <v>45000</v>
      </c>
      <c r="AT36" s="322">
        <v>45000</v>
      </c>
      <c r="AU36" s="322">
        <v>45000</v>
      </c>
      <c r="AV36" s="33">
        <v>45000</v>
      </c>
      <c r="AW36" s="120">
        <v>45000</v>
      </c>
      <c r="AX36" s="120">
        <v>45000</v>
      </c>
      <c r="AY36" s="297">
        <v>45000</v>
      </c>
      <c r="AZ36" s="297">
        <v>45000</v>
      </c>
      <c r="BA36" s="284" t="s">
        <v>6</v>
      </c>
      <c r="BB36" s="575">
        <v>45000</v>
      </c>
      <c r="BC36" s="34">
        <v>45000</v>
      </c>
      <c r="BD36" s="285">
        <v>45000</v>
      </c>
      <c r="BE36" s="285">
        <v>45000</v>
      </c>
      <c r="BF36" s="285">
        <v>45000</v>
      </c>
      <c r="BG36" s="285">
        <v>45000</v>
      </c>
      <c r="BH36" s="287" t="s">
        <v>6</v>
      </c>
      <c r="BI36" s="288" t="s">
        <v>6</v>
      </c>
      <c r="BJ36" s="35">
        <v>45000</v>
      </c>
      <c r="BK36" s="639">
        <v>45000</v>
      </c>
      <c r="BL36" s="575">
        <v>45000</v>
      </c>
      <c r="BM36" s="289">
        <v>45000</v>
      </c>
      <c r="BN36" s="35"/>
      <c r="BO36" s="575">
        <v>45000</v>
      </c>
      <c r="BP36" s="649">
        <v>45000</v>
      </c>
      <c r="BQ36" s="291">
        <v>45000</v>
      </c>
      <c r="BR36" s="121"/>
      <c r="BS36" s="121"/>
      <c r="BT36" s="36">
        <v>45000</v>
      </c>
      <c r="BU36" s="292">
        <v>45000</v>
      </c>
      <c r="BV36" s="293">
        <v>45000</v>
      </c>
      <c r="BW36" s="34" t="s">
        <v>6</v>
      </c>
      <c r="BX36" s="294" t="s">
        <v>6</v>
      </c>
      <c r="BY36" s="65">
        <v>45000</v>
      </c>
      <c r="BZ36" s="65">
        <v>45000</v>
      </c>
      <c r="CA36" s="65">
        <v>45000</v>
      </c>
      <c r="CB36" s="65">
        <v>45000</v>
      </c>
      <c r="CC36" s="65">
        <v>45000</v>
      </c>
      <c r="CD36" s="65">
        <v>45000</v>
      </c>
      <c r="CE36" s="65">
        <v>45000</v>
      </c>
      <c r="CF36" s="65">
        <v>45000</v>
      </c>
      <c r="CH36" s="308"/>
      <c r="CI36" s="324" t="s">
        <v>6</v>
      </c>
      <c r="CJ36" s="65" t="s">
        <v>6</v>
      </c>
    </row>
    <row r="37" spans="1:222" s="324" customFormat="1" x14ac:dyDescent="0.3">
      <c r="A37" s="28" t="s">
        <v>202</v>
      </c>
      <c r="B37" s="28" t="s">
        <v>202</v>
      </c>
      <c r="C37" s="432" t="s">
        <v>203</v>
      </c>
      <c r="D37" s="67">
        <v>35000</v>
      </c>
      <c r="E37" s="573" t="s">
        <v>134</v>
      </c>
      <c r="F37" s="525" t="s">
        <v>129</v>
      </c>
      <c r="G37" s="278">
        <f>$D$37*((VLOOKUP(G2,'2020_Jurisdiction_Pop_Est'!$A:$D,4,FALSE))/(VLOOKUP($E$37, '2020_Jurisdiction_Pop_Est'!$P$4:$R$10,3, FALSE)))</f>
        <v>17985.632011880123</v>
      </c>
      <c r="H37" s="279">
        <f>$D$37*((VLOOKUP(H2,'2020_Jurisdiction_Pop_Est'!$A:$D,4,FALSE))/(VLOOKUP($E$37, '2020_Jurisdiction_Pop_Est'!$P$4:$R$10,3, FALSE)))</f>
        <v>180.48400580515218</v>
      </c>
      <c r="I37" s="279">
        <f>$D$37*((VLOOKUP(I2,'2020_Jurisdiction_Pop_Est'!$A:$D,4,FALSE))/(VLOOKUP($E$37, '2020_Jurisdiction_Pop_Est'!$P$4:$R$10,3, FALSE)))</f>
        <v>122.75168235530256</v>
      </c>
      <c r="J37" s="279">
        <f>$D$37*((VLOOKUP(J2,'2020_Jurisdiction_Pop_Est'!$A:$D,4,FALSE))/(VLOOKUP($E$37, '2020_Jurisdiction_Pop_Est'!$P$4:$R$10,3, FALSE)))</f>
        <v>12344.302982344829</v>
      </c>
      <c r="K37" s="279">
        <f>$D$37*((VLOOKUP(K2,'2020_Jurisdiction_Pop_Est'!$A:$D,4,FALSE))/(VLOOKUP($E$37, '2020_Jurisdiction_Pop_Est'!$P$4:$R$10,3, FALSE)))</f>
        <v>682.96069646920546</v>
      </c>
      <c r="L37" s="279">
        <f>$D$37*((VLOOKUP(L2,'2020_Jurisdiction_Pop_Est'!$A:$D,4,FALSE))/(VLOOKUP($E$37, '2020_Jurisdiction_Pop_Est'!$P$4:$R$10,3, FALSE)))</f>
        <v>486.20813367372409</v>
      </c>
      <c r="M37" s="279">
        <f>$D$37*((VLOOKUP(M2,'2020_Jurisdiction_Pop_Est'!$A:$D,4,FALSE))/(VLOOKUP($E$37, '2020_Jurisdiction_Pop_Est'!$P$4:$R$10,3, FALSE)))</f>
        <v>115.54347857363624</v>
      </c>
      <c r="N37" s="279">
        <f>$D$37*((VLOOKUP(N2,'2020_Jurisdiction_Pop_Est'!$A:$D,4,FALSE))/(VLOOKUP($E$37, '2020_Jurisdiction_Pop_Est'!$P$4:$R$10,3, FALSE)))</f>
        <v>577.30709741907719</v>
      </c>
      <c r="O37" s="279">
        <f>$D$37*((VLOOKUP(O2,'2020_Jurisdiction_Pop_Est'!$A:$D,4,FALSE))/(VLOOKUP($E$37, '2020_Jurisdiction_Pop_Est'!$P$4:$R$10,3, FALSE)))</f>
        <v>79.100625850815987</v>
      </c>
      <c r="P37" s="279">
        <f>$D$37*((VLOOKUP(P2,'2020_Jurisdiction_Pop_Est'!$A:$D,4,FALSE))/(VLOOKUP($E$37, '2020_Jurisdiction_Pop_Est'!$P$4:$R$10,3, FALSE)))</f>
        <v>516.2589887853635</v>
      </c>
      <c r="Q37" s="279">
        <f>$D$37*((VLOOKUP(Q2,'2020_Jurisdiction_Pop_Est'!$A:$D,4,FALSE))/(VLOOKUP($E$37, '2020_Jurisdiction_Pop_Est'!$P$4:$R$10,3, FALSE)))</f>
        <v>148.21876155898195</v>
      </c>
      <c r="R37" s="279">
        <f>$D$37*((VLOOKUP(R2,'2020_Jurisdiction_Pop_Est'!$A:$D,4,FALSE))/(VLOOKUP($E$37, '2020_Jurisdiction_Pop_Est'!$P$4:$R$10,3, FALSE)))</f>
        <v>508.24168033193922</v>
      </c>
      <c r="S37" s="279">
        <f>$D$37*((VLOOKUP(S2,'2020_Jurisdiction_Pop_Est'!$A:$D,4,FALSE))/(VLOOKUP($E$37, '2020_Jurisdiction_Pop_Est'!$P$4:$R$10,3, FALSE)))</f>
        <v>479.78488094226623</v>
      </c>
      <c r="T37" s="279">
        <f>$D$37*((VLOOKUP(T2,'2020_Jurisdiction_Pop_Est'!$A:$D,4,FALSE))/(VLOOKUP($E$37, '2020_Jurisdiction_Pop_Est'!$P$4:$R$10,3, FALSE)))</f>
        <v>548.82583347626473</v>
      </c>
      <c r="U37" s="279">
        <f>$D$37*((VLOOKUP(U2,'2020_Jurisdiction_Pop_Est'!$A:$D,4,FALSE))/(VLOOKUP($E$37, '2020_Jurisdiction_Pop_Est'!$P$4:$R$10,3, FALSE)))</f>
        <v>261.96010794640864</v>
      </c>
      <c r="V37" s="279">
        <f>$D$37*((VLOOKUP(V2,'2020_Jurisdiction_Pop_Est'!$A:$D,4,FALSE))/(VLOOKUP($E$37, '2020_Jurisdiction_Pop_Est'!$P$4:$R$10,3, FALSE)))</f>
        <v>195.85896629836543</v>
      </c>
      <c r="W37" s="280">
        <f>$D$37*((VLOOKUP(W2,'2020_Jurisdiction_Pop_Est'!$A:$D,4,FALSE))/(VLOOKUP($E$37, '2020_Jurisdiction_Pop_Est'!$P$4:$R$10,3, FALSE)))</f>
        <v>108.73954634831998</v>
      </c>
      <c r="X37" s="280">
        <f>$D$37*((VLOOKUP(X2,'2020_Jurisdiction_Pop_Est'!$A:$D,4,FALSE))/(VLOOKUP($E$37, '2020_Jurisdiction_Pop_Est'!$P$4:$R$10,3, FALSE)))</f>
        <v>56.978321473487796</v>
      </c>
      <c r="Y37" s="280">
        <f>$D$37*((VLOOKUP(Y2,'2020_Jurisdiction_Pop_Est'!$A:$D,4,FALSE))/(VLOOKUP($E$37, '2020_Jurisdiction_Pop_Est'!$P$4:$R$10,3, FALSE)))</f>
        <v>133.47136699957079</v>
      </c>
      <c r="Z37" s="280">
        <f>$D$37*((VLOOKUP(Z2,'2020_Jurisdiction_Pop_Est'!$A:$D,4,FALSE))/(VLOOKUP($E$37, '2020_Jurisdiction_Pop_Est'!$P$4:$R$10,3, FALSE)))</f>
        <v>179.28668716829293</v>
      </c>
      <c r="AA37" s="280">
        <f>$D$37*((VLOOKUP(AA2,'2020_Jurisdiction_Pop_Est'!$A:$D,4,FALSE))/(VLOOKUP($E$37, '2020_Jurisdiction_Pop_Est'!$P$4:$R$10,3, FALSE)))</f>
        <v>149.6685000549945</v>
      </c>
      <c r="AB37" s="280">
        <f>$D$37*((VLOOKUP(AB2,'2020_Jurisdiction_Pop_Est'!$A:$D,4,FALSE))/(VLOOKUP($E$37, '2020_Jurisdiction_Pop_Est'!$P$4:$R$10,3, FALSE)))</f>
        <v>34.164301644480517</v>
      </c>
      <c r="AC37" s="280">
        <f>$D$37*((VLOOKUP(AC2,'2020_Jurisdiction_Pop_Est'!$A:$D,4,FALSE))/(VLOOKUP($E$37, '2020_Jurisdiction_Pop_Est'!$P$4:$R$10,3, FALSE)))</f>
        <v>50.557113060921523</v>
      </c>
      <c r="AD37" s="280">
        <f>$D$37*((VLOOKUP(AD2,'2020_Jurisdiction_Pop_Est'!$A:$D,4,FALSE))/(VLOOKUP($E$37, '2020_Jurisdiction_Pop_Est'!$P$4:$R$10,3, FALSE)))</f>
        <v>30.603931188478729</v>
      </c>
      <c r="AE37" s="280">
        <f>$D$37*((VLOOKUP(AE2,'2020_Jurisdiction_Pop_Est'!$A:$D,4,FALSE))/(VLOOKUP($E$37, '2020_Jurisdiction_Pop_Est'!$P$4:$R$10,3, FALSE)))</f>
        <v>228.5510664212095</v>
      </c>
      <c r="AF37" s="280">
        <f>$D$37*((VLOOKUP(AF2,'2020_Jurisdiction_Pop_Est'!$A:$D,4,FALSE))/(VLOOKUP($E$37, '2020_Jurisdiction_Pop_Est'!$P$4:$R$10,3, FALSE)))</f>
        <v>18.005876695761479</v>
      </c>
      <c r="AG37" s="280">
        <f>$D$37*((VLOOKUP(AG2,'2020_Jurisdiction_Pop_Est'!$A:$D,4,FALSE))/(VLOOKUP($E$37, '2020_Jurisdiction_Pop_Est'!$P$4:$R$10,3, FALSE)))</f>
        <v>13.736101455180762</v>
      </c>
      <c r="AH37" s="281">
        <f>$D$37*((VLOOKUP(AH2,'2020_Jurisdiction_Pop_Est'!$A:$D,4,FALSE))/(VLOOKUP($E$37, '2020_Jurisdiction_Pop_Est'!$P$4:$R$10,3, FALSE)))</f>
        <v>22.517493438797832</v>
      </c>
      <c r="AI37" s="281">
        <f>$D$37*((VLOOKUP(AI2,'2020_Jurisdiction_Pop_Est'!$A:$D,4,FALSE))/(VLOOKUP($E$37, '2020_Jurisdiction_Pop_Est'!$P$4:$R$10,3, FALSE)))</f>
        <v>3.7192163538791214</v>
      </c>
      <c r="AJ37" s="281">
        <f>$D$37*((VLOOKUP(AJ2,'2020_Jurisdiction_Pop_Est'!$A:$D,4,FALSE))/(VLOOKUP($E$37, '2020_Jurisdiction_Pop_Est'!$P$4:$R$10,3, FALSE)))</f>
        <v>7.9120915235209281</v>
      </c>
      <c r="AK37" s="281">
        <f>$D$37*((VLOOKUP(AK2,'2020_Jurisdiction_Pop_Est'!$A:$D,4,FALSE))/(VLOOKUP($E$37, '2020_Jurisdiction_Pop_Est'!$P$4:$R$10,3, FALSE)))</f>
        <v>20.978049878046257</v>
      </c>
      <c r="AL37" s="281" t="e">
        <f>$D$37*((VLOOKUP(AL2,'2020_Jurisdiction_Pop_Est'!$A:$D,4,FALSE))/(VLOOKUP($E$37, '2020_Jurisdiction_Pop_Est'!$P$4:$R$10,3, FALSE)))</f>
        <v>#N/A</v>
      </c>
      <c r="AM37" s="281">
        <f>$D$37*((VLOOKUP(AM2,'2020_Jurisdiction_Pop_Est'!$A:$D,4,FALSE))/(VLOOKUP($E$37, '2020_Jurisdiction_Pop_Est'!$P$4:$R$10,3, FALSE)))</f>
        <v>7.6643693494139766</v>
      </c>
      <c r="AN37" s="281">
        <f>$D$37*((VLOOKUP(AN2,'2020_Jurisdiction_Pop_Est'!$A:$D,4,FALSE))/(VLOOKUP($E$37, '2020_Jurisdiction_Pop_Est'!$P$4:$R$10,3, FALSE)))</f>
        <v>13.356086698699862</v>
      </c>
      <c r="AO37" s="14">
        <f>$D$37*((VLOOKUP(AO2,'2020_Jurisdiction_Pop_Est'!$A:$D,4,FALSE))/(VLOOKUP($E$37, '2020_Jurisdiction_Pop_Est'!$P$4:$R$10,3, FALSE)))</f>
        <v>2849.8688663525963</v>
      </c>
      <c r="AP37" s="630">
        <f>$D$37*((VLOOKUP(AP2,'2020_Jurisdiction_Pop_Est'!$A:$D,4,FALSE))/(VLOOKUP($E$37, '2020_Jurisdiction_Pop_Est'!$P$4:$R$10,3, FALSE)))</f>
        <v>558.95843544346633</v>
      </c>
      <c r="AQ37" s="630">
        <f>$D$37*((VLOOKUP(AQ2,'2020_Jurisdiction_Pop_Est'!$A:$D,4,FALSE))/(VLOOKUP($E$37, '2020_Jurisdiction_Pop_Est'!$P$4:$R$10,3, FALSE)))</f>
        <v>196.89996065078293</v>
      </c>
      <c r="AR37" s="117">
        <f>$D$37*((VLOOKUP(AR2,'2020_Jurisdiction_Pop_Est'!$A:$D,4,FALSE))/(VLOOKUP($E$37, '2020_Jurisdiction_Pop_Est'!$P$4:$R$10,3, FALSE)))</f>
        <v>233.56437334439264</v>
      </c>
      <c r="AS37" s="282">
        <f>$D$37*((VLOOKUP(AS2,'2020_Jurisdiction_Pop_Est'!$A:$D,4,FALSE))/(VLOOKUP($E$37, '2020_Jurisdiction_Pop_Est'!$P$4:$R$10,3, FALSE)))</f>
        <v>11.086831195203303</v>
      </c>
      <c r="AT37" s="282">
        <f>$D$37*((VLOOKUP(AT2,'2020_Jurisdiction_Pop_Est'!$A:$D,4,FALSE))/(VLOOKUP($E$37, '2020_Jurisdiction_Pop_Est'!$P$4:$R$10,3, FALSE)))</f>
        <v>10.844348860435803</v>
      </c>
      <c r="AU37" s="282" t="e">
        <f>$D$37*((VLOOKUP(AU2,'2020_Jurisdiction_Pop_Est'!$A:$D,4,FALSE))/(VLOOKUP($E$37, '2020_Jurisdiction_Pop_Est'!$P$4:$R$10,3, FALSE)))</f>
        <v>#N/A</v>
      </c>
      <c r="AV37" s="33">
        <f>$D$37*((VLOOKUP(AV2,'2020_Jurisdiction_Pop_Est'!$A:$D,4,FALSE))/(VLOOKUP($E$37, '2020_Jurisdiction_Pop_Est'!$P$4:$R$10,3, FALSE)))</f>
        <v>2130.846071422764</v>
      </c>
      <c r="AW37" s="120">
        <f>$D$37*((VLOOKUP(AW2,'2020_Jurisdiction_Pop_Est'!$A:$D,4,FALSE))/(VLOOKUP($E$37, '2020_Jurisdiction_Pop_Est'!$P$4:$R$10,3, FALSE)))</f>
        <v>547.53699631562688</v>
      </c>
      <c r="AX37" s="120">
        <f>$D$37*((VLOOKUP(AX2,'2020_Jurisdiction_Pop_Est'!$A:$D,4,FALSE))/(VLOOKUP($E$37, '2020_Jurisdiction_Pop_Est'!$P$4:$R$10,3, FALSE)))</f>
        <v>311.77481110221879</v>
      </c>
      <c r="AY37" s="297">
        <f>$D$37*((VLOOKUP(AY2,'2020_Jurisdiction_Pop_Est'!$A:$D,4,FALSE))/(VLOOKUP($E$37, '2020_Jurisdiction_Pop_Est'!$P$4:$R$10,3, FALSE)))</f>
        <v>102.61130225128962</v>
      </c>
      <c r="AZ37" s="297">
        <f>$D$37*((VLOOKUP(AZ2,'2020_Jurisdiction_Pop_Est'!$A:$D,4,FALSE))/(VLOOKUP($E$37, '2020_Jurisdiction_Pop_Est'!$P$4:$R$10,3, FALSE)))</f>
        <v>275.76837028738134</v>
      </c>
      <c r="BA37" s="284">
        <f>$D$37*((VLOOKUP(BA2,'2020_Jurisdiction_Pop_Est'!$A:$D,4,FALSE))/(VLOOKUP($E$37, '2020_Jurisdiction_Pop_Est'!$P$4:$R$10,3, FALSE)))</f>
        <v>383.03433046477835</v>
      </c>
      <c r="BB37" s="575"/>
      <c r="BC37" s="34">
        <f>$D$37*((VLOOKUP(BC2,'2020_Jurisdiction_Pop_Est'!$A:$D,4,FALSE))/(VLOOKUP($E$37, '2020_Jurisdiction_Pop_Est'!$P$4:$R$10,3, FALSE)))</f>
        <v>248.74179540702241</v>
      </c>
      <c r="BD37" s="285" t="e">
        <f>$D$37*((VLOOKUP(BD2,'2020_Jurisdiction_Pop_Est'!$A:$D,4,FALSE))/(VLOOKUP($E$37, '2020_Jurisdiction_Pop_Est'!$P$4:$R$10,3, FALSE)))</f>
        <v>#N/A</v>
      </c>
      <c r="BE37" s="286">
        <f>$D$37*((VLOOKUP(BE2,'2020_Jurisdiction_Pop_Est'!$A:$D,4,FALSE))/(VLOOKUP($E$37, '2020_Jurisdiction_Pop_Est'!$P$4:$R$10,3, FALSE)))</f>
        <v>134.21364584814333</v>
      </c>
      <c r="BF37" s="286">
        <f>$D$37*((VLOOKUP(BF2,'2020_Jurisdiction_Pop_Est'!$A:$D,4,FALSE))/(VLOOKUP($E$37, '2020_Jurisdiction_Pop_Est'!$P$4:$R$10,3, FALSE)))</f>
        <v>59.832785678477812</v>
      </c>
      <c r="BG37" s="286">
        <f>$D$37*((VLOOKUP(BG2,'2020_Jurisdiction_Pop_Est'!$A:$D,4,FALSE))/(VLOOKUP($E$37, '2020_Jurisdiction_Pop_Est'!$P$4:$R$10,3, FALSE)))</f>
        <v>84.897693036481328</v>
      </c>
      <c r="BH37" s="287">
        <f>$D$37*((VLOOKUP(BH2,'2020_Jurisdiction_Pop_Est'!$A:$D,4,FALSE))/(VLOOKUP($E$37, '2020_Jurisdiction_Pop_Est'!$P$4:$R$10,3, FALSE)))</f>
        <v>613.45680938973078</v>
      </c>
      <c r="BI37" s="288">
        <f>$D$37*((VLOOKUP(BI2,'2020_Jurisdiction_Pop_Est'!$A:$D,4,FALSE))/(VLOOKUP($E$37, '2020_Jurisdiction_Pop_Est'!$P$4:$R$10,3, FALSE)))</f>
        <v>177.83996321775913</v>
      </c>
      <c r="BJ37" s="35">
        <f>$D$37*((VLOOKUP(BJ2,'2020_Jurisdiction_Pop_Est'!$A:$D,4,FALSE))/(VLOOKUP($E$37, '2020_Jurisdiction_Pop_Est'!$P$4:$R$10,3, FALSE)))</f>
        <v>843.88268070373726</v>
      </c>
      <c r="BK37" s="639">
        <f>$D$37*((VLOOKUP(BK2,'2020_Jurisdiction_Pop_Est'!$A:$D,4,FALSE))/(VLOOKUP($E$37, '2020_Jurisdiction_Pop_Est'!$P$4:$R$10,3, FALSE)))</f>
        <v>32.585522000409412</v>
      </c>
      <c r="BL37" s="575"/>
      <c r="BM37" s="289" t="e">
        <f>$D$37*((VLOOKUP(BM2,'2020_Jurisdiction_Pop_Est'!$A:$D,4,FALSE))/(VLOOKUP($E$37, '2020_Jurisdiction_Pop_Est'!$P$4:$R$10,3, FALSE)))</f>
        <v>#N/A</v>
      </c>
      <c r="BN37" s="35">
        <f>$D$37*((VLOOKUP(BN2,'2020_Jurisdiction_Pop_Est'!$A:$D,4,FALSE))/(VLOOKUP($E$37, '2020_Jurisdiction_Pop_Est'!$P$4:$R$10,3, FALSE)))</f>
        <v>475.07054365318089</v>
      </c>
      <c r="BO37" s="575"/>
      <c r="BP37" s="649">
        <f>$D$37*((VLOOKUP(BP2,'2020_Jurisdiction_Pop_Est'!$A:$D,4,FALSE))/(VLOOKUP($E$37, '2020_Jurisdiction_Pop_Est'!$P$4:$R$10,3, FALSE)))</f>
        <v>183.70473734018276</v>
      </c>
      <c r="BQ37" s="291">
        <f>$D$37*((VLOOKUP(BQ2,'2020_Jurisdiction_Pop_Est'!$A:$D,4,FALSE))/(VLOOKUP($E$37, '2020_Jurisdiction_Pop_Est'!$P$4:$R$10,3, FALSE)))</f>
        <v>55.401979216967341</v>
      </c>
      <c r="BR37" s="121">
        <f>$D$37*((VLOOKUP(BR2,'2020_Jurisdiction_Pop_Est'!$A:$D,4,FALSE))/(VLOOKUP($E$37, '2020_Jurisdiction_Pop_Est'!$P$4:$R$10,3, FALSE)))</f>
        <v>1038.5155583312767</v>
      </c>
      <c r="BS37" s="121">
        <f>$D$37*((VLOOKUP(BS2,'2020_Jurisdiction_Pop_Est'!$A:$D,4,FALSE))/(VLOOKUP($E$37, '2020_Jurisdiction_Pop_Est'!$P$4:$R$10,3, FALSE)))</f>
        <v>0</v>
      </c>
      <c r="BT37" s="36">
        <f>$D$37*((VLOOKUP(BT2,'2020_Jurisdiction_Pop_Est'!$A:$D,4,FALSE))/(VLOOKUP($E$37, '2020_Jurisdiction_Pop_Est'!$P$4:$R$10,3, FALSE)))</f>
        <v>807.83932915681044</v>
      </c>
      <c r="BU37" s="292">
        <f>$D$37*((VLOOKUP(BU2,'2020_Jurisdiction_Pop_Est'!$A:$D,4,FALSE))/(VLOOKUP($E$37, '2020_Jurisdiction_Pop_Est'!$P$4:$R$10,3, FALSE)))</f>
        <v>330.79899752759252</v>
      </c>
      <c r="BV37" s="293">
        <f>$D$37*((VLOOKUP(BV2,'2020_Jurisdiction_Pop_Est'!$A:$D,4,FALSE))/(VLOOKUP($E$37, '2020_Jurisdiction_Pop_Est'!$P$4:$R$10,3, FALSE)))</f>
        <v>110.32422040629237</v>
      </c>
      <c r="BW37" s="34">
        <f>$D$37*((VLOOKUP(BW2,'2020_Jurisdiction_Pop_Est'!$A:$D,4,FALSE))/(VLOOKUP($E$37, '2020_Jurisdiction_Pop_Est'!$P$4:$R$10,3, FALSE)))</f>
        <v>487.36075752881163</v>
      </c>
      <c r="BX37" s="294">
        <f>$D$37*((VLOOKUP(BX2,'2020_Jurisdiction_Pop_Est'!$A:$D,4,FALSE))/(VLOOKUP($E$37, '2020_Jurisdiction_Pop_Est'!$P$4:$R$10,3, FALSE)))</f>
        <v>20.436383392691457</v>
      </c>
      <c r="BY37" s="65"/>
      <c r="BZ37" s="65" t="s">
        <v>6</v>
      </c>
      <c r="CA37" s="65"/>
      <c r="CB37" s="65"/>
      <c r="CC37" s="65"/>
      <c r="CD37" s="65"/>
      <c r="CE37" s="65"/>
      <c r="CF37" s="65"/>
      <c r="CH37" s="299" t="e">
        <f t="shared" ref="CH37" si="30">SUM(G37:BX37)</f>
        <v>#N/A</v>
      </c>
      <c r="CI37" s="299">
        <f>D37</f>
        <v>35000</v>
      </c>
      <c r="CJ37" s="299" t="e">
        <f>CH37-CI37</f>
        <v>#N/A</v>
      </c>
      <c r="CK37" s="569" t="e">
        <f>(CH37-CI37)/CI37</f>
        <v>#N/A</v>
      </c>
    </row>
    <row r="38" spans="1:222" s="324" customFormat="1" x14ac:dyDescent="0.3">
      <c r="A38" s="28" t="s">
        <v>204</v>
      </c>
      <c r="B38" s="28" t="s">
        <v>205</v>
      </c>
      <c r="C38" s="432"/>
      <c r="D38" s="67">
        <v>110000</v>
      </c>
      <c r="E38" s="525" t="s">
        <v>206</v>
      </c>
      <c r="F38" s="525" t="s">
        <v>129</v>
      </c>
      <c r="G38" s="278">
        <f>$D$38*((VLOOKUP(G2,'2020_Jurisdiction_Pop_Est'!$A:$D,4,FALSE))/(VLOOKUP($E$38,'2020_Jurisdiction_Pop_Est'!$P$4:$R$13,3,FALSE)))</f>
        <v>85708.69720691719</v>
      </c>
      <c r="H38" s="279">
        <f>$D$38*((VLOOKUP(H2,'2020_Jurisdiction_Pop_Est'!$A:$D,4,FALSE))/(VLOOKUP($E$38,'2020_Jurisdiction_Pop_Est'!$P$4:$R$13,3,FALSE)))</f>
        <v>860.07814426690368</v>
      </c>
      <c r="I38" s="279">
        <f>$D$38*((VLOOKUP(I2,'2020_Jurisdiction_Pop_Est'!$A:$D,4,FALSE))/(VLOOKUP($E$38,'2020_Jurisdiction_Pop_Est'!$P$4:$R$13,3,FALSE)))</f>
        <v>584.96063789589948</v>
      </c>
      <c r="J38" s="279">
        <f>$D$38*((VLOOKUP(J2,'2020_Jurisdiction_Pop_Est'!$A:$D,4,FALSE))/(VLOOKUP($E$38,'2020_Jurisdiction_Pop_Est'!$P$4:$R$13,3,FALSE)))</f>
        <v>58825.518382972783</v>
      </c>
      <c r="K38" s="279">
        <f>$D$38*((VLOOKUP(K2,'2020_Jurisdiction_Pop_Est'!$A:$D,4,FALSE))/(VLOOKUP($E$38,'2020_Jurisdiction_Pop_Est'!$P$4:$R$13,3,FALSE)))</f>
        <v>3254.5796277406102</v>
      </c>
      <c r="L38" s="279">
        <f>$D$38*((VLOOKUP(L2,'2020_Jurisdiction_Pop_Est'!$A:$D,4,FALSE))/(VLOOKUP($E$38,'2020_Jurisdiction_Pop_Est'!$P$4:$R$13,3,FALSE)))</f>
        <v>2316.9753323683922</v>
      </c>
      <c r="M38" s="279">
        <f>$D$38*((VLOOKUP(M2,'2020_Jurisdiction_Pop_Est'!$A:$D,4,FALSE))/(VLOOKUP($E$38,'2020_Jurisdiction_Pop_Est'!$P$4:$R$13,3,FALSE)))</f>
        <v>550.61067705379435</v>
      </c>
      <c r="N38" s="279">
        <f>$D$38*((VLOOKUP(N2,'2020_Jurisdiction_Pop_Est'!$A:$D,4,FALSE))/(VLOOKUP($E$38,'2020_Jurisdiction_Pop_Est'!$P$4:$R$13,3,FALSE)))</f>
        <v>2751.0981641019089</v>
      </c>
      <c r="O38" s="279">
        <f>$D$38*((VLOOKUP(O2,'2020_Jurisdiction_Pop_Est'!$A:$D,4,FALSE))/(VLOOKUP($E$38,'2020_Jurisdiction_Pop_Est'!$P$4:$R$13,3,FALSE)))</f>
        <v>376.94597473400268</v>
      </c>
      <c r="P38" s="279">
        <f>$D$38*((VLOOKUP(P2,'2020_Jurisdiction_Pop_Est'!$A:$D,4,FALSE))/(VLOOKUP($E$38,'2020_Jurisdiction_Pop_Est'!$P$4:$R$13,3,FALSE)))</f>
        <v>2460.179621206903</v>
      </c>
      <c r="Q38" s="279">
        <f>$D$38*((VLOOKUP(Q2,'2020_Jurisdiction_Pop_Est'!$A:$D,4,FALSE))/(VLOOKUP($E$38,'2020_Jurisdiction_Pop_Est'!$P$4:$R$13,3,FALSE)))</f>
        <v>706.32140958137347</v>
      </c>
      <c r="R38" s="279">
        <f>$D$38*((VLOOKUP(R2,'2020_Jurisdiction_Pop_Est'!$A:$D,4,FALSE))/(VLOOKUP($E$38,'2020_Jurisdiction_Pop_Est'!$P$4:$R$13,3,FALSE)))</f>
        <v>2421.9739544727499</v>
      </c>
      <c r="S38" s="279">
        <f>$D$38*((VLOOKUP(S2,'2020_Jurisdiction_Pop_Est'!$A:$D,4,FALSE))/(VLOOKUP($E$38,'2020_Jurisdiction_Pop_Est'!$P$4:$R$13,3,FALSE)))</f>
        <v>2286.3659757953019</v>
      </c>
      <c r="T38" s="279">
        <f>$D$38*((VLOOKUP(T2,'2020_Jurisdiction_Pop_Est'!$A:$D,4,FALSE))/(VLOOKUP($E$38,'2020_Jurisdiction_Pop_Est'!$P$4:$R$13,3,FALSE)))</f>
        <v>2615.3736020886099</v>
      </c>
      <c r="U38" s="279">
        <f>$D$38*((VLOOKUP(U2,'2020_Jurisdiction_Pop_Est'!$A:$D,4,FALSE))/(VLOOKUP($E$38,'2020_Jurisdiction_Pop_Est'!$P$4:$R$13,3,FALSE)))</f>
        <v>1248.3442092799185</v>
      </c>
      <c r="V38" s="279">
        <f>$D$38*((VLOOKUP(V2,'2020_Jurisdiction_Pop_Est'!$A:$D,4,FALSE))/(VLOOKUP($E$38,'2020_Jurisdiction_Pop_Est'!$P$4:$R$13,3,FALSE)))</f>
        <v>933.34595229337162</v>
      </c>
      <c r="W38" s="280">
        <f>$D$38*((VLOOKUP(W2,'2020_Jurisdiction_Pop_Est'!$A:$D,4,FALSE))/(VLOOKUP($E$38,'2020_Jurisdiction_Pop_Est'!$P$4:$R$13,3,FALSE)))</f>
        <v>518.18723113147018</v>
      </c>
      <c r="X38" s="280">
        <f>$D$38*((VLOOKUP(X2,'2020_Jurisdiction_Pop_Est'!$A:$D,4,FALSE))/(VLOOKUP($E$38,'2020_Jurisdiction_Pop_Est'!$P$4:$R$13,3,FALSE)))</f>
        <v>271.52438676071046</v>
      </c>
      <c r="Y38" s="280">
        <f>$D$38*((VLOOKUP(Y2,'2020_Jurisdiction_Pop_Est'!$A:$D,4,FALSE))/(VLOOKUP($E$38,'2020_Jurisdiction_Pop_Est'!$P$4:$R$13,3,FALSE)))</f>
        <v>636.04420308406452</v>
      </c>
      <c r="Z38" s="280">
        <f>$D$38*((VLOOKUP(Z2,'2020_Jurisdiction_Pop_Est'!$A:$D,4,FALSE))/(VLOOKUP($E$38,'2020_Jurisdiction_Pop_Est'!$P$4:$R$13,3,FALSE)))</f>
        <v>854.3724442704297</v>
      </c>
      <c r="AA38" s="280">
        <f>$D$38*((VLOOKUP(AA2,'2020_Jurisdiction_Pop_Est'!$A:$D,4,FALSE))/(VLOOKUP($E$38,'2020_Jurisdiction_Pop_Est'!$P$4:$R$13,3,FALSE)))</f>
        <v>713.22999070334208</v>
      </c>
      <c r="AB38" s="280">
        <f>$D$38*((VLOOKUP(AB2,'2020_Jurisdiction_Pop_Est'!$A:$D,4,FALSE))/(VLOOKUP($E$38,'2020_Jurisdiction_Pop_Est'!$P$4:$R$13,3,FALSE)))</f>
        <v>162.80649926554722</v>
      </c>
      <c r="AC38" s="280">
        <f>$D$38*((VLOOKUP(AC2,'2020_Jurisdiction_Pop_Est'!$A:$D,4,FALSE))/(VLOOKUP($E$38,'2020_Jurisdiction_Pop_Est'!$P$4:$R$13,3,FALSE)))</f>
        <v>240.92477218104901</v>
      </c>
      <c r="AD38" s="280">
        <f>$D$38*((VLOOKUP(AD2,'2020_Jurisdiction_Pop_Est'!$A:$D,4,FALSE))/(VLOOKUP($E$38,'2020_Jurisdiction_Pop_Est'!$P$4:$R$13,3,FALSE)))</f>
        <v>145.83991654238545</v>
      </c>
      <c r="AE38" s="280">
        <f>$D$38*((VLOOKUP(AE2,'2020_Jurisdiction_Pop_Est'!$A:$D,4,FALSE))/(VLOOKUP($E$38,'2020_Jurisdiction_Pop_Est'!$P$4:$R$13,3,FALSE)))</f>
        <v>1089.1368251765846</v>
      </c>
      <c r="AF38" s="280">
        <f>$D$38*((VLOOKUP(AF2,'2020_Jurisdiction_Pop_Est'!$A:$D,4,FALSE))/(VLOOKUP($E$38,'2020_Jurisdiction_Pop_Est'!$P$4:$R$13,3,FALSE)))</f>
        <v>85.805171185684856</v>
      </c>
      <c r="AG38" s="280">
        <f>$D$38*((VLOOKUP(AG2,'2020_Jurisdiction_Pop_Est'!$A:$D,4,FALSE))/(VLOOKUP($E$38,'2020_Jurisdiction_Pop_Est'!$P$4:$R$13,3,FALSE)))</f>
        <v>65.457992226680361</v>
      </c>
      <c r="AH38" s="281">
        <f>$D$38*((VLOOKUP(AH2,'2020_Jurisdiction_Pop_Est'!$A:$D,4,FALSE))/(VLOOKUP($E$38,'2020_Jurisdiction_Pop_Est'!$P$4:$R$13,3,FALSE)))</f>
        <v>107.30482118892867</v>
      </c>
      <c r="AI38" s="281">
        <f>$D$38*((VLOOKUP(AI2,'2020_Jurisdiction_Pop_Est'!$A:$D,4,FALSE))/(VLOOKUP($E$38,'2020_Jurisdiction_Pop_Est'!$P$4:$R$13,3,FALSE)))</f>
        <v>17.723546668311812</v>
      </c>
      <c r="AJ38" s="281">
        <f>$D$38*((VLOOKUP(AJ2,'2020_Jurisdiction_Pop_Est'!$A:$D,4,FALSE))/(VLOOKUP($E$38,'2020_Jurisdiction_Pop_Est'!$P$4:$R$13,3,FALSE)))</f>
        <v>37.704266172850645</v>
      </c>
      <c r="AK38" s="281">
        <f>$D$38*((VLOOKUP(AK2,'2020_Jurisdiction_Pop_Est'!$A:$D,4,FALSE))/(VLOOKUP($E$38,'2020_Jurisdiction_Pop_Est'!$P$4:$R$13,3,FALSE)))</f>
        <v>99.968759718948519</v>
      </c>
      <c r="AL38" s="281" t="e">
        <f>$D$38*((VLOOKUP(AL2,'2020_Jurisdiction_Pop_Est'!$A:$D,4,FALSE))/(VLOOKUP($E$38,'2020_Jurisdiction_Pop_Est'!$P$4:$R$13,3,FALSE)))</f>
        <v>#N/A</v>
      </c>
      <c r="AM38" s="281">
        <f>$D$38*((VLOOKUP(AM2,'2020_Jurisdiction_Pop_Est'!$A:$D,4,FALSE))/(VLOOKUP($E$38,'2020_Jurisdiction_Pop_Est'!$P$4:$R$13,3,FALSE)))</f>
        <v>36.523771386904421</v>
      </c>
      <c r="AN38" s="281">
        <f>$D$38*((VLOOKUP(AN2,'2020_Jurisdiction_Pop_Est'!$A:$D,4,FALSE))/(VLOOKUP($E$38,'2020_Jurisdiction_Pop_Est'!$P$4:$R$13,3,FALSE)))</f>
        <v>63.64707061570401</v>
      </c>
      <c r="AO38" s="14">
        <f>$D$38*((VLOOKUP(AO2,'2020_Jurisdiction_Pop_Est'!$A:$D,4,FALSE))/(VLOOKUP($E$38,'2020_Jurisdiction_Pop_Est'!$P$4:$R$13,3,FALSE)))</f>
        <v>13580.75977448521</v>
      </c>
      <c r="AP38" s="630">
        <f>$D$38*((VLOOKUP(AP2,'2020_Jurisdiction_Pop_Est'!$A:$D,4,FALSE))/(VLOOKUP($E$38,'2020_Jurisdiction_Pop_Est'!$P$4:$R$13,3,FALSE)))</f>
        <v>2663.659484583673</v>
      </c>
      <c r="AQ38" s="630">
        <f>$D$38*((VLOOKUP(AQ2,'2020_Jurisdiction_Pop_Est'!$A:$D,4,FALSE))/(VLOOKUP($E$38,'2020_Jurisdiction_Pop_Est'!$P$4:$R$13,3,FALSE)))</f>
        <v>938.30670483665335</v>
      </c>
      <c r="AR38" s="117">
        <f>$D$38*((VLOOKUP(AR2,'2020_Jurisdiction_Pop_Est'!$A:$D,4,FALSE))/(VLOOKUP($E$38,'2020_Jurisdiction_Pop_Est'!$P$4:$R$13,3,FALSE)))</f>
        <v>1113.0272286275517</v>
      </c>
      <c r="AS38" s="282">
        <f>$D$38*((VLOOKUP(AS2,'2020_Jurisdiction_Pop_Est'!$A:$D,4,FALSE))/(VLOOKUP($E$38,'2020_Jurisdiction_Pop_Est'!$P$4:$R$13,3,FALSE)))</f>
        <v>52.833164676460598</v>
      </c>
      <c r="AT38" s="282">
        <f>$D$38*((VLOOKUP(AT2,'2020_Jurisdiction_Pop_Est'!$A:$D,4,FALSE))/(VLOOKUP($E$38,'2020_Jurisdiction_Pop_Est'!$P$4:$R$13,3,FALSE)))</f>
        <v>51.677639811118844</v>
      </c>
      <c r="AU38" s="282" t="e">
        <f>$D$38*((VLOOKUP(AU2,'2020_Jurisdiction_Pop_Est'!$A:$D,4,FALSE))/(VLOOKUP($E$38,'2020_Jurisdiction_Pop_Est'!$P$4:$R$13,3,FALSE)))</f>
        <v>#N/A</v>
      </c>
      <c r="AV38" s="33">
        <f>$D$38*((VLOOKUP(AV2,'2020_Jurisdiction_Pop_Est'!$A:$D,4,FALSE))/(VLOOKUP($E$38,'2020_Jurisdiction_Pop_Est'!$P$4:$R$13,3,FALSE)))</f>
        <v>10154.329890074925</v>
      </c>
      <c r="AW38" s="120">
        <f>$D$38*((VLOOKUP(AW2,'2020_Jurisdiction_Pop_Est'!$A:$D,4,FALSE))/(VLOOKUP($E$38,'2020_Jurisdiction_Pop_Est'!$P$4:$R$13,3,FALSE)))</f>
        <v>2609.2317798898034</v>
      </c>
      <c r="AX38" s="120">
        <f>$D$38*((VLOOKUP(AX2,'2020_Jurisdiction_Pop_Est'!$A:$D,4,FALSE))/(VLOOKUP($E$38,'2020_Jurisdiction_Pop_Est'!$P$4:$R$13,3,FALSE)))</f>
        <v>1485.7311026853663</v>
      </c>
      <c r="AY38" s="297">
        <f>$D$38*((VLOOKUP(AY2,'2020_Jurisdiction_Pop_Est'!$A:$D,4,FALSE))/(VLOOKUP($E$38,'2020_Jurisdiction_Pop_Est'!$P$4:$R$13,3,FALSE)))</f>
        <v>488.98370815404513</v>
      </c>
      <c r="AZ38" s="297">
        <f>$D$38*((VLOOKUP(AZ2,'2020_Jurisdiction_Pop_Est'!$A:$D,4,FALSE))/(VLOOKUP($E$38,'2020_Jurisdiction_Pop_Est'!$P$4:$R$13,3,FALSE)))</f>
        <v>1314.1460768570141</v>
      </c>
      <c r="BA38" s="284" t="s">
        <v>6</v>
      </c>
      <c r="BB38" s="575"/>
      <c r="BC38" s="34" t="s">
        <v>6</v>
      </c>
      <c r="BD38" s="285" t="s">
        <v>6</v>
      </c>
      <c r="BE38" s="286" t="s">
        <v>6</v>
      </c>
      <c r="BF38" s="286"/>
      <c r="BG38" s="286"/>
      <c r="BH38" s="287">
        <f>$D$38*((VLOOKUP(BH2,'2020_Jurisdiction_Pop_Est'!$A:$D,4,FALSE))/(VLOOKUP($E$38,'2020_Jurisdiction_Pop_Est'!$P$4:$R$13,3,FALSE)))</f>
        <v>2923.365934028674</v>
      </c>
      <c r="BI38" s="288">
        <f>$D$38*((VLOOKUP(BI2,'2020_Jurisdiction_Pop_Est'!$A:$D,4,FALSE))/(VLOOKUP($E$38,'2020_Jurisdiction_Pop_Est'!$P$4:$R$13,3,FALSE)))</f>
        <v>847.47822865785656</v>
      </c>
      <c r="BJ38" s="35" t="s">
        <v>6</v>
      </c>
      <c r="BK38" s="639"/>
      <c r="BL38" s="575"/>
      <c r="BM38" s="289" t="e">
        <f>$D$38*((VLOOKUP(BM2,'2020_Jurisdiction_Pop_Est'!$A:$D,4,FALSE))/(VLOOKUP($E$38,'2020_Jurisdiction_Pop_Est'!$P$4:$R$13,3,FALSE)))</f>
        <v>#N/A</v>
      </c>
      <c r="BN38" s="35">
        <f>$D$38*((VLOOKUP(BN2,'2020_Jurisdiction_Pop_Est'!$A:$D,4,FALSE))/(VLOOKUP($E$38,'2020_Jurisdiction_Pop_Est'!$P$4:$R$13,3,FALSE)))</f>
        <v>2263.9002816804327</v>
      </c>
      <c r="BO38" s="575"/>
      <c r="BP38" s="649">
        <f>$D$38*((VLOOKUP(BP2,'2020_Jurisdiction_Pop_Est'!$A:$D,4,FALSE))/(VLOOKUP($E$38,'2020_Jurisdiction_Pop_Est'!$P$4:$R$13,3,FALSE)))</f>
        <v>875.42621231023793</v>
      </c>
      <c r="BQ38" s="291">
        <f>$D$38*((VLOOKUP(BQ2,'2020_Jurisdiction_Pop_Est'!$A:$D,4,FALSE))/(VLOOKUP($E$38,'2020_Jurisdiction_Pop_Est'!$P$4:$R$13,3,FALSE)))</f>
        <v>264.01248831481001</v>
      </c>
      <c r="BR38" s="121"/>
      <c r="BS38" s="121"/>
      <c r="BT38" s="36">
        <f>$D$38*((VLOOKUP(BT2,'2020_Jurisdiction_Pop_Est'!$A:$D,4,FALSE))/(VLOOKUP($E$38,'2020_Jurisdiction_Pop_Est'!$P$4:$R$13,3,FALSE)))</f>
        <v>3849.6760307786549</v>
      </c>
      <c r="BU38" s="292">
        <f>$D$38*((VLOOKUP(BU2,'2020_Jurisdiction_Pop_Est'!$A:$D,4,FALSE))/(VLOOKUP($E$38,'2020_Jurisdiction_Pop_Est'!$P$4:$R$13,3,FALSE)))</f>
        <v>1576.388925155173</v>
      </c>
      <c r="BV38" s="293">
        <f>$D$38*((VLOOKUP(BV2,'2020_Jurisdiction_Pop_Est'!$A:$D,4,FALSE))/(VLOOKUP($E$38,'2020_Jurisdiction_Pop_Est'!$P$4:$R$13,3,FALSE)))</f>
        <v>525.73883392845278</v>
      </c>
      <c r="BW38" s="34" t="s">
        <v>6</v>
      </c>
      <c r="BX38" s="294" t="s">
        <v>6</v>
      </c>
      <c r="BY38" s="65"/>
      <c r="BZ38" s="65" t="s">
        <v>6</v>
      </c>
      <c r="CA38" s="65"/>
      <c r="CB38" s="65"/>
      <c r="CC38" s="65"/>
      <c r="CD38" s="65"/>
      <c r="CE38" s="65"/>
      <c r="CF38" s="65"/>
      <c r="CH38" s="299" t="e">
        <f t="shared" ref="CH38" si="31">SUM(G38:BX38)</f>
        <v>#N/A</v>
      </c>
      <c r="CI38" s="299">
        <f>D38</f>
        <v>110000</v>
      </c>
      <c r="CJ38" s="299" t="e">
        <f>CH38-CI38</f>
        <v>#N/A</v>
      </c>
      <c r="CK38" s="569" t="e">
        <f>(CH38-CI38)/CI38</f>
        <v>#N/A</v>
      </c>
    </row>
    <row r="39" spans="1:222" s="324" customFormat="1" ht="15.75" customHeight="1" x14ac:dyDescent="0.3">
      <c r="A39" s="28" t="s">
        <v>207</v>
      </c>
      <c r="B39" s="28" t="s">
        <v>208</v>
      </c>
      <c r="C39" s="433" t="s">
        <v>209</v>
      </c>
      <c r="D39" s="69">
        <v>50000</v>
      </c>
      <c r="E39" s="573" t="s">
        <v>134</v>
      </c>
      <c r="F39" s="526" t="s">
        <v>129</v>
      </c>
      <c r="G39" s="278">
        <f>$D$39*((VLOOKUP(G2,'2020_Jurisdiction_Pop_Est'!$A:$D,4,FALSE))/(VLOOKUP($E$39, '2020_Jurisdiction_Pop_Est'!$P$4:$R$10,3, FALSE)))</f>
        <v>25693.760016971606</v>
      </c>
      <c r="H39" s="279">
        <f>$D$39*((VLOOKUP(H2,'2020_Jurisdiction_Pop_Est'!$A:$D,4,FALSE))/(VLOOKUP($E$39, '2020_Jurisdiction_Pop_Est'!$P$4:$R$10,3, FALSE)))</f>
        <v>257.83429400736026</v>
      </c>
      <c r="I39" s="279">
        <f>$D$39*((VLOOKUP(I2,'2020_Jurisdiction_Pop_Est'!$A:$D,4,FALSE))/(VLOOKUP($E$39, '2020_Jurisdiction_Pop_Est'!$P$4:$R$10,3, FALSE)))</f>
        <v>175.3595462218608</v>
      </c>
      <c r="J39" s="279">
        <f>$D$39*((VLOOKUP(J2,'2020_Jurisdiction_Pop_Est'!$A:$D,4,FALSE))/(VLOOKUP($E$39, '2020_Jurisdiction_Pop_Est'!$P$4:$R$10,3, FALSE)))</f>
        <v>17634.718546206899</v>
      </c>
      <c r="K39" s="279">
        <f>$D$39*((VLOOKUP(K2,'2020_Jurisdiction_Pop_Est'!$A:$D,4,FALSE))/(VLOOKUP($E$39, '2020_Jurisdiction_Pop_Est'!$P$4:$R$10,3, FALSE)))</f>
        <v>975.65813781315069</v>
      </c>
      <c r="L39" s="279">
        <f>$D$39*((VLOOKUP(L2,'2020_Jurisdiction_Pop_Est'!$A:$D,4,FALSE))/(VLOOKUP($E$39, '2020_Jurisdiction_Pop_Est'!$P$4:$R$10,3, FALSE)))</f>
        <v>694.58304810532013</v>
      </c>
      <c r="M39" s="279">
        <f>$D$39*((VLOOKUP(M2,'2020_Jurisdiction_Pop_Est'!$A:$D,4,FALSE))/(VLOOKUP($E$39, '2020_Jurisdiction_Pop_Est'!$P$4:$R$10,3, FALSE)))</f>
        <v>165.06211224805176</v>
      </c>
      <c r="N39" s="279">
        <f>$D$39*((VLOOKUP(N2,'2020_Jurisdiction_Pop_Est'!$A:$D,4,FALSE))/(VLOOKUP($E$39, '2020_Jurisdiction_Pop_Est'!$P$4:$R$10,3, FALSE)))</f>
        <v>824.72442488439606</v>
      </c>
      <c r="O39" s="279">
        <f>$D$39*((VLOOKUP(O2,'2020_Jurisdiction_Pop_Est'!$A:$D,4,FALSE))/(VLOOKUP($E$39, '2020_Jurisdiction_Pop_Est'!$P$4:$R$10,3, FALSE)))</f>
        <v>113.00089407259428</v>
      </c>
      <c r="P39" s="279">
        <f>$D$39*((VLOOKUP(P2,'2020_Jurisdiction_Pop_Est'!$A:$D,4,FALSE))/(VLOOKUP($E$39, '2020_Jurisdiction_Pop_Est'!$P$4:$R$10,3, FALSE)))</f>
        <v>737.51284112194799</v>
      </c>
      <c r="Q39" s="279">
        <f>$D$39*((VLOOKUP(Q2,'2020_Jurisdiction_Pop_Est'!$A:$D,4,FALSE))/(VLOOKUP($E$39, '2020_Jurisdiction_Pop_Est'!$P$4:$R$10,3, FALSE)))</f>
        <v>211.74108794140278</v>
      </c>
      <c r="R39" s="279">
        <f>$D$39*((VLOOKUP(R2,'2020_Jurisdiction_Pop_Est'!$A:$D,4,FALSE))/(VLOOKUP($E$39, '2020_Jurisdiction_Pop_Est'!$P$4:$R$10,3, FALSE)))</f>
        <v>726.05954333134173</v>
      </c>
      <c r="S39" s="279">
        <f>$D$39*((VLOOKUP(S2,'2020_Jurisdiction_Pop_Est'!$A:$D,4,FALSE))/(VLOOKUP($E$39, '2020_Jurisdiction_Pop_Est'!$P$4:$R$10,3, FALSE)))</f>
        <v>685.40697277466609</v>
      </c>
      <c r="T39" s="279">
        <f>$D$39*((VLOOKUP(T2,'2020_Jurisdiction_Pop_Est'!$A:$D,4,FALSE))/(VLOOKUP($E$39, '2020_Jurisdiction_Pop_Est'!$P$4:$R$10,3, FALSE)))</f>
        <v>784.03690496609249</v>
      </c>
      <c r="U39" s="279">
        <f>$D$39*((VLOOKUP(U2,'2020_Jurisdiction_Pop_Est'!$A:$D,4,FALSE))/(VLOOKUP($E$39, '2020_Jurisdiction_Pop_Est'!$P$4:$R$10,3, FALSE)))</f>
        <v>374.2287256377266</v>
      </c>
      <c r="V39" s="279">
        <f>$D$39*((VLOOKUP(V2,'2020_Jurisdiction_Pop_Est'!$A:$D,4,FALSE))/(VLOOKUP($E$39, '2020_Jurisdiction_Pop_Est'!$P$4:$R$10,3, FALSE)))</f>
        <v>279.79852328337921</v>
      </c>
      <c r="W39" s="280">
        <f>$D$39*((VLOOKUP(W2,'2020_Jurisdiction_Pop_Est'!$A:$D,4,FALSE))/(VLOOKUP($E$39, '2020_Jurisdiction_Pop_Est'!$P$4:$R$10,3, FALSE)))</f>
        <v>155.34220906902854</v>
      </c>
      <c r="X39" s="280">
        <f>$D$39*((VLOOKUP(X2,'2020_Jurisdiction_Pop_Est'!$A:$D,4,FALSE))/(VLOOKUP($E$39, '2020_Jurisdiction_Pop_Est'!$P$4:$R$10,3, FALSE)))</f>
        <v>81.397602104982568</v>
      </c>
      <c r="Y39" s="280">
        <f>$D$39*((VLOOKUP(Y2,'2020_Jurisdiction_Pop_Est'!$A:$D,4,FALSE))/(VLOOKUP($E$39, '2020_Jurisdiction_Pop_Est'!$P$4:$R$10,3, FALSE)))</f>
        <v>190.67338142795828</v>
      </c>
      <c r="Z39" s="280">
        <f>$D$39*((VLOOKUP(Z2,'2020_Jurisdiction_Pop_Est'!$A:$D,4,FALSE))/(VLOOKUP($E$39, '2020_Jurisdiction_Pop_Est'!$P$4:$R$10,3, FALSE)))</f>
        <v>256.12383881184707</v>
      </c>
      <c r="AA39" s="280">
        <f>$D$39*((VLOOKUP(AA2,'2020_Jurisdiction_Pop_Est'!$A:$D,4,FALSE))/(VLOOKUP($E$39, '2020_Jurisdiction_Pop_Est'!$P$4:$R$10,3, FALSE)))</f>
        <v>213.81214293570645</v>
      </c>
      <c r="AB39" s="280">
        <f>$D$39*((VLOOKUP(AB2,'2020_Jurisdiction_Pop_Est'!$A:$D,4,FALSE))/(VLOOKUP($E$39, '2020_Jurisdiction_Pop_Est'!$P$4:$R$10,3, FALSE)))</f>
        <v>48.806145206400736</v>
      </c>
      <c r="AC39" s="280">
        <f>$D$39*((VLOOKUP(AC2,'2020_Jurisdiction_Pop_Est'!$A:$D,4,FALSE))/(VLOOKUP($E$39, '2020_Jurisdiction_Pop_Est'!$P$4:$R$10,3, FALSE)))</f>
        <v>72.224447229887886</v>
      </c>
      <c r="AD39" s="280">
        <f>$D$39*((VLOOKUP(AD2,'2020_Jurisdiction_Pop_Est'!$A:$D,4,FALSE))/(VLOOKUP($E$39, '2020_Jurisdiction_Pop_Est'!$P$4:$R$10,3, FALSE)))</f>
        <v>43.719901697826757</v>
      </c>
      <c r="AE39" s="280">
        <f>$D$39*((VLOOKUP(AE2,'2020_Jurisdiction_Pop_Est'!$A:$D,4,FALSE))/(VLOOKUP($E$39, '2020_Jurisdiction_Pop_Est'!$P$4:$R$10,3, FALSE)))</f>
        <v>326.50152345887068</v>
      </c>
      <c r="AF39" s="280">
        <f>$D$39*((VLOOKUP(AF2,'2020_Jurisdiction_Pop_Est'!$A:$D,4,FALSE))/(VLOOKUP($E$39, '2020_Jurisdiction_Pop_Est'!$P$4:$R$10,3, FALSE)))</f>
        <v>25.722680993944969</v>
      </c>
      <c r="AG39" s="280">
        <f>$D$39*((VLOOKUP(AG2,'2020_Jurisdiction_Pop_Est'!$A:$D,4,FALSE))/(VLOOKUP($E$39, '2020_Jurisdiction_Pop_Est'!$P$4:$R$10,3, FALSE)))</f>
        <v>19.623002078829661</v>
      </c>
      <c r="AH39" s="281">
        <f>$D$39*((VLOOKUP(AH2,'2020_Jurisdiction_Pop_Est'!$A:$D,4,FALSE))/(VLOOKUP($E$39, '2020_Jurisdiction_Pop_Est'!$P$4:$R$10,3, FALSE)))</f>
        <v>32.167847769711187</v>
      </c>
      <c r="AI39" s="281">
        <f>$D$39*((VLOOKUP(AI2,'2020_Jurisdiction_Pop_Est'!$A:$D,4,FALSE))/(VLOOKUP($E$39, '2020_Jurisdiction_Pop_Est'!$P$4:$R$10,3, FALSE)))</f>
        <v>5.3131662198273162</v>
      </c>
      <c r="AJ39" s="281">
        <f>$D$39*((VLOOKUP(AJ2,'2020_Jurisdiction_Pop_Est'!$A:$D,4,FALSE))/(VLOOKUP($E$39, '2020_Jurisdiction_Pop_Est'!$P$4:$R$10,3, FALSE)))</f>
        <v>11.302987890744182</v>
      </c>
      <c r="AK39" s="281">
        <f>$D$39*((VLOOKUP(AK2,'2020_Jurisdiction_Pop_Est'!$A:$D,4,FALSE))/(VLOOKUP($E$39, '2020_Jurisdiction_Pop_Est'!$P$4:$R$10,3, FALSE)))</f>
        <v>29.968642682923225</v>
      </c>
      <c r="AL39" s="281" t="e">
        <f>$D$39*((VLOOKUP(AL2,'2020_Jurisdiction_Pop_Est'!$A:$D,4,FALSE))/(VLOOKUP($E$39, '2020_Jurisdiction_Pop_Est'!$P$4:$R$10,3, FALSE)))</f>
        <v>#N/A</v>
      </c>
      <c r="AM39" s="281">
        <f>$D$39*((VLOOKUP(AM2,'2020_Jurisdiction_Pop_Est'!$A:$D,4,FALSE))/(VLOOKUP($E$39, '2020_Jurisdiction_Pop_Est'!$P$4:$R$10,3, FALSE)))</f>
        <v>10.949099070591394</v>
      </c>
      <c r="AN39" s="281">
        <f>$D$39*((VLOOKUP(AN2,'2020_Jurisdiction_Pop_Est'!$A:$D,4,FALSE))/(VLOOKUP($E$39, '2020_Jurisdiction_Pop_Est'!$P$4:$R$10,3, FALSE)))</f>
        <v>19.080123855285517</v>
      </c>
      <c r="AO39" s="14">
        <f>$D$39*((VLOOKUP(AO2,'2020_Jurisdiction_Pop_Est'!$A:$D,4,FALSE))/(VLOOKUP($E$39, '2020_Jurisdiction_Pop_Est'!$P$4:$R$10,3, FALSE)))</f>
        <v>4071.2412376465659</v>
      </c>
      <c r="AP39" s="630">
        <f>$D$39*((VLOOKUP(AP2,'2020_Jurisdiction_Pop_Est'!$A:$D,4,FALSE))/(VLOOKUP($E$39, '2020_Jurisdiction_Pop_Est'!$P$4:$R$10,3, FALSE)))</f>
        <v>798.51205063352324</v>
      </c>
      <c r="AQ39" s="630">
        <f>$D$39*((VLOOKUP(AQ2,'2020_Jurisdiction_Pop_Est'!$A:$D,4,FALSE))/(VLOOKUP($E$39, '2020_Jurisdiction_Pop_Est'!$P$4:$R$10,3, FALSE)))</f>
        <v>281.28565807254705</v>
      </c>
      <c r="AR39" s="117">
        <f>$D$39*((VLOOKUP(AR2,'2020_Jurisdiction_Pop_Est'!$A:$D,4,FALSE))/(VLOOKUP($E$39, '2020_Jurisdiction_Pop_Est'!$P$4:$R$10,3, FALSE)))</f>
        <v>333.6633904919895</v>
      </c>
      <c r="AS39" s="282">
        <f>$D$39*((VLOOKUP(AS2,'2020_Jurisdiction_Pop_Est'!$A:$D,4,FALSE))/(VLOOKUP($E$39, '2020_Jurisdiction_Pop_Est'!$P$4:$R$10,3, FALSE)))</f>
        <v>15.838330278861863</v>
      </c>
      <c r="AT39" s="282">
        <f>$D$39*((VLOOKUP(AT2,'2020_Jurisdiction_Pop_Est'!$A:$D,4,FALSE))/(VLOOKUP($E$39, '2020_Jurisdiction_Pop_Est'!$P$4:$R$10,3, FALSE)))</f>
        <v>15.491926943479717</v>
      </c>
      <c r="AU39" s="282" t="e">
        <f>$D$39*((VLOOKUP(AU2,'2020_Jurisdiction_Pop_Est'!$A:$D,4,FALSE))/(VLOOKUP($E$39, '2020_Jurisdiction_Pop_Est'!$P$4:$R$10,3, FALSE)))</f>
        <v>#N/A</v>
      </c>
      <c r="AV39" s="33">
        <f>$D$39*((VLOOKUP(AV2,'2020_Jurisdiction_Pop_Est'!$A:$D,4,FALSE))/(VLOOKUP($E$39, '2020_Jurisdiction_Pop_Est'!$P$4:$R$10,3, FALSE)))</f>
        <v>3044.0658163182343</v>
      </c>
      <c r="AW39" s="120">
        <f>$D$39*((VLOOKUP(AW2,'2020_Jurisdiction_Pop_Est'!$A:$D,4,FALSE))/(VLOOKUP($E$39, '2020_Jurisdiction_Pop_Est'!$P$4:$R$10,3, FALSE)))</f>
        <v>782.19570902232408</v>
      </c>
      <c r="AX39" s="120">
        <f>$D$39*((VLOOKUP(AX2,'2020_Jurisdiction_Pop_Est'!$A:$D,4,FALSE))/(VLOOKUP($E$39, '2020_Jurisdiction_Pop_Est'!$P$4:$R$10,3, FALSE)))</f>
        <v>445.39258728888404</v>
      </c>
      <c r="AY39" s="297">
        <f>$D$39*((VLOOKUP(AY2,'2020_Jurisdiction_Pop_Est'!$A:$D,4,FALSE))/(VLOOKUP($E$39, '2020_Jurisdiction_Pop_Est'!$P$4:$R$10,3, FALSE)))</f>
        <v>146.58757464469943</v>
      </c>
      <c r="AZ39" s="297">
        <f>$D$39*((VLOOKUP(AZ2,'2020_Jurisdiction_Pop_Est'!$A:$D,4,FALSE))/(VLOOKUP($E$39, '2020_Jurisdiction_Pop_Est'!$P$4:$R$10,3, FALSE)))</f>
        <v>393.95481469625906</v>
      </c>
      <c r="BA39" s="284">
        <f>$D$39*((VLOOKUP(BA2,'2020_Jurisdiction_Pop_Est'!$A:$D,4,FALSE))/(VLOOKUP($E$39, '2020_Jurisdiction_Pop_Est'!$P$4:$R$10,3, FALSE)))</f>
        <v>547.19190066396914</v>
      </c>
      <c r="BB39" s="575"/>
      <c r="BC39" s="34">
        <f>$D$39*((VLOOKUP(BC2,'2020_Jurisdiction_Pop_Est'!$A:$D,4,FALSE))/(VLOOKUP($E$39, '2020_Jurisdiction_Pop_Est'!$P$4:$R$10,3, FALSE)))</f>
        <v>355.345422010032</v>
      </c>
      <c r="BD39" s="285" t="e">
        <f>$D$39*((VLOOKUP(BD2,'2020_Jurisdiction_Pop_Est'!$A:$D,4,FALSE))/(VLOOKUP($E$39, '2020_Jurisdiction_Pop_Est'!$P$4:$R$10,3, FALSE)))</f>
        <v>#N/A</v>
      </c>
      <c r="BE39" s="286">
        <f>$D$39*((VLOOKUP(BE2,'2020_Jurisdiction_Pop_Est'!$A:$D,4,FALSE))/(VLOOKUP($E$39, '2020_Jurisdiction_Pop_Est'!$P$4:$R$10,3, FALSE)))</f>
        <v>191.73377978306192</v>
      </c>
      <c r="BF39" s="286">
        <f>$D$39*((VLOOKUP(BF2,'2020_Jurisdiction_Pop_Est'!$A:$D,4,FALSE))/(VLOOKUP($E$39, '2020_Jurisdiction_Pop_Est'!$P$4:$R$10,3, FALSE)))</f>
        <v>85.475408112111154</v>
      </c>
      <c r="BG39" s="286">
        <f>$D$39*((VLOOKUP(BG2,'2020_Jurisdiction_Pop_Est'!$A:$D,4,FALSE))/(VLOOKUP($E$39, '2020_Jurisdiction_Pop_Est'!$P$4:$R$10,3, FALSE)))</f>
        <v>121.28241862354476</v>
      </c>
      <c r="BH39" s="287">
        <f>$D$39*((VLOOKUP(BH2,'2020_Jurisdiction_Pop_Est'!$A:$D,4,FALSE))/(VLOOKUP($E$39, '2020_Jurisdiction_Pop_Est'!$P$4:$R$10,3, FALSE)))</f>
        <v>876.36687055675827</v>
      </c>
      <c r="BI39" s="288">
        <f>$D$39*((VLOOKUP(BI2,'2020_Jurisdiction_Pop_Est'!$A:$D,4,FALSE))/(VLOOKUP($E$39, '2020_Jurisdiction_Pop_Est'!$P$4:$R$10,3, FALSE)))</f>
        <v>254.05709031108447</v>
      </c>
      <c r="BJ39" s="35">
        <f>$D$39*((VLOOKUP(BJ2,'2020_Jurisdiction_Pop_Est'!$A:$D,4,FALSE))/(VLOOKUP($E$39, '2020_Jurisdiction_Pop_Est'!$P$4:$R$10,3, FALSE)))</f>
        <v>1205.5466867196246</v>
      </c>
      <c r="BK39" s="639">
        <f>$D$39*((VLOOKUP(BK2,'2020_Jurisdiction_Pop_Est'!$A:$D,4,FALSE))/(VLOOKUP($E$39, '2020_Jurisdiction_Pop_Est'!$P$4:$R$10,3, FALSE)))</f>
        <v>46.550745714870587</v>
      </c>
      <c r="BL39" s="575"/>
      <c r="BM39" s="289" t="e">
        <f>$D$39*((VLOOKUP(BM2,'2020_Jurisdiction_Pop_Est'!$A:$D,4,FALSE))/(VLOOKUP($E$39, '2020_Jurisdiction_Pop_Est'!$P$4:$R$10,3, FALSE)))</f>
        <v>#N/A</v>
      </c>
      <c r="BN39" s="35">
        <f>$D$39*((VLOOKUP(BN2,'2020_Jurisdiction_Pop_Est'!$A:$D,4,FALSE))/(VLOOKUP($E$39, '2020_Jurisdiction_Pop_Est'!$P$4:$R$10,3, FALSE)))</f>
        <v>678.67220521882984</v>
      </c>
      <c r="BO39" s="575"/>
      <c r="BP39" s="649">
        <f>$D$39*((VLOOKUP(BP2,'2020_Jurisdiction_Pop_Est'!$A:$D,4,FALSE))/(VLOOKUP($E$39, '2020_Jurisdiction_Pop_Est'!$P$4:$R$10,3, FALSE)))</f>
        <v>262.43533905740395</v>
      </c>
      <c r="BQ39" s="291">
        <f>$D$39*((VLOOKUP(BQ2,'2020_Jurisdiction_Pop_Est'!$A:$D,4,FALSE))/(VLOOKUP($E$39, '2020_Jurisdiction_Pop_Est'!$P$4:$R$10,3, FALSE)))</f>
        <v>79.145684595667632</v>
      </c>
      <c r="BR39" s="121">
        <f>$D$39*((VLOOKUP(BR2,'2020_Jurisdiction_Pop_Est'!$A:$D,4,FALSE))/(VLOOKUP($E$39, '2020_Jurisdiction_Pop_Est'!$P$4:$R$10,3, FALSE)))</f>
        <v>1483.5936547589665</v>
      </c>
      <c r="BS39" s="121">
        <f>$D$39*((VLOOKUP(BS2,'2020_Jurisdiction_Pop_Est'!$A:$D,4,FALSE))/(VLOOKUP($E$39, '2020_Jurisdiction_Pop_Est'!$P$4:$R$10,3, FALSE)))</f>
        <v>0</v>
      </c>
      <c r="BT39" s="36">
        <f>$D$39*((VLOOKUP(BT2,'2020_Jurisdiction_Pop_Est'!$A:$D,4,FALSE))/(VLOOKUP($E$39, '2020_Jurisdiction_Pop_Est'!$P$4:$R$10,3, FALSE)))</f>
        <v>1154.0561845097293</v>
      </c>
      <c r="BU39" s="292">
        <f>$D$39*((VLOOKUP(BU2,'2020_Jurisdiction_Pop_Est'!$A:$D,4,FALSE))/(VLOOKUP($E$39, '2020_Jurisdiction_Pop_Est'!$P$4:$R$10,3, FALSE)))</f>
        <v>472.56999646798931</v>
      </c>
      <c r="BV39" s="293">
        <f>$D$39*((VLOOKUP(BV2,'2020_Jurisdiction_Pop_Est'!$A:$D,4,FALSE))/(VLOOKUP($E$39, '2020_Jurisdiction_Pop_Est'!$P$4:$R$10,3, FALSE)))</f>
        <v>157.60602915184623</v>
      </c>
      <c r="BW39" s="34">
        <f>$D$39*((VLOOKUP(BW2,'2020_Jurisdiction_Pop_Est'!$A:$D,4,FALSE))/(VLOOKUP($E$39, '2020_Jurisdiction_Pop_Est'!$P$4:$R$10,3, FALSE)))</f>
        <v>696.22965361258809</v>
      </c>
      <c r="BX39" s="294">
        <f>$D$39*((VLOOKUP(BX2,'2020_Jurisdiction_Pop_Est'!$A:$D,4,FALSE))/(VLOOKUP($E$39, '2020_Jurisdiction_Pop_Est'!$P$4:$R$10,3, FALSE)))</f>
        <v>29.194833418130653</v>
      </c>
      <c r="BY39" s="65" t="s">
        <v>6</v>
      </c>
      <c r="BZ39" s="65" t="s">
        <v>6</v>
      </c>
      <c r="CA39" s="65" t="s">
        <v>6</v>
      </c>
      <c r="CB39" s="65" t="s">
        <v>6</v>
      </c>
      <c r="CC39" s="65" t="s">
        <v>6</v>
      </c>
      <c r="CD39" s="65" t="s">
        <v>6</v>
      </c>
      <c r="CE39" s="65" t="s">
        <v>6</v>
      </c>
      <c r="CF39" s="65" t="s">
        <v>6</v>
      </c>
      <c r="CH39" s="299" t="e">
        <f t="shared" ref="CH39" si="32">SUM(G39:BX39)</f>
        <v>#N/A</v>
      </c>
      <c r="CI39" s="299">
        <f>D39</f>
        <v>50000</v>
      </c>
      <c r="CJ39" s="299" t="e">
        <f>CH39-CI39</f>
        <v>#N/A</v>
      </c>
      <c r="CK39" s="569" t="e">
        <f>(CH39-CI39)/CI39</f>
        <v>#N/A</v>
      </c>
    </row>
    <row r="40" spans="1:222" s="324" customFormat="1" x14ac:dyDescent="0.3">
      <c r="A40" s="28" t="s">
        <v>210</v>
      </c>
      <c r="B40" s="28" t="s">
        <v>210</v>
      </c>
      <c r="C40" s="524" t="s">
        <v>211</v>
      </c>
      <c r="D40" s="67">
        <v>420000</v>
      </c>
      <c r="E40" s="573" t="s">
        <v>134</v>
      </c>
      <c r="F40" s="525" t="s">
        <v>129</v>
      </c>
      <c r="G40" s="278">
        <f>$D$40*((VLOOKUP(G2,'2020_Jurisdiction_Pop_Est'!$A:$D,4,FALSE))/(VLOOKUP($E$40, '2020_Jurisdiction_Pop_Est'!$P$4:$R$10,3, FALSE)))</f>
        <v>215827.58414256151</v>
      </c>
      <c r="H40" s="279">
        <f>$D$40*((VLOOKUP(H2,'2020_Jurisdiction_Pop_Est'!$A:$D,4,FALSE))/(VLOOKUP($E$40, '2020_Jurisdiction_Pop_Est'!$P$4:$R$10,3, FALSE)))</f>
        <v>2165.8080696618263</v>
      </c>
      <c r="I40" s="279">
        <f>$D$40*((VLOOKUP(I2,'2020_Jurisdiction_Pop_Est'!$A:$D,4,FALSE))/(VLOOKUP($E$40, '2020_Jurisdiction_Pop_Est'!$P$4:$R$10,3, FALSE)))</f>
        <v>1473.0201882636306</v>
      </c>
      <c r="J40" s="279">
        <f>$D$40*((VLOOKUP(J2,'2020_Jurisdiction_Pop_Est'!$A:$D,4,FALSE))/(VLOOKUP($E$40, '2020_Jurisdiction_Pop_Est'!$P$4:$R$10,3, FALSE)))</f>
        <v>148131.63578813794</v>
      </c>
      <c r="K40" s="279">
        <f>$D$40*((VLOOKUP(K2,'2020_Jurisdiction_Pop_Est'!$A:$D,4,FALSE))/(VLOOKUP($E$40, '2020_Jurisdiction_Pop_Est'!$P$4:$R$10,3, FALSE)))</f>
        <v>8195.5283576304664</v>
      </c>
      <c r="L40" s="279">
        <f>$D$40*((VLOOKUP(L2,'2020_Jurisdiction_Pop_Est'!$A:$D,4,FALSE))/(VLOOKUP($E$40, '2020_Jurisdiction_Pop_Est'!$P$4:$R$10,3, FALSE)))</f>
        <v>5834.4976040846896</v>
      </c>
      <c r="M40" s="279">
        <f>$D$40*((VLOOKUP(M2,'2020_Jurisdiction_Pop_Est'!$A:$D,4,FALSE))/(VLOOKUP($E$40, '2020_Jurisdiction_Pop_Est'!$P$4:$R$10,3, FALSE)))</f>
        <v>1386.5217428836347</v>
      </c>
      <c r="N40" s="279">
        <f>$D$40*((VLOOKUP(N2,'2020_Jurisdiction_Pop_Est'!$A:$D,4,FALSE))/(VLOOKUP($E$40, '2020_Jurisdiction_Pop_Est'!$P$4:$R$10,3, FALSE)))</f>
        <v>6927.6851690289268</v>
      </c>
      <c r="O40" s="279">
        <f>$D$40*((VLOOKUP(O2,'2020_Jurisdiction_Pop_Est'!$A:$D,4,FALSE))/(VLOOKUP($E$40, '2020_Jurisdiction_Pop_Est'!$P$4:$R$10,3, FALSE)))</f>
        <v>949.20751020979185</v>
      </c>
      <c r="P40" s="279">
        <f>$D$40*((VLOOKUP(P2,'2020_Jurisdiction_Pop_Est'!$A:$D,4,FALSE))/(VLOOKUP($E$40, '2020_Jurisdiction_Pop_Est'!$P$4:$R$10,3, FALSE)))</f>
        <v>6195.1078654243629</v>
      </c>
      <c r="Q40" s="279">
        <f>$D$40*((VLOOKUP(Q2,'2020_Jurisdiction_Pop_Est'!$A:$D,4,FALSE))/(VLOOKUP($E$40, '2020_Jurisdiction_Pop_Est'!$P$4:$R$10,3, FALSE)))</f>
        <v>1778.6251387077834</v>
      </c>
      <c r="R40" s="279">
        <f>$D$40*((VLOOKUP(R2,'2020_Jurisdiction_Pop_Est'!$A:$D,4,FALSE))/(VLOOKUP($E$40, '2020_Jurisdiction_Pop_Est'!$P$4:$R$10,3, FALSE)))</f>
        <v>6098.9001639832704</v>
      </c>
      <c r="S40" s="279">
        <f>$D$40*((VLOOKUP(S2,'2020_Jurisdiction_Pop_Est'!$A:$D,4,FALSE))/(VLOOKUP($E$40, '2020_Jurisdiction_Pop_Est'!$P$4:$R$10,3, FALSE)))</f>
        <v>5757.4185713071947</v>
      </c>
      <c r="T40" s="279">
        <f>$D$40*((VLOOKUP(T2,'2020_Jurisdiction_Pop_Est'!$A:$D,4,FALSE))/(VLOOKUP($E$40, '2020_Jurisdiction_Pop_Est'!$P$4:$R$10,3, FALSE)))</f>
        <v>6585.9100017151768</v>
      </c>
      <c r="U40" s="279">
        <f>$D$40*((VLOOKUP(U2,'2020_Jurisdiction_Pop_Est'!$A:$D,4,FALSE))/(VLOOKUP($E$40, '2020_Jurisdiction_Pop_Est'!$P$4:$R$10,3, FALSE)))</f>
        <v>3143.5212953569035</v>
      </c>
      <c r="V40" s="279">
        <f>$D$40*((VLOOKUP(V2,'2020_Jurisdiction_Pop_Est'!$A:$D,4,FALSE))/(VLOOKUP($E$40, '2020_Jurisdiction_Pop_Est'!$P$4:$R$10,3, FALSE)))</f>
        <v>2350.3075955803852</v>
      </c>
      <c r="W40" s="280">
        <f>$D$40*((VLOOKUP(W2,'2020_Jurisdiction_Pop_Est'!$A:$D,4,FALSE))/(VLOOKUP($E$40, '2020_Jurisdiction_Pop_Est'!$P$4:$R$10,3, FALSE)))</f>
        <v>1304.8745561798398</v>
      </c>
      <c r="X40" s="280">
        <f>$D$40*((VLOOKUP(X2,'2020_Jurisdiction_Pop_Est'!$A:$D,4,FALSE))/(VLOOKUP($E$40, '2020_Jurisdiction_Pop_Est'!$P$4:$R$10,3, FALSE)))</f>
        <v>683.73985768185355</v>
      </c>
      <c r="Y40" s="280">
        <f>$D$40*((VLOOKUP(Y2,'2020_Jurisdiction_Pop_Est'!$A:$D,4,FALSE))/(VLOOKUP($E$40, '2020_Jurisdiction_Pop_Est'!$P$4:$R$10,3, FALSE)))</f>
        <v>1601.6564039948494</v>
      </c>
      <c r="Z40" s="280">
        <f>$D$40*((VLOOKUP(Z2,'2020_Jurisdiction_Pop_Est'!$A:$D,4,FALSE))/(VLOOKUP($E$40, '2020_Jurisdiction_Pop_Est'!$P$4:$R$10,3, FALSE)))</f>
        <v>2151.4402460195151</v>
      </c>
      <c r="AA40" s="280">
        <f>$D$40*((VLOOKUP(AA2,'2020_Jurisdiction_Pop_Est'!$A:$D,4,FALSE))/(VLOOKUP($E$40, '2020_Jurisdiction_Pop_Est'!$P$4:$R$10,3, FALSE)))</f>
        <v>1796.0220006599341</v>
      </c>
      <c r="AB40" s="280">
        <f>$D$40*((VLOOKUP(AB2,'2020_Jurisdiction_Pop_Est'!$A:$D,4,FALSE))/(VLOOKUP($E$40, '2020_Jurisdiction_Pop_Est'!$P$4:$R$10,3, FALSE)))</f>
        <v>409.97161973376615</v>
      </c>
      <c r="AC40" s="280">
        <f>$D$40*((VLOOKUP(AC2,'2020_Jurisdiction_Pop_Est'!$A:$D,4,FALSE))/(VLOOKUP($E$40, '2020_Jurisdiction_Pop_Est'!$P$4:$R$10,3, FALSE)))</f>
        <v>606.68535673105828</v>
      </c>
      <c r="AD40" s="280">
        <f>$D$40*((VLOOKUP(AD2,'2020_Jurisdiction_Pop_Est'!$A:$D,4,FALSE))/(VLOOKUP($E$40, '2020_Jurisdiction_Pop_Est'!$P$4:$R$10,3, FALSE)))</f>
        <v>367.24717426174476</v>
      </c>
      <c r="AE40" s="280">
        <f>$D$40*((VLOOKUP(AE2,'2020_Jurisdiction_Pop_Est'!$A:$D,4,FALSE))/(VLOOKUP($E$40, '2020_Jurisdiction_Pop_Est'!$P$4:$R$10,3, FALSE)))</f>
        <v>2742.612797054514</v>
      </c>
      <c r="AF40" s="280">
        <f>$D$40*((VLOOKUP(AF2,'2020_Jurisdiction_Pop_Est'!$A:$D,4,FALSE))/(VLOOKUP($E$40, '2020_Jurisdiction_Pop_Est'!$P$4:$R$10,3, FALSE)))</f>
        <v>216.07052034913775</v>
      </c>
      <c r="AG40" s="280">
        <f>$D$40*((VLOOKUP(AG2,'2020_Jurisdiction_Pop_Est'!$A:$D,4,FALSE))/(VLOOKUP($E$40, '2020_Jurisdiction_Pop_Est'!$P$4:$R$10,3, FALSE)))</f>
        <v>164.83321746216916</v>
      </c>
      <c r="AH40" s="281">
        <f>$D$40*((VLOOKUP(AH2,'2020_Jurisdiction_Pop_Est'!$A:$D,4,FALSE))/(VLOOKUP($E$40, '2020_Jurisdiction_Pop_Est'!$P$4:$R$10,3, FALSE)))</f>
        <v>270.209921265574</v>
      </c>
      <c r="AI40" s="281">
        <f>$D$40*((VLOOKUP(AI2,'2020_Jurisdiction_Pop_Est'!$A:$D,4,FALSE))/(VLOOKUP($E$40, '2020_Jurisdiction_Pop_Est'!$P$4:$R$10,3, FALSE)))</f>
        <v>44.630596246549459</v>
      </c>
      <c r="AJ40" s="281">
        <f>$D$40*((VLOOKUP(AJ2,'2020_Jurisdiction_Pop_Est'!$A:$D,4,FALSE))/(VLOOKUP($E$40, '2020_Jurisdiction_Pop_Est'!$P$4:$R$10,3, FALSE)))</f>
        <v>94.945098282251138</v>
      </c>
      <c r="AK40" s="281">
        <f>$D$40*((VLOOKUP(AK2,'2020_Jurisdiction_Pop_Est'!$A:$D,4,FALSE))/(VLOOKUP($E$40, '2020_Jurisdiction_Pop_Est'!$P$4:$R$10,3, FALSE)))</f>
        <v>251.73659853655508</v>
      </c>
      <c r="AL40" s="281" t="e">
        <f>$D$40*((VLOOKUP(AL2,'2020_Jurisdiction_Pop_Est'!$A:$D,4,FALSE))/(VLOOKUP($E$40, '2020_Jurisdiction_Pop_Est'!$P$4:$R$10,3, FALSE)))</f>
        <v>#N/A</v>
      </c>
      <c r="AM40" s="281">
        <f>$D$40*((VLOOKUP(AM2,'2020_Jurisdiction_Pop_Est'!$A:$D,4,FALSE))/(VLOOKUP($E$40, '2020_Jurisdiction_Pop_Est'!$P$4:$R$10,3, FALSE)))</f>
        <v>91.972432192967716</v>
      </c>
      <c r="AN40" s="281">
        <f>$D$40*((VLOOKUP(AN2,'2020_Jurisdiction_Pop_Est'!$A:$D,4,FALSE))/(VLOOKUP($E$40, '2020_Jurisdiction_Pop_Est'!$P$4:$R$10,3, FALSE)))</f>
        <v>160.27304038439834</v>
      </c>
      <c r="AO40" s="14">
        <f>$D$40*((VLOOKUP(AO2,'2020_Jurisdiction_Pop_Est'!$A:$D,4,FALSE))/(VLOOKUP($E$40, '2020_Jurisdiction_Pop_Est'!$P$4:$R$10,3, FALSE)))</f>
        <v>34198.426396231152</v>
      </c>
      <c r="AP40" s="630">
        <f>$D$40*((VLOOKUP(AP2,'2020_Jurisdiction_Pop_Est'!$A:$D,4,FALSE))/(VLOOKUP($E$40, '2020_Jurisdiction_Pop_Est'!$P$4:$R$10,3, FALSE)))</f>
        <v>6707.5012253215955</v>
      </c>
      <c r="AQ40" s="630">
        <f>$D$40*((VLOOKUP(AQ2,'2020_Jurisdiction_Pop_Est'!$A:$D,4,FALSE))/(VLOOKUP($E$40, '2020_Jurisdiction_Pop_Est'!$P$4:$R$10,3, FALSE)))</f>
        <v>2362.7995278093954</v>
      </c>
      <c r="AR40" s="117">
        <f>$D$40*((VLOOKUP(AR2,'2020_Jurisdiction_Pop_Est'!$A:$D,4,FALSE))/(VLOOKUP($E$40, '2020_Jurisdiction_Pop_Est'!$P$4:$R$10,3, FALSE)))</f>
        <v>2802.7724801327117</v>
      </c>
      <c r="AS40" s="282">
        <f>$D$40*((VLOOKUP(AS2,'2020_Jurisdiction_Pop_Est'!$A:$D,4,FALSE))/(VLOOKUP($E$40, '2020_Jurisdiction_Pop_Est'!$P$4:$R$10,3, FALSE)))</f>
        <v>133.04197434243963</v>
      </c>
      <c r="AT40" s="282">
        <f>$D$40*((VLOOKUP(AT2,'2020_Jurisdiction_Pop_Est'!$A:$D,4,FALSE))/(VLOOKUP($E$40, '2020_Jurisdiction_Pop_Est'!$P$4:$R$10,3, FALSE)))</f>
        <v>130.13218632522961</v>
      </c>
      <c r="AU40" s="282" t="e">
        <f>$D$40*((VLOOKUP(AU2,'2020_Jurisdiction_Pop_Est'!$A:$D,4,FALSE))/(VLOOKUP($E$40, '2020_Jurisdiction_Pop_Est'!$P$4:$R$10,3, FALSE)))</f>
        <v>#N/A</v>
      </c>
      <c r="AV40" s="33">
        <f>$D$40*((VLOOKUP(AV2,'2020_Jurisdiction_Pop_Est'!$A:$D,4,FALSE))/(VLOOKUP($E$40, '2020_Jurisdiction_Pop_Est'!$P$4:$R$10,3, FALSE)))</f>
        <v>25570.152857073172</v>
      </c>
      <c r="AW40" s="120">
        <f>$D$40*((VLOOKUP(AW2,'2020_Jurisdiction_Pop_Est'!$A:$D,4,FALSE))/(VLOOKUP($E$40, '2020_Jurisdiction_Pop_Est'!$P$4:$R$10,3, FALSE)))</f>
        <v>6570.443955787523</v>
      </c>
      <c r="AX40" s="120">
        <f>$D$40*((VLOOKUP(AX2,'2020_Jurisdiction_Pop_Est'!$A:$D,4,FALSE))/(VLOOKUP($E$40, '2020_Jurisdiction_Pop_Est'!$P$4:$R$10,3, FALSE)))</f>
        <v>3741.297733226626</v>
      </c>
      <c r="AY40" s="297">
        <f>$D$40*((VLOOKUP(AY2,'2020_Jurisdiction_Pop_Est'!$A:$D,4,FALSE))/(VLOOKUP($E$40, '2020_Jurisdiction_Pop_Est'!$P$4:$R$10,3, FALSE)))</f>
        <v>1231.3356270154754</v>
      </c>
      <c r="AZ40" s="297">
        <f>$D$40*((VLOOKUP(AZ2,'2020_Jurisdiction_Pop_Est'!$A:$D,4,FALSE))/(VLOOKUP($E$40, '2020_Jurisdiction_Pop_Est'!$P$4:$R$10,3, FALSE)))</f>
        <v>3309.2204434485761</v>
      </c>
      <c r="BA40" s="284">
        <f>$D$40*((VLOOKUP(BA2,'2020_Jurisdiction_Pop_Est'!$A:$D,4,FALSE))/(VLOOKUP($E$40, '2020_Jurisdiction_Pop_Est'!$P$4:$R$10,3, FALSE)))</f>
        <v>4596.4119655773402</v>
      </c>
      <c r="BB40" s="575"/>
      <c r="BC40" s="34">
        <f>$D$40*((VLOOKUP(BC2,'2020_Jurisdiction_Pop_Est'!$A:$D,4,FALSE))/(VLOOKUP($E$40, '2020_Jurisdiction_Pop_Est'!$P$4:$R$10,3, FALSE)))</f>
        <v>2984.9015448842688</v>
      </c>
      <c r="BD40" s="285" t="e">
        <f>$D$40*((VLOOKUP(BD2,'2020_Jurisdiction_Pop_Est'!$A:$D,4,FALSE))/(VLOOKUP($E$40, '2020_Jurisdiction_Pop_Est'!$P$4:$R$10,3, FALSE)))</f>
        <v>#N/A</v>
      </c>
      <c r="BE40" s="286">
        <f>$D$40*((VLOOKUP(BE2,'2020_Jurisdiction_Pop_Est'!$A:$D,4,FALSE))/(VLOOKUP($E$40, '2020_Jurisdiction_Pop_Est'!$P$4:$R$10,3, FALSE)))</f>
        <v>1610.5637501777201</v>
      </c>
      <c r="BF40" s="286">
        <f>$D$40*((VLOOKUP(BF2,'2020_Jurisdiction_Pop_Est'!$A:$D,4,FALSE))/(VLOOKUP($E$40, '2020_Jurisdiction_Pop_Est'!$P$4:$R$10,3, FALSE)))</f>
        <v>717.99342814173372</v>
      </c>
      <c r="BG40" s="286">
        <f>$D$40*((VLOOKUP(BG2,'2020_Jurisdiction_Pop_Est'!$A:$D,4,FALSE))/(VLOOKUP($E$40, '2020_Jurisdiction_Pop_Est'!$P$4:$R$10,3, FALSE)))</f>
        <v>1018.772316437776</v>
      </c>
      <c r="BH40" s="287">
        <f>$D$40*((VLOOKUP(BH2,'2020_Jurisdiction_Pop_Est'!$A:$D,4,FALSE))/(VLOOKUP($E$40, '2020_Jurisdiction_Pop_Est'!$P$4:$R$10,3, FALSE)))</f>
        <v>7361.4817126767693</v>
      </c>
      <c r="BI40" s="288">
        <f>$D$40*((VLOOKUP(BI2,'2020_Jurisdiction_Pop_Est'!$A:$D,4,FALSE))/(VLOOKUP($E$40, '2020_Jurisdiction_Pop_Est'!$P$4:$R$10,3, FALSE)))</f>
        <v>2134.0795586131094</v>
      </c>
      <c r="BJ40" s="35">
        <f>$D$40*((VLOOKUP(BJ2,'2020_Jurisdiction_Pop_Est'!$A:$D,4,FALSE))/(VLOOKUP($E$40, '2020_Jurisdiction_Pop_Est'!$P$4:$R$10,3, FALSE)))</f>
        <v>10126.592168444848</v>
      </c>
      <c r="BK40" s="639">
        <f>$D$40*((VLOOKUP(BK2,'2020_Jurisdiction_Pop_Est'!$A:$D,4,FALSE))/(VLOOKUP($E$40, '2020_Jurisdiction_Pop_Est'!$P$4:$R$10,3, FALSE)))</f>
        <v>391.02626400491295</v>
      </c>
      <c r="BL40" s="575"/>
      <c r="BM40" s="289" t="e">
        <f>$D$40*((VLOOKUP(BM2,'2020_Jurisdiction_Pop_Est'!$A:$D,4,FALSE))/(VLOOKUP($E$40, '2020_Jurisdiction_Pop_Est'!$P$4:$R$10,3, FALSE)))</f>
        <v>#N/A</v>
      </c>
      <c r="BN40" s="35">
        <f>$D$40*((VLOOKUP(BN2,'2020_Jurisdiction_Pop_Est'!$A:$D,4,FALSE))/(VLOOKUP($E$40, '2020_Jurisdiction_Pop_Est'!$P$4:$R$10,3, FALSE)))</f>
        <v>5700.8465238381705</v>
      </c>
      <c r="BO40" s="575"/>
      <c r="BP40" s="649">
        <f>$D$40*((VLOOKUP(BP2,'2020_Jurisdiction_Pop_Est'!$A:$D,4,FALSE))/(VLOOKUP($E$40, '2020_Jurisdiction_Pop_Est'!$P$4:$R$10,3, FALSE)))</f>
        <v>2204.4568480821931</v>
      </c>
      <c r="BQ40" s="291">
        <f>$D$40*((VLOOKUP(BQ2,'2020_Jurisdiction_Pop_Est'!$A:$D,4,FALSE))/(VLOOKUP($E$40, '2020_Jurisdiction_Pop_Est'!$P$4:$R$10,3, FALSE)))</f>
        <v>664.82375060360812</v>
      </c>
      <c r="BR40" s="121">
        <f>$D$40*((VLOOKUP(BR2,'2020_Jurisdiction_Pop_Est'!$A:$D,4,FALSE))/(VLOOKUP($E$40, '2020_Jurisdiction_Pop_Est'!$P$4:$R$10,3, FALSE)))</f>
        <v>12462.186699975318</v>
      </c>
      <c r="BS40" s="121">
        <f>$D$40*((VLOOKUP(BS2,'2020_Jurisdiction_Pop_Est'!$A:$D,4,FALSE))/(VLOOKUP($E$40, '2020_Jurisdiction_Pop_Est'!$P$4:$R$10,3, FALSE)))</f>
        <v>0</v>
      </c>
      <c r="BT40" s="36">
        <f>$D$40*((VLOOKUP(BT2,'2020_Jurisdiction_Pop_Est'!$A:$D,4,FALSE))/(VLOOKUP($E$40, '2020_Jurisdiction_Pop_Est'!$P$4:$R$10,3, FALSE)))</f>
        <v>9694.0719498817252</v>
      </c>
      <c r="BU40" s="292">
        <f>$D$40*((VLOOKUP(BU2,'2020_Jurisdiction_Pop_Est'!$A:$D,4,FALSE))/(VLOOKUP($E$40, '2020_Jurisdiction_Pop_Est'!$P$4:$R$10,3, FALSE)))</f>
        <v>3969.5879703311102</v>
      </c>
      <c r="BV40" s="293">
        <f>$D$40*((VLOOKUP(BV2,'2020_Jurisdiction_Pop_Est'!$A:$D,4,FALSE))/(VLOOKUP($E$40, '2020_Jurisdiction_Pop_Est'!$P$4:$R$10,3, FALSE)))</f>
        <v>1323.8906448755083</v>
      </c>
      <c r="BW40" s="34">
        <f>$D$40*((VLOOKUP(BW2,'2020_Jurisdiction_Pop_Est'!$A:$D,4,FALSE))/(VLOOKUP($E$40, '2020_Jurisdiction_Pop_Est'!$P$4:$R$10,3, FALSE)))</f>
        <v>5848.3290903457391</v>
      </c>
      <c r="BX40" s="294">
        <f>$D$40*((VLOOKUP(BX2,'2020_Jurisdiction_Pop_Est'!$A:$D,4,FALSE))/(VLOOKUP($E$40, '2020_Jurisdiction_Pop_Est'!$P$4:$R$10,3, FALSE)))</f>
        <v>245.23660071229747</v>
      </c>
      <c r="BY40" s="329" t="s">
        <v>6</v>
      </c>
      <c r="BZ40" s="329" t="s">
        <v>6</v>
      </c>
      <c r="CA40" s="329" t="s">
        <v>6</v>
      </c>
      <c r="CB40" s="329" t="s">
        <v>6</v>
      </c>
      <c r="CC40" s="329" t="s">
        <v>6</v>
      </c>
      <c r="CD40" s="329" t="s">
        <v>6</v>
      </c>
      <c r="CE40" s="329" t="s">
        <v>6</v>
      </c>
      <c r="CF40" s="329" t="s">
        <v>6</v>
      </c>
      <c r="CH40" s="299" t="e">
        <f t="shared" ref="CH40" si="33">SUM(G40:BX40)</f>
        <v>#N/A</v>
      </c>
      <c r="CI40" s="299">
        <f>D40</f>
        <v>420000</v>
      </c>
      <c r="CJ40" s="299" t="e">
        <f>CH40-CI40</f>
        <v>#N/A</v>
      </c>
      <c r="CK40" s="569" t="e">
        <f>(CH40-CI40)/CI40</f>
        <v>#N/A</v>
      </c>
    </row>
    <row r="41" spans="1:222" s="324" customFormat="1" x14ac:dyDescent="0.3">
      <c r="A41" s="544" t="s">
        <v>212</v>
      </c>
      <c r="B41" s="324" t="s">
        <v>213</v>
      </c>
      <c r="C41" s="432" t="s">
        <v>214</v>
      </c>
      <c r="D41" s="67">
        <v>75000</v>
      </c>
      <c r="E41" s="571" t="s">
        <v>189</v>
      </c>
      <c r="F41" s="525" t="s">
        <v>129</v>
      </c>
      <c r="G41" s="278">
        <f>$D$41*((VLOOKUP(G2,'2020_Jurisdiction_Pop_Est'!$A:$D,4,FALSE))/(VLOOKUP($E$41,'2020_Jurisdiction_Pop_Est'!$P$4:$R$10,3,FALSE)))</f>
        <v>48901.752282010159</v>
      </c>
      <c r="H41" s="279">
        <f>$D$41*((VLOOKUP(H2,'2020_Jurisdiction_Pop_Est'!$A:$D,4,FALSE))/(VLOOKUP($E$41,'2020_Jurisdiction_Pop_Est'!$P$4:$R$10,3,FALSE)))</f>
        <v>490.72415897971075</v>
      </c>
      <c r="I41" s="279">
        <f>$D$41*((VLOOKUP(I2,'2020_Jurisdiction_Pop_Est'!$A:$D,4,FALSE))/(VLOOKUP($E$41,'2020_Jurisdiction_Pop_Est'!$P$4:$R$10,3,FALSE)))</f>
        <v>333.75376293554586</v>
      </c>
      <c r="J41" s="279">
        <f>$D$41*((VLOOKUP(J2,'2020_Jurisdiction_Pop_Est'!$A:$D,4,FALSE))/(VLOOKUP($E$41,'2020_Jurisdiction_Pop_Est'!$P$4:$R$10,3,FALSE)))</f>
        <v>33563.349129903771</v>
      </c>
      <c r="K41" s="279">
        <f>$D$41*((VLOOKUP(K2,'2020_Jurisdiction_Pop_Est'!$A:$D,4,FALSE))/(VLOOKUP($E$41,'2020_Jurisdiction_Pop_Est'!$P$4:$R$10,3,FALSE)))</f>
        <v>1856.9252820821484</v>
      </c>
      <c r="L41" s="279">
        <f>$D$41*((VLOOKUP(L2,'2020_Jurisdiction_Pop_Est'!$A:$D,4,FALSE))/(VLOOKUP($E$41,'2020_Jurisdiction_Pop_Est'!$P$4:$R$10,3,FALSE)))</f>
        <v>1321.967985039714</v>
      </c>
      <c r="M41" s="279">
        <f>$D$41*((VLOOKUP(M2,'2020_Jurisdiction_Pop_Est'!$A:$D,4,FALSE))/(VLOOKUP($E$41,'2020_Jurisdiction_Pop_Est'!$P$4:$R$10,3,FALSE)))</f>
        <v>314.15513023270495</v>
      </c>
      <c r="N41" s="279">
        <f>$D$41*((VLOOKUP(N2,'2020_Jurisdiction_Pop_Est'!$A:$D,4,FALSE))/(VLOOKUP($E$41,'2020_Jurisdiction_Pop_Est'!$P$4:$R$10,3,FALSE)))</f>
        <v>1569.6600847824677</v>
      </c>
      <c r="O41" s="279">
        <f>$D$41*((VLOOKUP(O2,'2020_Jurisdiction_Pop_Est'!$A:$D,4,FALSE))/(VLOOKUP($E$41,'2020_Jurisdiction_Pop_Est'!$P$4:$R$10,3,FALSE)))</f>
        <v>215.06940696626739</v>
      </c>
      <c r="P41" s="279">
        <f>$D$41*((VLOOKUP(P2,'2020_Jurisdiction_Pop_Est'!$A:$D,4,FALSE))/(VLOOKUP($E$41,'2020_Jurisdiction_Pop_Est'!$P$4:$R$10,3,FALSE)))</f>
        <v>1403.6742865787028</v>
      </c>
      <c r="Q41" s="279">
        <f>$D$41*((VLOOKUP(Q2,'2020_Jurisdiction_Pop_Est'!$A:$D,4,FALSE))/(VLOOKUP($E$41,'2020_Jurisdiction_Pop_Est'!$P$4:$R$10,3,FALSE)))</f>
        <v>402.99707880801805</v>
      </c>
      <c r="R41" s="279">
        <f>$D$41*((VLOOKUP(R2,'2020_Jurisdiction_Pop_Est'!$A:$D,4,FALSE))/(VLOOKUP($E$41,'2020_Jurisdiction_Pop_Est'!$P$4:$R$10,3,FALSE)))</f>
        <v>1381.8757514091378</v>
      </c>
      <c r="S41" s="279">
        <f>$D$41*((VLOOKUP(S2,'2020_Jurisdiction_Pop_Est'!$A:$D,4,FALSE))/(VLOOKUP($E$41,'2020_Jurisdiction_Pop_Est'!$P$4:$R$10,3,FALSE)))</f>
        <v>1304.5035826928283</v>
      </c>
      <c r="T41" s="279">
        <f>$D$41*((VLOOKUP(T2,'2020_Jurisdiction_Pop_Est'!$A:$D,4,FALSE))/(VLOOKUP($E$41,'2020_Jurisdiction_Pop_Est'!$P$4:$R$10,3,FALSE)))</f>
        <v>1492.221398552816</v>
      </c>
      <c r="U41" s="279">
        <f>$D$41*((VLOOKUP(U2,'2020_Jurisdiction_Pop_Est'!$A:$D,4,FALSE))/(VLOOKUP($E$41,'2020_Jurisdiction_Pop_Est'!$P$4:$R$10,3,FALSE)))</f>
        <v>712.25232997663193</v>
      </c>
      <c r="V41" s="279">
        <f>$D$41*((VLOOKUP(V2,'2020_Jurisdiction_Pop_Est'!$A:$D,4,FALSE))/(VLOOKUP($E$41,'2020_Jurisdiction_Pop_Est'!$P$4:$R$10,3,FALSE)))</f>
        <v>532.52766685133713</v>
      </c>
      <c r="W41" s="280">
        <f>$D$41*((VLOOKUP(W2,'2020_Jurisdiction_Pop_Est'!$A:$D,4,FALSE))/(VLOOKUP($E$41,'2020_Jurisdiction_Pop_Est'!$P$4:$R$10,3,FALSE)))</f>
        <v>295.65568534212645</v>
      </c>
      <c r="X41" s="280">
        <f>$D$41*((VLOOKUP(X2,'2020_Jurisdiction_Pop_Est'!$A:$D,4,FALSE))/(VLOOKUP($E$41,'2020_Jurisdiction_Pop_Est'!$P$4:$R$10,3,FALSE)))</f>
        <v>154.92031418750079</v>
      </c>
      <c r="Y41" s="280">
        <f>$D$41*((VLOOKUP(Y2,'2020_Jurisdiction_Pop_Est'!$A:$D,4,FALSE))/(VLOOKUP($E$41,'2020_Jurisdiction_Pop_Est'!$P$4:$R$10,3,FALSE)))</f>
        <v>362.89988149668477</v>
      </c>
      <c r="Z41" s="280">
        <f>$D$41*((VLOOKUP(Z2,'2020_Jurisdiction_Pop_Est'!$A:$D,4,FALSE))/(VLOOKUP($E$41,'2020_Jurisdiction_Pop_Est'!$P$4:$R$10,3,FALSE)))</f>
        <v>487.46872823679053</v>
      </c>
      <c r="AA41" s="280">
        <f>$D$41*((VLOOKUP(AA2,'2020_Jurisdiction_Pop_Est'!$A:$D,4,FALSE))/(VLOOKUP($E$41,'2020_Jurisdiction_Pop_Est'!$P$4:$R$10,3,FALSE)))</f>
        <v>406.93882257097681</v>
      </c>
      <c r="AB41" s="280">
        <f>$D$41*((VLOOKUP(AB2,'2020_Jurisdiction_Pop_Est'!$A:$D,4,FALSE))/(VLOOKUP($E$41,'2020_Jurisdiction_Pop_Est'!$P$4:$R$10,3,FALSE)))</f>
        <v>92.890492522181489</v>
      </c>
      <c r="AC41" s="280">
        <f>$D$41*((VLOOKUP(AC2,'2020_Jurisdiction_Pop_Est'!$A:$D,4,FALSE))/(VLOOKUP($E$41,'2020_Jurisdiction_Pop_Est'!$P$4:$R$10,3,FALSE)))</f>
        <v>137.46147020942635</v>
      </c>
      <c r="AD41" s="280">
        <f>$D$41*((VLOOKUP(AD2,'2020_Jurisdiction_Pop_Est'!$A:$D,4,FALSE))/(VLOOKUP($E$41,'2020_Jurisdiction_Pop_Est'!$P$4:$R$10,3,FALSE)))</f>
        <v>83.210079070122518</v>
      </c>
      <c r="AE41" s="280">
        <f>$D$41*((VLOOKUP(AE2,'2020_Jurisdiction_Pop_Est'!$A:$D,4,FALSE))/(VLOOKUP($E$41,'2020_Jurisdiction_Pop_Est'!$P$4:$R$10,3,FALSE)))</f>
        <v>621.41534011908766</v>
      </c>
      <c r="AF41" s="280">
        <f>$D$41*((VLOOKUP(AF2,'2020_Jurisdiction_Pop_Est'!$A:$D,4,FALSE))/(VLOOKUP($E$41,'2020_Jurisdiction_Pop_Est'!$P$4:$R$10,3,FALSE)))</f>
        <v>48.956796247968093</v>
      </c>
      <c r="AG41" s="280">
        <f>$D$41*((VLOOKUP(AG2,'2020_Jurisdiction_Pop_Est'!$A:$D,4,FALSE))/(VLOOKUP($E$41,'2020_Jurisdiction_Pop_Est'!$P$4:$R$10,3,FALSE)))</f>
        <v>37.347557774901396</v>
      </c>
      <c r="AH41" s="281">
        <f>$D$41*((VLOOKUP(AH2,'2020_Jurisdiction_Pop_Est'!$A:$D,4,FALSE))/(VLOOKUP($E$41,'2020_Jurisdiction_Pop_Est'!$P$4:$R$10,3,FALSE)))</f>
        <v>61.223585883917622</v>
      </c>
      <c r="AI41" s="281">
        <f>$D$41*((VLOOKUP(AI2,'2020_Jurisdiction_Pop_Est'!$A:$D,4,FALSE))/(VLOOKUP($E$41,'2020_Jurisdiction_Pop_Est'!$P$4:$R$10,3,FALSE)))</f>
        <v>10.112305016607834</v>
      </c>
      <c r="AJ41" s="281">
        <f>$D$41*((VLOOKUP(AJ2,'2020_Jurisdiction_Pop_Est'!$A:$D,4,FALSE))/(VLOOKUP($E$41,'2020_Jurisdiction_Pop_Est'!$P$4:$R$10,3,FALSE)))</f>
        <v>21.512457246998171</v>
      </c>
      <c r="AK41" s="281">
        <f>$D$41*((VLOOKUP(AK2,'2020_Jurisdiction_Pop_Est'!$A:$D,4,FALSE))/(VLOOKUP($E$41,'2020_Jurisdiction_Pop_Est'!$P$4:$R$10,3,FALSE)))</f>
        <v>57.037939941073731</v>
      </c>
      <c r="AL41" s="281" t="e">
        <f>$D$41*((VLOOKUP(AL2,'2020_Jurisdiction_Pop_Est'!$A:$D,4,FALSE))/(VLOOKUP($E$41,'2020_Jurisdiction_Pop_Est'!$P$4:$R$10,3,FALSE)))</f>
        <v>#N/A</v>
      </c>
      <c r="AM41" s="281">
        <f>$D$41*((VLOOKUP(AM2,'2020_Jurisdiction_Pop_Est'!$A:$D,4,FALSE))/(VLOOKUP($E$41,'2020_Jurisdiction_Pop_Est'!$P$4:$R$10,3,FALSE)))</f>
        <v>20.838916924092786</v>
      </c>
      <c r="AN41" s="281">
        <f>$D$41*((VLOOKUP(AN2,'2020_Jurisdiction_Pop_Est'!$A:$D,4,FALSE))/(VLOOKUP($E$41,'2020_Jurisdiction_Pop_Est'!$P$4:$R$10,3,FALSE)))</f>
        <v>36.314322608482868</v>
      </c>
      <c r="AO41" s="14">
        <f>$D$41*((VLOOKUP(AO2,'2020_Jurisdiction_Pop_Est'!$A:$D,4,FALSE))/(VLOOKUP($E$41,'2020_Jurisdiction_Pop_Est'!$P$4:$R$10,3,FALSE)))</f>
        <v>7748.6062900949719</v>
      </c>
      <c r="AP41" s="630">
        <f>$D$41*((VLOOKUP(AP2,'2020_Jurisdiction_Pop_Est'!$A:$D,4,FALSE))/(VLOOKUP($E$41,'2020_Jurisdiction_Pop_Est'!$P$4:$R$10,3,FALSE)))</f>
        <v>1519.7712778700957</v>
      </c>
      <c r="AQ41" s="630">
        <f>$D$41*((VLOOKUP(AQ2,'2020_Jurisdiction_Pop_Est'!$A:$D,4,FALSE))/(VLOOKUP($E$41,'2020_Jurisdiction_Pop_Est'!$P$4:$R$10,3,FALSE)))</f>
        <v>535.35806213103979</v>
      </c>
      <c r="AR41" s="117">
        <f>$D$41*((VLOOKUP(AR2,'2020_Jurisdiction_Pop_Est'!$A:$D,4,FALSE))/(VLOOKUP($E$41,'2020_Jurisdiction_Pop_Est'!$P$4:$R$10,3,FALSE)))</f>
        <v>635.04619240769534</v>
      </c>
      <c r="AS41" s="282">
        <f>$D$41*((VLOOKUP(AS2,'2020_Jurisdiction_Pop_Est'!$A:$D,4,FALSE))/(VLOOKUP($E$41,'2020_Jurisdiction_Pop_Est'!$P$4:$R$10,3,FALSE)))</f>
        <v>30.14436592176332</v>
      </c>
      <c r="AT41" s="282">
        <f>$D$41*((VLOOKUP(AT2,'2020_Jurisdiction_Pop_Est'!$A:$D,4,FALSE))/(VLOOKUP($E$41,'2020_Jurisdiction_Pop_Est'!$P$4:$R$10,3,FALSE)))</f>
        <v>29.485072377909461</v>
      </c>
      <c r="AU41" s="282" t="e">
        <f>$D$41*((VLOOKUP(AU2,'2020_Jurisdiction_Pop_Est'!$A:$D,4,FALSE))/(VLOOKUP($E$41,'2020_Jurisdiction_Pop_Est'!$P$4:$R$10,3,FALSE)))</f>
        <v>#N/A</v>
      </c>
      <c r="AV41" s="33">
        <f>$D$41*((VLOOKUP(AV2,'2020_Jurisdiction_Pop_Est'!$A:$D,4,FALSE))/(VLOOKUP($E$41,'2020_Jurisdiction_Pop_Est'!$P$4:$R$10,3,FALSE)))</f>
        <v>5793.6305305802707</v>
      </c>
      <c r="AW41" s="120">
        <f>$D$41*((VLOOKUP(AW2,'2020_Jurisdiction_Pop_Est'!$A:$D,4,FALSE))/(VLOOKUP($E$41,'2020_Jurisdiction_Pop_Est'!$P$4:$R$10,3,FALSE)))</f>
        <v>1488.7171349539763</v>
      </c>
      <c r="AX41" s="120">
        <f>$D$41*((VLOOKUP(AX2,'2020_Jurisdiction_Pop_Est'!$A:$D,4,FALSE))/(VLOOKUP($E$41,'2020_Jurisdiction_Pop_Est'!$P$4:$R$10,3,FALSE)))</f>
        <v>847.69523640984607</v>
      </c>
      <c r="AY41" s="297">
        <f>$D$41*((VLOOKUP(AY2,'2020_Jurisdiction_Pop_Est'!$A:$D,4,FALSE))/(VLOOKUP($E$41,'2020_Jurisdiction_Pop_Est'!$P$4:$R$10,3,FALSE)))</f>
        <v>278.99339209834608</v>
      </c>
      <c r="AZ41" s="297">
        <f>$D$41*((VLOOKUP(AZ2,'2020_Jurisdiction_Pop_Est'!$A:$D,4,FALSE))/(VLOOKUP($E$41,'2020_Jurisdiction_Pop_Est'!$P$4:$R$10,3,FALSE)))</f>
        <v>749.79608846102849</v>
      </c>
      <c r="BA41" s="284">
        <f>$D$41*((VLOOKUP(BA2,'2020_Jurisdiction_Pop_Est'!$A:$D,4,FALSE))/(VLOOKUP($E$41,'2020_Jurisdiction_Pop_Est'!$P$4:$R$10,3,FALSE)))</f>
        <v>1041.4451897782471</v>
      </c>
      <c r="BB41" s="575"/>
      <c r="BC41" s="34">
        <f>$D$41*((VLOOKUP(BC2,'2020_Jurisdiction_Pop_Est'!$A:$D,4,FALSE))/(VLOOKUP($E$41,'2020_Jurisdiction_Pop_Est'!$P$4:$R$10,3,FALSE)))</f>
        <v>676.31260625937341</v>
      </c>
      <c r="BD41" s="285" t="e">
        <f>$D$41*((VLOOKUP(BD2,'2020_Jurisdiction_Pop_Est'!$A:$D,4,FALSE))/(VLOOKUP($E$41,'2020_Jurisdiction_Pop_Est'!$P$4:$R$10,3,FALSE)))</f>
        <v>#N/A</v>
      </c>
      <c r="BE41" s="286">
        <f>$D$41*((VLOOKUP(BE2,'2020_Jurisdiction_Pop_Est'!$A:$D,4,FALSE))/(VLOOKUP($E$41,'2020_Jurisdiction_Pop_Est'!$P$4:$R$10,3,FALSE)))</f>
        <v>364.91808893877487</v>
      </c>
      <c r="BF41" s="286">
        <f>$D$41*((VLOOKUP(BF2,'2020_Jurisdiction_Pop_Est'!$A:$D,4,FALSE))/(VLOOKUP($E$41,'2020_Jurisdiction_Pop_Est'!$P$4:$R$10,3,FALSE)))</f>
        <v>162.6814149015643</v>
      </c>
      <c r="BG41" s="286">
        <f>$D$41*((VLOOKUP(BG2,'2020_Jurisdiction_Pop_Est'!$A:$D,4,FALSE))/(VLOOKUP($E$41,'2020_Jurisdiction_Pop_Est'!$P$4:$R$10,3,FALSE)))</f>
        <v>230.83125193720437</v>
      </c>
      <c r="BH41" s="287"/>
      <c r="BI41" s="288"/>
      <c r="BJ41" s="35"/>
      <c r="BK41" s="639"/>
      <c r="BL41" s="575"/>
      <c r="BM41" s="289" t="e">
        <f>$D$41*((VLOOKUP(BM2,'2020_Jurisdiction_Pop_Est'!$A:$D,4,FALSE))/(VLOOKUP($E$41,'2020_Jurisdiction_Pop_Est'!$P$4:$R$10,3,FALSE)))</f>
        <v>#N/A</v>
      </c>
      <c r="BN41" s="35"/>
      <c r="BO41" s="575"/>
      <c r="BP41" s="649">
        <f>$D$41*((VLOOKUP(BP2,'2020_Jurisdiction_Pop_Est'!$A:$D,4,FALSE))/(VLOOKUP($E$41,'2020_Jurisdiction_Pop_Est'!$P$4:$R$10,3,FALSE)))</f>
        <v>499.48111651052699</v>
      </c>
      <c r="BQ41" s="291">
        <f>$D$41*((VLOOKUP(BQ2,'2020_Jurisdiction_Pop_Est'!$A:$D,4,FALSE))/(VLOOKUP($E$41,'2020_Jurisdiction_Pop_Est'!$P$4:$R$10,3,FALSE)))</f>
        <v>150.63434311408449</v>
      </c>
      <c r="BR41" s="121"/>
      <c r="BS41" s="121"/>
      <c r="BT41" s="36">
        <f>$D$41*((VLOOKUP(BT2,'2020_Jurisdiction_Pop_Est'!$A:$D,4,FALSE))/(VLOOKUP($E$41,'2020_Jurisdiction_Pop_Est'!$P$4:$R$10,3,FALSE)))</f>
        <v>2196.4620832894489</v>
      </c>
      <c r="BU41" s="292">
        <f>$D$41*((VLOOKUP(BU2,'2020_Jurisdiction_Pop_Est'!$A:$D,4,FALSE))/(VLOOKUP($E$41,'2020_Jurisdiction_Pop_Est'!$P$4:$R$10,3,FALSE)))</f>
        <v>899.42074993786116</v>
      </c>
      <c r="BV41" s="293">
        <f>$D$41*((VLOOKUP(BV2,'2020_Jurisdiction_Pop_Est'!$A:$D,4,FALSE))/(VLOOKUP($E$41,'2020_Jurisdiction_Pop_Est'!$P$4:$R$10,3,FALSE)))</f>
        <v>299.96431003652174</v>
      </c>
      <c r="BW41" s="34"/>
      <c r="BX41" s="294"/>
      <c r="BY41" s="329"/>
      <c r="BZ41" s="329"/>
      <c r="CA41" s="329"/>
      <c r="CB41" s="329"/>
      <c r="CC41" s="329"/>
      <c r="CD41" s="329"/>
      <c r="CE41" s="329"/>
      <c r="CF41" s="329"/>
      <c r="CH41" s="299" t="e">
        <f t="shared" ref="CH41" si="34">SUM(G41:BX41)</f>
        <v>#N/A</v>
      </c>
      <c r="CI41" s="299">
        <f>D41</f>
        <v>75000</v>
      </c>
      <c r="CJ41" s="299" t="e">
        <f>CH41-CI41</f>
        <v>#N/A</v>
      </c>
      <c r="CK41" s="569" t="e">
        <f>(CH41-CI41)/CI41</f>
        <v>#N/A</v>
      </c>
    </row>
    <row r="42" spans="1:222" s="321" customFormat="1" ht="6" customHeight="1" x14ac:dyDescent="0.3">
      <c r="A42" s="317"/>
      <c r="B42" s="134"/>
      <c r="C42" s="125"/>
      <c r="D42" s="133"/>
      <c r="E42" s="134"/>
      <c r="F42" s="134"/>
      <c r="G42" s="318"/>
      <c r="H42" s="319"/>
      <c r="I42" s="319" t="s">
        <v>6</v>
      </c>
      <c r="J42" s="319"/>
      <c r="K42" s="319" t="s">
        <v>6</v>
      </c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20"/>
      <c r="AP42" s="319"/>
      <c r="AQ42" s="319"/>
      <c r="AU42" s="321">
        <v>747619</v>
      </c>
      <c r="AV42" s="320"/>
      <c r="BB42" s="320"/>
      <c r="BC42" s="320"/>
      <c r="BJ42" s="320"/>
      <c r="BK42" s="319"/>
      <c r="BL42" s="320"/>
      <c r="BN42" s="320"/>
      <c r="BQ42" s="319"/>
      <c r="BR42" s="319"/>
      <c r="BS42" s="319"/>
      <c r="BT42" s="320"/>
      <c r="BU42" s="319"/>
      <c r="BV42" s="319"/>
      <c r="BW42" s="320"/>
      <c r="BY42" s="319"/>
      <c r="BZ42" s="319"/>
      <c r="CA42" s="319"/>
      <c r="CB42" s="319"/>
      <c r="CC42" s="319"/>
      <c r="CD42" s="319"/>
      <c r="CE42" s="319"/>
      <c r="CF42" s="319"/>
    </row>
    <row r="43" spans="1:222" s="296" customFormat="1" x14ac:dyDescent="0.3">
      <c r="A43" s="39" t="s">
        <v>215</v>
      </c>
      <c r="B43" s="39" t="s">
        <v>216</v>
      </c>
      <c r="C43" s="124"/>
      <c r="D43" s="127"/>
      <c r="E43" s="128"/>
      <c r="F43" s="128"/>
      <c r="G43" s="278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80"/>
      <c r="X43" s="280"/>
      <c r="Y43" s="280"/>
      <c r="Z43" s="280"/>
      <c r="AA43" s="280"/>
      <c r="AB43" s="280"/>
      <c r="AC43" s="280"/>
      <c r="AD43" s="280"/>
      <c r="AE43" s="280"/>
      <c r="AF43" s="280"/>
      <c r="AG43" s="280"/>
      <c r="AH43" s="281"/>
      <c r="AI43" s="281"/>
      <c r="AJ43" s="281"/>
      <c r="AK43" s="281"/>
      <c r="AL43" s="281"/>
      <c r="AM43" s="281"/>
      <c r="AN43" s="281"/>
      <c r="AO43" s="14"/>
      <c r="AP43" s="630"/>
      <c r="AQ43" s="630"/>
      <c r="AR43" s="117"/>
      <c r="AS43" s="282"/>
      <c r="AT43" s="282"/>
      <c r="AU43" s="282"/>
      <c r="AV43" s="33"/>
      <c r="AW43" s="120"/>
      <c r="AX43" s="120"/>
      <c r="AY43" s="283"/>
      <c r="AZ43" s="283"/>
      <c r="BA43" s="284"/>
      <c r="BB43" s="575"/>
      <c r="BC43" s="34"/>
      <c r="BD43" s="285"/>
      <c r="BE43" s="286"/>
      <c r="BF43" s="286"/>
      <c r="BG43" s="286"/>
      <c r="BH43" s="287"/>
      <c r="BI43" s="288"/>
      <c r="BJ43" s="35"/>
      <c r="BK43" s="639"/>
      <c r="BL43" s="575"/>
      <c r="BM43" s="123"/>
      <c r="BN43" s="35"/>
      <c r="BO43" s="575"/>
      <c r="BP43" s="649"/>
      <c r="BQ43" s="291"/>
      <c r="BR43" s="121"/>
      <c r="BS43" s="121"/>
      <c r="BT43" s="36"/>
      <c r="BU43" s="292"/>
      <c r="BV43" s="293"/>
      <c r="BW43" s="34"/>
      <c r="BX43" s="294"/>
      <c r="BY43" s="295"/>
      <c r="BZ43" s="295"/>
      <c r="CA43" s="295"/>
      <c r="CB43" s="295"/>
      <c r="CC43" s="295"/>
      <c r="CD43" s="295"/>
      <c r="CE43" s="295"/>
      <c r="CF43" s="295"/>
    </row>
    <row r="44" spans="1:222" s="324" customFormat="1" x14ac:dyDescent="0.3">
      <c r="A44" s="423" t="s">
        <v>217</v>
      </c>
      <c r="B44" s="423" t="s">
        <v>218</v>
      </c>
      <c r="C44" s="424" t="s">
        <v>219</v>
      </c>
      <c r="D44" s="422">
        <v>6000</v>
      </c>
      <c r="E44" s="128" t="s">
        <v>220</v>
      </c>
      <c r="F44" s="128" t="s">
        <v>158</v>
      </c>
      <c r="G44" s="427">
        <v>6000</v>
      </c>
      <c r="H44" s="50">
        <v>6000</v>
      </c>
      <c r="I44" s="50">
        <v>6000</v>
      </c>
      <c r="J44" s="50">
        <v>6000</v>
      </c>
      <c r="K44" s="50">
        <v>6000</v>
      </c>
      <c r="L44" s="50">
        <v>6000</v>
      </c>
      <c r="M44" s="50">
        <v>6000</v>
      </c>
      <c r="N44" s="50">
        <v>6000</v>
      </c>
      <c r="O44" s="50">
        <v>6000</v>
      </c>
      <c r="P44" s="50">
        <v>6000</v>
      </c>
      <c r="Q44" s="50">
        <v>6000</v>
      </c>
      <c r="R44" s="50">
        <v>6000</v>
      </c>
      <c r="S44" s="50">
        <v>6000</v>
      </c>
      <c r="T44" s="50">
        <v>6000</v>
      </c>
      <c r="U44" s="50">
        <v>6000</v>
      </c>
      <c r="V44" s="50">
        <v>6000</v>
      </c>
      <c r="W44" s="51">
        <v>6000</v>
      </c>
      <c r="X44" s="51">
        <v>6000</v>
      </c>
      <c r="Y44" s="51">
        <v>6000</v>
      </c>
      <c r="Z44" s="51">
        <v>6000</v>
      </c>
      <c r="AA44" s="51">
        <v>6000</v>
      </c>
      <c r="AB44" s="51">
        <v>6000</v>
      </c>
      <c r="AC44" s="51">
        <v>6000</v>
      </c>
      <c r="AD44" s="51">
        <v>6000</v>
      </c>
      <c r="AE44" s="51">
        <v>6000</v>
      </c>
      <c r="AF44" s="51">
        <v>6000</v>
      </c>
      <c r="AG44" s="51">
        <v>6000</v>
      </c>
      <c r="AH44" s="52">
        <v>6000</v>
      </c>
      <c r="AI44" s="52">
        <v>6000</v>
      </c>
      <c r="AJ44" s="52">
        <v>6000</v>
      </c>
      <c r="AK44" s="52">
        <v>6000</v>
      </c>
      <c r="AL44" s="52">
        <v>6000</v>
      </c>
      <c r="AM44" s="52">
        <v>6000</v>
      </c>
      <c r="AN44" s="52">
        <v>6000</v>
      </c>
      <c r="AO44" s="14">
        <v>6000</v>
      </c>
      <c r="AP44" s="630">
        <v>6000</v>
      </c>
      <c r="AQ44" s="630">
        <v>6000</v>
      </c>
      <c r="AR44" s="117">
        <v>6000</v>
      </c>
      <c r="AS44" s="322">
        <v>6000</v>
      </c>
      <c r="AT44" s="322">
        <v>6000</v>
      </c>
      <c r="AU44" s="322">
        <v>6000</v>
      </c>
      <c r="AV44" s="33">
        <v>6000</v>
      </c>
      <c r="AW44" s="120">
        <v>6000</v>
      </c>
      <c r="AX44" s="120">
        <v>6000</v>
      </c>
      <c r="AY44" s="297">
        <v>6000</v>
      </c>
      <c r="AZ44" s="297">
        <v>6000</v>
      </c>
      <c r="BA44" s="284">
        <v>6000</v>
      </c>
      <c r="BB44" s="575">
        <v>6000</v>
      </c>
      <c r="BC44" s="34">
        <v>6000</v>
      </c>
      <c r="BD44" s="285">
        <v>6000</v>
      </c>
      <c r="BE44" s="286">
        <v>6000</v>
      </c>
      <c r="BF44" s="286">
        <v>6000</v>
      </c>
      <c r="BG44" s="286">
        <v>6000</v>
      </c>
      <c r="BH44" s="287">
        <v>6000</v>
      </c>
      <c r="BI44" s="288">
        <v>6000</v>
      </c>
      <c r="BJ44" s="35">
        <v>6000</v>
      </c>
      <c r="BK44" s="639">
        <v>6000</v>
      </c>
      <c r="BL44" s="575">
        <v>6000</v>
      </c>
      <c r="BM44" s="289">
        <v>6000</v>
      </c>
      <c r="BN44" s="35">
        <v>6000</v>
      </c>
      <c r="BO44" s="575">
        <v>6000</v>
      </c>
      <c r="BP44" s="649">
        <v>6000</v>
      </c>
      <c r="BQ44" s="291">
        <v>6000</v>
      </c>
      <c r="BR44" s="291">
        <v>6000</v>
      </c>
      <c r="BS44" s="291">
        <v>6000</v>
      </c>
      <c r="BT44" s="36">
        <v>6000</v>
      </c>
      <c r="BU44" s="292">
        <v>6000</v>
      </c>
      <c r="BV44" s="293">
        <v>6000</v>
      </c>
      <c r="BW44" s="34">
        <v>6000</v>
      </c>
      <c r="BX44" s="294">
        <v>6000</v>
      </c>
      <c r="BY44" s="65">
        <v>6000</v>
      </c>
      <c r="BZ44" s="65">
        <v>6000</v>
      </c>
      <c r="CA44" s="65">
        <v>6000</v>
      </c>
      <c r="CB44" s="65">
        <v>6000</v>
      </c>
      <c r="CC44" s="65">
        <v>6000</v>
      </c>
      <c r="CD44" s="65">
        <v>6000</v>
      </c>
      <c r="CE44" s="65">
        <v>6000</v>
      </c>
      <c r="CF44" s="65">
        <v>6000</v>
      </c>
    </row>
    <row r="45" spans="1:222" s="331" customFormat="1" x14ac:dyDescent="0.3">
      <c r="A45" s="137" t="s">
        <v>221</v>
      </c>
      <c r="B45" s="137" t="s">
        <v>222</v>
      </c>
      <c r="C45" s="425" t="s">
        <v>223</v>
      </c>
      <c r="D45" s="420">
        <v>88820</v>
      </c>
      <c r="E45" s="573" t="s">
        <v>134</v>
      </c>
      <c r="F45" s="128" t="s">
        <v>129</v>
      </c>
      <c r="G45" s="278">
        <f>$D$45*((VLOOKUP(G2,'2020_Jurisdiction_Pop_Est'!$A:$D,4,FALSE))/(VLOOKUP($E$45, '2020_Jurisdiction_Pop_Est'!$P$4:$R$10,3, FALSE)))</f>
        <v>45642.395294148359</v>
      </c>
      <c r="H45" s="279">
        <f>$D$45*((VLOOKUP(H2,'2020_Jurisdiction_Pop_Est'!$A:$D,4,FALSE))/(VLOOKUP($E$45, '2020_Jurisdiction_Pop_Est'!$P$4:$R$10,3, FALSE)))</f>
        <v>458.01683987467476</v>
      </c>
      <c r="I45" s="279">
        <f>$D$45*((VLOOKUP(I2,'2020_Jurisdiction_Pop_Est'!$A:$D,4,FALSE))/(VLOOKUP($E$45, '2020_Jurisdiction_Pop_Est'!$P$4:$R$10,3, FALSE)))</f>
        <v>311.50869790851351</v>
      </c>
      <c r="J45" s="279">
        <f>$D$45*((VLOOKUP(J2,'2020_Jurisdiction_Pop_Est'!$A:$D,4,FALSE))/(VLOOKUP($E$45, '2020_Jurisdiction_Pop_Est'!$P$4:$R$10,3, FALSE)))</f>
        <v>31326.314025481934</v>
      </c>
      <c r="K45" s="279">
        <f>$D$45*((VLOOKUP(K2,'2020_Jurisdiction_Pop_Est'!$A:$D,4,FALSE))/(VLOOKUP($E$45, '2020_Jurisdiction_Pop_Est'!$P$4:$R$10,3, FALSE)))</f>
        <v>1733.159116011281</v>
      </c>
      <c r="L45" s="279">
        <f>$D$45*((VLOOKUP(L2,'2020_Jurisdiction_Pop_Est'!$A:$D,4,FALSE))/(VLOOKUP($E$45, '2020_Jurisdiction_Pop_Est'!$P$4:$R$10,3, FALSE)))</f>
        <v>1233.8573266542908</v>
      </c>
      <c r="M45" s="279">
        <f>$D$45*((VLOOKUP(M2,'2020_Jurisdiction_Pop_Est'!$A:$D,4,FALSE))/(VLOOKUP($E$45, '2020_Jurisdiction_Pop_Est'!$P$4:$R$10,3, FALSE)))</f>
        <v>293.21633619743915</v>
      </c>
      <c r="N45" s="279">
        <f>$D$45*((VLOOKUP(N2,'2020_Jurisdiction_Pop_Est'!$A:$D,4,FALSE))/(VLOOKUP($E$45, '2020_Jurisdiction_Pop_Est'!$P$4:$R$10,3, FALSE)))</f>
        <v>1465.0404683646411</v>
      </c>
      <c r="O45" s="279">
        <f>$D$45*((VLOOKUP(O2,'2020_Jurisdiction_Pop_Est'!$A:$D,4,FALSE))/(VLOOKUP($E$45, '2020_Jurisdiction_Pop_Est'!$P$4:$R$10,3, FALSE)))</f>
        <v>200.73478823055646</v>
      </c>
      <c r="P45" s="279">
        <f>$D$45*((VLOOKUP(P2,'2020_Jurisdiction_Pop_Est'!$A:$D,4,FALSE))/(VLOOKUP($E$45, '2020_Jurisdiction_Pop_Est'!$P$4:$R$10,3, FALSE)))</f>
        <v>1310.1178109690284</v>
      </c>
      <c r="Q45" s="279">
        <f>$D$45*((VLOOKUP(Q2,'2020_Jurisdiction_Pop_Est'!$A:$D,4,FALSE))/(VLOOKUP($E$45, '2020_Jurisdiction_Pop_Est'!$P$4:$R$10,3, FALSE)))</f>
        <v>376.13686861910793</v>
      </c>
      <c r="R45" s="279">
        <f>$D$45*((VLOOKUP(R2,'2020_Jurisdiction_Pop_Est'!$A:$D,4,FALSE))/(VLOOKUP($E$45, '2020_Jurisdiction_Pop_Est'!$P$4:$R$10,3, FALSE)))</f>
        <v>1289.7721727737953</v>
      </c>
      <c r="S45" s="279">
        <f>$D$45*((VLOOKUP(S2,'2020_Jurisdiction_Pop_Est'!$A:$D,4,FALSE))/(VLOOKUP($E$45, '2020_Jurisdiction_Pop_Est'!$P$4:$R$10,3, FALSE)))</f>
        <v>1217.5569464369169</v>
      </c>
      <c r="T45" s="279">
        <f>$D$45*((VLOOKUP(T2,'2020_Jurisdiction_Pop_Est'!$A:$D,4,FALSE))/(VLOOKUP($E$45, '2020_Jurisdiction_Pop_Est'!$P$4:$R$10,3, FALSE)))</f>
        <v>1392.7631579817667</v>
      </c>
      <c r="U45" s="279">
        <f>$D$45*((VLOOKUP(U2,'2020_Jurisdiction_Pop_Est'!$A:$D,4,FALSE))/(VLOOKUP($E$45, '2020_Jurisdiction_Pop_Est'!$P$4:$R$10,3, FALSE)))</f>
        <v>664.77990822285756</v>
      </c>
      <c r="V45" s="279">
        <f>$D$45*((VLOOKUP(V2,'2020_Jurisdiction_Pop_Est'!$A:$D,4,FALSE))/(VLOOKUP($E$45, '2020_Jurisdiction_Pop_Est'!$P$4:$R$10,3, FALSE)))</f>
        <v>497.03409676059482</v>
      </c>
      <c r="W45" s="280">
        <f>$D$45*((VLOOKUP(W2,'2020_Jurisdiction_Pop_Est'!$A:$D,4,FALSE))/(VLOOKUP($E$45, '2020_Jurisdiction_Pop_Est'!$P$4:$R$10,3, FALSE)))</f>
        <v>275.94990019022231</v>
      </c>
      <c r="X45" s="280">
        <f>$D$45*((VLOOKUP(X2,'2020_Jurisdiction_Pop_Est'!$A:$D,4,FALSE))/(VLOOKUP($E$45, '2020_Jurisdiction_Pop_Est'!$P$4:$R$10,3, FALSE)))</f>
        <v>144.59470037929103</v>
      </c>
      <c r="Y45" s="280">
        <f>$D$45*((VLOOKUP(Y2,'2020_Jurisdiction_Pop_Est'!$A:$D,4,FALSE))/(VLOOKUP($E$45, '2020_Jurisdiction_Pop_Est'!$P$4:$R$10,3, FALSE)))</f>
        <v>338.71219476862507</v>
      </c>
      <c r="Z45" s="280">
        <f>$D$45*((VLOOKUP(Z2,'2020_Jurisdiction_Pop_Est'!$A:$D,4,FALSE))/(VLOOKUP($E$45, '2020_Jurisdiction_Pop_Est'!$P$4:$R$10,3, FALSE)))</f>
        <v>454.97838726536509</v>
      </c>
      <c r="AA45" s="280">
        <f>$D$45*((VLOOKUP(AA2,'2020_Jurisdiction_Pop_Est'!$A:$D,4,FALSE))/(VLOOKUP($E$45, '2020_Jurisdiction_Pop_Est'!$P$4:$R$10,3, FALSE)))</f>
        <v>379.81589071098892</v>
      </c>
      <c r="AB45" s="280">
        <f>$D$45*((VLOOKUP(AB2,'2020_Jurisdiction_Pop_Est'!$A:$D,4,FALSE))/(VLOOKUP($E$45, '2020_Jurisdiction_Pop_Est'!$P$4:$R$10,3, FALSE)))</f>
        <v>86.699236344650259</v>
      </c>
      <c r="AC45" s="280">
        <f>$D$45*((VLOOKUP(AC2,'2020_Jurisdiction_Pop_Est'!$A:$D,4,FALSE))/(VLOOKUP($E$45, '2020_Jurisdiction_Pop_Est'!$P$4:$R$10,3, FALSE)))</f>
        <v>128.29950805917284</v>
      </c>
      <c r="AD45" s="280">
        <f>$D$45*((VLOOKUP(AD2,'2020_Jurisdiction_Pop_Est'!$A:$D,4,FALSE))/(VLOOKUP($E$45, '2020_Jurisdiction_Pop_Est'!$P$4:$R$10,3, FALSE)))</f>
        <v>77.664033376019447</v>
      </c>
      <c r="AE45" s="280">
        <f>$D$45*((VLOOKUP(AE2,'2020_Jurisdiction_Pop_Est'!$A:$D,4,FALSE))/(VLOOKUP($E$45, '2020_Jurisdiction_Pop_Est'!$P$4:$R$10,3, FALSE)))</f>
        <v>579.99730627233794</v>
      </c>
      <c r="AF45" s="280">
        <f>$D$45*((VLOOKUP(AF2,'2020_Jurisdiction_Pop_Est'!$A:$D,4,FALSE))/(VLOOKUP($E$45, '2020_Jurisdiction_Pop_Est'!$P$4:$R$10,3, FALSE)))</f>
        <v>45.693770517643848</v>
      </c>
      <c r="AG45" s="280">
        <f>$D$45*((VLOOKUP(AG2,'2020_Jurisdiction_Pop_Est'!$A:$D,4,FALSE))/(VLOOKUP($E$45, '2020_Jurisdiction_Pop_Est'!$P$4:$R$10,3, FALSE)))</f>
        <v>34.858300892833007</v>
      </c>
      <c r="AH45" s="281">
        <f>$D$45*((VLOOKUP(AH2,'2020_Jurisdiction_Pop_Est'!$A:$D,4,FALSE))/(VLOOKUP($E$45, '2020_Jurisdiction_Pop_Est'!$P$4:$R$10,3, FALSE)))</f>
        <v>57.142964778114958</v>
      </c>
      <c r="AI45" s="281">
        <f>$D$45*((VLOOKUP(AI2,'2020_Jurisdiction_Pop_Est'!$A:$D,4,FALSE))/(VLOOKUP($E$45, '2020_Jurisdiction_Pop_Est'!$P$4:$R$10,3, FALSE)))</f>
        <v>9.4383084729012445</v>
      </c>
      <c r="AJ45" s="281">
        <f>$D$45*((VLOOKUP(AJ2,'2020_Jurisdiction_Pop_Est'!$A:$D,4,FALSE))/(VLOOKUP($E$45, '2020_Jurisdiction_Pop_Est'!$P$4:$R$10,3, FALSE)))</f>
        <v>20.078627689117965</v>
      </c>
      <c r="AK45" s="281">
        <f>$D$45*((VLOOKUP(AK2,'2020_Jurisdiction_Pop_Est'!$A:$D,4,FALSE))/(VLOOKUP($E$45, '2020_Jurisdiction_Pop_Est'!$P$4:$R$10,3, FALSE)))</f>
        <v>53.236296861944815</v>
      </c>
      <c r="AL45" s="281" t="e">
        <f>$D$45*((VLOOKUP(AL2,'2020_Jurisdiction_Pop_Est'!$A:$D,4,FALSE))/(VLOOKUP($E$45, '2020_Jurisdiction_Pop_Est'!$P$4:$R$10,3, FALSE)))</f>
        <v>#N/A</v>
      </c>
      <c r="AM45" s="281">
        <f>$D$45*((VLOOKUP(AM2,'2020_Jurisdiction_Pop_Est'!$A:$D,4,FALSE))/(VLOOKUP($E$45, '2020_Jurisdiction_Pop_Est'!$P$4:$R$10,3, FALSE)))</f>
        <v>19.449979588998556</v>
      </c>
      <c r="AN45" s="281">
        <f>$D$45*((VLOOKUP(AN2,'2020_Jurisdiction_Pop_Est'!$A:$D,4,FALSE))/(VLOOKUP($E$45, '2020_Jurisdiction_Pop_Est'!$P$4:$R$10,3, FALSE)))</f>
        <v>33.893932016529192</v>
      </c>
      <c r="AO45" s="14">
        <f>$D$45*((VLOOKUP(AO2,'2020_Jurisdiction_Pop_Est'!$A:$D,4,FALSE))/(VLOOKUP($E$45, '2020_Jurisdiction_Pop_Est'!$P$4:$R$10,3, FALSE)))</f>
        <v>7232.1529345553599</v>
      </c>
      <c r="AP45" s="630">
        <f>$D$45*((VLOOKUP(AP2,'2020_Jurisdiction_Pop_Est'!$A:$D,4,FALSE))/(VLOOKUP($E$45, '2020_Jurisdiction_Pop_Est'!$P$4:$R$10,3, FALSE)))</f>
        <v>1418.4768067453906</v>
      </c>
      <c r="AQ45" s="630">
        <f>$D$45*((VLOOKUP(AQ2,'2020_Jurisdiction_Pop_Est'!$A:$D,4,FALSE))/(VLOOKUP($E$45, '2020_Jurisdiction_Pop_Est'!$P$4:$R$10,3, FALSE)))</f>
        <v>499.67584300007258</v>
      </c>
      <c r="AR45" s="117">
        <f>$D$45*((VLOOKUP(AR2,'2020_Jurisdiction_Pop_Est'!$A:$D,4,FALSE))/(VLOOKUP($E$45, '2020_Jurisdiction_Pop_Est'!$P$4:$R$10,3, FALSE)))</f>
        <v>592.71964686997012</v>
      </c>
      <c r="AS45" s="282">
        <f>$D$45*((VLOOKUP(AS2,'2020_Jurisdiction_Pop_Est'!$A:$D,4,FALSE))/(VLOOKUP($E$45, '2020_Jurisdiction_Pop_Est'!$P$4:$R$10,3, FALSE)))</f>
        <v>28.135209907370211</v>
      </c>
      <c r="AT45" s="282">
        <f>$D$45*((VLOOKUP(AT2,'2020_Jurisdiction_Pop_Est'!$A:$D,4,FALSE))/(VLOOKUP($E$45, '2020_Jurisdiction_Pop_Est'!$P$4:$R$10,3, FALSE)))</f>
        <v>27.51985902239737</v>
      </c>
      <c r="AU45" s="282" t="e">
        <f>$D$45*((VLOOKUP(AU2,'2020_Jurisdiction_Pop_Est'!$A:$D,4,FALSE))/(VLOOKUP($E$45, '2020_Jurisdiction_Pop_Est'!$P$4:$R$10,3, FALSE)))</f>
        <v>#N/A</v>
      </c>
      <c r="AV45" s="33">
        <f>$D$45*((VLOOKUP(AV2,'2020_Jurisdiction_Pop_Est'!$A:$D,4,FALSE))/(VLOOKUP($E$45, '2020_Jurisdiction_Pop_Est'!$P$4:$R$10,3, FALSE)))</f>
        <v>5407.4785161077116</v>
      </c>
      <c r="AW45" s="120">
        <f>$D$45*((VLOOKUP(AW2,'2020_Jurisdiction_Pop_Est'!$A:$D,4,FALSE))/(VLOOKUP($E$45, '2020_Jurisdiction_Pop_Est'!$P$4:$R$10,3, FALSE)))</f>
        <v>1389.4924575072566</v>
      </c>
      <c r="AX45" s="120">
        <f>$D$45*((VLOOKUP(AX2,'2020_Jurisdiction_Pop_Est'!$A:$D,4,FALSE))/(VLOOKUP($E$45, '2020_Jurisdiction_Pop_Est'!$P$4:$R$10,3, FALSE)))</f>
        <v>791.19539205997364</v>
      </c>
      <c r="AY45" s="297">
        <f>$D$45*((VLOOKUP(AY2,'2020_Jurisdiction_Pop_Est'!$A:$D,4,FALSE))/(VLOOKUP($E$45, '2020_Jurisdiction_Pop_Est'!$P$4:$R$10,3, FALSE)))</f>
        <v>260.39816759884411</v>
      </c>
      <c r="AZ45" s="297">
        <f>$D$45*((VLOOKUP(AZ2,'2020_Jurisdiction_Pop_Est'!$A:$D,4,FALSE))/(VLOOKUP($E$45, '2020_Jurisdiction_Pop_Est'!$P$4:$R$10,3, FALSE)))</f>
        <v>699.82133282643463</v>
      </c>
      <c r="BA45" s="284">
        <f>$D$45*((VLOOKUP(BA2,'2020_Jurisdiction_Pop_Est'!$A:$D,4,FALSE))/(VLOOKUP($E$45, '2020_Jurisdiction_Pop_Est'!$P$4:$R$10,3, FALSE)))</f>
        <v>972.03169233947472</v>
      </c>
      <c r="BB45" s="575"/>
      <c r="BC45" s="34">
        <f>$D$45*((VLOOKUP(BC2,'2020_Jurisdiction_Pop_Est'!$A:$D,4,FALSE))/(VLOOKUP($E$45, '2020_Jurisdiction_Pop_Est'!$P$4:$R$10,3, FALSE)))</f>
        <v>631.23560765862089</v>
      </c>
      <c r="BD45" s="285" t="e">
        <f>$D$45*((VLOOKUP(BD2,'2020_Jurisdiction_Pop_Est'!$A:$D,4,FALSE))/(VLOOKUP($E$45, '2020_Jurisdiction_Pop_Est'!$P$4:$R$10,3, FALSE)))</f>
        <v>#N/A</v>
      </c>
      <c r="BE45" s="286">
        <f>$D$45*((VLOOKUP(BE2,'2020_Jurisdiction_Pop_Est'!$A:$D,4,FALSE))/(VLOOKUP($E$45, '2020_Jurisdiction_Pop_Est'!$P$4:$R$10,3, FALSE)))</f>
        <v>340.59588640663117</v>
      </c>
      <c r="BF45" s="286">
        <f>$D$45*((VLOOKUP(BF2,'2020_Jurisdiction_Pop_Est'!$A:$D,4,FALSE))/(VLOOKUP($E$45, '2020_Jurisdiction_Pop_Est'!$P$4:$R$10,3, FALSE)))</f>
        <v>151.83851497035425</v>
      </c>
      <c r="BG45" s="286">
        <f>$D$45*((VLOOKUP(BG2,'2020_Jurisdiction_Pop_Est'!$A:$D,4,FALSE))/(VLOOKUP($E$45, '2020_Jurisdiction_Pop_Est'!$P$4:$R$10,3, FALSE)))</f>
        <v>215.44608844286492</v>
      </c>
      <c r="BH45" s="287">
        <f>$D$45*((VLOOKUP(BH2,'2020_Jurisdiction_Pop_Est'!$A:$D,4,FALSE))/(VLOOKUP($E$45, '2020_Jurisdiction_Pop_Est'!$P$4:$R$10,3, FALSE)))</f>
        <v>1556.7781088570252</v>
      </c>
      <c r="BI45" s="288">
        <f>$D$45*((VLOOKUP(BI2,'2020_Jurisdiction_Pop_Est'!$A:$D,4,FALSE))/(VLOOKUP($E$45, '2020_Jurisdiction_Pop_Est'!$P$4:$R$10,3, FALSE)))</f>
        <v>451.30701522861045</v>
      </c>
      <c r="BJ45" s="35">
        <f>$D$45*((VLOOKUP(BJ2,'2020_Jurisdiction_Pop_Est'!$A:$D,4,FALSE))/(VLOOKUP($E$45, '2020_Jurisdiction_Pop_Est'!$P$4:$R$10,3, FALSE)))</f>
        <v>2141.5331342887412</v>
      </c>
      <c r="BK45" s="639">
        <f>$D$45*((VLOOKUP(BK2,'2020_Jurisdiction_Pop_Est'!$A:$D,4,FALSE))/(VLOOKUP($E$45, '2020_Jurisdiction_Pop_Est'!$P$4:$R$10,3, FALSE)))</f>
        <v>82.692744687896109</v>
      </c>
      <c r="BL45" s="575"/>
      <c r="BM45" s="289" t="e">
        <f>$D$45*((VLOOKUP(BM2,'2020_Jurisdiction_Pop_Est'!$A:$D,4,FALSE))/(VLOOKUP($E$45, '2020_Jurisdiction_Pop_Est'!$P$4:$R$10,3, FALSE)))</f>
        <v>#N/A</v>
      </c>
      <c r="BN45" s="35">
        <f>$D$45*((VLOOKUP(BN2,'2020_Jurisdiction_Pop_Est'!$A:$D,4,FALSE))/(VLOOKUP($E$45, '2020_Jurisdiction_Pop_Est'!$P$4:$R$10,3, FALSE)))</f>
        <v>1205.5933053507292</v>
      </c>
      <c r="BO45" s="575"/>
      <c r="BP45" s="649">
        <f>$D$45*((VLOOKUP(BP2,'2020_Jurisdiction_Pop_Est'!$A:$D,4,FALSE))/(VLOOKUP($E$45, '2020_Jurisdiction_Pop_Est'!$P$4:$R$10,3, FALSE)))</f>
        <v>466.19013630157241</v>
      </c>
      <c r="BQ45" s="291">
        <f>$D$45*((VLOOKUP(BQ2,'2020_Jurisdiction_Pop_Est'!$A:$D,4,FALSE))/(VLOOKUP($E$45, '2020_Jurisdiction_Pop_Est'!$P$4:$R$10,3, FALSE)))</f>
        <v>140.59439411574397</v>
      </c>
      <c r="BR45" s="121">
        <f>$D$45*((VLOOKUP(BR2,'2020_Jurisdiction_Pop_Est'!$A:$D,4,FALSE))/(VLOOKUP($E$45, '2020_Jurisdiction_Pop_Est'!$P$4:$R$10,3, FALSE)))</f>
        <v>2635.4557683138282</v>
      </c>
      <c r="BS45" s="121">
        <f>$D$45*((VLOOKUP(BS2,'2020_Jurisdiction_Pop_Est'!$A:$D,4,FALSE))/(VLOOKUP($E$45, '2020_Jurisdiction_Pop_Est'!$P$4:$R$10,3, FALSE)))</f>
        <v>0</v>
      </c>
      <c r="BT45" s="36">
        <f>$D$45*((VLOOKUP(BT2,'2020_Jurisdiction_Pop_Est'!$A:$D,4,FALSE))/(VLOOKUP($E$45, '2020_Jurisdiction_Pop_Est'!$P$4:$R$10,3, FALSE)))</f>
        <v>2050.065406163083</v>
      </c>
      <c r="BU45" s="292">
        <f>$D$45*((VLOOKUP(BU2,'2020_Jurisdiction_Pop_Est'!$A:$D,4,FALSE))/(VLOOKUP($E$45, '2020_Jurisdiction_Pop_Est'!$P$4:$R$10,3, FALSE)))</f>
        <v>839.47334172573619</v>
      </c>
      <c r="BV45" s="293">
        <f>$D$45*((VLOOKUP(BV2,'2020_Jurisdiction_Pop_Est'!$A:$D,4,FALSE))/(VLOOKUP($E$45, '2020_Jurisdiction_Pop_Est'!$P$4:$R$10,3, FALSE)))</f>
        <v>279.97135018533965</v>
      </c>
      <c r="BW45" s="34">
        <f>$D$45*((VLOOKUP(BW2,'2020_Jurisdiction_Pop_Est'!$A:$D,4,FALSE))/(VLOOKUP($E$45, '2020_Jurisdiction_Pop_Est'!$P$4:$R$10,3, FALSE)))</f>
        <v>1236.7823566774014</v>
      </c>
      <c r="BX45" s="294">
        <f>$D$45*((VLOOKUP(BX2,'2020_Jurisdiction_Pop_Est'!$A:$D,4,FALSE))/(VLOOKUP($E$45, '2020_Jurisdiction_Pop_Est'!$P$4:$R$10,3, FALSE)))</f>
        <v>51.861702083967295</v>
      </c>
      <c r="BY45" s="550" t="s">
        <v>6</v>
      </c>
      <c r="BZ45" s="550" t="s">
        <v>6</v>
      </c>
      <c r="CA45" s="550" t="s">
        <v>6</v>
      </c>
      <c r="CB45" s="550" t="s">
        <v>6</v>
      </c>
      <c r="CC45" s="550" t="s">
        <v>6</v>
      </c>
      <c r="CD45" s="550" t="s">
        <v>6</v>
      </c>
      <c r="CE45" s="550" t="s">
        <v>6</v>
      </c>
      <c r="CF45" s="550" t="s">
        <v>6</v>
      </c>
      <c r="CG45" s="550" t="s">
        <v>6</v>
      </c>
      <c r="CH45" s="299" t="e">
        <f t="shared" ref="CH45" si="35">SUM(G45:BX45)</f>
        <v>#N/A</v>
      </c>
      <c r="CI45" s="299">
        <f>D45</f>
        <v>88820</v>
      </c>
      <c r="CJ45" s="299" t="e">
        <f>CH45-CI45</f>
        <v>#N/A</v>
      </c>
      <c r="CK45" s="569" t="e">
        <f>(CH45-CI45)/CI45</f>
        <v>#N/A</v>
      </c>
    </row>
    <row r="46" spans="1:222" s="334" customFormat="1" ht="14.25" customHeight="1" x14ac:dyDescent="0.3">
      <c r="A46" s="137" t="s">
        <v>224</v>
      </c>
      <c r="B46" s="137" t="s">
        <v>224</v>
      </c>
      <c r="C46" s="528" t="s">
        <v>225</v>
      </c>
      <c r="D46" s="439">
        <v>10000</v>
      </c>
      <c r="E46" s="571" t="s">
        <v>134</v>
      </c>
      <c r="F46" s="332" t="s">
        <v>129</v>
      </c>
      <c r="G46" s="278">
        <f>$D$46*((VLOOKUP(G2,'2020_Jurisdiction_Pop_Est'!$A:$D,4,FALSE))/(VLOOKUP($E$46, '2020_Jurisdiction_Pop_Est'!$P$4:$R$10,3, FALSE)))</f>
        <v>5138.752003394321</v>
      </c>
      <c r="H46" s="279">
        <f>$D$46*((VLOOKUP(H2,'2020_Jurisdiction_Pop_Est'!$A:$D,4,FALSE))/(VLOOKUP($E$46, '2020_Jurisdiction_Pop_Est'!$P$4:$R$10,3, FALSE)))</f>
        <v>51.566858801472051</v>
      </c>
      <c r="I46" s="279">
        <f>$D$46*((VLOOKUP(I2,'2020_Jurisdiction_Pop_Est'!$A:$D,4,FALSE))/(VLOOKUP($E$46, '2020_Jurisdiction_Pop_Est'!$P$4:$R$10,3, FALSE)))</f>
        <v>35.071909244372158</v>
      </c>
      <c r="J46" s="279">
        <f>$D$46*((VLOOKUP(J2,'2020_Jurisdiction_Pop_Est'!$A:$D,4,FALSE))/(VLOOKUP($E$46, '2020_Jurisdiction_Pop_Est'!$P$4:$R$10,3, FALSE)))</f>
        <v>3526.9437092413796</v>
      </c>
      <c r="K46" s="279">
        <f>$D$46*((VLOOKUP(K2,'2020_Jurisdiction_Pop_Est'!$A:$D,4,FALSE))/(VLOOKUP($E$46, '2020_Jurisdiction_Pop_Est'!$P$4:$R$10,3, FALSE)))</f>
        <v>195.13162756263014</v>
      </c>
      <c r="L46" s="279">
        <f>$D$46*((VLOOKUP(L2,'2020_Jurisdiction_Pop_Est'!$A:$D,4,FALSE))/(VLOOKUP($E$46, '2020_Jurisdiction_Pop_Est'!$P$4:$R$10,3, FALSE)))</f>
        <v>138.91660962106403</v>
      </c>
      <c r="M46" s="279">
        <f>$D$46*((VLOOKUP(M2,'2020_Jurisdiction_Pop_Est'!$A:$D,4,FALSE))/(VLOOKUP($E$46, '2020_Jurisdiction_Pop_Est'!$P$4:$R$10,3, FALSE)))</f>
        <v>33.012422449610355</v>
      </c>
      <c r="N46" s="279">
        <f>$D$46*((VLOOKUP(N2,'2020_Jurisdiction_Pop_Est'!$A:$D,4,FALSE))/(VLOOKUP($E$46, '2020_Jurisdiction_Pop_Est'!$P$4:$R$10,3, FALSE)))</f>
        <v>164.94488497687919</v>
      </c>
      <c r="O46" s="279">
        <f>$D$46*((VLOOKUP(O2,'2020_Jurisdiction_Pop_Est'!$A:$D,4,FALSE))/(VLOOKUP($E$46, '2020_Jurisdiction_Pop_Est'!$P$4:$R$10,3, FALSE)))</f>
        <v>22.600178814518856</v>
      </c>
      <c r="P46" s="279">
        <f>$D$46*((VLOOKUP(P2,'2020_Jurisdiction_Pop_Est'!$A:$D,4,FALSE))/(VLOOKUP($E$46, '2020_Jurisdiction_Pop_Est'!$P$4:$R$10,3, FALSE)))</f>
        <v>147.50256822438959</v>
      </c>
      <c r="Q46" s="279">
        <f>$D$46*((VLOOKUP(Q2,'2020_Jurisdiction_Pop_Est'!$A:$D,4,FALSE))/(VLOOKUP($E$46, '2020_Jurisdiction_Pop_Est'!$P$4:$R$10,3, FALSE)))</f>
        <v>42.348217588280555</v>
      </c>
      <c r="R46" s="279">
        <f>$D$46*((VLOOKUP(R2,'2020_Jurisdiction_Pop_Est'!$A:$D,4,FALSE))/(VLOOKUP($E$46, '2020_Jurisdiction_Pop_Est'!$P$4:$R$10,3, FALSE)))</f>
        <v>145.21190866626836</v>
      </c>
      <c r="S46" s="279">
        <f>$D$46*((VLOOKUP(S2,'2020_Jurisdiction_Pop_Est'!$A:$D,4,FALSE))/(VLOOKUP($E$46, '2020_Jurisdiction_Pop_Est'!$P$4:$R$10,3, FALSE)))</f>
        <v>137.08139455493321</v>
      </c>
      <c r="T46" s="279">
        <f>$D$46*((VLOOKUP(T2,'2020_Jurisdiction_Pop_Est'!$A:$D,4,FALSE))/(VLOOKUP($E$46, '2020_Jurisdiction_Pop_Est'!$P$4:$R$10,3, FALSE)))</f>
        <v>156.80738099321849</v>
      </c>
      <c r="U46" s="279">
        <f>$D$46*((VLOOKUP(U2,'2020_Jurisdiction_Pop_Est'!$A:$D,4,FALSE))/(VLOOKUP($E$46, '2020_Jurisdiction_Pop_Est'!$P$4:$R$10,3, FALSE)))</f>
        <v>74.845745127545328</v>
      </c>
      <c r="V46" s="279">
        <f>$D$46*((VLOOKUP(V2,'2020_Jurisdiction_Pop_Est'!$A:$D,4,FALSE))/(VLOOKUP($E$46, '2020_Jurisdiction_Pop_Est'!$P$4:$R$10,3, FALSE)))</f>
        <v>55.959704656675839</v>
      </c>
      <c r="W46" s="280">
        <f>$D$46*((VLOOKUP(W2,'2020_Jurisdiction_Pop_Est'!$A:$D,4,FALSE))/(VLOOKUP($E$46, '2020_Jurisdiction_Pop_Est'!$P$4:$R$10,3, FALSE)))</f>
        <v>31.068441813805709</v>
      </c>
      <c r="X46" s="280">
        <f>$D$46*((VLOOKUP(X2,'2020_Jurisdiction_Pop_Est'!$A:$D,4,FALSE))/(VLOOKUP($E$46, '2020_Jurisdiction_Pop_Est'!$P$4:$R$10,3, FALSE)))</f>
        <v>16.279520420996512</v>
      </c>
      <c r="Y46" s="280">
        <f>$D$46*((VLOOKUP(Y2,'2020_Jurisdiction_Pop_Est'!$A:$D,4,FALSE))/(VLOOKUP($E$46, '2020_Jurisdiction_Pop_Est'!$P$4:$R$10,3, FALSE)))</f>
        <v>38.134676285591652</v>
      </c>
      <c r="Z46" s="280">
        <f>$D$46*((VLOOKUP(Z2,'2020_Jurisdiction_Pop_Est'!$A:$D,4,FALSE))/(VLOOKUP($E$46, '2020_Jurisdiction_Pop_Est'!$P$4:$R$10,3, FALSE)))</f>
        <v>51.22476776236941</v>
      </c>
      <c r="AA46" s="280">
        <f>$D$46*((VLOOKUP(AA2,'2020_Jurisdiction_Pop_Est'!$A:$D,4,FALSE))/(VLOOKUP($E$46, '2020_Jurisdiction_Pop_Est'!$P$4:$R$10,3, FALSE)))</f>
        <v>42.762428587141287</v>
      </c>
      <c r="AB46" s="280">
        <f>$D$46*((VLOOKUP(AB2,'2020_Jurisdiction_Pop_Est'!$A:$D,4,FALSE))/(VLOOKUP($E$46, '2020_Jurisdiction_Pop_Est'!$P$4:$R$10,3, FALSE)))</f>
        <v>9.7612290412801475</v>
      </c>
      <c r="AC46" s="280">
        <f>$D$46*((VLOOKUP(AC2,'2020_Jurisdiction_Pop_Est'!$A:$D,4,FALSE))/(VLOOKUP($E$46, '2020_Jurisdiction_Pop_Est'!$P$4:$R$10,3, FALSE)))</f>
        <v>14.444889445977577</v>
      </c>
      <c r="AD46" s="280">
        <f>$D$46*((VLOOKUP(AD2,'2020_Jurisdiction_Pop_Est'!$A:$D,4,FALSE))/(VLOOKUP($E$46, '2020_Jurisdiction_Pop_Est'!$P$4:$R$10,3, FALSE)))</f>
        <v>8.7439803395653506</v>
      </c>
      <c r="AE46" s="280">
        <f>$D$46*((VLOOKUP(AE2,'2020_Jurisdiction_Pop_Est'!$A:$D,4,FALSE))/(VLOOKUP($E$46, '2020_Jurisdiction_Pop_Est'!$P$4:$R$10,3, FALSE)))</f>
        <v>65.300304691774144</v>
      </c>
      <c r="AF46" s="280">
        <f>$D$46*((VLOOKUP(AF2,'2020_Jurisdiction_Pop_Est'!$A:$D,4,FALSE))/(VLOOKUP($E$46, '2020_Jurisdiction_Pop_Est'!$P$4:$R$10,3, FALSE)))</f>
        <v>5.1445361987889937</v>
      </c>
      <c r="AG46" s="280">
        <f>$D$46*((VLOOKUP(AG2,'2020_Jurisdiction_Pop_Est'!$A:$D,4,FALSE))/(VLOOKUP($E$46, '2020_Jurisdiction_Pop_Est'!$P$4:$R$10,3, FALSE)))</f>
        <v>3.9246004157659322</v>
      </c>
      <c r="AH46" s="281">
        <f>$D$46*((VLOOKUP(AH2,'2020_Jurisdiction_Pop_Est'!$A:$D,4,FALSE))/(VLOOKUP($E$46, '2020_Jurisdiction_Pop_Est'!$P$4:$R$10,3, FALSE)))</f>
        <v>6.4335695539422382</v>
      </c>
      <c r="AI46" s="281">
        <f>$D$46*((VLOOKUP(AI2,'2020_Jurisdiction_Pop_Est'!$A:$D,4,FALSE))/(VLOOKUP($E$46, '2020_Jurisdiction_Pop_Est'!$P$4:$R$10,3, FALSE)))</f>
        <v>1.0626332439654633</v>
      </c>
      <c r="AJ46" s="281">
        <f>$D$46*((VLOOKUP(AJ2,'2020_Jurisdiction_Pop_Est'!$A:$D,4,FALSE))/(VLOOKUP($E$46, '2020_Jurisdiction_Pop_Est'!$P$4:$R$10,3, FALSE)))</f>
        <v>2.2605975781488366</v>
      </c>
      <c r="AK46" s="281">
        <f>$D$46*((VLOOKUP(AK2,'2020_Jurisdiction_Pop_Est'!$A:$D,4,FALSE))/(VLOOKUP($E$46, '2020_Jurisdiction_Pop_Est'!$P$4:$R$10,3, FALSE)))</f>
        <v>5.9937285365846451</v>
      </c>
      <c r="AL46" s="281" t="e">
        <f>$D$46*((VLOOKUP(AL2,'2020_Jurisdiction_Pop_Est'!$A:$D,4,FALSE))/(VLOOKUP($E$46, '2020_Jurisdiction_Pop_Est'!$P$4:$R$10,3, FALSE)))</f>
        <v>#N/A</v>
      </c>
      <c r="AM46" s="281">
        <f>$D$46*((VLOOKUP(AM2,'2020_Jurisdiction_Pop_Est'!$A:$D,4,FALSE))/(VLOOKUP($E$46, '2020_Jurisdiction_Pop_Est'!$P$4:$R$10,3, FALSE)))</f>
        <v>2.189819814118279</v>
      </c>
      <c r="AN46" s="281">
        <f>$D$46*((VLOOKUP(AN2,'2020_Jurisdiction_Pop_Est'!$A:$D,4,FALSE))/(VLOOKUP($E$46, '2020_Jurisdiction_Pop_Est'!$P$4:$R$10,3, FALSE)))</f>
        <v>3.8160247710571036</v>
      </c>
      <c r="AO46" s="14">
        <f>$D$46*((VLOOKUP(AO2,'2020_Jurisdiction_Pop_Est'!$A:$D,4,FALSE))/(VLOOKUP($E$46, '2020_Jurisdiction_Pop_Est'!$P$4:$R$10,3, FALSE)))</f>
        <v>814.24824752931318</v>
      </c>
      <c r="AP46" s="630">
        <f>$D$46*((VLOOKUP(AP2,'2020_Jurisdiction_Pop_Est'!$A:$D,4,FALSE))/(VLOOKUP($E$46, '2020_Jurisdiction_Pop_Est'!$P$4:$R$10,3, FALSE)))</f>
        <v>159.70241012670465</v>
      </c>
      <c r="AQ46" s="630">
        <f>$D$46*((VLOOKUP(AQ2,'2020_Jurisdiction_Pop_Est'!$A:$D,4,FALSE))/(VLOOKUP($E$46, '2020_Jurisdiction_Pop_Est'!$P$4:$R$10,3, FALSE)))</f>
        <v>56.257131614509412</v>
      </c>
      <c r="AR46" s="117">
        <f>$D$46*((VLOOKUP(AR2,'2020_Jurisdiction_Pop_Est'!$A:$D,4,FALSE))/(VLOOKUP($E$46, '2020_Jurisdiction_Pop_Est'!$P$4:$R$10,3, FALSE)))</f>
        <v>66.732678098397898</v>
      </c>
      <c r="AS46" s="282">
        <f>$D$46*((VLOOKUP(AS2,'2020_Jurisdiction_Pop_Est'!$A:$D,4,FALSE))/(VLOOKUP($E$46, '2020_Jurisdiction_Pop_Est'!$P$4:$R$10,3, FALSE)))</f>
        <v>3.1676660557723721</v>
      </c>
      <c r="AT46" s="282">
        <f>$D$46*((VLOOKUP(AT2,'2020_Jurisdiction_Pop_Est'!$A:$D,4,FALSE))/(VLOOKUP($E$46, '2020_Jurisdiction_Pop_Est'!$P$4:$R$10,3, FALSE)))</f>
        <v>3.0983853886959434</v>
      </c>
      <c r="AU46" s="282" t="e">
        <f>$D$46*((VLOOKUP(AU2,'2020_Jurisdiction_Pop_Est'!$A:$D,4,FALSE))/(VLOOKUP($E$46, '2020_Jurisdiction_Pop_Est'!$P$4:$R$10,3, FALSE)))</f>
        <v>#N/A</v>
      </c>
      <c r="AV46" s="33">
        <f>$D$46*((VLOOKUP(AV2,'2020_Jurisdiction_Pop_Est'!$A:$D,4,FALSE))/(VLOOKUP($E$46, '2020_Jurisdiction_Pop_Est'!$P$4:$R$10,3, FALSE)))</f>
        <v>608.81316326364686</v>
      </c>
      <c r="AW46" s="120">
        <f>$D$46*((VLOOKUP(AW2,'2020_Jurisdiction_Pop_Est'!$A:$D,4,FALSE))/(VLOOKUP($E$46, '2020_Jurisdiction_Pop_Est'!$P$4:$R$10,3, FALSE)))</f>
        <v>156.43914180446484</v>
      </c>
      <c r="AX46" s="120">
        <f>$D$46*((VLOOKUP(AX2,'2020_Jurisdiction_Pop_Est'!$A:$D,4,FALSE))/(VLOOKUP($E$46, '2020_Jurisdiction_Pop_Est'!$P$4:$R$10,3, FALSE)))</f>
        <v>89.078517457776812</v>
      </c>
      <c r="AY46" s="297">
        <f>$D$46*((VLOOKUP(AY2,'2020_Jurisdiction_Pop_Est'!$A:$D,4,FALSE))/(VLOOKUP($E$46, '2020_Jurisdiction_Pop_Est'!$P$4:$R$10,3, FALSE)))</f>
        <v>29.31751492893989</v>
      </c>
      <c r="AZ46" s="297">
        <f>$D$46*((VLOOKUP(AZ2,'2020_Jurisdiction_Pop_Est'!$A:$D,4,FALSE))/(VLOOKUP($E$46, '2020_Jurisdiction_Pop_Est'!$P$4:$R$10,3, FALSE)))</f>
        <v>78.790962939251813</v>
      </c>
      <c r="BA46" s="284">
        <f>$D$46*((VLOOKUP(BA2,'2020_Jurisdiction_Pop_Est'!$A:$D,4,FALSE))/(VLOOKUP($E$46, '2020_Jurisdiction_Pop_Est'!$P$4:$R$10,3, FALSE)))</f>
        <v>109.43838013279382</v>
      </c>
      <c r="BB46" s="575"/>
      <c r="BC46" s="34">
        <f>$D$46*((VLOOKUP(BC2,'2020_Jurisdiction_Pop_Est'!$A:$D,4,FALSE))/(VLOOKUP($E$46, '2020_Jurisdiction_Pop_Est'!$P$4:$R$10,3, FALSE)))</f>
        <v>71.069084402006396</v>
      </c>
      <c r="BD46" s="285" t="e">
        <f>$D$46*((VLOOKUP(BD2,'2020_Jurisdiction_Pop_Est'!$A:$D,4,FALSE))/(VLOOKUP($E$46, '2020_Jurisdiction_Pop_Est'!$P$4:$R$10,3, FALSE)))</f>
        <v>#N/A</v>
      </c>
      <c r="BE46" s="286">
        <f>$D$46*((VLOOKUP(BE2,'2020_Jurisdiction_Pop_Est'!$A:$D,4,FALSE))/(VLOOKUP($E$46, '2020_Jurisdiction_Pop_Est'!$P$4:$R$10,3, FALSE)))</f>
        <v>38.346755956612384</v>
      </c>
      <c r="BF46" s="286">
        <f>$D$46*((VLOOKUP(BF2,'2020_Jurisdiction_Pop_Est'!$A:$D,4,FALSE))/(VLOOKUP($E$46, '2020_Jurisdiction_Pop_Est'!$P$4:$R$10,3, FALSE)))</f>
        <v>17.095081622422232</v>
      </c>
      <c r="BG46" s="286">
        <f>$D$46*((VLOOKUP(BG2,'2020_Jurisdiction_Pop_Est'!$A:$D,4,FALSE))/(VLOOKUP($E$46, '2020_Jurisdiction_Pop_Est'!$P$4:$R$10,3, FALSE)))</f>
        <v>24.25648372470895</v>
      </c>
      <c r="BH46" s="287">
        <f>$D$46*((VLOOKUP(BH2,'2020_Jurisdiction_Pop_Est'!$A:$D,4,FALSE))/(VLOOKUP($E$46, '2020_Jurisdiction_Pop_Est'!$P$4:$R$10,3, FALSE)))</f>
        <v>175.27337411135164</v>
      </c>
      <c r="BI46" s="288">
        <f>$D$46*((VLOOKUP(BI2,'2020_Jurisdiction_Pop_Est'!$A:$D,4,FALSE))/(VLOOKUP($E$46, '2020_Jurisdiction_Pop_Est'!$P$4:$R$10,3, FALSE)))</f>
        <v>50.811418062216894</v>
      </c>
      <c r="BJ46" s="35">
        <f>$D$46*((VLOOKUP(BJ2,'2020_Jurisdiction_Pop_Est'!$A:$D,4,FALSE))/(VLOOKUP($E$46, '2020_Jurisdiction_Pop_Est'!$P$4:$R$10,3, FALSE)))</f>
        <v>241.10933734392492</v>
      </c>
      <c r="BK46" s="639">
        <f>$D$46*((VLOOKUP(BK2,'2020_Jurisdiction_Pop_Est'!$A:$D,4,FALSE))/(VLOOKUP($E$46, '2020_Jurisdiction_Pop_Est'!$P$4:$R$10,3, FALSE)))</f>
        <v>9.310149142974117</v>
      </c>
      <c r="BL46" s="575"/>
      <c r="BM46" s="289" t="e">
        <f>$D$46*((VLOOKUP(BM2,'2020_Jurisdiction_Pop_Est'!$A:$D,4,FALSE))/(VLOOKUP($E$46, '2020_Jurisdiction_Pop_Est'!$P$4:$R$10,3, FALSE)))</f>
        <v>#N/A</v>
      </c>
      <c r="BN46" s="35">
        <f>$D$46*((VLOOKUP(BN2,'2020_Jurisdiction_Pop_Est'!$A:$D,4,FALSE))/(VLOOKUP($E$46, '2020_Jurisdiction_Pop_Est'!$P$4:$R$10,3, FALSE)))</f>
        <v>135.73444104376597</v>
      </c>
      <c r="BO46" s="575"/>
      <c r="BP46" s="649">
        <f>$D$46*((VLOOKUP(BP2,'2020_Jurisdiction_Pop_Est'!$A:$D,4,FALSE))/(VLOOKUP($E$46, '2020_Jurisdiction_Pop_Est'!$P$4:$R$10,3, FALSE)))</f>
        <v>52.487067811480792</v>
      </c>
      <c r="BQ46" s="291">
        <f>$D$46*((VLOOKUP(BQ2,'2020_Jurisdiction_Pop_Est'!$A:$D,4,FALSE))/(VLOOKUP($E$46, '2020_Jurisdiction_Pop_Est'!$P$4:$R$10,3, FALSE)))</f>
        <v>15.829136919133527</v>
      </c>
      <c r="BR46" s="121">
        <f>$D$46*((VLOOKUP(BR2,'2020_Jurisdiction_Pop_Est'!$A:$D,4,FALSE))/(VLOOKUP($E$46, '2020_Jurisdiction_Pop_Est'!$P$4:$R$10,3, FALSE)))</f>
        <v>296.7187309517933</v>
      </c>
      <c r="BS46" s="121">
        <f>$D$46*((VLOOKUP(BS2,'2020_Jurisdiction_Pop_Est'!$A:$D,4,FALSE))/(VLOOKUP($E$46, '2020_Jurisdiction_Pop_Est'!$P$4:$R$10,3, FALSE)))</f>
        <v>0</v>
      </c>
      <c r="BT46" s="36">
        <f>$D$46*((VLOOKUP(BT2,'2020_Jurisdiction_Pop_Est'!$A:$D,4,FALSE))/(VLOOKUP($E$46, '2020_Jurisdiction_Pop_Est'!$P$4:$R$10,3, FALSE)))</f>
        <v>230.81123690194585</v>
      </c>
      <c r="BU46" s="292">
        <f>$D$46*((VLOOKUP(BU2,'2020_Jurisdiction_Pop_Est'!$A:$D,4,FALSE))/(VLOOKUP($E$46, '2020_Jurisdiction_Pop_Est'!$P$4:$R$10,3, FALSE)))</f>
        <v>94.513999293597863</v>
      </c>
      <c r="BV46" s="293">
        <f>$D$46*((VLOOKUP(BV2,'2020_Jurisdiction_Pop_Est'!$A:$D,4,FALSE))/(VLOOKUP($E$46, '2020_Jurisdiction_Pop_Est'!$P$4:$R$10,3, FALSE)))</f>
        <v>31.521205830369247</v>
      </c>
      <c r="BW46" s="34">
        <f>$D$46*((VLOOKUP(BW2,'2020_Jurisdiction_Pop_Est'!$A:$D,4,FALSE))/(VLOOKUP($E$46, '2020_Jurisdiction_Pop_Est'!$P$4:$R$10,3, FALSE)))</f>
        <v>139.24593072251761</v>
      </c>
      <c r="BX46" s="294">
        <f>$D$46*((VLOOKUP(BX2,'2020_Jurisdiction_Pop_Est'!$A:$D,4,FALSE))/(VLOOKUP($E$46, '2020_Jurisdiction_Pop_Est'!$P$4:$R$10,3, FALSE)))</f>
        <v>5.8389666836261309</v>
      </c>
      <c r="BY46" s="516" t="s">
        <v>6</v>
      </c>
      <c r="BZ46" s="516" t="s">
        <v>6</v>
      </c>
      <c r="CA46" s="516" t="s">
        <v>6</v>
      </c>
      <c r="CB46" s="516" t="s">
        <v>6</v>
      </c>
      <c r="CC46" s="516" t="s">
        <v>6</v>
      </c>
      <c r="CD46" s="516" t="s">
        <v>6</v>
      </c>
      <c r="CE46" s="516" t="s">
        <v>6</v>
      </c>
      <c r="CF46" s="516" t="s">
        <v>6</v>
      </c>
      <c r="CG46" s="333" t="s">
        <v>6</v>
      </c>
      <c r="CH46" s="299" t="e">
        <f t="shared" ref="CH46" si="36">SUM(G46:BX46)</f>
        <v>#N/A</v>
      </c>
      <c r="CI46" s="299">
        <f>D46</f>
        <v>10000</v>
      </c>
      <c r="CJ46" s="299" t="e">
        <f>CH46-CI46</f>
        <v>#N/A</v>
      </c>
      <c r="CK46" s="569" t="e">
        <f>(CH46-CI46)/CI46</f>
        <v>#N/A</v>
      </c>
    </row>
    <row r="47" spans="1:222" s="334" customFormat="1" ht="14.25" customHeight="1" x14ac:dyDescent="0.3">
      <c r="A47" s="137" t="s">
        <v>226</v>
      </c>
      <c r="B47" s="137" t="s">
        <v>226</v>
      </c>
      <c r="C47" s="425" t="s">
        <v>227</v>
      </c>
      <c r="D47" s="420">
        <v>10000</v>
      </c>
      <c r="E47" s="571" t="s">
        <v>134</v>
      </c>
      <c r="F47" s="551" t="s">
        <v>129</v>
      </c>
      <c r="G47" s="278">
        <f>$D$47*((VLOOKUP(G2,'2020_Jurisdiction_Pop_Est'!$A:$D,4,FALSE))/(VLOOKUP($E$47, '2020_Jurisdiction_Pop_Est'!$P$4:$R$10,3, FALSE)))</f>
        <v>5138.752003394321</v>
      </c>
      <c r="H47" s="279">
        <f>$D$47*((VLOOKUP(H2,'2020_Jurisdiction_Pop_Est'!$A:$D,4,FALSE))/(VLOOKUP($E$47, '2020_Jurisdiction_Pop_Est'!$P$4:$R$10,3, FALSE)))</f>
        <v>51.566858801472051</v>
      </c>
      <c r="I47" s="279">
        <f>$D$47*((VLOOKUP(I2,'2020_Jurisdiction_Pop_Est'!$A:$D,4,FALSE))/(VLOOKUP($E$47, '2020_Jurisdiction_Pop_Est'!$P$4:$R$10,3, FALSE)))</f>
        <v>35.071909244372158</v>
      </c>
      <c r="J47" s="279">
        <f>$D$47*((VLOOKUP(J2,'2020_Jurisdiction_Pop_Est'!$A:$D,4,FALSE))/(VLOOKUP($E$47, '2020_Jurisdiction_Pop_Est'!$P$4:$R$10,3, FALSE)))</f>
        <v>3526.9437092413796</v>
      </c>
      <c r="K47" s="279">
        <f>$D$47*((VLOOKUP(K2,'2020_Jurisdiction_Pop_Est'!$A:$D,4,FALSE))/(VLOOKUP($E$47, '2020_Jurisdiction_Pop_Est'!$P$4:$R$10,3, FALSE)))</f>
        <v>195.13162756263014</v>
      </c>
      <c r="L47" s="279">
        <f>$D$47*((VLOOKUP(L2,'2020_Jurisdiction_Pop_Est'!$A:$D,4,FALSE))/(VLOOKUP($E$47, '2020_Jurisdiction_Pop_Est'!$P$4:$R$10,3, FALSE)))</f>
        <v>138.91660962106403</v>
      </c>
      <c r="M47" s="279">
        <f>$D$47*((VLOOKUP(M2,'2020_Jurisdiction_Pop_Est'!$A:$D,4,FALSE))/(VLOOKUP($E$47, '2020_Jurisdiction_Pop_Est'!$P$4:$R$10,3, FALSE)))</f>
        <v>33.012422449610355</v>
      </c>
      <c r="N47" s="279">
        <f>$D$47*((VLOOKUP(N2,'2020_Jurisdiction_Pop_Est'!$A:$D,4,FALSE))/(VLOOKUP($E$47, '2020_Jurisdiction_Pop_Est'!$P$4:$R$10,3, FALSE)))</f>
        <v>164.94488497687919</v>
      </c>
      <c r="O47" s="279">
        <f>$D$47*((VLOOKUP(O2,'2020_Jurisdiction_Pop_Est'!$A:$D,4,FALSE))/(VLOOKUP($E$47, '2020_Jurisdiction_Pop_Est'!$P$4:$R$10,3, FALSE)))</f>
        <v>22.600178814518856</v>
      </c>
      <c r="P47" s="279">
        <f>$D$47*((VLOOKUP(P2,'2020_Jurisdiction_Pop_Est'!$A:$D,4,FALSE))/(VLOOKUP($E$47, '2020_Jurisdiction_Pop_Est'!$P$4:$R$10,3, FALSE)))</f>
        <v>147.50256822438959</v>
      </c>
      <c r="Q47" s="279">
        <f>$D$47*((VLOOKUP(Q2,'2020_Jurisdiction_Pop_Est'!$A:$D,4,FALSE))/(VLOOKUP($E$47, '2020_Jurisdiction_Pop_Est'!$P$4:$R$10,3, FALSE)))</f>
        <v>42.348217588280555</v>
      </c>
      <c r="R47" s="279">
        <f>$D$47*((VLOOKUP(R2,'2020_Jurisdiction_Pop_Est'!$A:$D,4,FALSE))/(VLOOKUP($E$47, '2020_Jurisdiction_Pop_Est'!$P$4:$R$10,3, FALSE)))</f>
        <v>145.21190866626836</v>
      </c>
      <c r="S47" s="279">
        <f>$D$47*((VLOOKUP(S2,'2020_Jurisdiction_Pop_Est'!$A:$D,4,FALSE))/(VLOOKUP($E$47, '2020_Jurisdiction_Pop_Est'!$P$4:$R$10,3, FALSE)))</f>
        <v>137.08139455493321</v>
      </c>
      <c r="T47" s="279">
        <f>$D$47*((VLOOKUP(T2,'2020_Jurisdiction_Pop_Est'!$A:$D,4,FALSE))/(VLOOKUP($E$47, '2020_Jurisdiction_Pop_Est'!$P$4:$R$10,3, FALSE)))</f>
        <v>156.80738099321849</v>
      </c>
      <c r="U47" s="279">
        <f>$D$47*((VLOOKUP(U2,'2020_Jurisdiction_Pop_Est'!$A:$D,4,FALSE))/(VLOOKUP($E$47, '2020_Jurisdiction_Pop_Est'!$P$4:$R$10,3, FALSE)))</f>
        <v>74.845745127545328</v>
      </c>
      <c r="V47" s="279">
        <f>$D$47*((VLOOKUP(V2,'2020_Jurisdiction_Pop_Est'!$A:$D,4,FALSE))/(VLOOKUP($E$47, '2020_Jurisdiction_Pop_Est'!$P$4:$R$10,3, FALSE)))</f>
        <v>55.959704656675839</v>
      </c>
      <c r="W47" s="280">
        <f>$D$47*((VLOOKUP(W2,'2020_Jurisdiction_Pop_Est'!$A:$D,4,FALSE))/(VLOOKUP($E$47, '2020_Jurisdiction_Pop_Est'!$P$4:$R$10,3, FALSE)))</f>
        <v>31.068441813805709</v>
      </c>
      <c r="X47" s="280">
        <f>$D$47*((VLOOKUP(X2,'2020_Jurisdiction_Pop_Est'!$A:$D,4,FALSE))/(VLOOKUP($E$47, '2020_Jurisdiction_Pop_Est'!$P$4:$R$10,3, FALSE)))</f>
        <v>16.279520420996512</v>
      </c>
      <c r="Y47" s="280">
        <f>$D$47*((VLOOKUP(Y2,'2020_Jurisdiction_Pop_Est'!$A:$D,4,FALSE))/(VLOOKUP($E$47, '2020_Jurisdiction_Pop_Est'!$P$4:$R$10,3, FALSE)))</f>
        <v>38.134676285591652</v>
      </c>
      <c r="Z47" s="280">
        <f>$D$47*((VLOOKUP(Z2,'2020_Jurisdiction_Pop_Est'!$A:$D,4,FALSE))/(VLOOKUP($E$47, '2020_Jurisdiction_Pop_Est'!$P$4:$R$10,3, FALSE)))</f>
        <v>51.22476776236941</v>
      </c>
      <c r="AA47" s="280">
        <f>$D$47*((VLOOKUP(AA2,'2020_Jurisdiction_Pop_Est'!$A:$D,4,FALSE))/(VLOOKUP($E$47, '2020_Jurisdiction_Pop_Est'!$P$4:$R$10,3, FALSE)))</f>
        <v>42.762428587141287</v>
      </c>
      <c r="AB47" s="280">
        <f>$D$47*((VLOOKUP(AB2,'2020_Jurisdiction_Pop_Est'!$A:$D,4,FALSE))/(VLOOKUP($E$47, '2020_Jurisdiction_Pop_Est'!$P$4:$R$10,3, FALSE)))</f>
        <v>9.7612290412801475</v>
      </c>
      <c r="AC47" s="280">
        <f>$D$47*((VLOOKUP(AC2,'2020_Jurisdiction_Pop_Est'!$A:$D,4,FALSE))/(VLOOKUP($E$47, '2020_Jurisdiction_Pop_Est'!$P$4:$R$10,3, FALSE)))</f>
        <v>14.444889445977577</v>
      </c>
      <c r="AD47" s="280">
        <f>$D$47*((VLOOKUP(AD2,'2020_Jurisdiction_Pop_Est'!$A:$D,4,FALSE))/(VLOOKUP($E$47, '2020_Jurisdiction_Pop_Est'!$P$4:$R$10,3, FALSE)))</f>
        <v>8.7439803395653506</v>
      </c>
      <c r="AE47" s="280">
        <f>$D$47*((VLOOKUP(AE2,'2020_Jurisdiction_Pop_Est'!$A:$D,4,FALSE))/(VLOOKUP($E$47, '2020_Jurisdiction_Pop_Est'!$P$4:$R$10,3, FALSE)))</f>
        <v>65.300304691774144</v>
      </c>
      <c r="AF47" s="280">
        <f>$D$47*((VLOOKUP(AF2,'2020_Jurisdiction_Pop_Est'!$A:$D,4,FALSE))/(VLOOKUP($E$47, '2020_Jurisdiction_Pop_Est'!$P$4:$R$10,3, FALSE)))</f>
        <v>5.1445361987889937</v>
      </c>
      <c r="AG47" s="280">
        <f>$D$47*((VLOOKUP(AG2,'2020_Jurisdiction_Pop_Est'!$A:$D,4,FALSE))/(VLOOKUP($E$47, '2020_Jurisdiction_Pop_Est'!$P$4:$R$10,3, FALSE)))</f>
        <v>3.9246004157659322</v>
      </c>
      <c r="AH47" s="281">
        <f>$D$47*((VLOOKUP(AH2,'2020_Jurisdiction_Pop_Est'!$A:$D,4,FALSE))/(VLOOKUP($E$47, '2020_Jurisdiction_Pop_Est'!$P$4:$R$10,3, FALSE)))</f>
        <v>6.4335695539422382</v>
      </c>
      <c r="AI47" s="281">
        <f>$D$47*((VLOOKUP(AI2,'2020_Jurisdiction_Pop_Est'!$A:$D,4,FALSE))/(VLOOKUP($E$47, '2020_Jurisdiction_Pop_Est'!$P$4:$R$10,3, FALSE)))</f>
        <v>1.0626332439654633</v>
      </c>
      <c r="AJ47" s="281">
        <f>$D$47*((VLOOKUP(AJ2,'2020_Jurisdiction_Pop_Est'!$A:$D,4,FALSE))/(VLOOKUP($E$47, '2020_Jurisdiction_Pop_Est'!$P$4:$R$10,3, FALSE)))</f>
        <v>2.2605975781488366</v>
      </c>
      <c r="AK47" s="281">
        <f>$D$47*((VLOOKUP(AK2,'2020_Jurisdiction_Pop_Est'!$A:$D,4,FALSE))/(VLOOKUP($E$47, '2020_Jurisdiction_Pop_Est'!$P$4:$R$10,3, FALSE)))</f>
        <v>5.9937285365846451</v>
      </c>
      <c r="AL47" s="281" t="e">
        <f>$D$47*((VLOOKUP(AL2,'2020_Jurisdiction_Pop_Est'!$A:$D,4,FALSE))/(VLOOKUP($E$47, '2020_Jurisdiction_Pop_Est'!$P$4:$R$10,3, FALSE)))</f>
        <v>#N/A</v>
      </c>
      <c r="AM47" s="281">
        <f>$D$47*((VLOOKUP(AM2,'2020_Jurisdiction_Pop_Est'!$A:$D,4,FALSE))/(VLOOKUP($E$47, '2020_Jurisdiction_Pop_Est'!$P$4:$R$10,3, FALSE)))</f>
        <v>2.189819814118279</v>
      </c>
      <c r="AN47" s="281">
        <f>$D$47*((VLOOKUP(AN2,'2020_Jurisdiction_Pop_Est'!$A:$D,4,FALSE))/(VLOOKUP($E$47, '2020_Jurisdiction_Pop_Est'!$P$4:$R$10,3, FALSE)))</f>
        <v>3.8160247710571036</v>
      </c>
      <c r="AO47" s="14">
        <f>$D$47*((VLOOKUP(AO2,'2020_Jurisdiction_Pop_Est'!$A:$D,4,FALSE))/(VLOOKUP($E$47, '2020_Jurisdiction_Pop_Est'!$P$4:$R$10,3, FALSE)))</f>
        <v>814.24824752931318</v>
      </c>
      <c r="AP47" s="630">
        <f>$D$47*((VLOOKUP(AP2,'2020_Jurisdiction_Pop_Est'!$A:$D,4,FALSE))/(VLOOKUP($E$47, '2020_Jurisdiction_Pop_Est'!$P$4:$R$10,3, FALSE)))</f>
        <v>159.70241012670465</v>
      </c>
      <c r="AQ47" s="630">
        <f>$D$47*((VLOOKUP(AQ2,'2020_Jurisdiction_Pop_Est'!$A:$D,4,FALSE))/(VLOOKUP($E$47, '2020_Jurisdiction_Pop_Est'!$P$4:$R$10,3, FALSE)))</f>
        <v>56.257131614509412</v>
      </c>
      <c r="AR47" s="117">
        <f>$D$47*((VLOOKUP(AR2,'2020_Jurisdiction_Pop_Est'!$A:$D,4,FALSE))/(VLOOKUP($E$47, '2020_Jurisdiction_Pop_Est'!$P$4:$R$10,3, FALSE)))</f>
        <v>66.732678098397898</v>
      </c>
      <c r="AS47" s="282">
        <f>$D$47*((VLOOKUP(AS2,'2020_Jurisdiction_Pop_Est'!$A:$D,4,FALSE))/(VLOOKUP($E$47, '2020_Jurisdiction_Pop_Est'!$P$4:$R$10,3, FALSE)))</f>
        <v>3.1676660557723721</v>
      </c>
      <c r="AT47" s="282">
        <f>$D$47*((VLOOKUP(AT2,'2020_Jurisdiction_Pop_Est'!$A:$D,4,FALSE))/(VLOOKUP($E$47, '2020_Jurisdiction_Pop_Est'!$P$4:$R$10,3, FALSE)))</f>
        <v>3.0983853886959434</v>
      </c>
      <c r="AU47" s="282" t="e">
        <f>$D$47*((VLOOKUP(AU2,'2020_Jurisdiction_Pop_Est'!$A:$D,4,FALSE))/(VLOOKUP($E$47, '2020_Jurisdiction_Pop_Est'!$P$4:$R$10,3, FALSE)))</f>
        <v>#N/A</v>
      </c>
      <c r="AV47" s="33">
        <f>$D$47*((VLOOKUP(AV2,'2020_Jurisdiction_Pop_Est'!$A:$D,4,FALSE))/(VLOOKUP($E$47, '2020_Jurisdiction_Pop_Est'!$P$4:$R$10,3, FALSE)))</f>
        <v>608.81316326364686</v>
      </c>
      <c r="AW47" s="120">
        <f>$D$47*((VLOOKUP(AW2,'2020_Jurisdiction_Pop_Est'!$A:$D,4,FALSE))/(VLOOKUP($E$47, '2020_Jurisdiction_Pop_Est'!$P$4:$R$10,3, FALSE)))</f>
        <v>156.43914180446484</v>
      </c>
      <c r="AX47" s="120">
        <f>$D$47*((VLOOKUP(AX2,'2020_Jurisdiction_Pop_Est'!$A:$D,4,FALSE))/(VLOOKUP($E$47, '2020_Jurisdiction_Pop_Est'!$P$4:$R$10,3, FALSE)))</f>
        <v>89.078517457776812</v>
      </c>
      <c r="AY47" s="297">
        <f>$D$47*((VLOOKUP(AY2,'2020_Jurisdiction_Pop_Est'!$A:$D,4,FALSE))/(VLOOKUP($E$47, '2020_Jurisdiction_Pop_Est'!$P$4:$R$10,3, FALSE)))</f>
        <v>29.31751492893989</v>
      </c>
      <c r="AZ47" s="297">
        <f>$D$47*((VLOOKUP(AZ2,'2020_Jurisdiction_Pop_Est'!$A:$D,4,FALSE))/(VLOOKUP($E$47, '2020_Jurisdiction_Pop_Est'!$P$4:$R$10,3, FALSE)))</f>
        <v>78.790962939251813</v>
      </c>
      <c r="BA47" s="284">
        <f>$D$47*((VLOOKUP(BA2,'2020_Jurisdiction_Pop_Est'!$A:$D,4,FALSE))/(VLOOKUP($E$47, '2020_Jurisdiction_Pop_Est'!$P$4:$R$10,3, FALSE)))</f>
        <v>109.43838013279382</v>
      </c>
      <c r="BB47" s="575"/>
      <c r="BC47" s="34">
        <f>$D$47*((VLOOKUP(BC2,'2020_Jurisdiction_Pop_Est'!$A:$D,4,FALSE))/(VLOOKUP($E$47, '2020_Jurisdiction_Pop_Est'!$P$4:$R$10,3, FALSE)))</f>
        <v>71.069084402006396</v>
      </c>
      <c r="BD47" s="285" t="e">
        <f>$D$47*((VLOOKUP(BD2,'2020_Jurisdiction_Pop_Est'!$A:$D,4,FALSE))/(VLOOKUP($E$47, '2020_Jurisdiction_Pop_Est'!$P$4:$R$10,3, FALSE)))</f>
        <v>#N/A</v>
      </c>
      <c r="BE47" s="286">
        <f>$D$47*((VLOOKUP(BE2,'2020_Jurisdiction_Pop_Est'!$A:$D,4,FALSE))/(VLOOKUP($E$47, '2020_Jurisdiction_Pop_Est'!$P$4:$R$10,3, FALSE)))</f>
        <v>38.346755956612384</v>
      </c>
      <c r="BF47" s="286">
        <f>$D$47*((VLOOKUP(BF2,'2020_Jurisdiction_Pop_Est'!$A:$D,4,FALSE))/(VLOOKUP($E$47, '2020_Jurisdiction_Pop_Est'!$P$4:$R$10,3, FALSE)))</f>
        <v>17.095081622422232</v>
      </c>
      <c r="BG47" s="286">
        <f>$D$47*((VLOOKUP(BG2,'2020_Jurisdiction_Pop_Est'!$A:$D,4,FALSE))/(VLOOKUP($E$47, '2020_Jurisdiction_Pop_Est'!$P$4:$R$10,3, FALSE)))</f>
        <v>24.25648372470895</v>
      </c>
      <c r="BH47" s="287">
        <f>$D$47*((VLOOKUP(BH2,'2020_Jurisdiction_Pop_Est'!$A:$D,4,FALSE))/(VLOOKUP($E$47, '2020_Jurisdiction_Pop_Est'!$P$4:$R$10,3, FALSE)))</f>
        <v>175.27337411135164</v>
      </c>
      <c r="BI47" s="288">
        <f>$D$47*((VLOOKUP(BI2,'2020_Jurisdiction_Pop_Est'!$A:$D,4,FALSE))/(VLOOKUP($E$47, '2020_Jurisdiction_Pop_Est'!$P$4:$R$10,3, FALSE)))</f>
        <v>50.811418062216894</v>
      </c>
      <c r="BJ47" s="35">
        <f>$D$47*((VLOOKUP(BJ2,'2020_Jurisdiction_Pop_Est'!$A:$D,4,FALSE))/(VLOOKUP($E$47, '2020_Jurisdiction_Pop_Est'!$P$4:$R$10,3, FALSE)))</f>
        <v>241.10933734392492</v>
      </c>
      <c r="BK47" s="639">
        <f>$D$47*((VLOOKUP(BK2,'2020_Jurisdiction_Pop_Est'!$A:$D,4,FALSE))/(VLOOKUP($E$47, '2020_Jurisdiction_Pop_Est'!$P$4:$R$10,3, FALSE)))</f>
        <v>9.310149142974117</v>
      </c>
      <c r="BL47" s="575"/>
      <c r="BM47" s="289" t="e">
        <f>$D$47*((VLOOKUP(BM2,'2020_Jurisdiction_Pop_Est'!$A:$D,4,FALSE))/(VLOOKUP($E$47, '2020_Jurisdiction_Pop_Est'!$P$4:$R$10,3, FALSE)))</f>
        <v>#N/A</v>
      </c>
      <c r="BN47" s="35">
        <f>$D$47*((VLOOKUP(BN2,'2020_Jurisdiction_Pop_Est'!$A:$D,4,FALSE))/(VLOOKUP($E$47, '2020_Jurisdiction_Pop_Est'!$P$4:$R$10,3, FALSE)))</f>
        <v>135.73444104376597</v>
      </c>
      <c r="BO47" s="575"/>
      <c r="BP47" s="649">
        <f>$D$47*((VLOOKUP(BP2,'2020_Jurisdiction_Pop_Est'!$A:$D,4,FALSE))/(VLOOKUP($E$47, '2020_Jurisdiction_Pop_Est'!$P$4:$R$10,3, FALSE)))</f>
        <v>52.487067811480792</v>
      </c>
      <c r="BQ47" s="291">
        <f>$D$47*((VLOOKUP(BQ2,'2020_Jurisdiction_Pop_Est'!$A:$D,4,FALSE))/(VLOOKUP($E$47, '2020_Jurisdiction_Pop_Est'!$P$4:$R$10,3, FALSE)))</f>
        <v>15.829136919133527</v>
      </c>
      <c r="BR47" s="121">
        <f>$D$47*((VLOOKUP(BR2,'2020_Jurisdiction_Pop_Est'!$A:$D,4,FALSE))/(VLOOKUP($E$47, '2020_Jurisdiction_Pop_Est'!$P$4:$R$10,3, FALSE)))</f>
        <v>296.7187309517933</v>
      </c>
      <c r="BS47" s="121">
        <f>$D$47*((VLOOKUP(BS2,'2020_Jurisdiction_Pop_Est'!$A:$D,4,FALSE))/(VLOOKUP($E$47, '2020_Jurisdiction_Pop_Est'!$P$4:$R$10,3, FALSE)))</f>
        <v>0</v>
      </c>
      <c r="BT47" s="36">
        <f>$D$47*((VLOOKUP(BT2,'2020_Jurisdiction_Pop_Est'!$A:$D,4,FALSE))/(VLOOKUP($E$47, '2020_Jurisdiction_Pop_Est'!$P$4:$R$10,3, FALSE)))</f>
        <v>230.81123690194585</v>
      </c>
      <c r="BU47" s="292">
        <f>$D$47*((VLOOKUP(BU2,'2020_Jurisdiction_Pop_Est'!$A:$D,4,FALSE))/(VLOOKUP($E$47, '2020_Jurisdiction_Pop_Est'!$P$4:$R$10,3, FALSE)))</f>
        <v>94.513999293597863</v>
      </c>
      <c r="BV47" s="293">
        <f>$D$47*((VLOOKUP(BV2,'2020_Jurisdiction_Pop_Est'!$A:$D,4,FALSE))/(VLOOKUP($E$47, '2020_Jurisdiction_Pop_Est'!$P$4:$R$10,3, FALSE)))</f>
        <v>31.521205830369247</v>
      </c>
      <c r="BW47" s="34">
        <f>$D$47*((VLOOKUP(BW2,'2020_Jurisdiction_Pop_Est'!$A:$D,4,FALSE))/(VLOOKUP($E$47, '2020_Jurisdiction_Pop_Est'!$P$4:$R$10,3, FALSE)))</f>
        <v>139.24593072251761</v>
      </c>
      <c r="BX47" s="294">
        <f>$D$47*((VLOOKUP(BX2,'2020_Jurisdiction_Pop_Est'!$A:$D,4,FALSE))/(VLOOKUP($E$47, '2020_Jurisdiction_Pop_Est'!$P$4:$R$10,3, FALSE)))</f>
        <v>5.8389666836261309</v>
      </c>
      <c r="BY47" s="516"/>
      <c r="BZ47" s="516"/>
      <c r="CA47" s="516"/>
      <c r="CB47" s="516"/>
      <c r="CC47" s="516"/>
      <c r="CD47" s="516"/>
      <c r="CE47" s="516"/>
      <c r="CF47" s="516"/>
      <c r="CG47" s="333"/>
      <c r="CH47" s="299" t="e">
        <f t="shared" ref="CH47" si="37">SUM(G47:BX47)</f>
        <v>#N/A</v>
      </c>
      <c r="CI47" s="299">
        <f>D47</f>
        <v>10000</v>
      </c>
      <c r="CJ47" s="299" t="e">
        <f>CH47-CI47</f>
        <v>#N/A</v>
      </c>
      <c r="CK47" s="569" t="e">
        <f>(CH47-CI47)/CI47</f>
        <v>#N/A</v>
      </c>
    </row>
    <row r="48" spans="1:222" s="366" customFormat="1" ht="14.25" customHeight="1" x14ac:dyDescent="0.3">
      <c r="A48" s="137" t="s">
        <v>228</v>
      </c>
      <c r="B48" s="137" t="s">
        <v>229</v>
      </c>
      <c r="C48" s="126" t="s">
        <v>230</v>
      </c>
      <c r="D48" s="129">
        <v>55000</v>
      </c>
      <c r="E48" s="128" t="s">
        <v>134</v>
      </c>
      <c r="F48" s="128" t="s">
        <v>129</v>
      </c>
      <c r="G48" s="654">
        <f>$D$48*((VLOOKUP(G2,'2020_Jurisdiction_Pop_Est'!$A:$D,4,FALSE))/(VLOOKUP($E$48, '2020_Jurisdiction_Pop_Est'!$P$4:$R$10,3, FALSE)))</f>
        <v>28263.136018668767</v>
      </c>
      <c r="H48" s="279">
        <f>$D$48*((VLOOKUP(H2,'2020_Jurisdiction_Pop_Est'!$A:$D,4,FALSE))/(VLOOKUP($E$48, '2020_Jurisdiction_Pop_Est'!$P$4:$R$10,3, FALSE)))</f>
        <v>283.61772340809631</v>
      </c>
      <c r="I48" s="279">
        <f>$D$48*((VLOOKUP(I2,'2020_Jurisdiction_Pop_Est'!$A:$D,4,FALSE))/(VLOOKUP($E$48, '2020_Jurisdiction_Pop_Est'!$P$4:$R$10,3, FALSE)))</f>
        <v>192.89550084404686</v>
      </c>
      <c r="J48" s="279">
        <f>$D$48*((VLOOKUP(J2,'2020_Jurisdiction_Pop_Est'!$A:$D,4,FALSE))/(VLOOKUP($E$48, '2020_Jurisdiction_Pop_Est'!$P$4:$R$10,3, FALSE)))</f>
        <v>19398.190400827589</v>
      </c>
      <c r="K48" s="279">
        <f>$D$48*((VLOOKUP(K2,'2020_Jurisdiction_Pop_Est'!$A:$D,4,FALSE))/(VLOOKUP($E$48, '2020_Jurisdiction_Pop_Est'!$P$4:$R$10,3, FALSE)))</f>
        <v>1073.2239515944657</v>
      </c>
      <c r="L48" s="279">
        <f>$D$48*((VLOOKUP(L2,'2020_Jurisdiction_Pop_Est'!$A:$D,4,FALSE))/(VLOOKUP($E$48, '2020_Jurisdiction_Pop_Est'!$P$4:$R$10,3, FALSE)))</f>
        <v>764.04135291585214</v>
      </c>
      <c r="M48" s="279">
        <f>$D$48*((VLOOKUP(M2,'2020_Jurisdiction_Pop_Est'!$A:$D,4,FALSE))/(VLOOKUP($E$48, '2020_Jurisdiction_Pop_Est'!$P$4:$R$10,3, FALSE)))</f>
        <v>181.56832347285695</v>
      </c>
      <c r="N48" s="279">
        <f>$D$48*((VLOOKUP(N2,'2020_Jurisdiction_Pop_Est'!$A:$D,4,FALSE))/(VLOOKUP($E$48, '2020_Jurisdiction_Pop_Est'!$P$4:$R$10,3, FALSE)))</f>
        <v>907.19686737283564</v>
      </c>
      <c r="O48" s="279">
        <f>$D$48*((VLOOKUP(O2,'2020_Jurisdiction_Pop_Est'!$A:$D,4,FALSE))/(VLOOKUP($E$48, '2020_Jurisdiction_Pop_Est'!$P$4:$R$10,3, FALSE)))</f>
        <v>124.3009834798537</v>
      </c>
      <c r="P48" s="279">
        <f>$D$48*((VLOOKUP(P2,'2020_Jurisdiction_Pop_Est'!$A:$D,4,FALSE))/(VLOOKUP($E$48, '2020_Jurisdiction_Pop_Est'!$P$4:$R$10,3, FALSE)))</f>
        <v>811.26412523414274</v>
      </c>
      <c r="Q48" s="279">
        <f>$D$48*((VLOOKUP(Q2,'2020_Jurisdiction_Pop_Est'!$A:$D,4,FALSE))/(VLOOKUP($E$48, '2020_Jurisdiction_Pop_Est'!$P$4:$R$10,3, FALSE)))</f>
        <v>232.91519673554305</v>
      </c>
      <c r="R48" s="279">
        <f>$D$48*((VLOOKUP(R2,'2020_Jurisdiction_Pop_Est'!$A:$D,4,FALSE))/(VLOOKUP($E$48, '2020_Jurisdiction_Pop_Est'!$P$4:$R$10,3, FALSE)))</f>
        <v>798.66549766447588</v>
      </c>
      <c r="S48" s="279">
        <f>$D$48*((VLOOKUP(S2,'2020_Jurisdiction_Pop_Est'!$A:$D,4,FALSE))/(VLOOKUP($E$48, '2020_Jurisdiction_Pop_Est'!$P$4:$R$10,3, FALSE)))</f>
        <v>753.94767005213271</v>
      </c>
      <c r="T48" s="279">
        <f>$D$48*((VLOOKUP(T2,'2020_Jurisdiction_Pop_Est'!$A:$D,4,FALSE))/(VLOOKUP($E$48, '2020_Jurisdiction_Pop_Est'!$P$4:$R$10,3, FALSE)))</f>
        <v>862.44059546270171</v>
      </c>
      <c r="U48" s="279">
        <f>$D$48*((VLOOKUP(U2,'2020_Jurisdiction_Pop_Est'!$A:$D,4,FALSE))/(VLOOKUP($E$48, '2020_Jurisdiction_Pop_Est'!$P$4:$R$10,3, FALSE)))</f>
        <v>411.65159820149927</v>
      </c>
      <c r="V48" s="279">
        <f>$D$48*((VLOOKUP(V2,'2020_Jurisdiction_Pop_Est'!$A:$D,4,FALSE))/(VLOOKUP($E$48, '2020_Jurisdiction_Pop_Est'!$P$4:$R$10,3, FALSE)))</f>
        <v>307.77837561171714</v>
      </c>
      <c r="W48" s="280">
        <f>$D$48*((VLOOKUP(W2,'2020_Jurisdiction_Pop_Est'!$A:$D,4,FALSE))/(VLOOKUP($E$48, '2020_Jurisdiction_Pop_Est'!$P$4:$R$10,3, FALSE)))</f>
        <v>170.87642997593139</v>
      </c>
      <c r="X48" s="280">
        <f>$D$48*((VLOOKUP(X2,'2020_Jurisdiction_Pop_Est'!$A:$D,4,FALSE))/(VLOOKUP($E$48, '2020_Jurisdiction_Pop_Est'!$P$4:$R$10,3, FALSE)))</f>
        <v>89.53736231548082</v>
      </c>
      <c r="Y48" s="280">
        <f>$D$48*((VLOOKUP(Y2,'2020_Jurisdiction_Pop_Est'!$A:$D,4,FALSE))/(VLOOKUP($E$48, '2020_Jurisdiction_Pop_Est'!$P$4:$R$10,3, FALSE)))</f>
        <v>209.7407195707541</v>
      </c>
      <c r="Z48" s="280">
        <f>$D$48*((VLOOKUP(Z2,'2020_Jurisdiction_Pop_Est'!$A:$D,4,FALSE))/(VLOOKUP($E$48, '2020_Jurisdiction_Pop_Est'!$P$4:$R$10,3, FALSE)))</f>
        <v>281.73622269303178</v>
      </c>
      <c r="AA48" s="280">
        <f>$D$48*((VLOOKUP(AA2,'2020_Jurisdiction_Pop_Est'!$A:$D,4,FALSE))/(VLOOKUP($E$48, '2020_Jurisdiction_Pop_Est'!$P$4:$R$10,3, FALSE)))</f>
        <v>235.1933572292771</v>
      </c>
      <c r="AB48" s="280">
        <f>$D$48*((VLOOKUP(AB2,'2020_Jurisdiction_Pop_Est'!$A:$D,4,FALSE))/(VLOOKUP($E$48, '2020_Jurisdiction_Pop_Est'!$P$4:$R$10,3, FALSE)))</f>
        <v>53.686759727040808</v>
      </c>
      <c r="AC48" s="280">
        <f>$D$48*((VLOOKUP(AC2,'2020_Jurisdiction_Pop_Est'!$A:$D,4,FALSE))/(VLOOKUP($E$48, '2020_Jurisdiction_Pop_Est'!$P$4:$R$10,3, FALSE)))</f>
        <v>79.446891952876669</v>
      </c>
      <c r="AD48" s="280">
        <f>$D$48*((VLOOKUP(AD2,'2020_Jurisdiction_Pop_Est'!$A:$D,4,FALSE))/(VLOOKUP($E$48, '2020_Jurisdiction_Pop_Est'!$P$4:$R$10,3, FALSE)))</f>
        <v>48.091891867609434</v>
      </c>
      <c r="AE48" s="280">
        <f>$D$48*((VLOOKUP(AE2,'2020_Jurisdiction_Pop_Est'!$A:$D,4,FALSE))/(VLOOKUP($E$48, '2020_Jurisdiction_Pop_Est'!$P$4:$R$10,3, FALSE)))</f>
        <v>359.15167580475776</v>
      </c>
      <c r="AF48" s="280">
        <f>$D$48*((VLOOKUP(AF2,'2020_Jurisdiction_Pop_Est'!$A:$D,4,FALSE))/(VLOOKUP($E$48, '2020_Jurisdiction_Pop_Est'!$P$4:$R$10,3, FALSE)))</f>
        <v>28.294949093339469</v>
      </c>
      <c r="AG48" s="280">
        <f>$D$48*((VLOOKUP(AG2,'2020_Jurisdiction_Pop_Est'!$A:$D,4,FALSE))/(VLOOKUP($E$48, '2020_Jurisdiction_Pop_Est'!$P$4:$R$10,3, FALSE)))</f>
        <v>21.585302286712626</v>
      </c>
      <c r="AH48" s="281">
        <f>$D$48*((VLOOKUP(AH2,'2020_Jurisdiction_Pop_Est'!$A:$D,4,FALSE))/(VLOOKUP($E$48, '2020_Jurisdiction_Pop_Est'!$P$4:$R$10,3, FALSE)))</f>
        <v>35.384632546682312</v>
      </c>
      <c r="AI48" s="281">
        <f>$D$48*((VLOOKUP(AI2,'2020_Jurisdiction_Pop_Est'!$A:$D,4,FALSE))/(VLOOKUP($E$48, '2020_Jurisdiction_Pop_Est'!$P$4:$R$10,3, FALSE)))</f>
        <v>5.8444828418100476</v>
      </c>
      <c r="AJ48" s="281">
        <f>$D$48*((VLOOKUP(AJ2,'2020_Jurisdiction_Pop_Est'!$A:$D,4,FALSE))/(VLOOKUP($E$48, '2020_Jurisdiction_Pop_Est'!$P$4:$R$10,3, FALSE)))</f>
        <v>12.4332866798186</v>
      </c>
      <c r="AK48" s="281">
        <f>$D$48*((VLOOKUP(AK2,'2020_Jurisdiction_Pop_Est'!$A:$D,4,FALSE))/(VLOOKUP($E$48, '2020_Jurisdiction_Pop_Est'!$P$4:$R$10,3, FALSE)))</f>
        <v>32.965506951215545</v>
      </c>
      <c r="AL48" s="281" t="e">
        <f>$D$48*((VLOOKUP(AL2,'2020_Jurisdiction_Pop_Est'!$A:$D,4,FALSE))/(VLOOKUP($E$48, '2020_Jurisdiction_Pop_Est'!$P$4:$R$10,3, FALSE)))</f>
        <v>#N/A</v>
      </c>
      <c r="AM48" s="281">
        <f>$D$48*((VLOOKUP(AM2,'2020_Jurisdiction_Pop_Est'!$A:$D,4,FALSE))/(VLOOKUP($E$48, '2020_Jurisdiction_Pop_Est'!$P$4:$R$10,3, FALSE)))</f>
        <v>12.044008977650535</v>
      </c>
      <c r="AN48" s="281">
        <f>$D$48*((VLOOKUP(AN2,'2020_Jurisdiction_Pop_Est'!$A:$D,4,FALSE))/(VLOOKUP($E$48, '2020_Jurisdiction_Pop_Est'!$P$4:$R$10,3, FALSE)))</f>
        <v>20.988136240814068</v>
      </c>
      <c r="AO48" s="631">
        <f>$D$48*((VLOOKUP(AO2,'2020_Jurisdiction_Pop_Est'!$A:$D,4,FALSE))/(VLOOKUP($E$48, '2020_Jurisdiction_Pop_Est'!$P$4:$R$10,3, FALSE)))</f>
        <v>4478.3653614112227</v>
      </c>
      <c r="AP48" s="630">
        <f>$D$48*((VLOOKUP(AP2,'2020_Jurisdiction_Pop_Est'!$A:$D,4,FALSE))/(VLOOKUP($E$48, '2020_Jurisdiction_Pop_Est'!$P$4:$R$10,3, FALSE)))</f>
        <v>878.36325569687563</v>
      </c>
      <c r="AQ48" s="630">
        <f>$D$48*((VLOOKUP(AQ2,'2020_Jurisdiction_Pop_Est'!$A:$D,4,FALSE))/(VLOOKUP($E$48, '2020_Jurisdiction_Pop_Est'!$P$4:$R$10,3, FALSE)))</f>
        <v>309.4142238798018</v>
      </c>
      <c r="AR48" s="655">
        <f>$D$48*((VLOOKUP(AR2,'2020_Jurisdiction_Pop_Est'!$A:$D,4,FALSE))/(VLOOKUP($E$48, '2020_Jurisdiction_Pop_Est'!$P$4:$R$10,3, FALSE)))</f>
        <v>367.02972954118843</v>
      </c>
      <c r="AS48" s="582">
        <f>$D$48*((VLOOKUP(AS2,'2020_Jurisdiction_Pop_Est'!$A:$D,4,FALSE))/(VLOOKUP($E$48, '2020_Jurisdiction_Pop_Est'!$P$4:$R$10,3, FALSE)))</f>
        <v>17.422163306748047</v>
      </c>
      <c r="AT48" s="582">
        <f>$D$48*((VLOOKUP(AT2,'2020_Jurisdiction_Pop_Est'!$A:$D,4,FALSE))/(VLOOKUP($E$48, '2020_Jurisdiction_Pop_Est'!$P$4:$R$10,3, FALSE)))</f>
        <v>17.041119637827688</v>
      </c>
      <c r="AU48" s="582" t="e">
        <f>$D$48*((VLOOKUP(AU2,'2020_Jurisdiction_Pop_Est'!$A:$D,4,FALSE))/(VLOOKUP($E$48, '2020_Jurisdiction_Pop_Est'!$P$4:$R$10,3, FALSE)))</f>
        <v>#N/A</v>
      </c>
      <c r="AV48" s="656">
        <f>$D$48*((VLOOKUP(AV2,'2020_Jurisdiction_Pop_Est'!$A:$D,4,FALSE))/(VLOOKUP($E$48, '2020_Jurisdiction_Pop_Est'!$P$4:$R$10,3, FALSE)))</f>
        <v>3348.4723979500582</v>
      </c>
      <c r="AW48" s="657">
        <f>$D$48*((VLOOKUP(AW2,'2020_Jurisdiction_Pop_Est'!$A:$D,4,FALSE))/(VLOOKUP($E$48, '2020_Jurisdiction_Pop_Est'!$P$4:$R$10,3, FALSE)))</f>
        <v>860.41527992455656</v>
      </c>
      <c r="AX48" s="657">
        <f>$D$48*((VLOOKUP(AX2,'2020_Jurisdiction_Pop_Est'!$A:$D,4,FALSE))/(VLOOKUP($E$48, '2020_Jurisdiction_Pop_Est'!$P$4:$R$10,3, FALSE)))</f>
        <v>489.93184601777244</v>
      </c>
      <c r="AY48" s="297">
        <f>$D$48*((VLOOKUP(AY2,'2020_Jurisdiction_Pop_Est'!$A:$D,4,FALSE))/(VLOOKUP($E$48, '2020_Jurisdiction_Pop_Est'!$P$4:$R$10,3, FALSE)))</f>
        <v>161.2463321091694</v>
      </c>
      <c r="AZ48" s="297">
        <f>$D$48*((VLOOKUP(AZ2,'2020_Jurisdiction_Pop_Est'!$A:$D,4,FALSE))/(VLOOKUP($E$48, '2020_Jurisdiction_Pop_Est'!$P$4:$R$10,3, FALSE)))</f>
        <v>433.35029616588497</v>
      </c>
      <c r="BA48" s="284">
        <f>$D$48*((VLOOKUP(BA2,'2020_Jurisdiction_Pop_Est'!$A:$D,4,FALSE))/(VLOOKUP($E$48, '2020_Jurisdiction_Pop_Est'!$P$4:$R$10,3, FALSE)))</f>
        <v>601.91109073036603</v>
      </c>
      <c r="BB48" s="593"/>
      <c r="BC48" s="658">
        <f>$D$48*((VLOOKUP(BC2,'2020_Jurisdiction_Pop_Est'!$A:$D,4,FALSE))/(VLOOKUP($E$48, '2020_Jurisdiction_Pop_Est'!$P$4:$R$10,3, FALSE)))</f>
        <v>390.8799642110352</v>
      </c>
      <c r="BD48" s="659" t="e">
        <f>$D$48*((VLOOKUP(BD2,'2020_Jurisdiction_Pop_Est'!$A:$D,4,FALSE))/(VLOOKUP($E$48, '2020_Jurisdiction_Pop_Est'!$P$4:$R$10,3, FALSE)))</f>
        <v>#N/A</v>
      </c>
      <c r="BE48" s="294">
        <f>$D$48*((VLOOKUP(BE2,'2020_Jurisdiction_Pop_Est'!$A:$D,4,FALSE))/(VLOOKUP($E$48, '2020_Jurisdiction_Pop_Est'!$P$4:$R$10,3, FALSE)))</f>
        <v>210.9071577613681</v>
      </c>
      <c r="BF48" s="294">
        <f>$D$48*((VLOOKUP(BF2,'2020_Jurisdiction_Pop_Est'!$A:$D,4,FALSE))/(VLOOKUP($E$48, '2020_Jurisdiction_Pop_Est'!$P$4:$R$10,3, FALSE)))</f>
        <v>94.022948923322275</v>
      </c>
      <c r="BG48" s="294">
        <f>$D$48*((VLOOKUP(BG2,'2020_Jurisdiction_Pop_Est'!$A:$D,4,FALSE))/(VLOOKUP($E$48, '2020_Jurisdiction_Pop_Est'!$P$4:$R$10,3, FALSE)))</f>
        <v>133.41066048589923</v>
      </c>
      <c r="BH48" s="287">
        <f>$D$48*((VLOOKUP(BH2,'2020_Jurisdiction_Pop_Est'!$A:$D,4,FALSE))/(VLOOKUP($E$48, '2020_Jurisdiction_Pop_Est'!$P$4:$R$10,3, FALSE)))</f>
        <v>964.00355761243407</v>
      </c>
      <c r="BI48" s="288">
        <f>$D$48*((VLOOKUP(BI2,'2020_Jurisdiction_Pop_Est'!$A:$D,4,FALSE))/(VLOOKUP($E$48, '2020_Jurisdiction_Pop_Est'!$P$4:$R$10,3, FALSE)))</f>
        <v>279.46279934219291</v>
      </c>
      <c r="BJ48" s="639">
        <f>$D$48*((VLOOKUP(BJ2,'2020_Jurisdiction_Pop_Est'!$A:$D,4,FALSE))/(VLOOKUP($E$48, '2020_Jurisdiction_Pop_Est'!$P$4:$R$10,3, FALSE)))</f>
        <v>1326.101355391587</v>
      </c>
      <c r="BK48" s="639">
        <f>$D$48*((VLOOKUP(BK2,'2020_Jurisdiction_Pop_Est'!$A:$D,4,FALSE))/(VLOOKUP($E$48, '2020_Jurisdiction_Pop_Est'!$P$4:$R$10,3, FALSE)))</f>
        <v>51.205820286357643</v>
      </c>
      <c r="BL48" s="593"/>
      <c r="BM48" s="660" t="e">
        <f>$D$48*((VLOOKUP(BM2,'2020_Jurisdiction_Pop_Est'!$A:$D,4,FALSE))/(VLOOKUP($E$48, '2020_Jurisdiction_Pop_Est'!$P$4:$R$10,3, FALSE)))</f>
        <v>#N/A</v>
      </c>
      <c r="BN48" s="639">
        <f>$D$48*((VLOOKUP(BN2,'2020_Jurisdiction_Pop_Est'!$A:$D,4,FALSE))/(VLOOKUP($E$48, '2020_Jurisdiction_Pop_Est'!$P$4:$R$10,3, FALSE)))</f>
        <v>746.53942574071277</v>
      </c>
      <c r="BO48" s="593"/>
      <c r="BP48" s="661">
        <f>$D$48*((VLOOKUP(BP2,'2020_Jurisdiction_Pop_Est'!$A:$D,4,FALSE))/(VLOOKUP($E$48, '2020_Jurisdiction_Pop_Est'!$P$4:$R$10,3, FALSE)))</f>
        <v>288.67887296314433</v>
      </c>
      <c r="BQ48" s="291">
        <f>$D$48*((VLOOKUP(BQ2,'2020_Jurisdiction_Pop_Est'!$A:$D,4,FALSE))/(VLOOKUP($E$48, '2020_Jurisdiction_Pop_Est'!$P$4:$R$10,3, FALSE)))</f>
        <v>87.060253055234398</v>
      </c>
      <c r="BR48" s="662">
        <f>$D$48*((VLOOKUP(BR2,'2020_Jurisdiction_Pop_Est'!$A:$D,4,FALSE))/(VLOOKUP($E$48, '2020_Jurisdiction_Pop_Est'!$P$4:$R$10,3, FALSE)))</f>
        <v>1631.9530202348633</v>
      </c>
      <c r="BS48" s="662">
        <f>$D$48*((VLOOKUP(BS2,'2020_Jurisdiction_Pop_Est'!$A:$D,4,FALSE))/(VLOOKUP($E$48, '2020_Jurisdiction_Pop_Est'!$P$4:$R$10,3, FALSE)))</f>
        <v>0</v>
      </c>
      <c r="BT48" s="663">
        <f>$D$48*((VLOOKUP(BT2,'2020_Jurisdiction_Pop_Est'!$A:$D,4,FALSE))/(VLOOKUP($E$48, '2020_Jurisdiction_Pop_Est'!$P$4:$R$10,3, FALSE)))</f>
        <v>1269.461802960702</v>
      </c>
      <c r="BU48" s="292">
        <f>$D$48*((VLOOKUP(BU2,'2020_Jurisdiction_Pop_Est'!$A:$D,4,FALSE))/(VLOOKUP($E$48, '2020_Jurisdiction_Pop_Est'!$P$4:$R$10,3, FALSE)))</f>
        <v>519.82699611478824</v>
      </c>
      <c r="BV48" s="293">
        <f>$D$48*((VLOOKUP(BV2,'2020_Jurisdiction_Pop_Est'!$A:$D,4,FALSE))/(VLOOKUP($E$48, '2020_Jurisdiction_Pop_Est'!$P$4:$R$10,3, FALSE)))</f>
        <v>173.36663206703085</v>
      </c>
      <c r="BW48" s="658">
        <f>$D$48*((VLOOKUP(BW2,'2020_Jurisdiction_Pop_Est'!$A:$D,4,FALSE))/(VLOOKUP($E$48, '2020_Jurisdiction_Pop_Est'!$P$4:$R$10,3, FALSE)))</f>
        <v>765.8526189738468</v>
      </c>
      <c r="BX48" s="294">
        <f>$D$48*((VLOOKUP(BX2,'2020_Jurisdiction_Pop_Est'!$A:$D,4,FALSE))/(VLOOKUP($E$48, '2020_Jurisdiction_Pop_Est'!$P$4:$R$10,3, FALSE)))</f>
        <v>32.114316759943719</v>
      </c>
      <c r="BY48" s="332"/>
      <c r="BZ48" s="332"/>
      <c r="CA48" s="332"/>
      <c r="CB48" s="332"/>
      <c r="CC48" s="332"/>
      <c r="CD48" s="332"/>
      <c r="CE48" s="332"/>
      <c r="CF48" s="332"/>
      <c r="CH48" s="366" t="e">
        <f t="shared" ref="CH48" si="38">SUM(G48:BX48)</f>
        <v>#N/A</v>
      </c>
      <c r="CI48" s="366">
        <f>D48</f>
        <v>55000</v>
      </c>
      <c r="CJ48" s="366" t="e">
        <f>CH48-CI48</f>
        <v>#N/A</v>
      </c>
      <c r="CK48" s="664" t="e">
        <f>(CH48-CI48)/CI48</f>
        <v>#N/A</v>
      </c>
    </row>
    <row r="49" spans="1:89" s="366" customFormat="1" x14ac:dyDescent="0.3">
      <c r="A49" s="366" t="s">
        <v>231</v>
      </c>
      <c r="B49" s="366" t="s">
        <v>231</v>
      </c>
      <c r="C49" s="366" t="s">
        <v>232</v>
      </c>
      <c r="D49" s="366">
        <v>200000</v>
      </c>
      <c r="E49" s="131" t="s">
        <v>134</v>
      </c>
      <c r="F49" s="128" t="s">
        <v>129</v>
      </c>
      <c r="G49" s="654">
        <f>$D$49*((VLOOKUP(G2,'2020_Jurisdiction_Pop_Est'!$A:$D,4,FALSE))/(VLOOKUP($E$49, '2020_Jurisdiction_Pop_Est'!$P$4:$R$10,3, FALSE)))</f>
        <v>102775.04006788642</v>
      </c>
      <c r="H49" s="279">
        <f>$D$49*((VLOOKUP(H2,'2020_Jurisdiction_Pop_Est'!$A:$D,4,FALSE))/(VLOOKUP($E$49, '2020_Jurisdiction_Pop_Est'!$P$4:$R$10,3, FALSE)))</f>
        <v>1031.337176029441</v>
      </c>
      <c r="I49" s="279">
        <f>$D$49*((VLOOKUP(I2,'2020_Jurisdiction_Pop_Est'!$A:$D,4,FALSE))/(VLOOKUP($E$49, '2020_Jurisdiction_Pop_Est'!$P$4:$R$10,3, FALSE)))</f>
        <v>701.43818488744319</v>
      </c>
      <c r="J49" s="279">
        <f>$D$49*((VLOOKUP(J2,'2020_Jurisdiction_Pop_Est'!$A:$D,4,FALSE))/(VLOOKUP($E$49, '2020_Jurisdiction_Pop_Est'!$P$4:$R$10,3, FALSE)))</f>
        <v>70538.874184827597</v>
      </c>
      <c r="K49" s="279">
        <f>$D$49*((VLOOKUP(K2,'2020_Jurisdiction_Pop_Est'!$A:$D,4,FALSE))/(VLOOKUP($E$49, '2020_Jurisdiction_Pop_Est'!$P$4:$R$10,3, FALSE)))</f>
        <v>3902.6325512526028</v>
      </c>
      <c r="L49" s="279">
        <f>$D$49*((VLOOKUP(L2,'2020_Jurisdiction_Pop_Est'!$A:$D,4,FALSE))/(VLOOKUP($E$49, '2020_Jurisdiction_Pop_Est'!$P$4:$R$10,3, FALSE)))</f>
        <v>2778.3321924212805</v>
      </c>
      <c r="M49" s="279">
        <f>$D$49*((VLOOKUP(M2,'2020_Jurisdiction_Pop_Est'!$A:$D,4,FALSE))/(VLOOKUP($E$49, '2020_Jurisdiction_Pop_Est'!$P$4:$R$10,3, FALSE)))</f>
        <v>660.24844899220705</v>
      </c>
      <c r="N49" s="279">
        <f>$D$49*((VLOOKUP(N2,'2020_Jurisdiction_Pop_Est'!$A:$D,4,FALSE))/(VLOOKUP($E$49, '2020_Jurisdiction_Pop_Est'!$P$4:$R$10,3, FALSE)))</f>
        <v>3298.8976995375842</v>
      </c>
      <c r="O49" s="279">
        <f>$D$49*((VLOOKUP(O2,'2020_Jurisdiction_Pop_Est'!$A:$D,4,FALSE))/(VLOOKUP($E$49, '2020_Jurisdiction_Pop_Est'!$P$4:$R$10,3, FALSE)))</f>
        <v>452.00357629037711</v>
      </c>
      <c r="P49" s="279">
        <f>$D$49*((VLOOKUP(P2,'2020_Jurisdiction_Pop_Est'!$A:$D,4,FALSE))/(VLOOKUP($E$49, '2020_Jurisdiction_Pop_Est'!$P$4:$R$10,3, FALSE)))</f>
        <v>2950.0513644877919</v>
      </c>
      <c r="Q49" s="279">
        <f>$D$49*((VLOOKUP(Q2,'2020_Jurisdiction_Pop_Est'!$A:$D,4,FALSE))/(VLOOKUP($E$49, '2020_Jurisdiction_Pop_Est'!$P$4:$R$10,3, FALSE)))</f>
        <v>846.96435176561113</v>
      </c>
      <c r="R49" s="279">
        <f>$D$49*((VLOOKUP(R2,'2020_Jurisdiction_Pop_Est'!$A:$D,4,FALSE))/(VLOOKUP($E$49, '2020_Jurisdiction_Pop_Est'!$P$4:$R$10,3, FALSE)))</f>
        <v>2904.2381733253669</v>
      </c>
      <c r="S49" s="279">
        <f>$D$49*((VLOOKUP(S2,'2020_Jurisdiction_Pop_Est'!$A:$D,4,FALSE))/(VLOOKUP($E$49, '2020_Jurisdiction_Pop_Est'!$P$4:$R$10,3, FALSE)))</f>
        <v>2741.6278910986643</v>
      </c>
      <c r="T49" s="279">
        <f>$D$49*((VLOOKUP(T2,'2020_Jurisdiction_Pop_Est'!$A:$D,4,FALSE))/(VLOOKUP($E$49, '2020_Jurisdiction_Pop_Est'!$P$4:$R$10,3, FALSE)))</f>
        <v>3136.14761986437</v>
      </c>
      <c r="U49" s="279">
        <f>$D$49*((VLOOKUP(U2,'2020_Jurisdiction_Pop_Est'!$A:$D,4,FALSE))/(VLOOKUP($E$49, '2020_Jurisdiction_Pop_Est'!$P$4:$R$10,3, FALSE)))</f>
        <v>1496.9149025509064</v>
      </c>
      <c r="V49" s="279">
        <f>$D$49*((VLOOKUP(V2,'2020_Jurisdiction_Pop_Est'!$A:$D,4,FALSE))/(VLOOKUP($E$49, '2020_Jurisdiction_Pop_Est'!$P$4:$R$10,3, FALSE)))</f>
        <v>1119.1940931335168</v>
      </c>
      <c r="W49" s="280">
        <f>$D$49*((VLOOKUP(W2,'2020_Jurisdiction_Pop_Est'!$A:$D,4,FALSE))/(VLOOKUP($E$49, '2020_Jurisdiction_Pop_Est'!$P$4:$R$10,3, FALSE)))</f>
        <v>621.36883627611417</v>
      </c>
      <c r="X49" s="280">
        <f>$D$49*((VLOOKUP(X2,'2020_Jurisdiction_Pop_Est'!$A:$D,4,FALSE))/(VLOOKUP($E$49, '2020_Jurisdiction_Pop_Est'!$P$4:$R$10,3, FALSE)))</f>
        <v>325.59040841993027</v>
      </c>
      <c r="Y49" s="280">
        <f>$D$49*((VLOOKUP(Y2,'2020_Jurisdiction_Pop_Est'!$A:$D,4,FALSE))/(VLOOKUP($E$49, '2020_Jurisdiction_Pop_Est'!$P$4:$R$10,3, FALSE)))</f>
        <v>762.6935257118331</v>
      </c>
      <c r="Z49" s="280">
        <f>$D$49*((VLOOKUP(Z2,'2020_Jurisdiction_Pop_Est'!$A:$D,4,FALSE))/(VLOOKUP($E$49, '2020_Jurisdiction_Pop_Est'!$P$4:$R$10,3, FALSE)))</f>
        <v>1024.4953552473883</v>
      </c>
      <c r="AA49" s="280">
        <f>$D$49*((VLOOKUP(AA2,'2020_Jurisdiction_Pop_Est'!$A:$D,4,FALSE))/(VLOOKUP($E$49, '2020_Jurisdiction_Pop_Est'!$P$4:$R$10,3, FALSE)))</f>
        <v>855.24857174282579</v>
      </c>
      <c r="AB49" s="280">
        <f>$D$49*((VLOOKUP(AB2,'2020_Jurisdiction_Pop_Est'!$A:$D,4,FALSE))/(VLOOKUP($E$49, '2020_Jurisdiction_Pop_Est'!$P$4:$R$10,3, FALSE)))</f>
        <v>195.22458082560294</v>
      </c>
      <c r="AC49" s="280">
        <f>$D$49*((VLOOKUP(AC2,'2020_Jurisdiction_Pop_Est'!$A:$D,4,FALSE))/(VLOOKUP($E$49, '2020_Jurisdiction_Pop_Est'!$P$4:$R$10,3, FALSE)))</f>
        <v>288.89778891955154</v>
      </c>
      <c r="AD49" s="280">
        <f>$D$49*((VLOOKUP(AD2,'2020_Jurisdiction_Pop_Est'!$A:$D,4,FALSE))/(VLOOKUP($E$49, '2020_Jurisdiction_Pop_Est'!$P$4:$R$10,3, FALSE)))</f>
        <v>174.87960679130703</v>
      </c>
      <c r="AE49" s="280">
        <f>$D$49*((VLOOKUP(AE2,'2020_Jurisdiction_Pop_Est'!$A:$D,4,FALSE))/(VLOOKUP($E$49, '2020_Jurisdiction_Pop_Est'!$P$4:$R$10,3, FALSE)))</f>
        <v>1306.0060938354827</v>
      </c>
      <c r="AF49" s="280">
        <f>$D$49*((VLOOKUP(AF2,'2020_Jurisdiction_Pop_Est'!$A:$D,4,FALSE))/(VLOOKUP($E$49, '2020_Jurisdiction_Pop_Est'!$P$4:$R$10,3, FALSE)))</f>
        <v>102.89072397577988</v>
      </c>
      <c r="AG49" s="280">
        <f>$D$49*((VLOOKUP(AG2,'2020_Jurisdiction_Pop_Est'!$A:$D,4,FALSE))/(VLOOKUP($E$49, '2020_Jurisdiction_Pop_Est'!$P$4:$R$10,3, FALSE)))</f>
        <v>78.492008315318643</v>
      </c>
      <c r="AH49" s="281">
        <f>$D$49*((VLOOKUP(AH2,'2020_Jurisdiction_Pop_Est'!$A:$D,4,FALSE))/(VLOOKUP($E$49, '2020_Jurisdiction_Pop_Est'!$P$4:$R$10,3, FALSE)))</f>
        <v>128.67139107884475</v>
      </c>
      <c r="AI49" s="281">
        <f>$D$49*((VLOOKUP(AI2,'2020_Jurisdiction_Pop_Est'!$A:$D,4,FALSE))/(VLOOKUP($E$49, '2020_Jurisdiction_Pop_Est'!$P$4:$R$10,3, FALSE)))</f>
        <v>21.252664879309265</v>
      </c>
      <c r="AJ49" s="281">
        <f>$D$49*((VLOOKUP(AJ2,'2020_Jurisdiction_Pop_Est'!$A:$D,4,FALSE))/(VLOOKUP($E$49, '2020_Jurisdiction_Pop_Est'!$P$4:$R$10,3, FALSE)))</f>
        <v>45.211951562976729</v>
      </c>
      <c r="AK49" s="281">
        <f>$D$49*((VLOOKUP(AK2,'2020_Jurisdiction_Pop_Est'!$A:$D,4,FALSE))/(VLOOKUP($E$49, '2020_Jurisdiction_Pop_Est'!$P$4:$R$10,3, FALSE)))</f>
        <v>119.8745707316929</v>
      </c>
      <c r="AL49" s="281" t="e">
        <f>$D$49*((VLOOKUP(AL2,'2020_Jurisdiction_Pop_Est'!$A:$D,4,FALSE))/(VLOOKUP($E$49, '2020_Jurisdiction_Pop_Est'!$P$4:$R$10,3, FALSE)))</f>
        <v>#N/A</v>
      </c>
      <c r="AM49" s="281">
        <f>$D$49*((VLOOKUP(AM2,'2020_Jurisdiction_Pop_Est'!$A:$D,4,FALSE))/(VLOOKUP($E$49, '2020_Jurisdiction_Pop_Est'!$P$4:$R$10,3, FALSE)))</f>
        <v>43.796396282365578</v>
      </c>
      <c r="AN49" s="281">
        <f>$D$49*((VLOOKUP(AN2,'2020_Jurisdiction_Pop_Est'!$A:$D,4,FALSE))/(VLOOKUP($E$49, '2020_Jurisdiction_Pop_Est'!$P$4:$R$10,3, FALSE)))</f>
        <v>76.32049542114207</v>
      </c>
      <c r="AO49" s="631">
        <f>$D$49*((VLOOKUP(AO2,'2020_Jurisdiction_Pop_Est'!$A:$D,4,FALSE))/(VLOOKUP($E$49, '2020_Jurisdiction_Pop_Est'!$P$4:$R$10,3, FALSE)))</f>
        <v>16284.964950586264</v>
      </c>
      <c r="AP49" s="630">
        <f>$D$49*((VLOOKUP(AP2,'2020_Jurisdiction_Pop_Est'!$A:$D,4,FALSE))/(VLOOKUP($E$49, '2020_Jurisdiction_Pop_Est'!$P$4:$R$10,3, FALSE)))</f>
        <v>3194.048202534093</v>
      </c>
      <c r="AQ49" s="630">
        <f>$D$49*((VLOOKUP(AQ2,'2020_Jurisdiction_Pop_Est'!$A:$D,4,FALSE))/(VLOOKUP($E$49, '2020_Jurisdiction_Pop_Est'!$P$4:$R$10,3, FALSE)))</f>
        <v>1125.1426322901882</v>
      </c>
      <c r="AR49" s="655">
        <f>$D$49*((VLOOKUP(AR2,'2020_Jurisdiction_Pop_Est'!$A:$D,4,FALSE))/(VLOOKUP($E$49, '2020_Jurisdiction_Pop_Est'!$P$4:$R$10,3, FALSE)))</f>
        <v>1334.653561967958</v>
      </c>
      <c r="AS49" s="582">
        <f>$D$49*((VLOOKUP(AS2,'2020_Jurisdiction_Pop_Est'!$A:$D,4,FALSE))/(VLOOKUP($E$49, '2020_Jurisdiction_Pop_Est'!$P$4:$R$10,3, FALSE)))</f>
        <v>63.35332111544745</v>
      </c>
      <c r="AT49" s="582">
        <f>$D$49*((VLOOKUP(AT2,'2020_Jurisdiction_Pop_Est'!$A:$D,4,FALSE))/(VLOOKUP($E$49, '2020_Jurisdiction_Pop_Est'!$P$4:$R$10,3, FALSE)))</f>
        <v>61.967707773918868</v>
      </c>
      <c r="AU49" s="582" t="e">
        <f>$D$49*((VLOOKUP(AU2,'2020_Jurisdiction_Pop_Est'!$A:$D,4,FALSE))/(VLOOKUP($E$49, '2020_Jurisdiction_Pop_Est'!$P$4:$R$10,3, FALSE)))</f>
        <v>#N/A</v>
      </c>
      <c r="AV49" s="656">
        <f>$D$49*((VLOOKUP(AV2,'2020_Jurisdiction_Pop_Est'!$A:$D,4,FALSE))/(VLOOKUP($E$49, '2020_Jurisdiction_Pop_Est'!$P$4:$R$10,3, FALSE)))</f>
        <v>12176.263265272937</v>
      </c>
      <c r="AW49" s="657">
        <f>$D$49*((VLOOKUP(AW2,'2020_Jurisdiction_Pop_Est'!$A:$D,4,FALSE))/(VLOOKUP($E$49, '2020_Jurisdiction_Pop_Est'!$P$4:$R$10,3, FALSE)))</f>
        <v>3128.7828360892963</v>
      </c>
      <c r="AX49" s="657">
        <f>$D$49*((VLOOKUP(AX2,'2020_Jurisdiction_Pop_Est'!$A:$D,4,FALSE))/(VLOOKUP($E$49, '2020_Jurisdiction_Pop_Est'!$P$4:$R$10,3, FALSE)))</f>
        <v>1781.5703491555362</v>
      </c>
      <c r="AY49" s="297">
        <f>$D$49*((VLOOKUP(AY2,'2020_Jurisdiction_Pop_Est'!$A:$D,4,FALSE))/(VLOOKUP($E$49, '2020_Jurisdiction_Pop_Est'!$P$4:$R$10,3, FALSE)))</f>
        <v>586.35029857879772</v>
      </c>
      <c r="AZ49" s="297">
        <f>$D$49*((VLOOKUP(AZ2,'2020_Jurisdiction_Pop_Est'!$A:$D,4,FALSE))/(VLOOKUP($E$49, '2020_Jurisdiction_Pop_Est'!$P$4:$R$10,3, FALSE)))</f>
        <v>1575.8192587850363</v>
      </c>
      <c r="BA49" s="284">
        <f>$D$49*((VLOOKUP(BA2,'2020_Jurisdiction_Pop_Est'!$A:$D,4,FALSE))/(VLOOKUP($E$49, '2020_Jurisdiction_Pop_Est'!$P$4:$R$10,3, FALSE)))</f>
        <v>2188.7676026558765</v>
      </c>
      <c r="BB49" s="593"/>
      <c r="BC49" s="658">
        <f>$D$49*((VLOOKUP(BC2,'2020_Jurisdiction_Pop_Est'!$A:$D,4,FALSE))/(VLOOKUP($E$49, '2020_Jurisdiction_Pop_Est'!$P$4:$R$10,3, FALSE)))</f>
        <v>1421.381688040128</v>
      </c>
      <c r="BD49" s="659" t="e">
        <f>$D$49*((VLOOKUP(BD2,'2020_Jurisdiction_Pop_Est'!$A:$D,4,FALSE))/(VLOOKUP($E$49, '2020_Jurisdiction_Pop_Est'!$P$4:$R$10,3, FALSE)))</f>
        <v>#N/A</v>
      </c>
      <c r="BE49" s="294">
        <f>$D$49*((VLOOKUP(BE2,'2020_Jurisdiction_Pop_Est'!$A:$D,4,FALSE))/(VLOOKUP($E$49, '2020_Jurisdiction_Pop_Est'!$P$4:$R$10,3, FALSE)))</f>
        <v>766.93511913224768</v>
      </c>
      <c r="BF49" s="294">
        <f>$D$49*((VLOOKUP(BF2,'2020_Jurisdiction_Pop_Est'!$A:$D,4,FALSE))/(VLOOKUP($E$49, '2020_Jurisdiction_Pop_Est'!$P$4:$R$10,3, FALSE)))</f>
        <v>341.90163244844462</v>
      </c>
      <c r="BG49" s="294">
        <f>$D$49*((VLOOKUP(BG2,'2020_Jurisdiction_Pop_Est'!$A:$D,4,FALSE))/(VLOOKUP($E$49, '2020_Jurisdiction_Pop_Est'!$P$4:$R$10,3, FALSE)))</f>
        <v>485.12967449417903</v>
      </c>
      <c r="BH49" s="287">
        <f>$D$49*((VLOOKUP(BH2,'2020_Jurisdiction_Pop_Est'!$A:$D,4,FALSE))/(VLOOKUP($E$49, '2020_Jurisdiction_Pop_Est'!$P$4:$R$10,3, FALSE)))</f>
        <v>3505.4674822270331</v>
      </c>
      <c r="BI49" s="288">
        <f>$D$49*((VLOOKUP(BI2,'2020_Jurisdiction_Pop_Est'!$A:$D,4,FALSE))/(VLOOKUP($E$49, '2020_Jurisdiction_Pop_Est'!$P$4:$R$10,3, FALSE)))</f>
        <v>1016.2283612443379</v>
      </c>
      <c r="BJ49" s="639">
        <f>$D$49*((VLOOKUP(BJ2,'2020_Jurisdiction_Pop_Est'!$A:$D,4,FALSE))/(VLOOKUP($E$49, '2020_Jurisdiction_Pop_Est'!$P$4:$R$10,3, FALSE)))</f>
        <v>4822.1867468784985</v>
      </c>
      <c r="BK49" s="639">
        <f>$D$49*((VLOOKUP(BK2,'2020_Jurisdiction_Pop_Est'!$A:$D,4,FALSE))/(VLOOKUP($E$49, '2020_Jurisdiction_Pop_Est'!$P$4:$R$10,3, FALSE)))</f>
        <v>186.20298285948235</v>
      </c>
      <c r="BL49" s="593"/>
      <c r="BM49" s="660" t="e">
        <f>$D$49*((VLOOKUP(BM2,'2020_Jurisdiction_Pop_Est'!$A:$D,4,FALSE))/(VLOOKUP($E$49, '2020_Jurisdiction_Pop_Est'!$P$4:$R$10,3, FALSE)))</f>
        <v>#N/A</v>
      </c>
      <c r="BN49" s="639">
        <f>$D$49*((VLOOKUP(BN2,'2020_Jurisdiction_Pop_Est'!$A:$D,4,FALSE))/(VLOOKUP($E$49, '2020_Jurisdiction_Pop_Est'!$P$4:$R$10,3, FALSE)))</f>
        <v>2714.6888208753194</v>
      </c>
      <c r="BO49" s="593"/>
      <c r="BP49" s="661">
        <f>$D$49*((VLOOKUP(BP2,'2020_Jurisdiction_Pop_Est'!$A:$D,4,FALSE))/(VLOOKUP($E$49, '2020_Jurisdiction_Pop_Est'!$P$4:$R$10,3, FALSE)))</f>
        <v>1049.7413562296158</v>
      </c>
      <c r="BQ49" s="291">
        <f>$D$49*((VLOOKUP(BQ2,'2020_Jurisdiction_Pop_Est'!$A:$D,4,FALSE))/(VLOOKUP($E$49, '2020_Jurisdiction_Pop_Est'!$P$4:$R$10,3, FALSE)))</f>
        <v>316.58273838267053</v>
      </c>
      <c r="BR49" s="662">
        <f>$D$49*((VLOOKUP(BR2,'2020_Jurisdiction_Pop_Est'!$A:$D,4,FALSE))/(VLOOKUP($E$49, '2020_Jurisdiction_Pop_Est'!$P$4:$R$10,3, FALSE)))</f>
        <v>5934.3746190358661</v>
      </c>
      <c r="BS49" s="662">
        <f>$D$49*((VLOOKUP(BS2,'2020_Jurisdiction_Pop_Est'!$A:$D,4,FALSE))/(VLOOKUP($E$49, '2020_Jurisdiction_Pop_Est'!$P$4:$R$10,3, FALSE)))</f>
        <v>0</v>
      </c>
      <c r="BT49" s="663">
        <f>$D$49*((VLOOKUP(BT2,'2020_Jurisdiction_Pop_Est'!$A:$D,4,FALSE))/(VLOOKUP($E$49, '2020_Jurisdiction_Pop_Est'!$P$4:$R$10,3, FALSE)))</f>
        <v>4616.2247380389172</v>
      </c>
      <c r="BU49" s="292">
        <f>$D$49*((VLOOKUP(BU2,'2020_Jurisdiction_Pop_Est'!$A:$D,4,FALSE))/(VLOOKUP($E$49, '2020_Jurisdiction_Pop_Est'!$P$4:$R$10,3, FALSE)))</f>
        <v>1890.2799858719573</v>
      </c>
      <c r="BV49" s="293">
        <f>$D$49*((VLOOKUP(BV2,'2020_Jurisdiction_Pop_Est'!$A:$D,4,FALSE))/(VLOOKUP($E$49, '2020_Jurisdiction_Pop_Est'!$P$4:$R$10,3, FALSE)))</f>
        <v>630.42411660738492</v>
      </c>
      <c r="BW49" s="658">
        <f>$D$49*((VLOOKUP(BW2,'2020_Jurisdiction_Pop_Est'!$A:$D,4,FALSE))/(VLOOKUP($E$49, '2020_Jurisdiction_Pop_Est'!$P$4:$R$10,3, FALSE)))</f>
        <v>2784.9186144503524</v>
      </c>
      <c r="BX49" s="294">
        <f>$D$49*((VLOOKUP(BX2,'2020_Jurisdiction_Pop_Est'!$A:$D,4,FALSE))/(VLOOKUP($E$49, '2020_Jurisdiction_Pop_Est'!$P$4:$R$10,3, FALSE)))</f>
        <v>116.77933367252261</v>
      </c>
      <c r="BY49" s="332" t="s">
        <v>6</v>
      </c>
      <c r="BZ49" s="332" t="s">
        <v>6</v>
      </c>
      <c r="CA49" s="332" t="s">
        <v>6</v>
      </c>
      <c r="CB49" s="332" t="s">
        <v>6</v>
      </c>
      <c r="CC49" s="332" t="s">
        <v>6</v>
      </c>
      <c r="CD49" s="332" t="s">
        <v>6</v>
      </c>
      <c r="CE49" s="332" t="s">
        <v>6</v>
      </c>
      <c r="CF49" s="332" t="s">
        <v>6</v>
      </c>
      <c r="CG49" s="366" t="s">
        <v>6</v>
      </c>
      <c r="CH49" s="366" t="e">
        <f t="shared" ref="CH49" si="39">SUM(G49:BX49)</f>
        <v>#N/A</v>
      </c>
      <c r="CI49" s="366">
        <f>D49</f>
        <v>200000</v>
      </c>
      <c r="CJ49" s="366" t="e">
        <f>CH49-CI49</f>
        <v>#N/A</v>
      </c>
      <c r="CK49" s="664" t="e">
        <f>(CH49-CI49)/CI49</f>
        <v>#N/A</v>
      </c>
    </row>
    <row r="50" spans="1:89" s="321" customFormat="1" ht="6" customHeight="1" x14ac:dyDescent="0.3">
      <c r="A50" s="48"/>
      <c r="B50" s="319"/>
      <c r="C50" s="125"/>
      <c r="D50" s="133"/>
      <c r="E50" s="134"/>
      <c r="F50" s="134"/>
      <c r="G50" s="318"/>
      <c r="H50" s="319"/>
      <c r="I50" s="319"/>
      <c r="J50" s="319"/>
      <c r="K50" s="319"/>
      <c r="L50" s="319"/>
      <c r="M50" s="319" t="s">
        <v>6</v>
      </c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S50" s="319"/>
      <c r="AT50" s="319"/>
      <c r="AU50" s="319"/>
      <c r="AV50" s="319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19"/>
      <c r="BN50" s="319"/>
      <c r="BQ50" s="319"/>
      <c r="BR50" s="319"/>
      <c r="BS50" s="319"/>
      <c r="BT50" s="320"/>
      <c r="BU50" s="319"/>
      <c r="BV50" s="319"/>
      <c r="BW50" s="320"/>
      <c r="BX50" s="319"/>
      <c r="BY50" s="319"/>
      <c r="BZ50" s="319"/>
      <c r="CA50" s="319"/>
      <c r="CB50" s="319"/>
      <c r="CC50" s="319"/>
      <c r="CD50" s="319"/>
      <c r="CE50" s="319"/>
      <c r="CF50" s="319"/>
    </row>
    <row r="51" spans="1:89" s="363" customFormat="1" ht="16.2" x14ac:dyDescent="0.35">
      <c r="A51" s="49" t="s">
        <v>233</v>
      </c>
      <c r="B51" s="436" t="s">
        <v>234</v>
      </c>
      <c r="C51" s="437"/>
      <c r="D51" s="438"/>
      <c r="E51" s="335"/>
      <c r="F51" s="335"/>
      <c r="G51" s="336"/>
      <c r="H51" s="337"/>
      <c r="I51" s="337"/>
      <c r="J51" s="337"/>
      <c r="K51" s="337"/>
      <c r="L51" s="337"/>
      <c r="M51" s="337"/>
      <c r="N51" s="337" t="s">
        <v>6</v>
      </c>
      <c r="O51" s="337"/>
      <c r="P51" s="337"/>
      <c r="Q51" s="337"/>
      <c r="R51" s="337"/>
      <c r="S51" s="337"/>
      <c r="T51" s="337"/>
      <c r="U51" s="337"/>
      <c r="V51" s="337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9"/>
      <c r="AI51" s="339"/>
      <c r="AJ51" s="339"/>
      <c r="AK51" s="339"/>
      <c r="AL51" s="339"/>
      <c r="AM51" s="339"/>
      <c r="AN51" s="339"/>
      <c r="AO51" s="340"/>
      <c r="AP51" s="632"/>
      <c r="AQ51" s="632"/>
      <c r="AR51" s="342"/>
      <c r="AS51" s="343"/>
      <c r="AT51" s="343"/>
      <c r="AU51" s="343"/>
      <c r="AV51" s="344"/>
      <c r="AW51" s="345"/>
      <c r="AX51" s="345"/>
      <c r="AY51" s="346"/>
      <c r="AZ51" s="346"/>
      <c r="BA51" s="347"/>
      <c r="BB51" s="575"/>
      <c r="BC51" s="348"/>
      <c r="BD51" s="349"/>
      <c r="BE51" s="350"/>
      <c r="BF51" s="350"/>
      <c r="BG51" s="350"/>
      <c r="BH51" s="351"/>
      <c r="BI51" s="352"/>
      <c r="BJ51" s="353" t="s">
        <v>6</v>
      </c>
      <c r="BK51" s="642" t="s">
        <v>6</v>
      </c>
      <c r="BL51" s="575"/>
      <c r="BM51" s="354"/>
      <c r="BN51" s="353" t="s">
        <v>6</v>
      </c>
      <c r="BO51" s="575"/>
      <c r="BP51" s="651"/>
      <c r="BQ51" s="356"/>
      <c r="BR51" s="357"/>
      <c r="BS51" s="357"/>
      <c r="BT51" s="358"/>
      <c r="BU51" s="359"/>
      <c r="BV51" s="360"/>
      <c r="BW51" s="361"/>
      <c r="BX51" s="350"/>
      <c r="BY51" s="362"/>
      <c r="BZ51" s="362"/>
      <c r="CA51" s="362"/>
      <c r="CB51" s="362"/>
      <c r="CC51" s="362"/>
      <c r="CD51" s="362"/>
      <c r="CE51" s="362"/>
      <c r="CF51" s="362"/>
    </row>
    <row r="52" spans="1:89" s="364" customFormat="1" ht="16.2" x14ac:dyDescent="0.35">
      <c r="A52" s="137" t="s">
        <v>235</v>
      </c>
      <c r="B52" s="553" t="s">
        <v>235</v>
      </c>
      <c r="C52" s="437" t="s">
        <v>236</v>
      </c>
      <c r="D52" s="554">
        <v>775000</v>
      </c>
      <c r="E52" s="131" t="s">
        <v>237</v>
      </c>
      <c r="F52" s="130" t="s">
        <v>238</v>
      </c>
      <c r="G52" s="496">
        <v>775000</v>
      </c>
      <c r="H52" s="446">
        <v>20000</v>
      </c>
      <c r="I52" s="446">
        <v>20000</v>
      </c>
      <c r="J52" s="446"/>
      <c r="K52" s="446" t="s">
        <v>6</v>
      </c>
      <c r="L52" s="446">
        <v>35000</v>
      </c>
      <c r="M52" s="446">
        <v>20000</v>
      </c>
      <c r="N52" s="446">
        <v>20000</v>
      </c>
      <c r="O52" s="446">
        <v>35000</v>
      </c>
      <c r="P52" s="446" t="s">
        <v>6</v>
      </c>
      <c r="Q52" s="446">
        <v>10000</v>
      </c>
      <c r="R52" s="446">
        <v>45000</v>
      </c>
      <c r="S52" s="446">
        <v>10000</v>
      </c>
      <c r="T52" s="446">
        <v>40000</v>
      </c>
      <c r="U52" s="446">
        <v>55000</v>
      </c>
      <c r="V52" s="446">
        <v>20000</v>
      </c>
      <c r="W52" s="447">
        <v>35000</v>
      </c>
      <c r="X52" s="447">
        <v>35000</v>
      </c>
      <c r="Y52" s="447">
        <v>55000</v>
      </c>
      <c r="Z52" s="447">
        <v>25000</v>
      </c>
      <c r="AA52" s="447">
        <v>35000</v>
      </c>
      <c r="AB52" s="447">
        <v>45000</v>
      </c>
      <c r="AC52" s="447">
        <v>10000</v>
      </c>
      <c r="AD52" s="447">
        <v>15000</v>
      </c>
      <c r="AE52" s="447">
        <v>35000</v>
      </c>
      <c r="AF52" s="447">
        <v>60000</v>
      </c>
      <c r="AG52" s="447">
        <v>10000</v>
      </c>
      <c r="AH52" s="448"/>
      <c r="AI52" s="448">
        <v>25000</v>
      </c>
      <c r="AJ52" s="448"/>
      <c r="AK52" s="448"/>
      <c r="AL52" s="448">
        <v>35000</v>
      </c>
      <c r="AM52" s="448"/>
      <c r="AN52" s="448">
        <v>25000</v>
      </c>
      <c r="AO52" s="449"/>
      <c r="AP52" s="632"/>
      <c r="AQ52" s="632"/>
      <c r="AR52" s="451"/>
      <c r="AS52" s="452"/>
      <c r="AT52" s="452"/>
      <c r="AU52" s="452"/>
      <c r="AV52" s="453"/>
      <c r="AW52" s="454"/>
      <c r="AX52" s="454"/>
      <c r="AY52" s="455"/>
      <c r="AZ52" s="455"/>
      <c r="BA52" s="456"/>
      <c r="BB52" s="575"/>
      <c r="BC52" s="457"/>
      <c r="BD52" s="458"/>
      <c r="BE52" s="459"/>
      <c r="BF52" s="459"/>
      <c r="BG52" s="459"/>
      <c r="BH52" s="460"/>
      <c r="BI52" s="461"/>
      <c r="BJ52" s="462"/>
      <c r="BK52" s="642"/>
      <c r="BL52" s="575"/>
      <c r="BM52" s="461"/>
      <c r="BN52" s="462"/>
      <c r="BO52" s="575"/>
      <c r="BP52" s="651"/>
      <c r="BQ52" s="464"/>
      <c r="BR52" s="465"/>
      <c r="BS52" s="465"/>
      <c r="BT52" s="466"/>
      <c r="BU52" s="467"/>
      <c r="BV52" s="468"/>
      <c r="BW52" s="457"/>
      <c r="BX52" s="459"/>
      <c r="BY52" s="469"/>
      <c r="BZ52" s="469"/>
      <c r="CA52" s="469"/>
      <c r="CB52" s="469"/>
      <c r="CC52" s="469"/>
      <c r="CD52" s="469"/>
      <c r="CE52" s="469"/>
      <c r="CF52" s="469"/>
      <c r="CG52" s="470"/>
      <c r="CH52" s="470"/>
      <c r="CI52" s="470"/>
    </row>
    <row r="53" spans="1:89" s="364" customFormat="1" ht="16.2" x14ac:dyDescent="0.35">
      <c r="A53" s="137" t="s">
        <v>239</v>
      </c>
      <c r="B53" s="553" t="s">
        <v>240</v>
      </c>
      <c r="C53" s="555" t="s">
        <v>241</v>
      </c>
      <c r="D53" s="556">
        <v>22500</v>
      </c>
      <c r="E53" s="131" t="s">
        <v>242</v>
      </c>
      <c r="F53" s="128" t="s">
        <v>158</v>
      </c>
      <c r="G53" s="496">
        <v>22500</v>
      </c>
      <c r="H53" s="446">
        <v>22500</v>
      </c>
      <c r="I53" s="446">
        <v>22500</v>
      </c>
      <c r="J53" s="446">
        <v>22500</v>
      </c>
      <c r="K53" s="446">
        <v>22500</v>
      </c>
      <c r="L53" s="446">
        <v>22500</v>
      </c>
      <c r="M53" s="446">
        <v>22500</v>
      </c>
      <c r="N53" s="446">
        <v>22500</v>
      </c>
      <c r="O53" s="446">
        <v>22500</v>
      </c>
      <c r="P53" s="446">
        <v>22500</v>
      </c>
      <c r="Q53" s="446">
        <v>22500</v>
      </c>
      <c r="R53" s="446">
        <v>22500</v>
      </c>
      <c r="S53" s="446">
        <v>22500</v>
      </c>
      <c r="T53" s="446">
        <v>22500</v>
      </c>
      <c r="U53" s="446">
        <v>22500</v>
      </c>
      <c r="V53" s="446">
        <v>22500</v>
      </c>
      <c r="W53" s="447">
        <v>22500</v>
      </c>
      <c r="X53" s="447">
        <v>22500</v>
      </c>
      <c r="Y53" s="447">
        <v>22500</v>
      </c>
      <c r="Z53" s="447">
        <v>22500</v>
      </c>
      <c r="AA53" s="447">
        <v>22500</v>
      </c>
      <c r="AB53" s="447">
        <v>22500</v>
      </c>
      <c r="AC53" s="447">
        <v>22500</v>
      </c>
      <c r="AD53" s="447">
        <v>22500</v>
      </c>
      <c r="AE53" s="447">
        <v>22500</v>
      </c>
      <c r="AF53" s="447">
        <v>22500</v>
      </c>
      <c r="AG53" s="447">
        <v>22500</v>
      </c>
      <c r="AH53" s="448">
        <v>22500</v>
      </c>
      <c r="AI53" s="448">
        <v>22500</v>
      </c>
      <c r="AJ53" s="448">
        <v>22500</v>
      </c>
      <c r="AK53" s="448">
        <v>22500</v>
      </c>
      <c r="AL53" s="448">
        <v>22500</v>
      </c>
      <c r="AM53" s="448">
        <v>22500</v>
      </c>
      <c r="AN53" s="448">
        <v>22500</v>
      </c>
      <c r="AO53" s="449"/>
      <c r="AP53" s="632"/>
      <c r="AQ53" s="632"/>
      <c r="AR53" s="451"/>
      <c r="AS53" s="471"/>
      <c r="AT53" s="471"/>
      <c r="AU53" s="471"/>
      <c r="AV53" s="453"/>
      <c r="AW53" s="454"/>
      <c r="AX53" s="454"/>
      <c r="AY53" s="455"/>
      <c r="AZ53" s="455"/>
      <c r="BA53" s="456"/>
      <c r="BB53" s="575"/>
      <c r="BC53" s="457"/>
      <c r="BD53" s="458"/>
      <c r="BE53" s="459"/>
      <c r="BF53" s="459"/>
      <c r="BG53" s="459"/>
      <c r="BH53" s="460"/>
      <c r="BI53" s="461"/>
      <c r="BJ53" s="462"/>
      <c r="BK53" s="642"/>
      <c r="BL53" s="575"/>
      <c r="BM53" s="472"/>
      <c r="BN53" s="462"/>
      <c r="BO53" s="575"/>
      <c r="BP53" s="651"/>
      <c r="BQ53" s="464"/>
      <c r="BR53" s="465"/>
      <c r="BS53" s="465"/>
      <c r="BT53" s="466"/>
      <c r="BU53" s="467"/>
      <c r="BV53" s="468"/>
      <c r="BW53" s="457"/>
      <c r="BX53" s="459"/>
      <c r="BY53" s="469"/>
      <c r="BZ53" s="469"/>
      <c r="CA53" s="469"/>
      <c r="CB53" s="469"/>
      <c r="CC53" s="469"/>
      <c r="CD53" s="469"/>
      <c r="CE53" s="469"/>
      <c r="CF53" s="469"/>
      <c r="CG53" s="470"/>
      <c r="CH53" s="470"/>
      <c r="CI53" s="470"/>
    </row>
    <row r="54" spans="1:89" s="364" customFormat="1" ht="16.2" x14ac:dyDescent="0.35">
      <c r="A54" s="137" t="s">
        <v>243</v>
      </c>
      <c r="B54" s="553" t="s">
        <v>244</v>
      </c>
      <c r="C54" s="557" t="s">
        <v>245</v>
      </c>
      <c r="D54" s="554">
        <v>0</v>
      </c>
      <c r="E54" s="131" t="s">
        <v>246</v>
      </c>
      <c r="F54" s="131" t="s">
        <v>247</v>
      </c>
      <c r="G54" s="496">
        <v>0</v>
      </c>
      <c r="H54" s="446"/>
      <c r="I54" s="446"/>
      <c r="J54" s="446" t="s">
        <v>6</v>
      </c>
      <c r="K54" s="446"/>
      <c r="L54" s="446"/>
      <c r="M54" s="446"/>
      <c r="N54" s="446"/>
      <c r="O54" s="446"/>
      <c r="P54" s="446"/>
      <c r="Q54" s="446"/>
      <c r="R54" s="446"/>
      <c r="S54" s="446"/>
      <c r="T54" s="446"/>
      <c r="U54" s="446"/>
      <c r="V54" s="446"/>
      <c r="W54" s="447"/>
      <c r="X54" s="447"/>
      <c r="Y54" s="447"/>
      <c r="Z54" s="447"/>
      <c r="AA54" s="447"/>
      <c r="AB54" s="447"/>
      <c r="AC54" s="447"/>
      <c r="AD54" s="447"/>
      <c r="AE54" s="447"/>
      <c r="AF54" s="447"/>
      <c r="AG54" s="447"/>
      <c r="AH54" s="448"/>
      <c r="AI54" s="448"/>
      <c r="AJ54" s="448"/>
      <c r="AK54" s="448"/>
      <c r="AL54" s="448"/>
      <c r="AM54" s="448"/>
      <c r="AN54" s="448"/>
      <c r="AO54" s="449"/>
      <c r="AP54" s="632"/>
      <c r="AQ54" s="632"/>
      <c r="AR54" s="451"/>
      <c r="AS54" s="452"/>
      <c r="AT54" s="452"/>
      <c r="AU54" s="452"/>
      <c r="AV54" s="453"/>
      <c r="AW54" s="454"/>
      <c r="AX54" s="454"/>
      <c r="AY54" s="455"/>
      <c r="AZ54" s="455"/>
      <c r="BA54" s="456"/>
      <c r="BB54" s="575"/>
      <c r="BC54" s="457"/>
      <c r="BD54" s="458"/>
      <c r="BE54" s="459"/>
      <c r="BF54" s="459"/>
      <c r="BG54" s="459"/>
      <c r="BH54" s="460"/>
      <c r="BI54" s="461"/>
      <c r="BJ54" s="462"/>
      <c r="BK54" s="642"/>
      <c r="BL54" s="575"/>
      <c r="BM54" s="461"/>
      <c r="BN54" s="462"/>
      <c r="BO54" s="575"/>
      <c r="BP54" s="651"/>
      <c r="BQ54" s="473"/>
      <c r="BR54" s="474"/>
      <c r="BS54" s="474"/>
      <c r="BT54" s="466"/>
      <c r="BU54" s="467"/>
      <c r="BV54" s="468"/>
      <c r="BW54" s="457"/>
      <c r="BX54" s="459"/>
      <c r="BY54" s="469"/>
      <c r="BZ54" s="469"/>
      <c r="CA54" s="469"/>
      <c r="CB54" s="469"/>
      <c r="CC54" s="469"/>
      <c r="CD54" s="469"/>
      <c r="CE54" s="469"/>
      <c r="CF54" s="469"/>
      <c r="CG54" s="470"/>
      <c r="CH54" s="470"/>
      <c r="CI54" s="470"/>
    </row>
    <row r="55" spans="1:89" s="364" customFormat="1" ht="16.2" x14ac:dyDescent="0.35">
      <c r="A55" s="137" t="s">
        <v>248</v>
      </c>
      <c r="B55" s="553" t="s">
        <v>249</v>
      </c>
      <c r="C55" s="558" t="s">
        <v>250</v>
      </c>
      <c r="D55" s="556">
        <v>100000</v>
      </c>
      <c r="E55" s="131" t="s">
        <v>237</v>
      </c>
      <c r="F55" s="131" t="s">
        <v>247</v>
      </c>
      <c r="G55" s="496">
        <v>100000</v>
      </c>
      <c r="H55" s="446"/>
      <c r="I55" s="446"/>
      <c r="J55" s="446"/>
      <c r="K55" s="446"/>
      <c r="L55" s="446">
        <v>10000</v>
      </c>
      <c r="M55" s="446"/>
      <c r="N55" s="446">
        <v>10000</v>
      </c>
      <c r="O55" s="446">
        <v>10000</v>
      </c>
      <c r="P55" s="446" t="s">
        <v>6</v>
      </c>
      <c r="Q55" s="446"/>
      <c r="R55" s="446">
        <v>20000</v>
      </c>
      <c r="S55" s="446"/>
      <c r="T55" s="446">
        <v>10000</v>
      </c>
      <c r="U55" s="446">
        <v>20000</v>
      </c>
      <c r="V55" s="446"/>
      <c r="W55" s="447" t="s">
        <v>6</v>
      </c>
      <c r="X55" s="447" t="s">
        <v>6</v>
      </c>
      <c r="Y55" s="447" t="s">
        <v>6</v>
      </c>
      <c r="Z55" s="447"/>
      <c r="AA55" s="447" t="s">
        <v>6</v>
      </c>
      <c r="AB55" s="447"/>
      <c r="AC55" s="447"/>
      <c r="AD55" s="447"/>
      <c r="AE55" s="447"/>
      <c r="AF55" s="447">
        <v>20000</v>
      </c>
      <c r="AG55" s="447"/>
      <c r="AH55" s="448"/>
      <c r="AI55" s="448"/>
      <c r="AJ55" s="448"/>
      <c r="AK55" s="448"/>
      <c r="AL55" s="448"/>
      <c r="AM55" s="448"/>
      <c r="AN55" s="448"/>
      <c r="AO55" s="449"/>
      <c r="AP55" s="632"/>
      <c r="AQ55" s="632"/>
      <c r="AR55" s="451"/>
      <c r="AS55" s="452"/>
      <c r="AT55" s="452"/>
      <c r="AU55" s="452"/>
      <c r="AV55" s="453"/>
      <c r="AW55" s="454"/>
      <c r="AX55" s="454"/>
      <c r="AY55" s="455"/>
      <c r="AZ55" s="455"/>
      <c r="BA55" s="456"/>
      <c r="BB55" s="575"/>
      <c r="BC55" s="457"/>
      <c r="BD55" s="458"/>
      <c r="BE55" s="459"/>
      <c r="BF55" s="459"/>
      <c r="BG55" s="459"/>
      <c r="BH55" s="460"/>
      <c r="BI55" s="461"/>
      <c r="BJ55" s="462"/>
      <c r="BK55" s="642"/>
      <c r="BL55" s="575"/>
      <c r="BM55" s="461"/>
      <c r="BN55" s="462"/>
      <c r="BO55" s="575"/>
      <c r="BP55" s="651"/>
      <c r="BQ55" s="473"/>
      <c r="BR55" s="474"/>
      <c r="BS55" s="474"/>
      <c r="BT55" s="466"/>
      <c r="BU55" s="467"/>
      <c r="BV55" s="468"/>
      <c r="BW55" s="457"/>
      <c r="BX55" s="459"/>
      <c r="BY55" s="469"/>
      <c r="BZ55" s="469"/>
      <c r="CA55" s="469"/>
      <c r="CB55" s="469"/>
      <c r="CC55" s="469"/>
      <c r="CD55" s="469"/>
      <c r="CE55" s="469"/>
      <c r="CF55" s="469"/>
      <c r="CG55" s="470"/>
      <c r="CH55" s="470"/>
      <c r="CI55" s="470"/>
    </row>
    <row r="56" spans="1:89" s="364" customFormat="1" ht="16.2" x14ac:dyDescent="0.35">
      <c r="A56" s="137" t="s">
        <v>251</v>
      </c>
      <c r="B56" s="553" t="s">
        <v>252</v>
      </c>
      <c r="C56" s="559" t="s">
        <v>253</v>
      </c>
      <c r="D56" s="556">
        <v>2028200</v>
      </c>
      <c r="E56" s="365" t="s">
        <v>237</v>
      </c>
      <c r="F56" s="131" t="s">
        <v>247</v>
      </c>
      <c r="G56" s="496">
        <v>2028200</v>
      </c>
      <c r="H56" s="446">
        <v>65000</v>
      </c>
      <c r="I56" s="446">
        <v>75000</v>
      </c>
      <c r="J56" s="446">
        <v>533200</v>
      </c>
      <c r="K56" s="446">
        <v>40000</v>
      </c>
      <c r="L56" s="446">
        <v>75000</v>
      </c>
      <c r="M56" s="446">
        <v>65000</v>
      </c>
      <c r="N56" s="446">
        <v>75000</v>
      </c>
      <c r="O56" s="446">
        <v>65000</v>
      </c>
      <c r="P56" s="446">
        <v>40000</v>
      </c>
      <c r="Q56" s="446">
        <v>60000</v>
      </c>
      <c r="R56" s="446">
        <v>75000</v>
      </c>
      <c r="S56" s="446">
        <v>60000</v>
      </c>
      <c r="T56" s="446">
        <v>75000</v>
      </c>
      <c r="U56" s="446">
        <v>85000</v>
      </c>
      <c r="V56" s="446">
        <v>75000</v>
      </c>
      <c r="W56" s="447">
        <v>50000</v>
      </c>
      <c r="X56" s="447">
        <v>50000</v>
      </c>
      <c r="Y56" s="447">
        <v>50000</v>
      </c>
      <c r="Z56" s="447">
        <v>50000</v>
      </c>
      <c r="AA56" s="447">
        <v>50000</v>
      </c>
      <c r="AB56" s="447">
        <v>50000</v>
      </c>
      <c r="AC56" s="447">
        <v>50000</v>
      </c>
      <c r="AD56" s="447">
        <v>50000</v>
      </c>
      <c r="AE56" s="447">
        <v>50000</v>
      </c>
      <c r="AF56" s="447">
        <v>50000</v>
      </c>
      <c r="AG56" s="447">
        <v>50000</v>
      </c>
      <c r="AH56" s="448"/>
      <c r="AI56" s="448" t="s">
        <v>6</v>
      </c>
      <c r="AJ56" s="448"/>
      <c r="AK56" s="448"/>
      <c r="AL56" s="448">
        <v>35000</v>
      </c>
      <c r="AM56" s="448"/>
      <c r="AN56" s="448"/>
      <c r="AO56" s="449"/>
      <c r="AP56" s="632"/>
      <c r="AQ56" s="632" t="s">
        <v>6</v>
      </c>
      <c r="AR56" s="451"/>
      <c r="AS56" s="452"/>
      <c r="AT56" s="452"/>
      <c r="AU56" s="452"/>
      <c r="AV56" s="453"/>
      <c r="AW56" s="454"/>
      <c r="AX56" s="454"/>
      <c r="AY56" s="455"/>
      <c r="AZ56" s="455"/>
      <c r="BA56" s="456"/>
      <c r="BB56" s="575"/>
      <c r="BC56" s="457"/>
      <c r="BD56" s="458"/>
      <c r="BE56" s="459"/>
      <c r="BF56" s="459"/>
      <c r="BG56" s="459"/>
      <c r="BH56" s="460"/>
      <c r="BI56" s="461"/>
      <c r="BJ56" s="462"/>
      <c r="BK56" s="642"/>
      <c r="BL56" s="575"/>
      <c r="BM56" s="461"/>
      <c r="BN56" s="462"/>
      <c r="BO56" s="575"/>
      <c r="BP56" s="651"/>
      <c r="BQ56" s="473"/>
      <c r="BR56" s="474"/>
      <c r="BS56" s="474"/>
      <c r="BT56" s="466"/>
      <c r="BU56" s="467"/>
      <c r="BV56" s="468"/>
      <c r="BW56" s="457"/>
      <c r="BX56" s="459"/>
      <c r="BY56" s="469"/>
      <c r="BZ56" s="469"/>
      <c r="CA56" s="469"/>
      <c r="CB56" s="469"/>
      <c r="CC56" s="469"/>
      <c r="CD56" s="469"/>
      <c r="CE56" s="469"/>
      <c r="CF56" s="469"/>
      <c r="CG56" s="470"/>
      <c r="CH56" s="470"/>
      <c r="CI56" s="470"/>
    </row>
    <row r="57" spans="1:89" s="364" customFormat="1" ht="16.2" x14ac:dyDescent="0.35">
      <c r="A57" s="137" t="s">
        <v>254</v>
      </c>
      <c r="B57" s="553" t="s">
        <v>255</v>
      </c>
      <c r="C57" s="560" t="s">
        <v>256</v>
      </c>
      <c r="D57" s="556">
        <v>90000</v>
      </c>
      <c r="E57" s="365" t="s">
        <v>9</v>
      </c>
      <c r="F57" s="131" t="s">
        <v>247</v>
      </c>
      <c r="G57" s="496">
        <v>90000</v>
      </c>
      <c r="H57" s="446" t="s">
        <v>6</v>
      </c>
      <c r="I57" s="446" t="s">
        <v>6</v>
      </c>
      <c r="J57" s="446" t="s">
        <v>6</v>
      </c>
      <c r="K57" s="446" t="s">
        <v>6</v>
      </c>
      <c r="L57" s="446" t="s">
        <v>6</v>
      </c>
      <c r="M57" s="446" t="s">
        <v>6</v>
      </c>
      <c r="N57" s="446" t="s">
        <v>6</v>
      </c>
      <c r="O57" s="446" t="s">
        <v>6</v>
      </c>
      <c r="P57" s="446" t="s">
        <v>6</v>
      </c>
      <c r="Q57" s="446" t="s">
        <v>6</v>
      </c>
      <c r="R57" s="446" t="s">
        <v>6</v>
      </c>
      <c r="S57" s="446" t="s">
        <v>6</v>
      </c>
      <c r="T57" s="446" t="s">
        <v>6</v>
      </c>
      <c r="U57" s="446" t="s">
        <v>6</v>
      </c>
      <c r="V57" s="446" t="s">
        <v>6</v>
      </c>
      <c r="W57" s="447"/>
      <c r="X57" s="447"/>
      <c r="Y57" s="447"/>
      <c r="Z57" s="447"/>
      <c r="AA57" s="447"/>
      <c r="AB57" s="447"/>
      <c r="AC57" s="447"/>
      <c r="AD57" s="447"/>
      <c r="AE57" s="447"/>
      <c r="AF57" s="447"/>
      <c r="AG57" s="447"/>
      <c r="AH57" s="448"/>
      <c r="AI57" s="448"/>
      <c r="AJ57" s="448"/>
      <c r="AK57" s="448"/>
      <c r="AL57" s="448"/>
      <c r="AM57" s="448"/>
      <c r="AN57" s="448"/>
      <c r="AO57" s="449"/>
      <c r="AP57" s="632"/>
      <c r="AQ57" s="632"/>
      <c r="AR57" s="451"/>
      <c r="AS57" s="452"/>
      <c r="AT57" s="452"/>
      <c r="AU57" s="452"/>
      <c r="AV57" s="453"/>
      <c r="AW57" s="454"/>
      <c r="AX57" s="454"/>
      <c r="AY57" s="455"/>
      <c r="AZ57" s="455"/>
      <c r="BA57" s="456"/>
      <c r="BB57" s="575"/>
      <c r="BC57" s="457"/>
      <c r="BD57" s="458"/>
      <c r="BE57" s="459"/>
      <c r="BF57" s="459"/>
      <c r="BG57" s="459"/>
      <c r="BH57" s="460"/>
      <c r="BI57" s="461"/>
      <c r="BJ57" s="462"/>
      <c r="BK57" s="642"/>
      <c r="BL57" s="575"/>
      <c r="BM57" s="461"/>
      <c r="BN57" s="462"/>
      <c r="BO57" s="575"/>
      <c r="BP57" s="651"/>
      <c r="BQ57" s="473"/>
      <c r="BR57" s="474"/>
      <c r="BS57" s="474"/>
      <c r="BT57" s="466"/>
      <c r="BU57" s="467"/>
      <c r="BV57" s="468"/>
      <c r="BW57" s="457"/>
      <c r="BX57" s="459"/>
      <c r="BY57" s="469"/>
      <c r="BZ57" s="469"/>
      <c r="CA57" s="469"/>
      <c r="CB57" s="469"/>
      <c r="CC57" s="469"/>
      <c r="CD57" s="469"/>
      <c r="CE57" s="469"/>
      <c r="CF57" s="469"/>
      <c r="CG57" s="470"/>
      <c r="CH57" s="470"/>
      <c r="CI57" s="470"/>
    </row>
    <row r="58" spans="1:89" s="364" customFormat="1" ht="32.4" x14ac:dyDescent="0.35">
      <c r="A58" s="137" t="s">
        <v>257</v>
      </c>
      <c r="B58" s="561" t="s">
        <v>258</v>
      </c>
      <c r="C58" s="560" t="s">
        <v>259</v>
      </c>
      <c r="D58" s="562">
        <v>723597</v>
      </c>
      <c r="E58" s="365" t="s">
        <v>260</v>
      </c>
      <c r="F58" s="131" t="s">
        <v>247</v>
      </c>
      <c r="G58" s="496">
        <v>723597</v>
      </c>
      <c r="H58" s="446" t="s">
        <v>6</v>
      </c>
      <c r="I58" s="446"/>
      <c r="J58" s="446">
        <v>723597</v>
      </c>
      <c r="K58" s="446"/>
      <c r="L58" s="446"/>
      <c r="M58" s="446"/>
      <c r="N58" s="446"/>
      <c r="O58" s="446"/>
      <c r="P58" s="446"/>
      <c r="Q58" s="446"/>
      <c r="R58" s="446"/>
      <c r="S58" s="446"/>
      <c r="T58" s="446"/>
      <c r="U58" s="446"/>
      <c r="V58" s="446"/>
      <c r="W58" s="447"/>
      <c r="X58" s="447"/>
      <c r="Y58" s="447"/>
      <c r="Z58" s="447"/>
      <c r="AA58" s="447"/>
      <c r="AB58" s="447"/>
      <c r="AC58" s="447"/>
      <c r="AD58" s="447"/>
      <c r="AE58" s="447"/>
      <c r="AF58" s="447"/>
      <c r="AG58" s="447"/>
      <c r="AH58" s="448"/>
      <c r="AI58" s="448"/>
      <c r="AJ58" s="448"/>
      <c r="AK58" s="448"/>
      <c r="AL58" s="448"/>
      <c r="AM58" s="448"/>
      <c r="AN58" s="448"/>
      <c r="AO58" s="449"/>
      <c r="AP58" s="632"/>
      <c r="AQ58" s="632"/>
      <c r="AR58" s="451"/>
      <c r="AS58" s="452"/>
      <c r="AT58" s="452"/>
      <c r="AU58" s="452"/>
      <c r="AV58" s="453"/>
      <c r="AW58" s="454"/>
      <c r="AX58" s="454"/>
      <c r="AY58" s="455"/>
      <c r="AZ58" s="455"/>
      <c r="BA58" s="456"/>
      <c r="BB58" s="575"/>
      <c r="BC58" s="457"/>
      <c r="BD58" s="458"/>
      <c r="BE58" s="459"/>
      <c r="BF58" s="459"/>
      <c r="BG58" s="459"/>
      <c r="BH58" s="460"/>
      <c r="BI58" s="461"/>
      <c r="BJ58" s="462"/>
      <c r="BK58" s="642"/>
      <c r="BL58" s="575"/>
      <c r="BM58" s="461"/>
      <c r="BN58" s="462"/>
      <c r="BO58" s="575"/>
      <c r="BP58" s="651"/>
      <c r="BQ58" s="473"/>
      <c r="BR58" s="474"/>
      <c r="BS58" s="474"/>
      <c r="BT58" s="466"/>
      <c r="BU58" s="467"/>
      <c r="BV58" s="468"/>
      <c r="BW58" s="457"/>
      <c r="BX58" s="459"/>
      <c r="BY58" s="469"/>
      <c r="BZ58" s="469"/>
      <c r="CA58" s="469"/>
      <c r="CB58" s="469"/>
      <c r="CC58" s="469"/>
      <c r="CD58" s="469"/>
      <c r="CE58" s="469"/>
      <c r="CF58" s="469"/>
      <c r="CG58" s="470"/>
      <c r="CH58" s="470"/>
      <c r="CI58" s="470"/>
    </row>
    <row r="59" spans="1:89" s="321" customFormat="1" ht="6" customHeight="1" x14ac:dyDescent="0.3">
      <c r="A59" s="48"/>
      <c r="B59" s="319"/>
      <c r="C59" s="125"/>
      <c r="D59" s="133"/>
      <c r="E59" s="134"/>
      <c r="F59" s="134"/>
      <c r="G59" s="318"/>
      <c r="H59" s="319"/>
      <c r="I59" s="319"/>
      <c r="J59" s="319"/>
      <c r="K59" s="319"/>
      <c r="L59" s="319"/>
      <c r="M59" s="319"/>
      <c r="N59" s="319"/>
      <c r="O59" s="319"/>
      <c r="P59" s="319"/>
      <c r="Q59" s="319"/>
      <c r="R59" s="319"/>
      <c r="S59" s="319"/>
      <c r="T59" s="319"/>
      <c r="U59" s="319" t="s">
        <v>6</v>
      </c>
      <c r="V59" s="319"/>
      <c r="W59" s="319"/>
      <c r="X59" s="319"/>
      <c r="Y59" s="319"/>
      <c r="Z59" s="319"/>
      <c r="AA59" s="319"/>
      <c r="AB59" s="319"/>
      <c r="AC59" s="319"/>
      <c r="AD59" s="319"/>
      <c r="AE59" s="319"/>
      <c r="AF59" s="319"/>
      <c r="AG59" s="319"/>
      <c r="AH59" s="319"/>
      <c r="AI59" s="319"/>
      <c r="AJ59" s="319"/>
      <c r="AK59" s="319"/>
      <c r="AL59" s="319"/>
      <c r="AM59" s="319"/>
      <c r="AO59" s="319"/>
      <c r="AP59" s="319"/>
      <c r="AQ59" s="319"/>
      <c r="AV59" s="320"/>
      <c r="BA59" s="319"/>
      <c r="BB59" s="320"/>
      <c r="BC59" s="320"/>
      <c r="BJ59" s="320"/>
      <c r="BK59" s="319"/>
      <c r="BL59" s="320"/>
      <c r="BN59" s="320"/>
      <c r="BQ59" s="319"/>
      <c r="BR59" s="319"/>
      <c r="BS59" s="319"/>
      <c r="BT59" s="320"/>
      <c r="BU59" s="319"/>
      <c r="BV59" s="319"/>
      <c r="BW59" s="320"/>
      <c r="BX59" s="319"/>
      <c r="BY59" s="319"/>
      <c r="BZ59" s="319"/>
      <c r="CA59" s="319"/>
      <c r="CB59" s="319"/>
      <c r="CC59" s="319"/>
      <c r="CD59" s="319"/>
      <c r="CE59" s="319"/>
      <c r="CF59" s="319"/>
    </row>
    <row r="60" spans="1:89" s="296" customFormat="1" x14ac:dyDescent="0.3">
      <c r="A60" s="443" t="s">
        <v>261</v>
      </c>
      <c r="B60" s="443" t="s">
        <v>262</v>
      </c>
      <c r="C60" s="124"/>
      <c r="D60" s="127"/>
      <c r="E60" s="128"/>
      <c r="F60" s="128"/>
      <c r="G60" s="278" t="s">
        <v>6</v>
      </c>
      <c r="H60" s="279" t="s">
        <v>6</v>
      </c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79"/>
      <c r="T60" s="279"/>
      <c r="U60" s="279" t="s">
        <v>6</v>
      </c>
      <c r="V60" s="279"/>
      <c r="W60" s="280"/>
      <c r="X60" s="280"/>
      <c r="Y60" s="280"/>
      <c r="Z60" s="280"/>
      <c r="AA60" s="280"/>
      <c r="AB60" s="280"/>
      <c r="AC60" s="280"/>
      <c r="AD60" s="280"/>
      <c r="AE60" s="280"/>
      <c r="AF60" s="280"/>
      <c r="AG60" s="280"/>
      <c r="AH60" s="281"/>
      <c r="AI60" s="281"/>
      <c r="AJ60" s="281"/>
      <c r="AK60" s="281"/>
      <c r="AL60" s="281"/>
      <c r="AM60" s="281"/>
      <c r="AN60" s="281"/>
      <c r="AO60" s="14"/>
      <c r="AP60" s="630"/>
      <c r="AQ60" s="630"/>
      <c r="AR60" s="117"/>
      <c r="AS60" s="282"/>
      <c r="AT60" s="282"/>
      <c r="AU60" s="282"/>
      <c r="AV60" s="33"/>
      <c r="AW60" s="120"/>
      <c r="AX60" s="120"/>
      <c r="AY60" s="283"/>
      <c r="AZ60" s="283"/>
      <c r="BA60" s="284"/>
      <c r="BB60" s="575"/>
      <c r="BC60" s="34"/>
      <c r="BD60" s="285"/>
      <c r="BE60" s="286"/>
      <c r="BF60" s="286"/>
      <c r="BG60" s="286"/>
      <c r="BH60" s="287"/>
      <c r="BI60" s="288"/>
      <c r="BJ60" s="35" t="s">
        <v>6</v>
      </c>
      <c r="BK60" s="639" t="s">
        <v>6</v>
      </c>
      <c r="BL60" s="575"/>
      <c r="BM60" s="123"/>
      <c r="BN60" s="35" t="s">
        <v>6</v>
      </c>
      <c r="BO60" s="575"/>
      <c r="BP60" s="649"/>
      <c r="BQ60" s="291"/>
      <c r="BR60" s="121"/>
      <c r="BS60" s="121"/>
      <c r="BT60" s="36"/>
      <c r="BU60" s="292"/>
      <c r="BV60" s="293"/>
      <c r="BW60" s="34"/>
      <c r="BX60" s="294"/>
      <c r="BY60" s="295"/>
      <c r="BZ60" s="295"/>
      <c r="CA60" s="295"/>
      <c r="CB60" s="295"/>
      <c r="CC60" s="295"/>
      <c r="CD60" s="295"/>
      <c r="CE60" s="295"/>
      <c r="CF60" s="295"/>
    </row>
    <row r="61" spans="1:89" s="367" customFormat="1" ht="17.100000000000001" customHeight="1" x14ac:dyDescent="0.3">
      <c r="A61" s="28" t="s">
        <v>263</v>
      </c>
      <c r="B61" s="28" t="s">
        <v>264</v>
      </c>
      <c r="C61" s="432" t="s">
        <v>265</v>
      </c>
      <c r="D61" s="440">
        <v>173409</v>
      </c>
      <c r="E61" s="573" t="s">
        <v>134</v>
      </c>
      <c r="F61" s="366" t="s">
        <v>266</v>
      </c>
      <c r="G61" s="278">
        <f>$D$61*((VLOOKUP(G2,'2020_Jurisdiction_Pop_Est'!$A:$D,4,FALSE))/(VLOOKUP($E$61, '2020_Jurisdiction_Pop_Est'!$P$4:$R$10,3, FALSE)))</f>
        <v>89110.584615660584</v>
      </c>
      <c r="H61" s="279">
        <f>$D$61*((VLOOKUP(H2,'2020_Jurisdiction_Pop_Est'!$A:$D,4,FALSE))/(VLOOKUP($E$61, '2020_Jurisdiction_Pop_Est'!$P$4:$R$10,3, FALSE)))</f>
        <v>894.21574179044671</v>
      </c>
      <c r="I61" s="279">
        <f>$D$61*((VLOOKUP(I2,'2020_Jurisdiction_Pop_Est'!$A:$D,4,FALSE))/(VLOOKUP($E$61, '2020_Jurisdiction_Pop_Est'!$P$4:$R$10,3, FALSE)))</f>
        <v>608.17847101573318</v>
      </c>
      <c r="J61" s="279">
        <f>$D$61*((VLOOKUP(J2,'2020_Jurisdiction_Pop_Est'!$A:$D,4,FALSE))/(VLOOKUP($E$61, '2020_Jurisdiction_Pop_Est'!$P$4:$R$10,3, FALSE)))</f>
        <v>61160.37816758384</v>
      </c>
      <c r="K61" s="279">
        <f>$D$61*((VLOOKUP(K2,'2020_Jurisdiction_Pop_Est'!$A:$D,4,FALSE))/(VLOOKUP($E$61, '2020_Jurisdiction_Pop_Est'!$P$4:$R$10,3, FALSE)))</f>
        <v>3383.7580404008131</v>
      </c>
      <c r="L61" s="279">
        <f>$D$61*((VLOOKUP(L2,'2020_Jurisdiction_Pop_Est'!$A:$D,4,FALSE))/(VLOOKUP($E$61, '2020_Jurisdiction_Pop_Est'!$P$4:$R$10,3, FALSE)))</f>
        <v>2408.9390357779093</v>
      </c>
      <c r="M61" s="279">
        <f>$D$61*((VLOOKUP(M2,'2020_Jurisdiction_Pop_Est'!$A:$D,4,FALSE))/(VLOOKUP($E$61, '2020_Jurisdiction_Pop_Est'!$P$4:$R$10,3, FALSE)))</f>
        <v>572.46511645644819</v>
      </c>
      <c r="N61" s="279">
        <f>$D$61*((VLOOKUP(N2,'2020_Jurisdiction_Pop_Est'!$A:$D,4,FALSE))/(VLOOKUP($E$61, '2020_Jurisdiction_Pop_Est'!$P$4:$R$10,3, FALSE)))</f>
        <v>2860.2927558955644</v>
      </c>
      <c r="O61" s="279">
        <f>$D$61*((VLOOKUP(O2,'2020_Jurisdiction_Pop_Est'!$A:$D,4,FALSE))/(VLOOKUP($E$61, '2020_Jurisdiction_Pop_Est'!$P$4:$R$10,3, FALSE)))</f>
        <v>391.90744080469</v>
      </c>
      <c r="P61" s="279">
        <f>$D$61*((VLOOKUP(P2,'2020_Jurisdiction_Pop_Est'!$A:$D,4,FALSE))/(VLOOKUP($E$61, '2020_Jurisdiction_Pop_Est'!$P$4:$R$10,3, FALSE)))</f>
        <v>2557.8272853223175</v>
      </c>
      <c r="Q61" s="279">
        <f>$D$61*((VLOOKUP(Q2,'2020_Jurisdiction_Pop_Est'!$A:$D,4,FALSE))/(VLOOKUP($E$61, '2020_Jurisdiction_Pop_Est'!$P$4:$R$10,3, FALSE)))</f>
        <v>734.3562063766143</v>
      </c>
      <c r="R61" s="279">
        <f>$D$61*((VLOOKUP(R2,'2020_Jurisdiction_Pop_Est'!$A:$D,4,FALSE))/(VLOOKUP($E$61, '2020_Jurisdiction_Pop_Est'!$P$4:$R$10,3, FALSE)))</f>
        <v>2518.1051869908929</v>
      </c>
      <c r="S61" s="279">
        <f>$D$61*((VLOOKUP(S2,'2020_Jurisdiction_Pop_Est'!$A:$D,4,FALSE))/(VLOOKUP($E$61, '2020_Jurisdiction_Pop_Est'!$P$4:$R$10,3, FALSE)))</f>
        <v>2377.1147548376412</v>
      </c>
      <c r="T61" s="279">
        <f>$D$61*((VLOOKUP(T2,'2020_Jurisdiction_Pop_Est'!$A:$D,4,FALSE))/(VLOOKUP($E$61, '2020_Jurisdiction_Pop_Est'!$P$4:$R$10,3, FALSE)))</f>
        <v>2719.1811130653027</v>
      </c>
      <c r="U61" s="279">
        <f>$D$61*((VLOOKUP(U2,'2020_Jurisdiction_Pop_Est'!$A:$D,4,FALSE))/(VLOOKUP($E$61, '2020_Jurisdiction_Pop_Est'!$P$4:$R$10,3, FALSE)))</f>
        <v>1297.8925816822507</v>
      </c>
      <c r="V61" s="279">
        <f>$D$61*((VLOOKUP(V2,'2020_Jurisdiction_Pop_Est'!$A:$D,4,FALSE))/(VLOOKUP($E$61, '2020_Jurisdiction_Pop_Est'!$P$4:$R$10,3, FALSE)))</f>
        <v>970.39164248095005</v>
      </c>
      <c r="W61" s="280">
        <f>$D$61*((VLOOKUP(W2,'2020_Jurisdiction_Pop_Est'!$A:$D,4,FALSE))/(VLOOKUP($E$61, '2020_Jurisdiction_Pop_Est'!$P$4:$R$10,3, FALSE)))</f>
        <v>538.75474264902346</v>
      </c>
      <c r="X61" s="280">
        <f>$D$61*((VLOOKUP(X2,'2020_Jurisdiction_Pop_Est'!$A:$D,4,FALSE))/(VLOOKUP($E$61, '2020_Jurisdiction_Pop_Est'!$P$4:$R$10,3, FALSE)))</f>
        <v>282.30153566845843</v>
      </c>
      <c r="Y61" s="280">
        <f>$D$61*((VLOOKUP(Y2,'2020_Jurisdiction_Pop_Est'!$A:$D,4,FALSE))/(VLOOKUP($E$61, '2020_Jurisdiction_Pop_Est'!$P$4:$R$10,3, FALSE)))</f>
        <v>661.28960800081632</v>
      </c>
      <c r="Z61" s="280">
        <f>$D$61*((VLOOKUP(Z2,'2020_Jurisdiction_Pop_Est'!$A:$D,4,FALSE))/(VLOOKUP($E$61, '2020_Jurisdiction_Pop_Est'!$P$4:$R$10,3, FALSE)))</f>
        <v>888.28357529047173</v>
      </c>
      <c r="AA61" s="280">
        <f>$D$61*((VLOOKUP(AA2,'2020_Jurisdiction_Pop_Est'!$A:$D,4,FALSE))/(VLOOKUP($E$61, '2020_Jurisdiction_Pop_Est'!$P$4:$R$10,3, FALSE)))</f>
        <v>741.53899788675835</v>
      </c>
      <c r="AB61" s="280">
        <f>$D$61*((VLOOKUP(AB2,'2020_Jurisdiction_Pop_Est'!$A:$D,4,FALSE))/(VLOOKUP($E$61, '2020_Jurisdiction_Pop_Est'!$P$4:$R$10,3, FALSE)))</f>
        <v>169.26849668193489</v>
      </c>
      <c r="AC61" s="280">
        <f>$D$61*((VLOOKUP(AC2,'2020_Jurisdiction_Pop_Est'!$A:$D,4,FALSE))/(VLOOKUP($E$61, '2020_Jurisdiction_Pop_Est'!$P$4:$R$10,3, FALSE)))</f>
        <v>250.48738339375257</v>
      </c>
      <c r="AD61" s="280">
        <f>$D$61*((VLOOKUP(AD2,'2020_Jurisdiction_Pop_Est'!$A:$D,4,FALSE))/(VLOOKUP($E$61, '2020_Jurisdiction_Pop_Est'!$P$4:$R$10,3, FALSE)))</f>
        <v>151.6284886703688</v>
      </c>
      <c r="AE61" s="280">
        <f>$D$61*((VLOOKUP(AE2,'2020_Jurisdiction_Pop_Est'!$A:$D,4,FALSE))/(VLOOKUP($E$61, '2020_Jurisdiction_Pop_Est'!$P$4:$R$10,3, FALSE)))</f>
        <v>1132.3660536295861</v>
      </c>
      <c r="AF61" s="280">
        <f>$D$61*((VLOOKUP(AF2,'2020_Jurisdiction_Pop_Est'!$A:$D,4,FALSE))/(VLOOKUP($E$61, '2020_Jurisdiction_Pop_Est'!$P$4:$R$10,3, FALSE)))</f>
        <v>89.210887769580069</v>
      </c>
      <c r="AG61" s="280">
        <f>$D$61*((VLOOKUP(AG2,'2020_Jurisdiction_Pop_Est'!$A:$D,4,FALSE))/(VLOOKUP($E$61, '2020_Jurisdiction_Pop_Est'!$P$4:$R$10,3, FALSE)))</f>
        <v>68.056103349755446</v>
      </c>
      <c r="AH61" s="281">
        <f>$D$61*((VLOOKUP(AH2,'2020_Jurisdiction_Pop_Est'!$A:$D,4,FALSE))/(VLOOKUP($E$61, '2020_Jurisdiction_Pop_Est'!$P$4:$R$10,3, FALSE)))</f>
        <v>111.56388627795695</v>
      </c>
      <c r="AI61" s="281">
        <f>$D$61*((VLOOKUP(AI2,'2020_Jurisdiction_Pop_Est'!$A:$D,4,FALSE))/(VLOOKUP($E$61, '2020_Jurisdiction_Pop_Est'!$P$4:$R$10,3, FALSE)))</f>
        <v>18.427016820280702</v>
      </c>
      <c r="AJ61" s="281">
        <f>$D$61*((VLOOKUP(AJ2,'2020_Jurisdiction_Pop_Est'!$A:$D,4,FALSE))/(VLOOKUP($E$61, '2020_Jurisdiction_Pop_Est'!$P$4:$R$10,3, FALSE)))</f>
        <v>39.200796542921161</v>
      </c>
      <c r="AK61" s="281">
        <f>$D$61*((VLOOKUP(AK2,'2020_Jurisdiction_Pop_Est'!$A:$D,4,FALSE))/(VLOOKUP($E$61, '2020_Jurisdiction_Pop_Est'!$P$4:$R$10,3, FALSE)))</f>
        <v>103.93664718006066</v>
      </c>
      <c r="AL61" s="281" t="e">
        <f>$D$61*((VLOOKUP(AL2,'2020_Jurisdiction_Pop_Est'!$A:$D,4,FALSE))/(VLOOKUP($E$61, '2020_Jurisdiction_Pop_Est'!$P$4:$R$10,3, FALSE)))</f>
        <v>#N/A</v>
      </c>
      <c r="AM61" s="281">
        <f>$D$61*((VLOOKUP(AM2,'2020_Jurisdiction_Pop_Est'!$A:$D,4,FALSE))/(VLOOKUP($E$61, '2020_Jurisdiction_Pop_Est'!$P$4:$R$10,3, FALSE)))</f>
        <v>37.973446414643661</v>
      </c>
      <c r="AN61" s="281">
        <f>$D$61*((VLOOKUP(AN2,'2020_Jurisdiction_Pop_Est'!$A:$D,4,FALSE))/(VLOOKUP($E$61, '2020_Jurisdiction_Pop_Est'!$P$4:$R$10,3, FALSE)))</f>
        <v>66.173303952424121</v>
      </c>
      <c r="AO61" s="14">
        <f>$D$61*((VLOOKUP(AO2,'2020_Jurisdiction_Pop_Est'!$A:$D,4,FALSE))/(VLOOKUP($E$61, '2020_Jurisdiction_Pop_Est'!$P$4:$R$10,3, FALSE)))</f>
        <v>14119.797435581067</v>
      </c>
      <c r="AP61" s="630">
        <f>$D$61*((VLOOKUP(AP2,'2020_Jurisdiction_Pop_Est'!$A:$D,4,FALSE))/(VLOOKUP($E$61, '2020_Jurisdiction_Pop_Est'!$P$4:$R$10,3, FALSE)))</f>
        <v>2769.3835237661729</v>
      </c>
      <c r="AQ61" s="630">
        <f>$D$61*((VLOOKUP(AQ2,'2020_Jurisdiction_Pop_Est'!$A:$D,4,FALSE))/(VLOOKUP($E$61, '2020_Jurisdiction_Pop_Est'!$P$4:$R$10,3, FALSE)))</f>
        <v>975.54929361404629</v>
      </c>
      <c r="AR61" s="117">
        <f>$D$61*((VLOOKUP(AR2,'2020_Jurisdiction_Pop_Est'!$A:$D,4,FALSE))/(VLOOKUP($E$61, '2020_Jurisdiction_Pop_Est'!$P$4:$R$10,3, FALSE)))</f>
        <v>1157.2046976365082</v>
      </c>
      <c r="AS61" s="282">
        <f>$D$61*((VLOOKUP(AS2,'2020_Jurisdiction_Pop_Est'!$A:$D,4,FALSE))/(VLOOKUP($E$61, '2020_Jurisdiction_Pop_Est'!$P$4:$R$10,3, FALSE)))</f>
        <v>54.930180306543129</v>
      </c>
      <c r="AT61" s="282">
        <f>$D$61*((VLOOKUP(AT2,'2020_Jurisdiction_Pop_Est'!$A:$D,4,FALSE))/(VLOOKUP($E$61, '2020_Jurisdiction_Pop_Est'!$P$4:$R$10,3, FALSE)))</f>
        <v>53.728791186837483</v>
      </c>
      <c r="AU61" s="282" t="e">
        <f>$D$61*((VLOOKUP(AU2,'2020_Jurisdiction_Pop_Est'!$A:$D,4,FALSE))/(VLOOKUP($E$61, '2020_Jurisdiction_Pop_Est'!$P$4:$R$10,3, FALSE)))</f>
        <v>#N/A</v>
      </c>
      <c r="AV61" s="33">
        <f>$D$61*((VLOOKUP(AV2,'2020_Jurisdiction_Pop_Est'!$A:$D,4,FALSE))/(VLOOKUP($E$61, '2020_Jurisdiction_Pop_Est'!$P$4:$R$10,3, FALSE)))</f>
        <v>10557.368182838574</v>
      </c>
      <c r="AW61" s="120">
        <f>$D$61*((VLOOKUP(AW2,'2020_Jurisdiction_Pop_Est'!$A:$D,4,FALSE))/(VLOOKUP($E$61, '2020_Jurisdiction_Pop_Est'!$P$4:$R$10,3, FALSE)))</f>
        <v>2712.7955141170441</v>
      </c>
      <c r="AX61" s="120">
        <f>$D$61*((VLOOKUP(AX2,'2020_Jurisdiction_Pop_Est'!$A:$D,4,FALSE))/(VLOOKUP($E$61, '2020_Jurisdiction_Pop_Est'!$P$4:$R$10,3, FALSE)))</f>
        <v>1544.7016633835617</v>
      </c>
      <c r="AY61" s="297">
        <f>$D$61*((VLOOKUP(AY2,'2020_Jurisdiction_Pop_Est'!$A:$D,4,FALSE))/(VLOOKUP($E$61, '2020_Jurisdiction_Pop_Est'!$P$4:$R$10,3, FALSE)))</f>
        <v>508.39209463125371</v>
      </c>
      <c r="AZ61" s="297">
        <f>$D$61*((VLOOKUP(AZ2,'2020_Jurisdiction_Pop_Est'!$A:$D,4,FALSE))/(VLOOKUP($E$61, '2020_Jurisdiction_Pop_Est'!$P$4:$R$10,3, FALSE)))</f>
        <v>1366.3062092332718</v>
      </c>
      <c r="BA61" s="284">
        <f>$D$61*((VLOOKUP(BA2,'2020_Jurisdiction_Pop_Est'!$A:$D,4,FALSE))/(VLOOKUP($E$61, '2020_Jurisdiction_Pop_Est'!$P$4:$R$10,3, FALSE)))</f>
        <v>1897.7600060447644</v>
      </c>
      <c r="BB61" s="575"/>
      <c r="BC61" s="34">
        <f>$D$61*((VLOOKUP(BC2,'2020_Jurisdiction_Pop_Est'!$A:$D,4,FALSE))/(VLOOKUP($E$61, '2020_Jurisdiction_Pop_Est'!$P$4:$R$10,3, FALSE)))</f>
        <v>1232.4018857067529</v>
      </c>
      <c r="BD61" s="285" t="e">
        <f>$D$61*((VLOOKUP(BD2,'2020_Jurisdiction_Pop_Est'!$A:$D,4,FALSE))/(VLOOKUP($E$61, '2020_Jurisdiction_Pop_Est'!$P$4:$R$10,3, FALSE)))</f>
        <v>#N/A</v>
      </c>
      <c r="BE61" s="286">
        <f>$D$61*((VLOOKUP(BE2,'2020_Jurisdiction_Pop_Est'!$A:$D,4,FALSE))/(VLOOKUP($E$61, '2020_Jurisdiction_Pop_Est'!$P$4:$R$10,3, FALSE)))</f>
        <v>664.96726036801965</v>
      </c>
      <c r="BF61" s="286">
        <f>$D$61*((VLOOKUP(BF2,'2020_Jurisdiction_Pop_Est'!$A:$D,4,FALSE))/(VLOOKUP($E$61, '2020_Jurisdiction_Pop_Est'!$P$4:$R$10,3, FALSE)))</f>
        <v>296.44410090626167</v>
      </c>
      <c r="BG61" s="286">
        <f>$D$61*((VLOOKUP(BG2,'2020_Jurisdiction_Pop_Est'!$A:$D,4,FALSE))/(VLOOKUP($E$61, '2020_Jurisdiction_Pop_Est'!$P$4:$R$10,3, FALSE)))</f>
        <v>420.62925862180543</v>
      </c>
      <c r="BH61" s="287">
        <f>$D$61*((VLOOKUP(BH2,'2020_Jurisdiction_Pop_Est'!$A:$D,4,FALSE))/(VLOOKUP($E$61, '2020_Jurisdiction_Pop_Est'!$P$4:$R$10,3, FALSE)))</f>
        <v>3039.3980531275379</v>
      </c>
      <c r="BI61" s="288">
        <f>$D$61*((VLOOKUP(BI2,'2020_Jurisdiction_Pop_Est'!$A:$D,4,FALSE))/(VLOOKUP($E$61, '2020_Jurisdiction_Pop_Est'!$P$4:$R$10,3, FALSE)))</f>
        <v>881.11571947509685</v>
      </c>
      <c r="BJ61" s="35">
        <f>$D$61*((VLOOKUP(BJ2,'2020_Jurisdiction_Pop_Est'!$A:$D,4,FALSE))/(VLOOKUP($E$61, '2020_Jurisdiction_Pop_Est'!$P$4:$R$10,3, FALSE)))</f>
        <v>4181.0529079472681</v>
      </c>
      <c r="BK61" s="639">
        <f>$D$61*((VLOOKUP(BK2,'2020_Jurisdiction_Pop_Est'!$A:$D,4,FALSE))/(VLOOKUP($E$61, '2020_Jurisdiction_Pop_Est'!$P$4:$R$10,3, FALSE)))</f>
        <v>161.44636527339986</v>
      </c>
      <c r="BL61" s="575"/>
      <c r="BM61" s="289" t="e">
        <f>$D$61*((VLOOKUP(BM2,'2020_Jurisdiction_Pop_Est'!$A:$D,4,FALSE))/(VLOOKUP($E$61, '2020_Jurisdiction_Pop_Est'!$P$4:$R$10,3, FALSE)))</f>
        <v>#N/A</v>
      </c>
      <c r="BN61" s="35">
        <f>$D$61*((VLOOKUP(BN2,'2020_Jurisdiction_Pop_Est'!$A:$D,4,FALSE))/(VLOOKUP($E$61, '2020_Jurisdiction_Pop_Est'!$P$4:$R$10,3, FALSE)))</f>
        <v>2353.7573686958413</v>
      </c>
      <c r="BO61" s="575"/>
      <c r="BP61" s="649">
        <f>$D$61*((VLOOKUP(BP2,'2020_Jurisdiction_Pop_Est'!$A:$D,4,FALSE))/(VLOOKUP($E$61, '2020_Jurisdiction_Pop_Est'!$P$4:$R$10,3, FALSE)))</f>
        <v>910.17299421210726</v>
      </c>
      <c r="BQ61" s="291">
        <f>$D$61*((VLOOKUP(BQ2,'2020_Jurisdiction_Pop_Est'!$A:$D,4,FALSE))/(VLOOKUP($E$61, '2020_Jurisdiction_Pop_Est'!$P$4:$R$10,3, FALSE)))</f>
        <v>274.49148040100255</v>
      </c>
      <c r="BR61" s="121">
        <f>$D$61*((VLOOKUP(BR2,'2020_Jurisdiction_Pop_Est'!$A:$D,4,FALSE))/(VLOOKUP($E$61, '2020_Jurisdiction_Pop_Est'!$P$4:$R$10,3, FALSE)))</f>
        <v>5145.3698415619529</v>
      </c>
      <c r="BS61" s="121">
        <f>$D$61*((VLOOKUP(BS2,'2020_Jurisdiction_Pop_Est'!$A:$D,4,FALSE))/(VLOOKUP($E$61, '2020_Jurisdiction_Pop_Est'!$P$4:$R$10,3, FALSE)))</f>
        <v>0</v>
      </c>
      <c r="BT61" s="36">
        <f>$D$61*((VLOOKUP(BT2,'2020_Jurisdiction_Pop_Est'!$A:$D,4,FALSE))/(VLOOKUP($E$61, '2020_Jurisdiction_Pop_Est'!$P$4:$R$10,3, FALSE)))</f>
        <v>4002.4745779929526</v>
      </c>
      <c r="BU61" s="292">
        <f>$D$61*((VLOOKUP(BU2,'2020_Jurisdiction_Pop_Est'!$A:$D,4,FALSE))/(VLOOKUP($E$61, '2020_Jurisdiction_Pop_Est'!$P$4:$R$10,3, FALSE)))</f>
        <v>1638.9578103503511</v>
      </c>
      <c r="BV61" s="293">
        <f>$D$61*((VLOOKUP(BV2,'2020_Jurisdiction_Pop_Est'!$A:$D,4,FALSE))/(VLOOKUP($E$61, '2020_Jurisdiction_Pop_Est'!$P$4:$R$10,3, FALSE)))</f>
        <v>546.60607818385006</v>
      </c>
      <c r="BW61" s="34">
        <f>$D$61*((VLOOKUP(BW2,'2020_Jurisdiction_Pop_Est'!$A:$D,4,FALSE))/(VLOOKUP($E$61, '2020_Jurisdiction_Pop_Est'!$P$4:$R$10,3, FALSE)))</f>
        <v>2414.6497600661055</v>
      </c>
      <c r="BX61" s="294">
        <f>$D$61*((VLOOKUP(BX2,'2020_Jurisdiction_Pop_Est'!$A:$D,4,FALSE))/(VLOOKUP($E$61, '2020_Jurisdiction_Pop_Est'!$P$4:$R$10,3, FALSE)))</f>
        <v>101.25293736409238</v>
      </c>
      <c r="BY61" s="37"/>
      <c r="BZ61" s="37"/>
      <c r="CA61" s="37"/>
      <c r="CB61" s="37"/>
      <c r="CC61" s="37"/>
      <c r="CD61" s="37"/>
      <c r="CE61" s="37"/>
      <c r="CF61" s="37"/>
      <c r="CG61" s="37"/>
      <c r="CH61" s="299" t="e">
        <f t="shared" ref="CH61" si="40">SUM(G61:BX61)</f>
        <v>#N/A</v>
      </c>
      <c r="CI61" s="299">
        <f>D61</f>
        <v>173409</v>
      </c>
      <c r="CJ61" s="299" t="e">
        <f>CH61-CI61</f>
        <v>#N/A</v>
      </c>
      <c r="CK61" s="569" t="e">
        <f>(CH61-CI61)/CI61</f>
        <v>#N/A</v>
      </c>
    </row>
    <row r="62" spans="1:89" s="373" customFormat="1" x14ac:dyDescent="0.3">
      <c r="A62" s="18" t="s">
        <v>267</v>
      </c>
      <c r="B62" s="18" t="s">
        <v>268</v>
      </c>
      <c r="C62" s="441" t="s">
        <v>269</v>
      </c>
      <c r="D62" s="440">
        <v>1700</v>
      </c>
      <c r="E62" s="366" t="s">
        <v>220</v>
      </c>
      <c r="F62" s="366" t="s">
        <v>270</v>
      </c>
      <c r="G62" s="278">
        <v>1628</v>
      </c>
      <c r="H62" s="29">
        <v>1628</v>
      </c>
      <c r="I62" s="29">
        <v>1628</v>
      </c>
      <c r="J62" s="29">
        <v>1628</v>
      </c>
      <c r="K62" s="29">
        <v>1628</v>
      </c>
      <c r="L62" s="29">
        <v>1628</v>
      </c>
      <c r="M62" s="29">
        <v>1628</v>
      </c>
      <c r="N62" s="29">
        <v>1628</v>
      </c>
      <c r="O62" s="29">
        <v>1628</v>
      </c>
      <c r="P62" s="29">
        <v>1628</v>
      </c>
      <c r="Q62" s="29">
        <v>1628</v>
      </c>
      <c r="R62" s="29">
        <v>1628</v>
      </c>
      <c r="S62" s="29">
        <v>1628</v>
      </c>
      <c r="T62" s="29">
        <v>1628</v>
      </c>
      <c r="U62" s="29">
        <v>1628</v>
      </c>
      <c r="V62" s="29">
        <v>1628</v>
      </c>
      <c r="W62" s="30">
        <v>1628</v>
      </c>
      <c r="X62" s="30">
        <v>1628</v>
      </c>
      <c r="Y62" s="30">
        <v>1628</v>
      </c>
      <c r="Z62" s="30">
        <v>1628</v>
      </c>
      <c r="AA62" s="30">
        <v>1628</v>
      </c>
      <c r="AB62" s="30">
        <v>1628</v>
      </c>
      <c r="AC62" s="30">
        <v>1628</v>
      </c>
      <c r="AD62" s="30">
        <v>1628</v>
      </c>
      <c r="AE62" s="30">
        <v>1628</v>
      </c>
      <c r="AF62" s="30">
        <v>1628</v>
      </c>
      <c r="AG62" s="30">
        <v>1628</v>
      </c>
      <c r="AH62" s="31">
        <v>1628</v>
      </c>
      <c r="AI62" s="31">
        <v>1628</v>
      </c>
      <c r="AJ62" s="31">
        <v>1628</v>
      </c>
      <c r="AK62" s="31">
        <v>1628</v>
      </c>
      <c r="AL62" s="31">
        <v>1628</v>
      </c>
      <c r="AM62" s="31">
        <v>1628</v>
      </c>
      <c r="AN62" s="31">
        <v>1628</v>
      </c>
      <c r="AO62" s="475">
        <v>1628</v>
      </c>
      <c r="AP62" s="630">
        <v>1628</v>
      </c>
      <c r="AQ62" s="630">
        <v>1628</v>
      </c>
      <c r="AR62" s="476">
        <v>1628</v>
      </c>
      <c r="AS62" s="477">
        <v>1628</v>
      </c>
      <c r="AT62" s="477">
        <v>1628</v>
      </c>
      <c r="AU62" s="477">
        <v>1628</v>
      </c>
      <c r="AV62" s="33">
        <v>1628</v>
      </c>
      <c r="AW62" s="479">
        <v>1628</v>
      </c>
      <c r="AX62" s="479">
        <v>1628</v>
      </c>
      <c r="AY62" s="480">
        <v>1628</v>
      </c>
      <c r="AZ62" s="480">
        <v>1628</v>
      </c>
      <c r="BA62" s="481">
        <v>1628</v>
      </c>
      <c r="BB62" s="575" t="s">
        <v>6</v>
      </c>
      <c r="BC62" s="34">
        <v>1628</v>
      </c>
      <c r="BD62" s="482">
        <v>1628</v>
      </c>
      <c r="BE62" s="483">
        <v>1628</v>
      </c>
      <c r="BF62" s="483">
        <v>1628</v>
      </c>
      <c r="BG62" s="483">
        <v>1628</v>
      </c>
      <c r="BH62" s="484">
        <v>1628</v>
      </c>
      <c r="BI62" s="485">
        <v>1628</v>
      </c>
      <c r="BJ62" s="486">
        <v>1628</v>
      </c>
      <c r="BK62" s="639">
        <v>1628</v>
      </c>
      <c r="BL62" s="575" t="s">
        <v>6</v>
      </c>
      <c r="BM62" s="487">
        <v>1628</v>
      </c>
      <c r="BN62" s="486">
        <v>1628</v>
      </c>
      <c r="BO62" s="575" t="s">
        <v>6</v>
      </c>
      <c r="BP62" s="649">
        <v>1628</v>
      </c>
      <c r="BQ62" s="464">
        <v>1628</v>
      </c>
      <c r="BR62" s="465"/>
      <c r="BS62" s="465">
        <v>1628</v>
      </c>
      <c r="BT62" s="489">
        <v>1628</v>
      </c>
      <c r="BU62" s="490">
        <v>1628</v>
      </c>
      <c r="BV62" s="491">
        <v>1628</v>
      </c>
      <c r="BW62" s="34">
        <v>1628</v>
      </c>
      <c r="BX62" s="483">
        <v>1628</v>
      </c>
      <c r="BY62" s="37">
        <v>1628</v>
      </c>
      <c r="BZ62" s="37">
        <v>1628</v>
      </c>
      <c r="CA62" s="37">
        <v>1628</v>
      </c>
      <c r="CB62" s="37">
        <v>1628</v>
      </c>
      <c r="CC62" s="37">
        <v>1628</v>
      </c>
      <c r="CD62" s="37">
        <v>1628</v>
      </c>
      <c r="CE62" s="37">
        <v>1628</v>
      </c>
      <c r="CF62" s="37">
        <v>1628</v>
      </c>
      <c r="CG62" s="367"/>
      <c r="CH62" s="374"/>
      <c r="CI62" s="367"/>
    </row>
    <row r="63" spans="1:89" s="367" customFormat="1" ht="17.100000000000001" customHeight="1" x14ac:dyDescent="0.3">
      <c r="A63" s="28" t="s">
        <v>271</v>
      </c>
      <c r="B63" s="28" t="s">
        <v>272</v>
      </c>
      <c r="C63" s="432" t="s">
        <v>273</v>
      </c>
      <c r="D63" s="440">
        <v>2000</v>
      </c>
      <c r="E63" s="573" t="s">
        <v>134</v>
      </c>
      <c r="F63" s="131" t="s">
        <v>129</v>
      </c>
      <c r="G63" s="278">
        <f>$D$63*((VLOOKUP(G2,'2020_Jurisdiction_Pop_Est'!$A:$D,4,FALSE))/(VLOOKUP($E$63, '2020_Jurisdiction_Pop_Est'!$P$4:$R$10,3, FALSE)))</f>
        <v>1027.7504006788643</v>
      </c>
      <c r="H63" s="279">
        <f>$D$63*((VLOOKUP(H2,'2020_Jurisdiction_Pop_Est'!$A:$D,4,FALSE))/(VLOOKUP($E$63, '2020_Jurisdiction_Pop_Est'!$P$4:$R$10,3, FALSE)))</f>
        <v>10.313371760294411</v>
      </c>
      <c r="I63" s="279">
        <f>$D$63*((VLOOKUP(I2,'2020_Jurisdiction_Pop_Est'!$A:$D,4,FALSE))/(VLOOKUP($E$63, '2020_Jurisdiction_Pop_Est'!$P$4:$R$10,3, FALSE)))</f>
        <v>7.0143818488744314</v>
      </c>
      <c r="J63" s="279">
        <f>$D$63*((VLOOKUP(J2,'2020_Jurisdiction_Pop_Est'!$A:$D,4,FALSE))/(VLOOKUP($E$63, '2020_Jurisdiction_Pop_Est'!$P$4:$R$10,3, FALSE)))</f>
        <v>705.38874184827591</v>
      </c>
      <c r="K63" s="279">
        <f>$D$63*((VLOOKUP(K2,'2020_Jurisdiction_Pop_Est'!$A:$D,4,FALSE))/(VLOOKUP($E$63, '2020_Jurisdiction_Pop_Est'!$P$4:$R$10,3, FALSE)))</f>
        <v>39.026325512526029</v>
      </c>
      <c r="L63" s="279">
        <f>$D$63*((VLOOKUP(L2,'2020_Jurisdiction_Pop_Est'!$A:$D,4,FALSE))/(VLOOKUP($E$63, '2020_Jurisdiction_Pop_Est'!$P$4:$R$10,3, FALSE)))</f>
        <v>27.783321924212807</v>
      </c>
      <c r="M63" s="279">
        <f>$D$63*((VLOOKUP(M2,'2020_Jurisdiction_Pop_Est'!$A:$D,4,FALSE))/(VLOOKUP($E$63, '2020_Jurisdiction_Pop_Est'!$P$4:$R$10,3, FALSE)))</f>
        <v>6.6024844899220705</v>
      </c>
      <c r="N63" s="279">
        <f>$D$63*((VLOOKUP(N2,'2020_Jurisdiction_Pop_Est'!$A:$D,4,FALSE))/(VLOOKUP($E$63, '2020_Jurisdiction_Pop_Est'!$P$4:$R$10,3, FALSE)))</f>
        <v>32.988976995375843</v>
      </c>
      <c r="O63" s="279">
        <f>$D$63*((VLOOKUP(O2,'2020_Jurisdiction_Pop_Est'!$A:$D,4,FALSE))/(VLOOKUP($E$63, '2020_Jurisdiction_Pop_Est'!$P$4:$R$10,3, FALSE)))</f>
        <v>4.5200357629037713</v>
      </c>
      <c r="P63" s="279">
        <f>$D$63*((VLOOKUP(P2,'2020_Jurisdiction_Pop_Est'!$A:$D,4,FALSE))/(VLOOKUP($E$63, '2020_Jurisdiction_Pop_Est'!$P$4:$R$10,3, FALSE)))</f>
        <v>29.500513644877916</v>
      </c>
      <c r="Q63" s="279">
        <f>$D$63*((VLOOKUP(Q2,'2020_Jurisdiction_Pop_Est'!$A:$D,4,FALSE))/(VLOOKUP($E$63, '2020_Jurisdiction_Pop_Est'!$P$4:$R$10,3, FALSE)))</f>
        <v>8.4696435176561113</v>
      </c>
      <c r="R63" s="279">
        <f>$D$63*((VLOOKUP(R2,'2020_Jurisdiction_Pop_Est'!$A:$D,4,FALSE))/(VLOOKUP($E$63, '2020_Jurisdiction_Pop_Est'!$P$4:$R$10,3, FALSE)))</f>
        <v>29.04238173325367</v>
      </c>
      <c r="S63" s="279">
        <f>$D$63*((VLOOKUP(S2,'2020_Jurisdiction_Pop_Est'!$A:$D,4,FALSE))/(VLOOKUP($E$63, '2020_Jurisdiction_Pop_Est'!$P$4:$R$10,3, FALSE)))</f>
        <v>27.416278910986641</v>
      </c>
      <c r="T63" s="279">
        <f>$D$63*((VLOOKUP(T2,'2020_Jurisdiction_Pop_Est'!$A:$D,4,FALSE))/(VLOOKUP($E$63, '2020_Jurisdiction_Pop_Est'!$P$4:$R$10,3, FALSE)))</f>
        <v>31.361476198643697</v>
      </c>
      <c r="U63" s="279">
        <f>$D$63*((VLOOKUP(U2,'2020_Jurisdiction_Pop_Est'!$A:$D,4,FALSE))/(VLOOKUP($E$63, '2020_Jurisdiction_Pop_Est'!$P$4:$R$10,3, FALSE)))</f>
        <v>14.969149025509065</v>
      </c>
      <c r="V63" s="279">
        <f>$D$63*((VLOOKUP(V2,'2020_Jurisdiction_Pop_Est'!$A:$D,4,FALSE))/(VLOOKUP($E$63, '2020_Jurisdiction_Pop_Est'!$P$4:$R$10,3, FALSE)))</f>
        <v>11.191940931335168</v>
      </c>
      <c r="W63" s="280">
        <f>$D$63*((VLOOKUP(W2,'2020_Jurisdiction_Pop_Est'!$A:$D,4,FALSE))/(VLOOKUP($E$63, '2020_Jurisdiction_Pop_Est'!$P$4:$R$10,3, FALSE)))</f>
        <v>6.2136883627611414</v>
      </c>
      <c r="X63" s="280">
        <f>$D$63*((VLOOKUP(X2,'2020_Jurisdiction_Pop_Est'!$A:$D,4,FALSE))/(VLOOKUP($E$63, '2020_Jurisdiction_Pop_Est'!$P$4:$R$10,3, FALSE)))</f>
        <v>3.2559040841993023</v>
      </c>
      <c r="Y63" s="280">
        <f>$D$63*((VLOOKUP(Y2,'2020_Jurisdiction_Pop_Est'!$A:$D,4,FALSE))/(VLOOKUP($E$63, '2020_Jurisdiction_Pop_Est'!$P$4:$R$10,3, FALSE)))</f>
        <v>7.6269352571183306</v>
      </c>
      <c r="Z63" s="280">
        <f>$D$63*((VLOOKUP(Z2,'2020_Jurisdiction_Pop_Est'!$A:$D,4,FALSE))/(VLOOKUP($E$63, '2020_Jurisdiction_Pop_Est'!$P$4:$R$10,3, FALSE)))</f>
        <v>10.244953552473882</v>
      </c>
      <c r="AA63" s="280">
        <f>$D$63*((VLOOKUP(AA2,'2020_Jurisdiction_Pop_Est'!$A:$D,4,FALSE))/(VLOOKUP($E$63, '2020_Jurisdiction_Pop_Est'!$P$4:$R$10,3, FALSE)))</f>
        <v>8.552485717428258</v>
      </c>
      <c r="AB63" s="280">
        <f>$D$63*((VLOOKUP(AB2,'2020_Jurisdiction_Pop_Est'!$A:$D,4,FALSE))/(VLOOKUP($E$63, '2020_Jurisdiction_Pop_Est'!$P$4:$R$10,3, FALSE)))</f>
        <v>1.9522458082560294</v>
      </c>
      <c r="AC63" s="280">
        <f>$D$63*((VLOOKUP(AC2,'2020_Jurisdiction_Pop_Est'!$A:$D,4,FALSE))/(VLOOKUP($E$63, '2020_Jurisdiction_Pop_Est'!$P$4:$R$10,3, FALSE)))</f>
        <v>2.8889778891955156</v>
      </c>
      <c r="AD63" s="280">
        <f>$D$63*((VLOOKUP(AD2,'2020_Jurisdiction_Pop_Est'!$A:$D,4,FALSE))/(VLOOKUP($E$63, '2020_Jurisdiction_Pop_Est'!$P$4:$R$10,3, FALSE)))</f>
        <v>1.7487960679130703</v>
      </c>
      <c r="AE63" s="280">
        <f>$D$63*((VLOOKUP(AE2,'2020_Jurisdiction_Pop_Est'!$A:$D,4,FALSE))/(VLOOKUP($E$63, '2020_Jurisdiction_Pop_Est'!$P$4:$R$10,3, FALSE)))</f>
        <v>13.060060938354829</v>
      </c>
      <c r="AF63" s="280">
        <f>$D$63*((VLOOKUP(AF2,'2020_Jurisdiction_Pop_Est'!$A:$D,4,FALSE))/(VLOOKUP($E$63, '2020_Jurisdiction_Pop_Est'!$P$4:$R$10,3, FALSE)))</f>
        <v>1.0289072397577987</v>
      </c>
      <c r="AG63" s="280">
        <f>$D$63*((VLOOKUP(AG2,'2020_Jurisdiction_Pop_Est'!$A:$D,4,FALSE))/(VLOOKUP($E$63, '2020_Jurisdiction_Pop_Est'!$P$4:$R$10,3, FALSE)))</f>
        <v>0.7849200831531864</v>
      </c>
      <c r="AH63" s="281">
        <f>$D$63*((VLOOKUP(AH2,'2020_Jurisdiction_Pop_Est'!$A:$D,4,FALSE))/(VLOOKUP($E$63, '2020_Jurisdiction_Pop_Est'!$P$4:$R$10,3, FALSE)))</f>
        <v>1.2867139107884475</v>
      </c>
      <c r="AI63" s="281">
        <f>$D$63*((VLOOKUP(AI2,'2020_Jurisdiction_Pop_Est'!$A:$D,4,FALSE))/(VLOOKUP($E$63, '2020_Jurisdiction_Pop_Est'!$P$4:$R$10,3, FALSE)))</f>
        <v>0.21252664879309266</v>
      </c>
      <c r="AJ63" s="281">
        <f>$D$63*((VLOOKUP(AJ2,'2020_Jurisdiction_Pop_Est'!$A:$D,4,FALSE))/(VLOOKUP($E$63, '2020_Jurisdiction_Pop_Est'!$P$4:$R$10,3, FALSE)))</f>
        <v>0.45211951562976732</v>
      </c>
      <c r="AK63" s="281">
        <f>$D$63*((VLOOKUP(AK2,'2020_Jurisdiction_Pop_Est'!$A:$D,4,FALSE))/(VLOOKUP($E$63, '2020_Jurisdiction_Pop_Est'!$P$4:$R$10,3, FALSE)))</f>
        <v>1.198745707316929</v>
      </c>
      <c r="AL63" s="281" t="e">
        <f>$D$63*((VLOOKUP(AL2,'2020_Jurisdiction_Pop_Est'!$A:$D,4,FALSE))/(VLOOKUP($E$63, '2020_Jurisdiction_Pop_Est'!$P$4:$R$10,3, FALSE)))</f>
        <v>#N/A</v>
      </c>
      <c r="AM63" s="281">
        <f>$D$63*((VLOOKUP(AM2,'2020_Jurisdiction_Pop_Est'!$A:$D,4,FALSE))/(VLOOKUP($E$63, '2020_Jurisdiction_Pop_Est'!$P$4:$R$10,3, FALSE)))</f>
        <v>0.43796396282365579</v>
      </c>
      <c r="AN63" s="281">
        <f>$D$63*((VLOOKUP(AN2,'2020_Jurisdiction_Pop_Est'!$A:$D,4,FALSE))/(VLOOKUP($E$63, '2020_Jurisdiction_Pop_Est'!$P$4:$R$10,3, FALSE)))</f>
        <v>0.76320495421142065</v>
      </c>
      <c r="AO63" s="14">
        <f>$D$63*((VLOOKUP(AO2,'2020_Jurisdiction_Pop_Est'!$A:$D,4,FALSE))/(VLOOKUP($E$63, '2020_Jurisdiction_Pop_Est'!$P$4:$R$10,3, FALSE)))</f>
        <v>162.84964950586263</v>
      </c>
      <c r="AP63" s="630">
        <f>$D$63*((VLOOKUP(AP2,'2020_Jurisdiction_Pop_Est'!$A:$D,4,FALSE))/(VLOOKUP($E$63, '2020_Jurisdiction_Pop_Est'!$P$4:$R$10,3, FALSE)))</f>
        <v>31.940482025340931</v>
      </c>
      <c r="AQ63" s="630">
        <f>$D$63*((VLOOKUP(AQ2,'2020_Jurisdiction_Pop_Est'!$A:$D,4,FALSE))/(VLOOKUP($E$63, '2020_Jurisdiction_Pop_Est'!$P$4:$R$10,3, FALSE)))</f>
        <v>11.251426322901882</v>
      </c>
      <c r="AR63" s="117">
        <f>$D$63*((VLOOKUP(AR2,'2020_Jurisdiction_Pop_Est'!$A:$D,4,FALSE))/(VLOOKUP($E$63, '2020_Jurisdiction_Pop_Est'!$P$4:$R$10,3, FALSE)))</f>
        <v>13.34653561967958</v>
      </c>
      <c r="AS63" s="282">
        <f>$D$63*((VLOOKUP(AS2,'2020_Jurisdiction_Pop_Est'!$A:$D,4,FALSE))/(VLOOKUP($E$63, '2020_Jurisdiction_Pop_Est'!$P$4:$R$10,3, FALSE)))</f>
        <v>0.63353321115447447</v>
      </c>
      <c r="AT63" s="282">
        <f>$D$63*((VLOOKUP(AT2,'2020_Jurisdiction_Pop_Est'!$A:$D,4,FALSE))/(VLOOKUP($E$63, '2020_Jurisdiction_Pop_Est'!$P$4:$R$10,3, FALSE)))</f>
        <v>0.61967707773918868</v>
      </c>
      <c r="AU63" s="282" t="e">
        <f>$D$63*((VLOOKUP(AU2,'2020_Jurisdiction_Pop_Est'!$A:$D,4,FALSE))/(VLOOKUP($E$63, '2020_Jurisdiction_Pop_Est'!$P$4:$R$10,3, FALSE)))</f>
        <v>#N/A</v>
      </c>
      <c r="AV63" s="33">
        <f>$D$63*((VLOOKUP(AV2,'2020_Jurisdiction_Pop_Est'!$A:$D,4,FALSE))/(VLOOKUP($E$63, '2020_Jurisdiction_Pop_Est'!$P$4:$R$10,3, FALSE)))</f>
        <v>121.76263265272938</v>
      </c>
      <c r="AW63" s="120">
        <f>$D$63*((VLOOKUP(AW2,'2020_Jurisdiction_Pop_Est'!$A:$D,4,FALSE))/(VLOOKUP($E$63, '2020_Jurisdiction_Pop_Est'!$P$4:$R$10,3, FALSE)))</f>
        <v>31.287828360892966</v>
      </c>
      <c r="AX63" s="120">
        <f>$D$63*((VLOOKUP(AX2,'2020_Jurisdiction_Pop_Est'!$A:$D,4,FALSE))/(VLOOKUP($E$63, '2020_Jurisdiction_Pop_Est'!$P$4:$R$10,3, FALSE)))</f>
        <v>17.815703491555361</v>
      </c>
      <c r="AY63" s="297">
        <f>$D$63*((VLOOKUP(AY2,'2020_Jurisdiction_Pop_Est'!$A:$D,4,FALSE))/(VLOOKUP($E$63, '2020_Jurisdiction_Pop_Est'!$P$4:$R$10,3, FALSE)))</f>
        <v>5.8635029857879779</v>
      </c>
      <c r="AZ63" s="297">
        <f>$D$63*((VLOOKUP(AZ2,'2020_Jurisdiction_Pop_Est'!$A:$D,4,FALSE))/(VLOOKUP($E$63, '2020_Jurisdiction_Pop_Est'!$P$4:$R$10,3, FALSE)))</f>
        <v>15.758192587850363</v>
      </c>
      <c r="BA63" s="284">
        <f>$D$63*((VLOOKUP(BA2,'2020_Jurisdiction_Pop_Est'!$A:$D,4,FALSE))/(VLOOKUP($E$63, '2020_Jurisdiction_Pop_Est'!$P$4:$R$10,3, FALSE)))</f>
        <v>21.887676026558765</v>
      </c>
      <c r="BB63" s="575"/>
      <c r="BC63" s="34">
        <f>$D$63*((VLOOKUP(BC2,'2020_Jurisdiction_Pop_Est'!$A:$D,4,FALSE))/(VLOOKUP($E$63, '2020_Jurisdiction_Pop_Est'!$P$4:$R$10,3, FALSE)))</f>
        <v>14.21381688040128</v>
      </c>
      <c r="BD63" s="285" t="e">
        <f>$D$63*((VLOOKUP(BD2,'2020_Jurisdiction_Pop_Est'!$A:$D,4,FALSE))/(VLOOKUP($E$63, '2020_Jurisdiction_Pop_Est'!$P$4:$R$10,3, FALSE)))</f>
        <v>#N/A</v>
      </c>
      <c r="BE63" s="286">
        <f>$D$63*((VLOOKUP(BE2,'2020_Jurisdiction_Pop_Est'!$A:$D,4,FALSE))/(VLOOKUP($E$63, '2020_Jurisdiction_Pop_Est'!$P$4:$R$10,3, FALSE)))</f>
        <v>7.6693511913224768</v>
      </c>
      <c r="BF63" s="286">
        <f>$D$63*((VLOOKUP(BF2,'2020_Jurisdiction_Pop_Est'!$A:$D,4,FALSE))/(VLOOKUP($E$63, '2020_Jurisdiction_Pop_Est'!$P$4:$R$10,3, FALSE)))</f>
        <v>3.419016324484446</v>
      </c>
      <c r="BG63" s="286">
        <f>$D$63*((VLOOKUP(BG2,'2020_Jurisdiction_Pop_Est'!$A:$D,4,FALSE))/(VLOOKUP($E$63, '2020_Jurisdiction_Pop_Est'!$P$4:$R$10,3, FALSE)))</f>
        <v>4.8512967449417905</v>
      </c>
      <c r="BH63" s="287">
        <f>$D$63*((VLOOKUP(BH2,'2020_Jurisdiction_Pop_Est'!$A:$D,4,FALSE))/(VLOOKUP($E$63, '2020_Jurisdiction_Pop_Est'!$P$4:$R$10,3, FALSE)))</f>
        <v>35.054674822270329</v>
      </c>
      <c r="BI63" s="288">
        <f>$D$63*((VLOOKUP(BI2,'2020_Jurisdiction_Pop_Est'!$A:$D,4,FALSE))/(VLOOKUP($E$63, '2020_Jurisdiction_Pop_Est'!$P$4:$R$10,3, FALSE)))</f>
        <v>10.162283612443378</v>
      </c>
      <c r="BJ63" s="35">
        <f>$D$63*((VLOOKUP(BJ2,'2020_Jurisdiction_Pop_Est'!$A:$D,4,FALSE))/(VLOOKUP($E$63, '2020_Jurisdiction_Pop_Est'!$P$4:$R$10,3, FALSE)))</f>
        <v>48.221867468784986</v>
      </c>
      <c r="BK63" s="639">
        <f>$D$63*((VLOOKUP(BK2,'2020_Jurisdiction_Pop_Est'!$A:$D,4,FALSE))/(VLOOKUP($E$63, '2020_Jurisdiction_Pop_Est'!$P$4:$R$10,3, FALSE)))</f>
        <v>1.8620298285948236</v>
      </c>
      <c r="BL63" s="575"/>
      <c r="BM63" s="289" t="e">
        <f>$D$63*((VLOOKUP(BM2,'2020_Jurisdiction_Pop_Est'!$A:$D,4,FALSE))/(VLOOKUP($E$63, '2020_Jurisdiction_Pop_Est'!$P$4:$R$10,3, FALSE)))</f>
        <v>#N/A</v>
      </c>
      <c r="BN63" s="35">
        <f>$D$63*((VLOOKUP(BN2,'2020_Jurisdiction_Pop_Est'!$A:$D,4,FALSE))/(VLOOKUP($E$63, '2020_Jurisdiction_Pop_Est'!$P$4:$R$10,3, FALSE)))</f>
        <v>27.146888208753193</v>
      </c>
      <c r="BO63" s="575"/>
      <c r="BP63" s="649">
        <f>$D$63*((VLOOKUP(BP2,'2020_Jurisdiction_Pop_Est'!$A:$D,4,FALSE))/(VLOOKUP($E$63, '2020_Jurisdiction_Pop_Est'!$P$4:$R$10,3, FALSE)))</f>
        <v>10.497413562296158</v>
      </c>
      <c r="BQ63" s="291">
        <f>$D$63*((VLOOKUP(BQ2,'2020_Jurisdiction_Pop_Est'!$A:$D,4,FALSE))/(VLOOKUP($E$63, '2020_Jurisdiction_Pop_Est'!$P$4:$R$10,3, FALSE)))</f>
        <v>3.1658273838267053</v>
      </c>
      <c r="BR63" s="121">
        <f>$D$63*((VLOOKUP(BR2,'2020_Jurisdiction_Pop_Est'!$A:$D,4,FALSE))/(VLOOKUP($E$63, '2020_Jurisdiction_Pop_Est'!$P$4:$R$10,3, FALSE)))</f>
        <v>59.343746190358665</v>
      </c>
      <c r="BS63" s="121">
        <f>$D$63*((VLOOKUP(BS2,'2020_Jurisdiction_Pop_Est'!$A:$D,4,FALSE))/(VLOOKUP($E$63, '2020_Jurisdiction_Pop_Est'!$P$4:$R$10,3, FALSE)))</f>
        <v>0</v>
      </c>
      <c r="BT63" s="36">
        <f>$D$63*((VLOOKUP(BT2,'2020_Jurisdiction_Pop_Est'!$A:$D,4,FALSE))/(VLOOKUP($E$63, '2020_Jurisdiction_Pop_Est'!$P$4:$R$10,3, FALSE)))</f>
        <v>46.162247380389168</v>
      </c>
      <c r="BU63" s="292">
        <f>$D$63*((VLOOKUP(BU2,'2020_Jurisdiction_Pop_Est'!$A:$D,4,FALSE))/(VLOOKUP($E$63, '2020_Jurisdiction_Pop_Est'!$P$4:$R$10,3, FALSE)))</f>
        <v>18.902799858719572</v>
      </c>
      <c r="BV63" s="293">
        <f>$D$63*((VLOOKUP(BV2,'2020_Jurisdiction_Pop_Est'!$A:$D,4,FALSE))/(VLOOKUP($E$63, '2020_Jurisdiction_Pop_Est'!$P$4:$R$10,3, FALSE)))</f>
        <v>6.3042411660738491</v>
      </c>
      <c r="BW63" s="34">
        <f>$D$63*((VLOOKUP(BW2,'2020_Jurisdiction_Pop_Est'!$A:$D,4,FALSE))/(VLOOKUP($E$63, '2020_Jurisdiction_Pop_Est'!$P$4:$R$10,3, FALSE)))</f>
        <v>27.849186144503523</v>
      </c>
      <c r="BX63" s="294">
        <f>$D$63*((VLOOKUP(BX2,'2020_Jurisdiction_Pop_Est'!$A:$D,4,FALSE))/(VLOOKUP($E$63, '2020_Jurisdiction_Pop_Est'!$P$4:$R$10,3, FALSE)))</f>
        <v>1.1677933367252262</v>
      </c>
      <c r="BY63" s="37" t="s">
        <v>6</v>
      </c>
      <c r="BZ63" s="37" t="s">
        <v>6</v>
      </c>
      <c r="CA63" s="37" t="s">
        <v>6</v>
      </c>
      <c r="CB63" s="37" t="s">
        <v>6</v>
      </c>
      <c r="CC63" s="37" t="s">
        <v>6</v>
      </c>
      <c r="CD63" s="37" t="s">
        <v>6</v>
      </c>
      <c r="CE63" s="37" t="s">
        <v>6</v>
      </c>
      <c r="CF63" s="37" t="s">
        <v>6</v>
      </c>
      <c r="CG63" s="37"/>
      <c r="CH63" s="299" t="e">
        <f t="shared" ref="CH63" si="41">SUM(G63:BX63)</f>
        <v>#N/A</v>
      </c>
      <c r="CI63" s="299">
        <f>D63</f>
        <v>2000</v>
      </c>
      <c r="CJ63" s="299" t="e">
        <f>CH63-CI63</f>
        <v>#N/A</v>
      </c>
      <c r="CK63" s="569" t="e">
        <f>(CH63-CI63)/CI63</f>
        <v>#N/A</v>
      </c>
    </row>
    <row r="64" spans="1:89" s="321" customFormat="1" ht="6.75" customHeight="1" x14ac:dyDescent="0.3">
      <c r="A64" s="317"/>
      <c r="B64" s="134"/>
      <c r="C64" s="375"/>
      <c r="D64" s="376"/>
      <c r="E64" s="377"/>
      <c r="F64" s="377"/>
      <c r="G64" s="378"/>
      <c r="H64" s="319"/>
      <c r="I64" s="319"/>
      <c r="J64" s="319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  <c r="X64" s="319"/>
      <c r="Y64" s="319"/>
      <c r="Z64" s="319"/>
      <c r="AA64" s="319"/>
      <c r="AB64" s="319"/>
      <c r="AC64" s="319"/>
      <c r="AD64" s="319"/>
      <c r="AE64" s="319"/>
      <c r="AF64" s="319"/>
      <c r="AG64" s="319"/>
      <c r="AH64" s="319"/>
      <c r="AI64" s="319"/>
      <c r="AJ64" s="319"/>
      <c r="AK64" s="319"/>
      <c r="AL64" s="319"/>
      <c r="AM64" s="319"/>
      <c r="AN64" s="319"/>
      <c r="AO64" s="320"/>
      <c r="AP64" s="319"/>
      <c r="AQ64" s="319"/>
      <c r="AV64" s="320"/>
      <c r="BA64" s="319"/>
      <c r="BB64" s="320"/>
      <c r="BC64" s="320"/>
      <c r="BG64" s="321" t="s">
        <v>6</v>
      </c>
      <c r="BH64" s="319"/>
      <c r="BI64" s="319"/>
      <c r="BJ64" s="320"/>
      <c r="BK64" s="319"/>
      <c r="BL64" s="320"/>
      <c r="BN64" s="320"/>
      <c r="BQ64" s="319"/>
      <c r="BR64" s="319"/>
      <c r="BS64" s="319"/>
      <c r="BT64" s="320"/>
      <c r="BU64" s="319"/>
      <c r="BV64" s="319"/>
      <c r="BW64" s="320"/>
      <c r="BX64" s="319"/>
      <c r="BY64" s="319"/>
      <c r="BZ64" s="319"/>
      <c r="CA64" s="319"/>
      <c r="CB64" s="319"/>
      <c r="CC64" s="319"/>
      <c r="CD64" s="319"/>
      <c r="CE64" s="319"/>
      <c r="CF64" s="319"/>
    </row>
    <row r="65" spans="1:95" s="296" customFormat="1" x14ac:dyDescent="0.3">
      <c r="A65" s="443" t="s">
        <v>274</v>
      </c>
      <c r="B65" s="443" t="s">
        <v>275</v>
      </c>
      <c r="C65" s="124"/>
      <c r="D65" s="127"/>
      <c r="E65" s="128"/>
      <c r="F65" s="128"/>
      <c r="G65" s="278" t="s">
        <v>6</v>
      </c>
      <c r="H65" s="279" t="s">
        <v>6</v>
      </c>
      <c r="I65" s="279" t="s">
        <v>6</v>
      </c>
      <c r="J65" s="279" t="s">
        <v>6</v>
      </c>
      <c r="K65" s="279" t="s">
        <v>6</v>
      </c>
      <c r="L65" s="279" t="s">
        <v>6</v>
      </c>
      <c r="M65" s="279" t="s">
        <v>6</v>
      </c>
      <c r="N65" s="279" t="s">
        <v>6</v>
      </c>
      <c r="O65" s="279" t="s">
        <v>6</v>
      </c>
      <c r="P65" s="279" t="s">
        <v>6</v>
      </c>
      <c r="Q65" s="279" t="s">
        <v>6</v>
      </c>
      <c r="R65" s="279" t="s">
        <v>6</v>
      </c>
      <c r="S65" s="279" t="s">
        <v>6</v>
      </c>
      <c r="T65" s="279" t="s">
        <v>6</v>
      </c>
      <c r="U65" s="279" t="s">
        <v>6</v>
      </c>
      <c r="V65" s="279" t="s">
        <v>6</v>
      </c>
      <c r="W65" s="280" t="s">
        <v>6</v>
      </c>
      <c r="X65" s="280" t="s">
        <v>6</v>
      </c>
      <c r="Y65" s="280" t="s">
        <v>6</v>
      </c>
      <c r="Z65" s="280" t="s">
        <v>6</v>
      </c>
      <c r="AA65" s="280" t="s">
        <v>6</v>
      </c>
      <c r="AB65" s="280" t="s">
        <v>6</v>
      </c>
      <c r="AC65" s="280" t="s">
        <v>6</v>
      </c>
      <c r="AD65" s="280" t="s">
        <v>6</v>
      </c>
      <c r="AE65" s="280" t="s">
        <v>6</v>
      </c>
      <c r="AF65" s="280"/>
      <c r="AG65" s="280"/>
      <c r="AH65" s="281" t="s">
        <v>6</v>
      </c>
      <c r="AI65" s="281" t="s">
        <v>6</v>
      </c>
      <c r="AJ65" s="281" t="s">
        <v>6</v>
      </c>
      <c r="AK65" s="281" t="s">
        <v>6</v>
      </c>
      <c r="AL65" s="281" t="s">
        <v>6</v>
      </c>
      <c r="AM65" s="281" t="s">
        <v>6</v>
      </c>
      <c r="AN65" s="281" t="s">
        <v>6</v>
      </c>
      <c r="AO65" s="14" t="s">
        <v>6</v>
      </c>
      <c r="AP65" s="630" t="s">
        <v>6</v>
      </c>
      <c r="AQ65" s="630" t="s">
        <v>6</v>
      </c>
      <c r="AR65" s="117"/>
      <c r="AS65" s="379"/>
      <c r="AT65" s="379" t="s">
        <v>6</v>
      </c>
      <c r="AU65" s="379"/>
      <c r="AV65" s="33" t="s">
        <v>6</v>
      </c>
      <c r="AW65" s="120" t="s">
        <v>6</v>
      </c>
      <c r="AX65" s="120" t="s">
        <v>6</v>
      </c>
      <c r="AY65" s="297" t="s">
        <v>6</v>
      </c>
      <c r="AZ65" s="297" t="s">
        <v>6</v>
      </c>
      <c r="BA65" s="284"/>
      <c r="BB65" s="575" t="s">
        <v>6</v>
      </c>
      <c r="BC65" s="34" t="s">
        <v>6</v>
      </c>
      <c r="BD65" s="285" t="s">
        <v>6</v>
      </c>
      <c r="BE65" s="286" t="s">
        <v>6</v>
      </c>
      <c r="BF65" s="286" t="s">
        <v>6</v>
      </c>
      <c r="BG65" s="286" t="s">
        <v>6</v>
      </c>
      <c r="BH65" s="287"/>
      <c r="BI65" s="288"/>
      <c r="BJ65" s="35" t="s">
        <v>6</v>
      </c>
      <c r="BK65" s="639" t="s">
        <v>6</v>
      </c>
      <c r="BL65" s="575" t="s">
        <v>6</v>
      </c>
      <c r="BM65" s="123"/>
      <c r="BN65" s="35" t="s">
        <v>6</v>
      </c>
      <c r="BO65" s="575" t="s">
        <v>6</v>
      </c>
      <c r="BP65" s="649"/>
      <c r="BQ65" s="291" t="s">
        <v>6</v>
      </c>
      <c r="BR65" s="121"/>
      <c r="BS65" s="121"/>
      <c r="BT65" s="36" t="s">
        <v>6</v>
      </c>
      <c r="BU65" s="292" t="s">
        <v>6</v>
      </c>
      <c r="BV65" s="293"/>
      <c r="BW65" s="34"/>
      <c r="BX65" s="294"/>
      <c r="BY65" s="295"/>
      <c r="BZ65" s="295"/>
      <c r="CA65" s="295"/>
      <c r="CB65" s="295"/>
      <c r="CC65" s="295"/>
      <c r="CD65" s="295"/>
      <c r="CE65" s="295"/>
      <c r="CF65" s="295"/>
      <c r="CG65" s="300"/>
      <c r="CQ65" s="296" t="s">
        <v>6</v>
      </c>
    </row>
    <row r="66" spans="1:95" s="296" customFormat="1" x14ac:dyDescent="0.3">
      <c r="A66" s="40" t="s">
        <v>276</v>
      </c>
      <c r="B66" s="40" t="s">
        <v>277</v>
      </c>
      <c r="C66" s="442" t="s">
        <v>278</v>
      </c>
      <c r="D66" s="439">
        <v>243956</v>
      </c>
      <c r="E66" s="573" t="s">
        <v>134</v>
      </c>
      <c r="F66" s="332" t="s">
        <v>129</v>
      </c>
      <c r="G66" s="278">
        <f>$D$66*((VLOOKUP(G2,'2020_Jurisdiction_Pop_Est'!$A:$D,4,FALSE))/(VLOOKUP($E$66, '2020_Jurisdiction_Pop_Est'!$P$4:$R$10,3, FALSE)))</f>
        <v>125362.93837400651</v>
      </c>
      <c r="H66" s="279">
        <f>$D$66*((VLOOKUP(H2,'2020_Jurisdiction_Pop_Est'!$A:$D,4,FALSE))/(VLOOKUP($E$66, '2020_Jurisdiction_Pop_Est'!$P$4:$R$10,3, FALSE)))</f>
        <v>1258.0044605771916</v>
      </c>
      <c r="I66" s="279">
        <f>$D$66*((VLOOKUP(I2,'2020_Jurisdiction_Pop_Est'!$A:$D,4,FALSE))/(VLOOKUP($E$66, '2020_Jurisdiction_Pop_Est'!$P$4:$R$10,3, FALSE)))</f>
        <v>855.60026916200547</v>
      </c>
      <c r="J66" s="279">
        <f>$D$66*((VLOOKUP(J2,'2020_Jurisdiction_Pop_Est'!$A:$D,4,FALSE))/(VLOOKUP($E$66, '2020_Jurisdiction_Pop_Est'!$P$4:$R$10,3, FALSE)))</f>
        <v>86041.907953169008</v>
      </c>
      <c r="K66" s="279">
        <f>$D$66*((VLOOKUP(K2,'2020_Jurisdiction_Pop_Est'!$A:$D,4,FALSE))/(VLOOKUP($E$66, '2020_Jurisdiction_Pop_Est'!$P$4:$R$10,3, FALSE)))</f>
        <v>4760.3531333668998</v>
      </c>
      <c r="L66" s="279">
        <f>$D$66*((VLOOKUP(L2,'2020_Jurisdiction_Pop_Est'!$A:$D,4,FALSE))/(VLOOKUP($E$66, '2020_Jurisdiction_Pop_Est'!$P$4:$R$10,3, FALSE)))</f>
        <v>3388.9540416716295</v>
      </c>
      <c r="M66" s="279">
        <f>$D$66*((VLOOKUP(M2,'2020_Jurisdiction_Pop_Est'!$A:$D,4,FALSE))/(VLOOKUP($E$66, '2020_Jurisdiction_Pop_Est'!$P$4:$R$10,3, FALSE)))</f>
        <v>805.35785311171435</v>
      </c>
      <c r="N66" s="279">
        <f>$D$66*((VLOOKUP(N2,'2020_Jurisdiction_Pop_Est'!$A:$D,4,FALSE))/(VLOOKUP($E$66, '2020_Jurisdiction_Pop_Est'!$P$4:$R$10,3, FALSE)))</f>
        <v>4023.9294359419541</v>
      </c>
      <c r="O66" s="279">
        <f>$D$66*((VLOOKUP(O2,'2020_Jurisdiction_Pop_Est'!$A:$D,4,FALSE))/(VLOOKUP($E$66, '2020_Jurisdiction_Pop_Est'!$P$4:$R$10,3, FALSE)))</f>
        <v>551.34492228747615</v>
      </c>
      <c r="P66" s="279">
        <f>$D$66*((VLOOKUP(P2,'2020_Jurisdiction_Pop_Est'!$A:$D,4,FALSE))/(VLOOKUP($E$66, '2020_Jurisdiction_Pop_Est'!$P$4:$R$10,3, FALSE)))</f>
        <v>3598.4136533749188</v>
      </c>
      <c r="Q66" s="279">
        <f>$D$66*((VLOOKUP(Q2,'2020_Jurisdiction_Pop_Est'!$A:$D,4,FALSE))/(VLOOKUP($E$66, '2020_Jurisdiction_Pop_Est'!$P$4:$R$10,3, FALSE)))</f>
        <v>1033.1101769966572</v>
      </c>
      <c r="R66" s="279">
        <f>$D$66*((VLOOKUP(R2,'2020_Jurisdiction_Pop_Est'!$A:$D,4,FALSE))/(VLOOKUP($E$66, '2020_Jurisdiction_Pop_Est'!$P$4:$R$10,3, FALSE)))</f>
        <v>3542.5316390588159</v>
      </c>
      <c r="S66" s="279">
        <f>$D$66*((VLOOKUP(S2,'2020_Jurisdiction_Pop_Est'!$A:$D,4,FALSE))/(VLOOKUP($E$66, '2020_Jurisdiction_Pop_Est'!$P$4:$R$10,3, FALSE)))</f>
        <v>3344.1828690043285</v>
      </c>
      <c r="T66" s="279">
        <f>$D$66*((VLOOKUP(T2,'2020_Jurisdiction_Pop_Est'!$A:$D,4,FALSE))/(VLOOKUP($E$66, '2020_Jurisdiction_Pop_Est'!$P$4:$R$10,3, FALSE)))</f>
        <v>3825.4101437581612</v>
      </c>
      <c r="U66" s="279">
        <f>$D$66*((VLOOKUP(U2,'2020_Jurisdiction_Pop_Est'!$A:$D,4,FALSE))/(VLOOKUP($E$66, '2020_Jurisdiction_Pop_Est'!$P$4:$R$10,3, FALSE)))</f>
        <v>1825.9068598335448</v>
      </c>
      <c r="V66" s="279">
        <f>$D$66*((VLOOKUP(V2,'2020_Jurisdiction_Pop_Est'!$A:$D,4,FALSE))/(VLOOKUP($E$66, '2020_Jurisdiction_Pop_Est'!$P$4:$R$10,3, FALSE)))</f>
        <v>1365.1705709224011</v>
      </c>
      <c r="W66" s="280">
        <f>$D$66*((VLOOKUP(W2,'2020_Jurisdiction_Pop_Est'!$A:$D,4,FALSE))/(VLOOKUP($E$66, '2020_Jurisdiction_Pop_Est'!$P$4:$R$10,3, FALSE)))</f>
        <v>757.93327911287849</v>
      </c>
      <c r="X66" s="280">
        <f>$D$66*((VLOOKUP(X2,'2020_Jurisdiction_Pop_Est'!$A:$D,4,FALSE))/(VLOOKUP($E$66, '2020_Jurisdiction_Pop_Est'!$P$4:$R$10,3, FALSE)))</f>
        <v>397.14866838246252</v>
      </c>
      <c r="Y66" s="280">
        <f>$D$66*((VLOOKUP(Y2,'2020_Jurisdiction_Pop_Est'!$A:$D,4,FALSE))/(VLOOKUP($E$66, '2020_Jurisdiction_Pop_Est'!$P$4:$R$10,3, FALSE)))</f>
        <v>930.3183087927797</v>
      </c>
      <c r="Z66" s="280">
        <f>$D$66*((VLOOKUP(Z2,'2020_Jurisdiction_Pop_Est'!$A:$D,4,FALSE))/(VLOOKUP($E$66, '2020_Jurisdiction_Pop_Est'!$P$4:$R$10,3, FALSE)))</f>
        <v>1249.6589444236592</v>
      </c>
      <c r="AA66" s="280">
        <f>$D$66*((VLOOKUP(AA2,'2020_Jurisdiction_Pop_Est'!$A:$D,4,FALSE))/(VLOOKUP($E$66, '2020_Jurisdiction_Pop_Est'!$P$4:$R$10,3, FALSE)))</f>
        <v>1043.2151028404639</v>
      </c>
      <c r="AB66" s="280">
        <f>$D$66*((VLOOKUP(AB2,'2020_Jurisdiction_Pop_Est'!$A:$D,4,FALSE))/(VLOOKUP($E$66, '2020_Jurisdiction_Pop_Est'!$P$4:$R$10,3, FALSE)))</f>
        <v>238.13103919945397</v>
      </c>
      <c r="AC66" s="280">
        <f>$D$66*((VLOOKUP(AC2,'2020_Jurisdiction_Pop_Est'!$A:$D,4,FALSE))/(VLOOKUP($E$66, '2020_Jurisdiction_Pop_Est'!$P$4:$R$10,3, FALSE)))</f>
        <v>352.3917449682906</v>
      </c>
      <c r="AD66" s="280">
        <f>$D$66*((VLOOKUP(AD2,'2020_Jurisdiction_Pop_Est'!$A:$D,4,FALSE))/(VLOOKUP($E$66, '2020_Jurisdiction_Pop_Est'!$P$4:$R$10,3, FALSE)))</f>
        <v>213.3146467719005</v>
      </c>
      <c r="AE66" s="280">
        <f>$D$66*((VLOOKUP(AE2,'2020_Jurisdiction_Pop_Est'!$A:$D,4,FALSE))/(VLOOKUP($E$66, '2020_Jurisdiction_Pop_Est'!$P$4:$R$10,3, FALSE)))</f>
        <v>1593.0401131386452</v>
      </c>
      <c r="AF66" s="280">
        <f>$D$66*((VLOOKUP(AF2,'2020_Jurisdiction_Pop_Est'!$A:$D,4,FALSE))/(VLOOKUP($E$66, '2020_Jurisdiction_Pop_Est'!$P$4:$R$10,3, FALSE)))</f>
        <v>125.50404729117679</v>
      </c>
      <c r="AG66" s="280">
        <f>$D$66*((VLOOKUP(AG2,'2020_Jurisdiction_Pop_Est'!$A:$D,4,FALSE))/(VLOOKUP($E$66, '2020_Jurisdiction_Pop_Est'!$P$4:$R$10,3, FALSE)))</f>
        <v>95.74298190285937</v>
      </c>
      <c r="AH66" s="281">
        <f>$D$66*((VLOOKUP(AH2,'2020_Jurisdiction_Pop_Est'!$A:$D,4,FALSE))/(VLOOKUP($E$66, '2020_Jurisdiction_Pop_Est'!$P$4:$R$10,3, FALSE)))</f>
        <v>156.95078941015325</v>
      </c>
      <c r="AI66" s="281">
        <f>$D$66*((VLOOKUP(AI2,'2020_Jurisdiction_Pop_Est'!$A:$D,4,FALSE))/(VLOOKUP($E$66, '2020_Jurisdiction_Pop_Est'!$P$4:$R$10,3, FALSE)))</f>
        <v>25.923575566483855</v>
      </c>
      <c r="AJ66" s="281">
        <f>$D$66*((VLOOKUP(AJ2,'2020_Jurisdiction_Pop_Est'!$A:$D,4,FALSE))/(VLOOKUP($E$66, '2020_Jurisdiction_Pop_Est'!$P$4:$R$10,3, FALSE)))</f>
        <v>55.148634277487758</v>
      </c>
      <c r="AK66" s="281">
        <f>$D$66*((VLOOKUP(AK2,'2020_Jurisdiction_Pop_Est'!$A:$D,4,FALSE))/(VLOOKUP($E$66, '2020_Jurisdiction_Pop_Est'!$P$4:$R$10,3, FALSE)))</f>
        <v>146.22060388710437</v>
      </c>
      <c r="AL66" s="281" t="e">
        <f>$D$66*((VLOOKUP(AL2,'2020_Jurisdiction_Pop_Est'!$A:$D,4,FALSE))/(VLOOKUP($E$66, '2020_Jurisdiction_Pop_Est'!$P$4:$R$10,3, FALSE)))</f>
        <v>#N/A</v>
      </c>
      <c r="AM66" s="281">
        <f>$D$66*((VLOOKUP(AM2,'2020_Jurisdiction_Pop_Est'!$A:$D,4,FALSE))/(VLOOKUP($E$66, '2020_Jurisdiction_Pop_Est'!$P$4:$R$10,3, FALSE)))</f>
        <v>53.421968257303888</v>
      </c>
      <c r="AN66" s="281">
        <f>$D$66*((VLOOKUP(AN2,'2020_Jurisdiction_Pop_Est'!$A:$D,4,FALSE))/(VLOOKUP($E$66, '2020_Jurisdiction_Pop_Est'!$P$4:$R$10,3, FALSE)))</f>
        <v>93.094213904800668</v>
      </c>
      <c r="AO66" s="14">
        <f>$D$66*((VLOOKUP(AO2,'2020_Jurisdiction_Pop_Est'!$A:$D,4,FALSE))/(VLOOKUP($E$66, '2020_Jurisdiction_Pop_Est'!$P$4:$R$10,3, FALSE)))</f>
        <v>19864.074547426113</v>
      </c>
      <c r="AP66" s="630">
        <f>$D$66*((VLOOKUP(AP2,'2020_Jurisdiction_Pop_Est'!$A:$D,4,FALSE))/(VLOOKUP($E$66, '2020_Jurisdiction_Pop_Est'!$P$4:$R$10,3, FALSE)))</f>
        <v>3896.036116487036</v>
      </c>
      <c r="AQ66" s="630">
        <f>$D$66*((VLOOKUP(AQ2,'2020_Jurisdiction_Pop_Est'!$A:$D,4,FALSE))/(VLOOKUP($E$66, '2020_Jurisdiction_Pop_Est'!$P$4:$R$10,3, FALSE)))</f>
        <v>1372.4264800149258</v>
      </c>
      <c r="AR66" s="117">
        <f>$D$66*((VLOOKUP(AR2,'2020_Jurisdiction_Pop_Est'!$A:$D,4,FALSE))/(VLOOKUP($E$66, '2020_Jurisdiction_Pop_Est'!$P$4:$R$10,3, FALSE)))</f>
        <v>1627.9837218172759</v>
      </c>
      <c r="AS66" s="282">
        <f>$D$66*((VLOOKUP(AS2,'2020_Jurisdiction_Pop_Est'!$A:$D,4,FALSE))/(VLOOKUP($E$66, '2020_Jurisdiction_Pop_Est'!$P$4:$R$10,3, FALSE)))</f>
        <v>77.277114030200494</v>
      </c>
      <c r="AT66" s="282">
        <f>$D$66*((VLOOKUP(AT2,'2020_Jurisdiction_Pop_Est'!$A:$D,4,FALSE))/(VLOOKUP($E$66, '2020_Jurisdiction_Pop_Est'!$P$4:$R$10,3, FALSE)))</f>
        <v>75.586970588470763</v>
      </c>
      <c r="AU66" s="282" t="e">
        <f>$D$66*((VLOOKUP(AU2,'2020_Jurisdiction_Pop_Est'!$A:$D,4,FALSE))/(VLOOKUP($E$66, '2020_Jurisdiction_Pop_Est'!$P$4:$R$10,3, FALSE)))</f>
        <v>#N/A</v>
      </c>
      <c r="AV66" s="33">
        <f>$D$66*((VLOOKUP(AV2,'2020_Jurisdiction_Pop_Est'!$A:$D,4,FALSE))/(VLOOKUP($E$66, '2020_Jurisdiction_Pop_Est'!$P$4:$R$10,3, FALSE)))</f>
        <v>14852.362405714624</v>
      </c>
      <c r="AW66" s="120">
        <f>$D$66*((VLOOKUP(AW2,'2020_Jurisdiction_Pop_Est'!$A:$D,4,FALSE))/(VLOOKUP($E$66, '2020_Jurisdiction_Pop_Est'!$P$4:$R$10,3, FALSE)))</f>
        <v>3816.426727805002</v>
      </c>
      <c r="AX66" s="120">
        <f>$D$66*((VLOOKUP(AX2,'2020_Jurisdiction_Pop_Est'!$A:$D,4,FALSE))/(VLOOKUP($E$66, '2020_Jurisdiction_Pop_Est'!$P$4:$R$10,3, FALSE)))</f>
        <v>2173.1238804929399</v>
      </c>
      <c r="AY66" s="297">
        <f>$D$66*((VLOOKUP(AY2,'2020_Jurisdiction_Pop_Est'!$A:$D,4,FALSE))/(VLOOKUP($E$66, '2020_Jurisdiction_Pop_Est'!$P$4:$R$10,3, FALSE)))</f>
        <v>715.21836720044598</v>
      </c>
      <c r="AZ66" s="297">
        <f>$D$66*((VLOOKUP(AZ2,'2020_Jurisdiction_Pop_Est'!$A:$D,4,FALSE))/(VLOOKUP($E$66, '2020_Jurisdiction_Pop_Est'!$P$4:$R$10,3, FALSE)))</f>
        <v>1922.1528154808116</v>
      </c>
      <c r="BA66" s="284">
        <f>$D$66*((VLOOKUP(BA2,'2020_Jurisdiction_Pop_Est'!$A:$D,4,FALSE))/(VLOOKUP($E$66, '2020_Jurisdiction_Pop_Est'!$P$4:$R$10,3, FALSE)))</f>
        <v>2669.814946367585</v>
      </c>
      <c r="BB66" s="575"/>
      <c r="BC66" s="34">
        <f>$D$66*((VLOOKUP(BC2,'2020_Jurisdiction_Pop_Est'!$A:$D,4,FALSE))/(VLOOKUP($E$66, '2020_Jurisdiction_Pop_Est'!$P$4:$R$10,3, FALSE)))</f>
        <v>1733.7729554375874</v>
      </c>
      <c r="BD66" s="285" t="e">
        <f>$D$66*((VLOOKUP(BD2,'2020_Jurisdiction_Pop_Est'!$A:$D,4,FALSE))/(VLOOKUP($E$66, '2020_Jurisdiction_Pop_Est'!$P$4:$R$10,3, FALSE)))</f>
        <v>#N/A</v>
      </c>
      <c r="BE66" s="286">
        <f>$D$66*((VLOOKUP(BE2,'2020_Jurisdiction_Pop_Est'!$A:$D,4,FALSE))/(VLOOKUP($E$66, '2020_Jurisdiction_Pop_Est'!$P$4:$R$10,3, FALSE)))</f>
        <v>935.49211961513299</v>
      </c>
      <c r="BF66" s="286">
        <f>$D$66*((VLOOKUP(BF2,'2020_Jurisdiction_Pop_Est'!$A:$D,4,FALSE))/(VLOOKUP($E$66, '2020_Jurisdiction_Pop_Est'!$P$4:$R$10,3, FALSE)))</f>
        <v>417.04477322796379</v>
      </c>
      <c r="BG66" s="286">
        <f>$D$66*((VLOOKUP(BG2,'2020_Jurisdiction_Pop_Est'!$A:$D,4,FALSE))/(VLOOKUP($E$66, '2020_Jurisdiction_Pop_Est'!$P$4:$R$10,3, FALSE)))</f>
        <v>591.7514743545097</v>
      </c>
      <c r="BH66" s="287">
        <f>$D$66*((VLOOKUP(BH2,'2020_Jurisdiction_Pop_Est'!$A:$D,4,FALSE))/(VLOOKUP($E$66, '2020_Jurisdiction_Pop_Est'!$P$4:$R$10,3, FALSE)))</f>
        <v>4275.8991254708899</v>
      </c>
      <c r="BI66" s="288">
        <f>$D$66*((VLOOKUP(BI2,'2020_Jurisdiction_Pop_Est'!$A:$D,4,FALSE))/(VLOOKUP($E$66, '2020_Jurisdiction_Pop_Est'!$P$4:$R$10,3, FALSE)))</f>
        <v>1239.5750304786184</v>
      </c>
      <c r="BJ66" s="35">
        <f>$D$66*((VLOOKUP(BJ2,'2020_Jurisdiction_Pop_Est'!$A:$D,4,FALSE))/(VLOOKUP($E$66, '2020_Jurisdiction_Pop_Est'!$P$4:$R$10,3, FALSE)))</f>
        <v>5882.0069501074549</v>
      </c>
      <c r="BK66" s="639">
        <f>$D$66*((VLOOKUP(BK2,'2020_Jurisdiction_Pop_Est'!$A:$D,4,FALSE))/(VLOOKUP($E$66, '2020_Jurisdiction_Pop_Est'!$P$4:$R$10,3, FALSE)))</f>
        <v>227.12667443233937</v>
      </c>
      <c r="BL66" s="575"/>
      <c r="BM66" s="289" t="e">
        <f>$D$66*((VLOOKUP(BM2,'2020_Jurisdiction_Pop_Est'!$A:$D,4,FALSE))/(VLOOKUP($E$66, '2020_Jurisdiction_Pop_Est'!$P$4:$R$10,3, FALSE)))</f>
        <v>#N/A</v>
      </c>
      <c r="BN66" s="35">
        <f>$D$66*((VLOOKUP(BN2,'2020_Jurisdiction_Pop_Est'!$A:$D,4,FALSE))/(VLOOKUP($E$66, '2020_Jurisdiction_Pop_Est'!$P$4:$R$10,3, FALSE)))</f>
        <v>3311.323129927297</v>
      </c>
      <c r="BO66" s="575"/>
      <c r="BP66" s="649">
        <f>$D$66*((VLOOKUP(BP2,'2020_Jurisdiction_Pop_Est'!$A:$D,4,FALSE))/(VLOOKUP($E$66, '2020_Jurisdiction_Pop_Est'!$P$4:$R$10,3, FALSE)))</f>
        <v>1280.4535115017609</v>
      </c>
      <c r="BQ66" s="291">
        <f>$D$66*((VLOOKUP(BQ2,'2020_Jurisdiction_Pop_Est'!$A:$D,4,FALSE))/(VLOOKUP($E$66, '2020_Jurisdiction_Pop_Est'!$P$4:$R$10,3, FALSE)))</f>
        <v>386.16129262441382</v>
      </c>
      <c r="BR66" s="121">
        <f>$D$66*((VLOOKUP(BR2,'2020_Jurisdiction_Pop_Est'!$A:$D,4,FALSE))/(VLOOKUP($E$66, '2020_Jurisdiction_Pop_Est'!$P$4:$R$10,3, FALSE)))</f>
        <v>7238.6314728075686</v>
      </c>
      <c r="BS66" s="121">
        <f>$D$66*((VLOOKUP(BS2,'2020_Jurisdiction_Pop_Est'!$A:$D,4,FALSE))/(VLOOKUP($E$66, '2020_Jurisdiction_Pop_Est'!$P$4:$R$10,3, FALSE)))</f>
        <v>0</v>
      </c>
      <c r="BT66" s="36">
        <f>$D$66*((VLOOKUP(BT2,'2020_Jurisdiction_Pop_Est'!$A:$D,4,FALSE))/(VLOOKUP($E$66, '2020_Jurisdiction_Pop_Est'!$P$4:$R$10,3, FALSE)))</f>
        <v>5630.7786109651097</v>
      </c>
      <c r="BU66" s="292">
        <f>$D$66*((VLOOKUP(BU2,'2020_Jurisdiction_Pop_Est'!$A:$D,4,FALSE))/(VLOOKUP($E$66, '2020_Jurisdiction_Pop_Est'!$P$4:$R$10,3, FALSE)))</f>
        <v>2305.7257211668962</v>
      </c>
      <c r="BV66" s="293">
        <f>$D$66*((VLOOKUP(BV2,'2020_Jurisdiction_Pop_Est'!$A:$D,4,FALSE))/(VLOOKUP($E$66, '2020_Jurisdiction_Pop_Est'!$P$4:$R$10,3, FALSE)))</f>
        <v>768.97872895535602</v>
      </c>
      <c r="BW66" s="34">
        <f>$D$66*((VLOOKUP(BW2,'2020_Jurisdiction_Pop_Est'!$A:$D,4,FALSE))/(VLOOKUP($E$66, '2020_Jurisdiction_Pop_Est'!$P$4:$R$10,3, FALSE)))</f>
        <v>3396.9880275342507</v>
      </c>
      <c r="BX66" s="294">
        <f>$D$66*((VLOOKUP(BX2,'2020_Jurisdiction_Pop_Est'!$A:$D,4,FALSE))/(VLOOKUP($E$66, '2020_Jurisdiction_Pop_Est'!$P$4:$R$10,3, FALSE)))</f>
        <v>142.44509562706963</v>
      </c>
      <c r="BY66" s="19" t="s">
        <v>6</v>
      </c>
      <c r="BZ66" s="19" t="s">
        <v>6</v>
      </c>
      <c r="CA66" s="19" t="s">
        <v>6</v>
      </c>
      <c r="CB66" s="19" t="s">
        <v>6</v>
      </c>
      <c r="CC66" s="19" t="s">
        <v>6</v>
      </c>
      <c r="CD66" s="19" t="s">
        <v>6</v>
      </c>
      <c r="CE66" s="19" t="s">
        <v>6</v>
      </c>
      <c r="CF66" s="19" t="s">
        <v>130</v>
      </c>
      <c r="CG66" s="300"/>
      <c r="CH66" s="299" t="e">
        <f t="shared" ref="CH66" si="42">SUM(G66:BX66)</f>
        <v>#N/A</v>
      </c>
      <c r="CI66" s="299">
        <f>D66</f>
        <v>243956</v>
      </c>
      <c r="CJ66" s="299" t="e">
        <f>CH66-CI66</f>
        <v>#N/A</v>
      </c>
      <c r="CK66" s="569" t="e">
        <f>(CH66-CI66)/CI66</f>
        <v>#N/A</v>
      </c>
      <c r="CQ66" s="37" t="s">
        <v>6</v>
      </c>
    </row>
    <row r="67" spans="1:95" s="367" customFormat="1" x14ac:dyDescent="0.3">
      <c r="A67" s="18" t="s">
        <v>279</v>
      </c>
      <c r="B67" s="18" t="s">
        <v>280</v>
      </c>
      <c r="C67" s="442" t="s">
        <v>281</v>
      </c>
      <c r="D67" s="420">
        <v>15000</v>
      </c>
      <c r="E67" s="128" t="s">
        <v>282</v>
      </c>
      <c r="F67" s="128" t="s">
        <v>283</v>
      </c>
      <c r="G67" s="278">
        <v>15000</v>
      </c>
      <c r="H67" s="29">
        <v>15000</v>
      </c>
      <c r="I67" s="29">
        <v>15000</v>
      </c>
      <c r="J67" s="29">
        <v>15000</v>
      </c>
      <c r="K67" s="29">
        <v>15000</v>
      </c>
      <c r="L67" s="29">
        <v>15000</v>
      </c>
      <c r="M67" s="29">
        <v>15000</v>
      </c>
      <c r="N67" s="29">
        <v>15000</v>
      </c>
      <c r="O67" s="29">
        <v>15000</v>
      </c>
      <c r="P67" s="29">
        <v>15000</v>
      </c>
      <c r="Q67" s="29">
        <v>15000</v>
      </c>
      <c r="R67" s="29">
        <v>15000</v>
      </c>
      <c r="S67" s="29">
        <v>15000</v>
      </c>
      <c r="T67" s="29">
        <v>15000</v>
      </c>
      <c r="U67" s="29">
        <v>15000</v>
      </c>
      <c r="V67" s="29">
        <v>15000</v>
      </c>
      <c r="W67" s="30">
        <v>15000</v>
      </c>
      <c r="X67" s="30">
        <v>15000</v>
      </c>
      <c r="Y67" s="30">
        <v>15000</v>
      </c>
      <c r="Z67" s="30">
        <v>15000</v>
      </c>
      <c r="AA67" s="30">
        <v>15000</v>
      </c>
      <c r="AB67" s="30">
        <v>15000</v>
      </c>
      <c r="AC67" s="30">
        <v>15000</v>
      </c>
      <c r="AD67" s="30">
        <v>15000</v>
      </c>
      <c r="AE67" s="30">
        <v>15000</v>
      </c>
      <c r="AF67" s="30">
        <v>15000</v>
      </c>
      <c r="AG67" s="30">
        <v>15000</v>
      </c>
      <c r="AH67" s="31">
        <v>15000</v>
      </c>
      <c r="AI67" s="31">
        <v>15000</v>
      </c>
      <c r="AJ67" s="31">
        <v>15000</v>
      </c>
      <c r="AK67" s="31">
        <v>15000</v>
      </c>
      <c r="AL67" s="31">
        <v>15000</v>
      </c>
      <c r="AM67" s="31">
        <v>15000</v>
      </c>
      <c r="AN67" s="31">
        <v>15000</v>
      </c>
      <c r="AO67" s="14">
        <v>15000</v>
      </c>
      <c r="AP67" s="630">
        <v>15000</v>
      </c>
      <c r="AQ67" s="630">
        <v>15000</v>
      </c>
      <c r="AR67" s="117">
        <v>15000</v>
      </c>
      <c r="AS67" s="282">
        <v>15000</v>
      </c>
      <c r="AT67" s="282">
        <v>15000</v>
      </c>
      <c r="AU67" s="282">
        <v>15000</v>
      </c>
      <c r="AV67" s="282">
        <v>15000</v>
      </c>
      <c r="AW67" s="120">
        <v>15000</v>
      </c>
      <c r="AX67" s="120">
        <v>15000</v>
      </c>
      <c r="AY67" s="297">
        <v>15000</v>
      </c>
      <c r="AZ67" s="297">
        <v>15000</v>
      </c>
      <c r="BA67" s="284" t="s">
        <v>6</v>
      </c>
      <c r="BB67" s="575" t="s">
        <v>6</v>
      </c>
      <c r="BC67" s="34">
        <v>15000</v>
      </c>
      <c r="BD67" s="285">
        <v>15000</v>
      </c>
      <c r="BE67" s="286">
        <v>15000</v>
      </c>
      <c r="BF67" s="286">
        <v>15000</v>
      </c>
      <c r="BG67" s="286">
        <v>15000</v>
      </c>
      <c r="BH67" s="287">
        <v>15000</v>
      </c>
      <c r="BI67" s="288">
        <v>15000</v>
      </c>
      <c r="BJ67" s="35">
        <v>15000</v>
      </c>
      <c r="BK67" s="639">
        <v>15000</v>
      </c>
      <c r="BL67" s="575" t="s">
        <v>6</v>
      </c>
      <c r="BM67" s="289">
        <v>15000</v>
      </c>
      <c r="BN67" s="35">
        <v>15000</v>
      </c>
      <c r="BO67" s="575"/>
      <c r="BP67" s="649">
        <v>15000</v>
      </c>
      <c r="BQ67" s="291">
        <v>15000</v>
      </c>
      <c r="BR67" s="121"/>
      <c r="BS67" s="121"/>
      <c r="BT67" s="36">
        <v>15000</v>
      </c>
      <c r="BU67" s="292">
        <v>15000</v>
      </c>
      <c r="BV67" s="293">
        <v>15000</v>
      </c>
      <c r="BW67" s="34" t="s">
        <v>6</v>
      </c>
      <c r="BX67" s="294" t="s">
        <v>6</v>
      </c>
      <c r="BY67" s="367">
        <v>15000</v>
      </c>
      <c r="BZ67" s="367">
        <v>15000</v>
      </c>
      <c r="CA67" s="367">
        <v>15000</v>
      </c>
      <c r="CB67" s="367">
        <v>15000</v>
      </c>
      <c r="CC67" s="367">
        <v>15000</v>
      </c>
      <c r="CD67" s="367">
        <v>15000</v>
      </c>
      <c r="CE67" s="367">
        <v>15000</v>
      </c>
      <c r="CF67" s="367">
        <v>15000</v>
      </c>
      <c r="CG67" s="37"/>
      <c r="CH67" s="67"/>
    </row>
    <row r="68" spans="1:95" s="296" customFormat="1" x14ac:dyDescent="0.3">
      <c r="A68" s="18" t="s">
        <v>284</v>
      </c>
      <c r="B68" s="18" t="s">
        <v>285</v>
      </c>
      <c r="C68" s="442" t="s">
        <v>281</v>
      </c>
      <c r="D68" s="420">
        <v>99950</v>
      </c>
      <c r="E68" s="332" t="s">
        <v>220</v>
      </c>
      <c r="F68" s="366" t="s">
        <v>270</v>
      </c>
      <c r="G68" s="278">
        <v>98300</v>
      </c>
      <c r="H68" s="41">
        <v>98300</v>
      </c>
      <c r="I68" s="41">
        <v>98301</v>
      </c>
      <c r="J68" s="41">
        <v>98302</v>
      </c>
      <c r="K68" s="41">
        <v>98303</v>
      </c>
      <c r="L68" s="41">
        <v>98304</v>
      </c>
      <c r="M68" s="41">
        <v>98305</v>
      </c>
      <c r="N68" s="41">
        <v>98306</v>
      </c>
      <c r="O68" s="41">
        <v>98307</v>
      </c>
      <c r="P68" s="41">
        <v>98308</v>
      </c>
      <c r="Q68" s="41">
        <v>98309</v>
      </c>
      <c r="R68" s="41">
        <v>98310</v>
      </c>
      <c r="S68" s="41">
        <v>98311</v>
      </c>
      <c r="T68" s="41">
        <v>98312</v>
      </c>
      <c r="U68" s="41">
        <v>98313</v>
      </c>
      <c r="V68" s="41">
        <v>98314</v>
      </c>
      <c r="W68" s="42">
        <v>98315</v>
      </c>
      <c r="X68" s="42">
        <v>98316</v>
      </c>
      <c r="Y68" s="42">
        <v>98317</v>
      </c>
      <c r="Z68" s="42">
        <v>98318</v>
      </c>
      <c r="AA68" s="42">
        <v>98319</v>
      </c>
      <c r="AB68" s="42">
        <v>98320</v>
      </c>
      <c r="AC68" s="42">
        <v>98321</v>
      </c>
      <c r="AD68" s="42">
        <v>98322</v>
      </c>
      <c r="AE68" s="42">
        <v>98323</v>
      </c>
      <c r="AF68" s="42">
        <v>98324</v>
      </c>
      <c r="AG68" s="42">
        <v>98325</v>
      </c>
      <c r="AH68" s="43">
        <v>98325</v>
      </c>
      <c r="AI68" s="43">
        <v>98325</v>
      </c>
      <c r="AJ68" s="43">
        <v>98325</v>
      </c>
      <c r="AK68" s="43">
        <v>98325</v>
      </c>
      <c r="AL68" s="43">
        <v>98325</v>
      </c>
      <c r="AM68" s="43">
        <v>98325</v>
      </c>
      <c r="AN68" s="43">
        <v>98325</v>
      </c>
      <c r="AO68" s="43">
        <v>98325</v>
      </c>
      <c r="AP68" s="281">
        <v>98325</v>
      </c>
      <c r="AQ68" s="281">
        <v>98325</v>
      </c>
      <c r="AR68" s="43">
        <v>98325</v>
      </c>
      <c r="AS68" s="43">
        <v>98325</v>
      </c>
      <c r="AT68" s="43">
        <v>98325</v>
      </c>
      <c r="AU68" s="43">
        <v>98325</v>
      </c>
      <c r="AV68" s="43">
        <v>98325</v>
      </c>
      <c r="AW68" s="43">
        <v>98325</v>
      </c>
      <c r="AX68" s="43">
        <v>98325</v>
      </c>
      <c r="AY68" s="43">
        <v>98325</v>
      </c>
      <c r="AZ68" s="43">
        <v>98325</v>
      </c>
      <c r="BA68" s="43">
        <v>98325</v>
      </c>
      <c r="BB68" s="575" t="s">
        <v>6</v>
      </c>
      <c r="BC68" s="43">
        <v>98325</v>
      </c>
      <c r="BD68" s="43">
        <v>98325</v>
      </c>
      <c r="BE68" s="43">
        <v>98325</v>
      </c>
      <c r="BF68" s="43">
        <v>98325</v>
      </c>
      <c r="BG68" s="43">
        <v>98325</v>
      </c>
      <c r="BH68" s="43">
        <v>98325</v>
      </c>
      <c r="BI68" s="43">
        <v>98325</v>
      </c>
      <c r="BJ68" s="43">
        <v>98325</v>
      </c>
      <c r="BK68" s="281">
        <v>98325</v>
      </c>
      <c r="BL68" s="575" t="s">
        <v>6</v>
      </c>
      <c r="BM68" s="43">
        <v>98325</v>
      </c>
      <c r="BN68" s="43">
        <v>98325</v>
      </c>
      <c r="BO68" s="575"/>
      <c r="BP68" s="652">
        <v>98325</v>
      </c>
      <c r="BQ68" s="43">
        <v>98325</v>
      </c>
      <c r="BR68" s="43">
        <v>98325</v>
      </c>
      <c r="BS68" s="43">
        <v>98325</v>
      </c>
      <c r="BT68" s="43">
        <v>98325</v>
      </c>
      <c r="BU68" s="43">
        <v>98325</v>
      </c>
      <c r="BV68" s="43">
        <v>98325</v>
      </c>
      <c r="BW68" s="43">
        <v>98325</v>
      </c>
      <c r="BX68" s="43">
        <v>98325</v>
      </c>
      <c r="BY68" s="43">
        <v>98325</v>
      </c>
      <c r="BZ68" s="43">
        <v>98325</v>
      </c>
      <c r="CA68" s="43">
        <v>98325</v>
      </c>
      <c r="CB68" s="43">
        <v>98325</v>
      </c>
      <c r="CC68" s="43">
        <v>98325</v>
      </c>
      <c r="CD68" s="43">
        <v>98325</v>
      </c>
      <c r="CE68" s="43">
        <v>98325</v>
      </c>
      <c r="CF68" s="43">
        <v>98325</v>
      </c>
      <c r="CG68" s="300"/>
      <c r="CH68" s="67"/>
    </row>
    <row r="69" spans="1:95" s="380" customFormat="1" x14ac:dyDescent="0.3">
      <c r="A69" s="46" t="s">
        <v>286</v>
      </c>
      <c r="B69" s="46" t="s">
        <v>287</v>
      </c>
      <c r="C69" s="442" t="s">
        <v>288</v>
      </c>
      <c r="D69" s="421">
        <v>2500</v>
      </c>
      <c r="E69" s="332" t="s">
        <v>220</v>
      </c>
      <c r="F69" s="366" t="s">
        <v>270</v>
      </c>
      <c r="G69" s="278">
        <v>5000</v>
      </c>
      <c r="H69" s="70">
        <v>5000</v>
      </c>
      <c r="I69" s="70">
        <v>5000</v>
      </c>
      <c r="J69" s="70">
        <v>5000</v>
      </c>
      <c r="K69" s="70">
        <v>5000</v>
      </c>
      <c r="L69" s="70">
        <v>5000</v>
      </c>
      <c r="M69" s="70">
        <v>5000</v>
      </c>
      <c r="N69" s="70">
        <v>5000</v>
      </c>
      <c r="O69" s="70">
        <v>5000</v>
      </c>
      <c r="P69" s="70">
        <v>5000</v>
      </c>
      <c r="Q69" s="70">
        <v>5000</v>
      </c>
      <c r="R69" s="70">
        <v>5000</v>
      </c>
      <c r="S69" s="70">
        <v>5000</v>
      </c>
      <c r="T69" s="70">
        <v>5000</v>
      </c>
      <c r="U69" s="70">
        <v>5000</v>
      </c>
      <c r="V69" s="70">
        <v>5000</v>
      </c>
      <c r="W69" s="73">
        <v>5000</v>
      </c>
      <c r="X69" s="73">
        <v>5000</v>
      </c>
      <c r="Y69" s="73">
        <v>5000</v>
      </c>
      <c r="Z69" s="73">
        <v>5000</v>
      </c>
      <c r="AA69" s="73">
        <v>5000</v>
      </c>
      <c r="AB69" s="73">
        <v>5000</v>
      </c>
      <c r="AC69" s="73">
        <v>5000</v>
      </c>
      <c r="AD69" s="73">
        <v>5000</v>
      </c>
      <c r="AE69" s="73">
        <v>5000</v>
      </c>
      <c r="AF69" s="73">
        <v>5000</v>
      </c>
      <c r="AG69" s="73">
        <v>5000</v>
      </c>
      <c r="AH69" s="72">
        <v>5000</v>
      </c>
      <c r="AI69" s="72">
        <v>5000</v>
      </c>
      <c r="AJ69" s="72">
        <v>5000</v>
      </c>
      <c r="AK69" s="72">
        <v>5000</v>
      </c>
      <c r="AL69" s="72">
        <v>5000</v>
      </c>
      <c r="AM69" s="72">
        <v>5000</v>
      </c>
      <c r="AN69" s="72">
        <v>5000</v>
      </c>
      <c r="AO69" s="74">
        <v>5000</v>
      </c>
      <c r="AP69" s="634">
        <v>5000</v>
      </c>
      <c r="AQ69" s="634">
        <v>5000</v>
      </c>
      <c r="AR69" s="117">
        <v>5000</v>
      </c>
      <c r="AS69" s="282">
        <v>5000</v>
      </c>
      <c r="AT69" s="282">
        <v>5000</v>
      </c>
      <c r="AU69" s="282">
        <v>5000</v>
      </c>
      <c r="AV69" s="282">
        <v>5000</v>
      </c>
      <c r="AW69" s="120">
        <v>5000</v>
      </c>
      <c r="AX69" s="120">
        <v>5000</v>
      </c>
      <c r="AY69" s="297">
        <v>5000</v>
      </c>
      <c r="AZ69" s="297">
        <v>5000</v>
      </c>
      <c r="BA69" s="284">
        <v>5000</v>
      </c>
      <c r="BB69" s="575" t="s">
        <v>6</v>
      </c>
      <c r="BC69" s="77">
        <v>5000</v>
      </c>
      <c r="BD69" s="285">
        <v>5000</v>
      </c>
      <c r="BE69" s="286">
        <v>5000</v>
      </c>
      <c r="BF69" s="286">
        <v>5000</v>
      </c>
      <c r="BG69" s="286">
        <v>5000</v>
      </c>
      <c r="BH69" s="287">
        <v>5000</v>
      </c>
      <c r="BI69" s="288">
        <v>5000</v>
      </c>
      <c r="BJ69" s="35">
        <v>5000</v>
      </c>
      <c r="BK69" s="639">
        <v>5000</v>
      </c>
      <c r="BL69" s="575" t="s">
        <v>6</v>
      </c>
      <c r="BM69" s="122">
        <v>5000</v>
      </c>
      <c r="BN69" s="35">
        <v>5000</v>
      </c>
      <c r="BO69" s="575"/>
      <c r="BP69" s="649">
        <v>5000</v>
      </c>
      <c r="BQ69" s="291">
        <v>5000</v>
      </c>
      <c r="BR69" s="121"/>
      <c r="BS69" s="121"/>
      <c r="BT69" s="36">
        <v>5000</v>
      </c>
      <c r="BU69" s="292">
        <v>5000</v>
      </c>
      <c r="BV69" s="293">
        <v>5000</v>
      </c>
      <c r="BW69" s="34">
        <v>5000</v>
      </c>
      <c r="BX69" s="294">
        <v>5000</v>
      </c>
      <c r="BY69" s="71">
        <v>5000</v>
      </c>
      <c r="BZ69" s="71">
        <v>5000</v>
      </c>
      <c r="CA69" s="71">
        <v>5000</v>
      </c>
      <c r="CB69" s="71">
        <v>5000</v>
      </c>
      <c r="CC69" s="71">
        <v>5000</v>
      </c>
      <c r="CD69" s="71">
        <v>5000</v>
      </c>
      <c r="CE69" s="71">
        <v>5000</v>
      </c>
      <c r="CF69" s="71">
        <v>5000</v>
      </c>
      <c r="CG69" s="47"/>
      <c r="CH69" s="68"/>
    </row>
    <row r="70" spans="1:95" s="321" customFormat="1" ht="6" customHeight="1" x14ac:dyDescent="0.3">
      <c r="A70" s="317"/>
      <c r="B70" s="134"/>
      <c r="C70" s="125"/>
      <c r="D70" s="133"/>
      <c r="E70" s="134"/>
      <c r="F70" s="134"/>
      <c r="G70" s="318"/>
      <c r="H70" s="319"/>
      <c r="I70" s="319"/>
      <c r="J70" s="319"/>
      <c r="K70" s="319"/>
      <c r="L70" s="319"/>
      <c r="M70" s="319"/>
      <c r="N70" s="319"/>
      <c r="O70" s="319"/>
      <c r="P70" s="319"/>
      <c r="Q70" s="319"/>
      <c r="R70" s="319"/>
      <c r="S70" s="319"/>
      <c r="T70" s="319"/>
      <c r="U70" s="319"/>
      <c r="V70" s="319"/>
      <c r="W70" s="319"/>
      <c r="X70" s="319"/>
      <c r="Y70" s="319"/>
      <c r="Z70" s="319"/>
      <c r="AA70" s="319"/>
      <c r="AB70" s="319"/>
      <c r="AC70" s="319"/>
      <c r="AD70" s="319"/>
      <c r="AE70" s="319"/>
      <c r="AF70" s="319"/>
      <c r="AG70" s="319"/>
      <c r="AH70" s="319"/>
      <c r="AI70" s="319"/>
      <c r="AJ70" s="319"/>
      <c r="AK70" s="319"/>
      <c r="AL70" s="319"/>
      <c r="AM70" s="319"/>
      <c r="AO70" s="319"/>
      <c r="AP70" s="319"/>
      <c r="AQ70" s="319"/>
      <c r="AV70" s="320"/>
      <c r="AY70" s="321" t="s">
        <v>6</v>
      </c>
      <c r="BA70" s="319"/>
      <c r="BB70" s="320"/>
      <c r="BC70" s="320"/>
      <c r="BH70" s="319"/>
      <c r="BI70" s="319"/>
      <c r="BJ70" s="320"/>
      <c r="BK70" s="319"/>
      <c r="BL70" s="320"/>
      <c r="BN70" s="320"/>
      <c r="BQ70" s="319"/>
      <c r="BR70" s="319"/>
      <c r="BS70" s="319"/>
      <c r="BT70" s="320"/>
      <c r="BU70" s="319"/>
      <c r="BV70" s="319"/>
      <c r="BW70" s="320" t="s">
        <v>6</v>
      </c>
      <c r="BX70" s="319"/>
      <c r="BY70" s="319"/>
      <c r="BZ70" s="319"/>
      <c r="CA70" s="319"/>
      <c r="CB70" s="319"/>
      <c r="CC70" s="319"/>
      <c r="CD70" s="319"/>
      <c r="CE70" s="319"/>
      <c r="CF70" s="319"/>
    </row>
    <row r="71" spans="1:95" s="324" customFormat="1" x14ac:dyDescent="0.3">
      <c r="A71" s="49" t="s">
        <v>289</v>
      </c>
      <c r="B71" s="49" t="s">
        <v>290</v>
      </c>
      <c r="C71" s="126"/>
      <c r="D71" s="129"/>
      <c r="E71" s="332"/>
      <c r="F71" s="131"/>
      <c r="G71" s="278"/>
      <c r="H71" s="50"/>
      <c r="I71" s="50"/>
      <c r="J71" s="50" t="s">
        <v>6</v>
      </c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2"/>
      <c r="AI71" s="52"/>
      <c r="AJ71" s="52"/>
      <c r="AK71" s="52"/>
      <c r="AL71" s="52"/>
      <c r="AM71" s="52"/>
      <c r="AN71" s="52"/>
      <c r="AO71" s="14"/>
      <c r="AP71" s="630"/>
      <c r="AQ71" s="630"/>
      <c r="AR71" s="117"/>
      <c r="AS71" s="54"/>
      <c r="AT71" s="54"/>
      <c r="AU71" s="54"/>
      <c r="AV71" s="33"/>
      <c r="AW71" s="120"/>
      <c r="AX71" s="120"/>
      <c r="AY71" s="55"/>
      <c r="AZ71" s="55"/>
      <c r="BA71" s="56"/>
      <c r="BB71" s="575"/>
      <c r="BC71" s="34"/>
      <c r="BD71" s="285"/>
      <c r="BE71" s="57"/>
      <c r="BF71" s="57"/>
      <c r="BG71" s="57"/>
      <c r="BH71" s="58"/>
      <c r="BI71" s="59"/>
      <c r="BJ71" s="35"/>
      <c r="BK71" s="639"/>
      <c r="BL71" s="575"/>
      <c r="BM71" s="123"/>
      <c r="BN71" s="35"/>
      <c r="BO71" s="575"/>
      <c r="BP71" s="649"/>
      <c r="BQ71" s="61"/>
      <c r="BR71" s="121"/>
      <c r="BS71" s="121"/>
      <c r="BT71" s="36"/>
      <c r="BU71" s="62"/>
      <c r="BV71" s="63"/>
      <c r="BW71" s="64"/>
      <c r="BX71" s="294"/>
      <c r="BY71" s="65"/>
      <c r="BZ71" s="65"/>
      <c r="CA71" s="65"/>
      <c r="CB71" s="65"/>
      <c r="CC71" s="65"/>
      <c r="CD71" s="65"/>
      <c r="CE71" s="65"/>
      <c r="CF71" s="65"/>
      <c r="CG71" s="65"/>
    </row>
    <row r="72" spans="1:95" s="373" customFormat="1" ht="38.25" customHeight="1" x14ac:dyDescent="0.3">
      <c r="A72" s="38" t="s">
        <v>291</v>
      </c>
      <c r="B72" s="38" t="s">
        <v>292</v>
      </c>
      <c r="C72" s="444" t="s">
        <v>293</v>
      </c>
      <c r="D72" s="445">
        <v>176431</v>
      </c>
      <c r="E72" s="573" t="s">
        <v>134</v>
      </c>
      <c r="F72" s="135" t="s">
        <v>129</v>
      </c>
      <c r="G72" s="278">
        <f>$D$72*((VLOOKUP(G2,'2020_Jurisdiction_Pop_Est'!$A:$D,4,FALSE))/(VLOOKUP($E$72, '2020_Jurisdiction_Pop_Est'!$P$4:$R$10,3, FALSE)))</f>
        <v>90663.515471086343</v>
      </c>
      <c r="H72" s="279">
        <f>$D$72*((VLOOKUP(H2,'2020_Jurisdiction_Pop_Est'!$A:$D,4,FALSE))/(VLOOKUP($E$72, '2020_Jurisdiction_Pop_Est'!$P$4:$R$10,3, FALSE)))</f>
        <v>909.79924652025159</v>
      </c>
      <c r="I72" s="279">
        <f>$D$72*((VLOOKUP(I2,'2020_Jurisdiction_Pop_Est'!$A:$D,4,FALSE))/(VLOOKUP($E$72, '2020_Jurisdiction_Pop_Est'!$P$4:$R$10,3, FALSE)))</f>
        <v>618.77720198938243</v>
      </c>
      <c r="J72" s="279">
        <f>$D$72*((VLOOKUP(J2,'2020_Jurisdiction_Pop_Est'!$A:$D,4,FALSE))/(VLOOKUP($E$72, '2020_Jurisdiction_Pop_Est'!$P$4:$R$10,3, FALSE)))</f>
        <v>62226.220556516586</v>
      </c>
      <c r="K72" s="279">
        <f>$D$72*((VLOOKUP(K2,'2020_Jurisdiction_Pop_Est'!$A:$D,4,FALSE))/(VLOOKUP($E$72, '2020_Jurisdiction_Pop_Est'!$P$4:$R$10,3, FALSE)))</f>
        <v>3442.7268182502398</v>
      </c>
      <c r="L72" s="279">
        <f>$D$72*((VLOOKUP(L2,'2020_Jurisdiction_Pop_Est'!$A:$D,4,FALSE))/(VLOOKUP($E$72, '2020_Jurisdiction_Pop_Est'!$P$4:$R$10,3, FALSE)))</f>
        <v>2450.919635205395</v>
      </c>
      <c r="M72" s="279">
        <f>$D$72*((VLOOKUP(M2,'2020_Jurisdiction_Pop_Est'!$A:$D,4,FALSE))/(VLOOKUP($E$72, '2020_Jurisdiction_Pop_Est'!$P$4:$R$10,3, FALSE)))</f>
        <v>582.44147052072037</v>
      </c>
      <c r="N72" s="279">
        <f>$D$72*((VLOOKUP(N2,'2020_Jurisdiction_Pop_Est'!$A:$D,4,FALSE))/(VLOOKUP($E$72, '2020_Jurisdiction_Pop_Est'!$P$4:$R$10,3, FALSE)))</f>
        <v>2910.1391001355773</v>
      </c>
      <c r="O72" s="279">
        <f>$D$72*((VLOOKUP(O2,'2020_Jurisdiction_Pop_Est'!$A:$D,4,FALSE))/(VLOOKUP($E$72, '2020_Jurisdiction_Pop_Est'!$P$4:$R$10,3, FALSE)))</f>
        <v>398.7372148424376</v>
      </c>
      <c r="P72" s="279">
        <f>$D$72*((VLOOKUP(P2,'2020_Jurisdiction_Pop_Est'!$A:$D,4,FALSE))/(VLOOKUP($E$72, '2020_Jurisdiction_Pop_Est'!$P$4:$R$10,3, FALSE)))</f>
        <v>2602.4025614397278</v>
      </c>
      <c r="Q72" s="279">
        <f>$D$72*((VLOOKUP(Q2,'2020_Jurisdiction_Pop_Est'!$A:$D,4,FALSE))/(VLOOKUP($E$72, '2020_Jurisdiction_Pop_Est'!$P$4:$R$10,3, FALSE)))</f>
        <v>747.15383773179269</v>
      </c>
      <c r="R72" s="279">
        <f>$D$72*((VLOOKUP(R2,'2020_Jurisdiction_Pop_Est'!$A:$D,4,FALSE))/(VLOOKUP($E$72, '2020_Jurisdiction_Pop_Est'!$P$4:$R$10,3, FALSE)))</f>
        <v>2561.9882257898389</v>
      </c>
      <c r="S72" s="279">
        <f>$D$72*((VLOOKUP(S2,'2020_Jurisdiction_Pop_Est'!$A:$D,4,FALSE))/(VLOOKUP($E$72, '2020_Jurisdiction_Pop_Est'!$P$4:$R$10,3, FALSE)))</f>
        <v>2418.5407522721421</v>
      </c>
      <c r="T72" s="279">
        <f>$D$72*((VLOOKUP(T2,'2020_Jurisdiction_Pop_Est'!$A:$D,4,FALSE))/(VLOOKUP($E$72, '2020_Jurisdiction_Pop_Est'!$P$4:$R$10,3, FALSE)))</f>
        <v>2766.568303601453</v>
      </c>
      <c r="U72" s="279">
        <f>$D$72*((VLOOKUP(U2,'2020_Jurisdiction_Pop_Est'!$A:$D,4,FALSE))/(VLOOKUP($E$72, '2020_Jurisdiction_Pop_Est'!$P$4:$R$10,3, FALSE)))</f>
        <v>1320.5109658597949</v>
      </c>
      <c r="V72" s="279">
        <f>$D$72*((VLOOKUP(V2,'2020_Jurisdiction_Pop_Est'!$A:$D,4,FALSE))/(VLOOKUP($E$72, '2020_Jurisdiction_Pop_Est'!$P$4:$R$10,3, FALSE)))</f>
        <v>987.3026652281975</v>
      </c>
      <c r="W72" s="280">
        <f>$D$72*((VLOOKUP(W2,'2020_Jurisdiction_Pop_Est'!$A:$D,4,FALSE))/(VLOOKUP($E$72, '2020_Jurisdiction_Pop_Est'!$P$4:$R$10,3, FALSE)))</f>
        <v>548.14362576515543</v>
      </c>
      <c r="X72" s="280">
        <f>$D$72*((VLOOKUP(X2,'2020_Jurisdiction_Pop_Est'!$A:$D,4,FALSE))/(VLOOKUP($E$72, '2020_Jurisdiction_Pop_Est'!$P$4:$R$10,3, FALSE)))</f>
        <v>287.22120673968357</v>
      </c>
      <c r="Y72" s="280">
        <f>$D$72*((VLOOKUP(Y2,'2020_Jurisdiction_Pop_Est'!$A:$D,4,FALSE))/(VLOOKUP($E$72, '2020_Jurisdiction_Pop_Est'!$P$4:$R$10,3, FALSE)))</f>
        <v>672.81390717432214</v>
      </c>
      <c r="Z72" s="280">
        <f>$D$72*((VLOOKUP(Z2,'2020_Jurisdiction_Pop_Est'!$A:$D,4,FALSE))/(VLOOKUP($E$72, '2020_Jurisdiction_Pop_Est'!$P$4:$R$10,3, FALSE)))</f>
        <v>903.76370010825974</v>
      </c>
      <c r="AA72" s="280">
        <f>$D$72*((VLOOKUP(AA2,'2020_Jurisdiction_Pop_Est'!$A:$D,4,FALSE))/(VLOOKUP($E$72, '2020_Jurisdiction_Pop_Est'!$P$4:$R$10,3, FALSE)))</f>
        <v>754.46180380579244</v>
      </c>
      <c r="AB72" s="280">
        <f>$D$72*((VLOOKUP(AB2,'2020_Jurisdiction_Pop_Est'!$A:$D,4,FALSE))/(VLOOKUP($E$72, '2020_Jurisdiction_Pop_Est'!$P$4:$R$10,3, FALSE)))</f>
        <v>172.21834009820975</v>
      </c>
      <c r="AC72" s="280">
        <f>$D$72*((VLOOKUP(AC2,'2020_Jurisdiction_Pop_Est'!$A:$D,4,FALSE))/(VLOOKUP($E$72, '2020_Jurisdiction_Pop_Est'!$P$4:$R$10,3, FALSE)))</f>
        <v>254.852628984327</v>
      </c>
      <c r="AD72" s="280">
        <f>$D$72*((VLOOKUP(AD2,'2020_Jurisdiction_Pop_Est'!$A:$D,4,FALSE))/(VLOOKUP($E$72, '2020_Jurisdiction_Pop_Est'!$P$4:$R$10,3, FALSE)))</f>
        <v>154.27091952898544</v>
      </c>
      <c r="AE72" s="280">
        <f>$D$72*((VLOOKUP(AE2,'2020_Jurisdiction_Pop_Est'!$A:$D,4,FALSE))/(VLOOKUP($E$72, '2020_Jurisdiction_Pop_Est'!$P$4:$R$10,3, FALSE)))</f>
        <v>1152.0998057074403</v>
      </c>
      <c r="AF72" s="280">
        <f>$D$72*((VLOOKUP(AF2,'2020_Jurisdiction_Pop_Est'!$A:$D,4,FALSE))/(VLOOKUP($E$72, '2020_Jurisdiction_Pop_Est'!$P$4:$R$10,3, FALSE)))</f>
        <v>90.765566608854101</v>
      </c>
      <c r="AG72" s="280">
        <f>$D$72*((VLOOKUP(AG2,'2020_Jurisdiction_Pop_Est'!$A:$D,4,FALSE))/(VLOOKUP($E$72, '2020_Jurisdiction_Pop_Est'!$P$4:$R$10,3, FALSE)))</f>
        <v>69.242117595399918</v>
      </c>
      <c r="AH72" s="281">
        <f>$D$72*((VLOOKUP(AH2,'2020_Jurisdiction_Pop_Est'!$A:$D,4,FALSE))/(VLOOKUP($E$72, '2020_Jurisdiction_Pop_Est'!$P$4:$R$10,3, FALSE)))</f>
        <v>113.5081109971583</v>
      </c>
      <c r="AI72" s="281">
        <f>$D$72*((VLOOKUP(AI2,'2020_Jurisdiction_Pop_Est'!$A:$D,4,FALSE))/(VLOOKUP($E$72, '2020_Jurisdiction_Pop_Est'!$P$4:$R$10,3, FALSE)))</f>
        <v>18.748144586607065</v>
      </c>
      <c r="AJ72" s="281">
        <f>$D$72*((VLOOKUP(AJ2,'2020_Jurisdiction_Pop_Est'!$A:$D,4,FALSE))/(VLOOKUP($E$72, '2020_Jurisdiction_Pop_Est'!$P$4:$R$10,3, FALSE)))</f>
        <v>39.883949131037738</v>
      </c>
      <c r="AK72" s="281">
        <f>$D$72*((VLOOKUP(AK2,'2020_Jurisdiction_Pop_Est'!$A:$D,4,FALSE))/(VLOOKUP($E$72, '2020_Jurisdiction_Pop_Est'!$P$4:$R$10,3, FALSE)))</f>
        <v>105.74795194381655</v>
      </c>
      <c r="AL72" s="281" t="e">
        <f>$D$72*((VLOOKUP(AL2,'2020_Jurisdiction_Pop_Est'!$A:$D,4,FALSE))/(VLOOKUP($E$72, '2020_Jurisdiction_Pop_Est'!$P$4:$R$10,3, FALSE)))</f>
        <v>#N/A</v>
      </c>
      <c r="AM72" s="281">
        <f>$D$72*((VLOOKUP(AM2,'2020_Jurisdiction_Pop_Est'!$A:$D,4,FALSE))/(VLOOKUP($E$72, '2020_Jurisdiction_Pop_Est'!$P$4:$R$10,3, FALSE)))</f>
        <v>38.635209962470206</v>
      </c>
      <c r="AN72" s="281">
        <f>$D$72*((VLOOKUP(AN2,'2020_Jurisdiction_Pop_Est'!$A:$D,4,FALSE))/(VLOOKUP($E$72, '2020_Jurisdiction_Pop_Est'!$P$4:$R$10,3, FALSE)))</f>
        <v>67.326506638237575</v>
      </c>
      <c r="AO72" s="14">
        <f>$D$72*((VLOOKUP(AO2,'2020_Jurisdiction_Pop_Est'!$A:$D,4,FALSE))/(VLOOKUP($E$72, '2020_Jurisdiction_Pop_Est'!$P$4:$R$10,3, FALSE)))</f>
        <v>14365.863255984426</v>
      </c>
      <c r="AP72" s="630">
        <f>$D$72*((VLOOKUP(AP2,'2020_Jurisdiction_Pop_Est'!$A:$D,4,FALSE))/(VLOOKUP($E$72, '2020_Jurisdiction_Pop_Est'!$P$4:$R$10,3, FALSE)))</f>
        <v>2817.645592106463</v>
      </c>
      <c r="AQ72" s="630">
        <f>$D$72*((VLOOKUP(AQ2,'2020_Jurisdiction_Pop_Est'!$A:$D,4,FALSE))/(VLOOKUP($E$72, '2020_Jurisdiction_Pop_Est'!$P$4:$R$10,3, FALSE)))</f>
        <v>992.55019878795099</v>
      </c>
      <c r="AR72" s="117">
        <f>$D$72*((VLOOKUP(AR2,'2020_Jurisdiction_Pop_Est'!$A:$D,4,FALSE))/(VLOOKUP($E$72, '2020_Jurisdiction_Pop_Est'!$P$4:$R$10,3, FALSE)))</f>
        <v>1177.3713129578439</v>
      </c>
      <c r="AS72" s="282">
        <f>$D$72*((VLOOKUP(AS2,'2020_Jurisdiction_Pop_Est'!$A:$D,4,FALSE))/(VLOOKUP($E$72, '2020_Jurisdiction_Pop_Est'!$P$4:$R$10,3, FALSE)))</f>
        <v>55.887448988597541</v>
      </c>
      <c r="AT72" s="282">
        <f>$D$72*((VLOOKUP(AT2,'2020_Jurisdiction_Pop_Est'!$A:$D,4,FALSE))/(VLOOKUP($E$72, '2020_Jurisdiction_Pop_Est'!$P$4:$R$10,3, FALSE)))</f>
        <v>54.665123251301402</v>
      </c>
      <c r="AU72" s="282" t="e">
        <f>$D$72*((VLOOKUP(AU2,'2020_Jurisdiction_Pop_Est'!$A:$D,4,FALSE))/(VLOOKUP($E$72, '2020_Jurisdiction_Pop_Est'!$P$4:$R$10,3, FALSE)))</f>
        <v>#N/A</v>
      </c>
      <c r="AV72" s="33">
        <f>$D$72*((VLOOKUP(AV2,'2020_Jurisdiction_Pop_Est'!$A:$D,4,FALSE))/(VLOOKUP($E$72, '2020_Jurisdiction_Pop_Est'!$P$4:$R$10,3, FALSE)))</f>
        <v>10741.351520776849</v>
      </c>
      <c r="AW72" s="120">
        <f>$D$72*((VLOOKUP(AW2,'2020_Jurisdiction_Pop_Est'!$A:$D,4,FALSE))/(VLOOKUP($E$72, '2020_Jurisdiction_Pop_Est'!$P$4:$R$10,3, FALSE)))</f>
        <v>2760.0714227703534</v>
      </c>
      <c r="AX72" s="120">
        <f>$D$72*((VLOOKUP(AX2,'2020_Jurisdiction_Pop_Est'!$A:$D,4,FALSE))/(VLOOKUP($E$72, '2020_Jurisdiction_Pop_Est'!$P$4:$R$10,3, FALSE)))</f>
        <v>1571.621191359302</v>
      </c>
      <c r="AY72" s="297">
        <f>$D$72*((VLOOKUP(AY2,'2020_Jurisdiction_Pop_Est'!$A:$D,4,FALSE))/(VLOOKUP($E$72, '2020_Jurisdiction_Pop_Est'!$P$4:$R$10,3, FALSE)))</f>
        <v>517.25184764277935</v>
      </c>
      <c r="AZ72" s="297">
        <f>$D$72*((VLOOKUP(AZ2,'2020_Jurisdiction_Pop_Est'!$A:$D,4,FALSE))/(VLOOKUP($E$72, '2020_Jurisdiction_Pop_Est'!$P$4:$R$10,3, FALSE)))</f>
        <v>1390.1168382335136</v>
      </c>
      <c r="BA72" s="284">
        <f>$D$72*((VLOOKUP(BA2,'2020_Jurisdiction_Pop_Est'!$A:$D,4,FALSE))/(VLOOKUP($E$72, '2020_Jurisdiction_Pop_Est'!$P$4:$R$10,3, FALSE)))</f>
        <v>1930.8322845208947</v>
      </c>
      <c r="BB72" s="575"/>
      <c r="BC72" s="34">
        <f>$D$72*((VLOOKUP(BC2,'2020_Jurisdiction_Pop_Est'!$A:$D,4,FALSE))/(VLOOKUP($E$72, '2020_Jurisdiction_Pop_Est'!$P$4:$R$10,3, FALSE)))</f>
        <v>1253.8789630130391</v>
      </c>
      <c r="BD72" s="285" t="e">
        <f>$D$72*((VLOOKUP(BD2,'2020_Jurisdiction_Pop_Est'!$A:$D,4,FALSE))/(VLOOKUP($E$72, '2020_Jurisdiction_Pop_Est'!$P$4:$R$10,3, FALSE)))</f>
        <v>#N/A</v>
      </c>
      <c r="BE72" s="286">
        <f>$D$72*((VLOOKUP(BE2,'2020_Jurisdiction_Pop_Est'!$A:$D,4,FALSE))/(VLOOKUP($E$72, '2020_Jurisdiction_Pop_Est'!$P$4:$R$10,3, FALSE)))</f>
        <v>676.55565001810794</v>
      </c>
      <c r="BF72" s="286">
        <f>$D$72*((VLOOKUP(BF2,'2020_Jurisdiction_Pop_Est'!$A:$D,4,FALSE))/(VLOOKUP($E$72, '2020_Jurisdiction_Pop_Est'!$P$4:$R$10,3, FALSE)))</f>
        <v>301.61023457255766</v>
      </c>
      <c r="BG72" s="286">
        <f>$D$72*((VLOOKUP(BG2,'2020_Jurisdiction_Pop_Est'!$A:$D,4,FALSE))/(VLOOKUP($E$72, '2020_Jurisdiction_Pop_Est'!$P$4:$R$10,3, FALSE)))</f>
        <v>427.95956800341253</v>
      </c>
      <c r="BH72" s="287">
        <f>$D$72*((VLOOKUP(BH2,'2020_Jurisdiction_Pop_Est'!$A:$D,4,FALSE))/(VLOOKUP($E$72, '2020_Jurisdiction_Pop_Est'!$P$4:$R$10,3, FALSE)))</f>
        <v>3092.3656667839882</v>
      </c>
      <c r="BI72" s="288">
        <f>$D$72*((VLOOKUP(BI2,'2020_Jurisdiction_Pop_Est'!$A:$D,4,FALSE))/(VLOOKUP($E$72, '2020_Jurisdiction_Pop_Est'!$P$4:$R$10,3, FALSE)))</f>
        <v>896.4709300134989</v>
      </c>
      <c r="BJ72" s="35">
        <f>$D$72*((VLOOKUP(BJ2,'2020_Jurisdiction_Pop_Est'!$A:$D,4,FALSE))/(VLOOKUP($E$72, '2020_Jurisdiction_Pop_Est'!$P$4:$R$10,3, FALSE)))</f>
        <v>4253.9161496926017</v>
      </c>
      <c r="BK72" s="639">
        <f>$D$72*((VLOOKUP(BK2,'2020_Jurisdiction_Pop_Est'!$A:$D,4,FALSE))/(VLOOKUP($E$72, '2020_Jurisdiction_Pop_Est'!$P$4:$R$10,3, FALSE)))</f>
        <v>164.25989234440664</v>
      </c>
      <c r="BL72" s="575"/>
      <c r="BM72" s="289" t="e">
        <f>$D$72*((VLOOKUP(BM2,'2020_Jurisdiction_Pop_Est'!$A:$D,4,FALSE))/(VLOOKUP($E$72, '2020_Jurisdiction_Pop_Est'!$P$4:$R$10,3, FALSE)))</f>
        <v>#N/A</v>
      </c>
      <c r="BN72" s="35">
        <f>$D$72*((VLOOKUP(BN2,'2020_Jurisdiction_Pop_Est'!$A:$D,4,FALSE))/(VLOOKUP($E$72, '2020_Jurisdiction_Pop_Est'!$P$4:$R$10,3, FALSE)))</f>
        <v>2394.7763167792673</v>
      </c>
      <c r="BO72" s="575"/>
      <c r="BP72" s="649">
        <f>$D$72*((VLOOKUP(BP2,'2020_Jurisdiction_Pop_Est'!$A:$D,4,FALSE))/(VLOOKUP($E$72, '2020_Jurisdiction_Pop_Est'!$P$4:$R$10,3, FALSE)))</f>
        <v>926.03458610473672</v>
      </c>
      <c r="BQ72" s="291">
        <f>$D$72*((VLOOKUP(BQ2,'2020_Jurisdiction_Pop_Est'!$A:$D,4,FALSE))/(VLOOKUP($E$72, '2020_Jurisdiction_Pop_Est'!$P$4:$R$10,3, FALSE)))</f>
        <v>279.2750455779647</v>
      </c>
      <c r="BR72" s="121">
        <f>$D$72*((VLOOKUP(BR2,'2020_Jurisdiction_Pop_Est'!$A:$D,4,FALSE))/(VLOOKUP($E$72, '2020_Jurisdiction_Pop_Est'!$P$4:$R$10,3, FALSE)))</f>
        <v>5235.0382420555843</v>
      </c>
      <c r="BS72" s="121">
        <f>$D$72*((VLOOKUP(BS2,'2020_Jurisdiction_Pop_Est'!$A:$D,4,FALSE))/(VLOOKUP($E$72, '2020_Jurisdiction_Pop_Est'!$P$4:$R$10,3, FALSE)))</f>
        <v>0</v>
      </c>
      <c r="BT72" s="36">
        <f>$D$72*((VLOOKUP(BT2,'2020_Jurisdiction_Pop_Est'!$A:$D,4,FALSE))/(VLOOKUP($E$72, '2020_Jurisdiction_Pop_Est'!$P$4:$R$10,3, FALSE)))</f>
        <v>4072.2257337847204</v>
      </c>
      <c r="BU72" s="292">
        <f>$D$72*((VLOOKUP(BU2,'2020_Jurisdiction_Pop_Est'!$A:$D,4,FALSE))/(VLOOKUP($E$72, '2020_Jurisdiction_Pop_Est'!$P$4:$R$10,3, FALSE)))</f>
        <v>1667.5199409368765</v>
      </c>
      <c r="BV72" s="293">
        <f>$D$72*((VLOOKUP(BV2,'2020_Jurisdiction_Pop_Est'!$A:$D,4,FALSE))/(VLOOKUP($E$72, '2020_Jurisdiction_Pop_Est'!$P$4:$R$10,3, FALSE)))</f>
        <v>556.13178658578772</v>
      </c>
      <c r="BW72" s="34">
        <f>$D$72*((VLOOKUP(BW2,'2020_Jurisdiction_Pop_Est'!$A:$D,4,FALSE))/(VLOOKUP($E$72, '2020_Jurisdiction_Pop_Est'!$P$4:$R$10,3, FALSE)))</f>
        <v>2456.7298803304502</v>
      </c>
      <c r="BX72" s="294">
        <f>$D$72*((VLOOKUP(BX2,'2020_Jurisdiction_Pop_Est'!$A:$D,4,FALSE))/(VLOOKUP($E$72, '2020_Jurisdiction_Pop_Est'!$P$4:$R$10,3, FALSE)))</f>
        <v>103.01747309588418</v>
      </c>
      <c r="BY72" s="45" t="s">
        <v>6</v>
      </c>
      <c r="BZ72" s="45" t="s">
        <v>6</v>
      </c>
      <c r="CA72" s="45" t="s">
        <v>6</v>
      </c>
      <c r="CB72" s="45" t="s">
        <v>6</v>
      </c>
      <c r="CC72" s="45" t="s">
        <v>6</v>
      </c>
      <c r="CD72" s="45" t="s">
        <v>6</v>
      </c>
      <c r="CE72" s="45" t="s">
        <v>6</v>
      </c>
      <c r="CF72" s="45" t="s">
        <v>6</v>
      </c>
      <c r="CG72" s="373" t="s">
        <v>6</v>
      </c>
      <c r="CH72" s="299" t="e">
        <f t="shared" ref="CH72" si="43">SUM(G72:BX72)</f>
        <v>#N/A</v>
      </c>
      <c r="CI72" s="299">
        <f>D72</f>
        <v>176431</v>
      </c>
      <c r="CJ72" s="299" t="e">
        <f>CH72-CI72</f>
        <v>#N/A</v>
      </c>
      <c r="CK72" s="569" t="e">
        <f>(CH72-CI72)/CI72</f>
        <v>#N/A</v>
      </c>
    </row>
    <row r="73" spans="1:95" s="299" customFormat="1" x14ac:dyDescent="0.3">
      <c r="A73" s="18" t="s">
        <v>294</v>
      </c>
      <c r="B73" s="18" t="s">
        <v>295</v>
      </c>
      <c r="C73" s="444" t="s">
        <v>296</v>
      </c>
      <c r="D73" s="420">
        <v>128506</v>
      </c>
      <c r="E73" s="573" t="s">
        <v>89</v>
      </c>
      <c r="F73" s="128" t="s">
        <v>129</v>
      </c>
      <c r="G73" s="278">
        <f>$D$73*((VLOOKUP(G2,'2020_Jurisdiction_Pop_Est'!$A:$D,4,FALSE))/(VLOOKUP($E$73, '2020_Jurisdiction_Pop_Est'!$P$4:$R$10,3, FALSE)))</f>
        <v>103200.91918890638</v>
      </c>
      <c r="H73" s="279">
        <f>$D$73*((VLOOKUP(H2,'2020_Jurisdiction_Pop_Est'!$A:$D,4,FALSE))/(VLOOKUP($E$73, '2020_Jurisdiction_Pop_Est'!$P$4:$R$10,3, FALSE)))</f>
        <v>1035.6108301161969</v>
      </c>
      <c r="I73" s="279">
        <f>$D$73*((VLOOKUP(I2,'2020_Jurisdiction_Pop_Est'!$A:$D,4,FALSE))/(VLOOKUP($E$73, '2020_Jurisdiction_Pop_Est'!$P$4:$R$10,3, FALSE)))</f>
        <v>704.34480382363995</v>
      </c>
      <c r="J73" s="279">
        <f>$D$73*((VLOOKUP(J2,'2020_Jurisdiction_Pop_Est'!$A:$D,4,FALSE))/(VLOOKUP($E$73, '2020_Jurisdiction_Pop_Est'!$P$4:$R$10,3, FALSE)))</f>
        <v>70831.173109894706</v>
      </c>
      <c r="K73" s="279">
        <f>$D$73*((VLOOKUP(K2,'2020_Jurisdiction_Pop_Est'!$A:$D,4,FALSE))/(VLOOKUP($E$73, '2020_Jurisdiction_Pop_Est'!$P$4:$R$10,3, FALSE)))</f>
        <v>3918.8042766004451</v>
      </c>
      <c r="L73" s="279">
        <f>$D$73*((VLOOKUP(L2,'2020_Jurisdiction_Pop_Est'!$A:$D,4,FALSE))/(VLOOKUP($E$73, '2020_Jurisdiction_Pop_Est'!$P$4:$R$10,3, FALSE)))</f>
        <v>2789.8450429268928</v>
      </c>
      <c r="M73" s="279">
        <f>$D$73*((VLOOKUP(M2,'2020_Jurisdiction_Pop_Est'!$A:$D,4,FALSE))/(VLOOKUP($E$73, '2020_Jurisdiction_Pop_Est'!$P$4:$R$10,3, FALSE)))</f>
        <v>662.98438593687627</v>
      </c>
      <c r="N73" s="279">
        <f>$D$73*((VLOOKUP(N2,'2020_Jurisdiction_Pop_Est'!$A:$D,4,FALSE))/(VLOOKUP($E$73, '2020_Jurisdiction_Pop_Est'!$P$4:$R$10,3, FALSE)))</f>
        <v>3312.5676689356583</v>
      </c>
      <c r="O73" s="279">
        <f>$D$73*((VLOOKUP(O2,'2020_Jurisdiction_Pop_Est'!$A:$D,4,FALSE))/(VLOOKUP($E$73, '2020_Jurisdiction_Pop_Est'!$P$4:$R$10,3, FALSE)))</f>
        <v>453.87658831393134</v>
      </c>
      <c r="P73" s="279">
        <f>$D$73*((VLOOKUP(P2,'2020_Jurisdiction_Pop_Est'!$A:$D,4,FALSE))/(VLOOKUP($E$73, '2020_Jurisdiction_Pop_Est'!$P$4:$R$10,3, FALSE)))</f>
        <v>2962.2757847482162</v>
      </c>
      <c r="Q73" s="279">
        <f>$D$73*((VLOOKUP(Q2,'2020_Jurisdiction_Pop_Est'!$A:$D,4,FALSE))/(VLOOKUP($E$73, '2020_Jurisdiction_Pop_Est'!$P$4:$R$10,3, FALSE)))</f>
        <v>850.4740019046618</v>
      </c>
      <c r="R73" s="279">
        <f>$D$73*((VLOOKUP(R2,'2020_Jurisdiction_Pop_Est'!$A:$D,4,FALSE))/(VLOOKUP($E$73, '2020_Jurisdiction_Pop_Est'!$P$4:$R$10,3, FALSE)))</f>
        <v>2916.2727529243771</v>
      </c>
      <c r="S73" s="279">
        <f>$D$73*((VLOOKUP(S2,'2020_Jurisdiction_Pop_Est'!$A:$D,4,FALSE))/(VLOOKUP($E$73, '2020_Jurisdiction_Pop_Est'!$P$4:$R$10,3, FALSE)))</f>
        <v>2752.9886463526022</v>
      </c>
      <c r="T73" s="279">
        <f>$D$73*((VLOOKUP(T2,'2020_Jurisdiction_Pop_Est'!$A:$D,4,FALSE))/(VLOOKUP($E$73, '2020_Jurisdiction_Pop_Est'!$P$4:$R$10,3, FALSE)))</f>
        <v>3149.143185624835</v>
      </c>
      <c r="U73" s="279">
        <f>$D$73*((VLOOKUP(U2,'2020_Jurisdiction_Pop_Est'!$A:$D,4,FALSE))/(VLOOKUP($E$73, '2020_Jurisdiction_Pop_Est'!$P$4:$R$10,3, FALSE)))</f>
        <v>1503.1178172130556</v>
      </c>
      <c r="V73" s="279">
        <f>$D$73*((VLOOKUP(V2,'2020_Jurisdiction_Pop_Est'!$A:$D,4,FALSE))/(VLOOKUP($E$73, '2020_Jurisdiction_Pop_Est'!$P$4:$R$10,3, FALSE)))</f>
        <v>1123.8318086364209</v>
      </c>
      <c r="W73" s="280">
        <f>$D$73*((VLOOKUP(W2,'2020_Jurisdiction_Pop_Est'!$A:$D,4,FALSE))/(VLOOKUP($E$73, '2020_Jurisdiction_Pop_Est'!$P$4:$R$10,3, FALSE)))</f>
        <v>623.94366391566246</v>
      </c>
      <c r="X73" s="280">
        <f>$D$73*((VLOOKUP(X2,'2020_Jurisdiction_Pop_Est'!$A:$D,4,FALSE))/(VLOOKUP($E$73, '2020_Jurisdiction_Pop_Est'!$P$4:$R$10,3, FALSE)))</f>
        <v>326.93958966917933</v>
      </c>
      <c r="Y73" s="280">
        <f>$D$73*((VLOOKUP(Y2,'2020_Jurisdiction_Pop_Est'!$A:$D,4,FALSE))/(VLOOKUP($E$73, '2020_Jurisdiction_Pop_Est'!$P$4:$R$10,3, FALSE)))</f>
        <v>765.8539744756888</v>
      </c>
      <c r="Z73" s="280">
        <f>$D$73*((VLOOKUP(Z2,'2020_Jurisdiction_Pop_Est'!$A:$D,4,FALSE))/(VLOOKUP($E$73, '2020_Jurisdiction_Pop_Est'!$P$4:$R$10,3, FALSE)))</f>
        <v>1028.7406582031797</v>
      </c>
      <c r="AA73" s="280">
        <f>$D$73*((VLOOKUP(AA2,'2020_Jurisdiction_Pop_Est'!$A:$D,4,FALSE))/(VLOOKUP($E$73, '2020_Jurisdiction_Pop_Est'!$P$4:$R$10,3, FALSE)))</f>
        <v>858.79255002536229</v>
      </c>
      <c r="AB73" s="280">
        <f>$D$73*((VLOOKUP(AB2,'2020_Jurisdiction_Pop_Est'!$A:$D,4,FALSE))/(VLOOKUP($E$73, '2020_Jurisdiction_Pop_Est'!$P$4:$R$10,3, FALSE)))</f>
        <v>196.03355227264476</v>
      </c>
      <c r="AC73" s="280">
        <f>$D$73*((VLOOKUP(AC2,'2020_Jurisdiction_Pop_Est'!$A:$D,4,FALSE))/(VLOOKUP($E$73, '2020_Jurisdiction_Pop_Est'!$P$4:$R$10,3, FALSE)))</f>
        <v>290.09492332425134</v>
      </c>
      <c r="AD73" s="280">
        <f>$D$73*((VLOOKUP(AD2,'2020_Jurisdiction_Pop_Est'!$A:$D,4,FALSE))/(VLOOKUP($E$73, '2020_Jurisdiction_Pop_Est'!$P$4:$R$10,3, FALSE)))</f>
        <v>175.60427275276427</v>
      </c>
      <c r="AE73" s="280">
        <f>$D$73*((VLOOKUP(AE2,'2020_Jurisdiction_Pop_Est'!$A:$D,4,FALSE))/(VLOOKUP($E$73, '2020_Jurisdiction_Pop_Est'!$P$4:$R$10,3, FALSE)))</f>
        <v>1311.4179207432805</v>
      </c>
      <c r="AF73" s="280">
        <f>$D$73*((VLOOKUP(AF2,'2020_Jurisdiction_Pop_Est'!$A:$D,4,FALSE))/(VLOOKUP($E$73, '2020_Jurisdiction_Pop_Est'!$P$4:$R$10,3, FALSE)))</f>
        <v>103.31708246767606</v>
      </c>
      <c r="AG73" s="280">
        <f>$D$73*((VLOOKUP(AG2,'2020_Jurisdiction_Pop_Est'!$A:$D,4,FALSE))/(VLOOKUP($E$73, '2020_Jurisdiction_Pop_Est'!$P$4:$R$10,3, FALSE)))</f>
        <v>78.817263430630092</v>
      </c>
      <c r="AH73" s="281">
        <f>$D$73*((VLOOKUP(AH2,'2020_Jurisdiction_Pop_Est'!$A:$D,4,FALSE))/(VLOOKUP($E$73, '2020_Jurisdiction_Pop_Est'!$P$4:$R$10,3, FALSE)))</f>
        <v>129.20457947650317</v>
      </c>
      <c r="AI73" s="281">
        <f>$D$73*((VLOOKUP(AI2,'2020_Jurisdiction_Pop_Est'!$A:$D,4,FALSE))/(VLOOKUP($E$73, '2020_Jurisdiction_Pop_Est'!$P$4:$R$10,3, FALSE)))</f>
        <v>21.340731653422448</v>
      </c>
      <c r="AJ73" s="281">
        <f>$D$73*((VLOOKUP(AJ2,'2020_Jurisdiction_Pop_Est'!$A:$D,4,FALSE))/(VLOOKUP($E$73, '2020_Jurisdiction_Pop_Est'!$P$4:$R$10,3, FALSE)))</f>
        <v>45.399300808265465</v>
      </c>
      <c r="AK73" s="281">
        <f>$D$73*((VLOOKUP(AK2,'2020_Jurisdiction_Pop_Est'!$A:$D,4,FALSE))/(VLOOKUP($E$73, '2020_Jurisdiction_Pop_Est'!$P$4:$R$10,3, FALSE)))</f>
        <v>120.37130687290127</v>
      </c>
      <c r="AL73" s="281" t="e">
        <f>$D$73*((VLOOKUP(AL2,'2020_Jurisdiction_Pop_Est'!$A:$D,4,FALSE))/(VLOOKUP($E$73, '2020_Jurisdiction_Pop_Est'!$P$4:$R$10,3, FALSE)))</f>
        <v>#N/A</v>
      </c>
      <c r="AM73" s="281">
        <f>$D$73*((VLOOKUP(AM2,'2020_Jurisdiction_Pop_Est'!$A:$D,4,FALSE))/(VLOOKUP($E$73, '2020_Jurisdiction_Pop_Est'!$P$4:$R$10,3, FALSE)))</f>
        <v>43.977879750922305</v>
      </c>
      <c r="AN73" s="281">
        <f>$D$73*((VLOOKUP(AN2,'2020_Jurisdiction_Pop_Est'!$A:$D,4,FALSE))/(VLOOKUP($E$73, '2020_Jurisdiction_Pop_Est'!$P$4:$R$10,3, FALSE)))</f>
        <v>76.636752223224505</v>
      </c>
      <c r="AO73" s="14">
        <f>$D$73*((VLOOKUP(AO2,'2020_Jurisdiction_Pop_Est'!$A:$D,4,FALSE))/(VLOOKUP($E$73, '2020_Jurisdiction_Pop_Est'!$P$4:$R$10,3, FALSE)))</f>
        <v>16352.446574085663</v>
      </c>
      <c r="AP73" s="630">
        <f>$D$73*((VLOOKUP(AP2,'2020_Jurisdiction_Pop_Est'!$A:$D,4,FALSE))/(VLOOKUP($E$73, '2020_Jurisdiction_Pop_Est'!$P$4:$R$10,3, FALSE)))</f>
        <v>3207.2836966783138</v>
      </c>
      <c r="AQ73" s="630">
        <f>$D$73*((VLOOKUP(AQ2,'2020_Jurisdiction_Pop_Est'!$A:$D,4,FALSE))/(VLOOKUP($E$73, '2020_Jurisdiction_Pop_Est'!$P$4:$R$10,3, FALSE)))</f>
        <v>1129.8049973444399</v>
      </c>
      <c r="AR73" s="117">
        <f>$D$73*((VLOOKUP(AR2,'2020_Jurisdiction_Pop_Est'!$A:$D,4,FALSE))/(VLOOKUP($E$73, '2020_Jurisdiction_Pop_Est'!$P$4:$R$10,3, FALSE)))</f>
        <v>1340.184098229113</v>
      </c>
      <c r="AS73" s="282">
        <f>$D$73*((VLOOKUP(AS2,'2020_Jurisdiction_Pop_Est'!$A:$D,4,FALSE))/(VLOOKUP($E$73, '2020_Jurisdiction_Pop_Est'!$P$4:$R$10,3, FALSE)))</f>
        <v>63.615844551998983</v>
      </c>
      <c r="AT73" s="282">
        <f>$D$73*((VLOOKUP(AT2,'2020_Jurisdiction_Pop_Est'!$A:$D,4,FALSE))/(VLOOKUP($E$73, '2020_Jurisdiction_Pop_Est'!$P$4:$R$10,3, FALSE)))</f>
        <v>62.22448950711933</v>
      </c>
      <c r="AU73" s="282" t="e">
        <f>$D$73*((VLOOKUP(AU2,'2020_Jurisdiction_Pop_Est'!$A:$D,4,FALSE))/(VLOOKUP($E$73, '2020_Jurisdiction_Pop_Est'!$P$4:$R$10,3, FALSE)))</f>
        <v>#N/A</v>
      </c>
      <c r="AV73" s="33"/>
      <c r="AW73" s="120"/>
      <c r="AX73" s="120">
        <f>$D$73*((VLOOKUP(AX2,'2020_Jurisdiction_Pop_Est'!$A:$D,4,FALSE))/(VLOOKUP($E$73, '2020_Jurisdiction_Pop_Est'!$P$4:$R$10,3, FALSE)))</f>
        <v>1788.9528188080162</v>
      </c>
      <c r="AY73" s="297">
        <f>$D$73*((VLOOKUP(AY2,'2020_Jurisdiction_Pop_Est'!$A:$D,4,FALSE))/(VLOOKUP($E$73, '2020_Jurisdiction_Pop_Est'!$P$4:$R$10,3, FALSE)))</f>
        <v>588.78001643250616</v>
      </c>
      <c r="AZ73" s="297">
        <f>$D$73*((VLOOKUP(AZ2,'2020_Jurisdiction_Pop_Est'!$A:$D,4,FALSE))/(VLOOKUP($E$73, '2020_Jurisdiction_Pop_Est'!$P$4:$R$10,3, FALSE)))</f>
        <v>1582.3491372494418</v>
      </c>
      <c r="BA73" s="284"/>
      <c r="BB73" s="575"/>
      <c r="BC73" s="34">
        <f>$D$73*((VLOOKUP(BC2,'2020_Jurisdiction_Pop_Est'!$A:$D,4,FALSE))/(VLOOKUP($E$73, '2020_Jurisdiction_Pop_Est'!$P$4:$R$10,3, FALSE)))</f>
        <v>1427.2716082341417</v>
      </c>
      <c r="BD73" s="285"/>
      <c r="BE73" s="286">
        <f>$D$73*((VLOOKUP(BE2,'2020_Jurisdiction_Pop_Est'!$A:$D,4,FALSE))/(VLOOKUP($E$73, '2020_Jurisdiction_Pop_Est'!$P$4:$R$10,3, FALSE)))</f>
        <v>770.11314420720396</v>
      </c>
      <c r="BF73" s="286"/>
      <c r="BG73" s="286"/>
      <c r="BH73" s="287"/>
      <c r="BI73" s="288"/>
      <c r="BJ73" s="35"/>
      <c r="BK73" s="639"/>
      <c r="BL73" s="575"/>
      <c r="BM73" s="289"/>
      <c r="BN73" s="35"/>
      <c r="BO73" s="575"/>
      <c r="BP73" s="649"/>
      <c r="BQ73" s="291"/>
      <c r="BR73" s="121"/>
      <c r="BS73" s="121"/>
      <c r="BT73" s="36"/>
      <c r="BU73" s="292"/>
      <c r="BV73" s="293">
        <f>$D$73*((VLOOKUP(BV2,'2020_Jurisdiction_Pop_Est'!$A:$D,4,FALSE))/(VLOOKUP($E$73, '2020_Jurisdiction_Pop_Est'!$P$4:$R$10,3, FALSE)))</f>
        <v>633.03646750963901</v>
      </c>
      <c r="BW73" s="34"/>
      <c r="BX73" s="294"/>
      <c r="BY73" s="19">
        <v>0</v>
      </c>
      <c r="BZ73" s="19">
        <v>0</v>
      </c>
      <c r="CA73" s="19">
        <v>0</v>
      </c>
      <c r="CB73" s="19">
        <v>0</v>
      </c>
      <c r="CC73" s="19">
        <v>0</v>
      </c>
      <c r="CD73" s="19">
        <v>0</v>
      </c>
      <c r="CE73" s="19">
        <v>0</v>
      </c>
      <c r="CF73" s="19">
        <v>0</v>
      </c>
      <c r="CG73" s="298"/>
      <c r="CH73" s="299" t="e">
        <f t="shared" ref="CH73:CH74" si="44">SUM(G73:BX73)</f>
        <v>#N/A</v>
      </c>
      <c r="CI73" s="299">
        <f t="shared" ref="CI73:CI74" si="45">D73</f>
        <v>128506</v>
      </c>
      <c r="CJ73" s="299" t="e">
        <f t="shared" ref="CJ73:CJ74" si="46">CH73-CI73</f>
        <v>#N/A</v>
      </c>
      <c r="CK73" s="569" t="e">
        <f t="shared" ref="CK73:CK74" si="47">(CH73-CI73)/CI73</f>
        <v>#N/A</v>
      </c>
    </row>
    <row r="74" spans="1:95" s="380" customFormat="1" x14ac:dyDescent="0.3">
      <c r="A74" s="46" t="s">
        <v>297</v>
      </c>
      <c r="B74" s="46" t="s">
        <v>298</v>
      </c>
      <c r="C74" s="444" t="s">
        <v>299</v>
      </c>
      <c r="D74" s="421">
        <v>40000</v>
      </c>
      <c r="E74" s="573" t="s">
        <v>134</v>
      </c>
      <c r="F74" s="128" t="s">
        <v>129</v>
      </c>
      <c r="G74" s="278">
        <f>$D$74*((VLOOKUP(G2,'2020_Jurisdiction_Pop_Est'!$A:$D,4,FALSE))/(VLOOKUP($E$74, '2020_Jurisdiction_Pop_Est'!$P$4:$R$10,3, FALSE)))</f>
        <v>20555.008013577284</v>
      </c>
      <c r="H74" s="279">
        <f>$D$74*((VLOOKUP(H2,'2020_Jurisdiction_Pop_Est'!$A:$D,4,FALSE))/(VLOOKUP($E$74, '2020_Jurisdiction_Pop_Est'!$P$4:$R$10,3, FALSE)))</f>
        <v>206.26743520588821</v>
      </c>
      <c r="I74" s="279">
        <f>$D$74*((VLOOKUP(I2,'2020_Jurisdiction_Pop_Est'!$A:$D,4,FALSE))/(VLOOKUP($E$74, '2020_Jurisdiction_Pop_Est'!$P$4:$R$10,3, FALSE)))</f>
        <v>140.28763697748863</v>
      </c>
      <c r="J74" s="279">
        <f>$D$74*((VLOOKUP(J2,'2020_Jurisdiction_Pop_Est'!$A:$D,4,FALSE))/(VLOOKUP($E$74, '2020_Jurisdiction_Pop_Est'!$P$4:$R$10,3, FALSE)))</f>
        <v>14107.774836965518</v>
      </c>
      <c r="K74" s="279">
        <f>$D$74*((VLOOKUP(K2,'2020_Jurisdiction_Pop_Est'!$A:$D,4,FALSE))/(VLOOKUP($E$74, '2020_Jurisdiction_Pop_Est'!$P$4:$R$10,3, FALSE)))</f>
        <v>780.52651025052057</v>
      </c>
      <c r="L74" s="279">
        <f>$D$74*((VLOOKUP(L2,'2020_Jurisdiction_Pop_Est'!$A:$D,4,FALSE))/(VLOOKUP($E$74, '2020_Jurisdiction_Pop_Est'!$P$4:$R$10,3, FALSE)))</f>
        <v>555.6664384842561</v>
      </c>
      <c r="M74" s="279">
        <f>$D$74*((VLOOKUP(M2,'2020_Jurisdiction_Pop_Est'!$A:$D,4,FALSE))/(VLOOKUP($E$74, '2020_Jurisdiction_Pop_Est'!$P$4:$R$10,3, FALSE)))</f>
        <v>132.04968979844142</v>
      </c>
      <c r="N74" s="279">
        <f>$D$74*((VLOOKUP(N2,'2020_Jurisdiction_Pop_Est'!$A:$D,4,FALSE))/(VLOOKUP($E$74, '2020_Jurisdiction_Pop_Est'!$P$4:$R$10,3, FALSE)))</f>
        <v>659.77953990751678</v>
      </c>
      <c r="O74" s="279">
        <f>$D$74*((VLOOKUP(O2,'2020_Jurisdiction_Pop_Est'!$A:$D,4,FALSE))/(VLOOKUP($E$74, '2020_Jurisdiction_Pop_Est'!$P$4:$R$10,3, FALSE)))</f>
        <v>90.400715258075422</v>
      </c>
      <c r="P74" s="279">
        <f>$D$74*((VLOOKUP(P2,'2020_Jurisdiction_Pop_Est'!$A:$D,4,FALSE))/(VLOOKUP($E$74, '2020_Jurisdiction_Pop_Est'!$P$4:$R$10,3, FALSE)))</f>
        <v>590.01027289755837</v>
      </c>
      <c r="Q74" s="279">
        <f>$D$74*((VLOOKUP(Q2,'2020_Jurisdiction_Pop_Est'!$A:$D,4,FALSE))/(VLOOKUP($E$74, '2020_Jurisdiction_Pop_Est'!$P$4:$R$10,3, FALSE)))</f>
        <v>169.39287035312222</v>
      </c>
      <c r="R74" s="279">
        <f>$D$74*((VLOOKUP(R2,'2020_Jurisdiction_Pop_Est'!$A:$D,4,FALSE))/(VLOOKUP($E$74, '2020_Jurisdiction_Pop_Est'!$P$4:$R$10,3, FALSE)))</f>
        <v>580.84763466507343</v>
      </c>
      <c r="S74" s="279">
        <f>$D$74*((VLOOKUP(S2,'2020_Jurisdiction_Pop_Est'!$A:$D,4,FALSE))/(VLOOKUP($E$74, '2020_Jurisdiction_Pop_Est'!$P$4:$R$10,3, FALSE)))</f>
        <v>548.32557821973285</v>
      </c>
      <c r="T74" s="279">
        <f>$D$74*((VLOOKUP(T2,'2020_Jurisdiction_Pop_Est'!$A:$D,4,FALSE))/(VLOOKUP($E$74, '2020_Jurisdiction_Pop_Est'!$P$4:$R$10,3, FALSE)))</f>
        <v>627.22952397287395</v>
      </c>
      <c r="U74" s="279">
        <f>$D$74*((VLOOKUP(U2,'2020_Jurisdiction_Pop_Est'!$A:$D,4,FALSE))/(VLOOKUP($E$74, '2020_Jurisdiction_Pop_Est'!$P$4:$R$10,3, FALSE)))</f>
        <v>299.38298051018131</v>
      </c>
      <c r="V74" s="279">
        <f>$D$74*((VLOOKUP(V2,'2020_Jurisdiction_Pop_Est'!$A:$D,4,FALSE))/(VLOOKUP($E$74, '2020_Jurisdiction_Pop_Est'!$P$4:$R$10,3, FALSE)))</f>
        <v>223.83881862670336</v>
      </c>
      <c r="W74" s="280">
        <f>$D$74*((VLOOKUP(W2,'2020_Jurisdiction_Pop_Est'!$A:$D,4,FALSE))/(VLOOKUP($E$74, '2020_Jurisdiction_Pop_Est'!$P$4:$R$10,3, FALSE)))</f>
        <v>124.27376725522284</v>
      </c>
      <c r="X74" s="280">
        <f>$D$74*((VLOOKUP(X2,'2020_Jurisdiction_Pop_Est'!$A:$D,4,FALSE))/(VLOOKUP($E$74, '2020_Jurisdiction_Pop_Est'!$P$4:$R$10,3, FALSE)))</f>
        <v>65.118081683986048</v>
      </c>
      <c r="Y74" s="280">
        <f>$D$74*((VLOOKUP(Y2,'2020_Jurisdiction_Pop_Est'!$A:$D,4,FALSE))/(VLOOKUP($E$74, '2020_Jurisdiction_Pop_Est'!$P$4:$R$10,3, FALSE)))</f>
        <v>152.53870514236661</v>
      </c>
      <c r="Z74" s="280">
        <f>$D$74*((VLOOKUP(Z2,'2020_Jurisdiction_Pop_Est'!$A:$D,4,FALSE))/(VLOOKUP($E$74, '2020_Jurisdiction_Pop_Est'!$P$4:$R$10,3, FALSE)))</f>
        <v>204.89907104947764</v>
      </c>
      <c r="AA74" s="280">
        <f>$D$74*((VLOOKUP(AA2,'2020_Jurisdiction_Pop_Est'!$A:$D,4,FALSE))/(VLOOKUP($E$74, '2020_Jurisdiction_Pop_Est'!$P$4:$R$10,3, FALSE)))</f>
        <v>171.04971434856515</v>
      </c>
      <c r="AB74" s="280">
        <f>$D$74*((VLOOKUP(AB2,'2020_Jurisdiction_Pop_Est'!$A:$D,4,FALSE))/(VLOOKUP($E$74, '2020_Jurisdiction_Pop_Est'!$P$4:$R$10,3, FALSE)))</f>
        <v>39.04491616512059</v>
      </c>
      <c r="AC74" s="280">
        <f>$D$74*((VLOOKUP(AC2,'2020_Jurisdiction_Pop_Est'!$A:$D,4,FALSE))/(VLOOKUP($E$74, '2020_Jurisdiction_Pop_Est'!$P$4:$R$10,3, FALSE)))</f>
        <v>57.779557783910306</v>
      </c>
      <c r="AD74" s="280">
        <f>$D$74*((VLOOKUP(AD2,'2020_Jurisdiction_Pop_Est'!$A:$D,4,FALSE))/(VLOOKUP($E$74, '2020_Jurisdiction_Pop_Est'!$P$4:$R$10,3, FALSE)))</f>
        <v>34.975921358261402</v>
      </c>
      <c r="AE74" s="280">
        <f>$D$74*((VLOOKUP(AE2,'2020_Jurisdiction_Pop_Est'!$A:$D,4,FALSE))/(VLOOKUP($E$74, '2020_Jurisdiction_Pop_Est'!$P$4:$R$10,3, FALSE)))</f>
        <v>261.20121876709658</v>
      </c>
      <c r="AF74" s="280">
        <f>$D$74*((VLOOKUP(AF2,'2020_Jurisdiction_Pop_Est'!$A:$D,4,FALSE))/(VLOOKUP($E$74, '2020_Jurisdiction_Pop_Est'!$P$4:$R$10,3, FALSE)))</f>
        <v>20.578144795155975</v>
      </c>
      <c r="AG74" s="280">
        <f>$D$74*((VLOOKUP(AG2,'2020_Jurisdiction_Pop_Est'!$A:$D,4,FALSE))/(VLOOKUP($E$74, '2020_Jurisdiction_Pop_Est'!$P$4:$R$10,3, FALSE)))</f>
        <v>15.698401663063729</v>
      </c>
      <c r="AH74" s="281">
        <f>$D$74*((VLOOKUP(AH2,'2020_Jurisdiction_Pop_Est'!$A:$D,4,FALSE))/(VLOOKUP($E$74, '2020_Jurisdiction_Pop_Est'!$P$4:$R$10,3, FALSE)))</f>
        <v>25.734278215768953</v>
      </c>
      <c r="AI74" s="281">
        <f>$D$74*((VLOOKUP(AI2,'2020_Jurisdiction_Pop_Est'!$A:$D,4,FALSE))/(VLOOKUP($E$74, '2020_Jurisdiction_Pop_Est'!$P$4:$R$10,3, FALSE)))</f>
        <v>4.2505329758618533</v>
      </c>
      <c r="AJ74" s="281">
        <f>$D$74*((VLOOKUP(AJ2,'2020_Jurisdiction_Pop_Est'!$A:$D,4,FALSE))/(VLOOKUP($E$74, '2020_Jurisdiction_Pop_Est'!$P$4:$R$10,3, FALSE)))</f>
        <v>9.0423903125953462</v>
      </c>
      <c r="AK74" s="281">
        <f>$D$74*((VLOOKUP(AK2,'2020_Jurisdiction_Pop_Est'!$A:$D,4,FALSE))/(VLOOKUP($E$74, '2020_Jurisdiction_Pop_Est'!$P$4:$R$10,3, FALSE)))</f>
        <v>23.97491414633858</v>
      </c>
      <c r="AL74" s="281" t="e">
        <f>$D$74*((VLOOKUP(AL2,'2020_Jurisdiction_Pop_Est'!$A:$D,4,FALSE))/(VLOOKUP($E$74, '2020_Jurisdiction_Pop_Est'!$P$4:$R$10,3, FALSE)))</f>
        <v>#N/A</v>
      </c>
      <c r="AM74" s="281">
        <f>$D$74*((VLOOKUP(AM2,'2020_Jurisdiction_Pop_Est'!$A:$D,4,FALSE))/(VLOOKUP($E$74, '2020_Jurisdiction_Pop_Est'!$P$4:$R$10,3, FALSE)))</f>
        <v>8.7592792564731159</v>
      </c>
      <c r="AN74" s="281">
        <f>$D$74*((VLOOKUP(AN2,'2020_Jurisdiction_Pop_Est'!$A:$D,4,FALSE))/(VLOOKUP($E$74, '2020_Jurisdiction_Pop_Est'!$P$4:$R$10,3, FALSE)))</f>
        <v>15.264099084228414</v>
      </c>
      <c r="AO74" s="14">
        <f>$D$74*((VLOOKUP(AO2,'2020_Jurisdiction_Pop_Est'!$A:$D,4,FALSE))/(VLOOKUP($E$74, '2020_Jurisdiction_Pop_Est'!$P$4:$R$10,3, FALSE)))</f>
        <v>3256.9929901172527</v>
      </c>
      <c r="AP74" s="630">
        <f>$D$74*((VLOOKUP(AP2,'2020_Jurisdiction_Pop_Est'!$A:$D,4,FALSE))/(VLOOKUP($E$74, '2020_Jurisdiction_Pop_Est'!$P$4:$R$10,3, FALSE)))</f>
        <v>638.8096405068186</v>
      </c>
      <c r="AQ74" s="630">
        <f>$D$74*((VLOOKUP(AQ2,'2020_Jurisdiction_Pop_Est'!$A:$D,4,FALSE))/(VLOOKUP($E$74, '2020_Jurisdiction_Pop_Est'!$P$4:$R$10,3, FALSE)))</f>
        <v>225.02852645803765</v>
      </c>
      <c r="AR74" s="117">
        <f>$D$74*((VLOOKUP(AR2,'2020_Jurisdiction_Pop_Est'!$A:$D,4,FALSE))/(VLOOKUP($E$74, '2020_Jurisdiction_Pop_Est'!$P$4:$R$10,3, FALSE)))</f>
        <v>266.93071239359159</v>
      </c>
      <c r="AS74" s="282">
        <f>$D$74*((VLOOKUP(AS2,'2020_Jurisdiction_Pop_Est'!$A:$D,4,FALSE))/(VLOOKUP($E$74, '2020_Jurisdiction_Pop_Est'!$P$4:$R$10,3, FALSE)))</f>
        <v>12.670664223089489</v>
      </c>
      <c r="AT74" s="282">
        <f>$D$74*((VLOOKUP(AT2,'2020_Jurisdiction_Pop_Est'!$A:$D,4,FALSE))/(VLOOKUP($E$74, '2020_Jurisdiction_Pop_Est'!$P$4:$R$10,3, FALSE)))</f>
        <v>12.393541554783774</v>
      </c>
      <c r="AU74" s="282" t="e">
        <f>$D$74*((VLOOKUP(AU2,'2020_Jurisdiction_Pop_Est'!$A:$D,4,FALSE))/(VLOOKUP($E$74, '2020_Jurisdiction_Pop_Est'!$P$4:$R$10,3, FALSE)))</f>
        <v>#N/A</v>
      </c>
      <c r="AV74" s="33">
        <f>$D$74*((VLOOKUP(AV2,'2020_Jurisdiction_Pop_Est'!$A:$D,4,FALSE))/(VLOOKUP($E$74, '2020_Jurisdiction_Pop_Est'!$P$4:$R$10,3, FALSE)))</f>
        <v>2435.2526530545874</v>
      </c>
      <c r="AW74" s="120">
        <f>$D$74*((VLOOKUP(AW2,'2020_Jurisdiction_Pop_Est'!$A:$D,4,FALSE))/(VLOOKUP($E$74, '2020_Jurisdiction_Pop_Est'!$P$4:$R$10,3, FALSE)))</f>
        <v>625.75656721785936</v>
      </c>
      <c r="AX74" s="120">
        <f>$D$74*((VLOOKUP(AX2,'2020_Jurisdiction_Pop_Est'!$A:$D,4,FALSE))/(VLOOKUP($E$74, '2020_Jurisdiction_Pop_Est'!$P$4:$R$10,3, FALSE)))</f>
        <v>356.31406983110725</v>
      </c>
      <c r="AY74" s="297">
        <f>$D$74*((VLOOKUP(AY2,'2020_Jurisdiction_Pop_Est'!$A:$D,4,FALSE))/(VLOOKUP($E$74, '2020_Jurisdiction_Pop_Est'!$P$4:$R$10,3, FALSE)))</f>
        <v>117.27005971575956</v>
      </c>
      <c r="AZ74" s="297">
        <f>$D$74*((VLOOKUP(AZ2,'2020_Jurisdiction_Pop_Est'!$A:$D,4,FALSE))/(VLOOKUP($E$74, '2020_Jurisdiction_Pop_Est'!$P$4:$R$10,3, FALSE)))</f>
        <v>315.16385175700725</v>
      </c>
      <c r="BA74" s="284">
        <f>$D$74*((VLOOKUP(BA2,'2020_Jurisdiction_Pop_Est'!$A:$D,4,FALSE))/(VLOOKUP($E$74, '2020_Jurisdiction_Pop_Est'!$P$4:$R$10,3, FALSE)))</f>
        <v>437.7535205311753</v>
      </c>
      <c r="BB74" s="575"/>
      <c r="BC74" s="34">
        <f>$D$74*((VLOOKUP(BC2,'2020_Jurisdiction_Pop_Est'!$A:$D,4,FALSE))/(VLOOKUP($E$74, '2020_Jurisdiction_Pop_Est'!$P$4:$R$10,3, FALSE)))</f>
        <v>284.27633760802559</v>
      </c>
      <c r="BD74" s="285" t="e">
        <f>$D$74*((VLOOKUP(BD2,'2020_Jurisdiction_Pop_Est'!$A:$D,4,FALSE))/(VLOOKUP($E$74, '2020_Jurisdiction_Pop_Est'!$P$4:$R$10,3, FALSE)))</f>
        <v>#N/A</v>
      </c>
      <c r="BE74" s="286">
        <f>$D$74*((VLOOKUP(BE2,'2020_Jurisdiction_Pop_Est'!$A:$D,4,FALSE))/(VLOOKUP($E$74, '2020_Jurisdiction_Pop_Est'!$P$4:$R$10,3, FALSE)))</f>
        <v>153.38702382644954</v>
      </c>
      <c r="BF74" s="286">
        <f>$D$74*((VLOOKUP(BF2,'2020_Jurisdiction_Pop_Est'!$A:$D,4,FALSE))/(VLOOKUP($E$74, '2020_Jurisdiction_Pop_Est'!$P$4:$R$10,3, FALSE)))</f>
        <v>68.380326489688926</v>
      </c>
      <c r="BG74" s="286">
        <f>$D$74*((VLOOKUP(BG2,'2020_Jurisdiction_Pop_Est'!$A:$D,4,FALSE))/(VLOOKUP($E$74, '2020_Jurisdiction_Pop_Est'!$P$4:$R$10,3, FALSE)))</f>
        <v>97.0259348988358</v>
      </c>
      <c r="BH74" s="287">
        <f>$D$74*((VLOOKUP(BH2,'2020_Jurisdiction_Pop_Est'!$A:$D,4,FALSE))/(VLOOKUP($E$74, '2020_Jurisdiction_Pop_Est'!$P$4:$R$10,3, FALSE)))</f>
        <v>701.09349644540657</v>
      </c>
      <c r="BI74" s="288">
        <f>$D$74*((VLOOKUP(BI2,'2020_Jurisdiction_Pop_Est'!$A:$D,4,FALSE))/(VLOOKUP($E$74, '2020_Jurisdiction_Pop_Est'!$P$4:$R$10,3, FALSE)))</f>
        <v>203.24567224886758</v>
      </c>
      <c r="BJ74" s="35">
        <f>$D$74*((VLOOKUP(BJ2,'2020_Jurisdiction_Pop_Est'!$A:$D,4,FALSE))/(VLOOKUP($E$74, '2020_Jurisdiction_Pop_Est'!$P$4:$R$10,3, FALSE)))</f>
        <v>964.43734937569968</v>
      </c>
      <c r="BK74" s="639">
        <f>$D$74*((VLOOKUP(BK2,'2020_Jurisdiction_Pop_Est'!$A:$D,4,FALSE))/(VLOOKUP($E$74, '2020_Jurisdiction_Pop_Est'!$P$4:$R$10,3, FALSE)))</f>
        <v>37.240596571896468</v>
      </c>
      <c r="BL74" s="575"/>
      <c r="BM74" s="289" t="e">
        <f>$D$74*((VLOOKUP(BM2,'2020_Jurisdiction_Pop_Est'!$A:$D,4,FALSE))/(VLOOKUP($E$74, '2020_Jurisdiction_Pop_Est'!$P$4:$R$10,3, FALSE)))</f>
        <v>#N/A</v>
      </c>
      <c r="BN74" s="35">
        <f>$D$74*((VLOOKUP(BN2,'2020_Jurisdiction_Pop_Est'!$A:$D,4,FALSE))/(VLOOKUP($E$74, '2020_Jurisdiction_Pop_Est'!$P$4:$R$10,3, FALSE)))</f>
        <v>542.93776417506388</v>
      </c>
      <c r="BO74" s="575"/>
      <c r="BP74" s="649">
        <f>$D$74*((VLOOKUP(BP2,'2020_Jurisdiction_Pop_Est'!$A:$D,4,FALSE))/(VLOOKUP($E$74, '2020_Jurisdiction_Pop_Est'!$P$4:$R$10,3, FALSE)))</f>
        <v>209.94827124592317</v>
      </c>
      <c r="BQ74" s="291">
        <f>$D$74*((VLOOKUP(BQ2,'2020_Jurisdiction_Pop_Est'!$A:$D,4,FALSE))/(VLOOKUP($E$74, '2020_Jurisdiction_Pop_Est'!$P$4:$R$10,3, FALSE)))</f>
        <v>63.316547676534107</v>
      </c>
      <c r="BR74" s="121">
        <f>$D$74*((VLOOKUP(BR2,'2020_Jurisdiction_Pop_Est'!$A:$D,4,FALSE))/(VLOOKUP($E$74, '2020_Jurisdiction_Pop_Est'!$P$4:$R$10,3, FALSE)))</f>
        <v>1186.8749238071732</v>
      </c>
      <c r="BS74" s="121">
        <f>$D$74*((VLOOKUP(BS2,'2020_Jurisdiction_Pop_Est'!$A:$D,4,FALSE))/(VLOOKUP($E$74, '2020_Jurisdiction_Pop_Est'!$P$4:$R$10,3, FALSE)))</f>
        <v>0</v>
      </c>
      <c r="BT74" s="36">
        <f>$D$74*((VLOOKUP(BT2,'2020_Jurisdiction_Pop_Est'!$A:$D,4,FALSE))/(VLOOKUP($E$74, '2020_Jurisdiction_Pop_Est'!$P$4:$R$10,3, FALSE)))</f>
        <v>923.24494760778339</v>
      </c>
      <c r="BU74" s="292">
        <f>$D$74*((VLOOKUP(BU2,'2020_Jurisdiction_Pop_Est'!$A:$D,4,FALSE))/(VLOOKUP($E$74, '2020_Jurisdiction_Pop_Est'!$P$4:$R$10,3, FALSE)))</f>
        <v>378.05599717439145</v>
      </c>
      <c r="BV74" s="293">
        <f>$D$74*((VLOOKUP(BV2,'2020_Jurisdiction_Pop_Est'!$A:$D,4,FALSE))/(VLOOKUP($E$74, '2020_Jurisdiction_Pop_Est'!$P$4:$R$10,3, FALSE)))</f>
        <v>126.08482332147699</v>
      </c>
      <c r="BW74" s="34">
        <f>$D$74*((VLOOKUP(BW2,'2020_Jurisdiction_Pop_Est'!$A:$D,4,FALSE))/(VLOOKUP($E$74, '2020_Jurisdiction_Pop_Est'!$P$4:$R$10,3, FALSE)))</f>
        <v>556.98372289007045</v>
      </c>
      <c r="BX74" s="294">
        <f>$D$74*((VLOOKUP(BX2,'2020_Jurisdiction_Pop_Est'!$A:$D,4,FALSE))/(VLOOKUP($E$74, '2020_Jurisdiction_Pop_Est'!$P$4:$R$10,3, FALSE)))</f>
        <v>23.355866734504524</v>
      </c>
      <c r="BY74" s="47"/>
      <c r="BZ74" s="47"/>
      <c r="CA74" s="47"/>
      <c r="CB74" s="47"/>
      <c r="CC74" s="47"/>
      <c r="CD74" s="47"/>
      <c r="CE74" s="47"/>
      <c r="CF74" s="47"/>
      <c r="CG74" s="47"/>
      <c r="CH74" s="299" t="e">
        <f t="shared" si="44"/>
        <v>#N/A</v>
      </c>
      <c r="CI74" s="299">
        <f t="shared" si="45"/>
        <v>40000</v>
      </c>
      <c r="CJ74" s="299" t="e">
        <f t="shared" si="46"/>
        <v>#N/A</v>
      </c>
      <c r="CK74" s="569" t="e">
        <f t="shared" si="47"/>
        <v>#N/A</v>
      </c>
    </row>
    <row r="75" spans="1:95" s="373" customFormat="1" ht="28.2" customHeight="1" x14ac:dyDescent="0.3">
      <c r="A75" s="38" t="s">
        <v>300</v>
      </c>
      <c r="B75" s="38" t="s">
        <v>300</v>
      </c>
      <c r="C75" s="444" t="s">
        <v>301</v>
      </c>
      <c r="D75" s="445">
        <v>1250</v>
      </c>
      <c r="E75" s="135" t="s">
        <v>220</v>
      </c>
      <c r="F75" s="366" t="s">
        <v>270</v>
      </c>
      <c r="G75" s="278">
        <v>1155</v>
      </c>
      <c r="H75" s="368">
        <v>1155</v>
      </c>
      <c r="I75" s="368">
        <v>1155</v>
      </c>
      <c r="J75" s="368">
        <v>1155</v>
      </c>
      <c r="K75" s="368">
        <v>1155</v>
      </c>
      <c r="L75" s="368">
        <v>1155</v>
      </c>
      <c r="M75" s="368">
        <v>1155</v>
      </c>
      <c r="N75" s="368">
        <v>1155</v>
      </c>
      <c r="O75" s="368">
        <v>1155</v>
      </c>
      <c r="P75" s="368">
        <v>1155</v>
      </c>
      <c r="Q75" s="368">
        <v>1155</v>
      </c>
      <c r="R75" s="368">
        <v>1155</v>
      </c>
      <c r="S75" s="368">
        <v>1155</v>
      </c>
      <c r="T75" s="368">
        <v>1155</v>
      </c>
      <c r="U75" s="368">
        <v>1155</v>
      </c>
      <c r="V75" s="368">
        <v>1155</v>
      </c>
      <c r="W75" s="369">
        <v>1155</v>
      </c>
      <c r="X75" s="369">
        <v>1155</v>
      </c>
      <c r="Y75" s="369">
        <v>1155</v>
      </c>
      <c r="Z75" s="369">
        <v>1155</v>
      </c>
      <c r="AA75" s="369">
        <v>1155</v>
      </c>
      <c r="AB75" s="369">
        <v>1155</v>
      </c>
      <c r="AC75" s="369">
        <v>1155</v>
      </c>
      <c r="AD75" s="369">
        <v>1155</v>
      </c>
      <c r="AE75" s="369">
        <v>1155</v>
      </c>
      <c r="AF75" s="369">
        <v>1155</v>
      </c>
      <c r="AG75" s="369">
        <v>1155</v>
      </c>
      <c r="AH75" s="370">
        <v>1155</v>
      </c>
      <c r="AI75" s="370">
        <v>1155</v>
      </c>
      <c r="AJ75" s="370">
        <v>1155</v>
      </c>
      <c r="AK75" s="370">
        <v>1155</v>
      </c>
      <c r="AL75" s="370">
        <v>1155</v>
      </c>
      <c r="AM75" s="370">
        <v>1155</v>
      </c>
      <c r="AN75" s="370">
        <v>1155</v>
      </c>
      <c r="AO75" s="381">
        <v>1155</v>
      </c>
      <c r="AP75" s="633">
        <v>1155</v>
      </c>
      <c r="AQ75" s="633">
        <v>1155</v>
      </c>
      <c r="AR75" s="382">
        <v>1155</v>
      </c>
      <c r="AS75" s="383">
        <v>1155</v>
      </c>
      <c r="AT75" s="383">
        <v>1155</v>
      </c>
      <c r="AU75" s="383">
        <v>1155</v>
      </c>
      <c r="AV75" s="383">
        <v>1155</v>
      </c>
      <c r="AW75" s="384">
        <v>1155</v>
      </c>
      <c r="AX75" s="384">
        <v>1155</v>
      </c>
      <c r="AY75" s="385">
        <v>1155</v>
      </c>
      <c r="AZ75" s="385">
        <v>1155</v>
      </c>
      <c r="BA75" s="386">
        <v>1155</v>
      </c>
      <c r="BB75" s="575" t="s">
        <v>6</v>
      </c>
      <c r="BC75" s="387">
        <v>1155</v>
      </c>
      <c r="BD75" s="285">
        <v>1155</v>
      </c>
      <c r="BE75" s="286">
        <v>1155</v>
      </c>
      <c r="BF75" s="286">
        <v>1155</v>
      </c>
      <c r="BG75" s="286">
        <v>1155</v>
      </c>
      <c r="BH75" s="287">
        <v>1155</v>
      </c>
      <c r="BI75" s="288">
        <v>1155</v>
      </c>
      <c r="BJ75" s="35">
        <v>1155</v>
      </c>
      <c r="BK75" s="639">
        <v>1155</v>
      </c>
      <c r="BL75" s="575" t="s">
        <v>6</v>
      </c>
      <c r="BM75" s="289">
        <v>1155</v>
      </c>
      <c r="BN75" s="35">
        <v>1155</v>
      </c>
      <c r="BO75" s="575"/>
      <c r="BP75" s="649">
        <v>1155</v>
      </c>
      <c r="BQ75" s="291">
        <v>1155</v>
      </c>
      <c r="BR75" s="121">
        <v>1155</v>
      </c>
      <c r="BS75" s="121">
        <v>1155</v>
      </c>
      <c r="BT75" s="36">
        <v>1155</v>
      </c>
      <c r="BU75" s="292">
        <v>1155</v>
      </c>
      <c r="BV75" s="293">
        <v>1155</v>
      </c>
      <c r="BW75" s="34">
        <v>1155</v>
      </c>
      <c r="BX75" s="294">
        <v>1155</v>
      </c>
      <c r="BY75" s="372">
        <v>1155</v>
      </c>
      <c r="BZ75" s="372">
        <v>1155</v>
      </c>
      <c r="CA75" s="372">
        <v>1155</v>
      </c>
      <c r="CB75" s="372">
        <v>1155</v>
      </c>
      <c r="CC75" s="372">
        <v>1155</v>
      </c>
      <c r="CD75" s="372">
        <v>1155</v>
      </c>
      <c r="CE75" s="372">
        <v>1155</v>
      </c>
      <c r="CF75" s="372">
        <v>1155</v>
      </c>
      <c r="CH75" s="69"/>
    </row>
    <row r="76" spans="1:95" s="373" customFormat="1" ht="21.75" customHeight="1" x14ac:dyDescent="0.3">
      <c r="A76" s="38" t="s">
        <v>302</v>
      </c>
      <c r="B76" s="38" t="s">
        <v>302</v>
      </c>
      <c r="C76" s="444" t="s">
        <v>301</v>
      </c>
      <c r="D76" s="445">
        <v>1463</v>
      </c>
      <c r="E76" s="135" t="s">
        <v>220</v>
      </c>
      <c r="F76" s="366" t="s">
        <v>270</v>
      </c>
      <c r="G76" s="278">
        <v>1600</v>
      </c>
      <c r="H76" s="368">
        <v>1600</v>
      </c>
      <c r="I76" s="368">
        <v>1600</v>
      </c>
      <c r="J76" s="368">
        <v>1600</v>
      </c>
      <c r="K76" s="368">
        <v>1600</v>
      </c>
      <c r="L76" s="368">
        <v>1600</v>
      </c>
      <c r="M76" s="368">
        <v>1600</v>
      </c>
      <c r="N76" s="368">
        <v>1600</v>
      </c>
      <c r="O76" s="368">
        <v>1600</v>
      </c>
      <c r="P76" s="368">
        <v>1600</v>
      </c>
      <c r="Q76" s="368">
        <v>1600</v>
      </c>
      <c r="R76" s="368">
        <v>1600</v>
      </c>
      <c r="S76" s="368">
        <v>1600</v>
      </c>
      <c r="T76" s="368">
        <v>1600</v>
      </c>
      <c r="U76" s="368">
        <v>1600</v>
      </c>
      <c r="V76" s="368">
        <v>1600</v>
      </c>
      <c r="W76" s="369">
        <v>1600</v>
      </c>
      <c r="X76" s="369">
        <v>1600</v>
      </c>
      <c r="Y76" s="369">
        <v>1600</v>
      </c>
      <c r="Z76" s="369">
        <v>1600</v>
      </c>
      <c r="AA76" s="369">
        <v>1600</v>
      </c>
      <c r="AB76" s="369">
        <v>1600</v>
      </c>
      <c r="AC76" s="369">
        <v>1600</v>
      </c>
      <c r="AD76" s="369">
        <v>1600</v>
      </c>
      <c r="AE76" s="369">
        <v>1600</v>
      </c>
      <c r="AF76" s="369">
        <v>1600</v>
      </c>
      <c r="AG76" s="369">
        <v>1600</v>
      </c>
      <c r="AH76" s="370">
        <v>1600</v>
      </c>
      <c r="AI76" s="370">
        <v>1600</v>
      </c>
      <c r="AJ76" s="370">
        <v>1600</v>
      </c>
      <c r="AK76" s="370">
        <v>1600</v>
      </c>
      <c r="AL76" s="370">
        <v>1600</v>
      </c>
      <c r="AM76" s="370">
        <v>1600</v>
      </c>
      <c r="AN76" s="370">
        <v>1600</v>
      </c>
      <c r="AO76" s="381">
        <v>1600</v>
      </c>
      <c r="AP76" s="633">
        <v>1600</v>
      </c>
      <c r="AQ76" s="633">
        <v>1600</v>
      </c>
      <c r="AR76" s="382">
        <v>1600</v>
      </c>
      <c r="AS76" s="383">
        <v>1600</v>
      </c>
      <c r="AT76" s="383">
        <v>1600</v>
      </c>
      <c r="AU76" s="383">
        <v>1600</v>
      </c>
      <c r="AV76" s="383">
        <v>1600</v>
      </c>
      <c r="AW76" s="384">
        <v>1600</v>
      </c>
      <c r="AX76" s="384">
        <v>1600</v>
      </c>
      <c r="AY76" s="385">
        <v>1600</v>
      </c>
      <c r="AZ76" s="385">
        <v>1600</v>
      </c>
      <c r="BA76" s="386">
        <v>1600</v>
      </c>
      <c r="BB76" s="575" t="s">
        <v>6</v>
      </c>
      <c r="BC76" s="387">
        <v>1600</v>
      </c>
      <c r="BD76" s="285">
        <v>1600</v>
      </c>
      <c r="BE76" s="286">
        <v>1600</v>
      </c>
      <c r="BF76" s="286">
        <v>1600</v>
      </c>
      <c r="BG76" s="286">
        <v>1600</v>
      </c>
      <c r="BH76" s="287">
        <v>1600</v>
      </c>
      <c r="BI76" s="288">
        <v>1600</v>
      </c>
      <c r="BJ76" s="35">
        <v>1600</v>
      </c>
      <c r="BK76" s="639">
        <v>1600</v>
      </c>
      <c r="BL76" s="575" t="s">
        <v>6</v>
      </c>
      <c r="BM76" s="289">
        <v>1600</v>
      </c>
      <c r="BN76" s="35">
        <v>1600</v>
      </c>
      <c r="BO76" s="575"/>
      <c r="BP76" s="649">
        <v>1600</v>
      </c>
      <c r="BQ76" s="291">
        <v>1600</v>
      </c>
      <c r="BR76" s="121">
        <v>1600</v>
      </c>
      <c r="BS76" s="121">
        <v>1600</v>
      </c>
      <c r="BT76" s="389">
        <v>1600</v>
      </c>
      <c r="BU76" s="292">
        <v>1600</v>
      </c>
      <c r="BV76" s="293">
        <v>1600</v>
      </c>
      <c r="BW76" s="34">
        <v>1600</v>
      </c>
      <c r="BX76" s="294">
        <v>1600</v>
      </c>
      <c r="BY76" s="372">
        <v>1600</v>
      </c>
      <c r="BZ76" s="372">
        <v>1600</v>
      </c>
      <c r="CA76" s="372">
        <v>1600</v>
      </c>
      <c r="CB76" s="372">
        <v>1600</v>
      </c>
      <c r="CC76" s="372">
        <v>1600</v>
      </c>
      <c r="CD76" s="372">
        <v>1600</v>
      </c>
      <c r="CE76" s="372">
        <v>1600</v>
      </c>
      <c r="CF76" s="372">
        <v>1600</v>
      </c>
      <c r="CH76" s="69"/>
    </row>
    <row r="77" spans="1:95" s="373" customFormat="1" ht="21.75" customHeight="1" x14ac:dyDescent="0.3">
      <c r="A77" s="644" t="s">
        <v>303</v>
      </c>
      <c r="B77" s="38"/>
      <c r="C77" s="444"/>
      <c r="D77" s="445"/>
      <c r="E77" s="135"/>
      <c r="F77" s="128"/>
      <c r="G77" s="278"/>
      <c r="H77" s="368"/>
      <c r="I77" s="368"/>
      <c r="J77" s="368"/>
      <c r="K77" s="368"/>
      <c r="L77" s="368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9"/>
      <c r="X77" s="369"/>
      <c r="Y77" s="369"/>
      <c r="Z77" s="369"/>
      <c r="AA77" s="369"/>
      <c r="AB77" s="369"/>
      <c r="AC77" s="369"/>
      <c r="AD77" s="369"/>
      <c r="AE77" s="369"/>
      <c r="AF77" s="369"/>
      <c r="AG77" s="369"/>
      <c r="AH77" s="370"/>
      <c r="AI77" s="370"/>
      <c r="AJ77" s="370"/>
      <c r="AK77" s="370"/>
      <c r="AL77" s="370"/>
      <c r="AM77" s="370"/>
      <c r="AN77" s="370"/>
      <c r="AO77" s="381"/>
      <c r="AP77" s="633"/>
      <c r="AQ77" s="633"/>
      <c r="AR77" s="382"/>
      <c r="AS77" s="383"/>
      <c r="AT77" s="383"/>
      <c r="AU77" s="383"/>
      <c r="AV77" s="383"/>
      <c r="AW77" s="384"/>
      <c r="AX77" s="384"/>
      <c r="AY77" s="385"/>
      <c r="AZ77" s="385"/>
      <c r="BA77" s="386">
        <v>5000</v>
      </c>
      <c r="BB77" s="575"/>
      <c r="BC77" s="387"/>
      <c r="BD77" s="285"/>
      <c r="BE77" s="286"/>
      <c r="BF77" s="286"/>
      <c r="BG77" s="286"/>
      <c r="BH77" s="287"/>
      <c r="BI77" s="288"/>
      <c r="BJ77" s="35"/>
      <c r="BK77" s="639"/>
      <c r="BL77" s="575"/>
      <c r="BM77" s="289"/>
      <c r="BN77" s="35"/>
      <c r="BO77" s="575"/>
      <c r="BP77" s="649"/>
      <c r="BQ77" s="291"/>
      <c r="BR77" s="121" t="s">
        <v>6</v>
      </c>
      <c r="BS77" s="121">
        <v>5000</v>
      </c>
      <c r="BT77" s="389"/>
      <c r="BU77" s="292"/>
      <c r="BV77" s="293"/>
      <c r="BW77" s="34"/>
      <c r="BX77" s="294"/>
      <c r="BY77" s="372"/>
      <c r="BZ77" s="372"/>
      <c r="CA77" s="372"/>
      <c r="CB77" s="372"/>
      <c r="CC77" s="372"/>
      <c r="CD77" s="372"/>
      <c r="CE77" s="372"/>
      <c r="CF77" s="372"/>
      <c r="CH77" s="69"/>
    </row>
    <row r="78" spans="1:95" s="321" customFormat="1" ht="6" customHeight="1" x14ac:dyDescent="0.3">
      <c r="A78" s="317"/>
      <c r="B78" s="48"/>
      <c r="C78" s="125"/>
      <c r="D78" s="133"/>
      <c r="E78" s="134"/>
      <c r="F78" s="134"/>
      <c r="G78" s="318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Z78" s="319"/>
      <c r="AA78" s="319"/>
      <c r="AB78" s="319"/>
      <c r="AC78" s="319"/>
      <c r="AD78" s="319"/>
      <c r="AE78" s="319"/>
      <c r="AF78" s="319"/>
      <c r="AG78" s="319"/>
      <c r="AH78" s="319"/>
      <c r="AI78" s="319"/>
      <c r="AJ78" s="319"/>
      <c r="AK78" s="319"/>
      <c r="AL78" s="319"/>
      <c r="AM78" s="319"/>
      <c r="AN78" s="319"/>
      <c r="AO78" s="319"/>
      <c r="AP78" s="319"/>
      <c r="AQ78" s="319"/>
      <c r="AT78" s="319"/>
      <c r="AU78" s="319"/>
      <c r="AV78" s="320"/>
      <c r="AY78" s="319"/>
      <c r="AZ78" s="319"/>
      <c r="BA78" s="319"/>
      <c r="BB78" s="320"/>
      <c r="BC78" s="320"/>
      <c r="BH78" s="319"/>
      <c r="BI78" s="319"/>
      <c r="BJ78" s="320"/>
      <c r="BK78" s="319"/>
      <c r="BL78" s="320"/>
      <c r="BN78" s="320"/>
      <c r="BQ78" s="319"/>
      <c r="BR78" s="319"/>
      <c r="BS78" s="319"/>
      <c r="BT78" s="320"/>
      <c r="BU78" s="319"/>
      <c r="BV78" s="319"/>
      <c r="BW78" s="320"/>
      <c r="BX78" s="319"/>
      <c r="BY78" s="319"/>
      <c r="BZ78" s="319"/>
      <c r="CA78" s="319"/>
      <c r="CB78" s="319"/>
      <c r="CC78" s="319"/>
      <c r="CD78" s="319"/>
      <c r="CE78" s="319"/>
      <c r="CF78" s="319"/>
    </row>
    <row r="79" spans="1:95" s="393" customFormat="1" x14ac:dyDescent="0.3">
      <c r="A79" s="209" t="s">
        <v>304</v>
      </c>
      <c r="B79" s="390" t="s">
        <v>304</v>
      </c>
      <c r="C79" s="126"/>
      <c r="D79" s="129">
        <v>14343865</v>
      </c>
      <c r="E79" s="390"/>
      <c r="F79" s="390"/>
      <c r="G79" s="132">
        <f t="shared" ref="G79:AZ79" si="48">SUM(G7:G76)</f>
        <v>22564099.307637349</v>
      </c>
      <c r="H79" s="132">
        <f t="shared" si="48"/>
        <v>6570106.6229262771</v>
      </c>
      <c r="I79" s="132">
        <f t="shared" si="48"/>
        <v>366942.86600103922</v>
      </c>
      <c r="J79" s="132">
        <f t="shared" si="48"/>
        <v>52427109.610182844</v>
      </c>
      <c r="K79" s="132">
        <f t="shared" si="48"/>
        <v>1765795.0225520129</v>
      </c>
      <c r="L79" s="132">
        <f t="shared" si="48"/>
        <v>616260.9064494936</v>
      </c>
      <c r="M79" s="132">
        <f t="shared" si="48"/>
        <v>1232924.1665296727</v>
      </c>
      <c r="N79" s="132">
        <f t="shared" si="48"/>
        <v>3409003.6099034417</v>
      </c>
      <c r="O79" s="132">
        <f t="shared" si="48"/>
        <v>355008.66870944318</v>
      </c>
      <c r="P79" s="132">
        <f t="shared" si="48"/>
        <v>563461.44415827817</v>
      </c>
      <c r="Q79" s="132">
        <f t="shared" si="48"/>
        <v>3298709.4268833818</v>
      </c>
      <c r="R79" s="132">
        <f t="shared" si="48"/>
        <v>649865.38817111915</v>
      </c>
      <c r="S79" s="132">
        <f t="shared" si="48"/>
        <v>562303.65656194568</v>
      </c>
      <c r="T79" s="132">
        <f t="shared" si="48"/>
        <v>674014.77946411353</v>
      </c>
      <c r="U79" s="132">
        <f t="shared" si="48"/>
        <v>2114504.3684056923</v>
      </c>
      <c r="V79" s="132">
        <f t="shared" si="48"/>
        <v>417075.61362218595</v>
      </c>
      <c r="W79" s="132">
        <f t="shared" si="48"/>
        <v>348308.97202701855</v>
      </c>
      <c r="X79" s="132">
        <f t="shared" si="48"/>
        <v>316364.4082343225</v>
      </c>
      <c r="Y79" s="132">
        <f t="shared" si="48"/>
        <v>2423574.7521294905</v>
      </c>
      <c r="Z79" s="132">
        <f t="shared" si="48"/>
        <v>861034.67173286027</v>
      </c>
      <c r="AA79" s="132">
        <f t="shared" si="48"/>
        <v>373573.16447351937</v>
      </c>
      <c r="AB79" s="132">
        <f t="shared" si="48"/>
        <v>312288.24054938526</v>
      </c>
      <c r="AC79" s="132">
        <f t="shared" si="48"/>
        <v>287406.42004256562</v>
      </c>
      <c r="AD79" s="132">
        <f t="shared" si="48"/>
        <v>280092.88061822299</v>
      </c>
      <c r="AE79" s="132">
        <f t="shared" si="48"/>
        <v>422261.25303744292</v>
      </c>
      <c r="AF79" s="132">
        <f t="shared" si="48"/>
        <v>337319.71775385569</v>
      </c>
      <c r="AG79" s="132">
        <f t="shared" si="48"/>
        <v>264685.53325699951</v>
      </c>
      <c r="AH79" s="132">
        <f t="shared" si="48"/>
        <v>210105.15998491543</v>
      </c>
      <c r="AI79" s="132">
        <f t="shared" si="48"/>
        <v>223503.39512596527</v>
      </c>
      <c r="AJ79" s="132">
        <f t="shared" si="48"/>
        <v>201091.11907435529</v>
      </c>
      <c r="AK79" s="132">
        <f t="shared" si="48"/>
        <v>734485.05896635994</v>
      </c>
      <c r="AL79" s="132" t="e">
        <f t="shared" si="48"/>
        <v>#N/A</v>
      </c>
      <c r="AM79" s="132">
        <f t="shared" si="48"/>
        <v>200938.23195595856</v>
      </c>
      <c r="AN79" s="132">
        <f t="shared" si="48"/>
        <v>229450.99889899921</v>
      </c>
      <c r="AO79" s="132">
        <f t="shared" si="48"/>
        <v>9845151.6342147514</v>
      </c>
      <c r="AP79" s="132">
        <f t="shared" si="48"/>
        <v>464113.27373786329</v>
      </c>
      <c r="AQ79" s="132">
        <f t="shared" si="48"/>
        <v>274245.50619923329</v>
      </c>
      <c r="AR79" s="391">
        <f t="shared" si="48"/>
        <v>292966.42725118151</v>
      </c>
      <c r="AS79" s="132">
        <f t="shared" si="48"/>
        <v>179368.95775912577</v>
      </c>
      <c r="AT79" s="132">
        <f t="shared" si="48"/>
        <v>179245.14580327607</v>
      </c>
      <c r="AU79" s="132" t="e">
        <f t="shared" si="48"/>
        <v>#N/A</v>
      </c>
      <c r="AV79" s="132">
        <f t="shared" si="48"/>
        <v>503630.89063700015</v>
      </c>
      <c r="AW79" s="391">
        <f t="shared" si="48"/>
        <v>258484.17927349184</v>
      </c>
      <c r="AX79" s="391">
        <f t="shared" si="48"/>
        <v>495482.95548393298</v>
      </c>
      <c r="AY79" s="132">
        <f t="shared" si="48"/>
        <v>200892.30374229114</v>
      </c>
      <c r="AZ79" s="132">
        <f t="shared" si="48"/>
        <v>251765.9475743334</v>
      </c>
      <c r="BA79" s="132">
        <f>SUM(BA7:BA77)</f>
        <v>151674.53787070198</v>
      </c>
      <c r="BB79" s="132">
        <f t="shared" ref="BB79:BR79" si="49">SUM(BB7:BB76)</f>
        <v>51000</v>
      </c>
      <c r="BC79" s="132">
        <f t="shared" si="49"/>
        <v>391917.57735326973</v>
      </c>
      <c r="BD79" s="132" t="e">
        <f t="shared" si="49"/>
        <v>#N/A</v>
      </c>
      <c r="BE79" s="132">
        <f t="shared" si="49"/>
        <v>208624.97454623709</v>
      </c>
      <c r="BF79" s="132">
        <f t="shared" si="49"/>
        <v>179660.17785118561</v>
      </c>
      <c r="BG79" s="132">
        <f t="shared" si="49"/>
        <v>182153.6400011853</v>
      </c>
      <c r="BH79" s="132">
        <f t="shared" si="49"/>
        <v>177090.65384497191</v>
      </c>
      <c r="BI79" s="132">
        <f t="shared" si="49"/>
        <v>142734.03940239415</v>
      </c>
      <c r="BJ79" s="132">
        <f t="shared" si="49"/>
        <v>278931.52518347511</v>
      </c>
      <c r="BK79" s="132">
        <f t="shared" si="49"/>
        <v>177771.08077322718</v>
      </c>
      <c r="BL79" s="132">
        <f t="shared" si="49"/>
        <v>81544.471594643197</v>
      </c>
      <c r="BM79" s="391" t="e">
        <f t="shared" si="49"/>
        <v>#N/A</v>
      </c>
      <c r="BN79" s="132">
        <f t="shared" si="49"/>
        <v>190208.33024648405</v>
      </c>
      <c r="BO79" s="391">
        <f t="shared" si="49"/>
        <v>91022.611348421677</v>
      </c>
      <c r="BP79" s="391">
        <f t="shared" si="49"/>
        <v>202151.34876170373</v>
      </c>
      <c r="BQ79" s="132">
        <f t="shared" si="49"/>
        <v>182285.99227049208</v>
      </c>
      <c r="BR79" s="391">
        <f t="shared" si="49"/>
        <v>184037.6228408652</v>
      </c>
      <c r="BS79" s="391">
        <f>SUM(BS7:BS77)</f>
        <v>113708</v>
      </c>
      <c r="BT79" s="132">
        <f t="shared" ref="BT79:CF79" si="50">SUM(BT7:BT76)</f>
        <v>298787.27729745005</v>
      </c>
      <c r="BU79" s="132">
        <f t="shared" si="50"/>
        <v>224926.22873449218</v>
      </c>
      <c r="BV79" s="132">
        <f t="shared" si="50"/>
        <v>202935.64892225541</v>
      </c>
      <c r="BW79" s="132">
        <f t="shared" si="50"/>
        <v>149823.13093323974</v>
      </c>
      <c r="BX79" s="132">
        <f t="shared" si="50"/>
        <v>115222.40724479198</v>
      </c>
      <c r="BY79" s="132">
        <f t="shared" si="50"/>
        <v>173708</v>
      </c>
      <c r="BZ79" s="132">
        <f t="shared" si="50"/>
        <v>173708</v>
      </c>
      <c r="CA79" s="132">
        <f t="shared" si="50"/>
        <v>173708</v>
      </c>
      <c r="CB79" s="132">
        <f t="shared" si="50"/>
        <v>173708</v>
      </c>
      <c r="CC79" s="132">
        <f t="shared" si="50"/>
        <v>173708</v>
      </c>
      <c r="CD79" s="132">
        <f t="shared" si="50"/>
        <v>173708</v>
      </c>
      <c r="CE79" s="132">
        <f t="shared" si="50"/>
        <v>173708</v>
      </c>
      <c r="CF79" s="132">
        <f t="shared" si="50"/>
        <v>173708</v>
      </c>
    </row>
    <row r="80" spans="1:95" s="393" customFormat="1" x14ac:dyDescent="0.3">
      <c r="A80" s="209" t="s">
        <v>305</v>
      </c>
      <c r="B80" s="390" t="s">
        <v>306</v>
      </c>
      <c r="C80" s="126"/>
      <c r="D80" s="394"/>
      <c r="E80" s="390"/>
      <c r="F80" s="390"/>
      <c r="G80" s="332">
        <f t="shared" ref="G80:AL80" si="51">SUM(G79-G6)/G6</f>
        <v>168.75316015766532</v>
      </c>
      <c r="H80" s="332">
        <f t="shared" si="51"/>
        <v>853.62022346281788</v>
      </c>
      <c r="I80" s="332">
        <f t="shared" si="51"/>
        <v>69.181556781519532</v>
      </c>
      <c r="J80" s="332">
        <f t="shared" si="51"/>
        <v>98.707564033848513</v>
      </c>
      <c r="K80" s="332">
        <f t="shared" si="51"/>
        <v>59.69905594627658</v>
      </c>
      <c r="L80" s="332">
        <f t="shared" si="51"/>
        <v>28.756180192487992</v>
      </c>
      <c r="M80" s="332">
        <f t="shared" si="51"/>
        <v>249.5215286064564</v>
      </c>
      <c r="N80" s="332">
        <f t="shared" si="51"/>
        <v>137.63120072643818</v>
      </c>
      <c r="O80" s="332">
        <f t="shared" si="51"/>
        <v>104.35945057410395</v>
      </c>
      <c r="P80" s="332">
        <f t="shared" si="51"/>
        <v>24.623181318957819</v>
      </c>
      <c r="Q80" s="332">
        <f t="shared" si="51"/>
        <v>521.66221969328035</v>
      </c>
      <c r="R80" s="332">
        <f t="shared" si="51"/>
        <v>29.018610227893952</v>
      </c>
      <c r="S80" s="332">
        <f t="shared" si="51"/>
        <v>26.514473094266709</v>
      </c>
      <c r="T80" s="332">
        <f t="shared" si="51"/>
        <v>27.832143261986623</v>
      </c>
      <c r="U80" s="332">
        <f t="shared" si="51"/>
        <v>188.49803677085009</v>
      </c>
      <c r="V80" s="332">
        <f t="shared" si="51"/>
        <v>48.993001484197634</v>
      </c>
      <c r="W80" s="332">
        <f t="shared" si="51"/>
        <v>74.202244572001334</v>
      </c>
      <c r="X80" s="332">
        <f t="shared" si="51"/>
        <v>129.34774635954417</v>
      </c>
      <c r="Y80" s="332">
        <f t="shared" si="51"/>
        <v>425.30817289081864</v>
      </c>
      <c r="Z80" s="332">
        <f t="shared" si="51"/>
        <v>111.75134572450762</v>
      </c>
      <c r="AA80" s="332">
        <f t="shared" si="51"/>
        <v>57.599436312224313</v>
      </c>
      <c r="AB80" s="332">
        <f t="shared" si="51"/>
        <v>213.58242498222756</v>
      </c>
      <c r="AC80" s="332">
        <f t="shared" si="51"/>
        <v>132.46758121769759</v>
      </c>
      <c r="AD80" s="332">
        <f t="shared" si="51"/>
        <v>213.87260026100125</v>
      </c>
      <c r="AE80" s="332">
        <f t="shared" si="51"/>
        <v>42.374107815291616</v>
      </c>
      <c r="AF80" s="332">
        <f t="shared" si="51"/>
        <v>336.31971775385568</v>
      </c>
      <c r="AG80" s="332">
        <f t="shared" si="51"/>
        <v>263.68553325699952</v>
      </c>
      <c r="AH80" s="332">
        <f t="shared" si="51"/>
        <v>209.10515998491542</v>
      </c>
      <c r="AI80" s="332">
        <f t="shared" si="51"/>
        <v>222.50339512596526</v>
      </c>
      <c r="AJ80" s="332">
        <f t="shared" si="51"/>
        <v>200.09111907435528</v>
      </c>
      <c r="AK80" s="332">
        <f t="shared" si="51"/>
        <v>733.48505896635993</v>
      </c>
      <c r="AL80" s="332" t="e">
        <f t="shared" si="51"/>
        <v>#N/A</v>
      </c>
      <c r="AM80" s="332">
        <f t="shared" ref="AM80:BN80" si="52">SUM(AM79-AM6)/AM6</f>
        <v>199.93823195595857</v>
      </c>
      <c r="AN80" s="332">
        <f t="shared" si="52"/>
        <v>228.45099889899922</v>
      </c>
      <c r="AO80" s="332">
        <f t="shared" si="52"/>
        <v>122.22003773785202</v>
      </c>
      <c r="AP80" s="332">
        <f t="shared" si="52"/>
        <v>18.493161785165682</v>
      </c>
      <c r="AQ80" s="332">
        <f t="shared" si="52"/>
        <v>31.638638378101859</v>
      </c>
      <c r="AR80" s="298">
        <f t="shared" si="52"/>
        <v>27.823136242919464</v>
      </c>
      <c r="AS80" s="332">
        <f t="shared" si="52"/>
        <v>178.36895775912578</v>
      </c>
      <c r="AT80" s="332">
        <f t="shared" si="52"/>
        <v>178.24514580327607</v>
      </c>
      <c r="AU80" s="332" t="e">
        <f t="shared" si="52"/>
        <v>#N/A</v>
      </c>
      <c r="AV80" s="332">
        <f t="shared" si="52"/>
        <v>9.9730749249242407</v>
      </c>
      <c r="AW80" s="298">
        <f t="shared" si="52"/>
        <v>15.770334173317371</v>
      </c>
      <c r="AX80" s="298">
        <f t="shared" si="52"/>
        <v>36.309901619247675</v>
      </c>
      <c r="AY80" s="332">
        <f t="shared" si="52"/>
        <v>44.964678313242445</v>
      </c>
      <c r="AZ80" s="332">
        <f t="shared" si="52"/>
        <v>20.43236124749582</v>
      </c>
      <c r="BA80" s="395">
        <f t="shared" si="52"/>
        <v>17.296084182231844</v>
      </c>
      <c r="BB80" s="396" t="e">
        <f t="shared" si="52"/>
        <v>#DIV/0!</v>
      </c>
      <c r="BC80" s="332">
        <f t="shared" si="52"/>
        <v>35.990804846934381</v>
      </c>
      <c r="BD80" s="332" t="e">
        <f t="shared" si="52"/>
        <v>#N/A</v>
      </c>
      <c r="BE80" s="332">
        <f t="shared" si="52"/>
        <v>35.492036828098144</v>
      </c>
      <c r="BF80" s="332">
        <f t="shared" si="52"/>
        <v>105.68656641994394</v>
      </c>
      <c r="BG80" s="332">
        <f t="shared" si="52"/>
        <v>100.70499162545242</v>
      </c>
      <c r="BH80" s="332">
        <f t="shared" si="52"/>
        <v>13.207134575778879</v>
      </c>
      <c r="BI80" s="332">
        <f t="shared" si="52"/>
        <v>27.511909303491358</v>
      </c>
      <c r="BJ80" s="332">
        <f t="shared" si="52"/>
        <v>11.814422069346952</v>
      </c>
      <c r="BK80" s="332">
        <f t="shared" si="52"/>
        <v>176.77108077322717</v>
      </c>
      <c r="BL80" s="332">
        <f t="shared" si="52"/>
        <v>9.8725962126190936</v>
      </c>
      <c r="BM80" s="298" t="e">
        <f t="shared" si="52"/>
        <v>#N/A</v>
      </c>
      <c r="BN80" s="332">
        <f t="shared" si="52"/>
        <v>10.260154429420751</v>
      </c>
      <c r="BO80" s="298"/>
      <c r="BP80" s="598">
        <f>SUM(BP79-BP6)/BP6</f>
        <v>41.647963873777158</v>
      </c>
      <c r="BQ80" s="332">
        <f>SUM(BQ79-BQ6)/BQ6</f>
        <v>115.84999504518723</v>
      </c>
      <c r="BR80" s="298"/>
      <c r="BS80" s="298">
        <f t="shared" ref="BS80:CF80" si="53">SUM(BS79-BS6)/BS6</f>
        <v>14.295668549905837</v>
      </c>
      <c r="BT80" s="332">
        <f t="shared" si="53"/>
        <v>16.341107214013352</v>
      </c>
      <c r="BU80" s="332">
        <f t="shared" si="53"/>
        <v>23.154708355383132</v>
      </c>
      <c r="BV80" s="332">
        <f t="shared" si="53"/>
        <v>42.182575289660861</v>
      </c>
      <c r="BW80" s="332">
        <f t="shared" si="53"/>
        <v>9.9207378110610254</v>
      </c>
      <c r="BX80" s="332">
        <f t="shared" si="53"/>
        <v>114.22240724479198</v>
      </c>
      <c r="BY80" s="332">
        <f t="shared" si="53"/>
        <v>172.708</v>
      </c>
      <c r="BZ80" s="332">
        <f t="shared" si="53"/>
        <v>172.708</v>
      </c>
      <c r="CA80" s="332">
        <f t="shared" si="53"/>
        <v>172.708</v>
      </c>
      <c r="CB80" s="332">
        <f t="shared" si="53"/>
        <v>172.708</v>
      </c>
      <c r="CC80" s="332">
        <f t="shared" si="53"/>
        <v>172.708</v>
      </c>
      <c r="CD80" s="332">
        <f t="shared" si="53"/>
        <v>172.708</v>
      </c>
      <c r="CE80" s="332">
        <f t="shared" si="53"/>
        <v>172.708</v>
      </c>
      <c r="CF80" s="332">
        <f t="shared" si="53"/>
        <v>172.708</v>
      </c>
    </row>
    <row r="81" spans="1:85" s="400" customFormat="1" x14ac:dyDescent="0.3">
      <c r="A81" s="209"/>
      <c r="B81" s="397" t="s">
        <v>6</v>
      </c>
      <c r="C81" s="126"/>
      <c r="D81" s="394"/>
      <c r="E81" s="390"/>
      <c r="F81" s="390"/>
      <c r="G81" s="392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8" t="s">
        <v>6</v>
      </c>
      <c r="AA81" s="393"/>
      <c r="AB81" s="393"/>
      <c r="AC81" s="393"/>
      <c r="AD81" s="393"/>
      <c r="AE81" s="393"/>
      <c r="AF81" s="393"/>
      <c r="AG81" s="393"/>
      <c r="AH81" s="393"/>
      <c r="AI81" s="393"/>
      <c r="AJ81" s="393"/>
      <c r="AK81" s="393"/>
      <c r="AL81" s="393"/>
      <c r="AM81" s="393"/>
      <c r="AN81" s="393"/>
      <c r="AO81" s="399"/>
      <c r="AP81" s="393"/>
      <c r="AQ81" s="393"/>
      <c r="AV81" s="399"/>
      <c r="AW81" s="400" t="s">
        <v>6</v>
      </c>
      <c r="BA81" s="398" t="s">
        <v>6</v>
      </c>
      <c r="BB81" s="399"/>
      <c r="BC81" s="399"/>
      <c r="BG81" s="598">
        <f>BG80*(8/12)</f>
        <v>67.136661083634948</v>
      </c>
      <c r="BH81" s="398"/>
      <c r="BI81" s="398"/>
      <c r="BJ81" s="399"/>
      <c r="BK81" s="393"/>
      <c r="BL81" s="399"/>
      <c r="BN81" s="399"/>
      <c r="BP81" s="598">
        <f>BP80*(11/12)</f>
        <v>38.17730021762906</v>
      </c>
      <c r="BQ81" s="393"/>
      <c r="BS81" s="598">
        <f>BS80*(11/12)</f>
        <v>13.104362837413683</v>
      </c>
      <c r="BT81" s="399"/>
      <c r="BU81" s="393"/>
      <c r="BV81" s="295" t="s">
        <v>6</v>
      </c>
      <c r="BW81" s="399"/>
      <c r="BX81" s="393"/>
      <c r="BY81" s="393"/>
      <c r="BZ81" s="393"/>
      <c r="CA81" s="393"/>
      <c r="CB81" s="393"/>
      <c r="CC81" s="393"/>
      <c r="CD81" s="393"/>
      <c r="CE81" s="393"/>
      <c r="CF81" s="393"/>
    </row>
    <row r="82" spans="1:85" s="406" customFormat="1" x14ac:dyDescent="0.3">
      <c r="A82" s="390" t="s">
        <v>307</v>
      </c>
      <c r="B82" s="401" t="s">
        <v>6</v>
      </c>
      <c r="C82" s="330"/>
      <c r="D82" s="402"/>
      <c r="E82" s="209"/>
      <c r="F82" s="209"/>
      <c r="G82" s="403" t="e">
        <v>#REF!</v>
      </c>
      <c r="H82" s="207"/>
      <c r="I82" s="207"/>
      <c r="J82" s="207"/>
      <c r="K82" s="207"/>
      <c r="L82" s="207"/>
      <c r="M82" s="207"/>
      <c r="N82" s="207"/>
      <c r="O82" s="207"/>
      <c r="P82" s="207"/>
      <c r="Q82" s="207"/>
      <c r="R82" s="207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/>
      <c r="AE82" s="207"/>
      <c r="AF82" s="207"/>
      <c r="AG82" s="207"/>
      <c r="AH82" s="207"/>
      <c r="AI82" s="207"/>
      <c r="AJ82" s="207"/>
      <c r="AK82" s="207"/>
      <c r="AL82" s="207"/>
      <c r="AM82" s="207"/>
      <c r="AN82" s="207"/>
      <c r="AO82" s="404" t="e">
        <v>#REF!</v>
      </c>
      <c r="AP82" s="207"/>
      <c r="AQ82" s="207"/>
      <c r="AV82" s="405"/>
      <c r="BA82" s="207"/>
      <c r="BB82" s="405"/>
      <c r="BC82" s="405"/>
      <c r="BH82" s="207"/>
      <c r="BI82" s="207"/>
      <c r="BJ82" s="405"/>
      <c r="BK82" s="207"/>
      <c r="BL82" s="405"/>
      <c r="BN82" s="405"/>
      <c r="BQ82" s="207"/>
      <c r="BT82" s="399"/>
      <c r="BU82" s="207"/>
      <c r="BV82" s="207"/>
      <c r="BW82" s="405"/>
      <c r="BX82" s="207"/>
      <c r="BY82" s="207"/>
      <c r="BZ82" s="207"/>
      <c r="CA82" s="207"/>
      <c r="CB82" s="207"/>
      <c r="CC82" s="207"/>
      <c r="CD82" s="207"/>
      <c r="CE82" s="207"/>
      <c r="CF82" s="207"/>
    </row>
    <row r="83" spans="1:85" s="406" customFormat="1" x14ac:dyDescent="0.3">
      <c r="A83" s="407"/>
      <c r="B83" s="408" t="s">
        <v>6</v>
      </c>
      <c r="C83" s="409"/>
      <c r="D83" s="410"/>
      <c r="E83" s="411"/>
      <c r="F83" s="411"/>
      <c r="G83" s="523" t="e">
        <v>#NAME?</v>
      </c>
      <c r="H83" s="207"/>
      <c r="I83" s="207"/>
      <c r="J83" s="207"/>
      <c r="K83" s="207"/>
      <c r="L83" s="207"/>
      <c r="M83" s="207"/>
      <c r="N83" s="207"/>
      <c r="O83" s="207"/>
      <c r="P83" s="207"/>
      <c r="Q83" s="207"/>
      <c r="R83" s="207"/>
      <c r="S83" s="207"/>
      <c r="T83" s="207"/>
      <c r="U83" s="207"/>
      <c r="V83" s="207"/>
      <c r="W83" s="207"/>
      <c r="X83" s="207"/>
      <c r="Y83" s="207"/>
      <c r="Z83" s="207"/>
      <c r="AA83" s="207"/>
      <c r="AB83" s="207"/>
      <c r="AC83" s="207"/>
      <c r="AD83" s="207"/>
      <c r="AE83" s="207"/>
      <c r="AF83" s="207"/>
      <c r="AG83" s="207"/>
      <c r="AH83" s="207"/>
      <c r="AI83" s="207"/>
      <c r="AJ83" s="207"/>
      <c r="AK83" s="207"/>
      <c r="AL83" s="207"/>
      <c r="AM83" s="207"/>
      <c r="AN83" s="207"/>
      <c r="AO83" s="405"/>
      <c r="AP83" s="207"/>
      <c r="AQ83" s="207"/>
      <c r="AV83" s="405"/>
      <c r="AW83" s="300"/>
      <c r="BA83" s="207"/>
      <c r="BB83" s="405"/>
      <c r="BC83" s="405"/>
      <c r="BH83" s="207"/>
      <c r="BI83" s="207"/>
      <c r="BJ83" s="405"/>
      <c r="BK83" s="207"/>
      <c r="BL83" s="405"/>
      <c r="BN83" s="405"/>
      <c r="BQ83" s="207"/>
      <c r="BR83" s="207"/>
      <c r="BS83" s="207"/>
      <c r="BT83" s="207"/>
      <c r="BU83" s="207"/>
      <c r="BV83" s="207"/>
      <c r="BW83" s="207"/>
      <c r="BX83" s="207"/>
      <c r="BY83" s="207"/>
      <c r="BZ83" s="207"/>
      <c r="CA83" s="207"/>
      <c r="CB83" s="207"/>
      <c r="CC83" s="207"/>
      <c r="CD83" s="207"/>
      <c r="CE83" s="207"/>
    </row>
    <row r="84" spans="1:85" s="606" customFormat="1" ht="6" customHeight="1" x14ac:dyDescent="0.3">
      <c r="A84" s="407"/>
      <c r="B84" s="599"/>
      <c r="C84" s="600"/>
      <c r="D84" s="601"/>
      <c r="E84" s="602"/>
      <c r="F84" s="602"/>
      <c r="G84" s="603"/>
      <c r="H84" s="604"/>
      <c r="I84" s="604"/>
      <c r="J84" s="604"/>
      <c r="K84" s="604"/>
      <c r="L84" s="604"/>
      <c r="M84" s="604"/>
      <c r="N84" s="604"/>
      <c r="O84" s="604"/>
      <c r="P84" s="604"/>
      <c r="Q84" s="604"/>
      <c r="R84" s="604"/>
      <c r="S84" s="604"/>
      <c r="T84" s="604"/>
      <c r="U84" s="604"/>
      <c r="V84" s="604"/>
      <c r="W84" s="604"/>
      <c r="X84" s="604"/>
      <c r="Y84" s="604"/>
      <c r="Z84" s="604"/>
      <c r="AA84" s="604"/>
      <c r="AB84" s="604"/>
      <c r="AC84" s="604"/>
      <c r="AD84" s="604"/>
      <c r="AE84" s="604"/>
      <c r="AF84" s="604"/>
      <c r="AG84" s="604"/>
      <c r="AH84" s="604"/>
      <c r="AI84" s="604"/>
      <c r="AJ84" s="604"/>
      <c r="AK84" s="604"/>
      <c r="AL84" s="604"/>
      <c r="AM84" s="604"/>
      <c r="AN84" s="604"/>
      <c r="AO84" s="605"/>
      <c r="AP84" s="604"/>
      <c r="AQ84" s="604"/>
      <c r="AV84" s="605"/>
      <c r="AW84" s="607"/>
      <c r="BA84" s="604"/>
      <c r="BB84" s="605"/>
      <c r="BC84" s="605"/>
      <c r="BH84" s="604"/>
      <c r="BI84" s="604"/>
      <c r="BJ84" s="605"/>
      <c r="BK84" s="604"/>
      <c r="BL84" s="605"/>
      <c r="BN84" s="605"/>
      <c r="BY84" s="604"/>
      <c r="BZ84" s="604"/>
      <c r="CA84" s="604"/>
      <c r="CB84" s="604"/>
      <c r="CC84" s="604"/>
      <c r="CD84" s="604"/>
      <c r="CE84" s="604"/>
      <c r="CF84" s="604"/>
    </row>
    <row r="85" spans="1:85" s="618" customFormat="1" x14ac:dyDescent="0.3">
      <c r="A85" s="612" t="s">
        <v>6</v>
      </c>
      <c r="B85" s="613" t="s">
        <v>6</v>
      </c>
      <c r="C85" s="614" t="s">
        <v>6</v>
      </c>
      <c r="D85" s="615" t="s">
        <v>6</v>
      </c>
      <c r="E85" s="616" t="s">
        <v>6</v>
      </c>
      <c r="F85" s="617"/>
      <c r="G85" s="617"/>
      <c r="H85" s="617"/>
      <c r="I85" s="617"/>
      <c r="AP85" s="617"/>
      <c r="AQ85" s="617"/>
      <c r="BK85" s="617"/>
      <c r="BY85" s="619"/>
      <c r="BZ85" s="619"/>
      <c r="CA85" s="619"/>
      <c r="CB85" s="619"/>
      <c r="CC85" s="619"/>
      <c r="CD85" s="619"/>
      <c r="CE85" s="619"/>
      <c r="CF85" s="619"/>
    </row>
    <row r="86" spans="1:85" s="618" customFormat="1" x14ac:dyDescent="0.3">
      <c r="A86" s="612" t="s">
        <v>6</v>
      </c>
      <c r="B86" s="613" t="s">
        <v>6</v>
      </c>
      <c r="C86" s="614" t="s">
        <v>6</v>
      </c>
      <c r="D86" s="615" t="s">
        <v>6</v>
      </c>
      <c r="E86" s="616" t="s">
        <v>6</v>
      </c>
      <c r="F86" s="616"/>
      <c r="G86" s="616"/>
      <c r="H86" s="616"/>
      <c r="I86" s="616"/>
      <c r="AP86" s="617"/>
      <c r="AQ86" s="617"/>
      <c r="BK86" s="617"/>
      <c r="BY86" s="619"/>
      <c r="BZ86" s="619"/>
      <c r="CA86" s="619"/>
      <c r="CB86" s="619"/>
      <c r="CC86" s="619"/>
      <c r="CD86" s="619"/>
      <c r="CE86" s="619"/>
      <c r="CF86" s="619"/>
    </row>
    <row r="87" spans="1:85" s="622" customFormat="1" x14ac:dyDescent="0.3">
      <c r="A87" s="612" t="s">
        <v>6</v>
      </c>
      <c r="B87" s="620" t="s">
        <v>6</v>
      </c>
      <c r="C87" s="330" t="s">
        <v>6</v>
      </c>
      <c r="D87" s="621" t="s">
        <v>6</v>
      </c>
      <c r="E87" s="539" t="s">
        <v>6</v>
      </c>
      <c r="F87" s="539" t="s">
        <v>6</v>
      </c>
      <c r="G87" s="539" t="s">
        <v>6</v>
      </c>
      <c r="H87" s="539" t="s">
        <v>6</v>
      </c>
      <c r="I87" s="539" t="s">
        <v>6</v>
      </c>
      <c r="AP87" s="617"/>
      <c r="AQ87" s="617"/>
      <c r="BK87" s="617"/>
      <c r="BP87" s="618"/>
      <c r="BY87" s="623"/>
      <c r="BZ87" s="623"/>
      <c r="CA87" s="623"/>
      <c r="CB87" s="623"/>
      <c r="CC87" s="623"/>
      <c r="CD87" s="623"/>
      <c r="CE87" s="623"/>
      <c r="CF87" s="623"/>
    </row>
    <row r="88" spans="1:85" s="622" customFormat="1" x14ac:dyDescent="0.3">
      <c r="A88" s="612" t="s">
        <v>6</v>
      </c>
      <c r="B88" s="620" t="s">
        <v>6</v>
      </c>
      <c r="C88" s="330" t="s">
        <v>6</v>
      </c>
      <c r="D88" s="621" t="s">
        <v>6</v>
      </c>
      <c r="E88" s="539" t="s">
        <v>6</v>
      </c>
      <c r="F88" s="539" t="s">
        <v>6</v>
      </c>
      <c r="G88" s="539" t="s">
        <v>6</v>
      </c>
      <c r="H88" s="539" t="s">
        <v>6</v>
      </c>
      <c r="I88" s="539" t="s">
        <v>6</v>
      </c>
      <c r="AP88" s="617"/>
      <c r="AQ88" s="617"/>
      <c r="BK88" s="617"/>
      <c r="BP88" s="618"/>
      <c r="BY88" s="623"/>
      <c r="BZ88" s="623"/>
      <c r="CA88" s="623"/>
      <c r="CB88" s="623"/>
      <c r="CC88" s="623"/>
      <c r="CD88" s="623"/>
      <c r="CE88" s="623"/>
      <c r="CF88" s="623"/>
    </row>
    <row r="89" spans="1:85" s="625" customFormat="1" x14ac:dyDescent="0.3">
      <c r="A89" s="612" t="s">
        <v>6</v>
      </c>
      <c r="B89" s="620" t="s">
        <v>6</v>
      </c>
      <c r="C89" s="624" t="s">
        <v>6</v>
      </c>
      <c r="D89" s="621" t="s">
        <v>6</v>
      </c>
      <c r="E89" s="616" t="s">
        <v>6</v>
      </c>
      <c r="F89" s="616" t="s">
        <v>6</v>
      </c>
      <c r="G89" s="616" t="s">
        <v>6</v>
      </c>
      <c r="H89" s="616" t="s">
        <v>6</v>
      </c>
      <c r="I89" s="616" t="s">
        <v>6</v>
      </c>
      <c r="AP89" s="635"/>
      <c r="AQ89" s="635"/>
      <c r="BK89" s="635"/>
      <c r="BP89" s="653"/>
      <c r="BY89" s="626"/>
      <c r="BZ89" s="626"/>
      <c r="CA89" s="626"/>
      <c r="CB89" s="626"/>
      <c r="CC89" s="626"/>
      <c r="CD89" s="626"/>
      <c r="CE89" s="626"/>
      <c r="CF89" s="626"/>
      <c r="CG89" s="626"/>
    </row>
    <row r="90" spans="1:85" s="622" customFormat="1" x14ac:dyDescent="0.3">
      <c r="A90" s="612" t="s">
        <v>6</v>
      </c>
      <c r="B90" s="620" t="s">
        <v>6</v>
      </c>
      <c r="C90" s="330" t="s">
        <v>130</v>
      </c>
      <c r="D90" s="621" t="s">
        <v>6</v>
      </c>
      <c r="E90" s="539" t="s">
        <v>6</v>
      </c>
      <c r="F90" s="539" t="s">
        <v>6</v>
      </c>
      <c r="G90" s="539" t="s">
        <v>6</v>
      </c>
      <c r="H90" s="539" t="s">
        <v>6</v>
      </c>
      <c r="I90" s="539" t="s">
        <v>6</v>
      </c>
      <c r="AP90" s="617"/>
      <c r="AQ90" s="617"/>
      <c r="BK90" s="617"/>
      <c r="BP90" s="618"/>
      <c r="BY90" s="623"/>
      <c r="BZ90" s="623"/>
      <c r="CA90" s="623"/>
      <c r="CB90" s="623"/>
      <c r="CC90" s="623"/>
      <c r="CD90" s="623"/>
      <c r="CE90" s="623"/>
      <c r="CF90" s="623"/>
    </row>
    <row r="91" spans="1:85" s="627" customFormat="1" x14ac:dyDescent="0.3">
      <c r="A91" s="407"/>
      <c r="B91" s="401"/>
      <c r="C91" s="330"/>
      <c r="D91" s="209"/>
      <c r="E91" s="209"/>
      <c r="F91" s="209"/>
      <c r="G91" s="209"/>
      <c r="H91" s="209"/>
      <c r="I91" s="209"/>
      <c r="AP91" s="407"/>
      <c r="AQ91" s="407"/>
      <c r="BK91" s="407"/>
      <c r="BY91" s="407"/>
      <c r="BZ91" s="407"/>
      <c r="CA91" s="407"/>
      <c r="CB91" s="407"/>
      <c r="CC91" s="407"/>
      <c r="CD91" s="407"/>
      <c r="CE91" s="407"/>
      <c r="CF91" s="407"/>
    </row>
    <row r="92" spans="1:85" s="627" customFormat="1" x14ac:dyDescent="0.3">
      <c r="A92" s="407"/>
      <c r="B92" s="401"/>
      <c r="C92" s="330"/>
      <c r="D92" s="209"/>
      <c r="E92" s="209"/>
      <c r="F92" s="209"/>
      <c r="G92" s="209"/>
      <c r="H92" s="209"/>
      <c r="I92" s="209"/>
      <c r="AP92" s="407"/>
      <c r="AQ92" s="407"/>
      <c r="BK92" s="407"/>
      <c r="BY92" s="407"/>
      <c r="BZ92" s="407"/>
      <c r="CA92" s="407"/>
      <c r="CB92" s="407"/>
      <c r="CC92" s="407"/>
      <c r="CD92" s="407"/>
      <c r="CE92" s="407"/>
      <c r="CF92" s="407"/>
    </row>
    <row r="93" spans="1:85" s="627" customFormat="1" x14ac:dyDescent="0.3">
      <c r="A93" s="407"/>
      <c r="B93" s="401"/>
      <c r="C93" s="330"/>
      <c r="D93" s="209"/>
      <c r="E93" s="209"/>
      <c r="F93" s="209"/>
      <c r="G93" s="209"/>
      <c r="H93" s="209"/>
      <c r="I93" s="209"/>
      <c r="AP93" s="407"/>
      <c r="AQ93" s="407"/>
      <c r="BK93" s="407"/>
      <c r="BY93" s="407"/>
      <c r="BZ93" s="407"/>
      <c r="CA93" s="407"/>
      <c r="CB93" s="407"/>
      <c r="CC93" s="407"/>
      <c r="CD93" s="407"/>
      <c r="CE93" s="407"/>
      <c r="CF93" s="407"/>
    </row>
    <row r="94" spans="1:85" s="627" customFormat="1" x14ac:dyDescent="0.3">
      <c r="A94" s="407"/>
      <c r="B94" s="401"/>
      <c r="C94" s="330"/>
      <c r="D94" s="209"/>
      <c r="E94" s="209"/>
      <c r="F94" s="209"/>
      <c r="G94" s="209"/>
      <c r="H94" s="209"/>
      <c r="I94" s="209"/>
      <c r="AP94" s="407"/>
      <c r="AQ94" s="407"/>
      <c r="BK94" s="407"/>
      <c r="BY94" s="407"/>
      <c r="BZ94" s="407"/>
      <c r="CA94" s="407"/>
      <c r="CB94" s="407"/>
      <c r="CC94" s="407"/>
      <c r="CD94" s="407"/>
      <c r="CE94" s="407"/>
      <c r="CF94" s="407"/>
    </row>
    <row r="95" spans="1:85" s="627" customFormat="1" x14ac:dyDescent="0.3">
      <c r="A95" s="407"/>
      <c r="B95" s="401"/>
      <c r="C95" s="330"/>
      <c r="D95" s="209"/>
      <c r="E95" s="209"/>
      <c r="F95" s="209"/>
      <c r="G95" s="209"/>
      <c r="H95" s="209"/>
      <c r="I95" s="209"/>
      <c r="AP95" s="407"/>
      <c r="AQ95" s="407"/>
      <c r="BK95" s="407"/>
      <c r="BY95" s="407"/>
      <c r="BZ95" s="407"/>
      <c r="CA95" s="407"/>
      <c r="CB95" s="407"/>
      <c r="CC95" s="407"/>
      <c r="CD95" s="407"/>
      <c r="CE95" s="407"/>
      <c r="CF95" s="407"/>
    </row>
    <row r="96" spans="1:85" s="627" customFormat="1" x14ac:dyDescent="0.3">
      <c r="A96" s="407"/>
      <c r="B96" s="401"/>
      <c r="C96" s="330"/>
      <c r="D96" s="209"/>
      <c r="E96" s="209"/>
      <c r="F96" s="209"/>
      <c r="G96" s="209"/>
      <c r="H96" s="209"/>
      <c r="I96" s="209"/>
      <c r="AP96" s="407"/>
      <c r="AQ96" s="407"/>
      <c r="BK96" s="407"/>
      <c r="BY96" s="407"/>
      <c r="BZ96" s="407"/>
      <c r="CA96" s="407"/>
      <c r="CB96" s="407"/>
      <c r="CC96" s="407"/>
      <c r="CD96" s="407"/>
      <c r="CE96" s="407"/>
      <c r="CF96" s="407"/>
    </row>
    <row r="97" spans="1:84" s="627" customFormat="1" x14ac:dyDescent="0.3">
      <c r="A97" s="407"/>
      <c r="B97" s="401"/>
      <c r="C97" s="330"/>
      <c r="D97" s="209"/>
      <c r="E97" s="209"/>
      <c r="F97" s="209"/>
      <c r="G97" s="209"/>
      <c r="H97" s="209"/>
      <c r="I97" s="209"/>
      <c r="AP97" s="407"/>
      <c r="AQ97" s="407"/>
      <c r="BK97" s="407"/>
      <c r="BY97" s="407"/>
      <c r="BZ97" s="407"/>
      <c r="CA97" s="407"/>
      <c r="CB97" s="407"/>
      <c r="CC97" s="407"/>
      <c r="CD97" s="407"/>
      <c r="CE97" s="407"/>
      <c r="CF97" s="407"/>
    </row>
    <row r="98" spans="1:84" s="627" customFormat="1" x14ac:dyDescent="0.3">
      <c r="A98" s="407"/>
      <c r="B98" s="401"/>
      <c r="C98" s="330"/>
      <c r="D98" s="209"/>
      <c r="E98" s="209"/>
      <c r="F98" s="209"/>
      <c r="G98" s="209"/>
      <c r="H98" s="209"/>
      <c r="I98" s="209"/>
      <c r="AP98" s="407"/>
      <c r="AQ98" s="407"/>
      <c r="BK98" s="407"/>
      <c r="BY98" s="407"/>
      <c r="BZ98" s="407"/>
      <c r="CA98" s="407"/>
      <c r="CB98" s="407"/>
      <c r="CC98" s="407"/>
      <c r="CD98" s="407"/>
      <c r="CE98" s="407"/>
      <c r="CF98" s="407"/>
    </row>
    <row r="99" spans="1:84" s="627" customFormat="1" x14ac:dyDescent="0.3">
      <c r="A99" s="407"/>
      <c r="B99" s="401"/>
      <c r="C99" s="330"/>
      <c r="D99" s="209"/>
      <c r="E99" s="209"/>
      <c r="F99" s="209"/>
      <c r="G99" s="209"/>
      <c r="H99" s="209"/>
      <c r="I99" s="209"/>
      <c r="AP99" s="407"/>
      <c r="AQ99" s="407"/>
      <c r="BK99" s="407"/>
      <c r="BY99" s="407"/>
      <c r="BZ99" s="407"/>
      <c r="CA99" s="407"/>
      <c r="CB99" s="407"/>
      <c r="CC99" s="407"/>
      <c r="CD99" s="407"/>
      <c r="CE99" s="407"/>
      <c r="CF99" s="407"/>
    </row>
    <row r="100" spans="1:84" s="627" customFormat="1" x14ac:dyDescent="0.3">
      <c r="A100" s="407"/>
      <c r="B100" s="401"/>
      <c r="C100" s="330"/>
      <c r="D100" s="209"/>
      <c r="E100" s="209"/>
      <c r="F100" s="209"/>
      <c r="G100" s="209"/>
      <c r="H100" s="209"/>
      <c r="I100" s="209"/>
      <c r="AP100" s="407"/>
      <c r="AQ100" s="407"/>
      <c r="BK100" s="407"/>
      <c r="BY100" s="407"/>
      <c r="BZ100" s="407"/>
      <c r="CA100" s="407"/>
      <c r="CB100" s="407"/>
      <c r="CC100" s="407"/>
      <c r="CD100" s="407"/>
      <c r="CE100" s="407"/>
      <c r="CF100" s="407"/>
    </row>
    <row r="101" spans="1:84" s="627" customFormat="1" x14ac:dyDescent="0.3">
      <c r="A101" s="407"/>
      <c r="B101" s="401"/>
      <c r="C101" s="330"/>
      <c r="D101" s="209"/>
      <c r="E101" s="209"/>
      <c r="F101" s="209"/>
      <c r="G101" s="209"/>
      <c r="H101" s="209"/>
      <c r="I101" s="209"/>
      <c r="AP101" s="407"/>
      <c r="AQ101" s="407"/>
      <c r="BK101" s="407"/>
      <c r="BY101" s="407"/>
      <c r="BZ101" s="407"/>
      <c r="CA101" s="407"/>
      <c r="CB101" s="407"/>
      <c r="CC101" s="407"/>
      <c r="CD101" s="407"/>
      <c r="CE101" s="407"/>
      <c r="CF101" s="407"/>
    </row>
    <row r="102" spans="1:84" s="627" customFormat="1" x14ac:dyDescent="0.3">
      <c r="A102" s="407"/>
      <c r="B102" s="401"/>
      <c r="C102" s="330"/>
      <c r="D102" s="209"/>
      <c r="E102" s="209"/>
      <c r="F102" s="209"/>
      <c r="G102" s="209"/>
      <c r="H102" s="209"/>
      <c r="I102" s="209"/>
      <c r="AP102" s="407"/>
      <c r="AQ102" s="407"/>
      <c r="BK102" s="407"/>
      <c r="BY102" s="407"/>
      <c r="BZ102" s="407"/>
      <c r="CA102" s="407"/>
      <c r="CB102" s="407"/>
      <c r="CC102" s="407"/>
      <c r="CD102" s="407"/>
      <c r="CE102" s="407"/>
      <c r="CF102" s="407"/>
    </row>
    <row r="103" spans="1:84" s="627" customFormat="1" x14ac:dyDescent="0.3">
      <c r="A103" s="407"/>
      <c r="B103" s="401"/>
      <c r="C103" s="330"/>
      <c r="D103" s="209"/>
      <c r="E103" s="209"/>
      <c r="F103" s="209"/>
      <c r="G103" s="209"/>
      <c r="H103" s="209"/>
      <c r="I103" s="209"/>
      <c r="AP103" s="407"/>
      <c r="AQ103" s="407"/>
      <c r="BK103" s="407"/>
      <c r="BY103" s="407"/>
      <c r="BZ103" s="407"/>
      <c r="CA103" s="407"/>
      <c r="CB103" s="407"/>
      <c r="CC103" s="407"/>
      <c r="CD103" s="407"/>
      <c r="CE103" s="407"/>
      <c r="CF103" s="407"/>
    </row>
    <row r="104" spans="1:84" s="627" customFormat="1" x14ac:dyDescent="0.3">
      <c r="A104" s="407"/>
      <c r="B104" s="401"/>
      <c r="C104" s="330"/>
      <c r="D104" s="209"/>
      <c r="E104" s="209"/>
      <c r="F104" s="209"/>
      <c r="G104" s="209"/>
      <c r="H104" s="209"/>
      <c r="I104" s="209"/>
      <c r="AP104" s="407"/>
      <c r="AQ104" s="407"/>
      <c r="BK104" s="407"/>
      <c r="BY104" s="407"/>
      <c r="BZ104" s="407"/>
      <c r="CA104" s="407"/>
      <c r="CB104" s="407"/>
      <c r="CC104" s="407"/>
      <c r="CD104" s="407"/>
      <c r="CE104" s="407"/>
      <c r="CF104" s="407"/>
    </row>
    <row r="105" spans="1:84" s="627" customFormat="1" x14ac:dyDescent="0.3">
      <c r="A105" s="407"/>
      <c r="B105" s="401"/>
      <c r="C105" s="330"/>
      <c r="D105" s="209"/>
      <c r="E105" s="209"/>
      <c r="F105" s="209"/>
      <c r="G105" s="209"/>
      <c r="H105" s="209"/>
      <c r="I105" s="209"/>
      <c r="AP105" s="407"/>
      <c r="AQ105" s="407"/>
      <c r="BK105" s="407"/>
      <c r="BY105" s="407"/>
      <c r="BZ105" s="407"/>
      <c r="CA105" s="407"/>
      <c r="CB105" s="407"/>
      <c r="CC105" s="407"/>
      <c r="CD105" s="407"/>
      <c r="CE105" s="407"/>
      <c r="CF105" s="407"/>
    </row>
    <row r="106" spans="1:84" s="627" customFormat="1" x14ac:dyDescent="0.3">
      <c r="A106" s="407"/>
      <c r="B106" s="401"/>
      <c r="C106" s="330"/>
      <c r="D106" s="209"/>
      <c r="E106" s="209"/>
      <c r="F106" s="209"/>
      <c r="G106" s="209"/>
      <c r="H106" s="209"/>
      <c r="I106" s="209"/>
      <c r="AP106" s="407"/>
      <c r="AQ106" s="407"/>
      <c r="BK106" s="407"/>
      <c r="BY106" s="407"/>
      <c r="BZ106" s="407"/>
      <c r="CA106" s="407"/>
      <c r="CB106" s="407"/>
      <c r="CC106" s="407"/>
      <c r="CD106" s="407"/>
      <c r="CE106" s="407"/>
      <c r="CF106" s="407"/>
    </row>
    <row r="107" spans="1:84" s="627" customFormat="1" x14ac:dyDescent="0.3">
      <c r="A107" s="407"/>
      <c r="B107" s="401"/>
      <c r="C107" s="330"/>
      <c r="D107" s="209"/>
      <c r="E107" s="209"/>
      <c r="F107" s="209"/>
      <c r="G107" s="209"/>
      <c r="H107" s="209"/>
      <c r="I107" s="209"/>
      <c r="AP107" s="407"/>
      <c r="AQ107" s="407"/>
      <c r="BK107" s="407"/>
      <c r="BY107" s="407"/>
      <c r="BZ107" s="407"/>
      <c r="CA107" s="407"/>
      <c r="CB107" s="407"/>
      <c r="CC107" s="407"/>
      <c r="CD107" s="407"/>
      <c r="CE107" s="407"/>
      <c r="CF107" s="407"/>
    </row>
    <row r="108" spans="1:84" s="627" customFormat="1" x14ac:dyDescent="0.3">
      <c r="A108" s="407"/>
      <c r="B108" s="401"/>
      <c r="C108" s="330"/>
      <c r="D108" s="209"/>
      <c r="E108" s="209"/>
      <c r="F108" s="209"/>
      <c r="G108" s="209"/>
      <c r="H108" s="209"/>
      <c r="I108" s="209"/>
      <c r="AP108" s="407"/>
      <c r="AQ108" s="407"/>
      <c r="BK108" s="407"/>
      <c r="BY108" s="407"/>
      <c r="BZ108" s="407"/>
      <c r="CA108" s="407"/>
      <c r="CB108" s="407"/>
      <c r="CC108" s="407"/>
      <c r="CD108" s="407"/>
      <c r="CE108" s="407"/>
      <c r="CF108" s="407"/>
    </row>
    <row r="109" spans="1:84" s="627" customFormat="1" x14ac:dyDescent="0.3">
      <c r="A109" s="407"/>
      <c r="B109" s="401"/>
      <c r="C109" s="330"/>
      <c r="D109" s="209"/>
      <c r="E109" s="209"/>
      <c r="F109" s="209"/>
      <c r="G109" s="209"/>
      <c r="H109" s="209"/>
      <c r="I109" s="209"/>
      <c r="AP109" s="407"/>
      <c r="AQ109" s="407"/>
      <c r="BK109" s="407"/>
      <c r="BY109" s="407"/>
      <c r="BZ109" s="407"/>
      <c r="CA109" s="407"/>
      <c r="CB109" s="407"/>
      <c r="CC109" s="407"/>
      <c r="CD109" s="407"/>
      <c r="CE109" s="407"/>
      <c r="CF109" s="407"/>
    </row>
    <row r="110" spans="1:84" s="627" customFormat="1" x14ac:dyDescent="0.3">
      <c r="A110" s="407"/>
      <c r="B110" s="401"/>
      <c r="C110" s="330"/>
      <c r="D110" s="209"/>
      <c r="E110" s="209"/>
      <c r="F110" s="209"/>
      <c r="G110" s="209"/>
      <c r="H110" s="209"/>
      <c r="I110" s="209"/>
      <c r="AP110" s="407"/>
      <c r="AQ110" s="407"/>
      <c r="BK110" s="407"/>
      <c r="BY110" s="407"/>
      <c r="BZ110" s="407"/>
      <c r="CA110" s="407"/>
      <c r="CB110" s="407"/>
      <c r="CC110" s="407"/>
      <c r="CD110" s="407"/>
      <c r="CE110" s="407"/>
      <c r="CF110" s="407"/>
    </row>
    <row r="111" spans="1:84" s="627" customFormat="1" x14ac:dyDescent="0.3">
      <c r="A111" s="407"/>
      <c r="B111" s="401"/>
      <c r="C111" s="330"/>
      <c r="D111" s="209"/>
      <c r="E111" s="209"/>
      <c r="F111" s="209"/>
      <c r="G111" s="209"/>
      <c r="H111" s="209"/>
      <c r="I111" s="209"/>
      <c r="AP111" s="407"/>
      <c r="AQ111" s="407"/>
      <c r="BK111" s="407"/>
      <c r="BY111" s="407"/>
      <c r="BZ111" s="407"/>
      <c r="CA111" s="407"/>
      <c r="CB111" s="407"/>
      <c r="CC111" s="407"/>
      <c r="CD111" s="407"/>
      <c r="CE111" s="407"/>
      <c r="CF111" s="407"/>
    </row>
    <row r="112" spans="1:84" s="627" customFormat="1" x14ac:dyDescent="0.3">
      <c r="A112" s="407"/>
      <c r="B112" s="401"/>
      <c r="C112" s="330"/>
      <c r="D112" s="209"/>
      <c r="E112" s="209"/>
      <c r="F112" s="209"/>
      <c r="G112" s="209"/>
      <c r="H112" s="209"/>
      <c r="I112" s="209"/>
      <c r="AP112" s="407"/>
      <c r="AQ112" s="407"/>
      <c r="BK112" s="407"/>
      <c r="BY112" s="407"/>
      <c r="BZ112" s="407"/>
      <c r="CA112" s="407"/>
      <c r="CB112" s="407"/>
      <c r="CC112" s="407"/>
      <c r="CD112" s="407"/>
      <c r="CE112" s="407"/>
      <c r="CF112" s="407"/>
    </row>
    <row r="113" spans="1:84" s="627" customFormat="1" x14ac:dyDescent="0.3">
      <c r="A113" s="407"/>
      <c r="B113" s="401"/>
      <c r="C113" s="330"/>
      <c r="D113" s="209"/>
      <c r="E113" s="209"/>
      <c r="F113" s="209"/>
      <c r="G113" s="209"/>
      <c r="H113" s="209"/>
      <c r="I113" s="209"/>
      <c r="AP113" s="407"/>
      <c r="AQ113" s="407"/>
      <c r="BK113" s="407"/>
      <c r="BY113" s="407"/>
      <c r="BZ113" s="407"/>
      <c r="CA113" s="407"/>
      <c r="CB113" s="407"/>
      <c r="CC113" s="407"/>
      <c r="CD113" s="407"/>
      <c r="CE113" s="407"/>
      <c r="CF113" s="407"/>
    </row>
    <row r="114" spans="1:84" s="627" customFormat="1" x14ac:dyDescent="0.3">
      <c r="A114" s="407"/>
      <c r="B114" s="401"/>
      <c r="C114" s="330"/>
      <c r="D114" s="209"/>
      <c r="E114" s="209"/>
      <c r="F114" s="209"/>
      <c r="G114" s="209"/>
      <c r="H114" s="209"/>
      <c r="I114" s="209"/>
      <c r="AP114" s="407"/>
      <c r="AQ114" s="407"/>
      <c r="BK114" s="407"/>
      <c r="BY114" s="407"/>
      <c r="BZ114" s="407"/>
      <c r="CA114" s="407"/>
      <c r="CB114" s="407"/>
      <c r="CC114" s="407"/>
      <c r="CD114" s="407"/>
      <c r="CE114" s="407"/>
      <c r="CF114" s="407"/>
    </row>
    <row r="115" spans="1:84" s="627" customFormat="1" x14ac:dyDescent="0.3">
      <c r="A115" s="407"/>
      <c r="B115" s="401"/>
      <c r="C115" s="330"/>
      <c r="D115" s="209"/>
      <c r="E115" s="209"/>
      <c r="F115" s="209"/>
      <c r="G115" s="209"/>
      <c r="H115" s="209"/>
      <c r="I115" s="209"/>
      <c r="AP115" s="407"/>
      <c r="AQ115" s="407"/>
      <c r="BK115" s="407"/>
      <c r="BY115" s="407"/>
      <c r="BZ115" s="407"/>
      <c r="CA115" s="407"/>
      <c r="CB115" s="407"/>
      <c r="CC115" s="407"/>
      <c r="CD115" s="407"/>
      <c r="CE115" s="407"/>
      <c r="CF115" s="407"/>
    </row>
    <row r="116" spans="1:84" s="627" customFormat="1" x14ac:dyDescent="0.3">
      <c r="A116" s="407"/>
      <c r="B116" s="401"/>
      <c r="C116" s="330"/>
      <c r="D116" s="209"/>
      <c r="E116" s="209"/>
      <c r="F116" s="209"/>
      <c r="G116" s="209"/>
      <c r="H116" s="209"/>
      <c r="I116" s="209"/>
      <c r="AP116" s="407"/>
      <c r="AQ116" s="407"/>
      <c r="BK116" s="407"/>
      <c r="BY116" s="407"/>
      <c r="BZ116" s="407"/>
      <c r="CA116" s="407"/>
      <c r="CB116" s="407"/>
      <c r="CC116" s="407"/>
      <c r="CD116" s="407"/>
      <c r="CE116" s="407"/>
      <c r="CF116" s="407"/>
    </row>
    <row r="117" spans="1:84" s="627" customFormat="1" x14ac:dyDescent="0.3">
      <c r="A117" s="407"/>
      <c r="B117" s="401"/>
      <c r="C117" s="330"/>
      <c r="D117" s="209"/>
      <c r="E117" s="209"/>
      <c r="F117" s="209"/>
      <c r="G117" s="209"/>
      <c r="H117" s="209"/>
      <c r="I117" s="209"/>
      <c r="AP117" s="407"/>
      <c r="AQ117" s="407"/>
      <c r="BK117" s="407"/>
      <c r="BY117" s="407"/>
      <c r="BZ117" s="407"/>
      <c r="CA117" s="407"/>
      <c r="CB117" s="407"/>
      <c r="CC117" s="407"/>
      <c r="CD117" s="407"/>
      <c r="CE117" s="407"/>
      <c r="CF117" s="407"/>
    </row>
    <row r="118" spans="1:84" s="627" customFormat="1" x14ac:dyDescent="0.3">
      <c r="A118" s="407"/>
      <c r="B118" s="401"/>
      <c r="C118" s="330"/>
      <c r="D118" s="209"/>
      <c r="E118" s="209"/>
      <c r="F118" s="209"/>
      <c r="G118" s="209"/>
      <c r="H118" s="209"/>
      <c r="I118" s="209"/>
      <c r="AP118" s="407"/>
      <c r="AQ118" s="407"/>
      <c r="BK118" s="407"/>
      <c r="BY118" s="407"/>
      <c r="BZ118" s="407"/>
      <c r="CA118" s="407"/>
      <c r="CB118" s="407"/>
      <c r="CC118" s="407"/>
      <c r="CD118" s="407"/>
      <c r="CE118" s="407"/>
      <c r="CF118" s="407"/>
    </row>
    <row r="119" spans="1:84" s="627" customFormat="1" x14ac:dyDescent="0.3">
      <c r="A119" s="407"/>
      <c r="B119" s="401"/>
      <c r="C119" s="330"/>
      <c r="D119" s="209"/>
      <c r="E119" s="209"/>
      <c r="F119" s="209"/>
      <c r="G119" s="209"/>
      <c r="H119" s="209"/>
      <c r="I119" s="209"/>
      <c r="AP119" s="407"/>
      <c r="AQ119" s="407"/>
      <c r="BK119" s="407"/>
      <c r="BY119" s="407"/>
      <c r="BZ119" s="407"/>
      <c r="CA119" s="407"/>
      <c r="CB119" s="407"/>
      <c r="CC119" s="407"/>
      <c r="CD119" s="407"/>
      <c r="CE119" s="407"/>
      <c r="CF119" s="407"/>
    </row>
    <row r="120" spans="1:84" s="627" customFormat="1" x14ac:dyDescent="0.3">
      <c r="A120" s="407"/>
      <c r="B120" s="401"/>
      <c r="C120" s="330"/>
      <c r="D120" s="209"/>
      <c r="E120" s="209"/>
      <c r="F120" s="209"/>
      <c r="G120" s="209"/>
      <c r="H120" s="209"/>
      <c r="I120" s="209"/>
      <c r="AP120" s="407"/>
      <c r="AQ120" s="407"/>
      <c r="BK120" s="407"/>
      <c r="BY120" s="407"/>
      <c r="BZ120" s="407"/>
      <c r="CA120" s="407"/>
      <c r="CB120" s="407"/>
      <c r="CC120" s="407"/>
      <c r="CD120" s="407"/>
      <c r="CE120" s="407"/>
      <c r="CF120" s="407"/>
    </row>
    <row r="121" spans="1:84" s="627" customFormat="1" x14ac:dyDescent="0.3">
      <c r="A121" s="407"/>
      <c r="B121" s="401"/>
      <c r="C121" s="330"/>
      <c r="D121" s="209"/>
      <c r="E121" s="209"/>
      <c r="F121" s="209"/>
      <c r="G121" s="209"/>
      <c r="H121" s="209"/>
      <c r="I121" s="209"/>
      <c r="AP121" s="407"/>
      <c r="AQ121" s="407"/>
      <c r="BK121" s="407"/>
      <c r="BY121" s="407"/>
      <c r="BZ121" s="407"/>
      <c r="CA121" s="407"/>
      <c r="CB121" s="407"/>
      <c r="CC121" s="407"/>
      <c r="CD121" s="407"/>
      <c r="CE121" s="407"/>
      <c r="CF121" s="407"/>
    </row>
    <row r="122" spans="1:84" s="627" customFormat="1" x14ac:dyDescent="0.3">
      <c r="A122" s="407"/>
      <c r="B122" s="401"/>
      <c r="C122" s="330"/>
      <c r="D122" s="209"/>
      <c r="E122" s="209"/>
      <c r="F122" s="209"/>
      <c r="G122" s="209"/>
      <c r="H122" s="209"/>
      <c r="I122" s="209"/>
      <c r="AP122" s="407"/>
      <c r="AQ122" s="407"/>
      <c r="BK122" s="407"/>
      <c r="BY122" s="407"/>
      <c r="BZ122" s="407"/>
      <c r="CA122" s="407"/>
      <c r="CB122" s="407"/>
      <c r="CC122" s="407"/>
      <c r="CD122" s="407"/>
      <c r="CE122" s="407"/>
      <c r="CF122" s="407"/>
    </row>
    <row r="123" spans="1:84" s="627" customFormat="1" x14ac:dyDescent="0.3">
      <c r="A123" s="407"/>
      <c r="B123" s="401"/>
      <c r="C123" s="330"/>
      <c r="D123" s="209"/>
      <c r="E123" s="209"/>
      <c r="F123" s="209"/>
      <c r="G123" s="209"/>
      <c r="H123" s="209"/>
      <c r="I123" s="209"/>
      <c r="AP123" s="407"/>
      <c r="AQ123" s="407"/>
      <c r="BK123" s="407"/>
      <c r="BY123" s="407"/>
      <c r="BZ123" s="407"/>
      <c r="CA123" s="407"/>
      <c r="CB123" s="407"/>
      <c r="CC123" s="407"/>
      <c r="CD123" s="407"/>
      <c r="CE123" s="407"/>
      <c r="CF123" s="407"/>
    </row>
    <row r="124" spans="1:84" s="627" customFormat="1" x14ac:dyDescent="0.3">
      <c r="A124" s="407"/>
      <c r="B124" s="401"/>
      <c r="C124" s="330"/>
      <c r="D124" s="209"/>
      <c r="E124" s="209"/>
      <c r="F124" s="209"/>
      <c r="G124" s="209"/>
      <c r="H124" s="209"/>
      <c r="I124" s="209"/>
      <c r="AP124" s="407"/>
      <c r="AQ124" s="407"/>
      <c r="BK124" s="407"/>
      <c r="BY124" s="407"/>
      <c r="BZ124" s="407"/>
      <c r="CA124" s="407"/>
      <c r="CB124" s="407"/>
      <c r="CC124" s="407"/>
      <c r="CD124" s="407"/>
      <c r="CE124" s="407"/>
      <c r="CF124" s="407"/>
    </row>
    <row r="125" spans="1:84" s="627" customFormat="1" x14ac:dyDescent="0.3">
      <c r="A125" s="407"/>
      <c r="B125" s="401"/>
      <c r="C125" s="330"/>
      <c r="D125" s="209"/>
      <c r="E125" s="209"/>
      <c r="F125" s="209"/>
      <c r="G125" s="209"/>
      <c r="H125" s="209"/>
      <c r="I125" s="209"/>
      <c r="AP125" s="407"/>
      <c r="AQ125" s="407"/>
      <c r="BK125" s="407"/>
      <c r="BY125" s="407"/>
      <c r="BZ125" s="407"/>
      <c r="CA125" s="407"/>
      <c r="CB125" s="407"/>
      <c r="CC125" s="407"/>
      <c r="CD125" s="407"/>
      <c r="CE125" s="407"/>
      <c r="CF125" s="407"/>
    </row>
    <row r="126" spans="1:84" s="627" customFormat="1" x14ac:dyDescent="0.3">
      <c r="A126" s="407"/>
      <c r="B126" s="401"/>
      <c r="C126" s="330"/>
      <c r="D126" s="209"/>
      <c r="E126" s="209"/>
      <c r="F126" s="209"/>
      <c r="G126" s="209"/>
      <c r="H126" s="209"/>
      <c r="I126" s="209"/>
      <c r="AP126" s="407"/>
      <c r="AQ126" s="407"/>
      <c r="BK126" s="407"/>
      <c r="BY126" s="407"/>
      <c r="BZ126" s="407"/>
      <c r="CA126" s="407"/>
      <c r="CB126" s="407"/>
      <c r="CC126" s="407"/>
      <c r="CD126" s="407"/>
      <c r="CE126" s="407"/>
      <c r="CF126" s="407"/>
    </row>
    <row r="127" spans="1:84" s="627" customFormat="1" x14ac:dyDescent="0.3">
      <c r="A127" s="407"/>
      <c r="B127" s="401"/>
      <c r="C127" s="330"/>
      <c r="D127" s="209"/>
      <c r="E127" s="209"/>
      <c r="F127" s="209"/>
      <c r="G127" s="209"/>
      <c r="H127" s="209"/>
      <c r="I127" s="209"/>
      <c r="AP127" s="407"/>
      <c r="AQ127" s="407"/>
      <c r="BK127" s="407"/>
      <c r="BY127" s="407"/>
      <c r="BZ127" s="407"/>
      <c r="CA127" s="407"/>
      <c r="CB127" s="407"/>
      <c r="CC127" s="407"/>
      <c r="CD127" s="407"/>
      <c r="CE127" s="407"/>
      <c r="CF127" s="407"/>
    </row>
    <row r="128" spans="1:84" s="627" customFormat="1" x14ac:dyDescent="0.3">
      <c r="A128" s="407"/>
      <c r="B128" s="401"/>
      <c r="C128" s="330"/>
      <c r="D128" s="209"/>
      <c r="E128" s="209"/>
      <c r="F128" s="209"/>
      <c r="G128" s="209"/>
      <c r="H128" s="209"/>
      <c r="I128" s="209"/>
      <c r="AP128" s="407"/>
      <c r="AQ128" s="407"/>
      <c r="BK128" s="407"/>
      <c r="BY128" s="407"/>
      <c r="BZ128" s="407"/>
      <c r="CA128" s="407"/>
      <c r="CB128" s="407"/>
      <c r="CC128" s="407"/>
      <c r="CD128" s="407"/>
      <c r="CE128" s="407"/>
      <c r="CF128" s="407"/>
    </row>
    <row r="129" spans="1:84" s="627" customFormat="1" x14ac:dyDescent="0.3">
      <c r="A129" s="407"/>
      <c r="B129" s="401"/>
      <c r="C129" s="330"/>
      <c r="D129" s="209"/>
      <c r="E129" s="209"/>
      <c r="F129" s="209"/>
      <c r="G129" s="209"/>
      <c r="H129" s="209"/>
      <c r="I129" s="209"/>
      <c r="AP129" s="407"/>
      <c r="AQ129" s="407"/>
      <c r="BK129" s="407"/>
      <c r="BY129" s="407"/>
      <c r="BZ129" s="407"/>
      <c r="CA129" s="407"/>
      <c r="CB129" s="407"/>
      <c r="CC129" s="407"/>
      <c r="CD129" s="407"/>
      <c r="CE129" s="407"/>
      <c r="CF129" s="407"/>
    </row>
    <row r="130" spans="1:84" s="627" customFormat="1" x14ac:dyDescent="0.3">
      <c r="A130" s="407"/>
      <c r="B130" s="401"/>
      <c r="C130" s="330"/>
      <c r="D130" s="209"/>
      <c r="E130" s="209"/>
      <c r="F130" s="209"/>
      <c r="G130" s="209"/>
      <c r="H130" s="209"/>
      <c r="I130" s="209"/>
      <c r="AP130" s="407"/>
      <c r="AQ130" s="407"/>
      <c r="BK130" s="407"/>
      <c r="BY130" s="407"/>
      <c r="BZ130" s="407"/>
      <c r="CA130" s="407"/>
      <c r="CB130" s="407"/>
      <c r="CC130" s="407"/>
      <c r="CD130" s="407"/>
      <c r="CE130" s="407"/>
      <c r="CF130" s="407"/>
    </row>
    <row r="131" spans="1:84" s="627" customFormat="1" x14ac:dyDescent="0.3">
      <c r="A131" s="407"/>
      <c r="B131" s="401"/>
      <c r="C131" s="330"/>
      <c r="D131" s="209"/>
      <c r="E131" s="209"/>
      <c r="F131" s="209"/>
      <c r="G131" s="209"/>
      <c r="H131" s="209"/>
      <c r="I131" s="209"/>
      <c r="AP131" s="407"/>
      <c r="AQ131" s="407"/>
      <c r="BK131" s="407"/>
      <c r="BY131" s="407"/>
      <c r="BZ131" s="407"/>
      <c r="CA131" s="407"/>
      <c r="CB131" s="407"/>
      <c r="CC131" s="407"/>
      <c r="CD131" s="407"/>
      <c r="CE131" s="407"/>
      <c r="CF131" s="407"/>
    </row>
    <row r="132" spans="1:84" s="627" customFormat="1" x14ac:dyDescent="0.3">
      <c r="A132" s="407"/>
      <c r="B132" s="401"/>
      <c r="C132" s="330"/>
      <c r="D132" s="209"/>
      <c r="E132" s="209"/>
      <c r="F132" s="209"/>
      <c r="G132" s="209"/>
      <c r="H132" s="209"/>
      <c r="I132" s="209"/>
      <c r="AP132" s="407"/>
      <c r="AQ132" s="407"/>
      <c r="BK132" s="407"/>
      <c r="BY132" s="407"/>
      <c r="BZ132" s="407"/>
      <c r="CA132" s="407"/>
      <c r="CB132" s="407"/>
      <c r="CC132" s="407"/>
      <c r="CD132" s="407"/>
      <c r="CE132" s="407"/>
      <c r="CF132" s="407"/>
    </row>
    <row r="133" spans="1:84" s="627" customFormat="1" x14ac:dyDescent="0.3">
      <c r="A133" s="407"/>
      <c r="B133" s="401"/>
      <c r="C133" s="330"/>
      <c r="D133" s="209"/>
      <c r="E133" s="209"/>
      <c r="F133" s="209"/>
      <c r="G133" s="209"/>
      <c r="H133" s="209"/>
      <c r="I133" s="209"/>
      <c r="AP133" s="407"/>
      <c r="AQ133" s="407"/>
      <c r="BK133" s="407"/>
      <c r="BY133" s="407"/>
      <c r="BZ133" s="407"/>
      <c r="CA133" s="407"/>
      <c r="CB133" s="407"/>
      <c r="CC133" s="407"/>
      <c r="CD133" s="407"/>
      <c r="CE133" s="407"/>
      <c r="CF133" s="407"/>
    </row>
    <row r="134" spans="1:84" s="627" customFormat="1" x14ac:dyDescent="0.3">
      <c r="A134" s="407"/>
      <c r="B134" s="401"/>
      <c r="C134" s="330"/>
      <c r="D134" s="209"/>
      <c r="E134" s="209"/>
      <c r="F134" s="209"/>
      <c r="G134" s="209"/>
      <c r="H134" s="209"/>
      <c r="I134" s="209"/>
      <c r="AP134" s="407"/>
      <c r="AQ134" s="407"/>
      <c r="BK134" s="407"/>
      <c r="BY134" s="407"/>
      <c r="BZ134" s="407"/>
      <c r="CA134" s="407"/>
      <c r="CB134" s="407"/>
      <c r="CC134" s="407"/>
      <c r="CD134" s="407"/>
      <c r="CE134" s="407"/>
      <c r="CF134" s="407"/>
    </row>
    <row r="135" spans="1:84" s="627" customFormat="1" x14ac:dyDescent="0.3">
      <c r="A135" s="407"/>
      <c r="B135" s="401"/>
      <c r="C135" s="330"/>
      <c r="D135" s="209"/>
      <c r="E135" s="209"/>
      <c r="F135" s="209"/>
      <c r="G135" s="209"/>
      <c r="H135" s="209"/>
      <c r="I135" s="209"/>
      <c r="AP135" s="407"/>
      <c r="AQ135" s="407"/>
      <c r="BK135" s="407"/>
      <c r="BY135" s="407"/>
      <c r="BZ135" s="407"/>
      <c r="CA135" s="407"/>
      <c r="CB135" s="407"/>
      <c r="CC135" s="407"/>
      <c r="CD135" s="407"/>
      <c r="CE135" s="407"/>
      <c r="CF135" s="407"/>
    </row>
    <row r="136" spans="1:84" s="627" customFormat="1" x14ac:dyDescent="0.3">
      <c r="A136" s="407"/>
      <c r="B136" s="401"/>
      <c r="C136" s="330"/>
      <c r="D136" s="209"/>
      <c r="E136" s="209"/>
      <c r="F136" s="209"/>
      <c r="G136" s="209"/>
      <c r="H136" s="209"/>
      <c r="I136" s="209"/>
      <c r="AP136" s="407"/>
      <c r="AQ136" s="407"/>
      <c r="BK136" s="407"/>
      <c r="BY136" s="407"/>
      <c r="BZ136" s="407"/>
      <c r="CA136" s="407"/>
      <c r="CB136" s="407"/>
      <c r="CC136" s="407"/>
      <c r="CD136" s="407"/>
      <c r="CE136" s="407"/>
      <c r="CF136" s="407"/>
    </row>
    <row r="137" spans="1:84" s="627" customFormat="1" x14ac:dyDescent="0.3">
      <c r="A137" s="407"/>
      <c r="B137" s="401"/>
      <c r="C137" s="330"/>
      <c r="D137" s="209"/>
      <c r="E137" s="209"/>
      <c r="F137" s="209"/>
      <c r="G137" s="209"/>
      <c r="H137" s="209"/>
      <c r="I137" s="209"/>
      <c r="AP137" s="407"/>
      <c r="AQ137" s="407"/>
      <c r="BK137" s="407"/>
      <c r="BY137" s="407"/>
      <c r="BZ137" s="407"/>
      <c r="CA137" s="407"/>
      <c r="CB137" s="407"/>
      <c r="CC137" s="407"/>
      <c r="CD137" s="407"/>
      <c r="CE137" s="407"/>
      <c r="CF137" s="407"/>
    </row>
    <row r="138" spans="1:84" s="627" customFormat="1" x14ac:dyDescent="0.3">
      <c r="A138" s="407"/>
      <c r="B138" s="401"/>
      <c r="C138" s="330"/>
      <c r="D138" s="209"/>
      <c r="E138" s="209"/>
      <c r="F138" s="209"/>
      <c r="G138" s="209"/>
      <c r="H138" s="209"/>
      <c r="I138" s="209"/>
      <c r="AP138" s="407"/>
      <c r="AQ138" s="407"/>
      <c r="BK138" s="407"/>
      <c r="BY138" s="407"/>
      <c r="BZ138" s="407"/>
      <c r="CA138" s="407"/>
      <c r="CB138" s="407"/>
      <c r="CC138" s="407"/>
      <c r="CD138" s="407"/>
      <c r="CE138" s="407"/>
      <c r="CF138" s="407"/>
    </row>
    <row r="139" spans="1:84" s="627" customFormat="1" x14ac:dyDescent="0.3">
      <c r="A139" s="407"/>
      <c r="B139" s="401"/>
      <c r="C139" s="330"/>
      <c r="D139" s="209"/>
      <c r="E139" s="209"/>
      <c r="F139" s="209"/>
      <c r="G139" s="209"/>
      <c r="H139" s="209"/>
      <c r="I139" s="209"/>
      <c r="AP139" s="407"/>
      <c r="AQ139" s="407"/>
      <c r="BK139" s="407"/>
      <c r="BY139" s="407"/>
      <c r="BZ139" s="407"/>
      <c r="CA139" s="407"/>
      <c r="CB139" s="407"/>
      <c r="CC139" s="407"/>
      <c r="CD139" s="407"/>
      <c r="CE139" s="407"/>
      <c r="CF139" s="407"/>
    </row>
    <row r="140" spans="1:84" s="627" customFormat="1" x14ac:dyDescent="0.3">
      <c r="A140" s="407"/>
      <c r="B140" s="401"/>
      <c r="C140" s="330"/>
      <c r="D140" s="209"/>
      <c r="E140" s="209"/>
      <c r="F140" s="209"/>
      <c r="G140" s="209"/>
      <c r="H140" s="209"/>
      <c r="I140" s="209"/>
      <c r="AP140" s="407"/>
      <c r="AQ140" s="407"/>
      <c r="BK140" s="407"/>
      <c r="BY140" s="407"/>
      <c r="BZ140" s="407"/>
      <c r="CA140" s="407"/>
      <c r="CB140" s="407"/>
      <c r="CC140" s="407"/>
      <c r="CD140" s="407"/>
      <c r="CE140" s="407"/>
      <c r="CF140" s="407"/>
    </row>
    <row r="141" spans="1:84" s="627" customFormat="1" x14ac:dyDescent="0.3">
      <c r="A141" s="407"/>
      <c r="B141" s="401"/>
      <c r="C141" s="330"/>
      <c r="D141" s="209"/>
      <c r="E141" s="209"/>
      <c r="F141" s="209"/>
      <c r="G141" s="209"/>
      <c r="H141" s="209"/>
      <c r="I141" s="209"/>
      <c r="AP141" s="407"/>
      <c r="AQ141" s="407"/>
      <c r="BK141" s="407"/>
      <c r="BY141" s="407"/>
      <c r="BZ141" s="407"/>
      <c r="CA141" s="407"/>
      <c r="CB141" s="407"/>
      <c r="CC141" s="407"/>
      <c r="CD141" s="407"/>
      <c r="CE141" s="407"/>
      <c r="CF141" s="407"/>
    </row>
    <row r="142" spans="1:84" s="627" customFormat="1" x14ac:dyDescent="0.3">
      <c r="A142" s="407"/>
      <c r="B142" s="401"/>
      <c r="C142" s="330"/>
      <c r="D142" s="209"/>
      <c r="E142" s="209"/>
      <c r="F142" s="209"/>
      <c r="G142" s="209"/>
      <c r="H142" s="209"/>
      <c r="I142" s="209"/>
      <c r="AP142" s="407"/>
      <c r="AQ142" s="407"/>
      <c r="BK142" s="407"/>
      <c r="BY142" s="407"/>
      <c r="BZ142" s="407"/>
      <c r="CA142" s="407"/>
      <c r="CB142" s="407"/>
      <c r="CC142" s="407"/>
      <c r="CD142" s="407"/>
      <c r="CE142" s="407"/>
      <c r="CF142" s="407"/>
    </row>
    <row r="143" spans="1:84" s="627" customFormat="1" x14ac:dyDescent="0.3">
      <c r="A143" s="407"/>
      <c r="B143" s="401"/>
      <c r="C143" s="330"/>
      <c r="D143" s="209"/>
      <c r="E143" s="209"/>
      <c r="F143" s="209"/>
      <c r="G143" s="209"/>
      <c r="H143" s="209"/>
      <c r="I143" s="209"/>
      <c r="AP143" s="407"/>
      <c r="AQ143" s="407"/>
      <c r="BK143" s="407"/>
      <c r="BY143" s="407"/>
      <c r="BZ143" s="407"/>
      <c r="CA143" s="407"/>
      <c r="CB143" s="407"/>
      <c r="CC143" s="407"/>
      <c r="CD143" s="407"/>
      <c r="CE143" s="407"/>
      <c r="CF143" s="407"/>
    </row>
    <row r="144" spans="1:84" s="627" customFormat="1" x14ac:dyDescent="0.3">
      <c r="A144" s="407"/>
      <c r="B144" s="401"/>
      <c r="C144" s="330"/>
      <c r="D144" s="209"/>
      <c r="E144" s="209"/>
      <c r="F144" s="209"/>
      <c r="G144" s="209"/>
      <c r="H144" s="209"/>
      <c r="I144" s="209"/>
      <c r="AP144" s="407"/>
      <c r="AQ144" s="407"/>
      <c r="BK144" s="407"/>
      <c r="BY144" s="407"/>
      <c r="BZ144" s="407"/>
      <c r="CA144" s="407"/>
      <c r="CB144" s="407"/>
      <c r="CC144" s="407"/>
      <c r="CD144" s="407"/>
      <c r="CE144" s="407"/>
      <c r="CF144" s="407"/>
    </row>
    <row r="145" spans="1:84" s="627" customFormat="1" x14ac:dyDescent="0.3">
      <c r="A145" s="407"/>
      <c r="B145" s="401"/>
      <c r="C145" s="330"/>
      <c r="D145" s="209"/>
      <c r="E145" s="209"/>
      <c r="F145" s="209"/>
      <c r="G145" s="209"/>
      <c r="H145" s="209"/>
      <c r="I145" s="209"/>
      <c r="AP145" s="407"/>
      <c r="AQ145" s="407"/>
      <c r="BK145" s="407"/>
      <c r="BY145" s="407"/>
      <c r="BZ145" s="407"/>
      <c r="CA145" s="407"/>
      <c r="CB145" s="407"/>
      <c r="CC145" s="407"/>
      <c r="CD145" s="407"/>
      <c r="CE145" s="407"/>
      <c r="CF145" s="407"/>
    </row>
    <row r="146" spans="1:84" s="627" customFormat="1" x14ac:dyDescent="0.3">
      <c r="A146" s="407"/>
      <c r="B146" s="401"/>
      <c r="C146" s="330"/>
      <c r="D146" s="209"/>
      <c r="E146" s="209"/>
      <c r="F146" s="209"/>
      <c r="G146" s="209"/>
      <c r="H146" s="209"/>
      <c r="I146" s="209"/>
      <c r="AP146" s="407"/>
      <c r="AQ146" s="407"/>
      <c r="BK146" s="407"/>
      <c r="BY146" s="407"/>
      <c r="BZ146" s="407"/>
      <c r="CA146" s="407"/>
      <c r="CB146" s="407"/>
      <c r="CC146" s="407"/>
      <c r="CD146" s="407"/>
      <c r="CE146" s="407"/>
      <c r="CF146" s="407"/>
    </row>
    <row r="147" spans="1:84" s="627" customFormat="1" x14ac:dyDescent="0.3">
      <c r="A147" s="407"/>
      <c r="B147" s="401"/>
      <c r="C147" s="330"/>
      <c r="D147" s="209"/>
      <c r="E147" s="209"/>
      <c r="F147" s="209"/>
      <c r="G147" s="209"/>
      <c r="H147" s="209"/>
      <c r="I147" s="209"/>
      <c r="AP147" s="407"/>
      <c r="AQ147" s="407"/>
      <c r="BK147" s="407"/>
      <c r="BY147" s="407"/>
      <c r="BZ147" s="407"/>
      <c r="CA147" s="407"/>
      <c r="CB147" s="407"/>
      <c r="CC147" s="407"/>
      <c r="CD147" s="407"/>
      <c r="CE147" s="407"/>
      <c r="CF147" s="407"/>
    </row>
    <row r="148" spans="1:84" s="627" customFormat="1" x14ac:dyDescent="0.3">
      <c r="A148" s="407"/>
      <c r="B148" s="401"/>
      <c r="C148" s="330"/>
      <c r="D148" s="209"/>
      <c r="E148" s="209"/>
      <c r="F148" s="209"/>
      <c r="G148" s="209"/>
      <c r="H148" s="209"/>
      <c r="I148" s="209"/>
      <c r="AP148" s="407"/>
      <c r="AQ148" s="407"/>
      <c r="BK148" s="407"/>
      <c r="BY148" s="407"/>
      <c r="BZ148" s="407"/>
      <c r="CA148" s="407"/>
      <c r="CB148" s="407"/>
      <c r="CC148" s="407"/>
      <c r="CD148" s="407"/>
      <c r="CE148" s="407"/>
      <c r="CF148" s="407"/>
    </row>
    <row r="149" spans="1:84" s="627" customFormat="1" x14ac:dyDescent="0.3">
      <c r="A149" s="407"/>
      <c r="B149" s="401"/>
      <c r="C149" s="330"/>
      <c r="D149" s="209"/>
      <c r="E149" s="209"/>
      <c r="F149" s="209"/>
      <c r="G149" s="209"/>
      <c r="H149" s="209"/>
      <c r="I149" s="209"/>
      <c r="AP149" s="407"/>
      <c r="AQ149" s="407"/>
      <c r="BK149" s="407"/>
      <c r="BY149" s="407"/>
      <c r="BZ149" s="407"/>
      <c r="CA149" s="407"/>
      <c r="CB149" s="407"/>
      <c r="CC149" s="407"/>
      <c r="CD149" s="407"/>
      <c r="CE149" s="407"/>
      <c r="CF149" s="407"/>
    </row>
    <row r="150" spans="1:84" s="627" customFormat="1" x14ac:dyDescent="0.3">
      <c r="A150" s="407"/>
      <c r="B150" s="401"/>
      <c r="C150" s="330"/>
      <c r="D150" s="209"/>
      <c r="E150" s="209"/>
      <c r="F150" s="209"/>
      <c r="G150" s="209"/>
      <c r="H150" s="209"/>
      <c r="I150" s="209"/>
      <c r="AP150" s="407"/>
      <c r="AQ150" s="407"/>
      <c r="BK150" s="407"/>
      <c r="BY150" s="407"/>
      <c r="BZ150" s="407"/>
      <c r="CA150" s="407"/>
      <c r="CB150" s="407"/>
      <c r="CC150" s="407"/>
      <c r="CD150" s="407"/>
      <c r="CE150" s="407"/>
      <c r="CF150" s="407"/>
    </row>
    <row r="151" spans="1:84" s="627" customFormat="1" x14ac:dyDescent="0.3">
      <c r="A151" s="407"/>
      <c r="B151" s="401"/>
      <c r="C151" s="330"/>
      <c r="D151" s="209"/>
      <c r="E151" s="209"/>
      <c r="F151" s="209"/>
      <c r="G151" s="209"/>
      <c r="H151" s="209"/>
      <c r="I151" s="209"/>
      <c r="AP151" s="407"/>
      <c r="AQ151" s="407"/>
      <c r="BK151" s="407"/>
      <c r="BY151" s="407"/>
      <c r="BZ151" s="407"/>
      <c r="CA151" s="407"/>
      <c r="CB151" s="407"/>
      <c r="CC151" s="407"/>
      <c r="CD151" s="407"/>
      <c r="CE151" s="407"/>
      <c r="CF151" s="407"/>
    </row>
    <row r="152" spans="1:84" s="627" customFormat="1" x14ac:dyDescent="0.3">
      <c r="A152" s="407"/>
      <c r="B152" s="401"/>
      <c r="C152" s="330"/>
      <c r="D152" s="209"/>
      <c r="E152" s="209"/>
      <c r="F152" s="209"/>
      <c r="G152" s="209"/>
      <c r="H152" s="209"/>
      <c r="I152" s="209"/>
      <c r="AP152" s="407"/>
      <c r="AQ152" s="407"/>
      <c r="BK152" s="407"/>
      <c r="BY152" s="407"/>
      <c r="BZ152" s="407"/>
      <c r="CA152" s="407"/>
      <c r="CB152" s="407"/>
      <c r="CC152" s="407"/>
      <c r="CD152" s="407"/>
      <c r="CE152" s="407"/>
      <c r="CF152" s="407"/>
    </row>
    <row r="153" spans="1:84" s="627" customFormat="1" x14ac:dyDescent="0.3">
      <c r="A153" s="407"/>
      <c r="B153" s="401"/>
      <c r="C153" s="330"/>
      <c r="D153" s="209"/>
      <c r="E153" s="209"/>
      <c r="F153" s="209"/>
      <c r="G153" s="209"/>
      <c r="H153" s="209"/>
      <c r="I153" s="209"/>
      <c r="AP153" s="407"/>
      <c r="AQ153" s="407"/>
      <c r="BK153" s="407"/>
      <c r="BY153" s="407"/>
      <c r="BZ153" s="407"/>
      <c r="CA153" s="407"/>
      <c r="CB153" s="407"/>
      <c r="CC153" s="407"/>
      <c r="CD153" s="407"/>
      <c r="CE153" s="407"/>
      <c r="CF153" s="407"/>
    </row>
    <row r="154" spans="1:84" s="627" customFormat="1" x14ac:dyDescent="0.3">
      <c r="A154" s="407"/>
      <c r="B154" s="401"/>
      <c r="C154" s="330"/>
      <c r="D154" s="209"/>
      <c r="E154" s="209"/>
      <c r="F154" s="209"/>
      <c r="G154" s="209"/>
      <c r="H154" s="209"/>
      <c r="I154" s="209"/>
      <c r="AP154" s="407"/>
      <c r="AQ154" s="407"/>
      <c r="BK154" s="407"/>
      <c r="BY154" s="407"/>
      <c r="BZ154" s="407"/>
      <c r="CA154" s="407"/>
      <c r="CB154" s="407"/>
      <c r="CC154" s="407"/>
      <c r="CD154" s="407"/>
      <c r="CE154" s="407"/>
      <c r="CF154" s="407"/>
    </row>
    <row r="155" spans="1:84" s="627" customFormat="1" x14ac:dyDescent="0.3">
      <c r="A155" s="407"/>
      <c r="B155" s="401"/>
      <c r="C155" s="330"/>
      <c r="D155" s="209"/>
      <c r="E155" s="209"/>
      <c r="F155" s="209"/>
      <c r="G155" s="209"/>
      <c r="H155" s="209"/>
      <c r="I155" s="209"/>
      <c r="AP155" s="407"/>
      <c r="AQ155" s="407"/>
      <c r="BK155" s="407"/>
      <c r="BY155" s="407"/>
      <c r="BZ155" s="407"/>
      <c r="CA155" s="407"/>
      <c r="CB155" s="407"/>
      <c r="CC155" s="407"/>
      <c r="CD155" s="407"/>
      <c r="CE155" s="407"/>
      <c r="CF155" s="407"/>
    </row>
    <row r="156" spans="1:84" s="627" customFormat="1" x14ac:dyDescent="0.3">
      <c r="A156" s="407"/>
      <c r="B156" s="401"/>
      <c r="C156" s="330"/>
      <c r="D156" s="209"/>
      <c r="E156" s="209"/>
      <c r="F156" s="209"/>
      <c r="G156" s="209"/>
      <c r="H156" s="209"/>
      <c r="I156" s="209"/>
      <c r="AP156" s="407"/>
      <c r="AQ156" s="407"/>
      <c r="BK156" s="407"/>
      <c r="BY156" s="407"/>
      <c r="BZ156" s="407"/>
      <c r="CA156" s="407"/>
      <c r="CB156" s="407"/>
      <c r="CC156" s="407"/>
      <c r="CD156" s="407"/>
      <c r="CE156" s="407"/>
      <c r="CF156" s="407"/>
    </row>
    <row r="157" spans="1:84" s="627" customFormat="1" x14ac:dyDescent="0.3">
      <c r="A157" s="407"/>
      <c r="B157" s="401"/>
      <c r="C157" s="330"/>
      <c r="D157" s="209"/>
      <c r="E157" s="209"/>
      <c r="F157" s="209"/>
      <c r="G157" s="209"/>
      <c r="H157" s="209"/>
      <c r="I157" s="209"/>
      <c r="AP157" s="407"/>
      <c r="AQ157" s="407"/>
      <c r="BK157" s="407"/>
      <c r="BY157" s="407"/>
      <c r="BZ157" s="407"/>
      <c r="CA157" s="407"/>
      <c r="CB157" s="407"/>
      <c r="CC157" s="407"/>
      <c r="CD157" s="407"/>
      <c r="CE157" s="407"/>
      <c r="CF157" s="407"/>
    </row>
    <row r="158" spans="1:84" s="627" customFormat="1" x14ac:dyDescent="0.3">
      <c r="A158" s="407"/>
      <c r="B158" s="401"/>
      <c r="C158" s="330"/>
      <c r="D158" s="209"/>
      <c r="E158" s="209"/>
      <c r="F158" s="209"/>
      <c r="G158" s="209"/>
      <c r="H158" s="209"/>
      <c r="I158" s="209"/>
      <c r="AP158" s="407"/>
      <c r="AQ158" s="407"/>
      <c r="BK158" s="407"/>
      <c r="BY158" s="407"/>
      <c r="BZ158" s="407"/>
      <c r="CA158" s="407"/>
      <c r="CB158" s="407"/>
      <c r="CC158" s="407"/>
      <c r="CD158" s="407"/>
      <c r="CE158" s="407"/>
      <c r="CF158" s="407"/>
    </row>
    <row r="159" spans="1:84" s="627" customFormat="1" x14ac:dyDescent="0.3">
      <c r="A159" s="407"/>
      <c r="B159" s="401"/>
      <c r="C159" s="330"/>
      <c r="D159" s="209"/>
      <c r="E159" s="209"/>
      <c r="F159" s="209"/>
      <c r="G159" s="209"/>
      <c r="H159" s="209"/>
      <c r="I159" s="209"/>
      <c r="AP159" s="407"/>
      <c r="AQ159" s="407"/>
      <c r="BK159" s="407"/>
      <c r="BY159" s="407"/>
      <c r="BZ159" s="407"/>
      <c r="CA159" s="407"/>
      <c r="CB159" s="407"/>
      <c r="CC159" s="407"/>
      <c r="CD159" s="407"/>
      <c r="CE159" s="407"/>
      <c r="CF159" s="407"/>
    </row>
    <row r="160" spans="1:84" s="627" customFormat="1" x14ac:dyDescent="0.3">
      <c r="A160" s="407"/>
      <c r="B160" s="401"/>
      <c r="C160" s="330"/>
      <c r="D160" s="209"/>
      <c r="E160" s="209"/>
      <c r="F160" s="209"/>
      <c r="G160" s="209"/>
      <c r="H160" s="209"/>
      <c r="I160" s="209"/>
      <c r="AP160" s="407"/>
      <c r="AQ160" s="407"/>
      <c r="BK160" s="407"/>
      <c r="BY160" s="407"/>
      <c r="BZ160" s="407"/>
      <c r="CA160" s="407"/>
      <c r="CB160" s="407"/>
      <c r="CC160" s="407"/>
      <c r="CD160" s="407"/>
      <c r="CE160" s="407"/>
      <c r="CF160" s="407"/>
    </row>
    <row r="161" spans="1:84" s="627" customFormat="1" x14ac:dyDescent="0.3">
      <c r="A161" s="407"/>
      <c r="B161" s="401"/>
      <c r="C161" s="330"/>
      <c r="D161" s="209"/>
      <c r="E161" s="209"/>
      <c r="F161" s="209"/>
      <c r="G161" s="209"/>
      <c r="H161" s="209"/>
      <c r="I161" s="209"/>
      <c r="AP161" s="407"/>
      <c r="AQ161" s="407"/>
      <c r="BK161" s="407"/>
      <c r="BY161" s="407"/>
      <c r="BZ161" s="407"/>
      <c r="CA161" s="407"/>
      <c r="CB161" s="407"/>
      <c r="CC161" s="407"/>
      <c r="CD161" s="407"/>
      <c r="CE161" s="407"/>
      <c r="CF161" s="407"/>
    </row>
    <row r="162" spans="1:84" s="627" customFormat="1" x14ac:dyDescent="0.3">
      <c r="A162" s="407"/>
      <c r="B162" s="401"/>
      <c r="C162" s="330"/>
      <c r="D162" s="209"/>
      <c r="E162" s="209"/>
      <c r="F162" s="209"/>
      <c r="G162" s="209"/>
      <c r="H162" s="209"/>
      <c r="I162" s="209"/>
      <c r="AP162" s="407"/>
      <c r="AQ162" s="407"/>
      <c r="BK162" s="407"/>
      <c r="BY162" s="407"/>
      <c r="BZ162" s="407"/>
      <c r="CA162" s="407"/>
      <c r="CB162" s="407"/>
      <c r="CC162" s="407"/>
      <c r="CD162" s="407"/>
      <c r="CE162" s="407"/>
      <c r="CF162" s="407"/>
    </row>
    <row r="163" spans="1:84" s="627" customFormat="1" x14ac:dyDescent="0.3">
      <c r="A163" s="407"/>
      <c r="B163" s="401"/>
      <c r="C163" s="330"/>
      <c r="D163" s="209"/>
      <c r="E163" s="209"/>
      <c r="F163" s="209"/>
      <c r="G163" s="209"/>
      <c r="H163" s="209"/>
      <c r="I163" s="209"/>
      <c r="AP163" s="407"/>
      <c r="AQ163" s="407"/>
      <c r="BK163" s="407"/>
      <c r="BY163" s="407"/>
      <c r="BZ163" s="407"/>
      <c r="CA163" s="407"/>
      <c r="CB163" s="407"/>
      <c r="CC163" s="407"/>
      <c r="CD163" s="407"/>
      <c r="CE163" s="407"/>
      <c r="CF163" s="407"/>
    </row>
    <row r="164" spans="1:84" s="627" customFormat="1" x14ac:dyDescent="0.3">
      <c r="A164" s="407"/>
      <c r="B164" s="401"/>
      <c r="C164" s="330"/>
      <c r="D164" s="209"/>
      <c r="E164" s="209"/>
      <c r="F164" s="209"/>
      <c r="G164" s="209"/>
      <c r="H164" s="209"/>
      <c r="I164" s="209"/>
      <c r="AP164" s="407"/>
      <c r="AQ164" s="407"/>
      <c r="BK164" s="407"/>
      <c r="BY164" s="407"/>
      <c r="BZ164" s="407"/>
      <c r="CA164" s="407"/>
      <c r="CB164" s="407"/>
      <c r="CC164" s="407"/>
      <c r="CD164" s="407"/>
      <c r="CE164" s="407"/>
      <c r="CF164" s="407"/>
    </row>
    <row r="165" spans="1:84" s="627" customFormat="1" x14ac:dyDescent="0.3">
      <c r="A165" s="407"/>
      <c r="B165" s="401"/>
      <c r="C165" s="330"/>
      <c r="D165" s="209"/>
      <c r="E165" s="209"/>
      <c r="F165" s="209"/>
      <c r="G165" s="209"/>
      <c r="H165" s="209"/>
      <c r="I165" s="209"/>
      <c r="AP165" s="407"/>
      <c r="AQ165" s="407"/>
      <c r="BK165" s="407"/>
      <c r="BY165" s="407"/>
      <c r="BZ165" s="407"/>
      <c r="CA165" s="407"/>
      <c r="CB165" s="407"/>
      <c r="CC165" s="407"/>
      <c r="CD165" s="407"/>
      <c r="CE165" s="407"/>
      <c r="CF165" s="407"/>
    </row>
    <row r="166" spans="1:84" s="627" customFormat="1" x14ac:dyDescent="0.3">
      <c r="A166" s="407"/>
      <c r="B166" s="401"/>
      <c r="C166" s="330"/>
      <c r="D166" s="209"/>
      <c r="E166" s="209"/>
      <c r="F166" s="209"/>
      <c r="G166" s="209"/>
      <c r="H166" s="209"/>
      <c r="I166" s="209"/>
      <c r="AP166" s="407"/>
      <c r="AQ166" s="407"/>
      <c r="BK166" s="407"/>
      <c r="BY166" s="407"/>
      <c r="BZ166" s="407"/>
      <c r="CA166" s="407"/>
      <c r="CB166" s="407"/>
      <c r="CC166" s="407"/>
      <c r="CD166" s="407"/>
      <c r="CE166" s="407"/>
      <c r="CF166" s="407"/>
    </row>
    <row r="167" spans="1:84" s="627" customFormat="1" x14ac:dyDescent="0.3">
      <c r="A167" s="407"/>
      <c r="B167" s="401"/>
      <c r="C167" s="330"/>
      <c r="D167" s="209"/>
      <c r="E167" s="209"/>
      <c r="F167" s="209"/>
      <c r="G167" s="209"/>
      <c r="H167" s="209"/>
      <c r="I167" s="209"/>
      <c r="AP167" s="407"/>
      <c r="AQ167" s="407"/>
      <c r="BK167" s="407"/>
      <c r="BY167" s="407"/>
      <c r="BZ167" s="407"/>
      <c r="CA167" s="407"/>
      <c r="CB167" s="407"/>
      <c r="CC167" s="407"/>
      <c r="CD167" s="407"/>
      <c r="CE167" s="407"/>
      <c r="CF167" s="407"/>
    </row>
    <row r="168" spans="1:84" s="627" customFormat="1" x14ac:dyDescent="0.3">
      <c r="A168" s="407"/>
      <c r="B168" s="401"/>
      <c r="C168" s="330"/>
      <c r="D168" s="209"/>
      <c r="E168" s="209"/>
      <c r="F168" s="209"/>
      <c r="G168" s="209"/>
      <c r="H168" s="209"/>
      <c r="I168" s="209"/>
      <c r="AP168" s="407"/>
      <c r="AQ168" s="407"/>
      <c r="BK168" s="407"/>
      <c r="BY168" s="407"/>
      <c r="BZ168" s="407"/>
      <c r="CA168" s="407"/>
      <c r="CB168" s="407"/>
      <c r="CC168" s="407"/>
      <c r="CD168" s="407"/>
      <c r="CE168" s="407"/>
      <c r="CF168" s="407"/>
    </row>
    <row r="169" spans="1:84" s="627" customFormat="1" x14ac:dyDescent="0.3">
      <c r="A169" s="407"/>
      <c r="B169" s="401"/>
      <c r="C169" s="330"/>
      <c r="D169" s="209"/>
      <c r="E169" s="209"/>
      <c r="F169" s="209"/>
      <c r="G169" s="209"/>
      <c r="H169" s="209"/>
      <c r="I169" s="209"/>
      <c r="AP169" s="407"/>
      <c r="AQ169" s="407"/>
      <c r="BK169" s="407"/>
      <c r="BY169" s="407"/>
      <c r="BZ169" s="407"/>
      <c r="CA169" s="407"/>
      <c r="CB169" s="407"/>
      <c r="CC169" s="407"/>
      <c r="CD169" s="407"/>
      <c r="CE169" s="407"/>
      <c r="CF169" s="407"/>
    </row>
    <row r="170" spans="1:84" s="627" customFormat="1" x14ac:dyDescent="0.3">
      <c r="A170" s="407"/>
      <c r="B170" s="401"/>
      <c r="C170" s="330"/>
      <c r="D170" s="209"/>
      <c r="E170" s="209"/>
      <c r="F170" s="209"/>
      <c r="G170" s="209"/>
      <c r="H170" s="209"/>
      <c r="I170" s="209"/>
      <c r="AP170" s="407"/>
      <c r="AQ170" s="407"/>
      <c r="BK170" s="407"/>
      <c r="BY170" s="407"/>
      <c r="BZ170" s="407"/>
      <c r="CA170" s="407"/>
      <c r="CB170" s="407"/>
      <c r="CC170" s="407"/>
      <c r="CD170" s="407"/>
      <c r="CE170" s="407"/>
      <c r="CF170" s="407"/>
    </row>
    <row r="171" spans="1:84" s="627" customFormat="1" x14ac:dyDescent="0.3">
      <c r="A171" s="407"/>
      <c r="B171" s="401"/>
      <c r="C171" s="330"/>
      <c r="D171" s="209"/>
      <c r="E171" s="209"/>
      <c r="F171" s="209"/>
      <c r="G171" s="209"/>
      <c r="H171" s="209"/>
      <c r="I171" s="209"/>
      <c r="AP171" s="407"/>
      <c r="AQ171" s="407"/>
      <c r="BK171" s="407"/>
      <c r="BY171" s="407"/>
      <c r="BZ171" s="407"/>
      <c r="CA171" s="407"/>
      <c r="CB171" s="407"/>
      <c r="CC171" s="407"/>
      <c r="CD171" s="407"/>
      <c r="CE171" s="407"/>
      <c r="CF171" s="407"/>
    </row>
    <row r="172" spans="1:84" s="627" customFormat="1" x14ac:dyDescent="0.3">
      <c r="A172" s="407"/>
      <c r="B172" s="401"/>
      <c r="C172" s="330"/>
      <c r="D172" s="209"/>
      <c r="E172" s="209"/>
      <c r="F172" s="209"/>
      <c r="G172" s="209"/>
      <c r="H172" s="209"/>
      <c r="I172" s="209"/>
      <c r="AP172" s="407"/>
      <c r="AQ172" s="407"/>
      <c r="BK172" s="407"/>
      <c r="BY172" s="407"/>
      <c r="BZ172" s="407"/>
      <c r="CA172" s="407"/>
      <c r="CB172" s="407"/>
      <c r="CC172" s="407"/>
      <c r="CD172" s="407"/>
      <c r="CE172" s="407"/>
      <c r="CF172" s="407"/>
    </row>
    <row r="173" spans="1:84" s="627" customFormat="1" x14ac:dyDescent="0.3">
      <c r="A173" s="407"/>
      <c r="B173" s="401"/>
      <c r="C173" s="330"/>
      <c r="D173" s="209"/>
      <c r="E173" s="209"/>
      <c r="F173" s="209"/>
      <c r="G173" s="209"/>
      <c r="H173" s="209"/>
      <c r="I173" s="209"/>
      <c r="AP173" s="407"/>
      <c r="AQ173" s="407"/>
      <c r="BK173" s="407"/>
      <c r="BY173" s="407"/>
      <c r="BZ173" s="407"/>
      <c r="CA173" s="407"/>
      <c r="CB173" s="407"/>
      <c r="CC173" s="407"/>
      <c r="CD173" s="407"/>
      <c r="CE173" s="407"/>
      <c r="CF173" s="407"/>
    </row>
    <row r="174" spans="1:84" s="627" customFormat="1" x14ac:dyDescent="0.3">
      <c r="A174" s="407"/>
      <c r="B174" s="401"/>
      <c r="C174" s="330"/>
      <c r="D174" s="209"/>
      <c r="E174" s="209"/>
      <c r="F174" s="209"/>
      <c r="G174" s="209"/>
      <c r="H174" s="209"/>
      <c r="I174" s="209"/>
      <c r="AP174" s="407"/>
      <c r="AQ174" s="407"/>
      <c r="BK174" s="407"/>
      <c r="BY174" s="407"/>
      <c r="BZ174" s="407"/>
      <c r="CA174" s="407"/>
      <c r="CB174" s="407"/>
      <c r="CC174" s="407"/>
      <c r="CD174" s="407"/>
      <c r="CE174" s="407"/>
      <c r="CF174" s="407"/>
    </row>
    <row r="175" spans="1:84" s="627" customFormat="1" x14ac:dyDescent="0.3">
      <c r="A175" s="407"/>
      <c r="B175" s="401"/>
      <c r="C175" s="330"/>
      <c r="D175" s="209"/>
      <c r="E175" s="209"/>
      <c r="F175" s="209"/>
      <c r="G175" s="209"/>
      <c r="H175" s="209"/>
      <c r="I175" s="209"/>
      <c r="AP175" s="407"/>
      <c r="AQ175" s="407"/>
      <c r="BK175" s="407"/>
      <c r="BY175" s="407"/>
      <c r="BZ175" s="407"/>
      <c r="CA175" s="407"/>
      <c r="CB175" s="407"/>
      <c r="CC175" s="407"/>
      <c r="CD175" s="407"/>
      <c r="CE175" s="407"/>
      <c r="CF175" s="407"/>
    </row>
    <row r="176" spans="1:84" s="627" customFormat="1" x14ac:dyDescent="0.3">
      <c r="A176" s="407"/>
      <c r="B176" s="401"/>
      <c r="C176" s="330"/>
      <c r="D176" s="209"/>
      <c r="E176" s="209"/>
      <c r="F176" s="209"/>
      <c r="G176" s="209"/>
      <c r="H176" s="209"/>
      <c r="I176" s="209"/>
      <c r="AP176" s="407"/>
      <c r="AQ176" s="407"/>
      <c r="BK176" s="407"/>
      <c r="BY176" s="407"/>
      <c r="BZ176" s="407"/>
      <c r="CA176" s="407"/>
      <c r="CB176" s="407"/>
      <c r="CC176" s="407"/>
      <c r="CD176" s="407"/>
      <c r="CE176" s="407"/>
      <c r="CF176" s="407"/>
    </row>
    <row r="177" spans="1:84" s="627" customFormat="1" x14ac:dyDescent="0.3">
      <c r="A177" s="407"/>
      <c r="B177" s="401"/>
      <c r="C177" s="330"/>
      <c r="D177" s="209"/>
      <c r="E177" s="209"/>
      <c r="F177" s="209"/>
      <c r="G177" s="209"/>
      <c r="H177" s="209"/>
      <c r="I177" s="209"/>
      <c r="AP177" s="407"/>
      <c r="AQ177" s="407"/>
      <c r="BK177" s="407"/>
      <c r="BY177" s="407"/>
      <c r="BZ177" s="407"/>
      <c r="CA177" s="407"/>
      <c r="CB177" s="407"/>
      <c r="CC177" s="407"/>
      <c r="CD177" s="407"/>
      <c r="CE177" s="407"/>
      <c r="CF177" s="407"/>
    </row>
    <row r="178" spans="1:84" s="627" customFormat="1" x14ac:dyDescent="0.3">
      <c r="A178" s="407"/>
      <c r="B178" s="401"/>
      <c r="C178" s="330"/>
      <c r="D178" s="209"/>
      <c r="E178" s="209"/>
      <c r="F178" s="209"/>
      <c r="G178" s="209"/>
      <c r="H178" s="209"/>
      <c r="I178" s="209"/>
      <c r="AP178" s="407"/>
      <c r="AQ178" s="407"/>
      <c r="BK178" s="407"/>
      <c r="BY178" s="407"/>
      <c r="BZ178" s="407"/>
      <c r="CA178" s="407"/>
      <c r="CB178" s="407"/>
      <c r="CC178" s="407"/>
      <c r="CD178" s="407"/>
      <c r="CE178" s="407"/>
      <c r="CF178" s="407"/>
    </row>
    <row r="179" spans="1:84" s="627" customFormat="1" x14ac:dyDescent="0.3">
      <c r="A179" s="407"/>
      <c r="B179" s="401"/>
      <c r="C179" s="330"/>
      <c r="D179" s="209"/>
      <c r="E179" s="209"/>
      <c r="F179" s="209"/>
      <c r="G179" s="209"/>
      <c r="H179" s="209"/>
      <c r="I179" s="209"/>
      <c r="AP179" s="407"/>
      <c r="AQ179" s="407"/>
      <c r="BK179" s="407"/>
      <c r="BY179" s="407"/>
      <c r="BZ179" s="407"/>
      <c r="CA179" s="407"/>
      <c r="CB179" s="407"/>
      <c r="CC179" s="407"/>
      <c r="CD179" s="407"/>
      <c r="CE179" s="407"/>
      <c r="CF179" s="407"/>
    </row>
    <row r="180" spans="1:84" s="627" customFormat="1" x14ac:dyDescent="0.3">
      <c r="A180" s="407"/>
      <c r="B180" s="401"/>
      <c r="C180" s="330"/>
      <c r="D180" s="209"/>
      <c r="E180" s="209"/>
      <c r="F180" s="209"/>
      <c r="G180" s="209"/>
      <c r="H180" s="209"/>
      <c r="I180" s="209"/>
      <c r="AP180" s="407"/>
      <c r="AQ180" s="407"/>
      <c r="BK180" s="407"/>
      <c r="BY180" s="407"/>
      <c r="BZ180" s="407"/>
      <c r="CA180" s="407"/>
      <c r="CB180" s="407"/>
      <c r="CC180" s="407"/>
      <c r="CD180" s="407"/>
      <c r="CE180" s="407"/>
      <c r="CF180" s="407"/>
    </row>
    <row r="181" spans="1:84" s="627" customFormat="1" x14ac:dyDescent="0.3">
      <c r="A181" s="407"/>
      <c r="B181" s="401"/>
      <c r="C181" s="330"/>
      <c r="D181" s="209"/>
      <c r="E181" s="209"/>
      <c r="F181" s="209"/>
      <c r="G181" s="209"/>
      <c r="H181" s="209"/>
      <c r="I181" s="209"/>
      <c r="AP181" s="407"/>
      <c r="AQ181" s="407"/>
      <c r="BK181" s="407"/>
      <c r="BY181" s="407"/>
      <c r="BZ181" s="407"/>
      <c r="CA181" s="407"/>
      <c r="CB181" s="407"/>
      <c r="CC181" s="407"/>
      <c r="CD181" s="407"/>
      <c r="CE181" s="407"/>
      <c r="CF181" s="407"/>
    </row>
    <row r="182" spans="1:84" s="627" customFormat="1" x14ac:dyDescent="0.3">
      <c r="A182" s="407"/>
      <c r="B182" s="401"/>
      <c r="C182" s="330"/>
      <c r="D182" s="209"/>
      <c r="E182" s="209"/>
      <c r="F182" s="209"/>
      <c r="G182" s="209"/>
      <c r="H182" s="209"/>
      <c r="I182" s="209"/>
      <c r="AP182" s="407"/>
      <c r="AQ182" s="407"/>
      <c r="BK182" s="407"/>
      <c r="BY182" s="407"/>
      <c r="BZ182" s="407"/>
      <c r="CA182" s="407"/>
      <c r="CB182" s="407"/>
      <c r="CC182" s="407"/>
      <c r="CD182" s="407"/>
      <c r="CE182" s="407"/>
      <c r="CF182" s="407"/>
    </row>
    <row r="183" spans="1:84" s="627" customFormat="1" x14ac:dyDescent="0.3">
      <c r="A183" s="407"/>
      <c r="B183" s="401"/>
      <c r="C183" s="330"/>
      <c r="D183" s="209"/>
      <c r="E183" s="209"/>
      <c r="F183" s="209"/>
      <c r="G183" s="209"/>
      <c r="H183" s="209"/>
      <c r="I183" s="209"/>
      <c r="AP183" s="407"/>
      <c r="AQ183" s="407"/>
      <c r="BK183" s="407"/>
      <c r="BY183" s="407"/>
      <c r="BZ183" s="407"/>
      <c r="CA183" s="407"/>
      <c r="CB183" s="407"/>
      <c r="CC183" s="407"/>
      <c r="CD183" s="407"/>
      <c r="CE183" s="407"/>
      <c r="CF183" s="407"/>
    </row>
    <row r="184" spans="1:84" s="627" customFormat="1" x14ac:dyDescent="0.3">
      <c r="A184" s="407"/>
      <c r="B184" s="401"/>
      <c r="C184" s="330"/>
      <c r="D184" s="209"/>
      <c r="E184" s="209"/>
      <c r="F184" s="209"/>
      <c r="G184" s="209"/>
      <c r="H184" s="209"/>
      <c r="I184" s="209"/>
      <c r="AP184" s="407"/>
      <c r="AQ184" s="407"/>
      <c r="BK184" s="407"/>
      <c r="BY184" s="407"/>
      <c r="BZ184" s="407"/>
      <c r="CA184" s="407"/>
      <c r="CB184" s="407"/>
      <c r="CC184" s="407"/>
      <c r="CD184" s="407"/>
      <c r="CE184" s="407"/>
      <c r="CF184" s="407"/>
    </row>
    <row r="185" spans="1:84" s="627" customFormat="1" x14ac:dyDescent="0.3">
      <c r="A185" s="407"/>
      <c r="B185" s="401"/>
      <c r="C185" s="330"/>
      <c r="D185" s="209"/>
      <c r="E185" s="209"/>
      <c r="F185" s="209"/>
      <c r="G185" s="209"/>
      <c r="H185" s="209"/>
      <c r="I185" s="209"/>
      <c r="AP185" s="407"/>
      <c r="AQ185" s="407"/>
      <c r="BK185" s="407"/>
      <c r="BY185" s="407"/>
      <c r="BZ185" s="407"/>
      <c r="CA185" s="407"/>
      <c r="CB185" s="407"/>
      <c r="CC185" s="407"/>
      <c r="CD185" s="407"/>
      <c r="CE185" s="407"/>
      <c r="CF185" s="407"/>
    </row>
    <row r="186" spans="1:84" s="627" customFormat="1" x14ac:dyDescent="0.3">
      <c r="A186" s="407"/>
      <c r="B186" s="401"/>
      <c r="C186" s="330"/>
      <c r="D186" s="209"/>
      <c r="E186" s="209"/>
      <c r="F186" s="209"/>
      <c r="G186" s="209"/>
      <c r="H186" s="209"/>
      <c r="I186" s="209"/>
      <c r="AP186" s="407"/>
      <c r="AQ186" s="407"/>
      <c r="BK186" s="407"/>
      <c r="BY186" s="407"/>
      <c r="BZ186" s="407"/>
      <c r="CA186" s="407"/>
      <c r="CB186" s="407"/>
      <c r="CC186" s="407"/>
      <c r="CD186" s="407"/>
      <c r="CE186" s="407"/>
      <c r="CF186" s="407"/>
    </row>
    <row r="187" spans="1:84" s="627" customFormat="1" x14ac:dyDescent="0.3">
      <c r="A187" s="407"/>
      <c r="B187" s="401"/>
      <c r="C187" s="330"/>
      <c r="D187" s="209"/>
      <c r="E187" s="209"/>
      <c r="F187" s="209"/>
      <c r="G187" s="209"/>
      <c r="H187" s="209"/>
      <c r="I187" s="209"/>
      <c r="AP187" s="407"/>
      <c r="AQ187" s="407"/>
      <c r="BK187" s="407"/>
      <c r="BY187" s="407"/>
      <c r="BZ187" s="407"/>
      <c r="CA187" s="407"/>
      <c r="CB187" s="407"/>
      <c r="CC187" s="407"/>
      <c r="CD187" s="407"/>
      <c r="CE187" s="407"/>
      <c r="CF187" s="407"/>
    </row>
    <row r="188" spans="1:84" s="627" customFormat="1" x14ac:dyDescent="0.3">
      <c r="A188" s="407"/>
      <c r="B188" s="401"/>
      <c r="C188" s="330"/>
      <c r="D188" s="209"/>
      <c r="E188" s="209"/>
      <c r="F188" s="209"/>
      <c r="G188" s="209"/>
      <c r="H188" s="209"/>
      <c r="I188" s="209"/>
      <c r="AP188" s="407"/>
      <c r="AQ188" s="407"/>
      <c r="BK188" s="407"/>
      <c r="BY188" s="407"/>
      <c r="BZ188" s="407"/>
      <c r="CA188" s="407"/>
      <c r="CB188" s="407"/>
      <c r="CC188" s="407"/>
      <c r="CD188" s="407"/>
      <c r="CE188" s="407"/>
      <c r="CF188" s="407"/>
    </row>
    <row r="189" spans="1:84" s="627" customFormat="1" x14ac:dyDescent="0.3">
      <c r="A189" s="407"/>
      <c r="B189" s="401"/>
      <c r="C189" s="330"/>
      <c r="D189" s="209"/>
      <c r="E189" s="209"/>
      <c r="F189" s="209"/>
      <c r="G189" s="209"/>
      <c r="H189" s="209"/>
      <c r="I189" s="209"/>
      <c r="AP189" s="407"/>
      <c r="AQ189" s="407"/>
      <c r="BK189" s="407"/>
      <c r="BY189" s="407"/>
      <c r="BZ189" s="407"/>
      <c r="CA189" s="407"/>
      <c r="CB189" s="407"/>
      <c r="CC189" s="407"/>
      <c r="CD189" s="407"/>
      <c r="CE189" s="407"/>
      <c r="CF189" s="407"/>
    </row>
    <row r="190" spans="1:84" s="627" customFormat="1" x14ac:dyDescent="0.3">
      <c r="A190" s="407"/>
      <c r="B190" s="401"/>
      <c r="C190" s="330"/>
      <c r="D190" s="209"/>
      <c r="E190" s="209"/>
      <c r="F190" s="209"/>
      <c r="G190" s="209"/>
      <c r="H190" s="209"/>
      <c r="I190" s="209"/>
      <c r="AP190" s="407"/>
      <c r="AQ190" s="407"/>
      <c r="BK190" s="407"/>
      <c r="BY190" s="407"/>
      <c r="BZ190" s="407"/>
      <c r="CA190" s="407"/>
      <c r="CB190" s="407"/>
      <c r="CC190" s="407"/>
      <c r="CD190" s="407"/>
      <c r="CE190" s="407"/>
      <c r="CF190" s="407"/>
    </row>
    <row r="191" spans="1:84" s="627" customFormat="1" x14ac:dyDescent="0.3">
      <c r="A191" s="407"/>
      <c r="B191" s="401"/>
      <c r="C191" s="330"/>
      <c r="D191" s="209"/>
      <c r="E191" s="209"/>
      <c r="F191" s="209"/>
      <c r="G191" s="209"/>
      <c r="H191" s="209"/>
      <c r="I191" s="209"/>
      <c r="AP191" s="407"/>
      <c r="AQ191" s="407"/>
      <c r="BK191" s="407"/>
      <c r="BY191" s="407"/>
      <c r="BZ191" s="407"/>
      <c r="CA191" s="407"/>
      <c r="CB191" s="407"/>
      <c r="CC191" s="407"/>
      <c r="CD191" s="407"/>
      <c r="CE191" s="407"/>
      <c r="CF191" s="407"/>
    </row>
    <row r="192" spans="1:84" s="627" customFormat="1" x14ac:dyDescent="0.3">
      <c r="A192" s="407"/>
      <c r="B192" s="401"/>
      <c r="C192" s="330"/>
      <c r="D192" s="209"/>
      <c r="E192" s="209"/>
      <c r="F192" s="209"/>
      <c r="G192" s="209"/>
      <c r="H192" s="209"/>
      <c r="I192" s="209"/>
      <c r="AP192" s="407"/>
      <c r="AQ192" s="407"/>
      <c r="BK192" s="407"/>
      <c r="BY192" s="407"/>
      <c r="BZ192" s="407"/>
      <c r="CA192" s="407"/>
      <c r="CB192" s="407"/>
      <c r="CC192" s="407"/>
      <c r="CD192" s="407"/>
      <c r="CE192" s="407"/>
      <c r="CF192" s="407"/>
    </row>
    <row r="193" spans="1:84" s="627" customFormat="1" x14ac:dyDescent="0.3">
      <c r="A193" s="407"/>
      <c r="B193" s="401"/>
      <c r="C193" s="330"/>
      <c r="D193" s="209"/>
      <c r="E193" s="209"/>
      <c r="F193" s="209"/>
      <c r="G193" s="209"/>
      <c r="H193" s="209"/>
      <c r="I193" s="209"/>
      <c r="AP193" s="407"/>
      <c r="AQ193" s="407"/>
      <c r="BK193" s="407"/>
      <c r="BY193" s="407"/>
      <c r="BZ193" s="407"/>
      <c r="CA193" s="407"/>
      <c r="CB193" s="407"/>
      <c r="CC193" s="407"/>
      <c r="CD193" s="407"/>
      <c r="CE193" s="407"/>
      <c r="CF193" s="407"/>
    </row>
    <row r="194" spans="1:84" s="627" customFormat="1" x14ac:dyDescent="0.3">
      <c r="A194" s="407"/>
      <c r="B194" s="401"/>
      <c r="C194" s="330"/>
      <c r="D194" s="209"/>
      <c r="E194" s="209"/>
      <c r="F194" s="209"/>
      <c r="G194" s="209"/>
      <c r="H194" s="209"/>
      <c r="I194" s="209"/>
      <c r="AP194" s="407"/>
      <c r="AQ194" s="407"/>
      <c r="BK194" s="407"/>
      <c r="BY194" s="407"/>
      <c r="BZ194" s="407"/>
      <c r="CA194" s="407"/>
      <c r="CB194" s="407"/>
      <c r="CC194" s="407"/>
      <c r="CD194" s="407"/>
      <c r="CE194" s="407"/>
      <c r="CF194" s="407"/>
    </row>
    <row r="195" spans="1:84" s="627" customFormat="1" x14ac:dyDescent="0.3">
      <c r="A195" s="407"/>
      <c r="B195" s="401"/>
      <c r="C195" s="330"/>
      <c r="D195" s="209"/>
      <c r="E195" s="209"/>
      <c r="F195" s="209"/>
      <c r="G195" s="209"/>
      <c r="H195" s="209"/>
      <c r="I195" s="209"/>
      <c r="AP195" s="407"/>
      <c r="AQ195" s="407"/>
      <c r="BK195" s="407"/>
      <c r="BY195" s="407"/>
      <c r="BZ195" s="407"/>
      <c r="CA195" s="407"/>
      <c r="CB195" s="407"/>
      <c r="CC195" s="407"/>
      <c r="CD195" s="407"/>
      <c r="CE195" s="407"/>
      <c r="CF195" s="407"/>
    </row>
    <row r="196" spans="1:84" s="627" customFormat="1" x14ac:dyDescent="0.3">
      <c r="A196" s="407"/>
      <c r="B196" s="401"/>
      <c r="C196" s="330"/>
      <c r="D196" s="209"/>
      <c r="E196" s="209"/>
      <c r="F196" s="209"/>
      <c r="G196" s="209"/>
      <c r="H196" s="209"/>
      <c r="I196" s="209"/>
      <c r="AP196" s="407"/>
      <c r="AQ196" s="407"/>
      <c r="BK196" s="407"/>
      <c r="BY196" s="407"/>
      <c r="BZ196" s="407"/>
      <c r="CA196" s="407"/>
      <c r="CB196" s="407"/>
      <c r="CC196" s="407"/>
      <c r="CD196" s="407"/>
      <c r="CE196" s="407"/>
      <c r="CF196" s="407"/>
    </row>
    <row r="197" spans="1:84" s="627" customFormat="1" x14ac:dyDescent="0.3">
      <c r="A197" s="407"/>
      <c r="B197" s="401"/>
      <c r="C197" s="330"/>
      <c r="D197" s="209"/>
      <c r="E197" s="209"/>
      <c r="F197" s="209"/>
      <c r="G197" s="209"/>
      <c r="H197" s="209"/>
      <c r="I197" s="209"/>
      <c r="AP197" s="407"/>
      <c r="AQ197" s="407"/>
      <c r="BK197" s="407"/>
      <c r="BY197" s="407"/>
      <c r="BZ197" s="407"/>
      <c r="CA197" s="407"/>
      <c r="CB197" s="407"/>
      <c r="CC197" s="407"/>
      <c r="CD197" s="407"/>
      <c r="CE197" s="407"/>
      <c r="CF197" s="407"/>
    </row>
    <row r="198" spans="1:84" s="627" customFormat="1" x14ac:dyDescent="0.3">
      <c r="A198" s="407"/>
      <c r="B198" s="401"/>
      <c r="C198" s="330"/>
      <c r="D198" s="209"/>
      <c r="E198" s="209"/>
      <c r="F198" s="209"/>
      <c r="G198" s="209"/>
      <c r="H198" s="209"/>
      <c r="I198" s="209"/>
      <c r="AP198" s="407"/>
      <c r="AQ198" s="407"/>
      <c r="BK198" s="407"/>
      <c r="BY198" s="407"/>
      <c r="BZ198" s="407"/>
      <c r="CA198" s="407"/>
      <c r="CB198" s="407"/>
      <c r="CC198" s="407"/>
      <c r="CD198" s="407"/>
      <c r="CE198" s="407"/>
      <c r="CF198" s="407"/>
    </row>
    <row r="199" spans="1:84" s="627" customFormat="1" x14ac:dyDescent="0.3">
      <c r="A199" s="407"/>
      <c r="B199" s="401"/>
      <c r="C199" s="330"/>
      <c r="D199" s="209"/>
      <c r="E199" s="209"/>
      <c r="F199" s="209"/>
      <c r="G199" s="209"/>
      <c r="H199" s="209"/>
      <c r="I199" s="209"/>
      <c r="AP199" s="407"/>
      <c r="AQ199" s="407"/>
      <c r="BK199" s="407"/>
      <c r="BY199" s="407"/>
      <c r="BZ199" s="407"/>
      <c r="CA199" s="407"/>
      <c r="CB199" s="407"/>
      <c r="CC199" s="407"/>
      <c r="CD199" s="407"/>
      <c r="CE199" s="407"/>
      <c r="CF199" s="407"/>
    </row>
    <row r="200" spans="1:84" s="627" customFormat="1" x14ac:dyDescent="0.3">
      <c r="A200" s="407"/>
      <c r="B200" s="401"/>
      <c r="C200" s="330"/>
      <c r="D200" s="209"/>
      <c r="E200" s="209"/>
      <c r="F200" s="209"/>
      <c r="G200" s="209"/>
      <c r="H200" s="209"/>
      <c r="I200" s="209"/>
      <c r="AP200" s="407"/>
      <c r="AQ200" s="407"/>
      <c r="BK200" s="407"/>
      <c r="BY200" s="407"/>
      <c r="BZ200" s="407"/>
      <c r="CA200" s="407"/>
      <c r="CB200" s="407"/>
      <c r="CC200" s="407"/>
      <c r="CD200" s="407"/>
      <c r="CE200" s="407"/>
      <c r="CF200" s="407"/>
    </row>
    <row r="201" spans="1:84" s="627" customFormat="1" x14ac:dyDescent="0.3">
      <c r="A201" s="407"/>
      <c r="B201" s="401"/>
      <c r="C201" s="330"/>
      <c r="D201" s="209"/>
      <c r="E201" s="209"/>
      <c r="F201" s="209"/>
      <c r="G201" s="209"/>
      <c r="H201" s="209"/>
      <c r="I201" s="209"/>
      <c r="AP201" s="407"/>
      <c r="AQ201" s="407"/>
      <c r="BK201" s="407"/>
      <c r="BY201" s="407"/>
      <c r="BZ201" s="407"/>
      <c r="CA201" s="407"/>
      <c r="CB201" s="407"/>
      <c r="CC201" s="407"/>
      <c r="CD201" s="407"/>
      <c r="CE201" s="407"/>
      <c r="CF201" s="407"/>
    </row>
    <row r="202" spans="1:84" s="627" customFormat="1" x14ac:dyDescent="0.3">
      <c r="A202" s="407"/>
      <c r="B202" s="401"/>
      <c r="C202" s="330"/>
      <c r="D202" s="209"/>
      <c r="E202" s="209"/>
      <c r="F202" s="209"/>
      <c r="G202" s="209"/>
      <c r="H202" s="209"/>
      <c r="I202" s="209"/>
      <c r="AP202" s="407"/>
      <c r="AQ202" s="407"/>
      <c r="BK202" s="407"/>
      <c r="BY202" s="407"/>
      <c r="BZ202" s="407"/>
      <c r="CA202" s="407"/>
      <c r="CB202" s="407"/>
      <c r="CC202" s="407"/>
      <c r="CD202" s="407"/>
      <c r="CE202" s="407"/>
      <c r="CF202" s="407"/>
    </row>
    <row r="203" spans="1:84" s="627" customFormat="1" x14ac:dyDescent="0.3">
      <c r="A203" s="407"/>
      <c r="B203" s="401"/>
      <c r="C203" s="330"/>
      <c r="D203" s="209"/>
      <c r="E203" s="209"/>
      <c r="F203" s="209"/>
      <c r="G203" s="209"/>
      <c r="H203" s="209"/>
      <c r="I203" s="209"/>
      <c r="AP203" s="407"/>
      <c r="AQ203" s="407"/>
      <c r="BK203" s="407"/>
      <c r="BY203" s="407"/>
      <c r="BZ203" s="407"/>
      <c r="CA203" s="407"/>
      <c r="CB203" s="407"/>
      <c r="CC203" s="407"/>
      <c r="CD203" s="407"/>
      <c r="CE203" s="407"/>
      <c r="CF203" s="407"/>
    </row>
    <row r="204" spans="1:84" s="627" customFormat="1" x14ac:dyDescent="0.3">
      <c r="A204" s="407"/>
      <c r="B204" s="401"/>
      <c r="C204" s="330"/>
      <c r="D204" s="209"/>
      <c r="E204" s="209"/>
      <c r="F204" s="209"/>
      <c r="G204" s="209"/>
      <c r="H204" s="209"/>
      <c r="I204" s="209"/>
      <c r="AP204" s="407"/>
      <c r="AQ204" s="407"/>
      <c r="BK204" s="407"/>
      <c r="BY204" s="407"/>
      <c r="BZ204" s="407"/>
      <c r="CA204" s="407"/>
      <c r="CB204" s="407"/>
      <c r="CC204" s="407"/>
      <c r="CD204" s="407"/>
      <c r="CE204" s="407"/>
      <c r="CF204" s="407"/>
    </row>
    <row r="205" spans="1:84" s="627" customFormat="1" x14ac:dyDescent="0.3">
      <c r="A205" s="407"/>
      <c r="B205" s="401"/>
      <c r="C205" s="330"/>
      <c r="D205" s="209"/>
      <c r="E205" s="209"/>
      <c r="F205" s="209"/>
      <c r="G205" s="209"/>
      <c r="H205" s="209"/>
      <c r="I205" s="209"/>
      <c r="AP205" s="407"/>
      <c r="AQ205" s="407"/>
      <c r="BK205" s="407"/>
      <c r="BY205" s="407"/>
      <c r="BZ205" s="407"/>
      <c r="CA205" s="407"/>
      <c r="CB205" s="407"/>
      <c r="CC205" s="407"/>
      <c r="CD205" s="407"/>
      <c r="CE205" s="407"/>
      <c r="CF205" s="407"/>
    </row>
    <row r="206" spans="1:84" s="627" customFormat="1" x14ac:dyDescent="0.3">
      <c r="A206" s="407"/>
      <c r="B206" s="401"/>
      <c r="C206" s="330"/>
      <c r="D206" s="209"/>
      <c r="E206" s="209"/>
      <c r="F206" s="209"/>
      <c r="G206" s="209"/>
      <c r="H206" s="209"/>
      <c r="I206" s="209"/>
      <c r="AP206" s="407"/>
      <c r="AQ206" s="407"/>
      <c r="BK206" s="407"/>
      <c r="BY206" s="407"/>
      <c r="BZ206" s="407"/>
      <c r="CA206" s="407"/>
      <c r="CB206" s="407"/>
      <c r="CC206" s="407"/>
      <c r="CD206" s="407"/>
      <c r="CE206" s="407"/>
      <c r="CF206" s="407"/>
    </row>
    <row r="207" spans="1:84" s="627" customFormat="1" x14ac:dyDescent="0.3">
      <c r="A207" s="407"/>
      <c r="B207" s="401"/>
      <c r="C207" s="330"/>
      <c r="D207" s="209"/>
      <c r="E207" s="209"/>
      <c r="F207" s="209"/>
      <c r="G207" s="209"/>
      <c r="H207" s="209"/>
      <c r="I207" s="209"/>
      <c r="AP207" s="407"/>
      <c r="AQ207" s="407"/>
      <c r="BK207" s="407"/>
      <c r="BY207" s="407"/>
      <c r="BZ207" s="407"/>
      <c r="CA207" s="407"/>
      <c r="CB207" s="407"/>
      <c r="CC207" s="407"/>
      <c r="CD207" s="407"/>
      <c r="CE207" s="407"/>
      <c r="CF207" s="407"/>
    </row>
    <row r="208" spans="1:84" s="627" customFormat="1" x14ac:dyDescent="0.3">
      <c r="A208" s="407"/>
      <c r="B208" s="401"/>
      <c r="C208" s="330"/>
      <c r="D208" s="209"/>
      <c r="E208" s="209"/>
      <c r="F208" s="209"/>
      <c r="G208" s="209"/>
      <c r="H208" s="209"/>
      <c r="I208" s="209"/>
      <c r="AP208" s="407"/>
      <c r="AQ208" s="407"/>
      <c r="BK208" s="407"/>
      <c r="BY208" s="407"/>
      <c r="BZ208" s="407"/>
      <c r="CA208" s="407"/>
      <c r="CB208" s="407"/>
      <c r="CC208" s="407"/>
      <c r="CD208" s="407"/>
      <c r="CE208" s="407"/>
      <c r="CF208" s="407"/>
    </row>
    <row r="209" spans="1:84" s="627" customFormat="1" x14ac:dyDescent="0.3">
      <c r="A209" s="407"/>
      <c r="B209" s="401"/>
      <c r="C209" s="330"/>
      <c r="D209" s="209"/>
      <c r="E209" s="209"/>
      <c r="F209" s="209"/>
      <c r="G209" s="209"/>
      <c r="H209" s="209"/>
      <c r="I209" s="209"/>
      <c r="AP209" s="407"/>
      <c r="AQ209" s="407"/>
      <c r="BK209" s="407"/>
      <c r="BY209" s="407"/>
      <c r="BZ209" s="407"/>
      <c r="CA209" s="407"/>
      <c r="CB209" s="407"/>
      <c r="CC209" s="407"/>
      <c r="CD209" s="407"/>
      <c r="CE209" s="407"/>
      <c r="CF209" s="407"/>
    </row>
    <row r="210" spans="1:84" s="627" customFormat="1" x14ac:dyDescent="0.3">
      <c r="A210" s="407"/>
      <c r="B210" s="401"/>
      <c r="C210" s="330"/>
      <c r="D210" s="209"/>
      <c r="E210" s="209"/>
      <c r="F210" s="209"/>
      <c r="G210" s="209"/>
      <c r="H210" s="209"/>
      <c r="I210" s="209"/>
      <c r="AP210" s="407"/>
      <c r="AQ210" s="407"/>
      <c r="BK210" s="407"/>
      <c r="BY210" s="407"/>
      <c r="BZ210" s="407"/>
      <c r="CA210" s="407"/>
      <c r="CB210" s="407"/>
      <c r="CC210" s="407"/>
      <c r="CD210" s="407"/>
      <c r="CE210" s="407"/>
      <c r="CF210" s="407"/>
    </row>
    <row r="211" spans="1:84" s="627" customFormat="1" x14ac:dyDescent="0.3">
      <c r="A211" s="407"/>
      <c r="B211" s="401"/>
      <c r="C211" s="330"/>
      <c r="D211" s="209"/>
      <c r="E211" s="209"/>
      <c r="F211" s="209"/>
      <c r="G211" s="209"/>
      <c r="H211" s="209"/>
      <c r="I211" s="209"/>
      <c r="AP211" s="407"/>
      <c r="AQ211" s="407"/>
      <c r="BK211" s="407"/>
      <c r="BY211" s="407"/>
      <c r="BZ211" s="407"/>
      <c r="CA211" s="407"/>
      <c r="CB211" s="407"/>
      <c r="CC211" s="407"/>
      <c r="CD211" s="407"/>
      <c r="CE211" s="407"/>
      <c r="CF211" s="407"/>
    </row>
    <row r="212" spans="1:84" s="627" customFormat="1" x14ac:dyDescent="0.3">
      <c r="A212" s="407"/>
      <c r="B212" s="401"/>
      <c r="C212" s="330"/>
      <c r="D212" s="209"/>
      <c r="E212" s="209"/>
      <c r="F212" s="209"/>
      <c r="G212" s="209"/>
      <c r="H212" s="209"/>
      <c r="I212" s="209"/>
      <c r="AP212" s="407"/>
      <c r="AQ212" s="407"/>
      <c r="BK212" s="407"/>
      <c r="BY212" s="407"/>
      <c r="BZ212" s="407"/>
      <c r="CA212" s="407"/>
      <c r="CB212" s="407"/>
      <c r="CC212" s="407"/>
      <c r="CD212" s="407"/>
      <c r="CE212" s="407"/>
      <c r="CF212" s="407"/>
    </row>
    <row r="213" spans="1:84" s="627" customFormat="1" x14ac:dyDescent="0.3">
      <c r="A213" s="407"/>
      <c r="B213" s="401"/>
      <c r="C213" s="330"/>
      <c r="D213" s="209"/>
      <c r="E213" s="209"/>
      <c r="F213" s="209"/>
      <c r="G213" s="209"/>
      <c r="H213" s="209"/>
      <c r="I213" s="209"/>
      <c r="AP213" s="407"/>
      <c r="AQ213" s="407"/>
      <c r="BK213" s="407"/>
      <c r="BY213" s="407"/>
      <c r="BZ213" s="407"/>
      <c r="CA213" s="407"/>
      <c r="CB213" s="407"/>
      <c r="CC213" s="407"/>
      <c r="CD213" s="407"/>
      <c r="CE213" s="407"/>
      <c r="CF213" s="407"/>
    </row>
    <row r="214" spans="1:84" s="627" customFormat="1" x14ac:dyDescent="0.3">
      <c r="A214" s="407"/>
      <c r="B214" s="401"/>
      <c r="C214" s="330"/>
      <c r="D214" s="209"/>
      <c r="E214" s="209"/>
      <c r="F214" s="209"/>
      <c r="G214" s="209"/>
      <c r="H214" s="209"/>
      <c r="I214" s="209"/>
      <c r="AP214" s="407"/>
      <c r="AQ214" s="407"/>
      <c r="BK214" s="407"/>
      <c r="BY214" s="407"/>
      <c r="BZ214" s="407"/>
      <c r="CA214" s="407"/>
      <c r="CB214" s="407"/>
      <c r="CC214" s="407"/>
      <c r="CD214" s="407"/>
      <c r="CE214" s="407"/>
      <c r="CF214" s="407"/>
    </row>
    <row r="215" spans="1:84" s="627" customFormat="1" x14ac:dyDescent="0.3">
      <c r="A215" s="407"/>
      <c r="B215" s="401"/>
      <c r="C215" s="330"/>
      <c r="D215" s="209"/>
      <c r="E215" s="209"/>
      <c r="F215" s="209"/>
      <c r="G215" s="209"/>
      <c r="H215" s="209"/>
      <c r="I215" s="209"/>
      <c r="AP215" s="407"/>
      <c r="AQ215" s="407"/>
      <c r="BK215" s="407"/>
      <c r="BY215" s="407"/>
      <c r="BZ215" s="407"/>
      <c r="CA215" s="407"/>
      <c r="CB215" s="407"/>
      <c r="CC215" s="407"/>
      <c r="CD215" s="407"/>
      <c r="CE215" s="407"/>
      <c r="CF215" s="407"/>
    </row>
    <row r="216" spans="1:84" s="627" customFormat="1" x14ac:dyDescent="0.3">
      <c r="A216" s="407"/>
      <c r="B216" s="401"/>
      <c r="C216" s="330"/>
      <c r="D216" s="209"/>
      <c r="E216" s="209"/>
      <c r="F216" s="209"/>
      <c r="G216" s="209"/>
      <c r="H216" s="209"/>
      <c r="I216" s="209"/>
      <c r="AP216" s="407"/>
      <c r="AQ216" s="407"/>
      <c r="BK216" s="407"/>
      <c r="BY216" s="407"/>
      <c r="BZ216" s="407"/>
      <c r="CA216" s="407"/>
      <c r="CB216" s="407"/>
      <c r="CC216" s="407"/>
      <c r="CD216" s="407"/>
      <c r="CE216" s="407"/>
      <c r="CF216" s="407"/>
    </row>
    <row r="217" spans="1:84" s="627" customFormat="1" x14ac:dyDescent="0.3">
      <c r="A217" s="407"/>
      <c r="B217" s="401"/>
      <c r="C217" s="330"/>
      <c r="D217" s="209"/>
      <c r="E217" s="209"/>
      <c r="F217" s="209"/>
      <c r="G217" s="209"/>
      <c r="H217" s="209"/>
      <c r="I217" s="209"/>
      <c r="AP217" s="407"/>
      <c r="AQ217" s="407"/>
      <c r="BK217" s="407"/>
      <c r="BY217" s="407"/>
      <c r="BZ217" s="407"/>
      <c r="CA217" s="407"/>
      <c r="CB217" s="407"/>
      <c r="CC217" s="407"/>
      <c r="CD217" s="407"/>
      <c r="CE217" s="407"/>
      <c r="CF217" s="407"/>
    </row>
    <row r="218" spans="1:84" s="627" customFormat="1" x14ac:dyDescent="0.3">
      <c r="A218" s="407"/>
      <c r="B218" s="401"/>
      <c r="C218" s="330"/>
      <c r="D218" s="209"/>
      <c r="E218" s="209"/>
      <c r="F218" s="209"/>
      <c r="G218" s="209"/>
      <c r="H218" s="209"/>
      <c r="I218" s="209"/>
      <c r="AP218" s="407"/>
      <c r="AQ218" s="407"/>
      <c r="BK218" s="407"/>
      <c r="BY218" s="407"/>
      <c r="BZ218" s="407"/>
      <c r="CA218" s="407"/>
      <c r="CB218" s="407"/>
      <c r="CC218" s="407"/>
      <c r="CD218" s="407"/>
      <c r="CE218" s="407"/>
      <c r="CF218" s="407"/>
    </row>
    <row r="219" spans="1:84" s="627" customFormat="1" x14ac:dyDescent="0.3">
      <c r="A219" s="407"/>
      <c r="B219" s="401"/>
      <c r="C219" s="330"/>
      <c r="D219" s="209"/>
      <c r="E219" s="209"/>
      <c r="F219" s="209"/>
      <c r="G219" s="209"/>
      <c r="H219" s="209"/>
      <c r="I219" s="209"/>
      <c r="AP219" s="407"/>
      <c r="AQ219" s="407"/>
      <c r="BK219" s="407"/>
      <c r="BY219" s="407"/>
      <c r="BZ219" s="407"/>
      <c r="CA219" s="407"/>
      <c r="CB219" s="407"/>
      <c r="CC219" s="407"/>
      <c r="CD219" s="407"/>
      <c r="CE219" s="407"/>
      <c r="CF219" s="407"/>
    </row>
    <row r="220" spans="1:84" s="627" customFormat="1" x14ac:dyDescent="0.3">
      <c r="A220" s="407"/>
      <c r="B220" s="401"/>
      <c r="C220" s="330"/>
      <c r="D220" s="209"/>
      <c r="E220" s="209"/>
      <c r="F220" s="209"/>
      <c r="G220" s="209"/>
      <c r="H220" s="209"/>
      <c r="I220" s="209"/>
      <c r="AP220" s="407"/>
      <c r="AQ220" s="407"/>
      <c r="BK220" s="407"/>
      <c r="BY220" s="407"/>
      <c r="BZ220" s="407"/>
      <c r="CA220" s="407"/>
      <c r="CB220" s="407"/>
      <c r="CC220" s="407"/>
      <c r="CD220" s="407"/>
      <c r="CE220" s="407"/>
      <c r="CF220" s="407"/>
    </row>
    <row r="221" spans="1:84" s="627" customFormat="1" x14ac:dyDescent="0.3">
      <c r="A221" s="407"/>
      <c r="B221" s="401"/>
      <c r="C221" s="330"/>
      <c r="D221" s="209"/>
      <c r="E221" s="209"/>
      <c r="F221" s="209"/>
      <c r="G221" s="209"/>
      <c r="H221" s="209"/>
      <c r="I221" s="209"/>
      <c r="AP221" s="407"/>
      <c r="AQ221" s="407"/>
      <c r="BK221" s="407"/>
      <c r="BY221" s="407"/>
      <c r="BZ221" s="407"/>
      <c r="CA221" s="407"/>
      <c r="CB221" s="407"/>
      <c r="CC221" s="407"/>
      <c r="CD221" s="407"/>
      <c r="CE221" s="407"/>
      <c r="CF221" s="407"/>
    </row>
    <row r="222" spans="1:84" s="627" customFormat="1" x14ac:dyDescent="0.3">
      <c r="A222" s="407"/>
      <c r="B222" s="401"/>
      <c r="C222" s="330"/>
      <c r="D222" s="209"/>
      <c r="E222" s="209"/>
      <c r="F222" s="209"/>
      <c r="G222" s="209"/>
      <c r="H222" s="209"/>
      <c r="I222" s="209"/>
      <c r="AP222" s="407"/>
      <c r="AQ222" s="407"/>
      <c r="BK222" s="407"/>
      <c r="BY222" s="407"/>
      <c r="BZ222" s="407"/>
      <c r="CA222" s="407"/>
      <c r="CB222" s="407"/>
      <c r="CC222" s="407"/>
      <c r="CD222" s="407"/>
      <c r="CE222" s="407"/>
      <c r="CF222" s="407"/>
    </row>
    <row r="223" spans="1:84" s="627" customFormat="1" x14ac:dyDescent="0.3">
      <c r="A223" s="407"/>
      <c r="B223" s="401"/>
      <c r="C223" s="330"/>
      <c r="D223" s="209"/>
      <c r="E223" s="209"/>
      <c r="F223" s="209"/>
      <c r="G223" s="209"/>
      <c r="H223" s="209"/>
      <c r="I223" s="209"/>
      <c r="AP223" s="407"/>
      <c r="AQ223" s="407"/>
      <c r="BK223" s="407"/>
      <c r="BY223" s="407"/>
      <c r="BZ223" s="407"/>
      <c r="CA223" s="407"/>
      <c r="CB223" s="407"/>
      <c r="CC223" s="407"/>
      <c r="CD223" s="407"/>
      <c r="CE223" s="407"/>
      <c r="CF223" s="407"/>
    </row>
    <row r="224" spans="1:84" s="627" customFormat="1" x14ac:dyDescent="0.3">
      <c r="A224" s="407"/>
      <c r="B224" s="401"/>
      <c r="C224" s="330"/>
      <c r="D224" s="209"/>
      <c r="E224" s="209"/>
      <c r="F224" s="209"/>
      <c r="G224" s="209"/>
      <c r="H224" s="209"/>
      <c r="I224" s="209"/>
      <c r="AP224" s="407"/>
      <c r="AQ224" s="407"/>
      <c r="BK224" s="407"/>
      <c r="BY224" s="407"/>
      <c r="BZ224" s="407"/>
      <c r="CA224" s="407"/>
      <c r="CB224" s="407"/>
      <c r="CC224" s="407"/>
      <c r="CD224" s="407"/>
      <c r="CE224" s="407"/>
      <c r="CF224" s="407"/>
    </row>
    <row r="225" spans="1:84" s="627" customFormat="1" x14ac:dyDescent="0.3">
      <c r="A225" s="407"/>
      <c r="B225" s="401"/>
      <c r="C225" s="330"/>
      <c r="D225" s="209"/>
      <c r="E225" s="209"/>
      <c r="F225" s="209"/>
      <c r="G225" s="209"/>
      <c r="H225" s="209"/>
      <c r="I225" s="209"/>
      <c r="AP225" s="407"/>
      <c r="AQ225" s="407"/>
      <c r="BK225" s="407"/>
      <c r="BY225" s="407"/>
      <c r="BZ225" s="407"/>
      <c r="CA225" s="407"/>
      <c r="CB225" s="407"/>
      <c r="CC225" s="407"/>
      <c r="CD225" s="407"/>
      <c r="CE225" s="407"/>
      <c r="CF225" s="407"/>
    </row>
    <row r="226" spans="1:84" s="627" customFormat="1" x14ac:dyDescent="0.3">
      <c r="A226" s="407"/>
      <c r="B226" s="401"/>
      <c r="C226" s="330"/>
      <c r="D226" s="209"/>
      <c r="E226" s="209"/>
      <c r="F226" s="209"/>
      <c r="G226" s="209"/>
      <c r="H226" s="209"/>
      <c r="I226" s="209"/>
      <c r="AP226" s="407"/>
      <c r="AQ226" s="407"/>
      <c r="BK226" s="407"/>
      <c r="BY226" s="407"/>
      <c r="BZ226" s="407"/>
      <c r="CA226" s="407"/>
      <c r="CB226" s="407"/>
      <c r="CC226" s="407"/>
      <c r="CD226" s="407"/>
      <c r="CE226" s="407"/>
      <c r="CF226" s="407"/>
    </row>
    <row r="227" spans="1:84" s="627" customFormat="1" x14ac:dyDescent="0.3">
      <c r="A227" s="407"/>
      <c r="B227" s="401"/>
      <c r="C227" s="330"/>
      <c r="D227" s="209"/>
      <c r="E227" s="209"/>
      <c r="F227" s="209"/>
      <c r="G227" s="209"/>
      <c r="H227" s="209"/>
      <c r="I227" s="209"/>
      <c r="AP227" s="407"/>
      <c r="AQ227" s="407"/>
      <c r="BK227" s="407"/>
      <c r="BY227" s="407"/>
      <c r="BZ227" s="407"/>
      <c r="CA227" s="407"/>
      <c r="CB227" s="407"/>
      <c r="CC227" s="407"/>
      <c r="CD227" s="407"/>
      <c r="CE227" s="407"/>
      <c r="CF227" s="407"/>
    </row>
    <row r="228" spans="1:84" s="627" customFormat="1" x14ac:dyDescent="0.3">
      <c r="A228" s="407"/>
      <c r="B228" s="401"/>
      <c r="C228" s="330"/>
      <c r="D228" s="209"/>
      <c r="E228" s="209"/>
      <c r="F228" s="209"/>
      <c r="G228" s="209"/>
      <c r="H228" s="209"/>
      <c r="I228" s="209"/>
      <c r="AP228" s="407"/>
      <c r="AQ228" s="407"/>
      <c r="BK228" s="407"/>
      <c r="BY228" s="407"/>
      <c r="BZ228" s="407"/>
      <c r="CA228" s="407"/>
      <c r="CB228" s="407"/>
      <c r="CC228" s="407"/>
      <c r="CD228" s="407"/>
      <c r="CE228" s="407"/>
      <c r="CF228" s="407"/>
    </row>
    <row r="229" spans="1:84" s="627" customFormat="1" x14ac:dyDescent="0.3">
      <c r="A229" s="407"/>
      <c r="B229" s="401"/>
      <c r="C229" s="330"/>
      <c r="D229" s="209"/>
      <c r="E229" s="209"/>
      <c r="F229" s="209"/>
      <c r="G229" s="209"/>
      <c r="H229" s="209"/>
      <c r="I229" s="209"/>
      <c r="AP229" s="407"/>
      <c r="AQ229" s="407"/>
      <c r="BK229" s="407"/>
      <c r="BY229" s="407"/>
      <c r="BZ229" s="407"/>
      <c r="CA229" s="407"/>
      <c r="CB229" s="407"/>
      <c r="CC229" s="407"/>
      <c r="CD229" s="407"/>
      <c r="CE229" s="407"/>
      <c r="CF229" s="407"/>
    </row>
    <row r="230" spans="1:84" s="627" customFormat="1" x14ac:dyDescent="0.3">
      <c r="A230" s="407"/>
      <c r="B230" s="401"/>
      <c r="C230" s="330"/>
      <c r="D230" s="209"/>
      <c r="E230" s="209"/>
      <c r="F230" s="209"/>
      <c r="G230" s="209"/>
      <c r="H230" s="209"/>
      <c r="I230" s="209"/>
      <c r="AP230" s="407"/>
      <c r="AQ230" s="407"/>
      <c r="BK230" s="407"/>
      <c r="BY230" s="407"/>
      <c r="BZ230" s="407"/>
      <c r="CA230" s="407"/>
      <c r="CB230" s="407"/>
      <c r="CC230" s="407"/>
      <c r="CD230" s="407"/>
      <c r="CE230" s="407"/>
      <c r="CF230" s="407"/>
    </row>
    <row r="231" spans="1:84" s="627" customFormat="1" x14ac:dyDescent="0.3">
      <c r="A231" s="407"/>
      <c r="B231" s="401"/>
      <c r="C231" s="330"/>
      <c r="D231" s="209"/>
      <c r="E231" s="209"/>
      <c r="F231" s="209"/>
      <c r="G231" s="209"/>
      <c r="H231" s="209"/>
      <c r="I231" s="209"/>
      <c r="AP231" s="407"/>
      <c r="AQ231" s="407"/>
      <c r="BK231" s="407"/>
      <c r="BY231" s="407"/>
      <c r="BZ231" s="407"/>
      <c r="CA231" s="407"/>
      <c r="CB231" s="407"/>
      <c r="CC231" s="407"/>
      <c r="CD231" s="407"/>
      <c r="CE231" s="407"/>
      <c r="CF231" s="407"/>
    </row>
    <row r="232" spans="1:84" s="627" customFormat="1" x14ac:dyDescent="0.3">
      <c r="A232" s="407"/>
      <c r="B232" s="401"/>
      <c r="C232" s="330"/>
      <c r="D232" s="209"/>
      <c r="E232" s="209"/>
      <c r="F232" s="209"/>
      <c r="G232" s="209"/>
      <c r="H232" s="209"/>
      <c r="I232" s="209"/>
      <c r="AP232" s="407"/>
      <c r="AQ232" s="407"/>
      <c r="BK232" s="407"/>
      <c r="BY232" s="407"/>
      <c r="BZ232" s="407"/>
      <c r="CA232" s="407"/>
      <c r="CB232" s="407"/>
      <c r="CC232" s="407"/>
      <c r="CD232" s="407"/>
      <c r="CE232" s="407"/>
      <c r="CF232" s="407"/>
    </row>
    <row r="233" spans="1:84" s="627" customFormat="1" x14ac:dyDescent="0.3">
      <c r="A233" s="407"/>
      <c r="B233" s="401"/>
      <c r="C233" s="330"/>
      <c r="D233" s="209"/>
      <c r="E233" s="209"/>
      <c r="F233" s="209"/>
      <c r="G233" s="209"/>
      <c r="H233" s="209"/>
      <c r="I233" s="209"/>
      <c r="AP233" s="407"/>
      <c r="AQ233" s="407"/>
      <c r="BK233" s="407"/>
      <c r="BY233" s="407"/>
      <c r="BZ233" s="407"/>
      <c r="CA233" s="407"/>
      <c r="CB233" s="407"/>
      <c r="CC233" s="407"/>
      <c r="CD233" s="407"/>
      <c r="CE233" s="407"/>
      <c r="CF233" s="407"/>
    </row>
    <row r="234" spans="1:84" s="627" customFormat="1" x14ac:dyDescent="0.3">
      <c r="A234" s="407"/>
      <c r="B234" s="401"/>
      <c r="C234" s="330"/>
      <c r="D234" s="209"/>
      <c r="E234" s="209"/>
      <c r="F234" s="209"/>
      <c r="G234" s="209"/>
      <c r="H234" s="209"/>
      <c r="I234" s="209"/>
      <c r="AP234" s="407"/>
      <c r="AQ234" s="407"/>
      <c r="BK234" s="407"/>
      <c r="BY234" s="407"/>
      <c r="BZ234" s="407"/>
      <c r="CA234" s="407"/>
      <c r="CB234" s="407"/>
      <c r="CC234" s="407"/>
      <c r="CD234" s="407"/>
      <c r="CE234" s="407"/>
      <c r="CF234" s="407"/>
    </row>
    <row r="235" spans="1:84" s="627" customFormat="1" x14ac:dyDescent="0.3">
      <c r="A235" s="407"/>
      <c r="B235" s="401"/>
      <c r="C235" s="330"/>
      <c r="D235" s="209"/>
      <c r="E235" s="209"/>
      <c r="F235" s="209"/>
      <c r="G235" s="209"/>
      <c r="H235" s="209"/>
      <c r="I235" s="209"/>
      <c r="AP235" s="407"/>
      <c r="AQ235" s="407"/>
      <c r="BK235" s="407"/>
      <c r="BY235" s="407"/>
      <c r="BZ235" s="407"/>
      <c r="CA235" s="407"/>
      <c r="CB235" s="407"/>
      <c r="CC235" s="407"/>
      <c r="CD235" s="407"/>
      <c r="CE235" s="407"/>
      <c r="CF235" s="407"/>
    </row>
    <row r="236" spans="1:84" s="627" customFormat="1" x14ac:dyDescent="0.3">
      <c r="A236" s="407"/>
      <c r="B236" s="401"/>
      <c r="C236" s="330"/>
      <c r="D236" s="209"/>
      <c r="E236" s="209"/>
      <c r="F236" s="209"/>
      <c r="G236" s="209"/>
      <c r="H236" s="209"/>
      <c r="I236" s="209"/>
      <c r="AP236" s="407"/>
      <c r="AQ236" s="407"/>
      <c r="BK236" s="407"/>
      <c r="BY236" s="407"/>
      <c r="BZ236" s="407"/>
      <c r="CA236" s="407"/>
      <c r="CB236" s="407"/>
      <c r="CC236" s="407"/>
      <c r="CD236" s="407"/>
      <c r="CE236" s="407"/>
      <c r="CF236" s="407"/>
    </row>
    <row r="237" spans="1:84" s="627" customFormat="1" x14ac:dyDescent="0.3">
      <c r="A237" s="407"/>
      <c r="B237" s="401"/>
      <c r="C237" s="330"/>
      <c r="D237" s="209"/>
      <c r="E237" s="209"/>
      <c r="F237" s="209"/>
      <c r="G237" s="209"/>
      <c r="H237" s="209"/>
      <c r="I237" s="209"/>
      <c r="AP237" s="407"/>
      <c r="AQ237" s="407"/>
      <c r="BK237" s="407"/>
      <c r="BY237" s="407"/>
      <c r="BZ237" s="407"/>
      <c r="CA237" s="407"/>
      <c r="CB237" s="407"/>
      <c r="CC237" s="407"/>
      <c r="CD237" s="407"/>
      <c r="CE237" s="407"/>
      <c r="CF237" s="407"/>
    </row>
    <row r="238" spans="1:84" s="627" customFormat="1" x14ac:dyDescent="0.3">
      <c r="A238" s="407"/>
      <c r="B238" s="401"/>
      <c r="C238" s="330"/>
      <c r="D238" s="209"/>
      <c r="E238" s="209"/>
      <c r="F238" s="209"/>
      <c r="G238" s="209"/>
      <c r="H238" s="209"/>
      <c r="I238" s="209"/>
      <c r="AP238" s="407"/>
      <c r="AQ238" s="407"/>
      <c r="BK238" s="407"/>
      <c r="BY238" s="407"/>
      <c r="BZ238" s="407"/>
      <c r="CA238" s="407"/>
      <c r="CB238" s="407"/>
      <c r="CC238" s="407"/>
      <c r="CD238" s="407"/>
      <c r="CE238" s="407"/>
      <c r="CF238" s="407"/>
    </row>
    <row r="239" spans="1:84" s="627" customFormat="1" x14ac:dyDescent="0.3">
      <c r="A239" s="407"/>
      <c r="B239" s="401"/>
      <c r="C239" s="330"/>
      <c r="D239" s="209"/>
      <c r="E239" s="209"/>
      <c r="F239" s="209"/>
      <c r="G239" s="209"/>
      <c r="H239" s="209"/>
      <c r="I239" s="209"/>
      <c r="AP239" s="407"/>
      <c r="AQ239" s="407"/>
      <c r="BK239" s="407"/>
      <c r="BY239" s="407"/>
      <c r="BZ239" s="407"/>
      <c r="CA239" s="407"/>
      <c r="CB239" s="407"/>
      <c r="CC239" s="407"/>
      <c r="CD239" s="407"/>
      <c r="CE239" s="407"/>
      <c r="CF239" s="407"/>
    </row>
    <row r="240" spans="1:84" s="627" customFormat="1" x14ac:dyDescent="0.3">
      <c r="A240" s="407"/>
      <c r="B240" s="401"/>
      <c r="C240" s="330"/>
      <c r="D240" s="209"/>
      <c r="E240" s="209"/>
      <c r="F240" s="209"/>
      <c r="G240" s="209"/>
      <c r="H240" s="209"/>
      <c r="I240" s="209"/>
      <c r="AP240" s="407"/>
      <c r="AQ240" s="407"/>
      <c r="BK240" s="407"/>
      <c r="BY240" s="407"/>
      <c r="BZ240" s="407"/>
      <c r="CA240" s="407"/>
      <c r="CB240" s="407"/>
      <c r="CC240" s="407"/>
      <c r="CD240" s="407"/>
      <c r="CE240" s="407"/>
      <c r="CF240" s="407"/>
    </row>
    <row r="241" spans="1:84" s="627" customFormat="1" x14ac:dyDescent="0.3">
      <c r="A241" s="407"/>
      <c r="B241" s="401"/>
      <c r="C241" s="330"/>
      <c r="D241" s="209"/>
      <c r="E241" s="209"/>
      <c r="F241" s="209"/>
      <c r="G241" s="209"/>
      <c r="H241" s="209"/>
      <c r="I241" s="209"/>
      <c r="AP241" s="407"/>
      <c r="AQ241" s="407"/>
      <c r="BK241" s="407"/>
      <c r="BY241" s="407"/>
      <c r="BZ241" s="407"/>
      <c r="CA241" s="407"/>
      <c r="CB241" s="407"/>
      <c r="CC241" s="407"/>
      <c r="CD241" s="407"/>
      <c r="CE241" s="407"/>
      <c r="CF241" s="407"/>
    </row>
    <row r="242" spans="1:84" s="627" customFormat="1" x14ac:dyDescent="0.3">
      <c r="A242" s="407"/>
      <c r="B242" s="401"/>
      <c r="C242" s="330"/>
      <c r="D242" s="209"/>
      <c r="E242" s="209"/>
      <c r="F242" s="209"/>
      <c r="G242" s="209"/>
      <c r="H242" s="209"/>
      <c r="I242" s="209"/>
      <c r="AP242" s="407"/>
      <c r="AQ242" s="407"/>
      <c r="BK242" s="407"/>
      <c r="BY242" s="407"/>
      <c r="BZ242" s="407"/>
      <c r="CA242" s="407"/>
      <c r="CB242" s="407"/>
      <c r="CC242" s="407"/>
      <c r="CD242" s="407"/>
      <c r="CE242" s="407"/>
      <c r="CF242" s="407"/>
    </row>
    <row r="243" spans="1:84" s="627" customFormat="1" x14ac:dyDescent="0.3">
      <c r="A243" s="407"/>
      <c r="B243" s="401"/>
      <c r="C243" s="330"/>
      <c r="D243" s="209"/>
      <c r="E243" s="209"/>
      <c r="F243" s="209"/>
      <c r="G243" s="209"/>
      <c r="H243" s="209"/>
      <c r="I243" s="209"/>
      <c r="AP243" s="407"/>
      <c r="AQ243" s="407"/>
      <c r="BK243" s="407"/>
      <c r="BY243" s="407"/>
      <c r="BZ243" s="407"/>
      <c r="CA243" s="407"/>
      <c r="CB243" s="407"/>
      <c r="CC243" s="407"/>
      <c r="CD243" s="407"/>
      <c r="CE243" s="407"/>
      <c r="CF243" s="407"/>
    </row>
    <row r="244" spans="1:84" s="627" customFormat="1" x14ac:dyDescent="0.3">
      <c r="A244" s="407"/>
      <c r="B244" s="401"/>
      <c r="C244" s="330"/>
      <c r="D244" s="209"/>
      <c r="E244" s="209"/>
      <c r="F244" s="209"/>
      <c r="G244" s="209"/>
      <c r="H244" s="209"/>
      <c r="I244" s="209"/>
      <c r="AP244" s="407"/>
      <c r="AQ244" s="407"/>
      <c r="BK244" s="407"/>
      <c r="BY244" s="407"/>
      <c r="BZ244" s="407"/>
      <c r="CA244" s="407"/>
      <c r="CB244" s="407"/>
      <c r="CC244" s="407"/>
      <c r="CD244" s="407"/>
      <c r="CE244" s="407"/>
      <c r="CF244" s="407"/>
    </row>
    <row r="245" spans="1:84" s="627" customFormat="1" x14ac:dyDescent="0.3">
      <c r="A245" s="407"/>
      <c r="B245" s="401"/>
      <c r="C245" s="330"/>
      <c r="D245" s="209"/>
      <c r="E245" s="209"/>
      <c r="F245" s="209"/>
      <c r="G245" s="209"/>
      <c r="H245" s="209"/>
      <c r="I245" s="209"/>
      <c r="AP245" s="407"/>
      <c r="AQ245" s="407"/>
      <c r="BK245" s="407"/>
      <c r="BY245" s="407"/>
      <c r="BZ245" s="407"/>
      <c r="CA245" s="407"/>
      <c r="CB245" s="407"/>
      <c r="CC245" s="407"/>
      <c r="CD245" s="407"/>
      <c r="CE245" s="407"/>
      <c r="CF245" s="407"/>
    </row>
    <row r="246" spans="1:84" s="627" customFormat="1" x14ac:dyDescent="0.3">
      <c r="A246" s="407"/>
      <c r="B246" s="401"/>
      <c r="C246" s="330"/>
      <c r="D246" s="209"/>
      <c r="E246" s="209"/>
      <c r="F246" s="209"/>
      <c r="G246" s="209"/>
      <c r="H246" s="209"/>
      <c r="I246" s="209"/>
      <c r="AP246" s="407"/>
      <c r="AQ246" s="407"/>
      <c r="BK246" s="407"/>
      <c r="BY246" s="407"/>
      <c r="BZ246" s="407"/>
      <c r="CA246" s="407"/>
      <c r="CB246" s="407"/>
      <c r="CC246" s="407"/>
      <c r="CD246" s="407"/>
      <c r="CE246" s="407"/>
      <c r="CF246" s="407"/>
    </row>
    <row r="247" spans="1:84" s="627" customFormat="1" x14ac:dyDescent="0.3">
      <c r="A247" s="407"/>
      <c r="B247" s="401"/>
      <c r="C247" s="330"/>
      <c r="D247" s="209"/>
      <c r="E247" s="209"/>
      <c r="F247" s="209"/>
      <c r="G247" s="209"/>
      <c r="H247" s="209"/>
      <c r="I247" s="209"/>
      <c r="AP247" s="407"/>
      <c r="AQ247" s="407"/>
      <c r="BK247" s="407"/>
      <c r="BY247" s="407"/>
      <c r="BZ247" s="407"/>
      <c r="CA247" s="407"/>
      <c r="CB247" s="407"/>
      <c r="CC247" s="407"/>
      <c r="CD247" s="407"/>
      <c r="CE247" s="407"/>
      <c r="CF247" s="407"/>
    </row>
    <row r="248" spans="1:84" s="627" customFormat="1" x14ac:dyDescent="0.3">
      <c r="A248" s="407"/>
      <c r="B248" s="401"/>
      <c r="C248" s="330"/>
      <c r="D248" s="209"/>
      <c r="E248" s="209"/>
      <c r="F248" s="209"/>
      <c r="G248" s="209"/>
      <c r="H248" s="209"/>
      <c r="I248" s="209"/>
      <c r="AP248" s="407"/>
      <c r="AQ248" s="407"/>
      <c r="BK248" s="407"/>
      <c r="BY248" s="407"/>
      <c r="BZ248" s="407"/>
      <c r="CA248" s="407"/>
      <c r="CB248" s="407"/>
      <c r="CC248" s="407"/>
      <c r="CD248" s="407"/>
      <c r="CE248" s="407"/>
      <c r="CF248" s="407"/>
    </row>
    <row r="249" spans="1:84" s="627" customFormat="1" x14ac:dyDescent="0.3">
      <c r="A249" s="407"/>
      <c r="B249" s="401"/>
      <c r="C249" s="330"/>
      <c r="D249" s="209"/>
      <c r="E249" s="209"/>
      <c r="F249" s="209"/>
      <c r="G249" s="209"/>
      <c r="H249" s="209"/>
      <c r="I249" s="209"/>
      <c r="AP249" s="407"/>
      <c r="AQ249" s="407"/>
      <c r="BK249" s="407"/>
      <c r="BY249" s="407"/>
      <c r="BZ249" s="407"/>
      <c r="CA249" s="407"/>
      <c r="CB249" s="407"/>
      <c r="CC249" s="407"/>
      <c r="CD249" s="407"/>
      <c r="CE249" s="407"/>
      <c r="CF249" s="407"/>
    </row>
    <row r="250" spans="1:84" s="627" customFormat="1" x14ac:dyDescent="0.3">
      <c r="A250" s="407"/>
      <c r="B250" s="401"/>
      <c r="C250" s="330"/>
      <c r="D250" s="209"/>
      <c r="E250" s="209"/>
      <c r="F250" s="209"/>
      <c r="G250" s="209"/>
      <c r="H250" s="209"/>
      <c r="I250" s="209"/>
      <c r="AP250" s="407"/>
      <c r="AQ250" s="407"/>
      <c r="BK250" s="407"/>
      <c r="BY250" s="407"/>
      <c r="BZ250" s="407"/>
      <c r="CA250" s="407"/>
      <c r="CB250" s="407"/>
      <c r="CC250" s="407"/>
      <c r="CD250" s="407"/>
      <c r="CE250" s="407"/>
      <c r="CF250" s="407"/>
    </row>
    <row r="251" spans="1:84" s="627" customFormat="1" x14ac:dyDescent="0.3">
      <c r="A251" s="407"/>
      <c r="B251" s="401"/>
      <c r="C251" s="330"/>
      <c r="D251" s="209"/>
      <c r="E251" s="209"/>
      <c r="F251" s="209"/>
      <c r="G251" s="209"/>
      <c r="H251" s="209"/>
      <c r="I251" s="209"/>
      <c r="AP251" s="407"/>
      <c r="AQ251" s="407"/>
      <c r="BK251" s="407"/>
      <c r="BY251" s="407"/>
      <c r="BZ251" s="407"/>
      <c r="CA251" s="407"/>
      <c r="CB251" s="407"/>
      <c r="CC251" s="407"/>
      <c r="CD251" s="407"/>
      <c r="CE251" s="407"/>
      <c r="CF251" s="407"/>
    </row>
    <row r="252" spans="1:84" s="627" customFormat="1" x14ac:dyDescent="0.3">
      <c r="A252" s="407"/>
      <c r="B252" s="401"/>
      <c r="C252" s="330"/>
      <c r="D252" s="209"/>
      <c r="E252" s="209"/>
      <c r="F252" s="209"/>
      <c r="G252" s="209"/>
      <c r="H252" s="209"/>
      <c r="I252" s="209"/>
      <c r="AP252" s="407"/>
      <c r="AQ252" s="407"/>
      <c r="BK252" s="407"/>
      <c r="BY252" s="407"/>
      <c r="BZ252" s="407"/>
      <c r="CA252" s="407"/>
      <c r="CB252" s="407"/>
      <c r="CC252" s="407"/>
      <c r="CD252" s="407"/>
      <c r="CE252" s="407"/>
      <c r="CF252" s="407"/>
    </row>
    <row r="253" spans="1:84" s="627" customFormat="1" x14ac:dyDescent="0.3">
      <c r="A253" s="407"/>
      <c r="B253" s="401"/>
      <c r="C253" s="330"/>
      <c r="D253" s="209"/>
      <c r="E253" s="209"/>
      <c r="F253" s="209"/>
      <c r="G253" s="209"/>
      <c r="H253" s="209"/>
      <c r="I253" s="209"/>
      <c r="AP253" s="407"/>
      <c r="AQ253" s="407"/>
      <c r="BK253" s="407"/>
      <c r="BY253" s="407"/>
      <c r="BZ253" s="407"/>
      <c r="CA253" s="407"/>
      <c r="CB253" s="407"/>
      <c r="CC253" s="407"/>
      <c r="CD253" s="407"/>
      <c r="CE253" s="407"/>
      <c r="CF253" s="407"/>
    </row>
    <row r="254" spans="1:84" s="627" customFormat="1" x14ac:dyDescent="0.3">
      <c r="A254" s="407"/>
      <c r="B254" s="401"/>
      <c r="C254" s="330"/>
      <c r="D254" s="209"/>
      <c r="E254" s="209"/>
      <c r="F254" s="209"/>
      <c r="G254" s="209"/>
      <c r="H254" s="209"/>
      <c r="I254" s="209"/>
      <c r="AP254" s="407"/>
      <c r="AQ254" s="407"/>
      <c r="BK254" s="407"/>
      <c r="BY254" s="407"/>
      <c r="BZ254" s="407"/>
      <c r="CA254" s="407"/>
      <c r="CB254" s="407"/>
      <c r="CC254" s="407"/>
      <c r="CD254" s="407"/>
      <c r="CE254" s="407"/>
      <c r="CF254" s="407"/>
    </row>
    <row r="255" spans="1:84" s="627" customFormat="1" x14ac:dyDescent="0.3">
      <c r="A255" s="407"/>
      <c r="B255" s="401"/>
      <c r="C255" s="330"/>
      <c r="D255" s="209"/>
      <c r="E255" s="209"/>
      <c r="F255" s="209"/>
      <c r="G255" s="209"/>
      <c r="H255" s="209"/>
      <c r="I255" s="209"/>
      <c r="AP255" s="407"/>
      <c r="AQ255" s="407"/>
      <c r="BK255" s="407"/>
      <c r="BY255" s="407"/>
      <c r="BZ255" s="407"/>
      <c r="CA255" s="407"/>
      <c r="CB255" s="407"/>
      <c r="CC255" s="407"/>
      <c r="CD255" s="407"/>
      <c r="CE255" s="407"/>
      <c r="CF255" s="407"/>
    </row>
    <row r="256" spans="1:84" s="627" customFormat="1" x14ac:dyDescent="0.3">
      <c r="A256" s="407"/>
      <c r="B256" s="401"/>
      <c r="C256" s="330"/>
      <c r="D256" s="209"/>
      <c r="E256" s="209"/>
      <c r="F256" s="209"/>
      <c r="G256" s="209"/>
      <c r="H256" s="209"/>
      <c r="I256" s="209"/>
      <c r="AP256" s="407"/>
      <c r="AQ256" s="407"/>
      <c r="BK256" s="407"/>
      <c r="BY256" s="407"/>
      <c r="BZ256" s="407"/>
      <c r="CA256" s="407"/>
      <c r="CB256" s="407"/>
      <c r="CC256" s="407"/>
      <c r="CD256" s="407"/>
      <c r="CE256" s="407"/>
      <c r="CF256" s="407"/>
    </row>
    <row r="257" spans="1:84" s="627" customFormat="1" x14ac:dyDescent="0.3">
      <c r="A257" s="407"/>
      <c r="B257" s="401"/>
      <c r="C257" s="330"/>
      <c r="D257" s="209"/>
      <c r="E257" s="209"/>
      <c r="F257" s="209"/>
      <c r="G257" s="209"/>
      <c r="H257" s="209"/>
      <c r="I257" s="209"/>
      <c r="AP257" s="407"/>
      <c r="AQ257" s="407"/>
      <c r="BK257" s="407"/>
      <c r="BY257" s="407"/>
      <c r="BZ257" s="407"/>
      <c r="CA257" s="407"/>
      <c r="CB257" s="407"/>
      <c r="CC257" s="407"/>
      <c r="CD257" s="407"/>
      <c r="CE257" s="407"/>
      <c r="CF257" s="407"/>
    </row>
    <row r="258" spans="1:84" s="627" customFormat="1" x14ac:dyDescent="0.3">
      <c r="A258" s="407"/>
      <c r="B258" s="401"/>
      <c r="C258" s="330"/>
      <c r="D258" s="209"/>
      <c r="E258" s="209"/>
      <c r="F258" s="209"/>
      <c r="G258" s="209"/>
      <c r="H258" s="209"/>
      <c r="I258" s="209"/>
      <c r="AP258" s="407"/>
      <c r="AQ258" s="407"/>
      <c r="BK258" s="407"/>
      <c r="BY258" s="407"/>
      <c r="BZ258" s="407"/>
      <c r="CA258" s="407"/>
      <c r="CB258" s="407"/>
      <c r="CC258" s="407"/>
      <c r="CD258" s="407"/>
      <c r="CE258" s="407"/>
      <c r="CF258" s="407"/>
    </row>
    <row r="259" spans="1:84" s="627" customFormat="1" x14ac:dyDescent="0.3">
      <c r="A259" s="407"/>
      <c r="B259" s="401"/>
      <c r="C259" s="330"/>
      <c r="D259" s="209"/>
      <c r="E259" s="209"/>
      <c r="F259" s="209"/>
      <c r="G259" s="209"/>
      <c r="H259" s="209"/>
      <c r="I259" s="209"/>
      <c r="AP259" s="407"/>
      <c r="AQ259" s="407"/>
      <c r="BK259" s="407"/>
      <c r="BY259" s="407"/>
      <c r="BZ259" s="407"/>
      <c r="CA259" s="407"/>
      <c r="CB259" s="407"/>
      <c r="CC259" s="407"/>
      <c r="CD259" s="407"/>
      <c r="CE259" s="407"/>
      <c r="CF259" s="407"/>
    </row>
    <row r="260" spans="1:84" s="627" customFormat="1" x14ac:dyDescent="0.3">
      <c r="A260" s="407"/>
      <c r="B260" s="401"/>
      <c r="C260" s="330"/>
      <c r="D260" s="209"/>
      <c r="E260" s="209"/>
      <c r="F260" s="209"/>
      <c r="G260" s="209"/>
      <c r="H260" s="209"/>
      <c r="I260" s="209"/>
      <c r="AP260" s="407"/>
      <c r="AQ260" s="407"/>
      <c r="BK260" s="407"/>
      <c r="BY260" s="407"/>
      <c r="BZ260" s="407"/>
      <c r="CA260" s="407"/>
      <c r="CB260" s="407"/>
      <c r="CC260" s="407"/>
      <c r="CD260" s="407"/>
      <c r="CE260" s="407"/>
      <c r="CF260" s="407"/>
    </row>
    <row r="261" spans="1:84" s="627" customFormat="1" x14ac:dyDescent="0.3">
      <c r="A261" s="407"/>
      <c r="B261" s="401"/>
      <c r="C261" s="330"/>
      <c r="D261" s="209"/>
      <c r="E261" s="209"/>
      <c r="F261" s="209"/>
      <c r="G261" s="209"/>
      <c r="H261" s="209"/>
      <c r="I261" s="209"/>
      <c r="AP261" s="407"/>
      <c r="AQ261" s="407"/>
      <c r="BK261" s="407"/>
      <c r="BY261" s="407"/>
      <c r="BZ261" s="407"/>
      <c r="CA261" s="407"/>
      <c r="CB261" s="407"/>
      <c r="CC261" s="407"/>
      <c r="CD261" s="407"/>
      <c r="CE261" s="407"/>
      <c r="CF261" s="407"/>
    </row>
    <row r="262" spans="1:84" s="627" customFormat="1" x14ac:dyDescent="0.3">
      <c r="A262" s="407"/>
      <c r="B262" s="401"/>
      <c r="C262" s="330"/>
      <c r="D262" s="209"/>
      <c r="E262" s="209"/>
      <c r="F262" s="209"/>
      <c r="G262" s="209"/>
      <c r="H262" s="209"/>
      <c r="I262" s="209"/>
      <c r="AP262" s="407"/>
      <c r="AQ262" s="407"/>
      <c r="BK262" s="407"/>
      <c r="BY262" s="407"/>
      <c r="BZ262" s="407"/>
      <c r="CA262" s="407"/>
      <c r="CB262" s="407"/>
      <c r="CC262" s="407"/>
      <c r="CD262" s="407"/>
      <c r="CE262" s="407"/>
      <c r="CF262" s="407"/>
    </row>
    <row r="263" spans="1:84" s="627" customFormat="1" x14ac:dyDescent="0.3">
      <c r="A263" s="407"/>
      <c r="B263" s="401"/>
      <c r="C263" s="330"/>
      <c r="D263" s="209"/>
      <c r="E263" s="209"/>
      <c r="F263" s="209"/>
      <c r="G263" s="209"/>
      <c r="H263" s="209"/>
      <c r="I263" s="209"/>
      <c r="AP263" s="407"/>
      <c r="AQ263" s="407"/>
      <c r="BK263" s="407"/>
      <c r="BY263" s="407"/>
      <c r="BZ263" s="407"/>
      <c r="CA263" s="407"/>
      <c r="CB263" s="407"/>
      <c r="CC263" s="407"/>
      <c r="CD263" s="407"/>
      <c r="CE263" s="407"/>
      <c r="CF263" s="407"/>
    </row>
    <row r="264" spans="1:84" s="627" customFormat="1" x14ac:dyDescent="0.3">
      <c r="A264" s="407"/>
      <c r="B264" s="401"/>
      <c r="C264" s="330"/>
      <c r="D264" s="209"/>
      <c r="E264" s="209"/>
      <c r="F264" s="209"/>
      <c r="G264" s="209"/>
      <c r="H264" s="209"/>
      <c r="I264" s="209"/>
      <c r="AP264" s="407"/>
      <c r="AQ264" s="407"/>
      <c r="BK264" s="407"/>
      <c r="BY264" s="407"/>
      <c r="BZ264" s="407"/>
      <c r="CA264" s="407"/>
      <c r="CB264" s="407"/>
      <c r="CC264" s="407"/>
      <c r="CD264" s="407"/>
      <c r="CE264" s="407"/>
      <c r="CF264" s="407"/>
    </row>
    <row r="265" spans="1:84" s="627" customFormat="1" x14ac:dyDescent="0.3">
      <c r="A265" s="407"/>
      <c r="B265" s="401"/>
      <c r="C265" s="330"/>
      <c r="D265" s="209"/>
      <c r="E265" s="209"/>
      <c r="F265" s="209"/>
      <c r="G265" s="209"/>
      <c r="H265" s="209"/>
      <c r="I265" s="209"/>
      <c r="AP265" s="407"/>
      <c r="AQ265" s="407"/>
      <c r="BK265" s="407"/>
      <c r="BY265" s="407"/>
      <c r="BZ265" s="407"/>
      <c r="CA265" s="407"/>
      <c r="CB265" s="407"/>
      <c r="CC265" s="407"/>
      <c r="CD265" s="407"/>
      <c r="CE265" s="407"/>
      <c r="CF265" s="407"/>
    </row>
    <row r="266" spans="1:84" s="627" customFormat="1" x14ac:dyDescent="0.3">
      <c r="A266" s="407"/>
      <c r="B266" s="401"/>
      <c r="C266" s="330"/>
      <c r="D266" s="209"/>
      <c r="E266" s="209"/>
      <c r="F266" s="209"/>
      <c r="G266" s="209"/>
      <c r="H266" s="209"/>
      <c r="I266" s="209"/>
      <c r="AP266" s="407"/>
      <c r="AQ266" s="407"/>
      <c r="BK266" s="407"/>
      <c r="BY266" s="407"/>
      <c r="BZ266" s="407"/>
      <c r="CA266" s="407"/>
      <c r="CB266" s="407"/>
      <c r="CC266" s="407"/>
      <c r="CD266" s="407"/>
      <c r="CE266" s="407"/>
      <c r="CF266" s="407"/>
    </row>
    <row r="267" spans="1:84" s="627" customFormat="1" x14ac:dyDescent="0.3">
      <c r="A267" s="407"/>
      <c r="B267" s="401"/>
      <c r="C267" s="330"/>
      <c r="D267" s="209"/>
      <c r="E267" s="209"/>
      <c r="F267" s="209"/>
      <c r="G267" s="209"/>
      <c r="H267" s="209"/>
      <c r="I267" s="209"/>
      <c r="AP267" s="407"/>
      <c r="AQ267" s="407"/>
      <c r="BK267" s="407"/>
      <c r="BY267" s="407"/>
      <c r="BZ267" s="407"/>
      <c r="CA267" s="407"/>
      <c r="CB267" s="407"/>
      <c r="CC267" s="407"/>
      <c r="CD267" s="407"/>
      <c r="CE267" s="407"/>
      <c r="CF267" s="407"/>
    </row>
    <row r="268" spans="1:84" s="627" customFormat="1" x14ac:dyDescent="0.3">
      <c r="A268" s="407"/>
      <c r="B268" s="401"/>
      <c r="C268" s="330"/>
      <c r="D268" s="209"/>
      <c r="E268" s="209"/>
      <c r="F268" s="209"/>
      <c r="G268" s="209"/>
      <c r="H268" s="209"/>
      <c r="I268" s="209"/>
      <c r="AP268" s="407"/>
      <c r="AQ268" s="407"/>
      <c r="BK268" s="407"/>
      <c r="BY268" s="407"/>
      <c r="BZ268" s="407"/>
      <c r="CA268" s="407"/>
      <c r="CB268" s="407"/>
      <c r="CC268" s="407"/>
      <c r="CD268" s="407"/>
      <c r="CE268" s="407"/>
      <c r="CF268" s="407"/>
    </row>
    <row r="269" spans="1:84" s="627" customFormat="1" x14ac:dyDescent="0.3">
      <c r="A269" s="407"/>
      <c r="B269" s="401"/>
      <c r="C269" s="330"/>
      <c r="D269" s="209"/>
      <c r="E269" s="209"/>
      <c r="F269" s="209"/>
      <c r="G269" s="209"/>
      <c r="H269" s="209"/>
      <c r="I269" s="209"/>
      <c r="AP269" s="407"/>
      <c r="AQ269" s="407"/>
      <c r="BK269" s="407"/>
      <c r="BY269" s="407"/>
      <c r="BZ269" s="407"/>
      <c r="CA269" s="407"/>
      <c r="CB269" s="407"/>
      <c r="CC269" s="407"/>
      <c r="CD269" s="407"/>
      <c r="CE269" s="407"/>
      <c r="CF269" s="407"/>
    </row>
    <row r="270" spans="1:84" s="627" customFormat="1" x14ac:dyDescent="0.3">
      <c r="A270" s="407"/>
      <c r="B270" s="401"/>
      <c r="C270" s="330"/>
      <c r="D270" s="209"/>
      <c r="E270" s="209"/>
      <c r="F270" s="209"/>
      <c r="G270" s="209"/>
      <c r="H270" s="209"/>
      <c r="I270" s="209"/>
      <c r="AP270" s="407"/>
      <c r="AQ270" s="407"/>
      <c r="BK270" s="407"/>
      <c r="BY270" s="407"/>
      <c r="BZ270" s="407"/>
      <c r="CA270" s="407"/>
      <c r="CB270" s="407"/>
      <c r="CC270" s="407"/>
      <c r="CD270" s="407"/>
      <c r="CE270" s="407"/>
      <c r="CF270" s="407"/>
    </row>
    <row r="271" spans="1:84" s="627" customFormat="1" x14ac:dyDescent="0.3">
      <c r="A271" s="407"/>
      <c r="B271" s="401"/>
      <c r="C271" s="330"/>
      <c r="D271" s="209"/>
      <c r="E271" s="209"/>
      <c r="F271" s="209"/>
      <c r="G271" s="209"/>
      <c r="H271" s="209"/>
      <c r="I271" s="209"/>
      <c r="AP271" s="407"/>
      <c r="AQ271" s="407"/>
      <c r="BK271" s="407"/>
      <c r="BY271" s="407"/>
      <c r="BZ271" s="407"/>
      <c r="CA271" s="407"/>
      <c r="CB271" s="407"/>
      <c r="CC271" s="407"/>
      <c r="CD271" s="407"/>
      <c r="CE271" s="407"/>
      <c r="CF271" s="407"/>
    </row>
    <row r="272" spans="1:84" s="627" customFormat="1" x14ac:dyDescent="0.3">
      <c r="A272" s="407"/>
      <c r="B272" s="401"/>
      <c r="C272" s="330"/>
      <c r="D272" s="209"/>
      <c r="E272" s="209"/>
      <c r="F272" s="209"/>
      <c r="G272" s="209"/>
      <c r="H272" s="209"/>
      <c r="I272" s="209"/>
      <c r="AP272" s="407"/>
      <c r="AQ272" s="407"/>
      <c r="BK272" s="407"/>
      <c r="BY272" s="407"/>
      <c r="BZ272" s="407"/>
      <c r="CA272" s="407"/>
      <c r="CB272" s="407"/>
      <c r="CC272" s="407"/>
      <c r="CD272" s="407"/>
      <c r="CE272" s="407"/>
      <c r="CF272" s="407"/>
    </row>
    <row r="273" spans="1:84" s="627" customFormat="1" x14ac:dyDescent="0.3">
      <c r="A273" s="407"/>
      <c r="B273" s="401"/>
      <c r="C273" s="330"/>
      <c r="D273" s="209"/>
      <c r="E273" s="209"/>
      <c r="F273" s="209"/>
      <c r="G273" s="209"/>
      <c r="H273" s="209"/>
      <c r="I273" s="209"/>
      <c r="AP273" s="407"/>
      <c r="AQ273" s="407"/>
      <c r="BK273" s="407"/>
      <c r="BY273" s="407"/>
      <c r="BZ273" s="407"/>
      <c r="CA273" s="407"/>
      <c r="CB273" s="407"/>
      <c r="CC273" s="407"/>
      <c r="CD273" s="407"/>
      <c r="CE273" s="407"/>
      <c r="CF273" s="407"/>
    </row>
    <row r="274" spans="1:84" s="627" customFormat="1" x14ac:dyDescent="0.3">
      <c r="A274" s="407"/>
      <c r="B274" s="401"/>
      <c r="C274" s="330"/>
      <c r="D274" s="209"/>
      <c r="E274" s="209"/>
      <c r="F274" s="209"/>
      <c r="G274" s="209"/>
      <c r="H274" s="209"/>
      <c r="I274" s="209"/>
      <c r="AP274" s="407"/>
      <c r="AQ274" s="407"/>
      <c r="BK274" s="407"/>
      <c r="BY274" s="407"/>
      <c r="BZ274" s="407"/>
      <c r="CA274" s="407"/>
      <c r="CB274" s="407"/>
      <c r="CC274" s="407"/>
      <c r="CD274" s="407"/>
      <c r="CE274" s="407"/>
      <c r="CF274" s="407"/>
    </row>
    <row r="275" spans="1:84" s="627" customFormat="1" x14ac:dyDescent="0.3">
      <c r="A275" s="407"/>
      <c r="B275" s="401"/>
      <c r="C275" s="330"/>
      <c r="D275" s="209"/>
      <c r="E275" s="209"/>
      <c r="F275" s="209"/>
      <c r="G275" s="209"/>
      <c r="H275" s="209"/>
      <c r="I275" s="209"/>
      <c r="AP275" s="407"/>
      <c r="AQ275" s="407"/>
      <c r="BK275" s="407"/>
      <c r="BY275" s="407"/>
      <c r="BZ275" s="407"/>
      <c r="CA275" s="407"/>
      <c r="CB275" s="407"/>
      <c r="CC275" s="407"/>
      <c r="CD275" s="407"/>
      <c r="CE275" s="407"/>
      <c r="CF275" s="407"/>
    </row>
    <row r="276" spans="1:84" s="627" customFormat="1" x14ac:dyDescent="0.3">
      <c r="A276" s="407"/>
      <c r="B276" s="401"/>
      <c r="C276" s="330"/>
      <c r="D276" s="209"/>
      <c r="E276" s="209"/>
      <c r="F276" s="209"/>
      <c r="G276" s="209"/>
      <c r="H276" s="209"/>
      <c r="I276" s="209"/>
      <c r="AP276" s="407"/>
      <c r="AQ276" s="407"/>
      <c r="BK276" s="407"/>
      <c r="BY276" s="407"/>
      <c r="BZ276" s="407"/>
      <c r="CA276" s="407"/>
      <c r="CB276" s="407"/>
      <c r="CC276" s="407"/>
      <c r="CD276" s="407"/>
      <c r="CE276" s="407"/>
      <c r="CF276" s="407"/>
    </row>
    <row r="277" spans="1:84" s="627" customFormat="1" x14ac:dyDescent="0.3">
      <c r="A277" s="407"/>
      <c r="B277" s="401"/>
      <c r="C277" s="330"/>
      <c r="D277" s="209"/>
      <c r="E277" s="209"/>
      <c r="F277" s="209"/>
      <c r="G277" s="209"/>
      <c r="H277" s="209"/>
      <c r="I277" s="209"/>
      <c r="AP277" s="407"/>
      <c r="AQ277" s="407"/>
      <c r="BK277" s="407"/>
      <c r="BY277" s="407"/>
      <c r="BZ277" s="407"/>
      <c r="CA277" s="407"/>
      <c r="CB277" s="407"/>
      <c r="CC277" s="407"/>
      <c r="CD277" s="407"/>
      <c r="CE277" s="407"/>
      <c r="CF277" s="407"/>
    </row>
    <row r="278" spans="1:84" s="627" customFormat="1" x14ac:dyDescent="0.3">
      <c r="A278" s="407"/>
      <c r="B278" s="401"/>
      <c r="C278" s="330"/>
      <c r="D278" s="209"/>
      <c r="E278" s="209"/>
      <c r="F278" s="209"/>
      <c r="G278" s="209"/>
      <c r="H278" s="209"/>
      <c r="I278" s="209"/>
      <c r="AP278" s="407"/>
      <c r="AQ278" s="407"/>
      <c r="BK278" s="407"/>
      <c r="BY278" s="407"/>
      <c r="BZ278" s="407"/>
      <c r="CA278" s="407"/>
      <c r="CB278" s="407"/>
      <c r="CC278" s="407"/>
      <c r="CD278" s="407"/>
      <c r="CE278" s="407"/>
      <c r="CF278" s="407"/>
    </row>
    <row r="279" spans="1:84" s="627" customFormat="1" x14ac:dyDescent="0.3">
      <c r="A279" s="407"/>
      <c r="B279" s="401"/>
      <c r="C279" s="330"/>
      <c r="D279" s="209"/>
      <c r="E279" s="209"/>
      <c r="F279" s="209"/>
      <c r="G279" s="209"/>
      <c r="H279" s="209"/>
      <c r="I279" s="209"/>
      <c r="AP279" s="407"/>
      <c r="AQ279" s="407"/>
      <c r="BK279" s="407"/>
      <c r="BY279" s="407"/>
      <c r="BZ279" s="407"/>
      <c r="CA279" s="407"/>
      <c r="CB279" s="407"/>
      <c r="CC279" s="407"/>
      <c r="CD279" s="407"/>
      <c r="CE279" s="407"/>
      <c r="CF279" s="407"/>
    </row>
    <row r="280" spans="1:84" s="627" customFormat="1" x14ac:dyDescent="0.3">
      <c r="A280" s="407"/>
      <c r="B280" s="401"/>
      <c r="C280" s="330"/>
      <c r="D280" s="209"/>
      <c r="E280" s="209"/>
      <c r="F280" s="209"/>
      <c r="G280" s="209"/>
      <c r="H280" s="209"/>
      <c r="I280" s="209"/>
      <c r="AP280" s="407"/>
      <c r="AQ280" s="407"/>
      <c r="BK280" s="407"/>
      <c r="BY280" s="407"/>
      <c r="BZ280" s="407"/>
      <c r="CA280" s="407"/>
      <c r="CB280" s="407"/>
      <c r="CC280" s="407"/>
      <c r="CD280" s="407"/>
      <c r="CE280" s="407"/>
      <c r="CF280" s="407"/>
    </row>
    <row r="281" spans="1:84" s="627" customFormat="1" x14ac:dyDescent="0.3">
      <c r="A281" s="407"/>
      <c r="B281" s="401"/>
      <c r="C281" s="330"/>
      <c r="D281" s="209"/>
      <c r="E281" s="209"/>
      <c r="F281" s="209"/>
      <c r="G281" s="209"/>
      <c r="H281" s="209"/>
      <c r="I281" s="209"/>
      <c r="AP281" s="407"/>
      <c r="AQ281" s="407"/>
      <c r="BK281" s="407"/>
      <c r="BY281" s="407"/>
      <c r="BZ281" s="407"/>
      <c r="CA281" s="407"/>
      <c r="CB281" s="407"/>
      <c r="CC281" s="407"/>
      <c r="CD281" s="407"/>
      <c r="CE281" s="407"/>
      <c r="CF281" s="407"/>
    </row>
    <row r="282" spans="1:84" s="627" customFormat="1" x14ac:dyDescent="0.3">
      <c r="A282" s="407"/>
      <c r="B282" s="401"/>
      <c r="C282" s="330"/>
      <c r="D282" s="209"/>
      <c r="E282" s="209"/>
      <c r="F282" s="209"/>
      <c r="G282" s="209"/>
      <c r="H282" s="209"/>
      <c r="I282" s="209"/>
      <c r="AP282" s="407"/>
      <c r="AQ282" s="407"/>
      <c r="BK282" s="407"/>
      <c r="BY282" s="407"/>
      <c r="BZ282" s="407"/>
      <c r="CA282" s="407"/>
      <c r="CB282" s="407"/>
      <c r="CC282" s="407"/>
      <c r="CD282" s="407"/>
      <c r="CE282" s="407"/>
      <c r="CF282" s="407"/>
    </row>
    <row r="283" spans="1:84" s="627" customFormat="1" x14ac:dyDescent="0.3">
      <c r="A283" s="407"/>
      <c r="B283" s="401"/>
      <c r="C283" s="330"/>
      <c r="D283" s="209"/>
      <c r="E283" s="209"/>
      <c r="F283" s="209"/>
      <c r="G283" s="209"/>
      <c r="H283" s="209"/>
      <c r="I283" s="209"/>
      <c r="AP283" s="407"/>
      <c r="AQ283" s="407"/>
      <c r="BK283" s="407"/>
      <c r="BY283" s="407"/>
      <c r="BZ283" s="407"/>
      <c r="CA283" s="407"/>
      <c r="CB283" s="407"/>
      <c r="CC283" s="407"/>
      <c r="CD283" s="407"/>
      <c r="CE283" s="407"/>
      <c r="CF283" s="407"/>
    </row>
    <row r="284" spans="1:84" s="627" customFormat="1" x14ac:dyDescent="0.3">
      <c r="A284" s="407"/>
      <c r="B284" s="401"/>
      <c r="C284" s="330"/>
      <c r="D284" s="209"/>
      <c r="E284" s="209"/>
      <c r="F284" s="209"/>
      <c r="G284" s="209"/>
      <c r="H284" s="209"/>
      <c r="I284" s="209"/>
      <c r="AP284" s="407"/>
      <c r="AQ284" s="407"/>
      <c r="BK284" s="407"/>
      <c r="BY284" s="407"/>
      <c r="BZ284" s="407"/>
      <c r="CA284" s="407"/>
      <c r="CB284" s="407"/>
      <c r="CC284" s="407"/>
      <c r="CD284" s="407"/>
      <c r="CE284" s="407"/>
      <c r="CF284" s="407"/>
    </row>
    <row r="285" spans="1:84" s="627" customFormat="1" x14ac:dyDescent="0.3">
      <c r="A285" s="407"/>
      <c r="B285" s="401"/>
      <c r="C285" s="330"/>
      <c r="D285" s="209"/>
      <c r="E285" s="209"/>
      <c r="F285" s="209"/>
      <c r="G285" s="209"/>
      <c r="H285" s="209"/>
      <c r="I285" s="209"/>
      <c r="AP285" s="407"/>
      <c r="AQ285" s="407"/>
      <c r="BK285" s="407"/>
      <c r="BY285" s="407"/>
      <c r="BZ285" s="407"/>
      <c r="CA285" s="407"/>
      <c r="CB285" s="407"/>
      <c r="CC285" s="407"/>
      <c r="CD285" s="407"/>
      <c r="CE285" s="407"/>
      <c r="CF285" s="407"/>
    </row>
    <row r="286" spans="1:84" s="627" customFormat="1" x14ac:dyDescent="0.3">
      <c r="A286" s="407"/>
      <c r="B286" s="401"/>
      <c r="C286" s="330"/>
      <c r="D286" s="209"/>
      <c r="E286" s="209"/>
      <c r="F286" s="209"/>
      <c r="G286" s="209"/>
      <c r="H286" s="209"/>
      <c r="I286" s="209"/>
      <c r="AP286" s="407"/>
      <c r="AQ286" s="407"/>
      <c r="BK286" s="407"/>
      <c r="BY286" s="407"/>
      <c r="BZ286" s="407"/>
      <c r="CA286" s="407"/>
      <c r="CB286" s="407"/>
      <c r="CC286" s="407"/>
      <c r="CD286" s="407"/>
      <c r="CE286" s="407"/>
      <c r="CF286" s="407"/>
    </row>
    <row r="287" spans="1:84" s="627" customFormat="1" x14ac:dyDescent="0.3">
      <c r="A287" s="407"/>
      <c r="B287" s="401"/>
      <c r="C287" s="330"/>
      <c r="D287" s="209"/>
      <c r="E287" s="209"/>
      <c r="F287" s="209"/>
      <c r="G287" s="209"/>
      <c r="H287" s="209"/>
      <c r="I287" s="209"/>
      <c r="AP287" s="407"/>
      <c r="AQ287" s="407"/>
      <c r="BK287" s="407"/>
      <c r="BY287" s="407"/>
      <c r="BZ287" s="407"/>
      <c r="CA287" s="407"/>
      <c r="CB287" s="407"/>
      <c r="CC287" s="407"/>
      <c r="CD287" s="407"/>
      <c r="CE287" s="407"/>
      <c r="CF287" s="407"/>
    </row>
    <row r="288" spans="1:84" s="627" customFormat="1" x14ac:dyDescent="0.3">
      <c r="A288" s="407"/>
      <c r="B288" s="401"/>
      <c r="C288" s="330"/>
      <c r="D288" s="209"/>
      <c r="E288" s="209"/>
      <c r="F288" s="209"/>
      <c r="G288" s="209"/>
      <c r="H288" s="209"/>
      <c r="I288" s="209"/>
      <c r="AP288" s="407"/>
      <c r="AQ288" s="407"/>
      <c r="BK288" s="407"/>
      <c r="BY288" s="407"/>
      <c r="BZ288" s="407"/>
      <c r="CA288" s="407"/>
      <c r="CB288" s="407"/>
      <c r="CC288" s="407"/>
      <c r="CD288" s="407"/>
      <c r="CE288" s="407"/>
      <c r="CF288" s="407"/>
    </row>
    <row r="289" spans="1:84" s="627" customFormat="1" x14ac:dyDescent="0.3">
      <c r="A289" s="407"/>
      <c r="B289" s="401"/>
      <c r="C289" s="330"/>
      <c r="D289" s="209"/>
      <c r="E289" s="209"/>
      <c r="F289" s="209"/>
      <c r="G289" s="209"/>
      <c r="H289" s="209"/>
      <c r="I289" s="209"/>
      <c r="AP289" s="407"/>
      <c r="AQ289" s="407"/>
      <c r="BK289" s="407"/>
      <c r="BY289" s="407"/>
      <c r="BZ289" s="407"/>
      <c r="CA289" s="407"/>
      <c r="CB289" s="407"/>
      <c r="CC289" s="407"/>
      <c r="CD289" s="407"/>
      <c r="CE289" s="407"/>
      <c r="CF289" s="407"/>
    </row>
    <row r="290" spans="1:84" s="627" customFormat="1" x14ac:dyDescent="0.3">
      <c r="A290" s="407"/>
      <c r="B290" s="401"/>
      <c r="C290" s="330"/>
      <c r="D290" s="209"/>
      <c r="E290" s="209"/>
      <c r="F290" s="209"/>
      <c r="G290" s="209"/>
      <c r="H290" s="209"/>
      <c r="I290" s="209"/>
      <c r="AP290" s="407"/>
      <c r="AQ290" s="407"/>
      <c r="BK290" s="407"/>
      <c r="BY290" s="407"/>
      <c r="BZ290" s="407"/>
      <c r="CA290" s="407"/>
      <c r="CB290" s="407"/>
      <c r="CC290" s="407"/>
      <c r="CD290" s="407"/>
      <c r="CE290" s="407"/>
      <c r="CF290" s="407"/>
    </row>
    <row r="291" spans="1:84" s="627" customFormat="1" x14ac:dyDescent="0.3">
      <c r="A291" s="407"/>
      <c r="B291" s="401"/>
      <c r="C291" s="330"/>
      <c r="D291" s="209"/>
      <c r="E291" s="209"/>
      <c r="F291" s="209"/>
      <c r="G291" s="209"/>
      <c r="H291" s="209"/>
      <c r="I291" s="209"/>
      <c r="AP291" s="407"/>
      <c r="AQ291" s="407"/>
      <c r="BK291" s="407"/>
      <c r="BY291" s="407"/>
      <c r="BZ291" s="407"/>
      <c r="CA291" s="407"/>
      <c r="CB291" s="407"/>
      <c r="CC291" s="407"/>
      <c r="CD291" s="407"/>
      <c r="CE291" s="407"/>
      <c r="CF291" s="407"/>
    </row>
    <row r="292" spans="1:84" s="627" customFormat="1" x14ac:dyDescent="0.3">
      <c r="A292" s="407"/>
      <c r="B292" s="401"/>
      <c r="C292" s="330"/>
      <c r="D292" s="209"/>
      <c r="E292" s="209"/>
      <c r="F292" s="209"/>
      <c r="G292" s="209"/>
      <c r="H292" s="209"/>
      <c r="I292" s="209"/>
      <c r="AP292" s="407"/>
      <c r="AQ292" s="407"/>
      <c r="BK292" s="407"/>
      <c r="BY292" s="407"/>
      <c r="BZ292" s="407"/>
      <c r="CA292" s="407"/>
      <c r="CB292" s="407"/>
      <c r="CC292" s="407"/>
      <c r="CD292" s="407"/>
      <c r="CE292" s="407"/>
      <c r="CF292" s="407"/>
    </row>
    <row r="293" spans="1:84" s="627" customFormat="1" x14ac:dyDescent="0.3">
      <c r="A293" s="407"/>
      <c r="B293" s="401"/>
      <c r="C293" s="330"/>
      <c r="D293" s="209"/>
      <c r="E293" s="209"/>
      <c r="F293" s="209"/>
      <c r="G293" s="209"/>
      <c r="H293" s="209"/>
      <c r="I293" s="209"/>
      <c r="AP293" s="407"/>
      <c r="AQ293" s="407"/>
      <c r="BK293" s="407"/>
      <c r="BY293" s="407"/>
      <c r="BZ293" s="407"/>
      <c r="CA293" s="407"/>
      <c r="CB293" s="407"/>
      <c r="CC293" s="407"/>
      <c r="CD293" s="407"/>
      <c r="CE293" s="407"/>
      <c r="CF293" s="407"/>
    </row>
    <row r="294" spans="1:84" s="627" customFormat="1" x14ac:dyDescent="0.3">
      <c r="A294" s="407"/>
      <c r="B294" s="401"/>
      <c r="C294" s="330"/>
      <c r="D294" s="209"/>
      <c r="E294" s="209"/>
      <c r="F294" s="209"/>
      <c r="G294" s="209"/>
      <c r="H294" s="209"/>
      <c r="I294" s="209"/>
      <c r="AP294" s="407"/>
      <c r="AQ294" s="407"/>
      <c r="BK294" s="407"/>
      <c r="BY294" s="407"/>
      <c r="BZ294" s="407"/>
      <c r="CA294" s="407"/>
      <c r="CB294" s="407"/>
      <c r="CC294" s="407"/>
      <c r="CD294" s="407"/>
      <c r="CE294" s="407"/>
      <c r="CF294" s="407"/>
    </row>
    <row r="295" spans="1:84" s="627" customFormat="1" x14ac:dyDescent="0.3">
      <c r="A295" s="407"/>
      <c r="B295" s="401"/>
      <c r="C295" s="330"/>
      <c r="D295" s="209"/>
      <c r="E295" s="209"/>
      <c r="F295" s="209"/>
      <c r="G295" s="209"/>
      <c r="H295" s="209"/>
      <c r="I295" s="209"/>
      <c r="AP295" s="407"/>
      <c r="AQ295" s="407"/>
      <c r="BK295" s="407"/>
      <c r="BY295" s="407"/>
      <c r="BZ295" s="407"/>
      <c r="CA295" s="407"/>
      <c r="CB295" s="407"/>
      <c r="CC295" s="407"/>
      <c r="CD295" s="407"/>
      <c r="CE295" s="407"/>
      <c r="CF295" s="407"/>
    </row>
    <row r="296" spans="1:84" s="627" customFormat="1" x14ac:dyDescent="0.3">
      <c r="A296" s="407"/>
      <c r="B296" s="401"/>
      <c r="C296" s="330"/>
      <c r="D296" s="209"/>
      <c r="E296" s="209"/>
      <c r="F296" s="209"/>
      <c r="G296" s="209"/>
      <c r="H296" s="209"/>
      <c r="I296" s="209"/>
      <c r="AP296" s="407"/>
      <c r="AQ296" s="407"/>
      <c r="BK296" s="407"/>
      <c r="BY296" s="407"/>
      <c r="BZ296" s="407"/>
      <c r="CA296" s="407"/>
      <c r="CB296" s="407"/>
      <c r="CC296" s="407"/>
      <c r="CD296" s="407"/>
      <c r="CE296" s="407"/>
      <c r="CF296" s="407"/>
    </row>
    <row r="297" spans="1:84" s="627" customFormat="1" x14ac:dyDescent="0.3">
      <c r="A297" s="407"/>
      <c r="B297" s="401"/>
      <c r="C297" s="330"/>
      <c r="D297" s="209"/>
      <c r="E297" s="209"/>
      <c r="F297" s="209"/>
      <c r="G297" s="209"/>
      <c r="H297" s="209"/>
      <c r="I297" s="209"/>
      <c r="AP297" s="407"/>
      <c r="AQ297" s="407"/>
      <c r="BK297" s="407"/>
      <c r="BY297" s="407"/>
      <c r="BZ297" s="407"/>
      <c r="CA297" s="407"/>
      <c r="CB297" s="407"/>
      <c r="CC297" s="407"/>
      <c r="CD297" s="407"/>
      <c r="CE297" s="407"/>
      <c r="CF297" s="407"/>
    </row>
    <row r="298" spans="1:84" s="627" customFormat="1" x14ac:dyDescent="0.3">
      <c r="A298" s="407"/>
      <c r="B298" s="401"/>
      <c r="C298" s="330"/>
      <c r="D298" s="209"/>
      <c r="E298" s="209"/>
      <c r="F298" s="209"/>
      <c r="G298" s="209"/>
      <c r="H298" s="209"/>
      <c r="I298" s="209"/>
      <c r="AP298" s="407"/>
      <c r="AQ298" s="407"/>
      <c r="BK298" s="407"/>
      <c r="BY298" s="407"/>
      <c r="BZ298" s="407"/>
      <c r="CA298" s="407"/>
      <c r="CB298" s="407"/>
      <c r="CC298" s="407"/>
      <c r="CD298" s="407"/>
      <c r="CE298" s="407"/>
      <c r="CF298" s="407"/>
    </row>
    <row r="299" spans="1:84" s="627" customFormat="1" x14ac:dyDescent="0.3">
      <c r="A299" s="407"/>
      <c r="B299" s="401"/>
      <c r="C299" s="330"/>
      <c r="D299" s="209"/>
      <c r="E299" s="209"/>
      <c r="F299" s="209"/>
      <c r="G299" s="209"/>
      <c r="H299" s="209"/>
      <c r="I299" s="209"/>
      <c r="AP299" s="407"/>
      <c r="AQ299" s="407"/>
      <c r="BK299" s="407"/>
      <c r="BY299" s="407"/>
      <c r="BZ299" s="407"/>
      <c r="CA299" s="407"/>
      <c r="CB299" s="407"/>
      <c r="CC299" s="407"/>
      <c r="CD299" s="407"/>
      <c r="CE299" s="407"/>
      <c r="CF299" s="407"/>
    </row>
    <row r="300" spans="1:84" s="627" customFormat="1" x14ac:dyDescent="0.3">
      <c r="A300" s="407"/>
      <c r="B300" s="401"/>
      <c r="C300" s="330"/>
      <c r="D300" s="209"/>
      <c r="E300" s="209"/>
      <c r="F300" s="209"/>
      <c r="G300" s="209"/>
      <c r="H300" s="209"/>
      <c r="I300" s="209"/>
      <c r="AP300" s="407"/>
      <c r="AQ300" s="407"/>
      <c r="BK300" s="407"/>
      <c r="BY300" s="407"/>
      <c r="BZ300" s="407"/>
      <c r="CA300" s="407"/>
      <c r="CB300" s="407"/>
      <c r="CC300" s="407"/>
      <c r="CD300" s="407"/>
      <c r="CE300" s="407"/>
      <c r="CF300" s="407"/>
    </row>
    <row r="301" spans="1:84" s="627" customFormat="1" x14ac:dyDescent="0.3">
      <c r="A301" s="407"/>
      <c r="B301" s="401"/>
      <c r="C301" s="330"/>
      <c r="D301" s="209"/>
      <c r="E301" s="209"/>
      <c r="F301" s="209"/>
      <c r="G301" s="209"/>
      <c r="H301" s="209"/>
      <c r="I301" s="209"/>
      <c r="AP301" s="407"/>
      <c r="AQ301" s="407"/>
      <c r="BK301" s="407"/>
      <c r="BY301" s="407"/>
      <c r="BZ301" s="407"/>
      <c r="CA301" s="407"/>
      <c r="CB301" s="407"/>
      <c r="CC301" s="407"/>
      <c r="CD301" s="407"/>
      <c r="CE301" s="407"/>
      <c r="CF301" s="407"/>
    </row>
    <row r="302" spans="1:84" s="627" customFormat="1" x14ac:dyDescent="0.3">
      <c r="A302" s="407"/>
      <c r="B302" s="401"/>
      <c r="C302" s="330"/>
      <c r="D302" s="209"/>
      <c r="E302" s="209"/>
      <c r="F302" s="209"/>
      <c r="G302" s="209"/>
      <c r="H302" s="209"/>
      <c r="I302" s="209"/>
      <c r="AP302" s="407"/>
      <c r="AQ302" s="407"/>
      <c r="BK302" s="407"/>
      <c r="BY302" s="407"/>
      <c r="BZ302" s="407"/>
      <c r="CA302" s="407"/>
      <c r="CB302" s="407"/>
      <c r="CC302" s="407"/>
      <c r="CD302" s="407"/>
      <c r="CE302" s="407"/>
      <c r="CF302" s="407"/>
    </row>
    <row r="303" spans="1:84" s="627" customFormat="1" x14ac:dyDescent="0.3">
      <c r="A303" s="407"/>
      <c r="B303" s="401"/>
      <c r="C303" s="330"/>
      <c r="D303" s="209"/>
      <c r="E303" s="209"/>
      <c r="F303" s="209"/>
      <c r="G303" s="209"/>
      <c r="H303" s="209"/>
      <c r="I303" s="209"/>
      <c r="AP303" s="407"/>
      <c r="AQ303" s="407"/>
      <c r="BK303" s="407"/>
      <c r="BY303" s="407"/>
      <c r="BZ303" s="407"/>
      <c r="CA303" s="407"/>
      <c r="CB303" s="407"/>
      <c r="CC303" s="407"/>
      <c r="CD303" s="407"/>
      <c r="CE303" s="407"/>
      <c r="CF303" s="407"/>
    </row>
    <row r="304" spans="1:84" s="627" customFormat="1" x14ac:dyDescent="0.3">
      <c r="A304" s="407"/>
      <c r="B304" s="401"/>
      <c r="C304" s="330"/>
      <c r="D304" s="209"/>
      <c r="E304" s="209"/>
      <c r="F304" s="209"/>
      <c r="G304" s="209"/>
      <c r="H304" s="209"/>
      <c r="I304" s="209"/>
      <c r="AP304" s="407"/>
      <c r="AQ304" s="407"/>
      <c r="BK304" s="407"/>
      <c r="BY304" s="407"/>
      <c r="BZ304" s="407"/>
      <c r="CA304" s="407"/>
      <c r="CB304" s="407"/>
      <c r="CC304" s="407"/>
      <c r="CD304" s="407"/>
      <c r="CE304" s="407"/>
      <c r="CF304" s="407"/>
    </row>
    <row r="305" spans="1:84" s="627" customFormat="1" x14ac:dyDescent="0.3">
      <c r="A305" s="407"/>
      <c r="B305" s="401"/>
      <c r="C305" s="330"/>
      <c r="D305" s="209"/>
      <c r="E305" s="209"/>
      <c r="F305" s="209"/>
      <c r="G305" s="209"/>
      <c r="H305" s="209"/>
      <c r="I305" s="209"/>
      <c r="AP305" s="407"/>
      <c r="AQ305" s="407"/>
      <c r="BK305" s="407"/>
      <c r="BY305" s="407"/>
      <c r="BZ305" s="407"/>
      <c r="CA305" s="407"/>
      <c r="CB305" s="407"/>
      <c r="CC305" s="407"/>
      <c r="CD305" s="407"/>
      <c r="CE305" s="407"/>
      <c r="CF305" s="407"/>
    </row>
    <row r="306" spans="1:84" s="627" customFormat="1" x14ac:dyDescent="0.3">
      <c r="A306" s="407"/>
      <c r="B306" s="401"/>
      <c r="C306" s="330"/>
      <c r="D306" s="209"/>
      <c r="E306" s="209"/>
      <c r="F306" s="209"/>
      <c r="G306" s="209"/>
      <c r="H306" s="209"/>
      <c r="I306" s="209"/>
      <c r="AP306" s="407"/>
      <c r="AQ306" s="407"/>
      <c r="BK306" s="407"/>
      <c r="BY306" s="407"/>
      <c r="BZ306" s="407"/>
      <c r="CA306" s="407"/>
      <c r="CB306" s="407"/>
      <c r="CC306" s="407"/>
      <c r="CD306" s="407"/>
      <c r="CE306" s="407"/>
      <c r="CF306" s="407"/>
    </row>
    <row r="307" spans="1:84" s="627" customFormat="1" x14ac:dyDescent="0.3">
      <c r="A307" s="407"/>
      <c r="B307" s="401"/>
      <c r="C307" s="330"/>
      <c r="D307" s="209"/>
      <c r="E307" s="209"/>
      <c r="F307" s="209"/>
      <c r="G307" s="209"/>
      <c r="H307" s="209"/>
      <c r="I307" s="209"/>
      <c r="AP307" s="407"/>
      <c r="AQ307" s="407"/>
      <c r="BK307" s="407"/>
      <c r="BY307" s="407"/>
      <c r="BZ307" s="407"/>
      <c r="CA307" s="407"/>
      <c r="CB307" s="407"/>
      <c r="CC307" s="407"/>
      <c r="CD307" s="407"/>
      <c r="CE307" s="407"/>
      <c r="CF307" s="407"/>
    </row>
    <row r="308" spans="1:84" s="627" customFormat="1" x14ac:dyDescent="0.3">
      <c r="A308" s="407"/>
      <c r="B308" s="401"/>
      <c r="C308" s="330"/>
      <c r="D308" s="209"/>
      <c r="E308" s="209"/>
      <c r="F308" s="209"/>
      <c r="G308" s="209"/>
      <c r="H308" s="209"/>
      <c r="I308" s="209"/>
      <c r="AP308" s="407"/>
      <c r="AQ308" s="407"/>
      <c r="BK308" s="407"/>
      <c r="BY308" s="407"/>
      <c r="BZ308" s="407"/>
      <c r="CA308" s="407"/>
      <c r="CB308" s="407"/>
      <c r="CC308" s="407"/>
      <c r="CD308" s="407"/>
      <c r="CE308" s="407"/>
      <c r="CF308" s="407"/>
    </row>
    <row r="309" spans="1:84" s="627" customFormat="1" x14ac:dyDescent="0.3">
      <c r="A309" s="407"/>
      <c r="B309" s="401"/>
      <c r="C309" s="330"/>
      <c r="D309" s="209"/>
      <c r="E309" s="209"/>
      <c r="F309" s="209"/>
      <c r="G309" s="209"/>
      <c r="H309" s="209"/>
      <c r="I309" s="209"/>
      <c r="AP309" s="407"/>
      <c r="AQ309" s="407"/>
      <c r="BK309" s="407"/>
      <c r="BY309" s="407"/>
      <c r="BZ309" s="407"/>
      <c r="CA309" s="407"/>
      <c r="CB309" s="407"/>
      <c r="CC309" s="407"/>
      <c r="CD309" s="407"/>
      <c r="CE309" s="407"/>
      <c r="CF309" s="407"/>
    </row>
    <row r="310" spans="1:84" s="627" customFormat="1" x14ac:dyDescent="0.3">
      <c r="A310" s="407"/>
      <c r="B310" s="401"/>
      <c r="C310" s="330"/>
      <c r="D310" s="209"/>
      <c r="E310" s="209"/>
      <c r="F310" s="209"/>
      <c r="G310" s="209"/>
      <c r="H310" s="209"/>
      <c r="I310" s="209"/>
      <c r="AP310" s="407"/>
      <c r="AQ310" s="407"/>
      <c r="BK310" s="407"/>
      <c r="BY310" s="407"/>
      <c r="BZ310" s="407"/>
      <c r="CA310" s="407"/>
      <c r="CB310" s="407"/>
      <c r="CC310" s="407"/>
      <c r="CD310" s="407"/>
      <c r="CE310" s="407"/>
      <c r="CF310" s="407"/>
    </row>
    <row r="311" spans="1:84" s="627" customFormat="1" x14ac:dyDescent="0.3">
      <c r="A311" s="407"/>
      <c r="B311" s="401"/>
      <c r="C311" s="330"/>
      <c r="D311" s="209"/>
      <c r="E311" s="209"/>
      <c r="F311" s="209"/>
      <c r="G311" s="209"/>
      <c r="H311" s="209"/>
      <c r="I311" s="209"/>
      <c r="AP311" s="407"/>
      <c r="AQ311" s="407"/>
      <c r="BK311" s="407"/>
      <c r="BY311" s="407"/>
      <c r="BZ311" s="407"/>
      <c r="CA311" s="407"/>
      <c r="CB311" s="407"/>
      <c r="CC311" s="407"/>
      <c r="CD311" s="407"/>
      <c r="CE311" s="407"/>
      <c r="CF311" s="407"/>
    </row>
    <row r="312" spans="1:84" s="627" customFormat="1" x14ac:dyDescent="0.3">
      <c r="A312" s="407"/>
      <c r="B312" s="401"/>
      <c r="C312" s="330"/>
      <c r="D312" s="209"/>
      <c r="E312" s="209"/>
      <c r="F312" s="209"/>
      <c r="G312" s="209"/>
      <c r="H312" s="209"/>
      <c r="I312" s="209"/>
      <c r="AP312" s="407"/>
      <c r="AQ312" s="407"/>
      <c r="BK312" s="407"/>
      <c r="BY312" s="407"/>
      <c r="BZ312" s="407"/>
      <c r="CA312" s="407"/>
      <c r="CB312" s="407"/>
      <c r="CC312" s="407"/>
      <c r="CD312" s="407"/>
      <c r="CE312" s="407"/>
      <c r="CF312" s="407"/>
    </row>
    <row r="313" spans="1:84" s="627" customFormat="1" x14ac:dyDescent="0.3">
      <c r="A313" s="407"/>
      <c r="B313" s="401"/>
      <c r="C313" s="330"/>
      <c r="D313" s="209"/>
      <c r="E313" s="209"/>
      <c r="F313" s="209"/>
      <c r="G313" s="209"/>
      <c r="H313" s="209"/>
      <c r="I313" s="209"/>
      <c r="AP313" s="407"/>
      <c r="AQ313" s="407"/>
      <c r="BK313" s="407"/>
      <c r="BY313" s="407"/>
      <c r="BZ313" s="407"/>
      <c r="CA313" s="407"/>
      <c r="CB313" s="407"/>
      <c r="CC313" s="407"/>
      <c r="CD313" s="407"/>
      <c r="CE313" s="407"/>
      <c r="CF313" s="407"/>
    </row>
    <row r="314" spans="1:84" s="627" customFormat="1" x14ac:dyDescent="0.3">
      <c r="A314" s="407"/>
      <c r="B314" s="401"/>
      <c r="C314" s="330"/>
      <c r="D314" s="209"/>
      <c r="E314" s="209"/>
      <c r="F314" s="209"/>
      <c r="G314" s="209"/>
      <c r="H314" s="209"/>
      <c r="I314" s="209"/>
      <c r="AP314" s="407"/>
      <c r="AQ314" s="407"/>
      <c r="BK314" s="407"/>
      <c r="BY314" s="407"/>
      <c r="BZ314" s="407"/>
      <c r="CA314" s="407"/>
      <c r="CB314" s="407"/>
      <c r="CC314" s="407"/>
      <c r="CD314" s="407"/>
      <c r="CE314" s="407"/>
      <c r="CF314" s="407"/>
    </row>
    <row r="315" spans="1:84" s="627" customFormat="1" x14ac:dyDescent="0.3">
      <c r="A315" s="407"/>
      <c r="B315" s="401"/>
      <c r="C315" s="330"/>
      <c r="D315" s="209"/>
      <c r="E315" s="209"/>
      <c r="F315" s="209"/>
      <c r="G315" s="209"/>
      <c r="H315" s="209"/>
      <c r="I315" s="209"/>
      <c r="AP315" s="407"/>
      <c r="AQ315" s="407"/>
      <c r="BK315" s="407"/>
      <c r="BY315" s="407"/>
      <c r="BZ315" s="407"/>
      <c r="CA315" s="407"/>
      <c r="CB315" s="407"/>
      <c r="CC315" s="407"/>
      <c r="CD315" s="407"/>
      <c r="CE315" s="407"/>
      <c r="CF315" s="407"/>
    </row>
    <row r="316" spans="1:84" s="627" customFormat="1" x14ac:dyDescent="0.3">
      <c r="A316" s="407"/>
      <c r="B316" s="401"/>
      <c r="C316" s="330"/>
      <c r="D316" s="209"/>
      <c r="E316" s="209"/>
      <c r="F316" s="209"/>
      <c r="G316" s="209"/>
      <c r="H316" s="209"/>
      <c r="I316" s="209"/>
      <c r="AP316" s="407"/>
      <c r="AQ316" s="407"/>
      <c r="BK316" s="407"/>
      <c r="BY316" s="407"/>
      <c r="BZ316" s="407"/>
      <c r="CA316" s="407"/>
      <c r="CB316" s="407"/>
      <c r="CC316" s="407"/>
      <c r="CD316" s="407"/>
      <c r="CE316" s="407"/>
      <c r="CF316" s="407"/>
    </row>
    <row r="317" spans="1:84" s="627" customFormat="1" x14ac:dyDescent="0.3">
      <c r="A317" s="407"/>
      <c r="B317" s="401"/>
      <c r="C317" s="330"/>
      <c r="D317" s="209"/>
      <c r="E317" s="209"/>
      <c r="F317" s="209"/>
      <c r="G317" s="209"/>
      <c r="H317" s="209"/>
      <c r="I317" s="209"/>
      <c r="AP317" s="407"/>
      <c r="AQ317" s="407"/>
      <c r="BK317" s="407"/>
      <c r="BY317" s="407"/>
      <c r="BZ317" s="407"/>
      <c r="CA317" s="407"/>
      <c r="CB317" s="407"/>
      <c r="CC317" s="407"/>
      <c r="CD317" s="407"/>
      <c r="CE317" s="407"/>
      <c r="CF317" s="407"/>
    </row>
    <row r="318" spans="1:84" s="627" customFormat="1" x14ac:dyDescent="0.3">
      <c r="A318" s="407"/>
      <c r="B318" s="401"/>
      <c r="C318" s="330"/>
      <c r="D318" s="209"/>
      <c r="E318" s="209"/>
      <c r="F318" s="209"/>
      <c r="G318" s="209"/>
      <c r="H318" s="209"/>
      <c r="I318" s="209"/>
      <c r="AP318" s="407"/>
      <c r="AQ318" s="407"/>
      <c r="BK318" s="407"/>
      <c r="BY318" s="407"/>
      <c r="BZ318" s="407"/>
      <c r="CA318" s="407"/>
      <c r="CB318" s="407"/>
      <c r="CC318" s="407"/>
      <c r="CD318" s="407"/>
      <c r="CE318" s="407"/>
      <c r="CF318" s="407"/>
    </row>
    <row r="319" spans="1:84" s="627" customFormat="1" x14ac:dyDescent="0.3">
      <c r="A319" s="407"/>
      <c r="B319" s="401"/>
      <c r="C319" s="330"/>
      <c r="D319" s="209"/>
      <c r="E319" s="209"/>
      <c r="F319" s="209"/>
      <c r="G319" s="209"/>
      <c r="H319" s="209"/>
      <c r="I319" s="209"/>
      <c r="AP319" s="407"/>
      <c r="AQ319" s="407"/>
      <c r="BK319" s="407"/>
      <c r="BY319" s="407"/>
      <c r="BZ319" s="407"/>
      <c r="CA319" s="407"/>
      <c r="CB319" s="407"/>
      <c r="CC319" s="407"/>
      <c r="CD319" s="407"/>
      <c r="CE319" s="407"/>
      <c r="CF319" s="407"/>
    </row>
    <row r="320" spans="1:84" s="627" customFormat="1" x14ac:dyDescent="0.3">
      <c r="A320" s="407"/>
      <c r="B320" s="401"/>
      <c r="C320" s="330"/>
      <c r="D320" s="209"/>
      <c r="E320" s="209"/>
      <c r="F320" s="209"/>
      <c r="G320" s="209"/>
      <c r="H320" s="209"/>
      <c r="I320" s="209"/>
      <c r="AP320" s="407"/>
      <c r="AQ320" s="407"/>
      <c r="BK320" s="407"/>
      <c r="BY320" s="407"/>
      <c r="BZ320" s="407"/>
      <c r="CA320" s="407"/>
      <c r="CB320" s="407"/>
      <c r="CC320" s="407"/>
      <c r="CD320" s="407"/>
      <c r="CE320" s="407"/>
      <c r="CF320" s="407"/>
    </row>
    <row r="321" spans="1:84" s="627" customFormat="1" x14ac:dyDescent="0.3">
      <c r="A321" s="407"/>
      <c r="B321" s="401"/>
      <c r="C321" s="330"/>
      <c r="D321" s="209"/>
      <c r="E321" s="209"/>
      <c r="F321" s="209"/>
      <c r="G321" s="209"/>
      <c r="H321" s="209"/>
      <c r="I321" s="209"/>
      <c r="AP321" s="407"/>
      <c r="AQ321" s="407"/>
      <c r="BK321" s="407"/>
      <c r="BY321" s="407"/>
      <c r="BZ321" s="407"/>
      <c r="CA321" s="407"/>
      <c r="CB321" s="407"/>
      <c r="CC321" s="407"/>
      <c r="CD321" s="407"/>
      <c r="CE321" s="407"/>
      <c r="CF321" s="407"/>
    </row>
    <row r="322" spans="1:84" s="627" customFormat="1" x14ac:dyDescent="0.3">
      <c r="A322" s="407"/>
      <c r="B322" s="401"/>
      <c r="C322" s="330"/>
      <c r="D322" s="209"/>
      <c r="E322" s="209"/>
      <c r="F322" s="209"/>
      <c r="G322" s="209"/>
      <c r="H322" s="209"/>
      <c r="I322" s="209"/>
      <c r="AP322" s="407"/>
      <c r="AQ322" s="407"/>
      <c r="BK322" s="407"/>
      <c r="BY322" s="407"/>
      <c r="BZ322" s="407"/>
      <c r="CA322" s="407"/>
      <c r="CB322" s="407"/>
      <c r="CC322" s="407"/>
      <c r="CD322" s="407"/>
      <c r="CE322" s="407"/>
      <c r="CF322" s="407"/>
    </row>
    <row r="323" spans="1:84" s="627" customFormat="1" x14ac:dyDescent="0.3">
      <c r="A323" s="407"/>
      <c r="B323" s="401"/>
      <c r="C323" s="330"/>
      <c r="D323" s="209"/>
      <c r="E323" s="209"/>
      <c r="F323" s="209"/>
      <c r="G323" s="209"/>
      <c r="H323" s="209"/>
      <c r="I323" s="209"/>
      <c r="AP323" s="407"/>
      <c r="AQ323" s="407"/>
      <c r="BK323" s="407"/>
      <c r="BY323" s="407"/>
      <c r="BZ323" s="407"/>
      <c r="CA323" s="407"/>
      <c r="CB323" s="407"/>
      <c r="CC323" s="407"/>
      <c r="CD323" s="407"/>
      <c r="CE323" s="407"/>
      <c r="CF323" s="407"/>
    </row>
    <row r="324" spans="1:84" s="627" customFormat="1" x14ac:dyDescent="0.3">
      <c r="A324" s="407"/>
      <c r="B324" s="401"/>
      <c r="C324" s="330"/>
      <c r="D324" s="209"/>
      <c r="E324" s="209"/>
      <c r="F324" s="209"/>
      <c r="G324" s="209"/>
      <c r="H324" s="209"/>
      <c r="I324" s="209"/>
      <c r="AP324" s="407"/>
      <c r="AQ324" s="407"/>
      <c r="BK324" s="407"/>
      <c r="BY324" s="407"/>
      <c r="BZ324" s="407"/>
      <c r="CA324" s="407"/>
      <c r="CB324" s="407"/>
      <c r="CC324" s="407"/>
      <c r="CD324" s="407"/>
      <c r="CE324" s="407"/>
      <c r="CF324" s="407"/>
    </row>
    <row r="325" spans="1:84" s="627" customFormat="1" x14ac:dyDescent="0.3">
      <c r="A325" s="407"/>
      <c r="B325" s="401"/>
      <c r="C325" s="330"/>
      <c r="D325" s="209"/>
      <c r="E325" s="209"/>
      <c r="F325" s="209"/>
      <c r="G325" s="209"/>
      <c r="H325" s="209"/>
      <c r="I325" s="209"/>
      <c r="AP325" s="407"/>
      <c r="AQ325" s="407"/>
      <c r="BK325" s="407"/>
      <c r="BY325" s="407"/>
      <c r="BZ325" s="407"/>
      <c r="CA325" s="407"/>
      <c r="CB325" s="407"/>
      <c r="CC325" s="407"/>
      <c r="CD325" s="407"/>
      <c r="CE325" s="407"/>
      <c r="CF325" s="407"/>
    </row>
    <row r="326" spans="1:84" s="627" customFormat="1" x14ac:dyDescent="0.3">
      <c r="A326" s="407"/>
      <c r="B326" s="401"/>
      <c r="C326" s="330"/>
      <c r="D326" s="209"/>
      <c r="E326" s="209"/>
      <c r="F326" s="209"/>
      <c r="G326" s="209"/>
      <c r="H326" s="209"/>
      <c r="I326" s="209"/>
      <c r="AP326" s="407"/>
      <c r="AQ326" s="407"/>
      <c r="BK326" s="407"/>
      <c r="BY326" s="407"/>
      <c r="BZ326" s="407"/>
      <c r="CA326" s="407"/>
      <c r="CB326" s="407"/>
      <c r="CC326" s="407"/>
      <c r="CD326" s="407"/>
      <c r="CE326" s="407"/>
      <c r="CF326" s="407"/>
    </row>
    <row r="327" spans="1:84" s="627" customFormat="1" x14ac:dyDescent="0.3">
      <c r="A327" s="407"/>
      <c r="B327" s="401"/>
      <c r="C327" s="330"/>
      <c r="D327" s="209"/>
      <c r="E327" s="209"/>
      <c r="F327" s="209"/>
      <c r="G327" s="209"/>
      <c r="H327" s="209"/>
      <c r="I327" s="209"/>
      <c r="AP327" s="407"/>
      <c r="AQ327" s="407"/>
      <c r="BK327" s="407"/>
      <c r="BY327" s="407"/>
      <c r="BZ327" s="407"/>
      <c r="CA327" s="407"/>
      <c r="CB327" s="407"/>
      <c r="CC327" s="407"/>
      <c r="CD327" s="407"/>
      <c r="CE327" s="407"/>
      <c r="CF327" s="407"/>
    </row>
    <row r="328" spans="1:84" s="627" customFormat="1" x14ac:dyDescent="0.3">
      <c r="A328" s="407"/>
      <c r="B328" s="401"/>
      <c r="C328" s="330"/>
      <c r="D328" s="209"/>
      <c r="E328" s="209"/>
      <c r="F328" s="209"/>
      <c r="G328" s="209"/>
      <c r="H328" s="209"/>
      <c r="I328" s="209"/>
      <c r="AP328" s="407"/>
      <c r="AQ328" s="407"/>
      <c r="BK328" s="407"/>
      <c r="BY328" s="407"/>
      <c r="BZ328" s="407"/>
      <c r="CA328" s="407"/>
      <c r="CB328" s="407"/>
      <c r="CC328" s="407"/>
      <c r="CD328" s="407"/>
      <c r="CE328" s="407"/>
      <c r="CF328" s="407"/>
    </row>
    <row r="329" spans="1:84" s="627" customFormat="1" x14ac:dyDescent="0.3">
      <c r="A329" s="407"/>
      <c r="B329" s="401"/>
      <c r="C329" s="330"/>
      <c r="D329" s="209"/>
      <c r="E329" s="209"/>
      <c r="F329" s="209"/>
      <c r="G329" s="209"/>
      <c r="H329" s="209"/>
      <c r="I329" s="209"/>
      <c r="AP329" s="407"/>
      <c r="AQ329" s="407"/>
      <c r="BK329" s="407"/>
      <c r="BY329" s="407"/>
      <c r="BZ329" s="407"/>
      <c r="CA329" s="407"/>
      <c r="CB329" s="407"/>
      <c r="CC329" s="407"/>
      <c r="CD329" s="407"/>
      <c r="CE329" s="407"/>
      <c r="CF329" s="407"/>
    </row>
    <row r="330" spans="1:84" s="627" customFormat="1" x14ac:dyDescent="0.3">
      <c r="A330" s="407"/>
      <c r="B330" s="401"/>
      <c r="C330" s="330"/>
      <c r="D330" s="209"/>
      <c r="E330" s="209"/>
      <c r="F330" s="209"/>
      <c r="G330" s="209"/>
      <c r="H330" s="209"/>
      <c r="I330" s="209"/>
      <c r="AP330" s="407"/>
      <c r="AQ330" s="407"/>
      <c r="BK330" s="407"/>
      <c r="BY330" s="407"/>
      <c r="BZ330" s="407"/>
      <c r="CA330" s="407"/>
      <c r="CB330" s="407"/>
      <c r="CC330" s="407"/>
      <c r="CD330" s="407"/>
      <c r="CE330" s="407"/>
      <c r="CF330" s="407"/>
    </row>
    <row r="331" spans="1:84" s="627" customFormat="1" x14ac:dyDescent="0.3">
      <c r="A331" s="407"/>
      <c r="B331" s="401"/>
      <c r="C331" s="330"/>
      <c r="D331" s="209"/>
      <c r="E331" s="209"/>
      <c r="F331" s="209"/>
      <c r="G331" s="209"/>
      <c r="H331" s="209"/>
      <c r="I331" s="209"/>
      <c r="AP331" s="407"/>
      <c r="AQ331" s="407"/>
      <c r="BK331" s="407"/>
      <c r="BY331" s="407"/>
      <c r="BZ331" s="407"/>
      <c r="CA331" s="407"/>
      <c r="CB331" s="407"/>
      <c r="CC331" s="407"/>
      <c r="CD331" s="407"/>
      <c r="CE331" s="407"/>
      <c r="CF331" s="407"/>
    </row>
    <row r="332" spans="1:84" s="627" customFormat="1" x14ac:dyDescent="0.3">
      <c r="A332" s="407"/>
      <c r="B332" s="401"/>
      <c r="C332" s="330"/>
      <c r="D332" s="209"/>
      <c r="E332" s="209"/>
      <c r="F332" s="209"/>
      <c r="G332" s="209"/>
      <c r="H332" s="209"/>
      <c r="I332" s="209"/>
      <c r="AP332" s="407"/>
      <c r="AQ332" s="407"/>
      <c r="BK332" s="407"/>
      <c r="BY332" s="407"/>
      <c r="BZ332" s="407"/>
      <c r="CA332" s="407"/>
      <c r="CB332" s="407"/>
      <c r="CC332" s="407"/>
      <c r="CD332" s="407"/>
      <c r="CE332" s="407"/>
      <c r="CF332" s="407"/>
    </row>
    <row r="333" spans="1:84" s="627" customFormat="1" x14ac:dyDescent="0.3">
      <c r="A333" s="407"/>
      <c r="B333" s="401"/>
      <c r="C333" s="330"/>
      <c r="D333" s="209"/>
      <c r="E333" s="209"/>
      <c r="F333" s="209"/>
      <c r="G333" s="209"/>
      <c r="H333" s="209"/>
      <c r="I333" s="209"/>
      <c r="AP333" s="407"/>
      <c r="AQ333" s="407"/>
      <c r="BK333" s="407"/>
      <c r="BY333" s="407"/>
      <c r="BZ333" s="407"/>
      <c r="CA333" s="407"/>
      <c r="CB333" s="407"/>
      <c r="CC333" s="407"/>
      <c r="CD333" s="407"/>
      <c r="CE333" s="407"/>
      <c r="CF333" s="407"/>
    </row>
    <row r="334" spans="1:84" s="627" customFormat="1" x14ac:dyDescent="0.3">
      <c r="A334" s="407"/>
      <c r="B334" s="401"/>
      <c r="C334" s="330"/>
      <c r="D334" s="209"/>
      <c r="E334" s="209"/>
      <c r="F334" s="209"/>
      <c r="G334" s="209"/>
      <c r="H334" s="209"/>
      <c r="I334" s="209"/>
      <c r="AP334" s="407"/>
      <c r="AQ334" s="407"/>
      <c r="BK334" s="407"/>
      <c r="BY334" s="407"/>
      <c r="BZ334" s="407"/>
      <c r="CA334" s="407"/>
      <c r="CB334" s="407"/>
      <c r="CC334" s="407"/>
      <c r="CD334" s="407"/>
      <c r="CE334" s="407"/>
      <c r="CF334" s="407"/>
    </row>
    <row r="335" spans="1:84" s="627" customFormat="1" x14ac:dyDescent="0.3">
      <c r="A335" s="407"/>
      <c r="B335" s="401"/>
      <c r="C335" s="330"/>
      <c r="D335" s="209"/>
      <c r="E335" s="209"/>
      <c r="F335" s="209"/>
      <c r="G335" s="209"/>
      <c r="H335" s="209"/>
      <c r="I335" s="209"/>
      <c r="AP335" s="407"/>
      <c r="AQ335" s="407"/>
      <c r="BK335" s="407"/>
      <c r="BY335" s="407"/>
      <c r="BZ335" s="407"/>
      <c r="CA335" s="407"/>
      <c r="CB335" s="407"/>
      <c r="CC335" s="407"/>
      <c r="CD335" s="407"/>
      <c r="CE335" s="407"/>
      <c r="CF335" s="407"/>
    </row>
    <row r="336" spans="1:84" s="627" customFormat="1" x14ac:dyDescent="0.3">
      <c r="A336" s="407"/>
      <c r="B336" s="401"/>
      <c r="C336" s="330"/>
      <c r="D336" s="209"/>
      <c r="E336" s="209"/>
      <c r="F336" s="209"/>
      <c r="G336" s="209"/>
      <c r="H336" s="209"/>
      <c r="I336" s="209"/>
      <c r="AP336" s="407"/>
      <c r="AQ336" s="407"/>
      <c r="BK336" s="407"/>
      <c r="BY336" s="407"/>
      <c r="BZ336" s="407"/>
      <c r="CA336" s="407"/>
      <c r="CB336" s="407"/>
      <c r="CC336" s="407"/>
      <c r="CD336" s="407"/>
      <c r="CE336" s="407"/>
      <c r="CF336" s="407"/>
    </row>
    <row r="337" spans="1:84" s="627" customFormat="1" x14ac:dyDescent="0.3">
      <c r="A337" s="407"/>
      <c r="B337" s="401"/>
      <c r="C337" s="330"/>
      <c r="D337" s="209"/>
      <c r="E337" s="209"/>
      <c r="F337" s="209"/>
      <c r="G337" s="209"/>
      <c r="H337" s="209"/>
      <c r="I337" s="209"/>
      <c r="AP337" s="407"/>
      <c r="AQ337" s="407"/>
      <c r="BK337" s="407"/>
      <c r="BY337" s="407"/>
      <c r="BZ337" s="407"/>
      <c r="CA337" s="407"/>
      <c r="CB337" s="407"/>
      <c r="CC337" s="407"/>
      <c r="CD337" s="407"/>
      <c r="CE337" s="407"/>
      <c r="CF337" s="407"/>
    </row>
    <row r="338" spans="1:84" s="627" customFormat="1" x14ac:dyDescent="0.3">
      <c r="A338" s="407"/>
      <c r="B338" s="401"/>
      <c r="C338" s="330"/>
      <c r="D338" s="209"/>
      <c r="E338" s="209"/>
      <c r="F338" s="209"/>
      <c r="G338" s="209"/>
      <c r="H338" s="209"/>
      <c r="I338" s="209"/>
      <c r="AP338" s="407"/>
      <c r="AQ338" s="407"/>
      <c r="BK338" s="407"/>
      <c r="BY338" s="407"/>
      <c r="BZ338" s="407"/>
      <c r="CA338" s="407"/>
      <c r="CB338" s="407"/>
      <c r="CC338" s="407"/>
      <c r="CD338" s="407"/>
      <c r="CE338" s="407"/>
      <c r="CF338" s="407"/>
    </row>
    <row r="339" spans="1:84" s="627" customFormat="1" x14ac:dyDescent="0.3">
      <c r="A339" s="407"/>
      <c r="B339" s="401"/>
      <c r="C339" s="330"/>
      <c r="D339" s="209"/>
      <c r="E339" s="209"/>
      <c r="F339" s="209"/>
      <c r="G339" s="209"/>
      <c r="H339" s="209"/>
      <c r="I339" s="209"/>
      <c r="AP339" s="407"/>
      <c r="AQ339" s="407"/>
      <c r="BK339" s="407"/>
      <c r="BY339" s="407"/>
      <c r="BZ339" s="407"/>
      <c r="CA339" s="407"/>
      <c r="CB339" s="407"/>
      <c r="CC339" s="407"/>
      <c r="CD339" s="407"/>
      <c r="CE339" s="407"/>
      <c r="CF339" s="407"/>
    </row>
    <row r="340" spans="1:84" s="627" customFormat="1" x14ac:dyDescent="0.3">
      <c r="A340" s="407"/>
      <c r="B340" s="401"/>
      <c r="C340" s="330"/>
      <c r="D340" s="209"/>
      <c r="E340" s="209"/>
      <c r="F340" s="209"/>
      <c r="G340" s="209"/>
      <c r="H340" s="209"/>
      <c r="I340" s="209"/>
      <c r="AP340" s="407"/>
      <c r="AQ340" s="407"/>
      <c r="BK340" s="407"/>
      <c r="BY340" s="407"/>
      <c r="BZ340" s="407"/>
      <c r="CA340" s="407"/>
      <c r="CB340" s="407"/>
      <c r="CC340" s="407"/>
      <c r="CD340" s="407"/>
      <c r="CE340" s="407"/>
      <c r="CF340" s="407"/>
    </row>
    <row r="341" spans="1:84" s="627" customFormat="1" x14ac:dyDescent="0.3">
      <c r="A341" s="407"/>
      <c r="B341" s="401"/>
      <c r="C341" s="330"/>
      <c r="D341" s="209"/>
      <c r="E341" s="209"/>
      <c r="F341" s="209"/>
      <c r="G341" s="209"/>
      <c r="H341" s="209"/>
      <c r="I341" s="209"/>
      <c r="AP341" s="407"/>
      <c r="AQ341" s="407"/>
      <c r="BK341" s="407"/>
      <c r="BY341" s="407"/>
      <c r="BZ341" s="407"/>
      <c r="CA341" s="407"/>
      <c r="CB341" s="407"/>
      <c r="CC341" s="407"/>
      <c r="CD341" s="407"/>
      <c r="CE341" s="407"/>
      <c r="CF341" s="407"/>
    </row>
    <row r="342" spans="1:84" s="627" customFormat="1" x14ac:dyDescent="0.3">
      <c r="A342" s="407"/>
      <c r="B342" s="401"/>
      <c r="C342" s="330"/>
      <c r="D342" s="209"/>
      <c r="E342" s="209"/>
      <c r="F342" s="209"/>
      <c r="G342" s="209"/>
      <c r="H342" s="209"/>
      <c r="I342" s="209"/>
      <c r="AP342" s="407"/>
      <c r="AQ342" s="407"/>
      <c r="BK342" s="407"/>
      <c r="BY342" s="407"/>
      <c r="BZ342" s="407"/>
      <c r="CA342" s="407"/>
      <c r="CB342" s="407"/>
      <c r="CC342" s="407"/>
      <c r="CD342" s="407"/>
      <c r="CE342" s="407"/>
      <c r="CF342" s="407"/>
    </row>
    <row r="343" spans="1:84" s="627" customFormat="1" x14ac:dyDescent="0.3">
      <c r="A343" s="407"/>
      <c r="B343" s="401"/>
      <c r="C343" s="330"/>
      <c r="D343" s="209"/>
      <c r="E343" s="209"/>
      <c r="F343" s="209"/>
      <c r="G343" s="209"/>
      <c r="H343" s="209"/>
      <c r="I343" s="209"/>
      <c r="AP343" s="407"/>
      <c r="AQ343" s="407"/>
      <c r="BK343" s="407"/>
      <c r="BY343" s="407"/>
      <c r="BZ343" s="407"/>
      <c r="CA343" s="407"/>
      <c r="CB343" s="407"/>
      <c r="CC343" s="407"/>
      <c r="CD343" s="407"/>
      <c r="CE343" s="407"/>
      <c r="CF343" s="407"/>
    </row>
    <row r="344" spans="1:84" s="627" customFormat="1" x14ac:dyDescent="0.3">
      <c r="A344" s="407"/>
      <c r="B344" s="401"/>
      <c r="C344" s="330"/>
      <c r="D344" s="209"/>
      <c r="E344" s="209"/>
      <c r="F344" s="209"/>
      <c r="G344" s="209"/>
      <c r="H344" s="209"/>
      <c r="I344" s="209"/>
      <c r="AP344" s="407"/>
      <c r="AQ344" s="407"/>
      <c r="BK344" s="407"/>
      <c r="BY344" s="407"/>
      <c r="BZ344" s="407"/>
      <c r="CA344" s="407"/>
      <c r="CB344" s="407"/>
      <c r="CC344" s="407"/>
      <c r="CD344" s="407"/>
      <c r="CE344" s="407"/>
      <c r="CF344" s="407"/>
    </row>
    <row r="345" spans="1:84" s="627" customFormat="1" x14ac:dyDescent="0.3">
      <c r="A345" s="407"/>
      <c r="B345" s="401"/>
      <c r="C345" s="330"/>
      <c r="D345" s="209"/>
      <c r="E345" s="209"/>
      <c r="F345" s="209"/>
      <c r="G345" s="209"/>
      <c r="H345" s="209"/>
      <c r="I345" s="209"/>
      <c r="AP345" s="407"/>
      <c r="AQ345" s="407"/>
      <c r="BK345" s="407"/>
      <c r="BY345" s="407"/>
      <c r="BZ345" s="407"/>
      <c r="CA345" s="407"/>
      <c r="CB345" s="407"/>
      <c r="CC345" s="407"/>
      <c r="CD345" s="407"/>
      <c r="CE345" s="407"/>
      <c r="CF345" s="407"/>
    </row>
    <row r="346" spans="1:84" s="627" customFormat="1" x14ac:dyDescent="0.3">
      <c r="A346" s="407"/>
      <c r="B346" s="401"/>
      <c r="C346" s="330"/>
      <c r="D346" s="209"/>
      <c r="E346" s="209"/>
      <c r="F346" s="209"/>
      <c r="G346" s="209"/>
      <c r="H346" s="209"/>
      <c r="I346" s="209"/>
      <c r="AP346" s="407"/>
      <c r="AQ346" s="407"/>
      <c r="BK346" s="407"/>
      <c r="BY346" s="407"/>
      <c r="BZ346" s="407"/>
      <c r="CA346" s="407"/>
      <c r="CB346" s="407"/>
      <c r="CC346" s="407"/>
      <c r="CD346" s="407"/>
      <c r="CE346" s="407"/>
      <c r="CF346" s="407"/>
    </row>
    <row r="347" spans="1:84" s="627" customFormat="1" x14ac:dyDescent="0.3">
      <c r="A347" s="407"/>
      <c r="B347" s="401"/>
      <c r="C347" s="330"/>
      <c r="D347" s="209"/>
      <c r="E347" s="209"/>
      <c r="F347" s="209"/>
      <c r="G347" s="209"/>
      <c r="H347" s="209"/>
      <c r="I347" s="209"/>
      <c r="AP347" s="407"/>
      <c r="AQ347" s="407"/>
      <c r="BK347" s="407"/>
      <c r="BY347" s="407"/>
      <c r="BZ347" s="407"/>
      <c r="CA347" s="407"/>
      <c r="CB347" s="407"/>
      <c r="CC347" s="407"/>
      <c r="CD347" s="407"/>
      <c r="CE347" s="407"/>
      <c r="CF347" s="407"/>
    </row>
    <row r="348" spans="1:84" s="627" customFormat="1" x14ac:dyDescent="0.3">
      <c r="A348" s="407"/>
      <c r="B348" s="401"/>
      <c r="C348" s="330"/>
      <c r="D348" s="209"/>
      <c r="E348" s="209"/>
      <c r="F348" s="209"/>
      <c r="G348" s="209"/>
      <c r="H348" s="209"/>
      <c r="I348" s="209"/>
      <c r="AP348" s="407"/>
      <c r="AQ348" s="407"/>
      <c r="BK348" s="407"/>
      <c r="BY348" s="407"/>
      <c r="BZ348" s="407"/>
      <c r="CA348" s="407"/>
      <c r="CB348" s="407"/>
      <c r="CC348" s="407"/>
      <c r="CD348" s="407"/>
      <c r="CE348" s="407"/>
      <c r="CF348" s="407"/>
    </row>
    <row r="349" spans="1:84" s="627" customFormat="1" x14ac:dyDescent="0.3">
      <c r="A349" s="407"/>
      <c r="B349" s="401"/>
      <c r="C349" s="330"/>
      <c r="D349" s="209"/>
      <c r="E349" s="209"/>
      <c r="F349" s="209"/>
      <c r="G349" s="209"/>
      <c r="H349" s="209"/>
      <c r="I349" s="209"/>
      <c r="AP349" s="407"/>
      <c r="AQ349" s="407"/>
      <c r="BK349" s="407"/>
      <c r="BY349" s="407"/>
      <c r="BZ349" s="407"/>
      <c r="CA349" s="407"/>
      <c r="CB349" s="407"/>
      <c r="CC349" s="407"/>
      <c r="CD349" s="407"/>
      <c r="CE349" s="407"/>
      <c r="CF349" s="407"/>
    </row>
    <row r="350" spans="1:84" s="627" customFormat="1" x14ac:dyDescent="0.3">
      <c r="A350" s="407"/>
      <c r="B350" s="401"/>
      <c r="C350" s="330"/>
      <c r="D350" s="209"/>
      <c r="E350" s="209"/>
      <c r="F350" s="209"/>
      <c r="G350" s="209"/>
      <c r="H350" s="209"/>
      <c r="I350" s="209"/>
      <c r="AP350" s="407"/>
      <c r="AQ350" s="407"/>
      <c r="BK350" s="407"/>
      <c r="BY350" s="407"/>
      <c r="BZ350" s="407"/>
      <c r="CA350" s="407"/>
      <c r="CB350" s="407"/>
      <c r="CC350" s="407"/>
      <c r="CD350" s="407"/>
      <c r="CE350" s="407"/>
      <c r="CF350" s="407"/>
    </row>
    <row r="351" spans="1:84" s="627" customFormat="1" x14ac:dyDescent="0.3">
      <c r="A351" s="407"/>
      <c r="B351" s="401"/>
      <c r="C351" s="330"/>
      <c r="D351" s="209"/>
      <c r="E351" s="209"/>
      <c r="F351" s="209"/>
      <c r="G351" s="209"/>
      <c r="H351" s="209"/>
      <c r="I351" s="209"/>
      <c r="AP351" s="407"/>
      <c r="AQ351" s="407"/>
      <c r="BK351" s="407"/>
      <c r="BY351" s="407"/>
      <c r="BZ351" s="407"/>
      <c r="CA351" s="407"/>
      <c r="CB351" s="407"/>
      <c r="CC351" s="407"/>
      <c r="CD351" s="407"/>
      <c r="CE351" s="407"/>
      <c r="CF351" s="407"/>
    </row>
    <row r="352" spans="1:84" s="627" customFormat="1" x14ac:dyDescent="0.3">
      <c r="A352" s="407"/>
      <c r="B352" s="401"/>
      <c r="C352" s="330"/>
      <c r="D352" s="209"/>
      <c r="E352" s="209"/>
      <c r="F352" s="209"/>
      <c r="G352" s="209"/>
      <c r="H352" s="209"/>
      <c r="I352" s="209"/>
      <c r="AP352" s="407"/>
      <c r="AQ352" s="407"/>
      <c r="BK352" s="407"/>
      <c r="BY352" s="407"/>
      <c r="BZ352" s="407"/>
      <c r="CA352" s="407"/>
      <c r="CB352" s="407"/>
      <c r="CC352" s="407"/>
      <c r="CD352" s="407"/>
      <c r="CE352" s="407"/>
      <c r="CF352" s="407"/>
    </row>
    <row r="353" spans="1:84" s="627" customFormat="1" x14ac:dyDescent="0.3">
      <c r="A353" s="407"/>
      <c r="B353" s="401"/>
      <c r="C353" s="330"/>
      <c r="D353" s="209"/>
      <c r="E353" s="209"/>
      <c r="F353" s="209"/>
      <c r="G353" s="209"/>
      <c r="H353" s="209"/>
      <c r="I353" s="209"/>
      <c r="AP353" s="407"/>
      <c r="AQ353" s="407"/>
      <c r="BK353" s="407"/>
      <c r="BY353" s="407"/>
      <c r="BZ353" s="407"/>
      <c r="CA353" s="407"/>
      <c r="CB353" s="407"/>
      <c r="CC353" s="407"/>
      <c r="CD353" s="407"/>
      <c r="CE353" s="407"/>
      <c r="CF353" s="407"/>
    </row>
    <row r="354" spans="1:84" s="627" customFormat="1" x14ac:dyDescent="0.3">
      <c r="A354" s="407"/>
      <c r="B354" s="401"/>
      <c r="C354" s="330"/>
      <c r="D354" s="209"/>
      <c r="E354" s="209"/>
      <c r="F354" s="209"/>
      <c r="G354" s="209"/>
      <c r="H354" s="209"/>
      <c r="I354" s="209"/>
      <c r="AP354" s="407"/>
      <c r="AQ354" s="407"/>
      <c r="BK354" s="407"/>
      <c r="BY354" s="407"/>
      <c r="BZ354" s="407"/>
      <c r="CA354" s="407"/>
      <c r="CB354" s="407"/>
      <c r="CC354" s="407"/>
      <c r="CD354" s="407"/>
      <c r="CE354" s="407"/>
      <c r="CF354" s="407"/>
    </row>
    <row r="355" spans="1:84" s="627" customFormat="1" x14ac:dyDescent="0.3">
      <c r="A355" s="407"/>
      <c r="B355" s="401"/>
      <c r="C355" s="330"/>
      <c r="D355" s="209"/>
      <c r="E355" s="209"/>
      <c r="F355" s="209"/>
      <c r="G355" s="209"/>
      <c r="H355" s="209"/>
      <c r="I355" s="209"/>
      <c r="AP355" s="407"/>
      <c r="AQ355" s="407"/>
      <c r="BK355" s="407"/>
      <c r="BY355" s="407"/>
      <c r="BZ355" s="407"/>
      <c r="CA355" s="407"/>
      <c r="CB355" s="407"/>
      <c r="CC355" s="407"/>
      <c r="CD355" s="407"/>
      <c r="CE355" s="407"/>
      <c r="CF355" s="407"/>
    </row>
    <row r="356" spans="1:84" s="627" customFormat="1" x14ac:dyDescent="0.3">
      <c r="A356" s="407"/>
      <c r="B356" s="401"/>
      <c r="C356" s="330"/>
      <c r="D356" s="209"/>
      <c r="E356" s="209"/>
      <c r="F356" s="209"/>
      <c r="G356" s="209"/>
      <c r="H356" s="209"/>
      <c r="I356" s="209"/>
      <c r="AP356" s="407"/>
      <c r="AQ356" s="407"/>
      <c r="BK356" s="407"/>
      <c r="BY356" s="407"/>
      <c r="BZ356" s="407"/>
      <c r="CA356" s="407"/>
      <c r="CB356" s="407"/>
      <c r="CC356" s="407"/>
      <c r="CD356" s="407"/>
      <c r="CE356" s="407"/>
      <c r="CF356" s="407"/>
    </row>
    <row r="357" spans="1:84" s="627" customFormat="1" x14ac:dyDescent="0.3">
      <c r="A357" s="407"/>
      <c r="B357" s="401"/>
      <c r="C357" s="330"/>
      <c r="D357" s="209"/>
      <c r="E357" s="209"/>
      <c r="F357" s="209"/>
      <c r="G357" s="209"/>
      <c r="H357" s="209"/>
      <c r="I357" s="209"/>
      <c r="AP357" s="407"/>
      <c r="AQ357" s="407"/>
      <c r="BK357" s="407"/>
      <c r="BY357" s="407"/>
      <c r="BZ357" s="407"/>
      <c r="CA357" s="407"/>
      <c r="CB357" s="407"/>
      <c r="CC357" s="407"/>
      <c r="CD357" s="407"/>
      <c r="CE357" s="407"/>
      <c r="CF357" s="407"/>
    </row>
    <row r="358" spans="1:84" s="627" customFormat="1" x14ac:dyDescent="0.3">
      <c r="A358" s="407"/>
      <c r="B358" s="401"/>
      <c r="C358" s="330"/>
      <c r="D358" s="209"/>
      <c r="E358" s="209"/>
      <c r="F358" s="209"/>
      <c r="G358" s="209"/>
      <c r="H358" s="209"/>
      <c r="I358" s="209"/>
      <c r="AP358" s="407"/>
      <c r="AQ358" s="407"/>
      <c r="BK358" s="407"/>
      <c r="BY358" s="407"/>
      <c r="BZ358" s="407"/>
      <c r="CA358" s="407"/>
      <c r="CB358" s="407"/>
      <c r="CC358" s="407"/>
      <c r="CD358" s="407"/>
      <c r="CE358" s="407"/>
      <c r="CF358" s="407"/>
    </row>
    <row r="359" spans="1:84" s="627" customFormat="1" x14ac:dyDescent="0.3">
      <c r="A359" s="407"/>
      <c r="B359" s="401"/>
      <c r="C359" s="330"/>
      <c r="D359" s="209"/>
      <c r="E359" s="209"/>
      <c r="F359" s="209"/>
      <c r="G359" s="209"/>
      <c r="H359" s="209"/>
      <c r="I359" s="209"/>
      <c r="AP359" s="407"/>
      <c r="AQ359" s="407"/>
      <c r="BK359" s="407"/>
      <c r="BY359" s="407"/>
      <c r="BZ359" s="407"/>
      <c r="CA359" s="407"/>
      <c r="CB359" s="407"/>
      <c r="CC359" s="407"/>
      <c r="CD359" s="407"/>
      <c r="CE359" s="407"/>
      <c r="CF359" s="407"/>
    </row>
    <row r="360" spans="1:84" s="627" customFormat="1" x14ac:dyDescent="0.3">
      <c r="A360" s="407"/>
      <c r="B360" s="401"/>
      <c r="C360" s="330"/>
      <c r="D360" s="209"/>
      <c r="E360" s="209"/>
      <c r="F360" s="209"/>
      <c r="G360" s="209"/>
      <c r="H360" s="209"/>
      <c r="I360" s="209"/>
      <c r="AP360" s="407"/>
      <c r="AQ360" s="407"/>
      <c r="BK360" s="407"/>
      <c r="BY360" s="407"/>
      <c r="BZ360" s="407"/>
      <c r="CA360" s="407"/>
      <c r="CB360" s="407"/>
      <c r="CC360" s="407"/>
      <c r="CD360" s="407"/>
      <c r="CE360" s="407"/>
      <c r="CF360" s="407"/>
    </row>
    <row r="361" spans="1:84" s="627" customFormat="1" x14ac:dyDescent="0.3">
      <c r="A361" s="407"/>
      <c r="B361" s="401"/>
      <c r="C361" s="330"/>
      <c r="D361" s="209"/>
      <c r="E361" s="209"/>
      <c r="F361" s="209"/>
      <c r="G361" s="209"/>
      <c r="H361" s="209"/>
      <c r="I361" s="209"/>
      <c r="AP361" s="407"/>
      <c r="AQ361" s="407"/>
      <c r="BK361" s="407"/>
      <c r="BY361" s="407"/>
      <c r="BZ361" s="407"/>
      <c r="CA361" s="407"/>
      <c r="CB361" s="407"/>
      <c r="CC361" s="407"/>
      <c r="CD361" s="407"/>
      <c r="CE361" s="407"/>
      <c r="CF361" s="407"/>
    </row>
    <row r="362" spans="1:84" s="627" customFormat="1" x14ac:dyDescent="0.3">
      <c r="A362" s="407"/>
      <c r="B362" s="401"/>
      <c r="C362" s="330"/>
      <c r="D362" s="209"/>
      <c r="E362" s="209"/>
      <c r="F362" s="209"/>
      <c r="G362" s="209"/>
      <c r="H362" s="209"/>
      <c r="I362" s="209"/>
      <c r="AP362" s="407"/>
      <c r="AQ362" s="407"/>
      <c r="BK362" s="407"/>
      <c r="BY362" s="407"/>
      <c r="BZ362" s="407"/>
      <c r="CA362" s="407"/>
      <c r="CB362" s="407"/>
      <c r="CC362" s="407"/>
      <c r="CD362" s="407"/>
      <c r="CE362" s="407"/>
      <c r="CF362" s="407"/>
    </row>
    <row r="363" spans="1:84" s="627" customFormat="1" x14ac:dyDescent="0.3">
      <c r="A363" s="407"/>
      <c r="B363" s="401"/>
      <c r="C363" s="330"/>
      <c r="D363" s="209"/>
      <c r="E363" s="209"/>
      <c r="F363" s="209"/>
      <c r="G363" s="209"/>
      <c r="H363" s="209"/>
      <c r="I363" s="209"/>
      <c r="AP363" s="407"/>
      <c r="AQ363" s="407"/>
      <c r="BK363" s="407"/>
      <c r="BY363" s="407"/>
      <c r="BZ363" s="407"/>
      <c r="CA363" s="407"/>
      <c r="CB363" s="407"/>
      <c r="CC363" s="407"/>
      <c r="CD363" s="407"/>
      <c r="CE363" s="407"/>
      <c r="CF363" s="407"/>
    </row>
    <row r="364" spans="1:84" s="627" customFormat="1" x14ac:dyDescent="0.3">
      <c r="A364" s="407"/>
      <c r="B364" s="401"/>
      <c r="C364" s="330"/>
      <c r="D364" s="209"/>
      <c r="E364" s="209"/>
      <c r="F364" s="209"/>
      <c r="G364" s="209"/>
      <c r="H364" s="209"/>
      <c r="I364" s="209"/>
      <c r="AP364" s="407"/>
      <c r="AQ364" s="407"/>
      <c r="BK364" s="407"/>
      <c r="BY364" s="407"/>
      <c r="BZ364" s="407"/>
      <c r="CA364" s="407"/>
      <c r="CB364" s="407"/>
      <c r="CC364" s="407"/>
      <c r="CD364" s="407"/>
      <c r="CE364" s="407"/>
      <c r="CF364" s="407"/>
    </row>
    <row r="365" spans="1:84" s="627" customFormat="1" x14ac:dyDescent="0.3">
      <c r="A365" s="407"/>
      <c r="B365" s="401"/>
      <c r="C365" s="330"/>
      <c r="D365" s="209"/>
      <c r="E365" s="209"/>
      <c r="F365" s="209"/>
      <c r="G365" s="209"/>
      <c r="H365" s="209"/>
      <c r="I365" s="209"/>
      <c r="AP365" s="407"/>
      <c r="AQ365" s="407"/>
      <c r="BK365" s="407"/>
      <c r="BY365" s="407"/>
      <c r="BZ365" s="407"/>
      <c r="CA365" s="407"/>
      <c r="CB365" s="407"/>
      <c r="CC365" s="407"/>
      <c r="CD365" s="407"/>
      <c r="CE365" s="407"/>
      <c r="CF365" s="407"/>
    </row>
    <row r="366" spans="1:84" s="627" customFormat="1" x14ac:dyDescent="0.3">
      <c r="A366" s="407"/>
      <c r="B366" s="401"/>
      <c r="C366" s="330"/>
      <c r="D366" s="209"/>
      <c r="E366" s="209"/>
      <c r="F366" s="209"/>
      <c r="G366" s="209"/>
      <c r="H366" s="209"/>
      <c r="I366" s="209"/>
      <c r="AP366" s="407"/>
      <c r="AQ366" s="407"/>
      <c r="BK366" s="407"/>
      <c r="BY366" s="407"/>
      <c r="BZ366" s="407"/>
      <c r="CA366" s="407"/>
      <c r="CB366" s="407"/>
      <c r="CC366" s="407"/>
      <c r="CD366" s="407"/>
      <c r="CE366" s="407"/>
      <c r="CF366" s="407"/>
    </row>
    <row r="367" spans="1:84" s="627" customFormat="1" x14ac:dyDescent="0.3">
      <c r="A367" s="407"/>
      <c r="B367" s="401"/>
      <c r="C367" s="330"/>
      <c r="D367" s="209"/>
      <c r="E367" s="209"/>
      <c r="F367" s="209"/>
      <c r="G367" s="209"/>
      <c r="H367" s="209"/>
      <c r="I367" s="209"/>
      <c r="AP367" s="407"/>
      <c r="AQ367" s="407"/>
      <c r="BK367" s="407"/>
      <c r="BY367" s="407"/>
      <c r="BZ367" s="407"/>
      <c r="CA367" s="407"/>
      <c r="CB367" s="407"/>
      <c r="CC367" s="407"/>
      <c r="CD367" s="407"/>
      <c r="CE367" s="407"/>
      <c r="CF367" s="407"/>
    </row>
    <row r="368" spans="1:84" s="627" customFormat="1" x14ac:dyDescent="0.3">
      <c r="A368" s="407"/>
      <c r="B368" s="401"/>
      <c r="C368" s="330"/>
      <c r="D368" s="209"/>
      <c r="E368" s="209"/>
      <c r="F368" s="209"/>
      <c r="G368" s="209"/>
      <c r="H368" s="209"/>
      <c r="I368" s="209"/>
      <c r="AP368" s="407"/>
      <c r="AQ368" s="407"/>
      <c r="BK368" s="407"/>
      <c r="BY368" s="407"/>
      <c r="BZ368" s="407"/>
      <c r="CA368" s="407"/>
      <c r="CB368" s="407"/>
      <c r="CC368" s="407"/>
      <c r="CD368" s="407"/>
      <c r="CE368" s="407"/>
      <c r="CF368" s="407"/>
    </row>
    <row r="369" spans="1:84" s="627" customFormat="1" x14ac:dyDescent="0.3">
      <c r="A369" s="407"/>
      <c r="B369" s="401"/>
      <c r="C369" s="330"/>
      <c r="D369" s="209"/>
      <c r="E369" s="209"/>
      <c r="F369" s="209"/>
      <c r="G369" s="209"/>
      <c r="H369" s="209"/>
      <c r="I369" s="209"/>
      <c r="AP369" s="407"/>
      <c r="AQ369" s="407"/>
      <c r="BK369" s="407"/>
      <c r="BY369" s="407"/>
      <c r="BZ369" s="407"/>
      <c r="CA369" s="407"/>
      <c r="CB369" s="407"/>
      <c r="CC369" s="407"/>
      <c r="CD369" s="407"/>
      <c r="CE369" s="407"/>
      <c r="CF369" s="407"/>
    </row>
    <row r="370" spans="1:84" s="627" customFormat="1" x14ac:dyDescent="0.3">
      <c r="A370" s="407"/>
      <c r="B370" s="401"/>
      <c r="C370" s="330"/>
      <c r="D370" s="209"/>
      <c r="E370" s="209"/>
      <c r="F370" s="209"/>
      <c r="G370" s="209"/>
      <c r="H370" s="209"/>
      <c r="I370" s="209"/>
      <c r="AP370" s="407"/>
      <c r="AQ370" s="407"/>
      <c r="BK370" s="407"/>
      <c r="BY370" s="407"/>
      <c r="BZ370" s="407"/>
      <c r="CA370" s="407"/>
      <c r="CB370" s="407"/>
      <c r="CC370" s="407"/>
      <c r="CD370" s="407"/>
      <c r="CE370" s="407"/>
      <c r="CF370" s="407"/>
    </row>
    <row r="371" spans="1:84" s="627" customFormat="1" x14ac:dyDescent="0.3">
      <c r="A371" s="407"/>
      <c r="B371" s="401"/>
      <c r="C371" s="330"/>
      <c r="D371" s="209"/>
      <c r="E371" s="209"/>
      <c r="F371" s="209"/>
      <c r="G371" s="209"/>
      <c r="H371" s="209"/>
      <c r="I371" s="209"/>
      <c r="AP371" s="407"/>
      <c r="AQ371" s="407"/>
      <c r="BK371" s="407"/>
      <c r="BY371" s="407"/>
      <c r="BZ371" s="407"/>
      <c r="CA371" s="407"/>
      <c r="CB371" s="407"/>
      <c r="CC371" s="407"/>
      <c r="CD371" s="407"/>
      <c r="CE371" s="407"/>
      <c r="CF371" s="407"/>
    </row>
    <row r="372" spans="1:84" s="627" customFormat="1" x14ac:dyDescent="0.3">
      <c r="A372" s="407"/>
      <c r="B372" s="401"/>
      <c r="C372" s="330"/>
      <c r="D372" s="209"/>
      <c r="E372" s="209"/>
      <c r="F372" s="209"/>
      <c r="G372" s="209"/>
      <c r="H372" s="209"/>
      <c r="I372" s="209"/>
      <c r="AP372" s="407"/>
      <c r="AQ372" s="407"/>
      <c r="BK372" s="407"/>
      <c r="BY372" s="407"/>
      <c r="BZ372" s="407"/>
      <c r="CA372" s="407"/>
      <c r="CB372" s="407"/>
      <c r="CC372" s="407"/>
      <c r="CD372" s="407"/>
      <c r="CE372" s="407"/>
      <c r="CF372" s="407"/>
    </row>
    <row r="373" spans="1:84" s="627" customFormat="1" x14ac:dyDescent="0.3">
      <c r="A373" s="407"/>
      <c r="B373" s="401"/>
      <c r="C373" s="330"/>
      <c r="D373" s="209"/>
      <c r="E373" s="209"/>
      <c r="F373" s="209"/>
      <c r="G373" s="209"/>
      <c r="H373" s="209"/>
      <c r="I373" s="209"/>
      <c r="AP373" s="407"/>
      <c r="AQ373" s="407"/>
      <c r="BK373" s="407"/>
      <c r="BY373" s="407"/>
      <c r="BZ373" s="407"/>
      <c r="CA373" s="407"/>
      <c r="CB373" s="407"/>
      <c r="CC373" s="407"/>
      <c r="CD373" s="407"/>
      <c r="CE373" s="407"/>
      <c r="CF373" s="407"/>
    </row>
    <row r="374" spans="1:84" s="627" customFormat="1" x14ac:dyDescent="0.3">
      <c r="A374" s="407"/>
      <c r="B374" s="401"/>
      <c r="C374" s="330"/>
      <c r="D374" s="209"/>
      <c r="E374" s="209"/>
      <c r="F374" s="209"/>
      <c r="G374" s="209"/>
      <c r="H374" s="209"/>
      <c r="I374" s="209"/>
      <c r="AP374" s="407"/>
      <c r="AQ374" s="407"/>
      <c r="BK374" s="407"/>
      <c r="BY374" s="407"/>
      <c r="BZ374" s="407"/>
      <c r="CA374" s="407"/>
      <c r="CB374" s="407"/>
      <c r="CC374" s="407"/>
      <c r="CD374" s="407"/>
      <c r="CE374" s="407"/>
      <c r="CF374" s="407"/>
    </row>
    <row r="375" spans="1:84" s="627" customFormat="1" x14ac:dyDescent="0.3">
      <c r="A375" s="407"/>
      <c r="B375" s="401"/>
      <c r="C375" s="330"/>
      <c r="D375" s="209"/>
      <c r="E375" s="209"/>
      <c r="F375" s="209"/>
      <c r="G375" s="209"/>
      <c r="H375" s="209"/>
      <c r="I375" s="209"/>
      <c r="AP375" s="407"/>
      <c r="AQ375" s="407"/>
      <c r="BK375" s="407"/>
      <c r="BY375" s="407"/>
      <c r="BZ375" s="407"/>
      <c r="CA375" s="407"/>
      <c r="CB375" s="407"/>
      <c r="CC375" s="407"/>
      <c r="CD375" s="407"/>
      <c r="CE375" s="407"/>
      <c r="CF375" s="407"/>
    </row>
    <row r="376" spans="1:84" s="627" customFormat="1" x14ac:dyDescent="0.3">
      <c r="A376" s="407"/>
      <c r="B376" s="401"/>
      <c r="C376" s="330"/>
      <c r="D376" s="209"/>
      <c r="E376" s="209"/>
      <c r="F376" s="209"/>
      <c r="G376" s="209"/>
      <c r="H376" s="209"/>
      <c r="I376" s="209"/>
      <c r="AP376" s="407"/>
      <c r="AQ376" s="407"/>
      <c r="BK376" s="407"/>
      <c r="BY376" s="407"/>
      <c r="BZ376" s="407"/>
      <c r="CA376" s="407"/>
      <c r="CB376" s="407"/>
      <c r="CC376" s="407"/>
      <c r="CD376" s="407"/>
      <c r="CE376" s="407"/>
      <c r="CF376" s="407"/>
    </row>
    <row r="377" spans="1:84" s="627" customFormat="1" x14ac:dyDescent="0.3">
      <c r="A377" s="407"/>
      <c r="B377" s="401"/>
      <c r="C377" s="330"/>
      <c r="D377" s="209"/>
      <c r="E377" s="209"/>
      <c r="F377" s="209"/>
      <c r="G377" s="209"/>
      <c r="H377" s="209"/>
      <c r="I377" s="209"/>
      <c r="AP377" s="407"/>
      <c r="AQ377" s="407"/>
      <c r="BK377" s="407"/>
      <c r="BY377" s="407"/>
      <c r="BZ377" s="407"/>
      <c r="CA377" s="407"/>
      <c r="CB377" s="407"/>
      <c r="CC377" s="407"/>
      <c r="CD377" s="407"/>
      <c r="CE377" s="407"/>
      <c r="CF377" s="407"/>
    </row>
    <row r="378" spans="1:84" s="627" customFormat="1" x14ac:dyDescent="0.3">
      <c r="A378" s="407"/>
      <c r="B378" s="401"/>
      <c r="C378" s="330"/>
      <c r="D378" s="209"/>
      <c r="E378" s="209"/>
      <c r="F378" s="209"/>
      <c r="G378" s="209"/>
      <c r="H378" s="209"/>
      <c r="I378" s="209"/>
      <c r="AP378" s="407"/>
      <c r="AQ378" s="407"/>
      <c r="BK378" s="407"/>
      <c r="BY378" s="407"/>
      <c r="BZ378" s="407"/>
      <c r="CA378" s="407"/>
      <c r="CB378" s="407"/>
      <c r="CC378" s="407"/>
      <c r="CD378" s="407"/>
      <c r="CE378" s="407"/>
      <c r="CF378" s="407"/>
    </row>
    <row r="379" spans="1:84" s="627" customFormat="1" x14ac:dyDescent="0.3">
      <c r="A379" s="407"/>
      <c r="B379" s="401"/>
      <c r="C379" s="330"/>
      <c r="D379" s="209"/>
      <c r="E379" s="209"/>
      <c r="F379" s="209"/>
      <c r="G379" s="209"/>
      <c r="H379" s="209"/>
      <c r="I379" s="209"/>
      <c r="AP379" s="407"/>
      <c r="AQ379" s="407"/>
      <c r="BK379" s="407"/>
      <c r="BY379" s="407"/>
      <c r="BZ379" s="407"/>
      <c r="CA379" s="407"/>
      <c r="CB379" s="407"/>
      <c r="CC379" s="407"/>
      <c r="CD379" s="407"/>
      <c r="CE379" s="407"/>
      <c r="CF379" s="407"/>
    </row>
    <row r="380" spans="1:84" s="627" customFormat="1" x14ac:dyDescent="0.3">
      <c r="A380" s="407"/>
      <c r="B380" s="401"/>
      <c r="C380" s="330"/>
      <c r="D380" s="209"/>
      <c r="E380" s="209"/>
      <c r="F380" s="209"/>
      <c r="G380" s="209"/>
      <c r="H380" s="209"/>
      <c r="I380" s="209"/>
      <c r="AP380" s="407"/>
      <c r="AQ380" s="407"/>
      <c r="BK380" s="407"/>
      <c r="BY380" s="407"/>
      <c r="BZ380" s="407"/>
      <c r="CA380" s="407"/>
      <c r="CB380" s="407"/>
      <c r="CC380" s="407"/>
      <c r="CD380" s="407"/>
      <c r="CE380" s="407"/>
      <c r="CF380" s="407"/>
    </row>
    <row r="381" spans="1:84" s="627" customFormat="1" x14ac:dyDescent="0.3">
      <c r="A381" s="407"/>
      <c r="B381" s="401"/>
      <c r="C381" s="330"/>
      <c r="D381" s="209"/>
      <c r="E381" s="209"/>
      <c r="F381" s="209"/>
      <c r="G381" s="209"/>
      <c r="H381" s="209"/>
      <c r="I381" s="209"/>
      <c r="AP381" s="407"/>
      <c r="AQ381" s="407"/>
      <c r="BK381" s="407"/>
      <c r="BY381" s="407"/>
      <c r="BZ381" s="407"/>
      <c r="CA381" s="407"/>
      <c r="CB381" s="407"/>
      <c r="CC381" s="407"/>
      <c r="CD381" s="407"/>
      <c r="CE381" s="407"/>
      <c r="CF381" s="407"/>
    </row>
    <row r="382" spans="1:84" s="627" customFormat="1" x14ac:dyDescent="0.3">
      <c r="A382" s="407"/>
      <c r="B382" s="401"/>
      <c r="C382" s="330"/>
      <c r="D382" s="209"/>
      <c r="E382" s="209"/>
      <c r="F382" s="209"/>
      <c r="G382" s="209"/>
      <c r="H382" s="209"/>
      <c r="I382" s="209"/>
      <c r="AP382" s="407"/>
      <c r="AQ382" s="407"/>
      <c r="BK382" s="407"/>
      <c r="BY382" s="407"/>
      <c r="BZ382" s="407"/>
      <c r="CA382" s="407"/>
      <c r="CB382" s="407"/>
      <c r="CC382" s="407"/>
      <c r="CD382" s="407"/>
      <c r="CE382" s="407"/>
      <c r="CF382" s="407"/>
    </row>
    <row r="383" spans="1:84" s="627" customFormat="1" x14ac:dyDescent="0.3">
      <c r="A383" s="407"/>
      <c r="B383" s="401"/>
      <c r="C383" s="330"/>
      <c r="D383" s="209"/>
      <c r="E383" s="209"/>
      <c r="F383" s="209"/>
      <c r="G383" s="209"/>
      <c r="H383" s="209"/>
      <c r="I383" s="209"/>
      <c r="AP383" s="407"/>
      <c r="AQ383" s="407"/>
      <c r="BK383" s="407"/>
      <c r="BY383" s="407"/>
      <c r="BZ383" s="407"/>
      <c r="CA383" s="407"/>
      <c r="CB383" s="407"/>
      <c r="CC383" s="407"/>
      <c r="CD383" s="407"/>
      <c r="CE383" s="407"/>
      <c r="CF383" s="407"/>
    </row>
    <row r="384" spans="1:84" s="627" customFormat="1" x14ac:dyDescent="0.3">
      <c r="A384" s="407"/>
      <c r="B384" s="401"/>
      <c r="C384" s="330"/>
      <c r="D384" s="209"/>
      <c r="E384" s="209"/>
      <c r="F384" s="209"/>
      <c r="G384" s="209"/>
      <c r="H384" s="209"/>
      <c r="I384" s="209"/>
      <c r="AP384" s="407"/>
      <c r="AQ384" s="407"/>
      <c r="BK384" s="407"/>
      <c r="BY384" s="407"/>
      <c r="BZ384" s="407"/>
      <c r="CA384" s="407"/>
      <c r="CB384" s="407"/>
      <c r="CC384" s="407"/>
      <c r="CD384" s="407"/>
      <c r="CE384" s="407"/>
      <c r="CF384" s="407"/>
    </row>
    <row r="385" spans="1:84" s="627" customFormat="1" x14ac:dyDescent="0.3">
      <c r="A385" s="407"/>
      <c r="B385" s="401"/>
      <c r="C385" s="330"/>
      <c r="D385" s="209"/>
      <c r="E385" s="209"/>
      <c r="F385" s="209"/>
      <c r="G385" s="209"/>
      <c r="H385" s="209"/>
      <c r="I385" s="209"/>
      <c r="AP385" s="407"/>
      <c r="AQ385" s="407"/>
      <c r="BK385" s="407"/>
      <c r="BY385" s="407"/>
      <c r="BZ385" s="407"/>
      <c r="CA385" s="407"/>
      <c r="CB385" s="407"/>
      <c r="CC385" s="407"/>
      <c r="CD385" s="407"/>
      <c r="CE385" s="407"/>
      <c r="CF385" s="407"/>
    </row>
    <row r="386" spans="1:84" s="627" customFormat="1" x14ac:dyDescent="0.3">
      <c r="A386" s="407"/>
      <c r="B386" s="401"/>
      <c r="C386" s="330"/>
      <c r="D386" s="209"/>
      <c r="E386" s="209"/>
      <c r="F386" s="209"/>
      <c r="G386" s="209"/>
      <c r="H386" s="209"/>
      <c r="I386" s="209"/>
      <c r="AP386" s="407"/>
      <c r="AQ386" s="407"/>
      <c r="BK386" s="407"/>
      <c r="BY386" s="407"/>
      <c r="BZ386" s="407"/>
      <c r="CA386" s="407"/>
      <c r="CB386" s="407"/>
      <c r="CC386" s="407"/>
      <c r="CD386" s="407"/>
      <c r="CE386" s="407"/>
      <c r="CF386" s="407"/>
    </row>
    <row r="387" spans="1:84" s="627" customFormat="1" x14ac:dyDescent="0.3">
      <c r="A387" s="407"/>
      <c r="B387" s="401"/>
      <c r="C387" s="330"/>
      <c r="D387" s="209"/>
      <c r="E387" s="209"/>
      <c r="F387" s="209"/>
      <c r="G387" s="209"/>
      <c r="H387" s="209"/>
      <c r="I387" s="209"/>
      <c r="AP387" s="407"/>
      <c r="AQ387" s="407"/>
      <c r="BK387" s="407"/>
      <c r="BY387" s="407"/>
      <c r="BZ387" s="407"/>
      <c r="CA387" s="407"/>
      <c r="CB387" s="407"/>
      <c r="CC387" s="407"/>
      <c r="CD387" s="407"/>
      <c r="CE387" s="407"/>
      <c r="CF387" s="407"/>
    </row>
    <row r="388" spans="1:84" s="627" customFormat="1" x14ac:dyDescent="0.3">
      <c r="A388" s="407"/>
      <c r="B388" s="401"/>
      <c r="C388" s="330"/>
      <c r="D388" s="209"/>
      <c r="E388" s="209"/>
      <c r="F388" s="209"/>
      <c r="G388" s="209"/>
      <c r="H388" s="209"/>
      <c r="I388" s="209"/>
      <c r="AP388" s="407"/>
      <c r="AQ388" s="407"/>
      <c r="BK388" s="407"/>
      <c r="BY388" s="407"/>
      <c r="BZ388" s="407"/>
      <c r="CA388" s="407"/>
      <c r="CB388" s="407"/>
      <c r="CC388" s="407"/>
      <c r="CD388" s="407"/>
      <c r="CE388" s="407"/>
      <c r="CF388" s="407"/>
    </row>
    <row r="389" spans="1:84" s="627" customFormat="1" x14ac:dyDescent="0.3">
      <c r="A389" s="407"/>
      <c r="B389" s="401"/>
      <c r="C389" s="330"/>
      <c r="D389" s="209"/>
      <c r="E389" s="209"/>
      <c r="F389" s="209"/>
      <c r="G389" s="209"/>
      <c r="H389" s="209"/>
      <c r="I389" s="209"/>
      <c r="AP389" s="407"/>
      <c r="AQ389" s="407"/>
      <c r="BK389" s="407"/>
      <c r="BY389" s="407"/>
      <c r="BZ389" s="407"/>
      <c r="CA389" s="407"/>
      <c r="CB389" s="407"/>
      <c r="CC389" s="407"/>
      <c r="CD389" s="407"/>
      <c r="CE389" s="407"/>
      <c r="CF389" s="407"/>
    </row>
    <row r="390" spans="1:84" s="627" customFormat="1" x14ac:dyDescent="0.3">
      <c r="A390" s="407"/>
      <c r="B390" s="401"/>
      <c r="C390" s="330"/>
      <c r="D390" s="209"/>
      <c r="E390" s="209"/>
      <c r="F390" s="209"/>
      <c r="G390" s="209"/>
      <c r="H390" s="209"/>
      <c r="I390" s="209"/>
      <c r="AP390" s="407"/>
      <c r="AQ390" s="407"/>
      <c r="BK390" s="407"/>
      <c r="BY390" s="407"/>
      <c r="BZ390" s="407"/>
      <c r="CA390" s="407"/>
      <c r="CB390" s="407"/>
      <c r="CC390" s="407"/>
      <c r="CD390" s="407"/>
      <c r="CE390" s="407"/>
      <c r="CF390" s="407"/>
    </row>
    <row r="391" spans="1:84" s="627" customFormat="1" x14ac:dyDescent="0.3">
      <c r="A391" s="407"/>
      <c r="B391" s="401"/>
      <c r="C391" s="330"/>
      <c r="D391" s="209"/>
      <c r="E391" s="209"/>
      <c r="F391" s="209"/>
      <c r="G391" s="209"/>
      <c r="H391" s="209"/>
      <c r="I391" s="209"/>
      <c r="AP391" s="407"/>
      <c r="AQ391" s="407"/>
      <c r="BK391" s="407"/>
      <c r="BY391" s="407"/>
      <c r="BZ391" s="407"/>
      <c r="CA391" s="407"/>
      <c r="CB391" s="407"/>
      <c r="CC391" s="407"/>
      <c r="CD391" s="407"/>
      <c r="CE391" s="407"/>
      <c r="CF391" s="407"/>
    </row>
    <row r="392" spans="1:84" s="627" customFormat="1" x14ac:dyDescent="0.3">
      <c r="A392" s="407"/>
      <c r="B392" s="401"/>
      <c r="C392" s="330"/>
      <c r="D392" s="209"/>
      <c r="E392" s="209"/>
      <c r="F392" s="209"/>
      <c r="G392" s="209"/>
      <c r="H392" s="209"/>
      <c r="I392" s="209"/>
      <c r="AP392" s="407"/>
      <c r="AQ392" s="407"/>
      <c r="BK392" s="407"/>
      <c r="BY392" s="407"/>
      <c r="BZ392" s="407"/>
      <c r="CA392" s="407"/>
      <c r="CB392" s="407"/>
      <c r="CC392" s="407"/>
      <c r="CD392" s="407"/>
      <c r="CE392" s="407"/>
      <c r="CF392" s="407"/>
    </row>
    <row r="393" spans="1:84" s="627" customFormat="1" x14ac:dyDescent="0.3">
      <c r="A393" s="407"/>
      <c r="B393" s="401"/>
      <c r="C393" s="330"/>
      <c r="D393" s="209"/>
      <c r="E393" s="209"/>
      <c r="F393" s="209"/>
      <c r="G393" s="209"/>
      <c r="H393" s="209"/>
      <c r="I393" s="209"/>
      <c r="AP393" s="407"/>
      <c r="AQ393" s="407"/>
      <c r="BK393" s="407"/>
      <c r="BY393" s="407"/>
      <c r="BZ393" s="407"/>
      <c r="CA393" s="407"/>
      <c r="CB393" s="407"/>
      <c r="CC393" s="407"/>
      <c r="CD393" s="407"/>
      <c r="CE393" s="407"/>
      <c r="CF393" s="407"/>
    </row>
    <row r="394" spans="1:84" s="627" customFormat="1" x14ac:dyDescent="0.3">
      <c r="A394" s="407"/>
      <c r="B394" s="401"/>
      <c r="C394" s="330"/>
      <c r="D394" s="209"/>
      <c r="E394" s="209"/>
      <c r="F394" s="209"/>
      <c r="G394" s="209"/>
      <c r="H394" s="209"/>
      <c r="I394" s="209"/>
      <c r="AP394" s="407"/>
      <c r="AQ394" s="407"/>
      <c r="BK394" s="407"/>
      <c r="BY394" s="407"/>
      <c r="BZ394" s="407"/>
      <c r="CA394" s="407"/>
      <c r="CB394" s="407"/>
      <c r="CC394" s="407"/>
      <c r="CD394" s="407"/>
      <c r="CE394" s="407"/>
      <c r="CF394" s="407"/>
    </row>
    <row r="395" spans="1:84" s="627" customFormat="1" x14ac:dyDescent="0.3">
      <c r="A395" s="407"/>
      <c r="B395" s="401"/>
      <c r="C395" s="330"/>
      <c r="D395" s="209"/>
      <c r="E395" s="209"/>
      <c r="F395" s="209"/>
      <c r="G395" s="209"/>
      <c r="H395" s="209"/>
      <c r="I395" s="209"/>
      <c r="AP395" s="407"/>
      <c r="AQ395" s="407"/>
      <c r="BK395" s="407"/>
      <c r="BY395" s="407"/>
      <c r="BZ395" s="407"/>
      <c r="CA395" s="407"/>
      <c r="CB395" s="407"/>
      <c r="CC395" s="407"/>
      <c r="CD395" s="407"/>
      <c r="CE395" s="407"/>
      <c r="CF395" s="407"/>
    </row>
    <row r="396" spans="1:84" s="627" customFormat="1" x14ac:dyDescent="0.3">
      <c r="A396" s="407"/>
      <c r="B396" s="401"/>
      <c r="C396" s="330"/>
      <c r="D396" s="209"/>
      <c r="E396" s="209"/>
      <c r="F396" s="209"/>
      <c r="G396" s="209"/>
      <c r="H396" s="209"/>
      <c r="I396" s="209"/>
      <c r="AP396" s="407"/>
      <c r="AQ396" s="407"/>
      <c r="BK396" s="407"/>
      <c r="BY396" s="407"/>
      <c r="BZ396" s="407"/>
      <c r="CA396" s="407"/>
      <c r="CB396" s="407"/>
      <c r="CC396" s="407"/>
      <c r="CD396" s="407"/>
      <c r="CE396" s="407"/>
      <c r="CF396" s="407"/>
    </row>
    <row r="397" spans="1:84" s="627" customFormat="1" x14ac:dyDescent="0.3">
      <c r="A397" s="407"/>
      <c r="B397" s="401"/>
      <c r="C397" s="330"/>
      <c r="D397" s="209"/>
      <c r="E397" s="209"/>
      <c r="F397" s="209"/>
      <c r="G397" s="209"/>
      <c r="H397" s="209"/>
      <c r="I397" s="209"/>
      <c r="AP397" s="407"/>
      <c r="AQ397" s="407"/>
      <c r="BK397" s="407"/>
      <c r="BY397" s="407"/>
      <c r="BZ397" s="407"/>
      <c r="CA397" s="407"/>
      <c r="CB397" s="407"/>
      <c r="CC397" s="407"/>
      <c r="CD397" s="407"/>
      <c r="CE397" s="407"/>
      <c r="CF397" s="407"/>
    </row>
    <row r="398" spans="1:84" s="627" customFormat="1" x14ac:dyDescent="0.3">
      <c r="A398" s="407"/>
      <c r="B398" s="401"/>
      <c r="C398" s="330"/>
      <c r="D398" s="209"/>
      <c r="E398" s="209"/>
      <c r="F398" s="209"/>
      <c r="G398" s="209"/>
      <c r="H398" s="209"/>
      <c r="I398" s="209"/>
      <c r="AP398" s="407"/>
      <c r="AQ398" s="407"/>
      <c r="BK398" s="407"/>
      <c r="BY398" s="407"/>
      <c r="BZ398" s="407"/>
      <c r="CA398" s="407"/>
      <c r="CB398" s="407"/>
      <c r="CC398" s="407"/>
      <c r="CD398" s="407"/>
      <c r="CE398" s="407"/>
      <c r="CF398" s="407"/>
    </row>
    <row r="399" spans="1:84" s="627" customFormat="1" x14ac:dyDescent="0.3">
      <c r="A399" s="407"/>
      <c r="B399" s="401"/>
      <c r="C399" s="330"/>
      <c r="D399" s="209"/>
      <c r="E399" s="209"/>
      <c r="F399" s="209"/>
      <c r="G399" s="209"/>
      <c r="H399" s="209"/>
      <c r="I399" s="209"/>
      <c r="AP399" s="407"/>
      <c r="AQ399" s="407"/>
      <c r="BK399" s="407"/>
      <c r="BY399" s="407"/>
      <c r="BZ399" s="407"/>
      <c r="CA399" s="407"/>
      <c r="CB399" s="407"/>
      <c r="CC399" s="407"/>
      <c r="CD399" s="407"/>
      <c r="CE399" s="407"/>
      <c r="CF399" s="407"/>
    </row>
    <row r="400" spans="1:84" s="627" customFormat="1" x14ac:dyDescent="0.3">
      <c r="A400" s="407"/>
      <c r="B400" s="401"/>
      <c r="C400" s="330"/>
      <c r="D400" s="209"/>
      <c r="E400" s="209"/>
      <c r="F400" s="209"/>
      <c r="G400" s="209"/>
      <c r="H400" s="209"/>
      <c r="I400" s="209"/>
      <c r="AP400" s="407"/>
      <c r="AQ400" s="407"/>
      <c r="BK400" s="407"/>
      <c r="BY400" s="407"/>
      <c r="BZ400" s="407"/>
      <c r="CA400" s="407"/>
      <c r="CB400" s="407"/>
      <c r="CC400" s="407"/>
      <c r="CD400" s="407"/>
      <c r="CE400" s="407"/>
      <c r="CF400" s="407"/>
    </row>
    <row r="401" spans="1:84" s="627" customFormat="1" x14ac:dyDescent="0.3">
      <c r="A401" s="407"/>
      <c r="B401" s="401"/>
      <c r="C401" s="330"/>
      <c r="D401" s="209"/>
      <c r="E401" s="209"/>
      <c r="F401" s="209"/>
      <c r="G401" s="209"/>
      <c r="H401" s="209"/>
      <c r="I401" s="209"/>
      <c r="AP401" s="407"/>
      <c r="AQ401" s="407"/>
      <c r="BK401" s="407"/>
      <c r="BY401" s="407"/>
      <c r="BZ401" s="407"/>
      <c r="CA401" s="407"/>
      <c r="CB401" s="407"/>
      <c r="CC401" s="407"/>
      <c r="CD401" s="407"/>
      <c r="CE401" s="407"/>
      <c r="CF401" s="407"/>
    </row>
    <row r="402" spans="1:84" s="627" customFormat="1" x14ac:dyDescent="0.3">
      <c r="A402" s="407"/>
      <c r="B402" s="401"/>
      <c r="C402" s="330"/>
      <c r="D402" s="209"/>
      <c r="E402" s="209"/>
      <c r="F402" s="209"/>
      <c r="G402" s="209"/>
      <c r="H402" s="209"/>
      <c r="I402" s="209"/>
      <c r="AP402" s="407"/>
      <c r="AQ402" s="407"/>
      <c r="BK402" s="407"/>
      <c r="BY402" s="407"/>
      <c r="BZ402" s="407"/>
      <c r="CA402" s="407"/>
      <c r="CB402" s="407"/>
      <c r="CC402" s="407"/>
      <c r="CD402" s="407"/>
      <c r="CE402" s="407"/>
      <c r="CF402" s="407"/>
    </row>
    <row r="403" spans="1:84" s="627" customFormat="1" x14ac:dyDescent="0.3">
      <c r="A403" s="407"/>
      <c r="B403" s="401"/>
      <c r="C403" s="330"/>
      <c r="D403" s="209"/>
      <c r="E403" s="209"/>
      <c r="F403" s="209"/>
      <c r="G403" s="209"/>
      <c r="H403" s="209"/>
      <c r="I403" s="209"/>
      <c r="AP403" s="407"/>
      <c r="AQ403" s="407"/>
      <c r="BK403" s="407"/>
      <c r="BY403" s="407"/>
      <c r="BZ403" s="407"/>
      <c r="CA403" s="407"/>
      <c r="CB403" s="407"/>
      <c r="CC403" s="407"/>
      <c r="CD403" s="407"/>
      <c r="CE403" s="407"/>
      <c r="CF403" s="407"/>
    </row>
    <row r="404" spans="1:84" s="627" customFormat="1" x14ac:dyDescent="0.3">
      <c r="A404" s="407"/>
      <c r="B404" s="401"/>
      <c r="C404" s="330"/>
      <c r="D404" s="209"/>
      <c r="E404" s="209"/>
      <c r="F404" s="209"/>
      <c r="G404" s="209"/>
      <c r="H404" s="209"/>
      <c r="I404" s="209"/>
      <c r="AP404" s="407"/>
      <c r="AQ404" s="407"/>
      <c r="BK404" s="407"/>
      <c r="BY404" s="407"/>
      <c r="BZ404" s="407"/>
      <c r="CA404" s="407"/>
      <c r="CB404" s="407"/>
      <c r="CC404" s="407"/>
      <c r="CD404" s="407"/>
      <c r="CE404" s="407"/>
      <c r="CF404" s="407"/>
    </row>
    <row r="405" spans="1:84" s="627" customFormat="1" x14ac:dyDescent="0.3">
      <c r="A405" s="407"/>
      <c r="B405" s="401"/>
      <c r="C405" s="330"/>
      <c r="D405" s="209"/>
      <c r="E405" s="209"/>
      <c r="F405" s="209"/>
      <c r="G405" s="209"/>
      <c r="H405" s="209"/>
      <c r="I405" s="209"/>
      <c r="AP405" s="407"/>
      <c r="AQ405" s="407"/>
      <c r="BK405" s="407"/>
      <c r="BY405" s="407"/>
      <c r="BZ405" s="407"/>
      <c r="CA405" s="407"/>
      <c r="CB405" s="407"/>
      <c r="CC405" s="407"/>
      <c r="CD405" s="407"/>
      <c r="CE405" s="407"/>
      <c r="CF405" s="407"/>
    </row>
    <row r="406" spans="1:84" s="627" customFormat="1" x14ac:dyDescent="0.3">
      <c r="A406" s="407"/>
      <c r="B406" s="401"/>
      <c r="C406" s="330"/>
      <c r="D406" s="209"/>
      <c r="E406" s="209"/>
      <c r="F406" s="209"/>
      <c r="G406" s="209"/>
      <c r="H406" s="209"/>
      <c r="I406" s="209"/>
      <c r="AP406" s="407"/>
      <c r="AQ406" s="407"/>
      <c r="BK406" s="407"/>
      <c r="BY406" s="407"/>
      <c r="BZ406" s="407"/>
      <c r="CA406" s="407"/>
      <c r="CB406" s="407"/>
      <c r="CC406" s="407"/>
      <c r="CD406" s="407"/>
      <c r="CE406" s="407"/>
      <c r="CF406" s="407"/>
    </row>
    <row r="407" spans="1:84" s="627" customFormat="1" x14ac:dyDescent="0.3">
      <c r="A407" s="407"/>
      <c r="B407" s="401"/>
      <c r="C407" s="330"/>
      <c r="D407" s="209"/>
      <c r="E407" s="209"/>
      <c r="F407" s="209"/>
      <c r="G407" s="209"/>
      <c r="H407" s="209"/>
      <c r="I407" s="209"/>
      <c r="AP407" s="407"/>
      <c r="AQ407" s="407"/>
      <c r="BK407" s="407"/>
      <c r="BY407" s="407"/>
      <c r="BZ407" s="407"/>
      <c r="CA407" s="407"/>
      <c r="CB407" s="407"/>
      <c r="CC407" s="407"/>
      <c r="CD407" s="407"/>
      <c r="CE407" s="407"/>
      <c r="CF407" s="407"/>
    </row>
    <row r="408" spans="1:84" s="627" customFormat="1" x14ac:dyDescent="0.3">
      <c r="A408" s="407"/>
      <c r="B408" s="401"/>
      <c r="C408" s="330"/>
      <c r="D408" s="209"/>
      <c r="E408" s="209"/>
      <c r="F408" s="209"/>
      <c r="G408" s="209"/>
      <c r="H408" s="209"/>
      <c r="I408" s="209"/>
      <c r="AP408" s="407"/>
      <c r="AQ408" s="407"/>
      <c r="BK408" s="407"/>
      <c r="BY408" s="407"/>
      <c r="BZ408" s="407"/>
      <c r="CA408" s="407"/>
      <c r="CB408" s="407"/>
      <c r="CC408" s="407"/>
      <c r="CD408" s="407"/>
      <c r="CE408" s="407"/>
      <c r="CF408" s="407"/>
    </row>
    <row r="409" spans="1:84" s="627" customFormat="1" x14ac:dyDescent="0.3">
      <c r="A409" s="407"/>
      <c r="B409" s="401"/>
      <c r="C409" s="330"/>
      <c r="D409" s="209"/>
      <c r="E409" s="209"/>
      <c r="F409" s="209"/>
      <c r="G409" s="209"/>
      <c r="H409" s="209"/>
      <c r="I409" s="209"/>
      <c r="AP409" s="407"/>
      <c r="AQ409" s="407"/>
      <c r="BK409" s="407"/>
      <c r="BY409" s="407"/>
      <c r="BZ409" s="407"/>
      <c r="CA409" s="407"/>
      <c r="CB409" s="407"/>
      <c r="CC409" s="407"/>
      <c r="CD409" s="407"/>
      <c r="CE409" s="407"/>
      <c r="CF409" s="407"/>
    </row>
    <row r="410" spans="1:84" s="627" customFormat="1" x14ac:dyDescent="0.3">
      <c r="A410" s="407"/>
      <c r="B410" s="401"/>
      <c r="C410" s="330"/>
      <c r="D410" s="209"/>
      <c r="E410" s="209"/>
      <c r="F410" s="209"/>
      <c r="G410" s="209"/>
      <c r="H410" s="209"/>
      <c r="I410" s="209"/>
      <c r="AP410" s="407"/>
      <c r="AQ410" s="407"/>
      <c r="BK410" s="407"/>
      <c r="BY410" s="407"/>
      <c r="BZ410" s="407"/>
      <c r="CA410" s="407"/>
      <c r="CB410" s="407"/>
      <c r="CC410" s="407"/>
      <c r="CD410" s="407"/>
      <c r="CE410" s="407"/>
      <c r="CF410" s="407"/>
    </row>
    <row r="411" spans="1:84" s="627" customFormat="1" x14ac:dyDescent="0.3">
      <c r="A411" s="407"/>
      <c r="B411" s="401"/>
      <c r="C411" s="330"/>
      <c r="D411" s="209"/>
      <c r="E411" s="209"/>
      <c r="F411" s="209"/>
      <c r="G411" s="209"/>
      <c r="H411" s="209"/>
      <c r="I411" s="209"/>
      <c r="AP411" s="407"/>
      <c r="AQ411" s="407"/>
      <c r="BK411" s="407"/>
      <c r="BY411" s="407"/>
      <c r="BZ411" s="407"/>
      <c r="CA411" s="407"/>
      <c r="CB411" s="407"/>
      <c r="CC411" s="407"/>
      <c r="CD411" s="407"/>
      <c r="CE411" s="407"/>
      <c r="CF411" s="407"/>
    </row>
    <row r="412" spans="1:84" s="627" customFormat="1" x14ac:dyDescent="0.3">
      <c r="A412" s="407"/>
      <c r="B412" s="401"/>
      <c r="C412" s="330"/>
      <c r="D412" s="209"/>
      <c r="E412" s="209"/>
      <c r="F412" s="209"/>
      <c r="G412" s="209"/>
      <c r="H412" s="209"/>
      <c r="I412" s="209"/>
      <c r="AP412" s="407"/>
      <c r="AQ412" s="407"/>
      <c r="BK412" s="407"/>
      <c r="BY412" s="407"/>
      <c r="BZ412" s="407"/>
      <c r="CA412" s="407"/>
      <c r="CB412" s="407"/>
      <c r="CC412" s="407"/>
      <c r="CD412" s="407"/>
      <c r="CE412" s="407"/>
      <c r="CF412" s="407"/>
    </row>
    <row r="413" spans="1:84" s="627" customFormat="1" x14ac:dyDescent="0.3">
      <c r="A413" s="407"/>
      <c r="B413" s="401"/>
      <c r="C413" s="330"/>
      <c r="D413" s="209"/>
      <c r="E413" s="209"/>
      <c r="F413" s="209"/>
      <c r="G413" s="209"/>
      <c r="H413" s="209"/>
      <c r="I413" s="209"/>
      <c r="AP413" s="407"/>
      <c r="AQ413" s="407"/>
      <c r="BK413" s="407"/>
      <c r="BY413" s="407"/>
      <c r="BZ413" s="407"/>
      <c r="CA413" s="407"/>
      <c r="CB413" s="407"/>
      <c r="CC413" s="407"/>
      <c r="CD413" s="407"/>
      <c r="CE413" s="407"/>
      <c r="CF413" s="407"/>
    </row>
    <row r="414" spans="1:84" s="627" customFormat="1" x14ac:dyDescent="0.3">
      <c r="A414" s="407"/>
      <c r="B414" s="401"/>
      <c r="C414" s="330"/>
      <c r="D414" s="209"/>
      <c r="E414" s="209"/>
      <c r="F414" s="209"/>
      <c r="G414" s="209"/>
      <c r="H414" s="209"/>
      <c r="I414" s="209"/>
      <c r="AP414" s="407"/>
      <c r="AQ414" s="407"/>
      <c r="BK414" s="407"/>
      <c r="BY414" s="407"/>
      <c r="BZ414" s="407"/>
      <c r="CA414" s="407"/>
      <c r="CB414" s="407"/>
      <c r="CC414" s="407"/>
      <c r="CD414" s="407"/>
      <c r="CE414" s="407"/>
      <c r="CF414" s="407"/>
    </row>
    <row r="415" spans="1:84" s="627" customFormat="1" x14ac:dyDescent="0.3">
      <c r="A415" s="407"/>
      <c r="B415" s="401"/>
      <c r="C415" s="330"/>
      <c r="D415" s="209"/>
      <c r="E415" s="209"/>
      <c r="F415" s="209"/>
      <c r="G415" s="209"/>
      <c r="H415" s="209"/>
      <c r="I415" s="209"/>
      <c r="AP415" s="407"/>
      <c r="AQ415" s="407"/>
      <c r="BK415" s="407"/>
      <c r="BY415" s="407"/>
      <c r="BZ415" s="407"/>
      <c r="CA415" s="407"/>
      <c r="CB415" s="407"/>
      <c r="CC415" s="407"/>
      <c r="CD415" s="407"/>
      <c r="CE415" s="407"/>
      <c r="CF415" s="407"/>
    </row>
    <row r="416" spans="1:84" s="627" customFormat="1" x14ac:dyDescent="0.3">
      <c r="A416" s="407"/>
      <c r="B416" s="401"/>
      <c r="C416" s="330"/>
      <c r="D416" s="209"/>
      <c r="E416" s="209"/>
      <c r="F416" s="209"/>
      <c r="G416" s="209"/>
      <c r="H416" s="209"/>
      <c r="I416" s="209"/>
      <c r="AP416" s="407"/>
      <c r="AQ416" s="407"/>
      <c r="BK416" s="407"/>
      <c r="BY416" s="407"/>
      <c r="BZ416" s="407"/>
      <c r="CA416" s="407"/>
      <c r="CB416" s="407"/>
      <c r="CC416" s="407"/>
      <c r="CD416" s="407"/>
      <c r="CE416" s="407"/>
      <c r="CF416" s="407"/>
    </row>
    <row r="417" spans="1:84" s="627" customFormat="1" x14ac:dyDescent="0.3">
      <c r="A417" s="407"/>
      <c r="B417" s="401"/>
      <c r="C417" s="330"/>
      <c r="D417" s="209"/>
      <c r="E417" s="209"/>
      <c r="F417" s="209"/>
      <c r="G417" s="209"/>
      <c r="H417" s="209"/>
      <c r="I417" s="209"/>
      <c r="AP417" s="407"/>
      <c r="AQ417" s="407"/>
      <c r="BK417" s="407"/>
      <c r="BY417" s="407"/>
      <c r="BZ417" s="407"/>
      <c r="CA417" s="407"/>
      <c r="CB417" s="407"/>
      <c r="CC417" s="407"/>
      <c r="CD417" s="407"/>
      <c r="CE417" s="407"/>
      <c r="CF417" s="407"/>
    </row>
    <row r="418" spans="1:84" s="627" customFormat="1" x14ac:dyDescent="0.3">
      <c r="A418" s="407"/>
      <c r="B418" s="401"/>
      <c r="C418" s="330"/>
      <c r="D418" s="209"/>
      <c r="E418" s="209"/>
      <c r="F418" s="209"/>
      <c r="G418" s="209"/>
      <c r="H418" s="209"/>
      <c r="I418" s="209"/>
      <c r="AP418" s="407"/>
      <c r="AQ418" s="407"/>
      <c r="BK418" s="407"/>
      <c r="BY418" s="407"/>
      <c r="BZ418" s="407"/>
      <c r="CA418" s="407"/>
      <c r="CB418" s="407"/>
      <c r="CC418" s="407"/>
      <c r="CD418" s="407"/>
      <c r="CE418" s="407"/>
      <c r="CF418" s="407"/>
    </row>
    <row r="419" spans="1:84" s="627" customFormat="1" x14ac:dyDescent="0.3">
      <c r="A419" s="407"/>
      <c r="B419" s="401"/>
      <c r="C419" s="330"/>
      <c r="D419" s="209"/>
      <c r="E419" s="209"/>
      <c r="F419" s="209"/>
      <c r="G419" s="209"/>
      <c r="H419" s="209"/>
      <c r="I419" s="209"/>
      <c r="AP419" s="407"/>
      <c r="AQ419" s="407"/>
      <c r="BK419" s="407"/>
      <c r="BY419" s="407"/>
      <c r="BZ419" s="407"/>
      <c r="CA419" s="407"/>
      <c r="CB419" s="407"/>
      <c r="CC419" s="407"/>
      <c r="CD419" s="407"/>
      <c r="CE419" s="407"/>
      <c r="CF419" s="407"/>
    </row>
    <row r="420" spans="1:84" s="627" customFormat="1" x14ac:dyDescent="0.3">
      <c r="A420" s="407"/>
      <c r="B420" s="401"/>
      <c r="C420" s="330"/>
      <c r="D420" s="209"/>
      <c r="E420" s="209"/>
      <c r="F420" s="209"/>
      <c r="G420" s="209"/>
      <c r="H420" s="209"/>
      <c r="I420" s="209"/>
      <c r="AP420" s="407"/>
      <c r="AQ420" s="407"/>
      <c r="BK420" s="407"/>
      <c r="BY420" s="407"/>
      <c r="BZ420" s="407"/>
      <c r="CA420" s="407"/>
      <c r="CB420" s="407"/>
      <c r="CC420" s="407"/>
      <c r="CD420" s="407"/>
      <c r="CE420" s="407"/>
      <c r="CF420" s="407"/>
    </row>
    <row r="421" spans="1:84" s="627" customFormat="1" x14ac:dyDescent="0.3">
      <c r="A421" s="407"/>
      <c r="B421" s="401"/>
      <c r="C421" s="330"/>
      <c r="D421" s="209"/>
      <c r="E421" s="209"/>
      <c r="F421" s="209"/>
      <c r="G421" s="209"/>
      <c r="H421" s="209"/>
      <c r="I421" s="209"/>
      <c r="AP421" s="407"/>
      <c r="AQ421" s="407"/>
      <c r="BK421" s="407"/>
      <c r="BY421" s="407"/>
      <c r="BZ421" s="407"/>
      <c r="CA421" s="407"/>
      <c r="CB421" s="407"/>
      <c r="CC421" s="407"/>
      <c r="CD421" s="407"/>
      <c r="CE421" s="407"/>
      <c r="CF421" s="407"/>
    </row>
    <row r="422" spans="1:84" s="627" customFormat="1" x14ac:dyDescent="0.3">
      <c r="A422" s="407"/>
      <c r="B422" s="401"/>
      <c r="C422" s="330"/>
      <c r="D422" s="209"/>
      <c r="E422" s="209"/>
      <c r="F422" s="209"/>
      <c r="G422" s="209"/>
      <c r="H422" s="209"/>
      <c r="I422" s="209"/>
      <c r="AP422" s="407"/>
      <c r="AQ422" s="407"/>
      <c r="BK422" s="407"/>
      <c r="BY422" s="407"/>
      <c r="BZ422" s="407"/>
      <c r="CA422" s="407"/>
      <c r="CB422" s="407"/>
      <c r="CC422" s="407"/>
      <c r="CD422" s="407"/>
      <c r="CE422" s="407"/>
      <c r="CF422" s="407"/>
    </row>
    <row r="423" spans="1:84" s="627" customFormat="1" x14ac:dyDescent="0.3">
      <c r="A423" s="407"/>
      <c r="B423" s="401"/>
      <c r="C423" s="330"/>
      <c r="D423" s="209"/>
      <c r="E423" s="209"/>
      <c r="F423" s="209"/>
      <c r="G423" s="209"/>
      <c r="H423" s="209"/>
      <c r="I423" s="209"/>
      <c r="AP423" s="407"/>
      <c r="AQ423" s="407"/>
      <c r="BK423" s="407"/>
      <c r="BY423" s="407"/>
      <c r="BZ423" s="407"/>
      <c r="CA423" s="407"/>
      <c r="CB423" s="407"/>
      <c r="CC423" s="407"/>
      <c r="CD423" s="407"/>
      <c r="CE423" s="407"/>
      <c r="CF423" s="407"/>
    </row>
    <row r="424" spans="1:84" s="627" customFormat="1" x14ac:dyDescent="0.3">
      <c r="A424" s="407"/>
      <c r="B424" s="401"/>
      <c r="C424" s="330"/>
      <c r="D424" s="209"/>
      <c r="E424" s="209"/>
      <c r="F424" s="209"/>
      <c r="G424" s="209"/>
      <c r="H424" s="209"/>
      <c r="I424" s="209"/>
      <c r="AP424" s="407"/>
      <c r="AQ424" s="407"/>
      <c r="BK424" s="407"/>
      <c r="BY424" s="407"/>
      <c r="BZ424" s="407"/>
      <c r="CA424" s="407"/>
      <c r="CB424" s="407"/>
      <c r="CC424" s="407"/>
      <c r="CD424" s="407"/>
      <c r="CE424" s="407"/>
      <c r="CF424" s="407"/>
    </row>
    <row r="425" spans="1:84" s="627" customFormat="1" x14ac:dyDescent="0.3">
      <c r="A425" s="407"/>
      <c r="B425" s="401"/>
      <c r="C425" s="330"/>
      <c r="D425" s="209"/>
      <c r="E425" s="209"/>
      <c r="F425" s="209"/>
      <c r="G425" s="209"/>
      <c r="H425" s="209"/>
      <c r="I425" s="209"/>
      <c r="AP425" s="407"/>
      <c r="AQ425" s="407"/>
      <c r="BK425" s="407"/>
      <c r="BY425" s="407"/>
      <c r="BZ425" s="407"/>
      <c r="CA425" s="407"/>
      <c r="CB425" s="407"/>
      <c r="CC425" s="407"/>
      <c r="CD425" s="407"/>
      <c r="CE425" s="407"/>
      <c r="CF425" s="407"/>
    </row>
    <row r="426" spans="1:84" s="627" customFormat="1" x14ac:dyDescent="0.3">
      <c r="A426" s="407"/>
      <c r="B426" s="401"/>
      <c r="C426" s="330"/>
      <c r="D426" s="209"/>
      <c r="E426" s="209"/>
      <c r="F426" s="209"/>
      <c r="G426" s="209"/>
      <c r="H426" s="209"/>
      <c r="I426" s="209"/>
      <c r="AP426" s="407"/>
      <c r="AQ426" s="407"/>
      <c r="BK426" s="407"/>
      <c r="BY426" s="407"/>
      <c r="BZ426" s="407"/>
      <c r="CA426" s="407"/>
      <c r="CB426" s="407"/>
      <c r="CC426" s="407"/>
      <c r="CD426" s="407"/>
      <c r="CE426" s="407"/>
      <c r="CF426" s="407"/>
    </row>
    <row r="427" spans="1:84" s="627" customFormat="1" x14ac:dyDescent="0.3">
      <c r="A427" s="407"/>
      <c r="B427" s="401"/>
      <c r="C427" s="330"/>
      <c r="D427" s="209"/>
      <c r="E427" s="209"/>
      <c r="F427" s="209"/>
      <c r="G427" s="209"/>
      <c r="H427" s="209"/>
      <c r="I427" s="209"/>
      <c r="AP427" s="407"/>
      <c r="AQ427" s="407"/>
      <c r="BK427" s="407"/>
      <c r="BY427" s="407"/>
      <c r="BZ427" s="407"/>
      <c r="CA427" s="407"/>
      <c r="CB427" s="407"/>
      <c r="CC427" s="407"/>
      <c r="CD427" s="407"/>
      <c r="CE427" s="407"/>
      <c r="CF427" s="407"/>
    </row>
    <row r="428" spans="1:84" s="627" customFormat="1" x14ac:dyDescent="0.3">
      <c r="A428" s="407"/>
      <c r="B428" s="401"/>
      <c r="C428" s="330"/>
      <c r="D428" s="209"/>
      <c r="E428" s="209"/>
      <c r="F428" s="209"/>
      <c r="G428" s="209"/>
      <c r="H428" s="209"/>
      <c r="I428" s="209"/>
      <c r="AP428" s="407"/>
      <c r="AQ428" s="407"/>
      <c r="BK428" s="407"/>
      <c r="BY428" s="407"/>
      <c r="BZ428" s="407"/>
      <c r="CA428" s="407"/>
      <c r="CB428" s="407"/>
      <c r="CC428" s="407"/>
      <c r="CD428" s="407"/>
      <c r="CE428" s="407"/>
      <c r="CF428" s="407"/>
    </row>
    <row r="429" spans="1:84" s="627" customFormat="1" x14ac:dyDescent="0.3">
      <c r="A429" s="407"/>
      <c r="B429" s="401"/>
      <c r="C429" s="330"/>
      <c r="D429" s="209"/>
      <c r="E429" s="209"/>
      <c r="F429" s="209"/>
      <c r="G429" s="209"/>
      <c r="H429" s="209"/>
      <c r="I429" s="209"/>
      <c r="AP429" s="407"/>
      <c r="AQ429" s="407"/>
      <c r="BK429" s="407"/>
      <c r="BY429" s="407"/>
      <c r="BZ429" s="407"/>
      <c r="CA429" s="407"/>
      <c r="CB429" s="407"/>
      <c r="CC429" s="407"/>
      <c r="CD429" s="407"/>
      <c r="CE429" s="407"/>
      <c r="CF429" s="407"/>
    </row>
    <row r="430" spans="1:84" s="627" customFormat="1" x14ac:dyDescent="0.3">
      <c r="A430" s="407"/>
      <c r="B430" s="401"/>
      <c r="C430" s="330"/>
      <c r="D430" s="209"/>
      <c r="E430" s="209"/>
      <c r="F430" s="209"/>
      <c r="G430" s="209"/>
      <c r="H430" s="209"/>
      <c r="I430" s="209"/>
      <c r="AP430" s="407"/>
      <c r="AQ430" s="407"/>
      <c r="BK430" s="407"/>
      <c r="BY430" s="407"/>
      <c r="BZ430" s="407"/>
      <c r="CA430" s="407"/>
      <c r="CB430" s="407"/>
      <c r="CC430" s="407"/>
      <c r="CD430" s="407"/>
      <c r="CE430" s="407"/>
      <c r="CF430" s="407"/>
    </row>
    <row r="431" spans="1:84" s="627" customFormat="1" x14ac:dyDescent="0.3">
      <c r="A431" s="407"/>
      <c r="B431" s="401"/>
      <c r="C431" s="330"/>
      <c r="D431" s="209"/>
      <c r="E431" s="209"/>
      <c r="F431" s="209"/>
      <c r="G431" s="209"/>
      <c r="H431" s="209"/>
      <c r="I431" s="209"/>
      <c r="AP431" s="407"/>
      <c r="AQ431" s="407"/>
      <c r="BK431" s="407"/>
      <c r="BY431" s="407"/>
      <c r="BZ431" s="407"/>
      <c r="CA431" s="407"/>
      <c r="CB431" s="407"/>
      <c r="CC431" s="407"/>
      <c r="CD431" s="407"/>
      <c r="CE431" s="407"/>
      <c r="CF431" s="407"/>
    </row>
    <row r="432" spans="1:84" s="627" customFormat="1" x14ac:dyDescent="0.3">
      <c r="A432" s="407"/>
      <c r="B432" s="401"/>
      <c r="C432" s="330"/>
      <c r="D432" s="209"/>
      <c r="E432" s="209"/>
      <c r="F432" s="209"/>
      <c r="G432" s="209"/>
      <c r="H432" s="209"/>
      <c r="I432" s="209"/>
      <c r="AP432" s="407"/>
      <c r="AQ432" s="407"/>
      <c r="BK432" s="407"/>
      <c r="BY432" s="407"/>
      <c r="BZ432" s="407"/>
      <c r="CA432" s="407"/>
      <c r="CB432" s="407"/>
      <c r="CC432" s="407"/>
      <c r="CD432" s="407"/>
      <c r="CE432" s="407"/>
      <c r="CF432" s="407"/>
    </row>
    <row r="433" spans="1:84" s="627" customFormat="1" x14ac:dyDescent="0.3">
      <c r="A433" s="407"/>
      <c r="B433" s="401"/>
      <c r="C433" s="330"/>
      <c r="D433" s="209"/>
      <c r="E433" s="209"/>
      <c r="F433" s="209"/>
      <c r="G433" s="209"/>
      <c r="H433" s="209"/>
      <c r="I433" s="209"/>
      <c r="AP433" s="407"/>
      <c r="AQ433" s="407"/>
      <c r="BK433" s="407"/>
      <c r="BY433" s="407"/>
      <c r="BZ433" s="407"/>
      <c r="CA433" s="407"/>
      <c r="CB433" s="407"/>
      <c r="CC433" s="407"/>
      <c r="CD433" s="407"/>
      <c r="CE433" s="407"/>
      <c r="CF433" s="407"/>
    </row>
    <row r="434" spans="1:84" s="627" customFormat="1" x14ac:dyDescent="0.3">
      <c r="A434" s="407"/>
      <c r="B434" s="401"/>
      <c r="C434" s="330"/>
      <c r="D434" s="209"/>
      <c r="E434" s="209"/>
      <c r="F434" s="209"/>
      <c r="G434" s="209"/>
      <c r="H434" s="209"/>
      <c r="I434" s="209"/>
      <c r="AP434" s="407"/>
      <c r="AQ434" s="407"/>
      <c r="BK434" s="407"/>
      <c r="BY434" s="407"/>
      <c r="BZ434" s="407"/>
      <c r="CA434" s="407"/>
      <c r="CB434" s="407"/>
      <c r="CC434" s="407"/>
      <c r="CD434" s="407"/>
      <c r="CE434" s="407"/>
      <c r="CF434" s="407"/>
    </row>
    <row r="435" spans="1:84" s="627" customFormat="1" x14ac:dyDescent="0.3">
      <c r="A435" s="407"/>
      <c r="B435" s="401"/>
      <c r="C435" s="330"/>
      <c r="D435" s="209"/>
      <c r="E435" s="209"/>
      <c r="F435" s="209"/>
      <c r="G435" s="209"/>
      <c r="H435" s="209"/>
      <c r="I435" s="209"/>
      <c r="AP435" s="407"/>
      <c r="AQ435" s="407"/>
      <c r="BK435" s="407"/>
      <c r="BY435" s="407"/>
      <c r="BZ435" s="407"/>
      <c r="CA435" s="407"/>
      <c r="CB435" s="407"/>
      <c r="CC435" s="407"/>
      <c r="CD435" s="407"/>
      <c r="CE435" s="407"/>
      <c r="CF435" s="407"/>
    </row>
    <row r="436" spans="1:84" s="627" customFormat="1" x14ac:dyDescent="0.3">
      <c r="A436" s="407"/>
      <c r="B436" s="401"/>
      <c r="C436" s="330"/>
      <c r="D436" s="209"/>
      <c r="E436" s="209"/>
      <c r="F436" s="209"/>
      <c r="G436" s="209"/>
      <c r="H436" s="209"/>
      <c r="I436" s="209"/>
      <c r="AP436" s="407"/>
      <c r="AQ436" s="407"/>
      <c r="BK436" s="407"/>
      <c r="BY436" s="407"/>
      <c r="BZ436" s="407"/>
      <c r="CA436" s="407"/>
      <c r="CB436" s="407"/>
      <c r="CC436" s="407"/>
      <c r="CD436" s="407"/>
      <c r="CE436" s="407"/>
      <c r="CF436" s="407"/>
    </row>
    <row r="437" spans="1:84" s="627" customFormat="1" x14ac:dyDescent="0.3">
      <c r="A437" s="407"/>
      <c r="B437" s="401"/>
      <c r="C437" s="330"/>
      <c r="D437" s="209"/>
      <c r="E437" s="209"/>
      <c r="F437" s="209"/>
      <c r="G437" s="209"/>
      <c r="H437" s="209"/>
      <c r="I437" s="209"/>
      <c r="AP437" s="407"/>
      <c r="AQ437" s="407"/>
      <c r="BK437" s="407"/>
      <c r="BY437" s="407"/>
      <c r="BZ437" s="407"/>
      <c r="CA437" s="407"/>
      <c r="CB437" s="407"/>
      <c r="CC437" s="407"/>
      <c r="CD437" s="407"/>
      <c r="CE437" s="407"/>
      <c r="CF437" s="407"/>
    </row>
    <row r="438" spans="1:84" s="627" customFormat="1" x14ac:dyDescent="0.3">
      <c r="A438" s="407"/>
      <c r="B438" s="401"/>
      <c r="C438" s="330"/>
      <c r="D438" s="209"/>
      <c r="E438" s="209"/>
      <c r="F438" s="209"/>
      <c r="G438" s="209"/>
      <c r="H438" s="209"/>
      <c r="I438" s="209"/>
      <c r="AP438" s="407"/>
      <c r="AQ438" s="407"/>
      <c r="BK438" s="407"/>
      <c r="BY438" s="407"/>
      <c r="BZ438" s="407"/>
      <c r="CA438" s="407"/>
      <c r="CB438" s="407"/>
      <c r="CC438" s="407"/>
      <c r="CD438" s="407"/>
      <c r="CE438" s="407"/>
      <c r="CF438" s="407"/>
    </row>
    <row r="439" spans="1:84" s="627" customFormat="1" x14ac:dyDescent="0.3">
      <c r="A439" s="407"/>
      <c r="B439" s="401"/>
      <c r="C439" s="330"/>
      <c r="D439" s="209"/>
      <c r="E439" s="209"/>
      <c r="F439" s="209"/>
      <c r="G439" s="209"/>
      <c r="H439" s="209"/>
      <c r="I439" s="209"/>
      <c r="AP439" s="407"/>
      <c r="AQ439" s="407"/>
      <c r="BK439" s="407"/>
      <c r="BY439" s="407"/>
      <c r="BZ439" s="407"/>
      <c r="CA439" s="407"/>
      <c r="CB439" s="407"/>
      <c r="CC439" s="407"/>
      <c r="CD439" s="407"/>
      <c r="CE439" s="407"/>
      <c r="CF439" s="407"/>
    </row>
    <row r="440" spans="1:84" s="627" customFormat="1" x14ac:dyDescent="0.3">
      <c r="A440" s="407"/>
      <c r="B440" s="401"/>
      <c r="C440" s="330"/>
      <c r="D440" s="209"/>
      <c r="E440" s="209"/>
      <c r="F440" s="209"/>
      <c r="G440" s="209"/>
      <c r="H440" s="209"/>
      <c r="I440" s="209"/>
      <c r="AP440" s="407"/>
      <c r="AQ440" s="407"/>
      <c r="BK440" s="407"/>
      <c r="BY440" s="407"/>
      <c r="BZ440" s="407"/>
      <c r="CA440" s="407"/>
      <c r="CB440" s="407"/>
      <c r="CC440" s="407"/>
      <c r="CD440" s="407"/>
      <c r="CE440" s="407"/>
      <c r="CF440" s="407"/>
    </row>
    <row r="441" spans="1:84" s="627" customFormat="1" x14ac:dyDescent="0.3">
      <c r="A441" s="407"/>
      <c r="B441" s="401"/>
      <c r="C441" s="330"/>
      <c r="D441" s="209"/>
      <c r="E441" s="209"/>
      <c r="F441" s="209"/>
      <c r="G441" s="209"/>
      <c r="H441" s="209"/>
      <c r="I441" s="209"/>
      <c r="AP441" s="407"/>
      <c r="AQ441" s="407"/>
      <c r="BK441" s="407"/>
      <c r="BY441" s="407"/>
      <c r="BZ441" s="407"/>
      <c r="CA441" s="407"/>
      <c r="CB441" s="407"/>
      <c r="CC441" s="407"/>
      <c r="CD441" s="407"/>
      <c r="CE441" s="407"/>
      <c r="CF441" s="407"/>
    </row>
    <row r="442" spans="1:84" s="627" customFormat="1" x14ac:dyDescent="0.3">
      <c r="A442" s="407"/>
      <c r="B442" s="401"/>
      <c r="C442" s="330"/>
      <c r="D442" s="209"/>
      <c r="E442" s="209"/>
      <c r="F442" s="209"/>
      <c r="G442" s="209"/>
      <c r="H442" s="209"/>
      <c r="I442" s="209"/>
      <c r="AP442" s="407"/>
      <c r="AQ442" s="407"/>
      <c r="BK442" s="407"/>
      <c r="BY442" s="407"/>
      <c r="BZ442" s="407"/>
      <c r="CA442" s="407"/>
      <c r="CB442" s="407"/>
      <c r="CC442" s="407"/>
      <c r="CD442" s="407"/>
      <c r="CE442" s="407"/>
      <c r="CF442" s="407"/>
    </row>
    <row r="443" spans="1:84" s="627" customFormat="1" x14ac:dyDescent="0.3">
      <c r="A443" s="407"/>
      <c r="B443" s="401"/>
      <c r="C443" s="330"/>
      <c r="D443" s="209"/>
      <c r="E443" s="209"/>
      <c r="F443" s="209"/>
      <c r="G443" s="209"/>
      <c r="H443" s="209"/>
      <c r="I443" s="209"/>
      <c r="AP443" s="407"/>
      <c r="AQ443" s="407"/>
      <c r="BK443" s="407"/>
      <c r="BY443" s="407"/>
      <c r="BZ443" s="407"/>
      <c r="CA443" s="407"/>
      <c r="CB443" s="407"/>
      <c r="CC443" s="407"/>
      <c r="CD443" s="407"/>
      <c r="CE443" s="407"/>
      <c r="CF443" s="407"/>
    </row>
    <row r="444" spans="1:84" s="627" customFormat="1" x14ac:dyDescent="0.3">
      <c r="A444" s="407"/>
      <c r="B444" s="401"/>
      <c r="C444" s="330"/>
      <c r="D444" s="209"/>
      <c r="E444" s="209"/>
      <c r="F444" s="209"/>
      <c r="G444" s="209"/>
      <c r="H444" s="209"/>
      <c r="I444" s="209"/>
      <c r="AP444" s="407"/>
      <c r="AQ444" s="407"/>
      <c r="BK444" s="407"/>
      <c r="BY444" s="407"/>
      <c r="BZ444" s="407"/>
      <c r="CA444" s="407"/>
      <c r="CB444" s="407"/>
      <c r="CC444" s="407"/>
      <c r="CD444" s="407"/>
      <c r="CE444" s="407"/>
      <c r="CF444" s="407"/>
    </row>
    <row r="445" spans="1:84" s="627" customFormat="1" x14ac:dyDescent="0.3">
      <c r="A445" s="407"/>
      <c r="B445" s="401"/>
      <c r="C445" s="330"/>
      <c r="D445" s="209"/>
      <c r="E445" s="209"/>
      <c r="F445" s="209"/>
      <c r="G445" s="209"/>
      <c r="H445" s="209"/>
      <c r="I445" s="209"/>
      <c r="AP445" s="407"/>
      <c r="AQ445" s="407"/>
      <c r="BK445" s="407"/>
      <c r="BY445" s="407"/>
      <c r="BZ445" s="407"/>
      <c r="CA445" s="407"/>
      <c r="CB445" s="407"/>
      <c r="CC445" s="407"/>
      <c r="CD445" s="407"/>
      <c r="CE445" s="407"/>
      <c r="CF445" s="407"/>
    </row>
    <row r="446" spans="1:84" s="627" customFormat="1" x14ac:dyDescent="0.3">
      <c r="A446" s="407"/>
      <c r="B446" s="401"/>
      <c r="C446" s="330"/>
      <c r="D446" s="209"/>
      <c r="E446" s="209"/>
      <c r="F446" s="209"/>
      <c r="G446" s="209"/>
      <c r="H446" s="209"/>
      <c r="I446" s="209"/>
      <c r="AP446" s="407"/>
      <c r="AQ446" s="407"/>
      <c r="BK446" s="407"/>
      <c r="BY446" s="407"/>
      <c r="BZ446" s="407"/>
      <c r="CA446" s="407"/>
      <c r="CB446" s="407"/>
      <c r="CC446" s="407"/>
      <c r="CD446" s="407"/>
      <c r="CE446" s="407"/>
      <c r="CF446" s="407"/>
    </row>
    <row r="447" spans="1:84" s="627" customFormat="1" x14ac:dyDescent="0.3">
      <c r="A447" s="407"/>
      <c r="B447" s="401"/>
      <c r="C447" s="330"/>
      <c r="D447" s="209"/>
      <c r="E447" s="209"/>
      <c r="F447" s="209"/>
      <c r="G447" s="209"/>
      <c r="H447" s="209"/>
      <c r="I447" s="209"/>
      <c r="AP447" s="407"/>
      <c r="AQ447" s="407"/>
      <c r="BK447" s="407"/>
      <c r="BY447" s="407"/>
      <c r="BZ447" s="407"/>
      <c r="CA447" s="407"/>
      <c r="CB447" s="407"/>
      <c r="CC447" s="407"/>
      <c r="CD447" s="407"/>
      <c r="CE447" s="407"/>
      <c r="CF447" s="407"/>
    </row>
    <row r="448" spans="1:84" s="627" customFormat="1" x14ac:dyDescent="0.3">
      <c r="A448" s="407"/>
      <c r="B448" s="401"/>
      <c r="C448" s="330"/>
      <c r="D448" s="209"/>
      <c r="E448" s="209"/>
      <c r="F448" s="209"/>
      <c r="G448" s="209"/>
      <c r="H448" s="209"/>
      <c r="I448" s="209"/>
      <c r="AP448" s="407"/>
      <c r="AQ448" s="407"/>
      <c r="BK448" s="407"/>
      <c r="BY448" s="407"/>
      <c r="BZ448" s="407"/>
      <c r="CA448" s="407"/>
      <c r="CB448" s="407"/>
      <c r="CC448" s="407"/>
      <c r="CD448" s="407"/>
      <c r="CE448" s="407"/>
      <c r="CF448" s="407"/>
    </row>
    <row r="449" spans="1:84" s="627" customFormat="1" x14ac:dyDescent="0.3">
      <c r="A449" s="407"/>
      <c r="B449" s="401"/>
      <c r="C449" s="330"/>
      <c r="D449" s="209"/>
      <c r="E449" s="209"/>
      <c r="F449" s="209"/>
      <c r="G449" s="209"/>
      <c r="H449" s="209"/>
      <c r="I449" s="209"/>
      <c r="AP449" s="407"/>
      <c r="AQ449" s="407"/>
      <c r="BK449" s="407"/>
      <c r="BY449" s="407"/>
      <c r="BZ449" s="407"/>
      <c r="CA449" s="407"/>
      <c r="CB449" s="407"/>
      <c r="CC449" s="407"/>
      <c r="CD449" s="407"/>
      <c r="CE449" s="407"/>
      <c r="CF449" s="407"/>
    </row>
    <row r="450" spans="1:84" s="627" customFormat="1" x14ac:dyDescent="0.3">
      <c r="A450" s="407"/>
      <c r="B450" s="401"/>
      <c r="C450" s="330"/>
      <c r="D450" s="209"/>
      <c r="E450" s="209"/>
      <c r="F450" s="209"/>
      <c r="G450" s="209"/>
      <c r="H450" s="209"/>
      <c r="I450" s="209"/>
      <c r="AP450" s="407"/>
      <c r="AQ450" s="407"/>
      <c r="BK450" s="407"/>
      <c r="BY450" s="407"/>
      <c r="BZ450" s="407"/>
      <c r="CA450" s="407"/>
      <c r="CB450" s="407"/>
      <c r="CC450" s="407"/>
      <c r="CD450" s="407"/>
      <c r="CE450" s="407"/>
      <c r="CF450" s="407"/>
    </row>
    <row r="451" spans="1:84" s="627" customFormat="1" x14ac:dyDescent="0.3">
      <c r="A451" s="407"/>
      <c r="B451" s="401"/>
      <c r="C451" s="330"/>
      <c r="D451" s="209"/>
      <c r="E451" s="209"/>
      <c r="F451" s="209"/>
      <c r="G451" s="209"/>
      <c r="H451" s="209"/>
      <c r="I451" s="209"/>
      <c r="AP451" s="407"/>
      <c r="AQ451" s="407"/>
      <c r="BK451" s="407"/>
      <c r="BY451" s="407"/>
      <c r="BZ451" s="407"/>
      <c r="CA451" s="407"/>
      <c r="CB451" s="407"/>
      <c r="CC451" s="407"/>
      <c r="CD451" s="407"/>
      <c r="CE451" s="407"/>
      <c r="CF451" s="407"/>
    </row>
    <row r="452" spans="1:84" s="627" customFormat="1" x14ac:dyDescent="0.3">
      <c r="A452" s="407"/>
      <c r="B452" s="401"/>
      <c r="C452" s="330"/>
      <c r="D452" s="209"/>
      <c r="E452" s="209"/>
      <c r="F452" s="209"/>
      <c r="G452" s="209"/>
      <c r="H452" s="209"/>
      <c r="I452" s="209"/>
      <c r="AP452" s="407"/>
      <c r="AQ452" s="407"/>
      <c r="BK452" s="407"/>
      <c r="BY452" s="407"/>
      <c r="BZ452" s="407"/>
      <c r="CA452" s="407"/>
      <c r="CB452" s="407"/>
      <c r="CC452" s="407"/>
      <c r="CD452" s="407"/>
      <c r="CE452" s="407"/>
      <c r="CF452" s="407"/>
    </row>
    <row r="453" spans="1:84" s="627" customFormat="1" x14ac:dyDescent="0.3">
      <c r="A453" s="407"/>
      <c r="B453" s="401"/>
      <c r="C453" s="330"/>
      <c r="D453" s="209"/>
      <c r="E453" s="209"/>
      <c r="F453" s="209"/>
      <c r="G453" s="209"/>
      <c r="H453" s="209"/>
      <c r="I453" s="209"/>
      <c r="AP453" s="407"/>
      <c r="AQ453" s="407"/>
      <c r="BK453" s="407"/>
      <c r="BY453" s="407"/>
      <c r="BZ453" s="407"/>
      <c r="CA453" s="407"/>
      <c r="CB453" s="407"/>
      <c r="CC453" s="407"/>
      <c r="CD453" s="407"/>
      <c r="CE453" s="407"/>
      <c r="CF453" s="407"/>
    </row>
    <row r="454" spans="1:84" s="627" customFormat="1" x14ac:dyDescent="0.3">
      <c r="A454" s="407"/>
      <c r="B454" s="401"/>
      <c r="C454" s="330"/>
      <c r="D454" s="209"/>
      <c r="E454" s="209"/>
      <c r="F454" s="209"/>
      <c r="G454" s="209"/>
      <c r="H454" s="209"/>
      <c r="I454" s="209"/>
      <c r="AP454" s="407"/>
      <c r="AQ454" s="407"/>
      <c r="BK454" s="407"/>
      <c r="BY454" s="407"/>
      <c r="BZ454" s="407"/>
      <c r="CA454" s="407"/>
      <c r="CB454" s="407"/>
      <c r="CC454" s="407"/>
      <c r="CD454" s="407"/>
      <c r="CE454" s="407"/>
      <c r="CF454" s="407"/>
    </row>
    <row r="455" spans="1:84" s="627" customFormat="1" x14ac:dyDescent="0.3">
      <c r="A455" s="407"/>
      <c r="B455" s="401"/>
      <c r="C455" s="330"/>
      <c r="D455" s="209"/>
      <c r="E455" s="209"/>
      <c r="F455" s="209"/>
      <c r="G455" s="209"/>
      <c r="H455" s="209"/>
      <c r="I455" s="209"/>
      <c r="AP455" s="407"/>
      <c r="AQ455" s="407"/>
      <c r="BK455" s="407"/>
      <c r="BY455" s="407"/>
      <c r="BZ455" s="407"/>
      <c r="CA455" s="407"/>
      <c r="CB455" s="407"/>
      <c r="CC455" s="407"/>
      <c r="CD455" s="407"/>
      <c r="CE455" s="407"/>
      <c r="CF455" s="407"/>
    </row>
    <row r="456" spans="1:84" s="627" customFormat="1" x14ac:dyDescent="0.3">
      <c r="A456" s="407"/>
      <c r="B456" s="401"/>
      <c r="C456" s="330"/>
      <c r="D456" s="209"/>
      <c r="E456" s="209"/>
      <c r="F456" s="209"/>
      <c r="G456" s="209"/>
      <c r="H456" s="209"/>
      <c r="I456" s="209"/>
      <c r="AP456" s="407"/>
      <c r="AQ456" s="407"/>
      <c r="BK456" s="407"/>
      <c r="BY456" s="407"/>
      <c r="BZ456" s="407"/>
      <c r="CA456" s="407"/>
      <c r="CB456" s="407"/>
      <c r="CC456" s="407"/>
      <c r="CD456" s="407"/>
      <c r="CE456" s="407"/>
      <c r="CF456" s="407"/>
    </row>
    <row r="457" spans="1:84" s="627" customFormat="1" x14ac:dyDescent="0.3">
      <c r="A457" s="407"/>
      <c r="B457" s="401"/>
      <c r="C457" s="330"/>
      <c r="D457" s="209"/>
      <c r="E457" s="209"/>
      <c r="F457" s="209"/>
      <c r="G457" s="209"/>
      <c r="H457" s="209"/>
      <c r="I457" s="209"/>
      <c r="AP457" s="407"/>
      <c r="AQ457" s="407"/>
      <c r="BK457" s="407"/>
      <c r="BY457" s="407"/>
      <c r="BZ457" s="407"/>
      <c r="CA457" s="407"/>
      <c r="CB457" s="407"/>
      <c r="CC457" s="407"/>
      <c r="CD457" s="407"/>
      <c r="CE457" s="407"/>
      <c r="CF457" s="407"/>
    </row>
    <row r="458" spans="1:84" s="627" customFormat="1" x14ac:dyDescent="0.3">
      <c r="A458" s="407"/>
      <c r="B458" s="401"/>
      <c r="C458" s="330"/>
      <c r="D458" s="209"/>
      <c r="E458" s="209"/>
      <c r="F458" s="209"/>
      <c r="G458" s="209"/>
      <c r="H458" s="209"/>
      <c r="I458" s="209"/>
      <c r="AP458" s="407"/>
      <c r="AQ458" s="407"/>
      <c r="BK458" s="407"/>
      <c r="BY458" s="407"/>
      <c r="BZ458" s="407"/>
      <c r="CA458" s="407"/>
      <c r="CB458" s="407"/>
      <c r="CC458" s="407"/>
      <c r="CD458" s="407"/>
      <c r="CE458" s="407"/>
      <c r="CF458" s="407"/>
    </row>
    <row r="459" spans="1:84" s="627" customFormat="1" x14ac:dyDescent="0.3">
      <c r="A459" s="407"/>
      <c r="B459" s="401"/>
      <c r="C459" s="330"/>
      <c r="D459" s="209"/>
      <c r="E459" s="209"/>
      <c r="F459" s="209"/>
      <c r="G459" s="209"/>
      <c r="H459" s="209"/>
      <c r="I459" s="209"/>
      <c r="AP459" s="407"/>
      <c r="AQ459" s="407"/>
      <c r="BK459" s="407"/>
      <c r="BY459" s="407"/>
      <c r="BZ459" s="407"/>
      <c r="CA459" s="407"/>
      <c r="CB459" s="407"/>
      <c r="CC459" s="407"/>
      <c r="CD459" s="407"/>
      <c r="CE459" s="407"/>
      <c r="CF459" s="407"/>
    </row>
    <row r="460" spans="1:84" s="627" customFormat="1" x14ac:dyDescent="0.3">
      <c r="A460" s="407"/>
      <c r="B460" s="401"/>
      <c r="C460" s="330"/>
      <c r="D460" s="209"/>
      <c r="E460" s="209"/>
      <c r="F460" s="209"/>
      <c r="G460" s="209"/>
      <c r="H460" s="209"/>
      <c r="I460" s="209"/>
      <c r="AP460" s="407"/>
      <c r="AQ460" s="407"/>
      <c r="BK460" s="407"/>
      <c r="BY460" s="407"/>
      <c r="BZ460" s="407"/>
      <c r="CA460" s="407"/>
      <c r="CB460" s="407"/>
      <c r="CC460" s="407"/>
      <c r="CD460" s="407"/>
      <c r="CE460" s="407"/>
      <c r="CF460" s="407"/>
    </row>
    <row r="461" spans="1:84" s="627" customFormat="1" x14ac:dyDescent="0.3">
      <c r="A461" s="407"/>
      <c r="B461" s="401"/>
      <c r="C461" s="330"/>
      <c r="D461" s="209"/>
      <c r="E461" s="209"/>
      <c r="F461" s="209"/>
      <c r="G461" s="209"/>
      <c r="H461" s="209"/>
      <c r="I461" s="209"/>
      <c r="AP461" s="407"/>
      <c r="AQ461" s="407"/>
      <c r="BK461" s="407"/>
      <c r="BY461" s="407"/>
      <c r="BZ461" s="407"/>
      <c r="CA461" s="407"/>
      <c r="CB461" s="407"/>
      <c r="CC461" s="407"/>
      <c r="CD461" s="407"/>
      <c r="CE461" s="407"/>
      <c r="CF461" s="407"/>
    </row>
    <row r="462" spans="1:84" s="627" customFormat="1" x14ac:dyDescent="0.3">
      <c r="A462" s="407"/>
      <c r="B462" s="401"/>
      <c r="C462" s="330"/>
      <c r="D462" s="209"/>
      <c r="E462" s="209"/>
      <c r="F462" s="209"/>
      <c r="G462" s="209"/>
      <c r="H462" s="209"/>
      <c r="I462" s="209"/>
      <c r="AP462" s="407"/>
      <c r="AQ462" s="407"/>
      <c r="BK462" s="407"/>
      <c r="BY462" s="407"/>
      <c r="BZ462" s="407"/>
      <c r="CA462" s="407"/>
      <c r="CB462" s="407"/>
      <c r="CC462" s="407"/>
      <c r="CD462" s="407"/>
      <c r="CE462" s="407"/>
      <c r="CF462" s="407"/>
    </row>
    <row r="463" spans="1:84" s="627" customFormat="1" x14ac:dyDescent="0.3">
      <c r="A463" s="407"/>
      <c r="B463" s="401"/>
      <c r="C463" s="330"/>
      <c r="D463" s="209"/>
      <c r="E463" s="209"/>
      <c r="F463" s="209"/>
      <c r="G463" s="209"/>
      <c r="H463" s="209"/>
      <c r="I463" s="209"/>
      <c r="AP463" s="407"/>
      <c r="AQ463" s="407"/>
      <c r="BK463" s="407"/>
      <c r="BY463" s="407"/>
      <c r="BZ463" s="407"/>
      <c r="CA463" s="407"/>
      <c r="CB463" s="407"/>
      <c r="CC463" s="407"/>
      <c r="CD463" s="407"/>
      <c r="CE463" s="407"/>
      <c r="CF463" s="407"/>
    </row>
    <row r="464" spans="1:84" s="627" customFormat="1" x14ac:dyDescent="0.3">
      <c r="A464" s="407"/>
      <c r="B464" s="401"/>
      <c r="C464" s="330"/>
      <c r="D464" s="209"/>
      <c r="E464" s="209"/>
      <c r="F464" s="209"/>
      <c r="G464" s="209"/>
      <c r="H464" s="209"/>
      <c r="I464" s="209"/>
      <c r="AP464" s="407"/>
      <c r="AQ464" s="407"/>
      <c r="BK464" s="407"/>
      <c r="BY464" s="407"/>
      <c r="BZ464" s="407"/>
      <c r="CA464" s="407"/>
      <c r="CB464" s="407"/>
      <c r="CC464" s="407"/>
      <c r="CD464" s="407"/>
      <c r="CE464" s="407"/>
      <c r="CF464" s="407"/>
    </row>
    <row r="465" spans="1:84" s="627" customFormat="1" x14ac:dyDescent="0.3">
      <c r="A465" s="407"/>
      <c r="B465" s="401"/>
      <c r="C465" s="330"/>
      <c r="D465" s="209"/>
      <c r="E465" s="209"/>
      <c r="F465" s="209"/>
      <c r="G465" s="209"/>
      <c r="H465" s="209"/>
      <c r="I465" s="209"/>
      <c r="AP465" s="407"/>
      <c r="AQ465" s="407"/>
      <c r="BK465" s="407"/>
      <c r="BY465" s="407"/>
      <c r="BZ465" s="407"/>
      <c r="CA465" s="407"/>
      <c r="CB465" s="407"/>
      <c r="CC465" s="407"/>
      <c r="CD465" s="407"/>
      <c r="CE465" s="407"/>
      <c r="CF465" s="407"/>
    </row>
    <row r="466" spans="1:84" s="627" customFormat="1" x14ac:dyDescent="0.3">
      <c r="A466" s="407"/>
      <c r="B466" s="401"/>
      <c r="C466" s="330"/>
      <c r="D466" s="209"/>
      <c r="E466" s="209"/>
      <c r="F466" s="209"/>
      <c r="G466" s="209"/>
      <c r="H466" s="209"/>
      <c r="I466" s="209"/>
      <c r="AP466" s="407"/>
      <c r="AQ466" s="407"/>
      <c r="BK466" s="407"/>
      <c r="BY466" s="407"/>
      <c r="BZ466" s="407"/>
      <c r="CA466" s="407"/>
      <c r="CB466" s="407"/>
      <c r="CC466" s="407"/>
      <c r="CD466" s="407"/>
      <c r="CE466" s="407"/>
      <c r="CF466" s="407"/>
    </row>
    <row r="467" spans="1:84" s="627" customFormat="1" x14ac:dyDescent="0.3">
      <c r="A467" s="407"/>
      <c r="B467" s="401"/>
      <c r="C467" s="330"/>
      <c r="D467" s="209"/>
      <c r="E467" s="209"/>
      <c r="F467" s="209"/>
      <c r="G467" s="209"/>
      <c r="H467" s="209"/>
      <c r="I467" s="209"/>
      <c r="AP467" s="407"/>
      <c r="AQ467" s="407"/>
      <c r="BK467" s="407"/>
      <c r="BY467" s="407"/>
      <c r="BZ467" s="407"/>
      <c r="CA467" s="407"/>
      <c r="CB467" s="407"/>
      <c r="CC467" s="407"/>
      <c r="CD467" s="407"/>
      <c r="CE467" s="407"/>
      <c r="CF467" s="407"/>
    </row>
    <row r="468" spans="1:84" s="627" customFormat="1" x14ac:dyDescent="0.3">
      <c r="A468" s="407"/>
      <c r="B468" s="401"/>
      <c r="C468" s="330"/>
      <c r="D468" s="209"/>
      <c r="E468" s="209"/>
      <c r="F468" s="209"/>
      <c r="G468" s="209"/>
      <c r="H468" s="209"/>
      <c r="I468" s="209"/>
      <c r="AP468" s="407"/>
      <c r="AQ468" s="407"/>
      <c r="BK468" s="407"/>
      <c r="BY468" s="407"/>
      <c r="BZ468" s="407"/>
      <c r="CA468" s="407"/>
      <c r="CB468" s="407"/>
      <c r="CC468" s="407"/>
      <c r="CD468" s="407"/>
      <c r="CE468" s="407"/>
      <c r="CF468" s="407"/>
    </row>
    <row r="469" spans="1:84" s="627" customFormat="1" x14ac:dyDescent="0.3">
      <c r="A469" s="407"/>
      <c r="B469" s="401"/>
      <c r="C469" s="330"/>
      <c r="D469" s="209"/>
      <c r="E469" s="209"/>
      <c r="F469" s="209"/>
      <c r="G469" s="209"/>
      <c r="H469" s="209"/>
      <c r="I469" s="209"/>
      <c r="AP469" s="407"/>
      <c r="AQ469" s="407"/>
      <c r="BK469" s="407"/>
      <c r="BY469" s="407"/>
      <c r="BZ469" s="407"/>
      <c r="CA469" s="407"/>
      <c r="CB469" s="407"/>
      <c r="CC469" s="407"/>
      <c r="CD469" s="407"/>
      <c r="CE469" s="407"/>
      <c r="CF469" s="407"/>
    </row>
    <row r="470" spans="1:84" s="627" customFormat="1" x14ac:dyDescent="0.3">
      <c r="A470" s="407"/>
      <c r="B470" s="401"/>
      <c r="C470" s="330"/>
      <c r="D470" s="209"/>
      <c r="E470" s="209"/>
      <c r="F470" s="209"/>
      <c r="G470" s="209"/>
      <c r="H470" s="209"/>
      <c r="I470" s="209"/>
      <c r="AP470" s="407"/>
      <c r="AQ470" s="407"/>
      <c r="BK470" s="407"/>
      <c r="BY470" s="407"/>
      <c r="BZ470" s="407"/>
      <c r="CA470" s="407"/>
      <c r="CB470" s="407"/>
      <c r="CC470" s="407"/>
      <c r="CD470" s="407"/>
      <c r="CE470" s="407"/>
      <c r="CF470" s="407"/>
    </row>
    <row r="471" spans="1:84" s="627" customFormat="1" x14ac:dyDescent="0.3">
      <c r="A471" s="407"/>
      <c r="B471" s="401"/>
      <c r="C471" s="330"/>
      <c r="D471" s="209"/>
      <c r="E471" s="209"/>
      <c r="F471" s="209"/>
      <c r="G471" s="209"/>
      <c r="H471" s="209"/>
      <c r="I471" s="209"/>
      <c r="AP471" s="407"/>
      <c r="AQ471" s="407"/>
      <c r="BK471" s="407"/>
      <c r="BY471" s="407"/>
      <c r="BZ471" s="407"/>
      <c r="CA471" s="407"/>
      <c r="CB471" s="407"/>
      <c r="CC471" s="407"/>
      <c r="CD471" s="407"/>
      <c r="CE471" s="407"/>
      <c r="CF471" s="407"/>
    </row>
    <row r="472" spans="1:84" s="627" customFormat="1" x14ac:dyDescent="0.3">
      <c r="A472" s="407"/>
      <c r="B472" s="401"/>
      <c r="C472" s="330"/>
      <c r="D472" s="209"/>
      <c r="E472" s="209"/>
      <c r="F472" s="209"/>
      <c r="G472" s="209"/>
      <c r="H472" s="209"/>
      <c r="I472" s="209"/>
      <c r="AP472" s="407"/>
      <c r="AQ472" s="407"/>
      <c r="BK472" s="407"/>
      <c r="BY472" s="407"/>
      <c r="BZ472" s="407"/>
      <c r="CA472" s="407"/>
      <c r="CB472" s="407"/>
      <c r="CC472" s="407"/>
      <c r="CD472" s="407"/>
      <c r="CE472" s="407"/>
      <c r="CF472" s="407"/>
    </row>
    <row r="473" spans="1:84" s="627" customFormat="1" x14ac:dyDescent="0.3">
      <c r="A473" s="407"/>
      <c r="B473" s="401"/>
      <c r="C473" s="330"/>
      <c r="D473" s="209"/>
      <c r="E473" s="209"/>
      <c r="F473" s="209"/>
      <c r="G473" s="209"/>
      <c r="H473" s="209"/>
      <c r="I473" s="209"/>
      <c r="AP473" s="407"/>
      <c r="AQ473" s="407"/>
      <c r="BK473" s="407"/>
      <c r="BY473" s="407"/>
      <c r="BZ473" s="407"/>
      <c r="CA473" s="407"/>
      <c r="CB473" s="407"/>
      <c r="CC473" s="407"/>
      <c r="CD473" s="407"/>
      <c r="CE473" s="407"/>
      <c r="CF473" s="407"/>
    </row>
    <row r="474" spans="1:84" s="627" customFormat="1" x14ac:dyDescent="0.3">
      <c r="A474" s="407"/>
      <c r="B474" s="401"/>
      <c r="C474" s="330"/>
      <c r="D474" s="209"/>
      <c r="E474" s="209"/>
      <c r="F474" s="209"/>
      <c r="G474" s="209"/>
      <c r="H474" s="209"/>
      <c r="I474" s="209"/>
      <c r="AP474" s="407"/>
      <c r="AQ474" s="407"/>
      <c r="BK474" s="407"/>
      <c r="BY474" s="407"/>
      <c r="BZ474" s="407"/>
      <c r="CA474" s="407"/>
      <c r="CB474" s="407"/>
      <c r="CC474" s="407"/>
      <c r="CD474" s="407"/>
      <c r="CE474" s="407"/>
      <c r="CF474" s="407"/>
    </row>
    <row r="475" spans="1:84" s="627" customFormat="1" x14ac:dyDescent="0.3">
      <c r="A475" s="407"/>
      <c r="B475" s="401"/>
      <c r="C475" s="330"/>
      <c r="D475" s="209"/>
      <c r="E475" s="209"/>
      <c r="F475" s="209"/>
      <c r="G475" s="209"/>
      <c r="H475" s="209"/>
      <c r="I475" s="209"/>
      <c r="AP475" s="407"/>
      <c r="AQ475" s="407"/>
      <c r="BK475" s="407"/>
      <c r="BY475" s="407"/>
      <c r="BZ475" s="407"/>
      <c r="CA475" s="407"/>
      <c r="CB475" s="407"/>
      <c r="CC475" s="407"/>
      <c r="CD475" s="407"/>
      <c r="CE475" s="407"/>
      <c r="CF475" s="407"/>
    </row>
    <row r="476" spans="1:84" s="627" customFormat="1" x14ac:dyDescent="0.3">
      <c r="A476" s="407"/>
      <c r="B476" s="401"/>
      <c r="C476" s="330"/>
      <c r="D476" s="209"/>
      <c r="E476" s="209"/>
      <c r="F476" s="209"/>
      <c r="G476" s="209"/>
      <c r="H476" s="209"/>
      <c r="I476" s="209"/>
      <c r="AP476" s="407"/>
      <c r="AQ476" s="407"/>
      <c r="BK476" s="407"/>
      <c r="BY476" s="407"/>
      <c r="BZ476" s="407"/>
      <c r="CA476" s="407"/>
      <c r="CB476" s="407"/>
      <c r="CC476" s="407"/>
      <c r="CD476" s="407"/>
      <c r="CE476" s="407"/>
      <c r="CF476" s="407"/>
    </row>
    <row r="477" spans="1:84" s="627" customFormat="1" x14ac:dyDescent="0.3">
      <c r="A477" s="407"/>
      <c r="B477" s="401"/>
      <c r="C477" s="330"/>
      <c r="D477" s="209"/>
      <c r="E477" s="209"/>
      <c r="F477" s="209"/>
      <c r="G477" s="209"/>
      <c r="H477" s="209"/>
      <c r="I477" s="209"/>
      <c r="AP477" s="407"/>
      <c r="AQ477" s="407"/>
      <c r="BK477" s="407"/>
      <c r="BY477" s="407"/>
      <c r="BZ477" s="407"/>
      <c r="CA477" s="407"/>
      <c r="CB477" s="407"/>
      <c r="CC477" s="407"/>
      <c r="CD477" s="407"/>
      <c r="CE477" s="407"/>
      <c r="CF477" s="407"/>
    </row>
    <row r="478" spans="1:84" s="627" customFormat="1" x14ac:dyDescent="0.3">
      <c r="A478" s="407"/>
      <c r="B478" s="401"/>
      <c r="C478" s="330"/>
      <c r="D478" s="209"/>
      <c r="E478" s="209"/>
      <c r="F478" s="209"/>
      <c r="G478" s="209"/>
      <c r="H478" s="209"/>
      <c r="I478" s="209"/>
      <c r="AP478" s="407"/>
      <c r="AQ478" s="407"/>
      <c r="BK478" s="407"/>
      <c r="BY478" s="407"/>
      <c r="BZ478" s="407"/>
      <c r="CA478" s="407"/>
      <c r="CB478" s="407"/>
      <c r="CC478" s="407"/>
      <c r="CD478" s="407"/>
      <c r="CE478" s="407"/>
      <c r="CF478" s="407"/>
    </row>
    <row r="479" spans="1:84" s="627" customFormat="1" x14ac:dyDescent="0.3">
      <c r="A479" s="407"/>
      <c r="B479" s="401"/>
      <c r="C479" s="330"/>
      <c r="D479" s="209"/>
      <c r="E479" s="209"/>
      <c r="F479" s="209"/>
      <c r="G479" s="209"/>
      <c r="H479" s="209"/>
      <c r="I479" s="209"/>
      <c r="AP479" s="407"/>
      <c r="AQ479" s="407"/>
      <c r="BK479" s="407"/>
      <c r="BY479" s="407"/>
      <c r="BZ479" s="407"/>
      <c r="CA479" s="407"/>
      <c r="CB479" s="407"/>
      <c r="CC479" s="407"/>
      <c r="CD479" s="407"/>
      <c r="CE479" s="407"/>
      <c r="CF479" s="407"/>
    </row>
    <row r="480" spans="1:84" s="627" customFormat="1" x14ac:dyDescent="0.3">
      <c r="A480" s="407"/>
      <c r="B480" s="401"/>
      <c r="C480" s="330"/>
      <c r="D480" s="209"/>
      <c r="E480" s="209"/>
      <c r="F480" s="209"/>
      <c r="G480" s="209"/>
      <c r="H480" s="209"/>
      <c r="I480" s="209"/>
      <c r="AP480" s="407"/>
      <c r="AQ480" s="407"/>
      <c r="BK480" s="407"/>
      <c r="BY480" s="407"/>
      <c r="BZ480" s="407"/>
      <c r="CA480" s="407"/>
      <c r="CB480" s="407"/>
      <c r="CC480" s="407"/>
      <c r="CD480" s="407"/>
      <c r="CE480" s="407"/>
      <c r="CF480" s="407"/>
    </row>
    <row r="481" spans="1:84" s="627" customFormat="1" x14ac:dyDescent="0.3">
      <c r="A481" s="407"/>
      <c r="B481" s="401"/>
      <c r="C481" s="330"/>
      <c r="D481" s="209"/>
      <c r="E481" s="209"/>
      <c r="F481" s="209"/>
      <c r="G481" s="209"/>
      <c r="H481" s="209"/>
      <c r="I481" s="209"/>
      <c r="AP481" s="407"/>
      <c r="AQ481" s="407"/>
      <c r="BK481" s="407"/>
      <c r="BY481" s="407"/>
      <c r="BZ481" s="407"/>
      <c r="CA481" s="407"/>
      <c r="CB481" s="407"/>
      <c r="CC481" s="407"/>
      <c r="CD481" s="407"/>
      <c r="CE481" s="407"/>
      <c r="CF481" s="407"/>
    </row>
    <row r="482" spans="1:84" s="627" customFormat="1" x14ac:dyDescent="0.3">
      <c r="A482" s="407"/>
      <c r="B482" s="401"/>
      <c r="C482" s="330"/>
      <c r="D482" s="209"/>
      <c r="E482" s="209"/>
      <c r="F482" s="209"/>
      <c r="G482" s="209"/>
      <c r="H482" s="209"/>
      <c r="I482" s="209"/>
      <c r="AP482" s="407"/>
      <c r="AQ482" s="407"/>
      <c r="BK482" s="407"/>
      <c r="BY482" s="407"/>
      <c r="BZ482" s="407"/>
      <c r="CA482" s="407"/>
      <c r="CB482" s="407"/>
      <c r="CC482" s="407"/>
      <c r="CD482" s="407"/>
      <c r="CE482" s="407"/>
      <c r="CF482" s="407"/>
    </row>
    <row r="483" spans="1:84" s="627" customFormat="1" x14ac:dyDescent="0.3">
      <c r="A483" s="407"/>
      <c r="B483" s="401"/>
      <c r="C483" s="330"/>
      <c r="D483" s="209"/>
      <c r="E483" s="209"/>
      <c r="F483" s="209"/>
      <c r="G483" s="209"/>
      <c r="H483" s="209"/>
      <c r="I483" s="209"/>
      <c r="AP483" s="407"/>
      <c r="AQ483" s="407"/>
      <c r="BK483" s="407"/>
      <c r="BY483" s="407"/>
      <c r="BZ483" s="407"/>
      <c r="CA483" s="407"/>
      <c r="CB483" s="407"/>
      <c r="CC483" s="407"/>
      <c r="CD483" s="407"/>
      <c r="CE483" s="407"/>
      <c r="CF483" s="407"/>
    </row>
    <row r="484" spans="1:84" s="627" customFormat="1" x14ac:dyDescent="0.3">
      <c r="A484" s="407"/>
      <c r="B484" s="401"/>
      <c r="C484" s="330"/>
      <c r="D484" s="209"/>
      <c r="E484" s="209"/>
      <c r="F484" s="209"/>
      <c r="G484" s="209"/>
      <c r="H484" s="209"/>
      <c r="I484" s="209"/>
      <c r="AP484" s="407"/>
      <c r="AQ484" s="407"/>
      <c r="BK484" s="407"/>
      <c r="BY484" s="407"/>
      <c r="BZ484" s="407"/>
      <c r="CA484" s="407"/>
      <c r="CB484" s="407"/>
      <c r="CC484" s="407"/>
      <c r="CD484" s="407"/>
      <c r="CE484" s="407"/>
      <c r="CF484" s="407"/>
    </row>
    <row r="485" spans="1:84" s="627" customFormat="1" x14ac:dyDescent="0.3">
      <c r="A485" s="407"/>
      <c r="B485" s="401"/>
      <c r="C485" s="330"/>
      <c r="D485" s="209"/>
      <c r="E485" s="209"/>
      <c r="F485" s="209"/>
      <c r="G485" s="209"/>
      <c r="H485" s="209"/>
      <c r="I485" s="209"/>
      <c r="AP485" s="407"/>
      <c r="AQ485" s="407"/>
      <c r="BK485" s="407"/>
      <c r="BY485" s="407"/>
      <c r="BZ485" s="407"/>
      <c r="CA485" s="407"/>
      <c r="CB485" s="407"/>
      <c r="CC485" s="407"/>
      <c r="CD485" s="407"/>
      <c r="CE485" s="407"/>
      <c r="CF485" s="407"/>
    </row>
    <row r="486" spans="1:84" s="627" customFormat="1" x14ac:dyDescent="0.3">
      <c r="A486" s="407"/>
      <c r="B486" s="401"/>
      <c r="C486" s="330"/>
      <c r="D486" s="209"/>
      <c r="E486" s="209"/>
      <c r="F486" s="209"/>
      <c r="G486" s="209"/>
      <c r="H486" s="209"/>
      <c r="I486" s="209"/>
      <c r="AP486" s="407"/>
      <c r="AQ486" s="407"/>
      <c r="BK486" s="407"/>
      <c r="BY486" s="407"/>
      <c r="BZ486" s="407"/>
      <c r="CA486" s="407"/>
      <c r="CB486" s="407"/>
      <c r="CC486" s="407"/>
      <c r="CD486" s="407"/>
      <c r="CE486" s="407"/>
      <c r="CF486" s="407"/>
    </row>
    <row r="487" spans="1:84" s="627" customFormat="1" x14ac:dyDescent="0.3">
      <c r="A487" s="407"/>
      <c r="B487" s="401"/>
      <c r="C487" s="330"/>
      <c r="D487" s="209"/>
      <c r="E487" s="209"/>
      <c r="F487" s="209"/>
      <c r="G487" s="209"/>
      <c r="H487" s="209"/>
      <c r="I487" s="209"/>
      <c r="AP487" s="407"/>
      <c r="AQ487" s="407"/>
      <c r="BK487" s="407"/>
      <c r="BY487" s="407"/>
      <c r="BZ487" s="407"/>
      <c r="CA487" s="407"/>
      <c r="CB487" s="407"/>
      <c r="CC487" s="407"/>
      <c r="CD487" s="407"/>
      <c r="CE487" s="407"/>
      <c r="CF487" s="407"/>
    </row>
    <row r="488" spans="1:84" s="627" customFormat="1" x14ac:dyDescent="0.3">
      <c r="A488" s="407"/>
      <c r="B488" s="401"/>
      <c r="C488" s="330"/>
      <c r="D488" s="209"/>
      <c r="E488" s="209"/>
      <c r="F488" s="209"/>
      <c r="G488" s="209"/>
      <c r="H488" s="209"/>
      <c r="I488" s="209"/>
      <c r="AP488" s="407"/>
      <c r="AQ488" s="407"/>
      <c r="BK488" s="407"/>
      <c r="BY488" s="407"/>
      <c r="BZ488" s="407"/>
      <c r="CA488" s="407"/>
      <c r="CB488" s="407"/>
      <c r="CC488" s="407"/>
      <c r="CD488" s="407"/>
      <c r="CE488" s="407"/>
      <c r="CF488" s="407"/>
    </row>
    <row r="489" spans="1:84" s="627" customFormat="1" x14ac:dyDescent="0.3">
      <c r="A489" s="407"/>
      <c r="B489" s="401"/>
      <c r="C489" s="330"/>
      <c r="D489" s="209"/>
      <c r="E489" s="209"/>
      <c r="F489" s="209"/>
      <c r="G489" s="209"/>
      <c r="H489" s="209"/>
      <c r="I489" s="209"/>
      <c r="AP489" s="407"/>
      <c r="AQ489" s="407"/>
      <c r="BK489" s="407"/>
      <c r="BY489" s="407"/>
      <c r="BZ489" s="407"/>
      <c r="CA489" s="407"/>
      <c r="CB489" s="407"/>
      <c r="CC489" s="407"/>
      <c r="CD489" s="407"/>
      <c r="CE489" s="407"/>
      <c r="CF489" s="407"/>
    </row>
    <row r="490" spans="1:84" s="627" customFormat="1" x14ac:dyDescent="0.3">
      <c r="A490" s="407"/>
      <c r="B490" s="401"/>
      <c r="C490" s="330"/>
      <c r="D490" s="209"/>
      <c r="E490" s="209"/>
      <c r="F490" s="209"/>
      <c r="G490" s="209"/>
      <c r="H490" s="209"/>
      <c r="I490" s="209"/>
      <c r="AP490" s="407"/>
      <c r="AQ490" s="407"/>
      <c r="BK490" s="407"/>
      <c r="BY490" s="407"/>
      <c r="BZ490" s="407"/>
      <c r="CA490" s="407"/>
      <c r="CB490" s="407"/>
      <c r="CC490" s="407"/>
      <c r="CD490" s="407"/>
      <c r="CE490" s="407"/>
      <c r="CF490" s="407"/>
    </row>
    <row r="491" spans="1:84" s="627" customFormat="1" x14ac:dyDescent="0.3">
      <c r="A491" s="407"/>
      <c r="B491" s="401"/>
      <c r="C491" s="330"/>
      <c r="D491" s="209"/>
      <c r="E491" s="209"/>
      <c r="F491" s="209"/>
      <c r="G491" s="209"/>
      <c r="H491" s="209"/>
      <c r="I491" s="209"/>
      <c r="AP491" s="407"/>
      <c r="AQ491" s="407"/>
      <c r="BK491" s="407"/>
      <c r="BY491" s="407"/>
      <c r="BZ491" s="407"/>
      <c r="CA491" s="407"/>
      <c r="CB491" s="407"/>
      <c r="CC491" s="407"/>
      <c r="CD491" s="407"/>
      <c r="CE491" s="407"/>
      <c r="CF491" s="407"/>
    </row>
    <row r="492" spans="1:84" s="627" customFormat="1" x14ac:dyDescent="0.3">
      <c r="A492" s="407"/>
      <c r="B492" s="401"/>
      <c r="C492" s="330"/>
      <c r="D492" s="209"/>
      <c r="E492" s="209"/>
      <c r="F492" s="209"/>
      <c r="G492" s="209"/>
      <c r="H492" s="209"/>
      <c r="I492" s="209"/>
      <c r="AP492" s="407"/>
      <c r="AQ492" s="407"/>
      <c r="BK492" s="407"/>
      <c r="BY492" s="407"/>
      <c r="BZ492" s="407"/>
      <c r="CA492" s="407"/>
      <c r="CB492" s="407"/>
      <c r="CC492" s="407"/>
      <c r="CD492" s="407"/>
      <c r="CE492" s="407"/>
      <c r="CF492" s="407"/>
    </row>
    <row r="493" spans="1:84" s="627" customFormat="1" x14ac:dyDescent="0.3">
      <c r="A493" s="407"/>
      <c r="B493" s="401"/>
      <c r="C493" s="330"/>
      <c r="D493" s="209"/>
      <c r="E493" s="209"/>
      <c r="F493" s="209"/>
      <c r="G493" s="209"/>
      <c r="H493" s="209"/>
      <c r="I493" s="209"/>
      <c r="AP493" s="407"/>
      <c r="AQ493" s="407"/>
      <c r="BK493" s="407"/>
      <c r="BY493" s="407"/>
      <c r="BZ493" s="407"/>
      <c r="CA493" s="407"/>
      <c r="CB493" s="407"/>
      <c r="CC493" s="407"/>
      <c r="CD493" s="407"/>
      <c r="CE493" s="407"/>
      <c r="CF493" s="407"/>
    </row>
    <row r="494" spans="1:84" s="627" customFormat="1" x14ac:dyDescent="0.3">
      <c r="A494" s="407"/>
      <c r="B494" s="401"/>
      <c r="C494" s="330"/>
      <c r="D494" s="209"/>
      <c r="E494" s="209"/>
      <c r="F494" s="209"/>
      <c r="G494" s="209"/>
      <c r="H494" s="209"/>
      <c r="I494" s="209"/>
      <c r="AP494" s="407"/>
      <c r="AQ494" s="407"/>
      <c r="BK494" s="407"/>
      <c r="BY494" s="407"/>
      <c r="BZ494" s="407"/>
      <c r="CA494" s="407"/>
      <c r="CB494" s="407"/>
      <c r="CC494" s="407"/>
      <c r="CD494" s="407"/>
      <c r="CE494" s="407"/>
      <c r="CF494" s="407"/>
    </row>
    <row r="495" spans="1:84" s="627" customFormat="1" x14ac:dyDescent="0.3">
      <c r="A495" s="407"/>
      <c r="B495" s="401"/>
      <c r="C495" s="330"/>
      <c r="D495" s="209"/>
      <c r="E495" s="209"/>
      <c r="F495" s="209"/>
      <c r="G495" s="209"/>
      <c r="H495" s="209"/>
      <c r="I495" s="209"/>
      <c r="AP495" s="407"/>
      <c r="AQ495" s="407"/>
      <c r="BK495" s="407"/>
      <c r="BY495" s="407"/>
      <c r="BZ495" s="407"/>
      <c r="CA495" s="407"/>
      <c r="CB495" s="407"/>
      <c r="CC495" s="407"/>
      <c r="CD495" s="407"/>
      <c r="CE495" s="407"/>
      <c r="CF495" s="407"/>
    </row>
    <row r="496" spans="1:84" s="627" customFormat="1" x14ac:dyDescent="0.3">
      <c r="A496" s="407"/>
      <c r="B496" s="401"/>
      <c r="C496" s="330"/>
      <c r="D496" s="209"/>
      <c r="E496" s="209"/>
      <c r="F496" s="209"/>
      <c r="G496" s="209"/>
      <c r="H496" s="209"/>
      <c r="I496" s="209"/>
      <c r="AP496" s="407"/>
      <c r="AQ496" s="407"/>
      <c r="BK496" s="407"/>
      <c r="BY496" s="407"/>
      <c r="BZ496" s="407"/>
      <c r="CA496" s="407"/>
      <c r="CB496" s="407"/>
      <c r="CC496" s="407"/>
      <c r="CD496" s="407"/>
      <c r="CE496" s="407"/>
      <c r="CF496" s="407"/>
    </row>
    <row r="497" spans="1:84" s="627" customFormat="1" x14ac:dyDescent="0.3">
      <c r="A497" s="407"/>
      <c r="B497" s="401"/>
      <c r="C497" s="330"/>
      <c r="D497" s="209"/>
      <c r="E497" s="209"/>
      <c r="F497" s="209"/>
      <c r="G497" s="209"/>
      <c r="H497" s="209"/>
      <c r="I497" s="209"/>
      <c r="AP497" s="407"/>
      <c r="AQ497" s="407"/>
      <c r="BK497" s="407"/>
      <c r="BY497" s="407"/>
      <c r="BZ497" s="407"/>
      <c r="CA497" s="407"/>
      <c r="CB497" s="407"/>
      <c r="CC497" s="407"/>
      <c r="CD497" s="407"/>
      <c r="CE497" s="407"/>
      <c r="CF497" s="407"/>
    </row>
    <row r="498" spans="1:84" s="627" customFormat="1" x14ac:dyDescent="0.3">
      <c r="A498" s="407"/>
      <c r="B498" s="401"/>
      <c r="C498" s="330"/>
      <c r="D498" s="209"/>
      <c r="E498" s="209"/>
      <c r="F498" s="209"/>
      <c r="G498" s="209"/>
      <c r="H498" s="209"/>
      <c r="I498" s="209"/>
      <c r="AP498" s="407"/>
      <c r="AQ498" s="407"/>
      <c r="BK498" s="407"/>
      <c r="BY498" s="407"/>
      <c r="BZ498" s="407"/>
      <c r="CA498" s="407"/>
      <c r="CB498" s="407"/>
      <c r="CC498" s="407"/>
      <c r="CD498" s="407"/>
      <c r="CE498" s="407"/>
      <c r="CF498" s="407"/>
    </row>
    <row r="499" spans="1:84" s="627" customFormat="1" x14ac:dyDescent="0.3">
      <c r="A499" s="407"/>
      <c r="B499" s="401"/>
      <c r="C499" s="330"/>
      <c r="D499" s="209"/>
      <c r="E499" s="209"/>
      <c r="F499" s="209"/>
      <c r="G499" s="209"/>
      <c r="H499" s="209"/>
      <c r="I499" s="209"/>
      <c r="AP499" s="407"/>
      <c r="AQ499" s="407"/>
      <c r="BK499" s="407"/>
      <c r="BY499" s="407"/>
      <c r="BZ499" s="407"/>
      <c r="CA499" s="407"/>
      <c r="CB499" s="407"/>
      <c r="CC499" s="407"/>
      <c r="CD499" s="407"/>
      <c r="CE499" s="407"/>
      <c r="CF499" s="407"/>
    </row>
    <row r="500" spans="1:84" s="627" customFormat="1" x14ac:dyDescent="0.3">
      <c r="A500" s="407"/>
      <c r="B500" s="401"/>
      <c r="C500" s="330"/>
      <c r="D500" s="209"/>
      <c r="E500" s="209"/>
      <c r="F500" s="209"/>
      <c r="G500" s="209"/>
      <c r="H500" s="209"/>
      <c r="I500" s="209"/>
      <c r="AP500" s="407"/>
      <c r="AQ500" s="407"/>
      <c r="BK500" s="407"/>
      <c r="BY500" s="407"/>
      <c r="BZ500" s="407"/>
      <c r="CA500" s="407"/>
      <c r="CB500" s="407"/>
      <c r="CC500" s="407"/>
      <c r="CD500" s="407"/>
      <c r="CE500" s="407"/>
      <c r="CF500" s="407"/>
    </row>
    <row r="501" spans="1:84" s="627" customFormat="1" x14ac:dyDescent="0.3">
      <c r="A501" s="407"/>
      <c r="B501" s="401"/>
      <c r="C501" s="330"/>
      <c r="D501" s="209"/>
      <c r="E501" s="209"/>
      <c r="F501" s="209"/>
      <c r="G501" s="209"/>
      <c r="H501" s="209"/>
      <c r="I501" s="209"/>
      <c r="AP501" s="407"/>
      <c r="AQ501" s="407"/>
      <c r="BK501" s="407"/>
      <c r="BY501" s="407"/>
      <c r="BZ501" s="407"/>
      <c r="CA501" s="407"/>
      <c r="CB501" s="407"/>
      <c r="CC501" s="407"/>
      <c r="CD501" s="407"/>
      <c r="CE501" s="407"/>
      <c r="CF501" s="407"/>
    </row>
    <row r="502" spans="1:84" s="627" customFormat="1" x14ac:dyDescent="0.3">
      <c r="A502" s="407"/>
      <c r="B502" s="401"/>
      <c r="C502" s="330"/>
      <c r="D502" s="209"/>
      <c r="E502" s="209"/>
      <c r="F502" s="209"/>
      <c r="G502" s="209"/>
      <c r="H502" s="209"/>
      <c r="I502" s="209"/>
      <c r="AP502" s="407"/>
      <c r="AQ502" s="407"/>
      <c r="BK502" s="407"/>
      <c r="BY502" s="407"/>
      <c r="BZ502" s="407"/>
      <c r="CA502" s="407"/>
      <c r="CB502" s="407"/>
      <c r="CC502" s="407"/>
      <c r="CD502" s="407"/>
      <c r="CE502" s="407"/>
      <c r="CF502" s="407"/>
    </row>
    <row r="503" spans="1:84" s="627" customFormat="1" x14ac:dyDescent="0.3">
      <c r="A503" s="407"/>
      <c r="B503" s="401"/>
      <c r="C503" s="330"/>
      <c r="D503" s="209"/>
      <c r="E503" s="209"/>
      <c r="F503" s="209"/>
      <c r="G503" s="209"/>
      <c r="H503" s="209"/>
      <c r="I503" s="209"/>
      <c r="AP503" s="407"/>
      <c r="AQ503" s="407"/>
      <c r="BK503" s="407"/>
      <c r="BY503" s="407"/>
      <c r="BZ503" s="407"/>
      <c r="CA503" s="407"/>
      <c r="CB503" s="407"/>
      <c r="CC503" s="407"/>
      <c r="CD503" s="407"/>
      <c r="CE503" s="407"/>
      <c r="CF503" s="407"/>
    </row>
    <row r="504" spans="1:84" s="627" customFormat="1" x14ac:dyDescent="0.3">
      <c r="A504" s="407"/>
      <c r="B504" s="401"/>
      <c r="C504" s="330"/>
      <c r="D504" s="209"/>
      <c r="E504" s="209"/>
      <c r="F504" s="209"/>
      <c r="G504" s="209"/>
      <c r="H504" s="209"/>
      <c r="I504" s="209"/>
      <c r="AP504" s="407"/>
      <c r="AQ504" s="407"/>
      <c r="BK504" s="407"/>
      <c r="BY504" s="407"/>
      <c r="BZ504" s="407"/>
      <c r="CA504" s="407"/>
      <c r="CB504" s="407"/>
      <c r="CC504" s="407"/>
      <c r="CD504" s="407"/>
      <c r="CE504" s="407"/>
      <c r="CF504" s="407"/>
    </row>
    <row r="505" spans="1:84" s="627" customFormat="1" x14ac:dyDescent="0.3">
      <c r="A505" s="407"/>
      <c r="B505" s="401"/>
      <c r="C505" s="330"/>
      <c r="D505" s="209"/>
      <c r="E505" s="209"/>
      <c r="F505" s="209"/>
      <c r="G505" s="209"/>
      <c r="H505" s="209"/>
      <c r="I505" s="209"/>
      <c r="AP505" s="407"/>
      <c r="AQ505" s="407"/>
      <c r="BK505" s="407"/>
      <c r="BY505" s="407"/>
      <c r="BZ505" s="407"/>
      <c r="CA505" s="407"/>
      <c r="CB505" s="407"/>
      <c r="CC505" s="407"/>
      <c r="CD505" s="407"/>
      <c r="CE505" s="407"/>
      <c r="CF505" s="407"/>
    </row>
    <row r="506" spans="1:84" s="627" customFormat="1" x14ac:dyDescent="0.3">
      <c r="A506" s="407"/>
      <c r="B506" s="401"/>
      <c r="C506" s="330"/>
      <c r="D506" s="209"/>
      <c r="E506" s="209"/>
      <c r="F506" s="209"/>
      <c r="G506" s="209"/>
      <c r="H506" s="209"/>
      <c r="I506" s="209"/>
      <c r="AP506" s="407"/>
      <c r="AQ506" s="407"/>
      <c r="BK506" s="407"/>
      <c r="BY506" s="407"/>
      <c r="BZ506" s="407"/>
      <c r="CA506" s="407"/>
      <c r="CB506" s="407"/>
      <c r="CC506" s="407"/>
      <c r="CD506" s="407"/>
      <c r="CE506" s="407"/>
      <c r="CF506" s="407"/>
    </row>
    <row r="507" spans="1:84" s="627" customFormat="1" x14ac:dyDescent="0.3">
      <c r="A507" s="407"/>
      <c r="B507" s="401"/>
      <c r="C507" s="330"/>
      <c r="D507" s="209"/>
      <c r="E507" s="209"/>
      <c r="F507" s="209"/>
      <c r="G507" s="209"/>
      <c r="H507" s="209"/>
      <c r="I507" s="209"/>
      <c r="AP507" s="407"/>
      <c r="AQ507" s="407"/>
      <c r="BK507" s="407"/>
      <c r="BY507" s="407"/>
      <c r="BZ507" s="407"/>
      <c r="CA507" s="407"/>
      <c r="CB507" s="407"/>
      <c r="CC507" s="407"/>
      <c r="CD507" s="407"/>
      <c r="CE507" s="407"/>
      <c r="CF507" s="407"/>
    </row>
    <row r="508" spans="1:84" s="627" customFormat="1" x14ac:dyDescent="0.3">
      <c r="A508" s="407"/>
      <c r="B508" s="401"/>
      <c r="C508" s="330"/>
      <c r="D508" s="209"/>
      <c r="E508" s="209"/>
      <c r="F508" s="209"/>
      <c r="G508" s="209"/>
      <c r="H508" s="209"/>
      <c r="I508" s="209"/>
      <c r="AP508" s="407"/>
      <c r="AQ508" s="407"/>
      <c r="BK508" s="407"/>
      <c r="BY508" s="407"/>
      <c r="BZ508" s="407"/>
      <c r="CA508" s="407"/>
      <c r="CB508" s="407"/>
      <c r="CC508" s="407"/>
      <c r="CD508" s="407"/>
      <c r="CE508" s="407"/>
      <c r="CF508" s="407"/>
    </row>
    <row r="509" spans="1:84" s="627" customFormat="1" x14ac:dyDescent="0.3">
      <c r="A509" s="407"/>
      <c r="B509" s="401"/>
      <c r="C509" s="330"/>
      <c r="D509" s="209"/>
      <c r="E509" s="209"/>
      <c r="F509" s="209"/>
      <c r="G509" s="209"/>
      <c r="H509" s="209"/>
      <c r="I509" s="209"/>
      <c r="AP509" s="407"/>
      <c r="AQ509" s="407"/>
      <c r="BK509" s="407"/>
      <c r="BY509" s="407"/>
      <c r="BZ509" s="407"/>
      <c r="CA509" s="407"/>
      <c r="CB509" s="407"/>
      <c r="CC509" s="407"/>
      <c r="CD509" s="407"/>
      <c r="CE509" s="407"/>
      <c r="CF509" s="407"/>
    </row>
    <row r="510" spans="1:84" s="627" customFormat="1" x14ac:dyDescent="0.3">
      <c r="A510" s="407"/>
      <c r="B510" s="401"/>
      <c r="C510" s="330"/>
      <c r="D510" s="209"/>
      <c r="E510" s="209"/>
      <c r="F510" s="209"/>
      <c r="G510" s="209"/>
      <c r="H510" s="209"/>
      <c r="I510" s="209"/>
      <c r="AP510" s="407"/>
      <c r="AQ510" s="407"/>
      <c r="BK510" s="407"/>
      <c r="BY510" s="407"/>
      <c r="BZ510" s="407"/>
      <c r="CA510" s="407"/>
      <c r="CB510" s="407"/>
      <c r="CC510" s="407"/>
      <c r="CD510" s="407"/>
      <c r="CE510" s="407"/>
      <c r="CF510" s="407"/>
    </row>
    <row r="511" spans="1:84" s="627" customFormat="1" x14ac:dyDescent="0.3">
      <c r="A511" s="407"/>
      <c r="B511" s="401"/>
      <c r="C511" s="330"/>
      <c r="D511" s="209"/>
      <c r="E511" s="209"/>
      <c r="F511" s="209"/>
      <c r="G511" s="209"/>
      <c r="H511" s="209"/>
      <c r="I511" s="209"/>
      <c r="AP511" s="407"/>
      <c r="AQ511" s="407"/>
      <c r="BK511" s="407"/>
      <c r="BY511" s="407"/>
      <c r="BZ511" s="407"/>
      <c r="CA511" s="407"/>
      <c r="CB511" s="407"/>
      <c r="CC511" s="407"/>
      <c r="CD511" s="407"/>
      <c r="CE511" s="407"/>
      <c r="CF511" s="407"/>
    </row>
    <row r="512" spans="1:84" s="627" customFormat="1" x14ac:dyDescent="0.3">
      <c r="A512" s="407"/>
      <c r="B512" s="401"/>
      <c r="C512" s="330"/>
      <c r="D512" s="209"/>
      <c r="E512" s="209"/>
      <c r="F512" s="209"/>
      <c r="G512" s="209"/>
      <c r="H512" s="209"/>
      <c r="I512" s="209"/>
      <c r="AP512" s="407"/>
      <c r="AQ512" s="407"/>
      <c r="BK512" s="407"/>
      <c r="BY512" s="407"/>
      <c r="BZ512" s="407"/>
      <c r="CA512" s="407"/>
      <c r="CB512" s="407"/>
      <c r="CC512" s="407"/>
      <c r="CD512" s="407"/>
      <c r="CE512" s="407"/>
      <c r="CF512" s="407"/>
    </row>
    <row r="513" spans="1:84" s="627" customFormat="1" x14ac:dyDescent="0.3">
      <c r="A513" s="407"/>
      <c r="B513" s="401"/>
      <c r="C513" s="330"/>
      <c r="D513" s="209"/>
      <c r="E513" s="209"/>
      <c r="F513" s="209"/>
      <c r="G513" s="209"/>
      <c r="H513" s="209"/>
      <c r="I513" s="209"/>
      <c r="AP513" s="407"/>
      <c r="AQ513" s="407"/>
      <c r="BK513" s="407"/>
      <c r="BY513" s="407"/>
      <c r="BZ513" s="407"/>
      <c r="CA513" s="407"/>
      <c r="CB513" s="407"/>
      <c r="CC513" s="407"/>
      <c r="CD513" s="407"/>
      <c r="CE513" s="407"/>
      <c r="CF513" s="407"/>
    </row>
    <row r="514" spans="1:84" s="627" customFormat="1" x14ac:dyDescent="0.3">
      <c r="A514" s="407"/>
      <c r="B514" s="401"/>
      <c r="C514" s="330"/>
      <c r="D514" s="209"/>
      <c r="E514" s="209"/>
      <c r="F514" s="209"/>
      <c r="G514" s="209"/>
      <c r="H514" s="209"/>
      <c r="I514" s="209"/>
      <c r="AP514" s="407"/>
      <c r="AQ514" s="407"/>
      <c r="BK514" s="407"/>
      <c r="BY514" s="407"/>
      <c r="BZ514" s="407"/>
      <c r="CA514" s="407"/>
      <c r="CB514" s="407"/>
      <c r="CC514" s="407"/>
      <c r="CD514" s="407"/>
      <c r="CE514" s="407"/>
      <c r="CF514" s="407"/>
    </row>
    <row r="515" spans="1:84" s="627" customFormat="1" x14ac:dyDescent="0.3">
      <c r="A515" s="407"/>
      <c r="B515" s="401"/>
      <c r="C515" s="330"/>
      <c r="D515" s="209"/>
      <c r="E515" s="209"/>
      <c r="F515" s="209"/>
      <c r="G515" s="209"/>
      <c r="H515" s="209"/>
      <c r="I515" s="209"/>
      <c r="AP515" s="407"/>
      <c r="AQ515" s="407"/>
      <c r="BK515" s="407"/>
      <c r="BY515" s="407"/>
      <c r="BZ515" s="407"/>
      <c r="CA515" s="407"/>
      <c r="CB515" s="407"/>
      <c r="CC515" s="407"/>
      <c r="CD515" s="407"/>
      <c r="CE515" s="407"/>
      <c r="CF515" s="407"/>
    </row>
    <row r="516" spans="1:84" s="627" customFormat="1" x14ac:dyDescent="0.3">
      <c r="A516" s="407"/>
      <c r="B516" s="401"/>
      <c r="C516" s="330"/>
      <c r="D516" s="209"/>
      <c r="E516" s="209"/>
      <c r="F516" s="209"/>
      <c r="G516" s="209"/>
      <c r="H516" s="209"/>
      <c r="I516" s="209"/>
      <c r="AP516" s="407"/>
      <c r="AQ516" s="407"/>
      <c r="BK516" s="407"/>
      <c r="BY516" s="407"/>
      <c r="BZ516" s="407"/>
      <c r="CA516" s="407"/>
      <c r="CB516" s="407"/>
      <c r="CC516" s="407"/>
      <c r="CD516" s="407"/>
      <c r="CE516" s="407"/>
      <c r="CF516" s="407"/>
    </row>
    <row r="517" spans="1:84" s="627" customFormat="1" x14ac:dyDescent="0.3">
      <c r="A517" s="407"/>
      <c r="B517" s="401"/>
      <c r="C517" s="330"/>
      <c r="D517" s="209"/>
      <c r="E517" s="209"/>
      <c r="F517" s="209"/>
      <c r="G517" s="209"/>
      <c r="H517" s="209"/>
      <c r="I517" s="209"/>
      <c r="AP517" s="407"/>
      <c r="AQ517" s="407"/>
      <c r="BK517" s="407"/>
      <c r="BY517" s="407"/>
      <c r="BZ517" s="407"/>
      <c r="CA517" s="407"/>
      <c r="CB517" s="407"/>
      <c r="CC517" s="407"/>
      <c r="CD517" s="407"/>
      <c r="CE517" s="407"/>
      <c r="CF517" s="407"/>
    </row>
    <row r="518" spans="1:84" s="627" customFormat="1" x14ac:dyDescent="0.3">
      <c r="A518" s="407"/>
      <c r="B518" s="401"/>
      <c r="C518" s="330"/>
      <c r="D518" s="209"/>
      <c r="E518" s="209"/>
      <c r="F518" s="209"/>
      <c r="G518" s="209"/>
      <c r="H518" s="209"/>
      <c r="I518" s="209"/>
      <c r="AP518" s="407"/>
      <c r="AQ518" s="407"/>
      <c r="BK518" s="407"/>
      <c r="BY518" s="407"/>
      <c r="BZ518" s="407"/>
      <c r="CA518" s="407"/>
      <c r="CB518" s="407"/>
      <c r="CC518" s="407"/>
      <c r="CD518" s="407"/>
      <c r="CE518" s="407"/>
      <c r="CF518" s="407"/>
    </row>
    <row r="519" spans="1:84" s="627" customFormat="1" x14ac:dyDescent="0.3">
      <c r="A519" s="407"/>
      <c r="B519" s="401"/>
      <c r="C519" s="330"/>
      <c r="D519" s="209"/>
      <c r="E519" s="209"/>
      <c r="F519" s="209"/>
      <c r="G519" s="209"/>
      <c r="H519" s="209"/>
      <c r="I519" s="209"/>
      <c r="AP519" s="407"/>
      <c r="AQ519" s="407"/>
      <c r="BK519" s="407"/>
      <c r="BY519" s="407"/>
      <c r="BZ519" s="407"/>
      <c r="CA519" s="407"/>
      <c r="CB519" s="407"/>
      <c r="CC519" s="407"/>
      <c r="CD519" s="407"/>
      <c r="CE519" s="407"/>
      <c r="CF519" s="407"/>
    </row>
    <row r="520" spans="1:84" s="627" customFormat="1" x14ac:dyDescent="0.3">
      <c r="A520" s="407"/>
      <c r="B520" s="401"/>
      <c r="C520" s="330"/>
      <c r="D520" s="209"/>
      <c r="E520" s="209"/>
      <c r="F520" s="209"/>
      <c r="G520" s="209"/>
      <c r="H520" s="209"/>
      <c r="I520" s="209"/>
      <c r="AP520" s="407"/>
      <c r="AQ520" s="407"/>
      <c r="BK520" s="407"/>
      <c r="BY520" s="407"/>
      <c r="BZ520" s="407"/>
      <c r="CA520" s="407"/>
      <c r="CB520" s="407"/>
      <c r="CC520" s="407"/>
      <c r="CD520" s="407"/>
      <c r="CE520" s="407"/>
      <c r="CF520" s="407"/>
    </row>
    <row r="521" spans="1:84" s="627" customFormat="1" x14ac:dyDescent="0.3">
      <c r="A521" s="407"/>
      <c r="B521" s="401"/>
      <c r="C521" s="330"/>
      <c r="D521" s="209"/>
      <c r="E521" s="209"/>
      <c r="F521" s="209"/>
      <c r="G521" s="209"/>
      <c r="H521" s="209"/>
      <c r="I521" s="209"/>
      <c r="AP521" s="407"/>
      <c r="AQ521" s="407"/>
      <c r="BK521" s="407"/>
      <c r="BY521" s="407"/>
      <c r="BZ521" s="407"/>
      <c r="CA521" s="407"/>
      <c r="CB521" s="407"/>
      <c r="CC521" s="407"/>
      <c r="CD521" s="407"/>
      <c r="CE521" s="407"/>
      <c r="CF521" s="407"/>
    </row>
    <row r="522" spans="1:84" s="627" customFormat="1" x14ac:dyDescent="0.3">
      <c r="A522" s="407"/>
      <c r="B522" s="401"/>
      <c r="C522" s="330"/>
      <c r="D522" s="209"/>
      <c r="E522" s="209"/>
      <c r="F522" s="209"/>
      <c r="G522" s="209"/>
      <c r="H522" s="209"/>
      <c r="I522" s="209"/>
      <c r="AP522" s="407"/>
      <c r="AQ522" s="407"/>
      <c r="BK522" s="407"/>
      <c r="BY522" s="407"/>
      <c r="BZ522" s="407"/>
      <c r="CA522" s="407"/>
      <c r="CB522" s="407"/>
      <c r="CC522" s="407"/>
      <c r="CD522" s="407"/>
      <c r="CE522" s="407"/>
      <c r="CF522" s="407"/>
    </row>
    <row r="523" spans="1:84" s="627" customFormat="1" x14ac:dyDescent="0.3">
      <c r="A523" s="407"/>
      <c r="B523" s="401"/>
      <c r="C523" s="330"/>
      <c r="D523" s="209"/>
      <c r="E523" s="209"/>
      <c r="F523" s="209"/>
      <c r="G523" s="209"/>
      <c r="H523" s="209"/>
      <c r="I523" s="209"/>
      <c r="AP523" s="407"/>
      <c r="AQ523" s="407"/>
      <c r="BK523" s="407"/>
      <c r="BY523" s="407"/>
      <c r="BZ523" s="407"/>
      <c r="CA523" s="407"/>
      <c r="CB523" s="407"/>
      <c r="CC523" s="407"/>
      <c r="CD523" s="407"/>
      <c r="CE523" s="407"/>
      <c r="CF523" s="407"/>
    </row>
    <row r="524" spans="1:84" s="627" customFormat="1" x14ac:dyDescent="0.3">
      <c r="A524" s="407"/>
      <c r="B524" s="401"/>
      <c r="C524" s="330"/>
      <c r="D524" s="209"/>
      <c r="E524" s="209"/>
      <c r="F524" s="209"/>
      <c r="G524" s="209"/>
      <c r="H524" s="209"/>
      <c r="I524" s="209"/>
      <c r="AP524" s="407"/>
      <c r="AQ524" s="407"/>
      <c r="BK524" s="407"/>
      <c r="BY524" s="407"/>
      <c r="BZ524" s="407"/>
      <c r="CA524" s="407"/>
      <c r="CB524" s="407"/>
      <c r="CC524" s="407"/>
      <c r="CD524" s="407"/>
      <c r="CE524" s="407"/>
      <c r="CF524" s="407"/>
    </row>
    <row r="525" spans="1:84" s="627" customFormat="1" x14ac:dyDescent="0.3">
      <c r="A525" s="407"/>
      <c r="B525" s="401"/>
      <c r="C525" s="330"/>
      <c r="D525" s="209"/>
      <c r="E525" s="209"/>
      <c r="F525" s="209"/>
      <c r="G525" s="209"/>
      <c r="H525" s="209"/>
      <c r="I525" s="209"/>
      <c r="AP525" s="407"/>
      <c r="AQ525" s="407"/>
      <c r="BK525" s="407"/>
      <c r="BY525" s="407"/>
      <c r="BZ525" s="407"/>
      <c r="CA525" s="407"/>
      <c r="CB525" s="407"/>
      <c r="CC525" s="407"/>
      <c r="CD525" s="407"/>
      <c r="CE525" s="407"/>
      <c r="CF525" s="407"/>
    </row>
    <row r="526" spans="1:84" s="627" customFormat="1" x14ac:dyDescent="0.3">
      <c r="A526" s="407"/>
      <c r="B526" s="401"/>
      <c r="C526" s="330"/>
      <c r="D526" s="209"/>
      <c r="E526" s="209"/>
      <c r="F526" s="209"/>
      <c r="G526" s="209"/>
      <c r="H526" s="209"/>
      <c r="I526" s="209"/>
      <c r="AP526" s="407"/>
      <c r="AQ526" s="407"/>
      <c r="BK526" s="407"/>
      <c r="BY526" s="407"/>
      <c r="BZ526" s="407"/>
      <c r="CA526" s="407"/>
      <c r="CB526" s="407"/>
      <c r="CC526" s="407"/>
      <c r="CD526" s="407"/>
      <c r="CE526" s="407"/>
      <c r="CF526" s="407"/>
    </row>
    <row r="527" spans="1:84" s="627" customFormat="1" x14ac:dyDescent="0.3">
      <c r="A527" s="407"/>
      <c r="B527" s="401"/>
      <c r="C527" s="330"/>
      <c r="D527" s="209"/>
      <c r="E527" s="209"/>
      <c r="F527" s="209"/>
      <c r="G527" s="209"/>
      <c r="H527" s="209"/>
      <c r="I527" s="209"/>
      <c r="AP527" s="407"/>
      <c r="AQ527" s="407"/>
      <c r="BK527" s="407"/>
      <c r="BY527" s="407"/>
      <c r="BZ527" s="407"/>
      <c r="CA527" s="407"/>
      <c r="CB527" s="407"/>
      <c r="CC527" s="407"/>
      <c r="CD527" s="407"/>
      <c r="CE527" s="407"/>
      <c r="CF527" s="407"/>
    </row>
    <row r="528" spans="1:84" s="627" customFormat="1" x14ac:dyDescent="0.3">
      <c r="A528" s="407"/>
      <c r="B528" s="401"/>
      <c r="C528" s="330"/>
      <c r="D528" s="209"/>
      <c r="E528" s="209"/>
      <c r="F528" s="209"/>
      <c r="G528" s="209"/>
      <c r="H528" s="209"/>
      <c r="I528" s="209"/>
      <c r="AP528" s="407"/>
      <c r="AQ528" s="407"/>
      <c r="BK528" s="407"/>
      <c r="BY528" s="407"/>
      <c r="BZ528" s="407"/>
      <c r="CA528" s="407"/>
      <c r="CB528" s="407"/>
      <c r="CC528" s="407"/>
      <c r="CD528" s="407"/>
      <c r="CE528" s="407"/>
      <c r="CF528" s="407"/>
    </row>
    <row r="529" spans="1:84" s="627" customFormat="1" x14ac:dyDescent="0.3">
      <c r="A529" s="407"/>
      <c r="B529" s="401"/>
      <c r="C529" s="330"/>
      <c r="D529" s="209"/>
      <c r="E529" s="209"/>
      <c r="F529" s="209"/>
      <c r="G529" s="209"/>
      <c r="H529" s="209"/>
      <c r="I529" s="209"/>
      <c r="AP529" s="407"/>
      <c r="AQ529" s="407"/>
      <c r="BK529" s="407"/>
      <c r="BY529" s="407"/>
      <c r="BZ529" s="407"/>
      <c r="CA529" s="407"/>
      <c r="CB529" s="407"/>
      <c r="CC529" s="407"/>
      <c r="CD529" s="407"/>
      <c r="CE529" s="407"/>
      <c r="CF529" s="407"/>
    </row>
    <row r="530" spans="1:84" s="627" customFormat="1" x14ac:dyDescent="0.3">
      <c r="A530" s="407"/>
      <c r="B530" s="401"/>
      <c r="C530" s="330"/>
      <c r="D530" s="209"/>
      <c r="E530" s="209"/>
      <c r="F530" s="209"/>
      <c r="G530" s="209"/>
      <c r="H530" s="209"/>
      <c r="I530" s="209"/>
      <c r="AP530" s="407"/>
      <c r="AQ530" s="407"/>
      <c r="BK530" s="407"/>
      <c r="BY530" s="407"/>
      <c r="BZ530" s="407"/>
      <c r="CA530" s="407"/>
      <c r="CB530" s="407"/>
      <c r="CC530" s="407"/>
      <c r="CD530" s="407"/>
      <c r="CE530" s="407"/>
      <c r="CF530" s="407"/>
    </row>
    <row r="531" spans="1:84" s="627" customFormat="1" x14ac:dyDescent="0.3">
      <c r="A531" s="407"/>
      <c r="B531" s="401"/>
      <c r="C531" s="330"/>
      <c r="D531" s="209"/>
      <c r="E531" s="209"/>
      <c r="F531" s="209"/>
      <c r="G531" s="209"/>
      <c r="H531" s="209"/>
      <c r="I531" s="209"/>
      <c r="AP531" s="407"/>
      <c r="AQ531" s="407"/>
      <c r="BK531" s="407"/>
      <c r="BY531" s="407"/>
      <c r="BZ531" s="407"/>
      <c r="CA531" s="407"/>
      <c r="CB531" s="407"/>
      <c r="CC531" s="407"/>
      <c r="CD531" s="407"/>
      <c r="CE531" s="407"/>
      <c r="CF531" s="407"/>
    </row>
    <row r="532" spans="1:84" s="627" customFormat="1" x14ac:dyDescent="0.3">
      <c r="A532" s="407"/>
      <c r="B532" s="401"/>
      <c r="C532" s="330"/>
      <c r="D532" s="209"/>
      <c r="E532" s="209"/>
      <c r="F532" s="209"/>
      <c r="G532" s="209"/>
      <c r="H532" s="209"/>
      <c r="I532" s="209"/>
      <c r="AP532" s="407"/>
      <c r="AQ532" s="407"/>
      <c r="BK532" s="407"/>
      <c r="BY532" s="407"/>
      <c r="BZ532" s="407"/>
      <c r="CA532" s="407"/>
      <c r="CB532" s="407"/>
      <c r="CC532" s="407"/>
      <c r="CD532" s="407"/>
      <c r="CE532" s="407"/>
      <c r="CF532" s="407"/>
    </row>
    <row r="533" spans="1:84" s="627" customFormat="1" x14ac:dyDescent="0.3">
      <c r="A533" s="407"/>
      <c r="B533" s="401"/>
      <c r="C533" s="330"/>
      <c r="D533" s="209"/>
      <c r="E533" s="209"/>
      <c r="F533" s="209"/>
      <c r="G533" s="209"/>
      <c r="H533" s="209"/>
      <c r="I533" s="209"/>
      <c r="AP533" s="407"/>
      <c r="AQ533" s="407"/>
      <c r="BK533" s="407"/>
      <c r="BY533" s="407"/>
      <c r="BZ533" s="407"/>
      <c r="CA533" s="407"/>
      <c r="CB533" s="407"/>
      <c r="CC533" s="407"/>
      <c r="CD533" s="407"/>
      <c r="CE533" s="407"/>
      <c r="CF533" s="407"/>
    </row>
    <row r="534" spans="1:84" s="627" customFormat="1" x14ac:dyDescent="0.3">
      <c r="A534" s="407"/>
      <c r="B534" s="401"/>
      <c r="C534" s="330"/>
      <c r="D534" s="209"/>
      <c r="E534" s="209"/>
      <c r="F534" s="209"/>
      <c r="G534" s="209"/>
      <c r="H534" s="209"/>
      <c r="I534" s="209"/>
      <c r="AP534" s="407"/>
      <c r="AQ534" s="407"/>
      <c r="BK534" s="407"/>
      <c r="BY534" s="407"/>
      <c r="BZ534" s="407"/>
      <c r="CA534" s="407"/>
      <c r="CB534" s="407"/>
      <c r="CC534" s="407"/>
      <c r="CD534" s="407"/>
      <c r="CE534" s="407"/>
      <c r="CF534" s="407"/>
    </row>
    <row r="535" spans="1:84" s="627" customFormat="1" x14ac:dyDescent="0.3">
      <c r="A535" s="407"/>
      <c r="B535" s="401"/>
      <c r="C535" s="330"/>
      <c r="D535" s="209"/>
      <c r="E535" s="209"/>
      <c r="F535" s="209"/>
      <c r="G535" s="209"/>
      <c r="H535" s="209"/>
      <c r="I535" s="209"/>
      <c r="AP535" s="407"/>
      <c r="AQ535" s="407"/>
      <c r="BK535" s="407"/>
      <c r="BY535" s="407"/>
      <c r="BZ535" s="407"/>
      <c r="CA535" s="407"/>
      <c r="CB535" s="407"/>
      <c r="CC535" s="407"/>
      <c r="CD535" s="407"/>
      <c r="CE535" s="407"/>
      <c r="CF535" s="407"/>
    </row>
    <row r="536" spans="1:84" s="627" customFormat="1" x14ac:dyDescent="0.3">
      <c r="A536" s="407"/>
      <c r="B536" s="401"/>
      <c r="C536" s="330"/>
      <c r="D536" s="209"/>
      <c r="E536" s="209"/>
      <c r="F536" s="209"/>
      <c r="G536" s="209"/>
      <c r="H536" s="209"/>
      <c r="I536" s="209"/>
      <c r="AP536" s="407"/>
      <c r="AQ536" s="407"/>
      <c r="BK536" s="407"/>
      <c r="BY536" s="407"/>
      <c r="BZ536" s="407"/>
      <c r="CA536" s="407"/>
      <c r="CB536" s="407"/>
      <c r="CC536" s="407"/>
      <c r="CD536" s="407"/>
      <c r="CE536" s="407"/>
      <c r="CF536" s="407"/>
    </row>
    <row r="537" spans="1:84" s="627" customFormat="1" x14ac:dyDescent="0.3">
      <c r="A537" s="407"/>
      <c r="B537" s="401"/>
      <c r="C537" s="330"/>
      <c r="D537" s="209"/>
      <c r="E537" s="209"/>
      <c r="F537" s="209"/>
      <c r="G537" s="209"/>
      <c r="H537" s="209"/>
      <c r="I537" s="209"/>
      <c r="AP537" s="407"/>
      <c r="AQ537" s="407"/>
      <c r="BK537" s="407"/>
      <c r="BY537" s="407"/>
      <c r="BZ537" s="407"/>
      <c r="CA537" s="407"/>
      <c r="CB537" s="407"/>
      <c r="CC537" s="407"/>
      <c r="CD537" s="407"/>
      <c r="CE537" s="407"/>
      <c r="CF537" s="407"/>
    </row>
    <row r="538" spans="1:84" s="627" customFormat="1" x14ac:dyDescent="0.3">
      <c r="A538" s="407"/>
      <c r="B538" s="401"/>
      <c r="C538" s="330"/>
      <c r="D538" s="209"/>
      <c r="E538" s="209"/>
      <c r="F538" s="209"/>
      <c r="G538" s="209"/>
      <c r="H538" s="209"/>
      <c r="I538" s="209"/>
      <c r="AP538" s="407"/>
      <c r="AQ538" s="407"/>
      <c r="BK538" s="407"/>
      <c r="BY538" s="407"/>
      <c r="BZ538" s="407"/>
      <c r="CA538" s="407"/>
      <c r="CB538" s="407"/>
      <c r="CC538" s="407"/>
      <c r="CD538" s="407"/>
      <c r="CE538" s="407"/>
      <c r="CF538" s="407"/>
    </row>
    <row r="539" spans="1:84" s="627" customFormat="1" x14ac:dyDescent="0.3">
      <c r="A539" s="407"/>
      <c r="B539" s="401"/>
      <c r="C539" s="330"/>
      <c r="D539" s="209"/>
      <c r="E539" s="209"/>
      <c r="F539" s="209"/>
      <c r="G539" s="209"/>
      <c r="H539" s="209"/>
      <c r="I539" s="209"/>
      <c r="AP539" s="407"/>
      <c r="AQ539" s="407"/>
      <c r="BK539" s="407"/>
      <c r="BY539" s="407"/>
      <c r="BZ539" s="407"/>
      <c r="CA539" s="407"/>
      <c r="CB539" s="407"/>
      <c r="CC539" s="407"/>
      <c r="CD539" s="407"/>
      <c r="CE539" s="407"/>
      <c r="CF539" s="407"/>
    </row>
    <row r="540" spans="1:84" s="627" customFormat="1" x14ac:dyDescent="0.3">
      <c r="A540" s="407"/>
      <c r="B540" s="401"/>
      <c r="C540" s="330"/>
      <c r="D540" s="209"/>
      <c r="E540" s="209"/>
      <c r="F540" s="209"/>
      <c r="G540" s="209"/>
      <c r="H540" s="209"/>
      <c r="I540" s="209"/>
      <c r="AP540" s="407"/>
      <c r="AQ540" s="407"/>
      <c r="BK540" s="407"/>
      <c r="BY540" s="407"/>
      <c r="BZ540" s="407"/>
      <c r="CA540" s="407"/>
      <c r="CB540" s="407"/>
      <c r="CC540" s="407"/>
      <c r="CD540" s="407"/>
      <c r="CE540" s="407"/>
      <c r="CF540" s="407"/>
    </row>
    <row r="541" spans="1:84" s="627" customFormat="1" x14ac:dyDescent="0.3">
      <c r="A541" s="407"/>
      <c r="B541" s="401"/>
      <c r="C541" s="330"/>
      <c r="D541" s="209"/>
      <c r="E541" s="209"/>
      <c r="F541" s="209"/>
      <c r="G541" s="209"/>
      <c r="H541" s="209"/>
      <c r="I541" s="209"/>
      <c r="AP541" s="407"/>
      <c r="AQ541" s="407"/>
      <c r="BK541" s="407"/>
      <c r="BY541" s="407"/>
      <c r="BZ541" s="407"/>
      <c r="CA541" s="407"/>
      <c r="CB541" s="407"/>
      <c r="CC541" s="407"/>
      <c r="CD541" s="407"/>
      <c r="CE541" s="407"/>
      <c r="CF541" s="407"/>
    </row>
    <row r="542" spans="1:84" s="627" customFormat="1" x14ac:dyDescent="0.3">
      <c r="A542" s="407"/>
      <c r="B542" s="401"/>
      <c r="C542" s="330"/>
      <c r="D542" s="209"/>
      <c r="E542" s="209"/>
      <c r="F542" s="209"/>
      <c r="G542" s="209"/>
      <c r="H542" s="209"/>
      <c r="I542" s="209"/>
      <c r="AP542" s="407"/>
      <c r="AQ542" s="407"/>
      <c r="BK542" s="407"/>
      <c r="BY542" s="407"/>
      <c r="BZ542" s="407"/>
      <c r="CA542" s="407"/>
      <c r="CB542" s="407"/>
      <c r="CC542" s="407"/>
      <c r="CD542" s="407"/>
      <c r="CE542" s="407"/>
      <c r="CF542" s="407"/>
    </row>
    <row r="543" spans="1:84" s="627" customFormat="1" x14ac:dyDescent="0.3">
      <c r="A543" s="407"/>
      <c r="B543" s="401"/>
      <c r="C543" s="330"/>
      <c r="D543" s="209"/>
      <c r="E543" s="209"/>
      <c r="F543" s="209"/>
      <c r="G543" s="209"/>
      <c r="H543" s="209"/>
      <c r="I543" s="209"/>
      <c r="AP543" s="407"/>
      <c r="AQ543" s="407"/>
      <c r="BK543" s="407"/>
      <c r="BY543" s="407"/>
      <c r="BZ543" s="407"/>
      <c r="CA543" s="407"/>
      <c r="CB543" s="407"/>
      <c r="CC543" s="407"/>
      <c r="CD543" s="407"/>
      <c r="CE543" s="407"/>
      <c r="CF543" s="407"/>
    </row>
    <row r="544" spans="1:84" s="627" customFormat="1" x14ac:dyDescent="0.3">
      <c r="A544" s="407"/>
      <c r="B544" s="401"/>
      <c r="C544" s="330"/>
      <c r="D544" s="209"/>
      <c r="E544" s="209"/>
      <c r="F544" s="209"/>
      <c r="G544" s="209"/>
      <c r="H544" s="209"/>
      <c r="I544" s="209"/>
      <c r="AP544" s="407"/>
      <c r="AQ544" s="407"/>
      <c r="BK544" s="407"/>
      <c r="BY544" s="407"/>
      <c r="BZ544" s="407"/>
      <c r="CA544" s="407"/>
      <c r="CB544" s="407"/>
      <c r="CC544" s="407"/>
      <c r="CD544" s="407"/>
      <c r="CE544" s="407"/>
      <c r="CF544" s="407"/>
    </row>
    <row r="545" spans="1:84" s="627" customFormat="1" x14ac:dyDescent="0.3">
      <c r="A545" s="407"/>
      <c r="B545" s="401"/>
      <c r="C545" s="330"/>
      <c r="D545" s="209"/>
      <c r="E545" s="209"/>
      <c r="F545" s="209"/>
      <c r="G545" s="209"/>
      <c r="H545" s="209"/>
      <c r="I545" s="209"/>
      <c r="AP545" s="407"/>
      <c r="AQ545" s="407"/>
      <c r="BK545" s="407"/>
      <c r="BY545" s="407"/>
      <c r="BZ545" s="407"/>
      <c r="CA545" s="407"/>
      <c r="CB545" s="407"/>
      <c r="CC545" s="407"/>
      <c r="CD545" s="407"/>
      <c r="CE545" s="407"/>
      <c r="CF545" s="407"/>
    </row>
    <row r="546" spans="1:84" s="627" customFormat="1" x14ac:dyDescent="0.3">
      <c r="A546" s="407"/>
      <c r="B546" s="401"/>
      <c r="C546" s="330"/>
      <c r="D546" s="209"/>
      <c r="E546" s="209"/>
      <c r="F546" s="209"/>
      <c r="G546" s="209"/>
      <c r="H546" s="209"/>
      <c r="I546" s="209"/>
      <c r="AP546" s="407"/>
      <c r="AQ546" s="407"/>
      <c r="BK546" s="407"/>
      <c r="BY546" s="407"/>
      <c r="BZ546" s="407"/>
      <c r="CA546" s="407"/>
      <c r="CB546" s="407"/>
      <c r="CC546" s="407"/>
      <c r="CD546" s="407"/>
      <c r="CE546" s="407"/>
      <c r="CF546" s="407"/>
    </row>
    <row r="547" spans="1:84" s="627" customFormat="1" x14ac:dyDescent="0.3">
      <c r="A547" s="407"/>
      <c r="B547" s="401"/>
      <c r="C547" s="330"/>
      <c r="D547" s="209"/>
      <c r="E547" s="209"/>
      <c r="F547" s="209"/>
      <c r="G547" s="209"/>
      <c r="H547" s="209"/>
      <c r="I547" s="209"/>
      <c r="AP547" s="407"/>
      <c r="AQ547" s="407"/>
      <c r="BK547" s="407"/>
      <c r="BY547" s="407"/>
      <c r="BZ547" s="407"/>
      <c r="CA547" s="407"/>
      <c r="CB547" s="407"/>
      <c r="CC547" s="407"/>
      <c r="CD547" s="407"/>
      <c r="CE547" s="407"/>
      <c r="CF547" s="407"/>
    </row>
    <row r="548" spans="1:84" s="627" customFormat="1" x14ac:dyDescent="0.3">
      <c r="A548" s="407"/>
      <c r="B548" s="401"/>
      <c r="C548" s="330"/>
      <c r="D548" s="209"/>
      <c r="E548" s="209"/>
      <c r="F548" s="209"/>
      <c r="G548" s="209"/>
      <c r="H548" s="209"/>
      <c r="I548" s="209"/>
      <c r="AP548" s="407"/>
      <c r="AQ548" s="407"/>
      <c r="BK548" s="407"/>
      <c r="BY548" s="407"/>
      <c r="BZ548" s="407"/>
      <c r="CA548" s="407"/>
      <c r="CB548" s="407"/>
      <c r="CC548" s="407"/>
      <c r="CD548" s="407"/>
      <c r="CE548" s="407"/>
      <c r="CF548" s="407"/>
    </row>
    <row r="549" spans="1:84" s="627" customFormat="1" x14ac:dyDescent="0.3">
      <c r="A549" s="407"/>
      <c r="B549" s="401"/>
      <c r="C549" s="330"/>
      <c r="D549" s="209"/>
      <c r="E549" s="209"/>
      <c r="F549" s="209"/>
      <c r="G549" s="209"/>
      <c r="H549" s="209"/>
      <c r="I549" s="209"/>
      <c r="AP549" s="407"/>
      <c r="AQ549" s="407"/>
      <c r="BK549" s="407"/>
      <c r="BY549" s="407"/>
      <c r="BZ549" s="407"/>
      <c r="CA549" s="407"/>
      <c r="CB549" s="407"/>
      <c r="CC549" s="407"/>
      <c r="CD549" s="407"/>
      <c r="CE549" s="407"/>
      <c r="CF549" s="407"/>
    </row>
    <row r="550" spans="1:84" s="627" customFormat="1" x14ac:dyDescent="0.3">
      <c r="A550" s="407"/>
      <c r="B550" s="401"/>
      <c r="C550" s="330"/>
      <c r="D550" s="209"/>
      <c r="E550" s="209"/>
      <c r="F550" s="209"/>
      <c r="G550" s="209"/>
      <c r="H550" s="209"/>
      <c r="I550" s="209"/>
      <c r="AP550" s="407"/>
      <c r="AQ550" s="407"/>
      <c r="BK550" s="407"/>
      <c r="BY550" s="407"/>
      <c r="BZ550" s="407"/>
      <c r="CA550" s="407"/>
      <c r="CB550" s="407"/>
      <c r="CC550" s="407"/>
      <c r="CD550" s="407"/>
      <c r="CE550" s="407"/>
      <c r="CF550" s="407"/>
    </row>
    <row r="551" spans="1:84" s="627" customFormat="1" x14ac:dyDescent="0.3">
      <c r="A551" s="407"/>
      <c r="B551" s="401"/>
      <c r="C551" s="330"/>
      <c r="D551" s="209"/>
      <c r="E551" s="209"/>
      <c r="F551" s="209"/>
      <c r="G551" s="209"/>
      <c r="H551" s="209"/>
      <c r="I551" s="209"/>
      <c r="AP551" s="407"/>
      <c r="AQ551" s="407"/>
      <c r="BK551" s="407"/>
      <c r="BY551" s="407"/>
      <c r="BZ551" s="407"/>
      <c r="CA551" s="407"/>
      <c r="CB551" s="407"/>
      <c r="CC551" s="407"/>
      <c r="CD551" s="407"/>
      <c r="CE551" s="407"/>
      <c r="CF551" s="407"/>
    </row>
    <row r="552" spans="1:84" s="627" customFormat="1" x14ac:dyDescent="0.3">
      <c r="A552" s="407"/>
      <c r="B552" s="401"/>
      <c r="C552" s="330"/>
      <c r="D552" s="209"/>
      <c r="E552" s="209"/>
      <c r="F552" s="209"/>
      <c r="G552" s="209"/>
      <c r="H552" s="209"/>
      <c r="I552" s="209"/>
      <c r="AP552" s="407"/>
      <c r="AQ552" s="407"/>
      <c r="BK552" s="407"/>
      <c r="BY552" s="407"/>
      <c r="BZ552" s="407"/>
      <c r="CA552" s="407"/>
      <c r="CB552" s="407"/>
      <c r="CC552" s="407"/>
      <c r="CD552" s="407"/>
      <c r="CE552" s="407"/>
      <c r="CF552" s="407"/>
    </row>
    <row r="553" spans="1:84" s="627" customFormat="1" x14ac:dyDescent="0.3">
      <c r="A553" s="407"/>
      <c r="B553" s="401"/>
      <c r="C553" s="330"/>
      <c r="D553" s="209"/>
      <c r="E553" s="209"/>
      <c r="F553" s="209"/>
      <c r="G553" s="209"/>
      <c r="H553" s="209"/>
      <c r="I553" s="209"/>
      <c r="AP553" s="407"/>
      <c r="AQ553" s="407"/>
      <c r="BK553" s="407"/>
      <c r="BY553" s="407"/>
      <c r="BZ553" s="407"/>
      <c r="CA553" s="407"/>
      <c r="CB553" s="407"/>
      <c r="CC553" s="407"/>
      <c r="CD553" s="407"/>
      <c r="CE553" s="407"/>
      <c r="CF553" s="407"/>
    </row>
    <row r="554" spans="1:84" s="627" customFormat="1" x14ac:dyDescent="0.3">
      <c r="A554" s="407"/>
      <c r="B554" s="401"/>
      <c r="C554" s="330"/>
      <c r="D554" s="209"/>
      <c r="E554" s="209"/>
      <c r="F554" s="209"/>
      <c r="G554" s="209"/>
      <c r="H554" s="209"/>
      <c r="I554" s="209"/>
      <c r="AP554" s="407"/>
      <c r="AQ554" s="407"/>
      <c r="BK554" s="407"/>
      <c r="BY554" s="407"/>
      <c r="BZ554" s="407"/>
      <c r="CA554" s="407"/>
      <c r="CB554" s="407"/>
      <c r="CC554" s="407"/>
      <c r="CD554" s="407"/>
      <c r="CE554" s="407"/>
      <c r="CF554" s="407"/>
    </row>
    <row r="555" spans="1:84" s="627" customFormat="1" x14ac:dyDescent="0.3">
      <c r="A555" s="407"/>
      <c r="B555" s="401"/>
      <c r="C555" s="330"/>
      <c r="D555" s="209"/>
      <c r="E555" s="209"/>
      <c r="F555" s="209"/>
      <c r="G555" s="209"/>
      <c r="H555" s="209"/>
      <c r="I555" s="209"/>
      <c r="AP555" s="407"/>
      <c r="AQ555" s="407"/>
      <c r="BK555" s="407"/>
      <c r="BY555" s="407"/>
      <c r="BZ555" s="407"/>
      <c r="CA555" s="407"/>
      <c r="CB555" s="407"/>
      <c r="CC555" s="407"/>
      <c r="CD555" s="407"/>
      <c r="CE555" s="407"/>
      <c r="CF555" s="407"/>
    </row>
    <row r="556" spans="1:84" s="627" customFormat="1" x14ac:dyDescent="0.3">
      <c r="A556" s="407"/>
      <c r="B556" s="401"/>
      <c r="C556" s="330"/>
      <c r="D556" s="209"/>
      <c r="E556" s="209"/>
      <c r="F556" s="209"/>
      <c r="G556" s="209"/>
      <c r="H556" s="209"/>
      <c r="I556" s="209"/>
      <c r="AP556" s="407"/>
      <c r="AQ556" s="407"/>
      <c r="BK556" s="407"/>
      <c r="BY556" s="407"/>
      <c r="BZ556" s="407"/>
      <c r="CA556" s="407"/>
      <c r="CB556" s="407"/>
      <c r="CC556" s="407"/>
      <c r="CD556" s="407"/>
      <c r="CE556" s="407"/>
      <c r="CF556" s="407"/>
    </row>
    <row r="557" spans="1:84" s="627" customFormat="1" x14ac:dyDescent="0.3">
      <c r="A557" s="407"/>
      <c r="B557" s="401"/>
      <c r="C557" s="330"/>
      <c r="D557" s="209"/>
      <c r="E557" s="209"/>
      <c r="F557" s="209"/>
      <c r="G557" s="209"/>
      <c r="H557" s="209"/>
      <c r="I557" s="209"/>
      <c r="AP557" s="407"/>
      <c r="AQ557" s="407"/>
      <c r="BK557" s="407"/>
      <c r="BY557" s="407"/>
      <c r="BZ557" s="407"/>
      <c r="CA557" s="407"/>
      <c r="CB557" s="407"/>
      <c r="CC557" s="407"/>
      <c r="CD557" s="407"/>
      <c r="CE557" s="407"/>
      <c r="CF557" s="407"/>
    </row>
    <row r="558" spans="1:84" s="627" customFormat="1" x14ac:dyDescent="0.3">
      <c r="A558" s="407"/>
      <c r="B558" s="401"/>
      <c r="C558" s="330"/>
      <c r="D558" s="209"/>
      <c r="E558" s="209"/>
      <c r="F558" s="209"/>
      <c r="G558" s="209"/>
      <c r="H558" s="209"/>
      <c r="I558" s="209"/>
      <c r="AP558" s="407"/>
      <c r="AQ558" s="407"/>
      <c r="BK558" s="407"/>
      <c r="BY558" s="407"/>
      <c r="BZ558" s="407"/>
      <c r="CA558" s="407"/>
      <c r="CB558" s="407"/>
      <c r="CC558" s="407"/>
      <c r="CD558" s="407"/>
      <c r="CE558" s="407"/>
      <c r="CF558" s="407"/>
    </row>
    <row r="559" spans="1:84" s="627" customFormat="1" x14ac:dyDescent="0.3">
      <c r="A559" s="407"/>
      <c r="B559" s="401"/>
      <c r="C559" s="330"/>
      <c r="D559" s="209"/>
      <c r="E559" s="209"/>
      <c r="F559" s="209"/>
      <c r="G559" s="209"/>
      <c r="H559" s="209"/>
      <c r="I559" s="209"/>
      <c r="AP559" s="407"/>
      <c r="AQ559" s="407"/>
      <c r="BK559" s="407"/>
      <c r="BY559" s="407"/>
      <c r="BZ559" s="407"/>
      <c r="CA559" s="407"/>
      <c r="CB559" s="407"/>
      <c r="CC559" s="407"/>
      <c r="CD559" s="407"/>
      <c r="CE559" s="407"/>
      <c r="CF559" s="407"/>
    </row>
    <row r="560" spans="1:84" s="627" customFormat="1" x14ac:dyDescent="0.3">
      <c r="A560" s="407"/>
      <c r="B560" s="401"/>
      <c r="C560" s="330"/>
      <c r="D560" s="209"/>
      <c r="E560" s="209"/>
      <c r="F560" s="209"/>
      <c r="G560" s="209"/>
      <c r="H560" s="209"/>
      <c r="I560" s="209"/>
      <c r="AP560" s="407"/>
      <c r="AQ560" s="407"/>
      <c r="BK560" s="407"/>
      <c r="BY560" s="407"/>
      <c r="BZ560" s="407"/>
      <c r="CA560" s="407"/>
      <c r="CB560" s="407"/>
      <c r="CC560" s="407"/>
      <c r="CD560" s="407"/>
      <c r="CE560" s="407"/>
      <c r="CF560" s="407"/>
    </row>
    <row r="561" spans="1:84" s="627" customFormat="1" x14ac:dyDescent="0.3">
      <c r="A561" s="407"/>
      <c r="B561" s="401"/>
      <c r="C561" s="330"/>
      <c r="D561" s="209"/>
      <c r="E561" s="209"/>
      <c r="F561" s="209"/>
      <c r="G561" s="209"/>
      <c r="H561" s="209"/>
      <c r="I561" s="209"/>
      <c r="AP561" s="407"/>
      <c r="AQ561" s="407"/>
      <c r="BK561" s="407"/>
      <c r="BY561" s="407"/>
      <c r="BZ561" s="407"/>
      <c r="CA561" s="407"/>
      <c r="CB561" s="407"/>
      <c r="CC561" s="407"/>
      <c r="CD561" s="407"/>
      <c r="CE561" s="407"/>
      <c r="CF561" s="407"/>
    </row>
    <row r="562" spans="1:84" s="627" customFormat="1" x14ac:dyDescent="0.3">
      <c r="A562" s="407"/>
      <c r="B562" s="401"/>
      <c r="C562" s="330"/>
      <c r="D562" s="209"/>
      <c r="E562" s="209"/>
      <c r="F562" s="209"/>
      <c r="G562" s="209"/>
      <c r="H562" s="209"/>
      <c r="I562" s="209"/>
      <c r="AP562" s="407"/>
      <c r="AQ562" s="407"/>
      <c r="BK562" s="407"/>
      <c r="BY562" s="407"/>
      <c r="BZ562" s="407"/>
      <c r="CA562" s="407"/>
      <c r="CB562" s="407"/>
      <c r="CC562" s="407"/>
      <c r="CD562" s="407"/>
      <c r="CE562" s="407"/>
      <c r="CF562" s="407"/>
    </row>
    <row r="563" spans="1:84" s="627" customFormat="1" x14ac:dyDescent="0.3">
      <c r="A563" s="407"/>
      <c r="B563" s="401"/>
      <c r="C563" s="330"/>
      <c r="D563" s="209"/>
      <c r="E563" s="209"/>
      <c r="F563" s="209"/>
      <c r="G563" s="209"/>
      <c r="H563" s="209"/>
      <c r="I563" s="209"/>
      <c r="AP563" s="407"/>
      <c r="AQ563" s="407"/>
      <c r="BK563" s="407"/>
      <c r="BY563" s="407"/>
      <c r="BZ563" s="407"/>
      <c r="CA563" s="407"/>
      <c r="CB563" s="407"/>
      <c r="CC563" s="407"/>
      <c r="CD563" s="407"/>
      <c r="CE563" s="407"/>
      <c r="CF563" s="407"/>
    </row>
    <row r="564" spans="1:84" s="627" customFormat="1" x14ac:dyDescent="0.3">
      <c r="A564" s="407"/>
      <c r="B564" s="401"/>
      <c r="C564" s="330"/>
      <c r="D564" s="209"/>
      <c r="E564" s="209"/>
      <c r="F564" s="209"/>
      <c r="G564" s="209"/>
      <c r="H564" s="209"/>
      <c r="I564" s="209"/>
      <c r="AP564" s="407"/>
      <c r="AQ564" s="407"/>
      <c r="BK564" s="407"/>
      <c r="BY564" s="407"/>
      <c r="BZ564" s="407"/>
      <c r="CA564" s="407"/>
      <c r="CB564" s="407"/>
      <c r="CC564" s="407"/>
      <c r="CD564" s="407"/>
      <c r="CE564" s="407"/>
      <c r="CF564" s="407"/>
    </row>
    <row r="565" spans="1:84" s="627" customFormat="1" x14ac:dyDescent="0.3">
      <c r="A565" s="407"/>
      <c r="B565" s="401"/>
      <c r="C565" s="330"/>
      <c r="D565" s="209"/>
      <c r="E565" s="209"/>
      <c r="F565" s="209"/>
      <c r="G565" s="209"/>
      <c r="H565" s="209"/>
      <c r="I565" s="209"/>
      <c r="AP565" s="407"/>
      <c r="AQ565" s="407"/>
      <c r="BK565" s="407"/>
      <c r="BY565" s="407"/>
      <c r="BZ565" s="407"/>
      <c r="CA565" s="407"/>
      <c r="CB565" s="407"/>
      <c r="CC565" s="407"/>
      <c r="CD565" s="407"/>
      <c r="CE565" s="407"/>
      <c r="CF565" s="407"/>
    </row>
    <row r="566" spans="1:84" s="627" customFormat="1" x14ac:dyDescent="0.3">
      <c r="A566" s="407"/>
      <c r="B566" s="401"/>
      <c r="C566" s="330"/>
      <c r="D566" s="209"/>
      <c r="E566" s="209"/>
      <c r="F566" s="209"/>
      <c r="G566" s="209"/>
      <c r="H566" s="209"/>
      <c r="I566" s="209"/>
      <c r="AP566" s="407"/>
      <c r="AQ566" s="407"/>
      <c r="BK566" s="407"/>
      <c r="BY566" s="407"/>
      <c r="BZ566" s="407"/>
      <c r="CA566" s="407"/>
      <c r="CB566" s="407"/>
      <c r="CC566" s="407"/>
      <c r="CD566" s="407"/>
      <c r="CE566" s="407"/>
      <c r="CF566" s="407"/>
    </row>
    <row r="567" spans="1:84" s="627" customFormat="1" x14ac:dyDescent="0.3">
      <c r="A567" s="407"/>
      <c r="B567" s="401"/>
      <c r="C567" s="330"/>
      <c r="D567" s="209"/>
      <c r="E567" s="209"/>
      <c r="F567" s="209"/>
      <c r="G567" s="209"/>
      <c r="H567" s="209"/>
      <c r="I567" s="209"/>
      <c r="AP567" s="407"/>
      <c r="AQ567" s="407"/>
      <c r="BK567" s="407"/>
      <c r="BY567" s="407"/>
      <c r="BZ567" s="407"/>
      <c r="CA567" s="407"/>
      <c r="CB567" s="407"/>
      <c r="CC567" s="407"/>
      <c r="CD567" s="407"/>
      <c r="CE567" s="407"/>
      <c r="CF567" s="407"/>
    </row>
    <row r="568" spans="1:84" s="627" customFormat="1" x14ac:dyDescent="0.3">
      <c r="A568" s="407"/>
      <c r="B568" s="401"/>
      <c r="C568" s="330"/>
      <c r="D568" s="209"/>
      <c r="E568" s="209"/>
      <c r="F568" s="209"/>
      <c r="G568" s="209"/>
      <c r="H568" s="209"/>
      <c r="I568" s="209"/>
      <c r="AP568" s="407"/>
      <c r="AQ568" s="407"/>
      <c r="BK568" s="407"/>
      <c r="BY568" s="407"/>
      <c r="BZ568" s="407"/>
      <c r="CA568" s="407"/>
      <c r="CB568" s="407"/>
      <c r="CC568" s="407"/>
      <c r="CD568" s="407"/>
      <c r="CE568" s="407"/>
      <c r="CF568" s="407"/>
    </row>
    <row r="569" spans="1:84" s="627" customFormat="1" x14ac:dyDescent="0.3">
      <c r="A569" s="407"/>
      <c r="B569" s="401"/>
      <c r="C569" s="330"/>
      <c r="D569" s="209"/>
      <c r="E569" s="209"/>
      <c r="F569" s="209"/>
      <c r="G569" s="209"/>
      <c r="H569" s="209"/>
      <c r="I569" s="209"/>
      <c r="AP569" s="407"/>
      <c r="AQ569" s="407"/>
      <c r="BK569" s="407"/>
      <c r="BY569" s="407"/>
      <c r="BZ569" s="407"/>
      <c r="CA569" s="407"/>
      <c r="CB569" s="407"/>
      <c r="CC569" s="407"/>
      <c r="CD569" s="407"/>
      <c r="CE569" s="407"/>
      <c r="CF569" s="407"/>
    </row>
    <row r="570" spans="1:84" s="627" customFormat="1" x14ac:dyDescent="0.3">
      <c r="A570" s="407"/>
      <c r="B570" s="401"/>
      <c r="C570" s="330"/>
      <c r="D570" s="209"/>
      <c r="E570" s="209"/>
      <c r="F570" s="209"/>
      <c r="G570" s="209"/>
      <c r="H570" s="209"/>
      <c r="I570" s="209"/>
      <c r="AP570" s="407"/>
      <c r="AQ570" s="407"/>
      <c r="BK570" s="407"/>
      <c r="BY570" s="407"/>
      <c r="BZ570" s="407"/>
      <c r="CA570" s="407"/>
      <c r="CB570" s="407"/>
      <c r="CC570" s="407"/>
      <c r="CD570" s="407"/>
      <c r="CE570" s="407"/>
      <c r="CF570" s="407"/>
    </row>
    <row r="571" spans="1:84" s="627" customFormat="1" x14ac:dyDescent="0.3">
      <c r="A571" s="407"/>
      <c r="B571" s="401"/>
      <c r="C571" s="330"/>
      <c r="D571" s="209"/>
      <c r="E571" s="209"/>
      <c r="F571" s="209"/>
      <c r="G571" s="209"/>
      <c r="H571" s="209"/>
      <c r="I571" s="209"/>
      <c r="AP571" s="407"/>
      <c r="AQ571" s="407"/>
      <c r="BK571" s="407"/>
      <c r="BY571" s="407"/>
      <c r="BZ571" s="407"/>
      <c r="CA571" s="407"/>
      <c r="CB571" s="407"/>
      <c r="CC571" s="407"/>
      <c r="CD571" s="407"/>
      <c r="CE571" s="407"/>
      <c r="CF571" s="407"/>
    </row>
    <row r="572" spans="1:84" s="627" customFormat="1" x14ac:dyDescent="0.3">
      <c r="A572" s="407"/>
      <c r="B572" s="401"/>
      <c r="C572" s="330"/>
      <c r="D572" s="209"/>
      <c r="E572" s="209"/>
      <c r="F572" s="209"/>
      <c r="G572" s="209"/>
      <c r="H572" s="209"/>
      <c r="I572" s="209"/>
      <c r="AP572" s="407"/>
      <c r="AQ572" s="407"/>
      <c r="BK572" s="407"/>
      <c r="BY572" s="407"/>
      <c r="BZ572" s="407"/>
      <c r="CA572" s="407"/>
      <c r="CB572" s="407"/>
      <c r="CC572" s="407"/>
      <c r="CD572" s="407"/>
      <c r="CE572" s="407"/>
      <c r="CF572" s="407"/>
    </row>
    <row r="573" spans="1:84" s="627" customFormat="1" x14ac:dyDescent="0.3">
      <c r="A573" s="407"/>
      <c r="B573" s="401"/>
      <c r="C573" s="330"/>
      <c r="D573" s="209"/>
      <c r="E573" s="209"/>
      <c r="F573" s="209"/>
      <c r="G573" s="209"/>
      <c r="H573" s="209"/>
      <c r="I573" s="209"/>
      <c r="AP573" s="407"/>
      <c r="AQ573" s="407"/>
      <c r="BK573" s="407"/>
      <c r="BY573" s="407"/>
      <c r="BZ573" s="407"/>
      <c r="CA573" s="407"/>
      <c r="CB573" s="407"/>
      <c r="CC573" s="407"/>
      <c r="CD573" s="407"/>
      <c r="CE573" s="407"/>
      <c r="CF573" s="407"/>
    </row>
    <row r="574" spans="1:84" s="627" customFormat="1" x14ac:dyDescent="0.3">
      <c r="A574" s="407"/>
      <c r="B574" s="401"/>
      <c r="C574" s="330"/>
      <c r="D574" s="209"/>
      <c r="E574" s="209"/>
      <c r="F574" s="209"/>
      <c r="G574" s="209"/>
      <c r="H574" s="209"/>
      <c r="I574" s="209"/>
      <c r="AP574" s="407"/>
      <c r="AQ574" s="407"/>
      <c r="BK574" s="407"/>
      <c r="BY574" s="407"/>
      <c r="BZ574" s="407"/>
      <c r="CA574" s="407"/>
      <c r="CB574" s="407"/>
      <c r="CC574" s="407"/>
      <c r="CD574" s="407"/>
      <c r="CE574" s="407"/>
      <c r="CF574" s="407"/>
    </row>
    <row r="575" spans="1:84" s="627" customFormat="1" x14ac:dyDescent="0.3">
      <c r="A575" s="407"/>
      <c r="B575" s="401"/>
      <c r="C575" s="330"/>
      <c r="D575" s="209"/>
      <c r="E575" s="209"/>
      <c r="F575" s="209"/>
      <c r="G575" s="209"/>
      <c r="H575" s="209"/>
      <c r="I575" s="209"/>
      <c r="AP575" s="407"/>
      <c r="AQ575" s="407"/>
      <c r="BK575" s="407"/>
      <c r="BY575" s="407"/>
      <c r="BZ575" s="407"/>
      <c r="CA575" s="407"/>
      <c r="CB575" s="407"/>
      <c r="CC575" s="407"/>
      <c r="CD575" s="407"/>
      <c r="CE575" s="407"/>
      <c r="CF575" s="407"/>
    </row>
    <row r="576" spans="1:84" s="627" customFormat="1" x14ac:dyDescent="0.3">
      <c r="A576" s="407"/>
      <c r="B576" s="401"/>
      <c r="C576" s="330"/>
      <c r="D576" s="209"/>
      <c r="E576" s="209"/>
      <c r="F576" s="209"/>
      <c r="G576" s="209"/>
      <c r="H576" s="209"/>
      <c r="I576" s="209"/>
      <c r="AP576" s="407"/>
      <c r="AQ576" s="407"/>
      <c r="BK576" s="407"/>
      <c r="BY576" s="407"/>
      <c r="BZ576" s="407"/>
      <c r="CA576" s="407"/>
      <c r="CB576" s="407"/>
      <c r="CC576" s="407"/>
      <c r="CD576" s="407"/>
      <c r="CE576" s="407"/>
      <c r="CF576" s="407"/>
    </row>
    <row r="577" spans="1:84" s="627" customFormat="1" x14ac:dyDescent="0.3">
      <c r="A577" s="407"/>
      <c r="B577" s="401"/>
      <c r="C577" s="330"/>
      <c r="D577" s="209"/>
      <c r="E577" s="209"/>
      <c r="F577" s="209"/>
      <c r="G577" s="209"/>
      <c r="H577" s="209"/>
      <c r="I577" s="209"/>
      <c r="AP577" s="407"/>
      <c r="AQ577" s="407"/>
      <c r="BK577" s="407"/>
      <c r="BY577" s="407"/>
      <c r="BZ577" s="407"/>
      <c r="CA577" s="407"/>
      <c r="CB577" s="407"/>
      <c r="CC577" s="407"/>
      <c r="CD577" s="407"/>
      <c r="CE577" s="407"/>
      <c r="CF577" s="407"/>
    </row>
    <row r="578" spans="1:84" s="627" customFormat="1" x14ac:dyDescent="0.3">
      <c r="A578" s="407"/>
      <c r="B578" s="401"/>
      <c r="C578" s="330"/>
      <c r="D578" s="209"/>
      <c r="E578" s="209"/>
      <c r="F578" s="209"/>
      <c r="G578" s="209"/>
      <c r="H578" s="209"/>
      <c r="I578" s="209"/>
      <c r="AP578" s="407"/>
      <c r="AQ578" s="407"/>
      <c r="BK578" s="407"/>
      <c r="BY578" s="407"/>
      <c r="BZ578" s="407"/>
      <c r="CA578" s="407"/>
      <c r="CB578" s="407"/>
      <c r="CC578" s="407"/>
      <c r="CD578" s="407"/>
      <c r="CE578" s="407"/>
      <c r="CF578" s="407"/>
    </row>
    <row r="579" spans="1:84" s="627" customFormat="1" x14ac:dyDescent="0.3">
      <c r="A579" s="407"/>
      <c r="B579" s="401"/>
      <c r="C579" s="330"/>
      <c r="D579" s="209"/>
      <c r="E579" s="209"/>
      <c r="F579" s="209"/>
      <c r="G579" s="209"/>
      <c r="H579" s="209"/>
      <c r="I579" s="209"/>
      <c r="AP579" s="407"/>
      <c r="AQ579" s="407"/>
      <c r="BK579" s="407"/>
      <c r="BY579" s="407"/>
      <c r="BZ579" s="407"/>
      <c r="CA579" s="407"/>
      <c r="CB579" s="407"/>
      <c r="CC579" s="407"/>
      <c r="CD579" s="407"/>
      <c r="CE579" s="407"/>
      <c r="CF579" s="407"/>
    </row>
    <row r="580" spans="1:84" s="627" customFormat="1" x14ac:dyDescent="0.3">
      <c r="A580" s="407"/>
      <c r="B580" s="401"/>
      <c r="C580" s="330"/>
      <c r="D580" s="209"/>
      <c r="E580" s="209"/>
      <c r="F580" s="209"/>
      <c r="G580" s="209"/>
      <c r="H580" s="209"/>
      <c r="I580" s="209"/>
      <c r="AP580" s="407"/>
      <c r="AQ580" s="407"/>
      <c r="BK580" s="407"/>
      <c r="BY580" s="407"/>
      <c r="BZ580" s="407"/>
      <c r="CA580" s="407"/>
      <c r="CB580" s="407"/>
      <c r="CC580" s="407"/>
      <c r="CD580" s="407"/>
      <c r="CE580" s="407"/>
      <c r="CF580" s="407"/>
    </row>
    <row r="581" spans="1:84" s="627" customFormat="1" x14ac:dyDescent="0.3">
      <c r="A581" s="407"/>
      <c r="B581" s="401"/>
      <c r="C581" s="330"/>
      <c r="D581" s="209"/>
      <c r="E581" s="209"/>
      <c r="F581" s="209"/>
      <c r="G581" s="209"/>
      <c r="H581" s="209"/>
      <c r="I581" s="209"/>
      <c r="AP581" s="407"/>
      <c r="AQ581" s="407"/>
      <c r="BK581" s="407"/>
      <c r="BY581" s="407"/>
      <c r="BZ581" s="407"/>
      <c r="CA581" s="407"/>
      <c r="CB581" s="407"/>
      <c r="CC581" s="407"/>
      <c r="CD581" s="407"/>
      <c r="CE581" s="407"/>
      <c r="CF581" s="407"/>
    </row>
    <row r="582" spans="1:84" s="627" customFormat="1" x14ac:dyDescent="0.3">
      <c r="A582" s="407"/>
      <c r="B582" s="401"/>
      <c r="C582" s="330"/>
      <c r="D582" s="209"/>
      <c r="E582" s="209"/>
      <c r="F582" s="209"/>
      <c r="G582" s="209"/>
      <c r="H582" s="209"/>
      <c r="I582" s="209"/>
      <c r="AP582" s="407"/>
      <c r="AQ582" s="407"/>
      <c r="BK582" s="407"/>
      <c r="BY582" s="407"/>
      <c r="BZ582" s="407"/>
      <c r="CA582" s="407"/>
      <c r="CB582" s="407"/>
      <c r="CC582" s="407"/>
      <c r="CD582" s="407"/>
      <c r="CE582" s="407"/>
      <c r="CF582" s="407"/>
    </row>
    <row r="583" spans="1:84" s="627" customFormat="1" x14ac:dyDescent="0.3">
      <c r="A583" s="407"/>
      <c r="B583" s="401"/>
      <c r="C583" s="330"/>
      <c r="D583" s="209"/>
      <c r="E583" s="209"/>
      <c r="F583" s="209"/>
      <c r="G583" s="209"/>
      <c r="H583" s="209"/>
      <c r="I583" s="209"/>
      <c r="AP583" s="407"/>
      <c r="AQ583" s="407"/>
      <c r="BK583" s="407"/>
      <c r="BY583" s="407"/>
      <c r="BZ583" s="407"/>
      <c r="CA583" s="407"/>
      <c r="CB583" s="407"/>
      <c r="CC583" s="407"/>
      <c r="CD583" s="407"/>
      <c r="CE583" s="407"/>
      <c r="CF583" s="407"/>
    </row>
    <row r="584" spans="1:84" s="627" customFormat="1" x14ac:dyDescent="0.3">
      <c r="A584" s="407"/>
      <c r="B584" s="401"/>
      <c r="C584" s="330"/>
      <c r="D584" s="209"/>
      <c r="E584" s="209"/>
      <c r="F584" s="209"/>
      <c r="G584" s="209"/>
      <c r="H584" s="209"/>
      <c r="I584" s="209"/>
      <c r="AP584" s="407"/>
      <c r="AQ584" s="407"/>
      <c r="BK584" s="407"/>
      <c r="BY584" s="407"/>
      <c r="BZ584" s="407"/>
      <c r="CA584" s="407"/>
      <c r="CB584" s="407"/>
      <c r="CC584" s="407"/>
      <c r="CD584" s="407"/>
      <c r="CE584" s="407"/>
      <c r="CF584" s="407"/>
    </row>
    <row r="585" spans="1:84" s="627" customFormat="1" x14ac:dyDescent="0.3">
      <c r="A585" s="407"/>
      <c r="B585" s="401"/>
      <c r="C585" s="330"/>
      <c r="D585" s="209"/>
      <c r="E585" s="209"/>
      <c r="F585" s="209"/>
      <c r="G585" s="209"/>
      <c r="H585" s="209"/>
      <c r="I585" s="209"/>
      <c r="AP585" s="407"/>
      <c r="AQ585" s="407"/>
      <c r="BK585" s="407"/>
      <c r="BY585" s="407"/>
      <c r="BZ585" s="407"/>
      <c r="CA585" s="407"/>
      <c r="CB585" s="407"/>
      <c r="CC585" s="407"/>
      <c r="CD585" s="407"/>
      <c r="CE585" s="407"/>
      <c r="CF585" s="407"/>
    </row>
    <row r="586" spans="1:84" s="627" customFormat="1" x14ac:dyDescent="0.3">
      <c r="A586" s="407"/>
      <c r="B586" s="401"/>
      <c r="C586" s="330"/>
      <c r="D586" s="209"/>
      <c r="E586" s="209"/>
      <c r="F586" s="209"/>
      <c r="G586" s="209"/>
      <c r="H586" s="209"/>
      <c r="I586" s="209"/>
      <c r="AP586" s="407"/>
      <c r="AQ586" s="407"/>
      <c r="BK586" s="407"/>
      <c r="BY586" s="407"/>
      <c r="BZ586" s="407"/>
      <c r="CA586" s="407"/>
      <c r="CB586" s="407"/>
      <c r="CC586" s="407"/>
      <c r="CD586" s="407"/>
      <c r="CE586" s="407"/>
      <c r="CF586" s="407"/>
    </row>
    <row r="587" spans="1:84" s="627" customFormat="1" x14ac:dyDescent="0.3">
      <c r="A587" s="407"/>
      <c r="B587" s="401"/>
      <c r="C587" s="330"/>
      <c r="D587" s="209"/>
      <c r="E587" s="209"/>
      <c r="F587" s="209"/>
      <c r="G587" s="209"/>
      <c r="H587" s="209"/>
      <c r="I587" s="209"/>
      <c r="AP587" s="407"/>
      <c r="AQ587" s="407"/>
      <c r="BK587" s="407"/>
      <c r="BY587" s="407"/>
      <c r="BZ587" s="407"/>
      <c r="CA587" s="407"/>
      <c r="CB587" s="407"/>
      <c r="CC587" s="407"/>
      <c r="CD587" s="407"/>
      <c r="CE587" s="407"/>
      <c r="CF587" s="407"/>
    </row>
    <row r="588" spans="1:84" s="627" customFormat="1" x14ac:dyDescent="0.3">
      <c r="A588" s="407"/>
      <c r="B588" s="401"/>
      <c r="C588" s="330"/>
      <c r="D588" s="209"/>
      <c r="E588" s="209"/>
      <c r="F588" s="209"/>
      <c r="G588" s="209"/>
      <c r="H588" s="209"/>
      <c r="I588" s="209"/>
      <c r="AP588" s="407"/>
      <c r="AQ588" s="407"/>
      <c r="BK588" s="407"/>
      <c r="BY588" s="407"/>
      <c r="BZ588" s="407"/>
      <c r="CA588" s="407"/>
      <c r="CB588" s="407"/>
      <c r="CC588" s="407"/>
      <c r="CD588" s="407"/>
      <c r="CE588" s="407"/>
      <c r="CF588" s="407"/>
    </row>
    <row r="589" spans="1:84" s="627" customFormat="1" x14ac:dyDescent="0.3">
      <c r="A589" s="407"/>
      <c r="B589" s="401"/>
      <c r="C589" s="330"/>
      <c r="D589" s="209"/>
      <c r="E589" s="209"/>
      <c r="F589" s="209"/>
      <c r="G589" s="209"/>
      <c r="H589" s="209"/>
      <c r="I589" s="209"/>
      <c r="AP589" s="407"/>
      <c r="AQ589" s="407"/>
      <c r="BK589" s="407"/>
      <c r="BY589" s="407"/>
      <c r="BZ589" s="407"/>
      <c r="CA589" s="407"/>
      <c r="CB589" s="407"/>
      <c r="CC589" s="407"/>
      <c r="CD589" s="407"/>
      <c r="CE589" s="407"/>
      <c r="CF589" s="407"/>
    </row>
    <row r="590" spans="1:84" s="627" customFormat="1" x14ac:dyDescent="0.3">
      <c r="A590" s="407"/>
      <c r="B590" s="401"/>
      <c r="C590" s="330"/>
      <c r="D590" s="209"/>
      <c r="E590" s="209"/>
      <c r="F590" s="209"/>
      <c r="G590" s="209"/>
      <c r="H590" s="209"/>
      <c r="I590" s="209"/>
      <c r="AP590" s="407"/>
      <c r="AQ590" s="407"/>
      <c r="BK590" s="407"/>
      <c r="BY590" s="407"/>
      <c r="BZ590" s="407"/>
      <c r="CA590" s="407"/>
      <c r="CB590" s="407"/>
      <c r="CC590" s="407"/>
      <c r="CD590" s="407"/>
      <c r="CE590" s="407"/>
      <c r="CF590" s="407"/>
    </row>
    <row r="591" spans="1:84" s="627" customFormat="1" x14ac:dyDescent="0.3">
      <c r="A591" s="407"/>
      <c r="B591" s="401"/>
      <c r="C591" s="330"/>
      <c r="D591" s="209"/>
      <c r="E591" s="209"/>
      <c r="F591" s="209"/>
      <c r="G591" s="209"/>
      <c r="H591" s="209"/>
      <c r="I591" s="209"/>
      <c r="AP591" s="407"/>
      <c r="AQ591" s="407"/>
      <c r="BK591" s="407"/>
      <c r="BY591" s="407"/>
      <c r="BZ591" s="407"/>
      <c r="CA591" s="407"/>
      <c r="CB591" s="407"/>
      <c r="CC591" s="407"/>
      <c r="CD591" s="407"/>
      <c r="CE591" s="407"/>
      <c r="CF591" s="407"/>
    </row>
    <row r="592" spans="1:84" s="627" customFormat="1" x14ac:dyDescent="0.3">
      <c r="A592" s="407"/>
      <c r="B592" s="401"/>
      <c r="C592" s="330"/>
      <c r="D592" s="209"/>
      <c r="E592" s="209"/>
      <c r="F592" s="209"/>
      <c r="G592" s="209"/>
      <c r="H592" s="209"/>
      <c r="I592" s="209"/>
      <c r="AP592" s="407"/>
      <c r="AQ592" s="407"/>
      <c r="BK592" s="407"/>
      <c r="BY592" s="407"/>
      <c r="BZ592" s="407"/>
      <c r="CA592" s="407"/>
      <c r="CB592" s="407"/>
      <c r="CC592" s="407"/>
      <c r="CD592" s="407"/>
      <c r="CE592" s="407"/>
      <c r="CF592" s="407"/>
    </row>
    <row r="593" spans="1:84" s="627" customFormat="1" x14ac:dyDescent="0.3">
      <c r="A593" s="407"/>
      <c r="B593" s="401"/>
      <c r="C593" s="330"/>
      <c r="D593" s="209"/>
      <c r="E593" s="209"/>
      <c r="F593" s="209"/>
      <c r="G593" s="209"/>
      <c r="H593" s="209"/>
      <c r="I593" s="209"/>
      <c r="AP593" s="407"/>
      <c r="AQ593" s="407"/>
      <c r="BK593" s="407"/>
      <c r="BY593" s="407"/>
      <c r="BZ593" s="407"/>
      <c r="CA593" s="407"/>
      <c r="CB593" s="407"/>
      <c r="CC593" s="407"/>
      <c r="CD593" s="407"/>
      <c r="CE593" s="407"/>
      <c r="CF593" s="407"/>
    </row>
    <row r="594" spans="1:84" s="627" customFormat="1" x14ac:dyDescent="0.3">
      <c r="A594" s="407"/>
      <c r="B594" s="401"/>
      <c r="C594" s="330"/>
      <c r="D594" s="209"/>
      <c r="E594" s="209"/>
      <c r="F594" s="209"/>
      <c r="G594" s="209"/>
      <c r="H594" s="209"/>
      <c r="I594" s="209"/>
      <c r="AP594" s="407"/>
      <c r="AQ594" s="407"/>
      <c r="BK594" s="407"/>
      <c r="BY594" s="407"/>
      <c r="BZ594" s="407"/>
      <c r="CA594" s="407"/>
      <c r="CB594" s="407"/>
      <c r="CC594" s="407"/>
      <c r="CD594" s="407"/>
      <c r="CE594" s="407"/>
      <c r="CF594" s="407"/>
    </row>
    <row r="595" spans="1:84" s="627" customFormat="1" x14ac:dyDescent="0.3">
      <c r="A595" s="407"/>
      <c r="B595" s="401"/>
      <c r="C595" s="330"/>
      <c r="D595" s="209"/>
      <c r="E595" s="209"/>
      <c r="F595" s="209"/>
      <c r="G595" s="209"/>
      <c r="H595" s="209"/>
      <c r="I595" s="209"/>
      <c r="AP595" s="407"/>
      <c r="AQ595" s="407"/>
      <c r="BK595" s="407"/>
      <c r="BY595" s="407"/>
      <c r="BZ595" s="407"/>
      <c r="CA595" s="407"/>
      <c r="CB595" s="407"/>
      <c r="CC595" s="407"/>
      <c r="CD595" s="407"/>
      <c r="CE595" s="407"/>
      <c r="CF595" s="407"/>
    </row>
    <row r="596" spans="1:84" s="627" customFormat="1" x14ac:dyDescent="0.3">
      <c r="A596" s="407"/>
      <c r="B596" s="401"/>
      <c r="C596" s="330"/>
      <c r="D596" s="209"/>
      <c r="E596" s="209"/>
      <c r="F596" s="209"/>
      <c r="G596" s="209"/>
      <c r="H596" s="209"/>
      <c r="I596" s="209"/>
      <c r="AP596" s="407"/>
      <c r="AQ596" s="407"/>
      <c r="BK596" s="407"/>
      <c r="BY596" s="407"/>
      <c r="BZ596" s="407"/>
      <c r="CA596" s="407"/>
      <c r="CB596" s="407"/>
      <c r="CC596" s="407"/>
      <c r="CD596" s="407"/>
      <c r="CE596" s="407"/>
      <c r="CF596" s="407"/>
    </row>
    <row r="597" spans="1:84" s="627" customFormat="1" x14ac:dyDescent="0.3">
      <c r="A597" s="407"/>
      <c r="B597" s="401"/>
      <c r="C597" s="330"/>
      <c r="D597" s="209"/>
      <c r="E597" s="209"/>
      <c r="F597" s="209"/>
      <c r="G597" s="209"/>
      <c r="H597" s="209"/>
      <c r="I597" s="209"/>
      <c r="AP597" s="407"/>
      <c r="AQ597" s="407"/>
      <c r="BK597" s="407"/>
      <c r="BY597" s="407"/>
      <c r="BZ597" s="407"/>
      <c r="CA597" s="407"/>
      <c r="CB597" s="407"/>
      <c r="CC597" s="407"/>
      <c r="CD597" s="407"/>
      <c r="CE597" s="407"/>
      <c r="CF597" s="407"/>
    </row>
    <row r="598" spans="1:84" s="627" customFormat="1" x14ac:dyDescent="0.3">
      <c r="A598" s="407"/>
      <c r="B598" s="401"/>
      <c r="C598" s="330"/>
      <c r="D598" s="209"/>
      <c r="E598" s="209"/>
      <c r="F598" s="209"/>
      <c r="G598" s="209"/>
      <c r="H598" s="209"/>
      <c r="I598" s="209"/>
      <c r="AP598" s="407"/>
      <c r="AQ598" s="407"/>
      <c r="BK598" s="407"/>
      <c r="BY598" s="407"/>
      <c r="BZ598" s="407"/>
      <c r="CA598" s="407"/>
      <c r="CB598" s="407"/>
      <c r="CC598" s="407"/>
      <c r="CD598" s="407"/>
      <c r="CE598" s="407"/>
      <c r="CF598" s="407"/>
    </row>
    <row r="599" spans="1:84" s="627" customFormat="1" x14ac:dyDescent="0.3">
      <c r="A599" s="407"/>
      <c r="B599" s="401"/>
      <c r="C599" s="330"/>
      <c r="D599" s="209"/>
      <c r="E599" s="209"/>
      <c r="F599" s="209"/>
      <c r="G599" s="209"/>
      <c r="H599" s="209"/>
      <c r="I599" s="209"/>
      <c r="AP599" s="407"/>
      <c r="AQ599" s="407"/>
      <c r="BK599" s="407"/>
      <c r="BY599" s="407"/>
      <c r="BZ599" s="407"/>
      <c r="CA599" s="407"/>
      <c r="CB599" s="407"/>
      <c r="CC599" s="407"/>
      <c r="CD599" s="407"/>
      <c r="CE599" s="407"/>
      <c r="CF599" s="407"/>
    </row>
    <row r="600" spans="1:84" s="627" customFormat="1" x14ac:dyDescent="0.3">
      <c r="A600" s="407"/>
      <c r="B600" s="401"/>
      <c r="C600" s="330"/>
      <c r="D600" s="209"/>
      <c r="E600" s="209"/>
      <c r="F600" s="209"/>
      <c r="G600" s="209"/>
      <c r="H600" s="209"/>
      <c r="I600" s="209"/>
      <c r="AP600" s="407"/>
      <c r="AQ600" s="407"/>
      <c r="BK600" s="407"/>
      <c r="BY600" s="407"/>
      <c r="BZ600" s="407"/>
      <c r="CA600" s="407"/>
      <c r="CB600" s="407"/>
      <c r="CC600" s="407"/>
      <c r="CD600" s="407"/>
      <c r="CE600" s="407"/>
      <c r="CF600" s="407"/>
    </row>
    <row r="601" spans="1:84" s="627" customFormat="1" x14ac:dyDescent="0.3">
      <c r="A601" s="407"/>
      <c r="B601" s="401"/>
      <c r="C601" s="330"/>
      <c r="D601" s="209"/>
      <c r="E601" s="209"/>
      <c r="F601" s="209"/>
      <c r="G601" s="209"/>
      <c r="H601" s="209"/>
      <c r="I601" s="209"/>
      <c r="AP601" s="407"/>
      <c r="AQ601" s="407"/>
      <c r="BK601" s="407"/>
      <c r="BY601" s="407"/>
      <c r="BZ601" s="407"/>
      <c r="CA601" s="407"/>
      <c r="CB601" s="407"/>
      <c r="CC601" s="407"/>
      <c r="CD601" s="407"/>
      <c r="CE601" s="407"/>
      <c r="CF601" s="407"/>
    </row>
    <row r="602" spans="1:84" s="627" customFormat="1" x14ac:dyDescent="0.3">
      <c r="A602" s="407"/>
      <c r="B602" s="401"/>
      <c r="C602" s="330"/>
      <c r="D602" s="209"/>
      <c r="E602" s="209"/>
      <c r="F602" s="209"/>
      <c r="G602" s="209"/>
      <c r="H602" s="209"/>
      <c r="I602" s="209"/>
      <c r="AP602" s="407"/>
      <c r="AQ602" s="407"/>
      <c r="BK602" s="407"/>
      <c r="BY602" s="407"/>
      <c r="BZ602" s="407"/>
      <c r="CA602" s="407"/>
      <c r="CB602" s="407"/>
      <c r="CC602" s="407"/>
      <c r="CD602" s="407"/>
      <c r="CE602" s="407"/>
      <c r="CF602" s="407"/>
    </row>
    <row r="603" spans="1:84" s="627" customFormat="1" x14ac:dyDescent="0.3">
      <c r="A603" s="407"/>
      <c r="B603" s="401"/>
      <c r="C603" s="330"/>
      <c r="D603" s="209"/>
      <c r="E603" s="209"/>
      <c r="F603" s="209"/>
      <c r="G603" s="209"/>
      <c r="H603" s="209"/>
      <c r="I603" s="209"/>
      <c r="AP603" s="407"/>
      <c r="AQ603" s="407"/>
      <c r="BK603" s="407"/>
      <c r="BY603" s="407"/>
      <c r="BZ603" s="407"/>
      <c r="CA603" s="407"/>
      <c r="CB603" s="407"/>
      <c r="CC603" s="407"/>
      <c r="CD603" s="407"/>
      <c r="CE603" s="407"/>
      <c r="CF603" s="407"/>
    </row>
    <row r="604" spans="1:84" s="627" customFormat="1" x14ac:dyDescent="0.3">
      <c r="A604" s="407"/>
      <c r="B604" s="401"/>
      <c r="C604" s="330"/>
      <c r="D604" s="209"/>
      <c r="E604" s="209"/>
      <c r="F604" s="209"/>
      <c r="G604" s="209"/>
      <c r="H604" s="209"/>
      <c r="I604" s="209"/>
      <c r="AP604" s="407"/>
      <c r="AQ604" s="407"/>
      <c r="BK604" s="407"/>
      <c r="BY604" s="407"/>
      <c r="BZ604" s="407"/>
      <c r="CA604" s="407"/>
      <c r="CB604" s="407"/>
      <c r="CC604" s="407"/>
      <c r="CD604" s="407"/>
      <c r="CE604" s="407"/>
      <c r="CF604" s="407"/>
    </row>
    <row r="605" spans="1:84" s="627" customFormat="1" x14ac:dyDescent="0.3">
      <c r="A605" s="407"/>
      <c r="B605" s="401"/>
      <c r="C605" s="330"/>
      <c r="D605" s="209"/>
      <c r="E605" s="209"/>
      <c r="F605" s="209"/>
      <c r="G605" s="209"/>
      <c r="H605" s="209"/>
      <c r="I605" s="209"/>
      <c r="AP605" s="407"/>
      <c r="AQ605" s="407"/>
      <c r="BK605" s="407"/>
      <c r="BY605" s="407"/>
      <c r="BZ605" s="407"/>
      <c r="CA605" s="407"/>
      <c r="CB605" s="407"/>
      <c r="CC605" s="407"/>
      <c r="CD605" s="407"/>
      <c r="CE605" s="407"/>
      <c r="CF605" s="407"/>
    </row>
    <row r="606" spans="1:84" s="627" customFormat="1" x14ac:dyDescent="0.3">
      <c r="A606" s="407"/>
      <c r="B606" s="401"/>
      <c r="C606" s="330"/>
      <c r="D606" s="209"/>
      <c r="E606" s="209"/>
      <c r="F606" s="209"/>
      <c r="G606" s="209"/>
      <c r="H606" s="209"/>
      <c r="I606" s="209"/>
      <c r="AP606" s="407"/>
      <c r="AQ606" s="407"/>
      <c r="BK606" s="407"/>
      <c r="BY606" s="407"/>
      <c r="BZ606" s="407"/>
      <c r="CA606" s="407"/>
      <c r="CB606" s="407"/>
      <c r="CC606" s="407"/>
      <c r="CD606" s="407"/>
      <c r="CE606" s="407"/>
      <c r="CF606" s="407"/>
    </row>
    <row r="607" spans="1:84" s="627" customFormat="1" x14ac:dyDescent="0.3">
      <c r="A607" s="407"/>
      <c r="B607" s="401"/>
      <c r="C607" s="330"/>
      <c r="D607" s="209"/>
      <c r="E607" s="209"/>
      <c r="F607" s="209"/>
      <c r="G607" s="209"/>
      <c r="H607" s="209"/>
      <c r="I607" s="209"/>
      <c r="AP607" s="407"/>
      <c r="AQ607" s="407"/>
      <c r="BK607" s="407"/>
      <c r="BY607" s="407"/>
      <c r="BZ607" s="407"/>
      <c r="CA607" s="407"/>
      <c r="CB607" s="407"/>
      <c r="CC607" s="407"/>
      <c r="CD607" s="407"/>
      <c r="CE607" s="407"/>
      <c r="CF607" s="407"/>
    </row>
    <row r="608" spans="1:84" s="627" customFormat="1" x14ac:dyDescent="0.3">
      <c r="A608" s="407"/>
      <c r="B608" s="401"/>
      <c r="C608" s="330"/>
      <c r="D608" s="209"/>
      <c r="E608" s="209"/>
      <c r="F608" s="209"/>
      <c r="G608" s="209"/>
      <c r="H608" s="209"/>
      <c r="I608" s="209"/>
      <c r="AP608" s="407"/>
      <c r="AQ608" s="407"/>
      <c r="BK608" s="407"/>
      <c r="BY608" s="407"/>
      <c r="BZ608" s="407"/>
      <c r="CA608" s="407"/>
      <c r="CB608" s="407"/>
      <c r="CC608" s="407"/>
      <c r="CD608" s="407"/>
      <c r="CE608" s="407"/>
      <c r="CF608" s="407"/>
    </row>
    <row r="609" spans="1:84" s="627" customFormat="1" x14ac:dyDescent="0.3">
      <c r="A609" s="407"/>
      <c r="B609" s="401"/>
      <c r="C609" s="330"/>
      <c r="D609" s="209"/>
      <c r="E609" s="209"/>
      <c r="F609" s="209"/>
      <c r="G609" s="209"/>
      <c r="H609" s="209"/>
      <c r="I609" s="209"/>
      <c r="AP609" s="407"/>
      <c r="AQ609" s="407"/>
      <c r="BK609" s="407"/>
      <c r="BY609" s="407"/>
      <c r="BZ609" s="407"/>
      <c r="CA609" s="407"/>
      <c r="CB609" s="407"/>
      <c r="CC609" s="407"/>
      <c r="CD609" s="407"/>
      <c r="CE609" s="407"/>
      <c r="CF609" s="407"/>
    </row>
    <row r="610" spans="1:84" s="627" customFormat="1" x14ac:dyDescent="0.3">
      <c r="A610" s="407"/>
      <c r="B610" s="401"/>
      <c r="C610" s="330"/>
      <c r="D610" s="209"/>
      <c r="E610" s="209"/>
      <c r="F610" s="209"/>
      <c r="G610" s="209"/>
      <c r="H610" s="209"/>
      <c r="I610" s="209"/>
      <c r="AP610" s="407"/>
      <c r="AQ610" s="407"/>
      <c r="BK610" s="407"/>
      <c r="BY610" s="407"/>
      <c r="BZ610" s="407"/>
      <c r="CA610" s="407"/>
      <c r="CB610" s="407"/>
      <c r="CC610" s="407"/>
      <c r="CD610" s="407"/>
      <c r="CE610" s="407"/>
      <c r="CF610" s="407"/>
    </row>
    <row r="611" spans="1:84" s="627" customFormat="1" x14ac:dyDescent="0.3">
      <c r="A611" s="407"/>
      <c r="B611" s="401"/>
      <c r="C611" s="330"/>
      <c r="D611" s="209"/>
      <c r="E611" s="209"/>
      <c r="F611" s="209"/>
      <c r="G611" s="209"/>
      <c r="H611" s="209"/>
      <c r="I611" s="209"/>
      <c r="AP611" s="407"/>
      <c r="AQ611" s="407"/>
      <c r="BK611" s="407"/>
      <c r="BY611" s="407"/>
      <c r="BZ611" s="407"/>
      <c r="CA611" s="407"/>
      <c r="CB611" s="407"/>
      <c r="CC611" s="407"/>
      <c r="CD611" s="407"/>
      <c r="CE611" s="407"/>
      <c r="CF611" s="407"/>
    </row>
    <row r="612" spans="1:84" s="627" customFormat="1" x14ac:dyDescent="0.3">
      <c r="A612" s="407"/>
      <c r="B612" s="401"/>
      <c r="C612" s="330"/>
      <c r="D612" s="209"/>
      <c r="E612" s="209"/>
      <c r="F612" s="209"/>
      <c r="G612" s="209"/>
      <c r="H612" s="209"/>
      <c r="I612" s="209"/>
      <c r="AP612" s="407"/>
      <c r="AQ612" s="407"/>
      <c r="BK612" s="407"/>
      <c r="BY612" s="407"/>
      <c r="BZ612" s="407"/>
      <c r="CA612" s="407"/>
      <c r="CB612" s="407"/>
      <c r="CC612" s="407"/>
      <c r="CD612" s="407"/>
      <c r="CE612" s="407"/>
      <c r="CF612" s="407"/>
    </row>
    <row r="613" spans="1:84" s="627" customFormat="1" x14ac:dyDescent="0.3">
      <c r="A613" s="407"/>
      <c r="B613" s="401"/>
      <c r="C613" s="330"/>
      <c r="D613" s="209"/>
      <c r="E613" s="209"/>
      <c r="F613" s="209"/>
      <c r="G613" s="209"/>
      <c r="H613" s="209"/>
      <c r="I613" s="209"/>
      <c r="AP613" s="407"/>
      <c r="AQ613" s="407"/>
      <c r="BK613" s="407"/>
      <c r="BY613" s="407"/>
      <c r="BZ613" s="407"/>
      <c r="CA613" s="407"/>
      <c r="CB613" s="407"/>
      <c r="CC613" s="407"/>
      <c r="CD613" s="407"/>
      <c r="CE613" s="407"/>
      <c r="CF613" s="407"/>
    </row>
    <row r="614" spans="1:84" s="627" customFormat="1" x14ac:dyDescent="0.3">
      <c r="A614" s="407"/>
      <c r="B614" s="401"/>
      <c r="C614" s="330"/>
      <c r="D614" s="209"/>
      <c r="E614" s="209"/>
      <c r="F614" s="209"/>
      <c r="G614" s="209"/>
      <c r="H614" s="209"/>
      <c r="I614" s="209"/>
      <c r="AP614" s="407"/>
      <c r="AQ614" s="407"/>
      <c r="BK614" s="407"/>
      <c r="BY614" s="407"/>
      <c r="BZ614" s="407"/>
      <c r="CA614" s="407"/>
      <c r="CB614" s="407"/>
      <c r="CC614" s="407"/>
      <c r="CD614" s="407"/>
      <c r="CE614" s="407"/>
      <c r="CF614" s="407"/>
    </row>
    <row r="615" spans="1:84" s="627" customFormat="1" x14ac:dyDescent="0.3">
      <c r="A615" s="407"/>
      <c r="B615" s="401"/>
      <c r="C615" s="330"/>
      <c r="D615" s="209"/>
      <c r="E615" s="209"/>
      <c r="F615" s="209"/>
      <c r="G615" s="209"/>
      <c r="H615" s="209"/>
      <c r="I615" s="209"/>
      <c r="AP615" s="407"/>
      <c r="AQ615" s="407"/>
      <c r="BK615" s="407"/>
      <c r="BY615" s="407"/>
      <c r="BZ615" s="407"/>
      <c r="CA615" s="407"/>
      <c r="CB615" s="407"/>
      <c r="CC615" s="407"/>
      <c r="CD615" s="407"/>
      <c r="CE615" s="407"/>
      <c r="CF615" s="407"/>
    </row>
    <row r="616" spans="1:84" s="627" customFormat="1" x14ac:dyDescent="0.3">
      <c r="A616" s="407"/>
      <c r="B616" s="401"/>
      <c r="C616" s="330"/>
      <c r="D616" s="209"/>
      <c r="E616" s="209"/>
      <c r="F616" s="209"/>
      <c r="G616" s="209"/>
      <c r="H616" s="209"/>
      <c r="I616" s="209"/>
      <c r="AP616" s="407"/>
      <c r="AQ616" s="407"/>
      <c r="BK616" s="407"/>
      <c r="BY616" s="407"/>
      <c r="BZ616" s="407"/>
      <c r="CA616" s="407"/>
      <c r="CB616" s="407"/>
      <c r="CC616" s="407"/>
      <c r="CD616" s="407"/>
      <c r="CE616" s="407"/>
      <c r="CF616" s="407"/>
    </row>
    <row r="617" spans="1:84" s="627" customFormat="1" x14ac:dyDescent="0.3">
      <c r="A617" s="407"/>
      <c r="B617" s="401"/>
      <c r="C617" s="330"/>
      <c r="D617" s="209"/>
      <c r="E617" s="209"/>
      <c r="F617" s="209"/>
      <c r="G617" s="209"/>
      <c r="H617" s="209"/>
      <c r="I617" s="209"/>
      <c r="AP617" s="407"/>
      <c r="AQ617" s="407"/>
      <c r="BK617" s="407"/>
      <c r="BY617" s="407"/>
      <c r="BZ617" s="407"/>
      <c r="CA617" s="407"/>
      <c r="CB617" s="407"/>
      <c r="CC617" s="407"/>
      <c r="CD617" s="407"/>
      <c r="CE617" s="407"/>
      <c r="CF617" s="407"/>
    </row>
    <row r="618" spans="1:84" s="627" customFormat="1" x14ac:dyDescent="0.3">
      <c r="A618" s="407"/>
      <c r="B618" s="401"/>
      <c r="C618" s="330"/>
      <c r="D618" s="209"/>
      <c r="E618" s="209"/>
      <c r="F618" s="209"/>
      <c r="G618" s="209"/>
      <c r="H618" s="209"/>
      <c r="I618" s="209"/>
      <c r="AP618" s="407"/>
      <c r="AQ618" s="407"/>
      <c r="BK618" s="407"/>
      <c r="BY618" s="407"/>
      <c r="BZ618" s="407"/>
      <c r="CA618" s="407"/>
      <c r="CB618" s="407"/>
      <c r="CC618" s="407"/>
      <c r="CD618" s="407"/>
      <c r="CE618" s="407"/>
      <c r="CF618" s="407"/>
    </row>
    <row r="619" spans="1:84" s="627" customFormat="1" x14ac:dyDescent="0.3">
      <c r="A619" s="407"/>
      <c r="B619" s="401"/>
      <c r="C619" s="330"/>
      <c r="D619" s="209"/>
      <c r="E619" s="209"/>
      <c r="F619" s="209"/>
      <c r="G619" s="209"/>
      <c r="H619" s="209"/>
      <c r="I619" s="209"/>
      <c r="AP619" s="407"/>
      <c r="AQ619" s="407"/>
      <c r="BK619" s="407"/>
      <c r="BY619" s="407"/>
      <c r="BZ619" s="407"/>
      <c r="CA619" s="407"/>
      <c r="CB619" s="407"/>
      <c r="CC619" s="407"/>
      <c r="CD619" s="407"/>
      <c r="CE619" s="407"/>
      <c r="CF619" s="407"/>
    </row>
    <row r="620" spans="1:84" s="627" customFormat="1" x14ac:dyDescent="0.3">
      <c r="A620" s="407"/>
      <c r="B620" s="401"/>
      <c r="C620" s="330"/>
      <c r="D620" s="209"/>
      <c r="E620" s="209"/>
      <c r="F620" s="209"/>
      <c r="G620" s="209"/>
      <c r="H620" s="209"/>
      <c r="I620" s="209"/>
      <c r="AP620" s="407"/>
      <c r="AQ620" s="407"/>
      <c r="BK620" s="407"/>
      <c r="BY620" s="407"/>
      <c r="BZ620" s="407"/>
      <c r="CA620" s="407"/>
      <c r="CB620" s="407"/>
      <c r="CC620" s="407"/>
      <c r="CD620" s="407"/>
      <c r="CE620" s="407"/>
      <c r="CF620" s="407"/>
    </row>
    <row r="621" spans="1:84" s="627" customFormat="1" x14ac:dyDescent="0.3">
      <c r="A621" s="407"/>
      <c r="B621" s="401"/>
      <c r="C621" s="330"/>
      <c r="D621" s="209"/>
      <c r="E621" s="209"/>
      <c r="F621" s="209"/>
      <c r="G621" s="209"/>
      <c r="H621" s="209"/>
      <c r="I621" s="209"/>
      <c r="AP621" s="407"/>
      <c r="AQ621" s="407"/>
      <c r="BK621" s="407"/>
      <c r="BY621" s="407"/>
      <c r="BZ621" s="407"/>
      <c r="CA621" s="407"/>
      <c r="CB621" s="407"/>
      <c r="CC621" s="407"/>
      <c r="CD621" s="407"/>
      <c r="CE621" s="407"/>
      <c r="CF621" s="407"/>
    </row>
    <row r="622" spans="1:84" s="627" customFormat="1" x14ac:dyDescent="0.3">
      <c r="A622" s="407"/>
      <c r="B622" s="401"/>
      <c r="C622" s="330"/>
      <c r="D622" s="209"/>
      <c r="E622" s="209"/>
      <c r="F622" s="209"/>
      <c r="G622" s="209"/>
      <c r="H622" s="209"/>
      <c r="I622" s="209"/>
      <c r="AP622" s="407"/>
      <c r="AQ622" s="407"/>
      <c r="BK622" s="407"/>
      <c r="BY622" s="407"/>
      <c r="BZ622" s="407"/>
      <c r="CA622" s="407"/>
      <c r="CB622" s="407"/>
      <c r="CC622" s="407"/>
      <c r="CD622" s="407"/>
      <c r="CE622" s="407"/>
      <c r="CF622" s="407"/>
    </row>
    <row r="623" spans="1:84" s="627" customFormat="1" x14ac:dyDescent="0.3">
      <c r="A623" s="407"/>
      <c r="B623" s="401"/>
      <c r="C623" s="330"/>
      <c r="D623" s="209"/>
      <c r="E623" s="209"/>
      <c r="F623" s="209"/>
      <c r="G623" s="209"/>
      <c r="H623" s="209"/>
      <c r="I623" s="209"/>
      <c r="AP623" s="407"/>
      <c r="AQ623" s="407"/>
      <c r="BK623" s="407"/>
      <c r="BY623" s="407"/>
      <c r="BZ623" s="407"/>
      <c r="CA623" s="407"/>
      <c r="CB623" s="407"/>
      <c r="CC623" s="407"/>
      <c r="CD623" s="407"/>
      <c r="CE623" s="407"/>
      <c r="CF623" s="407"/>
    </row>
    <row r="624" spans="1:84" s="627" customFormat="1" x14ac:dyDescent="0.3">
      <c r="A624" s="407"/>
      <c r="B624" s="401"/>
      <c r="C624" s="330"/>
      <c r="D624" s="209"/>
      <c r="E624" s="209"/>
      <c r="F624" s="209"/>
      <c r="G624" s="209"/>
      <c r="H624" s="209"/>
      <c r="I624" s="209"/>
      <c r="AP624" s="407"/>
      <c r="AQ624" s="407"/>
      <c r="BK624" s="407"/>
      <c r="BY624" s="407"/>
      <c r="BZ624" s="407"/>
      <c r="CA624" s="407"/>
      <c r="CB624" s="407"/>
      <c r="CC624" s="407"/>
      <c r="CD624" s="407"/>
      <c r="CE624" s="407"/>
      <c r="CF624" s="407"/>
    </row>
    <row r="625" spans="1:84" s="627" customFormat="1" x14ac:dyDescent="0.3">
      <c r="A625" s="407"/>
      <c r="B625" s="401"/>
      <c r="C625" s="330"/>
      <c r="D625" s="209"/>
      <c r="E625" s="209"/>
      <c r="F625" s="209"/>
      <c r="G625" s="209"/>
      <c r="H625" s="209"/>
      <c r="I625" s="209"/>
      <c r="AP625" s="407"/>
      <c r="AQ625" s="407"/>
      <c r="BK625" s="407"/>
      <c r="BY625" s="407"/>
      <c r="BZ625" s="407"/>
      <c r="CA625" s="407"/>
      <c r="CB625" s="407"/>
      <c r="CC625" s="407"/>
      <c r="CD625" s="407"/>
      <c r="CE625" s="407"/>
      <c r="CF625" s="407"/>
    </row>
    <row r="626" spans="1:84" s="627" customFormat="1" x14ac:dyDescent="0.3">
      <c r="A626" s="407"/>
      <c r="B626" s="401"/>
      <c r="C626" s="330"/>
      <c r="D626" s="209"/>
      <c r="E626" s="209"/>
      <c r="F626" s="209"/>
      <c r="G626" s="209"/>
      <c r="H626" s="209"/>
      <c r="I626" s="209"/>
      <c r="AP626" s="407"/>
      <c r="AQ626" s="407"/>
      <c r="BK626" s="407"/>
      <c r="BY626" s="407"/>
      <c r="BZ626" s="407"/>
      <c r="CA626" s="407"/>
      <c r="CB626" s="407"/>
      <c r="CC626" s="407"/>
      <c r="CD626" s="407"/>
      <c r="CE626" s="407"/>
      <c r="CF626" s="407"/>
    </row>
    <row r="627" spans="1:84" s="627" customFormat="1" x14ac:dyDescent="0.3">
      <c r="A627" s="407"/>
      <c r="B627" s="401"/>
      <c r="C627" s="330"/>
      <c r="D627" s="209"/>
      <c r="E627" s="209"/>
      <c r="F627" s="209"/>
      <c r="G627" s="209"/>
      <c r="H627" s="209"/>
      <c r="I627" s="209"/>
      <c r="AP627" s="407"/>
      <c r="AQ627" s="407"/>
      <c r="BK627" s="407"/>
      <c r="BY627" s="407"/>
      <c r="BZ627" s="407"/>
      <c r="CA627" s="407"/>
      <c r="CB627" s="407"/>
      <c r="CC627" s="407"/>
      <c r="CD627" s="407"/>
      <c r="CE627" s="407"/>
      <c r="CF627" s="407"/>
    </row>
    <row r="628" spans="1:84" s="627" customFormat="1" x14ac:dyDescent="0.3">
      <c r="A628" s="407"/>
      <c r="B628" s="401"/>
      <c r="C628" s="330"/>
      <c r="D628" s="209"/>
      <c r="E628" s="209"/>
      <c r="F628" s="209"/>
      <c r="G628" s="209"/>
      <c r="H628" s="209"/>
      <c r="I628" s="209"/>
      <c r="AP628" s="407"/>
      <c r="AQ628" s="407"/>
      <c r="BK628" s="407"/>
      <c r="BY628" s="407"/>
      <c r="BZ628" s="407"/>
      <c r="CA628" s="407"/>
      <c r="CB628" s="407"/>
      <c r="CC628" s="407"/>
      <c r="CD628" s="407"/>
      <c r="CE628" s="407"/>
      <c r="CF628" s="407"/>
    </row>
    <row r="629" spans="1:84" s="627" customFormat="1" x14ac:dyDescent="0.3">
      <c r="A629" s="407"/>
      <c r="B629" s="401"/>
      <c r="C629" s="330"/>
      <c r="D629" s="209"/>
      <c r="E629" s="209"/>
      <c r="F629" s="209"/>
      <c r="G629" s="209"/>
      <c r="H629" s="209"/>
      <c r="I629" s="209"/>
      <c r="AP629" s="407"/>
      <c r="AQ629" s="407"/>
      <c r="BK629" s="407"/>
      <c r="BY629" s="407"/>
      <c r="BZ629" s="407"/>
      <c r="CA629" s="407"/>
      <c r="CB629" s="407"/>
      <c r="CC629" s="407"/>
      <c r="CD629" s="407"/>
      <c r="CE629" s="407"/>
      <c r="CF629" s="407"/>
    </row>
    <row r="630" spans="1:84" s="627" customFormat="1" x14ac:dyDescent="0.3">
      <c r="A630" s="407"/>
      <c r="B630" s="401"/>
      <c r="C630" s="330"/>
      <c r="D630" s="209"/>
      <c r="E630" s="209"/>
      <c r="F630" s="209"/>
      <c r="G630" s="209"/>
      <c r="H630" s="209"/>
      <c r="I630" s="209"/>
      <c r="AP630" s="407"/>
      <c r="AQ630" s="407"/>
      <c r="BK630" s="407"/>
      <c r="BY630" s="407"/>
      <c r="BZ630" s="407"/>
      <c r="CA630" s="407"/>
      <c r="CB630" s="407"/>
      <c r="CC630" s="407"/>
      <c r="CD630" s="407"/>
      <c r="CE630" s="407"/>
      <c r="CF630" s="407"/>
    </row>
    <row r="631" spans="1:84" s="627" customFormat="1" x14ac:dyDescent="0.3">
      <c r="A631" s="407"/>
      <c r="B631" s="401"/>
      <c r="C631" s="330"/>
      <c r="D631" s="209"/>
      <c r="E631" s="209"/>
      <c r="F631" s="209"/>
      <c r="G631" s="209"/>
      <c r="H631" s="209"/>
      <c r="I631" s="209"/>
      <c r="AP631" s="407"/>
      <c r="AQ631" s="407"/>
      <c r="BK631" s="407"/>
      <c r="BY631" s="407"/>
      <c r="BZ631" s="407"/>
      <c r="CA631" s="407"/>
      <c r="CB631" s="407"/>
      <c r="CC631" s="407"/>
      <c r="CD631" s="407"/>
      <c r="CE631" s="407"/>
      <c r="CF631" s="407"/>
    </row>
    <row r="632" spans="1:84" s="627" customFormat="1" x14ac:dyDescent="0.3">
      <c r="A632" s="407"/>
      <c r="B632" s="401"/>
      <c r="C632" s="330"/>
      <c r="D632" s="209"/>
      <c r="E632" s="209"/>
      <c r="F632" s="209"/>
      <c r="G632" s="209"/>
      <c r="H632" s="209"/>
      <c r="I632" s="209"/>
      <c r="AP632" s="407"/>
      <c r="AQ632" s="407"/>
      <c r="BK632" s="407"/>
      <c r="BY632" s="407"/>
      <c r="BZ632" s="407"/>
      <c r="CA632" s="407"/>
      <c r="CB632" s="407"/>
      <c r="CC632" s="407"/>
      <c r="CD632" s="407"/>
      <c r="CE632" s="407"/>
      <c r="CF632" s="407"/>
    </row>
    <row r="633" spans="1:84" s="627" customFormat="1" x14ac:dyDescent="0.3">
      <c r="A633" s="407"/>
      <c r="B633" s="401"/>
      <c r="C633" s="330"/>
      <c r="D633" s="209"/>
      <c r="E633" s="209"/>
      <c r="F633" s="209"/>
      <c r="G633" s="209"/>
      <c r="H633" s="209"/>
      <c r="I633" s="209"/>
      <c r="AP633" s="407"/>
      <c r="AQ633" s="407"/>
      <c r="BK633" s="407"/>
      <c r="BY633" s="407"/>
      <c r="BZ633" s="407"/>
      <c r="CA633" s="407"/>
      <c r="CB633" s="407"/>
      <c r="CC633" s="407"/>
      <c r="CD633" s="407"/>
      <c r="CE633" s="407"/>
      <c r="CF633" s="407"/>
    </row>
    <row r="634" spans="1:84" s="627" customFormat="1" x14ac:dyDescent="0.3">
      <c r="A634" s="407"/>
      <c r="B634" s="401"/>
      <c r="C634" s="330"/>
      <c r="D634" s="209"/>
      <c r="E634" s="209"/>
      <c r="F634" s="209"/>
      <c r="G634" s="209"/>
      <c r="H634" s="209"/>
      <c r="I634" s="209"/>
      <c r="AP634" s="407"/>
      <c r="AQ634" s="407"/>
      <c r="BK634" s="407"/>
      <c r="BY634" s="407"/>
      <c r="BZ634" s="407"/>
      <c r="CA634" s="407"/>
      <c r="CB634" s="407"/>
      <c r="CC634" s="407"/>
      <c r="CD634" s="407"/>
      <c r="CE634" s="407"/>
      <c r="CF634" s="407"/>
    </row>
    <row r="635" spans="1:84" s="627" customFormat="1" x14ac:dyDescent="0.3">
      <c r="A635" s="407"/>
      <c r="B635" s="401"/>
      <c r="C635" s="330"/>
      <c r="D635" s="209"/>
      <c r="E635" s="209"/>
      <c r="F635" s="209"/>
      <c r="G635" s="209"/>
      <c r="H635" s="209"/>
      <c r="I635" s="209"/>
      <c r="AP635" s="407"/>
      <c r="AQ635" s="407"/>
      <c r="BK635" s="407"/>
      <c r="BY635" s="407"/>
      <c r="BZ635" s="407"/>
      <c r="CA635" s="407"/>
      <c r="CB635" s="407"/>
      <c r="CC635" s="407"/>
      <c r="CD635" s="407"/>
      <c r="CE635" s="407"/>
      <c r="CF635" s="407"/>
    </row>
    <row r="636" spans="1:84" s="627" customFormat="1" x14ac:dyDescent="0.3">
      <c r="A636" s="407"/>
      <c r="B636" s="401"/>
      <c r="C636" s="330"/>
      <c r="D636" s="209"/>
      <c r="E636" s="209"/>
      <c r="F636" s="209"/>
      <c r="G636" s="209"/>
      <c r="H636" s="209"/>
      <c r="I636" s="209"/>
      <c r="AP636" s="407"/>
      <c r="AQ636" s="407"/>
      <c r="BK636" s="407"/>
      <c r="BY636" s="407"/>
      <c r="BZ636" s="407"/>
      <c r="CA636" s="407"/>
      <c r="CB636" s="407"/>
      <c r="CC636" s="407"/>
      <c r="CD636" s="407"/>
      <c r="CE636" s="407"/>
      <c r="CF636" s="407"/>
    </row>
    <row r="637" spans="1:84" s="627" customFormat="1" x14ac:dyDescent="0.3">
      <c r="A637" s="407"/>
      <c r="B637" s="401"/>
      <c r="C637" s="330"/>
      <c r="D637" s="209"/>
      <c r="E637" s="209"/>
      <c r="F637" s="209"/>
      <c r="G637" s="209"/>
      <c r="H637" s="209"/>
      <c r="I637" s="209"/>
      <c r="AP637" s="407"/>
      <c r="AQ637" s="407"/>
      <c r="BK637" s="407"/>
      <c r="BY637" s="407"/>
      <c r="BZ637" s="407"/>
      <c r="CA637" s="407"/>
      <c r="CB637" s="407"/>
      <c r="CC637" s="407"/>
      <c r="CD637" s="407"/>
      <c r="CE637" s="407"/>
      <c r="CF637" s="407"/>
    </row>
    <row r="638" spans="1:84" s="627" customFormat="1" x14ac:dyDescent="0.3">
      <c r="A638" s="407"/>
      <c r="B638" s="401"/>
      <c r="C638" s="330"/>
      <c r="D638" s="209"/>
      <c r="E638" s="209"/>
      <c r="F638" s="209"/>
      <c r="G638" s="209"/>
      <c r="H638" s="209"/>
      <c r="I638" s="209"/>
      <c r="AP638" s="407"/>
      <c r="AQ638" s="407"/>
      <c r="BK638" s="407"/>
      <c r="BY638" s="407"/>
      <c r="BZ638" s="407"/>
      <c r="CA638" s="407"/>
      <c r="CB638" s="407"/>
      <c r="CC638" s="407"/>
      <c r="CD638" s="407"/>
      <c r="CE638" s="407"/>
      <c r="CF638" s="407"/>
    </row>
    <row r="639" spans="1:84" s="627" customFormat="1" x14ac:dyDescent="0.3">
      <c r="A639" s="407"/>
      <c r="B639" s="401"/>
      <c r="C639" s="330"/>
      <c r="D639" s="209"/>
      <c r="E639" s="209"/>
      <c r="F639" s="209"/>
      <c r="G639" s="209"/>
      <c r="H639" s="209"/>
      <c r="I639" s="209"/>
      <c r="AP639" s="407"/>
      <c r="AQ639" s="407"/>
      <c r="BK639" s="407"/>
      <c r="BY639" s="407"/>
      <c r="BZ639" s="407"/>
      <c r="CA639" s="407"/>
      <c r="CB639" s="407"/>
      <c r="CC639" s="407"/>
      <c r="CD639" s="407"/>
      <c r="CE639" s="407"/>
      <c r="CF639" s="407"/>
    </row>
    <row r="640" spans="1:84" s="627" customFormat="1" x14ac:dyDescent="0.3">
      <c r="A640" s="407"/>
      <c r="B640" s="401"/>
      <c r="C640" s="330"/>
      <c r="D640" s="209"/>
      <c r="E640" s="209"/>
      <c r="F640" s="209"/>
      <c r="G640" s="209"/>
      <c r="H640" s="209"/>
      <c r="I640" s="209"/>
      <c r="AP640" s="407"/>
      <c r="AQ640" s="407"/>
      <c r="BK640" s="407"/>
      <c r="BY640" s="407"/>
      <c r="BZ640" s="407"/>
      <c r="CA640" s="407"/>
      <c r="CB640" s="407"/>
      <c r="CC640" s="407"/>
      <c r="CD640" s="407"/>
      <c r="CE640" s="407"/>
      <c r="CF640" s="407"/>
    </row>
    <row r="641" spans="1:84" s="627" customFormat="1" x14ac:dyDescent="0.3">
      <c r="A641" s="407"/>
      <c r="B641" s="401"/>
      <c r="C641" s="330"/>
      <c r="D641" s="209"/>
      <c r="E641" s="209"/>
      <c r="F641" s="209"/>
      <c r="G641" s="209"/>
      <c r="H641" s="209"/>
      <c r="I641" s="209"/>
      <c r="AP641" s="407"/>
      <c r="AQ641" s="407"/>
      <c r="BK641" s="407"/>
      <c r="BY641" s="407"/>
      <c r="BZ641" s="407"/>
      <c r="CA641" s="407"/>
      <c r="CB641" s="407"/>
      <c r="CC641" s="407"/>
      <c r="CD641" s="407"/>
      <c r="CE641" s="407"/>
      <c r="CF641" s="407"/>
    </row>
    <row r="642" spans="1:84" s="627" customFormat="1" x14ac:dyDescent="0.3">
      <c r="A642" s="407"/>
      <c r="B642" s="401"/>
      <c r="C642" s="330"/>
      <c r="D642" s="209"/>
      <c r="E642" s="209"/>
      <c r="F642" s="209"/>
      <c r="G642" s="209"/>
      <c r="H642" s="209"/>
      <c r="I642" s="209"/>
      <c r="AP642" s="407"/>
      <c r="AQ642" s="407"/>
      <c r="BK642" s="407"/>
      <c r="BY642" s="407"/>
      <c r="BZ642" s="407"/>
      <c r="CA642" s="407"/>
      <c r="CB642" s="407"/>
      <c r="CC642" s="407"/>
      <c r="CD642" s="407"/>
      <c r="CE642" s="407"/>
      <c r="CF642" s="407"/>
    </row>
    <row r="643" spans="1:84" s="627" customFormat="1" x14ac:dyDescent="0.3">
      <c r="A643" s="407"/>
      <c r="B643" s="401"/>
      <c r="C643" s="330"/>
      <c r="D643" s="209"/>
      <c r="E643" s="209"/>
      <c r="F643" s="209"/>
      <c r="G643" s="209"/>
      <c r="H643" s="209"/>
      <c r="I643" s="209"/>
      <c r="AP643" s="407"/>
      <c r="AQ643" s="407"/>
      <c r="BK643" s="407"/>
      <c r="BY643" s="407"/>
      <c r="BZ643" s="407"/>
      <c r="CA643" s="407"/>
      <c r="CB643" s="407"/>
      <c r="CC643" s="407"/>
      <c r="CD643" s="407"/>
      <c r="CE643" s="407"/>
      <c r="CF643" s="407"/>
    </row>
    <row r="644" spans="1:84" s="627" customFormat="1" x14ac:dyDescent="0.3">
      <c r="A644" s="407"/>
      <c r="B644" s="401"/>
      <c r="C644" s="330"/>
      <c r="D644" s="209"/>
      <c r="E644" s="209"/>
      <c r="F644" s="209"/>
      <c r="G644" s="209"/>
      <c r="H644" s="209"/>
      <c r="I644" s="209"/>
      <c r="AP644" s="407"/>
      <c r="AQ644" s="407"/>
      <c r="BK644" s="407"/>
      <c r="BY644" s="407"/>
      <c r="BZ644" s="407"/>
      <c r="CA644" s="407"/>
      <c r="CB644" s="407"/>
      <c r="CC644" s="407"/>
      <c r="CD644" s="407"/>
      <c r="CE644" s="407"/>
      <c r="CF644" s="407"/>
    </row>
    <row r="645" spans="1:84" s="627" customFormat="1" x14ac:dyDescent="0.3">
      <c r="A645" s="407"/>
      <c r="B645" s="401"/>
      <c r="C645" s="330"/>
      <c r="D645" s="209"/>
      <c r="E645" s="209"/>
      <c r="F645" s="209"/>
      <c r="G645" s="209"/>
      <c r="H645" s="209"/>
      <c r="I645" s="209"/>
      <c r="AP645" s="407"/>
      <c r="AQ645" s="407"/>
      <c r="BK645" s="407"/>
      <c r="BY645" s="407"/>
      <c r="BZ645" s="407"/>
      <c r="CA645" s="407"/>
      <c r="CB645" s="407"/>
      <c r="CC645" s="407"/>
      <c r="CD645" s="407"/>
      <c r="CE645" s="407"/>
      <c r="CF645" s="407"/>
    </row>
    <row r="646" spans="1:84" s="627" customFormat="1" x14ac:dyDescent="0.3">
      <c r="A646" s="407"/>
      <c r="B646" s="401"/>
      <c r="C646" s="330"/>
      <c r="D646" s="209"/>
      <c r="E646" s="209"/>
      <c r="F646" s="209"/>
      <c r="G646" s="209"/>
      <c r="H646" s="209"/>
      <c r="I646" s="209"/>
      <c r="AP646" s="407"/>
      <c r="AQ646" s="407"/>
      <c r="BK646" s="407"/>
      <c r="BY646" s="407"/>
      <c r="BZ646" s="407"/>
      <c r="CA646" s="407"/>
      <c r="CB646" s="407"/>
      <c r="CC646" s="407"/>
      <c r="CD646" s="407"/>
      <c r="CE646" s="407"/>
      <c r="CF646" s="407"/>
    </row>
    <row r="647" spans="1:84" s="627" customFormat="1" x14ac:dyDescent="0.3">
      <c r="A647" s="407"/>
      <c r="B647" s="401"/>
      <c r="C647" s="330"/>
      <c r="D647" s="209"/>
      <c r="E647" s="209"/>
      <c r="F647" s="209"/>
      <c r="G647" s="209"/>
      <c r="H647" s="209"/>
      <c r="I647" s="209"/>
      <c r="AP647" s="407"/>
      <c r="AQ647" s="407"/>
      <c r="BK647" s="407"/>
      <c r="BY647" s="407"/>
      <c r="BZ647" s="407"/>
      <c r="CA647" s="407"/>
      <c r="CB647" s="407"/>
      <c r="CC647" s="407"/>
      <c r="CD647" s="407"/>
      <c r="CE647" s="407"/>
      <c r="CF647" s="407"/>
    </row>
    <row r="648" spans="1:84" s="627" customFormat="1" x14ac:dyDescent="0.3">
      <c r="A648" s="407"/>
      <c r="B648" s="401"/>
      <c r="C648" s="330"/>
      <c r="D648" s="209"/>
      <c r="E648" s="209"/>
      <c r="F648" s="209"/>
      <c r="G648" s="209"/>
      <c r="H648" s="209"/>
      <c r="I648" s="209"/>
      <c r="AP648" s="407"/>
      <c r="AQ648" s="407"/>
      <c r="BK648" s="407"/>
      <c r="BY648" s="407"/>
      <c r="BZ648" s="407"/>
      <c r="CA648" s="407"/>
      <c r="CB648" s="407"/>
      <c r="CC648" s="407"/>
      <c r="CD648" s="407"/>
      <c r="CE648" s="407"/>
      <c r="CF648" s="407"/>
    </row>
    <row r="649" spans="1:84" s="627" customFormat="1" x14ac:dyDescent="0.3">
      <c r="A649" s="407"/>
      <c r="B649" s="401"/>
      <c r="C649" s="330"/>
      <c r="D649" s="209"/>
      <c r="E649" s="209"/>
      <c r="F649" s="209"/>
      <c r="G649" s="209"/>
      <c r="H649" s="209"/>
      <c r="I649" s="209"/>
      <c r="AP649" s="407"/>
      <c r="AQ649" s="407"/>
      <c r="BK649" s="407"/>
      <c r="BY649" s="407"/>
      <c r="BZ649" s="407"/>
      <c r="CA649" s="407"/>
      <c r="CB649" s="407"/>
      <c r="CC649" s="407"/>
      <c r="CD649" s="407"/>
      <c r="CE649" s="407"/>
      <c r="CF649" s="407"/>
    </row>
    <row r="650" spans="1:84" s="627" customFormat="1" x14ac:dyDescent="0.3">
      <c r="A650" s="407"/>
      <c r="B650" s="401"/>
      <c r="C650" s="330"/>
      <c r="D650" s="209"/>
      <c r="E650" s="209"/>
      <c r="F650" s="209"/>
      <c r="G650" s="209"/>
      <c r="H650" s="209"/>
      <c r="I650" s="209"/>
      <c r="AP650" s="407"/>
      <c r="AQ650" s="407"/>
      <c r="BK650" s="407"/>
      <c r="BY650" s="407"/>
      <c r="BZ650" s="407"/>
      <c r="CA650" s="407"/>
      <c r="CB650" s="407"/>
      <c r="CC650" s="407"/>
      <c r="CD650" s="407"/>
      <c r="CE650" s="407"/>
      <c r="CF650" s="407"/>
    </row>
    <row r="651" spans="1:84" s="627" customFormat="1" x14ac:dyDescent="0.3">
      <c r="A651" s="407"/>
      <c r="B651" s="401"/>
      <c r="C651" s="330"/>
      <c r="D651" s="209"/>
      <c r="E651" s="209"/>
      <c r="F651" s="209"/>
      <c r="G651" s="209"/>
      <c r="H651" s="209"/>
      <c r="I651" s="209"/>
      <c r="AP651" s="407"/>
      <c r="AQ651" s="407"/>
      <c r="BK651" s="407"/>
      <c r="BY651" s="407"/>
      <c r="BZ651" s="407"/>
      <c r="CA651" s="407"/>
      <c r="CB651" s="407"/>
      <c r="CC651" s="407"/>
      <c r="CD651" s="407"/>
      <c r="CE651" s="407"/>
      <c r="CF651" s="407"/>
    </row>
    <row r="652" spans="1:84" s="627" customFormat="1" x14ac:dyDescent="0.3">
      <c r="A652" s="407"/>
      <c r="B652" s="401"/>
      <c r="C652" s="330"/>
      <c r="D652" s="209"/>
      <c r="E652" s="209"/>
      <c r="F652" s="209"/>
      <c r="G652" s="209"/>
      <c r="H652" s="209"/>
      <c r="I652" s="209"/>
      <c r="AP652" s="407"/>
      <c r="AQ652" s="407"/>
      <c r="BK652" s="407"/>
      <c r="BY652" s="407"/>
      <c r="BZ652" s="407"/>
      <c r="CA652" s="407"/>
      <c r="CB652" s="407"/>
      <c r="CC652" s="407"/>
      <c r="CD652" s="407"/>
      <c r="CE652" s="407"/>
      <c r="CF652" s="407"/>
    </row>
    <row r="653" spans="1:84" s="627" customFormat="1" x14ac:dyDescent="0.3">
      <c r="A653" s="407"/>
      <c r="B653" s="401"/>
      <c r="C653" s="330"/>
      <c r="D653" s="209"/>
      <c r="E653" s="209"/>
      <c r="F653" s="209"/>
      <c r="G653" s="209"/>
      <c r="H653" s="209"/>
      <c r="I653" s="209"/>
      <c r="AP653" s="407"/>
      <c r="AQ653" s="407"/>
      <c r="BK653" s="407"/>
      <c r="BY653" s="407"/>
      <c r="BZ653" s="407"/>
      <c r="CA653" s="407"/>
      <c r="CB653" s="407"/>
      <c r="CC653" s="407"/>
      <c r="CD653" s="407"/>
      <c r="CE653" s="407"/>
      <c r="CF653" s="407"/>
    </row>
    <row r="654" spans="1:84" s="627" customFormat="1" x14ac:dyDescent="0.3">
      <c r="A654" s="407"/>
      <c r="B654" s="401"/>
      <c r="C654" s="330"/>
      <c r="D654" s="209"/>
      <c r="E654" s="209"/>
      <c r="F654" s="209"/>
      <c r="G654" s="209"/>
      <c r="H654" s="209"/>
      <c r="I654" s="209"/>
      <c r="AP654" s="407"/>
      <c r="AQ654" s="407"/>
      <c r="BK654" s="407"/>
      <c r="BY654" s="407"/>
      <c r="BZ654" s="407"/>
      <c r="CA654" s="407"/>
      <c r="CB654" s="407"/>
      <c r="CC654" s="407"/>
      <c r="CD654" s="407"/>
      <c r="CE654" s="407"/>
      <c r="CF654" s="407"/>
    </row>
    <row r="655" spans="1:84" s="627" customFormat="1" x14ac:dyDescent="0.3">
      <c r="A655" s="407"/>
      <c r="B655" s="401"/>
      <c r="C655" s="330"/>
      <c r="D655" s="209"/>
      <c r="E655" s="209"/>
      <c r="F655" s="209"/>
      <c r="G655" s="209"/>
      <c r="H655" s="209"/>
      <c r="I655" s="209"/>
      <c r="AP655" s="407"/>
      <c r="AQ655" s="407"/>
      <c r="BK655" s="407"/>
      <c r="BY655" s="407"/>
      <c r="BZ655" s="407"/>
      <c r="CA655" s="407"/>
      <c r="CB655" s="407"/>
      <c r="CC655" s="407"/>
      <c r="CD655" s="407"/>
      <c r="CE655" s="407"/>
      <c r="CF655" s="407"/>
    </row>
    <row r="656" spans="1:84" s="627" customFormat="1" x14ac:dyDescent="0.3">
      <c r="A656" s="407"/>
      <c r="B656" s="401"/>
      <c r="C656" s="330"/>
      <c r="D656" s="209"/>
      <c r="E656" s="209"/>
      <c r="F656" s="209"/>
      <c r="G656" s="209"/>
      <c r="H656" s="209"/>
      <c r="I656" s="209"/>
      <c r="AP656" s="407"/>
      <c r="AQ656" s="407"/>
      <c r="BK656" s="407"/>
      <c r="BY656" s="407"/>
      <c r="BZ656" s="407"/>
      <c r="CA656" s="407"/>
      <c r="CB656" s="407"/>
      <c r="CC656" s="407"/>
      <c r="CD656" s="407"/>
      <c r="CE656" s="407"/>
      <c r="CF656" s="407"/>
    </row>
    <row r="657" spans="1:84" s="627" customFormat="1" x14ac:dyDescent="0.3">
      <c r="A657" s="407"/>
      <c r="B657" s="401"/>
      <c r="C657" s="330"/>
      <c r="D657" s="209"/>
      <c r="E657" s="209"/>
      <c r="F657" s="209"/>
      <c r="G657" s="209"/>
      <c r="H657" s="209"/>
      <c r="I657" s="209"/>
      <c r="AP657" s="407"/>
      <c r="AQ657" s="407"/>
      <c r="BK657" s="407"/>
      <c r="BY657" s="407"/>
      <c r="BZ657" s="407"/>
      <c r="CA657" s="407"/>
      <c r="CB657" s="407"/>
      <c r="CC657" s="407"/>
      <c r="CD657" s="407"/>
      <c r="CE657" s="407"/>
      <c r="CF657" s="407"/>
    </row>
    <row r="658" spans="1:84" s="627" customFormat="1" x14ac:dyDescent="0.3">
      <c r="A658" s="407"/>
      <c r="B658" s="401"/>
      <c r="C658" s="330"/>
      <c r="D658" s="209"/>
      <c r="E658" s="209"/>
      <c r="F658" s="209"/>
      <c r="G658" s="209"/>
      <c r="H658" s="209"/>
      <c r="I658" s="209"/>
      <c r="AP658" s="407"/>
      <c r="AQ658" s="407"/>
      <c r="BK658" s="407"/>
      <c r="BY658" s="407"/>
      <c r="BZ658" s="407"/>
      <c r="CA658" s="407"/>
      <c r="CB658" s="407"/>
      <c r="CC658" s="407"/>
      <c r="CD658" s="407"/>
      <c r="CE658" s="407"/>
      <c r="CF658" s="407"/>
    </row>
    <row r="659" spans="1:84" s="627" customFormat="1" x14ac:dyDescent="0.3">
      <c r="A659" s="407"/>
      <c r="B659" s="401"/>
      <c r="C659" s="330"/>
      <c r="D659" s="209"/>
      <c r="E659" s="209"/>
      <c r="F659" s="209"/>
      <c r="G659" s="209"/>
      <c r="H659" s="209"/>
      <c r="I659" s="209"/>
      <c r="AP659" s="407"/>
      <c r="AQ659" s="407"/>
      <c r="BK659" s="407"/>
      <c r="BY659" s="407"/>
      <c r="BZ659" s="407"/>
      <c r="CA659" s="407"/>
      <c r="CB659" s="407"/>
      <c r="CC659" s="407"/>
      <c r="CD659" s="407"/>
      <c r="CE659" s="407"/>
      <c r="CF659" s="407"/>
    </row>
    <row r="660" spans="1:84" s="627" customFormat="1" x14ac:dyDescent="0.3">
      <c r="A660" s="407"/>
      <c r="B660" s="401"/>
      <c r="C660" s="330"/>
      <c r="D660" s="209"/>
      <c r="E660" s="209"/>
      <c r="F660" s="209"/>
      <c r="G660" s="209"/>
      <c r="H660" s="209"/>
      <c r="I660" s="209"/>
      <c r="AP660" s="407"/>
      <c r="AQ660" s="407"/>
      <c r="BK660" s="407"/>
      <c r="BY660" s="407"/>
      <c r="BZ660" s="407"/>
      <c r="CA660" s="407"/>
      <c r="CB660" s="407"/>
      <c r="CC660" s="407"/>
      <c r="CD660" s="407"/>
      <c r="CE660" s="407"/>
      <c r="CF660" s="407"/>
    </row>
    <row r="661" spans="1:84" s="627" customFormat="1" x14ac:dyDescent="0.3">
      <c r="A661" s="407"/>
      <c r="B661" s="401"/>
      <c r="C661" s="330"/>
      <c r="D661" s="209"/>
      <c r="E661" s="209"/>
      <c r="F661" s="209"/>
      <c r="G661" s="209"/>
      <c r="H661" s="209"/>
      <c r="I661" s="209"/>
      <c r="AP661" s="407"/>
      <c r="AQ661" s="407"/>
      <c r="BK661" s="407"/>
      <c r="BY661" s="407"/>
      <c r="BZ661" s="407"/>
      <c r="CA661" s="407"/>
      <c r="CB661" s="407"/>
      <c r="CC661" s="407"/>
      <c r="CD661" s="407"/>
      <c r="CE661" s="407"/>
      <c r="CF661" s="407"/>
    </row>
    <row r="662" spans="1:84" s="627" customFormat="1" x14ac:dyDescent="0.3">
      <c r="A662" s="407"/>
      <c r="B662" s="401"/>
      <c r="C662" s="330"/>
      <c r="D662" s="209"/>
      <c r="E662" s="209"/>
      <c r="F662" s="209"/>
      <c r="G662" s="209"/>
      <c r="H662" s="209"/>
      <c r="I662" s="209"/>
      <c r="AP662" s="407"/>
      <c r="AQ662" s="407"/>
      <c r="BK662" s="407"/>
      <c r="BY662" s="407"/>
      <c r="BZ662" s="407"/>
      <c r="CA662" s="407"/>
      <c r="CB662" s="407"/>
      <c r="CC662" s="407"/>
      <c r="CD662" s="407"/>
      <c r="CE662" s="407"/>
      <c r="CF662" s="407"/>
    </row>
    <row r="663" spans="1:84" s="627" customFormat="1" x14ac:dyDescent="0.3">
      <c r="A663" s="407"/>
      <c r="B663" s="401"/>
      <c r="C663" s="330"/>
      <c r="D663" s="209"/>
      <c r="E663" s="209"/>
      <c r="F663" s="209"/>
      <c r="G663" s="209"/>
      <c r="H663" s="209"/>
      <c r="I663" s="209"/>
      <c r="AP663" s="407"/>
      <c r="AQ663" s="407"/>
      <c r="BK663" s="407"/>
      <c r="BY663" s="407"/>
      <c r="BZ663" s="407"/>
      <c r="CA663" s="407"/>
      <c r="CB663" s="407"/>
      <c r="CC663" s="407"/>
      <c r="CD663" s="407"/>
      <c r="CE663" s="407"/>
      <c r="CF663" s="407"/>
    </row>
    <row r="664" spans="1:84" s="627" customFormat="1" x14ac:dyDescent="0.3">
      <c r="A664" s="407"/>
      <c r="B664" s="401"/>
      <c r="C664" s="330"/>
      <c r="D664" s="209"/>
      <c r="E664" s="209"/>
      <c r="F664" s="209"/>
      <c r="G664" s="209"/>
      <c r="H664" s="209"/>
      <c r="I664" s="209"/>
      <c r="AP664" s="407"/>
      <c r="AQ664" s="407"/>
      <c r="BK664" s="407"/>
      <c r="BY664" s="407"/>
      <c r="BZ664" s="407"/>
      <c r="CA664" s="407"/>
      <c r="CB664" s="407"/>
      <c r="CC664" s="407"/>
      <c r="CD664" s="407"/>
      <c r="CE664" s="407"/>
      <c r="CF664" s="407"/>
    </row>
    <row r="665" spans="1:84" s="627" customFormat="1" x14ac:dyDescent="0.3">
      <c r="A665" s="407"/>
      <c r="B665" s="401"/>
      <c r="C665" s="330"/>
      <c r="D665" s="209"/>
      <c r="E665" s="209"/>
      <c r="F665" s="209"/>
      <c r="G665" s="209"/>
      <c r="H665" s="209"/>
      <c r="I665" s="209"/>
      <c r="AP665" s="407"/>
      <c r="AQ665" s="407"/>
      <c r="BK665" s="407"/>
      <c r="BY665" s="407"/>
      <c r="BZ665" s="407"/>
      <c r="CA665" s="407"/>
      <c r="CB665" s="407"/>
      <c r="CC665" s="407"/>
      <c r="CD665" s="407"/>
      <c r="CE665" s="407"/>
      <c r="CF665" s="407"/>
    </row>
    <row r="666" spans="1:84" s="627" customFormat="1" x14ac:dyDescent="0.3">
      <c r="A666" s="407"/>
      <c r="B666" s="401"/>
      <c r="C666" s="330"/>
      <c r="D666" s="209"/>
      <c r="E666" s="209"/>
      <c r="F666" s="209"/>
      <c r="G666" s="209"/>
      <c r="H666" s="209"/>
      <c r="I666" s="209"/>
      <c r="AP666" s="407"/>
      <c r="AQ666" s="407"/>
      <c r="BK666" s="407"/>
      <c r="BY666" s="407"/>
      <c r="BZ666" s="407"/>
      <c r="CA666" s="407"/>
      <c r="CB666" s="407"/>
      <c r="CC666" s="407"/>
      <c r="CD666" s="407"/>
      <c r="CE666" s="407"/>
      <c r="CF666" s="407"/>
    </row>
    <row r="667" spans="1:84" s="627" customFormat="1" x14ac:dyDescent="0.3">
      <c r="A667" s="407"/>
      <c r="B667" s="401"/>
      <c r="C667" s="330"/>
      <c r="D667" s="209"/>
      <c r="E667" s="209"/>
      <c r="F667" s="209"/>
      <c r="G667" s="209"/>
      <c r="H667" s="209"/>
      <c r="I667" s="209"/>
      <c r="AP667" s="407"/>
      <c r="AQ667" s="407"/>
      <c r="BK667" s="407"/>
      <c r="BY667" s="407"/>
      <c r="BZ667" s="407"/>
      <c r="CA667" s="407"/>
      <c r="CB667" s="407"/>
      <c r="CC667" s="407"/>
      <c r="CD667" s="407"/>
      <c r="CE667" s="407"/>
      <c r="CF667" s="407"/>
    </row>
    <row r="668" spans="1:84" s="627" customFormat="1" x14ac:dyDescent="0.3">
      <c r="A668" s="407"/>
      <c r="B668" s="401"/>
      <c r="C668" s="330"/>
      <c r="D668" s="209"/>
      <c r="E668" s="209"/>
      <c r="F668" s="209"/>
      <c r="G668" s="209"/>
      <c r="H668" s="209"/>
      <c r="I668" s="209"/>
      <c r="AP668" s="407"/>
      <c r="AQ668" s="407"/>
      <c r="BK668" s="407"/>
      <c r="BY668" s="407"/>
      <c r="BZ668" s="407"/>
      <c r="CA668" s="407"/>
      <c r="CB668" s="407"/>
      <c r="CC668" s="407"/>
      <c r="CD668" s="407"/>
      <c r="CE668" s="407"/>
      <c r="CF668" s="407"/>
    </row>
    <row r="669" spans="1:84" s="627" customFormat="1" x14ac:dyDescent="0.3">
      <c r="A669" s="407"/>
      <c r="B669" s="401"/>
      <c r="C669" s="330"/>
      <c r="D669" s="209"/>
      <c r="E669" s="209"/>
      <c r="F669" s="209"/>
      <c r="G669" s="209"/>
      <c r="H669" s="209"/>
      <c r="I669" s="209"/>
      <c r="AP669" s="407"/>
      <c r="AQ669" s="407"/>
      <c r="BK669" s="407"/>
      <c r="BY669" s="407"/>
      <c r="BZ669" s="407"/>
      <c r="CA669" s="407"/>
      <c r="CB669" s="407"/>
      <c r="CC669" s="407"/>
      <c r="CD669" s="407"/>
      <c r="CE669" s="407"/>
      <c r="CF669" s="407"/>
    </row>
    <row r="670" spans="1:84" s="627" customFormat="1" x14ac:dyDescent="0.3">
      <c r="A670" s="407"/>
      <c r="B670" s="401"/>
      <c r="C670" s="330"/>
      <c r="D670" s="209"/>
      <c r="E670" s="209"/>
      <c r="F670" s="209"/>
      <c r="G670" s="209"/>
      <c r="H670" s="209"/>
      <c r="I670" s="209"/>
      <c r="AP670" s="407"/>
      <c r="AQ670" s="407"/>
      <c r="BK670" s="407"/>
      <c r="BY670" s="407"/>
      <c r="BZ670" s="407"/>
      <c r="CA670" s="407"/>
      <c r="CB670" s="407"/>
      <c r="CC670" s="407"/>
      <c r="CD670" s="407"/>
      <c r="CE670" s="407"/>
      <c r="CF670" s="407"/>
    </row>
    <row r="671" spans="1:84" s="627" customFormat="1" x14ac:dyDescent="0.3">
      <c r="A671" s="407"/>
      <c r="B671" s="401"/>
      <c r="C671" s="330"/>
      <c r="D671" s="209"/>
      <c r="E671" s="209"/>
      <c r="F671" s="209"/>
      <c r="G671" s="209"/>
      <c r="H671" s="209"/>
      <c r="I671" s="209"/>
      <c r="AP671" s="407"/>
      <c r="AQ671" s="407"/>
      <c r="BK671" s="407"/>
      <c r="BY671" s="407"/>
      <c r="BZ671" s="407"/>
      <c r="CA671" s="407"/>
      <c r="CB671" s="407"/>
      <c r="CC671" s="407"/>
      <c r="CD671" s="407"/>
      <c r="CE671" s="407"/>
      <c r="CF671" s="407"/>
    </row>
    <row r="672" spans="1:84" s="627" customFormat="1" x14ac:dyDescent="0.3">
      <c r="A672" s="407"/>
      <c r="B672" s="401"/>
      <c r="C672" s="330"/>
      <c r="D672" s="209"/>
      <c r="E672" s="209"/>
      <c r="F672" s="209"/>
      <c r="G672" s="209"/>
      <c r="H672" s="209"/>
      <c r="I672" s="209"/>
      <c r="AP672" s="407"/>
      <c r="AQ672" s="407"/>
      <c r="BK672" s="407"/>
      <c r="BY672" s="407"/>
      <c r="BZ672" s="407"/>
      <c r="CA672" s="407"/>
      <c r="CB672" s="407"/>
      <c r="CC672" s="407"/>
      <c r="CD672" s="407"/>
      <c r="CE672" s="407"/>
      <c r="CF672" s="407"/>
    </row>
    <row r="673" spans="1:84" s="627" customFormat="1" x14ac:dyDescent="0.3">
      <c r="A673" s="407"/>
      <c r="B673" s="401"/>
      <c r="C673" s="330"/>
      <c r="D673" s="209"/>
      <c r="E673" s="209"/>
      <c r="F673" s="209"/>
      <c r="G673" s="209"/>
      <c r="H673" s="209"/>
      <c r="I673" s="209"/>
      <c r="AP673" s="407"/>
      <c r="AQ673" s="407"/>
      <c r="BK673" s="407"/>
      <c r="BY673" s="407"/>
      <c r="BZ673" s="407"/>
      <c r="CA673" s="407"/>
      <c r="CB673" s="407"/>
      <c r="CC673" s="407"/>
      <c r="CD673" s="407"/>
      <c r="CE673" s="407"/>
      <c r="CF673" s="407"/>
    </row>
    <row r="674" spans="1:84" s="627" customFormat="1" x14ac:dyDescent="0.3">
      <c r="A674" s="407"/>
      <c r="B674" s="401"/>
      <c r="C674" s="330"/>
      <c r="D674" s="209"/>
      <c r="E674" s="209"/>
      <c r="F674" s="209"/>
      <c r="G674" s="209"/>
      <c r="H674" s="209"/>
      <c r="I674" s="209"/>
      <c r="AP674" s="407"/>
      <c r="AQ674" s="407"/>
      <c r="BK674" s="407"/>
      <c r="BY674" s="407"/>
      <c r="BZ674" s="407"/>
      <c r="CA674" s="407"/>
      <c r="CB674" s="407"/>
      <c r="CC674" s="407"/>
      <c r="CD674" s="407"/>
      <c r="CE674" s="407"/>
      <c r="CF674" s="407"/>
    </row>
    <row r="675" spans="1:84" s="627" customFormat="1" x14ac:dyDescent="0.3">
      <c r="A675" s="407"/>
      <c r="B675" s="401"/>
      <c r="C675" s="330"/>
      <c r="D675" s="209"/>
      <c r="E675" s="209"/>
      <c r="F675" s="209"/>
      <c r="G675" s="209"/>
      <c r="H675" s="209"/>
      <c r="I675" s="209"/>
      <c r="AP675" s="407"/>
      <c r="AQ675" s="407"/>
      <c r="BK675" s="407"/>
      <c r="BY675" s="407"/>
      <c r="BZ675" s="407"/>
      <c r="CA675" s="407"/>
      <c r="CB675" s="407"/>
      <c r="CC675" s="407"/>
      <c r="CD675" s="407"/>
      <c r="CE675" s="407"/>
      <c r="CF675" s="407"/>
    </row>
    <row r="676" spans="1:84" s="627" customFormat="1" x14ac:dyDescent="0.3">
      <c r="A676" s="407"/>
      <c r="B676" s="401"/>
      <c r="C676" s="330"/>
      <c r="D676" s="209"/>
      <c r="E676" s="209"/>
      <c r="F676" s="209"/>
      <c r="G676" s="209"/>
      <c r="H676" s="209"/>
      <c r="I676" s="209"/>
      <c r="AP676" s="407"/>
      <c r="AQ676" s="407"/>
      <c r="BK676" s="407"/>
      <c r="BY676" s="407"/>
      <c r="BZ676" s="407"/>
      <c r="CA676" s="407"/>
      <c r="CB676" s="407"/>
      <c r="CC676" s="407"/>
      <c r="CD676" s="407"/>
      <c r="CE676" s="407"/>
      <c r="CF676" s="407"/>
    </row>
    <row r="677" spans="1:84" s="627" customFormat="1" x14ac:dyDescent="0.3">
      <c r="A677" s="407"/>
      <c r="B677" s="401"/>
      <c r="C677" s="330"/>
      <c r="D677" s="209"/>
      <c r="E677" s="209"/>
      <c r="F677" s="209"/>
      <c r="G677" s="209"/>
      <c r="H677" s="209"/>
      <c r="I677" s="209"/>
      <c r="AP677" s="407"/>
      <c r="AQ677" s="407"/>
      <c r="BK677" s="407"/>
      <c r="BY677" s="407"/>
      <c r="BZ677" s="407"/>
      <c r="CA677" s="407"/>
      <c r="CB677" s="407"/>
      <c r="CC677" s="407"/>
      <c r="CD677" s="407"/>
      <c r="CE677" s="407"/>
      <c r="CF677" s="407"/>
    </row>
    <row r="678" spans="1:84" s="627" customFormat="1" x14ac:dyDescent="0.3">
      <c r="A678" s="407"/>
      <c r="B678" s="401"/>
      <c r="C678" s="330"/>
      <c r="D678" s="209"/>
      <c r="E678" s="209"/>
      <c r="F678" s="209"/>
      <c r="G678" s="209"/>
      <c r="H678" s="209"/>
      <c r="I678" s="209"/>
      <c r="AP678" s="407"/>
      <c r="AQ678" s="407"/>
      <c r="BK678" s="407"/>
      <c r="BY678" s="407"/>
      <c r="BZ678" s="407"/>
      <c r="CA678" s="407"/>
      <c r="CB678" s="407"/>
      <c r="CC678" s="407"/>
      <c r="CD678" s="407"/>
      <c r="CE678" s="407"/>
      <c r="CF678" s="407"/>
    </row>
    <row r="679" spans="1:84" s="627" customFormat="1" x14ac:dyDescent="0.3">
      <c r="A679" s="407"/>
      <c r="B679" s="401"/>
      <c r="C679" s="330"/>
      <c r="D679" s="209"/>
      <c r="E679" s="209"/>
      <c r="F679" s="209"/>
      <c r="G679" s="209"/>
      <c r="H679" s="209"/>
      <c r="I679" s="209"/>
      <c r="AP679" s="407"/>
      <c r="AQ679" s="407"/>
      <c r="BK679" s="407"/>
      <c r="BY679" s="407"/>
      <c r="BZ679" s="407"/>
      <c r="CA679" s="407"/>
      <c r="CB679" s="407"/>
      <c r="CC679" s="407"/>
      <c r="CD679" s="407"/>
      <c r="CE679" s="407"/>
      <c r="CF679" s="407"/>
    </row>
    <row r="680" spans="1:84" s="627" customFormat="1" x14ac:dyDescent="0.3">
      <c r="A680" s="407"/>
      <c r="B680" s="401"/>
      <c r="C680" s="330"/>
      <c r="D680" s="209"/>
      <c r="E680" s="209"/>
      <c r="F680" s="209"/>
      <c r="G680" s="209"/>
      <c r="H680" s="209"/>
      <c r="I680" s="209"/>
      <c r="AP680" s="407"/>
      <c r="AQ680" s="407"/>
      <c r="BK680" s="407"/>
      <c r="BY680" s="407"/>
      <c r="BZ680" s="407"/>
      <c r="CA680" s="407"/>
      <c r="CB680" s="407"/>
      <c r="CC680" s="407"/>
      <c r="CD680" s="407"/>
      <c r="CE680" s="407"/>
      <c r="CF680" s="407"/>
    </row>
    <row r="681" spans="1:84" s="627" customFormat="1" x14ac:dyDescent="0.3">
      <c r="A681" s="407"/>
      <c r="B681" s="401"/>
      <c r="C681" s="330"/>
      <c r="D681" s="209"/>
      <c r="E681" s="209"/>
      <c r="F681" s="209"/>
      <c r="G681" s="209"/>
      <c r="H681" s="209"/>
      <c r="I681" s="209"/>
      <c r="AP681" s="407"/>
      <c r="AQ681" s="407"/>
      <c r="BK681" s="407"/>
      <c r="BY681" s="407"/>
      <c r="BZ681" s="407"/>
      <c r="CA681" s="407"/>
      <c r="CB681" s="407"/>
      <c r="CC681" s="407"/>
      <c r="CD681" s="407"/>
      <c r="CE681" s="407"/>
      <c r="CF681" s="407"/>
    </row>
    <row r="682" spans="1:84" s="627" customFormat="1" x14ac:dyDescent="0.3">
      <c r="A682" s="407"/>
      <c r="B682" s="401"/>
      <c r="C682" s="330"/>
      <c r="D682" s="209"/>
      <c r="E682" s="209"/>
      <c r="F682" s="209"/>
      <c r="G682" s="209"/>
      <c r="H682" s="209"/>
      <c r="I682" s="209"/>
      <c r="AP682" s="407"/>
      <c r="AQ682" s="407"/>
      <c r="BK682" s="407"/>
      <c r="BY682" s="407"/>
      <c r="BZ682" s="407"/>
      <c r="CA682" s="407"/>
      <c r="CB682" s="407"/>
      <c r="CC682" s="407"/>
      <c r="CD682" s="407"/>
      <c r="CE682" s="407"/>
      <c r="CF682" s="407"/>
    </row>
    <row r="683" spans="1:84" s="627" customFormat="1" x14ac:dyDescent="0.3">
      <c r="A683" s="407"/>
      <c r="B683" s="401"/>
      <c r="C683" s="330"/>
      <c r="D683" s="209"/>
      <c r="E683" s="209"/>
      <c r="F683" s="209"/>
      <c r="G683" s="209"/>
      <c r="H683" s="209"/>
      <c r="I683" s="209"/>
      <c r="AP683" s="407"/>
      <c r="AQ683" s="407"/>
      <c r="BK683" s="407"/>
      <c r="BY683" s="407"/>
      <c r="BZ683" s="407"/>
      <c r="CA683" s="407"/>
      <c r="CB683" s="407"/>
      <c r="CC683" s="407"/>
      <c r="CD683" s="407"/>
      <c r="CE683" s="407"/>
      <c r="CF683" s="407"/>
    </row>
    <row r="684" spans="1:84" s="627" customFormat="1" x14ac:dyDescent="0.3">
      <c r="A684" s="407"/>
      <c r="B684" s="401"/>
      <c r="C684" s="330"/>
      <c r="D684" s="209"/>
      <c r="E684" s="209"/>
      <c r="F684" s="209"/>
      <c r="G684" s="209"/>
      <c r="H684" s="209"/>
      <c r="I684" s="209"/>
      <c r="AP684" s="407"/>
      <c r="AQ684" s="407"/>
      <c r="BK684" s="407"/>
      <c r="BY684" s="407"/>
      <c r="BZ684" s="407"/>
      <c r="CA684" s="407"/>
      <c r="CB684" s="407"/>
      <c r="CC684" s="407"/>
      <c r="CD684" s="407"/>
      <c r="CE684" s="407"/>
      <c r="CF684" s="407"/>
    </row>
    <row r="685" spans="1:84" s="627" customFormat="1" x14ac:dyDescent="0.3">
      <c r="A685" s="407"/>
      <c r="B685" s="401"/>
      <c r="C685" s="330"/>
      <c r="D685" s="209"/>
      <c r="E685" s="209"/>
      <c r="F685" s="209"/>
      <c r="G685" s="209"/>
      <c r="H685" s="209"/>
      <c r="I685" s="209"/>
      <c r="AP685" s="407"/>
      <c r="AQ685" s="407"/>
      <c r="BK685" s="407"/>
      <c r="BY685" s="407"/>
      <c r="BZ685" s="407"/>
      <c r="CA685" s="407"/>
      <c r="CB685" s="407"/>
      <c r="CC685" s="407"/>
      <c r="CD685" s="407"/>
      <c r="CE685" s="407"/>
      <c r="CF685" s="407"/>
    </row>
    <row r="686" spans="1:84" s="627" customFormat="1" x14ac:dyDescent="0.3">
      <c r="A686" s="407"/>
      <c r="B686" s="401"/>
      <c r="C686" s="330"/>
      <c r="D686" s="209"/>
      <c r="E686" s="209"/>
      <c r="F686" s="209"/>
      <c r="G686" s="209"/>
      <c r="H686" s="209"/>
      <c r="I686" s="209"/>
      <c r="AP686" s="407"/>
      <c r="AQ686" s="407"/>
      <c r="BK686" s="407"/>
      <c r="BY686" s="407"/>
      <c r="BZ686" s="407"/>
      <c r="CA686" s="407"/>
      <c r="CB686" s="407"/>
      <c r="CC686" s="407"/>
      <c r="CD686" s="407"/>
      <c r="CE686" s="407"/>
      <c r="CF686" s="407"/>
    </row>
    <row r="687" spans="1:84" s="627" customFormat="1" x14ac:dyDescent="0.3">
      <c r="A687" s="407"/>
      <c r="B687" s="401"/>
      <c r="C687" s="330"/>
      <c r="D687" s="209"/>
      <c r="E687" s="209"/>
      <c r="F687" s="209"/>
      <c r="G687" s="209"/>
      <c r="H687" s="209"/>
      <c r="I687" s="209"/>
      <c r="AP687" s="407"/>
      <c r="AQ687" s="407"/>
      <c r="BK687" s="407"/>
      <c r="BY687" s="407"/>
      <c r="BZ687" s="407"/>
      <c r="CA687" s="407"/>
      <c r="CB687" s="407"/>
      <c r="CC687" s="407"/>
      <c r="CD687" s="407"/>
      <c r="CE687" s="407"/>
      <c r="CF687" s="407"/>
    </row>
    <row r="688" spans="1:84" s="627" customFormat="1" x14ac:dyDescent="0.3">
      <c r="A688" s="407"/>
      <c r="B688" s="401"/>
      <c r="C688" s="330"/>
      <c r="D688" s="209"/>
      <c r="E688" s="209"/>
      <c r="F688" s="209"/>
      <c r="G688" s="209"/>
      <c r="H688" s="209"/>
      <c r="I688" s="209"/>
      <c r="AP688" s="407"/>
      <c r="AQ688" s="407"/>
      <c r="BK688" s="407"/>
      <c r="BY688" s="407"/>
      <c r="BZ688" s="407"/>
      <c r="CA688" s="407"/>
      <c r="CB688" s="407"/>
      <c r="CC688" s="407"/>
      <c r="CD688" s="407"/>
      <c r="CE688" s="407"/>
      <c r="CF688" s="407"/>
    </row>
    <row r="689" spans="1:84" s="627" customFormat="1" x14ac:dyDescent="0.3">
      <c r="A689" s="407"/>
      <c r="B689" s="401"/>
      <c r="C689" s="330"/>
      <c r="D689" s="209"/>
      <c r="E689" s="209"/>
      <c r="F689" s="209"/>
      <c r="G689" s="209"/>
      <c r="H689" s="209"/>
      <c r="I689" s="209"/>
      <c r="AP689" s="407"/>
      <c r="AQ689" s="407"/>
      <c r="BK689" s="407"/>
      <c r="BY689" s="407"/>
      <c r="BZ689" s="407"/>
      <c r="CA689" s="407"/>
      <c r="CB689" s="407"/>
      <c r="CC689" s="407"/>
      <c r="CD689" s="407"/>
      <c r="CE689" s="407"/>
      <c r="CF689" s="407"/>
    </row>
    <row r="690" spans="1:84" s="627" customFormat="1" x14ac:dyDescent="0.3">
      <c r="A690" s="407"/>
      <c r="B690" s="401"/>
      <c r="C690" s="330"/>
      <c r="D690" s="209"/>
      <c r="E690" s="209"/>
      <c r="F690" s="209"/>
      <c r="G690" s="209"/>
      <c r="H690" s="209"/>
      <c r="I690" s="209"/>
      <c r="AP690" s="407"/>
      <c r="AQ690" s="407"/>
      <c r="BK690" s="407"/>
      <c r="BY690" s="407"/>
      <c r="BZ690" s="407"/>
      <c r="CA690" s="407"/>
      <c r="CB690" s="407"/>
      <c r="CC690" s="407"/>
      <c r="CD690" s="407"/>
      <c r="CE690" s="407"/>
      <c r="CF690" s="407"/>
    </row>
    <row r="691" spans="1:84" s="627" customFormat="1" x14ac:dyDescent="0.3">
      <c r="A691" s="407"/>
      <c r="B691" s="401"/>
      <c r="C691" s="330"/>
      <c r="D691" s="209"/>
      <c r="E691" s="209"/>
      <c r="F691" s="209"/>
      <c r="G691" s="209"/>
      <c r="H691" s="209"/>
      <c r="I691" s="209"/>
      <c r="AP691" s="407"/>
      <c r="AQ691" s="407"/>
      <c r="BK691" s="407"/>
      <c r="BY691" s="407"/>
      <c r="BZ691" s="407"/>
      <c r="CA691" s="407"/>
      <c r="CB691" s="407"/>
      <c r="CC691" s="407"/>
      <c r="CD691" s="407"/>
      <c r="CE691" s="407"/>
      <c r="CF691" s="407"/>
    </row>
    <row r="692" spans="1:84" s="627" customFormat="1" x14ac:dyDescent="0.3">
      <c r="A692" s="407"/>
      <c r="B692" s="401"/>
      <c r="C692" s="330"/>
      <c r="D692" s="209"/>
      <c r="E692" s="209"/>
      <c r="F692" s="209"/>
      <c r="G692" s="209"/>
      <c r="H692" s="209"/>
      <c r="I692" s="209"/>
      <c r="AP692" s="407"/>
      <c r="AQ692" s="407"/>
      <c r="BK692" s="407"/>
      <c r="BY692" s="407"/>
      <c r="BZ692" s="407"/>
      <c r="CA692" s="407"/>
      <c r="CB692" s="407"/>
      <c r="CC692" s="407"/>
      <c r="CD692" s="407"/>
      <c r="CE692" s="407"/>
      <c r="CF692" s="407"/>
    </row>
    <row r="693" spans="1:84" s="627" customFormat="1" x14ac:dyDescent="0.3">
      <c r="A693" s="407"/>
      <c r="B693" s="401"/>
      <c r="C693" s="330"/>
      <c r="D693" s="209"/>
      <c r="E693" s="209"/>
      <c r="F693" s="209"/>
      <c r="G693" s="209"/>
      <c r="H693" s="209"/>
      <c r="I693" s="209"/>
      <c r="AP693" s="407"/>
      <c r="AQ693" s="407"/>
      <c r="BK693" s="407"/>
      <c r="BY693" s="407"/>
      <c r="BZ693" s="407"/>
      <c r="CA693" s="407"/>
      <c r="CB693" s="407"/>
      <c r="CC693" s="407"/>
      <c r="CD693" s="407"/>
      <c r="CE693" s="407"/>
      <c r="CF693" s="407"/>
    </row>
    <row r="694" spans="1:84" s="627" customFormat="1" x14ac:dyDescent="0.3">
      <c r="A694" s="407"/>
      <c r="B694" s="401"/>
      <c r="C694" s="330"/>
      <c r="D694" s="209"/>
      <c r="E694" s="209"/>
      <c r="F694" s="209"/>
      <c r="G694" s="209"/>
      <c r="H694" s="209"/>
      <c r="I694" s="209"/>
      <c r="AP694" s="407"/>
      <c r="AQ694" s="407"/>
      <c r="BK694" s="407"/>
      <c r="BY694" s="407"/>
      <c r="BZ694" s="407"/>
      <c r="CA694" s="407"/>
      <c r="CB694" s="407"/>
      <c r="CC694" s="407"/>
      <c r="CD694" s="407"/>
      <c r="CE694" s="407"/>
      <c r="CF694" s="407"/>
    </row>
    <row r="695" spans="1:84" s="627" customFormat="1" x14ac:dyDescent="0.3">
      <c r="A695" s="407"/>
      <c r="B695" s="401"/>
      <c r="C695" s="330"/>
      <c r="D695" s="209"/>
      <c r="E695" s="209"/>
      <c r="F695" s="209"/>
      <c r="G695" s="209"/>
      <c r="H695" s="209"/>
      <c r="I695" s="209"/>
      <c r="AP695" s="407"/>
      <c r="AQ695" s="407"/>
      <c r="BK695" s="407"/>
      <c r="BY695" s="407"/>
      <c r="BZ695" s="407"/>
      <c r="CA695" s="407"/>
      <c r="CB695" s="407"/>
      <c r="CC695" s="407"/>
      <c r="CD695" s="407"/>
      <c r="CE695" s="407"/>
      <c r="CF695" s="407"/>
    </row>
    <row r="696" spans="1:84" s="627" customFormat="1" x14ac:dyDescent="0.3">
      <c r="A696" s="407"/>
      <c r="B696" s="401"/>
      <c r="C696" s="330"/>
      <c r="D696" s="209"/>
      <c r="E696" s="209"/>
      <c r="F696" s="209"/>
      <c r="G696" s="209"/>
      <c r="H696" s="209"/>
      <c r="I696" s="209"/>
      <c r="AP696" s="407"/>
      <c r="AQ696" s="407"/>
      <c r="BK696" s="407"/>
      <c r="BY696" s="407"/>
      <c r="BZ696" s="407"/>
      <c r="CA696" s="407"/>
      <c r="CB696" s="407"/>
      <c r="CC696" s="407"/>
      <c r="CD696" s="407"/>
      <c r="CE696" s="407"/>
      <c r="CF696" s="407"/>
    </row>
    <row r="697" spans="1:84" s="627" customFormat="1" x14ac:dyDescent="0.3">
      <c r="A697" s="407"/>
      <c r="B697" s="401"/>
      <c r="C697" s="330"/>
      <c r="D697" s="209"/>
      <c r="E697" s="209"/>
      <c r="F697" s="209"/>
      <c r="G697" s="209"/>
      <c r="H697" s="209"/>
      <c r="I697" s="209"/>
      <c r="AP697" s="407"/>
      <c r="AQ697" s="407"/>
      <c r="BK697" s="407"/>
      <c r="BY697" s="407"/>
      <c r="BZ697" s="407"/>
      <c r="CA697" s="407"/>
      <c r="CB697" s="407"/>
      <c r="CC697" s="407"/>
      <c r="CD697" s="407"/>
      <c r="CE697" s="407"/>
      <c r="CF697" s="407"/>
    </row>
    <row r="698" spans="1:84" s="627" customFormat="1" x14ac:dyDescent="0.3">
      <c r="A698" s="407"/>
      <c r="B698" s="401"/>
      <c r="C698" s="330"/>
      <c r="D698" s="209"/>
      <c r="E698" s="209"/>
      <c r="F698" s="209"/>
      <c r="G698" s="209"/>
      <c r="H698" s="209"/>
      <c r="I698" s="209"/>
      <c r="AP698" s="407"/>
      <c r="AQ698" s="407"/>
      <c r="BK698" s="407"/>
      <c r="BY698" s="407"/>
      <c r="BZ698" s="407"/>
      <c r="CA698" s="407"/>
      <c r="CB698" s="407"/>
      <c r="CC698" s="407"/>
      <c r="CD698" s="407"/>
      <c r="CE698" s="407"/>
      <c r="CF698" s="407"/>
    </row>
    <row r="699" spans="1:84" s="627" customFormat="1" x14ac:dyDescent="0.3">
      <c r="A699" s="407"/>
      <c r="B699" s="401"/>
      <c r="C699" s="330"/>
      <c r="D699" s="209"/>
      <c r="E699" s="209"/>
      <c r="F699" s="209"/>
      <c r="G699" s="209"/>
      <c r="H699" s="209"/>
      <c r="I699" s="209"/>
      <c r="AP699" s="407"/>
      <c r="AQ699" s="407"/>
      <c r="BK699" s="407"/>
      <c r="BY699" s="407"/>
      <c r="BZ699" s="407"/>
      <c r="CA699" s="407"/>
      <c r="CB699" s="407"/>
      <c r="CC699" s="407"/>
      <c r="CD699" s="407"/>
      <c r="CE699" s="407"/>
      <c r="CF699" s="407"/>
    </row>
    <row r="700" spans="1:84" s="627" customFormat="1" x14ac:dyDescent="0.3">
      <c r="A700" s="407"/>
      <c r="B700" s="401"/>
      <c r="C700" s="330"/>
      <c r="D700" s="209"/>
      <c r="E700" s="209"/>
      <c r="F700" s="209"/>
      <c r="G700" s="209"/>
      <c r="H700" s="209"/>
      <c r="I700" s="209"/>
      <c r="AP700" s="407"/>
      <c r="AQ700" s="407"/>
      <c r="BK700" s="407"/>
      <c r="BY700" s="407"/>
      <c r="BZ700" s="407"/>
      <c r="CA700" s="407"/>
      <c r="CB700" s="407"/>
      <c r="CC700" s="407"/>
      <c r="CD700" s="407"/>
      <c r="CE700" s="407"/>
      <c r="CF700" s="407"/>
    </row>
    <row r="701" spans="1:84" s="627" customFormat="1" x14ac:dyDescent="0.3">
      <c r="A701" s="407"/>
      <c r="B701" s="401"/>
      <c r="C701" s="330"/>
      <c r="D701" s="209"/>
      <c r="E701" s="209"/>
      <c r="F701" s="209"/>
      <c r="G701" s="209"/>
      <c r="H701" s="209"/>
      <c r="I701" s="209"/>
      <c r="AP701" s="407"/>
      <c r="AQ701" s="407"/>
      <c r="BK701" s="407"/>
      <c r="BY701" s="407"/>
      <c r="BZ701" s="407"/>
      <c r="CA701" s="407"/>
      <c r="CB701" s="407"/>
      <c r="CC701" s="407"/>
      <c r="CD701" s="407"/>
      <c r="CE701" s="407"/>
      <c r="CF701" s="407"/>
    </row>
    <row r="702" spans="1:84" s="627" customFormat="1" x14ac:dyDescent="0.3">
      <c r="A702" s="407"/>
      <c r="B702" s="401"/>
      <c r="C702" s="330"/>
      <c r="D702" s="209"/>
      <c r="E702" s="209"/>
      <c r="F702" s="209"/>
      <c r="G702" s="209"/>
      <c r="H702" s="209"/>
      <c r="I702" s="209"/>
      <c r="AP702" s="407"/>
      <c r="AQ702" s="407"/>
      <c r="BK702" s="407"/>
      <c r="BY702" s="407"/>
      <c r="BZ702" s="407"/>
      <c r="CA702" s="407"/>
      <c r="CB702" s="407"/>
      <c r="CC702" s="407"/>
      <c r="CD702" s="407"/>
      <c r="CE702" s="407"/>
      <c r="CF702" s="407"/>
    </row>
    <row r="703" spans="1:84" s="627" customFormat="1" x14ac:dyDescent="0.3">
      <c r="A703" s="407"/>
      <c r="B703" s="401"/>
      <c r="C703" s="330"/>
      <c r="D703" s="209"/>
      <c r="E703" s="209"/>
      <c r="F703" s="209"/>
      <c r="G703" s="209"/>
      <c r="H703" s="209"/>
      <c r="I703" s="209"/>
      <c r="AP703" s="407"/>
      <c r="AQ703" s="407"/>
      <c r="BK703" s="407"/>
      <c r="BY703" s="407"/>
      <c r="BZ703" s="407"/>
      <c r="CA703" s="407"/>
      <c r="CB703" s="407"/>
      <c r="CC703" s="407"/>
      <c r="CD703" s="407"/>
      <c r="CE703" s="407"/>
      <c r="CF703" s="407"/>
    </row>
    <row r="704" spans="1:84" s="627" customFormat="1" x14ac:dyDescent="0.3">
      <c r="A704" s="407"/>
      <c r="B704" s="401"/>
      <c r="C704" s="330"/>
      <c r="D704" s="209"/>
      <c r="E704" s="209"/>
      <c r="F704" s="209"/>
      <c r="G704" s="209"/>
      <c r="H704" s="209"/>
      <c r="I704" s="209"/>
      <c r="AP704" s="407"/>
      <c r="AQ704" s="407"/>
      <c r="BK704" s="407"/>
      <c r="BY704" s="407"/>
      <c r="BZ704" s="407"/>
      <c r="CA704" s="407"/>
      <c r="CB704" s="407"/>
      <c r="CC704" s="407"/>
      <c r="CD704" s="407"/>
      <c r="CE704" s="407"/>
      <c r="CF704" s="407"/>
    </row>
    <row r="705" spans="1:84" s="627" customFormat="1" x14ac:dyDescent="0.3">
      <c r="A705" s="407"/>
      <c r="B705" s="401"/>
      <c r="C705" s="330"/>
      <c r="D705" s="209"/>
      <c r="E705" s="209"/>
      <c r="F705" s="209"/>
      <c r="G705" s="209"/>
      <c r="H705" s="209"/>
      <c r="I705" s="209"/>
      <c r="AP705" s="407"/>
      <c r="AQ705" s="407"/>
      <c r="BK705" s="407"/>
      <c r="BY705" s="407"/>
      <c r="BZ705" s="407"/>
      <c r="CA705" s="407"/>
      <c r="CB705" s="407"/>
      <c r="CC705" s="407"/>
      <c r="CD705" s="407"/>
      <c r="CE705" s="407"/>
      <c r="CF705" s="407"/>
    </row>
    <row r="706" spans="1:84" s="627" customFormat="1" x14ac:dyDescent="0.3">
      <c r="A706" s="407"/>
      <c r="B706" s="401"/>
      <c r="C706" s="330"/>
      <c r="D706" s="209"/>
      <c r="E706" s="209"/>
      <c r="F706" s="209"/>
      <c r="G706" s="209"/>
      <c r="H706" s="209"/>
      <c r="I706" s="209"/>
      <c r="AP706" s="407"/>
      <c r="AQ706" s="407"/>
      <c r="BK706" s="407"/>
      <c r="BY706" s="407"/>
      <c r="BZ706" s="407"/>
      <c r="CA706" s="407"/>
      <c r="CB706" s="407"/>
      <c r="CC706" s="407"/>
      <c r="CD706" s="407"/>
      <c r="CE706" s="407"/>
      <c r="CF706" s="407"/>
    </row>
    <row r="707" spans="1:84" s="627" customFormat="1" x14ac:dyDescent="0.3">
      <c r="A707" s="407"/>
      <c r="B707" s="401"/>
      <c r="C707" s="330"/>
      <c r="D707" s="209"/>
      <c r="E707" s="209"/>
      <c r="F707" s="209"/>
      <c r="G707" s="209"/>
      <c r="H707" s="209"/>
      <c r="I707" s="209"/>
      <c r="AP707" s="407"/>
      <c r="AQ707" s="407"/>
      <c r="BK707" s="407"/>
      <c r="BY707" s="407"/>
      <c r="BZ707" s="407"/>
      <c r="CA707" s="407"/>
      <c r="CB707" s="407"/>
      <c r="CC707" s="407"/>
      <c r="CD707" s="407"/>
      <c r="CE707" s="407"/>
      <c r="CF707" s="407"/>
    </row>
    <row r="708" spans="1:84" s="627" customFormat="1" x14ac:dyDescent="0.3">
      <c r="A708" s="407"/>
      <c r="B708" s="401"/>
      <c r="C708" s="330"/>
      <c r="D708" s="209"/>
      <c r="E708" s="209"/>
      <c r="F708" s="209"/>
      <c r="G708" s="209"/>
      <c r="H708" s="209"/>
      <c r="I708" s="209"/>
      <c r="AP708" s="407"/>
      <c r="AQ708" s="407"/>
      <c r="BK708" s="407"/>
      <c r="BY708" s="407"/>
      <c r="BZ708" s="407"/>
      <c r="CA708" s="407"/>
      <c r="CB708" s="407"/>
      <c r="CC708" s="407"/>
      <c r="CD708" s="407"/>
      <c r="CE708" s="407"/>
      <c r="CF708" s="407"/>
    </row>
    <row r="709" spans="1:84" s="627" customFormat="1" x14ac:dyDescent="0.3">
      <c r="A709" s="407"/>
      <c r="B709" s="401"/>
      <c r="C709" s="330"/>
      <c r="D709" s="209"/>
      <c r="E709" s="209"/>
      <c r="F709" s="209"/>
      <c r="G709" s="209"/>
      <c r="H709" s="209"/>
      <c r="I709" s="209"/>
      <c r="AP709" s="407"/>
      <c r="AQ709" s="407"/>
      <c r="BK709" s="407"/>
      <c r="BY709" s="407"/>
      <c r="BZ709" s="407"/>
      <c r="CA709" s="407"/>
      <c r="CB709" s="407"/>
      <c r="CC709" s="407"/>
      <c r="CD709" s="407"/>
      <c r="CE709" s="407"/>
      <c r="CF709" s="407"/>
    </row>
    <row r="710" spans="1:84" s="627" customFormat="1" x14ac:dyDescent="0.3">
      <c r="A710" s="407"/>
      <c r="B710" s="401"/>
      <c r="C710" s="330"/>
      <c r="D710" s="209"/>
      <c r="E710" s="209"/>
      <c r="F710" s="209"/>
      <c r="G710" s="209"/>
      <c r="H710" s="209"/>
      <c r="I710" s="209"/>
      <c r="AP710" s="407"/>
      <c r="AQ710" s="407"/>
      <c r="BK710" s="407"/>
      <c r="BY710" s="407"/>
      <c r="BZ710" s="407"/>
      <c r="CA710" s="407"/>
      <c r="CB710" s="407"/>
      <c r="CC710" s="407"/>
      <c r="CD710" s="407"/>
      <c r="CE710" s="407"/>
      <c r="CF710" s="407"/>
    </row>
    <row r="711" spans="1:84" s="627" customFormat="1" x14ac:dyDescent="0.3">
      <c r="A711" s="407"/>
      <c r="B711" s="401"/>
      <c r="C711" s="330"/>
      <c r="D711" s="209"/>
      <c r="E711" s="209"/>
      <c r="F711" s="209"/>
      <c r="G711" s="209"/>
      <c r="H711" s="209"/>
      <c r="I711" s="209"/>
      <c r="AP711" s="407"/>
      <c r="AQ711" s="407"/>
      <c r="BK711" s="407"/>
      <c r="BY711" s="407"/>
      <c r="BZ711" s="407"/>
      <c r="CA711" s="407"/>
      <c r="CB711" s="407"/>
      <c r="CC711" s="407"/>
      <c r="CD711" s="407"/>
      <c r="CE711" s="407"/>
      <c r="CF711" s="407"/>
    </row>
    <row r="712" spans="1:84" s="627" customFormat="1" x14ac:dyDescent="0.3">
      <c r="A712" s="407"/>
      <c r="B712" s="401"/>
      <c r="C712" s="330"/>
      <c r="D712" s="209"/>
      <c r="E712" s="209"/>
      <c r="F712" s="209"/>
      <c r="G712" s="209"/>
      <c r="H712" s="209"/>
      <c r="I712" s="209"/>
      <c r="AP712" s="407"/>
      <c r="AQ712" s="407"/>
      <c r="BK712" s="407"/>
      <c r="BY712" s="407"/>
      <c r="BZ712" s="407"/>
      <c r="CA712" s="407"/>
      <c r="CB712" s="407"/>
      <c r="CC712" s="407"/>
      <c r="CD712" s="407"/>
      <c r="CE712" s="407"/>
      <c r="CF712" s="407"/>
    </row>
    <row r="713" spans="1:84" s="627" customFormat="1" x14ac:dyDescent="0.3">
      <c r="A713" s="407"/>
      <c r="B713" s="401"/>
      <c r="C713" s="330"/>
      <c r="D713" s="209"/>
      <c r="E713" s="209"/>
      <c r="F713" s="209"/>
      <c r="G713" s="209"/>
      <c r="H713" s="209"/>
      <c r="I713" s="209"/>
      <c r="AP713" s="407"/>
      <c r="AQ713" s="407"/>
      <c r="BK713" s="407"/>
      <c r="BY713" s="407"/>
      <c r="BZ713" s="407"/>
      <c r="CA713" s="407"/>
      <c r="CB713" s="407"/>
      <c r="CC713" s="407"/>
      <c r="CD713" s="407"/>
      <c r="CE713" s="407"/>
      <c r="CF713" s="407"/>
    </row>
    <row r="714" spans="1:84" s="627" customFormat="1" x14ac:dyDescent="0.3">
      <c r="A714" s="407"/>
      <c r="B714" s="401"/>
      <c r="C714" s="330"/>
      <c r="D714" s="209"/>
      <c r="E714" s="209"/>
      <c r="F714" s="209"/>
      <c r="G714" s="209"/>
      <c r="H714" s="209"/>
      <c r="I714" s="209"/>
      <c r="AP714" s="407"/>
      <c r="AQ714" s="407"/>
      <c r="BK714" s="407"/>
      <c r="BY714" s="407"/>
      <c r="BZ714" s="407"/>
      <c r="CA714" s="407"/>
      <c r="CB714" s="407"/>
      <c r="CC714" s="407"/>
      <c r="CD714" s="407"/>
      <c r="CE714" s="407"/>
      <c r="CF714" s="407"/>
    </row>
    <row r="715" spans="1:84" s="627" customFormat="1" x14ac:dyDescent="0.3">
      <c r="A715" s="407"/>
      <c r="B715" s="401"/>
      <c r="C715" s="330"/>
      <c r="D715" s="209"/>
      <c r="E715" s="209"/>
      <c r="F715" s="209"/>
      <c r="G715" s="209"/>
      <c r="H715" s="209"/>
      <c r="I715" s="209"/>
      <c r="AP715" s="407"/>
      <c r="AQ715" s="407"/>
      <c r="BK715" s="407"/>
      <c r="BY715" s="407"/>
      <c r="BZ715" s="407"/>
      <c r="CA715" s="407"/>
      <c r="CB715" s="407"/>
      <c r="CC715" s="407"/>
      <c r="CD715" s="407"/>
      <c r="CE715" s="407"/>
      <c r="CF715" s="407"/>
    </row>
    <row r="716" spans="1:84" s="627" customFormat="1" x14ac:dyDescent="0.3">
      <c r="A716" s="407"/>
      <c r="B716" s="401"/>
      <c r="C716" s="330"/>
      <c r="D716" s="209"/>
      <c r="E716" s="209"/>
      <c r="F716" s="209"/>
      <c r="G716" s="209"/>
      <c r="H716" s="209"/>
      <c r="I716" s="209"/>
      <c r="AP716" s="407"/>
      <c r="AQ716" s="407"/>
      <c r="BK716" s="407"/>
      <c r="BY716" s="407"/>
      <c r="BZ716" s="407"/>
      <c r="CA716" s="407"/>
      <c r="CB716" s="407"/>
      <c r="CC716" s="407"/>
      <c r="CD716" s="407"/>
      <c r="CE716" s="407"/>
      <c r="CF716" s="407"/>
    </row>
    <row r="717" spans="1:84" s="627" customFormat="1" x14ac:dyDescent="0.3">
      <c r="A717" s="407"/>
      <c r="B717" s="401"/>
      <c r="C717" s="330"/>
      <c r="D717" s="209"/>
      <c r="E717" s="209"/>
      <c r="F717" s="209"/>
      <c r="G717" s="209"/>
      <c r="H717" s="209"/>
      <c r="I717" s="209"/>
      <c r="AP717" s="407"/>
      <c r="AQ717" s="407"/>
      <c r="BK717" s="407"/>
      <c r="BY717" s="407"/>
      <c r="BZ717" s="407"/>
      <c r="CA717" s="407"/>
      <c r="CB717" s="407"/>
      <c r="CC717" s="407"/>
      <c r="CD717" s="407"/>
      <c r="CE717" s="407"/>
      <c r="CF717" s="407"/>
    </row>
    <row r="718" spans="1:84" s="627" customFormat="1" x14ac:dyDescent="0.3">
      <c r="A718" s="407"/>
      <c r="B718" s="401"/>
      <c r="C718" s="330"/>
      <c r="D718" s="209"/>
      <c r="E718" s="209"/>
      <c r="F718" s="209"/>
      <c r="G718" s="209"/>
      <c r="H718" s="209"/>
      <c r="I718" s="209"/>
      <c r="AP718" s="407"/>
      <c r="AQ718" s="407"/>
      <c r="BK718" s="407"/>
      <c r="BY718" s="407"/>
      <c r="BZ718" s="407"/>
      <c r="CA718" s="407"/>
      <c r="CB718" s="407"/>
      <c r="CC718" s="407"/>
      <c r="CD718" s="407"/>
      <c r="CE718" s="407"/>
      <c r="CF718" s="407"/>
    </row>
    <row r="719" spans="1:84" s="627" customFormat="1" x14ac:dyDescent="0.3">
      <c r="A719" s="407"/>
      <c r="B719" s="401"/>
      <c r="C719" s="330"/>
      <c r="D719" s="209"/>
      <c r="E719" s="209"/>
      <c r="F719" s="209"/>
      <c r="G719" s="209"/>
      <c r="H719" s="209"/>
      <c r="I719" s="209"/>
      <c r="AP719" s="407"/>
      <c r="AQ719" s="407"/>
      <c r="BK719" s="407"/>
      <c r="BY719" s="407"/>
      <c r="BZ719" s="407"/>
      <c r="CA719" s="407"/>
      <c r="CB719" s="407"/>
      <c r="CC719" s="407"/>
      <c r="CD719" s="407"/>
      <c r="CE719" s="407"/>
      <c r="CF719" s="407"/>
    </row>
    <row r="720" spans="1:84" s="627" customFormat="1" x14ac:dyDescent="0.3">
      <c r="A720" s="407"/>
      <c r="B720" s="401"/>
      <c r="C720" s="330"/>
      <c r="D720" s="209"/>
      <c r="E720" s="209"/>
      <c r="F720" s="209"/>
      <c r="G720" s="209"/>
      <c r="H720" s="209"/>
      <c r="I720" s="209"/>
      <c r="AP720" s="407"/>
      <c r="AQ720" s="407"/>
      <c r="BK720" s="407"/>
      <c r="BY720" s="407"/>
      <c r="BZ720" s="407"/>
      <c r="CA720" s="407"/>
      <c r="CB720" s="407"/>
      <c r="CC720" s="407"/>
      <c r="CD720" s="407"/>
      <c r="CE720" s="407"/>
      <c r="CF720" s="407"/>
    </row>
    <row r="721" spans="1:84" s="627" customFormat="1" x14ac:dyDescent="0.3">
      <c r="A721" s="407"/>
      <c r="B721" s="401"/>
      <c r="C721" s="330"/>
      <c r="D721" s="209"/>
      <c r="E721" s="209"/>
      <c r="F721" s="209"/>
      <c r="G721" s="209"/>
      <c r="H721" s="209"/>
      <c r="I721" s="209"/>
      <c r="AP721" s="407"/>
      <c r="AQ721" s="407"/>
      <c r="BK721" s="407"/>
      <c r="BY721" s="407"/>
      <c r="BZ721" s="407"/>
      <c r="CA721" s="407"/>
      <c r="CB721" s="407"/>
      <c r="CC721" s="407"/>
      <c r="CD721" s="407"/>
      <c r="CE721" s="407"/>
      <c r="CF721" s="407"/>
    </row>
    <row r="722" spans="1:84" s="627" customFormat="1" x14ac:dyDescent="0.3">
      <c r="A722" s="407"/>
      <c r="B722" s="401"/>
      <c r="C722" s="330"/>
      <c r="D722" s="209"/>
      <c r="E722" s="209"/>
      <c r="F722" s="209"/>
      <c r="G722" s="209"/>
      <c r="H722" s="209"/>
      <c r="I722" s="209"/>
      <c r="AP722" s="407"/>
      <c r="AQ722" s="407"/>
      <c r="BK722" s="407"/>
      <c r="BY722" s="407"/>
      <c r="BZ722" s="407"/>
      <c r="CA722" s="407"/>
      <c r="CB722" s="407"/>
      <c r="CC722" s="407"/>
      <c r="CD722" s="407"/>
      <c r="CE722" s="407"/>
      <c r="CF722" s="407"/>
    </row>
    <row r="723" spans="1:84" s="627" customFormat="1" x14ac:dyDescent="0.3">
      <c r="A723" s="407"/>
      <c r="B723" s="401"/>
      <c r="C723" s="330"/>
      <c r="D723" s="209"/>
      <c r="E723" s="209"/>
      <c r="F723" s="209"/>
      <c r="G723" s="209"/>
      <c r="H723" s="209"/>
      <c r="I723" s="209"/>
      <c r="AP723" s="407"/>
      <c r="AQ723" s="407"/>
      <c r="BK723" s="407"/>
      <c r="BY723" s="407"/>
      <c r="BZ723" s="407"/>
      <c r="CA723" s="407"/>
      <c r="CB723" s="407"/>
      <c r="CC723" s="407"/>
      <c r="CD723" s="407"/>
      <c r="CE723" s="407"/>
      <c r="CF723" s="407"/>
    </row>
    <row r="724" spans="1:84" s="627" customFormat="1" x14ac:dyDescent="0.3">
      <c r="A724" s="407"/>
      <c r="B724" s="401"/>
      <c r="C724" s="330"/>
      <c r="D724" s="209"/>
      <c r="E724" s="209"/>
      <c r="F724" s="209"/>
      <c r="G724" s="209"/>
      <c r="H724" s="209"/>
      <c r="I724" s="209"/>
      <c r="AP724" s="407"/>
      <c r="AQ724" s="407"/>
      <c r="BK724" s="407"/>
      <c r="BY724" s="407"/>
      <c r="BZ724" s="407"/>
      <c r="CA724" s="407"/>
      <c r="CB724" s="407"/>
      <c r="CC724" s="407"/>
      <c r="CD724" s="407"/>
      <c r="CE724" s="407"/>
      <c r="CF724" s="407"/>
    </row>
    <row r="725" spans="1:84" s="627" customFormat="1" x14ac:dyDescent="0.3">
      <c r="A725" s="407"/>
      <c r="B725" s="401"/>
      <c r="C725" s="330"/>
      <c r="D725" s="209"/>
      <c r="E725" s="209"/>
      <c r="F725" s="209"/>
      <c r="G725" s="209"/>
      <c r="H725" s="209"/>
      <c r="I725" s="209"/>
      <c r="AP725" s="407"/>
      <c r="AQ725" s="407"/>
      <c r="BK725" s="407"/>
      <c r="BY725" s="407"/>
      <c r="BZ725" s="407"/>
      <c r="CA725" s="407"/>
      <c r="CB725" s="407"/>
      <c r="CC725" s="407"/>
      <c r="CD725" s="407"/>
      <c r="CE725" s="407"/>
      <c r="CF725" s="407"/>
    </row>
    <row r="726" spans="1:84" s="627" customFormat="1" x14ac:dyDescent="0.3">
      <c r="A726" s="407"/>
      <c r="B726" s="401"/>
      <c r="C726" s="330"/>
      <c r="D726" s="209"/>
      <c r="E726" s="209"/>
      <c r="F726" s="209"/>
      <c r="G726" s="209"/>
      <c r="H726" s="209"/>
      <c r="I726" s="209"/>
      <c r="AP726" s="407"/>
      <c r="AQ726" s="407"/>
      <c r="BK726" s="407"/>
      <c r="BY726" s="407"/>
      <c r="BZ726" s="407"/>
      <c r="CA726" s="407"/>
      <c r="CB726" s="407"/>
      <c r="CC726" s="407"/>
      <c r="CD726" s="407"/>
      <c r="CE726" s="407"/>
      <c r="CF726" s="407"/>
    </row>
    <row r="727" spans="1:84" s="627" customFormat="1" x14ac:dyDescent="0.3">
      <c r="A727" s="407"/>
      <c r="B727" s="401"/>
      <c r="C727" s="330"/>
      <c r="D727" s="209"/>
      <c r="E727" s="209"/>
      <c r="F727" s="209"/>
      <c r="G727" s="209"/>
      <c r="H727" s="209"/>
      <c r="I727" s="209"/>
      <c r="AP727" s="407"/>
      <c r="AQ727" s="407"/>
      <c r="BK727" s="407"/>
      <c r="BY727" s="407"/>
      <c r="BZ727" s="407"/>
      <c r="CA727" s="407"/>
      <c r="CB727" s="407"/>
      <c r="CC727" s="407"/>
      <c r="CD727" s="407"/>
      <c r="CE727" s="407"/>
      <c r="CF727" s="407"/>
    </row>
    <row r="728" spans="1:84" s="627" customFormat="1" x14ac:dyDescent="0.3">
      <c r="A728" s="407"/>
      <c r="B728" s="401"/>
      <c r="C728" s="330"/>
      <c r="D728" s="209"/>
      <c r="E728" s="209"/>
      <c r="F728" s="209"/>
      <c r="G728" s="209"/>
      <c r="H728" s="209"/>
      <c r="I728" s="209"/>
      <c r="AP728" s="407"/>
      <c r="AQ728" s="407"/>
      <c r="BK728" s="407"/>
      <c r="BY728" s="407"/>
      <c r="BZ728" s="407"/>
      <c r="CA728" s="407"/>
      <c r="CB728" s="407"/>
      <c r="CC728" s="407"/>
      <c r="CD728" s="407"/>
      <c r="CE728" s="407"/>
      <c r="CF728" s="407"/>
    </row>
    <row r="729" spans="1:84" s="627" customFormat="1" x14ac:dyDescent="0.3">
      <c r="A729" s="407"/>
      <c r="B729" s="401"/>
      <c r="C729" s="330"/>
      <c r="D729" s="209"/>
      <c r="E729" s="209"/>
      <c r="F729" s="209"/>
      <c r="G729" s="209"/>
      <c r="H729" s="209"/>
      <c r="I729" s="209"/>
      <c r="AP729" s="407"/>
      <c r="AQ729" s="407"/>
      <c r="BK729" s="407"/>
      <c r="BY729" s="407"/>
      <c r="BZ729" s="407"/>
      <c r="CA729" s="407"/>
      <c r="CB729" s="407"/>
      <c r="CC729" s="407"/>
      <c r="CD729" s="407"/>
      <c r="CE729" s="407"/>
      <c r="CF729" s="407"/>
    </row>
    <row r="730" spans="1:84" s="627" customFormat="1" x14ac:dyDescent="0.3">
      <c r="A730" s="407"/>
      <c r="B730" s="401"/>
      <c r="C730" s="330"/>
      <c r="D730" s="209"/>
      <c r="E730" s="209"/>
      <c r="F730" s="209"/>
      <c r="G730" s="209"/>
      <c r="H730" s="209"/>
      <c r="I730" s="209"/>
      <c r="AP730" s="407"/>
      <c r="AQ730" s="407"/>
      <c r="BK730" s="407"/>
      <c r="BY730" s="407"/>
      <c r="BZ730" s="407"/>
      <c r="CA730" s="407"/>
      <c r="CB730" s="407"/>
      <c r="CC730" s="407"/>
      <c r="CD730" s="407"/>
      <c r="CE730" s="407"/>
      <c r="CF730" s="407"/>
    </row>
    <row r="731" spans="1:84" s="627" customFormat="1" x14ac:dyDescent="0.3">
      <c r="A731" s="407"/>
      <c r="B731" s="401"/>
      <c r="C731" s="330"/>
      <c r="D731" s="209"/>
      <c r="E731" s="209"/>
      <c r="F731" s="209"/>
      <c r="G731" s="209"/>
      <c r="H731" s="209"/>
      <c r="I731" s="209"/>
      <c r="AP731" s="407"/>
      <c r="AQ731" s="407"/>
      <c r="BK731" s="407"/>
      <c r="BY731" s="407"/>
      <c r="BZ731" s="407"/>
      <c r="CA731" s="407"/>
      <c r="CB731" s="407"/>
      <c r="CC731" s="407"/>
      <c r="CD731" s="407"/>
      <c r="CE731" s="407"/>
      <c r="CF731" s="407"/>
    </row>
    <row r="732" spans="1:84" s="627" customFormat="1" x14ac:dyDescent="0.3">
      <c r="A732" s="407"/>
      <c r="B732" s="401"/>
      <c r="C732" s="330"/>
      <c r="D732" s="209"/>
      <c r="E732" s="209"/>
      <c r="F732" s="209"/>
      <c r="G732" s="209"/>
      <c r="H732" s="209"/>
      <c r="I732" s="209"/>
      <c r="AP732" s="407"/>
      <c r="AQ732" s="407"/>
      <c r="BK732" s="407"/>
      <c r="BY732" s="407"/>
      <c r="BZ732" s="407"/>
      <c r="CA732" s="407"/>
      <c r="CB732" s="407"/>
      <c r="CC732" s="407"/>
      <c r="CD732" s="407"/>
      <c r="CE732" s="407"/>
      <c r="CF732" s="407"/>
    </row>
    <row r="733" spans="1:84" s="627" customFormat="1" x14ac:dyDescent="0.3">
      <c r="A733" s="407"/>
      <c r="B733" s="401"/>
      <c r="C733" s="330"/>
      <c r="D733" s="209"/>
      <c r="E733" s="209"/>
      <c r="F733" s="209"/>
      <c r="G733" s="209"/>
      <c r="H733" s="209"/>
      <c r="I733" s="209"/>
      <c r="AP733" s="407"/>
      <c r="AQ733" s="407"/>
      <c r="BK733" s="407"/>
      <c r="BY733" s="407"/>
      <c r="BZ733" s="407"/>
      <c r="CA733" s="407"/>
      <c r="CB733" s="407"/>
      <c r="CC733" s="407"/>
      <c r="CD733" s="407"/>
      <c r="CE733" s="407"/>
      <c r="CF733" s="407"/>
    </row>
    <row r="734" spans="1:84" s="627" customFormat="1" x14ac:dyDescent="0.3">
      <c r="A734" s="407"/>
      <c r="B734" s="401"/>
      <c r="C734" s="330"/>
      <c r="D734" s="209"/>
      <c r="E734" s="209"/>
      <c r="F734" s="209"/>
      <c r="G734" s="209"/>
      <c r="H734" s="209"/>
      <c r="I734" s="209"/>
      <c r="AP734" s="407"/>
      <c r="AQ734" s="407"/>
      <c r="BK734" s="407"/>
      <c r="BY734" s="407"/>
      <c r="BZ734" s="407"/>
      <c r="CA734" s="407"/>
      <c r="CB734" s="407"/>
      <c r="CC734" s="407"/>
      <c r="CD734" s="407"/>
      <c r="CE734" s="407"/>
      <c r="CF734" s="407"/>
    </row>
    <row r="735" spans="1:84" s="627" customFormat="1" x14ac:dyDescent="0.3">
      <c r="A735" s="407"/>
      <c r="B735" s="401"/>
      <c r="C735" s="330"/>
      <c r="D735" s="209"/>
      <c r="E735" s="209"/>
      <c r="F735" s="209"/>
      <c r="G735" s="209"/>
      <c r="H735" s="209"/>
      <c r="I735" s="209"/>
      <c r="AP735" s="407"/>
      <c r="AQ735" s="407"/>
      <c r="BK735" s="407"/>
      <c r="BY735" s="407"/>
      <c r="BZ735" s="407"/>
      <c r="CA735" s="407"/>
      <c r="CB735" s="407"/>
      <c r="CC735" s="407"/>
      <c r="CD735" s="407"/>
      <c r="CE735" s="407"/>
      <c r="CF735" s="407"/>
    </row>
    <row r="736" spans="1:84" s="627" customFormat="1" x14ac:dyDescent="0.3">
      <c r="A736" s="407"/>
      <c r="B736" s="401"/>
      <c r="C736" s="330"/>
      <c r="D736" s="209"/>
      <c r="E736" s="209"/>
      <c r="F736" s="209"/>
      <c r="G736" s="209"/>
      <c r="H736" s="209"/>
      <c r="I736" s="209"/>
      <c r="AP736" s="407"/>
      <c r="AQ736" s="407"/>
      <c r="BK736" s="407"/>
      <c r="BY736" s="407"/>
      <c r="BZ736" s="407"/>
      <c r="CA736" s="407"/>
      <c r="CB736" s="407"/>
      <c r="CC736" s="407"/>
      <c r="CD736" s="407"/>
      <c r="CE736" s="407"/>
      <c r="CF736" s="407"/>
    </row>
    <row r="737" spans="1:84" s="627" customFormat="1" x14ac:dyDescent="0.3">
      <c r="A737" s="407"/>
      <c r="B737" s="401"/>
      <c r="C737" s="330"/>
      <c r="D737" s="209"/>
      <c r="E737" s="209"/>
      <c r="F737" s="209"/>
      <c r="G737" s="209"/>
      <c r="H737" s="209"/>
      <c r="I737" s="209"/>
      <c r="AP737" s="407"/>
      <c r="AQ737" s="407"/>
      <c r="BK737" s="407"/>
      <c r="BY737" s="407"/>
      <c r="BZ737" s="407"/>
      <c r="CA737" s="407"/>
      <c r="CB737" s="407"/>
      <c r="CC737" s="407"/>
      <c r="CD737" s="407"/>
      <c r="CE737" s="407"/>
      <c r="CF737" s="407"/>
    </row>
    <row r="738" spans="1:84" s="627" customFormat="1" x14ac:dyDescent="0.3">
      <c r="A738" s="407"/>
      <c r="B738" s="401"/>
      <c r="C738" s="330"/>
      <c r="D738" s="209"/>
      <c r="E738" s="209"/>
      <c r="F738" s="209"/>
      <c r="G738" s="209"/>
      <c r="H738" s="209"/>
      <c r="I738" s="209"/>
      <c r="AP738" s="407"/>
      <c r="AQ738" s="407"/>
      <c r="BK738" s="407"/>
      <c r="BY738" s="407"/>
      <c r="BZ738" s="407"/>
      <c r="CA738" s="407"/>
      <c r="CB738" s="407"/>
      <c r="CC738" s="407"/>
      <c r="CD738" s="407"/>
      <c r="CE738" s="407"/>
      <c r="CF738" s="407"/>
    </row>
    <row r="739" spans="1:84" s="627" customFormat="1" x14ac:dyDescent="0.3">
      <c r="A739" s="407"/>
      <c r="B739" s="401"/>
      <c r="C739" s="330"/>
      <c r="D739" s="209"/>
      <c r="E739" s="209"/>
      <c r="F739" s="209"/>
      <c r="G739" s="209"/>
      <c r="H739" s="209"/>
      <c r="I739" s="209"/>
      <c r="AP739" s="407"/>
      <c r="AQ739" s="407"/>
      <c r="BK739" s="407"/>
      <c r="BY739" s="407"/>
      <c r="BZ739" s="407"/>
      <c r="CA739" s="407"/>
      <c r="CB739" s="407"/>
      <c r="CC739" s="407"/>
      <c r="CD739" s="407"/>
      <c r="CE739" s="407"/>
      <c r="CF739" s="407"/>
    </row>
    <row r="740" spans="1:84" s="627" customFormat="1" x14ac:dyDescent="0.3">
      <c r="A740" s="407"/>
      <c r="B740" s="401"/>
      <c r="C740" s="330"/>
      <c r="D740" s="209"/>
      <c r="E740" s="209"/>
      <c r="F740" s="209"/>
      <c r="G740" s="209"/>
      <c r="H740" s="209"/>
      <c r="I740" s="209"/>
      <c r="AP740" s="407"/>
      <c r="AQ740" s="407"/>
      <c r="BK740" s="407"/>
      <c r="BY740" s="407"/>
      <c r="BZ740" s="407"/>
      <c r="CA740" s="407"/>
      <c r="CB740" s="407"/>
      <c r="CC740" s="407"/>
      <c r="CD740" s="407"/>
      <c r="CE740" s="407"/>
      <c r="CF740" s="407"/>
    </row>
    <row r="741" spans="1:84" s="627" customFormat="1" x14ac:dyDescent="0.3">
      <c r="A741" s="407"/>
      <c r="B741" s="401"/>
      <c r="C741" s="330"/>
      <c r="D741" s="209"/>
      <c r="E741" s="209"/>
      <c r="F741" s="209"/>
      <c r="G741" s="209"/>
      <c r="H741" s="209"/>
      <c r="I741" s="209"/>
      <c r="AP741" s="407"/>
      <c r="AQ741" s="407"/>
      <c r="BK741" s="407"/>
      <c r="BY741" s="407"/>
      <c r="BZ741" s="407"/>
      <c r="CA741" s="407"/>
      <c r="CB741" s="407"/>
      <c r="CC741" s="407"/>
      <c r="CD741" s="407"/>
      <c r="CE741" s="407"/>
      <c r="CF741" s="407"/>
    </row>
    <row r="742" spans="1:84" s="627" customFormat="1" x14ac:dyDescent="0.3">
      <c r="A742" s="407"/>
      <c r="B742" s="401"/>
      <c r="C742" s="330"/>
      <c r="D742" s="209"/>
      <c r="E742" s="209"/>
      <c r="F742" s="209"/>
      <c r="G742" s="209"/>
      <c r="H742" s="209"/>
      <c r="I742" s="209"/>
      <c r="AP742" s="407"/>
      <c r="AQ742" s="407"/>
      <c r="BK742" s="407"/>
      <c r="BY742" s="407"/>
      <c r="BZ742" s="407"/>
      <c r="CA742" s="407"/>
      <c r="CB742" s="407"/>
      <c r="CC742" s="407"/>
      <c r="CD742" s="407"/>
      <c r="CE742" s="407"/>
      <c r="CF742" s="407"/>
    </row>
    <row r="743" spans="1:84" s="627" customFormat="1" x14ac:dyDescent="0.3">
      <c r="A743" s="407"/>
      <c r="B743" s="401"/>
      <c r="C743" s="330"/>
      <c r="D743" s="209"/>
      <c r="E743" s="209"/>
      <c r="F743" s="209"/>
      <c r="G743" s="209"/>
      <c r="H743" s="209"/>
      <c r="I743" s="209"/>
      <c r="AP743" s="407"/>
      <c r="AQ743" s="407"/>
      <c r="BK743" s="407"/>
      <c r="BY743" s="407"/>
      <c r="BZ743" s="407"/>
      <c r="CA743" s="407"/>
      <c r="CB743" s="407"/>
      <c r="CC743" s="407"/>
      <c r="CD743" s="407"/>
      <c r="CE743" s="407"/>
      <c r="CF743" s="407"/>
    </row>
    <row r="744" spans="1:84" s="627" customFormat="1" x14ac:dyDescent="0.3">
      <c r="A744" s="407"/>
      <c r="B744" s="401"/>
      <c r="C744" s="330"/>
      <c r="D744" s="209"/>
      <c r="E744" s="209"/>
      <c r="F744" s="209"/>
      <c r="G744" s="209"/>
      <c r="H744" s="209"/>
      <c r="I744" s="209"/>
      <c r="AP744" s="407"/>
      <c r="AQ744" s="407"/>
      <c r="BK744" s="407"/>
      <c r="BY744" s="407"/>
      <c r="BZ744" s="407"/>
      <c r="CA744" s="407"/>
      <c r="CB744" s="407"/>
      <c r="CC744" s="407"/>
      <c r="CD744" s="407"/>
      <c r="CE744" s="407"/>
      <c r="CF744" s="407"/>
    </row>
    <row r="745" spans="1:84" s="627" customFormat="1" x14ac:dyDescent="0.3">
      <c r="A745" s="407"/>
      <c r="B745" s="401"/>
      <c r="C745" s="330"/>
      <c r="D745" s="209"/>
      <c r="E745" s="209"/>
      <c r="F745" s="209"/>
      <c r="G745" s="209"/>
      <c r="H745" s="209"/>
      <c r="I745" s="209"/>
      <c r="AP745" s="407"/>
      <c r="AQ745" s="407"/>
      <c r="BK745" s="407"/>
      <c r="BY745" s="407"/>
      <c r="BZ745" s="407"/>
      <c r="CA745" s="407"/>
      <c r="CB745" s="407"/>
      <c r="CC745" s="407"/>
      <c r="CD745" s="407"/>
      <c r="CE745" s="407"/>
      <c r="CF745" s="407"/>
    </row>
    <row r="746" spans="1:84" s="627" customFormat="1" x14ac:dyDescent="0.3">
      <c r="A746" s="407"/>
      <c r="B746" s="401"/>
      <c r="C746" s="330"/>
      <c r="D746" s="209"/>
      <c r="E746" s="209"/>
      <c r="F746" s="209"/>
      <c r="G746" s="209"/>
      <c r="H746" s="209"/>
      <c r="I746" s="209"/>
      <c r="AP746" s="407"/>
      <c r="AQ746" s="407"/>
      <c r="BK746" s="407"/>
      <c r="BY746" s="407"/>
      <c r="BZ746" s="407"/>
      <c r="CA746" s="407"/>
      <c r="CB746" s="407"/>
      <c r="CC746" s="407"/>
      <c r="CD746" s="407"/>
      <c r="CE746" s="407"/>
      <c r="CF746" s="407"/>
    </row>
    <row r="747" spans="1:84" s="627" customFormat="1" x14ac:dyDescent="0.3">
      <c r="A747" s="407"/>
      <c r="B747" s="401"/>
      <c r="C747" s="330"/>
      <c r="D747" s="209"/>
      <c r="E747" s="209"/>
      <c r="F747" s="209"/>
      <c r="G747" s="209"/>
      <c r="H747" s="209"/>
      <c r="I747" s="209"/>
      <c r="AP747" s="407"/>
      <c r="AQ747" s="407"/>
      <c r="BK747" s="407"/>
      <c r="BY747" s="407"/>
      <c r="BZ747" s="407"/>
      <c r="CA747" s="407"/>
      <c r="CB747" s="407"/>
      <c r="CC747" s="407"/>
      <c r="CD747" s="407"/>
      <c r="CE747" s="407"/>
      <c r="CF747" s="407"/>
    </row>
    <row r="748" spans="1:84" s="627" customFormat="1" x14ac:dyDescent="0.3">
      <c r="A748" s="407"/>
      <c r="B748" s="401"/>
      <c r="C748" s="330"/>
      <c r="D748" s="209"/>
      <c r="E748" s="209"/>
      <c r="F748" s="209"/>
      <c r="G748" s="209"/>
      <c r="H748" s="209"/>
      <c r="I748" s="209"/>
      <c r="AP748" s="407"/>
      <c r="AQ748" s="407"/>
      <c r="BK748" s="407"/>
      <c r="BY748" s="407"/>
      <c r="BZ748" s="407"/>
      <c r="CA748" s="407"/>
      <c r="CB748" s="407"/>
      <c r="CC748" s="407"/>
      <c r="CD748" s="407"/>
      <c r="CE748" s="407"/>
      <c r="CF748" s="407"/>
    </row>
    <row r="749" spans="1:84" s="627" customFormat="1" x14ac:dyDescent="0.3">
      <c r="A749" s="407"/>
      <c r="B749" s="401"/>
      <c r="C749" s="330"/>
      <c r="D749" s="209"/>
      <c r="E749" s="209"/>
      <c r="F749" s="209"/>
      <c r="G749" s="209"/>
      <c r="H749" s="209"/>
      <c r="I749" s="209"/>
      <c r="AP749" s="407"/>
      <c r="AQ749" s="407"/>
      <c r="BK749" s="407"/>
      <c r="BY749" s="407"/>
      <c r="BZ749" s="407"/>
      <c r="CA749" s="407"/>
      <c r="CB749" s="407"/>
      <c r="CC749" s="407"/>
      <c r="CD749" s="407"/>
      <c r="CE749" s="407"/>
      <c r="CF749" s="407"/>
    </row>
    <row r="750" spans="1:84" s="627" customFormat="1" x14ac:dyDescent="0.3">
      <c r="A750" s="407"/>
      <c r="B750" s="401"/>
      <c r="C750" s="330"/>
      <c r="D750" s="209"/>
      <c r="E750" s="209"/>
      <c r="F750" s="209"/>
      <c r="G750" s="209"/>
      <c r="H750" s="209"/>
      <c r="I750" s="209"/>
      <c r="AP750" s="407"/>
      <c r="AQ750" s="407"/>
      <c r="BK750" s="407"/>
      <c r="BY750" s="407"/>
      <c r="BZ750" s="407"/>
      <c r="CA750" s="407"/>
      <c r="CB750" s="407"/>
      <c r="CC750" s="407"/>
      <c r="CD750" s="407"/>
      <c r="CE750" s="407"/>
      <c r="CF750" s="407"/>
    </row>
    <row r="751" spans="1:84" s="627" customFormat="1" x14ac:dyDescent="0.3">
      <c r="A751" s="407"/>
      <c r="B751" s="401"/>
      <c r="C751" s="330"/>
      <c r="D751" s="209"/>
      <c r="E751" s="209"/>
      <c r="F751" s="209"/>
      <c r="G751" s="209"/>
      <c r="H751" s="209"/>
      <c r="I751" s="209"/>
      <c r="AP751" s="407"/>
      <c r="AQ751" s="407"/>
      <c r="BK751" s="407"/>
      <c r="BY751" s="407"/>
      <c r="BZ751" s="407"/>
      <c r="CA751" s="407"/>
      <c r="CB751" s="407"/>
      <c r="CC751" s="407"/>
      <c r="CD751" s="407"/>
      <c r="CE751" s="407"/>
      <c r="CF751" s="407"/>
    </row>
    <row r="752" spans="1:84" s="627" customFormat="1" x14ac:dyDescent="0.3">
      <c r="A752" s="407"/>
      <c r="B752" s="401"/>
      <c r="C752" s="330"/>
      <c r="D752" s="209"/>
      <c r="E752" s="209"/>
      <c r="F752" s="209"/>
      <c r="G752" s="209"/>
      <c r="H752" s="209"/>
      <c r="I752" s="209"/>
      <c r="AP752" s="407"/>
      <c r="AQ752" s="407"/>
      <c r="BK752" s="407"/>
      <c r="BY752" s="407"/>
      <c r="BZ752" s="407"/>
      <c r="CA752" s="407"/>
      <c r="CB752" s="407"/>
      <c r="CC752" s="407"/>
      <c r="CD752" s="407"/>
      <c r="CE752" s="407"/>
      <c r="CF752" s="407"/>
    </row>
    <row r="753" spans="1:84" s="627" customFormat="1" x14ac:dyDescent="0.3">
      <c r="A753" s="407"/>
      <c r="B753" s="401"/>
      <c r="C753" s="330"/>
      <c r="D753" s="209"/>
      <c r="E753" s="209"/>
      <c r="F753" s="209"/>
      <c r="G753" s="209"/>
      <c r="H753" s="209"/>
      <c r="I753" s="209"/>
      <c r="AP753" s="407"/>
      <c r="AQ753" s="407"/>
      <c r="BK753" s="407"/>
      <c r="BY753" s="407"/>
      <c r="BZ753" s="407"/>
      <c r="CA753" s="407"/>
      <c r="CB753" s="407"/>
      <c r="CC753" s="407"/>
      <c r="CD753" s="407"/>
      <c r="CE753" s="407"/>
      <c r="CF753" s="407"/>
    </row>
    <row r="754" spans="1:84" s="627" customFormat="1" x14ac:dyDescent="0.3">
      <c r="A754" s="407"/>
      <c r="B754" s="401"/>
      <c r="C754" s="330"/>
      <c r="D754" s="209"/>
      <c r="E754" s="209"/>
      <c r="F754" s="209"/>
      <c r="G754" s="209"/>
      <c r="H754" s="209"/>
      <c r="I754" s="209"/>
      <c r="AP754" s="407"/>
      <c r="AQ754" s="407"/>
      <c r="BK754" s="407"/>
      <c r="BY754" s="407"/>
      <c r="BZ754" s="407"/>
      <c r="CA754" s="407"/>
      <c r="CB754" s="407"/>
      <c r="CC754" s="407"/>
      <c r="CD754" s="407"/>
      <c r="CE754" s="407"/>
      <c r="CF754" s="407"/>
    </row>
    <row r="755" spans="1:84" s="627" customFormat="1" x14ac:dyDescent="0.3">
      <c r="A755" s="407"/>
      <c r="B755" s="401"/>
      <c r="C755" s="330"/>
      <c r="D755" s="209"/>
      <c r="E755" s="209"/>
      <c r="F755" s="209"/>
      <c r="G755" s="209"/>
      <c r="H755" s="209"/>
      <c r="I755" s="209"/>
      <c r="AP755" s="407"/>
      <c r="AQ755" s="407"/>
      <c r="BK755" s="407"/>
      <c r="BY755" s="407"/>
      <c r="BZ755" s="407"/>
      <c r="CA755" s="407"/>
      <c r="CB755" s="407"/>
      <c r="CC755" s="407"/>
      <c r="CD755" s="407"/>
      <c r="CE755" s="407"/>
      <c r="CF755" s="407"/>
    </row>
    <row r="756" spans="1:84" s="627" customFormat="1" x14ac:dyDescent="0.3">
      <c r="A756" s="407"/>
      <c r="B756" s="401"/>
      <c r="C756" s="330"/>
      <c r="D756" s="209"/>
      <c r="E756" s="209"/>
      <c r="F756" s="209"/>
      <c r="G756" s="209"/>
      <c r="H756" s="209"/>
      <c r="I756" s="209"/>
      <c r="AP756" s="407"/>
      <c r="AQ756" s="407"/>
      <c r="BK756" s="407"/>
      <c r="BY756" s="407"/>
      <c r="BZ756" s="407"/>
      <c r="CA756" s="407"/>
      <c r="CB756" s="407"/>
      <c r="CC756" s="407"/>
      <c r="CD756" s="407"/>
      <c r="CE756" s="407"/>
      <c r="CF756" s="407"/>
    </row>
    <row r="757" spans="1:84" s="627" customFormat="1" x14ac:dyDescent="0.3">
      <c r="A757" s="407"/>
      <c r="B757" s="401"/>
      <c r="C757" s="330"/>
      <c r="D757" s="209"/>
      <c r="E757" s="209"/>
      <c r="F757" s="209"/>
      <c r="G757" s="209"/>
      <c r="H757" s="209"/>
      <c r="I757" s="209"/>
      <c r="AP757" s="407"/>
      <c r="AQ757" s="407"/>
      <c r="BK757" s="407"/>
      <c r="BY757" s="407"/>
      <c r="BZ757" s="407"/>
      <c r="CA757" s="407"/>
      <c r="CB757" s="407"/>
      <c r="CC757" s="407"/>
      <c r="CD757" s="407"/>
      <c r="CE757" s="407"/>
      <c r="CF757" s="407"/>
    </row>
    <row r="758" spans="1:84" s="627" customFormat="1" x14ac:dyDescent="0.3">
      <c r="A758" s="407"/>
      <c r="B758" s="401"/>
      <c r="C758" s="330"/>
      <c r="D758" s="209"/>
      <c r="E758" s="209"/>
      <c r="F758" s="209"/>
      <c r="G758" s="209"/>
      <c r="H758" s="209"/>
      <c r="I758" s="209"/>
      <c r="AP758" s="407"/>
      <c r="AQ758" s="407"/>
      <c r="BK758" s="407"/>
      <c r="BY758" s="407"/>
      <c r="BZ758" s="407"/>
      <c r="CA758" s="407"/>
      <c r="CB758" s="407"/>
      <c r="CC758" s="407"/>
      <c r="CD758" s="407"/>
      <c r="CE758" s="407"/>
      <c r="CF758" s="407"/>
    </row>
    <row r="759" spans="1:84" s="627" customFormat="1" x14ac:dyDescent="0.3">
      <c r="A759" s="407"/>
      <c r="B759" s="401"/>
      <c r="C759" s="330"/>
      <c r="D759" s="209"/>
      <c r="E759" s="209"/>
      <c r="F759" s="209"/>
      <c r="G759" s="209"/>
      <c r="H759" s="209"/>
      <c r="I759" s="209"/>
      <c r="AP759" s="407"/>
      <c r="AQ759" s="407"/>
      <c r="BK759" s="407"/>
      <c r="BY759" s="407"/>
      <c r="BZ759" s="407"/>
      <c r="CA759" s="407"/>
      <c r="CB759" s="407"/>
      <c r="CC759" s="407"/>
      <c r="CD759" s="407"/>
      <c r="CE759" s="407"/>
      <c r="CF759" s="407"/>
    </row>
    <row r="760" spans="1:84" s="627" customFormat="1" x14ac:dyDescent="0.3">
      <c r="A760" s="407"/>
      <c r="B760" s="401"/>
      <c r="C760" s="330"/>
      <c r="D760" s="209"/>
      <c r="E760" s="209"/>
      <c r="F760" s="209"/>
      <c r="G760" s="209"/>
      <c r="H760" s="209"/>
      <c r="I760" s="209"/>
      <c r="AP760" s="407"/>
      <c r="AQ760" s="407"/>
      <c r="BK760" s="407"/>
      <c r="BY760" s="407"/>
      <c r="BZ760" s="407"/>
      <c r="CA760" s="407"/>
      <c r="CB760" s="407"/>
      <c r="CC760" s="407"/>
      <c r="CD760" s="407"/>
      <c r="CE760" s="407"/>
      <c r="CF760" s="407"/>
    </row>
    <row r="761" spans="1:84" s="627" customFormat="1" x14ac:dyDescent="0.3">
      <c r="A761" s="407"/>
      <c r="B761" s="401"/>
      <c r="C761" s="330"/>
      <c r="D761" s="209"/>
      <c r="E761" s="209"/>
      <c r="F761" s="209"/>
      <c r="G761" s="209"/>
      <c r="H761" s="209"/>
      <c r="I761" s="209"/>
      <c r="AP761" s="407"/>
      <c r="AQ761" s="407"/>
      <c r="BK761" s="407"/>
      <c r="BY761" s="407"/>
      <c r="BZ761" s="407"/>
      <c r="CA761" s="407"/>
      <c r="CB761" s="407"/>
      <c r="CC761" s="407"/>
      <c r="CD761" s="407"/>
      <c r="CE761" s="407"/>
      <c r="CF761" s="407"/>
    </row>
    <row r="762" spans="1:84" s="627" customFormat="1" x14ac:dyDescent="0.3">
      <c r="A762" s="407"/>
      <c r="B762" s="401"/>
      <c r="C762" s="330"/>
      <c r="D762" s="209"/>
      <c r="E762" s="209"/>
      <c r="F762" s="209"/>
      <c r="G762" s="209"/>
      <c r="H762" s="209"/>
      <c r="I762" s="209"/>
      <c r="AP762" s="407"/>
      <c r="AQ762" s="407"/>
      <c r="BK762" s="407"/>
      <c r="BY762" s="407"/>
      <c r="BZ762" s="407"/>
      <c r="CA762" s="407"/>
      <c r="CB762" s="407"/>
      <c r="CC762" s="407"/>
      <c r="CD762" s="407"/>
      <c r="CE762" s="407"/>
      <c r="CF762" s="407"/>
    </row>
    <row r="763" spans="1:84" s="627" customFormat="1" x14ac:dyDescent="0.3">
      <c r="A763" s="407"/>
      <c r="B763" s="401"/>
      <c r="C763" s="330"/>
      <c r="D763" s="209"/>
      <c r="E763" s="209"/>
      <c r="F763" s="209"/>
      <c r="G763" s="209"/>
      <c r="H763" s="209"/>
      <c r="I763" s="209"/>
      <c r="AP763" s="407"/>
      <c r="AQ763" s="407"/>
      <c r="BK763" s="407"/>
      <c r="BY763" s="407"/>
      <c r="BZ763" s="407"/>
      <c r="CA763" s="407"/>
      <c r="CB763" s="407"/>
      <c r="CC763" s="407"/>
      <c r="CD763" s="407"/>
      <c r="CE763" s="407"/>
      <c r="CF763" s="407"/>
    </row>
    <row r="764" spans="1:84" s="627" customFormat="1" x14ac:dyDescent="0.3">
      <c r="A764" s="407"/>
      <c r="B764" s="401"/>
      <c r="C764" s="330"/>
      <c r="D764" s="209"/>
      <c r="E764" s="209"/>
      <c r="F764" s="209"/>
      <c r="G764" s="209"/>
      <c r="H764" s="209"/>
      <c r="I764" s="209"/>
      <c r="AP764" s="407"/>
      <c r="AQ764" s="407"/>
      <c r="BK764" s="407"/>
      <c r="BY764" s="407"/>
      <c r="BZ764" s="407"/>
      <c r="CA764" s="407"/>
      <c r="CB764" s="407"/>
      <c r="CC764" s="407"/>
      <c r="CD764" s="407"/>
      <c r="CE764" s="407"/>
      <c r="CF764" s="407"/>
    </row>
    <row r="765" spans="1:84" s="627" customFormat="1" x14ac:dyDescent="0.3">
      <c r="A765" s="407"/>
      <c r="B765" s="401"/>
      <c r="C765" s="330"/>
      <c r="D765" s="209"/>
      <c r="E765" s="209"/>
      <c r="F765" s="209"/>
      <c r="G765" s="209"/>
      <c r="H765" s="209"/>
      <c r="I765" s="209"/>
      <c r="AP765" s="407"/>
      <c r="AQ765" s="407"/>
      <c r="BK765" s="407"/>
      <c r="BY765" s="407"/>
      <c r="BZ765" s="407"/>
      <c r="CA765" s="407"/>
      <c r="CB765" s="407"/>
      <c r="CC765" s="407"/>
      <c r="CD765" s="407"/>
      <c r="CE765" s="407"/>
      <c r="CF765" s="407"/>
    </row>
    <row r="766" spans="1:84" s="627" customFormat="1" x14ac:dyDescent="0.3">
      <c r="A766" s="407"/>
      <c r="B766" s="401"/>
      <c r="C766" s="330"/>
      <c r="D766" s="209"/>
      <c r="E766" s="209"/>
      <c r="F766" s="209"/>
      <c r="G766" s="209"/>
      <c r="H766" s="209"/>
      <c r="I766" s="209"/>
      <c r="AP766" s="407"/>
      <c r="AQ766" s="407"/>
      <c r="BK766" s="407"/>
      <c r="BY766" s="407"/>
      <c r="BZ766" s="407"/>
      <c r="CA766" s="407"/>
      <c r="CB766" s="407"/>
      <c r="CC766" s="407"/>
      <c r="CD766" s="407"/>
      <c r="CE766" s="407"/>
      <c r="CF766" s="407"/>
    </row>
    <row r="767" spans="1:84" s="627" customFormat="1" x14ac:dyDescent="0.3">
      <c r="A767" s="407"/>
      <c r="B767" s="401"/>
      <c r="C767" s="330"/>
      <c r="D767" s="209"/>
      <c r="E767" s="209"/>
      <c r="F767" s="209"/>
      <c r="G767" s="209"/>
      <c r="H767" s="209"/>
      <c r="I767" s="209"/>
      <c r="AP767" s="407"/>
      <c r="AQ767" s="407"/>
      <c r="BK767" s="407"/>
      <c r="BY767" s="407"/>
      <c r="BZ767" s="407"/>
      <c r="CA767" s="407"/>
      <c r="CB767" s="407"/>
      <c r="CC767" s="407"/>
      <c r="CD767" s="407"/>
      <c r="CE767" s="407"/>
      <c r="CF767" s="407"/>
    </row>
    <row r="768" spans="1:84" s="627" customFormat="1" x14ac:dyDescent="0.3">
      <c r="A768" s="407"/>
      <c r="B768" s="401"/>
      <c r="C768" s="330"/>
      <c r="D768" s="209"/>
      <c r="E768" s="209"/>
      <c r="F768" s="209"/>
      <c r="G768" s="209"/>
      <c r="H768" s="209"/>
      <c r="I768" s="209"/>
      <c r="AP768" s="407"/>
      <c r="AQ768" s="407"/>
      <c r="BK768" s="407"/>
      <c r="BY768" s="407"/>
      <c r="BZ768" s="407"/>
      <c r="CA768" s="407"/>
      <c r="CB768" s="407"/>
      <c r="CC768" s="407"/>
      <c r="CD768" s="407"/>
      <c r="CE768" s="407"/>
      <c r="CF768" s="407"/>
    </row>
    <row r="769" spans="1:84" s="627" customFormat="1" x14ac:dyDescent="0.3">
      <c r="A769" s="407"/>
      <c r="B769" s="401"/>
      <c r="C769" s="330"/>
      <c r="D769" s="209"/>
      <c r="E769" s="209"/>
      <c r="F769" s="209"/>
      <c r="G769" s="209"/>
      <c r="H769" s="209"/>
      <c r="I769" s="209"/>
      <c r="AP769" s="407"/>
      <c r="AQ769" s="407"/>
      <c r="BK769" s="407"/>
      <c r="BY769" s="407"/>
      <c r="BZ769" s="407"/>
      <c r="CA769" s="407"/>
      <c r="CB769" s="407"/>
      <c r="CC769" s="407"/>
      <c r="CD769" s="407"/>
      <c r="CE769" s="407"/>
      <c r="CF769" s="407"/>
    </row>
    <row r="770" spans="1:84" s="627" customFormat="1" x14ac:dyDescent="0.3">
      <c r="A770" s="407"/>
      <c r="B770" s="401"/>
      <c r="C770" s="330"/>
      <c r="D770" s="209"/>
      <c r="E770" s="209"/>
      <c r="F770" s="209"/>
      <c r="G770" s="209"/>
      <c r="H770" s="209"/>
      <c r="I770" s="209"/>
      <c r="AP770" s="407"/>
      <c r="AQ770" s="407"/>
      <c r="BK770" s="407"/>
      <c r="BY770" s="407"/>
      <c r="BZ770" s="407"/>
      <c r="CA770" s="407"/>
      <c r="CB770" s="407"/>
      <c r="CC770" s="407"/>
      <c r="CD770" s="407"/>
      <c r="CE770" s="407"/>
      <c r="CF770" s="407"/>
    </row>
    <row r="771" spans="1:84" s="627" customFormat="1" x14ac:dyDescent="0.3">
      <c r="A771" s="407"/>
      <c r="B771" s="401"/>
      <c r="C771" s="330"/>
      <c r="D771" s="209"/>
      <c r="E771" s="209"/>
      <c r="F771" s="209"/>
      <c r="G771" s="209"/>
      <c r="H771" s="209"/>
      <c r="I771" s="209"/>
      <c r="AP771" s="407"/>
      <c r="AQ771" s="407"/>
      <c r="BK771" s="407"/>
      <c r="BY771" s="407"/>
      <c r="BZ771" s="407"/>
      <c r="CA771" s="407"/>
      <c r="CB771" s="407"/>
      <c r="CC771" s="407"/>
      <c r="CD771" s="407"/>
      <c r="CE771" s="407"/>
      <c r="CF771" s="407"/>
    </row>
    <row r="772" spans="1:84" s="627" customFormat="1" x14ac:dyDescent="0.3">
      <c r="A772" s="407"/>
      <c r="B772" s="401"/>
      <c r="C772" s="330"/>
      <c r="D772" s="209"/>
      <c r="E772" s="209"/>
      <c r="F772" s="209"/>
      <c r="G772" s="209"/>
      <c r="H772" s="209"/>
      <c r="I772" s="209"/>
      <c r="AP772" s="407"/>
      <c r="AQ772" s="407"/>
      <c r="BK772" s="407"/>
      <c r="BY772" s="407"/>
      <c r="BZ772" s="407"/>
      <c r="CA772" s="407"/>
      <c r="CB772" s="407"/>
      <c r="CC772" s="407"/>
      <c r="CD772" s="407"/>
      <c r="CE772" s="407"/>
      <c r="CF772" s="407"/>
    </row>
    <row r="773" spans="1:84" s="627" customFormat="1" x14ac:dyDescent="0.3">
      <c r="A773" s="407"/>
      <c r="B773" s="401"/>
      <c r="C773" s="330"/>
      <c r="D773" s="209"/>
      <c r="E773" s="209"/>
      <c r="F773" s="209"/>
      <c r="G773" s="209"/>
      <c r="H773" s="209"/>
      <c r="I773" s="209"/>
      <c r="AP773" s="407"/>
      <c r="AQ773" s="407"/>
      <c r="BK773" s="407"/>
      <c r="BY773" s="407"/>
      <c r="BZ773" s="407"/>
      <c r="CA773" s="407"/>
      <c r="CB773" s="407"/>
      <c r="CC773" s="407"/>
      <c r="CD773" s="407"/>
      <c r="CE773" s="407"/>
      <c r="CF773" s="407"/>
    </row>
    <row r="774" spans="1:84" s="627" customFormat="1" x14ac:dyDescent="0.3">
      <c r="A774" s="407"/>
      <c r="B774" s="401"/>
      <c r="C774" s="330"/>
      <c r="D774" s="209"/>
      <c r="E774" s="209"/>
      <c r="F774" s="209"/>
      <c r="G774" s="209"/>
      <c r="H774" s="209"/>
      <c r="I774" s="209"/>
      <c r="AP774" s="407"/>
      <c r="AQ774" s="407"/>
      <c r="BK774" s="407"/>
      <c r="BY774" s="407"/>
      <c r="BZ774" s="407"/>
      <c r="CA774" s="407"/>
      <c r="CB774" s="407"/>
      <c r="CC774" s="407"/>
      <c r="CD774" s="407"/>
      <c r="CE774" s="407"/>
      <c r="CF774" s="407"/>
    </row>
    <row r="775" spans="1:84" s="627" customFormat="1" x14ac:dyDescent="0.3">
      <c r="A775" s="407"/>
      <c r="B775" s="401"/>
      <c r="C775" s="330"/>
      <c r="D775" s="209"/>
      <c r="E775" s="209"/>
      <c r="F775" s="209"/>
      <c r="G775" s="209"/>
      <c r="H775" s="209"/>
      <c r="I775" s="209"/>
      <c r="AP775" s="407"/>
      <c r="AQ775" s="407"/>
      <c r="BK775" s="407"/>
      <c r="BY775" s="407"/>
      <c r="BZ775" s="407"/>
      <c r="CA775" s="407"/>
      <c r="CB775" s="407"/>
      <c r="CC775" s="407"/>
      <c r="CD775" s="407"/>
      <c r="CE775" s="407"/>
      <c r="CF775" s="407"/>
    </row>
    <row r="776" spans="1:84" s="627" customFormat="1" x14ac:dyDescent="0.3">
      <c r="A776" s="407"/>
      <c r="B776" s="401"/>
      <c r="C776" s="330"/>
      <c r="D776" s="209"/>
      <c r="E776" s="209"/>
      <c r="F776" s="209"/>
      <c r="G776" s="209"/>
      <c r="H776" s="209"/>
      <c r="I776" s="209"/>
      <c r="AP776" s="407"/>
      <c r="AQ776" s="407"/>
      <c r="BK776" s="407"/>
      <c r="BY776" s="407"/>
      <c r="BZ776" s="407"/>
      <c r="CA776" s="407"/>
      <c r="CB776" s="407"/>
      <c r="CC776" s="407"/>
      <c r="CD776" s="407"/>
      <c r="CE776" s="407"/>
      <c r="CF776" s="407"/>
    </row>
    <row r="777" spans="1:84" s="627" customFormat="1" x14ac:dyDescent="0.3">
      <c r="A777" s="407"/>
      <c r="B777" s="401"/>
      <c r="C777" s="330"/>
      <c r="D777" s="209"/>
      <c r="E777" s="209"/>
      <c r="F777" s="209"/>
      <c r="G777" s="209"/>
      <c r="H777" s="209"/>
      <c r="I777" s="209"/>
      <c r="AP777" s="407"/>
      <c r="AQ777" s="407"/>
      <c r="BK777" s="407"/>
      <c r="BY777" s="407"/>
      <c r="BZ777" s="407"/>
      <c r="CA777" s="407"/>
      <c r="CB777" s="407"/>
      <c r="CC777" s="407"/>
      <c r="CD777" s="407"/>
      <c r="CE777" s="407"/>
      <c r="CF777" s="407"/>
    </row>
    <row r="778" spans="1:84" s="627" customFormat="1" x14ac:dyDescent="0.3">
      <c r="A778" s="407"/>
      <c r="B778" s="401"/>
      <c r="C778" s="330"/>
      <c r="D778" s="209"/>
      <c r="E778" s="209"/>
      <c r="F778" s="209"/>
      <c r="G778" s="209"/>
      <c r="H778" s="209"/>
      <c r="I778" s="209"/>
      <c r="AP778" s="407"/>
      <c r="AQ778" s="407"/>
      <c r="BK778" s="407"/>
      <c r="BY778" s="407"/>
      <c r="BZ778" s="407"/>
      <c r="CA778" s="407"/>
      <c r="CB778" s="407"/>
      <c r="CC778" s="407"/>
      <c r="CD778" s="407"/>
      <c r="CE778" s="407"/>
      <c r="CF778" s="407"/>
    </row>
    <row r="779" spans="1:84" s="627" customFormat="1" x14ac:dyDescent="0.3">
      <c r="A779" s="407"/>
      <c r="B779" s="401"/>
      <c r="C779" s="330"/>
      <c r="D779" s="209"/>
      <c r="E779" s="209"/>
      <c r="F779" s="209"/>
      <c r="G779" s="209"/>
      <c r="H779" s="209"/>
      <c r="I779" s="209"/>
      <c r="AP779" s="407"/>
      <c r="AQ779" s="407"/>
      <c r="BK779" s="407"/>
      <c r="BY779" s="407"/>
      <c r="BZ779" s="407"/>
      <c r="CA779" s="407"/>
      <c r="CB779" s="407"/>
      <c r="CC779" s="407"/>
      <c r="CD779" s="407"/>
      <c r="CE779" s="407"/>
      <c r="CF779" s="407"/>
    </row>
    <row r="780" spans="1:84" s="627" customFormat="1" x14ac:dyDescent="0.3">
      <c r="A780" s="407"/>
      <c r="B780" s="401"/>
      <c r="C780" s="330"/>
      <c r="D780" s="209"/>
      <c r="E780" s="209"/>
      <c r="F780" s="209"/>
      <c r="G780" s="209"/>
      <c r="H780" s="209"/>
      <c r="I780" s="209"/>
      <c r="AP780" s="407"/>
      <c r="AQ780" s="407"/>
      <c r="BK780" s="407"/>
      <c r="BY780" s="407"/>
      <c r="BZ780" s="407"/>
      <c r="CA780" s="407"/>
      <c r="CB780" s="407"/>
      <c r="CC780" s="407"/>
      <c r="CD780" s="407"/>
      <c r="CE780" s="407"/>
      <c r="CF780" s="407"/>
    </row>
    <row r="781" spans="1:84" s="627" customFormat="1" x14ac:dyDescent="0.3">
      <c r="A781" s="407"/>
      <c r="B781" s="401"/>
      <c r="C781" s="330"/>
      <c r="D781" s="209"/>
      <c r="E781" s="209"/>
      <c r="F781" s="209"/>
      <c r="G781" s="209"/>
      <c r="H781" s="209"/>
      <c r="I781" s="209"/>
      <c r="AP781" s="407"/>
      <c r="AQ781" s="407"/>
      <c r="BK781" s="407"/>
      <c r="BY781" s="407"/>
      <c r="BZ781" s="407"/>
      <c r="CA781" s="407"/>
      <c r="CB781" s="407"/>
      <c r="CC781" s="407"/>
      <c r="CD781" s="407"/>
      <c r="CE781" s="407"/>
      <c r="CF781" s="407"/>
    </row>
    <row r="782" spans="1:84" s="627" customFormat="1" x14ac:dyDescent="0.3">
      <c r="A782" s="407"/>
      <c r="B782" s="401"/>
      <c r="C782" s="330"/>
      <c r="D782" s="209"/>
      <c r="E782" s="209"/>
      <c r="F782" s="209"/>
      <c r="G782" s="209"/>
      <c r="H782" s="209"/>
      <c r="I782" s="209"/>
      <c r="AP782" s="407"/>
      <c r="AQ782" s="407"/>
      <c r="BK782" s="407"/>
      <c r="BY782" s="407"/>
      <c r="BZ782" s="407"/>
      <c r="CA782" s="407"/>
      <c r="CB782" s="407"/>
      <c r="CC782" s="407"/>
      <c r="CD782" s="407"/>
      <c r="CE782" s="407"/>
      <c r="CF782" s="407"/>
    </row>
    <row r="783" spans="1:84" s="627" customFormat="1" x14ac:dyDescent="0.3">
      <c r="A783" s="407"/>
      <c r="B783" s="401"/>
      <c r="C783" s="330"/>
      <c r="D783" s="209"/>
      <c r="E783" s="209"/>
      <c r="F783" s="209"/>
      <c r="G783" s="209"/>
      <c r="H783" s="209"/>
      <c r="I783" s="209"/>
      <c r="AP783" s="407"/>
      <c r="AQ783" s="407"/>
      <c r="BK783" s="407"/>
      <c r="BY783" s="407"/>
      <c r="BZ783" s="407"/>
      <c r="CA783" s="407"/>
      <c r="CB783" s="407"/>
      <c r="CC783" s="407"/>
      <c r="CD783" s="407"/>
      <c r="CE783" s="407"/>
      <c r="CF783" s="407"/>
    </row>
    <row r="784" spans="1:84" s="627" customFormat="1" x14ac:dyDescent="0.3">
      <c r="A784" s="407"/>
      <c r="B784" s="401"/>
      <c r="C784" s="330"/>
      <c r="D784" s="209"/>
      <c r="E784" s="209"/>
      <c r="F784" s="209"/>
      <c r="G784" s="209"/>
      <c r="H784" s="209"/>
      <c r="I784" s="209"/>
      <c r="AP784" s="407"/>
      <c r="AQ784" s="407"/>
      <c r="BK784" s="407"/>
      <c r="BY784" s="407"/>
      <c r="BZ784" s="407"/>
      <c r="CA784" s="407"/>
      <c r="CB784" s="407"/>
      <c r="CC784" s="407"/>
      <c r="CD784" s="407"/>
      <c r="CE784" s="407"/>
      <c r="CF784" s="407"/>
    </row>
    <row r="785" spans="1:84" s="627" customFormat="1" x14ac:dyDescent="0.3">
      <c r="A785" s="407"/>
      <c r="B785" s="401"/>
      <c r="C785" s="330"/>
      <c r="D785" s="209"/>
      <c r="E785" s="209"/>
      <c r="F785" s="209"/>
      <c r="G785" s="209"/>
      <c r="H785" s="209"/>
      <c r="I785" s="209"/>
      <c r="AP785" s="407"/>
      <c r="AQ785" s="407"/>
      <c r="BK785" s="407"/>
      <c r="BY785" s="407"/>
      <c r="BZ785" s="407"/>
      <c r="CA785" s="407"/>
      <c r="CB785" s="407"/>
      <c r="CC785" s="407"/>
      <c r="CD785" s="407"/>
      <c r="CE785" s="407"/>
      <c r="CF785" s="407"/>
    </row>
    <row r="786" spans="1:84" s="627" customFormat="1" x14ac:dyDescent="0.3">
      <c r="A786" s="407"/>
      <c r="B786" s="401"/>
      <c r="C786" s="330"/>
      <c r="D786" s="209"/>
      <c r="E786" s="209"/>
      <c r="F786" s="209"/>
      <c r="G786" s="209"/>
      <c r="H786" s="209"/>
      <c r="I786" s="209"/>
      <c r="AP786" s="407"/>
      <c r="AQ786" s="407"/>
      <c r="BK786" s="407"/>
      <c r="BY786" s="407"/>
      <c r="BZ786" s="407"/>
      <c r="CA786" s="407"/>
      <c r="CB786" s="407"/>
      <c r="CC786" s="407"/>
      <c r="CD786" s="407"/>
      <c r="CE786" s="407"/>
      <c r="CF786" s="407"/>
    </row>
    <row r="787" spans="1:84" s="627" customFormat="1" x14ac:dyDescent="0.3">
      <c r="A787" s="407"/>
      <c r="B787" s="401"/>
      <c r="C787" s="330"/>
      <c r="D787" s="209"/>
      <c r="E787" s="209"/>
      <c r="F787" s="209"/>
      <c r="G787" s="209"/>
      <c r="H787" s="209"/>
      <c r="I787" s="209"/>
      <c r="AP787" s="407"/>
      <c r="AQ787" s="407"/>
      <c r="BK787" s="407"/>
      <c r="BY787" s="407"/>
      <c r="BZ787" s="407"/>
      <c r="CA787" s="407"/>
      <c r="CB787" s="407"/>
      <c r="CC787" s="407"/>
      <c r="CD787" s="407"/>
      <c r="CE787" s="407"/>
      <c r="CF787" s="407"/>
    </row>
    <row r="788" spans="1:84" s="627" customFormat="1" x14ac:dyDescent="0.3">
      <c r="A788" s="407"/>
      <c r="B788" s="401"/>
      <c r="C788" s="330"/>
      <c r="D788" s="209"/>
      <c r="E788" s="209"/>
      <c r="F788" s="209"/>
      <c r="G788" s="209"/>
      <c r="H788" s="209"/>
      <c r="I788" s="209"/>
      <c r="AP788" s="407"/>
      <c r="AQ788" s="407"/>
      <c r="BK788" s="407"/>
      <c r="BY788" s="407"/>
      <c r="BZ788" s="407"/>
      <c r="CA788" s="407"/>
      <c r="CB788" s="407"/>
      <c r="CC788" s="407"/>
      <c r="CD788" s="407"/>
      <c r="CE788" s="407"/>
      <c r="CF788" s="407"/>
    </row>
    <row r="789" spans="1:84" s="627" customFormat="1" x14ac:dyDescent="0.3">
      <c r="A789" s="407"/>
      <c r="B789" s="401"/>
      <c r="C789" s="330"/>
      <c r="D789" s="209"/>
      <c r="E789" s="209"/>
      <c r="F789" s="209"/>
      <c r="G789" s="209"/>
      <c r="H789" s="209"/>
      <c r="I789" s="209"/>
      <c r="AP789" s="407"/>
      <c r="AQ789" s="407"/>
      <c r="BK789" s="407"/>
      <c r="BY789" s="407"/>
      <c r="BZ789" s="407"/>
      <c r="CA789" s="407"/>
      <c r="CB789" s="407"/>
      <c r="CC789" s="407"/>
      <c r="CD789" s="407"/>
      <c r="CE789" s="407"/>
      <c r="CF789" s="407"/>
    </row>
    <row r="790" spans="1:84" s="627" customFormat="1" x14ac:dyDescent="0.3">
      <c r="A790" s="407"/>
      <c r="B790" s="401"/>
      <c r="C790" s="330"/>
      <c r="D790" s="209"/>
      <c r="E790" s="209"/>
      <c r="F790" s="209"/>
      <c r="G790" s="209"/>
      <c r="H790" s="209"/>
      <c r="I790" s="209"/>
      <c r="AP790" s="407"/>
      <c r="AQ790" s="407"/>
      <c r="BK790" s="407"/>
      <c r="BY790" s="407"/>
      <c r="BZ790" s="407"/>
      <c r="CA790" s="407"/>
      <c r="CB790" s="407"/>
      <c r="CC790" s="407"/>
      <c r="CD790" s="407"/>
      <c r="CE790" s="407"/>
      <c r="CF790" s="407"/>
    </row>
    <row r="791" spans="1:84" s="627" customFormat="1" x14ac:dyDescent="0.3">
      <c r="A791" s="407"/>
      <c r="B791" s="401"/>
      <c r="C791" s="330"/>
      <c r="D791" s="209"/>
      <c r="E791" s="209"/>
      <c r="F791" s="209"/>
      <c r="G791" s="209"/>
      <c r="H791" s="209"/>
      <c r="I791" s="209"/>
      <c r="AP791" s="407"/>
      <c r="AQ791" s="407"/>
      <c r="BK791" s="407"/>
      <c r="BY791" s="407"/>
      <c r="BZ791" s="407"/>
      <c r="CA791" s="407"/>
      <c r="CB791" s="407"/>
      <c r="CC791" s="407"/>
      <c r="CD791" s="407"/>
      <c r="CE791" s="407"/>
      <c r="CF791" s="407"/>
    </row>
    <row r="792" spans="1:84" s="627" customFormat="1" x14ac:dyDescent="0.3">
      <c r="A792" s="407"/>
      <c r="B792" s="401"/>
      <c r="C792" s="330"/>
      <c r="D792" s="209"/>
      <c r="E792" s="209"/>
      <c r="F792" s="209"/>
      <c r="G792" s="209"/>
      <c r="H792" s="209"/>
      <c r="I792" s="209"/>
      <c r="AP792" s="407"/>
      <c r="AQ792" s="407"/>
      <c r="BK792" s="407"/>
      <c r="BY792" s="407"/>
      <c r="BZ792" s="407"/>
      <c r="CA792" s="407"/>
      <c r="CB792" s="407"/>
      <c r="CC792" s="407"/>
      <c r="CD792" s="407"/>
      <c r="CE792" s="407"/>
      <c r="CF792" s="407"/>
    </row>
    <row r="793" spans="1:84" s="627" customFormat="1" x14ac:dyDescent="0.3">
      <c r="A793" s="407"/>
      <c r="B793" s="401"/>
      <c r="C793" s="330"/>
      <c r="D793" s="209"/>
      <c r="E793" s="209"/>
      <c r="F793" s="209"/>
      <c r="G793" s="209"/>
      <c r="H793" s="209"/>
      <c r="I793" s="209"/>
      <c r="AP793" s="407"/>
      <c r="AQ793" s="407"/>
      <c r="BK793" s="407"/>
      <c r="BY793" s="407"/>
      <c r="BZ793" s="407"/>
      <c r="CA793" s="407"/>
      <c r="CB793" s="407"/>
      <c r="CC793" s="407"/>
      <c r="CD793" s="407"/>
      <c r="CE793" s="407"/>
      <c r="CF793" s="407"/>
    </row>
    <row r="794" spans="1:84" s="627" customFormat="1" x14ac:dyDescent="0.3">
      <c r="A794" s="407"/>
      <c r="B794" s="401"/>
      <c r="C794" s="330"/>
      <c r="D794" s="209"/>
      <c r="E794" s="209"/>
      <c r="F794" s="209"/>
      <c r="G794" s="209"/>
      <c r="H794" s="209"/>
      <c r="I794" s="209"/>
      <c r="AP794" s="407"/>
      <c r="AQ794" s="407"/>
      <c r="BK794" s="407"/>
      <c r="BY794" s="407"/>
      <c r="BZ794" s="407"/>
      <c r="CA794" s="407"/>
      <c r="CB794" s="407"/>
      <c r="CC794" s="407"/>
      <c r="CD794" s="407"/>
      <c r="CE794" s="407"/>
      <c r="CF794" s="407"/>
    </row>
    <row r="795" spans="1:84" s="627" customFormat="1" x14ac:dyDescent="0.3">
      <c r="A795" s="407"/>
      <c r="B795" s="401"/>
      <c r="C795" s="330"/>
      <c r="D795" s="209"/>
      <c r="E795" s="209"/>
      <c r="F795" s="209"/>
      <c r="G795" s="209"/>
      <c r="H795" s="209"/>
      <c r="I795" s="209"/>
      <c r="AP795" s="407"/>
      <c r="AQ795" s="407"/>
      <c r="BK795" s="407"/>
      <c r="BY795" s="407"/>
      <c r="BZ795" s="407"/>
      <c r="CA795" s="407"/>
      <c r="CB795" s="407"/>
      <c r="CC795" s="407"/>
      <c r="CD795" s="407"/>
      <c r="CE795" s="407"/>
      <c r="CF795" s="407"/>
    </row>
    <row r="796" spans="1:84" s="627" customFormat="1" x14ac:dyDescent="0.3">
      <c r="A796" s="407"/>
      <c r="B796" s="401"/>
      <c r="C796" s="330"/>
      <c r="D796" s="209"/>
      <c r="E796" s="209"/>
      <c r="F796" s="209"/>
      <c r="G796" s="209"/>
      <c r="H796" s="209"/>
      <c r="I796" s="209"/>
      <c r="AP796" s="407"/>
      <c r="AQ796" s="407"/>
      <c r="BK796" s="407"/>
      <c r="BY796" s="407"/>
      <c r="BZ796" s="407"/>
      <c r="CA796" s="407"/>
      <c r="CB796" s="407"/>
      <c r="CC796" s="407"/>
      <c r="CD796" s="407"/>
      <c r="CE796" s="407"/>
      <c r="CF796" s="407"/>
    </row>
    <row r="797" spans="1:84" s="627" customFormat="1" x14ac:dyDescent="0.3">
      <c r="A797" s="407"/>
      <c r="B797" s="401"/>
      <c r="C797" s="330"/>
      <c r="D797" s="209"/>
      <c r="E797" s="209"/>
      <c r="F797" s="209"/>
      <c r="G797" s="209"/>
      <c r="H797" s="209"/>
      <c r="I797" s="209"/>
      <c r="AP797" s="407"/>
      <c r="AQ797" s="407"/>
      <c r="BK797" s="407"/>
      <c r="BY797" s="407"/>
      <c r="BZ797" s="407"/>
      <c r="CA797" s="407"/>
      <c r="CB797" s="407"/>
      <c r="CC797" s="407"/>
      <c r="CD797" s="407"/>
      <c r="CE797" s="407"/>
      <c r="CF797" s="407"/>
    </row>
    <row r="798" spans="1:84" s="627" customFormat="1" x14ac:dyDescent="0.3">
      <c r="A798" s="407"/>
      <c r="B798" s="401"/>
      <c r="C798" s="330"/>
      <c r="D798" s="209"/>
      <c r="E798" s="209"/>
      <c r="F798" s="209"/>
      <c r="G798" s="209"/>
      <c r="H798" s="209"/>
      <c r="I798" s="209"/>
      <c r="AP798" s="407"/>
      <c r="AQ798" s="407"/>
      <c r="BK798" s="407"/>
      <c r="BY798" s="407"/>
      <c r="BZ798" s="407"/>
      <c r="CA798" s="407"/>
      <c r="CB798" s="407"/>
      <c r="CC798" s="407"/>
      <c r="CD798" s="407"/>
      <c r="CE798" s="407"/>
      <c r="CF798" s="407"/>
    </row>
    <row r="799" spans="1:84" s="627" customFormat="1" x14ac:dyDescent="0.3">
      <c r="A799" s="407"/>
      <c r="B799" s="401"/>
      <c r="C799" s="330"/>
      <c r="D799" s="209"/>
      <c r="E799" s="209"/>
      <c r="F799" s="209"/>
      <c r="G799" s="209"/>
      <c r="H799" s="209"/>
      <c r="I799" s="209"/>
      <c r="AP799" s="407"/>
      <c r="AQ799" s="407"/>
      <c r="BK799" s="407"/>
      <c r="BY799" s="407"/>
      <c r="BZ799" s="407"/>
      <c r="CA799" s="407"/>
      <c r="CB799" s="407"/>
      <c r="CC799" s="407"/>
      <c r="CD799" s="407"/>
      <c r="CE799" s="407"/>
      <c r="CF799" s="407"/>
    </row>
    <row r="800" spans="1:84" s="627" customFormat="1" x14ac:dyDescent="0.3">
      <c r="A800" s="407"/>
      <c r="B800" s="401"/>
      <c r="C800" s="330"/>
      <c r="D800" s="209"/>
      <c r="E800" s="209"/>
      <c r="F800" s="209"/>
      <c r="G800" s="209"/>
      <c r="H800" s="209"/>
      <c r="I800" s="209"/>
      <c r="AP800" s="407"/>
      <c r="AQ800" s="407"/>
      <c r="BK800" s="407"/>
      <c r="BY800" s="407"/>
      <c r="BZ800" s="407"/>
      <c r="CA800" s="407"/>
      <c r="CB800" s="407"/>
      <c r="CC800" s="407"/>
      <c r="CD800" s="407"/>
      <c r="CE800" s="407"/>
      <c r="CF800" s="407"/>
    </row>
    <row r="801" spans="1:84" s="627" customFormat="1" x14ac:dyDescent="0.3">
      <c r="A801" s="407"/>
      <c r="B801" s="401"/>
      <c r="C801" s="330"/>
      <c r="D801" s="209"/>
      <c r="E801" s="209"/>
      <c r="F801" s="209"/>
      <c r="G801" s="209"/>
      <c r="H801" s="209"/>
      <c r="I801" s="209"/>
      <c r="AP801" s="407"/>
      <c r="AQ801" s="407"/>
      <c r="BK801" s="407"/>
      <c r="BY801" s="407"/>
      <c r="BZ801" s="407"/>
      <c r="CA801" s="407"/>
      <c r="CB801" s="407"/>
      <c r="CC801" s="407"/>
      <c r="CD801" s="407"/>
      <c r="CE801" s="407"/>
      <c r="CF801" s="407"/>
    </row>
    <row r="802" spans="1:84" s="627" customFormat="1" x14ac:dyDescent="0.3">
      <c r="A802" s="407"/>
      <c r="B802" s="401"/>
      <c r="C802" s="330"/>
      <c r="D802" s="209"/>
      <c r="E802" s="209"/>
      <c r="F802" s="209"/>
      <c r="G802" s="209"/>
      <c r="H802" s="209"/>
      <c r="I802" s="209"/>
      <c r="AP802" s="407"/>
      <c r="AQ802" s="407"/>
      <c r="BK802" s="407"/>
      <c r="BY802" s="407"/>
      <c r="BZ802" s="407"/>
      <c r="CA802" s="407"/>
      <c r="CB802" s="407"/>
      <c r="CC802" s="407"/>
      <c r="CD802" s="407"/>
      <c r="CE802" s="407"/>
      <c r="CF802" s="407"/>
    </row>
    <row r="803" spans="1:84" s="627" customFormat="1" x14ac:dyDescent="0.3">
      <c r="A803" s="407"/>
      <c r="B803" s="401"/>
      <c r="C803" s="330"/>
      <c r="D803" s="209"/>
      <c r="E803" s="209"/>
      <c r="F803" s="209"/>
      <c r="G803" s="209"/>
      <c r="H803" s="209"/>
      <c r="I803" s="209"/>
      <c r="AP803" s="407"/>
      <c r="AQ803" s="407"/>
      <c r="BK803" s="407"/>
      <c r="BY803" s="407"/>
      <c r="BZ803" s="407"/>
      <c r="CA803" s="407"/>
      <c r="CB803" s="407"/>
      <c r="CC803" s="407"/>
      <c r="CD803" s="407"/>
      <c r="CE803" s="407"/>
      <c r="CF803" s="407"/>
    </row>
    <row r="804" spans="1:84" s="627" customFormat="1" x14ac:dyDescent="0.3">
      <c r="A804" s="407"/>
      <c r="B804" s="401"/>
      <c r="C804" s="330"/>
      <c r="D804" s="209"/>
      <c r="E804" s="209"/>
      <c r="F804" s="209"/>
      <c r="G804" s="209"/>
      <c r="H804" s="209"/>
      <c r="I804" s="209"/>
      <c r="AP804" s="407"/>
      <c r="AQ804" s="407"/>
      <c r="BK804" s="407"/>
      <c r="BY804" s="407"/>
      <c r="BZ804" s="407"/>
      <c r="CA804" s="407"/>
      <c r="CB804" s="407"/>
      <c r="CC804" s="407"/>
      <c r="CD804" s="407"/>
      <c r="CE804" s="407"/>
      <c r="CF804" s="407"/>
    </row>
    <row r="805" spans="1:84" s="627" customFormat="1" x14ac:dyDescent="0.3">
      <c r="A805" s="407"/>
      <c r="B805" s="401"/>
      <c r="C805" s="330"/>
      <c r="D805" s="209"/>
      <c r="E805" s="209"/>
      <c r="F805" s="209"/>
      <c r="G805" s="209"/>
      <c r="H805" s="209"/>
      <c r="I805" s="209"/>
      <c r="AP805" s="407"/>
      <c r="AQ805" s="407"/>
      <c r="BK805" s="407"/>
      <c r="BY805" s="407"/>
      <c r="BZ805" s="407"/>
      <c r="CA805" s="407"/>
      <c r="CB805" s="407"/>
      <c r="CC805" s="407"/>
      <c r="CD805" s="407"/>
      <c r="CE805" s="407"/>
      <c r="CF805" s="407"/>
    </row>
    <row r="806" spans="1:84" s="627" customFormat="1" x14ac:dyDescent="0.3">
      <c r="A806" s="407"/>
      <c r="B806" s="401"/>
      <c r="C806" s="330"/>
      <c r="D806" s="209"/>
      <c r="E806" s="209"/>
      <c r="F806" s="209"/>
      <c r="G806" s="209"/>
      <c r="H806" s="209"/>
      <c r="I806" s="209"/>
      <c r="AP806" s="407"/>
      <c r="AQ806" s="407"/>
      <c r="BK806" s="407"/>
      <c r="BY806" s="407"/>
      <c r="BZ806" s="407"/>
      <c r="CA806" s="407"/>
      <c r="CB806" s="407"/>
      <c r="CC806" s="407"/>
      <c r="CD806" s="407"/>
      <c r="CE806" s="407"/>
      <c r="CF806" s="407"/>
    </row>
    <row r="807" spans="1:84" s="627" customFormat="1" x14ac:dyDescent="0.3">
      <c r="A807" s="407"/>
      <c r="B807" s="401"/>
      <c r="C807" s="330"/>
      <c r="D807" s="209"/>
      <c r="E807" s="209"/>
      <c r="F807" s="209"/>
      <c r="G807" s="209"/>
      <c r="H807" s="209"/>
      <c r="I807" s="209"/>
      <c r="AP807" s="407"/>
      <c r="AQ807" s="407"/>
      <c r="BK807" s="407"/>
      <c r="BY807" s="407"/>
      <c r="BZ807" s="407"/>
      <c r="CA807" s="407"/>
      <c r="CB807" s="407"/>
      <c r="CC807" s="407"/>
      <c r="CD807" s="407"/>
      <c r="CE807" s="407"/>
      <c r="CF807" s="407"/>
    </row>
    <row r="808" spans="1:84" s="627" customFormat="1" x14ac:dyDescent="0.3">
      <c r="A808" s="407"/>
      <c r="B808" s="401"/>
      <c r="C808" s="330"/>
      <c r="D808" s="209"/>
      <c r="E808" s="209"/>
      <c r="F808" s="209"/>
      <c r="G808" s="209"/>
      <c r="H808" s="209"/>
      <c r="I808" s="209"/>
      <c r="AP808" s="407"/>
      <c r="AQ808" s="407"/>
      <c r="BK808" s="407"/>
      <c r="BY808" s="407"/>
      <c r="BZ808" s="407"/>
      <c r="CA808" s="407"/>
      <c r="CB808" s="407"/>
      <c r="CC808" s="407"/>
      <c r="CD808" s="407"/>
      <c r="CE808" s="407"/>
      <c r="CF808" s="407"/>
    </row>
    <row r="809" spans="1:84" s="627" customFormat="1" x14ac:dyDescent="0.3">
      <c r="A809" s="407"/>
      <c r="B809" s="401"/>
      <c r="C809" s="330"/>
      <c r="D809" s="209"/>
      <c r="E809" s="209"/>
      <c r="F809" s="209"/>
      <c r="G809" s="209"/>
      <c r="H809" s="209"/>
      <c r="I809" s="209"/>
      <c r="AP809" s="407"/>
      <c r="AQ809" s="407"/>
      <c r="BK809" s="407"/>
      <c r="BY809" s="407"/>
      <c r="BZ809" s="407"/>
      <c r="CA809" s="407"/>
      <c r="CB809" s="407"/>
      <c r="CC809" s="407"/>
      <c r="CD809" s="407"/>
      <c r="CE809" s="407"/>
      <c r="CF809" s="407"/>
    </row>
    <row r="810" spans="1:84" s="627" customFormat="1" x14ac:dyDescent="0.3">
      <c r="A810" s="407"/>
      <c r="B810" s="401"/>
      <c r="C810" s="330"/>
      <c r="D810" s="209"/>
      <c r="E810" s="209"/>
      <c r="F810" s="209"/>
      <c r="G810" s="209"/>
      <c r="H810" s="209"/>
      <c r="I810" s="209"/>
      <c r="AP810" s="407"/>
      <c r="AQ810" s="407"/>
      <c r="BK810" s="407"/>
      <c r="BY810" s="407"/>
      <c r="BZ810" s="407"/>
      <c r="CA810" s="407"/>
      <c r="CB810" s="407"/>
      <c r="CC810" s="407"/>
      <c r="CD810" s="407"/>
      <c r="CE810" s="407"/>
      <c r="CF810" s="407"/>
    </row>
    <row r="811" spans="1:84" s="627" customFormat="1" x14ac:dyDescent="0.3">
      <c r="A811" s="407"/>
      <c r="B811" s="401"/>
      <c r="C811" s="330"/>
      <c r="D811" s="209"/>
      <c r="E811" s="209"/>
      <c r="F811" s="209"/>
      <c r="G811" s="209"/>
      <c r="H811" s="209"/>
      <c r="I811" s="209"/>
      <c r="AP811" s="407"/>
      <c r="AQ811" s="407"/>
      <c r="BK811" s="407"/>
      <c r="BY811" s="407"/>
      <c r="BZ811" s="407"/>
      <c r="CA811" s="407"/>
      <c r="CB811" s="407"/>
      <c r="CC811" s="407"/>
      <c r="CD811" s="407"/>
      <c r="CE811" s="407"/>
      <c r="CF811" s="407"/>
    </row>
    <row r="812" spans="1:84" s="627" customFormat="1" x14ac:dyDescent="0.3">
      <c r="A812" s="407"/>
      <c r="B812" s="401"/>
      <c r="C812" s="330"/>
      <c r="D812" s="209"/>
      <c r="E812" s="209"/>
      <c r="F812" s="209"/>
      <c r="G812" s="209"/>
      <c r="H812" s="209"/>
      <c r="I812" s="209"/>
      <c r="AP812" s="407"/>
      <c r="AQ812" s="407"/>
      <c r="BK812" s="407"/>
      <c r="BY812" s="407"/>
      <c r="BZ812" s="407"/>
      <c r="CA812" s="407"/>
      <c r="CB812" s="407"/>
      <c r="CC812" s="407"/>
      <c r="CD812" s="407"/>
      <c r="CE812" s="407"/>
      <c r="CF812" s="407"/>
    </row>
    <row r="813" spans="1:84" s="627" customFormat="1" x14ac:dyDescent="0.3">
      <c r="A813" s="407"/>
      <c r="B813" s="401"/>
      <c r="C813" s="330"/>
      <c r="D813" s="209"/>
      <c r="E813" s="209"/>
      <c r="F813" s="209"/>
      <c r="G813" s="209"/>
      <c r="H813" s="209"/>
      <c r="I813" s="209"/>
      <c r="AP813" s="407"/>
      <c r="AQ813" s="407"/>
      <c r="BK813" s="407"/>
      <c r="BY813" s="407"/>
      <c r="BZ813" s="407"/>
      <c r="CA813" s="407"/>
      <c r="CB813" s="407"/>
      <c r="CC813" s="407"/>
      <c r="CD813" s="407"/>
      <c r="CE813" s="407"/>
      <c r="CF813" s="407"/>
    </row>
    <row r="814" spans="1:84" s="627" customFormat="1" x14ac:dyDescent="0.3">
      <c r="A814" s="407"/>
      <c r="B814" s="401"/>
      <c r="C814" s="330"/>
      <c r="D814" s="209"/>
      <c r="E814" s="209"/>
      <c r="F814" s="209"/>
      <c r="G814" s="209"/>
      <c r="H814" s="209"/>
      <c r="I814" s="209"/>
      <c r="AP814" s="407"/>
      <c r="AQ814" s="407"/>
      <c r="BK814" s="407"/>
      <c r="BY814" s="407"/>
      <c r="BZ814" s="407"/>
      <c r="CA814" s="407"/>
      <c r="CB814" s="407"/>
      <c r="CC814" s="407"/>
      <c r="CD814" s="407"/>
      <c r="CE814" s="407"/>
      <c r="CF814" s="407"/>
    </row>
    <row r="815" spans="1:84" s="627" customFormat="1" x14ac:dyDescent="0.3">
      <c r="A815" s="407"/>
      <c r="B815" s="401"/>
      <c r="C815" s="330"/>
      <c r="D815" s="209"/>
      <c r="E815" s="209"/>
      <c r="F815" s="209"/>
      <c r="G815" s="209"/>
      <c r="H815" s="209"/>
      <c r="I815" s="209"/>
      <c r="AP815" s="407"/>
      <c r="AQ815" s="407"/>
      <c r="BK815" s="407"/>
      <c r="BY815" s="407"/>
      <c r="BZ815" s="407"/>
      <c r="CA815" s="407"/>
      <c r="CB815" s="407"/>
      <c r="CC815" s="407"/>
      <c r="CD815" s="407"/>
      <c r="CE815" s="407"/>
      <c r="CF815" s="407"/>
    </row>
    <row r="816" spans="1:84" s="627" customFormat="1" x14ac:dyDescent="0.3">
      <c r="A816" s="407"/>
      <c r="B816" s="401"/>
      <c r="C816" s="330"/>
      <c r="D816" s="209"/>
      <c r="E816" s="209"/>
      <c r="F816" s="209"/>
      <c r="G816" s="209"/>
      <c r="H816" s="209"/>
      <c r="I816" s="209"/>
      <c r="AP816" s="407"/>
      <c r="AQ816" s="407"/>
      <c r="BK816" s="407"/>
      <c r="BY816" s="407"/>
      <c r="BZ816" s="407"/>
      <c r="CA816" s="407"/>
      <c r="CB816" s="407"/>
      <c r="CC816" s="407"/>
      <c r="CD816" s="407"/>
      <c r="CE816" s="407"/>
      <c r="CF816" s="407"/>
    </row>
    <row r="817" spans="1:84" s="627" customFormat="1" x14ac:dyDescent="0.3">
      <c r="A817" s="407"/>
      <c r="B817" s="401"/>
      <c r="C817" s="330"/>
      <c r="D817" s="209"/>
      <c r="E817" s="209"/>
      <c r="F817" s="209"/>
      <c r="G817" s="209"/>
      <c r="H817" s="209"/>
      <c r="I817" s="209"/>
      <c r="AP817" s="407"/>
      <c r="AQ817" s="407"/>
      <c r="BK817" s="407"/>
      <c r="BY817" s="407"/>
      <c r="BZ817" s="407"/>
      <c r="CA817" s="407"/>
      <c r="CB817" s="407"/>
      <c r="CC817" s="407"/>
      <c r="CD817" s="407"/>
      <c r="CE817" s="407"/>
      <c r="CF817" s="407"/>
    </row>
    <row r="818" spans="1:84" s="627" customFormat="1" x14ac:dyDescent="0.3">
      <c r="A818" s="407"/>
      <c r="B818" s="401"/>
      <c r="C818" s="330"/>
      <c r="D818" s="209"/>
      <c r="E818" s="209"/>
      <c r="F818" s="209"/>
      <c r="G818" s="209"/>
      <c r="H818" s="209"/>
      <c r="I818" s="209"/>
      <c r="AP818" s="407"/>
      <c r="AQ818" s="407"/>
      <c r="BK818" s="407"/>
      <c r="BY818" s="407"/>
      <c r="BZ818" s="407"/>
      <c r="CA818" s="407"/>
      <c r="CB818" s="407"/>
      <c r="CC818" s="407"/>
      <c r="CD818" s="407"/>
      <c r="CE818" s="407"/>
      <c r="CF818" s="407"/>
    </row>
    <row r="819" spans="1:84" s="627" customFormat="1" x14ac:dyDescent="0.3">
      <c r="A819" s="407"/>
      <c r="B819" s="401"/>
      <c r="C819" s="330"/>
      <c r="D819" s="209"/>
      <c r="E819" s="209"/>
      <c r="F819" s="209"/>
      <c r="G819" s="209"/>
      <c r="H819" s="209"/>
      <c r="I819" s="209"/>
      <c r="AP819" s="407"/>
      <c r="AQ819" s="407"/>
      <c r="BK819" s="407"/>
      <c r="BY819" s="407"/>
      <c r="BZ819" s="407"/>
      <c r="CA819" s="407"/>
      <c r="CB819" s="407"/>
      <c r="CC819" s="407"/>
      <c r="CD819" s="407"/>
      <c r="CE819" s="407"/>
      <c r="CF819" s="407"/>
    </row>
    <row r="820" spans="1:84" s="627" customFormat="1" x14ac:dyDescent="0.3">
      <c r="A820" s="407"/>
      <c r="B820" s="401"/>
      <c r="C820" s="330"/>
      <c r="D820" s="209"/>
      <c r="E820" s="209"/>
      <c r="F820" s="209"/>
      <c r="G820" s="209"/>
      <c r="H820" s="209"/>
      <c r="I820" s="209"/>
      <c r="AP820" s="407"/>
      <c r="AQ820" s="407"/>
      <c r="BK820" s="407"/>
      <c r="BY820" s="407"/>
      <c r="BZ820" s="407"/>
      <c r="CA820" s="407"/>
      <c r="CB820" s="407"/>
      <c r="CC820" s="407"/>
      <c r="CD820" s="407"/>
      <c r="CE820" s="407"/>
      <c r="CF820" s="407"/>
    </row>
    <row r="821" spans="1:84" s="627" customFormat="1" x14ac:dyDescent="0.3">
      <c r="A821" s="407"/>
      <c r="B821" s="401"/>
      <c r="C821" s="330"/>
      <c r="D821" s="209"/>
      <c r="E821" s="209"/>
      <c r="F821" s="209"/>
      <c r="G821" s="209"/>
      <c r="H821" s="209"/>
      <c r="I821" s="209"/>
      <c r="AP821" s="407"/>
      <c r="AQ821" s="407"/>
      <c r="BK821" s="407"/>
      <c r="BY821" s="407"/>
      <c r="BZ821" s="407"/>
      <c r="CA821" s="407"/>
      <c r="CB821" s="407"/>
      <c r="CC821" s="407"/>
      <c r="CD821" s="407"/>
      <c r="CE821" s="407"/>
      <c r="CF821" s="407"/>
    </row>
    <row r="822" spans="1:84" s="627" customFormat="1" x14ac:dyDescent="0.3">
      <c r="A822" s="407"/>
      <c r="B822" s="401"/>
      <c r="C822" s="330"/>
      <c r="D822" s="209"/>
      <c r="E822" s="209"/>
      <c r="F822" s="209"/>
      <c r="G822" s="209"/>
      <c r="H822" s="209"/>
      <c r="I822" s="209"/>
      <c r="AP822" s="407"/>
      <c r="AQ822" s="407"/>
      <c r="BK822" s="407"/>
      <c r="BY822" s="407"/>
      <c r="BZ822" s="407"/>
      <c r="CA822" s="407"/>
      <c r="CB822" s="407"/>
      <c r="CC822" s="407"/>
      <c r="CD822" s="407"/>
      <c r="CE822" s="407"/>
      <c r="CF822" s="407"/>
    </row>
    <row r="823" spans="1:84" s="627" customFormat="1" x14ac:dyDescent="0.3">
      <c r="A823" s="407"/>
      <c r="B823" s="401"/>
      <c r="C823" s="330"/>
      <c r="D823" s="209"/>
      <c r="E823" s="209"/>
      <c r="F823" s="209"/>
      <c r="G823" s="209"/>
      <c r="H823" s="209"/>
      <c r="I823" s="209"/>
      <c r="AP823" s="407"/>
      <c r="AQ823" s="407"/>
      <c r="BK823" s="407"/>
      <c r="BY823" s="407"/>
      <c r="BZ823" s="407"/>
      <c r="CA823" s="407"/>
      <c r="CB823" s="407"/>
      <c r="CC823" s="407"/>
      <c r="CD823" s="407"/>
      <c r="CE823" s="407"/>
      <c r="CF823" s="407"/>
    </row>
    <row r="824" spans="1:84" s="627" customFormat="1" x14ac:dyDescent="0.3">
      <c r="A824" s="407"/>
      <c r="B824" s="401"/>
      <c r="C824" s="330"/>
      <c r="D824" s="209"/>
      <c r="E824" s="209"/>
      <c r="F824" s="209"/>
      <c r="G824" s="209"/>
      <c r="H824" s="209"/>
      <c r="I824" s="209"/>
      <c r="AP824" s="407"/>
      <c r="AQ824" s="407"/>
      <c r="BK824" s="407"/>
      <c r="BY824" s="407"/>
      <c r="BZ824" s="407"/>
      <c r="CA824" s="407"/>
      <c r="CB824" s="407"/>
      <c r="CC824" s="407"/>
      <c r="CD824" s="407"/>
      <c r="CE824" s="407"/>
      <c r="CF824" s="407"/>
    </row>
    <row r="825" spans="1:84" s="627" customFormat="1" x14ac:dyDescent="0.3">
      <c r="A825" s="407"/>
      <c r="B825" s="401"/>
      <c r="C825" s="330"/>
      <c r="D825" s="209"/>
      <c r="E825" s="209"/>
      <c r="F825" s="209"/>
      <c r="G825" s="209"/>
      <c r="H825" s="209"/>
      <c r="I825" s="209"/>
      <c r="AP825" s="407"/>
      <c r="AQ825" s="407"/>
      <c r="BK825" s="407"/>
      <c r="BY825" s="407"/>
      <c r="BZ825" s="407"/>
      <c r="CA825" s="407"/>
      <c r="CB825" s="407"/>
      <c r="CC825" s="407"/>
      <c r="CD825" s="407"/>
      <c r="CE825" s="407"/>
      <c r="CF825" s="407"/>
    </row>
    <row r="826" spans="1:84" s="627" customFormat="1" x14ac:dyDescent="0.3">
      <c r="A826" s="407"/>
      <c r="B826" s="401"/>
      <c r="C826" s="330"/>
      <c r="D826" s="209"/>
      <c r="E826" s="209"/>
      <c r="F826" s="209"/>
      <c r="G826" s="209"/>
      <c r="H826" s="209"/>
      <c r="I826" s="209"/>
      <c r="AP826" s="407"/>
      <c r="AQ826" s="407"/>
      <c r="BK826" s="407"/>
      <c r="BY826" s="407"/>
      <c r="BZ826" s="407"/>
      <c r="CA826" s="407"/>
      <c r="CB826" s="407"/>
      <c r="CC826" s="407"/>
      <c r="CD826" s="407"/>
      <c r="CE826" s="407"/>
      <c r="CF826" s="407"/>
    </row>
    <row r="827" spans="1:84" s="627" customFormat="1" x14ac:dyDescent="0.3">
      <c r="A827" s="407"/>
      <c r="B827" s="401"/>
      <c r="C827" s="330"/>
      <c r="D827" s="209"/>
      <c r="E827" s="209"/>
      <c r="F827" s="209"/>
      <c r="G827" s="209"/>
      <c r="H827" s="209"/>
      <c r="I827" s="209"/>
      <c r="AP827" s="407"/>
      <c r="AQ827" s="407"/>
      <c r="BK827" s="407"/>
      <c r="BY827" s="407"/>
      <c r="BZ827" s="407"/>
      <c r="CA827" s="407"/>
      <c r="CB827" s="407"/>
      <c r="CC827" s="407"/>
      <c r="CD827" s="407"/>
      <c r="CE827" s="407"/>
      <c r="CF827" s="407"/>
    </row>
    <row r="828" spans="1:84" s="627" customFormat="1" x14ac:dyDescent="0.3">
      <c r="A828" s="407"/>
      <c r="B828" s="401"/>
      <c r="C828" s="330"/>
      <c r="D828" s="209"/>
      <c r="E828" s="209"/>
      <c r="F828" s="209"/>
      <c r="G828" s="209"/>
      <c r="H828" s="209"/>
      <c r="I828" s="209"/>
      <c r="AP828" s="407"/>
      <c r="AQ828" s="407"/>
      <c r="BK828" s="407"/>
      <c r="BY828" s="407"/>
      <c r="BZ828" s="407"/>
      <c r="CA828" s="407"/>
      <c r="CB828" s="407"/>
      <c r="CC828" s="407"/>
      <c r="CD828" s="407"/>
      <c r="CE828" s="407"/>
      <c r="CF828" s="407"/>
    </row>
    <row r="829" spans="1:84" s="627" customFormat="1" x14ac:dyDescent="0.3">
      <c r="A829" s="407"/>
      <c r="B829" s="401"/>
      <c r="C829" s="330"/>
      <c r="D829" s="209"/>
      <c r="E829" s="209"/>
      <c r="F829" s="209"/>
      <c r="G829" s="209"/>
      <c r="H829" s="209"/>
      <c r="I829" s="209"/>
      <c r="AP829" s="407"/>
      <c r="AQ829" s="407"/>
      <c r="BK829" s="407"/>
      <c r="BY829" s="407"/>
      <c r="BZ829" s="407"/>
      <c r="CA829" s="407"/>
      <c r="CB829" s="407"/>
      <c r="CC829" s="407"/>
      <c r="CD829" s="407"/>
      <c r="CE829" s="407"/>
      <c r="CF829" s="407"/>
    </row>
    <row r="830" spans="1:84" s="627" customFormat="1" x14ac:dyDescent="0.3">
      <c r="A830" s="407"/>
      <c r="B830" s="401"/>
      <c r="C830" s="330"/>
      <c r="D830" s="209"/>
      <c r="E830" s="209"/>
      <c r="F830" s="209"/>
      <c r="G830" s="209"/>
      <c r="H830" s="209"/>
      <c r="I830" s="209"/>
      <c r="AP830" s="407"/>
      <c r="AQ830" s="407"/>
      <c r="BK830" s="407"/>
      <c r="BY830" s="407"/>
      <c r="BZ830" s="407"/>
      <c r="CA830" s="407"/>
      <c r="CB830" s="407"/>
      <c r="CC830" s="407"/>
      <c r="CD830" s="407"/>
      <c r="CE830" s="407"/>
      <c r="CF830" s="407"/>
    </row>
    <row r="831" spans="1:84" s="627" customFormat="1" x14ac:dyDescent="0.3">
      <c r="A831" s="407"/>
      <c r="B831" s="401"/>
      <c r="C831" s="330"/>
      <c r="D831" s="209"/>
      <c r="E831" s="209"/>
      <c r="F831" s="209"/>
      <c r="G831" s="209"/>
      <c r="H831" s="209"/>
      <c r="I831" s="209"/>
      <c r="AP831" s="407"/>
      <c r="AQ831" s="407"/>
      <c r="BK831" s="407"/>
      <c r="BY831" s="407"/>
      <c r="BZ831" s="407"/>
      <c r="CA831" s="407"/>
      <c r="CB831" s="407"/>
      <c r="CC831" s="407"/>
      <c r="CD831" s="407"/>
      <c r="CE831" s="407"/>
      <c r="CF831" s="407"/>
    </row>
    <row r="832" spans="1:84" s="627" customFormat="1" x14ac:dyDescent="0.3">
      <c r="A832" s="407"/>
      <c r="B832" s="401"/>
      <c r="C832" s="330"/>
      <c r="D832" s="209"/>
      <c r="E832" s="209"/>
      <c r="F832" s="209"/>
      <c r="G832" s="209"/>
      <c r="H832" s="209"/>
      <c r="I832" s="209"/>
      <c r="AP832" s="407"/>
      <c r="AQ832" s="407"/>
      <c r="BK832" s="407"/>
      <c r="BY832" s="407"/>
      <c r="BZ832" s="407"/>
      <c r="CA832" s="407"/>
      <c r="CB832" s="407"/>
      <c r="CC832" s="407"/>
      <c r="CD832" s="407"/>
      <c r="CE832" s="407"/>
      <c r="CF832" s="407"/>
    </row>
    <row r="833" spans="1:84" s="627" customFormat="1" x14ac:dyDescent="0.3">
      <c r="A833" s="407"/>
      <c r="B833" s="401"/>
      <c r="C833" s="330"/>
      <c r="D833" s="209"/>
      <c r="E833" s="209"/>
      <c r="F833" s="209"/>
      <c r="G833" s="209"/>
      <c r="H833" s="209"/>
      <c r="I833" s="209"/>
      <c r="AP833" s="407"/>
      <c r="AQ833" s="407"/>
      <c r="BK833" s="407"/>
      <c r="BY833" s="407"/>
      <c r="BZ833" s="407"/>
      <c r="CA833" s="407"/>
      <c r="CB833" s="407"/>
      <c r="CC833" s="407"/>
      <c r="CD833" s="407"/>
      <c r="CE833" s="407"/>
      <c r="CF833" s="407"/>
    </row>
    <row r="834" spans="1:84" s="627" customFormat="1" x14ac:dyDescent="0.3">
      <c r="A834" s="407"/>
      <c r="B834" s="401"/>
      <c r="C834" s="330"/>
      <c r="D834" s="209"/>
      <c r="E834" s="209"/>
      <c r="F834" s="209"/>
      <c r="G834" s="209"/>
      <c r="H834" s="209"/>
      <c r="I834" s="209"/>
      <c r="AP834" s="407"/>
      <c r="AQ834" s="407"/>
      <c r="BK834" s="407"/>
      <c r="BY834" s="407"/>
      <c r="BZ834" s="407"/>
      <c r="CA834" s="407"/>
      <c r="CB834" s="407"/>
      <c r="CC834" s="407"/>
      <c r="CD834" s="407"/>
      <c r="CE834" s="407"/>
      <c r="CF834" s="407"/>
    </row>
    <row r="835" spans="1:84" s="627" customFormat="1" x14ac:dyDescent="0.3">
      <c r="A835" s="407"/>
      <c r="B835" s="401"/>
      <c r="C835" s="330"/>
      <c r="D835" s="209"/>
      <c r="E835" s="209"/>
      <c r="F835" s="209"/>
      <c r="G835" s="209"/>
      <c r="H835" s="209"/>
      <c r="I835" s="209"/>
      <c r="AP835" s="407"/>
      <c r="AQ835" s="407"/>
      <c r="BK835" s="407"/>
      <c r="BY835" s="407"/>
      <c r="BZ835" s="407"/>
      <c r="CA835" s="407"/>
      <c r="CB835" s="407"/>
      <c r="CC835" s="407"/>
      <c r="CD835" s="407"/>
      <c r="CE835" s="407"/>
      <c r="CF835" s="407"/>
    </row>
    <row r="836" spans="1:84" s="627" customFormat="1" x14ac:dyDescent="0.3">
      <c r="A836" s="407"/>
      <c r="B836" s="401"/>
      <c r="C836" s="330"/>
      <c r="D836" s="209"/>
      <c r="E836" s="209"/>
      <c r="F836" s="209"/>
      <c r="G836" s="209"/>
      <c r="H836" s="209"/>
      <c r="I836" s="209"/>
      <c r="AP836" s="407"/>
      <c r="AQ836" s="407"/>
      <c r="BK836" s="407"/>
      <c r="BY836" s="407"/>
      <c r="BZ836" s="407"/>
      <c r="CA836" s="407"/>
      <c r="CB836" s="407"/>
      <c r="CC836" s="407"/>
      <c r="CD836" s="407"/>
      <c r="CE836" s="407"/>
      <c r="CF836" s="407"/>
    </row>
    <row r="837" spans="1:84" s="627" customFormat="1" x14ac:dyDescent="0.3">
      <c r="A837" s="407"/>
      <c r="B837" s="401"/>
      <c r="C837" s="330"/>
      <c r="D837" s="209"/>
      <c r="E837" s="209"/>
      <c r="F837" s="209"/>
      <c r="G837" s="209"/>
      <c r="H837" s="209"/>
      <c r="I837" s="209"/>
      <c r="AP837" s="407"/>
      <c r="AQ837" s="407"/>
      <c r="BK837" s="407"/>
      <c r="BY837" s="407"/>
      <c r="BZ837" s="407"/>
      <c r="CA837" s="407"/>
      <c r="CB837" s="407"/>
      <c r="CC837" s="407"/>
      <c r="CD837" s="407"/>
      <c r="CE837" s="407"/>
      <c r="CF837" s="407"/>
    </row>
    <row r="838" spans="1:84" s="627" customFormat="1" x14ac:dyDescent="0.3">
      <c r="A838" s="407"/>
      <c r="B838" s="401"/>
      <c r="C838" s="330"/>
      <c r="D838" s="209"/>
      <c r="E838" s="209"/>
      <c r="F838" s="209"/>
      <c r="G838" s="209"/>
      <c r="H838" s="209"/>
      <c r="I838" s="209"/>
      <c r="AP838" s="407"/>
      <c r="AQ838" s="407"/>
      <c r="BK838" s="407"/>
      <c r="BY838" s="407"/>
      <c r="BZ838" s="407"/>
      <c r="CA838" s="407"/>
      <c r="CB838" s="407"/>
      <c r="CC838" s="407"/>
      <c r="CD838" s="407"/>
      <c r="CE838" s="407"/>
      <c r="CF838" s="407"/>
    </row>
    <row r="839" spans="1:84" s="627" customFormat="1" x14ac:dyDescent="0.3">
      <c r="A839" s="407"/>
      <c r="B839" s="401"/>
      <c r="C839" s="330"/>
      <c r="D839" s="209"/>
      <c r="E839" s="209"/>
      <c r="F839" s="209"/>
      <c r="G839" s="209"/>
      <c r="H839" s="209"/>
      <c r="I839" s="209"/>
      <c r="AP839" s="407"/>
      <c r="AQ839" s="407"/>
      <c r="BK839" s="407"/>
      <c r="BY839" s="407"/>
      <c r="BZ839" s="407"/>
      <c r="CA839" s="407"/>
      <c r="CB839" s="407"/>
      <c r="CC839" s="407"/>
      <c r="CD839" s="407"/>
      <c r="CE839" s="407"/>
      <c r="CF839" s="407"/>
    </row>
    <row r="840" spans="1:84" s="627" customFormat="1" x14ac:dyDescent="0.3">
      <c r="A840" s="407"/>
      <c r="B840" s="401"/>
      <c r="C840" s="330"/>
      <c r="D840" s="209"/>
      <c r="E840" s="209"/>
      <c r="F840" s="209"/>
      <c r="G840" s="209"/>
      <c r="H840" s="209"/>
      <c r="I840" s="209"/>
      <c r="AP840" s="407"/>
      <c r="AQ840" s="407"/>
      <c r="BK840" s="407"/>
      <c r="BY840" s="407"/>
      <c r="BZ840" s="407"/>
      <c r="CA840" s="407"/>
      <c r="CB840" s="407"/>
      <c r="CC840" s="407"/>
      <c r="CD840" s="407"/>
      <c r="CE840" s="407"/>
      <c r="CF840" s="407"/>
    </row>
    <row r="841" spans="1:84" s="627" customFormat="1" x14ac:dyDescent="0.3">
      <c r="A841" s="407"/>
      <c r="B841" s="401"/>
      <c r="C841" s="330"/>
      <c r="D841" s="209"/>
      <c r="E841" s="209"/>
      <c r="F841" s="209"/>
      <c r="G841" s="209"/>
      <c r="H841" s="209"/>
      <c r="I841" s="209"/>
      <c r="AP841" s="407"/>
      <c r="AQ841" s="407"/>
      <c r="BK841" s="407"/>
      <c r="BY841" s="407"/>
      <c r="BZ841" s="407"/>
      <c r="CA841" s="407"/>
      <c r="CB841" s="407"/>
      <c r="CC841" s="407"/>
      <c r="CD841" s="407"/>
      <c r="CE841" s="407"/>
      <c r="CF841" s="407"/>
    </row>
    <row r="842" spans="1:84" s="627" customFormat="1" x14ac:dyDescent="0.3">
      <c r="A842" s="407"/>
      <c r="B842" s="401"/>
      <c r="C842" s="330"/>
      <c r="D842" s="209"/>
      <c r="E842" s="209"/>
      <c r="F842" s="209"/>
      <c r="G842" s="209"/>
      <c r="H842" s="209"/>
      <c r="I842" s="209"/>
      <c r="AP842" s="407"/>
      <c r="AQ842" s="407"/>
      <c r="BK842" s="407"/>
      <c r="BY842" s="407"/>
      <c r="BZ842" s="407"/>
      <c r="CA842" s="407"/>
      <c r="CB842" s="407"/>
      <c r="CC842" s="407"/>
      <c r="CD842" s="407"/>
      <c r="CE842" s="407"/>
      <c r="CF842" s="407"/>
    </row>
    <row r="843" spans="1:84" s="627" customFormat="1" x14ac:dyDescent="0.3">
      <c r="A843" s="407"/>
      <c r="B843" s="401"/>
      <c r="C843" s="330"/>
      <c r="D843" s="209"/>
      <c r="E843" s="209"/>
      <c r="F843" s="209"/>
      <c r="G843" s="209"/>
      <c r="H843" s="209"/>
      <c r="I843" s="209"/>
      <c r="AP843" s="407"/>
      <c r="AQ843" s="407"/>
      <c r="BK843" s="407"/>
      <c r="BY843" s="407"/>
      <c r="BZ843" s="407"/>
      <c r="CA843" s="407"/>
      <c r="CB843" s="407"/>
      <c r="CC843" s="407"/>
      <c r="CD843" s="407"/>
      <c r="CE843" s="407"/>
      <c r="CF843" s="407"/>
    </row>
    <row r="844" spans="1:84" s="627" customFormat="1" x14ac:dyDescent="0.3">
      <c r="A844" s="407"/>
      <c r="B844" s="401"/>
      <c r="C844" s="330"/>
      <c r="D844" s="209"/>
      <c r="E844" s="209"/>
      <c r="F844" s="209"/>
      <c r="G844" s="209"/>
      <c r="H844" s="209"/>
      <c r="I844" s="209"/>
      <c r="AP844" s="407"/>
      <c r="AQ844" s="407"/>
      <c r="BK844" s="407"/>
      <c r="BY844" s="407"/>
      <c r="BZ844" s="407"/>
      <c r="CA844" s="407"/>
      <c r="CB844" s="407"/>
      <c r="CC844" s="407"/>
      <c r="CD844" s="407"/>
      <c r="CE844" s="407"/>
      <c r="CF844" s="407"/>
    </row>
    <row r="845" spans="1:84" s="627" customFormat="1" x14ac:dyDescent="0.3">
      <c r="A845" s="407"/>
      <c r="B845" s="401"/>
      <c r="C845" s="330"/>
      <c r="D845" s="209"/>
      <c r="E845" s="209"/>
      <c r="F845" s="209"/>
      <c r="G845" s="209"/>
      <c r="H845" s="209"/>
      <c r="I845" s="209"/>
      <c r="AP845" s="407"/>
      <c r="AQ845" s="407"/>
      <c r="BK845" s="407"/>
      <c r="BY845" s="407"/>
      <c r="BZ845" s="407"/>
      <c r="CA845" s="407"/>
      <c r="CB845" s="407"/>
      <c r="CC845" s="407"/>
      <c r="CD845" s="407"/>
      <c r="CE845" s="407"/>
      <c r="CF845" s="407"/>
    </row>
    <row r="846" spans="1:84" s="627" customFormat="1" x14ac:dyDescent="0.3">
      <c r="A846" s="407"/>
      <c r="B846" s="401"/>
      <c r="C846" s="330"/>
      <c r="D846" s="209"/>
      <c r="E846" s="209"/>
      <c r="F846" s="209"/>
      <c r="G846" s="209"/>
      <c r="H846" s="209"/>
      <c r="I846" s="209"/>
      <c r="AP846" s="407"/>
      <c r="AQ846" s="407"/>
      <c r="BK846" s="407"/>
      <c r="BY846" s="407"/>
      <c r="BZ846" s="407"/>
      <c r="CA846" s="407"/>
      <c r="CB846" s="407"/>
      <c r="CC846" s="407"/>
      <c r="CD846" s="407"/>
      <c r="CE846" s="407"/>
      <c r="CF846" s="407"/>
    </row>
    <row r="847" spans="1:84" s="627" customFormat="1" x14ac:dyDescent="0.3">
      <c r="A847" s="407"/>
      <c r="B847" s="401"/>
      <c r="C847" s="330"/>
      <c r="D847" s="209"/>
      <c r="E847" s="209"/>
      <c r="F847" s="209"/>
      <c r="G847" s="209"/>
      <c r="H847" s="209"/>
      <c r="I847" s="209"/>
      <c r="AP847" s="407"/>
      <c r="AQ847" s="407"/>
      <c r="BK847" s="407"/>
      <c r="BY847" s="407"/>
      <c r="BZ847" s="407"/>
      <c r="CA847" s="407"/>
      <c r="CB847" s="407"/>
      <c r="CC847" s="407"/>
      <c r="CD847" s="407"/>
      <c r="CE847" s="407"/>
      <c r="CF847" s="407"/>
    </row>
    <row r="848" spans="1:84" s="627" customFormat="1" x14ac:dyDescent="0.3">
      <c r="A848" s="407"/>
      <c r="B848" s="401"/>
      <c r="C848" s="330"/>
      <c r="D848" s="209"/>
      <c r="E848" s="209"/>
      <c r="F848" s="209"/>
      <c r="G848" s="209"/>
      <c r="H848" s="209"/>
      <c r="I848" s="209"/>
      <c r="AP848" s="407"/>
      <c r="AQ848" s="407"/>
      <c r="BK848" s="407"/>
      <c r="BY848" s="407"/>
      <c r="BZ848" s="407"/>
      <c r="CA848" s="407"/>
      <c r="CB848" s="407"/>
      <c r="CC848" s="407"/>
      <c r="CD848" s="407"/>
      <c r="CE848" s="407"/>
      <c r="CF848" s="407"/>
    </row>
    <row r="849" spans="1:84" s="627" customFormat="1" x14ac:dyDescent="0.3">
      <c r="A849" s="407"/>
      <c r="B849" s="401"/>
      <c r="C849" s="330"/>
      <c r="D849" s="209"/>
      <c r="E849" s="209"/>
      <c r="F849" s="209"/>
      <c r="G849" s="209"/>
      <c r="H849" s="209"/>
      <c r="I849" s="209"/>
      <c r="AP849" s="407"/>
      <c r="AQ849" s="407"/>
      <c r="BK849" s="407"/>
      <c r="BY849" s="407"/>
      <c r="BZ849" s="407"/>
      <c r="CA849" s="407"/>
      <c r="CB849" s="407"/>
      <c r="CC849" s="407"/>
      <c r="CD849" s="407"/>
      <c r="CE849" s="407"/>
      <c r="CF849" s="407"/>
    </row>
    <row r="850" spans="1:84" s="627" customFormat="1" x14ac:dyDescent="0.3">
      <c r="A850" s="407"/>
      <c r="B850" s="401"/>
      <c r="C850" s="330"/>
      <c r="D850" s="209"/>
      <c r="E850" s="209"/>
      <c r="F850" s="209"/>
      <c r="G850" s="209"/>
      <c r="H850" s="209"/>
      <c r="I850" s="209"/>
      <c r="AP850" s="407"/>
      <c r="AQ850" s="407"/>
      <c r="BK850" s="407"/>
      <c r="BY850" s="407"/>
      <c r="BZ850" s="407"/>
      <c r="CA850" s="407"/>
      <c r="CB850" s="407"/>
      <c r="CC850" s="407"/>
      <c r="CD850" s="407"/>
      <c r="CE850" s="407"/>
      <c r="CF850" s="407"/>
    </row>
    <row r="851" spans="1:84" s="627" customFormat="1" x14ac:dyDescent="0.3">
      <c r="A851" s="407"/>
      <c r="B851" s="401"/>
      <c r="C851" s="330"/>
      <c r="D851" s="209"/>
      <c r="E851" s="209"/>
      <c r="F851" s="209"/>
      <c r="G851" s="209"/>
      <c r="H851" s="209"/>
      <c r="I851" s="209"/>
      <c r="AP851" s="407"/>
      <c r="AQ851" s="407"/>
      <c r="BK851" s="407"/>
      <c r="BY851" s="407"/>
      <c r="BZ851" s="407"/>
      <c r="CA851" s="407"/>
      <c r="CB851" s="407"/>
      <c r="CC851" s="407"/>
      <c r="CD851" s="407"/>
      <c r="CE851" s="407"/>
      <c r="CF851" s="407"/>
    </row>
    <row r="852" spans="1:84" s="627" customFormat="1" x14ac:dyDescent="0.3">
      <c r="A852" s="407"/>
      <c r="B852" s="401"/>
      <c r="C852" s="330"/>
      <c r="D852" s="209"/>
      <c r="E852" s="209"/>
      <c r="F852" s="209"/>
      <c r="G852" s="209"/>
      <c r="H852" s="209"/>
      <c r="I852" s="209"/>
      <c r="AP852" s="407"/>
      <c r="AQ852" s="407"/>
      <c r="BK852" s="407"/>
      <c r="BY852" s="407"/>
      <c r="BZ852" s="407"/>
      <c r="CA852" s="407"/>
      <c r="CB852" s="407"/>
      <c r="CC852" s="407"/>
      <c r="CD852" s="407"/>
      <c r="CE852" s="407"/>
      <c r="CF852" s="407"/>
    </row>
    <row r="853" spans="1:84" s="627" customFormat="1" x14ac:dyDescent="0.3">
      <c r="A853" s="407"/>
      <c r="B853" s="401"/>
      <c r="C853" s="330"/>
      <c r="D853" s="209"/>
      <c r="E853" s="209"/>
      <c r="F853" s="209"/>
      <c r="G853" s="209"/>
      <c r="H853" s="209"/>
      <c r="I853" s="209"/>
      <c r="AP853" s="407"/>
      <c r="AQ853" s="407"/>
      <c r="BK853" s="407"/>
      <c r="BY853" s="407"/>
      <c r="BZ853" s="407"/>
      <c r="CA853" s="407"/>
      <c r="CB853" s="407"/>
      <c r="CC853" s="407"/>
      <c r="CD853" s="407"/>
      <c r="CE853" s="407"/>
      <c r="CF853" s="407"/>
    </row>
    <row r="854" spans="1:84" s="627" customFormat="1" x14ac:dyDescent="0.3">
      <c r="A854" s="407"/>
      <c r="B854" s="401"/>
      <c r="C854" s="330"/>
      <c r="D854" s="209"/>
      <c r="E854" s="209"/>
      <c r="F854" s="209"/>
      <c r="G854" s="209"/>
      <c r="H854" s="209"/>
      <c r="I854" s="209"/>
      <c r="AP854" s="407"/>
      <c r="AQ854" s="407"/>
      <c r="BK854" s="407"/>
      <c r="BY854" s="407"/>
      <c r="BZ854" s="407"/>
      <c r="CA854" s="407"/>
      <c r="CB854" s="407"/>
      <c r="CC854" s="407"/>
      <c r="CD854" s="407"/>
      <c r="CE854" s="407"/>
      <c r="CF854" s="407"/>
    </row>
    <row r="855" spans="1:84" s="627" customFormat="1" x14ac:dyDescent="0.3">
      <c r="A855" s="407"/>
      <c r="B855" s="401"/>
      <c r="C855" s="330"/>
      <c r="D855" s="209"/>
      <c r="E855" s="209"/>
      <c r="F855" s="209"/>
      <c r="G855" s="209"/>
      <c r="H855" s="209"/>
      <c r="I855" s="209"/>
      <c r="AP855" s="407"/>
      <c r="AQ855" s="407"/>
      <c r="BK855" s="407"/>
      <c r="BY855" s="407"/>
      <c r="BZ855" s="407"/>
      <c r="CA855" s="407"/>
      <c r="CB855" s="407"/>
      <c r="CC855" s="407"/>
      <c r="CD855" s="407"/>
      <c r="CE855" s="407"/>
      <c r="CF855" s="407"/>
    </row>
    <row r="856" spans="1:84" s="627" customFormat="1" x14ac:dyDescent="0.3">
      <c r="A856" s="407"/>
      <c r="B856" s="401"/>
      <c r="C856" s="330"/>
      <c r="D856" s="209"/>
      <c r="E856" s="209"/>
      <c r="F856" s="209"/>
      <c r="G856" s="209"/>
      <c r="H856" s="209"/>
      <c r="I856" s="209"/>
      <c r="AP856" s="407"/>
      <c r="AQ856" s="407"/>
      <c r="BK856" s="407"/>
      <c r="BY856" s="407"/>
      <c r="BZ856" s="407"/>
      <c r="CA856" s="407"/>
      <c r="CB856" s="407"/>
      <c r="CC856" s="407"/>
      <c r="CD856" s="407"/>
      <c r="CE856" s="407"/>
      <c r="CF856" s="407"/>
    </row>
    <row r="857" spans="1:84" s="627" customFormat="1" x14ac:dyDescent="0.3">
      <c r="A857" s="407"/>
      <c r="B857" s="401"/>
      <c r="C857" s="330"/>
      <c r="D857" s="209"/>
      <c r="E857" s="209"/>
      <c r="F857" s="209"/>
      <c r="G857" s="209"/>
      <c r="H857" s="209"/>
      <c r="I857" s="209"/>
      <c r="AP857" s="407"/>
      <c r="AQ857" s="407"/>
      <c r="BK857" s="407"/>
      <c r="BY857" s="407"/>
      <c r="BZ857" s="407"/>
      <c r="CA857" s="407"/>
      <c r="CB857" s="407"/>
      <c r="CC857" s="407"/>
      <c r="CD857" s="407"/>
      <c r="CE857" s="407"/>
      <c r="CF857" s="407"/>
    </row>
    <row r="858" spans="1:84" s="627" customFormat="1" x14ac:dyDescent="0.3">
      <c r="A858" s="407"/>
      <c r="B858" s="401"/>
      <c r="C858" s="330"/>
      <c r="D858" s="209"/>
      <c r="E858" s="209"/>
      <c r="F858" s="209"/>
      <c r="G858" s="209"/>
      <c r="H858" s="209"/>
      <c r="I858" s="209"/>
      <c r="AP858" s="407"/>
      <c r="AQ858" s="407"/>
      <c r="BK858" s="407"/>
      <c r="BY858" s="407"/>
      <c r="BZ858" s="407"/>
      <c r="CA858" s="407"/>
      <c r="CB858" s="407"/>
      <c r="CC858" s="407"/>
      <c r="CD858" s="407"/>
      <c r="CE858" s="407"/>
      <c r="CF858" s="407"/>
    </row>
    <row r="859" spans="1:84" s="627" customFormat="1" x14ac:dyDescent="0.3">
      <c r="A859" s="407"/>
      <c r="B859" s="401"/>
      <c r="C859" s="330"/>
      <c r="D859" s="209"/>
      <c r="E859" s="209"/>
      <c r="F859" s="209"/>
      <c r="G859" s="209"/>
      <c r="H859" s="209"/>
      <c r="I859" s="209"/>
      <c r="AP859" s="407"/>
      <c r="AQ859" s="407"/>
      <c r="BK859" s="407"/>
      <c r="BY859" s="407"/>
      <c r="BZ859" s="407"/>
      <c r="CA859" s="407"/>
      <c r="CB859" s="407"/>
      <c r="CC859" s="407"/>
      <c r="CD859" s="407"/>
      <c r="CE859" s="407"/>
      <c r="CF859" s="407"/>
    </row>
    <row r="860" spans="1:84" s="627" customFormat="1" x14ac:dyDescent="0.3">
      <c r="A860" s="407"/>
      <c r="B860" s="401"/>
      <c r="C860" s="330"/>
      <c r="D860" s="209"/>
      <c r="E860" s="209"/>
      <c r="F860" s="209"/>
      <c r="G860" s="209"/>
      <c r="H860" s="209"/>
      <c r="I860" s="209"/>
      <c r="AP860" s="407"/>
      <c r="AQ860" s="407"/>
      <c r="BK860" s="407"/>
      <c r="BY860" s="407"/>
      <c r="BZ860" s="407"/>
      <c r="CA860" s="407"/>
      <c r="CB860" s="407"/>
      <c r="CC860" s="407"/>
      <c r="CD860" s="407"/>
      <c r="CE860" s="407"/>
      <c r="CF860" s="407"/>
    </row>
    <row r="861" spans="1:84" s="627" customFormat="1" x14ac:dyDescent="0.3">
      <c r="A861" s="407"/>
      <c r="B861" s="401"/>
      <c r="C861" s="330"/>
      <c r="D861" s="209"/>
      <c r="E861" s="209"/>
      <c r="F861" s="209"/>
      <c r="G861" s="209"/>
      <c r="H861" s="209"/>
      <c r="I861" s="209"/>
      <c r="AP861" s="407"/>
      <c r="AQ861" s="407"/>
      <c r="BK861" s="407"/>
      <c r="BY861" s="407"/>
      <c r="BZ861" s="407"/>
      <c r="CA861" s="407"/>
      <c r="CB861" s="407"/>
      <c r="CC861" s="407"/>
      <c r="CD861" s="407"/>
      <c r="CE861" s="407"/>
      <c r="CF861" s="407"/>
    </row>
    <row r="862" spans="1:84" s="627" customFormat="1" x14ac:dyDescent="0.3">
      <c r="A862" s="407"/>
      <c r="B862" s="401"/>
      <c r="C862" s="330"/>
      <c r="D862" s="209"/>
      <c r="E862" s="209"/>
      <c r="F862" s="209"/>
      <c r="G862" s="209"/>
      <c r="H862" s="209"/>
      <c r="I862" s="209"/>
      <c r="AP862" s="407"/>
      <c r="AQ862" s="407"/>
      <c r="BK862" s="407"/>
      <c r="BY862" s="407"/>
      <c r="BZ862" s="407"/>
      <c r="CA862" s="407"/>
      <c r="CB862" s="407"/>
      <c r="CC862" s="407"/>
      <c r="CD862" s="407"/>
      <c r="CE862" s="407"/>
      <c r="CF862" s="407"/>
    </row>
    <row r="863" spans="1:84" s="627" customFormat="1" x14ac:dyDescent="0.3">
      <c r="A863" s="407"/>
      <c r="B863" s="401"/>
      <c r="C863" s="330"/>
      <c r="D863" s="209"/>
      <c r="E863" s="209"/>
      <c r="F863" s="209"/>
      <c r="G863" s="209"/>
      <c r="H863" s="209"/>
      <c r="I863" s="209"/>
      <c r="AP863" s="407"/>
      <c r="AQ863" s="407"/>
      <c r="BK863" s="407"/>
      <c r="BY863" s="407"/>
      <c r="BZ863" s="407"/>
      <c r="CA863" s="407"/>
      <c r="CB863" s="407"/>
      <c r="CC863" s="407"/>
      <c r="CD863" s="407"/>
      <c r="CE863" s="407"/>
      <c r="CF863" s="407"/>
    </row>
    <row r="864" spans="1:84" s="627" customFormat="1" x14ac:dyDescent="0.3">
      <c r="A864" s="407"/>
      <c r="B864" s="401"/>
      <c r="C864" s="330"/>
      <c r="D864" s="209"/>
      <c r="E864" s="209"/>
      <c r="F864" s="209"/>
      <c r="G864" s="209"/>
      <c r="H864" s="209"/>
      <c r="I864" s="209"/>
      <c r="AP864" s="407"/>
      <c r="AQ864" s="407"/>
      <c r="BK864" s="407"/>
      <c r="BY864" s="407"/>
      <c r="BZ864" s="407"/>
      <c r="CA864" s="407"/>
      <c r="CB864" s="407"/>
      <c r="CC864" s="407"/>
      <c r="CD864" s="407"/>
      <c r="CE864" s="407"/>
      <c r="CF864" s="407"/>
    </row>
    <row r="865" spans="1:84" s="627" customFormat="1" x14ac:dyDescent="0.3">
      <c r="A865" s="407"/>
      <c r="B865" s="401"/>
      <c r="C865" s="330"/>
      <c r="D865" s="209"/>
      <c r="E865" s="209"/>
      <c r="F865" s="209"/>
      <c r="G865" s="209"/>
      <c r="H865" s="209"/>
      <c r="I865" s="209"/>
      <c r="AP865" s="407"/>
      <c r="AQ865" s="407"/>
      <c r="BK865" s="407"/>
      <c r="BY865" s="407"/>
      <c r="BZ865" s="407"/>
      <c r="CA865" s="407"/>
      <c r="CB865" s="407"/>
      <c r="CC865" s="407"/>
      <c r="CD865" s="407"/>
      <c r="CE865" s="407"/>
      <c r="CF865" s="407"/>
    </row>
    <row r="866" spans="1:84" s="627" customFormat="1" x14ac:dyDescent="0.3">
      <c r="A866" s="407"/>
      <c r="B866" s="401"/>
      <c r="C866" s="330"/>
      <c r="D866" s="209"/>
      <c r="E866" s="209"/>
      <c r="F866" s="209"/>
      <c r="G866" s="209"/>
      <c r="H866" s="209"/>
      <c r="I866" s="209"/>
      <c r="AP866" s="407"/>
      <c r="AQ866" s="407"/>
      <c r="BK866" s="407"/>
      <c r="BY866" s="407"/>
      <c r="BZ866" s="407"/>
      <c r="CA866" s="407"/>
      <c r="CB866" s="407"/>
      <c r="CC866" s="407"/>
      <c r="CD866" s="407"/>
      <c r="CE866" s="407"/>
      <c r="CF866" s="407"/>
    </row>
    <row r="867" spans="1:84" s="627" customFormat="1" x14ac:dyDescent="0.3">
      <c r="A867" s="407"/>
      <c r="B867" s="401"/>
      <c r="C867" s="330"/>
      <c r="D867" s="209"/>
      <c r="E867" s="209"/>
      <c r="F867" s="209"/>
      <c r="G867" s="209"/>
      <c r="H867" s="209"/>
      <c r="I867" s="209"/>
      <c r="AP867" s="407"/>
      <c r="AQ867" s="407"/>
      <c r="BK867" s="407"/>
      <c r="BY867" s="407"/>
      <c r="BZ867" s="407"/>
      <c r="CA867" s="407"/>
      <c r="CB867" s="407"/>
      <c r="CC867" s="407"/>
      <c r="CD867" s="407"/>
      <c r="CE867" s="407"/>
      <c r="CF867" s="407"/>
    </row>
    <row r="868" spans="1:84" s="627" customFormat="1" x14ac:dyDescent="0.3">
      <c r="A868" s="407"/>
      <c r="B868" s="401"/>
      <c r="C868" s="330"/>
      <c r="D868" s="209"/>
      <c r="E868" s="209"/>
      <c r="F868" s="209"/>
      <c r="G868" s="209"/>
      <c r="H868" s="209"/>
      <c r="I868" s="209"/>
      <c r="AP868" s="407"/>
      <c r="AQ868" s="407"/>
      <c r="BK868" s="407"/>
      <c r="BY868" s="407"/>
      <c r="BZ868" s="407"/>
      <c r="CA868" s="407"/>
      <c r="CB868" s="407"/>
      <c r="CC868" s="407"/>
      <c r="CD868" s="407"/>
      <c r="CE868" s="407"/>
      <c r="CF868" s="407"/>
    </row>
    <row r="869" spans="1:84" s="627" customFormat="1" x14ac:dyDescent="0.3">
      <c r="A869" s="407"/>
      <c r="B869" s="401"/>
      <c r="C869" s="330"/>
      <c r="D869" s="209"/>
      <c r="E869" s="209"/>
      <c r="F869" s="209"/>
      <c r="G869" s="209"/>
      <c r="H869" s="209"/>
      <c r="I869" s="209"/>
      <c r="AP869" s="407"/>
      <c r="AQ869" s="407"/>
      <c r="BK869" s="407"/>
      <c r="BY869" s="407"/>
      <c r="BZ869" s="407"/>
      <c r="CA869" s="407"/>
      <c r="CB869" s="407"/>
      <c r="CC869" s="407"/>
      <c r="CD869" s="407"/>
      <c r="CE869" s="407"/>
      <c r="CF869" s="407"/>
    </row>
    <row r="870" spans="1:84" s="627" customFormat="1" x14ac:dyDescent="0.3">
      <c r="A870" s="407"/>
      <c r="B870" s="401"/>
      <c r="C870" s="330"/>
      <c r="D870" s="209"/>
      <c r="E870" s="209"/>
      <c r="F870" s="209"/>
      <c r="G870" s="209"/>
      <c r="H870" s="209"/>
      <c r="I870" s="209"/>
      <c r="AP870" s="407"/>
      <c r="AQ870" s="407"/>
      <c r="BK870" s="407"/>
      <c r="BY870" s="407"/>
      <c r="BZ870" s="407"/>
      <c r="CA870" s="407"/>
      <c r="CB870" s="407"/>
      <c r="CC870" s="407"/>
      <c r="CD870" s="407"/>
      <c r="CE870" s="407"/>
      <c r="CF870" s="407"/>
    </row>
    <row r="871" spans="1:84" s="627" customFormat="1" x14ac:dyDescent="0.3">
      <c r="A871" s="407"/>
      <c r="B871" s="401"/>
      <c r="C871" s="330"/>
      <c r="D871" s="209"/>
      <c r="E871" s="209"/>
      <c r="F871" s="209"/>
      <c r="G871" s="209"/>
      <c r="H871" s="209"/>
      <c r="I871" s="209"/>
      <c r="AP871" s="407"/>
      <c r="AQ871" s="407"/>
      <c r="BK871" s="407"/>
      <c r="BY871" s="407"/>
      <c r="BZ871" s="407"/>
      <c r="CA871" s="407"/>
      <c r="CB871" s="407"/>
      <c r="CC871" s="407"/>
      <c r="CD871" s="407"/>
      <c r="CE871" s="407"/>
      <c r="CF871" s="407"/>
    </row>
    <row r="872" spans="1:84" s="627" customFormat="1" x14ac:dyDescent="0.3">
      <c r="A872" s="407"/>
      <c r="B872" s="401"/>
      <c r="C872" s="330"/>
      <c r="D872" s="209"/>
      <c r="E872" s="209"/>
      <c r="F872" s="209"/>
      <c r="G872" s="209"/>
      <c r="H872" s="209"/>
      <c r="I872" s="209"/>
      <c r="AP872" s="407"/>
      <c r="AQ872" s="407"/>
      <c r="BK872" s="407"/>
      <c r="BY872" s="407"/>
      <c r="BZ872" s="407"/>
      <c r="CA872" s="407"/>
      <c r="CB872" s="407"/>
      <c r="CC872" s="407"/>
      <c r="CD872" s="407"/>
      <c r="CE872" s="407"/>
      <c r="CF872" s="407"/>
    </row>
    <row r="873" spans="1:84" s="627" customFormat="1" x14ac:dyDescent="0.3">
      <c r="A873" s="407"/>
      <c r="B873" s="401"/>
      <c r="C873" s="330"/>
      <c r="D873" s="209"/>
      <c r="E873" s="209"/>
      <c r="F873" s="209"/>
      <c r="G873" s="209"/>
      <c r="H873" s="209"/>
      <c r="I873" s="209"/>
      <c r="AP873" s="407"/>
      <c r="AQ873" s="407"/>
      <c r="BK873" s="407"/>
      <c r="BY873" s="407"/>
      <c r="BZ873" s="407"/>
      <c r="CA873" s="407"/>
      <c r="CB873" s="407"/>
      <c r="CC873" s="407"/>
      <c r="CD873" s="407"/>
      <c r="CE873" s="407"/>
      <c r="CF873" s="407"/>
    </row>
    <row r="874" spans="1:84" s="627" customFormat="1" x14ac:dyDescent="0.3">
      <c r="A874" s="407"/>
      <c r="B874" s="401"/>
      <c r="C874" s="330"/>
      <c r="D874" s="209"/>
      <c r="E874" s="209"/>
      <c r="F874" s="209"/>
      <c r="G874" s="209"/>
      <c r="H874" s="209"/>
      <c r="I874" s="209"/>
      <c r="AP874" s="407"/>
      <c r="AQ874" s="407"/>
      <c r="BK874" s="407"/>
      <c r="BY874" s="407"/>
      <c r="BZ874" s="407"/>
      <c r="CA874" s="407"/>
      <c r="CB874" s="407"/>
      <c r="CC874" s="407"/>
      <c r="CD874" s="407"/>
      <c r="CE874" s="407"/>
      <c r="CF874" s="407"/>
    </row>
    <row r="875" spans="1:84" s="627" customFormat="1" x14ac:dyDescent="0.3">
      <c r="A875" s="407"/>
      <c r="B875" s="401"/>
      <c r="C875" s="330"/>
      <c r="D875" s="209"/>
      <c r="E875" s="209"/>
      <c r="F875" s="209"/>
      <c r="G875" s="209"/>
      <c r="H875" s="209"/>
      <c r="I875" s="209"/>
      <c r="AP875" s="407"/>
      <c r="AQ875" s="407"/>
      <c r="BK875" s="407"/>
      <c r="BY875" s="407"/>
      <c r="BZ875" s="407"/>
      <c r="CA875" s="407"/>
      <c r="CB875" s="407"/>
      <c r="CC875" s="407"/>
      <c r="CD875" s="407"/>
      <c r="CE875" s="407"/>
      <c r="CF875" s="407"/>
    </row>
    <row r="876" spans="1:84" s="627" customFormat="1" x14ac:dyDescent="0.3">
      <c r="A876" s="407"/>
      <c r="B876" s="401"/>
      <c r="C876" s="330"/>
      <c r="D876" s="209"/>
      <c r="E876" s="209"/>
      <c r="F876" s="209"/>
      <c r="G876" s="209"/>
      <c r="H876" s="209"/>
      <c r="I876" s="209"/>
      <c r="AP876" s="407"/>
      <c r="AQ876" s="407"/>
      <c r="BK876" s="407"/>
      <c r="BY876" s="407"/>
      <c r="BZ876" s="407"/>
      <c r="CA876" s="407"/>
      <c r="CB876" s="407"/>
      <c r="CC876" s="407"/>
      <c r="CD876" s="407"/>
      <c r="CE876" s="407"/>
      <c r="CF876" s="407"/>
    </row>
    <row r="877" spans="1:84" s="627" customFormat="1" x14ac:dyDescent="0.3">
      <c r="A877" s="407"/>
      <c r="B877" s="401"/>
      <c r="C877" s="330"/>
      <c r="D877" s="209"/>
      <c r="E877" s="209"/>
      <c r="F877" s="209"/>
      <c r="G877" s="209"/>
      <c r="H877" s="209"/>
      <c r="I877" s="209"/>
      <c r="AP877" s="407"/>
      <c r="AQ877" s="407"/>
      <c r="BK877" s="407"/>
      <c r="BY877" s="407"/>
      <c r="BZ877" s="407"/>
      <c r="CA877" s="407"/>
      <c r="CB877" s="407"/>
      <c r="CC877" s="407"/>
      <c r="CD877" s="407"/>
      <c r="CE877" s="407"/>
      <c r="CF877" s="407"/>
    </row>
    <row r="878" spans="1:84" s="627" customFormat="1" x14ac:dyDescent="0.3">
      <c r="A878" s="407"/>
      <c r="B878" s="401"/>
      <c r="C878" s="330"/>
      <c r="D878" s="209"/>
      <c r="E878" s="209"/>
      <c r="F878" s="209"/>
      <c r="G878" s="209"/>
      <c r="H878" s="209"/>
      <c r="I878" s="209"/>
      <c r="AP878" s="407"/>
      <c r="AQ878" s="407"/>
      <c r="BK878" s="407"/>
      <c r="BY878" s="407"/>
      <c r="BZ878" s="407"/>
      <c r="CA878" s="407"/>
      <c r="CB878" s="407"/>
      <c r="CC878" s="407"/>
      <c r="CD878" s="407"/>
      <c r="CE878" s="407"/>
      <c r="CF878" s="407"/>
    </row>
    <row r="879" spans="1:84" s="627" customFormat="1" x14ac:dyDescent="0.3">
      <c r="A879" s="407"/>
      <c r="B879" s="401"/>
      <c r="C879" s="330"/>
      <c r="D879" s="209"/>
      <c r="E879" s="209"/>
      <c r="F879" s="209"/>
      <c r="G879" s="209"/>
      <c r="H879" s="209"/>
      <c r="I879" s="209"/>
      <c r="AP879" s="407"/>
      <c r="AQ879" s="407"/>
      <c r="BK879" s="407"/>
      <c r="BY879" s="407"/>
      <c r="BZ879" s="407"/>
      <c r="CA879" s="407"/>
      <c r="CB879" s="407"/>
      <c r="CC879" s="407"/>
      <c r="CD879" s="407"/>
      <c r="CE879" s="407"/>
      <c r="CF879" s="407"/>
    </row>
    <row r="880" spans="1:84" s="627" customFormat="1" x14ac:dyDescent="0.3">
      <c r="A880" s="407"/>
      <c r="B880" s="401"/>
      <c r="C880" s="330"/>
      <c r="D880" s="209"/>
      <c r="E880" s="209"/>
      <c r="F880" s="209"/>
      <c r="G880" s="209"/>
      <c r="H880" s="209"/>
      <c r="I880" s="209"/>
      <c r="AP880" s="407"/>
      <c r="AQ880" s="407"/>
      <c r="BK880" s="407"/>
      <c r="BY880" s="407"/>
      <c r="BZ880" s="407"/>
      <c r="CA880" s="407"/>
      <c r="CB880" s="407"/>
      <c r="CC880" s="407"/>
      <c r="CD880" s="407"/>
      <c r="CE880" s="407"/>
      <c r="CF880" s="407"/>
    </row>
    <row r="881" spans="1:84" s="627" customFormat="1" x14ac:dyDescent="0.3">
      <c r="A881" s="407"/>
      <c r="B881" s="401"/>
      <c r="C881" s="330"/>
      <c r="D881" s="209"/>
      <c r="E881" s="209"/>
      <c r="F881" s="209"/>
      <c r="G881" s="209"/>
      <c r="H881" s="209"/>
      <c r="I881" s="209"/>
      <c r="AP881" s="407"/>
      <c r="AQ881" s="407"/>
      <c r="BK881" s="407"/>
      <c r="BY881" s="407"/>
      <c r="BZ881" s="407"/>
      <c r="CA881" s="407"/>
      <c r="CB881" s="407"/>
      <c r="CC881" s="407"/>
      <c r="CD881" s="407"/>
      <c r="CE881" s="407"/>
      <c r="CF881" s="407"/>
    </row>
    <row r="882" spans="1:84" s="627" customFormat="1" x14ac:dyDescent="0.3">
      <c r="A882" s="407"/>
      <c r="B882" s="401"/>
      <c r="C882" s="330"/>
      <c r="D882" s="209"/>
      <c r="E882" s="209"/>
      <c r="F882" s="209"/>
      <c r="G882" s="209"/>
      <c r="H882" s="209"/>
      <c r="I882" s="209"/>
      <c r="AP882" s="407"/>
      <c r="AQ882" s="407"/>
      <c r="BK882" s="407"/>
      <c r="BY882" s="407"/>
      <c r="BZ882" s="407"/>
      <c r="CA882" s="407"/>
      <c r="CB882" s="407"/>
      <c r="CC882" s="407"/>
      <c r="CD882" s="407"/>
      <c r="CE882" s="407"/>
      <c r="CF882" s="407"/>
    </row>
    <row r="883" spans="1:84" s="627" customFormat="1" x14ac:dyDescent="0.3">
      <c r="A883" s="407"/>
      <c r="B883" s="401"/>
      <c r="C883" s="330"/>
      <c r="D883" s="209"/>
      <c r="E883" s="209"/>
      <c r="F883" s="209"/>
      <c r="G883" s="209"/>
      <c r="H883" s="209"/>
      <c r="I883" s="209"/>
      <c r="AP883" s="407"/>
      <c r="AQ883" s="407"/>
      <c r="BK883" s="407"/>
      <c r="BY883" s="407"/>
      <c r="BZ883" s="407"/>
      <c r="CA883" s="407"/>
      <c r="CB883" s="407"/>
      <c r="CC883" s="407"/>
      <c r="CD883" s="407"/>
      <c r="CE883" s="407"/>
      <c r="CF883" s="407"/>
    </row>
    <row r="884" spans="1:84" s="627" customFormat="1" x14ac:dyDescent="0.3">
      <c r="A884" s="407"/>
      <c r="B884" s="401"/>
      <c r="C884" s="330"/>
      <c r="D884" s="209"/>
      <c r="E884" s="209"/>
      <c r="F884" s="209"/>
      <c r="G884" s="209"/>
      <c r="H884" s="209"/>
      <c r="I884" s="209"/>
      <c r="AP884" s="407"/>
      <c r="AQ884" s="407"/>
      <c r="BK884" s="407"/>
      <c r="BY884" s="407"/>
      <c r="BZ884" s="407"/>
      <c r="CA884" s="407"/>
      <c r="CB884" s="407"/>
      <c r="CC884" s="407"/>
      <c r="CD884" s="407"/>
      <c r="CE884" s="407"/>
      <c r="CF884" s="407"/>
    </row>
    <row r="885" spans="1:84" s="627" customFormat="1" x14ac:dyDescent="0.3">
      <c r="A885" s="407"/>
      <c r="B885" s="401"/>
      <c r="C885" s="330"/>
      <c r="D885" s="209"/>
      <c r="E885" s="209"/>
      <c r="F885" s="209"/>
      <c r="G885" s="209"/>
      <c r="H885" s="209"/>
      <c r="I885" s="209"/>
      <c r="AP885" s="407"/>
      <c r="AQ885" s="407"/>
      <c r="BK885" s="407"/>
      <c r="BY885" s="407"/>
      <c r="BZ885" s="407"/>
      <c r="CA885" s="407"/>
      <c r="CB885" s="407"/>
      <c r="CC885" s="407"/>
      <c r="CD885" s="407"/>
      <c r="CE885" s="407"/>
      <c r="CF885" s="407"/>
    </row>
    <row r="886" spans="1:84" s="627" customFormat="1" x14ac:dyDescent="0.3">
      <c r="A886" s="407"/>
      <c r="B886" s="401"/>
      <c r="C886" s="330"/>
      <c r="D886" s="209"/>
      <c r="E886" s="209"/>
      <c r="F886" s="209"/>
      <c r="G886" s="209"/>
      <c r="H886" s="209"/>
      <c r="I886" s="209"/>
      <c r="AP886" s="407"/>
      <c r="AQ886" s="407"/>
      <c r="BK886" s="407"/>
      <c r="BY886" s="407"/>
      <c r="BZ886" s="407"/>
      <c r="CA886" s="407"/>
      <c r="CB886" s="407"/>
      <c r="CC886" s="407"/>
      <c r="CD886" s="407"/>
      <c r="CE886" s="407"/>
      <c r="CF886" s="407"/>
    </row>
    <row r="887" spans="1:84" s="627" customFormat="1" x14ac:dyDescent="0.3">
      <c r="A887" s="407"/>
      <c r="B887" s="401"/>
      <c r="C887" s="330"/>
      <c r="D887" s="209"/>
      <c r="E887" s="209"/>
      <c r="F887" s="209"/>
      <c r="G887" s="209"/>
      <c r="H887" s="209"/>
      <c r="I887" s="209"/>
      <c r="AP887" s="407"/>
      <c r="AQ887" s="407"/>
      <c r="BK887" s="407"/>
      <c r="BY887" s="407"/>
      <c r="BZ887" s="407"/>
      <c r="CA887" s="407"/>
      <c r="CB887" s="407"/>
      <c r="CC887" s="407"/>
      <c r="CD887" s="407"/>
      <c r="CE887" s="407"/>
      <c r="CF887" s="407"/>
    </row>
    <row r="888" spans="1:84" s="627" customFormat="1" x14ac:dyDescent="0.3">
      <c r="A888" s="407"/>
      <c r="B888" s="401"/>
      <c r="C888" s="330"/>
      <c r="D888" s="209"/>
      <c r="E888" s="209"/>
      <c r="F888" s="209"/>
      <c r="G888" s="209"/>
      <c r="H888" s="209"/>
      <c r="I888" s="209"/>
      <c r="AP888" s="407"/>
      <c r="AQ888" s="407"/>
      <c r="BK888" s="407"/>
      <c r="BY888" s="407"/>
      <c r="BZ888" s="407"/>
      <c r="CA888" s="407"/>
      <c r="CB888" s="407"/>
      <c r="CC888" s="407"/>
      <c r="CD888" s="407"/>
      <c r="CE888" s="407"/>
      <c r="CF888" s="407"/>
    </row>
    <row r="889" spans="1:84" s="627" customFormat="1" x14ac:dyDescent="0.3">
      <c r="A889" s="407"/>
      <c r="B889" s="401"/>
      <c r="C889" s="330"/>
      <c r="D889" s="209"/>
      <c r="E889" s="209"/>
      <c r="F889" s="209"/>
      <c r="G889" s="209"/>
      <c r="H889" s="209"/>
      <c r="I889" s="209"/>
      <c r="AP889" s="407"/>
      <c r="AQ889" s="407"/>
      <c r="BK889" s="407"/>
      <c r="BY889" s="407"/>
      <c r="BZ889" s="407"/>
      <c r="CA889" s="407"/>
      <c r="CB889" s="407"/>
      <c r="CC889" s="407"/>
      <c r="CD889" s="407"/>
      <c r="CE889" s="407"/>
      <c r="CF889" s="407"/>
    </row>
    <row r="890" spans="1:84" s="627" customFormat="1" x14ac:dyDescent="0.3">
      <c r="A890" s="407"/>
      <c r="B890" s="401"/>
      <c r="C890" s="330"/>
      <c r="D890" s="209"/>
      <c r="E890" s="209"/>
      <c r="F890" s="209"/>
      <c r="G890" s="209"/>
      <c r="H890" s="209"/>
      <c r="I890" s="209"/>
      <c r="AP890" s="407"/>
      <c r="AQ890" s="407"/>
      <c r="BK890" s="407"/>
      <c r="BY890" s="407"/>
      <c r="BZ890" s="407"/>
      <c r="CA890" s="407"/>
      <c r="CB890" s="407"/>
      <c r="CC890" s="407"/>
      <c r="CD890" s="407"/>
      <c r="CE890" s="407"/>
      <c r="CF890" s="407"/>
    </row>
    <row r="891" spans="1:84" s="627" customFormat="1" x14ac:dyDescent="0.3">
      <c r="A891" s="407"/>
      <c r="B891" s="401"/>
      <c r="C891" s="330"/>
      <c r="D891" s="209"/>
      <c r="E891" s="209"/>
      <c r="F891" s="209"/>
      <c r="G891" s="209"/>
      <c r="H891" s="209"/>
      <c r="I891" s="209"/>
      <c r="AP891" s="407"/>
      <c r="AQ891" s="407"/>
      <c r="BK891" s="407"/>
      <c r="BY891" s="407"/>
      <c r="BZ891" s="407"/>
      <c r="CA891" s="407"/>
      <c r="CB891" s="407"/>
      <c r="CC891" s="407"/>
      <c r="CD891" s="407"/>
      <c r="CE891" s="407"/>
      <c r="CF891" s="407"/>
    </row>
    <row r="892" spans="1:84" s="627" customFormat="1" x14ac:dyDescent="0.3">
      <c r="A892" s="407"/>
      <c r="B892" s="401"/>
      <c r="C892" s="330"/>
      <c r="D892" s="209"/>
      <c r="E892" s="209"/>
      <c r="F892" s="209"/>
      <c r="G892" s="209"/>
      <c r="H892" s="209"/>
      <c r="I892" s="209"/>
      <c r="AP892" s="407"/>
      <c r="AQ892" s="407"/>
      <c r="BK892" s="407"/>
      <c r="BY892" s="407"/>
      <c r="BZ892" s="407"/>
      <c r="CA892" s="407"/>
      <c r="CB892" s="407"/>
      <c r="CC892" s="407"/>
      <c r="CD892" s="407"/>
      <c r="CE892" s="407"/>
      <c r="CF892" s="407"/>
    </row>
    <row r="893" spans="1:84" s="627" customFormat="1" x14ac:dyDescent="0.3">
      <c r="A893" s="407"/>
      <c r="B893" s="401"/>
      <c r="C893" s="330"/>
      <c r="D893" s="209"/>
      <c r="E893" s="209"/>
      <c r="F893" s="209"/>
      <c r="G893" s="209"/>
      <c r="H893" s="209"/>
      <c r="I893" s="209"/>
      <c r="AP893" s="407"/>
      <c r="AQ893" s="407"/>
      <c r="BK893" s="407"/>
      <c r="BY893" s="407"/>
      <c r="BZ893" s="407"/>
      <c r="CA893" s="407"/>
      <c r="CB893" s="407"/>
      <c r="CC893" s="407"/>
      <c r="CD893" s="407"/>
      <c r="CE893" s="407"/>
      <c r="CF893" s="407"/>
    </row>
    <row r="894" spans="1:84" s="627" customFormat="1" x14ac:dyDescent="0.3">
      <c r="A894" s="407"/>
      <c r="B894" s="401"/>
      <c r="C894" s="330"/>
      <c r="D894" s="209"/>
      <c r="E894" s="209"/>
      <c r="F894" s="209"/>
      <c r="G894" s="209"/>
      <c r="H894" s="209"/>
      <c r="I894" s="209"/>
      <c r="AP894" s="407"/>
      <c r="AQ894" s="407"/>
      <c r="BK894" s="407"/>
      <c r="BY894" s="407"/>
      <c r="BZ894" s="407"/>
      <c r="CA894" s="407"/>
      <c r="CB894" s="407"/>
      <c r="CC894" s="407"/>
      <c r="CD894" s="407"/>
      <c r="CE894" s="407"/>
      <c r="CF894" s="407"/>
    </row>
    <row r="895" spans="1:84" s="627" customFormat="1" x14ac:dyDescent="0.3">
      <c r="A895" s="407"/>
      <c r="B895" s="401"/>
      <c r="C895" s="330"/>
      <c r="D895" s="209"/>
      <c r="E895" s="209"/>
      <c r="F895" s="209"/>
      <c r="G895" s="209"/>
      <c r="H895" s="209"/>
      <c r="I895" s="209"/>
      <c r="AP895" s="407"/>
      <c r="AQ895" s="407"/>
      <c r="BK895" s="407"/>
      <c r="BY895" s="407"/>
      <c r="BZ895" s="407"/>
      <c r="CA895" s="407"/>
      <c r="CB895" s="407"/>
      <c r="CC895" s="407"/>
      <c r="CD895" s="407"/>
      <c r="CE895" s="407"/>
      <c r="CF895" s="407"/>
    </row>
    <row r="896" spans="1:84" s="627" customFormat="1" x14ac:dyDescent="0.3">
      <c r="A896" s="407"/>
      <c r="B896" s="401"/>
      <c r="C896" s="330"/>
      <c r="D896" s="209"/>
      <c r="E896" s="209"/>
      <c r="F896" s="209"/>
      <c r="G896" s="209"/>
      <c r="H896" s="209"/>
      <c r="I896" s="209"/>
      <c r="AP896" s="407"/>
      <c r="AQ896" s="407"/>
      <c r="BK896" s="407"/>
      <c r="BY896" s="407"/>
      <c r="BZ896" s="407"/>
      <c r="CA896" s="407"/>
      <c r="CB896" s="407"/>
      <c r="CC896" s="407"/>
      <c r="CD896" s="407"/>
      <c r="CE896" s="407"/>
      <c r="CF896" s="407"/>
    </row>
    <row r="897" spans="1:84" s="627" customFormat="1" x14ac:dyDescent="0.3">
      <c r="A897" s="407"/>
      <c r="B897" s="401"/>
      <c r="C897" s="330"/>
      <c r="D897" s="209"/>
      <c r="E897" s="209"/>
      <c r="F897" s="209"/>
      <c r="G897" s="209"/>
      <c r="H897" s="209"/>
      <c r="I897" s="209"/>
      <c r="AP897" s="407"/>
      <c r="AQ897" s="407"/>
      <c r="BK897" s="407"/>
      <c r="BY897" s="407"/>
      <c r="BZ897" s="407"/>
      <c r="CA897" s="407"/>
      <c r="CB897" s="407"/>
      <c r="CC897" s="407"/>
      <c r="CD897" s="407"/>
      <c r="CE897" s="407"/>
      <c r="CF897" s="407"/>
    </row>
    <row r="898" spans="1:84" s="627" customFormat="1" x14ac:dyDescent="0.3">
      <c r="A898" s="407"/>
      <c r="B898" s="401"/>
      <c r="C898" s="330"/>
      <c r="D898" s="209"/>
      <c r="E898" s="209"/>
      <c r="F898" s="209"/>
      <c r="G898" s="209"/>
      <c r="H898" s="209"/>
      <c r="I898" s="209"/>
      <c r="AP898" s="407"/>
      <c r="AQ898" s="407"/>
      <c r="BK898" s="407"/>
      <c r="BY898" s="407"/>
      <c r="BZ898" s="407"/>
      <c r="CA898" s="407"/>
      <c r="CB898" s="407"/>
      <c r="CC898" s="407"/>
      <c r="CD898" s="407"/>
      <c r="CE898" s="407"/>
      <c r="CF898" s="407"/>
    </row>
    <row r="899" spans="1:84" s="627" customFormat="1" x14ac:dyDescent="0.3">
      <c r="A899" s="407"/>
      <c r="B899" s="401"/>
      <c r="C899" s="330"/>
      <c r="D899" s="209"/>
      <c r="E899" s="209"/>
      <c r="F899" s="209"/>
      <c r="G899" s="209"/>
      <c r="H899" s="209"/>
      <c r="I899" s="209"/>
      <c r="AP899" s="407"/>
      <c r="AQ899" s="407"/>
      <c r="BK899" s="407"/>
      <c r="BY899" s="407"/>
      <c r="BZ899" s="407"/>
      <c r="CA899" s="407"/>
      <c r="CB899" s="407"/>
      <c r="CC899" s="407"/>
      <c r="CD899" s="407"/>
      <c r="CE899" s="407"/>
      <c r="CF899" s="407"/>
    </row>
    <row r="900" spans="1:84" s="627" customFormat="1" x14ac:dyDescent="0.3">
      <c r="A900" s="407"/>
      <c r="B900" s="401"/>
      <c r="C900" s="330"/>
      <c r="D900" s="209"/>
      <c r="E900" s="209"/>
      <c r="F900" s="209"/>
      <c r="G900" s="209"/>
      <c r="H900" s="209"/>
      <c r="I900" s="209"/>
      <c r="AP900" s="407"/>
      <c r="AQ900" s="407"/>
      <c r="BK900" s="407"/>
      <c r="BY900" s="407"/>
      <c r="BZ900" s="407"/>
      <c r="CA900" s="407"/>
      <c r="CB900" s="407"/>
      <c r="CC900" s="407"/>
      <c r="CD900" s="407"/>
      <c r="CE900" s="407"/>
      <c r="CF900" s="407"/>
    </row>
    <row r="901" spans="1:84" s="627" customFormat="1" x14ac:dyDescent="0.3">
      <c r="A901" s="407"/>
      <c r="B901" s="401"/>
      <c r="C901" s="330"/>
      <c r="D901" s="209"/>
      <c r="E901" s="209"/>
      <c r="F901" s="209"/>
      <c r="G901" s="209"/>
      <c r="H901" s="209"/>
      <c r="I901" s="209"/>
      <c r="AP901" s="407"/>
      <c r="AQ901" s="407"/>
      <c r="BK901" s="407"/>
      <c r="BY901" s="407"/>
      <c r="BZ901" s="407"/>
      <c r="CA901" s="407"/>
      <c r="CB901" s="407"/>
      <c r="CC901" s="407"/>
      <c r="CD901" s="407"/>
      <c r="CE901" s="407"/>
      <c r="CF901" s="407"/>
    </row>
    <row r="902" spans="1:84" s="627" customFormat="1" x14ac:dyDescent="0.3">
      <c r="A902" s="407"/>
      <c r="B902" s="401"/>
      <c r="C902" s="330"/>
      <c r="D902" s="209"/>
      <c r="E902" s="209"/>
      <c r="F902" s="209"/>
      <c r="G902" s="209"/>
      <c r="H902" s="209"/>
      <c r="I902" s="209"/>
      <c r="AP902" s="407"/>
      <c r="AQ902" s="407"/>
      <c r="BK902" s="407"/>
      <c r="BY902" s="407"/>
      <c r="BZ902" s="407"/>
      <c r="CA902" s="407"/>
      <c r="CB902" s="407"/>
      <c r="CC902" s="407"/>
      <c r="CD902" s="407"/>
      <c r="CE902" s="407"/>
      <c r="CF902" s="407"/>
    </row>
    <row r="903" spans="1:84" s="627" customFormat="1" x14ac:dyDescent="0.3">
      <c r="A903" s="407"/>
      <c r="B903" s="401"/>
      <c r="C903" s="330"/>
      <c r="D903" s="209"/>
      <c r="E903" s="209"/>
      <c r="F903" s="209"/>
      <c r="G903" s="209"/>
      <c r="H903" s="209"/>
      <c r="I903" s="209"/>
      <c r="AP903" s="407"/>
      <c r="AQ903" s="407"/>
      <c r="BK903" s="407"/>
      <c r="BY903" s="407"/>
      <c r="BZ903" s="407"/>
      <c r="CA903" s="407"/>
      <c r="CB903" s="407"/>
      <c r="CC903" s="407"/>
      <c r="CD903" s="407"/>
      <c r="CE903" s="407"/>
      <c r="CF903" s="407"/>
    </row>
    <row r="904" spans="1:84" s="627" customFormat="1" x14ac:dyDescent="0.3">
      <c r="A904" s="407"/>
      <c r="B904" s="401"/>
      <c r="C904" s="330"/>
      <c r="D904" s="209"/>
      <c r="E904" s="209"/>
      <c r="F904" s="209"/>
      <c r="G904" s="209"/>
      <c r="H904" s="209"/>
      <c r="I904" s="209"/>
      <c r="AP904" s="407"/>
      <c r="AQ904" s="407"/>
      <c r="BK904" s="407"/>
      <c r="BY904" s="407"/>
      <c r="BZ904" s="407"/>
      <c r="CA904" s="407"/>
      <c r="CB904" s="407"/>
      <c r="CC904" s="407"/>
      <c r="CD904" s="407"/>
      <c r="CE904" s="407"/>
      <c r="CF904" s="407"/>
    </row>
    <row r="905" spans="1:84" s="627" customFormat="1" x14ac:dyDescent="0.3">
      <c r="A905" s="407"/>
      <c r="B905" s="401"/>
      <c r="C905" s="330"/>
      <c r="D905" s="209"/>
      <c r="E905" s="209"/>
      <c r="F905" s="209"/>
      <c r="G905" s="209"/>
      <c r="H905" s="209"/>
      <c r="I905" s="209"/>
      <c r="AP905" s="407"/>
      <c r="AQ905" s="407"/>
      <c r="BK905" s="407"/>
      <c r="BY905" s="407"/>
      <c r="BZ905" s="407"/>
      <c r="CA905" s="407"/>
      <c r="CB905" s="407"/>
      <c r="CC905" s="407"/>
      <c r="CD905" s="407"/>
      <c r="CE905" s="407"/>
      <c r="CF905" s="407"/>
    </row>
    <row r="906" spans="1:84" s="627" customFormat="1" x14ac:dyDescent="0.3">
      <c r="A906" s="407"/>
      <c r="B906" s="401"/>
      <c r="C906" s="330"/>
      <c r="D906" s="209"/>
      <c r="E906" s="209"/>
      <c r="F906" s="209"/>
      <c r="G906" s="209"/>
      <c r="H906" s="209"/>
      <c r="I906" s="209"/>
      <c r="AP906" s="407"/>
      <c r="AQ906" s="407"/>
      <c r="BK906" s="407"/>
      <c r="BY906" s="407"/>
      <c r="BZ906" s="407"/>
      <c r="CA906" s="407"/>
      <c r="CB906" s="407"/>
      <c r="CC906" s="407"/>
      <c r="CD906" s="407"/>
      <c r="CE906" s="407"/>
      <c r="CF906" s="407"/>
    </row>
    <row r="907" spans="1:84" s="627" customFormat="1" x14ac:dyDescent="0.3">
      <c r="A907" s="407"/>
      <c r="B907" s="401"/>
      <c r="C907" s="330"/>
      <c r="D907" s="209"/>
      <c r="E907" s="209"/>
      <c r="F907" s="209"/>
      <c r="G907" s="209"/>
      <c r="H907" s="209"/>
      <c r="I907" s="209"/>
      <c r="AP907" s="407"/>
      <c r="AQ907" s="407"/>
      <c r="BK907" s="407"/>
      <c r="BY907" s="407"/>
      <c r="BZ907" s="407"/>
      <c r="CA907" s="407"/>
      <c r="CB907" s="407"/>
      <c r="CC907" s="407"/>
      <c r="CD907" s="407"/>
      <c r="CE907" s="407"/>
      <c r="CF907" s="407"/>
    </row>
    <row r="908" spans="1:84" s="627" customFormat="1" x14ac:dyDescent="0.3">
      <c r="A908" s="407"/>
      <c r="B908" s="401"/>
      <c r="C908" s="330"/>
      <c r="D908" s="209"/>
      <c r="E908" s="209"/>
      <c r="F908" s="209"/>
      <c r="G908" s="209"/>
      <c r="H908" s="209"/>
      <c r="I908" s="209"/>
      <c r="AP908" s="407"/>
      <c r="AQ908" s="407"/>
      <c r="BK908" s="407"/>
      <c r="BY908" s="407"/>
      <c r="BZ908" s="407"/>
      <c r="CA908" s="407"/>
      <c r="CB908" s="407"/>
      <c r="CC908" s="407"/>
      <c r="CD908" s="407"/>
      <c r="CE908" s="407"/>
      <c r="CF908" s="407"/>
    </row>
    <row r="909" spans="1:84" s="627" customFormat="1" x14ac:dyDescent="0.3">
      <c r="A909" s="407"/>
      <c r="B909" s="401"/>
      <c r="C909" s="330"/>
      <c r="D909" s="209"/>
      <c r="E909" s="209"/>
      <c r="F909" s="209"/>
      <c r="G909" s="209"/>
      <c r="H909" s="209"/>
      <c r="I909" s="209"/>
      <c r="AP909" s="407"/>
      <c r="AQ909" s="407"/>
      <c r="BK909" s="407"/>
      <c r="BY909" s="407"/>
      <c r="BZ909" s="407"/>
      <c r="CA909" s="407"/>
      <c r="CB909" s="407"/>
      <c r="CC909" s="407"/>
      <c r="CD909" s="407"/>
      <c r="CE909" s="407"/>
      <c r="CF909" s="407"/>
    </row>
    <row r="910" spans="1:84" s="627" customFormat="1" x14ac:dyDescent="0.3">
      <c r="A910" s="407"/>
      <c r="B910" s="401"/>
      <c r="C910" s="330"/>
      <c r="D910" s="209"/>
      <c r="E910" s="209"/>
      <c r="F910" s="209"/>
      <c r="G910" s="209"/>
      <c r="H910" s="209"/>
      <c r="I910" s="209"/>
      <c r="AP910" s="407"/>
      <c r="AQ910" s="407"/>
      <c r="BK910" s="407"/>
      <c r="BY910" s="407"/>
      <c r="BZ910" s="407"/>
      <c r="CA910" s="407"/>
      <c r="CB910" s="407"/>
      <c r="CC910" s="407"/>
      <c r="CD910" s="407"/>
      <c r="CE910" s="407"/>
      <c r="CF910" s="407"/>
    </row>
    <row r="911" spans="1:84" s="627" customFormat="1" x14ac:dyDescent="0.3">
      <c r="A911" s="407"/>
      <c r="B911" s="401"/>
      <c r="C911" s="330"/>
      <c r="D911" s="209"/>
      <c r="E911" s="209"/>
      <c r="F911" s="209"/>
      <c r="G911" s="209"/>
      <c r="H911" s="209"/>
      <c r="I911" s="209"/>
      <c r="AP911" s="407"/>
      <c r="AQ911" s="407"/>
      <c r="BK911" s="407"/>
      <c r="BY911" s="407"/>
      <c r="BZ911" s="407"/>
      <c r="CA911" s="407"/>
      <c r="CB911" s="407"/>
      <c r="CC911" s="407"/>
      <c r="CD911" s="407"/>
      <c r="CE911" s="407"/>
      <c r="CF911" s="407"/>
    </row>
    <row r="912" spans="1:84" s="627" customFormat="1" x14ac:dyDescent="0.3">
      <c r="A912" s="407"/>
      <c r="B912" s="401"/>
      <c r="C912" s="330"/>
      <c r="D912" s="209"/>
      <c r="E912" s="209"/>
      <c r="F912" s="209"/>
      <c r="G912" s="209"/>
      <c r="H912" s="209"/>
      <c r="I912" s="209"/>
      <c r="AP912" s="407"/>
      <c r="AQ912" s="407"/>
      <c r="BK912" s="407"/>
      <c r="BY912" s="407"/>
      <c r="BZ912" s="407"/>
      <c r="CA912" s="407"/>
      <c r="CB912" s="407"/>
      <c r="CC912" s="407"/>
      <c r="CD912" s="407"/>
      <c r="CE912" s="407"/>
      <c r="CF912" s="407"/>
    </row>
    <row r="913" spans="1:84" s="627" customFormat="1" x14ac:dyDescent="0.3">
      <c r="A913" s="407"/>
      <c r="B913" s="401"/>
      <c r="C913" s="330"/>
      <c r="D913" s="209"/>
      <c r="E913" s="209"/>
      <c r="F913" s="209"/>
      <c r="G913" s="209"/>
      <c r="H913" s="209"/>
      <c r="I913" s="209"/>
      <c r="AP913" s="407"/>
      <c r="AQ913" s="407"/>
      <c r="BK913" s="407"/>
      <c r="BY913" s="407"/>
      <c r="BZ913" s="407"/>
      <c r="CA913" s="407"/>
      <c r="CB913" s="407"/>
      <c r="CC913" s="407"/>
      <c r="CD913" s="407"/>
      <c r="CE913" s="407"/>
      <c r="CF913" s="407"/>
    </row>
    <row r="914" spans="1:84" s="627" customFormat="1" x14ac:dyDescent="0.3">
      <c r="A914" s="407"/>
      <c r="B914" s="401"/>
      <c r="C914" s="330"/>
      <c r="D914" s="209"/>
      <c r="E914" s="209"/>
      <c r="F914" s="209"/>
      <c r="G914" s="209"/>
      <c r="H914" s="209"/>
      <c r="I914" s="209"/>
      <c r="AP914" s="407"/>
      <c r="AQ914" s="407"/>
      <c r="BK914" s="407"/>
      <c r="BY914" s="407"/>
      <c r="BZ914" s="407"/>
      <c r="CA914" s="407"/>
      <c r="CB914" s="407"/>
      <c r="CC914" s="407"/>
      <c r="CD914" s="407"/>
      <c r="CE914" s="407"/>
      <c r="CF914" s="407"/>
    </row>
    <row r="915" spans="1:84" s="627" customFormat="1" x14ac:dyDescent="0.3">
      <c r="A915" s="407"/>
      <c r="B915" s="401"/>
      <c r="C915" s="330"/>
      <c r="D915" s="209"/>
      <c r="E915" s="209"/>
      <c r="F915" s="209"/>
      <c r="G915" s="209"/>
      <c r="H915" s="209"/>
      <c r="I915" s="209"/>
      <c r="AP915" s="407"/>
      <c r="AQ915" s="407"/>
      <c r="BK915" s="407"/>
      <c r="BY915" s="407"/>
      <c r="BZ915" s="407"/>
      <c r="CA915" s="407"/>
      <c r="CB915" s="407"/>
      <c r="CC915" s="407"/>
      <c r="CD915" s="407"/>
      <c r="CE915" s="407"/>
      <c r="CF915" s="407"/>
    </row>
    <row r="916" spans="1:84" s="627" customFormat="1" x14ac:dyDescent="0.3">
      <c r="A916" s="407"/>
      <c r="B916" s="401"/>
      <c r="C916" s="330"/>
      <c r="D916" s="209"/>
      <c r="E916" s="209"/>
      <c r="F916" s="209"/>
      <c r="G916" s="209"/>
      <c r="H916" s="209"/>
      <c r="I916" s="209"/>
      <c r="AP916" s="407"/>
      <c r="AQ916" s="407"/>
      <c r="BK916" s="407"/>
      <c r="BY916" s="407"/>
      <c r="BZ916" s="407"/>
      <c r="CA916" s="407"/>
      <c r="CB916" s="407"/>
      <c r="CC916" s="407"/>
      <c r="CD916" s="407"/>
      <c r="CE916" s="407"/>
      <c r="CF916" s="407"/>
    </row>
    <row r="917" spans="1:84" s="627" customFormat="1" x14ac:dyDescent="0.3">
      <c r="A917" s="407"/>
      <c r="B917" s="401"/>
      <c r="C917" s="330"/>
      <c r="D917" s="209"/>
      <c r="E917" s="209"/>
      <c r="F917" s="209"/>
      <c r="G917" s="209"/>
      <c r="H917" s="209"/>
      <c r="I917" s="209"/>
      <c r="AP917" s="407"/>
      <c r="AQ917" s="407"/>
      <c r="BK917" s="407"/>
      <c r="BY917" s="407"/>
      <c r="BZ917" s="407"/>
      <c r="CA917" s="407"/>
      <c r="CB917" s="407"/>
      <c r="CC917" s="407"/>
      <c r="CD917" s="407"/>
      <c r="CE917" s="407"/>
      <c r="CF917" s="407"/>
    </row>
    <row r="918" spans="1:84" s="627" customFormat="1" x14ac:dyDescent="0.3">
      <c r="A918" s="407"/>
      <c r="B918" s="401"/>
      <c r="C918" s="330"/>
      <c r="D918" s="209"/>
      <c r="E918" s="209"/>
      <c r="F918" s="209"/>
      <c r="G918" s="209"/>
      <c r="H918" s="209"/>
      <c r="I918" s="209"/>
      <c r="AP918" s="407"/>
      <c r="AQ918" s="407"/>
      <c r="BK918" s="407"/>
      <c r="BY918" s="407"/>
      <c r="BZ918" s="407"/>
      <c r="CA918" s="407"/>
      <c r="CB918" s="407"/>
      <c r="CC918" s="407"/>
      <c r="CD918" s="407"/>
      <c r="CE918" s="407"/>
      <c r="CF918" s="407"/>
    </row>
    <row r="919" spans="1:84" s="627" customFormat="1" x14ac:dyDescent="0.3">
      <c r="A919" s="407"/>
      <c r="B919" s="401"/>
      <c r="C919" s="330"/>
      <c r="D919" s="209"/>
      <c r="E919" s="209"/>
      <c r="F919" s="209"/>
      <c r="G919" s="209"/>
      <c r="H919" s="209"/>
      <c r="I919" s="209"/>
      <c r="AP919" s="407"/>
      <c r="AQ919" s="407"/>
      <c r="BK919" s="407"/>
      <c r="BY919" s="407"/>
      <c r="BZ919" s="407"/>
      <c r="CA919" s="407"/>
      <c r="CB919" s="407"/>
      <c r="CC919" s="407"/>
      <c r="CD919" s="407"/>
      <c r="CE919" s="407"/>
      <c r="CF919" s="407"/>
    </row>
    <row r="920" spans="1:84" s="627" customFormat="1" x14ac:dyDescent="0.3">
      <c r="A920" s="407"/>
      <c r="B920" s="401"/>
      <c r="C920" s="330"/>
      <c r="D920" s="209"/>
      <c r="E920" s="209"/>
      <c r="F920" s="209"/>
      <c r="G920" s="209"/>
      <c r="H920" s="209"/>
      <c r="I920" s="209"/>
      <c r="AP920" s="407"/>
      <c r="AQ920" s="407"/>
      <c r="BK920" s="407"/>
      <c r="BY920" s="407"/>
      <c r="BZ920" s="407"/>
      <c r="CA920" s="407"/>
      <c r="CB920" s="407"/>
      <c r="CC920" s="407"/>
      <c r="CD920" s="407"/>
      <c r="CE920" s="407"/>
      <c r="CF920" s="407"/>
    </row>
    <row r="921" spans="1:84" s="627" customFormat="1" x14ac:dyDescent="0.3">
      <c r="A921" s="407"/>
      <c r="B921" s="401"/>
      <c r="C921" s="330"/>
      <c r="D921" s="209"/>
      <c r="E921" s="209"/>
      <c r="F921" s="209"/>
      <c r="G921" s="209"/>
      <c r="H921" s="209"/>
      <c r="I921" s="209"/>
      <c r="AP921" s="407"/>
      <c r="AQ921" s="407"/>
      <c r="BK921" s="407"/>
      <c r="BY921" s="407"/>
      <c r="BZ921" s="407"/>
      <c r="CA921" s="407"/>
      <c r="CB921" s="407"/>
      <c r="CC921" s="407"/>
      <c r="CD921" s="407"/>
      <c r="CE921" s="407"/>
      <c r="CF921" s="407"/>
    </row>
    <row r="922" spans="1:84" s="627" customFormat="1" x14ac:dyDescent="0.3">
      <c r="A922" s="407"/>
      <c r="B922" s="401"/>
      <c r="C922" s="330"/>
      <c r="D922" s="209"/>
      <c r="E922" s="209"/>
      <c r="F922" s="209"/>
      <c r="G922" s="209"/>
      <c r="H922" s="209"/>
      <c r="I922" s="209"/>
      <c r="AP922" s="407"/>
      <c r="AQ922" s="407"/>
      <c r="BK922" s="407"/>
      <c r="BY922" s="407"/>
      <c r="BZ922" s="407"/>
      <c r="CA922" s="407"/>
      <c r="CB922" s="407"/>
      <c r="CC922" s="407"/>
      <c r="CD922" s="407"/>
      <c r="CE922" s="407"/>
      <c r="CF922" s="407"/>
    </row>
    <row r="923" spans="1:84" s="627" customFormat="1" x14ac:dyDescent="0.3">
      <c r="A923" s="407"/>
      <c r="B923" s="401"/>
      <c r="C923" s="330"/>
      <c r="D923" s="209"/>
      <c r="E923" s="209"/>
      <c r="F923" s="209"/>
      <c r="G923" s="209"/>
      <c r="H923" s="209"/>
      <c r="I923" s="209"/>
      <c r="AP923" s="407"/>
      <c r="AQ923" s="407"/>
      <c r="BK923" s="407"/>
      <c r="BY923" s="407"/>
      <c r="BZ923" s="407"/>
      <c r="CA923" s="407"/>
      <c r="CB923" s="407"/>
      <c r="CC923" s="407"/>
      <c r="CD923" s="407"/>
      <c r="CE923" s="407"/>
      <c r="CF923" s="407"/>
    </row>
    <row r="924" spans="1:84" s="627" customFormat="1" x14ac:dyDescent="0.3">
      <c r="A924" s="407"/>
      <c r="B924" s="401"/>
      <c r="C924" s="330"/>
      <c r="D924" s="209"/>
      <c r="E924" s="209"/>
      <c r="F924" s="209"/>
      <c r="G924" s="209"/>
      <c r="H924" s="209"/>
      <c r="I924" s="209"/>
      <c r="AP924" s="407"/>
      <c r="AQ924" s="407"/>
      <c r="BK924" s="407"/>
      <c r="BY924" s="407"/>
      <c r="BZ924" s="407"/>
      <c r="CA924" s="407"/>
      <c r="CB924" s="407"/>
      <c r="CC924" s="407"/>
      <c r="CD924" s="407"/>
      <c r="CE924" s="407"/>
      <c r="CF924" s="407"/>
    </row>
    <row r="925" spans="1:84" s="627" customFormat="1" x14ac:dyDescent="0.3">
      <c r="A925" s="407"/>
      <c r="B925" s="401"/>
      <c r="C925" s="330"/>
      <c r="D925" s="209"/>
      <c r="E925" s="209"/>
      <c r="F925" s="209"/>
      <c r="G925" s="209"/>
      <c r="H925" s="209"/>
      <c r="I925" s="209"/>
      <c r="AP925" s="407"/>
      <c r="AQ925" s="407"/>
      <c r="BK925" s="407"/>
      <c r="BY925" s="407"/>
      <c r="BZ925" s="407"/>
      <c r="CA925" s="407"/>
      <c r="CB925" s="407"/>
      <c r="CC925" s="407"/>
      <c r="CD925" s="407"/>
      <c r="CE925" s="407"/>
      <c r="CF925" s="407"/>
    </row>
    <row r="926" spans="1:84" s="627" customFormat="1" x14ac:dyDescent="0.3">
      <c r="A926" s="407"/>
      <c r="B926" s="401"/>
      <c r="C926" s="330"/>
      <c r="D926" s="209"/>
      <c r="E926" s="209"/>
      <c r="F926" s="209"/>
      <c r="G926" s="209"/>
      <c r="H926" s="209"/>
      <c r="I926" s="209"/>
      <c r="AP926" s="407"/>
      <c r="AQ926" s="407"/>
      <c r="BK926" s="407"/>
      <c r="BY926" s="407"/>
      <c r="BZ926" s="407"/>
      <c r="CA926" s="407"/>
      <c r="CB926" s="407"/>
      <c r="CC926" s="407"/>
      <c r="CD926" s="407"/>
      <c r="CE926" s="407"/>
      <c r="CF926" s="407"/>
    </row>
    <row r="927" spans="1:84" s="627" customFormat="1" x14ac:dyDescent="0.3">
      <c r="A927" s="407"/>
      <c r="B927" s="401"/>
      <c r="C927" s="330"/>
      <c r="D927" s="209"/>
      <c r="E927" s="209"/>
      <c r="F927" s="209"/>
      <c r="G927" s="209"/>
      <c r="H927" s="209"/>
      <c r="I927" s="209"/>
      <c r="AP927" s="407"/>
      <c r="AQ927" s="407"/>
      <c r="BK927" s="407"/>
      <c r="BY927" s="407"/>
      <c r="BZ927" s="407"/>
      <c r="CA927" s="407"/>
      <c r="CB927" s="407"/>
      <c r="CC927" s="407"/>
      <c r="CD927" s="407"/>
      <c r="CE927" s="407"/>
      <c r="CF927" s="407"/>
    </row>
    <row r="928" spans="1:84" s="627" customFormat="1" x14ac:dyDescent="0.3">
      <c r="A928" s="407"/>
      <c r="B928" s="401"/>
      <c r="C928" s="330"/>
      <c r="D928" s="209"/>
      <c r="E928" s="209"/>
      <c r="F928" s="209"/>
      <c r="G928" s="209"/>
      <c r="H928" s="209"/>
      <c r="I928" s="209"/>
      <c r="AP928" s="407"/>
      <c r="AQ928" s="407"/>
      <c r="BK928" s="407"/>
      <c r="BY928" s="407"/>
      <c r="BZ928" s="407"/>
      <c r="CA928" s="407"/>
      <c r="CB928" s="407"/>
      <c r="CC928" s="407"/>
      <c r="CD928" s="407"/>
      <c r="CE928" s="407"/>
      <c r="CF928" s="407"/>
    </row>
    <row r="929" spans="1:84" s="627" customFormat="1" x14ac:dyDescent="0.3">
      <c r="A929" s="407"/>
      <c r="B929" s="401"/>
      <c r="C929" s="330"/>
      <c r="D929" s="209"/>
      <c r="E929" s="209"/>
      <c r="F929" s="209"/>
      <c r="G929" s="209"/>
      <c r="H929" s="209"/>
      <c r="I929" s="209"/>
      <c r="AP929" s="407"/>
      <c r="AQ929" s="407"/>
      <c r="BK929" s="407"/>
      <c r="BY929" s="407"/>
      <c r="BZ929" s="407"/>
      <c r="CA929" s="407"/>
      <c r="CB929" s="407"/>
      <c r="CC929" s="407"/>
      <c r="CD929" s="407"/>
      <c r="CE929" s="407"/>
      <c r="CF929" s="407"/>
    </row>
    <row r="930" spans="1:84" s="627" customFormat="1" x14ac:dyDescent="0.3">
      <c r="A930" s="407"/>
      <c r="B930" s="401"/>
      <c r="C930" s="330"/>
      <c r="D930" s="209"/>
      <c r="E930" s="209"/>
      <c r="F930" s="209"/>
      <c r="G930" s="209"/>
      <c r="H930" s="209"/>
      <c r="I930" s="209"/>
      <c r="AP930" s="407"/>
      <c r="AQ930" s="407"/>
      <c r="BK930" s="407"/>
      <c r="BY930" s="407"/>
      <c r="BZ930" s="407"/>
      <c r="CA930" s="407"/>
      <c r="CB930" s="407"/>
      <c r="CC930" s="407"/>
      <c r="CD930" s="407"/>
      <c r="CE930" s="407"/>
      <c r="CF930" s="407"/>
    </row>
    <row r="931" spans="1:84" s="627" customFormat="1" x14ac:dyDescent="0.3">
      <c r="A931" s="407"/>
      <c r="B931" s="401"/>
      <c r="C931" s="330"/>
      <c r="D931" s="209"/>
      <c r="E931" s="209"/>
      <c r="F931" s="209"/>
      <c r="G931" s="209"/>
      <c r="H931" s="209"/>
      <c r="I931" s="209"/>
      <c r="AP931" s="407"/>
      <c r="AQ931" s="407"/>
      <c r="BK931" s="407"/>
      <c r="BY931" s="407"/>
      <c r="BZ931" s="407"/>
      <c r="CA931" s="407"/>
      <c r="CB931" s="407"/>
      <c r="CC931" s="407"/>
      <c r="CD931" s="407"/>
      <c r="CE931" s="407"/>
      <c r="CF931" s="407"/>
    </row>
    <row r="932" spans="1:84" s="627" customFormat="1" x14ac:dyDescent="0.3">
      <c r="A932" s="407"/>
      <c r="B932" s="401"/>
      <c r="C932" s="330"/>
      <c r="D932" s="209"/>
      <c r="E932" s="209"/>
      <c r="F932" s="209"/>
      <c r="G932" s="209"/>
      <c r="H932" s="209"/>
      <c r="I932" s="209"/>
      <c r="AP932" s="407"/>
      <c r="AQ932" s="407"/>
      <c r="BK932" s="407"/>
      <c r="BY932" s="407"/>
      <c r="BZ932" s="407"/>
      <c r="CA932" s="407"/>
      <c r="CB932" s="407"/>
      <c r="CC932" s="407"/>
      <c r="CD932" s="407"/>
      <c r="CE932" s="407"/>
      <c r="CF932" s="407"/>
    </row>
    <row r="933" spans="1:84" s="627" customFormat="1" x14ac:dyDescent="0.3">
      <c r="A933" s="407"/>
      <c r="B933" s="401"/>
      <c r="C933" s="330"/>
      <c r="D933" s="209"/>
      <c r="E933" s="209"/>
      <c r="F933" s="209"/>
      <c r="G933" s="209"/>
      <c r="H933" s="209"/>
      <c r="I933" s="209"/>
      <c r="AP933" s="407"/>
      <c r="AQ933" s="407"/>
      <c r="BK933" s="407"/>
      <c r="BY933" s="407"/>
      <c r="BZ933" s="407"/>
      <c r="CA933" s="407"/>
      <c r="CB933" s="407"/>
      <c r="CC933" s="407"/>
      <c r="CD933" s="407"/>
      <c r="CE933" s="407"/>
      <c r="CF933" s="407"/>
    </row>
    <row r="934" spans="1:84" s="627" customFormat="1" x14ac:dyDescent="0.3">
      <c r="A934" s="407"/>
      <c r="B934" s="401"/>
      <c r="C934" s="330"/>
      <c r="D934" s="209"/>
      <c r="E934" s="209"/>
      <c r="F934" s="209"/>
      <c r="G934" s="209"/>
      <c r="H934" s="209"/>
      <c r="I934" s="209"/>
      <c r="AP934" s="407"/>
      <c r="AQ934" s="407"/>
      <c r="BK934" s="407"/>
      <c r="BY934" s="407"/>
      <c r="BZ934" s="407"/>
      <c r="CA934" s="407"/>
      <c r="CB934" s="407"/>
      <c r="CC934" s="407"/>
      <c r="CD934" s="407"/>
      <c r="CE934" s="407"/>
      <c r="CF934" s="407"/>
    </row>
    <row r="935" spans="1:84" s="627" customFormat="1" x14ac:dyDescent="0.3">
      <c r="A935" s="407"/>
      <c r="B935" s="401"/>
      <c r="C935" s="330"/>
      <c r="D935" s="209"/>
      <c r="E935" s="209"/>
      <c r="F935" s="209"/>
      <c r="G935" s="209"/>
      <c r="H935" s="209"/>
      <c r="I935" s="209"/>
      <c r="AP935" s="407"/>
      <c r="AQ935" s="407"/>
      <c r="BK935" s="407"/>
      <c r="BY935" s="407"/>
      <c r="BZ935" s="407"/>
      <c r="CA935" s="407"/>
      <c r="CB935" s="407"/>
      <c r="CC935" s="407"/>
      <c r="CD935" s="407"/>
      <c r="CE935" s="407"/>
      <c r="CF935" s="407"/>
    </row>
    <row r="936" spans="1:84" s="627" customFormat="1" x14ac:dyDescent="0.3">
      <c r="A936" s="407"/>
      <c r="B936" s="401"/>
      <c r="C936" s="330"/>
      <c r="D936" s="209"/>
      <c r="E936" s="209"/>
      <c r="F936" s="209"/>
      <c r="G936" s="209"/>
      <c r="H936" s="209"/>
      <c r="I936" s="209"/>
      <c r="AP936" s="407"/>
      <c r="AQ936" s="407"/>
      <c r="BK936" s="407"/>
      <c r="BY936" s="407"/>
      <c r="BZ936" s="407"/>
      <c r="CA936" s="407"/>
      <c r="CB936" s="407"/>
      <c r="CC936" s="407"/>
      <c r="CD936" s="407"/>
      <c r="CE936" s="407"/>
      <c r="CF936" s="407"/>
    </row>
    <row r="937" spans="1:84" s="627" customFormat="1" x14ac:dyDescent="0.3">
      <c r="A937" s="407"/>
      <c r="B937" s="401"/>
      <c r="C937" s="330"/>
      <c r="D937" s="209"/>
      <c r="E937" s="209"/>
      <c r="F937" s="209"/>
      <c r="G937" s="209"/>
      <c r="H937" s="209"/>
      <c r="I937" s="209"/>
      <c r="AP937" s="407"/>
      <c r="AQ937" s="407"/>
      <c r="BK937" s="407"/>
      <c r="BY937" s="407"/>
      <c r="BZ937" s="407"/>
      <c r="CA937" s="407"/>
      <c r="CB937" s="407"/>
      <c r="CC937" s="407"/>
      <c r="CD937" s="407"/>
      <c r="CE937" s="407"/>
      <c r="CF937" s="407"/>
    </row>
    <row r="938" spans="1:84" s="627" customFormat="1" x14ac:dyDescent="0.3">
      <c r="A938" s="407"/>
      <c r="B938" s="401"/>
      <c r="C938" s="330"/>
      <c r="D938" s="209"/>
      <c r="E938" s="209"/>
      <c r="F938" s="209"/>
      <c r="G938" s="209"/>
      <c r="H938" s="209"/>
      <c r="I938" s="209"/>
      <c r="AP938" s="407"/>
      <c r="AQ938" s="407"/>
      <c r="BK938" s="407"/>
      <c r="BY938" s="407"/>
      <c r="BZ938" s="407"/>
      <c r="CA938" s="407"/>
      <c r="CB938" s="407"/>
      <c r="CC938" s="407"/>
      <c r="CD938" s="407"/>
      <c r="CE938" s="407"/>
      <c r="CF938" s="407"/>
    </row>
    <row r="939" spans="1:84" s="627" customFormat="1" x14ac:dyDescent="0.3">
      <c r="A939" s="407"/>
      <c r="B939" s="401"/>
      <c r="C939" s="330"/>
      <c r="D939" s="209"/>
      <c r="E939" s="209"/>
      <c r="F939" s="209"/>
      <c r="G939" s="209"/>
      <c r="H939" s="209"/>
      <c r="I939" s="209"/>
      <c r="AP939" s="407"/>
      <c r="AQ939" s="407"/>
      <c r="BK939" s="407"/>
      <c r="BY939" s="407"/>
      <c r="BZ939" s="407"/>
      <c r="CA939" s="407"/>
      <c r="CB939" s="407"/>
      <c r="CC939" s="407"/>
      <c r="CD939" s="407"/>
      <c r="CE939" s="407"/>
      <c r="CF939" s="407"/>
    </row>
    <row r="940" spans="1:84" s="627" customFormat="1" x14ac:dyDescent="0.3">
      <c r="A940" s="407"/>
      <c r="B940" s="401"/>
      <c r="C940" s="330"/>
      <c r="D940" s="209"/>
      <c r="E940" s="209"/>
      <c r="F940" s="209"/>
      <c r="G940" s="209"/>
      <c r="H940" s="209"/>
      <c r="I940" s="209"/>
      <c r="AP940" s="407"/>
      <c r="AQ940" s="407"/>
      <c r="BK940" s="407"/>
      <c r="BY940" s="407"/>
      <c r="BZ940" s="407"/>
      <c r="CA940" s="407"/>
      <c r="CB940" s="407"/>
      <c r="CC940" s="407"/>
      <c r="CD940" s="407"/>
      <c r="CE940" s="407"/>
      <c r="CF940" s="407"/>
    </row>
    <row r="941" spans="1:84" s="627" customFormat="1" x14ac:dyDescent="0.3">
      <c r="A941" s="407"/>
      <c r="B941" s="401"/>
      <c r="C941" s="330"/>
      <c r="D941" s="209"/>
      <c r="E941" s="209"/>
      <c r="F941" s="209"/>
      <c r="G941" s="209"/>
      <c r="H941" s="209"/>
      <c r="I941" s="209"/>
      <c r="AP941" s="407"/>
      <c r="AQ941" s="407"/>
      <c r="BK941" s="407"/>
      <c r="BY941" s="407"/>
      <c r="BZ941" s="407"/>
      <c r="CA941" s="407"/>
      <c r="CB941" s="407"/>
      <c r="CC941" s="407"/>
      <c r="CD941" s="407"/>
      <c r="CE941" s="407"/>
      <c r="CF941" s="407"/>
    </row>
    <row r="942" spans="1:84" s="627" customFormat="1" x14ac:dyDescent="0.3">
      <c r="A942" s="407"/>
      <c r="B942" s="401"/>
      <c r="C942" s="330"/>
      <c r="D942" s="209"/>
      <c r="E942" s="209"/>
      <c r="F942" s="209"/>
      <c r="G942" s="209"/>
      <c r="H942" s="209"/>
      <c r="I942" s="209"/>
      <c r="AP942" s="407"/>
      <c r="AQ942" s="407"/>
      <c r="BK942" s="407"/>
      <c r="BY942" s="407"/>
      <c r="BZ942" s="407"/>
      <c r="CA942" s="407"/>
      <c r="CB942" s="407"/>
      <c r="CC942" s="407"/>
      <c r="CD942" s="407"/>
      <c r="CE942" s="407"/>
      <c r="CF942" s="407"/>
    </row>
    <row r="943" spans="1:84" s="627" customFormat="1" x14ac:dyDescent="0.3">
      <c r="A943" s="407"/>
      <c r="B943" s="401"/>
      <c r="C943" s="330"/>
      <c r="D943" s="209"/>
      <c r="E943" s="209"/>
      <c r="F943" s="209"/>
      <c r="G943" s="209"/>
      <c r="H943" s="209"/>
      <c r="I943" s="209"/>
      <c r="AP943" s="407"/>
      <c r="AQ943" s="407"/>
      <c r="BK943" s="407"/>
      <c r="BY943" s="407"/>
      <c r="BZ943" s="407"/>
      <c r="CA943" s="407"/>
      <c r="CB943" s="407"/>
      <c r="CC943" s="407"/>
      <c r="CD943" s="407"/>
      <c r="CE943" s="407"/>
      <c r="CF943" s="407"/>
    </row>
    <row r="944" spans="1:84" s="627" customFormat="1" x14ac:dyDescent="0.3">
      <c r="A944" s="407"/>
      <c r="B944" s="401"/>
      <c r="C944" s="330"/>
      <c r="D944" s="209"/>
      <c r="E944" s="209"/>
      <c r="F944" s="209"/>
      <c r="G944" s="209"/>
      <c r="H944" s="209"/>
      <c r="I944" s="209"/>
      <c r="AP944" s="407"/>
      <c r="AQ944" s="407"/>
      <c r="BK944" s="407"/>
      <c r="BY944" s="407"/>
      <c r="BZ944" s="407"/>
      <c r="CA944" s="407"/>
      <c r="CB944" s="407"/>
      <c r="CC944" s="407"/>
      <c r="CD944" s="407"/>
      <c r="CE944" s="407"/>
      <c r="CF944" s="407"/>
    </row>
    <row r="945" spans="1:84" s="627" customFormat="1" x14ac:dyDescent="0.3">
      <c r="A945" s="407"/>
      <c r="B945" s="401"/>
      <c r="C945" s="330"/>
      <c r="D945" s="209"/>
      <c r="E945" s="209"/>
      <c r="F945" s="209"/>
      <c r="G945" s="209"/>
      <c r="H945" s="209"/>
      <c r="I945" s="209"/>
      <c r="AP945" s="407"/>
      <c r="AQ945" s="407"/>
      <c r="BK945" s="407"/>
      <c r="BY945" s="407"/>
      <c r="BZ945" s="407"/>
      <c r="CA945" s="407"/>
      <c r="CB945" s="407"/>
      <c r="CC945" s="407"/>
      <c r="CD945" s="407"/>
      <c r="CE945" s="407"/>
      <c r="CF945" s="407"/>
    </row>
    <row r="946" spans="1:84" s="627" customFormat="1" x14ac:dyDescent="0.3">
      <c r="A946" s="407"/>
      <c r="B946" s="401"/>
      <c r="C946" s="330"/>
      <c r="D946" s="209"/>
      <c r="E946" s="209"/>
      <c r="F946" s="209"/>
      <c r="G946" s="209"/>
      <c r="H946" s="209"/>
      <c r="I946" s="209"/>
      <c r="AP946" s="407"/>
      <c r="AQ946" s="407"/>
      <c r="BK946" s="407"/>
      <c r="BY946" s="407"/>
      <c r="BZ946" s="407"/>
      <c r="CA946" s="407"/>
      <c r="CB946" s="407"/>
      <c r="CC946" s="407"/>
      <c r="CD946" s="407"/>
      <c r="CE946" s="407"/>
      <c r="CF946" s="407"/>
    </row>
    <row r="947" spans="1:84" s="627" customFormat="1" x14ac:dyDescent="0.3">
      <c r="A947" s="407"/>
      <c r="B947" s="401"/>
      <c r="C947" s="330"/>
      <c r="D947" s="209"/>
      <c r="E947" s="209"/>
      <c r="F947" s="209"/>
      <c r="G947" s="209"/>
      <c r="H947" s="209"/>
      <c r="I947" s="209"/>
      <c r="AP947" s="407"/>
      <c r="AQ947" s="407"/>
      <c r="BK947" s="407"/>
      <c r="BY947" s="407"/>
      <c r="BZ947" s="407"/>
      <c r="CA947" s="407"/>
      <c r="CB947" s="407"/>
      <c r="CC947" s="407"/>
      <c r="CD947" s="407"/>
      <c r="CE947" s="407"/>
      <c r="CF947" s="407"/>
    </row>
    <row r="948" spans="1:84" s="627" customFormat="1" x14ac:dyDescent="0.3">
      <c r="A948" s="407"/>
      <c r="B948" s="401"/>
      <c r="C948" s="330"/>
      <c r="D948" s="209"/>
      <c r="E948" s="209"/>
      <c r="F948" s="209"/>
      <c r="G948" s="209"/>
      <c r="H948" s="209"/>
      <c r="I948" s="209"/>
      <c r="AP948" s="407"/>
      <c r="AQ948" s="407"/>
      <c r="BK948" s="407"/>
      <c r="BY948" s="407"/>
      <c r="BZ948" s="407"/>
      <c r="CA948" s="407"/>
      <c r="CB948" s="407"/>
      <c r="CC948" s="407"/>
      <c r="CD948" s="407"/>
      <c r="CE948" s="407"/>
      <c r="CF948" s="407"/>
    </row>
    <row r="949" spans="1:84" s="627" customFormat="1" x14ac:dyDescent="0.3">
      <c r="A949" s="407"/>
      <c r="B949" s="401"/>
      <c r="C949" s="330"/>
      <c r="D949" s="209"/>
      <c r="E949" s="209"/>
      <c r="F949" s="209"/>
      <c r="G949" s="209"/>
      <c r="H949" s="209"/>
      <c r="I949" s="209"/>
      <c r="AP949" s="407"/>
      <c r="AQ949" s="407"/>
      <c r="BK949" s="407"/>
      <c r="BY949" s="407"/>
      <c r="BZ949" s="407"/>
      <c r="CA949" s="407"/>
      <c r="CB949" s="407"/>
      <c r="CC949" s="407"/>
      <c r="CD949" s="407"/>
      <c r="CE949" s="407"/>
      <c r="CF949" s="407"/>
    </row>
    <row r="950" spans="1:84" s="627" customFormat="1" x14ac:dyDescent="0.3">
      <c r="A950" s="407"/>
      <c r="B950" s="401"/>
      <c r="C950" s="330"/>
      <c r="D950" s="209"/>
      <c r="E950" s="209"/>
      <c r="F950" s="209"/>
      <c r="G950" s="209"/>
      <c r="H950" s="209"/>
      <c r="I950" s="209"/>
      <c r="AP950" s="407"/>
      <c r="AQ950" s="407"/>
      <c r="BK950" s="407"/>
      <c r="BY950" s="407"/>
      <c r="BZ950" s="407"/>
      <c r="CA950" s="407"/>
      <c r="CB950" s="407"/>
      <c r="CC950" s="407"/>
      <c r="CD950" s="407"/>
      <c r="CE950" s="407"/>
      <c r="CF950" s="407"/>
    </row>
    <row r="951" spans="1:84" s="627" customFormat="1" x14ac:dyDescent="0.3">
      <c r="A951" s="407"/>
      <c r="B951" s="401"/>
      <c r="C951" s="330"/>
      <c r="D951" s="209"/>
      <c r="E951" s="209"/>
      <c r="F951" s="209"/>
      <c r="G951" s="209"/>
      <c r="H951" s="209"/>
      <c r="I951" s="209"/>
      <c r="AP951" s="407"/>
      <c r="AQ951" s="407"/>
      <c r="BK951" s="407"/>
      <c r="BY951" s="407"/>
      <c r="BZ951" s="407"/>
      <c r="CA951" s="407"/>
      <c r="CB951" s="407"/>
      <c r="CC951" s="407"/>
      <c r="CD951" s="407"/>
      <c r="CE951" s="407"/>
      <c r="CF951" s="407"/>
    </row>
    <row r="952" spans="1:84" s="627" customFormat="1" x14ac:dyDescent="0.3">
      <c r="A952" s="407"/>
      <c r="B952" s="401"/>
      <c r="C952" s="330"/>
      <c r="D952" s="209"/>
      <c r="E952" s="209"/>
      <c r="F952" s="209"/>
      <c r="G952" s="209"/>
      <c r="H952" s="209"/>
      <c r="I952" s="209"/>
      <c r="AP952" s="407"/>
      <c r="AQ952" s="407"/>
      <c r="BK952" s="407"/>
      <c r="BY952" s="407"/>
      <c r="BZ952" s="407"/>
      <c r="CA952" s="407"/>
      <c r="CB952" s="407"/>
      <c r="CC952" s="407"/>
      <c r="CD952" s="407"/>
      <c r="CE952" s="407"/>
      <c r="CF952" s="407"/>
    </row>
    <row r="953" spans="1:84" s="627" customFormat="1" x14ac:dyDescent="0.3">
      <c r="A953" s="407"/>
      <c r="B953" s="401"/>
      <c r="C953" s="330"/>
      <c r="D953" s="209"/>
      <c r="E953" s="209"/>
      <c r="F953" s="209"/>
      <c r="G953" s="209"/>
      <c r="H953" s="209"/>
      <c r="I953" s="209"/>
      <c r="AP953" s="407"/>
      <c r="AQ953" s="407"/>
      <c r="BK953" s="407"/>
      <c r="BY953" s="407"/>
      <c r="BZ953" s="407"/>
      <c r="CA953" s="407"/>
      <c r="CB953" s="407"/>
      <c r="CC953" s="407"/>
      <c r="CD953" s="407"/>
      <c r="CE953" s="407"/>
      <c r="CF953" s="407"/>
    </row>
    <row r="954" spans="1:84" s="627" customFormat="1" x14ac:dyDescent="0.3">
      <c r="A954" s="407"/>
      <c r="B954" s="401"/>
      <c r="C954" s="330"/>
      <c r="D954" s="209"/>
      <c r="E954" s="209"/>
      <c r="F954" s="209"/>
      <c r="G954" s="209"/>
      <c r="H954" s="209"/>
      <c r="I954" s="209"/>
      <c r="AP954" s="407"/>
      <c r="AQ954" s="407"/>
      <c r="BK954" s="407"/>
      <c r="BY954" s="407"/>
      <c r="BZ954" s="407"/>
      <c r="CA954" s="407"/>
      <c r="CB954" s="407"/>
      <c r="CC954" s="407"/>
      <c r="CD954" s="407"/>
      <c r="CE954" s="407"/>
      <c r="CF954" s="407"/>
    </row>
    <row r="955" spans="1:84" s="627" customFormat="1" x14ac:dyDescent="0.3">
      <c r="A955" s="407"/>
      <c r="B955" s="401"/>
      <c r="C955" s="330"/>
      <c r="D955" s="209"/>
      <c r="E955" s="209"/>
      <c r="F955" s="209"/>
      <c r="G955" s="209"/>
      <c r="H955" s="209"/>
      <c r="I955" s="209"/>
      <c r="AP955" s="407"/>
      <c r="AQ955" s="407"/>
      <c r="BK955" s="407"/>
      <c r="BY955" s="407"/>
      <c r="BZ955" s="407"/>
      <c r="CA955" s="407"/>
      <c r="CB955" s="407"/>
      <c r="CC955" s="407"/>
      <c r="CD955" s="407"/>
      <c r="CE955" s="407"/>
      <c r="CF955" s="407"/>
    </row>
    <row r="956" spans="1:84" s="627" customFormat="1" x14ac:dyDescent="0.3">
      <c r="A956" s="407"/>
      <c r="B956" s="401"/>
      <c r="C956" s="330"/>
      <c r="D956" s="209"/>
      <c r="E956" s="209"/>
      <c r="F956" s="209"/>
      <c r="G956" s="209"/>
      <c r="H956" s="209"/>
      <c r="I956" s="209"/>
      <c r="AP956" s="407"/>
      <c r="AQ956" s="407"/>
      <c r="BK956" s="407"/>
      <c r="BY956" s="407"/>
      <c r="BZ956" s="407"/>
      <c r="CA956" s="407"/>
      <c r="CB956" s="407"/>
      <c r="CC956" s="407"/>
      <c r="CD956" s="407"/>
      <c r="CE956" s="407"/>
      <c r="CF956" s="407"/>
    </row>
    <row r="957" spans="1:84" s="627" customFormat="1" x14ac:dyDescent="0.3">
      <c r="A957" s="407"/>
      <c r="B957" s="401"/>
      <c r="C957" s="330"/>
      <c r="D957" s="209"/>
      <c r="E957" s="209"/>
      <c r="F957" s="209"/>
      <c r="G957" s="209"/>
      <c r="H957" s="209"/>
      <c r="I957" s="209"/>
      <c r="AP957" s="407"/>
      <c r="AQ957" s="407"/>
      <c r="BK957" s="407"/>
      <c r="BY957" s="407"/>
      <c r="BZ957" s="407"/>
      <c r="CA957" s="407"/>
      <c r="CB957" s="407"/>
      <c r="CC957" s="407"/>
      <c r="CD957" s="407"/>
      <c r="CE957" s="407"/>
      <c r="CF957" s="407"/>
    </row>
    <row r="958" spans="1:84" s="627" customFormat="1" x14ac:dyDescent="0.3">
      <c r="A958" s="407"/>
      <c r="B958" s="401"/>
      <c r="C958" s="330"/>
      <c r="D958" s="209"/>
      <c r="E958" s="209"/>
      <c r="F958" s="209"/>
      <c r="G958" s="209"/>
      <c r="H958" s="209"/>
      <c r="I958" s="209"/>
      <c r="AP958" s="407"/>
      <c r="AQ958" s="407"/>
      <c r="BK958" s="407"/>
      <c r="BY958" s="407"/>
      <c r="BZ958" s="407"/>
      <c r="CA958" s="407"/>
      <c r="CB958" s="407"/>
      <c r="CC958" s="407"/>
      <c r="CD958" s="407"/>
      <c r="CE958" s="407"/>
      <c r="CF958" s="407"/>
    </row>
    <row r="959" spans="1:84" s="627" customFormat="1" x14ac:dyDescent="0.3">
      <c r="A959" s="407"/>
      <c r="B959" s="401"/>
      <c r="C959" s="330"/>
      <c r="D959" s="209"/>
      <c r="E959" s="209"/>
      <c r="F959" s="209"/>
      <c r="G959" s="209"/>
      <c r="H959" s="209"/>
      <c r="I959" s="209"/>
      <c r="AP959" s="407"/>
      <c r="AQ959" s="407"/>
      <c r="BK959" s="407"/>
      <c r="BY959" s="407"/>
      <c r="BZ959" s="407"/>
      <c r="CA959" s="407"/>
      <c r="CB959" s="407"/>
      <c r="CC959" s="407"/>
      <c r="CD959" s="407"/>
      <c r="CE959" s="407"/>
      <c r="CF959" s="407"/>
    </row>
    <row r="960" spans="1:84" s="627" customFormat="1" x14ac:dyDescent="0.3">
      <c r="A960" s="407"/>
      <c r="B960" s="401"/>
      <c r="C960" s="330"/>
      <c r="D960" s="209"/>
      <c r="E960" s="209"/>
      <c r="F960" s="209"/>
      <c r="G960" s="209"/>
      <c r="H960" s="209"/>
      <c r="I960" s="209"/>
      <c r="AP960" s="407"/>
      <c r="AQ960" s="407"/>
      <c r="BK960" s="407"/>
      <c r="BY960" s="407"/>
      <c r="BZ960" s="407"/>
      <c r="CA960" s="407"/>
      <c r="CB960" s="407"/>
      <c r="CC960" s="407"/>
      <c r="CD960" s="407"/>
      <c r="CE960" s="407"/>
      <c r="CF960" s="407"/>
    </row>
    <row r="961" spans="1:84" s="627" customFormat="1" x14ac:dyDescent="0.3">
      <c r="A961" s="407"/>
      <c r="B961" s="401"/>
      <c r="C961" s="330"/>
      <c r="D961" s="209"/>
      <c r="E961" s="209"/>
      <c r="F961" s="209"/>
      <c r="G961" s="209"/>
      <c r="H961" s="209"/>
      <c r="I961" s="209"/>
      <c r="AP961" s="407"/>
      <c r="AQ961" s="407"/>
      <c r="BK961" s="407"/>
      <c r="BY961" s="407"/>
      <c r="BZ961" s="407"/>
      <c r="CA961" s="407"/>
      <c r="CB961" s="407"/>
      <c r="CC961" s="407"/>
      <c r="CD961" s="407"/>
      <c r="CE961" s="407"/>
      <c r="CF961" s="407"/>
    </row>
    <row r="962" spans="1:84" s="627" customFormat="1" x14ac:dyDescent="0.3">
      <c r="A962" s="407"/>
      <c r="B962" s="401"/>
      <c r="C962" s="330"/>
      <c r="D962" s="209"/>
      <c r="E962" s="209"/>
      <c r="F962" s="209"/>
      <c r="G962" s="209"/>
      <c r="H962" s="209"/>
      <c r="I962" s="209"/>
      <c r="AP962" s="407"/>
      <c r="AQ962" s="407"/>
      <c r="BK962" s="407"/>
      <c r="BY962" s="407"/>
      <c r="BZ962" s="407"/>
      <c r="CA962" s="407"/>
      <c r="CB962" s="407"/>
      <c r="CC962" s="407"/>
      <c r="CD962" s="407"/>
      <c r="CE962" s="407"/>
      <c r="CF962" s="407"/>
    </row>
    <row r="963" spans="1:84" s="627" customFormat="1" x14ac:dyDescent="0.3">
      <c r="A963" s="407"/>
      <c r="B963" s="401"/>
      <c r="C963" s="330"/>
      <c r="D963" s="209"/>
      <c r="E963" s="209"/>
      <c r="F963" s="209"/>
      <c r="G963" s="209"/>
      <c r="H963" s="209"/>
      <c r="I963" s="209"/>
      <c r="AP963" s="407"/>
      <c r="AQ963" s="407"/>
      <c r="BK963" s="407"/>
      <c r="BY963" s="407"/>
      <c r="BZ963" s="407"/>
      <c r="CA963" s="407"/>
      <c r="CB963" s="407"/>
      <c r="CC963" s="407"/>
      <c r="CD963" s="407"/>
      <c r="CE963" s="407"/>
      <c r="CF963" s="407"/>
    </row>
    <row r="964" spans="1:84" s="627" customFormat="1" x14ac:dyDescent="0.3">
      <c r="A964" s="407"/>
      <c r="B964" s="401"/>
      <c r="C964" s="330"/>
      <c r="D964" s="209"/>
      <c r="E964" s="209"/>
      <c r="F964" s="209"/>
      <c r="G964" s="209"/>
      <c r="H964" s="209"/>
      <c r="I964" s="209"/>
      <c r="AP964" s="407"/>
      <c r="AQ964" s="407"/>
      <c r="BK964" s="407"/>
      <c r="BY964" s="407"/>
      <c r="BZ964" s="407"/>
      <c r="CA964" s="407"/>
      <c r="CB964" s="407"/>
      <c r="CC964" s="407"/>
      <c r="CD964" s="407"/>
      <c r="CE964" s="407"/>
      <c r="CF964" s="407"/>
    </row>
    <row r="965" spans="1:84" s="627" customFormat="1" x14ac:dyDescent="0.3">
      <c r="A965" s="407"/>
      <c r="B965" s="401"/>
      <c r="C965" s="330"/>
      <c r="D965" s="209"/>
      <c r="E965" s="209"/>
      <c r="F965" s="209"/>
      <c r="G965" s="209"/>
      <c r="H965" s="209"/>
      <c r="I965" s="209"/>
      <c r="AP965" s="407"/>
      <c r="AQ965" s="407"/>
      <c r="BK965" s="407"/>
      <c r="BY965" s="407"/>
      <c r="BZ965" s="407"/>
      <c r="CA965" s="407"/>
      <c r="CB965" s="407"/>
      <c r="CC965" s="407"/>
      <c r="CD965" s="407"/>
      <c r="CE965" s="407"/>
      <c r="CF965" s="407"/>
    </row>
    <row r="966" spans="1:84" s="627" customFormat="1" x14ac:dyDescent="0.3">
      <c r="A966" s="407"/>
      <c r="B966" s="401"/>
      <c r="C966" s="330"/>
      <c r="D966" s="209"/>
      <c r="E966" s="209"/>
      <c r="F966" s="209"/>
      <c r="G966" s="209"/>
      <c r="H966" s="209"/>
      <c r="I966" s="209"/>
      <c r="AP966" s="407"/>
      <c r="AQ966" s="407"/>
      <c r="BK966" s="407"/>
      <c r="BY966" s="407"/>
      <c r="BZ966" s="407"/>
      <c r="CA966" s="407"/>
      <c r="CB966" s="407"/>
      <c r="CC966" s="407"/>
      <c r="CD966" s="407"/>
      <c r="CE966" s="407"/>
      <c r="CF966" s="407"/>
    </row>
    <row r="967" spans="1:84" s="627" customFormat="1" x14ac:dyDescent="0.3">
      <c r="A967" s="407"/>
      <c r="B967" s="401"/>
      <c r="C967" s="330"/>
      <c r="D967" s="209"/>
      <c r="E967" s="209"/>
      <c r="F967" s="209"/>
      <c r="G967" s="209"/>
      <c r="H967" s="209"/>
      <c r="I967" s="209"/>
      <c r="AP967" s="407"/>
      <c r="AQ967" s="407"/>
      <c r="BK967" s="407"/>
      <c r="BY967" s="407"/>
      <c r="BZ967" s="407"/>
      <c r="CA967" s="407"/>
      <c r="CB967" s="407"/>
      <c r="CC967" s="407"/>
      <c r="CD967" s="407"/>
      <c r="CE967" s="407"/>
      <c r="CF967" s="407"/>
    </row>
    <row r="968" spans="1:84" s="627" customFormat="1" x14ac:dyDescent="0.3">
      <c r="A968" s="407"/>
      <c r="B968" s="401"/>
      <c r="C968" s="330"/>
      <c r="D968" s="209"/>
      <c r="E968" s="209"/>
      <c r="F968" s="209"/>
      <c r="G968" s="209"/>
      <c r="H968" s="209"/>
      <c r="I968" s="209"/>
      <c r="AP968" s="407"/>
      <c r="AQ968" s="407"/>
      <c r="BK968" s="407"/>
      <c r="BY968" s="407"/>
      <c r="BZ968" s="407"/>
      <c r="CA968" s="407"/>
      <c r="CB968" s="407"/>
      <c r="CC968" s="407"/>
      <c r="CD968" s="407"/>
      <c r="CE968" s="407"/>
      <c r="CF968" s="407"/>
    </row>
    <row r="969" spans="1:84" s="627" customFormat="1" x14ac:dyDescent="0.3">
      <c r="A969" s="407"/>
      <c r="B969" s="401"/>
      <c r="C969" s="330"/>
      <c r="D969" s="209"/>
      <c r="E969" s="209"/>
      <c r="F969" s="209"/>
      <c r="G969" s="209"/>
      <c r="H969" s="209"/>
      <c r="I969" s="209"/>
      <c r="AP969" s="407"/>
      <c r="AQ969" s="407"/>
      <c r="BK969" s="407"/>
      <c r="BY969" s="407"/>
      <c r="BZ969" s="407"/>
      <c r="CA969" s="407"/>
      <c r="CB969" s="407"/>
      <c r="CC969" s="407"/>
      <c r="CD969" s="407"/>
      <c r="CE969" s="407"/>
      <c r="CF969" s="407"/>
    </row>
    <row r="970" spans="1:84" s="627" customFormat="1" x14ac:dyDescent="0.3">
      <c r="A970" s="407"/>
      <c r="B970" s="401"/>
      <c r="C970" s="330"/>
      <c r="D970" s="209"/>
      <c r="E970" s="209"/>
      <c r="F970" s="209"/>
      <c r="G970" s="209"/>
      <c r="H970" s="209"/>
      <c r="I970" s="209"/>
      <c r="AP970" s="407"/>
      <c r="AQ970" s="407"/>
      <c r="BK970" s="407"/>
      <c r="BY970" s="407"/>
      <c r="BZ970" s="407"/>
      <c r="CA970" s="407"/>
      <c r="CB970" s="407"/>
      <c r="CC970" s="407"/>
      <c r="CD970" s="407"/>
      <c r="CE970" s="407"/>
      <c r="CF970" s="407"/>
    </row>
    <row r="971" spans="1:84" s="627" customFormat="1" x14ac:dyDescent="0.3">
      <c r="A971" s="407"/>
      <c r="B971" s="401"/>
      <c r="C971" s="330"/>
      <c r="D971" s="209"/>
      <c r="E971" s="209"/>
      <c r="F971" s="209"/>
      <c r="G971" s="209"/>
      <c r="H971" s="209"/>
      <c r="I971" s="209"/>
      <c r="AP971" s="407"/>
      <c r="AQ971" s="407"/>
      <c r="BK971" s="407"/>
      <c r="BY971" s="407"/>
      <c r="BZ971" s="407"/>
      <c r="CA971" s="407"/>
      <c r="CB971" s="407"/>
      <c r="CC971" s="407"/>
      <c r="CD971" s="407"/>
      <c r="CE971" s="407"/>
      <c r="CF971" s="407"/>
    </row>
    <row r="972" spans="1:84" s="627" customFormat="1" x14ac:dyDescent="0.3">
      <c r="A972" s="407"/>
      <c r="B972" s="401"/>
      <c r="C972" s="330"/>
      <c r="D972" s="209"/>
      <c r="E972" s="209"/>
      <c r="F972" s="209"/>
      <c r="G972" s="209"/>
      <c r="H972" s="209"/>
      <c r="I972" s="209"/>
      <c r="AP972" s="407"/>
      <c r="AQ972" s="407"/>
      <c r="BK972" s="407"/>
      <c r="BY972" s="407"/>
      <c r="BZ972" s="407"/>
      <c r="CA972" s="407"/>
      <c r="CB972" s="407"/>
      <c r="CC972" s="407"/>
      <c r="CD972" s="407"/>
      <c r="CE972" s="407"/>
      <c r="CF972" s="407"/>
    </row>
    <row r="973" spans="1:84" s="627" customFormat="1" x14ac:dyDescent="0.3">
      <c r="A973" s="407"/>
      <c r="B973" s="401"/>
      <c r="C973" s="330"/>
      <c r="D973" s="209"/>
      <c r="E973" s="209"/>
      <c r="F973" s="209"/>
      <c r="G973" s="209"/>
      <c r="H973" s="209"/>
      <c r="I973" s="209"/>
      <c r="AP973" s="407"/>
      <c r="AQ973" s="407"/>
      <c r="BK973" s="407"/>
      <c r="BY973" s="407"/>
      <c r="BZ973" s="407"/>
      <c r="CA973" s="407"/>
      <c r="CB973" s="407"/>
      <c r="CC973" s="407"/>
      <c r="CD973" s="407"/>
      <c r="CE973" s="407"/>
      <c r="CF973" s="407"/>
    </row>
    <row r="974" spans="1:84" s="627" customFormat="1" x14ac:dyDescent="0.3">
      <c r="A974" s="407"/>
      <c r="B974" s="401"/>
      <c r="C974" s="330"/>
      <c r="D974" s="209"/>
      <c r="E974" s="209"/>
      <c r="F974" s="209"/>
      <c r="G974" s="209"/>
      <c r="H974" s="209"/>
      <c r="I974" s="209"/>
      <c r="AP974" s="407"/>
      <c r="AQ974" s="407"/>
      <c r="BK974" s="407"/>
      <c r="BY974" s="407"/>
      <c r="BZ974" s="407"/>
      <c r="CA974" s="407"/>
      <c r="CB974" s="407"/>
      <c r="CC974" s="407"/>
      <c r="CD974" s="407"/>
      <c r="CE974" s="407"/>
      <c r="CF974" s="407"/>
    </row>
    <row r="975" spans="1:84" s="627" customFormat="1" x14ac:dyDescent="0.3">
      <c r="A975" s="407"/>
      <c r="B975" s="401"/>
      <c r="C975" s="330"/>
      <c r="D975" s="209"/>
      <c r="E975" s="209"/>
      <c r="F975" s="209"/>
      <c r="G975" s="209"/>
      <c r="H975" s="209"/>
      <c r="I975" s="209"/>
      <c r="AP975" s="407"/>
      <c r="AQ975" s="407"/>
      <c r="BK975" s="407"/>
      <c r="BY975" s="407"/>
      <c r="BZ975" s="407"/>
      <c r="CA975" s="407"/>
      <c r="CB975" s="407"/>
      <c r="CC975" s="407"/>
      <c r="CD975" s="407"/>
      <c r="CE975" s="407"/>
      <c r="CF975" s="407"/>
    </row>
    <row r="976" spans="1:84" s="627" customFormat="1" x14ac:dyDescent="0.3">
      <c r="A976" s="407"/>
      <c r="B976" s="401"/>
      <c r="C976" s="330"/>
      <c r="D976" s="209"/>
      <c r="E976" s="209"/>
      <c r="F976" s="209"/>
      <c r="G976" s="209"/>
      <c r="H976" s="209"/>
      <c r="I976" s="209"/>
      <c r="AP976" s="407"/>
      <c r="AQ976" s="407"/>
      <c r="BK976" s="407"/>
      <c r="BY976" s="407"/>
      <c r="BZ976" s="407"/>
      <c r="CA976" s="407"/>
      <c r="CB976" s="407"/>
      <c r="CC976" s="407"/>
      <c r="CD976" s="407"/>
      <c r="CE976" s="407"/>
      <c r="CF976" s="407"/>
    </row>
    <row r="977" spans="1:84" s="627" customFormat="1" x14ac:dyDescent="0.3">
      <c r="A977" s="407"/>
      <c r="B977" s="401"/>
      <c r="C977" s="330"/>
      <c r="D977" s="209"/>
      <c r="E977" s="209"/>
      <c r="F977" s="209"/>
      <c r="G977" s="209"/>
      <c r="H977" s="209"/>
      <c r="I977" s="209"/>
      <c r="AP977" s="407"/>
      <c r="AQ977" s="407"/>
      <c r="BK977" s="407"/>
      <c r="BY977" s="407"/>
      <c r="BZ977" s="407"/>
      <c r="CA977" s="407"/>
      <c r="CB977" s="407"/>
      <c r="CC977" s="407"/>
      <c r="CD977" s="407"/>
      <c r="CE977" s="407"/>
      <c r="CF977" s="407"/>
    </row>
    <row r="978" spans="1:84" s="627" customFormat="1" x14ac:dyDescent="0.3">
      <c r="A978" s="407"/>
      <c r="B978" s="401"/>
      <c r="C978" s="330"/>
      <c r="D978" s="209"/>
      <c r="E978" s="209"/>
      <c r="F978" s="209"/>
      <c r="G978" s="209"/>
      <c r="H978" s="209"/>
      <c r="I978" s="209"/>
      <c r="AP978" s="407"/>
      <c r="AQ978" s="407"/>
      <c r="BK978" s="407"/>
      <c r="BY978" s="407"/>
      <c r="BZ978" s="407"/>
      <c r="CA978" s="407"/>
      <c r="CB978" s="407"/>
      <c r="CC978" s="407"/>
      <c r="CD978" s="407"/>
      <c r="CE978" s="407"/>
      <c r="CF978" s="407"/>
    </row>
    <row r="979" spans="1:84" s="627" customFormat="1" x14ac:dyDescent="0.3">
      <c r="A979" s="407"/>
      <c r="B979" s="401"/>
      <c r="C979" s="330"/>
      <c r="D979" s="209"/>
      <c r="E979" s="209"/>
      <c r="F979" s="209"/>
      <c r="G979" s="209"/>
      <c r="H979" s="209"/>
      <c r="I979" s="209"/>
      <c r="AP979" s="407"/>
      <c r="AQ979" s="407"/>
      <c r="BK979" s="407"/>
      <c r="BY979" s="407"/>
      <c r="BZ979" s="407"/>
      <c r="CA979" s="407"/>
      <c r="CB979" s="407"/>
      <c r="CC979" s="407"/>
      <c r="CD979" s="407"/>
      <c r="CE979" s="407"/>
      <c r="CF979" s="407"/>
    </row>
    <row r="980" spans="1:84" s="627" customFormat="1" x14ac:dyDescent="0.3">
      <c r="A980" s="407"/>
      <c r="B980" s="401"/>
      <c r="C980" s="330"/>
      <c r="D980" s="209"/>
      <c r="E980" s="209"/>
      <c r="F980" s="209"/>
      <c r="G980" s="209"/>
      <c r="H980" s="209"/>
      <c r="I980" s="209"/>
      <c r="AP980" s="407"/>
      <c r="AQ980" s="407"/>
      <c r="BK980" s="407"/>
      <c r="BY980" s="407"/>
      <c r="BZ980" s="407"/>
      <c r="CA980" s="407"/>
      <c r="CB980" s="407"/>
      <c r="CC980" s="407"/>
      <c r="CD980" s="407"/>
      <c r="CE980" s="407"/>
      <c r="CF980" s="407"/>
    </row>
    <row r="981" spans="1:84" s="627" customFormat="1" x14ac:dyDescent="0.3">
      <c r="A981" s="407"/>
      <c r="B981" s="401"/>
      <c r="C981" s="330"/>
      <c r="D981" s="209"/>
      <c r="E981" s="209"/>
      <c r="F981" s="209"/>
      <c r="G981" s="209"/>
      <c r="H981" s="209"/>
      <c r="I981" s="209"/>
      <c r="AP981" s="407"/>
      <c r="AQ981" s="407"/>
      <c r="BK981" s="407"/>
      <c r="BY981" s="407"/>
      <c r="BZ981" s="407"/>
      <c r="CA981" s="407"/>
      <c r="CB981" s="407"/>
      <c r="CC981" s="407"/>
      <c r="CD981" s="407"/>
      <c r="CE981" s="407"/>
      <c r="CF981" s="407"/>
    </row>
    <row r="982" spans="1:84" s="627" customFormat="1" x14ac:dyDescent="0.3">
      <c r="A982" s="407"/>
      <c r="B982" s="401"/>
      <c r="C982" s="330"/>
      <c r="D982" s="209"/>
      <c r="E982" s="209"/>
      <c r="F982" s="209"/>
      <c r="G982" s="209"/>
      <c r="H982" s="209"/>
      <c r="I982" s="209"/>
      <c r="AP982" s="407"/>
      <c r="AQ982" s="407"/>
      <c r="BK982" s="407"/>
      <c r="BY982" s="407"/>
      <c r="BZ982" s="407"/>
      <c r="CA982" s="407"/>
      <c r="CB982" s="407"/>
      <c r="CC982" s="407"/>
      <c r="CD982" s="407"/>
      <c r="CE982" s="407"/>
      <c r="CF982" s="407"/>
    </row>
    <row r="983" spans="1:84" s="627" customFormat="1" x14ac:dyDescent="0.3">
      <c r="A983" s="407"/>
      <c r="B983" s="401"/>
      <c r="C983" s="330"/>
      <c r="D983" s="209"/>
      <c r="E983" s="209"/>
      <c r="F983" s="209"/>
      <c r="G983" s="209"/>
      <c r="H983" s="209"/>
      <c r="I983" s="209"/>
      <c r="AP983" s="407"/>
      <c r="AQ983" s="407"/>
      <c r="BK983" s="407"/>
      <c r="BY983" s="407"/>
      <c r="BZ983" s="407"/>
      <c r="CA983" s="407"/>
      <c r="CB983" s="407"/>
      <c r="CC983" s="407"/>
      <c r="CD983" s="407"/>
      <c r="CE983" s="407"/>
      <c r="CF983" s="407"/>
    </row>
    <row r="984" spans="1:84" s="627" customFormat="1" x14ac:dyDescent="0.3">
      <c r="A984" s="407"/>
      <c r="B984" s="401"/>
      <c r="C984" s="330"/>
      <c r="D984" s="209"/>
      <c r="E984" s="209"/>
      <c r="F984" s="209"/>
      <c r="G984" s="209"/>
      <c r="H984" s="209"/>
      <c r="I984" s="209"/>
      <c r="AP984" s="407"/>
      <c r="AQ984" s="407"/>
      <c r="BK984" s="407"/>
      <c r="BY984" s="407"/>
      <c r="BZ984" s="407"/>
      <c r="CA984" s="407"/>
      <c r="CB984" s="407"/>
      <c r="CC984" s="407"/>
      <c r="CD984" s="407"/>
      <c r="CE984" s="407"/>
      <c r="CF984" s="407"/>
    </row>
    <row r="985" spans="1:84" s="627" customFormat="1" x14ac:dyDescent="0.3">
      <c r="A985" s="407"/>
      <c r="B985" s="401"/>
      <c r="C985" s="330"/>
      <c r="D985" s="209"/>
      <c r="E985" s="209"/>
      <c r="F985" s="209"/>
      <c r="G985" s="209"/>
      <c r="H985" s="209"/>
      <c r="I985" s="209"/>
      <c r="AP985" s="407"/>
      <c r="AQ985" s="407"/>
      <c r="BK985" s="407"/>
      <c r="BY985" s="407"/>
      <c r="BZ985" s="407"/>
      <c r="CA985" s="407"/>
      <c r="CB985" s="407"/>
      <c r="CC985" s="407"/>
      <c r="CD985" s="407"/>
      <c r="CE985" s="407"/>
      <c r="CF985" s="407"/>
    </row>
    <row r="986" spans="1:84" s="627" customFormat="1" x14ac:dyDescent="0.3">
      <c r="A986" s="407"/>
      <c r="B986" s="401"/>
      <c r="C986" s="330"/>
      <c r="D986" s="209"/>
      <c r="E986" s="209"/>
      <c r="F986" s="209"/>
      <c r="G986" s="209"/>
      <c r="H986" s="209"/>
      <c r="I986" s="209"/>
      <c r="AP986" s="407"/>
      <c r="AQ986" s="407"/>
      <c r="BK986" s="407"/>
      <c r="BY986" s="407"/>
      <c r="BZ986" s="407"/>
      <c r="CA986" s="407"/>
      <c r="CB986" s="407"/>
      <c r="CC986" s="407"/>
      <c r="CD986" s="407"/>
      <c r="CE986" s="407"/>
      <c r="CF986" s="407"/>
    </row>
    <row r="987" spans="1:84" s="627" customFormat="1" x14ac:dyDescent="0.3">
      <c r="A987" s="407"/>
      <c r="B987" s="401"/>
      <c r="C987" s="330"/>
      <c r="D987" s="209"/>
      <c r="E987" s="209"/>
      <c r="F987" s="209"/>
      <c r="G987" s="209"/>
      <c r="H987" s="209"/>
      <c r="I987" s="209"/>
      <c r="AP987" s="407"/>
      <c r="AQ987" s="407"/>
      <c r="BK987" s="407"/>
      <c r="BY987" s="407"/>
      <c r="BZ987" s="407"/>
      <c r="CA987" s="407"/>
      <c r="CB987" s="407"/>
      <c r="CC987" s="407"/>
      <c r="CD987" s="407"/>
      <c r="CE987" s="407"/>
      <c r="CF987" s="407"/>
    </row>
    <row r="988" spans="1:84" s="627" customFormat="1" x14ac:dyDescent="0.3">
      <c r="A988" s="407"/>
      <c r="B988" s="401"/>
      <c r="C988" s="330"/>
      <c r="D988" s="209"/>
      <c r="E988" s="209"/>
      <c r="F988" s="209"/>
      <c r="G988" s="209"/>
      <c r="H988" s="209"/>
      <c r="I988" s="209"/>
      <c r="AP988" s="407"/>
      <c r="AQ988" s="407"/>
      <c r="BK988" s="407"/>
      <c r="BY988" s="407"/>
      <c r="BZ988" s="407"/>
      <c r="CA988" s="407"/>
      <c r="CB988" s="407"/>
      <c r="CC988" s="407"/>
      <c r="CD988" s="407"/>
      <c r="CE988" s="407"/>
      <c r="CF988" s="407"/>
    </row>
    <row r="989" spans="1:84" s="627" customFormat="1" x14ac:dyDescent="0.3">
      <c r="A989" s="407"/>
      <c r="B989" s="401"/>
      <c r="C989" s="330"/>
      <c r="D989" s="209"/>
      <c r="E989" s="209"/>
      <c r="F989" s="209"/>
      <c r="G989" s="209"/>
      <c r="H989" s="209"/>
      <c r="I989" s="209"/>
      <c r="AP989" s="407"/>
      <c r="AQ989" s="407"/>
      <c r="BK989" s="407"/>
      <c r="BY989" s="407"/>
      <c r="BZ989" s="407"/>
      <c r="CA989" s="407"/>
      <c r="CB989" s="407"/>
      <c r="CC989" s="407"/>
      <c r="CD989" s="407"/>
      <c r="CE989" s="407"/>
      <c r="CF989" s="407"/>
    </row>
    <row r="990" spans="1:84" s="627" customFormat="1" x14ac:dyDescent="0.3">
      <c r="A990" s="407"/>
      <c r="B990" s="401"/>
      <c r="C990" s="330"/>
      <c r="D990" s="209"/>
      <c r="E990" s="209"/>
      <c r="F990" s="209"/>
      <c r="G990" s="209"/>
      <c r="H990" s="209"/>
      <c r="I990" s="209"/>
      <c r="AP990" s="407"/>
      <c r="AQ990" s="407"/>
      <c r="BK990" s="407"/>
      <c r="BY990" s="407"/>
      <c r="BZ990" s="407"/>
      <c r="CA990" s="407"/>
      <c r="CB990" s="407"/>
      <c r="CC990" s="407"/>
      <c r="CD990" s="407"/>
      <c r="CE990" s="407"/>
      <c r="CF990" s="407"/>
    </row>
    <row r="991" spans="1:84" s="627" customFormat="1" x14ac:dyDescent="0.3">
      <c r="A991" s="407"/>
      <c r="B991" s="401"/>
      <c r="C991" s="330"/>
      <c r="D991" s="209"/>
      <c r="E991" s="209"/>
      <c r="F991" s="209"/>
      <c r="G991" s="209"/>
      <c r="H991" s="209"/>
      <c r="I991" s="209"/>
      <c r="AP991" s="407"/>
      <c r="AQ991" s="407"/>
      <c r="BK991" s="407"/>
      <c r="BY991" s="407"/>
      <c r="BZ991" s="407"/>
      <c r="CA991" s="407"/>
      <c r="CB991" s="407"/>
      <c r="CC991" s="407"/>
      <c r="CD991" s="407"/>
      <c r="CE991" s="407"/>
      <c r="CF991" s="407"/>
    </row>
    <row r="992" spans="1:84" s="627" customFormat="1" x14ac:dyDescent="0.3">
      <c r="A992" s="407"/>
      <c r="B992" s="401"/>
      <c r="C992" s="330"/>
      <c r="D992" s="209"/>
      <c r="E992" s="209"/>
      <c r="F992" s="209"/>
      <c r="G992" s="209"/>
      <c r="H992" s="209"/>
      <c r="I992" s="209"/>
      <c r="AP992" s="407"/>
      <c r="AQ992" s="407"/>
      <c r="BK992" s="407"/>
      <c r="BY992" s="407"/>
      <c r="BZ992" s="407"/>
      <c r="CA992" s="407"/>
      <c r="CB992" s="407"/>
      <c r="CC992" s="407"/>
      <c r="CD992" s="407"/>
      <c r="CE992" s="407"/>
      <c r="CF992" s="407"/>
    </row>
    <row r="993" spans="1:84" s="627" customFormat="1" x14ac:dyDescent="0.3">
      <c r="A993" s="407"/>
      <c r="B993" s="401"/>
      <c r="C993" s="330"/>
      <c r="D993" s="209"/>
      <c r="E993" s="209"/>
      <c r="F993" s="209"/>
      <c r="G993" s="209"/>
      <c r="H993" s="209"/>
      <c r="I993" s="209"/>
      <c r="AP993" s="407"/>
      <c r="AQ993" s="407"/>
      <c r="BK993" s="407"/>
      <c r="BY993" s="407"/>
      <c r="BZ993" s="407"/>
      <c r="CA993" s="407"/>
      <c r="CB993" s="407"/>
      <c r="CC993" s="407"/>
      <c r="CD993" s="407"/>
      <c r="CE993" s="407"/>
      <c r="CF993" s="407"/>
    </row>
    <row r="994" spans="1:84" s="627" customFormat="1" x14ac:dyDescent="0.3">
      <c r="A994" s="407"/>
      <c r="B994" s="401"/>
      <c r="C994" s="330"/>
      <c r="D994" s="209"/>
      <c r="E994" s="209"/>
      <c r="F994" s="209"/>
      <c r="G994" s="209"/>
      <c r="H994" s="209"/>
      <c r="I994" s="209"/>
      <c r="AP994" s="407"/>
      <c r="AQ994" s="407"/>
      <c r="BK994" s="407"/>
      <c r="BY994" s="407"/>
      <c r="BZ994" s="407"/>
      <c r="CA994" s="407"/>
      <c r="CB994" s="407"/>
      <c r="CC994" s="407"/>
      <c r="CD994" s="407"/>
      <c r="CE994" s="407"/>
      <c r="CF994" s="407"/>
    </row>
    <row r="995" spans="1:84" s="627" customFormat="1" x14ac:dyDescent="0.3">
      <c r="A995" s="407"/>
      <c r="B995" s="401"/>
      <c r="C995" s="330"/>
      <c r="D995" s="209"/>
      <c r="E995" s="209"/>
      <c r="F995" s="209"/>
      <c r="G995" s="209"/>
      <c r="H995" s="209"/>
      <c r="I995" s="209"/>
      <c r="AP995" s="407"/>
      <c r="AQ995" s="407"/>
      <c r="BK995" s="407"/>
      <c r="BY995" s="407"/>
      <c r="BZ995" s="407"/>
      <c r="CA995" s="407"/>
      <c r="CB995" s="407"/>
      <c r="CC995" s="407"/>
      <c r="CD995" s="407"/>
      <c r="CE995" s="407"/>
      <c r="CF995" s="407"/>
    </row>
    <row r="996" spans="1:84" s="627" customFormat="1" x14ac:dyDescent="0.3">
      <c r="A996" s="407"/>
      <c r="B996" s="401"/>
      <c r="C996" s="330"/>
      <c r="D996" s="209"/>
      <c r="E996" s="209"/>
      <c r="F996" s="209"/>
      <c r="G996" s="209"/>
      <c r="H996" s="209"/>
      <c r="I996" s="209"/>
      <c r="AP996" s="407"/>
      <c r="AQ996" s="407"/>
      <c r="BK996" s="407"/>
      <c r="BY996" s="407"/>
      <c r="BZ996" s="407"/>
      <c r="CA996" s="407"/>
      <c r="CB996" s="407"/>
      <c r="CC996" s="407"/>
      <c r="CD996" s="407"/>
      <c r="CE996" s="407"/>
      <c r="CF996" s="407"/>
    </row>
    <row r="997" spans="1:84" s="627" customFormat="1" x14ac:dyDescent="0.3">
      <c r="A997" s="407"/>
      <c r="B997" s="401"/>
      <c r="C997" s="330"/>
      <c r="D997" s="209"/>
      <c r="E997" s="209"/>
      <c r="F997" s="209"/>
      <c r="G997" s="209"/>
      <c r="H997" s="209"/>
      <c r="I997" s="209"/>
      <c r="AP997" s="407"/>
      <c r="AQ997" s="407"/>
      <c r="BK997" s="407"/>
      <c r="BY997" s="407"/>
      <c r="BZ997" s="407"/>
      <c r="CA997" s="407"/>
      <c r="CB997" s="407"/>
      <c r="CC997" s="407"/>
      <c r="CD997" s="407"/>
      <c r="CE997" s="407"/>
      <c r="CF997" s="407"/>
    </row>
    <row r="998" spans="1:84" s="627" customFormat="1" x14ac:dyDescent="0.3">
      <c r="A998" s="407"/>
      <c r="B998" s="401"/>
      <c r="C998" s="330"/>
      <c r="D998" s="209"/>
      <c r="E998" s="209"/>
      <c r="F998" s="209"/>
      <c r="G998" s="209"/>
      <c r="H998" s="209"/>
      <c r="I998" s="209"/>
      <c r="AP998" s="407"/>
      <c r="AQ998" s="407"/>
      <c r="BK998" s="407"/>
      <c r="BY998" s="407"/>
      <c r="BZ998" s="407"/>
      <c r="CA998" s="407"/>
      <c r="CB998" s="407"/>
      <c r="CC998" s="407"/>
      <c r="CD998" s="407"/>
      <c r="CE998" s="407"/>
      <c r="CF998" s="407"/>
    </row>
    <row r="999" spans="1:84" s="627" customFormat="1" x14ac:dyDescent="0.3">
      <c r="A999" s="407"/>
      <c r="B999" s="401"/>
      <c r="C999" s="330"/>
      <c r="D999" s="209"/>
      <c r="E999" s="209"/>
      <c r="F999" s="209"/>
      <c r="G999" s="209"/>
      <c r="H999" s="209"/>
      <c r="I999" s="209"/>
      <c r="AP999" s="407"/>
      <c r="AQ999" s="407"/>
      <c r="BK999" s="407"/>
      <c r="BY999" s="407"/>
      <c r="BZ999" s="407"/>
      <c r="CA999" s="407"/>
      <c r="CB999" s="407"/>
      <c r="CC999" s="407"/>
      <c r="CD999" s="407"/>
      <c r="CE999" s="407"/>
      <c r="CF999" s="407"/>
    </row>
    <row r="1000" spans="1:84" s="627" customFormat="1" x14ac:dyDescent="0.3">
      <c r="A1000" s="407"/>
      <c r="B1000" s="401"/>
      <c r="C1000" s="330"/>
      <c r="D1000" s="209"/>
      <c r="E1000" s="209"/>
      <c r="F1000" s="209"/>
      <c r="G1000" s="209"/>
      <c r="H1000" s="209"/>
      <c r="I1000" s="209"/>
      <c r="AP1000" s="407"/>
      <c r="AQ1000" s="407"/>
      <c r="BK1000" s="407"/>
      <c r="BY1000" s="407"/>
      <c r="BZ1000" s="407"/>
      <c r="CA1000" s="407"/>
      <c r="CB1000" s="407"/>
      <c r="CC1000" s="407"/>
      <c r="CD1000" s="407"/>
      <c r="CE1000" s="407"/>
      <c r="CF1000" s="407"/>
    </row>
    <row r="1001" spans="1:84" s="627" customFormat="1" x14ac:dyDescent="0.3">
      <c r="A1001" s="407"/>
      <c r="B1001" s="401"/>
      <c r="C1001" s="330"/>
      <c r="D1001" s="209"/>
      <c r="E1001" s="209"/>
      <c r="F1001" s="209"/>
      <c r="G1001" s="209"/>
      <c r="H1001" s="209"/>
      <c r="I1001" s="209"/>
      <c r="AP1001" s="407"/>
      <c r="AQ1001" s="407"/>
      <c r="BK1001" s="407"/>
      <c r="BY1001" s="407"/>
      <c r="BZ1001" s="407"/>
      <c r="CA1001" s="407"/>
      <c r="CB1001" s="407"/>
      <c r="CC1001" s="407"/>
      <c r="CD1001" s="407"/>
      <c r="CE1001" s="407"/>
      <c r="CF1001" s="407"/>
    </row>
    <row r="1002" spans="1:84" s="627" customFormat="1" x14ac:dyDescent="0.3">
      <c r="A1002" s="407"/>
      <c r="B1002" s="401"/>
      <c r="C1002" s="330"/>
      <c r="D1002" s="209"/>
      <c r="E1002" s="209"/>
      <c r="F1002" s="209"/>
      <c r="G1002" s="209"/>
      <c r="H1002" s="209"/>
      <c r="I1002" s="209"/>
      <c r="AP1002" s="407"/>
      <c r="AQ1002" s="407"/>
      <c r="BK1002" s="407"/>
      <c r="BY1002" s="407"/>
      <c r="BZ1002" s="407"/>
      <c r="CA1002" s="407"/>
      <c r="CB1002" s="407"/>
      <c r="CC1002" s="407"/>
      <c r="CD1002" s="407"/>
      <c r="CE1002" s="407"/>
      <c r="CF1002" s="407"/>
    </row>
    <row r="1003" spans="1:84" s="627" customFormat="1" x14ac:dyDescent="0.3">
      <c r="A1003" s="407"/>
      <c r="B1003" s="401"/>
      <c r="C1003" s="330"/>
      <c r="D1003" s="209"/>
      <c r="E1003" s="209"/>
      <c r="F1003" s="209"/>
      <c r="G1003" s="209"/>
      <c r="H1003" s="209"/>
      <c r="I1003" s="209"/>
      <c r="AP1003" s="407"/>
      <c r="AQ1003" s="407"/>
      <c r="BK1003" s="407"/>
      <c r="BY1003" s="407"/>
      <c r="BZ1003" s="407"/>
      <c r="CA1003" s="407"/>
      <c r="CB1003" s="407"/>
      <c r="CC1003" s="407"/>
      <c r="CD1003" s="407"/>
      <c r="CE1003" s="407"/>
      <c r="CF1003" s="407"/>
    </row>
    <row r="1004" spans="1:84" s="627" customFormat="1" x14ac:dyDescent="0.3">
      <c r="A1004" s="407"/>
      <c r="B1004" s="401"/>
      <c r="C1004" s="330"/>
      <c r="D1004" s="209"/>
      <c r="E1004" s="209"/>
      <c r="F1004" s="209"/>
      <c r="G1004" s="209"/>
      <c r="H1004" s="209"/>
      <c r="I1004" s="209"/>
      <c r="AP1004" s="407"/>
      <c r="AQ1004" s="407"/>
      <c r="BK1004" s="407"/>
      <c r="BY1004" s="407"/>
      <c r="BZ1004" s="407"/>
      <c r="CA1004" s="407"/>
      <c r="CB1004" s="407"/>
      <c r="CC1004" s="407"/>
      <c r="CD1004" s="407"/>
      <c r="CE1004" s="407"/>
      <c r="CF1004" s="407"/>
    </row>
    <row r="1005" spans="1:84" s="627" customFormat="1" x14ac:dyDescent="0.3">
      <c r="A1005" s="407"/>
      <c r="B1005" s="401"/>
      <c r="C1005" s="330"/>
      <c r="D1005" s="209"/>
      <c r="E1005" s="209"/>
      <c r="F1005" s="209"/>
      <c r="G1005" s="209"/>
      <c r="H1005" s="209"/>
      <c r="I1005" s="209"/>
      <c r="AP1005" s="407"/>
      <c r="AQ1005" s="407"/>
      <c r="BK1005" s="407"/>
      <c r="BY1005" s="407"/>
      <c r="BZ1005" s="407"/>
      <c r="CA1005" s="407"/>
      <c r="CB1005" s="407"/>
      <c r="CC1005" s="407"/>
      <c r="CD1005" s="407"/>
      <c r="CE1005" s="407"/>
      <c r="CF1005" s="407"/>
    </row>
    <row r="1006" spans="1:84" s="627" customFormat="1" x14ac:dyDescent="0.3">
      <c r="A1006" s="407"/>
      <c r="B1006" s="401"/>
      <c r="C1006" s="330"/>
      <c r="D1006" s="209"/>
      <c r="E1006" s="209"/>
      <c r="F1006" s="209"/>
      <c r="G1006" s="209"/>
      <c r="H1006" s="209"/>
      <c r="I1006" s="209"/>
      <c r="AP1006" s="407"/>
      <c r="AQ1006" s="407"/>
      <c r="BK1006" s="407"/>
      <c r="BY1006" s="407"/>
      <c r="BZ1006" s="407"/>
      <c r="CA1006" s="407"/>
      <c r="CB1006" s="407"/>
      <c r="CC1006" s="407"/>
      <c r="CD1006" s="407"/>
      <c r="CE1006" s="407"/>
      <c r="CF1006" s="407"/>
    </row>
    <row r="1007" spans="1:84" s="627" customFormat="1" x14ac:dyDescent="0.3">
      <c r="A1007" s="407"/>
      <c r="B1007" s="401"/>
      <c r="C1007" s="330"/>
      <c r="D1007" s="209"/>
      <c r="E1007" s="209"/>
      <c r="F1007" s="209"/>
      <c r="G1007" s="209"/>
      <c r="H1007" s="209"/>
      <c r="I1007" s="209"/>
      <c r="AP1007" s="407"/>
      <c r="AQ1007" s="407"/>
      <c r="BK1007" s="407"/>
      <c r="BY1007" s="407"/>
      <c r="BZ1007" s="407"/>
      <c r="CA1007" s="407"/>
      <c r="CB1007" s="407"/>
      <c r="CC1007" s="407"/>
      <c r="CD1007" s="407"/>
      <c r="CE1007" s="407"/>
      <c r="CF1007" s="407"/>
    </row>
    <row r="1008" spans="1:84" s="627" customFormat="1" x14ac:dyDescent="0.3">
      <c r="A1008" s="407"/>
      <c r="B1008" s="401"/>
      <c r="C1008" s="330"/>
      <c r="D1008" s="209"/>
      <c r="E1008" s="209"/>
      <c r="F1008" s="209"/>
      <c r="G1008" s="209"/>
      <c r="H1008" s="209"/>
      <c r="I1008" s="209"/>
      <c r="AP1008" s="407"/>
      <c r="AQ1008" s="407"/>
      <c r="BK1008" s="407"/>
      <c r="BY1008" s="407"/>
      <c r="BZ1008" s="407"/>
      <c r="CA1008" s="407"/>
      <c r="CB1008" s="407"/>
      <c r="CC1008" s="407"/>
      <c r="CD1008" s="407"/>
      <c r="CE1008" s="407"/>
      <c r="CF1008" s="407"/>
    </row>
    <row r="1009" spans="1:84" s="627" customFormat="1" x14ac:dyDescent="0.3">
      <c r="A1009" s="407"/>
      <c r="B1009" s="401"/>
      <c r="C1009" s="330"/>
      <c r="D1009" s="209"/>
      <c r="E1009" s="209"/>
      <c r="F1009" s="209"/>
      <c r="G1009" s="209"/>
      <c r="H1009" s="209"/>
      <c r="I1009" s="209"/>
      <c r="AP1009" s="407"/>
      <c r="AQ1009" s="407"/>
      <c r="BK1009" s="407"/>
      <c r="BY1009" s="407"/>
      <c r="BZ1009" s="407"/>
      <c r="CA1009" s="407"/>
      <c r="CB1009" s="407"/>
      <c r="CC1009" s="407"/>
      <c r="CD1009" s="407"/>
      <c r="CE1009" s="407"/>
      <c r="CF1009" s="407"/>
    </row>
    <row r="1010" spans="1:84" s="627" customFormat="1" x14ac:dyDescent="0.3">
      <c r="A1010" s="407"/>
      <c r="B1010" s="401"/>
      <c r="C1010" s="330"/>
      <c r="D1010" s="209"/>
      <c r="E1010" s="209"/>
      <c r="F1010" s="209"/>
      <c r="G1010" s="209"/>
      <c r="H1010" s="209"/>
      <c r="I1010" s="209"/>
      <c r="AP1010" s="407"/>
      <c r="AQ1010" s="407"/>
      <c r="BK1010" s="407"/>
      <c r="BY1010" s="407"/>
      <c r="BZ1010" s="407"/>
      <c r="CA1010" s="407"/>
      <c r="CB1010" s="407"/>
      <c r="CC1010" s="407"/>
      <c r="CD1010" s="407"/>
      <c r="CE1010" s="407"/>
      <c r="CF1010" s="407"/>
    </row>
    <row r="1011" spans="1:84" s="627" customFormat="1" x14ac:dyDescent="0.3">
      <c r="A1011" s="407"/>
      <c r="B1011" s="401"/>
      <c r="C1011" s="330"/>
      <c r="D1011" s="209"/>
      <c r="E1011" s="209"/>
      <c r="F1011" s="209"/>
      <c r="G1011" s="209"/>
      <c r="H1011" s="209"/>
      <c r="I1011" s="209"/>
      <c r="AP1011" s="407"/>
      <c r="AQ1011" s="407"/>
      <c r="BK1011" s="407"/>
      <c r="BY1011" s="407"/>
      <c r="BZ1011" s="407"/>
      <c r="CA1011" s="407"/>
      <c r="CB1011" s="407"/>
      <c r="CC1011" s="407"/>
      <c r="CD1011" s="407"/>
      <c r="CE1011" s="407"/>
      <c r="CF1011" s="407"/>
    </row>
    <row r="1012" spans="1:84" s="627" customFormat="1" x14ac:dyDescent="0.3">
      <c r="A1012" s="407"/>
      <c r="B1012" s="401"/>
      <c r="C1012" s="330"/>
      <c r="D1012" s="209"/>
      <c r="E1012" s="209"/>
      <c r="F1012" s="209"/>
      <c r="G1012" s="209"/>
      <c r="H1012" s="209"/>
      <c r="I1012" s="209"/>
      <c r="AP1012" s="407"/>
      <c r="AQ1012" s="407"/>
      <c r="BK1012" s="407"/>
      <c r="BY1012" s="407"/>
      <c r="BZ1012" s="407"/>
      <c r="CA1012" s="407"/>
      <c r="CB1012" s="407"/>
      <c r="CC1012" s="407"/>
      <c r="CD1012" s="407"/>
      <c r="CE1012" s="407"/>
      <c r="CF1012" s="407"/>
    </row>
    <row r="1013" spans="1:84" s="627" customFormat="1" x14ac:dyDescent="0.3">
      <c r="A1013" s="407"/>
      <c r="B1013" s="401"/>
      <c r="C1013" s="330"/>
      <c r="D1013" s="209"/>
      <c r="E1013" s="209"/>
      <c r="F1013" s="209"/>
      <c r="G1013" s="209"/>
      <c r="H1013" s="209"/>
      <c r="I1013" s="209"/>
      <c r="AP1013" s="407"/>
      <c r="AQ1013" s="407"/>
      <c r="BK1013" s="407"/>
      <c r="BY1013" s="407"/>
      <c r="BZ1013" s="407"/>
      <c r="CA1013" s="407"/>
      <c r="CB1013" s="407"/>
      <c r="CC1013" s="407"/>
      <c r="CD1013" s="407"/>
      <c r="CE1013" s="407"/>
      <c r="CF1013" s="407"/>
    </row>
    <row r="1014" spans="1:84" s="627" customFormat="1" x14ac:dyDescent="0.3">
      <c r="A1014" s="407"/>
      <c r="B1014" s="401"/>
      <c r="C1014" s="330"/>
      <c r="D1014" s="209"/>
      <c r="E1014" s="209"/>
      <c r="F1014" s="209"/>
      <c r="G1014" s="209"/>
      <c r="H1014" s="209"/>
      <c r="I1014" s="209"/>
      <c r="AP1014" s="407"/>
      <c r="AQ1014" s="407"/>
      <c r="BK1014" s="407"/>
      <c r="BY1014" s="407"/>
      <c r="BZ1014" s="407"/>
      <c r="CA1014" s="407"/>
      <c r="CB1014" s="407"/>
      <c r="CC1014" s="407"/>
      <c r="CD1014" s="407"/>
      <c r="CE1014" s="407"/>
      <c r="CF1014" s="407"/>
    </row>
    <row r="1015" spans="1:84" s="627" customFormat="1" x14ac:dyDescent="0.3">
      <c r="A1015" s="407"/>
      <c r="B1015" s="401"/>
      <c r="C1015" s="330"/>
      <c r="D1015" s="209"/>
      <c r="E1015" s="209"/>
      <c r="F1015" s="209"/>
      <c r="G1015" s="209"/>
      <c r="H1015" s="209"/>
      <c r="I1015" s="209"/>
      <c r="AP1015" s="407"/>
      <c r="AQ1015" s="407"/>
      <c r="BK1015" s="407"/>
      <c r="BY1015" s="407"/>
      <c r="BZ1015" s="407"/>
      <c r="CA1015" s="407"/>
      <c r="CB1015" s="407"/>
      <c r="CC1015" s="407"/>
      <c r="CD1015" s="407"/>
      <c r="CE1015" s="407"/>
      <c r="CF1015" s="407"/>
    </row>
    <row r="1016" spans="1:84" s="627" customFormat="1" x14ac:dyDescent="0.3">
      <c r="A1016" s="407"/>
      <c r="B1016" s="401"/>
      <c r="C1016" s="330"/>
      <c r="D1016" s="209"/>
      <c r="E1016" s="209"/>
      <c r="F1016" s="209"/>
      <c r="G1016" s="209"/>
      <c r="H1016" s="209"/>
      <c r="I1016" s="209"/>
      <c r="AP1016" s="407"/>
      <c r="AQ1016" s="407"/>
      <c r="BK1016" s="407"/>
      <c r="BY1016" s="407"/>
      <c r="BZ1016" s="407"/>
      <c r="CA1016" s="407"/>
      <c r="CB1016" s="407"/>
      <c r="CC1016" s="407"/>
      <c r="CD1016" s="407"/>
      <c r="CE1016" s="407"/>
      <c r="CF1016" s="407"/>
    </row>
    <row r="1017" spans="1:84" s="627" customFormat="1" x14ac:dyDescent="0.3">
      <c r="A1017" s="407"/>
      <c r="B1017" s="401"/>
      <c r="C1017" s="330"/>
      <c r="D1017" s="209"/>
      <c r="E1017" s="209"/>
      <c r="F1017" s="209"/>
      <c r="G1017" s="209"/>
      <c r="H1017" s="209"/>
      <c r="I1017" s="209"/>
      <c r="AP1017" s="407"/>
      <c r="AQ1017" s="407"/>
      <c r="BK1017" s="407"/>
      <c r="BY1017" s="407"/>
      <c r="BZ1017" s="407"/>
      <c r="CA1017" s="407"/>
      <c r="CB1017" s="407"/>
      <c r="CC1017" s="407"/>
      <c r="CD1017" s="407"/>
      <c r="CE1017" s="407"/>
      <c r="CF1017" s="407"/>
    </row>
    <row r="1018" spans="1:84" s="627" customFormat="1" x14ac:dyDescent="0.3">
      <c r="A1018" s="407"/>
      <c r="B1018" s="401"/>
      <c r="C1018" s="330"/>
      <c r="D1018" s="209"/>
      <c r="E1018" s="209"/>
      <c r="F1018" s="209"/>
      <c r="G1018" s="209"/>
      <c r="H1018" s="209"/>
      <c r="I1018" s="209"/>
      <c r="AP1018" s="407"/>
      <c r="AQ1018" s="407"/>
      <c r="BK1018" s="407"/>
      <c r="BY1018" s="407"/>
      <c r="BZ1018" s="407"/>
      <c r="CA1018" s="407"/>
      <c r="CB1018" s="407"/>
      <c r="CC1018" s="407"/>
      <c r="CD1018" s="407"/>
      <c r="CE1018" s="407"/>
      <c r="CF1018" s="407"/>
    </row>
    <row r="1019" spans="1:84" s="627" customFormat="1" x14ac:dyDescent="0.3">
      <c r="A1019" s="407"/>
      <c r="B1019" s="401"/>
      <c r="C1019" s="330"/>
      <c r="D1019" s="209"/>
      <c r="E1019" s="209"/>
      <c r="F1019" s="209"/>
      <c r="G1019" s="209"/>
      <c r="H1019" s="209"/>
      <c r="I1019" s="209"/>
      <c r="AP1019" s="407"/>
      <c r="AQ1019" s="407"/>
      <c r="BK1019" s="407"/>
      <c r="BY1019" s="407"/>
      <c r="BZ1019" s="407"/>
      <c r="CA1019" s="407"/>
      <c r="CB1019" s="407"/>
      <c r="CC1019" s="407"/>
      <c r="CD1019" s="407"/>
      <c r="CE1019" s="407"/>
      <c r="CF1019" s="407"/>
    </row>
    <row r="1020" spans="1:84" s="627" customFormat="1" x14ac:dyDescent="0.3">
      <c r="A1020" s="407"/>
      <c r="B1020" s="401"/>
      <c r="C1020" s="330"/>
      <c r="D1020" s="209"/>
      <c r="E1020" s="209"/>
      <c r="F1020" s="209"/>
      <c r="G1020" s="209"/>
      <c r="H1020" s="209"/>
      <c r="I1020" s="209"/>
      <c r="AP1020" s="407"/>
      <c r="AQ1020" s="407"/>
      <c r="BK1020" s="407"/>
      <c r="BY1020" s="407"/>
      <c r="BZ1020" s="407"/>
      <c r="CA1020" s="407"/>
      <c r="CB1020" s="407"/>
      <c r="CC1020" s="407"/>
      <c r="CD1020" s="407"/>
      <c r="CE1020" s="407"/>
      <c r="CF1020" s="407"/>
    </row>
    <row r="1021" spans="1:84" s="627" customFormat="1" x14ac:dyDescent="0.3">
      <c r="A1021" s="407"/>
      <c r="B1021" s="401"/>
      <c r="C1021" s="330"/>
      <c r="D1021" s="209"/>
      <c r="E1021" s="209"/>
      <c r="F1021" s="209"/>
      <c r="G1021" s="209"/>
      <c r="H1021" s="209"/>
      <c r="I1021" s="209"/>
      <c r="AP1021" s="407"/>
      <c r="AQ1021" s="407"/>
      <c r="BK1021" s="407"/>
      <c r="BY1021" s="407"/>
      <c r="BZ1021" s="407"/>
      <c r="CA1021" s="407"/>
      <c r="CB1021" s="407"/>
      <c r="CC1021" s="407"/>
      <c r="CD1021" s="407"/>
      <c r="CE1021" s="407"/>
      <c r="CF1021" s="407"/>
    </row>
    <row r="1022" spans="1:84" s="627" customFormat="1" x14ac:dyDescent="0.3">
      <c r="A1022" s="407"/>
      <c r="B1022" s="401"/>
      <c r="C1022" s="330"/>
      <c r="D1022" s="209"/>
      <c r="E1022" s="209"/>
      <c r="F1022" s="209"/>
      <c r="G1022" s="209"/>
      <c r="H1022" s="209"/>
      <c r="I1022" s="209"/>
      <c r="AP1022" s="407"/>
      <c r="AQ1022" s="407"/>
      <c r="BK1022" s="407"/>
      <c r="BY1022" s="407"/>
      <c r="BZ1022" s="407"/>
      <c r="CA1022" s="407"/>
      <c r="CB1022" s="407"/>
      <c r="CC1022" s="407"/>
      <c r="CD1022" s="407"/>
      <c r="CE1022" s="407"/>
      <c r="CF1022" s="407"/>
    </row>
    <row r="1023" spans="1:84" s="627" customFormat="1" x14ac:dyDescent="0.3">
      <c r="A1023" s="407"/>
      <c r="B1023" s="401"/>
      <c r="C1023" s="330"/>
      <c r="D1023" s="209"/>
      <c r="E1023" s="209"/>
      <c r="F1023" s="209"/>
      <c r="G1023" s="209"/>
      <c r="H1023" s="209"/>
      <c r="I1023" s="209"/>
      <c r="AP1023" s="407"/>
      <c r="AQ1023" s="407"/>
      <c r="BK1023" s="407"/>
      <c r="BY1023" s="407"/>
      <c r="BZ1023" s="407"/>
      <c r="CA1023" s="407"/>
      <c r="CB1023" s="407"/>
      <c r="CC1023" s="407"/>
      <c r="CD1023" s="407"/>
      <c r="CE1023" s="407"/>
      <c r="CF1023" s="407"/>
    </row>
    <row r="1024" spans="1:84" s="627" customFormat="1" x14ac:dyDescent="0.3">
      <c r="A1024" s="407"/>
      <c r="B1024" s="401"/>
      <c r="C1024" s="330"/>
      <c r="D1024" s="209"/>
      <c r="E1024" s="209"/>
      <c r="F1024" s="209"/>
      <c r="G1024" s="209"/>
      <c r="H1024" s="209"/>
      <c r="I1024" s="209"/>
      <c r="AP1024" s="407"/>
      <c r="AQ1024" s="407"/>
      <c r="BK1024" s="407"/>
      <c r="BY1024" s="407"/>
      <c r="BZ1024" s="407"/>
      <c r="CA1024" s="407"/>
      <c r="CB1024" s="407"/>
      <c r="CC1024" s="407"/>
      <c r="CD1024" s="407"/>
      <c r="CE1024" s="407"/>
      <c r="CF1024" s="407"/>
    </row>
    <row r="1025" spans="1:84" s="627" customFormat="1" x14ac:dyDescent="0.3">
      <c r="A1025" s="407"/>
      <c r="B1025" s="401"/>
      <c r="C1025" s="330"/>
      <c r="D1025" s="209"/>
      <c r="E1025" s="209"/>
      <c r="F1025" s="209"/>
      <c r="G1025" s="209"/>
      <c r="H1025" s="209"/>
      <c r="I1025" s="209"/>
      <c r="AP1025" s="407"/>
      <c r="AQ1025" s="407"/>
      <c r="BK1025" s="407"/>
      <c r="BY1025" s="407"/>
      <c r="BZ1025" s="407"/>
      <c r="CA1025" s="407"/>
      <c r="CB1025" s="407"/>
      <c r="CC1025" s="407"/>
      <c r="CD1025" s="407"/>
      <c r="CE1025" s="407"/>
      <c r="CF1025" s="407"/>
    </row>
    <row r="1026" spans="1:84" s="627" customFormat="1" x14ac:dyDescent="0.3">
      <c r="A1026" s="407"/>
      <c r="B1026" s="401"/>
      <c r="C1026" s="330"/>
      <c r="D1026" s="209"/>
      <c r="E1026" s="209"/>
      <c r="F1026" s="209"/>
      <c r="G1026" s="209"/>
      <c r="H1026" s="209"/>
      <c r="I1026" s="209"/>
      <c r="AP1026" s="407"/>
      <c r="AQ1026" s="407"/>
      <c r="BK1026" s="407"/>
      <c r="BY1026" s="407"/>
      <c r="BZ1026" s="407"/>
      <c r="CA1026" s="407"/>
      <c r="CB1026" s="407"/>
      <c r="CC1026" s="407"/>
      <c r="CD1026" s="407"/>
      <c r="CE1026" s="407"/>
      <c r="CF1026" s="407"/>
    </row>
    <row r="1027" spans="1:84" s="627" customFormat="1" x14ac:dyDescent="0.3">
      <c r="A1027" s="407"/>
      <c r="B1027" s="401"/>
      <c r="C1027" s="330"/>
      <c r="D1027" s="209"/>
      <c r="E1027" s="209"/>
      <c r="F1027" s="209"/>
      <c r="G1027" s="209"/>
      <c r="H1027" s="209"/>
      <c r="I1027" s="209"/>
      <c r="AP1027" s="407"/>
      <c r="AQ1027" s="407"/>
      <c r="BK1027" s="407"/>
      <c r="BY1027" s="407"/>
      <c r="BZ1027" s="407"/>
      <c r="CA1027" s="407"/>
      <c r="CB1027" s="407"/>
      <c r="CC1027" s="407"/>
      <c r="CD1027" s="407"/>
      <c r="CE1027" s="407"/>
      <c r="CF1027" s="407"/>
    </row>
    <row r="1028" spans="1:84" s="627" customFormat="1" x14ac:dyDescent="0.3">
      <c r="A1028" s="407"/>
      <c r="B1028" s="401"/>
      <c r="C1028" s="330"/>
      <c r="D1028" s="209"/>
      <c r="E1028" s="209"/>
      <c r="F1028" s="209"/>
      <c r="G1028" s="209"/>
      <c r="H1028" s="209"/>
      <c r="I1028" s="209"/>
      <c r="AP1028" s="407"/>
      <c r="AQ1028" s="407"/>
      <c r="BK1028" s="407"/>
      <c r="BY1028" s="407"/>
      <c r="BZ1028" s="407"/>
      <c r="CA1028" s="407"/>
      <c r="CB1028" s="407"/>
      <c r="CC1028" s="407"/>
      <c r="CD1028" s="407"/>
      <c r="CE1028" s="407"/>
      <c r="CF1028" s="407"/>
    </row>
    <row r="1029" spans="1:84" s="627" customFormat="1" x14ac:dyDescent="0.3">
      <c r="A1029" s="407"/>
      <c r="B1029" s="401"/>
      <c r="C1029" s="330"/>
      <c r="D1029" s="209"/>
      <c r="E1029" s="209"/>
      <c r="F1029" s="209"/>
      <c r="G1029" s="209"/>
      <c r="H1029" s="209"/>
      <c r="I1029" s="209"/>
      <c r="AP1029" s="407"/>
      <c r="AQ1029" s="407"/>
      <c r="BK1029" s="407"/>
      <c r="BY1029" s="407"/>
      <c r="BZ1029" s="407"/>
      <c r="CA1029" s="407"/>
      <c r="CB1029" s="407"/>
      <c r="CC1029" s="407"/>
      <c r="CD1029" s="407"/>
      <c r="CE1029" s="407"/>
      <c r="CF1029" s="407"/>
    </row>
    <row r="1030" spans="1:84" s="627" customFormat="1" x14ac:dyDescent="0.3">
      <c r="A1030" s="407"/>
      <c r="B1030" s="401"/>
      <c r="C1030" s="330"/>
      <c r="D1030" s="209"/>
      <c r="E1030" s="209"/>
      <c r="F1030" s="209"/>
      <c r="G1030" s="209"/>
      <c r="H1030" s="209"/>
      <c r="I1030" s="209"/>
      <c r="AP1030" s="407"/>
      <c r="AQ1030" s="407"/>
      <c r="BK1030" s="407"/>
      <c r="BY1030" s="407"/>
      <c r="BZ1030" s="407"/>
      <c r="CA1030" s="407"/>
      <c r="CB1030" s="407"/>
      <c r="CC1030" s="407"/>
      <c r="CD1030" s="407"/>
      <c r="CE1030" s="407"/>
      <c r="CF1030" s="407"/>
    </row>
    <row r="1031" spans="1:84" s="627" customFormat="1" x14ac:dyDescent="0.3">
      <c r="A1031" s="407"/>
      <c r="B1031" s="401"/>
      <c r="C1031" s="330"/>
      <c r="D1031" s="209"/>
      <c r="E1031" s="209"/>
      <c r="F1031" s="209"/>
      <c r="G1031" s="209"/>
      <c r="H1031" s="209"/>
      <c r="I1031" s="209"/>
      <c r="AP1031" s="407"/>
      <c r="AQ1031" s="407"/>
      <c r="BK1031" s="407"/>
      <c r="BY1031" s="407"/>
      <c r="BZ1031" s="407"/>
      <c r="CA1031" s="407"/>
      <c r="CB1031" s="407"/>
      <c r="CC1031" s="407"/>
      <c r="CD1031" s="407"/>
      <c r="CE1031" s="407"/>
      <c r="CF1031" s="407"/>
    </row>
    <row r="1032" spans="1:84" s="627" customFormat="1" x14ac:dyDescent="0.3">
      <c r="A1032" s="407"/>
      <c r="B1032" s="401"/>
      <c r="C1032" s="330"/>
      <c r="D1032" s="209"/>
      <c r="E1032" s="209"/>
      <c r="F1032" s="209"/>
      <c r="G1032" s="209"/>
      <c r="H1032" s="209"/>
      <c r="I1032" s="209"/>
      <c r="AP1032" s="407"/>
      <c r="AQ1032" s="407"/>
      <c r="BK1032" s="407"/>
      <c r="BY1032" s="407"/>
      <c r="BZ1032" s="407"/>
      <c r="CA1032" s="407"/>
      <c r="CB1032" s="407"/>
      <c r="CC1032" s="407"/>
      <c r="CD1032" s="407"/>
      <c r="CE1032" s="407"/>
      <c r="CF1032" s="407"/>
    </row>
    <row r="1033" spans="1:84" s="627" customFormat="1" x14ac:dyDescent="0.3">
      <c r="A1033" s="407"/>
      <c r="B1033" s="401"/>
      <c r="C1033" s="330"/>
      <c r="D1033" s="209"/>
      <c r="E1033" s="209"/>
      <c r="F1033" s="209"/>
      <c r="G1033" s="209"/>
      <c r="H1033" s="209"/>
      <c r="I1033" s="209"/>
      <c r="AP1033" s="407"/>
      <c r="AQ1033" s="407"/>
      <c r="BK1033" s="407"/>
      <c r="BY1033" s="407"/>
      <c r="BZ1033" s="407"/>
      <c r="CA1033" s="407"/>
      <c r="CB1033" s="407"/>
      <c r="CC1033" s="407"/>
      <c r="CD1033" s="407"/>
      <c r="CE1033" s="407"/>
      <c r="CF1033" s="407"/>
    </row>
    <row r="1034" spans="1:84" s="627" customFormat="1" x14ac:dyDescent="0.3">
      <c r="A1034" s="407"/>
      <c r="B1034" s="401"/>
      <c r="C1034" s="330"/>
      <c r="D1034" s="209"/>
      <c r="E1034" s="209"/>
      <c r="F1034" s="209"/>
      <c r="G1034" s="209"/>
      <c r="H1034" s="209"/>
      <c r="I1034" s="209"/>
      <c r="AP1034" s="407"/>
      <c r="AQ1034" s="407"/>
      <c r="BK1034" s="407"/>
      <c r="BY1034" s="407"/>
      <c r="BZ1034" s="407"/>
      <c r="CA1034" s="407"/>
      <c r="CB1034" s="407"/>
      <c r="CC1034" s="407"/>
      <c r="CD1034" s="407"/>
      <c r="CE1034" s="407"/>
      <c r="CF1034" s="407"/>
    </row>
    <row r="1035" spans="1:84" s="627" customFormat="1" x14ac:dyDescent="0.3">
      <c r="A1035" s="407"/>
      <c r="B1035" s="401"/>
      <c r="C1035" s="330"/>
      <c r="D1035" s="209"/>
      <c r="E1035" s="209"/>
      <c r="F1035" s="209"/>
      <c r="G1035" s="209"/>
      <c r="H1035" s="209"/>
      <c r="I1035" s="209"/>
      <c r="AP1035" s="407"/>
      <c r="AQ1035" s="407"/>
      <c r="BK1035" s="407"/>
      <c r="BY1035" s="407"/>
      <c r="BZ1035" s="407"/>
      <c r="CA1035" s="407"/>
      <c r="CB1035" s="407"/>
      <c r="CC1035" s="407"/>
      <c r="CD1035" s="407"/>
      <c r="CE1035" s="407"/>
      <c r="CF1035" s="407"/>
    </row>
    <row r="1036" spans="1:84" s="627" customFormat="1" x14ac:dyDescent="0.3">
      <c r="A1036" s="407"/>
      <c r="B1036" s="401"/>
      <c r="C1036" s="330"/>
      <c r="D1036" s="209"/>
      <c r="E1036" s="209"/>
      <c r="F1036" s="209"/>
      <c r="G1036" s="209"/>
      <c r="H1036" s="209"/>
      <c r="I1036" s="209"/>
      <c r="AP1036" s="407"/>
      <c r="AQ1036" s="407"/>
      <c r="BK1036" s="407"/>
      <c r="BY1036" s="407"/>
      <c r="BZ1036" s="407"/>
      <c r="CA1036" s="407"/>
      <c r="CB1036" s="407"/>
      <c r="CC1036" s="407"/>
      <c r="CD1036" s="407"/>
      <c r="CE1036" s="407"/>
      <c r="CF1036" s="407"/>
    </row>
    <row r="1037" spans="1:84" s="627" customFormat="1" x14ac:dyDescent="0.3">
      <c r="A1037" s="407"/>
      <c r="B1037" s="401"/>
      <c r="C1037" s="330"/>
      <c r="D1037" s="209"/>
      <c r="E1037" s="209"/>
      <c r="F1037" s="209"/>
      <c r="G1037" s="209"/>
      <c r="H1037" s="209"/>
      <c r="I1037" s="209"/>
      <c r="AP1037" s="407"/>
      <c r="AQ1037" s="407"/>
      <c r="BK1037" s="407"/>
      <c r="BY1037" s="407"/>
      <c r="BZ1037" s="407"/>
      <c r="CA1037" s="407"/>
      <c r="CB1037" s="407"/>
      <c r="CC1037" s="407"/>
      <c r="CD1037" s="407"/>
      <c r="CE1037" s="407"/>
      <c r="CF1037" s="407"/>
    </row>
    <row r="1038" spans="1:84" s="627" customFormat="1" x14ac:dyDescent="0.3">
      <c r="A1038" s="407"/>
      <c r="B1038" s="401"/>
      <c r="C1038" s="330"/>
      <c r="D1038" s="209"/>
      <c r="E1038" s="209"/>
      <c r="F1038" s="209"/>
      <c r="G1038" s="209"/>
      <c r="H1038" s="209"/>
      <c r="I1038" s="209"/>
      <c r="AP1038" s="407"/>
      <c r="AQ1038" s="407"/>
      <c r="BK1038" s="407"/>
      <c r="BY1038" s="407"/>
      <c r="BZ1038" s="407"/>
      <c r="CA1038" s="407"/>
      <c r="CB1038" s="407"/>
      <c r="CC1038" s="407"/>
      <c r="CD1038" s="407"/>
      <c r="CE1038" s="407"/>
      <c r="CF1038" s="407"/>
    </row>
    <row r="1039" spans="1:84" s="627" customFormat="1" x14ac:dyDescent="0.3">
      <c r="A1039" s="407"/>
      <c r="B1039" s="401"/>
      <c r="C1039" s="330"/>
      <c r="D1039" s="209"/>
      <c r="E1039" s="209"/>
      <c r="F1039" s="209"/>
      <c r="G1039" s="209"/>
      <c r="H1039" s="209"/>
      <c r="I1039" s="209"/>
      <c r="AP1039" s="407"/>
      <c r="AQ1039" s="407"/>
      <c r="BK1039" s="407"/>
      <c r="BY1039" s="407"/>
      <c r="BZ1039" s="407"/>
      <c r="CA1039" s="407"/>
      <c r="CB1039" s="407"/>
      <c r="CC1039" s="407"/>
      <c r="CD1039" s="407"/>
      <c r="CE1039" s="407"/>
      <c r="CF1039" s="407"/>
    </row>
    <row r="1040" spans="1:84" s="627" customFormat="1" x14ac:dyDescent="0.3">
      <c r="A1040" s="407"/>
      <c r="B1040" s="401"/>
      <c r="C1040" s="330"/>
      <c r="D1040" s="209"/>
      <c r="E1040" s="209"/>
      <c r="F1040" s="209"/>
      <c r="G1040" s="209"/>
      <c r="H1040" s="209"/>
      <c r="I1040" s="209"/>
      <c r="AP1040" s="407"/>
      <c r="AQ1040" s="407"/>
      <c r="BK1040" s="407"/>
      <c r="BY1040" s="407"/>
      <c r="BZ1040" s="407"/>
      <c r="CA1040" s="407"/>
      <c r="CB1040" s="407"/>
      <c r="CC1040" s="407"/>
      <c r="CD1040" s="407"/>
      <c r="CE1040" s="407"/>
      <c r="CF1040" s="407"/>
    </row>
    <row r="1041" spans="1:84" s="627" customFormat="1" x14ac:dyDescent="0.3">
      <c r="A1041" s="407"/>
      <c r="B1041" s="401"/>
      <c r="C1041" s="330"/>
      <c r="D1041" s="209"/>
      <c r="E1041" s="209"/>
      <c r="F1041" s="209"/>
      <c r="G1041" s="209"/>
      <c r="H1041" s="209"/>
      <c r="I1041" s="209"/>
      <c r="AP1041" s="407"/>
      <c r="AQ1041" s="407"/>
      <c r="BK1041" s="407"/>
      <c r="BY1041" s="407"/>
      <c r="BZ1041" s="407"/>
      <c r="CA1041" s="407"/>
      <c r="CB1041" s="407"/>
      <c r="CC1041" s="407"/>
      <c r="CD1041" s="407"/>
      <c r="CE1041" s="407"/>
      <c r="CF1041" s="407"/>
    </row>
    <row r="1042" spans="1:84" s="627" customFormat="1" x14ac:dyDescent="0.3">
      <c r="A1042" s="407"/>
      <c r="B1042" s="401"/>
      <c r="C1042" s="330"/>
      <c r="D1042" s="209"/>
      <c r="E1042" s="209"/>
      <c r="F1042" s="209"/>
      <c r="G1042" s="209"/>
      <c r="H1042" s="209"/>
      <c r="I1042" s="209"/>
      <c r="AP1042" s="407"/>
      <c r="AQ1042" s="407"/>
      <c r="BK1042" s="407"/>
      <c r="BY1042" s="407"/>
      <c r="BZ1042" s="407"/>
      <c r="CA1042" s="407"/>
      <c r="CB1042" s="407"/>
      <c r="CC1042" s="407"/>
      <c r="CD1042" s="407"/>
      <c r="CE1042" s="407"/>
      <c r="CF1042" s="407"/>
    </row>
    <row r="1043" spans="1:84" s="627" customFormat="1" x14ac:dyDescent="0.3">
      <c r="A1043" s="407"/>
      <c r="B1043" s="401"/>
      <c r="C1043" s="330"/>
      <c r="D1043" s="209"/>
      <c r="E1043" s="209"/>
      <c r="F1043" s="209"/>
      <c r="G1043" s="209"/>
      <c r="H1043" s="209"/>
      <c r="I1043" s="209"/>
      <c r="AP1043" s="407"/>
      <c r="AQ1043" s="407"/>
      <c r="BK1043" s="407"/>
      <c r="BY1043" s="407"/>
      <c r="BZ1043" s="407"/>
      <c r="CA1043" s="407"/>
      <c r="CB1043" s="407"/>
      <c r="CC1043" s="407"/>
      <c r="CD1043" s="407"/>
      <c r="CE1043" s="407"/>
      <c r="CF1043" s="407"/>
    </row>
    <row r="1044" spans="1:84" s="627" customFormat="1" x14ac:dyDescent="0.3">
      <c r="A1044" s="407"/>
      <c r="B1044" s="401"/>
      <c r="C1044" s="330"/>
      <c r="D1044" s="209"/>
      <c r="E1044" s="209"/>
      <c r="F1044" s="209"/>
      <c r="G1044" s="209"/>
      <c r="H1044" s="209"/>
      <c r="I1044" s="209"/>
      <c r="AP1044" s="407"/>
      <c r="AQ1044" s="407"/>
      <c r="BK1044" s="407"/>
      <c r="BY1044" s="407"/>
      <c r="BZ1044" s="407"/>
      <c r="CA1044" s="407"/>
      <c r="CB1044" s="407"/>
      <c r="CC1044" s="407"/>
      <c r="CD1044" s="407"/>
      <c r="CE1044" s="407"/>
      <c r="CF1044" s="407"/>
    </row>
    <row r="1045" spans="1:84" s="627" customFormat="1" x14ac:dyDescent="0.3">
      <c r="A1045" s="407"/>
      <c r="B1045" s="401"/>
      <c r="C1045" s="330"/>
      <c r="D1045" s="209"/>
      <c r="E1045" s="209"/>
      <c r="F1045" s="209"/>
      <c r="G1045" s="209"/>
      <c r="H1045" s="209"/>
      <c r="I1045" s="209"/>
      <c r="AP1045" s="407"/>
      <c r="AQ1045" s="407"/>
      <c r="BK1045" s="407"/>
      <c r="BY1045" s="407"/>
      <c r="BZ1045" s="407"/>
      <c r="CA1045" s="407"/>
      <c r="CB1045" s="407"/>
      <c r="CC1045" s="407"/>
      <c r="CD1045" s="407"/>
      <c r="CE1045" s="407"/>
      <c r="CF1045" s="407"/>
    </row>
    <row r="1046" spans="1:84" s="627" customFormat="1" x14ac:dyDescent="0.3">
      <c r="A1046" s="407"/>
      <c r="B1046" s="401"/>
      <c r="C1046" s="330"/>
      <c r="D1046" s="209"/>
      <c r="E1046" s="209"/>
      <c r="F1046" s="209"/>
      <c r="G1046" s="209"/>
      <c r="H1046" s="209"/>
      <c r="I1046" s="209"/>
      <c r="AP1046" s="407"/>
      <c r="AQ1046" s="407"/>
      <c r="BK1046" s="407"/>
      <c r="BY1046" s="407"/>
      <c r="BZ1046" s="407"/>
      <c r="CA1046" s="407"/>
      <c r="CB1046" s="407"/>
      <c r="CC1046" s="407"/>
      <c r="CD1046" s="407"/>
      <c r="CE1046" s="407"/>
      <c r="CF1046" s="407"/>
    </row>
    <row r="1047" spans="1:84" s="627" customFormat="1" x14ac:dyDescent="0.3">
      <c r="A1047" s="407"/>
      <c r="B1047" s="401"/>
      <c r="C1047" s="330"/>
      <c r="D1047" s="209"/>
      <c r="E1047" s="209"/>
      <c r="F1047" s="209"/>
      <c r="G1047" s="209"/>
      <c r="H1047" s="209"/>
      <c r="I1047" s="209"/>
      <c r="AP1047" s="407"/>
      <c r="AQ1047" s="407"/>
      <c r="BK1047" s="407"/>
      <c r="BY1047" s="407"/>
      <c r="BZ1047" s="407"/>
      <c r="CA1047" s="407"/>
      <c r="CB1047" s="407"/>
      <c r="CC1047" s="407"/>
      <c r="CD1047" s="407"/>
      <c r="CE1047" s="407"/>
      <c r="CF1047" s="407"/>
    </row>
    <row r="1048" spans="1:84" s="627" customFormat="1" x14ac:dyDescent="0.3">
      <c r="A1048" s="407"/>
      <c r="B1048" s="401"/>
      <c r="C1048" s="330"/>
      <c r="D1048" s="209"/>
      <c r="E1048" s="209"/>
      <c r="F1048" s="209"/>
      <c r="G1048" s="209"/>
      <c r="H1048" s="209"/>
      <c r="I1048" s="209"/>
      <c r="AP1048" s="407"/>
      <c r="AQ1048" s="407"/>
      <c r="BK1048" s="407"/>
      <c r="BY1048" s="407"/>
      <c r="BZ1048" s="407"/>
      <c r="CA1048" s="407"/>
      <c r="CB1048" s="407"/>
      <c r="CC1048" s="407"/>
      <c r="CD1048" s="407"/>
      <c r="CE1048" s="407"/>
      <c r="CF1048" s="407"/>
    </row>
    <row r="1049" spans="1:84" s="627" customFormat="1" x14ac:dyDescent="0.3">
      <c r="A1049" s="407"/>
      <c r="B1049" s="401"/>
      <c r="C1049" s="330"/>
      <c r="D1049" s="209"/>
      <c r="E1049" s="209"/>
      <c r="F1049" s="209"/>
      <c r="G1049" s="209"/>
      <c r="H1049" s="209"/>
      <c r="I1049" s="209"/>
      <c r="AP1049" s="407"/>
      <c r="AQ1049" s="407"/>
      <c r="BK1049" s="407"/>
      <c r="BY1049" s="407"/>
      <c r="BZ1049" s="407"/>
      <c r="CA1049" s="407"/>
      <c r="CB1049" s="407"/>
      <c r="CC1049" s="407"/>
      <c r="CD1049" s="407"/>
      <c r="CE1049" s="407"/>
      <c r="CF1049" s="407"/>
    </row>
    <row r="1050" spans="1:84" s="627" customFormat="1" x14ac:dyDescent="0.3">
      <c r="A1050" s="407"/>
      <c r="B1050" s="401"/>
      <c r="C1050" s="330"/>
      <c r="D1050" s="209"/>
      <c r="E1050" s="209"/>
      <c r="F1050" s="209"/>
      <c r="G1050" s="209"/>
      <c r="H1050" s="209"/>
      <c r="I1050" s="209"/>
      <c r="AP1050" s="407"/>
      <c r="AQ1050" s="407"/>
      <c r="BK1050" s="407"/>
      <c r="BY1050" s="407"/>
      <c r="BZ1050" s="407"/>
      <c r="CA1050" s="407"/>
      <c r="CB1050" s="407"/>
      <c r="CC1050" s="407"/>
      <c r="CD1050" s="407"/>
      <c r="CE1050" s="407"/>
      <c r="CF1050" s="407"/>
    </row>
    <row r="1051" spans="1:84" s="627" customFormat="1" x14ac:dyDescent="0.3">
      <c r="A1051" s="407"/>
      <c r="B1051" s="401"/>
      <c r="C1051" s="330"/>
      <c r="D1051" s="209"/>
      <c r="E1051" s="209"/>
      <c r="F1051" s="209"/>
      <c r="G1051" s="209"/>
      <c r="H1051" s="209"/>
      <c r="I1051" s="209"/>
      <c r="AP1051" s="407"/>
      <c r="AQ1051" s="407"/>
      <c r="BK1051" s="407"/>
      <c r="BY1051" s="407"/>
      <c r="BZ1051" s="407"/>
      <c r="CA1051" s="407"/>
      <c r="CB1051" s="407"/>
      <c r="CC1051" s="407"/>
      <c r="CD1051" s="407"/>
      <c r="CE1051" s="407"/>
      <c r="CF1051" s="407"/>
    </row>
    <row r="1052" spans="1:84" s="627" customFormat="1" x14ac:dyDescent="0.3">
      <c r="A1052" s="407"/>
      <c r="B1052" s="401"/>
      <c r="C1052" s="330"/>
      <c r="D1052" s="209"/>
      <c r="E1052" s="209"/>
      <c r="F1052" s="209"/>
      <c r="G1052" s="209"/>
      <c r="H1052" s="209"/>
      <c r="I1052" s="209"/>
      <c r="AP1052" s="407"/>
      <c r="AQ1052" s="407"/>
      <c r="BK1052" s="407"/>
      <c r="BY1052" s="407"/>
      <c r="BZ1052" s="407"/>
      <c r="CA1052" s="407"/>
      <c r="CB1052" s="407"/>
      <c r="CC1052" s="407"/>
      <c r="CD1052" s="407"/>
      <c r="CE1052" s="407"/>
      <c r="CF1052" s="407"/>
    </row>
    <row r="1053" spans="1:84" s="627" customFormat="1" x14ac:dyDescent="0.3">
      <c r="A1053" s="407"/>
      <c r="B1053" s="401"/>
      <c r="C1053" s="330"/>
      <c r="D1053" s="209"/>
      <c r="E1053" s="209"/>
      <c r="F1053" s="209"/>
      <c r="G1053" s="209"/>
      <c r="H1053" s="209"/>
      <c r="I1053" s="209"/>
      <c r="AP1053" s="407"/>
      <c r="AQ1053" s="407"/>
      <c r="BK1053" s="407"/>
      <c r="BY1053" s="407"/>
      <c r="BZ1053" s="407"/>
      <c r="CA1053" s="407"/>
      <c r="CB1053" s="407"/>
      <c r="CC1053" s="407"/>
      <c r="CD1053" s="407"/>
      <c r="CE1053" s="407"/>
      <c r="CF1053" s="407"/>
    </row>
    <row r="1054" spans="1:84" s="627" customFormat="1" x14ac:dyDescent="0.3">
      <c r="A1054" s="407"/>
      <c r="B1054" s="401"/>
      <c r="C1054" s="330"/>
      <c r="D1054" s="209"/>
      <c r="E1054" s="209"/>
      <c r="F1054" s="209"/>
      <c r="G1054" s="209"/>
      <c r="H1054" s="209"/>
      <c r="I1054" s="209"/>
      <c r="AP1054" s="407"/>
      <c r="AQ1054" s="407"/>
      <c r="BK1054" s="407"/>
      <c r="BY1054" s="407"/>
      <c r="BZ1054" s="407"/>
      <c r="CA1054" s="407"/>
      <c r="CB1054" s="407"/>
      <c r="CC1054" s="407"/>
      <c r="CD1054" s="407"/>
      <c r="CE1054" s="407"/>
      <c r="CF1054" s="407"/>
    </row>
    <row r="1055" spans="1:84" s="627" customFormat="1" x14ac:dyDescent="0.3">
      <c r="A1055" s="407"/>
      <c r="B1055" s="401"/>
      <c r="C1055" s="330"/>
      <c r="D1055" s="209"/>
      <c r="E1055" s="209"/>
      <c r="F1055" s="209"/>
      <c r="G1055" s="209"/>
      <c r="H1055" s="209"/>
      <c r="I1055" s="209"/>
      <c r="AP1055" s="407"/>
      <c r="AQ1055" s="407"/>
      <c r="BK1055" s="407"/>
      <c r="BY1055" s="407"/>
      <c r="BZ1055" s="407"/>
      <c r="CA1055" s="407"/>
      <c r="CB1055" s="407"/>
      <c r="CC1055" s="407"/>
      <c r="CD1055" s="407"/>
      <c r="CE1055" s="407"/>
      <c r="CF1055" s="407"/>
    </row>
    <row r="1056" spans="1:84" s="627" customFormat="1" x14ac:dyDescent="0.3">
      <c r="A1056" s="407"/>
      <c r="B1056" s="401"/>
      <c r="C1056" s="330"/>
      <c r="D1056" s="209"/>
      <c r="E1056" s="209"/>
      <c r="F1056" s="209"/>
      <c r="G1056" s="209"/>
      <c r="H1056" s="209"/>
      <c r="I1056" s="209"/>
      <c r="AP1056" s="407"/>
      <c r="AQ1056" s="407"/>
      <c r="BK1056" s="407"/>
      <c r="BY1056" s="407"/>
      <c r="BZ1056" s="407"/>
      <c r="CA1056" s="407"/>
      <c r="CB1056" s="407"/>
      <c r="CC1056" s="407"/>
      <c r="CD1056" s="407"/>
      <c r="CE1056" s="407"/>
      <c r="CF1056" s="407"/>
    </row>
    <row r="1057" spans="1:84" s="627" customFormat="1" x14ac:dyDescent="0.3">
      <c r="A1057" s="407"/>
      <c r="B1057" s="401"/>
      <c r="C1057" s="330"/>
      <c r="D1057" s="209"/>
      <c r="E1057" s="209"/>
      <c r="F1057" s="209"/>
      <c r="G1057" s="209"/>
      <c r="H1057" s="209"/>
      <c r="I1057" s="209"/>
      <c r="AP1057" s="407"/>
      <c r="AQ1057" s="407"/>
      <c r="BK1057" s="407"/>
      <c r="BY1057" s="407"/>
      <c r="BZ1057" s="407"/>
      <c r="CA1057" s="407"/>
      <c r="CB1057" s="407"/>
      <c r="CC1057" s="407"/>
      <c r="CD1057" s="407"/>
      <c r="CE1057" s="407"/>
      <c r="CF1057" s="407"/>
    </row>
    <row r="1058" spans="1:84" s="627" customFormat="1" x14ac:dyDescent="0.3">
      <c r="A1058" s="407"/>
      <c r="B1058" s="401"/>
      <c r="C1058" s="330"/>
      <c r="D1058" s="209"/>
      <c r="E1058" s="209"/>
      <c r="F1058" s="209"/>
      <c r="G1058" s="209"/>
      <c r="H1058" s="209"/>
      <c r="I1058" s="209"/>
      <c r="AP1058" s="407"/>
      <c r="AQ1058" s="407"/>
      <c r="BK1058" s="407"/>
      <c r="BY1058" s="407"/>
      <c r="BZ1058" s="407"/>
      <c r="CA1058" s="407"/>
      <c r="CB1058" s="407"/>
      <c r="CC1058" s="407"/>
      <c r="CD1058" s="407"/>
      <c r="CE1058" s="407"/>
      <c r="CF1058" s="407"/>
    </row>
    <row r="1059" spans="1:84" s="627" customFormat="1" x14ac:dyDescent="0.3">
      <c r="A1059" s="407"/>
      <c r="B1059" s="401"/>
      <c r="C1059" s="330"/>
      <c r="D1059" s="209"/>
      <c r="E1059" s="209"/>
      <c r="F1059" s="209"/>
      <c r="G1059" s="209"/>
      <c r="H1059" s="209"/>
      <c r="I1059" s="209"/>
      <c r="AP1059" s="407"/>
      <c r="AQ1059" s="407"/>
      <c r="BK1059" s="407"/>
      <c r="BY1059" s="407"/>
      <c r="BZ1059" s="407"/>
      <c r="CA1059" s="407"/>
      <c r="CB1059" s="407"/>
      <c r="CC1059" s="407"/>
      <c r="CD1059" s="407"/>
      <c r="CE1059" s="407"/>
      <c r="CF1059" s="407"/>
    </row>
    <row r="1060" spans="1:84" s="627" customFormat="1" x14ac:dyDescent="0.3">
      <c r="A1060" s="407"/>
      <c r="B1060" s="401"/>
      <c r="C1060" s="330"/>
      <c r="D1060" s="209"/>
      <c r="E1060" s="209"/>
      <c r="F1060" s="209"/>
      <c r="G1060" s="209"/>
      <c r="H1060" s="209"/>
      <c r="I1060" s="209"/>
      <c r="AP1060" s="407"/>
      <c r="AQ1060" s="407"/>
      <c r="BK1060" s="407"/>
      <c r="BY1060" s="407"/>
      <c r="BZ1060" s="407"/>
      <c r="CA1060" s="407"/>
      <c r="CB1060" s="407"/>
      <c r="CC1060" s="407"/>
      <c r="CD1060" s="407"/>
      <c r="CE1060" s="407"/>
      <c r="CF1060" s="407"/>
    </row>
    <row r="1061" spans="1:84" s="627" customFormat="1" x14ac:dyDescent="0.3">
      <c r="A1061" s="407"/>
      <c r="B1061" s="401"/>
      <c r="C1061" s="330"/>
      <c r="D1061" s="209"/>
      <c r="E1061" s="209"/>
      <c r="F1061" s="209"/>
      <c r="G1061" s="209"/>
      <c r="H1061" s="209"/>
      <c r="I1061" s="209"/>
      <c r="AP1061" s="407"/>
      <c r="AQ1061" s="407"/>
      <c r="BK1061" s="407"/>
      <c r="BY1061" s="407"/>
      <c r="BZ1061" s="407"/>
      <c r="CA1061" s="407"/>
      <c r="CB1061" s="407"/>
      <c r="CC1061" s="407"/>
      <c r="CD1061" s="407"/>
      <c r="CE1061" s="407"/>
      <c r="CF1061" s="407"/>
    </row>
    <row r="1062" spans="1:84" s="627" customFormat="1" x14ac:dyDescent="0.3">
      <c r="A1062" s="407"/>
      <c r="B1062" s="401"/>
      <c r="C1062" s="330"/>
      <c r="D1062" s="209"/>
      <c r="E1062" s="209"/>
      <c r="F1062" s="209"/>
      <c r="G1062" s="209"/>
      <c r="H1062" s="209"/>
      <c r="I1062" s="209"/>
      <c r="AP1062" s="407"/>
      <c r="AQ1062" s="407"/>
      <c r="BK1062" s="407"/>
      <c r="BY1062" s="407"/>
      <c r="BZ1062" s="407"/>
      <c r="CA1062" s="407"/>
      <c r="CB1062" s="407"/>
      <c r="CC1062" s="407"/>
      <c r="CD1062" s="407"/>
      <c r="CE1062" s="407"/>
      <c r="CF1062" s="407"/>
    </row>
    <row r="1063" spans="1:84" s="627" customFormat="1" x14ac:dyDescent="0.3">
      <c r="A1063" s="407"/>
      <c r="B1063" s="401"/>
      <c r="C1063" s="330"/>
      <c r="D1063" s="209"/>
      <c r="E1063" s="209"/>
      <c r="F1063" s="209"/>
      <c r="G1063" s="209"/>
      <c r="H1063" s="209"/>
      <c r="I1063" s="209"/>
      <c r="AP1063" s="407"/>
      <c r="AQ1063" s="407"/>
      <c r="BK1063" s="407"/>
      <c r="BY1063" s="407"/>
      <c r="BZ1063" s="407"/>
      <c r="CA1063" s="407"/>
      <c r="CB1063" s="407"/>
      <c r="CC1063" s="407"/>
      <c r="CD1063" s="407"/>
      <c r="CE1063" s="407"/>
      <c r="CF1063" s="407"/>
    </row>
    <row r="1064" spans="1:84" s="627" customFormat="1" x14ac:dyDescent="0.3">
      <c r="A1064" s="407"/>
      <c r="B1064" s="401"/>
      <c r="C1064" s="330"/>
      <c r="D1064" s="209"/>
      <c r="E1064" s="209"/>
      <c r="F1064" s="209"/>
      <c r="G1064" s="209"/>
      <c r="H1064" s="209"/>
      <c r="I1064" s="209"/>
      <c r="AP1064" s="407"/>
      <c r="AQ1064" s="407"/>
      <c r="BK1064" s="407"/>
      <c r="BY1064" s="407"/>
      <c r="BZ1064" s="407"/>
      <c r="CA1064" s="407"/>
      <c r="CB1064" s="407"/>
      <c r="CC1064" s="407"/>
      <c r="CD1064" s="407"/>
      <c r="CE1064" s="407"/>
      <c r="CF1064" s="407"/>
    </row>
    <row r="1065" spans="1:84" s="627" customFormat="1" x14ac:dyDescent="0.3">
      <c r="A1065" s="407"/>
      <c r="B1065" s="401"/>
      <c r="C1065" s="330"/>
      <c r="D1065" s="209"/>
      <c r="E1065" s="209"/>
      <c r="F1065" s="209"/>
      <c r="G1065" s="209"/>
      <c r="H1065" s="209"/>
      <c r="I1065" s="209"/>
      <c r="AP1065" s="407"/>
      <c r="AQ1065" s="407"/>
      <c r="BK1065" s="407"/>
      <c r="BY1065" s="407"/>
      <c r="BZ1065" s="407"/>
      <c r="CA1065" s="407"/>
      <c r="CB1065" s="407"/>
      <c r="CC1065" s="407"/>
      <c r="CD1065" s="407"/>
      <c r="CE1065" s="407"/>
      <c r="CF1065" s="407"/>
    </row>
    <row r="1066" spans="1:84" s="627" customFormat="1" x14ac:dyDescent="0.3">
      <c r="A1066" s="407"/>
      <c r="B1066" s="401"/>
      <c r="C1066" s="330"/>
      <c r="D1066" s="209"/>
      <c r="E1066" s="209"/>
      <c r="F1066" s="209"/>
      <c r="G1066" s="209"/>
      <c r="H1066" s="209"/>
      <c r="I1066" s="209"/>
      <c r="AP1066" s="407"/>
      <c r="AQ1066" s="407"/>
      <c r="BK1066" s="407"/>
      <c r="BY1066" s="407"/>
      <c r="BZ1066" s="407"/>
      <c r="CA1066" s="407"/>
      <c r="CB1066" s="407"/>
      <c r="CC1066" s="407"/>
      <c r="CD1066" s="407"/>
      <c r="CE1066" s="407"/>
      <c r="CF1066" s="407"/>
    </row>
    <row r="1067" spans="1:84" s="627" customFormat="1" x14ac:dyDescent="0.3">
      <c r="A1067" s="407"/>
      <c r="B1067" s="401"/>
      <c r="C1067" s="330"/>
      <c r="D1067" s="209"/>
      <c r="E1067" s="209"/>
      <c r="F1067" s="209"/>
      <c r="G1067" s="209"/>
      <c r="H1067" s="209"/>
      <c r="I1067" s="209"/>
      <c r="AP1067" s="407"/>
      <c r="AQ1067" s="407"/>
      <c r="BK1067" s="407"/>
      <c r="BY1067" s="407"/>
      <c r="BZ1067" s="407"/>
      <c r="CA1067" s="407"/>
      <c r="CB1067" s="407"/>
      <c r="CC1067" s="407"/>
      <c r="CD1067" s="407"/>
      <c r="CE1067" s="407"/>
      <c r="CF1067" s="407"/>
    </row>
    <row r="1068" spans="1:84" s="627" customFormat="1" x14ac:dyDescent="0.3">
      <c r="A1068" s="407"/>
      <c r="B1068" s="401"/>
      <c r="C1068" s="330"/>
      <c r="D1068" s="209"/>
      <c r="E1068" s="209"/>
      <c r="F1068" s="209"/>
      <c r="G1068" s="209"/>
      <c r="H1068" s="209"/>
      <c r="I1068" s="209"/>
      <c r="AP1068" s="407"/>
      <c r="AQ1068" s="407"/>
      <c r="BK1068" s="407"/>
      <c r="BY1068" s="407"/>
      <c r="BZ1068" s="407"/>
      <c r="CA1068" s="407"/>
      <c r="CB1068" s="407"/>
      <c r="CC1068" s="407"/>
      <c r="CD1068" s="407"/>
      <c r="CE1068" s="407"/>
      <c r="CF1068" s="407"/>
    </row>
    <row r="1069" spans="1:84" s="627" customFormat="1" x14ac:dyDescent="0.3">
      <c r="A1069" s="407"/>
      <c r="B1069" s="401"/>
      <c r="C1069" s="330"/>
      <c r="D1069" s="209"/>
      <c r="E1069" s="209"/>
      <c r="F1069" s="209"/>
      <c r="G1069" s="209"/>
      <c r="H1069" s="209"/>
      <c r="I1069" s="209"/>
      <c r="AP1069" s="407"/>
      <c r="AQ1069" s="407"/>
      <c r="BK1069" s="407"/>
      <c r="BY1069" s="407"/>
      <c r="BZ1069" s="407"/>
      <c r="CA1069" s="407"/>
      <c r="CB1069" s="407"/>
      <c r="CC1069" s="407"/>
      <c r="CD1069" s="407"/>
      <c r="CE1069" s="407"/>
      <c r="CF1069" s="407"/>
    </row>
    <row r="1070" spans="1:84" s="627" customFormat="1" x14ac:dyDescent="0.3">
      <c r="A1070" s="407"/>
      <c r="B1070" s="401"/>
      <c r="C1070" s="330"/>
      <c r="D1070" s="209"/>
      <c r="E1070" s="209"/>
      <c r="F1070" s="209"/>
      <c r="G1070" s="209"/>
      <c r="H1070" s="209"/>
      <c r="I1070" s="209"/>
      <c r="AP1070" s="407"/>
      <c r="AQ1070" s="407"/>
      <c r="BK1070" s="407"/>
      <c r="BY1070" s="407"/>
      <c r="BZ1070" s="407"/>
      <c r="CA1070" s="407"/>
      <c r="CB1070" s="407"/>
      <c r="CC1070" s="407"/>
      <c r="CD1070" s="407"/>
      <c r="CE1070" s="407"/>
      <c r="CF1070" s="407"/>
    </row>
    <row r="1071" spans="1:84" s="627" customFormat="1" x14ac:dyDescent="0.3">
      <c r="A1071" s="407"/>
      <c r="B1071" s="401"/>
      <c r="C1071" s="330"/>
      <c r="D1071" s="209"/>
      <c r="E1071" s="209"/>
      <c r="F1071" s="209"/>
      <c r="G1071" s="209"/>
      <c r="H1071" s="209"/>
      <c r="I1071" s="209"/>
      <c r="AP1071" s="407"/>
      <c r="AQ1071" s="407"/>
      <c r="BK1071" s="407"/>
      <c r="BY1071" s="407"/>
      <c r="BZ1071" s="407"/>
      <c r="CA1071" s="407"/>
      <c r="CB1071" s="407"/>
      <c r="CC1071" s="407"/>
      <c r="CD1071" s="407"/>
      <c r="CE1071" s="407"/>
      <c r="CF1071" s="407"/>
    </row>
    <row r="1072" spans="1:84" s="627" customFormat="1" x14ac:dyDescent="0.3">
      <c r="A1072" s="407"/>
      <c r="B1072" s="401"/>
      <c r="C1072" s="330"/>
      <c r="D1072" s="209"/>
      <c r="E1072" s="209"/>
      <c r="F1072" s="209"/>
      <c r="G1072" s="209"/>
      <c r="H1072" s="209"/>
      <c r="I1072" s="209"/>
      <c r="AP1072" s="407"/>
      <c r="AQ1072" s="407"/>
      <c r="BK1072" s="407"/>
      <c r="BY1072" s="407"/>
      <c r="BZ1072" s="407"/>
      <c r="CA1072" s="407"/>
      <c r="CB1072" s="407"/>
      <c r="CC1072" s="407"/>
      <c r="CD1072" s="407"/>
      <c r="CE1072" s="407"/>
      <c r="CF1072" s="407"/>
    </row>
    <row r="1073" spans="1:84" s="627" customFormat="1" x14ac:dyDescent="0.3">
      <c r="A1073" s="407"/>
      <c r="B1073" s="401"/>
      <c r="C1073" s="330"/>
      <c r="D1073" s="209"/>
      <c r="E1073" s="209"/>
      <c r="F1073" s="209"/>
      <c r="G1073" s="209"/>
      <c r="H1073" s="209"/>
      <c r="I1073" s="209"/>
      <c r="AP1073" s="407"/>
      <c r="AQ1073" s="407"/>
      <c r="BK1073" s="407"/>
      <c r="BY1073" s="407"/>
      <c r="BZ1073" s="407"/>
      <c r="CA1073" s="407"/>
      <c r="CB1073" s="407"/>
      <c r="CC1073" s="407"/>
      <c r="CD1073" s="407"/>
      <c r="CE1073" s="407"/>
      <c r="CF1073" s="407"/>
    </row>
    <row r="1074" spans="1:84" s="627" customFormat="1" x14ac:dyDescent="0.3">
      <c r="A1074" s="407"/>
      <c r="B1074" s="401"/>
      <c r="C1074" s="330"/>
      <c r="D1074" s="209"/>
      <c r="E1074" s="209"/>
      <c r="F1074" s="209"/>
      <c r="G1074" s="209"/>
      <c r="H1074" s="209"/>
      <c r="I1074" s="209"/>
      <c r="AP1074" s="407"/>
      <c r="AQ1074" s="407"/>
      <c r="BK1074" s="407"/>
      <c r="BY1074" s="407"/>
      <c r="BZ1074" s="407"/>
      <c r="CA1074" s="407"/>
      <c r="CB1074" s="407"/>
      <c r="CC1074" s="407"/>
      <c r="CD1074" s="407"/>
      <c r="CE1074" s="407"/>
      <c r="CF1074" s="407"/>
    </row>
    <row r="1075" spans="1:84" s="627" customFormat="1" x14ac:dyDescent="0.3">
      <c r="A1075" s="407"/>
      <c r="B1075" s="401"/>
      <c r="C1075" s="330"/>
      <c r="D1075" s="209"/>
      <c r="E1075" s="209"/>
      <c r="F1075" s="209"/>
      <c r="G1075" s="209"/>
      <c r="H1075" s="209"/>
      <c r="I1075" s="209"/>
      <c r="AP1075" s="407"/>
      <c r="AQ1075" s="407"/>
      <c r="BK1075" s="407"/>
      <c r="BY1075" s="407"/>
      <c r="BZ1075" s="407"/>
      <c r="CA1075" s="407"/>
      <c r="CB1075" s="407"/>
      <c r="CC1075" s="407"/>
      <c r="CD1075" s="407"/>
      <c r="CE1075" s="407"/>
      <c r="CF1075" s="407"/>
    </row>
    <row r="1076" spans="1:84" s="627" customFormat="1" x14ac:dyDescent="0.3">
      <c r="A1076" s="407"/>
      <c r="B1076" s="401"/>
      <c r="C1076" s="330"/>
      <c r="D1076" s="209"/>
      <c r="E1076" s="209"/>
      <c r="F1076" s="209"/>
      <c r="G1076" s="209"/>
      <c r="H1076" s="209"/>
      <c r="I1076" s="209"/>
      <c r="AP1076" s="407"/>
      <c r="AQ1076" s="407"/>
      <c r="BK1076" s="407"/>
      <c r="BY1076" s="407"/>
      <c r="BZ1076" s="407"/>
      <c r="CA1076" s="407"/>
      <c r="CB1076" s="407"/>
      <c r="CC1076" s="407"/>
      <c r="CD1076" s="407"/>
      <c r="CE1076" s="407"/>
      <c r="CF1076" s="407"/>
    </row>
    <row r="1077" spans="1:84" s="627" customFormat="1" x14ac:dyDescent="0.3">
      <c r="A1077" s="407"/>
      <c r="B1077" s="401"/>
      <c r="C1077" s="330"/>
      <c r="D1077" s="209"/>
      <c r="E1077" s="209"/>
      <c r="F1077" s="209"/>
      <c r="G1077" s="209"/>
      <c r="H1077" s="209"/>
      <c r="I1077" s="209"/>
      <c r="AP1077" s="407"/>
      <c r="AQ1077" s="407"/>
      <c r="BK1077" s="407"/>
      <c r="BY1077" s="407"/>
      <c r="BZ1077" s="407"/>
      <c r="CA1077" s="407"/>
      <c r="CB1077" s="407"/>
      <c r="CC1077" s="407"/>
      <c r="CD1077" s="407"/>
      <c r="CE1077" s="407"/>
      <c r="CF1077" s="407"/>
    </row>
    <row r="1078" spans="1:84" s="627" customFormat="1" x14ac:dyDescent="0.3">
      <c r="A1078" s="407"/>
      <c r="B1078" s="401"/>
      <c r="C1078" s="330"/>
      <c r="D1078" s="209"/>
      <c r="E1078" s="209"/>
      <c r="F1078" s="209"/>
      <c r="G1078" s="209"/>
      <c r="H1078" s="209"/>
      <c r="I1078" s="209"/>
      <c r="AP1078" s="407"/>
      <c r="AQ1078" s="407"/>
      <c r="BK1078" s="407"/>
      <c r="BY1078" s="407"/>
      <c r="BZ1078" s="407"/>
      <c r="CA1078" s="407"/>
      <c r="CB1078" s="407"/>
      <c r="CC1078" s="407"/>
      <c r="CD1078" s="407"/>
      <c r="CE1078" s="407"/>
      <c r="CF1078" s="407"/>
    </row>
    <row r="1079" spans="1:84" s="627" customFormat="1" x14ac:dyDescent="0.3">
      <c r="A1079" s="407"/>
      <c r="B1079" s="401"/>
      <c r="C1079" s="330"/>
      <c r="D1079" s="209"/>
      <c r="E1079" s="209"/>
      <c r="F1079" s="209"/>
      <c r="G1079" s="209"/>
      <c r="H1079" s="209"/>
      <c r="I1079" s="209"/>
      <c r="AP1079" s="407"/>
      <c r="AQ1079" s="407"/>
      <c r="BK1079" s="407"/>
      <c r="BY1079" s="407"/>
      <c r="BZ1079" s="407"/>
      <c r="CA1079" s="407"/>
      <c r="CB1079" s="407"/>
      <c r="CC1079" s="407"/>
      <c r="CD1079" s="407"/>
      <c r="CE1079" s="407"/>
      <c r="CF1079" s="407"/>
    </row>
    <row r="1080" spans="1:84" s="627" customFormat="1" x14ac:dyDescent="0.3">
      <c r="A1080" s="407"/>
      <c r="B1080" s="401"/>
      <c r="C1080" s="330"/>
      <c r="D1080" s="209"/>
      <c r="E1080" s="209"/>
      <c r="F1080" s="209"/>
      <c r="G1080" s="209"/>
      <c r="H1080" s="209"/>
      <c r="I1080" s="209"/>
      <c r="AP1080" s="407"/>
      <c r="AQ1080" s="407"/>
      <c r="BK1080" s="407"/>
      <c r="BY1080" s="407"/>
      <c r="BZ1080" s="407"/>
      <c r="CA1080" s="407"/>
      <c r="CB1080" s="407"/>
      <c r="CC1080" s="407"/>
      <c r="CD1080" s="407"/>
      <c r="CE1080" s="407"/>
      <c r="CF1080" s="407"/>
    </row>
    <row r="1081" spans="1:84" s="627" customFormat="1" x14ac:dyDescent="0.3">
      <c r="A1081" s="407"/>
      <c r="B1081" s="401"/>
      <c r="C1081" s="330"/>
      <c r="D1081" s="209"/>
      <c r="E1081" s="209"/>
      <c r="F1081" s="209"/>
      <c r="G1081" s="209"/>
      <c r="H1081" s="209"/>
      <c r="I1081" s="209"/>
      <c r="AP1081" s="407"/>
      <c r="AQ1081" s="407"/>
      <c r="BK1081" s="407"/>
      <c r="BY1081" s="407"/>
      <c r="BZ1081" s="407"/>
      <c r="CA1081" s="407"/>
      <c r="CB1081" s="407"/>
      <c r="CC1081" s="407"/>
      <c r="CD1081" s="407"/>
      <c r="CE1081" s="407"/>
      <c r="CF1081" s="407"/>
    </row>
    <row r="1082" spans="1:84" s="627" customFormat="1" x14ac:dyDescent="0.3">
      <c r="A1082" s="407"/>
      <c r="B1082" s="401"/>
      <c r="C1082" s="330"/>
      <c r="D1082" s="209"/>
      <c r="E1082" s="209"/>
      <c r="F1082" s="209"/>
      <c r="G1082" s="209"/>
      <c r="H1082" s="209"/>
      <c r="I1082" s="209"/>
      <c r="AP1082" s="407"/>
      <c r="AQ1082" s="407"/>
      <c r="BK1082" s="407"/>
      <c r="BY1082" s="407"/>
      <c r="BZ1082" s="407"/>
      <c r="CA1082" s="407"/>
      <c r="CB1082" s="407"/>
      <c r="CC1082" s="407"/>
      <c r="CD1082" s="407"/>
      <c r="CE1082" s="407"/>
      <c r="CF1082" s="407"/>
    </row>
    <row r="1083" spans="1:84" s="627" customFormat="1" x14ac:dyDescent="0.3">
      <c r="A1083" s="407"/>
      <c r="B1083" s="401"/>
      <c r="C1083" s="330"/>
      <c r="D1083" s="209"/>
      <c r="E1083" s="209"/>
      <c r="F1083" s="209"/>
      <c r="G1083" s="209"/>
      <c r="H1083" s="209"/>
      <c r="I1083" s="209"/>
      <c r="AP1083" s="407"/>
      <c r="AQ1083" s="407"/>
      <c r="BK1083" s="407"/>
      <c r="BY1083" s="407"/>
      <c r="BZ1083" s="407"/>
      <c r="CA1083" s="407"/>
      <c r="CB1083" s="407"/>
      <c r="CC1083" s="407"/>
      <c r="CD1083" s="407"/>
      <c r="CE1083" s="407"/>
      <c r="CF1083" s="407"/>
    </row>
    <row r="1084" spans="1:84" s="627" customFormat="1" x14ac:dyDescent="0.3">
      <c r="A1084" s="407"/>
      <c r="B1084" s="401"/>
      <c r="C1084" s="330"/>
      <c r="D1084" s="209"/>
      <c r="E1084" s="209"/>
      <c r="F1084" s="209"/>
      <c r="G1084" s="209"/>
      <c r="H1084" s="209"/>
      <c r="I1084" s="209"/>
      <c r="AP1084" s="407"/>
      <c r="AQ1084" s="407"/>
      <c r="BK1084" s="407"/>
      <c r="BY1084" s="407"/>
      <c r="BZ1084" s="407"/>
      <c r="CA1084" s="407"/>
      <c r="CB1084" s="407"/>
      <c r="CC1084" s="407"/>
      <c r="CD1084" s="407"/>
      <c r="CE1084" s="407"/>
      <c r="CF1084" s="407"/>
    </row>
    <row r="1085" spans="1:84" s="627" customFormat="1" x14ac:dyDescent="0.3">
      <c r="A1085" s="407"/>
      <c r="B1085" s="401"/>
      <c r="C1085" s="330"/>
      <c r="D1085" s="209"/>
      <c r="E1085" s="209"/>
      <c r="F1085" s="209"/>
      <c r="G1085" s="209"/>
      <c r="H1085" s="209"/>
      <c r="I1085" s="209"/>
      <c r="AP1085" s="407"/>
      <c r="AQ1085" s="407"/>
      <c r="BK1085" s="407"/>
      <c r="BY1085" s="407"/>
      <c r="BZ1085" s="407"/>
      <c r="CA1085" s="407"/>
      <c r="CB1085" s="407"/>
      <c r="CC1085" s="407"/>
      <c r="CD1085" s="407"/>
      <c r="CE1085" s="407"/>
      <c r="CF1085" s="407"/>
    </row>
    <row r="1086" spans="1:84" s="627" customFormat="1" x14ac:dyDescent="0.3">
      <c r="A1086" s="407"/>
      <c r="B1086" s="401"/>
      <c r="C1086" s="330"/>
      <c r="D1086" s="209"/>
      <c r="E1086" s="209"/>
      <c r="F1086" s="209"/>
      <c r="G1086" s="209"/>
      <c r="H1086" s="209"/>
      <c r="I1086" s="209"/>
      <c r="AP1086" s="407"/>
      <c r="AQ1086" s="407"/>
      <c r="BK1086" s="407"/>
      <c r="BY1086" s="407"/>
      <c r="BZ1086" s="407"/>
      <c r="CA1086" s="407"/>
      <c r="CB1086" s="407"/>
      <c r="CC1086" s="407"/>
      <c r="CD1086" s="407"/>
      <c r="CE1086" s="407"/>
      <c r="CF1086" s="407"/>
    </row>
    <row r="1087" spans="1:84" s="627" customFormat="1" x14ac:dyDescent="0.3">
      <c r="A1087" s="407"/>
      <c r="B1087" s="401"/>
      <c r="C1087" s="330"/>
      <c r="D1087" s="209"/>
      <c r="E1087" s="209"/>
      <c r="F1087" s="209"/>
      <c r="G1087" s="209"/>
      <c r="H1087" s="209"/>
      <c r="I1087" s="209"/>
      <c r="AP1087" s="407"/>
      <c r="AQ1087" s="407"/>
      <c r="BK1087" s="407"/>
      <c r="BY1087" s="407"/>
      <c r="BZ1087" s="407"/>
      <c r="CA1087" s="407"/>
      <c r="CB1087" s="407"/>
      <c r="CC1087" s="407"/>
      <c r="CD1087" s="407"/>
      <c r="CE1087" s="407"/>
      <c r="CF1087" s="407"/>
    </row>
    <row r="1088" spans="1:84" s="627" customFormat="1" x14ac:dyDescent="0.3">
      <c r="A1088" s="407"/>
      <c r="B1088" s="401"/>
      <c r="C1088" s="330"/>
      <c r="D1088" s="209"/>
      <c r="E1088" s="209"/>
      <c r="F1088" s="209"/>
      <c r="G1088" s="209"/>
      <c r="H1088" s="209"/>
      <c r="I1088" s="209"/>
      <c r="AP1088" s="407"/>
      <c r="AQ1088" s="407"/>
      <c r="BK1088" s="407"/>
      <c r="BY1088" s="407"/>
      <c r="BZ1088" s="407"/>
      <c r="CA1088" s="407"/>
      <c r="CB1088" s="407"/>
      <c r="CC1088" s="407"/>
      <c r="CD1088" s="407"/>
      <c r="CE1088" s="407"/>
      <c r="CF1088" s="407"/>
    </row>
    <row r="1089" spans="1:84" s="627" customFormat="1" x14ac:dyDescent="0.3">
      <c r="A1089" s="407"/>
      <c r="B1089" s="401"/>
      <c r="C1089" s="330"/>
      <c r="D1089" s="209"/>
      <c r="E1089" s="209"/>
      <c r="F1089" s="209"/>
      <c r="G1089" s="209"/>
      <c r="H1089" s="209"/>
      <c r="I1089" s="209"/>
      <c r="AP1089" s="407"/>
      <c r="AQ1089" s="407"/>
      <c r="BK1089" s="407"/>
      <c r="BY1089" s="407"/>
      <c r="BZ1089" s="407"/>
      <c r="CA1089" s="407"/>
      <c r="CB1089" s="407"/>
      <c r="CC1089" s="407"/>
      <c r="CD1089" s="407"/>
      <c r="CE1089" s="407"/>
      <c r="CF1089" s="407"/>
    </row>
    <row r="1090" spans="1:84" s="627" customFormat="1" x14ac:dyDescent="0.3">
      <c r="A1090" s="407"/>
      <c r="B1090" s="401"/>
      <c r="C1090" s="330"/>
      <c r="D1090" s="209"/>
      <c r="E1090" s="209"/>
      <c r="F1090" s="209"/>
      <c r="G1090" s="209"/>
      <c r="H1090" s="209"/>
      <c r="I1090" s="209"/>
      <c r="AP1090" s="407"/>
      <c r="AQ1090" s="407"/>
      <c r="BK1090" s="407"/>
      <c r="BY1090" s="407"/>
      <c r="BZ1090" s="407"/>
      <c r="CA1090" s="407"/>
      <c r="CB1090" s="407"/>
      <c r="CC1090" s="407"/>
      <c r="CD1090" s="407"/>
      <c r="CE1090" s="407"/>
      <c r="CF1090" s="407"/>
    </row>
    <row r="1091" spans="1:84" s="627" customFormat="1" x14ac:dyDescent="0.3">
      <c r="A1091" s="407"/>
      <c r="B1091" s="401"/>
      <c r="C1091" s="330"/>
      <c r="D1091" s="209"/>
      <c r="E1091" s="209"/>
      <c r="F1091" s="209"/>
      <c r="G1091" s="209"/>
      <c r="H1091" s="209"/>
      <c r="I1091" s="209"/>
      <c r="AP1091" s="407"/>
      <c r="AQ1091" s="407"/>
      <c r="BK1091" s="407"/>
      <c r="BY1091" s="407"/>
      <c r="BZ1091" s="407"/>
      <c r="CA1091" s="407"/>
      <c r="CB1091" s="407"/>
      <c r="CC1091" s="407"/>
      <c r="CD1091" s="407"/>
      <c r="CE1091" s="407"/>
      <c r="CF1091" s="407"/>
    </row>
    <row r="1092" spans="1:84" s="627" customFormat="1" x14ac:dyDescent="0.3">
      <c r="A1092" s="407"/>
      <c r="B1092" s="401"/>
      <c r="C1092" s="330"/>
      <c r="D1092" s="209"/>
      <c r="E1092" s="209"/>
      <c r="F1092" s="209"/>
      <c r="G1092" s="209"/>
      <c r="H1092" s="209"/>
      <c r="I1092" s="209"/>
      <c r="AP1092" s="407"/>
      <c r="AQ1092" s="407"/>
      <c r="BK1092" s="407"/>
      <c r="BY1092" s="407"/>
      <c r="BZ1092" s="407"/>
      <c r="CA1092" s="407"/>
      <c r="CB1092" s="407"/>
      <c r="CC1092" s="407"/>
      <c r="CD1092" s="407"/>
      <c r="CE1092" s="407"/>
      <c r="CF1092" s="407"/>
    </row>
    <row r="1093" spans="1:84" s="627" customFormat="1" x14ac:dyDescent="0.3">
      <c r="A1093" s="407"/>
      <c r="B1093" s="401"/>
      <c r="C1093" s="330"/>
      <c r="D1093" s="209"/>
      <c r="E1093" s="209"/>
      <c r="F1093" s="209"/>
      <c r="G1093" s="209"/>
      <c r="H1093" s="209"/>
      <c r="I1093" s="209"/>
      <c r="AP1093" s="407"/>
      <c r="AQ1093" s="407"/>
      <c r="BK1093" s="407"/>
      <c r="BY1093" s="407"/>
      <c r="BZ1093" s="407"/>
      <c r="CA1093" s="407"/>
      <c r="CB1093" s="407"/>
      <c r="CC1093" s="407"/>
      <c r="CD1093" s="407"/>
      <c r="CE1093" s="407"/>
      <c r="CF1093" s="407"/>
    </row>
    <row r="1094" spans="1:84" s="627" customFormat="1" x14ac:dyDescent="0.3">
      <c r="A1094" s="407"/>
      <c r="B1094" s="401"/>
      <c r="C1094" s="330"/>
      <c r="D1094" s="209"/>
      <c r="E1094" s="209"/>
      <c r="F1094" s="209"/>
      <c r="G1094" s="209"/>
      <c r="H1094" s="209"/>
      <c r="I1094" s="209"/>
      <c r="AP1094" s="407"/>
      <c r="AQ1094" s="407"/>
      <c r="BK1094" s="407"/>
      <c r="BY1094" s="407"/>
      <c r="BZ1094" s="407"/>
      <c r="CA1094" s="407"/>
      <c r="CB1094" s="407"/>
      <c r="CC1094" s="407"/>
      <c r="CD1094" s="407"/>
      <c r="CE1094" s="407"/>
      <c r="CF1094" s="407"/>
    </row>
    <row r="1095" spans="1:84" s="627" customFormat="1" x14ac:dyDescent="0.3">
      <c r="A1095" s="407"/>
      <c r="B1095" s="401"/>
      <c r="C1095" s="330"/>
      <c r="D1095" s="209"/>
      <c r="E1095" s="209"/>
      <c r="F1095" s="209"/>
      <c r="G1095" s="209"/>
      <c r="H1095" s="209"/>
      <c r="I1095" s="209"/>
      <c r="AP1095" s="407"/>
      <c r="AQ1095" s="407"/>
      <c r="BK1095" s="407"/>
      <c r="BY1095" s="407"/>
      <c r="BZ1095" s="407"/>
      <c r="CA1095" s="407"/>
      <c r="CB1095" s="407"/>
      <c r="CC1095" s="407"/>
      <c r="CD1095" s="407"/>
      <c r="CE1095" s="407"/>
      <c r="CF1095" s="407"/>
    </row>
    <row r="1096" spans="1:84" s="627" customFormat="1" x14ac:dyDescent="0.3">
      <c r="A1096" s="407"/>
      <c r="B1096" s="401"/>
      <c r="C1096" s="330"/>
      <c r="D1096" s="209"/>
      <c r="E1096" s="209"/>
      <c r="F1096" s="209"/>
      <c r="G1096" s="209"/>
      <c r="H1096" s="209"/>
      <c r="I1096" s="209"/>
      <c r="AP1096" s="407"/>
      <c r="AQ1096" s="407"/>
      <c r="BK1096" s="407"/>
      <c r="BY1096" s="407"/>
      <c r="BZ1096" s="407"/>
      <c r="CA1096" s="407"/>
      <c r="CB1096" s="407"/>
      <c r="CC1096" s="407"/>
      <c r="CD1096" s="407"/>
      <c r="CE1096" s="407"/>
      <c r="CF1096" s="407"/>
    </row>
    <row r="1097" spans="1:84" s="627" customFormat="1" x14ac:dyDescent="0.3">
      <c r="A1097" s="407"/>
      <c r="B1097" s="401"/>
      <c r="C1097" s="330"/>
      <c r="D1097" s="209"/>
      <c r="E1097" s="209"/>
      <c r="F1097" s="209"/>
      <c r="G1097" s="209"/>
      <c r="H1097" s="209"/>
      <c r="I1097" s="209"/>
      <c r="AP1097" s="407"/>
      <c r="AQ1097" s="407"/>
      <c r="BK1097" s="407"/>
      <c r="BY1097" s="407"/>
      <c r="BZ1097" s="407"/>
      <c r="CA1097" s="407"/>
      <c r="CB1097" s="407"/>
      <c r="CC1097" s="407"/>
      <c r="CD1097" s="407"/>
      <c r="CE1097" s="407"/>
      <c r="CF1097" s="407"/>
    </row>
    <row r="1098" spans="1:84" s="627" customFormat="1" x14ac:dyDescent="0.3">
      <c r="A1098" s="407"/>
      <c r="B1098" s="401"/>
      <c r="C1098" s="330"/>
      <c r="D1098" s="209"/>
      <c r="E1098" s="209"/>
      <c r="F1098" s="209"/>
      <c r="G1098" s="209"/>
      <c r="H1098" s="209"/>
      <c r="I1098" s="209"/>
      <c r="AP1098" s="407"/>
      <c r="AQ1098" s="407"/>
      <c r="BK1098" s="407"/>
      <c r="BY1098" s="407"/>
      <c r="BZ1098" s="407"/>
      <c r="CA1098" s="407"/>
      <c r="CB1098" s="407"/>
      <c r="CC1098" s="407"/>
      <c r="CD1098" s="407"/>
      <c r="CE1098" s="407"/>
      <c r="CF1098" s="407"/>
    </row>
    <row r="1099" spans="1:84" s="627" customFormat="1" x14ac:dyDescent="0.3">
      <c r="A1099" s="407"/>
      <c r="B1099" s="401"/>
      <c r="C1099" s="330"/>
      <c r="D1099" s="209"/>
      <c r="E1099" s="209"/>
      <c r="F1099" s="209"/>
      <c r="G1099" s="209"/>
      <c r="H1099" s="209"/>
      <c r="I1099" s="209"/>
      <c r="AP1099" s="407"/>
      <c r="AQ1099" s="407"/>
      <c r="BK1099" s="407"/>
      <c r="BY1099" s="407"/>
      <c r="BZ1099" s="407"/>
      <c r="CA1099" s="407"/>
      <c r="CB1099" s="407"/>
      <c r="CC1099" s="407"/>
      <c r="CD1099" s="407"/>
      <c r="CE1099" s="407"/>
      <c r="CF1099" s="407"/>
    </row>
    <row r="1100" spans="1:84" s="627" customFormat="1" x14ac:dyDescent="0.3">
      <c r="A1100" s="407"/>
      <c r="B1100" s="401"/>
      <c r="C1100" s="330"/>
      <c r="D1100" s="209"/>
      <c r="E1100" s="209"/>
      <c r="F1100" s="209"/>
      <c r="G1100" s="209"/>
      <c r="H1100" s="209"/>
      <c r="I1100" s="209"/>
      <c r="AP1100" s="407"/>
      <c r="AQ1100" s="407"/>
      <c r="BK1100" s="407"/>
      <c r="BY1100" s="407"/>
      <c r="BZ1100" s="407"/>
      <c r="CA1100" s="407"/>
      <c r="CB1100" s="407"/>
      <c r="CC1100" s="407"/>
      <c r="CD1100" s="407"/>
      <c r="CE1100" s="407"/>
      <c r="CF1100" s="407"/>
    </row>
    <row r="1101" spans="1:84" s="627" customFormat="1" x14ac:dyDescent="0.3">
      <c r="A1101" s="407"/>
      <c r="B1101" s="401"/>
      <c r="C1101" s="330"/>
      <c r="D1101" s="209"/>
      <c r="E1101" s="209"/>
      <c r="F1101" s="209"/>
      <c r="G1101" s="209"/>
      <c r="H1101" s="209"/>
      <c r="I1101" s="209"/>
      <c r="AP1101" s="407"/>
      <c r="AQ1101" s="407"/>
      <c r="BK1101" s="407"/>
      <c r="BY1101" s="407"/>
      <c r="BZ1101" s="407"/>
      <c r="CA1101" s="407"/>
      <c r="CB1101" s="407"/>
      <c r="CC1101" s="407"/>
      <c r="CD1101" s="407"/>
      <c r="CE1101" s="407"/>
      <c r="CF1101" s="407"/>
    </row>
    <row r="1102" spans="1:84" s="627" customFormat="1" x14ac:dyDescent="0.3">
      <c r="A1102" s="407"/>
      <c r="B1102" s="401"/>
      <c r="C1102" s="330"/>
      <c r="D1102" s="209"/>
      <c r="E1102" s="209"/>
      <c r="F1102" s="209"/>
      <c r="G1102" s="209"/>
      <c r="H1102" s="209"/>
      <c r="I1102" s="209"/>
      <c r="AP1102" s="407"/>
      <c r="AQ1102" s="407"/>
      <c r="BK1102" s="407"/>
      <c r="BY1102" s="407"/>
      <c r="BZ1102" s="407"/>
      <c r="CA1102" s="407"/>
      <c r="CB1102" s="407"/>
      <c r="CC1102" s="407"/>
      <c r="CD1102" s="407"/>
      <c r="CE1102" s="407"/>
      <c r="CF1102" s="407"/>
    </row>
    <row r="1103" spans="1:84" s="627" customFormat="1" x14ac:dyDescent="0.3">
      <c r="A1103" s="407"/>
      <c r="B1103" s="401"/>
      <c r="C1103" s="330"/>
      <c r="D1103" s="209"/>
      <c r="E1103" s="209"/>
      <c r="F1103" s="209"/>
      <c r="G1103" s="209"/>
      <c r="H1103" s="209"/>
      <c r="I1103" s="209"/>
      <c r="AP1103" s="407"/>
      <c r="AQ1103" s="407"/>
      <c r="BK1103" s="407"/>
      <c r="BY1103" s="407"/>
      <c r="BZ1103" s="407"/>
      <c r="CA1103" s="407"/>
      <c r="CB1103" s="407"/>
      <c r="CC1103" s="407"/>
      <c r="CD1103" s="407"/>
      <c r="CE1103" s="407"/>
      <c r="CF1103" s="407"/>
    </row>
    <row r="1104" spans="1:84" s="627" customFormat="1" x14ac:dyDescent="0.3">
      <c r="A1104" s="407"/>
      <c r="B1104" s="401"/>
      <c r="C1104" s="330"/>
      <c r="D1104" s="209"/>
      <c r="E1104" s="209"/>
      <c r="F1104" s="209"/>
      <c r="G1104" s="209"/>
      <c r="H1104" s="209"/>
      <c r="I1104" s="209"/>
      <c r="AP1104" s="407"/>
      <c r="AQ1104" s="407"/>
      <c r="BK1104" s="407"/>
      <c r="BY1104" s="407"/>
      <c r="BZ1104" s="407"/>
      <c r="CA1104" s="407"/>
      <c r="CB1104" s="407"/>
      <c r="CC1104" s="407"/>
      <c r="CD1104" s="407"/>
      <c r="CE1104" s="407"/>
      <c r="CF1104" s="407"/>
    </row>
    <row r="1105" spans="1:84" s="627" customFormat="1" x14ac:dyDescent="0.3">
      <c r="A1105" s="407"/>
      <c r="B1105" s="401"/>
      <c r="C1105" s="330"/>
      <c r="D1105" s="209"/>
      <c r="E1105" s="209"/>
      <c r="F1105" s="209"/>
      <c r="G1105" s="209"/>
      <c r="H1105" s="209"/>
      <c r="I1105" s="209"/>
      <c r="AP1105" s="407"/>
      <c r="AQ1105" s="407"/>
      <c r="BK1105" s="407"/>
      <c r="BY1105" s="407"/>
      <c r="BZ1105" s="407"/>
      <c r="CA1105" s="407"/>
      <c r="CB1105" s="407"/>
      <c r="CC1105" s="407"/>
      <c r="CD1105" s="407"/>
      <c r="CE1105" s="407"/>
      <c r="CF1105" s="407"/>
    </row>
    <row r="1106" spans="1:84" s="627" customFormat="1" x14ac:dyDescent="0.3">
      <c r="A1106" s="407"/>
      <c r="B1106" s="401"/>
      <c r="C1106" s="330"/>
      <c r="D1106" s="209"/>
      <c r="E1106" s="209"/>
      <c r="F1106" s="209"/>
      <c r="G1106" s="209"/>
      <c r="H1106" s="209"/>
      <c r="I1106" s="209"/>
      <c r="AP1106" s="407"/>
      <c r="AQ1106" s="407"/>
      <c r="BK1106" s="407"/>
      <c r="BY1106" s="407"/>
      <c r="BZ1106" s="407"/>
      <c r="CA1106" s="407"/>
      <c r="CB1106" s="407"/>
      <c r="CC1106" s="407"/>
      <c r="CD1106" s="407"/>
      <c r="CE1106" s="407"/>
      <c r="CF1106" s="407"/>
    </row>
    <row r="1107" spans="1:84" s="627" customFormat="1" x14ac:dyDescent="0.3">
      <c r="A1107" s="407"/>
      <c r="B1107" s="401"/>
      <c r="C1107" s="330"/>
      <c r="D1107" s="209"/>
      <c r="E1107" s="209"/>
      <c r="F1107" s="209"/>
      <c r="G1107" s="209"/>
      <c r="H1107" s="209"/>
      <c r="I1107" s="209"/>
      <c r="AP1107" s="407"/>
      <c r="AQ1107" s="407"/>
      <c r="BK1107" s="407"/>
      <c r="BY1107" s="407"/>
      <c r="BZ1107" s="407"/>
      <c r="CA1107" s="407"/>
      <c r="CB1107" s="407"/>
      <c r="CC1107" s="407"/>
      <c r="CD1107" s="407"/>
      <c r="CE1107" s="407"/>
      <c r="CF1107" s="407"/>
    </row>
    <row r="1108" spans="1:84" s="627" customFormat="1" x14ac:dyDescent="0.3">
      <c r="A1108" s="407"/>
      <c r="B1108" s="401"/>
      <c r="C1108" s="330"/>
      <c r="D1108" s="209"/>
      <c r="E1108" s="209"/>
      <c r="F1108" s="209"/>
      <c r="G1108" s="209"/>
      <c r="H1108" s="209"/>
      <c r="I1108" s="209"/>
      <c r="AP1108" s="407"/>
      <c r="AQ1108" s="407"/>
      <c r="BK1108" s="407"/>
      <c r="BY1108" s="407"/>
      <c r="BZ1108" s="407"/>
      <c r="CA1108" s="407"/>
      <c r="CB1108" s="407"/>
      <c r="CC1108" s="407"/>
      <c r="CD1108" s="407"/>
      <c r="CE1108" s="407"/>
      <c r="CF1108" s="407"/>
    </row>
    <row r="1109" spans="1:84" s="627" customFormat="1" x14ac:dyDescent="0.3">
      <c r="A1109" s="407"/>
      <c r="B1109" s="401"/>
      <c r="C1109" s="330"/>
      <c r="D1109" s="209"/>
      <c r="E1109" s="209"/>
      <c r="F1109" s="209"/>
      <c r="G1109" s="209"/>
      <c r="H1109" s="209"/>
      <c r="I1109" s="209"/>
      <c r="AP1109" s="407"/>
      <c r="AQ1109" s="407"/>
      <c r="BK1109" s="407"/>
      <c r="BY1109" s="407"/>
      <c r="BZ1109" s="407"/>
      <c r="CA1109" s="407"/>
      <c r="CB1109" s="407"/>
      <c r="CC1109" s="407"/>
      <c r="CD1109" s="407"/>
      <c r="CE1109" s="407"/>
      <c r="CF1109" s="407"/>
    </row>
    <row r="1110" spans="1:84" s="627" customFormat="1" x14ac:dyDescent="0.3">
      <c r="A1110" s="407"/>
      <c r="B1110" s="401"/>
      <c r="C1110" s="330"/>
      <c r="D1110" s="209"/>
      <c r="E1110" s="209"/>
      <c r="F1110" s="209"/>
      <c r="G1110" s="209"/>
      <c r="H1110" s="209"/>
      <c r="I1110" s="209"/>
      <c r="AP1110" s="407"/>
      <c r="AQ1110" s="407"/>
      <c r="BK1110" s="407"/>
      <c r="BY1110" s="407"/>
      <c r="BZ1110" s="407"/>
      <c r="CA1110" s="407"/>
      <c r="CB1110" s="407"/>
      <c r="CC1110" s="407"/>
      <c r="CD1110" s="407"/>
      <c r="CE1110" s="407"/>
      <c r="CF1110" s="407"/>
    </row>
    <row r="1111" spans="1:84" s="627" customFormat="1" x14ac:dyDescent="0.3">
      <c r="A1111" s="407"/>
      <c r="B1111" s="401"/>
      <c r="C1111" s="330"/>
      <c r="D1111" s="209"/>
      <c r="E1111" s="209"/>
      <c r="F1111" s="209"/>
      <c r="G1111" s="209"/>
      <c r="H1111" s="209"/>
      <c r="I1111" s="209"/>
      <c r="AP1111" s="407"/>
      <c r="AQ1111" s="407"/>
      <c r="BK1111" s="407"/>
      <c r="BY1111" s="407"/>
      <c r="BZ1111" s="407"/>
      <c r="CA1111" s="407"/>
      <c r="CB1111" s="407"/>
      <c r="CC1111" s="407"/>
      <c r="CD1111" s="407"/>
      <c r="CE1111" s="407"/>
      <c r="CF1111" s="407"/>
    </row>
    <row r="1112" spans="1:84" s="627" customFormat="1" x14ac:dyDescent="0.3">
      <c r="A1112" s="407"/>
      <c r="B1112" s="401"/>
      <c r="C1112" s="330"/>
      <c r="D1112" s="209"/>
      <c r="E1112" s="209"/>
      <c r="F1112" s="209"/>
      <c r="G1112" s="209"/>
      <c r="H1112" s="209"/>
      <c r="I1112" s="209"/>
      <c r="AP1112" s="407"/>
      <c r="AQ1112" s="407"/>
      <c r="BK1112" s="407"/>
      <c r="BY1112" s="407"/>
      <c r="BZ1112" s="407"/>
      <c r="CA1112" s="407"/>
      <c r="CB1112" s="407"/>
      <c r="CC1112" s="407"/>
      <c r="CD1112" s="407"/>
      <c r="CE1112" s="407"/>
      <c r="CF1112" s="407"/>
    </row>
    <row r="1113" spans="1:84" s="627" customFormat="1" x14ac:dyDescent="0.3">
      <c r="A1113" s="407"/>
      <c r="B1113" s="401"/>
      <c r="C1113" s="330"/>
      <c r="D1113" s="209"/>
      <c r="E1113" s="209"/>
      <c r="F1113" s="209"/>
      <c r="G1113" s="209"/>
      <c r="H1113" s="209"/>
      <c r="I1113" s="209"/>
      <c r="AP1113" s="407"/>
      <c r="AQ1113" s="407"/>
      <c r="BK1113" s="407"/>
      <c r="BY1113" s="407"/>
      <c r="BZ1113" s="407"/>
      <c r="CA1113" s="407"/>
      <c r="CB1113" s="407"/>
      <c r="CC1113" s="407"/>
      <c r="CD1113" s="407"/>
      <c r="CE1113" s="407"/>
      <c r="CF1113" s="407"/>
    </row>
    <row r="1114" spans="1:84" s="627" customFormat="1" x14ac:dyDescent="0.3">
      <c r="A1114" s="407"/>
      <c r="B1114" s="401"/>
      <c r="C1114" s="330"/>
      <c r="D1114" s="209"/>
      <c r="E1114" s="209"/>
      <c r="F1114" s="209"/>
      <c r="G1114" s="209"/>
      <c r="H1114" s="209"/>
      <c r="I1114" s="209"/>
      <c r="AP1114" s="407"/>
      <c r="AQ1114" s="407"/>
      <c r="BK1114" s="407"/>
      <c r="BY1114" s="407"/>
      <c r="BZ1114" s="407"/>
      <c r="CA1114" s="407"/>
      <c r="CB1114" s="407"/>
      <c r="CC1114" s="407"/>
      <c r="CD1114" s="407"/>
      <c r="CE1114" s="407"/>
      <c r="CF1114" s="407"/>
    </row>
    <row r="1115" spans="1:84" s="627" customFormat="1" x14ac:dyDescent="0.3">
      <c r="A1115" s="407"/>
      <c r="B1115" s="401"/>
      <c r="C1115" s="330"/>
      <c r="D1115" s="209"/>
      <c r="E1115" s="209"/>
      <c r="F1115" s="209"/>
      <c r="G1115" s="209"/>
      <c r="H1115" s="209"/>
      <c r="I1115" s="209"/>
      <c r="AP1115" s="407"/>
      <c r="AQ1115" s="407"/>
      <c r="BK1115" s="407"/>
      <c r="BY1115" s="407"/>
      <c r="BZ1115" s="407"/>
      <c r="CA1115" s="407"/>
      <c r="CB1115" s="407"/>
      <c r="CC1115" s="407"/>
      <c r="CD1115" s="407"/>
      <c r="CE1115" s="407"/>
      <c r="CF1115" s="407"/>
    </row>
    <row r="1116" spans="1:84" s="627" customFormat="1" x14ac:dyDescent="0.3">
      <c r="A1116" s="407"/>
      <c r="B1116" s="401"/>
      <c r="C1116" s="330"/>
      <c r="D1116" s="209"/>
      <c r="E1116" s="209"/>
      <c r="F1116" s="209"/>
      <c r="G1116" s="209"/>
      <c r="H1116" s="209"/>
      <c r="I1116" s="209"/>
      <c r="AP1116" s="407"/>
      <c r="AQ1116" s="407"/>
      <c r="BK1116" s="407"/>
      <c r="BY1116" s="407"/>
      <c r="BZ1116" s="407"/>
      <c r="CA1116" s="407"/>
      <c r="CB1116" s="407"/>
      <c r="CC1116" s="407"/>
      <c r="CD1116" s="407"/>
      <c r="CE1116" s="407"/>
      <c r="CF1116" s="407"/>
    </row>
    <row r="1117" spans="1:84" s="627" customFormat="1" x14ac:dyDescent="0.3">
      <c r="A1117" s="407"/>
      <c r="B1117" s="401"/>
      <c r="C1117" s="330"/>
      <c r="D1117" s="209"/>
      <c r="E1117" s="209"/>
      <c r="F1117" s="209"/>
      <c r="G1117" s="209"/>
      <c r="H1117" s="209"/>
      <c r="I1117" s="209"/>
      <c r="AP1117" s="407"/>
      <c r="AQ1117" s="407"/>
      <c r="BK1117" s="407"/>
      <c r="BY1117" s="407"/>
      <c r="BZ1117" s="407"/>
      <c r="CA1117" s="407"/>
      <c r="CB1117" s="407"/>
      <c r="CC1117" s="407"/>
      <c r="CD1117" s="407"/>
      <c r="CE1117" s="407"/>
      <c r="CF1117" s="407"/>
    </row>
    <row r="1118" spans="1:84" s="627" customFormat="1" x14ac:dyDescent="0.3">
      <c r="A1118" s="407"/>
      <c r="B1118" s="401"/>
      <c r="C1118" s="330"/>
      <c r="D1118" s="209"/>
      <c r="E1118" s="209"/>
      <c r="F1118" s="209"/>
      <c r="G1118" s="209"/>
      <c r="H1118" s="209"/>
      <c r="I1118" s="209"/>
      <c r="AP1118" s="407"/>
      <c r="AQ1118" s="407"/>
      <c r="BK1118" s="407"/>
      <c r="BY1118" s="407"/>
      <c r="BZ1118" s="407"/>
      <c r="CA1118" s="407"/>
      <c r="CB1118" s="407"/>
      <c r="CC1118" s="407"/>
      <c r="CD1118" s="407"/>
      <c r="CE1118" s="407"/>
      <c r="CF1118" s="407"/>
    </row>
    <row r="1119" spans="1:84" s="627" customFormat="1" x14ac:dyDescent="0.3">
      <c r="A1119" s="407"/>
      <c r="B1119" s="401"/>
      <c r="C1119" s="330"/>
      <c r="D1119" s="209"/>
      <c r="E1119" s="209"/>
      <c r="F1119" s="209"/>
      <c r="G1119" s="209"/>
      <c r="H1119" s="209"/>
      <c r="I1119" s="209"/>
      <c r="AP1119" s="407"/>
      <c r="AQ1119" s="407"/>
      <c r="BK1119" s="407"/>
      <c r="BY1119" s="407"/>
      <c r="BZ1119" s="407"/>
      <c r="CA1119" s="407"/>
      <c r="CB1119" s="407"/>
      <c r="CC1119" s="407"/>
      <c r="CD1119" s="407"/>
      <c r="CE1119" s="407"/>
      <c r="CF1119" s="407"/>
    </row>
    <row r="1120" spans="1:84" s="627" customFormat="1" x14ac:dyDescent="0.3">
      <c r="A1120" s="407"/>
      <c r="B1120" s="401"/>
      <c r="C1120" s="330"/>
      <c r="D1120" s="209"/>
      <c r="E1120" s="209"/>
      <c r="F1120" s="209"/>
      <c r="G1120" s="209"/>
      <c r="H1120" s="209"/>
      <c r="I1120" s="209"/>
      <c r="AP1120" s="407"/>
      <c r="AQ1120" s="407"/>
      <c r="BK1120" s="407"/>
      <c r="BY1120" s="407"/>
      <c r="BZ1120" s="407"/>
      <c r="CA1120" s="407"/>
      <c r="CB1120" s="407"/>
      <c r="CC1120" s="407"/>
      <c r="CD1120" s="407"/>
      <c r="CE1120" s="407"/>
      <c r="CF1120" s="407"/>
    </row>
    <row r="1121" spans="1:84" s="627" customFormat="1" x14ac:dyDescent="0.3">
      <c r="A1121" s="407"/>
      <c r="B1121" s="401"/>
      <c r="C1121" s="330"/>
      <c r="D1121" s="209"/>
      <c r="E1121" s="209"/>
      <c r="F1121" s="209"/>
      <c r="G1121" s="209"/>
      <c r="H1121" s="209"/>
      <c r="I1121" s="209"/>
      <c r="AP1121" s="407"/>
      <c r="AQ1121" s="407"/>
      <c r="BK1121" s="407"/>
      <c r="BY1121" s="407"/>
      <c r="BZ1121" s="407"/>
      <c r="CA1121" s="407"/>
      <c r="CB1121" s="407"/>
      <c r="CC1121" s="407"/>
      <c r="CD1121" s="407"/>
      <c r="CE1121" s="407"/>
      <c r="CF1121" s="407"/>
    </row>
    <row r="1122" spans="1:84" s="627" customFormat="1" x14ac:dyDescent="0.3">
      <c r="A1122" s="407"/>
      <c r="B1122" s="401"/>
      <c r="C1122" s="330"/>
      <c r="D1122" s="209"/>
      <c r="E1122" s="209"/>
      <c r="F1122" s="209"/>
      <c r="G1122" s="209"/>
      <c r="H1122" s="209"/>
      <c r="I1122" s="209"/>
      <c r="AP1122" s="407"/>
      <c r="AQ1122" s="407"/>
      <c r="BK1122" s="407"/>
      <c r="BY1122" s="407"/>
      <c r="BZ1122" s="407"/>
      <c r="CA1122" s="407"/>
      <c r="CB1122" s="407"/>
      <c r="CC1122" s="407"/>
      <c r="CD1122" s="407"/>
      <c r="CE1122" s="407"/>
      <c r="CF1122" s="407"/>
    </row>
    <row r="1123" spans="1:84" s="627" customFormat="1" x14ac:dyDescent="0.3">
      <c r="A1123" s="407"/>
      <c r="B1123" s="401"/>
      <c r="C1123" s="330"/>
      <c r="D1123" s="209"/>
      <c r="E1123" s="209"/>
      <c r="F1123" s="209"/>
      <c r="G1123" s="209"/>
      <c r="H1123" s="209"/>
      <c r="I1123" s="209"/>
      <c r="AP1123" s="407"/>
      <c r="AQ1123" s="407"/>
      <c r="BK1123" s="407"/>
      <c r="BY1123" s="407"/>
      <c r="BZ1123" s="407"/>
      <c r="CA1123" s="407"/>
      <c r="CB1123" s="407"/>
      <c r="CC1123" s="407"/>
      <c r="CD1123" s="407"/>
      <c r="CE1123" s="407"/>
      <c r="CF1123" s="407"/>
    </row>
    <row r="1124" spans="1:84" s="627" customFormat="1" x14ac:dyDescent="0.3">
      <c r="A1124" s="407"/>
      <c r="B1124" s="401"/>
      <c r="C1124" s="330"/>
      <c r="D1124" s="209"/>
      <c r="E1124" s="209"/>
      <c r="F1124" s="209"/>
      <c r="G1124" s="209"/>
      <c r="H1124" s="209"/>
      <c r="I1124" s="209"/>
      <c r="AP1124" s="407"/>
      <c r="AQ1124" s="407"/>
      <c r="BK1124" s="407"/>
      <c r="BY1124" s="407"/>
      <c r="BZ1124" s="407"/>
      <c r="CA1124" s="407"/>
      <c r="CB1124" s="407"/>
      <c r="CC1124" s="407"/>
      <c r="CD1124" s="407"/>
      <c r="CE1124" s="407"/>
      <c r="CF1124" s="407"/>
    </row>
    <row r="1125" spans="1:84" s="627" customFormat="1" x14ac:dyDescent="0.3">
      <c r="A1125" s="407"/>
      <c r="B1125" s="401"/>
      <c r="C1125" s="330"/>
      <c r="D1125" s="209"/>
      <c r="E1125" s="209"/>
      <c r="F1125" s="209"/>
      <c r="G1125" s="209"/>
      <c r="H1125" s="209"/>
      <c r="I1125" s="209"/>
      <c r="AP1125" s="407"/>
      <c r="AQ1125" s="407"/>
      <c r="BK1125" s="407"/>
      <c r="BY1125" s="407"/>
      <c r="BZ1125" s="407"/>
      <c r="CA1125" s="407"/>
      <c r="CB1125" s="407"/>
      <c r="CC1125" s="407"/>
      <c r="CD1125" s="407"/>
      <c r="CE1125" s="407"/>
      <c r="CF1125" s="407"/>
    </row>
    <row r="1126" spans="1:84" s="627" customFormat="1" x14ac:dyDescent="0.3">
      <c r="A1126" s="407"/>
      <c r="B1126" s="401"/>
      <c r="C1126" s="330"/>
      <c r="D1126" s="209"/>
      <c r="E1126" s="209"/>
      <c r="F1126" s="209"/>
      <c r="G1126" s="209"/>
      <c r="H1126" s="209"/>
      <c r="I1126" s="209"/>
      <c r="AP1126" s="407"/>
      <c r="AQ1126" s="407"/>
      <c r="BK1126" s="407"/>
      <c r="BY1126" s="407"/>
      <c r="BZ1126" s="407"/>
      <c r="CA1126" s="407"/>
      <c r="CB1126" s="407"/>
      <c r="CC1126" s="407"/>
      <c r="CD1126" s="407"/>
      <c r="CE1126" s="407"/>
      <c r="CF1126" s="407"/>
    </row>
    <row r="1127" spans="1:84" s="627" customFormat="1" x14ac:dyDescent="0.3">
      <c r="A1127" s="407"/>
      <c r="B1127" s="401"/>
      <c r="C1127" s="330"/>
      <c r="D1127" s="209"/>
      <c r="E1127" s="209"/>
      <c r="F1127" s="209"/>
      <c r="G1127" s="209"/>
      <c r="H1127" s="209"/>
      <c r="I1127" s="209"/>
      <c r="AP1127" s="407"/>
      <c r="AQ1127" s="407"/>
      <c r="BK1127" s="407"/>
      <c r="BY1127" s="407"/>
      <c r="BZ1127" s="407"/>
      <c r="CA1127" s="407"/>
      <c r="CB1127" s="407"/>
      <c r="CC1127" s="407"/>
      <c r="CD1127" s="407"/>
      <c r="CE1127" s="407"/>
      <c r="CF1127" s="407"/>
    </row>
    <row r="1128" spans="1:84" s="627" customFormat="1" x14ac:dyDescent="0.3">
      <c r="A1128" s="407"/>
      <c r="B1128" s="401"/>
      <c r="C1128" s="330"/>
      <c r="D1128" s="209"/>
      <c r="E1128" s="209"/>
      <c r="F1128" s="209"/>
      <c r="G1128" s="209"/>
      <c r="H1128" s="209"/>
      <c r="I1128" s="209"/>
      <c r="AP1128" s="407"/>
      <c r="AQ1128" s="407"/>
      <c r="BK1128" s="407"/>
      <c r="BY1128" s="407"/>
      <c r="BZ1128" s="407"/>
      <c r="CA1128" s="407"/>
      <c r="CB1128" s="407"/>
      <c r="CC1128" s="407"/>
      <c r="CD1128" s="407"/>
      <c r="CE1128" s="407"/>
      <c r="CF1128" s="407"/>
    </row>
    <row r="1129" spans="1:84" s="627" customFormat="1" x14ac:dyDescent="0.3">
      <c r="A1129" s="407"/>
      <c r="B1129" s="401"/>
      <c r="C1129" s="330"/>
      <c r="D1129" s="209"/>
      <c r="E1129" s="209"/>
      <c r="F1129" s="209"/>
      <c r="G1129" s="209"/>
      <c r="H1129" s="209"/>
      <c r="I1129" s="209"/>
      <c r="AP1129" s="407"/>
      <c r="AQ1129" s="407"/>
      <c r="BK1129" s="407"/>
      <c r="BY1129" s="407"/>
      <c r="BZ1129" s="407"/>
      <c r="CA1129" s="407"/>
      <c r="CB1129" s="407"/>
      <c r="CC1129" s="407"/>
      <c r="CD1129" s="407"/>
      <c r="CE1129" s="407"/>
      <c r="CF1129" s="407"/>
    </row>
    <row r="1130" spans="1:84" s="627" customFormat="1" x14ac:dyDescent="0.3">
      <c r="A1130" s="407"/>
      <c r="B1130" s="401"/>
      <c r="C1130" s="330"/>
      <c r="D1130" s="209"/>
      <c r="E1130" s="209"/>
      <c r="F1130" s="209"/>
      <c r="G1130" s="209"/>
      <c r="H1130" s="209"/>
      <c r="I1130" s="209"/>
      <c r="AP1130" s="407"/>
      <c r="AQ1130" s="407"/>
      <c r="BK1130" s="407"/>
      <c r="BY1130" s="407"/>
      <c r="BZ1130" s="407"/>
      <c r="CA1130" s="407"/>
      <c r="CB1130" s="407"/>
      <c r="CC1130" s="407"/>
      <c r="CD1130" s="407"/>
      <c r="CE1130" s="407"/>
      <c r="CF1130" s="407"/>
    </row>
    <row r="1131" spans="1:84" s="627" customFormat="1" x14ac:dyDescent="0.3">
      <c r="A1131" s="407"/>
      <c r="B1131" s="401"/>
      <c r="C1131" s="330"/>
      <c r="D1131" s="209"/>
      <c r="E1131" s="209"/>
      <c r="F1131" s="209"/>
      <c r="G1131" s="209"/>
      <c r="H1131" s="209"/>
      <c r="I1131" s="209"/>
      <c r="AP1131" s="407"/>
      <c r="AQ1131" s="407"/>
      <c r="BK1131" s="407"/>
      <c r="BY1131" s="407"/>
      <c r="BZ1131" s="407"/>
      <c r="CA1131" s="407"/>
      <c r="CB1131" s="407"/>
      <c r="CC1131" s="407"/>
      <c r="CD1131" s="407"/>
      <c r="CE1131" s="407"/>
      <c r="CF1131" s="407"/>
    </row>
    <row r="1132" spans="1:84" s="627" customFormat="1" x14ac:dyDescent="0.3">
      <c r="A1132" s="407"/>
      <c r="B1132" s="401"/>
      <c r="C1132" s="330"/>
      <c r="D1132" s="209"/>
      <c r="E1132" s="209"/>
      <c r="F1132" s="209"/>
      <c r="G1132" s="209"/>
      <c r="H1132" s="209"/>
      <c r="I1132" s="209"/>
      <c r="AP1132" s="407"/>
      <c r="AQ1132" s="407"/>
      <c r="BK1132" s="407"/>
      <c r="BY1132" s="407"/>
      <c r="BZ1132" s="407"/>
      <c r="CA1132" s="407"/>
      <c r="CB1132" s="407"/>
      <c r="CC1132" s="407"/>
      <c r="CD1132" s="407"/>
      <c r="CE1132" s="407"/>
      <c r="CF1132" s="407"/>
    </row>
    <row r="1133" spans="1:84" s="627" customFormat="1" x14ac:dyDescent="0.3">
      <c r="A1133" s="407"/>
      <c r="B1133" s="401"/>
      <c r="C1133" s="330"/>
      <c r="D1133" s="209"/>
      <c r="E1133" s="209"/>
      <c r="F1133" s="209"/>
      <c r="G1133" s="209"/>
      <c r="H1133" s="209"/>
      <c r="I1133" s="209"/>
      <c r="AP1133" s="407"/>
      <c r="AQ1133" s="407"/>
      <c r="BK1133" s="407"/>
      <c r="BY1133" s="407"/>
      <c r="BZ1133" s="407"/>
      <c r="CA1133" s="407"/>
      <c r="CB1133" s="407"/>
      <c r="CC1133" s="407"/>
      <c r="CD1133" s="407"/>
      <c r="CE1133" s="407"/>
      <c r="CF1133" s="407"/>
    </row>
    <row r="1134" spans="1:84" s="627" customFormat="1" x14ac:dyDescent="0.3">
      <c r="A1134" s="407"/>
      <c r="B1134" s="401"/>
      <c r="C1134" s="330"/>
      <c r="D1134" s="209"/>
      <c r="E1134" s="209"/>
      <c r="F1134" s="209"/>
      <c r="G1134" s="209"/>
      <c r="H1134" s="209"/>
      <c r="I1134" s="209"/>
      <c r="AP1134" s="407"/>
      <c r="AQ1134" s="407"/>
      <c r="BK1134" s="407"/>
      <c r="BY1134" s="407"/>
      <c r="BZ1134" s="407"/>
      <c r="CA1134" s="407"/>
      <c r="CB1134" s="407"/>
      <c r="CC1134" s="407"/>
      <c r="CD1134" s="407"/>
      <c r="CE1134" s="407"/>
      <c r="CF1134" s="407"/>
    </row>
    <row r="1135" spans="1:84" s="627" customFormat="1" x14ac:dyDescent="0.3">
      <c r="A1135" s="407"/>
      <c r="B1135" s="401"/>
      <c r="C1135" s="330"/>
      <c r="D1135" s="209"/>
      <c r="E1135" s="209"/>
      <c r="F1135" s="209"/>
      <c r="G1135" s="209"/>
      <c r="H1135" s="209"/>
      <c r="I1135" s="209"/>
      <c r="AP1135" s="407"/>
      <c r="AQ1135" s="407"/>
      <c r="BK1135" s="407"/>
      <c r="BY1135" s="407"/>
      <c r="BZ1135" s="407"/>
      <c r="CA1135" s="407"/>
      <c r="CB1135" s="407"/>
      <c r="CC1135" s="407"/>
      <c r="CD1135" s="407"/>
      <c r="CE1135" s="407"/>
      <c r="CF1135" s="407"/>
    </row>
    <row r="1136" spans="1:84" s="627" customFormat="1" x14ac:dyDescent="0.3">
      <c r="A1136" s="407"/>
      <c r="B1136" s="401"/>
      <c r="C1136" s="330"/>
      <c r="D1136" s="209"/>
      <c r="E1136" s="209"/>
      <c r="F1136" s="209"/>
      <c r="G1136" s="209"/>
      <c r="H1136" s="209"/>
      <c r="I1136" s="209"/>
      <c r="AP1136" s="407"/>
      <c r="AQ1136" s="407"/>
      <c r="BK1136" s="407"/>
      <c r="BY1136" s="407"/>
      <c r="BZ1136" s="407"/>
      <c r="CA1136" s="407"/>
      <c r="CB1136" s="407"/>
      <c r="CC1136" s="407"/>
      <c r="CD1136" s="407"/>
      <c r="CE1136" s="407"/>
      <c r="CF1136" s="407"/>
    </row>
    <row r="1137" spans="1:84" s="627" customFormat="1" x14ac:dyDescent="0.3">
      <c r="A1137" s="407"/>
      <c r="B1137" s="401"/>
      <c r="C1137" s="330"/>
      <c r="D1137" s="209"/>
      <c r="E1137" s="209"/>
      <c r="F1137" s="209"/>
      <c r="G1137" s="209"/>
      <c r="H1137" s="209"/>
      <c r="I1137" s="209"/>
      <c r="AP1137" s="407"/>
      <c r="AQ1137" s="407"/>
      <c r="BK1137" s="407"/>
      <c r="BY1137" s="407"/>
      <c r="BZ1137" s="407"/>
      <c r="CA1137" s="407"/>
      <c r="CB1137" s="407"/>
      <c r="CC1137" s="407"/>
      <c r="CD1137" s="407"/>
      <c r="CE1137" s="407"/>
      <c r="CF1137" s="407"/>
    </row>
    <row r="1138" spans="1:84" s="627" customFormat="1" x14ac:dyDescent="0.3">
      <c r="A1138" s="407"/>
      <c r="B1138" s="401"/>
      <c r="C1138" s="330"/>
      <c r="D1138" s="209"/>
      <c r="E1138" s="209"/>
      <c r="F1138" s="209"/>
      <c r="G1138" s="209"/>
      <c r="H1138" s="209"/>
      <c r="I1138" s="209"/>
      <c r="AP1138" s="407"/>
      <c r="AQ1138" s="407"/>
      <c r="BK1138" s="407"/>
      <c r="BY1138" s="407"/>
      <c r="BZ1138" s="407"/>
      <c r="CA1138" s="407"/>
      <c r="CB1138" s="407"/>
      <c r="CC1138" s="407"/>
      <c r="CD1138" s="407"/>
      <c r="CE1138" s="407"/>
      <c r="CF1138" s="407"/>
    </row>
    <row r="1139" spans="1:84" s="627" customFormat="1" x14ac:dyDescent="0.3">
      <c r="A1139" s="407"/>
      <c r="B1139" s="401"/>
      <c r="C1139" s="330"/>
      <c r="D1139" s="209"/>
      <c r="E1139" s="209"/>
      <c r="F1139" s="209"/>
      <c r="G1139" s="209"/>
      <c r="H1139" s="209"/>
      <c r="I1139" s="209"/>
      <c r="AP1139" s="407"/>
      <c r="AQ1139" s="407"/>
      <c r="BK1139" s="407"/>
      <c r="BY1139" s="407"/>
      <c r="BZ1139" s="407"/>
      <c r="CA1139" s="407"/>
      <c r="CB1139" s="407"/>
      <c r="CC1139" s="407"/>
      <c r="CD1139" s="407"/>
      <c r="CE1139" s="407"/>
      <c r="CF1139" s="407"/>
    </row>
    <row r="1140" spans="1:84" s="627" customFormat="1" x14ac:dyDescent="0.3">
      <c r="A1140" s="407"/>
      <c r="B1140" s="401"/>
      <c r="C1140" s="330"/>
      <c r="D1140" s="209"/>
      <c r="E1140" s="209"/>
      <c r="F1140" s="209"/>
      <c r="G1140" s="209"/>
      <c r="H1140" s="209"/>
      <c r="I1140" s="209"/>
      <c r="AP1140" s="407"/>
      <c r="AQ1140" s="407"/>
      <c r="BK1140" s="407"/>
      <c r="BY1140" s="407"/>
      <c r="BZ1140" s="407"/>
      <c r="CA1140" s="407"/>
      <c r="CB1140" s="407"/>
      <c r="CC1140" s="407"/>
      <c r="CD1140" s="407"/>
      <c r="CE1140" s="407"/>
      <c r="CF1140" s="407"/>
    </row>
    <row r="1141" spans="1:84" s="627" customFormat="1" x14ac:dyDescent="0.3">
      <c r="A1141" s="407"/>
      <c r="B1141" s="401"/>
      <c r="C1141" s="330"/>
      <c r="D1141" s="209"/>
      <c r="E1141" s="209"/>
      <c r="F1141" s="209"/>
      <c r="G1141" s="209"/>
      <c r="H1141" s="209"/>
      <c r="I1141" s="209"/>
      <c r="AP1141" s="407"/>
      <c r="AQ1141" s="407"/>
      <c r="BK1141" s="407"/>
      <c r="BY1141" s="407"/>
      <c r="BZ1141" s="407"/>
      <c r="CA1141" s="407"/>
      <c r="CB1141" s="407"/>
      <c r="CC1141" s="407"/>
      <c r="CD1141" s="407"/>
      <c r="CE1141" s="407"/>
      <c r="CF1141" s="407"/>
    </row>
    <row r="1142" spans="1:84" s="627" customFormat="1" x14ac:dyDescent="0.3">
      <c r="A1142" s="407"/>
      <c r="B1142" s="401"/>
      <c r="C1142" s="330"/>
      <c r="D1142" s="209"/>
      <c r="E1142" s="209"/>
      <c r="F1142" s="209"/>
      <c r="G1142" s="209"/>
      <c r="H1142" s="209"/>
      <c r="I1142" s="209"/>
      <c r="AP1142" s="407"/>
      <c r="AQ1142" s="407"/>
      <c r="BK1142" s="407"/>
      <c r="BY1142" s="407"/>
      <c r="BZ1142" s="407"/>
      <c r="CA1142" s="407"/>
      <c r="CB1142" s="407"/>
      <c r="CC1142" s="407"/>
      <c r="CD1142" s="407"/>
      <c r="CE1142" s="407"/>
      <c r="CF1142" s="407"/>
    </row>
    <row r="1143" spans="1:84" s="627" customFormat="1" x14ac:dyDescent="0.3">
      <c r="A1143" s="407"/>
      <c r="B1143" s="401"/>
      <c r="C1143" s="330"/>
      <c r="D1143" s="209"/>
      <c r="E1143" s="209"/>
      <c r="F1143" s="209"/>
      <c r="G1143" s="209"/>
      <c r="H1143" s="209"/>
      <c r="I1143" s="209"/>
      <c r="AP1143" s="407"/>
      <c r="AQ1143" s="407"/>
      <c r="BK1143" s="407"/>
      <c r="BY1143" s="407"/>
      <c r="BZ1143" s="407"/>
      <c r="CA1143" s="407"/>
      <c r="CB1143" s="407"/>
      <c r="CC1143" s="407"/>
      <c r="CD1143" s="407"/>
      <c r="CE1143" s="407"/>
      <c r="CF1143" s="407"/>
    </row>
    <row r="1144" spans="1:84" s="627" customFormat="1" x14ac:dyDescent="0.3">
      <c r="A1144" s="407"/>
      <c r="B1144" s="401"/>
      <c r="C1144" s="330"/>
      <c r="D1144" s="209"/>
      <c r="E1144" s="209"/>
      <c r="F1144" s="209"/>
      <c r="G1144" s="209"/>
      <c r="H1144" s="209"/>
      <c r="I1144" s="209"/>
      <c r="AP1144" s="407"/>
      <c r="AQ1144" s="407"/>
      <c r="BK1144" s="407"/>
      <c r="BY1144" s="407"/>
      <c r="BZ1144" s="407"/>
      <c r="CA1144" s="407"/>
      <c r="CB1144" s="407"/>
      <c r="CC1144" s="407"/>
      <c r="CD1144" s="407"/>
      <c r="CE1144" s="407"/>
      <c r="CF1144" s="407"/>
    </row>
    <row r="1145" spans="1:84" s="627" customFormat="1" x14ac:dyDescent="0.3">
      <c r="A1145" s="407"/>
      <c r="B1145" s="401"/>
      <c r="C1145" s="330"/>
      <c r="D1145" s="209"/>
      <c r="E1145" s="209"/>
      <c r="F1145" s="209"/>
      <c r="G1145" s="209"/>
      <c r="H1145" s="209"/>
      <c r="I1145" s="209"/>
      <c r="AP1145" s="407"/>
      <c r="AQ1145" s="407"/>
      <c r="BK1145" s="407"/>
      <c r="BY1145" s="407"/>
      <c r="BZ1145" s="407"/>
      <c r="CA1145" s="407"/>
      <c r="CB1145" s="407"/>
      <c r="CC1145" s="407"/>
      <c r="CD1145" s="407"/>
      <c r="CE1145" s="407"/>
      <c r="CF1145" s="407"/>
    </row>
    <row r="1146" spans="1:84" s="627" customFormat="1" x14ac:dyDescent="0.3">
      <c r="A1146" s="407"/>
      <c r="B1146" s="401"/>
      <c r="C1146" s="330"/>
      <c r="D1146" s="209"/>
      <c r="E1146" s="209"/>
      <c r="F1146" s="209"/>
      <c r="G1146" s="209"/>
      <c r="H1146" s="209"/>
      <c r="I1146" s="209"/>
      <c r="AP1146" s="407"/>
      <c r="AQ1146" s="407"/>
      <c r="BK1146" s="407"/>
      <c r="BY1146" s="407"/>
      <c r="BZ1146" s="407"/>
      <c r="CA1146" s="407"/>
      <c r="CB1146" s="407"/>
      <c r="CC1146" s="407"/>
      <c r="CD1146" s="407"/>
      <c r="CE1146" s="407"/>
      <c r="CF1146" s="407"/>
    </row>
    <row r="1147" spans="1:84" s="627" customFormat="1" x14ac:dyDescent="0.3">
      <c r="A1147" s="407"/>
      <c r="B1147" s="401"/>
      <c r="C1147" s="330"/>
      <c r="D1147" s="209"/>
      <c r="E1147" s="209"/>
      <c r="F1147" s="209"/>
      <c r="G1147" s="209"/>
      <c r="H1147" s="209"/>
      <c r="I1147" s="209"/>
      <c r="AP1147" s="407"/>
      <c r="AQ1147" s="407"/>
      <c r="BK1147" s="407"/>
      <c r="BY1147" s="407"/>
      <c r="BZ1147" s="407"/>
      <c r="CA1147" s="407"/>
      <c r="CB1147" s="407"/>
      <c r="CC1147" s="407"/>
      <c r="CD1147" s="407"/>
      <c r="CE1147" s="407"/>
      <c r="CF1147" s="407"/>
    </row>
    <row r="1148" spans="1:84" s="627" customFormat="1" x14ac:dyDescent="0.3">
      <c r="A1148" s="407"/>
      <c r="B1148" s="401"/>
      <c r="C1148" s="330"/>
      <c r="D1148" s="209"/>
      <c r="E1148" s="209"/>
      <c r="F1148" s="209"/>
      <c r="G1148" s="209"/>
      <c r="H1148" s="209"/>
      <c r="I1148" s="209"/>
      <c r="AP1148" s="407"/>
      <c r="AQ1148" s="407"/>
      <c r="BK1148" s="407"/>
      <c r="BY1148" s="407"/>
      <c r="BZ1148" s="407"/>
      <c r="CA1148" s="407"/>
      <c r="CB1148" s="407"/>
      <c r="CC1148" s="407"/>
      <c r="CD1148" s="407"/>
      <c r="CE1148" s="407"/>
      <c r="CF1148" s="407"/>
    </row>
    <row r="1149" spans="1:84" s="627" customFormat="1" x14ac:dyDescent="0.3">
      <c r="A1149" s="407"/>
      <c r="B1149" s="401"/>
      <c r="C1149" s="330"/>
      <c r="D1149" s="209"/>
      <c r="E1149" s="209"/>
      <c r="F1149" s="209"/>
      <c r="G1149" s="209"/>
      <c r="H1149" s="209"/>
      <c r="I1149" s="209"/>
      <c r="AP1149" s="407"/>
      <c r="AQ1149" s="407"/>
      <c r="BK1149" s="407"/>
      <c r="BY1149" s="407"/>
      <c r="BZ1149" s="407"/>
      <c r="CA1149" s="407"/>
      <c r="CB1149" s="407"/>
      <c r="CC1149" s="407"/>
      <c r="CD1149" s="407"/>
      <c r="CE1149" s="407"/>
      <c r="CF1149" s="407"/>
    </row>
    <row r="1150" spans="1:84" s="627" customFormat="1" x14ac:dyDescent="0.3">
      <c r="A1150" s="407"/>
      <c r="B1150" s="401"/>
      <c r="C1150" s="330"/>
      <c r="D1150" s="209"/>
      <c r="E1150" s="209"/>
      <c r="F1150" s="209"/>
      <c r="G1150" s="209"/>
      <c r="H1150" s="209"/>
      <c r="I1150" s="209"/>
      <c r="AP1150" s="407"/>
      <c r="AQ1150" s="407"/>
      <c r="BK1150" s="407"/>
      <c r="BY1150" s="407"/>
      <c r="BZ1150" s="407"/>
      <c r="CA1150" s="407"/>
      <c r="CB1150" s="407"/>
      <c r="CC1150" s="407"/>
      <c r="CD1150" s="407"/>
      <c r="CE1150" s="407"/>
      <c r="CF1150" s="407"/>
    </row>
    <row r="1151" spans="1:84" s="627" customFormat="1" x14ac:dyDescent="0.3">
      <c r="A1151" s="407"/>
      <c r="B1151" s="401"/>
      <c r="C1151" s="330"/>
      <c r="D1151" s="209"/>
      <c r="E1151" s="209"/>
      <c r="F1151" s="209"/>
      <c r="G1151" s="209"/>
      <c r="H1151" s="209"/>
      <c r="I1151" s="209"/>
      <c r="AP1151" s="407"/>
      <c r="AQ1151" s="407"/>
      <c r="BK1151" s="407"/>
      <c r="BY1151" s="407"/>
      <c r="BZ1151" s="407"/>
      <c r="CA1151" s="407"/>
      <c r="CB1151" s="407"/>
      <c r="CC1151" s="407"/>
      <c r="CD1151" s="407"/>
      <c r="CE1151" s="407"/>
      <c r="CF1151" s="407"/>
    </row>
    <row r="1152" spans="1:84" s="627" customFormat="1" x14ac:dyDescent="0.3">
      <c r="A1152" s="407"/>
      <c r="B1152" s="401"/>
      <c r="C1152" s="330"/>
      <c r="D1152" s="209"/>
      <c r="E1152" s="209"/>
      <c r="F1152" s="209"/>
      <c r="G1152" s="209"/>
      <c r="H1152" s="209"/>
      <c r="I1152" s="209"/>
      <c r="AP1152" s="407"/>
      <c r="AQ1152" s="407"/>
      <c r="BK1152" s="407"/>
      <c r="BY1152" s="407"/>
      <c r="BZ1152" s="407"/>
      <c r="CA1152" s="407"/>
      <c r="CB1152" s="407"/>
      <c r="CC1152" s="407"/>
      <c r="CD1152" s="407"/>
      <c r="CE1152" s="407"/>
      <c r="CF1152" s="407"/>
    </row>
    <row r="1153" spans="1:84" s="627" customFormat="1" x14ac:dyDescent="0.3">
      <c r="A1153" s="407"/>
      <c r="B1153" s="401"/>
      <c r="C1153" s="330"/>
      <c r="D1153" s="209"/>
      <c r="E1153" s="209"/>
      <c r="F1153" s="209"/>
      <c r="G1153" s="209"/>
      <c r="H1153" s="209"/>
      <c r="I1153" s="209"/>
      <c r="AP1153" s="407"/>
      <c r="AQ1153" s="407"/>
      <c r="BK1153" s="407"/>
      <c r="BY1153" s="407"/>
      <c r="BZ1153" s="407"/>
      <c r="CA1153" s="407"/>
      <c r="CB1153" s="407"/>
      <c r="CC1153" s="407"/>
      <c r="CD1153" s="407"/>
      <c r="CE1153" s="407"/>
      <c r="CF1153" s="407"/>
    </row>
    <row r="1154" spans="1:84" s="627" customFormat="1" x14ac:dyDescent="0.3">
      <c r="A1154" s="407"/>
      <c r="B1154" s="401"/>
      <c r="C1154" s="330"/>
      <c r="D1154" s="209"/>
      <c r="E1154" s="209"/>
      <c r="F1154" s="209"/>
      <c r="G1154" s="209"/>
      <c r="H1154" s="209"/>
      <c r="I1154" s="209"/>
      <c r="AP1154" s="407"/>
      <c r="AQ1154" s="407"/>
      <c r="BK1154" s="407"/>
      <c r="BY1154" s="407"/>
      <c r="BZ1154" s="407"/>
      <c r="CA1154" s="407"/>
      <c r="CB1154" s="407"/>
      <c r="CC1154" s="407"/>
      <c r="CD1154" s="407"/>
      <c r="CE1154" s="407"/>
      <c r="CF1154" s="407"/>
    </row>
    <row r="1155" spans="1:84" s="627" customFormat="1" x14ac:dyDescent="0.3">
      <c r="A1155" s="407"/>
      <c r="B1155" s="401"/>
      <c r="C1155" s="330"/>
      <c r="D1155" s="209"/>
      <c r="E1155" s="209"/>
      <c r="F1155" s="209"/>
      <c r="G1155" s="209"/>
      <c r="H1155" s="209"/>
      <c r="I1155" s="209"/>
      <c r="AP1155" s="407"/>
      <c r="AQ1155" s="407"/>
      <c r="BK1155" s="407"/>
      <c r="BY1155" s="407"/>
      <c r="BZ1155" s="407"/>
      <c r="CA1155" s="407"/>
      <c r="CB1155" s="407"/>
      <c r="CC1155" s="407"/>
      <c r="CD1155" s="407"/>
      <c r="CE1155" s="407"/>
      <c r="CF1155" s="407"/>
    </row>
    <row r="1156" spans="1:84" s="627" customFormat="1" x14ac:dyDescent="0.3">
      <c r="A1156" s="407"/>
      <c r="B1156" s="401"/>
      <c r="C1156" s="330"/>
      <c r="D1156" s="209"/>
      <c r="E1156" s="209"/>
      <c r="F1156" s="209"/>
      <c r="G1156" s="209"/>
      <c r="H1156" s="209"/>
      <c r="I1156" s="209"/>
      <c r="AP1156" s="407"/>
      <c r="AQ1156" s="407"/>
      <c r="BK1156" s="407"/>
      <c r="BY1156" s="407"/>
      <c r="BZ1156" s="407"/>
      <c r="CA1156" s="407"/>
      <c r="CB1156" s="407"/>
      <c r="CC1156" s="407"/>
      <c r="CD1156" s="407"/>
      <c r="CE1156" s="407"/>
      <c r="CF1156" s="407"/>
    </row>
    <row r="1157" spans="1:84" s="627" customFormat="1" x14ac:dyDescent="0.3">
      <c r="A1157" s="407"/>
      <c r="B1157" s="401"/>
      <c r="C1157" s="330"/>
      <c r="D1157" s="209"/>
      <c r="E1157" s="209"/>
      <c r="F1157" s="209"/>
      <c r="G1157" s="209"/>
      <c r="H1157" s="209"/>
      <c r="I1157" s="209"/>
      <c r="AP1157" s="407"/>
      <c r="AQ1157" s="407"/>
      <c r="BK1157" s="407"/>
      <c r="BY1157" s="407"/>
      <c r="BZ1157" s="407"/>
      <c r="CA1157" s="407"/>
      <c r="CB1157" s="407"/>
      <c r="CC1157" s="407"/>
      <c r="CD1157" s="407"/>
      <c r="CE1157" s="407"/>
      <c r="CF1157" s="407"/>
    </row>
    <row r="1158" spans="1:84" s="627" customFormat="1" x14ac:dyDescent="0.3">
      <c r="A1158" s="407"/>
      <c r="B1158" s="401"/>
      <c r="C1158" s="330"/>
      <c r="D1158" s="209"/>
      <c r="E1158" s="209"/>
      <c r="F1158" s="209"/>
      <c r="G1158" s="209"/>
      <c r="H1158" s="209"/>
      <c r="I1158" s="209"/>
      <c r="AP1158" s="407"/>
      <c r="AQ1158" s="407"/>
      <c r="BK1158" s="407"/>
      <c r="BY1158" s="407"/>
      <c r="BZ1158" s="407"/>
      <c r="CA1158" s="407"/>
      <c r="CB1158" s="407"/>
      <c r="CC1158" s="407"/>
      <c r="CD1158" s="407"/>
      <c r="CE1158" s="407"/>
      <c r="CF1158" s="407"/>
    </row>
    <row r="1159" spans="1:84" s="627" customFormat="1" x14ac:dyDescent="0.3">
      <c r="A1159" s="407"/>
      <c r="B1159" s="401"/>
      <c r="C1159" s="330"/>
      <c r="D1159" s="209"/>
      <c r="E1159" s="209"/>
      <c r="F1159" s="209"/>
      <c r="G1159" s="209"/>
      <c r="H1159" s="209"/>
      <c r="I1159" s="209"/>
      <c r="AP1159" s="407"/>
      <c r="AQ1159" s="407"/>
      <c r="BK1159" s="407"/>
      <c r="BY1159" s="407"/>
      <c r="BZ1159" s="407"/>
      <c r="CA1159" s="407"/>
      <c r="CB1159" s="407"/>
      <c r="CC1159" s="407"/>
      <c r="CD1159" s="407"/>
      <c r="CE1159" s="407"/>
      <c r="CF1159" s="407"/>
    </row>
    <row r="1160" spans="1:84" s="627" customFormat="1" x14ac:dyDescent="0.3">
      <c r="A1160" s="407"/>
      <c r="B1160" s="401"/>
      <c r="C1160" s="330"/>
      <c r="D1160" s="209"/>
      <c r="E1160" s="209"/>
      <c r="F1160" s="209"/>
      <c r="G1160" s="209"/>
      <c r="H1160" s="209"/>
      <c r="I1160" s="209"/>
      <c r="AP1160" s="407"/>
      <c r="AQ1160" s="407"/>
      <c r="BK1160" s="407"/>
      <c r="BY1160" s="407"/>
      <c r="BZ1160" s="407"/>
      <c r="CA1160" s="407"/>
      <c r="CB1160" s="407"/>
      <c r="CC1160" s="407"/>
      <c r="CD1160" s="407"/>
      <c r="CE1160" s="407"/>
      <c r="CF1160" s="407"/>
    </row>
    <row r="1161" spans="1:84" s="627" customFormat="1" x14ac:dyDescent="0.3">
      <c r="A1161" s="407"/>
      <c r="B1161" s="401"/>
      <c r="C1161" s="330"/>
      <c r="D1161" s="209"/>
      <c r="E1161" s="209"/>
      <c r="F1161" s="209"/>
      <c r="G1161" s="209"/>
      <c r="H1161" s="209"/>
      <c r="I1161" s="209"/>
      <c r="AP1161" s="407"/>
      <c r="AQ1161" s="407"/>
      <c r="BK1161" s="407"/>
      <c r="BY1161" s="407"/>
      <c r="BZ1161" s="407"/>
      <c r="CA1161" s="407"/>
      <c r="CB1161" s="407"/>
      <c r="CC1161" s="407"/>
      <c r="CD1161" s="407"/>
      <c r="CE1161" s="407"/>
      <c r="CF1161" s="407"/>
    </row>
    <row r="1162" spans="1:84" s="627" customFormat="1" x14ac:dyDescent="0.3">
      <c r="A1162" s="407"/>
      <c r="B1162" s="401"/>
      <c r="C1162" s="330"/>
      <c r="D1162" s="209"/>
      <c r="E1162" s="209"/>
      <c r="F1162" s="209"/>
      <c r="G1162" s="209"/>
      <c r="H1162" s="209"/>
      <c r="I1162" s="209"/>
      <c r="AP1162" s="407"/>
      <c r="AQ1162" s="407"/>
      <c r="BK1162" s="407"/>
      <c r="BY1162" s="407"/>
      <c r="BZ1162" s="407"/>
      <c r="CA1162" s="407"/>
      <c r="CB1162" s="407"/>
      <c r="CC1162" s="407"/>
      <c r="CD1162" s="407"/>
      <c r="CE1162" s="407"/>
      <c r="CF1162" s="407"/>
    </row>
    <row r="1163" spans="1:84" s="627" customFormat="1" x14ac:dyDescent="0.3">
      <c r="A1163" s="407"/>
      <c r="B1163" s="401"/>
      <c r="C1163" s="330"/>
      <c r="D1163" s="209"/>
      <c r="E1163" s="209"/>
      <c r="F1163" s="209"/>
      <c r="G1163" s="209"/>
      <c r="H1163" s="209"/>
      <c r="I1163" s="209"/>
      <c r="AP1163" s="407"/>
      <c r="AQ1163" s="407"/>
      <c r="BK1163" s="407"/>
      <c r="BY1163" s="407"/>
      <c r="BZ1163" s="407"/>
      <c r="CA1163" s="407"/>
      <c r="CB1163" s="407"/>
      <c r="CC1163" s="407"/>
      <c r="CD1163" s="407"/>
      <c r="CE1163" s="407"/>
      <c r="CF1163" s="407"/>
    </row>
    <row r="1164" spans="1:84" s="627" customFormat="1" x14ac:dyDescent="0.3">
      <c r="A1164" s="407"/>
      <c r="B1164" s="401"/>
      <c r="C1164" s="330"/>
      <c r="D1164" s="209"/>
      <c r="E1164" s="209"/>
      <c r="F1164" s="209"/>
      <c r="G1164" s="209"/>
      <c r="H1164" s="209"/>
      <c r="I1164" s="209"/>
      <c r="AP1164" s="407"/>
      <c r="AQ1164" s="407"/>
      <c r="BK1164" s="407"/>
      <c r="BY1164" s="407"/>
      <c r="BZ1164" s="407"/>
      <c r="CA1164" s="407"/>
      <c r="CB1164" s="407"/>
      <c r="CC1164" s="407"/>
      <c r="CD1164" s="407"/>
      <c r="CE1164" s="407"/>
      <c r="CF1164" s="407"/>
    </row>
    <row r="1165" spans="1:84" s="627" customFormat="1" x14ac:dyDescent="0.3">
      <c r="A1165" s="407"/>
      <c r="B1165" s="401"/>
      <c r="C1165" s="330"/>
      <c r="D1165" s="209"/>
      <c r="E1165" s="209"/>
      <c r="F1165" s="209"/>
      <c r="G1165" s="209"/>
      <c r="H1165" s="209"/>
      <c r="I1165" s="209"/>
      <c r="AP1165" s="407"/>
      <c r="AQ1165" s="407"/>
      <c r="BK1165" s="407"/>
      <c r="BY1165" s="407"/>
      <c r="BZ1165" s="407"/>
      <c r="CA1165" s="407"/>
      <c r="CB1165" s="407"/>
      <c r="CC1165" s="407"/>
      <c r="CD1165" s="407"/>
      <c r="CE1165" s="407"/>
      <c r="CF1165" s="407"/>
    </row>
    <row r="1166" spans="1:84" s="627" customFormat="1" x14ac:dyDescent="0.3">
      <c r="A1166" s="407"/>
      <c r="B1166" s="401"/>
      <c r="C1166" s="330"/>
      <c r="D1166" s="209"/>
      <c r="E1166" s="209"/>
      <c r="F1166" s="209"/>
      <c r="G1166" s="209"/>
      <c r="H1166" s="209"/>
      <c r="I1166" s="209"/>
      <c r="AP1166" s="407"/>
      <c r="AQ1166" s="407"/>
      <c r="BK1166" s="407"/>
      <c r="BY1166" s="407"/>
      <c r="BZ1166" s="407"/>
      <c r="CA1166" s="407"/>
      <c r="CB1166" s="407"/>
      <c r="CC1166" s="407"/>
      <c r="CD1166" s="407"/>
      <c r="CE1166" s="407"/>
      <c r="CF1166" s="407"/>
    </row>
    <row r="1167" spans="1:84" s="627" customFormat="1" x14ac:dyDescent="0.3">
      <c r="A1167" s="407"/>
      <c r="B1167" s="401"/>
      <c r="C1167" s="330"/>
      <c r="D1167" s="209"/>
      <c r="E1167" s="209"/>
      <c r="F1167" s="209"/>
      <c r="G1167" s="209"/>
      <c r="H1167" s="209"/>
      <c r="I1167" s="209"/>
      <c r="AP1167" s="407"/>
      <c r="AQ1167" s="407"/>
      <c r="BK1167" s="407"/>
      <c r="BY1167" s="407"/>
      <c r="BZ1167" s="407"/>
      <c r="CA1167" s="407"/>
      <c r="CB1167" s="407"/>
      <c r="CC1167" s="407"/>
      <c r="CD1167" s="407"/>
      <c r="CE1167" s="407"/>
      <c r="CF1167" s="407"/>
    </row>
    <row r="1168" spans="1:84" s="627" customFormat="1" x14ac:dyDescent="0.3">
      <c r="A1168" s="407"/>
      <c r="B1168" s="401"/>
      <c r="C1168" s="330"/>
      <c r="D1168" s="209"/>
      <c r="E1168" s="209"/>
      <c r="F1168" s="209"/>
      <c r="G1168" s="209"/>
      <c r="H1168" s="209"/>
      <c r="I1168" s="209"/>
      <c r="AP1168" s="407"/>
      <c r="AQ1168" s="407"/>
      <c r="BK1168" s="407"/>
      <c r="BY1168" s="407"/>
      <c r="BZ1168" s="407"/>
      <c r="CA1168" s="407"/>
      <c r="CB1168" s="407"/>
      <c r="CC1168" s="407"/>
      <c r="CD1168" s="407"/>
      <c r="CE1168" s="407"/>
      <c r="CF1168" s="407"/>
    </row>
    <row r="1169" spans="1:84" s="627" customFormat="1" x14ac:dyDescent="0.3">
      <c r="A1169" s="407"/>
      <c r="B1169" s="401"/>
      <c r="C1169" s="330"/>
      <c r="D1169" s="209"/>
      <c r="E1169" s="209"/>
      <c r="F1169" s="209"/>
      <c r="G1169" s="209"/>
      <c r="H1169" s="209"/>
      <c r="I1169" s="209"/>
      <c r="AP1169" s="407"/>
      <c r="AQ1169" s="407"/>
      <c r="BK1169" s="407"/>
      <c r="BY1169" s="407"/>
      <c r="BZ1169" s="407"/>
      <c r="CA1169" s="407"/>
      <c r="CB1169" s="407"/>
      <c r="CC1169" s="407"/>
      <c r="CD1169" s="407"/>
      <c r="CE1169" s="407"/>
      <c r="CF1169" s="407"/>
    </row>
    <row r="1170" spans="1:84" s="627" customFormat="1" x14ac:dyDescent="0.3">
      <c r="A1170" s="407"/>
      <c r="B1170" s="401"/>
      <c r="C1170" s="330"/>
      <c r="D1170" s="209"/>
      <c r="E1170" s="209"/>
      <c r="F1170" s="209"/>
      <c r="G1170" s="209"/>
      <c r="H1170" s="209"/>
      <c r="I1170" s="209"/>
      <c r="AP1170" s="407"/>
      <c r="AQ1170" s="407"/>
      <c r="BK1170" s="407"/>
      <c r="BY1170" s="407"/>
      <c r="BZ1170" s="407"/>
      <c r="CA1170" s="407"/>
      <c r="CB1170" s="407"/>
      <c r="CC1170" s="407"/>
      <c r="CD1170" s="407"/>
      <c r="CE1170" s="407"/>
      <c r="CF1170" s="407"/>
    </row>
    <row r="1171" spans="1:84" s="627" customFormat="1" x14ac:dyDescent="0.3">
      <c r="A1171" s="407"/>
      <c r="B1171" s="401"/>
      <c r="C1171" s="330"/>
      <c r="D1171" s="209"/>
      <c r="E1171" s="209"/>
      <c r="F1171" s="209"/>
      <c r="G1171" s="209"/>
      <c r="H1171" s="209"/>
      <c r="I1171" s="209"/>
      <c r="AP1171" s="407"/>
      <c r="AQ1171" s="407"/>
      <c r="BK1171" s="407"/>
      <c r="BY1171" s="407"/>
      <c r="BZ1171" s="407"/>
      <c r="CA1171" s="407"/>
      <c r="CB1171" s="407"/>
      <c r="CC1171" s="407"/>
      <c r="CD1171" s="407"/>
      <c r="CE1171" s="407"/>
      <c r="CF1171" s="407"/>
    </row>
    <row r="1172" spans="1:84" s="627" customFormat="1" x14ac:dyDescent="0.3">
      <c r="A1172" s="407"/>
      <c r="B1172" s="401"/>
      <c r="C1172" s="330"/>
      <c r="D1172" s="209"/>
      <c r="E1172" s="209"/>
      <c r="F1172" s="209"/>
      <c r="G1172" s="209"/>
      <c r="H1172" s="209"/>
      <c r="I1172" s="209"/>
      <c r="AP1172" s="407"/>
      <c r="AQ1172" s="407"/>
      <c r="BK1172" s="407"/>
      <c r="BY1172" s="407"/>
      <c r="BZ1172" s="407"/>
      <c r="CA1172" s="407"/>
      <c r="CB1172" s="407"/>
      <c r="CC1172" s="407"/>
      <c r="CD1172" s="407"/>
      <c r="CE1172" s="407"/>
      <c r="CF1172" s="407"/>
    </row>
    <row r="1173" spans="1:84" s="627" customFormat="1" x14ac:dyDescent="0.3">
      <c r="A1173" s="407"/>
      <c r="B1173" s="401"/>
      <c r="C1173" s="330"/>
      <c r="D1173" s="209"/>
      <c r="E1173" s="209"/>
      <c r="F1173" s="209"/>
      <c r="G1173" s="209"/>
      <c r="H1173" s="209"/>
      <c r="I1173" s="209"/>
      <c r="AP1173" s="407"/>
      <c r="AQ1173" s="407"/>
      <c r="BK1173" s="407"/>
      <c r="BY1173" s="407"/>
      <c r="BZ1173" s="407"/>
      <c r="CA1173" s="407"/>
      <c r="CB1173" s="407"/>
      <c r="CC1173" s="407"/>
      <c r="CD1173" s="407"/>
      <c r="CE1173" s="407"/>
      <c r="CF1173" s="407"/>
    </row>
    <row r="1174" spans="1:84" s="627" customFormat="1" x14ac:dyDescent="0.3">
      <c r="A1174" s="407"/>
      <c r="B1174" s="401"/>
      <c r="C1174" s="330"/>
      <c r="D1174" s="209"/>
      <c r="E1174" s="209"/>
      <c r="F1174" s="209"/>
      <c r="G1174" s="209"/>
      <c r="H1174" s="209"/>
      <c r="I1174" s="209"/>
      <c r="AP1174" s="407"/>
      <c r="AQ1174" s="407"/>
      <c r="BK1174" s="407"/>
      <c r="BY1174" s="407"/>
      <c r="BZ1174" s="407"/>
      <c r="CA1174" s="407"/>
      <c r="CB1174" s="407"/>
      <c r="CC1174" s="407"/>
      <c r="CD1174" s="407"/>
      <c r="CE1174" s="407"/>
      <c r="CF1174" s="407"/>
    </row>
    <row r="1175" spans="1:84" s="627" customFormat="1" x14ac:dyDescent="0.3">
      <c r="A1175" s="407"/>
      <c r="B1175" s="401"/>
      <c r="C1175" s="330"/>
      <c r="D1175" s="209"/>
      <c r="E1175" s="209"/>
      <c r="F1175" s="209"/>
      <c r="G1175" s="209"/>
      <c r="H1175" s="209"/>
      <c r="I1175" s="209"/>
      <c r="AP1175" s="407"/>
      <c r="AQ1175" s="407"/>
      <c r="BK1175" s="407"/>
      <c r="BY1175" s="407"/>
      <c r="BZ1175" s="407"/>
      <c r="CA1175" s="407"/>
      <c r="CB1175" s="407"/>
      <c r="CC1175" s="407"/>
      <c r="CD1175" s="407"/>
      <c r="CE1175" s="407"/>
      <c r="CF1175" s="407"/>
    </row>
    <row r="1176" spans="1:84" s="627" customFormat="1" x14ac:dyDescent="0.3">
      <c r="A1176" s="407"/>
      <c r="B1176" s="401"/>
      <c r="C1176" s="330"/>
      <c r="D1176" s="209"/>
      <c r="E1176" s="209"/>
      <c r="F1176" s="209"/>
      <c r="G1176" s="209"/>
      <c r="H1176" s="209"/>
      <c r="I1176" s="209"/>
      <c r="AP1176" s="407"/>
      <c r="AQ1176" s="407"/>
      <c r="BK1176" s="407"/>
      <c r="BY1176" s="407"/>
      <c r="BZ1176" s="407"/>
      <c r="CA1176" s="407"/>
      <c r="CB1176" s="407"/>
      <c r="CC1176" s="407"/>
      <c r="CD1176" s="407"/>
      <c r="CE1176" s="407"/>
      <c r="CF1176" s="407"/>
    </row>
    <row r="1177" spans="1:84" s="627" customFormat="1" x14ac:dyDescent="0.3">
      <c r="A1177" s="407"/>
      <c r="B1177" s="401"/>
      <c r="C1177" s="330"/>
      <c r="D1177" s="209"/>
      <c r="E1177" s="209"/>
      <c r="F1177" s="209"/>
      <c r="G1177" s="209"/>
      <c r="H1177" s="209"/>
      <c r="I1177" s="209"/>
      <c r="AP1177" s="407"/>
      <c r="AQ1177" s="407"/>
      <c r="BK1177" s="407"/>
      <c r="BY1177" s="407"/>
      <c r="BZ1177" s="407"/>
      <c r="CA1177" s="407"/>
      <c r="CB1177" s="407"/>
      <c r="CC1177" s="407"/>
      <c r="CD1177" s="407"/>
      <c r="CE1177" s="407"/>
      <c r="CF1177" s="407"/>
    </row>
    <row r="1178" spans="1:84" s="627" customFormat="1" x14ac:dyDescent="0.3">
      <c r="A1178" s="407"/>
      <c r="B1178" s="401"/>
      <c r="C1178" s="330"/>
      <c r="D1178" s="209"/>
      <c r="E1178" s="209"/>
      <c r="F1178" s="209"/>
      <c r="G1178" s="209"/>
      <c r="H1178" s="209"/>
      <c r="I1178" s="209"/>
      <c r="AP1178" s="407"/>
      <c r="AQ1178" s="407"/>
      <c r="BK1178" s="407"/>
      <c r="BY1178" s="407"/>
      <c r="BZ1178" s="407"/>
      <c r="CA1178" s="407"/>
      <c r="CB1178" s="407"/>
      <c r="CC1178" s="407"/>
      <c r="CD1178" s="407"/>
      <c r="CE1178" s="407"/>
      <c r="CF1178" s="407"/>
    </row>
    <row r="1179" spans="1:84" s="627" customFormat="1" x14ac:dyDescent="0.3">
      <c r="A1179" s="407"/>
      <c r="B1179" s="401"/>
      <c r="C1179" s="330"/>
      <c r="D1179" s="209"/>
      <c r="E1179" s="209"/>
      <c r="F1179" s="209"/>
      <c r="G1179" s="209"/>
      <c r="H1179" s="209"/>
      <c r="I1179" s="209"/>
      <c r="AP1179" s="407"/>
      <c r="AQ1179" s="407"/>
      <c r="BK1179" s="407"/>
      <c r="BY1179" s="407"/>
      <c r="BZ1179" s="407"/>
      <c r="CA1179" s="407"/>
      <c r="CB1179" s="407"/>
      <c r="CC1179" s="407"/>
      <c r="CD1179" s="407"/>
      <c r="CE1179" s="407"/>
      <c r="CF1179" s="407"/>
    </row>
    <row r="1180" spans="1:84" s="627" customFormat="1" x14ac:dyDescent="0.3">
      <c r="A1180" s="407"/>
      <c r="B1180" s="401"/>
      <c r="C1180" s="330"/>
      <c r="D1180" s="209"/>
      <c r="E1180" s="209"/>
      <c r="F1180" s="209"/>
      <c r="G1180" s="209"/>
      <c r="H1180" s="209"/>
      <c r="I1180" s="209"/>
      <c r="AP1180" s="407"/>
      <c r="AQ1180" s="407"/>
      <c r="BK1180" s="407"/>
      <c r="BY1180" s="407"/>
      <c r="BZ1180" s="407"/>
      <c r="CA1180" s="407"/>
      <c r="CB1180" s="407"/>
      <c r="CC1180" s="407"/>
      <c r="CD1180" s="407"/>
      <c r="CE1180" s="407"/>
      <c r="CF1180" s="407"/>
    </row>
    <row r="1181" spans="1:84" s="627" customFormat="1" x14ac:dyDescent="0.3">
      <c r="A1181" s="407"/>
      <c r="B1181" s="401"/>
      <c r="C1181" s="330"/>
      <c r="D1181" s="209"/>
      <c r="E1181" s="209"/>
      <c r="F1181" s="209"/>
      <c r="G1181" s="209"/>
      <c r="H1181" s="209"/>
      <c r="I1181" s="209"/>
      <c r="AP1181" s="407"/>
      <c r="AQ1181" s="407"/>
      <c r="BK1181" s="407"/>
      <c r="BY1181" s="407"/>
      <c r="BZ1181" s="407"/>
      <c r="CA1181" s="407"/>
      <c r="CB1181" s="407"/>
      <c r="CC1181" s="407"/>
      <c r="CD1181" s="407"/>
      <c r="CE1181" s="407"/>
      <c r="CF1181" s="407"/>
    </row>
    <row r="1182" spans="1:84" s="627" customFormat="1" x14ac:dyDescent="0.3">
      <c r="A1182" s="407"/>
      <c r="B1182" s="401"/>
      <c r="C1182" s="330"/>
      <c r="D1182" s="209"/>
      <c r="E1182" s="209"/>
      <c r="F1182" s="209"/>
      <c r="G1182" s="209"/>
      <c r="H1182" s="209"/>
      <c r="I1182" s="209"/>
      <c r="AP1182" s="407"/>
      <c r="AQ1182" s="407"/>
      <c r="BK1182" s="407"/>
      <c r="BY1182" s="407"/>
      <c r="BZ1182" s="407"/>
      <c r="CA1182" s="407"/>
      <c r="CB1182" s="407"/>
      <c r="CC1182" s="407"/>
      <c r="CD1182" s="407"/>
      <c r="CE1182" s="407"/>
      <c r="CF1182" s="407"/>
    </row>
    <row r="1183" spans="1:84" s="627" customFormat="1" x14ac:dyDescent="0.3">
      <c r="A1183" s="407"/>
      <c r="B1183" s="401"/>
      <c r="C1183" s="330"/>
      <c r="D1183" s="209"/>
      <c r="E1183" s="209"/>
      <c r="F1183" s="209"/>
      <c r="G1183" s="209"/>
      <c r="H1183" s="209"/>
      <c r="I1183" s="209"/>
      <c r="AP1183" s="407"/>
      <c r="AQ1183" s="407"/>
      <c r="BK1183" s="407"/>
      <c r="BY1183" s="407"/>
      <c r="BZ1183" s="407"/>
      <c r="CA1183" s="407"/>
      <c r="CB1183" s="407"/>
      <c r="CC1183" s="407"/>
      <c r="CD1183" s="407"/>
      <c r="CE1183" s="407"/>
      <c r="CF1183" s="407"/>
    </row>
    <row r="1184" spans="1:84" s="627" customFormat="1" x14ac:dyDescent="0.3">
      <c r="A1184" s="407"/>
      <c r="B1184" s="401"/>
      <c r="C1184" s="330"/>
      <c r="D1184" s="209"/>
      <c r="E1184" s="209"/>
      <c r="F1184" s="209"/>
      <c r="G1184" s="209"/>
      <c r="H1184" s="209"/>
      <c r="I1184" s="209"/>
      <c r="AP1184" s="407"/>
      <c r="AQ1184" s="407"/>
      <c r="BK1184" s="407"/>
      <c r="BY1184" s="407"/>
      <c r="BZ1184" s="407"/>
      <c r="CA1184" s="407"/>
      <c r="CB1184" s="407"/>
      <c r="CC1184" s="407"/>
      <c r="CD1184" s="407"/>
      <c r="CE1184" s="407"/>
      <c r="CF1184" s="407"/>
    </row>
    <row r="1185" spans="1:84" s="627" customFormat="1" x14ac:dyDescent="0.3">
      <c r="A1185" s="407"/>
      <c r="B1185" s="401"/>
      <c r="C1185" s="330"/>
      <c r="D1185" s="209"/>
      <c r="E1185" s="209"/>
      <c r="F1185" s="209"/>
      <c r="G1185" s="209"/>
      <c r="H1185" s="209"/>
      <c r="I1185" s="209"/>
      <c r="AP1185" s="407"/>
      <c r="AQ1185" s="407"/>
      <c r="BK1185" s="407"/>
      <c r="BY1185" s="407"/>
      <c r="BZ1185" s="407"/>
      <c r="CA1185" s="407"/>
      <c r="CB1185" s="407"/>
      <c r="CC1185" s="407"/>
      <c r="CD1185" s="407"/>
      <c r="CE1185" s="407"/>
      <c r="CF1185" s="407"/>
    </row>
    <row r="1186" spans="1:84" s="627" customFormat="1" x14ac:dyDescent="0.3">
      <c r="A1186" s="407"/>
      <c r="B1186" s="401"/>
      <c r="C1186" s="330"/>
      <c r="D1186" s="209"/>
      <c r="E1186" s="209"/>
      <c r="F1186" s="209"/>
      <c r="G1186" s="209"/>
      <c r="H1186" s="209"/>
      <c r="I1186" s="209"/>
      <c r="AP1186" s="407"/>
      <c r="AQ1186" s="407"/>
      <c r="BK1186" s="407"/>
      <c r="BY1186" s="407"/>
      <c r="BZ1186" s="407"/>
      <c r="CA1186" s="407"/>
      <c r="CB1186" s="407"/>
      <c r="CC1186" s="407"/>
      <c r="CD1186" s="407"/>
      <c r="CE1186" s="407"/>
      <c r="CF1186" s="407"/>
    </row>
    <row r="1187" spans="1:84" s="627" customFormat="1" x14ac:dyDescent="0.3">
      <c r="A1187" s="407"/>
      <c r="B1187" s="401"/>
      <c r="C1187" s="330"/>
      <c r="D1187" s="209"/>
      <c r="E1187" s="209"/>
      <c r="F1187" s="209"/>
      <c r="G1187" s="209"/>
      <c r="H1187" s="209"/>
      <c r="I1187" s="209"/>
      <c r="AP1187" s="407"/>
      <c r="AQ1187" s="407"/>
      <c r="BK1187" s="407"/>
      <c r="BY1187" s="407"/>
      <c r="BZ1187" s="407"/>
      <c r="CA1187" s="407"/>
      <c r="CB1187" s="407"/>
      <c r="CC1187" s="407"/>
      <c r="CD1187" s="407"/>
      <c r="CE1187" s="407"/>
      <c r="CF1187" s="407"/>
    </row>
    <row r="1188" spans="1:84" s="627" customFormat="1" x14ac:dyDescent="0.3">
      <c r="A1188" s="407"/>
      <c r="B1188" s="401"/>
      <c r="C1188" s="330"/>
      <c r="D1188" s="209"/>
      <c r="E1188" s="209"/>
      <c r="F1188" s="209"/>
      <c r="G1188" s="209"/>
      <c r="H1188" s="209"/>
      <c r="I1188" s="209"/>
      <c r="AP1188" s="407"/>
      <c r="AQ1188" s="407"/>
      <c r="BK1188" s="407"/>
      <c r="BY1188" s="407"/>
      <c r="BZ1188" s="407"/>
      <c r="CA1188" s="407"/>
      <c r="CB1188" s="407"/>
      <c r="CC1188" s="407"/>
      <c r="CD1188" s="407"/>
      <c r="CE1188" s="407"/>
      <c r="CF1188" s="407"/>
    </row>
    <row r="1189" spans="1:84" s="627" customFormat="1" x14ac:dyDescent="0.3">
      <c r="A1189" s="407"/>
      <c r="B1189" s="401"/>
      <c r="C1189" s="330"/>
      <c r="D1189" s="209"/>
      <c r="E1189" s="209"/>
      <c r="F1189" s="209"/>
      <c r="G1189" s="209"/>
      <c r="H1189" s="209"/>
      <c r="I1189" s="209"/>
      <c r="AP1189" s="407"/>
      <c r="AQ1189" s="407"/>
      <c r="BK1189" s="407"/>
      <c r="BY1189" s="407"/>
      <c r="BZ1189" s="407"/>
      <c r="CA1189" s="407"/>
      <c r="CB1189" s="407"/>
      <c r="CC1189" s="407"/>
      <c r="CD1189" s="407"/>
      <c r="CE1189" s="407"/>
      <c r="CF1189" s="407"/>
    </row>
    <row r="1190" spans="1:84" s="627" customFormat="1" x14ac:dyDescent="0.3">
      <c r="A1190" s="407"/>
      <c r="B1190" s="401"/>
      <c r="C1190" s="330"/>
      <c r="D1190" s="209"/>
      <c r="E1190" s="209"/>
      <c r="F1190" s="209"/>
      <c r="G1190" s="209"/>
      <c r="H1190" s="209"/>
      <c r="I1190" s="209"/>
      <c r="AP1190" s="407"/>
      <c r="AQ1190" s="407"/>
      <c r="BK1190" s="407"/>
      <c r="BY1190" s="407"/>
      <c r="BZ1190" s="407"/>
      <c r="CA1190" s="407"/>
      <c r="CB1190" s="407"/>
      <c r="CC1190" s="407"/>
      <c r="CD1190" s="407"/>
      <c r="CE1190" s="407"/>
      <c r="CF1190" s="407"/>
    </row>
    <row r="1191" spans="1:84" s="627" customFormat="1" x14ac:dyDescent="0.3">
      <c r="A1191" s="407"/>
      <c r="B1191" s="401"/>
      <c r="C1191" s="330"/>
      <c r="D1191" s="209"/>
      <c r="E1191" s="209"/>
      <c r="F1191" s="209"/>
      <c r="G1191" s="209"/>
      <c r="H1191" s="209"/>
      <c r="I1191" s="209"/>
      <c r="AP1191" s="407"/>
      <c r="AQ1191" s="407"/>
      <c r="BK1191" s="407"/>
      <c r="BY1191" s="407"/>
      <c r="BZ1191" s="407"/>
      <c r="CA1191" s="407"/>
      <c r="CB1191" s="407"/>
      <c r="CC1191" s="407"/>
      <c r="CD1191" s="407"/>
      <c r="CE1191" s="407"/>
      <c r="CF1191" s="407"/>
    </row>
    <row r="1192" spans="1:84" s="627" customFormat="1" x14ac:dyDescent="0.3">
      <c r="A1192" s="407"/>
      <c r="B1192" s="401"/>
      <c r="C1192" s="330"/>
      <c r="D1192" s="209"/>
      <c r="E1192" s="209"/>
      <c r="F1192" s="209"/>
      <c r="G1192" s="209"/>
      <c r="H1192" s="209"/>
      <c r="I1192" s="209"/>
      <c r="AP1192" s="407"/>
      <c r="AQ1192" s="407"/>
      <c r="BK1192" s="407"/>
      <c r="BY1192" s="407"/>
      <c r="BZ1192" s="407"/>
      <c r="CA1192" s="407"/>
      <c r="CB1192" s="407"/>
      <c r="CC1192" s="407"/>
      <c r="CD1192" s="407"/>
      <c r="CE1192" s="407"/>
      <c r="CF1192" s="407"/>
    </row>
    <row r="1193" spans="1:84" s="627" customFormat="1" x14ac:dyDescent="0.3">
      <c r="A1193" s="407"/>
      <c r="B1193" s="401"/>
      <c r="C1193" s="330"/>
      <c r="D1193" s="209"/>
      <c r="E1193" s="209"/>
      <c r="F1193" s="209"/>
      <c r="G1193" s="209"/>
      <c r="H1193" s="209"/>
      <c r="I1193" s="209"/>
      <c r="AP1193" s="407"/>
      <c r="AQ1193" s="407"/>
      <c r="BK1193" s="407"/>
      <c r="BY1193" s="407"/>
      <c r="BZ1193" s="407"/>
      <c r="CA1193" s="407"/>
      <c r="CB1193" s="407"/>
      <c r="CC1193" s="407"/>
      <c r="CD1193" s="407"/>
      <c r="CE1193" s="407"/>
      <c r="CF1193" s="407"/>
    </row>
    <row r="1194" spans="1:84" s="627" customFormat="1" x14ac:dyDescent="0.3">
      <c r="A1194" s="407"/>
      <c r="B1194" s="401"/>
      <c r="C1194" s="330"/>
      <c r="D1194" s="209"/>
      <c r="E1194" s="209"/>
      <c r="F1194" s="209"/>
      <c r="G1194" s="209"/>
      <c r="H1194" s="209"/>
      <c r="I1194" s="209"/>
      <c r="AP1194" s="407"/>
      <c r="AQ1194" s="407"/>
      <c r="BK1194" s="407"/>
      <c r="BY1194" s="407"/>
      <c r="BZ1194" s="407"/>
      <c r="CA1194" s="407"/>
      <c r="CB1194" s="407"/>
      <c r="CC1194" s="407"/>
      <c r="CD1194" s="407"/>
      <c r="CE1194" s="407"/>
      <c r="CF1194" s="407"/>
    </row>
    <row r="1195" spans="1:84" s="627" customFormat="1" x14ac:dyDescent="0.3">
      <c r="A1195" s="407"/>
      <c r="B1195" s="401"/>
      <c r="C1195" s="330"/>
      <c r="D1195" s="209"/>
      <c r="E1195" s="209"/>
      <c r="F1195" s="209"/>
      <c r="G1195" s="209"/>
      <c r="H1195" s="209"/>
      <c r="I1195" s="209"/>
      <c r="AP1195" s="407"/>
      <c r="AQ1195" s="407"/>
      <c r="BK1195" s="407"/>
      <c r="BY1195" s="407"/>
      <c r="BZ1195" s="407"/>
      <c r="CA1195" s="407"/>
      <c r="CB1195" s="407"/>
      <c r="CC1195" s="407"/>
      <c r="CD1195" s="407"/>
      <c r="CE1195" s="407"/>
      <c r="CF1195" s="407"/>
    </row>
    <row r="1196" spans="1:84" s="627" customFormat="1" x14ac:dyDescent="0.3">
      <c r="A1196" s="407"/>
      <c r="B1196" s="401"/>
      <c r="C1196" s="330"/>
      <c r="D1196" s="209"/>
      <c r="E1196" s="209"/>
      <c r="F1196" s="209"/>
      <c r="G1196" s="209"/>
      <c r="H1196" s="209"/>
      <c r="I1196" s="209"/>
      <c r="AP1196" s="407"/>
      <c r="AQ1196" s="407"/>
      <c r="BK1196" s="407"/>
      <c r="BY1196" s="407"/>
      <c r="BZ1196" s="407"/>
      <c r="CA1196" s="407"/>
      <c r="CB1196" s="407"/>
      <c r="CC1196" s="407"/>
      <c r="CD1196" s="407"/>
      <c r="CE1196" s="407"/>
      <c r="CF1196" s="407"/>
    </row>
    <row r="1197" spans="1:84" s="627" customFormat="1" x14ac:dyDescent="0.3">
      <c r="A1197" s="407"/>
      <c r="B1197" s="401"/>
      <c r="C1197" s="330"/>
      <c r="D1197" s="209"/>
      <c r="E1197" s="209"/>
      <c r="F1197" s="209"/>
      <c r="G1197" s="209"/>
      <c r="H1197" s="209"/>
      <c r="I1197" s="209"/>
      <c r="AP1197" s="407"/>
      <c r="AQ1197" s="407"/>
      <c r="BK1197" s="407"/>
      <c r="BY1197" s="407"/>
      <c r="BZ1197" s="407"/>
      <c r="CA1197" s="407"/>
      <c r="CB1197" s="407"/>
      <c r="CC1197" s="407"/>
      <c r="CD1197" s="407"/>
      <c r="CE1197" s="407"/>
      <c r="CF1197" s="407"/>
    </row>
    <row r="1198" spans="1:84" s="627" customFormat="1" x14ac:dyDescent="0.3">
      <c r="A1198" s="407"/>
      <c r="B1198" s="401"/>
      <c r="C1198" s="330"/>
      <c r="D1198" s="209"/>
      <c r="E1198" s="209"/>
      <c r="F1198" s="209"/>
      <c r="G1198" s="209"/>
      <c r="H1198" s="209"/>
      <c r="I1198" s="209"/>
      <c r="AP1198" s="407"/>
      <c r="AQ1198" s="407"/>
      <c r="BK1198" s="407"/>
      <c r="BY1198" s="407"/>
      <c r="BZ1198" s="407"/>
      <c r="CA1198" s="407"/>
      <c r="CB1198" s="407"/>
      <c r="CC1198" s="407"/>
      <c r="CD1198" s="407"/>
      <c r="CE1198" s="407"/>
      <c r="CF1198" s="407"/>
    </row>
    <row r="1199" spans="1:84" s="627" customFormat="1" x14ac:dyDescent="0.3">
      <c r="A1199" s="407"/>
      <c r="B1199" s="401"/>
      <c r="C1199" s="330"/>
      <c r="D1199" s="209"/>
      <c r="E1199" s="209"/>
      <c r="F1199" s="209"/>
      <c r="G1199" s="209"/>
      <c r="H1199" s="209"/>
      <c r="I1199" s="209"/>
      <c r="AP1199" s="407"/>
      <c r="AQ1199" s="407"/>
      <c r="BK1199" s="407"/>
      <c r="BY1199" s="407"/>
      <c r="BZ1199" s="407"/>
      <c r="CA1199" s="407"/>
      <c r="CB1199" s="407"/>
      <c r="CC1199" s="407"/>
      <c r="CD1199" s="407"/>
      <c r="CE1199" s="407"/>
      <c r="CF1199" s="407"/>
    </row>
    <row r="1200" spans="1:84" s="627" customFormat="1" x14ac:dyDescent="0.3">
      <c r="A1200" s="407"/>
      <c r="B1200" s="401"/>
      <c r="C1200" s="330"/>
      <c r="D1200" s="209"/>
      <c r="E1200" s="209"/>
      <c r="F1200" s="209"/>
      <c r="G1200" s="209"/>
      <c r="H1200" s="209"/>
      <c r="I1200" s="209"/>
      <c r="AP1200" s="407"/>
      <c r="AQ1200" s="407"/>
      <c r="BK1200" s="407"/>
      <c r="BY1200" s="407"/>
      <c r="BZ1200" s="407"/>
      <c r="CA1200" s="407"/>
      <c r="CB1200" s="407"/>
      <c r="CC1200" s="407"/>
      <c r="CD1200" s="407"/>
      <c r="CE1200" s="407"/>
      <c r="CF1200" s="407"/>
    </row>
    <row r="1201" spans="1:84" s="627" customFormat="1" x14ac:dyDescent="0.3">
      <c r="A1201" s="407"/>
      <c r="B1201" s="401"/>
      <c r="C1201" s="330"/>
      <c r="D1201" s="209"/>
      <c r="E1201" s="209"/>
      <c r="F1201" s="209"/>
      <c r="G1201" s="209"/>
      <c r="H1201" s="209"/>
      <c r="I1201" s="209"/>
      <c r="AP1201" s="407"/>
      <c r="AQ1201" s="407"/>
      <c r="BK1201" s="407"/>
      <c r="BY1201" s="407"/>
      <c r="BZ1201" s="407"/>
      <c r="CA1201" s="407"/>
      <c r="CB1201" s="407"/>
      <c r="CC1201" s="407"/>
      <c r="CD1201" s="407"/>
      <c r="CE1201" s="407"/>
      <c r="CF1201" s="407"/>
    </row>
    <row r="1202" spans="1:84" s="627" customFormat="1" x14ac:dyDescent="0.3">
      <c r="A1202" s="407"/>
      <c r="B1202" s="401"/>
      <c r="C1202" s="330"/>
      <c r="D1202" s="209"/>
      <c r="E1202" s="209"/>
      <c r="F1202" s="209"/>
      <c r="G1202" s="209"/>
      <c r="H1202" s="209"/>
      <c r="I1202" s="209"/>
      <c r="AP1202" s="407"/>
      <c r="AQ1202" s="407"/>
      <c r="BK1202" s="407"/>
      <c r="BY1202" s="407"/>
      <c r="BZ1202" s="407"/>
      <c r="CA1202" s="407"/>
      <c r="CB1202" s="407"/>
      <c r="CC1202" s="407"/>
      <c r="CD1202" s="407"/>
      <c r="CE1202" s="407"/>
      <c r="CF1202" s="407"/>
    </row>
    <row r="1203" spans="1:84" s="627" customFormat="1" x14ac:dyDescent="0.3">
      <c r="A1203" s="407"/>
      <c r="B1203" s="401"/>
      <c r="C1203" s="330"/>
      <c r="D1203" s="209"/>
      <c r="E1203" s="209"/>
      <c r="F1203" s="209"/>
      <c r="G1203" s="209"/>
      <c r="H1203" s="209"/>
      <c r="I1203" s="209"/>
      <c r="AP1203" s="407"/>
      <c r="AQ1203" s="407"/>
      <c r="BK1203" s="407"/>
      <c r="BY1203" s="407"/>
      <c r="BZ1203" s="407"/>
      <c r="CA1203" s="407"/>
      <c r="CB1203" s="407"/>
      <c r="CC1203" s="407"/>
      <c r="CD1203" s="407"/>
      <c r="CE1203" s="407"/>
      <c r="CF1203" s="407"/>
    </row>
    <row r="1204" spans="1:84" s="627" customFormat="1" x14ac:dyDescent="0.3">
      <c r="A1204" s="407"/>
      <c r="B1204" s="401"/>
      <c r="C1204" s="330"/>
      <c r="D1204" s="209"/>
      <c r="E1204" s="209"/>
      <c r="F1204" s="209"/>
      <c r="G1204" s="209"/>
      <c r="H1204" s="209"/>
      <c r="I1204" s="209"/>
      <c r="AP1204" s="407"/>
      <c r="AQ1204" s="407"/>
      <c r="BK1204" s="407"/>
      <c r="BY1204" s="407"/>
      <c r="BZ1204" s="407"/>
      <c r="CA1204" s="407"/>
      <c r="CB1204" s="407"/>
      <c r="CC1204" s="407"/>
      <c r="CD1204" s="407"/>
      <c r="CE1204" s="407"/>
      <c r="CF1204" s="407"/>
    </row>
    <row r="1205" spans="1:84" s="627" customFormat="1" x14ac:dyDescent="0.3">
      <c r="A1205" s="407"/>
      <c r="B1205" s="401"/>
      <c r="C1205" s="330"/>
      <c r="D1205" s="209"/>
      <c r="E1205" s="209"/>
      <c r="F1205" s="209"/>
      <c r="G1205" s="209"/>
      <c r="H1205" s="209"/>
      <c r="I1205" s="209"/>
      <c r="AP1205" s="407"/>
      <c r="AQ1205" s="407"/>
      <c r="BK1205" s="407"/>
      <c r="BY1205" s="407"/>
      <c r="BZ1205" s="407"/>
      <c r="CA1205" s="407"/>
      <c r="CB1205" s="407"/>
      <c r="CC1205" s="407"/>
      <c r="CD1205" s="407"/>
      <c r="CE1205" s="407"/>
      <c r="CF1205" s="407"/>
    </row>
    <row r="1206" spans="1:84" s="627" customFormat="1" x14ac:dyDescent="0.3">
      <c r="A1206" s="407"/>
      <c r="B1206" s="401"/>
      <c r="C1206" s="330"/>
      <c r="D1206" s="209"/>
      <c r="E1206" s="209"/>
      <c r="F1206" s="209"/>
      <c r="G1206" s="209"/>
      <c r="H1206" s="209"/>
      <c r="I1206" s="209"/>
      <c r="AP1206" s="407"/>
      <c r="AQ1206" s="407"/>
      <c r="BK1206" s="407"/>
      <c r="BY1206" s="407"/>
      <c r="BZ1206" s="407"/>
      <c r="CA1206" s="407"/>
      <c r="CB1206" s="407"/>
      <c r="CC1206" s="407"/>
      <c r="CD1206" s="407"/>
      <c r="CE1206" s="407"/>
      <c r="CF1206" s="407"/>
    </row>
    <row r="1207" spans="1:84" s="627" customFormat="1" x14ac:dyDescent="0.3">
      <c r="A1207" s="407"/>
      <c r="B1207" s="401"/>
      <c r="C1207" s="330"/>
      <c r="D1207" s="209"/>
      <c r="E1207" s="209"/>
      <c r="F1207" s="209"/>
      <c r="G1207" s="209"/>
      <c r="H1207" s="209"/>
      <c r="I1207" s="209"/>
      <c r="AP1207" s="407"/>
      <c r="AQ1207" s="407"/>
      <c r="BK1207" s="407"/>
      <c r="BY1207" s="407"/>
      <c r="BZ1207" s="407"/>
      <c r="CA1207" s="407"/>
      <c r="CB1207" s="407"/>
      <c r="CC1207" s="407"/>
      <c r="CD1207" s="407"/>
      <c r="CE1207" s="407"/>
      <c r="CF1207" s="407"/>
    </row>
    <row r="1208" spans="1:84" s="627" customFormat="1" x14ac:dyDescent="0.3">
      <c r="A1208" s="407"/>
      <c r="B1208" s="401"/>
      <c r="C1208" s="330"/>
      <c r="D1208" s="209"/>
      <c r="E1208" s="209"/>
      <c r="F1208" s="209"/>
      <c r="G1208" s="209"/>
      <c r="H1208" s="209"/>
      <c r="I1208" s="209"/>
      <c r="AP1208" s="407"/>
      <c r="AQ1208" s="407"/>
      <c r="BK1208" s="407"/>
      <c r="BY1208" s="407"/>
      <c r="BZ1208" s="407"/>
      <c r="CA1208" s="407"/>
      <c r="CB1208" s="407"/>
      <c r="CC1208" s="407"/>
      <c r="CD1208" s="407"/>
      <c r="CE1208" s="407"/>
      <c r="CF1208" s="407"/>
    </row>
    <row r="1209" spans="1:84" s="627" customFormat="1" x14ac:dyDescent="0.3">
      <c r="A1209" s="407"/>
      <c r="B1209" s="401"/>
      <c r="C1209" s="330"/>
      <c r="D1209" s="209"/>
      <c r="E1209" s="209"/>
      <c r="F1209" s="209"/>
      <c r="G1209" s="209"/>
      <c r="H1209" s="209"/>
      <c r="I1209" s="209"/>
      <c r="AP1209" s="407"/>
      <c r="AQ1209" s="407"/>
      <c r="BK1209" s="407"/>
      <c r="BY1209" s="407"/>
      <c r="BZ1209" s="407"/>
      <c r="CA1209" s="407"/>
      <c r="CB1209" s="407"/>
      <c r="CC1209" s="407"/>
      <c r="CD1209" s="407"/>
      <c r="CE1209" s="407"/>
      <c r="CF1209" s="407"/>
    </row>
    <row r="1210" spans="1:84" s="627" customFormat="1" x14ac:dyDescent="0.3">
      <c r="A1210" s="407"/>
      <c r="B1210" s="401"/>
      <c r="C1210" s="330"/>
      <c r="D1210" s="209"/>
      <c r="E1210" s="209"/>
      <c r="F1210" s="209"/>
      <c r="G1210" s="209"/>
      <c r="H1210" s="209"/>
      <c r="I1210" s="209"/>
      <c r="AP1210" s="407"/>
      <c r="AQ1210" s="407"/>
      <c r="BK1210" s="407"/>
      <c r="BY1210" s="407"/>
      <c r="BZ1210" s="407"/>
      <c r="CA1210" s="407"/>
      <c r="CB1210" s="407"/>
      <c r="CC1210" s="407"/>
      <c r="CD1210" s="407"/>
      <c r="CE1210" s="407"/>
      <c r="CF1210" s="407"/>
    </row>
    <row r="1211" spans="1:84" s="627" customFormat="1" x14ac:dyDescent="0.3">
      <c r="A1211" s="407"/>
      <c r="B1211" s="401"/>
      <c r="C1211" s="330"/>
      <c r="D1211" s="209"/>
      <c r="E1211" s="209"/>
      <c r="F1211" s="209"/>
      <c r="G1211" s="209"/>
      <c r="H1211" s="209"/>
      <c r="I1211" s="209"/>
      <c r="AP1211" s="407"/>
      <c r="AQ1211" s="407"/>
      <c r="BK1211" s="407"/>
      <c r="BY1211" s="407"/>
      <c r="BZ1211" s="407"/>
      <c r="CA1211" s="407"/>
      <c r="CB1211" s="407"/>
      <c r="CC1211" s="407"/>
      <c r="CD1211" s="407"/>
      <c r="CE1211" s="407"/>
      <c r="CF1211" s="407"/>
    </row>
    <row r="1212" spans="1:84" s="627" customFormat="1" x14ac:dyDescent="0.3">
      <c r="A1212" s="407"/>
      <c r="B1212" s="401"/>
      <c r="C1212" s="330"/>
      <c r="D1212" s="209"/>
      <c r="E1212" s="209"/>
      <c r="F1212" s="209"/>
      <c r="G1212" s="209"/>
      <c r="H1212" s="209"/>
      <c r="I1212" s="209"/>
      <c r="AP1212" s="407"/>
      <c r="AQ1212" s="407"/>
      <c r="BK1212" s="407"/>
      <c r="BY1212" s="407"/>
      <c r="BZ1212" s="407"/>
      <c r="CA1212" s="407"/>
      <c r="CB1212" s="407"/>
      <c r="CC1212" s="407"/>
      <c r="CD1212" s="407"/>
      <c r="CE1212" s="407"/>
      <c r="CF1212" s="407"/>
    </row>
    <row r="1213" spans="1:84" s="627" customFormat="1" x14ac:dyDescent="0.3">
      <c r="A1213" s="407"/>
      <c r="B1213" s="401"/>
      <c r="C1213" s="330"/>
      <c r="D1213" s="209"/>
      <c r="E1213" s="209"/>
      <c r="F1213" s="209"/>
      <c r="G1213" s="209"/>
      <c r="H1213" s="209"/>
      <c r="I1213" s="209"/>
      <c r="AP1213" s="407"/>
      <c r="AQ1213" s="407"/>
      <c r="BK1213" s="407"/>
      <c r="BY1213" s="407"/>
      <c r="BZ1213" s="407"/>
      <c r="CA1213" s="407"/>
      <c r="CB1213" s="407"/>
      <c r="CC1213" s="407"/>
      <c r="CD1213" s="407"/>
      <c r="CE1213" s="407"/>
      <c r="CF1213" s="407"/>
    </row>
    <row r="1214" spans="1:84" s="627" customFormat="1" x14ac:dyDescent="0.3">
      <c r="A1214" s="407"/>
      <c r="B1214" s="401"/>
      <c r="C1214" s="330"/>
      <c r="D1214" s="209"/>
      <c r="E1214" s="209"/>
      <c r="F1214" s="209"/>
      <c r="G1214" s="209"/>
      <c r="H1214" s="209"/>
      <c r="I1214" s="209"/>
      <c r="AP1214" s="407"/>
      <c r="AQ1214" s="407"/>
      <c r="BK1214" s="407"/>
      <c r="BY1214" s="407"/>
      <c r="BZ1214" s="407"/>
      <c r="CA1214" s="407"/>
      <c r="CB1214" s="407"/>
      <c r="CC1214" s="407"/>
      <c r="CD1214" s="407"/>
      <c r="CE1214" s="407"/>
      <c r="CF1214" s="407"/>
    </row>
    <row r="1215" spans="1:84" s="627" customFormat="1" x14ac:dyDescent="0.3">
      <c r="A1215" s="407"/>
      <c r="B1215" s="401"/>
      <c r="C1215" s="330"/>
      <c r="D1215" s="209"/>
      <c r="E1215" s="209"/>
      <c r="F1215" s="209"/>
      <c r="G1215" s="209"/>
      <c r="H1215" s="209"/>
      <c r="I1215" s="209"/>
      <c r="AP1215" s="407"/>
      <c r="AQ1215" s="407"/>
      <c r="BK1215" s="407"/>
      <c r="BY1215" s="407"/>
      <c r="BZ1215" s="407"/>
      <c r="CA1215" s="407"/>
      <c r="CB1215" s="407"/>
      <c r="CC1215" s="407"/>
      <c r="CD1215" s="407"/>
      <c r="CE1215" s="407"/>
      <c r="CF1215" s="407"/>
    </row>
    <row r="1216" spans="1:84" s="627" customFormat="1" x14ac:dyDescent="0.3">
      <c r="A1216" s="407"/>
      <c r="B1216" s="401"/>
      <c r="C1216" s="330"/>
      <c r="D1216" s="209"/>
      <c r="E1216" s="209"/>
      <c r="F1216" s="209"/>
      <c r="G1216" s="209"/>
      <c r="H1216" s="209"/>
      <c r="I1216" s="209"/>
      <c r="AP1216" s="407"/>
      <c r="AQ1216" s="407"/>
      <c r="BK1216" s="407"/>
      <c r="BY1216" s="407"/>
      <c r="BZ1216" s="407"/>
      <c r="CA1216" s="407"/>
      <c r="CB1216" s="407"/>
      <c r="CC1216" s="407"/>
      <c r="CD1216" s="407"/>
      <c r="CE1216" s="407"/>
      <c r="CF1216" s="407"/>
    </row>
    <row r="1217" spans="1:84" s="627" customFormat="1" x14ac:dyDescent="0.3">
      <c r="A1217" s="407"/>
      <c r="B1217" s="401"/>
      <c r="C1217" s="330"/>
      <c r="D1217" s="209"/>
      <c r="E1217" s="209"/>
      <c r="F1217" s="209"/>
      <c r="G1217" s="209"/>
      <c r="H1217" s="209"/>
      <c r="I1217" s="209"/>
      <c r="AP1217" s="407"/>
      <c r="AQ1217" s="407"/>
      <c r="BK1217" s="407"/>
      <c r="BY1217" s="407"/>
      <c r="BZ1217" s="407"/>
      <c r="CA1217" s="407"/>
      <c r="CB1217" s="407"/>
      <c r="CC1217" s="407"/>
      <c r="CD1217" s="407"/>
      <c r="CE1217" s="407"/>
      <c r="CF1217" s="407"/>
    </row>
    <row r="1218" spans="1:84" s="627" customFormat="1" x14ac:dyDescent="0.3">
      <c r="A1218" s="407"/>
      <c r="B1218" s="401"/>
      <c r="C1218" s="330"/>
      <c r="D1218" s="209"/>
      <c r="E1218" s="209"/>
      <c r="F1218" s="209"/>
      <c r="G1218" s="209"/>
      <c r="H1218" s="209"/>
      <c r="I1218" s="209"/>
      <c r="AP1218" s="407"/>
      <c r="AQ1218" s="407"/>
      <c r="BK1218" s="407"/>
      <c r="BY1218" s="407"/>
      <c r="BZ1218" s="407"/>
      <c r="CA1218" s="407"/>
      <c r="CB1218" s="407"/>
      <c r="CC1218" s="407"/>
      <c r="CD1218" s="407"/>
      <c r="CE1218" s="407"/>
      <c r="CF1218" s="407"/>
    </row>
    <row r="1219" spans="1:84" s="627" customFormat="1" x14ac:dyDescent="0.3">
      <c r="A1219" s="407"/>
      <c r="B1219" s="401"/>
      <c r="C1219" s="330"/>
      <c r="D1219" s="209"/>
      <c r="E1219" s="209"/>
      <c r="F1219" s="209"/>
      <c r="G1219" s="209"/>
      <c r="H1219" s="209"/>
      <c r="I1219" s="209"/>
      <c r="AP1219" s="407"/>
      <c r="AQ1219" s="407"/>
      <c r="BK1219" s="407"/>
      <c r="BY1219" s="407"/>
      <c r="BZ1219" s="407"/>
      <c r="CA1219" s="407"/>
      <c r="CB1219" s="407"/>
      <c r="CC1219" s="407"/>
      <c r="CD1219" s="407"/>
      <c r="CE1219" s="407"/>
      <c r="CF1219" s="407"/>
    </row>
    <row r="1220" spans="1:84" s="627" customFormat="1" x14ac:dyDescent="0.3">
      <c r="A1220" s="407"/>
      <c r="B1220" s="401"/>
      <c r="C1220" s="330"/>
      <c r="D1220" s="209"/>
      <c r="E1220" s="209"/>
      <c r="F1220" s="209"/>
      <c r="G1220" s="209"/>
      <c r="H1220" s="209"/>
      <c r="I1220" s="209"/>
      <c r="AP1220" s="407"/>
      <c r="AQ1220" s="407"/>
      <c r="BK1220" s="407"/>
      <c r="BY1220" s="407"/>
      <c r="BZ1220" s="407"/>
      <c r="CA1220" s="407"/>
      <c r="CB1220" s="407"/>
      <c r="CC1220" s="407"/>
      <c r="CD1220" s="407"/>
      <c r="CE1220" s="407"/>
      <c r="CF1220" s="407"/>
    </row>
    <row r="1221" spans="1:84" s="627" customFormat="1" x14ac:dyDescent="0.3">
      <c r="A1221" s="407"/>
      <c r="B1221" s="401"/>
      <c r="C1221" s="330"/>
      <c r="D1221" s="209"/>
      <c r="E1221" s="209"/>
      <c r="F1221" s="209"/>
      <c r="G1221" s="209"/>
      <c r="H1221" s="209"/>
      <c r="I1221" s="209"/>
      <c r="AP1221" s="407"/>
      <c r="AQ1221" s="407"/>
      <c r="BK1221" s="407"/>
      <c r="BY1221" s="407"/>
      <c r="BZ1221" s="407"/>
      <c r="CA1221" s="407"/>
      <c r="CB1221" s="407"/>
      <c r="CC1221" s="407"/>
      <c r="CD1221" s="407"/>
      <c r="CE1221" s="407"/>
      <c r="CF1221" s="407"/>
    </row>
    <row r="1222" spans="1:84" s="627" customFormat="1" x14ac:dyDescent="0.3">
      <c r="A1222" s="407"/>
      <c r="B1222" s="401"/>
      <c r="C1222" s="330"/>
      <c r="D1222" s="209"/>
      <c r="E1222" s="209"/>
      <c r="F1222" s="209"/>
      <c r="G1222" s="209"/>
      <c r="H1222" s="209"/>
      <c r="I1222" s="209"/>
      <c r="AP1222" s="407"/>
      <c r="AQ1222" s="407"/>
      <c r="BK1222" s="407"/>
      <c r="BY1222" s="407"/>
      <c r="BZ1222" s="407"/>
      <c r="CA1222" s="407"/>
      <c r="CB1222" s="407"/>
      <c r="CC1222" s="407"/>
      <c r="CD1222" s="407"/>
      <c r="CE1222" s="407"/>
      <c r="CF1222" s="407"/>
    </row>
    <row r="1223" spans="1:84" s="627" customFormat="1" x14ac:dyDescent="0.3">
      <c r="A1223" s="407"/>
      <c r="B1223" s="401"/>
      <c r="C1223" s="330"/>
      <c r="D1223" s="209"/>
      <c r="E1223" s="209"/>
      <c r="F1223" s="209"/>
      <c r="G1223" s="209"/>
      <c r="H1223" s="209"/>
      <c r="I1223" s="209"/>
      <c r="AP1223" s="407"/>
      <c r="AQ1223" s="407"/>
      <c r="BK1223" s="407"/>
      <c r="BY1223" s="407"/>
      <c r="BZ1223" s="407"/>
      <c r="CA1223" s="407"/>
      <c r="CB1223" s="407"/>
      <c r="CC1223" s="407"/>
      <c r="CD1223" s="407"/>
      <c r="CE1223" s="407"/>
      <c r="CF1223" s="407"/>
    </row>
    <row r="1224" spans="1:84" s="627" customFormat="1" x14ac:dyDescent="0.3">
      <c r="A1224" s="407"/>
      <c r="B1224" s="401"/>
      <c r="C1224" s="330"/>
      <c r="D1224" s="209"/>
      <c r="E1224" s="209"/>
      <c r="F1224" s="209"/>
      <c r="G1224" s="209"/>
      <c r="H1224" s="209"/>
      <c r="I1224" s="209"/>
      <c r="AP1224" s="407"/>
      <c r="AQ1224" s="407"/>
      <c r="BK1224" s="407"/>
      <c r="BY1224" s="407"/>
      <c r="BZ1224" s="407"/>
      <c r="CA1224" s="407"/>
      <c r="CB1224" s="407"/>
      <c r="CC1224" s="407"/>
      <c r="CD1224" s="407"/>
      <c r="CE1224" s="407"/>
      <c r="CF1224" s="407"/>
    </row>
    <row r="1225" spans="1:84" s="627" customFormat="1" x14ac:dyDescent="0.3">
      <c r="A1225" s="407"/>
      <c r="B1225" s="401"/>
      <c r="C1225" s="330"/>
      <c r="D1225" s="209"/>
      <c r="E1225" s="209"/>
      <c r="F1225" s="209"/>
      <c r="G1225" s="209"/>
      <c r="H1225" s="209"/>
      <c r="I1225" s="209"/>
      <c r="AP1225" s="407"/>
      <c r="AQ1225" s="407"/>
      <c r="BK1225" s="407"/>
      <c r="BY1225" s="407"/>
      <c r="BZ1225" s="407"/>
      <c r="CA1225" s="407"/>
      <c r="CB1225" s="407"/>
      <c r="CC1225" s="407"/>
      <c r="CD1225" s="407"/>
      <c r="CE1225" s="407"/>
      <c r="CF1225" s="407"/>
    </row>
    <row r="1226" spans="1:84" s="627" customFormat="1" x14ac:dyDescent="0.3">
      <c r="A1226" s="407"/>
      <c r="B1226" s="401"/>
      <c r="C1226" s="330"/>
      <c r="D1226" s="209"/>
      <c r="E1226" s="209"/>
      <c r="F1226" s="209"/>
      <c r="G1226" s="209"/>
      <c r="H1226" s="209"/>
      <c r="I1226" s="209"/>
      <c r="AP1226" s="407"/>
      <c r="AQ1226" s="407"/>
      <c r="BK1226" s="407"/>
      <c r="BY1226" s="407"/>
      <c r="BZ1226" s="407"/>
      <c r="CA1226" s="407"/>
      <c r="CB1226" s="407"/>
      <c r="CC1226" s="407"/>
      <c r="CD1226" s="407"/>
      <c r="CE1226" s="407"/>
      <c r="CF1226" s="407"/>
    </row>
    <row r="1227" spans="1:84" s="627" customFormat="1" x14ac:dyDescent="0.3">
      <c r="A1227" s="407"/>
      <c r="B1227" s="401"/>
      <c r="C1227" s="330"/>
      <c r="D1227" s="209"/>
      <c r="E1227" s="209"/>
      <c r="F1227" s="209"/>
      <c r="G1227" s="209"/>
      <c r="H1227" s="209"/>
      <c r="I1227" s="209"/>
      <c r="AP1227" s="407"/>
      <c r="AQ1227" s="407"/>
      <c r="BK1227" s="407"/>
      <c r="BY1227" s="407"/>
      <c r="BZ1227" s="407"/>
      <c r="CA1227" s="407"/>
      <c r="CB1227" s="407"/>
      <c r="CC1227" s="407"/>
      <c r="CD1227" s="407"/>
      <c r="CE1227" s="407"/>
      <c r="CF1227" s="407"/>
    </row>
    <row r="1228" spans="1:84" s="627" customFormat="1" x14ac:dyDescent="0.3">
      <c r="A1228" s="407"/>
      <c r="B1228" s="401"/>
      <c r="C1228" s="330"/>
      <c r="D1228" s="209"/>
      <c r="E1228" s="209"/>
      <c r="F1228" s="209"/>
      <c r="G1228" s="209"/>
      <c r="H1228" s="209"/>
      <c r="I1228" s="209"/>
      <c r="AP1228" s="407"/>
      <c r="AQ1228" s="407"/>
      <c r="BK1228" s="407"/>
      <c r="BY1228" s="407"/>
      <c r="BZ1228" s="407"/>
      <c r="CA1228" s="407"/>
      <c r="CB1228" s="407"/>
      <c r="CC1228" s="407"/>
      <c r="CD1228" s="407"/>
      <c r="CE1228" s="407"/>
      <c r="CF1228" s="407"/>
    </row>
    <row r="1229" spans="1:84" s="627" customFormat="1" x14ac:dyDescent="0.3">
      <c r="A1229" s="407"/>
      <c r="B1229" s="401"/>
      <c r="C1229" s="330"/>
      <c r="D1229" s="209"/>
      <c r="E1229" s="209"/>
      <c r="F1229" s="209"/>
      <c r="G1229" s="209"/>
      <c r="H1229" s="209"/>
      <c r="I1229" s="209"/>
      <c r="AP1229" s="407"/>
      <c r="AQ1229" s="407"/>
      <c r="BK1229" s="407"/>
      <c r="BY1229" s="407"/>
      <c r="BZ1229" s="407"/>
      <c r="CA1229" s="407"/>
      <c r="CB1229" s="407"/>
      <c r="CC1229" s="407"/>
      <c r="CD1229" s="407"/>
      <c r="CE1229" s="407"/>
      <c r="CF1229" s="407"/>
    </row>
    <row r="1230" spans="1:84" s="627" customFormat="1" x14ac:dyDescent="0.3">
      <c r="A1230" s="407"/>
      <c r="B1230" s="401"/>
      <c r="C1230" s="330"/>
      <c r="D1230" s="209"/>
      <c r="E1230" s="209"/>
      <c r="F1230" s="209"/>
      <c r="G1230" s="209"/>
      <c r="H1230" s="209"/>
      <c r="I1230" s="209"/>
      <c r="AP1230" s="407"/>
      <c r="AQ1230" s="407"/>
      <c r="BK1230" s="407"/>
      <c r="BY1230" s="407"/>
      <c r="BZ1230" s="407"/>
      <c r="CA1230" s="407"/>
      <c r="CB1230" s="407"/>
      <c r="CC1230" s="407"/>
      <c r="CD1230" s="407"/>
      <c r="CE1230" s="407"/>
      <c r="CF1230" s="407"/>
    </row>
    <row r="1231" spans="1:84" s="627" customFormat="1" x14ac:dyDescent="0.3">
      <c r="A1231" s="407"/>
      <c r="B1231" s="401"/>
      <c r="C1231" s="330"/>
      <c r="D1231" s="209"/>
      <c r="E1231" s="209"/>
      <c r="F1231" s="209"/>
      <c r="G1231" s="209"/>
      <c r="H1231" s="209"/>
      <c r="I1231" s="209"/>
      <c r="AP1231" s="407"/>
      <c r="AQ1231" s="407"/>
      <c r="BK1231" s="407"/>
      <c r="BY1231" s="407"/>
      <c r="BZ1231" s="407"/>
      <c r="CA1231" s="407"/>
      <c r="CB1231" s="407"/>
      <c r="CC1231" s="407"/>
      <c r="CD1231" s="407"/>
      <c r="CE1231" s="407"/>
      <c r="CF1231" s="407"/>
    </row>
    <row r="1232" spans="1:84" s="627" customFormat="1" x14ac:dyDescent="0.3">
      <c r="A1232" s="407"/>
      <c r="B1232" s="401"/>
      <c r="C1232" s="330"/>
      <c r="D1232" s="209"/>
      <c r="E1232" s="209"/>
      <c r="F1232" s="209"/>
      <c r="G1232" s="209"/>
      <c r="H1232" s="209"/>
      <c r="I1232" s="209"/>
      <c r="AP1232" s="407"/>
      <c r="AQ1232" s="407"/>
      <c r="BK1232" s="407"/>
      <c r="BY1232" s="407"/>
      <c r="BZ1232" s="407"/>
      <c r="CA1232" s="407"/>
      <c r="CB1232" s="407"/>
      <c r="CC1232" s="407"/>
      <c r="CD1232" s="407"/>
      <c r="CE1232" s="407"/>
      <c r="CF1232" s="407"/>
    </row>
    <row r="1233" spans="1:84" s="627" customFormat="1" x14ac:dyDescent="0.3">
      <c r="A1233" s="407"/>
      <c r="B1233" s="401"/>
      <c r="C1233" s="330"/>
      <c r="D1233" s="209"/>
      <c r="E1233" s="209"/>
      <c r="F1233" s="209"/>
      <c r="G1233" s="209"/>
      <c r="H1233" s="209"/>
      <c r="I1233" s="209"/>
      <c r="AP1233" s="407"/>
      <c r="AQ1233" s="407"/>
      <c r="BK1233" s="407"/>
      <c r="BY1233" s="407"/>
      <c r="BZ1233" s="407"/>
      <c r="CA1233" s="407"/>
      <c r="CB1233" s="407"/>
      <c r="CC1233" s="407"/>
      <c r="CD1233" s="407"/>
      <c r="CE1233" s="407"/>
      <c r="CF1233" s="407"/>
    </row>
    <row r="1234" spans="1:84" s="627" customFormat="1" x14ac:dyDescent="0.3">
      <c r="A1234" s="407"/>
      <c r="B1234" s="401"/>
      <c r="C1234" s="330"/>
      <c r="D1234" s="209"/>
      <c r="E1234" s="209"/>
      <c r="F1234" s="209"/>
      <c r="G1234" s="209"/>
      <c r="H1234" s="209"/>
      <c r="I1234" s="209"/>
      <c r="AP1234" s="407"/>
      <c r="AQ1234" s="407"/>
      <c r="BK1234" s="407"/>
      <c r="BY1234" s="407"/>
      <c r="BZ1234" s="407"/>
      <c r="CA1234" s="407"/>
      <c r="CB1234" s="407"/>
      <c r="CC1234" s="407"/>
      <c r="CD1234" s="407"/>
      <c r="CE1234" s="407"/>
      <c r="CF1234" s="407"/>
    </row>
    <row r="1235" spans="1:84" s="627" customFormat="1" x14ac:dyDescent="0.3">
      <c r="A1235" s="407"/>
      <c r="B1235" s="401"/>
      <c r="C1235" s="330"/>
      <c r="D1235" s="209"/>
      <c r="E1235" s="209"/>
      <c r="F1235" s="209"/>
      <c r="G1235" s="209"/>
      <c r="H1235" s="209"/>
      <c r="I1235" s="209"/>
      <c r="AP1235" s="407"/>
      <c r="AQ1235" s="407"/>
      <c r="BK1235" s="407"/>
      <c r="BY1235" s="407"/>
      <c r="BZ1235" s="407"/>
      <c r="CA1235" s="407"/>
      <c r="CB1235" s="407"/>
      <c r="CC1235" s="407"/>
      <c r="CD1235" s="407"/>
      <c r="CE1235" s="407"/>
      <c r="CF1235" s="407"/>
    </row>
    <row r="1236" spans="1:84" s="627" customFormat="1" x14ac:dyDescent="0.3">
      <c r="A1236" s="407"/>
      <c r="B1236" s="401"/>
      <c r="C1236" s="330"/>
      <c r="D1236" s="209"/>
      <c r="E1236" s="209"/>
      <c r="F1236" s="209"/>
      <c r="G1236" s="209"/>
      <c r="H1236" s="209"/>
      <c r="I1236" s="209"/>
      <c r="AP1236" s="407"/>
      <c r="AQ1236" s="407"/>
      <c r="BK1236" s="407"/>
      <c r="BY1236" s="407"/>
      <c r="BZ1236" s="407"/>
      <c r="CA1236" s="407"/>
      <c r="CB1236" s="407"/>
      <c r="CC1236" s="407"/>
      <c r="CD1236" s="407"/>
      <c r="CE1236" s="407"/>
      <c r="CF1236" s="407"/>
    </row>
    <row r="1237" spans="1:84" s="627" customFormat="1" x14ac:dyDescent="0.3">
      <c r="A1237" s="407"/>
      <c r="B1237" s="401"/>
      <c r="C1237" s="330"/>
      <c r="D1237" s="209"/>
      <c r="E1237" s="209"/>
      <c r="F1237" s="209"/>
      <c r="G1237" s="209"/>
      <c r="H1237" s="209"/>
      <c r="I1237" s="209"/>
      <c r="AP1237" s="407"/>
      <c r="AQ1237" s="407"/>
      <c r="BK1237" s="407"/>
      <c r="BY1237" s="407"/>
      <c r="BZ1237" s="407"/>
      <c r="CA1237" s="407"/>
      <c r="CB1237" s="407"/>
      <c r="CC1237" s="407"/>
      <c r="CD1237" s="407"/>
      <c r="CE1237" s="407"/>
      <c r="CF1237" s="407"/>
    </row>
    <row r="1238" spans="1:84" s="627" customFormat="1" x14ac:dyDescent="0.3">
      <c r="A1238" s="407"/>
      <c r="B1238" s="401"/>
      <c r="C1238" s="330"/>
      <c r="D1238" s="209"/>
      <c r="E1238" s="209"/>
      <c r="F1238" s="209"/>
      <c r="G1238" s="209"/>
      <c r="H1238" s="209"/>
      <c r="I1238" s="209"/>
      <c r="AP1238" s="407"/>
      <c r="AQ1238" s="407"/>
      <c r="BK1238" s="407"/>
      <c r="BY1238" s="407"/>
      <c r="BZ1238" s="407"/>
      <c r="CA1238" s="407"/>
      <c r="CB1238" s="407"/>
      <c r="CC1238" s="407"/>
      <c r="CD1238" s="407"/>
      <c r="CE1238" s="407"/>
      <c r="CF1238" s="407"/>
    </row>
    <row r="1239" spans="1:84" s="627" customFormat="1" x14ac:dyDescent="0.3">
      <c r="A1239" s="407"/>
      <c r="B1239" s="401"/>
      <c r="C1239" s="330"/>
      <c r="D1239" s="209"/>
      <c r="E1239" s="209"/>
      <c r="F1239" s="209"/>
      <c r="G1239" s="209"/>
      <c r="H1239" s="209"/>
      <c r="I1239" s="209"/>
      <c r="AP1239" s="407"/>
      <c r="AQ1239" s="407"/>
      <c r="BK1239" s="407"/>
      <c r="BY1239" s="407"/>
      <c r="BZ1239" s="407"/>
      <c r="CA1239" s="407"/>
      <c r="CB1239" s="407"/>
      <c r="CC1239" s="407"/>
      <c r="CD1239" s="407"/>
      <c r="CE1239" s="407"/>
      <c r="CF1239" s="407"/>
    </row>
    <row r="1240" spans="1:84" s="627" customFormat="1" x14ac:dyDescent="0.3">
      <c r="A1240" s="407"/>
      <c r="B1240" s="401"/>
      <c r="C1240" s="330"/>
      <c r="D1240" s="209"/>
      <c r="E1240" s="209"/>
      <c r="F1240" s="209"/>
      <c r="G1240" s="209"/>
      <c r="H1240" s="209"/>
      <c r="I1240" s="209"/>
      <c r="AP1240" s="407"/>
      <c r="AQ1240" s="407"/>
      <c r="BK1240" s="407"/>
      <c r="BY1240" s="407"/>
      <c r="BZ1240" s="407"/>
      <c r="CA1240" s="407"/>
      <c r="CB1240" s="407"/>
      <c r="CC1240" s="407"/>
      <c r="CD1240" s="407"/>
      <c r="CE1240" s="407"/>
      <c r="CF1240" s="407"/>
    </row>
    <row r="1241" spans="1:84" s="627" customFormat="1" x14ac:dyDescent="0.3">
      <c r="A1241" s="407"/>
      <c r="B1241" s="401"/>
      <c r="C1241" s="330"/>
      <c r="D1241" s="209"/>
      <c r="E1241" s="209"/>
      <c r="F1241" s="209"/>
      <c r="G1241" s="209"/>
      <c r="H1241" s="209"/>
      <c r="I1241" s="209"/>
      <c r="AP1241" s="407"/>
      <c r="AQ1241" s="407"/>
      <c r="BK1241" s="407"/>
      <c r="BY1241" s="407"/>
      <c r="BZ1241" s="407"/>
      <c r="CA1241" s="407"/>
      <c r="CB1241" s="407"/>
      <c r="CC1241" s="407"/>
      <c r="CD1241" s="407"/>
      <c r="CE1241" s="407"/>
      <c r="CF1241" s="407"/>
    </row>
    <row r="1242" spans="1:84" s="627" customFormat="1" x14ac:dyDescent="0.3">
      <c r="A1242" s="407"/>
      <c r="B1242" s="401"/>
      <c r="C1242" s="330"/>
      <c r="D1242" s="209"/>
      <c r="E1242" s="209"/>
      <c r="F1242" s="209"/>
      <c r="G1242" s="209"/>
      <c r="H1242" s="209"/>
      <c r="I1242" s="209"/>
      <c r="AP1242" s="407"/>
      <c r="AQ1242" s="407"/>
      <c r="BK1242" s="407"/>
      <c r="BY1242" s="407"/>
      <c r="BZ1242" s="407"/>
      <c r="CA1242" s="407"/>
      <c r="CB1242" s="407"/>
      <c r="CC1242" s="407"/>
      <c r="CD1242" s="407"/>
      <c r="CE1242" s="407"/>
      <c r="CF1242" s="407"/>
    </row>
    <row r="1243" spans="1:84" s="627" customFormat="1" x14ac:dyDescent="0.3">
      <c r="A1243" s="407"/>
      <c r="B1243" s="401"/>
      <c r="C1243" s="330"/>
      <c r="D1243" s="209"/>
      <c r="E1243" s="209"/>
      <c r="F1243" s="209"/>
      <c r="G1243" s="209"/>
      <c r="H1243" s="209"/>
      <c r="I1243" s="209"/>
      <c r="AP1243" s="407"/>
      <c r="AQ1243" s="407"/>
      <c r="BK1243" s="407"/>
      <c r="BY1243" s="407"/>
      <c r="BZ1243" s="407"/>
      <c r="CA1243" s="407"/>
      <c r="CB1243" s="407"/>
      <c r="CC1243" s="407"/>
      <c r="CD1243" s="407"/>
      <c r="CE1243" s="407"/>
      <c r="CF1243" s="407"/>
    </row>
    <row r="1244" spans="1:84" s="627" customFormat="1" x14ac:dyDescent="0.3">
      <c r="A1244" s="407"/>
      <c r="B1244" s="401"/>
      <c r="C1244" s="330"/>
      <c r="D1244" s="209"/>
      <c r="E1244" s="209"/>
      <c r="F1244" s="209"/>
      <c r="G1244" s="209"/>
      <c r="H1244" s="209"/>
      <c r="I1244" s="209"/>
      <c r="AP1244" s="407"/>
      <c r="AQ1244" s="407"/>
      <c r="BK1244" s="407"/>
      <c r="BY1244" s="407"/>
      <c r="BZ1244" s="407"/>
      <c r="CA1244" s="407"/>
      <c r="CB1244" s="407"/>
      <c r="CC1244" s="407"/>
      <c r="CD1244" s="407"/>
      <c r="CE1244" s="407"/>
      <c r="CF1244" s="407"/>
    </row>
    <row r="1245" spans="1:84" s="627" customFormat="1" x14ac:dyDescent="0.3">
      <c r="A1245" s="407"/>
      <c r="B1245" s="401"/>
      <c r="C1245" s="330"/>
      <c r="D1245" s="209"/>
      <c r="E1245" s="209"/>
      <c r="F1245" s="209"/>
      <c r="G1245" s="209"/>
      <c r="H1245" s="209"/>
      <c r="I1245" s="209"/>
      <c r="AP1245" s="407"/>
      <c r="AQ1245" s="407"/>
      <c r="BK1245" s="407"/>
      <c r="BY1245" s="407"/>
      <c r="BZ1245" s="407"/>
      <c r="CA1245" s="407"/>
      <c r="CB1245" s="407"/>
      <c r="CC1245" s="407"/>
      <c r="CD1245" s="407"/>
      <c r="CE1245" s="407"/>
      <c r="CF1245" s="407"/>
    </row>
    <row r="1246" spans="1:84" s="627" customFormat="1" x14ac:dyDescent="0.3">
      <c r="A1246" s="407"/>
      <c r="B1246" s="401"/>
      <c r="C1246" s="330"/>
      <c r="D1246" s="209"/>
      <c r="E1246" s="209"/>
      <c r="F1246" s="209"/>
      <c r="G1246" s="209"/>
      <c r="H1246" s="209"/>
      <c r="I1246" s="209"/>
      <c r="AP1246" s="407"/>
      <c r="AQ1246" s="407"/>
      <c r="BK1246" s="407"/>
      <c r="BY1246" s="407"/>
      <c r="BZ1246" s="407"/>
      <c r="CA1246" s="407"/>
      <c r="CB1246" s="407"/>
      <c r="CC1246" s="407"/>
      <c r="CD1246" s="407"/>
      <c r="CE1246" s="407"/>
      <c r="CF1246" s="407"/>
    </row>
    <row r="1247" spans="1:84" s="627" customFormat="1" x14ac:dyDescent="0.3">
      <c r="A1247" s="407"/>
      <c r="B1247" s="401"/>
      <c r="C1247" s="330"/>
      <c r="D1247" s="209"/>
      <c r="E1247" s="209"/>
      <c r="F1247" s="209"/>
      <c r="G1247" s="209"/>
      <c r="H1247" s="209"/>
      <c r="I1247" s="209"/>
      <c r="AP1247" s="407"/>
      <c r="AQ1247" s="407"/>
      <c r="BK1247" s="407"/>
      <c r="BY1247" s="407"/>
      <c r="BZ1247" s="407"/>
      <c r="CA1247" s="407"/>
      <c r="CB1247" s="407"/>
      <c r="CC1247" s="407"/>
      <c r="CD1247" s="407"/>
      <c r="CE1247" s="407"/>
      <c r="CF1247" s="407"/>
    </row>
    <row r="1248" spans="1:84" s="627" customFormat="1" x14ac:dyDescent="0.3">
      <c r="A1248" s="407"/>
      <c r="B1248" s="401"/>
      <c r="C1248" s="330"/>
      <c r="D1248" s="209"/>
      <c r="E1248" s="209"/>
      <c r="F1248" s="209"/>
      <c r="G1248" s="209"/>
      <c r="H1248" s="209"/>
      <c r="I1248" s="209"/>
      <c r="AP1248" s="407"/>
      <c r="AQ1248" s="407"/>
      <c r="BK1248" s="407"/>
      <c r="BY1248" s="407"/>
      <c r="BZ1248" s="407"/>
      <c r="CA1248" s="407"/>
      <c r="CB1248" s="407"/>
      <c r="CC1248" s="407"/>
      <c r="CD1248" s="407"/>
      <c r="CE1248" s="407"/>
      <c r="CF1248" s="407"/>
    </row>
    <row r="1249" spans="1:84" s="627" customFormat="1" x14ac:dyDescent="0.3">
      <c r="A1249" s="407"/>
      <c r="B1249" s="401"/>
      <c r="C1249" s="330"/>
      <c r="D1249" s="209"/>
      <c r="E1249" s="209"/>
      <c r="F1249" s="209"/>
      <c r="G1249" s="209"/>
      <c r="H1249" s="209"/>
      <c r="I1249" s="209"/>
      <c r="AP1249" s="407"/>
      <c r="AQ1249" s="407"/>
      <c r="BK1249" s="407"/>
      <c r="BY1249" s="407"/>
      <c r="BZ1249" s="407"/>
      <c r="CA1249" s="407"/>
      <c r="CB1249" s="407"/>
      <c r="CC1249" s="407"/>
      <c r="CD1249" s="407"/>
      <c r="CE1249" s="407"/>
      <c r="CF1249" s="407"/>
    </row>
    <row r="1250" spans="1:84" s="627" customFormat="1" x14ac:dyDescent="0.3">
      <c r="A1250" s="407"/>
      <c r="B1250" s="401"/>
      <c r="C1250" s="330"/>
      <c r="D1250" s="209"/>
      <c r="E1250" s="209"/>
      <c r="F1250" s="209"/>
      <c r="G1250" s="209"/>
      <c r="H1250" s="209"/>
      <c r="I1250" s="209"/>
      <c r="AP1250" s="407"/>
      <c r="AQ1250" s="407"/>
      <c r="BK1250" s="407"/>
      <c r="BY1250" s="407"/>
      <c r="BZ1250" s="407"/>
      <c r="CA1250" s="407"/>
      <c r="CB1250" s="407"/>
      <c r="CC1250" s="407"/>
      <c r="CD1250" s="407"/>
      <c r="CE1250" s="407"/>
      <c r="CF1250" s="407"/>
    </row>
    <row r="1251" spans="1:84" s="627" customFormat="1" x14ac:dyDescent="0.3">
      <c r="A1251" s="407"/>
      <c r="B1251" s="401"/>
      <c r="C1251" s="330"/>
      <c r="D1251" s="209"/>
      <c r="E1251" s="209"/>
      <c r="F1251" s="209"/>
      <c r="G1251" s="209"/>
      <c r="H1251" s="209"/>
      <c r="I1251" s="209"/>
      <c r="AP1251" s="407"/>
      <c r="AQ1251" s="407"/>
      <c r="BK1251" s="407"/>
      <c r="BY1251" s="407"/>
      <c r="BZ1251" s="407"/>
      <c r="CA1251" s="407"/>
      <c r="CB1251" s="407"/>
      <c r="CC1251" s="407"/>
      <c r="CD1251" s="407"/>
      <c r="CE1251" s="407"/>
      <c r="CF1251" s="407"/>
    </row>
    <row r="1252" spans="1:84" s="627" customFormat="1" x14ac:dyDescent="0.3">
      <c r="A1252" s="407"/>
      <c r="B1252" s="401"/>
      <c r="C1252" s="330"/>
      <c r="D1252" s="209"/>
      <c r="E1252" s="209"/>
      <c r="F1252" s="209"/>
      <c r="G1252" s="209"/>
      <c r="H1252" s="209"/>
      <c r="I1252" s="209"/>
      <c r="AP1252" s="407"/>
      <c r="AQ1252" s="407"/>
      <c r="BK1252" s="407"/>
      <c r="BY1252" s="407"/>
      <c r="BZ1252" s="407"/>
      <c r="CA1252" s="407"/>
      <c r="CB1252" s="407"/>
      <c r="CC1252" s="407"/>
      <c r="CD1252" s="407"/>
      <c r="CE1252" s="407"/>
      <c r="CF1252" s="407"/>
    </row>
    <row r="1253" spans="1:84" s="627" customFormat="1" x14ac:dyDescent="0.3">
      <c r="A1253" s="407"/>
      <c r="B1253" s="401"/>
      <c r="C1253" s="330"/>
      <c r="D1253" s="209"/>
      <c r="E1253" s="209"/>
      <c r="F1253" s="209"/>
      <c r="G1253" s="209"/>
      <c r="H1253" s="209"/>
      <c r="I1253" s="209"/>
      <c r="AP1253" s="407"/>
      <c r="AQ1253" s="407"/>
      <c r="BK1253" s="407"/>
      <c r="BY1253" s="407"/>
      <c r="BZ1253" s="407"/>
      <c r="CA1253" s="407"/>
      <c r="CB1253" s="407"/>
      <c r="CC1253" s="407"/>
      <c r="CD1253" s="407"/>
      <c r="CE1253" s="407"/>
      <c r="CF1253" s="407"/>
    </row>
    <row r="1254" spans="1:84" s="627" customFormat="1" x14ac:dyDescent="0.3">
      <c r="A1254" s="407"/>
      <c r="B1254" s="401"/>
      <c r="C1254" s="330"/>
      <c r="D1254" s="209"/>
      <c r="E1254" s="209"/>
      <c r="F1254" s="209"/>
      <c r="G1254" s="209"/>
      <c r="H1254" s="209"/>
      <c r="I1254" s="209"/>
      <c r="AP1254" s="407"/>
      <c r="AQ1254" s="407"/>
      <c r="BK1254" s="407"/>
      <c r="BY1254" s="407"/>
      <c r="BZ1254" s="407"/>
      <c r="CA1254" s="407"/>
      <c r="CB1254" s="407"/>
      <c r="CC1254" s="407"/>
      <c r="CD1254" s="407"/>
      <c r="CE1254" s="407"/>
      <c r="CF1254" s="407"/>
    </row>
    <row r="1255" spans="1:84" s="627" customFormat="1" x14ac:dyDescent="0.3">
      <c r="A1255" s="407"/>
      <c r="B1255" s="401"/>
      <c r="C1255" s="330"/>
      <c r="D1255" s="209"/>
      <c r="E1255" s="209"/>
      <c r="F1255" s="209"/>
      <c r="G1255" s="209"/>
      <c r="H1255" s="209"/>
      <c r="I1255" s="209"/>
      <c r="AP1255" s="407"/>
      <c r="AQ1255" s="407"/>
      <c r="BK1255" s="407"/>
      <c r="BY1255" s="407"/>
      <c r="BZ1255" s="407"/>
      <c r="CA1255" s="407"/>
      <c r="CB1255" s="407"/>
      <c r="CC1255" s="407"/>
      <c r="CD1255" s="407"/>
      <c r="CE1255" s="407"/>
      <c r="CF1255" s="407"/>
    </row>
    <row r="1256" spans="1:84" s="627" customFormat="1" x14ac:dyDescent="0.3">
      <c r="A1256" s="407"/>
      <c r="B1256" s="401"/>
      <c r="C1256" s="330"/>
      <c r="D1256" s="209"/>
      <c r="E1256" s="209"/>
      <c r="F1256" s="209"/>
      <c r="G1256" s="209"/>
      <c r="H1256" s="209"/>
      <c r="I1256" s="209"/>
      <c r="AP1256" s="407"/>
      <c r="AQ1256" s="407"/>
      <c r="BK1256" s="407"/>
      <c r="BY1256" s="407"/>
      <c r="BZ1256" s="407"/>
      <c r="CA1256" s="407"/>
      <c r="CB1256" s="407"/>
      <c r="CC1256" s="407"/>
      <c r="CD1256" s="407"/>
      <c r="CE1256" s="407"/>
      <c r="CF1256" s="407"/>
    </row>
    <row r="1257" spans="1:84" s="627" customFormat="1" x14ac:dyDescent="0.3">
      <c r="A1257" s="407"/>
      <c r="B1257" s="401"/>
      <c r="C1257" s="330"/>
      <c r="D1257" s="209"/>
      <c r="E1257" s="209"/>
      <c r="F1257" s="209"/>
      <c r="G1257" s="209"/>
      <c r="H1257" s="209"/>
      <c r="I1257" s="209"/>
      <c r="AP1257" s="407"/>
      <c r="AQ1257" s="407"/>
      <c r="BK1257" s="407"/>
      <c r="BY1257" s="407"/>
      <c r="BZ1257" s="407"/>
      <c r="CA1257" s="407"/>
      <c r="CB1257" s="407"/>
      <c r="CC1257" s="407"/>
      <c r="CD1257" s="407"/>
      <c r="CE1257" s="407"/>
      <c r="CF1257" s="407"/>
    </row>
    <row r="1258" spans="1:84" s="627" customFormat="1" x14ac:dyDescent="0.3">
      <c r="A1258" s="407"/>
      <c r="B1258" s="401"/>
      <c r="C1258" s="330"/>
      <c r="D1258" s="209"/>
      <c r="E1258" s="209"/>
      <c r="F1258" s="209"/>
      <c r="G1258" s="209"/>
      <c r="H1258" s="209"/>
      <c r="I1258" s="209"/>
      <c r="AP1258" s="407"/>
      <c r="AQ1258" s="407"/>
      <c r="BK1258" s="407"/>
      <c r="BY1258" s="407"/>
      <c r="BZ1258" s="407"/>
      <c r="CA1258" s="407"/>
      <c r="CB1258" s="407"/>
      <c r="CC1258" s="407"/>
      <c r="CD1258" s="407"/>
      <c r="CE1258" s="407"/>
      <c r="CF1258" s="407"/>
    </row>
    <row r="1259" spans="1:84" s="627" customFormat="1" x14ac:dyDescent="0.3">
      <c r="A1259" s="407"/>
      <c r="B1259" s="401"/>
      <c r="C1259" s="330"/>
      <c r="D1259" s="209"/>
      <c r="E1259" s="209"/>
      <c r="F1259" s="209"/>
      <c r="G1259" s="209"/>
      <c r="H1259" s="209"/>
      <c r="I1259" s="209"/>
      <c r="AP1259" s="407"/>
      <c r="AQ1259" s="407"/>
      <c r="BK1259" s="407"/>
      <c r="BY1259" s="407"/>
      <c r="BZ1259" s="407"/>
      <c r="CA1259" s="407"/>
      <c r="CB1259" s="407"/>
      <c r="CC1259" s="407"/>
      <c r="CD1259" s="407"/>
      <c r="CE1259" s="407"/>
      <c r="CF1259" s="407"/>
    </row>
    <row r="1260" spans="1:84" s="627" customFormat="1" x14ac:dyDescent="0.3">
      <c r="A1260" s="407"/>
      <c r="B1260" s="401"/>
      <c r="C1260" s="330"/>
      <c r="D1260" s="209"/>
      <c r="E1260" s="209"/>
      <c r="F1260" s="209"/>
      <c r="G1260" s="209"/>
      <c r="H1260" s="209"/>
      <c r="I1260" s="209"/>
      <c r="AP1260" s="407"/>
      <c r="AQ1260" s="407"/>
      <c r="BK1260" s="407"/>
      <c r="BY1260" s="407"/>
      <c r="BZ1260" s="407"/>
      <c r="CA1260" s="407"/>
      <c r="CB1260" s="407"/>
      <c r="CC1260" s="407"/>
      <c r="CD1260" s="407"/>
      <c r="CE1260" s="407"/>
      <c r="CF1260" s="407"/>
    </row>
    <row r="1261" spans="1:84" s="627" customFormat="1" x14ac:dyDescent="0.3">
      <c r="A1261" s="407"/>
      <c r="B1261" s="401"/>
      <c r="C1261" s="330"/>
      <c r="D1261" s="209"/>
      <c r="E1261" s="209"/>
      <c r="F1261" s="209"/>
      <c r="G1261" s="209"/>
      <c r="H1261" s="209"/>
      <c r="I1261" s="209"/>
      <c r="AP1261" s="407"/>
      <c r="AQ1261" s="407"/>
      <c r="BK1261" s="407"/>
      <c r="BY1261" s="407"/>
      <c r="BZ1261" s="407"/>
      <c r="CA1261" s="407"/>
      <c r="CB1261" s="407"/>
      <c r="CC1261" s="407"/>
      <c r="CD1261" s="407"/>
      <c r="CE1261" s="407"/>
      <c r="CF1261" s="407"/>
    </row>
    <row r="1262" spans="1:84" s="627" customFormat="1" x14ac:dyDescent="0.3">
      <c r="A1262" s="407"/>
      <c r="B1262" s="401"/>
      <c r="C1262" s="330"/>
      <c r="D1262" s="209"/>
      <c r="E1262" s="209"/>
      <c r="F1262" s="209"/>
      <c r="G1262" s="209"/>
      <c r="H1262" s="209"/>
      <c r="I1262" s="209"/>
      <c r="AP1262" s="407"/>
      <c r="AQ1262" s="407"/>
      <c r="BK1262" s="407"/>
      <c r="BY1262" s="407"/>
      <c r="BZ1262" s="407"/>
      <c r="CA1262" s="407"/>
      <c r="CB1262" s="407"/>
      <c r="CC1262" s="407"/>
      <c r="CD1262" s="407"/>
      <c r="CE1262" s="407"/>
      <c r="CF1262" s="407"/>
    </row>
    <row r="1263" spans="1:84" s="627" customFormat="1" x14ac:dyDescent="0.3">
      <c r="A1263" s="407"/>
      <c r="B1263" s="401"/>
      <c r="C1263" s="330"/>
      <c r="D1263" s="209"/>
      <c r="E1263" s="209"/>
      <c r="F1263" s="209"/>
      <c r="G1263" s="209"/>
      <c r="H1263" s="209"/>
      <c r="I1263" s="209"/>
      <c r="AP1263" s="407"/>
      <c r="AQ1263" s="407"/>
      <c r="BK1263" s="407"/>
      <c r="BY1263" s="407"/>
      <c r="BZ1263" s="407"/>
      <c r="CA1263" s="407"/>
      <c r="CB1263" s="407"/>
      <c r="CC1263" s="407"/>
      <c r="CD1263" s="407"/>
      <c r="CE1263" s="407"/>
      <c r="CF1263" s="407"/>
    </row>
    <row r="1264" spans="1:84" s="627" customFormat="1" x14ac:dyDescent="0.3">
      <c r="A1264" s="407"/>
      <c r="B1264" s="401"/>
      <c r="C1264" s="330"/>
      <c r="D1264" s="209"/>
      <c r="E1264" s="209"/>
      <c r="F1264" s="209"/>
      <c r="G1264" s="209"/>
      <c r="H1264" s="209"/>
      <c r="I1264" s="209"/>
      <c r="AP1264" s="407"/>
      <c r="AQ1264" s="407"/>
      <c r="BK1264" s="407"/>
      <c r="BY1264" s="407"/>
      <c r="BZ1264" s="407"/>
      <c r="CA1264" s="407"/>
      <c r="CB1264" s="407"/>
      <c r="CC1264" s="407"/>
      <c r="CD1264" s="407"/>
      <c r="CE1264" s="407"/>
      <c r="CF1264" s="407"/>
    </row>
    <row r="1265" spans="1:84" s="627" customFormat="1" x14ac:dyDescent="0.3">
      <c r="A1265" s="407"/>
      <c r="B1265" s="401"/>
      <c r="C1265" s="330"/>
      <c r="D1265" s="209"/>
      <c r="E1265" s="209"/>
      <c r="F1265" s="209"/>
      <c r="G1265" s="209"/>
      <c r="H1265" s="209"/>
      <c r="I1265" s="209"/>
      <c r="AP1265" s="407"/>
      <c r="AQ1265" s="407"/>
      <c r="BK1265" s="407"/>
      <c r="BY1265" s="407"/>
      <c r="BZ1265" s="407"/>
      <c r="CA1265" s="407"/>
      <c r="CB1265" s="407"/>
      <c r="CC1265" s="407"/>
      <c r="CD1265" s="407"/>
      <c r="CE1265" s="407"/>
      <c r="CF1265" s="407"/>
    </row>
    <row r="1266" spans="1:84" s="627" customFormat="1" x14ac:dyDescent="0.3">
      <c r="A1266" s="407"/>
      <c r="B1266" s="401"/>
      <c r="C1266" s="330"/>
      <c r="D1266" s="209"/>
      <c r="E1266" s="209"/>
      <c r="F1266" s="209"/>
      <c r="G1266" s="209"/>
      <c r="H1266" s="209"/>
      <c r="I1266" s="209"/>
      <c r="AP1266" s="407"/>
      <c r="AQ1266" s="407"/>
      <c r="BK1266" s="407"/>
      <c r="BY1266" s="407"/>
      <c r="BZ1266" s="407"/>
      <c r="CA1266" s="407"/>
      <c r="CB1266" s="407"/>
      <c r="CC1266" s="407"/>
      <c r="CD1266" s="407"/>
      <c r="CE1266" s="407"/>
      <c r="CF1266" s="407"/>
    </row>
    <row r="1267" spans="1:84" s="627" customFormat="1" x14ac:dyDescent="0.3">
      <c r="A1267" s="407"/>
      <c r="B1267" s="401"/>
      <c r="C1267" s="330"/>
      <c r="D1267" s="209"/>
      <c r="E1267" s="209"/>
      <c r="F1267" s="209"/>
      <c r="G1267" s="209"/>
      <c r="H1267" s="209"/>
      <c r="I1267" s="209"/>
      <c r="AP1267" s="407"/>
      <c r="AQ1267" s="407"/>
      <c r="BK1267" s="407"/>
      <c r="BY1267" s="407"/>
      <c r="BZ1267" s="407"/>
      <c r="CA1267" s="407"/>
      <c r="CB1267" s="407"/>
      <c r="CC1267" s="407"/>
      <c r="CD1267" s="407"/>
      <c r="CE1267" s="407"/>
      <c r="CF1267" s="407"/>
    </row>
    <row r="1268" spans="1:84" s="627" customFormat="1" x14ac:dyDescent="0.3">
      <c r="A1268" s="407"/>
      <c r="B1268" s="401"/>
      <c r="C1268" s="330"/>
      <c r="D1268" s="209"/>
      <c r="E1268" s="209"/>
      <c r="F1268" s="209"/>
      <c r="G1268" s="209"/>
      <c r="H1268" s="209"/>
      <c r="I1268" s="209"/>
      <c r="AP1268" s="407"/>
      <c r="AQ1268" s="407"/>
      <c r="BK1268" s="407"/>
      <c r="BY1268" s="407"/>
      <c r="BZ1268" s="407"/>
      <c r="CA1268" s="407"/>
      <c r="CB1268" s="407"/>
      <c r="CC1268" s="407"/>
      <c r="CD1268" s="407"/>
      <c r="CE1268" s="407"/>
      <c r="CF1268" s="407"/>
    </row>
    <row r="1269" spans="1:84" s="627" customFormat="1" x14ac:dyDescent="0.3">
      <c r="A1269" s="407"/>
      <c r="B1269" s="401"/>
      <c r="C1269" s="330"/>
      <c r="D1269" s="209"/>
      <c r="E1269" s="209"/>
      <c r="F1269" s="209"/>
      <c r="G1269" s="209"/>
      <c r="H1269" s="209"/>
      <c r="I1269" s="209"/>
      <c r="AP1269" s="407"/>
      <c r="AQ1269" s="407"/>
      <c r="BK1269" s="407"/>
      <c r="BY1269" s="407"/>
      <c r="BZ1269" s="407"/>
      <c r="CA1269" s="407"/>
      <c r="CB1269" s="407"/>
      <c r="CC1269" s="407"/>
      <c r="CD1269" s="407"/>
      <c r="CE1269" s="407"/>
      <c r="CF1269" s="407"/>
    </row>
    <row r="1270" spans="1:84" s="627" customFormat="1" x14ac:dyDescent="0.3">
      <c r="A1270" s="407"/>
      <c r="B1270" s="401"/>
      <c r="C1270" s="330"/>
      <c r="D1270" s="209"/>
      <c r="E1270" s="209"/>
      <c r="F1270" s="209"/>
      <c r="G1270" s="209"/>
      <c r="H1270" s="209"/>
      <c r="I1270" s="209"/>
      <c r="AP1270" s="407"/>
      <c r="AQ1270" s="407"/>
      <c r="BK1270" s="407"/>
      <c r="BY1270" s="407"/>
      <c r="BZ1270" s="407"/>
      <c r="CA1270" s="407"/>
      <c r="CB1270" s="407"/>
      <c r="CC1270" s="407"/>
      <c r="CD1270" s="407"/>
      <c r="CE1270" s="407"/>
      <c r="CF1270" s="407"/>
    </row>
    <row r="1271" spans="1:84" s="627" customFormat="1" x14ac:dyDescent="0.3">
      <c r="A1271" s="407"/>
      <c r="B1271" s="401"/>
      <c r="C1271" s="330"/>
      <c r="D1271" s="209"/>
      <c r="E1271" s="209"/>
      <c r="F1271" s="209"/>
      <c r="G1271" s="209"/>
      <c r="H1271" s="209"/>
      <c r="I1271" s="209"/>
      <c r="AP1271" s="407"/>
      <c r="AQ1271" s="407"/>
      <c r="BK1271" s="407"/>
      <c r="BY1271" s="407"/>
      <c r="BZ1271" s="407"/>
      <c r="CA1271" s="407"/>
      <c r="CB1271" s="407"/>
      <c r="CC1271" s="407"/>
      <c r="CD1271" s="407"/>
      <c r="CE1271" s="407"/>
      <c r="CF1271" s="407"/>
    </row>
    <row r="1272" spans="1:84" s="627" customFormat="1" x14ac:dyDescent="0.3">
      <c r="A1272" s="407"/>
      <c r="B1272" s="401"/>
      <c r="C1272" s="330"/>
      <c r="D1272" s="209"/>
      <c r="E1272" s="209"/>
      <c r="F1272" s="209"/>
      <c r="G1272" s="209"/>
      <c r="H1272" s="209"/>
      <c r="I1272" s="209"/>
      <c r="AP1272" s="407"/>
      <c r="AQ1272" s="407"/>
      <c r="BK1272" s="407"/>
      <c r="BY1272" s="407"/>
      <c r="BZ1272" s="407"/>
      <c r="CA1272" s="407"/>
      <c r="CB1272" s="407"/>
      <c r="CC1272" s="407"/>
      <c r="CD1272" s="407"/>
      <c r="CE1272" s="407"/>
      <c r="CF1272" s="407"/>
    </row>
    <row r="1273" spans="1:84" s="627" customFormat="1" x14ac:dyDescent="0.3">
      <c r="A1273" s="407"/>
      <c r="B1273" s="401"/>
      <c r="C1273" s="330"/>
      <c r="D1273" s="209"/>
      <c r="E1273" s="209"/>
      <c r="F1273" s="209"/>
      <c r="G1273" s="209"/>
      <c r="H1273" s="209"/>
      <c r="I1273" s="209"/>
      <c r="AP1273" s="407"/>
      <c r="AQ1273" s="407"/>
      <c r="BK1273" s="407"/>
      <c r="BY1273" s="407"/>
      <c r="BZ1273" s="407"/>
      <c r="CA1273" s="407"/>
      <c r="CB1273" s="407"/>
      <c r="CC1273" s="407"/>
      <c r="CD1273" s="407"/>
      <c r="CE1273" s="407"/>
      <c r="CF1273" s="407"/>
    </row>
    <row r="1274" spans="1:84" s="627" customFormat="1" x14ac:dyDescent="0.3">
      <c r="A1274" s="407"/>
      <c r="B1274" s="401"/>
      <c r="C1274" s="330"/>
      <c r="D1274" s="209"/>
      <c r="E1274" s="209"/>
      <c r="F1274" s="209"/>
      <c r="G1274" s="209"/>
      <c r="H1274" s="209"/>
      <c r="I1274" s="209"/>
      <c r="AP1274" s="407"/>
      <c r="AQ1274" s="407"/>
      <c r="BK1274" s="407"/>
      <c r="BY1274" s="407"/>
      <c r="BZ1274" s="407"/>
      <c r="CA1274" s="407"/>
      <c r="CB1274" s="407"/>
      <c r="CC1274" s="407"/>
      <c r="CD1274" s="407"/>
      <c r="CE1274" s="407"/>
      <c r="CF1274" s="407"/>
    </row>
    <row r="1275" spans="1:84" s="627" customFormat="1" x14ac:dyDescent="0.3">
      <c r="A1275" s="407"/>
      <c r="B1275" s="401"/>
      <c r="C1275" s="330"/>
      <c r="D1275" s="209"/>
      <c r="E1275" s="209"/>
      <c r="F1275" s="209"/>
      <c r="G1275" s="209"/>
      <c r="H1275" s="209"/>
      <c r="I1275" s="209"/>
      <c r="AP1275" s="407"/>
      <c r="AQ1275" s="407"/>
      <c r="BK1275" s="407"/>
      <c r="BY1275" s="407"/>
      <c r="BZ1275" s="407"/>
      <c r="CA1275" s="407"/>
      <c r="CB1275" s="407"/>
      <c r="CC1275" s="407"/>
      <c r="CD1275" s="407"/>
      <c r="CE1275" s="407"/>
      <c r="CF1275" s="407"/>
    </row>
    <row r="1276" spans="1:84" s="627" customFormat="1" x14ac:dyDescent="0.3">
      <c r="A1276" s="407"/>
      <c r="B1276" s="401"/>
      <c r="C1276" s="330"/>
      <c r="D1276" s="209"/>
      <c r="E1276" s="209"/>
      <c r="F1276" s="209"/>
      <c r="G1276" s="209"/>
      <c r="H1276" s="209"/>
      <c r="I1276" s="209"/>
      <c r="AP1276" s="407"/>
      <c r="AQ1276" s="407"/>
      <c r="BK1276" s="407"/>
      <c r="BY1276" s="407"/>
      <c r="BZ1276" s="407"/>
      <c r="CA1276" s="407"/>
      <c r="CB1276" s="407"/>
      <c r="CC1276" s="407"/>
      <c r="CD1276" s="407"/>
      <c r="CE1276" s="407"/>
      <c r="CF1276" s="407"/>
    </row>
    <row r="1277" spans="1:84" s="627" customFormat="1" x14ac:dyDescent="0.3">
      <c r="A1277" s="407"/>
      <c r="B1277" s="401"/>
      <c r="C1277" s="330"/>
      <c r="D1277" s="209"/>
      <c r="E1277" s="209"/>
      <c r="F1277" s="209"/>
      <c r="G1277" s="209"/>
      <c r="H1277" s="209"/>
      <c r="I1277" s="209"/>
      <c r="AP1277" s="407"/>
      <c r="AQ1277" s="407"/>
      <c r="BK1277" s="407"/>
      <c r="BY1277" s="407"/>
      <c r="BZ1277" s="407"/>
      <c r="CA1277" s="407"/>
      <c r="CB1277" s="407"/>
      <c r="CC1277" s="407"/>
      <c r="CD1277" s="407"/>
      <c r="CE1277" s="407"/>
      <c r="CF1277" s="407"/>
    </row>
    <row r="1278" spans="1:84" s="627" customFormat="1" x14ac:dyDescent="0.3">
      <c r="A1278" s="407"/>
      <c r="B1278" s="401"/>
      <c r="C1278" s="330"/>
      <c r="D1278" s="209"/>
      <c r="E1278" s="209"/>
      <c r="F1278" s="209"/>
      <c r="G1278" s="209"/>
      <c r="H1278" s="209"/>
      <c r="I1278" s="209"/>
      <c r="AP1278" s="407"/>
      <c r="AQ1278" s="407"/>
      <c r="BK1278" s="407"/>
      <c r="BY1278" s="407"/>
      <c r="BZ1278" s="407"/>
      <c r="CA1278" s="407"/>
      <c r="CB1278" s="407"/>
      <c r="CC1278" s="407"/>
      <c r="CD1278" s="407"/>
      <c r="CE1278" s="407"/>
      <c r="CF1278" s="407"/>
    </row>
    <row r="1279" spans="1:84" s="627" customFormat="1" x14ac:dyDescent="0.3">
      <c r="A1279" s="407"/>
      <c r="B1279" s="401"/>
      <c r="C1279" s="330"/>
      <c r="D1279" s="209"/>
      <c r="E1279" s="209"/>
      <c r="F1279" s="209"/>
      <c r="G1279" s="209"/>
      <c r="H1279" s="209"/>
      <c r="I1279" s="209"/>
      <c r="AP1279" s="407"/>
      <c r="AQ1279" s="407"/>
      <c r="BK1279" s="407"/>
      <c r="BY1279" s="407"/>
      <c r="BZ1279" s="407"/>
      <c r="CA1279" s="407"/>
      <c r="CB1279" s="407"/>
      <c r="CC1279" s="407"/>
      <c r="CD1279" s="407"/>
      <c r="CE1279" s="407"/>
      <c r="CF1279" s="407"/>
    </row>
    <row r="1280" spans="1:84" s="627" customFormat="1" x14ac:dyDescent="0.3">
      <c r="A1280" s="407"/>
      <c r="B1280" s="401"/>
      <c r="C1280" s="330"/>
      <c r="D1280" s="209"/>
      <c r="E1280" s="209"/>
      <c r="F1280" s="209"/>
      <c r="G1280" s="209"/>
      <c r="H1280" s="209"/>
      <c r="I1280" s="209"/>
      <c r="AP1280" s="407"/>
      <c r="AQ1280" s="407"/>
      <c r="BK1280" s="407"/>
      <c r="BY1280" s="407"/>
      <c r="BZ1280" s="407"/>
      <c r="CA1280" s="407"/>
      <c r="CB1280" s="407"/>
      <c r="CC1280" s="407"/>
      <c r="CD1280" s="407"/>
      <c r="CE1280" s="407"/>
      <c r="CF1280" s="407"/>
    </row>
    <row r="1281" spans="1:84" s="627" customFormat="1" x14ac:dyDescent="0.3">
      <c r="A1281" s="407"/>
      <c r="B1281" s="401"/>
      <c r="C1281" s="330"/>
      <c r="D1281" s="209"/>
      <c r="E1281" s="209"/>
      <c r="F1281" s="209"/>
      <c r="G1281" s="209"/>
      <c r="H1281" s="209"/>
      <c r="I1281" s="209"/>
      <c r="AP1281" s="407"/>
      <c r="AQ1281" s="407"/>
      <c r="BK1281" s="407"/>
      <c r="BY1281" s="407"/>
      <c r="BZ1281" s="407"/>
      <c r="CA1281" s="407"/>
      <c r="CB1281" s="407"/>
      <c r="CC1281" s="407"/>
      <c r="CD1281" s="407"/>
      <c r="CE1281" s="407"/>
      <c r="CF1281" s="407"/>
    </row>
    <row r="1282" spans="1:84" s="627" customFormat="1" x14ac:dyDescent="0.3">
      <c r="A1282" s="407"/>
      <c r="B1282" s="401"/>
      <c r="C1282" s="330"/>
      <c r="D1282" s="209"/>
      <c r="E1282" s="209"/>
      <c r="F1282" s="209"/>
      <c r="G1282" s="209"/>
      <c r="H1282" s="209"/>
      <c r="I1282" s="209"/>
      <c r="AP1282" s="407"/>
      <c r="AQ1282" s="407"/>
      <c r="BK1282" s="407"/>
      <c r="BY1282" s="407"/>
      <c r="BZ1282" s="407"/>
      <c r="CA1282" s="407"/>
      <c r="CB1282" s="407"/>
      <c r="CC1282" s="407"/>
      <c r="CD1282" s="407"/>
      <c r="CE1282" s="407"/>
      <c r="CF1282" s="407"/>
    </row>
    <row r="1283" spans="1:84" s="627" customFormat="1" x14ac:dyDescent="0.3">
      <c r="A1283" s="407"/>
      <c r="B1283" s="401"/>
      <c r="C1283" s="330"/>
      <c r="D1283" s="209"/>
      <c r="E1283" s="209"/>
      <c r="F1283" s="209"/>
      <c r="G1283" s="209"/>
      <c r="H1283" s="209"/>
      <c r="I1283" s="209"/>
      <c r="AP1283" s="407"/>
      <c r="AQ1283" s="407"/>
      <c r="BK1283" s="407"/>
      <c r="BY1283" s="407"/>
      <c r="BZ1283" s="407"/>
      <c r="CA1283" s="407"/>
      <c r="CB1283" s="407"/>
      <c r="CC1283" s="407"/>
      <c r="CD1283" s="407"/>
      <c r="CE1283" s="407"/>
      <c r="CF1283" s="407"/>
    </row>
    <row r="1284" spans="1:84" s="627" customFormat="1" x14ac:dyDescent="0.3">
      <c r="A1284" s="407"/>
      <c r="B1284" s="401"/>
      <c r="C1284" s="330"/>
      <c r="D1284" s="209"/>
      <c r="E1284" s="209"/>
      <c r="F1284" s="209"/>
      <c r="G1284" s="209"/>
      <c r="H1284" s="209"/>
      <c r="I1284" s="209"/>
      <c r="AP1284" s="407"/>
      <c r="AQ1284" s="407"/>
      <c r="BK1284" s="407"/>
      <c r="BY1284" s="407"/>
      <c r="BZ1284" s="407"/>
      <c r="CA1284" s="407"/>
      <c r="CB1284" s="407"/>
      <c r="CC1284" s="407"/>
      <c r="CD1284" s="407"/>
      <c r="CE1284" s="407"/>
      <c r="CF1284" s="407"/>
    </row>
    <row r="1285" spans="1:84" s="627" customFormat="1" x14ac:dyDescent="0.3">
      <c r="A1285" s="407"/>
      <c r="B1285" s="401"/>
      <c r="C1285" s="330"/>
      <c r="D1285" s="209"/>
      <c r="E1285" s="209"/>
      <c r="F1285" s="209"/>
      <c r="G1285" s="209"/>
      <c r="H1285" s="209"/>
      <c r="I1285" s="209"/>
      <c r="AP1285" s="407"/>
      <c r="AQ1285" s="407"/>
      <c r="BK1285" s="407"/>
      <c r="BY1285" s="407"/>
      <c r="BZ1285" s="407"/>
      <c r="CA1285" s="407"/>
      <c r="CB1285" s="407"/>
      <c r="CC1285" s="407"/>
      <c r="CD1285" s="407"/>
      <c r="CE1285" s="407"/>
      <c r="CF1285" s="407"/>
    </row>
    <row r="1286" spans="1:84" s="627" customFormat="1" x14ac:dyDescent="0.3">
      <c r="A1286" s="407"/>
      <c r="B1286" s="401"/>
      <c r="C1286" s="330"/>
      <c r="D1286" s="209"/>
      <c r="E1286" s="209"/>
      <c r="F1286" s="209"/>
      <c r="G1286" s="209"/>
      <c r="H1286" s="209"/>
      <c r="I1286" s="209"/>
      <c r="AP1286" s="407"/>
      <c r="AQ1286" s="407"/>
      <c r="BK1286" s="407"/>
      <c r="BY1286" s="407"/>
      <c r="BZ1286" s="407"/>
      <c r="CA1286" s="407"/>
      <c r="CB1286" s="407"/>
      <c r="CC1286" s="407"/>
      <c r="CD1286" s="407"/>
      <c r="CE1286" s="407"/>
      <c r="CF1286" s="407"/>
    </row>
    <row r="1287" spans="1:84" s="627" customFormat="1" x14ac:dyDescent="0.3">
      <c r="A1287" s="407"/>
      <c r="B1287" s="401"/>
      <c r="C1287" s="330"/>
      <c r="D1287" s="209"/>
      <c r="E1287" s="209"/>
      <c r="F1287" s="209"/>
      <c r="G1287" s="209"/>
      <c r="H1287" s="209"/>
      <c r="I1287" s="209"/>
      <c r="AP1287" s="407"/>
      <c r="AQ1287" s="407"/>
      <c r="BK1287" s="407"/>
      <c r="BY1287" s="407"/>
      <c r="BZ1287" s="407"/>
      <c r="CA1287" s="407"/>
      <c r="CB1287" s="407"/>
      <c r="CC1287" s="407"/>
      <c r="CD1287" s="407"/>
      <c r="CE1287" s="407"/>
      <c r="CF1287" s="407"/>
    </row>
    <row r="1288" spans="1:84" s="627" customFormat="1" x14ac:dyDescent="0.3">
      <c r="A1288" s="407"/>
      <c r="B1288" s="401"/>
      <c r="C1288" s="330"/>
      <c r="D1288" s="209"/>
      <c r="E1288" s="209"/>
      <c r="F1288" s="209"/>
      <c r="G1288" s="209"/>
      <c r="H1288" s="209"/>
      <c r="I1288" s="209"/>
      <c r="AP1288" s="407"/>
      <c r="AQ1288" s="407"/>
      <c r="BK1288" s="407"/>
      <c r="BY1288" s="407"/>
      <c r="BZ1288" s="407"/>
      <c r="CA1288" s="407"/>
      <c r="CB1288" s="407"/>
      <c r="CC1288" s="407"/>
      <c r="CD1288" s="407"/>
      <c r="CE1288" s="407"/>
      <c r="CF1288" s="407"/>
    </row>
    <row r="1289" spans="1:84" s="627" customFormat="1" x14ac:dyDescent="0.3">
      <c r="A1289" s="407"/>
      <c r="B1289" s="401"/>
      <c r="C1289" s="330"/>
      <c r="D1289" s="209"/>
      <c r="E1289" s="209"/>
      <c r="F1289" s="209"/>
      <c r="G1289" s="209"/>
      <c r="H1289" s="209"/>
      <c r="I1289" s="209"/>
      <c r="AP1289" s="407"/>
      <c r="AQ1289" s="407"/>
      <c r="BK1289" s="407"/>
      <c r="BY1289" s="407"/>
      <c r="BZ1289" s="407"/>
      <c r="CA1289" s="407"/>
      <c r="CB1289" s="407"/>
      <c r="CC1289" s="407"/>
      <c r="CD1289" s="407"/>
      <c r="CE1289" s="407"/>
      <c r="CF1289" s="407"/>
    </row>
    <row r="1290" spans="1:84" s="627" customFormat="1" x14ac:dyDescent="0.3">
      <c r="A1290" s="407"/>
      <c r="B1290" s="401"/>
      <c r="C1290" s="330"/>
      <c r="D1290" s="209"/>
      <c r="E1290" s="209"/>
      <c r="F1290" s="209"/>
      <c r="G1290" s="209"/>
      <c r="H1290" s="209"/>
      <c r="I1290" s="209"/>
      <c r="AP1290" s="407"/>
      <c r="AQ1290" s="407"/>
      <c r="BK1290" s="407"/>
      <c r="BY1290" s="407"/>
      <c r="BZ1290" s="407"/>
      <c r="CA1290" s="407"/>
      <c r="CB1290" s="407"/>
      <c r="CC1290" s="407"/>
      <c r="CD1290" s="407"/>
      <c r="CE1290" s="407"/>
      <c r="CF1290" s="407"/>
    </row>
    <row r="1291" spans="1:84" s="627" customFormat="1" x14ac:dyDescent="0.3">
      <c r="A1291" s="407"/>
      <c r="B1291" s="401"/>
      <c r="C1291" s="330"/>
      <c r="D1291" s="209"/>
      <c r="E1291" s="209"/>
      <c r="F1291" s="209"/>
      <c r="G1291" s="209"/>
      <c r="H1291" s="209"/>
      <c r="I1291" s="209"/>
      <c r="AP1291" s="407"/>
      <c r="AQ1291" s="407"/>
      <c r="BK1291" s="407"/>
      <c r="BY1291" s="407"/>
      <c r="BZ1291" s="407"/>
      <c r="CA1291" s="407"/>
      <c r="CB1291" s="407"/>
      <c r="CC1291" s="407"/>
      <c r="CD1291" s="407"/>
      <c r="CE1291" s="407"/>
      <c r="CF1291" s="407"/>
    </row>
    <row r="1292" spans="1:84" s="627" customFormat="1" x14ac:dyDescent="0.3">
      <c r="A1292" s="407"/>
      <c r="B1292" s="401"/>
      <c r="C1292" s="330"/>
      <c r="D1292" s="209"/>
      <c r="E1292" s="209"/>
      <c r="F1292" s="209"/>
      <c r="G1292" s="209"/>
      <c r="H1292" s="209"/>
      <c r="I1292" s="209"/>
      <c r="AP1292" s="407"/>
      <c r="AQ1292" s="407"/>
      <c r="BK1292" s="407"/>
      <c r="BY1292" s="407"/>
      <c r="BZ1292" s="407"/>
      <c r="CA1292" s="407"/>
      <c r="CB1292" s="407"/>
      <c r="CC1292" s="407"/>
      <c r="CD1292" s="407"/>
      <c r="CE1292" s="407"/>
      <c r="CF1292" s="407"/>
    </row>
    <row r="1293" spans="1:84" s="627" customFormat="1" x14ac:dyDescent="0.3">
      <c r="A1293" s="407"/>
      <c r="B1293" s="401"/>
      <c r="C1293" s="330"/>
      <c r="D1293" s="209"/>
      <c r="E1293" s="209"/>
      <c r="F1293" s="209"/>
      <c r="G1293" s="209"/>
      <c r="H1293" s="209"/>
      <c r="I1293" s="209"/>
      <c r="AP1293" s="407"/>
      <c r="AQ1293" s="407"/>
      <c r="BK1293" s="407"/>
      <c r="BY1293" s="407"/>
      <c r="BZ1293" s="407"/>
      <c r="CA1293" s="407"/>
      <c r="CB1293" s="407"/>
      <c r="CC1293" s="407"/>
      <c r="CD1293" s="407"/>
      <c r="CE1293" s="407"/>
      <c r="CF1293" s="407"/>
    </row>
    <row r="1294" spans="1:84" s="627" customFormat="1" x14ac:dyDescent="0.3">
      <c r="A1294" s="407"/>
      <c r="B1294" s="401"/>
      <c r="C1294" s="330"/>
      <c r="D1294" s="209"/>
      <c r="E1294" s="209"/>
      <c r="F1294" s="209"/>
      <c r="G1294" s="209"/>
      <c r="H1294" s="209"/>
      <c r="I1294" s="209"/>
      <c r="AP1294" s="407"/>
      <c r="AQ1294" s="407"/>
      <c r="BK1294" s="407"/>
      <c r="BY1294" s="407"/>
      <c r="BZ1294" s="407"/>
      <c r="CA1294" s="407"/>
      <c r="CB1294" s="407"/>
      <c r="CC1294" s="407"/>
      <c r="CD1294" s="407"/>
      <c r="CE1294" s="407"/>
      <c r="CF1294" s="407"/>
    </row>
    <row r="1295" spans="1:84" s="627" customFormat="1" x14ac:dyDescent="0.3">
      <c r="A1295" s="407"/>
      <c r="B1295" s="401"/>
      <c r="C1295" s="330"/>
      <c r="D1295" s="209"/>
      <c r="E1295" s="209"/>
      <c r="F1295" s="209"/>
      <c r="G1295" s="209"/>
      <c r="H1295" s="209"/>
      <c r="I1295" s="209"/>
      <c r="AP1295" s="407"/>
      <c r="AQ1295" s="407"/>
      <c r="BK1295" s="407"/>
      <c r="BY1295" s="407"/>
      <c r="BZ1295" s="407"/>
      <c r="CA1295" s="407"/>
      <c r="CB1295" s="407"/>
      <c r="CC1295" s="407"/>
      <c r="CD1295" s="407"/>
      <c r="CE1295" s="407"/>
      <c r="CF1295" s="407"/>
    </row>
    <row r="1296" spans="1:84" s="627" customFormat="1" x14ac:dyDescent="0.3">
      <c r="A1296" s="407"/>
      <c r="B1296" s="401"/>
      <c r="C1296" s="330"/>
      <c r="D1296" s="209"/>
      <c r="E1296" s="209"/>
      <c r="F1296" s="209"/>
      <c r="G1296" s="209"/>
      <c r="H1296" s="209"/>
      <c r="I1296" s="209"/>
      <c r="AP1296" s="407"/>
      <c r="AQ1296" s="407"/>
      <c r="BK1296" s="407"/>
      <c r="BY1296" s="407"/>
      <c r="BZ1296" s="407"/>
      <c r="CA1296" s="407"/>
      <c r="CB1296" s="407"/>
      <c r="CC1296" s="407"/>
      <c r="CD1296" s="407"/>
      <c r="CE1296" s="407"/>
      <c r="CF1296" s="407"/>
    </row>
    <row r="1297" spans="1:84" s="627" customFormat="1" x14ac:dyDescent="0.3">
      <c r="A1297" s="407"/>
      <c r="B1297" s="401"/>
      <c r="C1297" s="330"/>
      <c r="D1297" s="209"/>
      <c r="E1297" s="209"/>
      <c r="F1297" s="209"/>
      <c r="G1297" s="209"/>
      <c r="H1297" s="209"/>
      <c r="I1297" s="209"/>
      <c r="AP1297" s="407"/>
      <c r="AQ1297" s="407"/>
      <c r="BK1297" s="407"/>
      <c r="BY1297" s="407"/>
      <c r="BZ1297" s="407"/>
      <c r="CA1297" s="407"/>
      <c r="CB1297" s="407"/>
      <c r="CC1297" s="407"/>
      <c r="CD1297" s="407"/>
      <c r="CE1297" s="407"/>
      <c r="CF1297" s="407"/>
    </row>
    <row r="1298" spans="1:84" s="627" customFormat="1" x14ac:dyDescent="0.3">
      <c r="A1298" s="407"/>
      <c r="B1298" s="401"/>
      <c r="C1298" s="330"/>
      <c r="D1298" s="209"/>
      <c r="E1298" s="209"/>
      <c r="F1298" s="209"/>
      <c r="G1298" s="209"/>
      <c r="H1298" s="209"/>
      <c r="I1298" s="209"/>
      <c r="AP1298" s="407"/>
      <c r="AQ1298" s="407"/>
      <c r="BK1298" s="407"/>
      <c r="BY1298" s="407"/>
      <c r="BZ1298" s="407"/>
      <c r="CA1298" s="407"/>
      <c r="CB1298" s="407"/>
      <c r="CC1298" s="407"/>
      <c r="CD1298" s="407"/>
      <c r="CE1298" s="407"/>
      <c r="CF1298" s="407"/>
    </row>
    <row r="1299" spans="1:84" s="627" customFormat="1" x14ac:dyDescent="0.3">
      <c r="A1299" s="407"/>
      <c r="B1299" s="401"/>
      <c r="C1299" s="330"/>
      <c r="D1299" s="209"/>
      <c r="E1299" s="209"/>
      <c r="F1299" s="209"/>
      <c r="G1299" s="209"/>
      <c r="H1299" s="209"/>
      <c r="I1299" s="209"/>
      <c r="AP1299" s="407"/>
      <c r="AQ1299" s="407"/>
      <c r="BK1299" s="407"/>
      <c r="BY1299" s="407"/>
      <c r="BZ1299" s="407"/>
      <c r="CA1299" s="407"/>
      <c r="CB1299" s="407"/>
      <c r="CC1299" s="407"/>
      <c r="CD1299" s="407"/>
      <c r="CE1299" s="407"/>
      <c r="CF1299" s="407"/>
    </row>
    <row r="1300" spans="1:84" s="627" customFormat="1" x14ac:dyDescent="0.3">
      <c r="A1300" s="407"/>
      <c r="B1300" s="401"/>
      <c r="C1300" s="330"/>
      <c r="D1300" s="209"/>
      <c r="E1300" s="209"/>
      <c r="F1300" s="209"/>
      <c r="G1300" s="209"/>
      <c r="H1300" s="209"/>
      <c r="I1300" s="209"/>
      <c r="AP1300" s="407"/>
      <c r="AQ1300" s="407"/>
      <c r="BK1300" s="407"/>
      <c r="BY1300" s="407"/>
      <c r="BZ1300" s="407"/>
      <c r="CA1300" s="407"/>
      <c r="CB1300" s="407"/>
      <c r="CC1300" s="407"/>
      <c r="CD1300" s="407"/>
      <c r="CE1300" s="407"/>
      <c r="CF1300" s="407"/>
    </row>
    <row r="1301" spans="1:84" s="627" customFormat="1" x14ac:dyDescent="0.3">
      <c r="A1301" s="407"/>
      <c r="B1301" s="401"/>
      <c r="C1301" s="330"/>
      <c r="D1301" s="209"/>
      <c r="E1301" s="209"/>
      <c r="F1301" s="209"/>
      <c r="G1301" s="209"/>
      <c r="H1301" s="209"/>
      <c r="I1301" s="209"/>
      <c r="AP1301" s="407"/>
      <c r="AQ1301" s="407"/>
      <c r="BK1301" s="407"/>
      <c r="BY1301" s="407"/>
      <c r="BZ1301" s="407"/>
      <c r="CA1301" s="407"/>
      <c r="CB1301" s="407"/>
      <c r="CC1301" s="407"/>
      <c r="CD1301" s="407"/>
      <c r="CE1301" s="407"/>
      <c r="CF1301" s="407"/>
    </row>
    <row r="1302" spans="1:84" s="627" customFormat="1" x14ac:dyDescent="0.3">
      <c r="A1302" s="407"/>
      <c r="B1302" s="401"/>
      <c r="C1302" s="330"/>
      <c r="D1302" s="209"/>
      <c r="E1302" s="209"/>
      <c r="F1302" s="209"/>
      <c r="G1302" s="209"/>
      <c r="H1302" s="209"/>
      <c r="I1302" s="209"/>
      <c r="AP1302" s="407"/>
      <c r="AQ1302" s="407"/>
      <c r="BK1302" s="407"/>
      <c r="BY1302" s="407"/>
      <c r="BZ1302" s="407"/>
      <c r="CA1302" s="407"/>
      <c r="CB1302" s="407"/>
      <c r="CC1302" s="407"/>
      <c r="CD1302" s="407"/>
      <c r="CE1302" s="407"/>
      <c r="CF1302" s="407"/>
    </row>
    <row r="1303" spans="1:84" s="627" customFormat="1" x14ac:dyDescent="0.3">
      <c r="A1303" s="407"/>
      <c r="B1303" s="401"/>
      <c r="C1303" s="330"/>
      <c r="D1303" s="209"/>
      <c r="E1303" s="209"/>
      <c r="F1303" s="209"/>
      <c r="G1303" s="209"/>
      <c r="H1303" s="209"/>
      <c r="I1303" s="209"/>
      <c r="AP1303" s="407"/>
      <c r="AQ1303" s="407"/>
      <c r="BK1303" s="407"/>
      <c r="BY1303" s="407"/>
      <c r="BZ1303" s="407"/>
      <c r="CA1303" s="407"/>
      <c r="CB1303" s="407"/>
      <c r="CC1303" s="407"/>
      <c r="CD1303" s="407"/>
      <c r="CE1303" s="407"/>
      <c r="CF1303" s="407"/>
    </row>
    <row r="1304" spans="1:84" s="627" customFormat="1" x14ac:dyDescent="0.3">
      <c r="A1304" s="407"/>
      <c r="B1304" s="401"/>
      <c r="C1304" s="330"/>
      <c r="D1304" s="209"/>
      <c r="E1304" s="209"/>
      <c r="F1304" s="209"/>
      <c r="G1304" s="209"/>
      <c r="H1304" s="209"/>
      <c r="I1304" s="209"/>
      <c r="AP1304" s="407"/>
      <c r="AQ1304" s="407"/>
      <c r="BK1304" s="407"/>
      <c r="BY1304" s="407"/>
      <c r="BZ1304" s="407"/>
      <c r="CA1304" s="407"/>
      <c r="CB1304" s="407"/>
      <c r="CC1304" s="407"/>
      <c r="CD1304" s="407"/>
      <c r="CE1304" s="407"/>
      <c r="CF1304" s="407"/>
    </row>
    <row r="1305" spans="1:84" s="627" customFormat="1" x14ac:dyDescent="0.3">
      <c r="A1305" s="407"/>
      <c r="B1305" s="401"/>
      <c r="C1305" s="330"/>
      <c r="D1305" s="209"/>
      <c r="E1305" s="209"/>
      <c r="F1305" s="209"/>
      <c r="G1305" s="209"/>
      <c r="H1305" s="209"/>
      <c r="I1305" s="209"/>
      <c r="AP1305" s="407"/>
      <c r="AQ1305" s="407"/>
      <c r="BK1305" s="407"/>
      <c r="BY1305" s="407"/>
      <c r="BZ1305" s="407"/>
      <c r="CA1305" s="407"/>
      <c r="CB1305" s="407"/>
      <c r="CC1305" s="407"/>
      <c r="CD1305" s="407"/>
      <c r="CE1305" s="407"/>
      <c r="CF1305" s="407"/>
    </row>
    <row r="1306" spans="1:84" s="627" customFormat="1" x14ac:dyDescent="0.3">
      <c r="A1306" s="407"/>
      <c r="B1306" s="401"/>
      <c r="C1306" s="330"/>
      <c r="D1306" s="209"/>
      <c r="E1306" s="209"/>
      <c r="F1306" s="209"/>
      <c r="G1306" s="209"/>
      <c r="H1306" s="209"/>
      <c r="I1306" s="209"/>
      <c r="AP1306" s="407"/>
      <c r="AQ1306" s="407"/>
      <c r="BK1306" s="407"/>
      <c r="BY1306" s="407"/>
      <c r="BZ1306" s="407"/>
      <c r="CA1306" s="407"/>
      <c r="CB1306" s="407"/>
      <c r="CC1306" s="407"/>
      <c r="CD1306" s="407"/>
      <c r="CE1306" s="407"/>
      <c r="CF1306" s="407"/>
    </row>
    <row r="1307" spans="1:84" s="627" customFormat="1" x14ac:dyDescent="0.3">
      <c r="A1307" s="407"/>
      <c r="B1307" s="401"/>
      <c r="C1307" s="330"/>
      <c r="D1307" s="209"/>
      <c r="E1307" s="209"/>
      <c r="F1307" s="209"/>
      <c r="G1307" s="209"/>
      <c r="H1307" s="209"/>
      <c r="I1307" s="209"/>
      <c r="AP1307" s="407"/>
      <c r="AQ1307" s="407"/>
      <c r="BK1307" s="407"/>
      <c r="BY1307" s="407"/>
      <c r="BZ1307" s="407"/>
      <c r="CA1307" s="407"/>
      <c r="CB1307" s="407"/>
      <c r="CC1307" s="407"/>
      <c r="CD1307" s="407"/>
      <c r="CE1307" s="407"/>
      <c r="CF1307" s="407"/>
    </row>
    <row r="1308" spans="1:84" s="627" customFormat="1" x14ac:dyDescent="0.3">
      <c r="A1308" s="407"/>
      <c r="B1308" s="401"/>
      <c r="C1308" s="330"/>
      <c r="D1308" s="209"/>
      <c r="E1308" s="209"/>
      <c r="F1308" s="209"/>
      <c r="G1308" s="209"/>
      <c r="H1308" s="209"/>
      <c r="I1308" s="209"/>
      <c r="AP1308" s="407"/>
      <c r="AQ1308" s="407"/>
      <c r="BK1308" s="407"/>
      <c r="BY1308" s="407"/>
      <c r="BZ1308" s="407"/>
      <c r="CA1308" s="407"/>
      <c r="CB1308" s="407"/>
      <c r="CC1308" s="407"/>
      <c r="CD1308" s="407"/>
      <c r="CE1308" s="407"/>
      <c r="CF1308" s="407"/>
    </row>
    <row r="1309" spans="1:84" s="627" customFormat="1" x14ac:dyDescent="0.3">
      <c r="A1309" s="407"/>
      <c r="B1309" s="401"/>
      <c r="C1309" s="330"/>
      <c r="D1309" s="209"/>
      <c r="E1309" s="209"/>
      <c r="F1309" s="209"/>
      <c r="G1309" s="209"/>
      <c r="H1309" s="209"/>
      <c r="I1309" s="209"/>
      <c r="AP1309" s="407"/>
      <c r="AQ1309" s="407"/>
      <c r="BK1309" s="407"/>
      <c r="BY1309" s="407"/>
      <c r="BZ1309" s="407"/>
      <c r="CA1309" s="407"/>
      <c r="CB1309" s="407"/>
      <c r="CC1309" s="407"/>
      <c r="CD1309" s="407"/>
      <c r="CE1309" s="407"/>
      <c r="CF1309" s="407"/>
    </row>
    <row r="1310" spans="1:84" s="627" customFormat="1" x14ac:dyDescent="0.3">
      <c r="A1310" s="407"/>
      <c r="B1310" s="401"/>
      <c r="C1310" s="330"/>
      <c r="D1310" s="209"/>
      <c r="E1310" s="209"/>
      <c r="F1310" s="209"/>
      <c r="G1310" s="209"/>
      <c r="H1310" s="209"/>
      <c r="I1310" s="209"/>
      <c r="AP1310" s="407"/>
      <c r="AQ1310" s="407"/>
      <c r="BK1310" s="407"/>
      <c r="BY1310" s="407"/>
      <c r="BZ1310" s="407"/>
      <c r="CA1310" s="407"/>
      <c r="CB1310" s="407"/>
      <c r="CC1310" s="407"/>
      <c r="CD1310" s="407"/>
      <c r="CE1310" s="407"/>
      <c r="CF1310" s="407"/>
    </row>
    <row r="1311" spans="1:84" s="627" customFormat="1" x14ac:dyDescent="0.3">
      <c r="A1311" s="407"/>
      <c r="B1311" s="401"/>
      <c r="C1311" s="330"/>
      <c r="D1311" s="209"/>
      <c r="E1311" s="209"/>
      <c r="F1311" s="209"/>
      <c r="G1311" s="209"/>
      <c r="H1311" s="209"/>
      <c r="I1311" s="209"/>
      <c r="AP1311" s="407"/>
      <c r="AQ1311" s="407"/>
      <c r="BK1311" s="407"/>
      <c r="BY1311" s="407"/>
      <c r="BZ1311" s="407"/>
      <c r="CA1311" s="407"/>
      <c r="CB1311" s="407"/>
      <c r="CC1311" s="407"/>
      <c r="CD1311" s="407"/>
      <c r="CE1311" s="407"/>
      <c r="CF1311" s="407"/>
    </row>
    <row r="1312" spans="1:84" s="627" customFormat="1" x14ac:dyDescent="0.3">
      <c r="A1312" s="407"/>
      <c r="B1312" s="401"/>
      <c r="C1312" s="330"/>
      <c r="D1312" s="209"/>
      <c r="E1312" s="209"/>
      <c r="F1312" s="209"/>
      <c r="G1312" s="209"/>
      <c r="H1312" s="209"/>
      <c r="I1312" s="209"/>
      <c r="AP1312" s="407"/>
      <c r="AQ1312" s="407"/>
      <c r="BK1312" s="407"/>
      <c r="BY1312" s="407"/>
      <c r="BZ1312" s="407"/>
      <c r="CA1312" s="407"/>
      <c r="CB1312" s="407"/>
      <c r="CC1312" s="407"/>
      <c r="CD1312" s="407"/>
      <c r="CE1312" s="407"/>
      <c r="CF1312" s="407"/>
    </row>
    <row r="1313" spans="1:84" s="627" customFormat="1" x14ac:dyDescent="0.3">
      <c r="A1313" s="407"/>
      <c r="B1313" s="401"/>
      <c r="C1313" s="330"/>
      <c r="D1313" s="209"/>
      <c r="E1313" s="209"/>
      <c r="F1313" s="209"/>
      <c r="G1313" s="209"/>
      <c r="H1313" s="209"/>
      <c r="I1313" s="209"/>
      <c r="AP1313" s="407"/>
      <c r="AQ1313" s="407"/>
      <c r="BK1313" s="407"/>
      <c r="BY1313" s="407"/>
      <c r="BZ1313" s="407"/>
      <c r="CA1313" s="407"/>
      <c r="CB1313" s="407"/>
      <c r="CC1313" s="407"/>
      <c r="CD1313" s="407"/>
      <c r="CE1313" s="407"/>
      <c r="CF1313" s="407"/>
    </row>
    <row r="1314" spans="1:84" s="627" customFormat="1" x14ac:dyDescent="0.3">
      <c r="A1314" s="407"/>
      <c r="B1314" s="401"/>
      <c r="C1314" s="330"/>
      <c r="D1314" s="209"/>
      <c r="E1314" s="209"/>
      <c r="F1314" s="209"/>
      <c r="G1314" s="209"/>
      <c r="H1314" s="209"/>
      <c r="I1314" s="209"/>
      <c r="AP1314" s="407"/>
      <c r="AQ1314" s="407"/>
      <c r="BK1314" s="407"/>
      <c r="BY1314" s="407"/>
      <c r="BZ1314" s="407"/>
      <c r="CA1314" s="407"/>
      <c r="CB1314" s="407"/>
      <c r="CC1314" s="407"/>
      <c r="CD1314" s="407"/>
      <c r="CE1314" s="407"/>
      <c r="CF1314" s="407"/>
    </row>
    <row r="1315" spans="1:84" s="627" customFormat="1" x14ac:dyDescent="0.3">
      <c r="A1315" s="407"/>
      <c r="B1315" s="401"/>
      <c r="C1315" s="330"/>
      <c r="D1315" s="209"/>
      <c r="E1315" s="209"/>
      <c r="F1315" s="209"/>
      <c r="G1315" s="209"/>
      <c r="H1315" s="209"/>
      <c r="I1315" s="209"/>
      <c r="AP1315" s="407"/>
      <c r="AQ1315" s="407"/>
      <c r="BK1315" s="407"/>
      <c r="BY1315" s="407"/>
      <c r="BZ1315" s="407"/>
      <c r="CA1315" s="407"/>
      <c r="CB1315" s="407"/>
      <c r="CC1315" s="407"/>
      <c r="CD1315" s="407"/>
      <c r="CE1315" s="407"/>
      <c r="CF1315" s="407"/>
    </row>
    <row r="1316" spans="1:84" s="627" customFormat="1" x14ac:dyDescent="0.3">
      <c r="A1316" s="407"/>
      <c r="B1316" s="401"/>
      <c r="C1316" s="330"/>
      <c r="D1316" s="209"/>
      <c r="E1316" s="209"/>
      <c r="F1316" s="209"/>
      <c r="G1316" s="209"/>
      <c r="H1316" s="209"/>
      <c r="I1316" s="209"/>
      <c r="AP1316" s="407"/>
      <c r="AQ1316" s="407"/>
      <c r="BK1316" s="407"/>
      <c r="BY1316" s="407"/>
      <c r="BZ1316" s="407"/>
      <c r="CA1316" s="407"/>
      <c r="CB1316" s="407"/>
      <c r="CC1316" s="407"/>
      <c r="CD1316" s="407"/>
      <c r="CE1316" s="407"/>
      <c r="CF1316" s="407"/>
    </row>
    <row r="1317" spans="1:84" s="627" customFormat="1" x14ac:dyDescent="0.3">
      <c r="A1317" s="407"/>
      <c r="B1317" s="401"/>
      <c r="C1317" s="330"/>
      <c r="D1317" s="209"/>
      <c r="E1317" s="209"/>
      <c r="F1317" s="209"/>
      <c r="G1317" s="209"/>
      <c r="H1317" s="209"/>
      <c r="I1317" s="209"/>
      <c r="AP1317" s="407"/>
      <c r="AQ1317" s="407"/>
      <c r="BK1317" s="407"/>
      <c r="BY1317" s="407"/>
      <c r="BZ1317" s="407"/>
      <c r="CA1317" s="407"/>
      <c r="CB1317" s="407"/>
      <c r="CC1317" s="407"/>
      <c r="CD1317" s="407"/>
      <c r="CE1317" s="407"/>
      <c r="CF1317" s="407"/>
    </row>
    <row r="1318" spans="1:84" s="627" customFormat="1" x14ac:dyDescent="0.3">
      <c r="A1318" s="407"/>
      <c r="B1318" s="401"/>
      <c r="C1318" s="330"/>
      <c r="D1318" s="209"/>
      <c r="E1318" s="209"/>
      <c r="F1318" s="209"/>
      <c r="G1318" s="209"/>
      <c r="H1318" s="209"/>
      <c r="I1318" s="209"/>
      <c r="AP1318" s="407"/>
      <c r="AQ1318" s="407"/>
      <c r="BK1318" s="407"/>
      <c r="BY1318" s="407"/>
      <c r="BZ1318" s="407"/>
      <c r="CA1318" s="407"/>
      <c r="CB1318" s="407"/>
      <c r="CC1318" s="407"/>
      <c r="CD1318" s="407"/>
      <c r="CE1318" s="407"/>
      <c r="CF1318" s="407"/>
    </row>
    <row r="1319" spans="1:84" s="627" customFormat="1" x14ac:dyDescent="0.3">
      <c r="A1319" s="407"/>
      <c r="B1319" s="401"/>
      <c r="C1319" s="330"/>
      <c r="D1319" s="209"/>
      <c r="E1319" s="209"/>
      <c r="F1319" s="209"/>
      <c r="G1319" s="209"/>
      <c r="H1319" s="209"/>
      <c r="I1319" s="209"/>
      <c r="AP1319" s="407"/>
      <c r="AQ1319" s="407"/>
      <c r="BK1319" s="407"/>
      <c r="BY1319" s="407"/>
      <c r="BZ1319" s="407"/>
      <c r="CA1319" s="407"/>
      <c r="CB1319" s="407"/>
      <c r="CC1319" s="407"/>
      <c r="CD1319" s="407"/>
      <c r="CE1319" s="407"/>
      <c r="CF1319" s="407"/>
    </row>
    <row r="1320" spans="1:84" s="627" customFormat="1" x14ac:dyDescent="0.3">
      <c r="A1320" s="407"/>
      <c r="B1320" s="401"/>
      <c r="C1320" s="330"/>
      <c r="D1320" s="209"/>
      <c r="E1320" s="209"/>
      <c r="F1320" s="209"/>
      <c r="G1320" s="209"/>
      <c r="H1320" s="209"/>
      <c r="I1320" s="209"/>
      <c r="AP1320" s="407"/>
      <c r="AQ1320" s="407"/>
      <c r="BK1320" s="407"/>
      <c r="BY1320" s="407"/>
      <c r="BZ1320" s="407"/>
      <c r="CA1320" s="407"/>
      <c r="CB1320" s="407"/>
      <c r="CC1320" s="407"/>
      <c r="CD1320" s="407"/>
      <c r="CE1320" s="407"/>
      <c r="CF1320" s="407"/>
    </row>
    <row r="1321" spans="1:84" s="627" customFormat="1" x14ac:dyDescent="0.3">
      <c r="A1321" s="407"/>
      <c r="B1321" s="401"/>
      <c r="C1321" s="330"/>
      <c r="D1321" s="209"/>
      <c r="E1321" s="209"/>
      <c r="F1321" s="209"/>
      <c r="G1321" s="209"/>
      <c r="H1321" s="209"/>
      <c r="I1321" s="209"/>
      <c r="AP1321" s="407"/>
      <c r="AQ1321" s="407"/>
      <c r="BK1321" s="407"/>
      <c r="BY1321" s="407"/>
      <c r="BZ1321" s="407"/>
      <c r="CA1321" s="407"/>
      <c r="CB1321" s="407"/>
      <c r="CC1321" s="407"/>
      <c r="CD1321" s="407"/>
      <c r="CE1321" s="407"/>
      <c r="CF1321" s="407"/>
    </row>
    <row r="1322" spans="1:84" s="627" customFormat="1" x14ac:dyDescent="0.3">
      <c r="A1322" s="407"/>
      <c r="B1322" s="401"/>
      <c r="C1322" s="330"/>
      <c r="D1322" s="209"/>
      <c r="E1322" s="209"/>
      <c r="F1322" s="209"/>
      <c r="G1322" s="209"/>
      <c r="H1322" s="209"/>
      <c r="I1322" s="209"/>
      <c r="AP1322" s="407"/>
      <c r="AQ1322" s="407"/>
      <c r="BK1322" s="407"/>
      <c r="BY1322" s="407"/>
      <c r="BZ1322" s="407"/>
      <c r="CA1322" s="407"/>
      <c r="CB1322" s="407"/>
      <c r="CC1322" s="407"/>
      <c r="CD1322" s="407"/>
      <c r="CE1322" s="407"/>
      <c r="CF1322" s="407"/>
    </row>
    <row r="1323" spans="1:84" s="627" customFormat="1" x14ac:dyDescent="0.3">
      <c r="A1323" s="407"/>
      <c r="B1323" s="401"/>
      <c r="C1323" s="330"/>
      <c r="D1323" s="209"/>
      <c r="E1323" s="209"/>
      <c r="F1323" s="209"/>
      <c r="G1323" s="209"/>
      <c r="H1323" s="209"/>
      <c r="I1323" s="209"/>
      <c r="AP1323" s="407"/>
      <c r="AQ1323" s="407"/>
      <c r="BK1323" s="407"/>
      <c r="BY1323" s="407"/>
      <c r="BZ1323" s="407"/>
      <c r="CA1323" s="407"/>
      <c r="CB1323" s="407"/>
      <c r="CC1323" s="407"/>
      <c r="CD1323" s="407"/>
      <c r="CE1323" s="407"/>
      <c r="CF1323" s="407"/>
    </row>
    <row r="1324" spans="1:84" s="627" customFormat="1" x14ac:dyDescent="0.3">
      <c r="A1324" s="407"/>
      <c r="B1324" s="401"/>
      <c r="C1324" s="330"/>
      <c r="D1324" s="209"/>
      <c r="E1324" s="209"/>
      <c r="F1324" s="209"/>
      <c r="G1324" s="209"/>
      <c r="H1324" s="209"/>
      <c r="I1324" s="209"/>
      <c r="AP1324" s="407"/>
      <c r="AQ1324" s="407"/>
      <c r="BK1324" s="407"/>
      <c r="BY1324" s="407"/>
      <c r="BZ1324" s="407"/>
      <c r="CA1324" s="407"/>
      <c r="CB1324" s="407"/>
      <c r="CC1324" s="407"/>
      <c r="CD1324" s="407"/>
      <c r="CE1324" s="407"/>
      <c r="CF1324" s="407"/>
    </row>
    <row r="1325" spans="1:84" s="627" customFormat="1" x14ac:dyDescent="0.3">
      <c r="A1325" s="407"/>
      <c r="B1325" s="401"/>
      <c r="C1325" s="330"/>
      <c r="D1325" s="209"/>
      <c r="E1325" s="209"/>
      <c r="F1325" s="209"/>
      <c r="G1325" s="209"/>
      <c r="H1325" s="209"/>
      <c r="I1325" s="209"/>
      <c r="AP1325" s="407"/>
      <c r="AQ1325" s="407"/>
      <c r="BK1325" s="407"/>
      <c r="BY1325" s="407"/>
      <c r="BZ1325" s="407"/>
      <c r="CA1325" s="407"/>
      <c r="CB1325" s="407"/>
      <c r="CC1325" s="407"/>
      <c r="CD1325" s="407"/>
      <c r="CE1325" s="407"/>
      <c r="CF1325" s="407"/>
    </row>
    <row r="1326" spans="1:84" s="627" customFormat="1" x14ac:dyDescent="0.3">
      <c r="A1326" s="407"/>
      <c r="B1326" s="401"/>
      <c r="C1326" s="330"/>
      <c r="D1326" s="209"/>
      <c r="E1326" s="209"/>
      <c r="F1326" s="209"/>
      <c r="G1326" s="209"/>
      <c r="H1326" s="209"/>
      <c r="I1326" s="209"/>
      <c r="AP1326" s="407"/>
      <c r="AQ1326" s="407"/>
      <c r="BK1326" s="407"/>
      <c r="BY1326" s="407"/>
      <c r="BZ1326" s="407"/>
      <c r="CA1326" s="407"/>
      <c r="CB1326" s="407"/>
      <c r="CC1326" s="407"/>
      <c r="CD1326" s="407"/>
      <c r="CE1326" s="407"/>
      <c r="CF1326" s="407"/>
    </row>
    <row r="1327" spans="1:84" s="627" customFormat="1" x14ac:dyDescent="0.3">
      <c r="A1327" s="407"/>
      <c r="B1327" s="401"/>
      <c r="C1327" s="330"/>
      <c r="D1327" s="209"/>
      <c r="E1327" s="209"/>
      <c r="F1327" s="209"/>
      <c r="G1327" s="209"/>
      <c r="H1327" s="209"/>
      <c r="I1327" s="209"/>
      <c r="AP1327" s="407"/>
      <c r="AQ1327" s="407"/>
      <c r="BK1327" s="407"/>
      <c r="BY1327" s="407"/>
      <c r="BZ1327" s="407"/>
      <c r="CA1327" s="407"/>
      <c r="CB1327" s="407"/>
      <c r="CC1327" s="407"/>
      <c r="CD1327" s="407"/>
      <c r="CE1327" s="407"/>
      <c r="CF1327" s="407"/>
    </row>
    <row r="1328" spans="1:84" s="627" customFormat="1" x14ac:dyDescent="0.3">
      <c r="A1328" s="407"/>
      <c r="B1328" s="401"/>
      <c r="C1328" s="330"/>
      <c r="D1328" s="209"/>
      <c r="E1328" s="209"/>
      <c r="F1328" s="209"/>
      <c r="G1328" s="209"/>
      <c r="H1328" s="209"/>
      <c r="I1328" s="209"/>
      <c r="AP1328" s="407"/>
      <c r="AQ1328" s="407"/>
      <c r="BK1328" s="407"/>
      <c r="BY1328" s="407"/>
      <c r="BZ1328" s="407"/>
      <c r="CA1328" s="407"/>
      <c r="CB1328" s="407"/>
      <c r="CC1328" s="407"/>
      <c r="CD1328" s="407"/>
      <c r="CE1328" s="407"/>
      <c r="CF1328" s="407"/>
    </row>
    <row r="1329" spans="1:84" s="627" customFormat="1" x14ac:dyDescent="0.3">
      <c r="A1329" s="407"/>
      <c r="B1329" s="401"/>
      <c r="C1329" s="330"/>
      <c r="D1329" s="209"/>
      <c r="E1329" s="209"/>
      <c r="F1329" s="209"/>
      <c r="G1329" s="209"/>
      <c r="H1329" s="209"/>
      <c r="I1329" s="209"/>
      <c r="AP1329" s="407"/>
      <c r="AQ1329" s="407"/>
      <c r="BK1329" s="407"/>
      <c r="BY1329" s="407"/>
      <c r="BZ1329" s="407"/>
      <c r="CA1329" s="407"/>
      <c r="CB1329" s="407"/>
      <c r="CC1329" s="407"/>
      <c r="CD1329" s="407"/>
      <c r="CE1329" s="407"/>
      <c r="CF1329" s="407"/>
    </row>
    <row r="1330" spans="1:84" s="627" customFormat="1" x14ac:dyDescent="0.3">
      <c r="A1330" s="407"/>
      <c r="B1330" s="401"/>
      <c r="C1330" s="330"/>
      <c r="D1330" s="209"/>
      <c r="E1330" s="209"/>
      <c r="F1330" s="209"/>
      <c r="G1330" s="209"/>
      <c r="H1330" s="209"/>
      <c r="I1330" s="209"/>
      <c r="AP1330" s="407"/>
      <c r="AQ1330" s="407"/>
      <c r="BK1330" s="407"/>
      <c r="BY1330" s="407"/>
      <c r="BZ1330" s="407"/>
      <c r="CA1330" s="407"/>
      <c r="CB1330" s="407"/>
      <c r="CC1330" s="407"/>
      <c r="CD1330" s="407"/>
      <c r="CE1330" s="407"/>
      <c r="CF1330" s="407"/>
    </row>
    <row r="1331" spans="1:84" s="627" customFormat="1" x14ac:dyDescent="0.3">
      <c r="A1331" s="407"/>
      <c r="B1331" s="401"/>
      <c r="C1331" s="330"/>
      <c r="D1331" s="209"/>
      <c r="E1331" s="209"/>
      <c r="F1331" s="209"/>
      <c r="G1331" s="209"/>
      <c r="H1331" s="209"/>
      <c r="I1331" s="209"/>
      <c r="AP1331" s="407"/>
      <c r="AQ1331" s="407"/>
      <c r="BK1331" s="407"/>
      <c r="BY1331" s="407"/>
      <c r="BZ1331" s="407"/>
      <c r="CA1331" s="407"/>
      <c r="CB1331" s="407"/>
      <c r="CC1331" s="407"/>
      <c r="CD1331" s="407"/>
      <c r="CE1331" s="407"/>
      <c r="CF1331" s="407"/>
    </row>
    <row r="1332" spans="1:84" s="627" customFormat="1" x14ac:dyDescent="0.3">
      <c r="A1332" s="407"/>
      <c r="B1332" s="401"/>
      <c r="C1332" s="330"/>
      <c r="D1332" s="209"/>
      <c r="E1332" s="209"/>
      <c r="F1332" s="209"/>
      <c r="G1332" s="209"/>
      <c r="H1332" s="209"/>
      <c r="I1332" s="209"/>
      <c r="AP1332" s="407"/>
      <c r="AQ1332" s="407"/>
      <c r="BK1332" s="407"/>
      <c r="BY1332" s="407"/>
      <c r="BZ1332" s="407"/>
      <c r="CA1332" s="407"/>
      <c r="CB1332" s="407"/>
      <c r="CC1332" s="407"/>
      <c r="CD1332" s="407"/>
      <c r="CE1332" s="407"/>
      <c r="CF1332" s="407"/>
    </row>
    <row r="1333" spans="1:84" s="627" customFormat="1" x14ac:dyDescent="0.3">
      <c r="A1333" s="407"/>
      <c r="B1333" s="401"/>
      <c r="C1333" s="330"/>
      <c r="D1333" s="209"/>
      <c r="E1333" s="209"/>
      <c r="F1333" s="209"/>
      <c r="G1333" s="209"/>
      <c r="H1333" s="209"/>
      <c r="I1333" s="209"/>
      <c r="AP1333" s="407"/>
      <c r="AQ1333" s="407"/>
      <c r="BK1333" s="407"/>
      <c r="BY1333" s="407"/>
      <c r="BZ1333" s="407"/>
      <c r="CA1333" s="407"/>
      <c r="CB1333" s="407"/>
      <c r="CC1333" s="407"/>
      <c r="CD1333" s="407"/>
      <c r="CE1333" s="407"/>
      <c r="CF1333" s="407"/>
    </row>
    <row r="1334" spans="1:84" s="627" customFormat="1" x14ac:dyDescent="0.3">
      <c r="A1334" s="407"/>
      <c r="B1334" s="401"/>
      <c r="C1334" s="330"/>
      <c r="D1334" s="209"/>
      <c r="E1334" s="209"/>
      <c r="F1334" s="209"/>
      <c r="G1334" s="209"/>
      <c r="H1334" s="209"/>
      <c r="I1334" s="209"/>
      <c r="AP1334" s="407"/>
      <c r="AQ1334" s="407"/>
      <c r="BK1334" s="407"/>
      <c r="BY1334" s="407"/>
      <c r="BZ1334" s="407"/>
      <c r="CA1334" s="407"/>
      <c r="CB1334" s="407"/>
      <c r="CC1334" s="407"/>
      <c r="CD1334" s="407"/>
      <c r="CE1334" s="407"/>
      <c r="CF1334" s="407"/>
    </row>
    <row r="1335" spans="1:84" s="627" customFormat="1" x14ac:dyDescent="0.3">
      <c r="A1335" s="407"/>
      <c r="B1335" s="401"/>
      <c r="C1335" s="330"/>
      <c r="D1335" s="209"/>
      <c r="E1335" s="209"/>
      <c r="F1335" s="209"/>
      <c r="G1335" s="209"/>
      <c r="H1335" s="209"/>
      <c r="I1335" s="209"/>
      <c r="AP1335" s="407"/>
      <c r="AQ1335" s="407"/>
      <c r="BK1335" s="407"/>
      <c r="BY1335" s="407"/>
      <c r="BZ1335" s="407"/>
      <c r="CA1335" s="407"/>
      <c r="CB1335" s="407"/>
      <c r="CC1335" s="407"/>
      <c r="CD1335" s="407"/>
      <c r="CE1335" s="407"/>
      <c r="CF1335" s="407"/>
    </row>
    <row r="1336" spans="1:84" s="627" customFormat="1" x14ac:dyDescent="0.3">
      <c r="A1336" s="407"/>
      <c r="B1336" s="401"/>
      <c r="C1336" s="330"/>
      <c r="D1336" s="209"/>
      <c r="E1336" s="209"/>
      <c r="F1336" s="209"/>
      <c r="G1336" s="209"/>
      <c r="H1336" s="209"/>
      <c r="I1336" s="209"/>
      <c r="AP1336" s="407"/>
      <c r="AQ1336" s="407"/>
      <c r="BK1336" s="407"/>
      <c r="BY1336" s="407"/>
      <c r="BZ1336" s="407"/>
      <c r="CA1336" s="407"/>
      <c r="CB1336" s="407"/>
      <c r="CC1336" s="407"/>
      <c r="CD1336" s="407"/>
      <c r="CE1336" s="407"/>
      <c r="CF1336" s="407"/>
    </row>
    <row r="1337" spans="1:84" s="627" customFormat="1" x14ac:dyDescent="0.3">
      <c r="A1337" s="407"/>
      <c r="B1337" s="401"/>
      <c r="C1337" s="330"/>
      <c r="D1337" s="209"/>
      <c r="E1337" s="209"/>
      <c r="F1337" s="209"/>
      <c r="G1337" s="209"/>
      <c r="H1337" s="209"/>
      <c r="I1337" s="209"/>
      <c r="AP1337" s="407"/>
      <c r="AQ1337" s="407"/>
      <c r="BK1337" s="407"/>
      <c r="BY1337" s="407"/>
      <c r="BZ1337" s="407"/>
      <c r="CA1337" s="407"/>
      <c r="CB1337" s="407"/>
      <c r="CC1337" s="407"/>
      <c r="CD1337" s="407"/>
      <c r="CE1337" s="407"/>
      <c r="CF1337" s="407"/>
    </row>
    <row r="1338" spans="1:84" s="627" customFormat="1" x14ac:dyDescent="0.3">
      <c r="A1338" s="407"/>
      <c r="B1338" s="401"/>
      <c r="C1338" s="330"/>
      <c r="D1338" s="209"/>
      <c r="E1338" s="209"/>
      <c r="F1338" s="209"/>
      <c r="G1338" s="209"/>
      <c r="H1338" s="209"/>
      <c r="I1338" s="209"/>
      <c r="AP1338" s="407"/>
      <c r="AQ1338" s="407"/>
      <c r="BK1338" s="407"/>
      <c r="BY1338" s="407"/>
      <c r="BZ1338" s="407"/>
      <c r="CA1338" s="407"/>
      <c r="CB1338" s="407"/>
      <c r="CC1338" s="407"/>
      <c r="CD1338" s="407"/>
      <c r="CE1338" s="407"/>
      <c r="CF1338" s="407"/>
    </row>
    <row r="1339" spans="1:84" s="627" customFormat="1" x14ac:dyDescent="0.3">
      <c r="A1339" s="407"/>
      <c r="B1339" s="401"/>
      <c r="C1339" s="330"/>
      <c r="D1339" s="209"/>
      <c r="E1339" s="209"/>
      <c r="F1339" s="209"/>
      <c r="G1339" s="209"/>
      <c r="H1339" s="209"/>
      <c r="I1339" s="209"/>
      <c r="AP1339" s="407"/>
      <c r="AQ1339" s="407"/>
      <c r="BK1339" s="407"/>
      <c r="BY1339" s="407"/>
      <c r="BZ1339" s="407"/>
      <c r="CA1339" s="407"/>
      <c r="CB1339" s="407"/>
      <c r="CC1339" s="407"/>
      <c r="CD1339" s="407"/>
      <c r="CE1339" s="407"/>
      <c r="CF1339" s="407"/>
    </row>
    <row r="1340" spans="1:84" s="627" customFormat="1" x14ac:dyDescent="0.3">
      <c r="A1340" s="407"/>
      <c r="B1340" s="401"/>
      <c r="C1340" s="330"/>
      <c r="D1340" s="209"/>
      <c r="E1340" s="209"/>
      <c r="F1340" s="209"/>
      <c r="G1340" s="209"/>
      <c r="H1340" s="209"/>
      <c r="I1340" s="209"/>
      <c r="AP1340" s="407"/>
      <c r="AQ1340" s="407"/>
      <c r="BK1340" s="407"/>
      <c r="BY1340" s="407"/>
      <c r="BZ1340" s="407"/>
      <c r="CA1340" s="407"/>
      <c r="CB1340" s="407"/>
      <c r="CC1340" s="407"/>
      <c r="CD1340" s="407"/>
      <c r="CE1340" s="407"/>
      <c r="CF1340" s="407"/>
    </row>
    <row r="1341" spans="1:84" s="627" customFormat="1" x14ac:dyDescent="0.3">
      <c r="A1341" s="407"/>
      <c r="B1341" s="401"/>
      <c r="C1341" s="330"/>
      <c r="D1341" s="209"/>
      <c r="E1341" s="209"/>
      <c r="F1341" s="209"/>
      <c r="G1341" s="209"/>
      <c r="H1341" s="209"/>
      <c r="I1341" s="209"/>
      <c r="AP1341" s="407"/>
      <c r="AQ1341" s="407"/>
      <c r="BK1341" s="407"/>
      <c r="BY1341" s="407"/>
      <c r="BZ1341" s="407"/>
      <c r="CA1341" s="407"/>
      <c r="CB1341" s="407"/>
      <c r="CC1341" s="407"/>
      <c r="CD1341" s="407"/>
      <c r="CE1341" s="407"/>
      <c r="CF1341" s="407"/>
    </row>
    <row r="1342" spans="1:84" s="627" customFormat="1" x14ac:dyDescent="0.3">
      <c r="A1342" s="407"/>
      <c r="B1342" s="401"/>
      <c r="C1342" s="330"/>
      <c r="D1342" s="209"/>
      <c r="E1342" s="209"/>
      <c r="F1342" s="209"/>
      <c r="G1342" s="209"/>
      <c r="H1342" s="209"/>
      <c r="I1342" s="209"/>
      <c r="AP1342" s="407"/>
      <c r="AQ1342" s="407"/>
      <c r="BK1342" s="407"/>
      <c r="BY1342" s="407"/>
      <c r="BZ1342" s="407"/>
      <c r="CA1342" s="407"/>
      <c r="CB1342" s="407"/>
      <c r="CC1342" s="407"/>
      <c r="CD1342" s="407"/>
      <c r="CE1342" s="407"/>
      <c r="CF1342" s="407"/>
    </row>
    <row r="1343" spans="1:84" s="627" customFormat="1" x14ac:dyDescent="0.3">
      <c r="A1343" s="407"/>
      <c r="B1343" s="401"/>
      <c r="C1343" s="330"/>
      <c r="D1343" s="209"/>
      <c r="E1343" s="209"/>
      <c r="F1343" s="209"/>
      <c r="G1343" s="209"/>
      <c r="H1343" s="209"/>
      <c r="I1343" s="209"/>
      <c r="AP1343" s="407"/>
      <c r="AQ1343" s="407"/>
      <c r="BK1343" s="407"/>
      <c r="BY1343" s="407"/>
      <c r="BZ1343" s="407"/>
      <c r="CA1343" s="407"/>
      <c r="CB1343" s="407"/>
      <c r="CC1343" s="407"/>
      <c r="CD1343" s="407"/>
      <c r="CE1343" s="407"/>
      <c r="CF1343" s="407"/>
    </row>
    <row r="1344" spans="1:84" s="627" customFormat="1" x14ac:dyDescent="0.3">
      <c r="A1344" s="407"/>
      <c r="B1344" s="401"/>
      <c r="C1344" s="330"/>
      <c r="D1344" s="209"/>
      <c r="E1344" s="209"/>
      <c r="F1344" s="209"/>
      <c r="G1344" s="209"/>
      <c r="H1344" s="209"/>
      <c r="I1344" s="209"/>
      <c r="AP1344" s="407"/>
      <c r="AQ1344" s="407"/>
      <c r="BK1344" s="407"/>
      <c r="BY1344" s="407"/>
      <c r="BZ1344" s="407"/>
      <c r="CA1344" s="407"/>
      <c r="CB1344" s="407"/>
      <c r="CC1344" s="407"/>
      <c r="CD1344" s="407"/>
      <c r="CE1344" s="407"/>
      <c r="CF1344" s="407"/>
    </row>
    <row r="1345" spans="1:84" s="627" customFormat="1" x14ac:dyDescent="0.3">
      <c r="A1345" s="407"/>
      <c r="B1345" s="401"/>
      <c r="C1345" s="330"/>
      <c r="D1345" s="209"/>
      <c r="E1345" s="209"/>
      <c r="F1345" s="209"/>
      <c r="G1345" s="209"/>
      <c r="H1345" s="209"/>
      <c r="I1345" s="209"/>
      <c r="AP1345" s="407"/>
      <c r="AQ1345" s="407"/>
      <c r="BK1345" s="407"/>
      <c r="BY1345" s="407"/>
      <c r="BZ1345" s="407"/>
      <c r="CA1345" s="407"/>
      <c r="CB1345" s="407"/>
      <c r="CC1345" s="407"/>
      <c r="CD1345" s="407"/>
      <c r="CE1345" s="407"/>
      <c r="CF1345" s="407"/>
    </row>
    <row r="1346" spans="1:84" s="627" customFormat="1" x14ac:dyDescent="0.3">
      <c r="A1346" s="407"/>
      <c r="B1346" s="401"/>
      <c r="C1346" s="330"/>
      <c r="D1346" s="209"/>
      <c r="E1346" s="209"/>
      <c r="F1346" s="209"/>
      <c r="G1346" s="209"/>
      <c r="H1346" s="209"/>
      <c r="I1346" s="209"/>
      <c r="AP1346" s="407"/>
      <c r="AQ1346" s="407"/>
      <c r="BK1346" s="407"/>
      <c r="BY1346" s="407"/>
      <c r="BZ1346" s="407"/>
      <c r="CA1346" s="407"/>
      <c r="CB1346" s="407"/>
      <c r="CC1346" s="407"/>
      <c r="CD1346" s="407"/>
      <c r="CE1346" s="407"/>
      <c r="CF1346" s="407"/>
    </row>
    <row r="1347" spans="1:84" s="627" customFormat="1" x14ac:dyDescent="0.3">
      <c r="A1347" s="407"/>
      <c r="B1347" s="401"/>
      <c r="C1347" s="330"/>
      <c r="D1347" s="209"/>
      <c r="E1347" s="209"/>
      <c r="F1347" s="209"/>
      <c r="G1347" s="209"/>
      <c r="H1347" s="209"/>
      <c r="I1347" s="209"/>
      <c r="AP1347" s="407"/>
      <c r="AQ1347" s="407"/>
      <c r="BK1347" s="407"/>
      <c r="BY1347" s="407"/>
      <c r="BZ1347" s="407"/>
      <c r="CA1347" s="407"/>
      <c r="CB1347" s="407"/>
      <c r="CC1347" s="407"/>
      <c r="CD1347" s="407"/>
      <c r="CE1347" s="407"/>
      <c r="CF1347" s="407"/>
    </row>
    <row r="1348" spans="1:84" s="627" customFormat="1" x14ac:dyDescent="0.3">
      <c r="A1348" s="407"/>
      <c r="B1348" s="401"/>
      <c r="C1348" s="330"/>
      <c r="D1348" s="209"/>
      <c r="E1348" s="209"/>
      <c r="F1348" s="209"/>
      <c r="G1348" s="209"/>
      <c r="H1348" s="209"/>
      <c r="I1348" s="209"/>
      <c r="AP1348" s="407"/>
      <c r="AQ1348" s="407"/>
      <c r="BK1348" s="407"/>
      <c r="BY1348" s="407"/>
      <c r="BZ1348" s="407"/>
      <c r="CA1348" s="407"/>
      <c r="CB1348" s="407"/>
      <c r="CC1348" s="407"/>
      <c r="CD1348" s="407"/>
      <c r="CE1348" s="407"/>
      <c r="CF1348" s="407"/>
    </row>
    <row r="1349" spans="1:84" s="627" customFormat="1" x14ac:dyDescent="0.3">
      <c r="A1349" s="407"/>
      <c r="B1349" s="401"/>
      <c r="C1349" s="330"/>
      <c r="D1349" s="209"/>
      <c r="E1349" s="209"/>
      <c r="F1349" s="209"/>
      <c r="G1349" s="209"/>
      <c r="H1349" s="209"/>
      <c r="I1349" s="209"/>
      <c r="AP1349" s="407"/>
      <c r="AQ1349" s="407"/>
      <c r="BK1349" s="407"/>
      <c r="BY1349" s="407"/>
      <c r="BZ1349" s="407"/>
      <c r="CA1349" s="407"/>
      <c r="CB1349" s="407"/>
      <c r="CC1349" s="407"/>
      <c r="CD1349" s="407"/>
      <c r="CE1349" s="407"/>
      <c r="CF1349" s="407"/>
    </row>
    <row r="1350" spans="1:84" s="627" customFormat="1" x14ac:dyDescent="0.3">
      <c r="A1350" s="407"/>
      <c r="B1350" s="401"/>
      <c r="C1350" s="330"/>
      <c r="D1350" s="209"/>
      <c r="E1350" s="209"/>
      <c r="F1350" s="209"/>
      <c r="G1350" s="209"/>
      <c r="H1350" s="209"/>
      <c r="I1350" s="209"/>
      <c r="AP1350" s="407"/>
      <c r="AQ1350" s="407"/>
      <c r="BK1350" s="407"/>
      <c r="BY1350" s="407"/>
      <c r="BZ1350" s="407"/>
      <c r="CA1350" s="407"/>
      <c r="CB1350" s="407"/>
      <c r="CC1350" s="407"/>
      <c r="CD1350" s="407"/>
      <c r="CE1350" s="407"/>
      <c r="CF1350" s="407"/>
    </row>
    <row r="1351" spans="1:84" s="627" customFormat="1" x14ac:dyDescent="0.3">
      <c r="A1351" s="407"/>
      <c r="B1351" s="401"/>
      <c r="C1351" s="330"/>
      <c r="D1351" s="209"/>
      <c r="E1351" s="209"/>
      <c r="F1351" s="209"/>
      <c r="G1351" s="209"/>
      <c r="H1351" s="209"/>
      <c r="I1351" s="209"/>
      <c r="AP1351" s="407"/>
      <c r="AQ1351" s="407"/>
      <c r="BK1351" s="407"/>
      <c r="BY1351" s="407"/>
      <c r="BZ1351" s="407"/>
      <c r="CA1351" s="407"/>
      <c r="CB1351" s="407"/>
      <c r="CC1351" s="407"/>
      <c r="CD1351" s="407"/>
      <c r="CE1351" s="407"/>
      <c r="CF1351" s="407"/>
    </row>
    <row r="1352" spans="1:84" s="627" customFormat="1" x14ac:dyDescent="0.3">
      <c r="A1352" s="407"/>
      <c r="B1352" s="401"/>
      <c r="C1352" s="330"/>
      <c r="D1352" s="209"/>
      <c r="E1352" s="209"/>
      <c r="F1352" s="209"/>
      <c r="G1352" s="209"/>
      <c r="H1352" s="209"/>
      <c r="I1352" s="209"/>
      <c r="AP1352" s="407"/>
      <c r="AQ1352" s="407"/>
      <c r="BK1352" s="407"/>
      <c r="BY1352" s="407"/>
      <c r="BZ1352" s="407"/>
      <c r="CA1352" s="407"/>
      <c r="CB1352" s="407"/>
      <c r="CC1352" s="407"/>
      <c r="CD1352" s="407"/>
      <c r="CE1352" s="407"/>
      <c r="CF1352" s="407"/>
    </row>
    <row r="1353" spans="1:84" s="627" customFormat="1" x14ac:dyDescent="0.3">
      <c r="A1353" s="407"/>
      <c r="B1353" s="401"/>
      <c r="C1353" s="330"/>
      <c r="D1353" s="209"/>
      <c r="E1353" s="209"/>
      <c r="F1353" s="209"/>
      <c r="G1353" s="209"/>
      <c r="H1353" s="209"/>
      <c r="I1353" s="209"/>
      <c r="AP1353" s="407"/>
      <c r="AQ1353" s="407"/>
      <c r="BK1353" s="407"/>
      <c r="BY1353" s="407"/>
      <c r="BZ1353" s="407"/>
      <c r="CA1353" s="407"/>
      <c r="CB1353" s="407"/>
      <c r="CC1353" s="407"/>
      <c r="CD1353" s="407"/>
      <c r="CE1353" s="407"/>
      <c r="CF1353" s="407"/>
    </row>
    <row r="1354" spans="1:84" s="627" customFormat="1" x14ac:dyDescent="0.3">
      <c r="A1354" s="407"/>
      <c r="B1354" s="401"/>
      <c r="C1354" s="330"/>
      <c r="D1354" s="209"/>
      <c r="E1354" s="209"/>
      <c r="F1354" s="209"/>
      <c r="G1354" s="209"/>
      <c r="H1354" s="209"/>
      <c r="I1354" s="209"/>
      <c r="AP1354" s="407"/>
      <c r="AQ1354" s="407"/>
      <c r="BK1354" s="407"/>
      <c r="BY1354" s="407"/>
      <c r="BZ1354" s="407"/>
      <c r="CA1354" s="407"/>
      <c r="CB1354" s="407"/>
      <c r="CC1354" s="407"/>
      <c r="CD1354" s="407"/>
      <c r="CE1354" s="407"/>
      <c r="CF1354" s="407"/>
    </row>
    <row r="1355" spans="1:84" s="627" customFormat="1" x14ac:dyDescent="0.3">
      <c r="A1355" s="407"/>
      <c r="B1355" s="401"/>
      <c r="C1355" s="330"/>
      <c r="D1355" s="209"/>
      <c r="E1355" s="209"/>
      <c r="F1355" s="209"/>
      <c r="G1355" s="209"/>
      <c r="H1355" s="209"/>
      <c r="I1355" s="209"/>
      <c r="AP1355" s="407"/>
      <c r="AQ1355" s="407"/>
      <c r="BK1355" s="407"/>
      <c r="BY1355" s="407"/>
      <c r="BZ1355" s="407"/>
      <c r="CA1355" s="407"/>
      <c r="CB1355" s="407"/>
      <c r="CC1355" s="407"/>
      <c r="CD1355" s="407"/>
      <c r="CE1355" s="407"/>
      <c r="CF1355" s="407"/>
    </row>
    <row r="1356" spans="1:84" s="627" customFormat="1" x14ac:dyDescent="0.3">
      <c r="A1356" s="407"/>
      <c r="B1356" s="401"/>
      <c r="C1356" s="330"/>
      <c r="D1356" s="209"/>
      <c r="E1356" s="209"/>
      <c r="F1356" s="209"/>
      <c r="G1356" s="209"/>
      <c r="H1356" s="209"/>
      <c r="I1356" s="209"/>
      <c r="AP1356" s="407"/>
      <c r="AQ1356" s="407"/>
      <c r="BK1356" s="407"/>
      <c r="BY1356" s="407"/>
      <c r="BZ1356" s="407"/>
      <c r="CA1356" s="407"/>
      <c r="CB1356" s="407"/>
      <c r="CC1356" s="407"/>
      <c r="CD1356" s="407"/>
      <c r="CE1356" s="407"/>
      <c r="CF1356" s="407"/>
    </row>
    <row r="1357" spans="1:84" s="627" customFormat="1" x14ac:dyDescent="0.3">
      <c r="A1357" s="407"/>
      <c r="B1357" s="401"/>
      <c r="C1357" s="330"/>
      <c r="D1357" s="209"/>
      <c r="E1357" s="209"/>
      <c r="F1357" s="209"/>
      <c r="G1357" s="209"/>
      <c r="H1357" s="209"/>
      <c r="I1357" s="209"/>
      <c r="AP1357" s="407"/>
      <c r="AQ1357" s="407"/>
      <c r="BK1357" s="407"/>
      <c r="BY1357" s="407"/>
      <c r="BZ1357" s="407"/>
      <c r="CA1357" s="407"/>
      <c r="CB1357" s="407"/>
      <c r="CC1357" s="407"/>
      <c r="CD1357" s="407"/>
      <c r="CE1357" s="407"/>
      <c r="CF1357" s="407"/>
    </row>
    <row r="1358" spans="1:84" s="627" customFormat="1" x14ac:dyDescent="0.3">
      <c r="A1358" s="407"/>
      <c r="B1358" s="401"/>
      <c r="C1358" s="330"/>
      <c r="D1358" s="209"/>
      <c r="E1358" s="209"/>
      <c r="F1358" s="209"/>
      <c r="G1358" s="209"/>
      <c r="H1358" s="209"/>
      <c r="I1358" s="209"/>
      <c r="AP1358" s="407"/>
      <c r="AQ1358" s="407"/>
      <c r="BK1358" s="407"/>
      <c r="BY1358" s="407"/>
      <c r="BZ1358" s="407"/>
      <c r="CA1358" s="407"/>
      <c r="CB1358" s="407"/>
      <c r="CC1358" s="407"/>
      <c r="CD1358" s="407"/>
      <c r="CE1358" s="407"/>
      <c r="CF1358" s="407"/>
    </row>
    <row r="1359" spans="1:84" s="627" customFormat="1" x14ac:dyDescent="0.3">
      <c r="A1359" s="407"/>
      <c r="B1359" s="401"/>
      <c r="C1359" s="330"/>
      <c r="D1359" s="209"/>
      <c r="E1359" s="209"/>
      <c r="F1359" s="209"/>
      <c r="G1359" s="209"/>
      <c r="H1359" s="209"/>
      <c r="I1359" s="209"/>
      <c r="AP1359" s="407"/>
      <c r="AQ1359" s="407"/>
      <c r="BK1359" s="407"/>
      <c r="BY1359" s="407"/>
      <c r="BZ1359" s="407"/>
      <c r="CA1359" s="407"/>
      <c r="CB1359" s="407"/>
      <c r="CC1359" s="407"/>
      <c r="CD1359" s="407"/>
      <c r="CE1359" s="407"/>
      <c r="CF1359" s="407"/>
    </row>
    <row r="1360" spans="1:84" s="627" customFormat="1" x14ac:dyDescent="0.3">
      <c r="A1360" s="407"/>
      <c r="B1360" s="401"/>
      <c r="C1360" s="330"/>
      <c r="D1360" s="209"/>
      <c r="E1360" s="209"/>
      <c r="F1360" s="209"/>
      <c r="G1360" s="209"/>
      <c r="H1360" s="209"/>
      <c r="I1360" s="209"/>
      <c r="AP1360" s="407"/>
      <c r="AQ1360" s="407"/>
      <c r="BK1360" s="407"/>
      <c r="BY1360" s="407"/>
      <c r="BZ1360" s="407"/>
      <c r="CA1360" s="407"/>
      <c r="CB1360" s="407"/>
      <c r="CC1360" s="407"/>
      <c r="CD1360" s="407"/>
      <c r="CE1360" s="407"/>
      <c r="CF1360" s="407"/>
    </row>
    <row r="1361" spans="1:84" s="627" customFormat="1" x14ac:dyDescent="0.3">
      <c r="A1361" s="407"/>
      <c r="B1361" s="401"/>
      <c r="C1361" s="330"/>
      <c r="D1361" s="209"/>
      <c r="E1361" s="209"/>
      <c r="F1361" s="209"/>
      <c r="G1361" s="209"/>
      <c r="H1361" s="209"/>
      <c r="I1361" s="209"/>
      <c r="AP1361" s="407"/>
      <c r="AQ1361" s="407"/>
      <c r="BK1361" s="407"/>
      <c r="BY1361" s="407"/>
      <c r="BZ1361" s="407"/>
      <c r="CA1361" s="407"/>
      <c r="CB1361" s="407"/>
      <c r="CC1361" s="407"/>
      <c r="CD1361" s="407"/>
      <c r="CE1361" s="407"/>
      <c r="CF1361" s="407"/>
    </row>
    <row r="1362" spans="1:84" s="627" customFormat="1" x14ac:dyDescent="0.3">
      <c r="A1362" s="407"/>
      <c r="B1362" s="401"/>
      <c r="C1362" s="330"/>
      <c r="D1362" s="209"/>
      <c r="E1362" s="209"/>
      <c r="F1362" s="209"/>
      <c r="G1362" s="209"/>
      <c r="H1362" s="209"/>
      <c r="I1362" s="209"/>
      <c r="AP1362" s="407"/>
      <c r="AQ1362" s="407"/>
      <c r="BK1362" s="407"/>
      <c r="BY1362" s="407"/>
      <c r="BZ1362" s="407"/>
      <c r="CA1362" s="407"/>
      <c r="CB1362" s="407"/>
      <c r="CC1362" s="407"/>
      <c r="CD1362" s="407"/>
      <c r="CE1362" s="407"/>
      <c r="CF1362" s="407"/>
    </row>
    <row r="1363" spans="1:84" s="627" customFormat="1" x14ac:dyDescent="0.3">
      <c r="A1363" s="407"/>
      <c r="B1363" s="401"/>
      <c r="C1363" s="330"/>
      <c r="D1363" s="209"/>
      <c r="E1363" s="209"/>
      <c r="F1363" s="209"/>
      <c r="G1363" s="209"/>
      <c r="H1363" s="209"/>
      <c r="I1363" s="209"/>
      <c r="AP1363" s="407"/>
      <c r="AQ1363" s="407"/>
      <c r="BK1363" s="407"/>
      <c r="BY1363" s="407"/>
      <c r="BZ1363" s="407"/>
      <c r="CA1363" s="407"/>
      <c r="CB1363" s="407"/>
      <c r="CC1363" s="407"/>
      <c r="CD1363" s="407"/>
      <c r="CE1363" s="407"/>
      <c r="CF1363" s="407"/>
    </row>
    <row r="1364" spans="1:84" s="627" customFormat="1" x14ac:dyDescent="0.3">
      <c r="A1364" s="407"/>
      <c r="B1364" s="401"/>
      <c r="C1364" s="330"/>
      <c r="D1364" s="209"/>
      <c r="E1364" s="209"/>
      <c r="F1364" s="209"/>
      <c r="G1364" s="209"/>
      <c r="H1364" s="209"/>
      <c r="I1364" s="209"/>
      <c r="AP1364" s="407"/>
      <c r="AQ1364" s="407"/>
      <c r="BK1364" s="407"/>
      <c r="BY1364" s="407"/>
      <c r="BZ1364" s="407"/>
      <c r="CA1364" s="407"/>
      <c r="CB1364" s="407"/>
      <c r="CC1364" s="407"/>
      <c r="CD1364" s="407"/>
      <c r="CE1364" s="407"/>
      <c r="CF1364" s="407"/>
    </row>
    <row r="1365" spans="1:84" s="627" customFormat="1" x14ac:dyDescent="0.3">
      <c r="A1365" s="407"/>
      <c r="B1365" s="401"/>
      <c r="C1365" s="330"/>
      <c r="D1365" s="209"/>
      <c r="E1365" s="209"/>
      <c r="F1365" s="209"/>
      <c r="G1365" s="209"/>
      <c r="H1365" s="209"/>
      <c r="I1365" s="209"/>
      <c r="AP1365" s="407"/>
      <c r="AQ1365" s="407"/>
      <c r="BK1365" s="407"/>
      <c r="BY1365" s="407"/>
      <c r="BZ1365" s="407"/>
      <c r="CA1365" s="407"/>
      <c r="CB1365" s="407"/>
      <c r="CC1365" s="407"/>
      <c r="CD1365" s="407"/>
      <c r="CE1365" s="407"/>
      <c r="CF1365" s="407"/>
    </row>
    <row r="1366" spans="1:84" s="627" customFormat="1" x14ac:dyDescent="0.3">
      <c r="A1366" s="407"/>
      <c r="B1366" s="401"/>
      <c r="C1366" s="330"/>
      <c r="D1366" s="209"/>
      <c r="E1366" s="209"/>
      <c r="F1366" s="209"/>
      <c r="G1366" s="209"/>
      <c r="H1366" s="209"/>
      <c r="I1366" s="209"/>
      <c r="AP1366" s="407"/>
      <c r="AQ1366" s="407"/>
      <c r="BK1366" s="407"/>
      <c r="BY1366" s="407"/>
      <c r="BZ1366" s="407"/>
      <c r="CA1366" s="407"/>
      <c r="CB1366" s="407"/>
      <c r="CC1366" s="407"/>
      <c r="CD1366" s="407"/>
      <c r="CE1366" s="407"/>
      <c r="CF1366" s="407"/>
    </row>
    <row r="1367" spans="1:84" s="627" customFormat="1" x14ac:dyDescent="0.3">
      <c r="A1367" s="407"/>
      <c r="B1367" s="401"/>
      <c r="C1367" s="330"/>
      <c r="D1367" s="209"/>
      <c r="E1367" s="209"/>
      <c r="F1367" s="209"/>
      <c r="G1367" s="209"/>
      <c r="H1367" s="209"/>
      <c r="I1367" s="209"/>
      <c r="AP1367" s="407"/>
      <c r="AQ1367" s="407"/>
      <c r="BK1367" s="407"/>
      <c r="BY1367" s="407"/>
      <c r="BZ1367" s="407"/>
      <c r="CA1367" s="407"/>
      <c r="CB1367" s="407"/>
      <c r="CC1367" s="407"/>
      <c r="CD1367" s="407"/>
      <c r="CE1367" s="407"/>
      <c r="CF1367" s="407"/>
    </row>
    <row r="1368" spans="1:84" s="627" customFormat="1" x14ac:dyDescent="0.3">
      <c r="A1368" s="407"/>
      <c r="B1368" s="401"/>
      <c r="C1368" s="330"/>
      <c r="D1368" s="209"/>
      <c r="E1368" s="209"/>
      <c r="F1368" s="209"/>
      <c r="G1368" s="209"/>
      <c r="H1368" s="209"/>
      <c r="I1368" s="209"/>
      <c r="AP1368" s="407"/>
      <c r="AQ1368" s="407"/>
      <c r="BK1368" s="407"/>
      <c r="BY1368" s="407"/>
      <c r="BZ1368" s="407"/>
      <c r="CA1368" s="407"/>
      <c r="CB1368" s="407"/>
      <c r="CC1368" s="407"/>
      <c r="CD1368" s="407"/>
      <c r="CE1368" s="407"/>
      <c r="CF1368" s="407"/>
    </row>
    <row r="1369" spans="1:84" s="627" customFormat="1" x14ac:dyDescent="0.3">
      <c r="A1369" s="407"/>
      <c r="B1369" s="401"/>
      <c r="C1369" s="330"/>
      <c r="D1369" s="209"/>
      <c r="E1369" s="209"/>
      <c r="F1369" s="209"/>
      <c r="G1369" s="209"/>
      <c r="H1369" s="209"/>
      <c r="I1369" s="209"/>
      <c r="AP1369" s="407"/>
      <c r="AQ1369" s="407"/>
      <c r="BK1369" s="407"/>
      <c r="BY1369" s="407"/>
      <c r="BZ1369" s="407"/>
      <c r="CA1369" s="407"/>
      <c r="CB1369" s="407"/>
      <c r="CC1369" s="407"/>
      <c r="CD1369" s="407"/>
      <c r="CE1369" s="407"/>
      <c r="CF1369" s="407"/>
    </row>
    <row r="1370" spans="1:84" s="627" customFormat="1" x14ac:dyDescent="0.3">
      <c r="A1370" s="407"/>
      <c r="B1370" s="401"/>
      <c r="C1370" s="330"/>
      <c r="D1370" s="209"/>
      <c r="E1370" s="209"/>
      <c r="F1370" s="209"/>
      <c r="G1370" s="209"/>
      <c r="H1370" s="209"/>
      <c r="I1370" s="209"/>
      <c r="AP1370" s="407"/>
      <c r="AQ1370" s="407"/>
      <c r="BK1370" s="407"/>
      <c r="BY1370" s="407"/>
      <c r="BZ1370" s="407"/>
      <c r="CA1370" s="407"/>
      <c r="CB1370" s="407"/>
      <c r="CC1370" s="407"/>
      <c r="CD1370" s="407"/>
      <c r="CE1370" s="407"/>
      <c r="CF1370" s="407"/>
    </row>
    <row r="1371" spans="1:84" s="627" customFormat="1" x14ac:dyDescent="0.3">
      <c r="A1371" s="407"/>
      <c r="B1371" s="401"/>
      <c r="C1371" s="330"/>
      <c r="D1371" s="209"/>
      <c r="E1371" s="209"/>
      <c r="F1371" s="209"/>
      <c r="G1371" s="209"/>
      <c r="H1371" s="209"/>
      <c r="I1371" s="209"/>
      <c r="AP1371" s="407"/>
      <c r="AQ1371" s="407"/>
      <c r="BK1371" s="407"/>
      <c r="BY1371" s="407"/>
      <c r="BZ1371" s="407"/>
      <c r="CA1371" s="407"/>
      <c r="CB1371" s="407"/>
      <c r="CC1371" s="407"/>
      <c r="CD1371" s="407"/>
      <c r="CE1371" s="407"/>
      <c r="CF1371" s="407"/>
    </row>
    <row r="1372" spans="1:84" s="627" customFormat="1" x14ac:dyDescent="0.3">
      <c r="A1372" s="407"/>
      <c r="B1372" s="401"/>
      <c r="C1372" s="330"/>
      <c r="D1372" s="209"/>
      <c r="E1372" s="209"/>
      <c r="F1372" s="209"/>
      <c r="G1372" s="209"/>
      <c r="H1372" s="209"/>
      <c r="I1372" s="209"/>
      <c r="AP1372" s="407"/>
      <c r="AQ1372" s="407"/>
      <c r="BK1372" s="407"/>
      <c r="BY1372" s="407"/>
      <c r="BZ1372" s="407"/>
      <c r="CA1372" s="407"/>
      <c r="CB1372" s="407"/>
      <c r="CC1372" s="407"/>
      <c r="CD1372" s="407"/>
      <c r="CE1372" s="407"/>
      <c r="CF1372" s="407"/>
    </row>
    <row r="1373" spans="1:84" s="627" customFormat="1" x14ac:dyDescent="0.3">
      <c r="A1373" s="407"/>
      <c r="B1373" s="401"/>
      <c r="C1373" s="330"/>
      <c r="D1373" s="209"/>
      <c r="E1373" s="209"/>
      <c r="F1373" s="209"/>
      <c r="G1373" s="209"/>
      <c r="H1373" s="209"/>
      <c r="I1373" s="209"/>
      <c r="AP1373" s="407"/>
      <c r="AQ1373" s="407"/>
      <c r="BK1373" s="407"/>
      <c r="BY1373" s="407"/>
      <c r="BZ1373" s="407"/>
      <c r="CA1373" s="407"/>
      <c r="CB1373" s="407"/>
      <c r="CC1373" s="407"/>
      <c r="CD1373" s="407"/>
      <c r="CE1373" s="407"/>
      <c r="CF1373" s="407"/>
    </row>
    <row r="1374" spans="1:84" s="627" customFormat="1" x14ac:dyDescent="0.3">
      <c r="A1374" s="407"/>
      <c r="B1374" s="401"/>
      <c r="C1374" s="330"/>
      <c r="D1374" s="209"/>
      <c r="E1374" s="209"/>
      <c r="F1374" s="209"/>
      <c r="G1374" s="209"/>
      <c r="H1374" s="209"/>
      <c r="I1374" s="209"/>
      <c r="AP1374" s="407"/>
      <c r="AQ1374" s="407"/>
      <c r="BK1374" s="407"/>
      <c r="BY1374" s="407"/>
      <c r="BZ1374" s="407"/>
      <c r="CA1374" s="407"/>
      <c r="CB1374" s="407"/>
      <c r="CC1374" s="407"/>
      <c r="CD1374" s="407"/>
      <c r="CE1374" s="407"/>
      <c r="CF1374" s="407"/>
    </row>
    <row r="1375" spans="1:84" s="627" customFormat="1" x14ac:dyDescent="0.3">
      <c r="A1375" s="407"/>
      <c r="B1375" s="401"/>
      <c r="C1375" s="330"/>
      <c r="D1375" s="209"/>
      <c r="E1375" s="209"/>
      <c r="F1375" s="209"/>
      <c r="G1375" s="209"/>
      <c r="H1375" s="209"/>
      <c r="I1375" s="209"/>
      <c r="AP1375" s="407"/>
      <c r="AQ1375" s="407"/>
      <c r="BK1375" s="407"/>
      <c r="BY1375" s="407"/>
      <c r="BZ1375" s="407"/>
      <c r="CA1375" s="407"/>
      <c r="CB1375" s="407"/>
      <c r="CC1375" s="407"/>
      <c r="CD1375" s="407"/>
      <c r="CE1375" s="407"/>
      <c r="CF1375" s="407"/>
    </row>
    <row r="1376" spans="1:84" s="627" customFormat="1" x14ac:dyDescent="0.3">
      <c r="A1376" s="407"/>
      <c r="B1376" s="401"/>
      <c r="C1376" s="330"/>
      <c r="D1376" s="209"/>
      <c r="E1376" s="209"/>
      <c r="F1376" s="209"/>
      <c r="G1376" s="209"/>
      <c r="H1376" s="209"/>
      <c r="I1376" s="209"/>
      <c r="AP1376" s="407"/>
      <c r="AQ1376" s="407"/>
      <c r="BK1376" s="407"/>
      <c r="BY1376" s="407"/>
      <c r="BZ1376" s="407"/>
      <c r="CA1376" s="407"/>
      <c r="CB1376" s="407"/>
      <c r="CC1376" s="407"/>
      <c r="CD1376" s="407"/>
      <c r="CE1376" s="407"/>
      <c r="CF1376" s="407"/>
    </row>
    <row r="1377" spans="1:84" s="627" customFormat="1" x14ac:dyDescent="0.3">
      <c r="A1377" s="407"/>
      <c r="B1377" s="401"/>
      <c r="C1377" s="330"/>
      <c r="D1377" s="209"/>
      <c r="E1377" s="209"/>
      <c r="F1377" s="209"/>
      <c r="G1377" s="209"/>
      <c r="H1377" s="209"/>
      <c r="I1377" s="209"/>
      <c r="AP1377" s="407"/>
      <c r="AQ1377" s="407"/>
      <c r="BK1377" s="407"/>
      <c r="BY1377" s="407"/>
      <c r="BZ1377" s="407"/>
      <c r="CA1377" s="407"/>
      <c r="CB1377" s="407"/>
      <c r="CC1377" s="407"/>
      <c r="CD1377" s="407"/>
      <c r="CE1377" s="407"/>
      <c r="CF1377" s="407"/>
    </row>
    <row r="1378" spans="1:84" s="627" customFormat="1" x14ac:dyDescent="0.3">
      <c r="A1378" s="407"/>
      <c r="B1378" s="401"/>
      <c r="C1378" s="330"/>
      <c r="D1378" s="209"/>
      <c r="E1378" s="209"/>
      <c r="F1378" s="209"/>
      <c r="G1378" s="209"/>
      <c r="H1378" s="209"/>
      <c r="I1378" s="209"/>
      <c r="AP1378" s="407"/>
      <c r="AQ1378" s="407"/>
      <c r="BK1378" s="407"/>
      <c r="BY1378" s="407"/>
      <c r="BZ1378" s="407"/>
      <c r="CA1378" s="407"/>
      <c r="CB1378" s="407"/>
      <c r="CC1378" s="407"/>
      <c r="CD1378" s="407"/>
      <c r="CE1378" s="407"/>
      <c r="CF1378" s="407"/>
    </row>
    <row r="1379" spans="1:84" s="627" customFormat="1" x14ac:dyDescent="0.3">
      <c r="A1379" s="407"/>
      <c r="B1379" s="401"/>
      <c r="C1379" s="330"/>
      <c r="D1379" s="209"/>
      <c r="E1379" s="209"/>
      <c r="F1379" s="209"/>
      <c r="G1379" s="209"/>
      <c r="H1379" s="209"/>
      <c r="I1379" s="209"/>
      <c r="AP1379" s="407"/>
      <c r="AQ1379" s="407"/>
      <c r="BK1379" s="407"/>
      <c r="BY1379" s="407"/>
      <c r="BZ1379" s="407"/>
      <c r="CA1379" s="407"/>
      <c r="CB1379" s="407"/>
      <c r="CC1379" s="407"/>
      <c r="CD1379" s="407"/>
      <c r="CE1379" s="407"/>
      <c r="CF1379" s="407"/>
    </row>
    <row r="1380" spans="1:84" s="627" customFormat="1" x14ac:dyDescent="0.3">
      <c r="A1380" s="407"/>
      <c r="B1380" s="401"/>
      <c r="C1380" s="330"/>
      <c r="D1380" s="209"/>
      <c r="E1380" s="209"/>
      <c r="F1380" s="209"/>
      <c r="G1380" s="209"/>
      <c r="H1380" s="209"/>
      <c r="I1380" s="209"/>
      <c r="AP1380" s="407"/>
      <c r="AQ1380" s="407"/>
      <c r="BK1380" s="407"/>
      <c r="BY1380" s="407"/>
      <c r="BZ1380" s="407"/>
      <c r="CA1380" s="407"/>
      <c r="CB1380" s="407"/>
      <c r="CC1380" s="407"/>
      <c r="CD1380" s="407"/>
      <c r="CE1380" s="407"/>
      <c r="CF1380" s="407"/>
    </row>
    <row r="1381" spans="1:84" s="627" customFormat="1" x14ac:dyDescent="0.3">
      <c r="A1381" s="407"/>
      <c r="B1381" s="401"/>
      <c r="C1381" s="330"/>
      <c r="D1381" s="209"/>
      <c r="E1381" s="209"/>
      <c r="F1381" s="209"/>
      <c r="G1381" s="209"/>
      <c r="H1381" s="209"/>
      <c r="I1381" s="209"/>
      <c r="AP1381" s="407"/>
      <c r="AQ1381" s="407"/>
      <c r="BK1381" s="407"/>
      <c r="BY1381" s="407"/>
      <c r="BZ1381" s="407"/>
      <c r="CA1381" s="407"/>
      <c r="CB1381" s="407"/>
      <c r="CC1381" s="407"/>
      <c r="CD1381" s="407"/>
      <c r="CE1381" s="407"/>
      <c r="CF1381" s="407"/>
    </row>
    <row r="1382" spans="1:84" s="627" customFormat="1" x14ac:dyDescent="0.3">
      <c r="A1382" s="407"/>
      <c r="B1382" s="401"/>
      <c r="C1382" s="330"/>
      <c r="D1382" s="209"/>
      <c r="E1382" s="209"/>
      <c r="F1382" s="209"/>
      <c r="G1382" s="209"/>
      <c r="H1382" s="209"/>
      <c r="I1382" s="209"/>
      <c r="AP1382" s="407"/>
      <c r="AQ1382" s="407"/>
      <c r="BK1382" s="407"/>
      <c r="BY1382" s="407"/>
      <c r="BZ1382" s="407"/>
      <c r="CA1382" s="407"/>
      <c r="CB1382" s="407"/>
      <c r="CC1382" s="407"/>
      <c r="CD1382" s="407"/>
      <c r="CE1382" s="407"/>
      <c r="CF1382" s="407"/>
    </row>
    <row r="1383" spans="1:84" s="627" customFormat="1" x14ac:dyDescent="0.3">
      <c r="A1383" s="407"/>
      <c r="B1383" s="401"/>
      <c r="C1383" s="330"/>
      <c r="D1383" s="209"/>
      <c r="E1383" s="209"/>
      <c r="F1383" s="209"/>
      <c r="G1383" s="209"/>
      <c r="H1383" s="209"/>
      <c r="I1383" s="209"/>
      <c r="AP1383" s="407"/>
      <c r="AQ1383" s="407"/>
      <c r="BK1383" s="407"/>
      <c r="BY1383" s="407"/>
      <c r="BZ1383" s="407"/>
      <c r="CA1383" s="407"/>
      <c r="CB1383" s="407"/>
      <c r="CC1383" s="407"/>
      <c r="CD1383" s="407"/>
      <c r="CE1383" s="407"/>
      <c r="CF1383" s="407"/>
    </row>
    <row r="1384" spans="1:84" s="627" customFormat="1" x14ac:dyDescent="0.3">
      <c r="A1384" s="407"/>
      <c r="B1384" s="401"/>
      <c r="C1384" s="330"/>
      <c r="D1384" s="209"/>
      <c r="E1384" s="209"/>
      <c r="F1384" s="209"/>
      <c r="G1384" s="209"/>
      <c r="H1384" s="209"/>
      <c r="I1384" s="209"/>
      <c r="AP1384" s="407"/>
      <c r="AQ1384" s="407"/>
      <c r="BK1384" s="407"/>
      <c r="BY1384" s="407"/>
      <c r="BZ1384" s="407"/>
      <c r="CA1384" s="407"/>
      <c r="CB1384" s="407"/>
      <c r="CC1384" s="407"/>
      <c r="CD1384" s="407"/>
      <c r="CE1384" s="407"/>
      <c r="CF1384" s="407"/>
    </row>
    <row r="1385" spans="1:84" s="627" customFormat="1" x14ac:dyDescent="0.3">
      <c r="A1385" s="407"/>
      <c r="B1385" s="401"/>
      <c r="C1385" s="330"/>
      <c r="D1385" s="209"/>
      <c r="E1385" s="209"/>
      <c r="F1385" s="209"/>
      <c r="G1385" s="209"/>
      <c r="H1385" s="209"/>
      <c r="I1385" s="209"/>
      <c r="AP1385" s="407"/>
      <c r="AQ1385" s="407"/>
      <c r="BK1385" s="407"/>
      <c r="BY1385" s="407"/>
      <c r="BZ1385" s="407"/>
      <c r="CA1385" s="407"/>
      <c r="CB1385" s="407"/>
      <c r="CC1385" s="407"/>
      <c r="CD1385" s="407"/>
      <c r="CE1385" s="407"/>
      <c r="CF1385" s="407"/>
    </row>
    <row r="1386" spans="1:84" s="627" customFormat="1" x14ac:dyDescent="0.3">
      <c r="A1386" s="407"/>
      <c r="B1386" s="401"/>
      <c r="C1386" s="330"/>
      <c r="D1386" s="209"/>
      <c r="E1386" s="209"/>
      <c r="F1386" s="209"/>
      <c r="G1386" s="209"/>
      <c r="H1386" s="209"/>
      <c r="I1386" s="209"/>
      <c r="AP1386" s="407"/>
      <c r="AQ1386" s="407"/>
      <c r="BK1386" s="407"/>
      <c r="BY1386" s="407"/>
      <c r="BZ1386" s="407"/>
      <c r="CA1386" s="407"/>
      <c r="CB1386" s="407"/>
      <c r="CC1386" s="407"/>
      <c r="CD1386" s="407"/>
      <c r="CE1386" s="407"/>
      <c r="CF1386" s="407"/>
    </row>
    <row r="1387" spans="1:84" s="627" customFormat="1" x14ac:dyDescent="0.3">
      <c r="A1387" s="407"/>
      <c r="B1387" s="401"/>
      <c r="C1387" s="330"/>
      <c r="D1387" s="209"/>
      <c r="E1387" s="209"/>
      <c r="F1387" s="209"/>
      <c r="G1387" s="209"/>
      <c r="H1387" s="209"/>
      <c r="I1387" s="209"/>
      <c r="AP1387" s="407"/>
      <c r="AQ1387" s="407"/>
      <c r="BK1387" s="407"/>
      <c r="BY1387" s="407"/>
      <c r="BZ1387" s="407"/>
      <c r="CA1387" s="407"/>
      <c r="CB1387" s="407"/>
      <c r="CC1387" s="407"/>
      <c r="CD1387" s="407"/>
      <c r="CE1387" s="407"/>
      <c r="CF1387" s="407"/>
    </row>
    <row r="1388" spans="1:84" s="627" customFormat="1" x14ac:dyDescent="0.3">
      <c r="A1388" s="407"/>
      <c r="B1388" s="401"/>
      <c r="C1388" s="330"/>
      <c r="D1388" s="209"/>
      <c r="E1388" s="209"/>
      <c r="F1388" s="209"/>
      <c r="G1388" s="209"/>
      <c r="H1388" s="209"/>
      <c r="I1388" s="209"/>
      <c r="AP1388" s="407"/>
      <c r="AQ1388" s="407"/>
      <c r="BK1388" s="407"/>
      <c r="BY1388" s="407"/>
      <c r="BZ1388" s="407"/>
      <c r="CA1388" s="407"/>
      <c r="CB1388" s="407"/>
      <c r="CC1388" s="407"/>
      <c r="CD1388" s="407"/>
      <c r="CE1388" s="407"/>
      <c r="CF1388" s="407"/>
    </row>
    <row r="1389" spans="1:84" s="627" customFormat="1" x14ac:dyDescent="0.3">
      <c r="A1389" s="407"/>
      <c r="B1389" s="401"/>
      <c r="C1389" s="330"/>
      <c r="D1389" s="209"/>
      <c r="E1389" s="209"/>
      <c r="F1389" s="209"/>
      <c r="G1389" s="209"/>
      <c r="H1389" s="209"/>
      <c r="I1389" s="209"/>
      <c r="AP1389" s="407"/>
      <c r="AQ1389" s="407"/>
      <c r="BK1389" s="407"/>
      <c r="BY1389" s="407"/>
      <c r="BZ1389" s="407"/>
      <c r="CA1389" s="407"/>
      <c r="CB1389" s="407"/>
      <c r="CC1389" s="407"/>
      <c r="CD1389" s="407"/>
      <c r="CE1389" s="407"/>
      <c r="CF1389" s="407"/>
    </row>
    <row r="1390" spans="1:84" s="627" customFormat="1" x14ac:dyDescent="0.3">
      <c r="A1390" s="407"/>
      <c r="B1390" s="401"/>
      <c r="C1390" s="330"/>
      <c r="D1390" s="209"/>
      <c r="E1390" s="209"/>
      <c r="F1390" s="209"/>
      <c r="G1390" s="209"/>
      <c r="H1390" s="209"/>
      <c r="I1390" s="209"/>
      <c r="AP1390" s="407"/>
      <c r="AQ1390" s="407"/>
      <c r="BK1390" s="407"/>
      <c r="BY1390" s="407"/>
      <c r="BZ1390" s="407"/>
      <c r="CA1390" s="407"/>
      <c r="CB1390" s="407"/>
      <c r="CC1390" s="407"/>
      <c r="CD1390" s="407"/>
      <c r="CE1390" s="407"/>
      <c r="CF1390" s="407"/>
    </row>
    <row r="1391" spans="1:84" s="627" customFormat="1" x14ac:dyDescent="0.3">
      <c r="A1391" s="407"/>
      <c r="B1391" s="401"/>
      <c r="C1391" s="330"/>
      <c r="D1391" s="209"/>
      <c r="E1391" s="209"/>
      <c r="F1391" s="209"/>
      <c r="G1391" s="209"/>
      <c r="H1391" s="209"/>
      <c r="I1391" s="209"/>
      <c r="AP1391" s="407"/>
      <c r="AQ1391" s="407"/>
      <c r="BK1391" s="407"/>
      <c r="BY1391" s="407"/>
      <c r="BZ1391" s="407"/>
      <c r="CA1391" s="407"/>
      <c r="CB1391" s="407"/>
      <c r="CC1391" s="407"/>
      <c r="CD1391" s="407"/>
      <c r="CE1391" s="407"/>
      <c r="CF1391" s="407"/>
    </row>
    <row r="1392" spans="1:84" s="627" customFormat="1" x14ac:dyDescent="0.3">
      <c r="A1392" s="407"/>
      <c r="B1392" s="401"/>
      <c r="C1392" s="330"/>
      <c r="D1392" s="209"/>
      <c r="E1392" s="209"/>
      <c r="F1392" s="209"/>
      <c r="G1392" s="209"/>
      <c r="H1392" s="209"/>
      <c r="I1392" s="209"/>
      <c r="AP1392" s="407"/>
      <c r="AQ1392" s="407"/>
      <c r="BK1392" s="407"/>
      <c r="BY1392" s="407"/>
      <c r="BZ1392" s="407"/>
      <c r="CA1392" s="407"/>
      <c r="CB1392" s="407"/>
      <c r="CC1392" s="407"/>
      <c r="CD1392" s="407"/>
      <c r="CE1392" s="407"/>
      <c r="CF1392" s="407"/>
    </row>
    <row r="1393" spans="1:84" s="627" customFormat="1" x14ac:dyDescent="0.3">
      <c r="A1393" s="407"/>
      <c r="B1393" s="401"/>
      <c r="C1393" s="330"/>
      <c r="D1393" s="209"/>
      <c r="E1393" s="209"/>
      <c r="F1393" s="209"/>
      <c r="G1393" s="209"/>
      <c r="H1393" s="209"/>
      <c r="I1393" s="209"/>
      <c r="AP1393" s="407"/>
      <c r="AQ1393" s="407"/>
      <c r="BK1393" s="407"/>
      <c r="BY1393" s="407"/>
      <c r="BZ1393" s="407"/>
      <c r="CA1393" s="407"/>
      <c r="CB1393" s="407"/>
      <c r="CC1393" s="407"/>
      <c r="CD1393" s="407"/>
      <c r="CE1393" s="407"/>
      <c r="CF1393" s="407"/>
    </row>
    <row r="1394" spans="1:84" s="627" customFormat="1" x14ac:dyDescent="0.3">
      <c r="A1394" s="407"/>
      <c r="B1394" s="401"/>
      <c r="C1394" s="330"/>
      <c r="D1394" s="209"/>
      <c r="E1394" s="209"/>
      <c r="F1394" s="209"/>
      <c r="G1394" s="209"/>
      <c r="H1394" s="209"/>
      <c r="I1394" s="209"/>
      <c r="AP1394" s="407"/>
      <c r="AQ1394" s="407"/>
      <c r="BK1394" s="407"/>
      <c r="BY1394" s="407"/>
      <c r="BZ1394" s="407"/>
      <c r="CA1394" s="407"/>
      <c r="CB1394" s="407"/>
      <c r="CC1394" s="407"/>
      <c r="CD1394" s="407"/>
      <c r="CE1394" s="407"/>
      <c r="CF1394" s="407"/>
    </row>
    <row r="1395" spans="1:84" s="627" customFormat="1" x14ac:dyDescent="0.3">
      <c r="A1395" s="407"/>
      <c r="B1395" s="401"/>
      <c r="C1395" s="330"/>
      <c r="D1395" s="209"/>
      <c r="E1395" s="209"/>
      <c r="F1395" s="209"/>
      <c r="G1395" s="209"/>
      <c r="H1395" s="209"/>
      <c r="I1395" s="209"/>
      <c r="AP1395" s="407"/>
      <c r="AQ1395" s="407"/>
      <c r="BK1395" s="407"/>
      <c r="BY1395" s="407"/>
      <c r="BZ1395" s="407"/>
      <c r="CA1395" s="407"/>
      <c r="CB1395" s="407"/>
      <c r="CC1395" s="407"/>
      <c r="CD1395" s="407"/>
      <c r="CE1395" s="407"/>
      <c r="CF1395" s="407"/>
    </row>
    <row r="1396" spans="1:84" s="627" customFormat="1" x14ac:dyDescent="0.3">
      <c r="A1396" s="407"/>
      <c r="B1396" s="401"/>
      <c r="C1396" s="330"/>
      <c r="D1396" s="209"/>
      <c r="E1396" s="209"/>
      <c r="F1396" s="209"/>
      <c r="G1396" s="209"/>
      <c r="H1396" s="209"/>
      <c r="I1396" s="209"/>
      <c r="AP1396" s="407"/>
      <c r="AQ1396" s="407"/>
      <c r="BK1396" s="407"/>
      <c r="BY1396" s="407"/>
      <c r="BZ1396" s="407"/>
      <c r="CA1396" s="407"/>
      <c r="CB1396" s="407"/>
      <c r="CC1396" s="407"/>
      <c r="CD1396" s="407"/>
      <c r="CE1396" s="407"/>
      <c r="CF1396" s="407"/>
    </row>
    <row r="1397" spans="1:84" s="627" customFormat="1" x14ac:dyDescent="0.3">
      <c r="A1397" s="407"/>
      <c r="B1397" s="401"/>
      <c r="C1397" s="330"/>
      <c r="D1397" s="209"/>
      <c r="E1397" s="209"/>
      <c r="F1397" s="209"/>
      <c r="G1397" s="209"/>
      <c r="H1397" s="209"/>
      <c r="I1397" s="209"/>
      <c r="AP1397" s="407"/>
      <c r="AQ1397" s="407"/>
      <c r="BK1397" s="407"/>
      <c r="BY1397" s="407"/>
      <c r="BZ1397" s="407"/>
      <c r="CA1397" s="407"/>
      <c r="CB1397" s="407"/>
      <c r="CC1397" s="407"/>
      <c r="CD1397" s="407"/>
      <c r="CE1397" s="407"/>
      <c r="CF1397" s="407"/>
    </row>
    <row r="1398" spans="1:84" s="627" customFormat="1" x14ac:dyDescent="0.3">
      <c r="A1398" s="407"/>
      <c r="B1398" s="401"/>
      <c r="C1398" s="330"/>
      <c r="D1398" s="209"/>
      <c r="E1398" s="209"/>
      <c r="F1398" s="209"/>
      <c r="G1398" s="209"/>
      <c r="H1398" s="209"/>
      <c r="I1398" s="209"/>
      <c r="AP1398" s="407"/>
      <c r="AQ1398" s="407"/>
      <c r="BK1398" s="407"/>
      <c r="BY1398" s="407"/>
      <c r="BZ1398" s="407"/>
      <c r="CA1398" s="407"/>
      <c r="CB1398" s="407"/>
      <c r="CC1398" s="407"/>
      <c r="CD1398" s="407"/>
      <c r="CE1398" s="407"/>
      <c r="CF1398" s="407"/>
    </row>
    <row r="1399" spans="1:84" s="627" customFormat="1" x14ac:dyDescent="0.3">
      <c r="A1399" s="407"/>
      <c r="B1399" s="401"/>
      <c r="C1399" s="330"/>
      <c r="D1399" s="209"/>
      <c r="E1399" s="209"/>
      <c r="F1399" s="209"/>
      <c r="G1399" s="209"/>
      <c r="H1399" s="209"/>
      <c r="I1399" s="209"/>
      <c r="AP1399" s="407"/>
      <c r="AQ1399" s="407"/>
      <c r="BK1399" s="407"/>
      <c r="BY1399" s="407"/>
      <c r="BZ1399" s="407"/>
      <c r="CA1399" s="407"/>
      <c r="CB1399" s="407"/>
      <c r="CC1399" s="407"/>
      <c r="CD1399" s="407"/>
      <c r="CE1399" s="407"/>
      <c r="CF1399" s="407"/>
    </row>
    <row r="1400" spans="1:84" s="627" customFormat="1" x14ac:dyDescent="0.3">
      <c r="A1400" s="407"/>
      <c r="B1400" s="401"/>
      <c r="C1400" s="330"/>
      <c r="D1400" s="209"/>
      <c r="E1400" s="209"/>
      <c r="F1400" s="209"/>
      <c r="G1400" s="209"/>
      <c r="H1400" s="209"/>
      <c r="I1400" s="209"/>
      <c r="AP1400" s="407"/>
      <c r="AQ1400" s="407"/>
      <c r="BK1400" s="407"/>
      <c r="BY1400" s="407"/>
      <c r="BZ1400" s="407"/>
      <c r="CA1400" s="407"/>
      <c r="CB1400" s="407"/>
      <c r="CC1400" s="407"/>
      <c r="CD1400" s="407"/>
      <c r="CE1400" s="407"/>
      <c r="CF1400" s="407"/>
    </row>
    <row r="1401" spans="1:84" s="627" customFormat="1" x14ac:dyDescent="0.3">
      <c r="A1401" s="407"/>
      <c r="B1401" s="401"/>
      <c r="C1401" s="330"/>
      <c r="D1401" s="209"/>
      <c r="E1401" s="209"/>
      <c r="F1401" s="209"/>
      <c r="G1401" s="209"/>
      <c r="H1401" s="209"/>
      <c r="I1401" s="209"/>
      <c r="AP1401" s="407"/>
      <c r="AQ1401" s="407"/>
      <c r="BK1401" s="407"/>
      <c r="BY1401" s="407"/>
      <c r="BZ1401" s="407"/>
      <c r="CA1401" s="407"/>
      <c r="CB1401" s="407"/>
      <c r="CC1401" s="407"/>
      <c r="CD1401" s="407"/>
      <c r="CE1401" s="407"/>
      <c r="CF1401" s="407"/>
    </row>
    <row r="1402" spans="1:84" s="627" customFormat="1" x14ac:dyDescent="0.3">
      <c r="A1402" s="407"/>
      <c r="B1402" s="401"/>
      <c r="C1402" s="330"/>
      <c r="D1402" s="209"/>
      <c r="E1402" s="209"/>
      <c r="F1402" s="209"/>
      <c r="G1402" s="209"/>
      <c r="H1402" s="209"/>
      <c r="I1402" s="209"/>
      <c r="AP1402" s="407"/>
      <c r="AQ1402" s="407"/>
      <c r="BK1402" s="407"/>
      <c r="BY1402" s="407"/>
      <c r="BZ1402" s="407"/>
      <c r="CA1402" s="407"/>
      <c r="CB1402" s="407"/>
      <c r="CC1402" s="407"/>
      <c r="CD1402" s="407"/>
      <c r="CE1402" s="407"/>
      <c r="CF1402" s="407"/>
    </row>
    <row r="1403" spans="1:84" s="627" customFormat="1" x14ac:dyDescent="0.3">
      <c r="A1403" s="407"/>
      <c r="B1403" s="401"/>
      <c r="C1403" s="330"/>
      <c r="D1403" s="209"/>
      <c r="E1403" s="209"/>
      <c r="F1403" s="209"/>
      <c r="G1403" s="209"/>
      <c r="H1403" s="209"/>
      <c r="I1403" s="209"/>
      <c r="AP1403" s="407"/>
      <c r="AQ1403" s="407"/>
      <c r="BK1403" s="407"/>
      <c r="BY1403" s="407"/>
      <c r="BZ1403" s="407"/>
      <c r="CA1403" s="407"/>
      <c r="CB1403" s="407"/>
      <c r="CC1403" s="407"/>
      <c r="CD1403" s="407"/>
      <c r="CE1403" s="407"/>
      <c r="CF1403" s="407"/>
    </row>
    <row r="1404" spans="1:84" s="627" customFormat="1" x14ac:dyDescent="0.3">
      <c r="A1404" s="407"/>
      <c r="B1404" s="401"/>
      <c r="C1404" s="330"/>
      <c r="D1404" s="209"/>
      <c r="E1404" s="209"/>
      <c r="F1404" s="209"/>
      <c r="G1404" s="209"/>
      <c r="H1404" s="209"/>
      <c r="I1404" s="209"/>
      <c r="AP1404" s="407"/>
      <c r="AQ1404" s="407"/>
      <c r="BK1404" s="407"/>
      <c r="BY1404" s="407"/>
      <c r="BZ1404" s="407"/>
      <c r="CA1404" s="407"/>
      <c r="CB1404" s="407"/>
      <c r="CC1404" s="407"/>
      <c r="CD1404" s="407"/>
      <c r="CE1404" s="407"/>
      <c r="CF1404" s="407"/>
    </row>
    <row r="1405" spans="1:84" s="627" customFormat="1" x14ac:dyDescent="0.3">
      <c r="A1405" s="407"/>
      <c r="B1405" s="401"/>
      <c r="C1405" s="330"/>
      <c r="D1405" s="209"/>
      <c r="E1405" s="209"/>
      <c r="F1405" s="209"/>
      <c r="G1405" s="209"/>
      <c r="H1405" s="209"/>
      <c r="I1405" s="209"/>
      <c r="AP1405" s="407"/>
      <c r="AQ1405" s="407"/>
      <c r="BK1405" s="407"/>
      <c r="BY1405" s="407"/>
      <c r="BZ1405" s="407"/>
      <c r="CA1405" s="407"/>
      <c r="CB1405" s="407"/>
      <c r="CC1405" s="407"/>
      <c r="CD1405" s="407"/>
      <c r="CE1405" s="407"/>
      <c r="CF1405" s="407"/>
    </row>
    <row r="1406" spans="1:84" s="627" customFormat="1" x14ac:dyDescent="0.3">
      <c r="A1406" s="407"/>
      <c r="B1406" s="401"/>
      <c r="C1406" s="330"/>
      <c r="D1406" s="209"/>
      <c r="E1406" s="209"/>
      <c r="F1406" s="209"/>
      <c r="G1406" s="209"/>
      <c r="H1406" s="209"/>
      <c r="I1406" s="209"/>
      <c r="AP1406" s="407"/>
      <c r="AQ1406" s="407"/>
      <c r="BK1406" s="407"/>
      <c r="BY1406" s="407"/>
      <c r="BZ1406" s="407"/>
      <c r="CA1406" s="407"/>
      <c r="CB1406" s="407"/>
      <c r="CC1406" s="407"/>
      <c r="CD1406" s="407"/>
      <c r="CE1406" s="407"/>
      <c r="CF1406" s="407"/>
    </row>
    <row r="1407" spans="1:84" s="627" customFormat="1" x14ac:dyDescent="0.3">
      <c r="A1407" s="407"/>
      <c r="B1407" s="401"/>
      <c r="C1407" s="330"/>
      <c r="D1407" s="209"/>
      <c r="E1407" s="209"/>
      <c r="F1407" s="209"/>
      <c r="G1407" s="209"/>
      <c r="H1407" s="209"/>
      <c r="I1407" s="209"/>
      <c r="AP1407" s="407"/>
      <c r="AQ1407" s="407"/>
      <c r="BK1407" s="407"/>
      <c r="BY1407" s="407"/>
      <c r="BZ1407" s="407"/>
      <c r="CA1407" s="407"/>
      <c r="CB1407" s="407"/>
      <c r="CC1407" s="407"/>
      <c r="CD1407" s="407"/>
      <c r="CE1407" s="407"/>
      <c r="CF1407" s="407"/>
    </row>
    <row r="1408" spans="1:84" s="627" customFormat="1" x14ac:dyDescent="0.3">
      <c r="A1408" s="407"/>
      <c r="B1408" s="401"/>
      <c r="C1408" s="330"/>
      <c r="D1408" s="209"/>
      <c r="E1408" s="209"/>
      <c r="F1408" s="209"/>
      <c r="G1408" s="209"/>
      <c r="H1408" s="209"/>
      <c r="I1408" s="209"/>
      <c r="AP1408" s="407"/>
      <c r="AQ1408" s="407"/>
      <c r="BK1408" s="407"/>
      <c r="BY1408" s="407"/>
      <c r="BZ1408" s="407"/>
      <c r="CA1408" s="407"/>
      <c r="CB1408" s="407"/>
      <c r="CC1408" s="407"/>
      <c r="CD1408" s="407"/>
      <c r="CE1408" s="407"/>
      <c r="CF1408" s="407"/>
    </row>
    <row r="1409" spans="1:84" s="627" customFormat="1" x14ac:dyDescent="0.3">
      <c r="A1409" s="407"/>
      <c r="B1409" s="401"/>
      <c r="C1409" s="330"/>
      <c r="D1409" s="209"/>
      <c r="E1409" s="209"/>
      <c r="F1409" s="209"/>
      <c r="G1409" s="209"/>
      <c r="H1409" s="209"/>
      <c r="I1409" s="209"/>
      <c r="AP1409" s="407"/>
      <c r="AQ1409" s="407"/>
      <c r="BK1409" s="407"/>
      <c r="BY1409" s="407"/>
      <c r="BZ1409" s="407"/>
      <c r="CA1409" s="407"/>
      <c r="CB1409" s="407"/>
      <c r="CC1409" s="407"/>
      <c r="CD1409" s="407"/>
      <c r="CE1409" s="407"/>
      <c r="CF1409" s="407"/>
    </row>
    <row r="1410" spans="1:84" s="627" customFormat="1" x14ac:dyDescent="0.3">
      <c r="A1410" s="407"/>
      <c r="B1410" s="401"/>
      <c r="C1410" s="330"/>
      <c r="D1410" s="209"/>
      <c r="E1410" s="209"/>
      <c r="F1410" s="209"/>
      <c r="G1410" s="209"/>
      <c r="H1410" s="209"/>
      <c r="I1410" s="209"/>
      <c r="AP1410" s="407"/>
      <c r="AQ1410" s="407"/>
      <c r="BK1410" s="407"/>
      <c r="BY1410" s="407"/>
      <c r="BZ1410" s="407"/>
      <c r="CA1410" s="407"/>
      <c r="CB1410" s="407"/>
      <c r="CC1410" s="407"/>
      <c r="CD1410" s="407"/>
      <c r="CE1410" s="407"/>
      <c r="CF1410" s="407"/>
    </row>
    <row r="1411" spans="1:84" s="627" customFormat="1" x14ac:dyDescent="0.3">
      <c r="A1411" s="407"/>
      <c r="B1411" s="401"/>
      <c r="C1411" s="330"/>
      <c r="D1411" s="209"/>
      <c r="E1411" s="209"/>
      <c r="F1411" s="209"/>
      <c r="G1411" s="209"/>
      <c r="H1411" s="209"/>
      <c r="I1411" s="209"/>
      <c r="AP1411" s="407"/>
      <c r="AQ1411" s="407"/>
      <c r="BK1411" s="407"/>
      <c r="BY1411" s="407"/>
      <c r="BZ1411" s="407"/>
      <c r="CA1411" s="407"/>
      <c r="CB1411" s="407"/>
      <c r="CC1411" s="407"/>
      <c r="CD1411" s="407"/>
      <c r="CE1411" s="407"/>
      <c r="CF1411" s="407"/>
    </row>
    <row r="1412" spans="1:84" s="627" customFormat="1" x14ac:dyDescent="0.3">
      <c r="A1412" s="407"/>
      <c r="B1412" s="401"/>
      <c r="C1412" s="330"/>
      <c r="D1412" s="209"/>
      <c r="E1412" s="209"/>
      <c r="F1412" s="209"/>
      <c r="G1412" s="209"/>
      <c r="H1412" s="209"/>
      <c r="I1412" s="209"/>
      <c r="AP1412" s="407"/>
      <c r="AQ1412" s="407"/>
      <c r="BK1412" s="407"/>
      <c r="BY1412" s="407"/>
      <c r="BZ1412" s="407"/>
      <c r="CA1412" s="407"/>
      <c r="CB1412" s="407"/>
      <c r="CC1412" s="407"/>
      <c r="CD1412" s="407"/>
      <c r="CE1412" s="407"/>
      <c r="CF1412" s="407"/>
    </row>
    <row r="1413" spans="1:84" s="627" customFormat="1" x14ac:dyDescent="0.3">
      <c r="A1413" s="407"/>
      <c r="B1413" s="401"/>
      <c r="C1413" s="330"/>
      <c r="D1413" s="209"/>
      <c r="E1413" s="209"/>
      <c r="F1413" s="209"/>
      <c r="G1413" s="209"/>
      <c r="H1413" s="209"/>
      <c r="I1413" s="209"/>
      <c r="AP1413" s="407"/>
      <c r="AQ1413" s="407"/>
      <c r="BK1413" s="407"/>
      <c r="BY1413" s="407"/>
      <c r="BZ1413" s="407"/>
      <c r="CA1413" s="407"/>
      <c r="CB1413" s="407"/>
      <c r="CC1413" s="407"/>
      <c r="CD1413" s="407"/>
      <c r="CE1413" s="407"/>
      <c r="CF1413" s="407"/>
    </row>
    <row r="1414" spans="1:84" s="627" customFormat="1" x14ac:dyDescent="0.3">
      <c r="A1414" s="407"/>
      <c r="B1414" s="401"/>
      <c r="C1414" s="330"/>
      <c r="D1414" s="209"/>
      <c r="E1414" s="209"/>
      <c r="F1414" s="209"/>
      <c r="G1414" s="209"/>
      <c r="H1414" s="209"/>
      <c r="I1414" s="209"/>
      <c r="AP1414" s="407"/>
      <c r="AQ1414" s="407"/>
      <c r="BK1414" s="407"/>
      <c r="BY1414" s="407"/>
      <c r="BZ1414" s="407"/>
      <c r="CA1414" s="407"/>
      <c r="CB1414" s="407"/>
      <c r="CC1414" s="407"/>
      <c r="CD1414" s="407"/>
      <c r="CE1414" s="407"/>
      <c r="CF1414" s="407"/>
    </row>
    <row r="1415" spans="1:84" s="627" customFormat="1" x14ac:dyDescent="0.3">
      <c r="A1415" s="407"/>
      <c r="B1415" s="401"/>
      <c r="C1415" s="330"/>
      <c r="D1415" s="209"/>
      <c r="E1415" s="209"/>
      <c r="F1415" s="209"/>
      <c r="G1415" s="209"/>
      <c r="H1415" s="209"/>
      <c r="I1415" s="209"/>
      <c r="AP1415" s="407"/>
      <c r="AQ1415" s="407"/>
      <c r="BK1415" s="407"/>
      <c r="BY1415" s="407"/>
      <c r="BZ1415" s="407"/>
      <c r="CA1415" s="407"/>
      <c r="CB1415" s="407"/>
      <c r="CC1415" s="407"/>
      <c r="CD1415" s="407"/>
      <c r="CE1415" s="407"/>
      <c r="CF1415" s="407"/>
    </row>
    <row r="1416" spans="1:84" s="627" customFormat="1" x14ac:dyDescent="0.3">
      <c r="A1416" s="407"/>
      <c r="B1416" s="401"/>
      <c r="C1416" s="330"/>
      <c r="D1416" s="209"/>
      <c r="E1416" s="209"/>
      <c r="F1416" s="209"/>
      <c r="G1416" s="209"/>
      <c r="H1416" s="209"/>
      <c r="I1416" s="209"/>
      <c r="AP1416" s="407"/>
      <c r="AQ1416" s="407"/>
      <c r="BK1416" s="407"/>
      <c r="BY1416" s="407"/>
      <c r="BZ1416" s="407"/>
      <c r="CA1416" s="407"/>
      <c r="CB1416" s="407"/>
      <c r="CC1416" s="407"/>
      <c r="CD1416" s="407"/>
      <c r="CE1416" s="407"/>
      <c r="CF1416" s="407"/>
    </row>
    <row r="1417" spans="1:84" s="627" customFormat="1" x14ac:dyDescent="0.3">
      <c r="A1417" s="407"/>
      <c r="B1417" s="401"/>
      <c r="C1417" s="330"/>
      <c r="D1417" s="209"/>
      <c r="E1417" s="209"/>
      <c r="F1417" s="209"/>
      <c r="G1417" s="209"/>
      <c r="H1417" s="209"/>
      <c r="I1417" s="209"/>
      <c r="AP1417" s="407"/>
      <c r="AQ1417" s="407"/>
      <c r="BK1417" s="407"/>
      <c r="BY1417" s="407"/>
      <c r="BZ1417" s="407"/>
      <c r="CA1417" s="407"/>
      <c r="CB1417" s="407"/>
      <c r="CC1417" s="407"/>
      <c r="CD1417" s="407"/>
      <c r="CE1417" s="407"/>
      <c r="CF1417" s="407"/>
    </row>
    <row r="1418" spans="1:84" s="627" customFormat="1" x14ac:dyDescent="0.3">
      <c r="A1418" s="407"/>
      <c r="B1418" s="401"/>
      <c r="C1418" s="330"/>
      <c r="D1418" s="209"/>
      <c r="E1418" s="209"/>
      <c r="F1418" s="209"/>
      <c r="G1418" s="209"/>
      <c r="H1418" s="209"/>
      <c r="I1418" s="209"/>
      <c r="AP1418" s="407"/>
      <c r="AQ1418" s="407"/>
      <c r="BK1418" s="407"/>
      <c r="BY1418" s="407"/>
      <c r="BZ1418" s="407"/>
      <c r="CA1418" s="407"/>
      <c r="CB1418" s="407"/>
      <c r="CC1418" s="407"/>
      <c r="CD1418" s="407"/>
      <c r="CE1418" s="407"/>
      <c r="CF1418" s="407"/>
    </row>
    <row r="1419" spans="1:84" s="627" customFormat="1" x14ac:dyDescent="0.3">
      <c r="A1419" s="407"/>
      <c r="B1419" s="401"/>
      <c r="C1419" s="330"/>
      <c r="D1419" s="209"/>
      <c r="E1419" s="209"/>
      <c r="F1419" s="209"/>
      <c r="G1419" s="209"/>
      <c r="H1419" s="209"/>
      <c r="I1419" s="209"/>
      <c r="AP1419" s="407"/>
      <c r="AQ1419" s="407"/>
      <c r="BK1419" s="407"/>
      <c r="BY1419" s="407"/>
      <c r="BZ1419" s="407"/>
      <c r="CA1419" s="407"/>
      <c r="CB1419" s="407"/>
      <c r="CC1419" s="407"/>
      <c r="CD1419" s="407"/>
      <c r="CE1419" s="407"/>
      <c r="CF1419" s="407"/>
    </row>
    <row r="1420" spans="1:84" s="627" customFormat="1" x14ac:dyDescent="0.3">
      <c r="A1420" s="407"/>
      <c r="B1420" s="401"/>
      <c r="C1420" s="330"/>
      <c r="D1420" s="209"/>
      <c r="E1420" s="209"/>
      <c r="F1420" s="209"/>
      <c r="G1420" s="209"/>
      <c r="H1420" s="209"/>
      <c r="I1420" s="209"/>
      <c r="AP1420" s="407"/>
      <c r="AQ1420" s="407"/>
      <c r="BK1420" s="407"/>
      <c r="BY1420" s="407"/>
      <c r="BZ1420" s="407"/>
      <c r="CA1420" s="407"/>
      <c r="CB1420" s="407"/>
      <c r="CC1420" s="407"/>
      <c r="CD1420" s="407"/>
      <c r="CE1420" s="407"/>
      <c r="CF1420" s="407"/>
    </row>
    <row r="1421" spans="1:84" s="627" customFormat="1" x14ac:dyDescent="0.3">
      <c r="A1421" s="407"/>
      <c r="B1421" s="401"/>
      <c r="C1421" s="330"/>
      <c r="D1421" s="209"/>
      <c r="E1421" s="209"/>
      <c r="F1421" s="209"/>
      <c r="G1421" s="209"/>
      <c r="H1421" s="209"/>
      <c r="I1421" s="209"/>
      <c r="AP1421" s="407"/>
      <c r="AQ1421" s="407"/>
      <c r="BK1421" s="407"/>
      <c r="BY1421" s="407"/>
      <c r="BZ1421" s="407"/>
      <c r="CA1421" s="407"/>
      <c r="CB1421" s="407"/>
      <c r="CC1421" s="407"/>
      <c r="CD1421" s="407"/>
      <c r="CE1421" s="407"/>
      <c r="CF1421" s="407"/>
    </row>
    <row r="1422" spans="1:84" s="627" customFormat="1" x14ac:dyDescent="0.3">
      <c r="A1422" s="407"/>
      <c r="B1422" s="401"/>
      <c r="C1422" s="330"/>
      <c r="D1422" s="209"/>
      <c r="E1422" s="209"/>
      <c r="F1422" s="209"/>
      <c r="G1422" s="209"/>
      <c r="H1422" s="209"/>
      <c r="I1422" s="209"/>
      <c r="AP1422" s="407"/>
      <c r="AQ1422" s="407"/>
      <c r="BK1422" s="407"/>
      <c r="BY1422" s="407"/>
      <c r="BZ1422" s="407"/>
      <c r="CA1422" s="407"/>
      <c r="CB1422" s="407"/>
      <c r="CC1422" s="407"/>
      <c r="CD1422" s="407"/>
      <c r="CE1422" s="407"/>
      <c r="CF1422" s="407"/>
    </row>
    <row r="1423" spans="1:84" s="627" customFormat="1" x14ac:dyDescent="0.3">
      <c r="A1423" s="407"/>
      <c r="B1423" s="401"/>
      <c r="C1423" s="330"/>
      <c r="D1423" s="209"/>
      <c r="E1423" s="209"/>
      <c r="F1423" s="209"/>
      <c r="G1423" s="209"/>
      <c r="H1423" s="209"/>
      <c r="I1423" s="209"/>
      <c r="AP1423" s="407"/>
      <c r="AQ1423" s="407"/>
      <c r="BK1423" s="407"/>
      <c r="BY1423" s="407"/>
      <c r="BZ1423" s="407"/>
      <c r="CA1423" s="407"/>
      <c r="CB1423" s="407"/>
      <c r="CC1423" s="407"/>
      <c r="CD1423" s="407"/>
      <c r="CE1423" s="407"/>
      <c r="CF1423" s="407"/>
    </row>
    <row r="1424" spans="1:84" s="627" customFormat="1" x14ac:dyDescent="0.3">
      <c r="A1424" s="407"/>
      <c r="B1424" s="401"/>
      <c r="C1424" s="330"/>
      <c r="D1424" s="209"/>
      <c r="E1424" s="209"/>
      <c r="F1424" s="209"/>
      <c r="G1424" s="209"/>
      <c r="H1424" s="209"/>
      <c r="I1424" s="209"/>
      <c r="AP1424" s="407"/>
      <c r="AQ1424" s="407"/>
      <c r="BK1424" s="407"/>
      <c r="BY1424" s="407"/>
      <c r="BZ1424" s="407"/>
      <c r="CA1424" s="407"/>
      <c r="CB1424" s="407"/>
      <c r="CC1424" s="407"/>
      <c r="CD1424" s="407"/>
      <c r="CE1424" s="407"/>
      <c r="CF1424" s="407"/>
    </row>
    <row r="1425" spans="1:84" s="627" customFormat="1" x14ac:dyDescent="0.3">
      <c r="A1425" s="407"/>
      <c r="B1425" s="401"/>
      <c r="C1425" s="330"/>
      <c r="D1425" s="209"/>
      <c r="E1425" s="209"/>
      <c r="F1425" s="209"/>
      <c r="G1425" s="209"/>
      <c r="H1425" s="209"/>
      <c r="I1425" s="209"/>
      <c r="AP1425" s="407"/>
      <c r="AQ1425" s="407"/>
      <c r="BK1425" s="407"/>
      <c r="BY1425" s="407"/>
      <c r="BZ1425" s="407"/>
      <c r="CA1425" s="407"/>
      <c r="CB1425" s="407"/>
      <c r="CC1425" s="407"/>
      <c r="CD1425" s="407"/>
      <c r="CE1425" s="407"/>
      <c r="CF1425" s="407"/>
    </row>
    <row r="1426" spans="1:84" s="627" customFormat="1" x14ac:dyDescent="0.3">
      <c r="A1426" s="407"/>
      <c r="B1426" s="401"/>
      <c r="C1426" s="330"/>
      <c r="D1426" s="209"/>
      <c r="E1426" s="209"/>
      <c r="F1426" s="209"/>
      <c r="G1426" s="209"/>
      <c r="H1426" s="209"/>
      <c r="I1426" s="209"/>
      <c r="AP1426" s="407"/>
      <c r="AQ1426" s="407"/>
      <c r="BK1426" s="407"/>
      <c r="BY1426" s="407"/>
      <c r="BZ1426" s="407"/>
      <c r="CA1426" s="407"/>
      <c r="CB1426" s="407"/>
      <c r="CC1426" s="407"/>
      <c r="CD1426" s="407"/>
      <c r="CE1426" s="407"/>
      <c r="CF1426" s="407"/>
    </row>
    <row r="1427" spans="1:84" s="627" customFormat="1" x14ac:dyDescent="0.3">
      <c r="A1427" s="407"/>
      <c r="B1427" s="401"/>
      <c r="C1427" s="330"/>
      <c r="D1427" s="209"/>
      <c r="E1427" s="209"/>
      <c r="F1427" s="209"/>
      <c r="G1427" s="209"/>
      <c r="H1427" s="209"/>
      <c r="I1427" s="209"/>
      <c r="AP1427" s="407"/>
      <c r="AQ1427" s="407"/>
      <c r="BK1427" s="407"/>
      <c r="BY1427" s="407"/>
      <c r="BZ1427" s="407"/>
      <c r="CA1427" s="407"/>
      <c r="CB1427" s="407"/>
      <c r="CC1427" s="407"/>
      <c r="CD1427" s="407"/>
      <c r="CE1427" s="407"/>
      <c r="CF1427" s="407"/>
    </row>
    <row r="1428" spans="1:84" s="627" customFormat="1" x14ac:dyDescent="0.3">
      <c r="A1428" s="407"/>
      <c r="B1428" s="401"/>
      <c r="C1428" s="330"/>
      <c r="D1428" s="209"/>
      <c r="E1428" s="209"/>
      <c r="F1428" s="209"/>
      <c r="G1428" s="209"/>
      <c r="H1428" s="209"/>
      <c r="I1428" s="209"/>
      <c r="AP1428" s="407"/>
      <c r="AQ1428" s="407"/>
      <c r="BK1428" s="407"/>
      <c r="BY1428" s="407"/>
      <c r="BZ1428" s="407"/>
      <c r="CA1428" s="407"/>
      <c r="CB1428" s="407"/>
      <c r="CC1428" s="407"/>
      <c r="CD1428" s="407"/>
      <c r="CE1428" s="407"/>
      <c r="CF1428" s="407"/>
    </row>
    <row r="1429" spans="1:84" s="627" customFormat="1" x14ac:dyDescent="0.3">
      <c r="A1429" s="407"/>
      <c r="B1429" s="401"/>
      <c r="C1429" s="330"/>
      <c r="D1429" s="209"/>
      <c r="E1429" s="209"/>
      <c r="F1429" s="209"/>
      <c r="G1429" s="209"/>
      <c r="H1429" s="209"/>
      <c r="I1429" s="209"/>
      <c r="AP1429" s="407"/>
      <c r="AQ1429" s="407"/>
      <c r="BK1429" s="407"/>
      <c r="BY1429" s="407"/>
      <c r="BZ1429" s="407"/>
      <c r="CA1429" s="407"/>
      <c r="CB1429" s="407"/>
      <c r="CC1429" s="407"/>
      <c r="CD1429" s="407"/>
      <c r="CE1429" s="407"/>
      <c r="CF1429" s="407"/>
    </row>
    <row r="1430" spans="1:84" s="627" customFormat="1" x14ac:dyDescent="0.3">
      <c r="A1430" s="407"/>
      <c r="B1430" s="401"/>
      <c r="C1430" s="330"/>
      <c r="D1430" s="209"/>
      <c r="E1430" s="209"/>
      <c r="F1430" s="209"/>
      <c r="G1430" s="209"/>
      <c r="H1430" s="209"/>
      <c r="I1430" s="209"/>
      <c r="AP1430" s="407"/>
      <c r="AQ1430" s="407"/>
      <c r="BK1430" s="407"/>
      <c r="BY1430" s="407"/>
      <c r="BZ1430" s="407"/>
      <c r="CA1430" s="407"/>
      <c r="CB1430" s="407"/>
      <c r="CC1430" s="407"/>
      <c r="CD1430" s="407"/>
      <c r="CE1430" s="407"/>
      <c r="CF1430" s="407"/>
    </row>
    <row r="1431" spans="1:84" s="627" customFormat="1" x14ac:dyDescent="0.3">
      <c r="A1431" s="407"/>
      <c r="B1431" s="401"/>
      <c r="C1431" s="330"/>
      <c r="D1431" s="209"/>
      <c r="E1431" s="209"/>
      <c r="F1431" s="209"/>
      <c r="G1431" s="209"/>
      <c r="H1431" s="209"/>
      <c r="I1431" s="209"/>
      <c r="AP1431" s="407"/>
      <c r="AQ1431" s="407"/>
      <c r="BK1431" s="407"/>
      <c r="BY1431" s="407"/>
      <c r="BZ1431" s="407"/>
      <c r="CA1431" s="407"/>
      <c r="CB1431" s="407"/>
      <c r="CC1431" s="407"/>
      <c r="CD1431" s="407"/>
      <c r="CE1431" s="407"/>
      <c r="CF1431" s="407"/>
    </row>
    <row r="1432" spans="1:84" s="627" customFormat="1" x14ac:dyDescent="0.3">
      <c r="A1432" s="407"/>
      <c r="B1432" s="401"/>
      <c r="C1432" s="330"/>
      <c r="D1432" s="209"/>
      <c r="E1432" s="209"/>
      <c r="F1432" s="209"/>
      <c r="G1432" s="209"/>
      <c r="H1432" s="209"/>
      <c r="I1432" s="209"/>
      <c r="AP1432" s="407"/>
      <c r="AQ1432" s="407"/>
      <c r="BK1432" s="407"/>
      <c r="BY1432" s="407"/>
      <c r="BZ1432" s="407"/>
      <c r="CA1432" s="407"/>
      <c r="CB1432" s="407"/>
      <c r="CC1432" s="407"/>
      <c r="CD1432" s="407"/>
      <c r="CE1432" s="407"/>
      <c r="CF1432" s="407"/>
    </row>
    <row r="1433" spans="1:84" s="627" customFormat="1" x14ac:dyDescent="0.3">
      <c r="A1433" s="407"/>
      <c r="B1433" s="401"/>
      <c r="C1433" s="330"/>
      <c r="D1433" s="209"/>
      <c r="E1433" s="209"/>
      <c r="F1433" s="209"/>
      <c r="G1433" s="209"/>
      <c r="H1433" s="209"/>
      <c r="I1433" s="209"/>
      <c r="AP1433" s="407"/>
      <c r="AQ1433" s="407"/>
      <c r="BK1433" s="407"/>
      <c r="BY1433" s="407"/>
      <c r="BZ1433" s="407"/>
      <c r="CA1433" s="407"/>
      <c r="CB1433" s="407"/>
      <c r="CC1433" s="407"/>
      <c r="CD1433" s="407"/>
      <c r="CE1433" s="407"/>
      <c r="CF1433" s="407"/>
    </row>
    <row r="1434" spans="1:84" s="627" customFormat="1" x14ac:dyDescent="0.3">
      <c r="A1434" s="407"/>
      <c r="B1434" s="401"/>
      <c r="C1434" s="330"/>
      <c r="D1434" s="209"/>
      <c r="E1434" s="209"/>
      <c r="F1434" s="209"/>
      <c r="G1434" s="209"/>
      <c r="H1434" s="209"/>
      <c r="I1434" s="209"/>
      <c r="AP1434" s="407"/>
      <c r="AQ1434" s="407"/>
      <c r="BK1434" s="407"/>
      <c r="BY1434" s="407"/>
      <c r="BZ1434" s="407"/>
      <c r="CA1434" s="407"/>
      <c r="CB1434" s="407"/>
      <c r="CC1434" s="407"/>
      <c r="CD1434" s="407"/>
      <c r="CE1434" s="407"/>
      <c r="CF1434" s="407"/>
    </row>
    <row r="1435" spans="1:84" s="627" customFormat="1" x14ac:dyDescent="0.3">
      <c r="A1435" s="407"/>
      <c r="B1435" s="401"/>
      <c r="C1435" s="330"/>
      <c r="D1435" s="209"/>
      <c r="E1435" s="209"/>
      <c r="F1435" s="209"/>
      <c r="G1435" s="209"/>
      <c r="H1435" s="209"/>
      <c r="I1435" s="209"/>
      <c r="AP1435" s="407"/>
      <c r="AQ1435" s="407"/>
      <c r="BK1435" s="407"/>
      <c r="BY1435" s="407"/>
      <c r="BZ1435" s="407"/>
      <c r="CA1435" s="407"/>
      <c r="CB1435" s="407"/>
      <c r="CC1435" s="407"/>
      <c r="CD1435" s="407"/>
      <c r="CE1435" s="407"/>
      <c r="CF1435" s="407"/>
    </row>
    <row r="1436" spans="1:84" s="627" customFormat="1" x14ac:dyDescent="0.3">
      <c r="A1436" s="407"/>
      <c r="B1436" s="401"/>
      <c r="C1436" s="330"/>
      <c r="D1436" s="209"/>
      <c r="E1436" s="209"/>
      <c r="F1436" s="209"/>
      <c r="G1436" s="209"/>
      <c r="H1436" s="209"/>
      <c r="I1436" s="209"/>
      <c r="AP1436" s="407"/>
      <c r="AQ1436" s="407"/>
      <c r="BK1436" s="407"/>
      <c r="BY1436" s="407"/>
      <c r="BZ1436" s="407"/>
      <c r="CA1436" s="407"/>
      <c r="CB1436" s="407"/>
      <c r="CC1436" s="407"/>
      <c r="CD1436" s="407"/>
      <c r="CE1436" s="407"/>
      <c r="CF1436" s="407"/>
    </row>
    <row r="1437" spans="1:84" s="627" customFormat="1" x14ac:dyDescent="0.3">
      <c r="A1437" s="407"/>
      <c r="B1437" s="401"/>
      <c r="C1437" s="330"/>
      <c r="D1437" s="209"/>
      <c r="E1437" s="209"/>
      <c r="F1437" s="209"/>
      <c r="G1437" s="209"/>
      <c r="H1437" s="209"/>
      <c r="I1437" s="209"/>
      <c r="AP1437" s="407"/>
      <c r="AQ1437" s="407"/>
      <c r="BK1437" s="407"/>
      <c r="BY1437" s="407"/>
      <c r="BZ1437" s="407"/>
      <c r="CA1437" s="407"/>
      <c r="CB1437" s="407"/>
      <c r="CC1437" s="407"/>
      <c r="CD1437" s="407"/>
      <c r="CE1437" s="407"/>
      <c r="CF1437" s="407"/>
    </row>
    <row r="1438" spans="1:84" s="627" customFormat="1" x14ac:dyDescent="0.3">
      <c r="A1438" s="407"/>
      <c r="B1438" s="401"/>
      <c r="C1438" s="330"/>
      <c r="D1438" s="209"/>
      <c r="E1438" s="209"/>
      <c r="F1438" s="209"/>
      <c r="G1438" s="209"/>
      <c r="H1438" s="209"/>
      <c r="I1438" s="209"/>
      <c r="AP1438" s="407"/>
      <c r="AQ1438" s="407"/>
      <c r="BK1438" s="407"/>
      <c r="BY1438" s="407"/>
      <c r="BZ1438" s="407"/>
      <c r="CA1438" s="407"/>
      <c r="CB1438" s="407"/>
      <c r="CC1438" s="407"/>
      <c r="CD1438" s="407"/>
      <c r="CE1438" s="407"/>
      <c r="CF1438" s="407"/>
    </row>
    <row r="1439" spans="1:84" s="627" customFormat="1" x14ac:dyDescent="0.3">
      <c r="A1439" s="407"/>
      <c r="B1439" s="401"/>
      <c r="C1439" s="330"/>
      <c r="D1439" s="209"/>
      <c r="E1439" s="209"/>
      <c r="F1439" s="209"/>
      <c r="G1439" s="209"/>
      <c r="H1439" s="209"/>
      <c r="I1439" s="209"/>
      <c r="AP1439" s="407"/>
      <c r="AQ1439" s="407"/>
      <c r="BK1439" s="407"/>
      <c r="BY1439" s="407"/>
      <c r="BZ1439" s="407"/>
      <c r="CA1439" s="407"/>
      <c r="CB1439" s="407"/>
      <c r="CC1439" s="407"/>
      <c r="CD1439" s="407"/>
      <c r="CE1439" s="407"/>
      <c r="CF1439" s="407"/>
    </row>
    <row r="1440" spans="1:84" s="627" customFormat="1" x14ac:dyDescent="0.3">
      <c r="A1440" s="407"/>
      <c r="B1440" s="401"/>
      <c r="C1440" s="330"/>
      <c r="D1440" s="209"/>
      <c r="E1440" s="209"/>
      <c r="F1440" s="209"/>
      <c r="G1440" s="209"/>
      <c r="H1440" s="209"/>
      <c r="I1440" s="209"/>
      <c r="AP1440" s="407"/>
      <c r="AQ1440" s="407"/>
      <c r="BK1440" s="407"/>
      <c r="BY1440" s="407"/>
      <c r="BZ1440" s="407"/>
      <c r="CA1440" s="407"/>
      <c r="CB1440" s="407"/>
      <c r="CC1440" s="407"/>
      <c r="CD1440" s="407"/>
      <c r="CE1440" s="407"/>
      <c r="CF1440" s="407"/>
    </row>
    <row r="1441" spans="1:84" s="627" customFormat="1" x14ac:dyDescent="0.3">
      <c r="A1441" s="407"/>
      <c r="B1441" s="401"/>
      <c r="C1441" s="330"/>
      <c r="D1441" s="209"/>
      <c r="E1441" s="209"/>
      <c r="F1441" s="209"/>
      <c r="G1441" s="209"/>
      <c r="H1441" s="209"/>
      <c r="I1441" s="209"/>
      <c r="AP1441" s="407"/>
      <c r="AQ1441" s="407"/>
      <c r="BK1441" s="407"/>
      <c r="BY1441" s="407"/>
      <c r="BZ1441" s="407"/>
      <c r="CA1441" s="407"/>
      <c r="CB1441" s="407"/>
      <c r="CC1441" s="407"/>
      <c r="CD1441" s="407"/>
      <c r="CE1441" s="407"/>
      <c r="CF1441" s="407"/>
    </row>
    <row r="1442" spans="1:84" s="627" customFormat="1" x14ac:dyDescent="0.3">
      <c r="A1442" s="407"/>
      <c r="B1442" s="401"/>
      <c r="C1442" s="330"/>
      <c r="D1442" s="209"/>
      <c r="E1442" s="209"/>
      <c r="F1442" s="209"/>
      <c r="G1442" s="209"/>
      <c r="H1442" s="209"/>
      <c r="I1442" s="209"/>
      <c r="AP1442" s="407"/>
      <c r="AQ1442" s="407"/>
      <c r="BK1442" s="407"/>
      <c r="BY1442" s="407"/>
      <c r="BZ1442" s="407"/>
      <c r="CA1442" s="407"/>
      <c r="CB1442" s="407"/>
      <c r="CC1442" s="407"/>
      <c r="CD1442" s="407"/>
      <c r="CE1442" s="407"/>
      <c r="CF1442" s="407"/>
    </row>
    <row r="1443" spans="1:84" s="627" customFormat="1" x14ac:dyDescent="0.3">
      <c r="A1443" s="407"/>
      <c r="B1443" s="401"/>
      <c r="C1443" s="330"/>
      <c r="D1443" s="209"/>
      <c r="E1443" s="209"/>
      <c r="F1443" s="209"/>
      <c r="G1443" s="209"/>
      <c r="H1443" s="209"/>
      <c r="I1443" s="209"/>
      <c r="AP1443" s="407"/>
      <c r="AQ1443" s="407"/>
      <c r="BK1443" s="407"/>
      <c r="BY1443" s="407"/>
      <c r="BZ1443" s="407"/>
      <c r="CA1443" s="407"/>
      <c r="CB1443" s="407"/>
      <c r="CC1443" s="407"/>
      <c r="CD1443" s="407"/>
      <c r="CE1443" s="407"/>
      <c r="CF1443" s="407"/>
    </row>
    <row r="1444" spans="1:84" s="627" customFormat="1" x14ac:dyDescent="0.3">
      <c r="A1444" s="407"/>
      <c r="B1444" s="401"/>
      <c r="C1444" s="330"/>
      <c r="D1444" s="209"/>
      <c r="E1444" s="209"/>
      <c r="F1444" s="209"/>
      <c r="G1444" s="209"/>
      <c r="H1444" s="209"/>
      <c r="I1444" s="209"/>
      <c r="AP1444" s="407"/>
      <c r="AQ1444" s="407"/>
      <c r="BK1444" s="407"/>
      <c r="BY1444" s="407"/>
      <c r="BZ1444" s="407"/>
      <c r="CA1444" s="407"/>
      <c r="CB1444" s="407"/>
      <c r="CC1444" s="407"/>
      <c r="CD1444" s="407"/>
      <c r="CE1444" s="407"/>
      <c r="CF1444" s="407"/>
    </row>
    <row r="1445" spans="1:84" s="627" customFormat="1" x14ac:dyDescent="0.3">
      <c r="A1445" s="407"/>
      <c r="B1445" s="401"/>
      <c r="C1445" s="330"/>
      <c r="D1445" s="209"/>
      <c r="E1445" s="209"/>
      <c r="F1445" s="209"/>
      <c r="G1445" s="209"/>
      <c r="H1445" s="209"/>
      <c r="I1445" s="209"/>
      <c r="AP1445" s="407"/>
      <c r="AQ1445" s="407"/>
      <c r="BK1445" s="407"/>
      <c r="BY1445" s="407"/>
      <c r="BZ1445" s="407"/>
      <c r="CA1445" s="407"/>
      <c r="CB1445" s="407"/>
      <c r="CC1445" s="407"/>
      <c r="CD1445" s="407"/>
      <c r="CE1445" s="407"/>
      <c r="CF1445" s="407"/>
    </row>
    <row r="1446" spans="1:84" s="627" customFormat="1" x14ac:dyDescent="0.3">
      <c r="A1446" s="407"/>
      <c r="B1446" s="401"/>
      <c r="C1446" s="330"/>
      <c r="D1446" s="209"/>
      <c r="E1446" s="209"/>
      <c r="F1446" s="209"/>
      <c r="G1446" s="209"/>
      <c r="H1446" s="209"/>
      <c r="I1446" s="209"/>
      <c r="AP1446" s="407"/>
      <c r="AQ1446" s="407"/>
      <c r="BK1446" s="407"/>
      <c r="BY1446" s="407"/>
      <c r="BZ1446" s="407"/>
      <c r="CA1446" s="407"/>
      <c r="CB1446" s="407"/>
      <c r="CC1446" s="407"/>
      <c r="CD1446" s="407"/>
      <c r="CE1446" s="407"/>
      <c r="CF1446" s="407"/>
    </row>
    <row r="1447" spans="1:84" s="627" customFormat="1" x14ac:dyDescent="0.3">
      <c r="A1447" s="407"/>
      <c r="B1447" s="401"/>
      <c r="C1447" s="330"/>
      <c r="D1447" s="209"/>
      <c r="E1447" s="209"/>
      <c r="F1447" s="209"/>
      <c r="G1447" s="209"/>
      <c r="H1447" s="209"/>
      <c r="I1447" s="209"/>
      <c r="AP1447" s="407"/>
      <c r="AQ1447" s="407"/>
      <c r="BK1447" s="407"/>
      <c r="BY1447" s="407"/>
      <c r="BZ1447" s="407"/>
      <c r="CA1447" s="407"/>
      <c r="CB1447" s="407"/>
      <c r="CC1447" s="407"/>
      <c r="CD1447" s="407"/>
      <c r="CE1447" s="407"/>
      <c r="CF1447" s="407"/>
    </row>
    <row r="1448" spans="1:84" s="627" customFormat="1" x14ac:dyDescent="0.3">
      <c r="A1448" s="407"/>
      <c r="B1448" s="401"/>
      <c r="C1448" s="330"/>
      <c r="D1448" s="209"/>
      <c r="E1448" s="209"/>
      <c r="F1448" s="209"/>
      <c r="G1448" s="209"/>
      <c r="H1448" s="209"/>
      <c r="I1448" s="209"/>
      <c r="AP1448" s="407"/>
      <c r="AQ1448" s="407"/>
      <c r="BK1448" s="407"/>
      <c r="BY1448" s="407"/>
      <c r="BZ1448" s="407"/>
      <c r="CA1448" s="407"/>
      <c r="CB1448" s="407"/>
      <c r="CC1448" s="407"/>
      <c r="CD1448" s="407"/>
      <c r="CE1448" s="407"/>
      <c r="CF1448" s="407"/>
    </row>
    <row r="1449" spans="1:84" s="627" customFormat="1" x14ac:dyDescent="0.3">
      <c r="A1449" s="407"/>
      <c r="B1449" s="401"/>
      <c r="C1449" s="330"/>
      <c r="D1449" s="209"/>
      <c r="E1449" s="209"/>
      <c r="F1449" s="209"/>
      <c r="G1449" s="209"/>
      <c r="H1449" s="209"/>
      <c r="I1449" s="209"/>
      <c r="AP1449" s="407"/>
      <c r="AQ1449" s="407"/>
      <c r="BK1449" s="407"/>
      <c r="BY1449" s="407"/>
      <c r="BZ1449" s="407"/>
      <c r="CA1449" s="407"/>
      <c r="CB1449" s="407"/>
      <c r="CC1449" s="407"/>
      <c r="CD1449" s="407"/>
      <c r="CE1449" s="407"/>
      <c r="CF1449" s="407"/>
    </row>
    <row r="1450" spans="1:84" s="627" customFormat="1" x14ac:dyDescent="0.3">
      <c r="A1450" s="407"/>
      <c r="B1450" s="401"/>
      <c r="C1450" s="330"/>
      <c r="D1450" s="209"/>
      <c r="E1450" s="209"/>
      <c r="F1450" s="209"/>
      <c r="G1450" s="209"/>
      <c r="H1450" s="209"/>
      <c r="I1450" s="209"/>
      <c r="AP1450" s="407"/>
      <c r="AQ1450" s="407"/>
      <c r="BK1450" s="407"/>
      <c r="BY1450" s="407"/>
      <c r="BZ1450" s="407"/>
      <c r="CA1450" s="407"/>
      <c r="CB1450" s="407"/>
      <c r="CC1450" s="407"/>
      <c r="CD1450" s="407"/>
      <c r="CE1450" s="407"/>
      <c r="CF1450" s="407"/>
    </row>
    <row r="1451" spans="1:84" s="627" customFormat="1" x14ac:dyDescent="0.3">
      <c r="A1451" s="407"/>
      <c r="B1451" s="401"/>
      <c r="C1451" s="330"/>
      <c r="D1451" s="209"/>
      <c r="E1451" s="209"/>
      <c r="F1451" s="209"/>
      <c r="G1451" s="209"/>
      <c r="H1451" s="209"/>
      <c r="I1451" s="209"/>
      <c r="AP1451" s="407"/>
      <c r="AQ1451" s="407"/>
      <c r="BK1451" s="407"/>
      <c r="BY1451" s="407"/>
      <c r="BZ1451" s="407"/>
      <c r="CA1451" s="407"/>
      <c r="CB1451" s="407"/>
      <c r="CC1451" s="407"/>
      <c r="CD1451" s="407"/>
      <c r="CE1451" s="407"/>
      <c r="CF1451" s="407"/>
    </row>
    <row r="1452" spans="1:84" s="627" customFormat="1" x14ac:dyDescent="0.3">
      <c r="A1452" s="407"/>
      <c r="B1452" s="401"/>
      <c r="C1452" s="330"/>
      <c r="D1452" s="209"/>
      <c r="E1452" s="209"/>
      <c r="F1452" s="209"/>
      <c r="G1452" s="209"/>
      <c r="H1452" s="209"/>
      <c r="I1452" s="209"/>
      <c r="AP1452" s="407"/>
      <c r="AQ1452" s="407"/>
      <c r="BK1452" s="407"/>
      <c r="BY1452" s="407"/>
      <c r="BZ1452" s="407"/>
      <c r="CA1452" s="407"/>
      <c r="CB1452" s="407"/>
      <c r="CC1452" s="407"/>
      <c r="CD1452" s="407"/>
      <c r="CE1452" s="407"/>
      <c r="CF1452" s="407"/>
    </row>
    <row r="1453" spans="1:84" s="627" customFormat="1" x14ac:dyDescent="0.3">
      <c r="A1453" s="407"/>
      <c r="B1453" s="401"/>
      <c r="C1453" s="330"/>
      <c r="D1453" s="209"/>
      <c r="E1453" s="209"/>
      <c r="F1453" s="209"/>
      <c r="G1453" s="209"/>
      <c r="H1453" s="209"/>
      <c r="I1453" s="209"/>
      <c r="AP1453" s="407"/>
      <c r="AQ1453" s="407"/>
      <c r="BK1453" s="407"/>
      <c r="BY1453" s="407"/>
      <c r="BZ1453" s="407"/>
      <c r="CA1453" s="407"/>
      <c r="CB1453" s="407"/>
      <c r="CC1453" s="407"/>
      <c r="CD1453" s="407"/>
      <c r="CE1453" s="407"/>
      <c r="CF1453" s="407"/>
    </row>
    <row r="1454" spans="1:84" s="627" customFormat="1" x14ac:dyDescent="0.3">
      <c r="A1454" s="407"/>
      <c r="B1454" s="401"/>
      <c r="C1454" s="330"/>
      <c r="D1454" s="209"/>
      <c r="E1454" s="209"/>
      <c r="F1454" s="209"/>
      <c r="G1454" s="209"/>
      <c r="H1454" s="209"/>
      <c r="I1454" s="209"/>
      <c r="AP1454" s="407"/>
      <c r="AQ1454" s="407"/>
      <c r="BK1454" s="407"/>
      <c r="BY1454" s="407"/>
      <c r="BZ1454" s="407"/>
      <c r="CA1454" s="407"/>
      <c r="CB1454" s="407"/>
      <c r="CC1454" s="407"/>
      <c r="CD1454" s="407"/>
      <c r="CE1454" s="407"/>
      <c r="CF1454" s="407"/>
    </row>
    <row r="1455" spans="1:84" s="627" customFormat="1" x14ac:dyDescent="0.3">
      <c r="A1455" s="407"/>
      <c r="B1455" s="401"/>
      <c r="C1455" s="330"/>
      <c r="D1455" s="209"/>
      <c r="E1455" s="209"/>
      <c r="F1455" s="209"/>
      <c r="G1455" s="209"/>
      <c r="H1455" s="209"/>
      <c r="I1455" s="209"/>
      <c r="AP1455" s="407"/>
      <c r="AQ1455" s="407"/>
      <c r="BK1455" s="407"/>
      <c r="BY1455" s="407"/>
      <c r="BZ1455" s="407"/>
      <c r="CA1455" s="407"/>
      <c r="CB1455" s="407"/>
      <c r="CC1455" s="407"/>
      <c r="CD1455" s="407"/>
      <c r="CE1455" s="407"/>
      <c r="CF1455" s="407"/>
    </row>
    <row r="1456" spans="1:84" s="627" customFormat="1" x14ac:dyDescent="0.3">
      <c r="A1456" s="407"/>
      <c r="B1456" s="401"/>
      <c r="C1456" s="330"/>
      <c r="D1456" s="209"/>
      <c r="E1456" s="209"/>
      <c r="F1456" s="209"/>
      <c r="G1456" s="209"/>
      <c r="H1456" s="209"/>
      <c r="I1456" s="209"/>
      <c r="AP1456" s="407"/>
      <c r="AQ1456" s="407"/>
      <c r="BK1456" s="407"/>
      <c r="BY1456" s="407"/>
      <c r="BZ1456" s="407"/>
      <c r="CA1456" s="407"/>
      <c r="CB1456" s="407"/>
      <c r="CC1456" s="407"/>
      <c r="CD1456" s="407"/>
      <c r="CE1456" s="407"/>
      <c r="CF1456" s="407"/>
    </row>
    <row r="1457" spans="1:84" s="627" customFormat="1" x14ac:dyDescent="0.3">
      <c r="A1457" s="407"/>
      <c r="B1457" s="401"/>
      <c r="C1457" s="330"/>
      <c r="D1457" s="209"/>
      <c r="E1457" s="209"/>
      <c r="F1457" s="209"/>
      <c r="G1457" s="209"/>
      <c r="H1457" s="209"/>
      <c r="I1457" s="209"/>
      <c r="AP1457" s="407"/>
      <c r="AQ1457" s="407"/>
      <c r="BK1457" s="407"/>
      <c r="BY1457" s="407"/>
      <c r="BZ1457" s="407"/>
      <c r="CA1457" s="407"/>
      <c r="CB1457" s="407"/>
      <c r="CC1457" s="407"/>
      <c r="CD1457" s="407"/>
      <c r="CE1457" s="407"/>
      <c r="CF1457" s="407"/>
    </row>
    <row r="1458" spans="1:84" s="627" customFormat="1" x14ac:dyDescent="0.3">
      <c r="A1458" s="407"/>
      <c r="B1458" s="401"/>
      <c r="C1458" s="330"/>
      <c r="D1458" s="209"/>
      <c r="E1458" s="209"/>
      <c r="F1458" s="209"/>
      <c r="G1458" s="209"/>
      <c r="H1458" s="209"/>
      <c r="I1458" s="209"/>
      <c r="AP1458" s="407"/>
      <c r="AQ1458" s="407"/>
      <c r="BK1458" s="407"/>
      <c r="BY1458" s="407"/>
      <c r="BZ1458" s="407"/>
      <c r="CA1458" s="407"/>
      <c r="CB1458" s="407"/>
      <c r="CC1458" s="407"/>
      <c r="CD1458" s="407"/>
      <c r="CE1458" s="407"/>
      <c r="CF1458" s="407"/>
    </row>
    <row r="1459" spans="1:84" s="627" customFormat="1" x14ac:dyDescent="0.3">
      <c r="A1459" s="407"/>
      <c r="B1459" s="401"/>
      <c r="C1459" s="330"/>
      <c r="D1459" s="209"/>
      <c r="E1459" s="209"/>
      <c r="F1459" s="209"/>
      <c r="G1459" s="209"/>
      <c r="H1459" s="209"/>
      <c r="I1459" s="209"/>
      <c r="AP1459" s="407"/>
      <c r="AQ1459" s="407"/>
      <c r="BK1459" s="407"/>
      <c r="BY1459" s="407"/>
      <c r="BZ1459" s="407"/>
      <c r="CA1459" s="407"/>
      <c r="CB1459" s="407"/>
      <c r="CC1459" s="407"/>
      <c r="CD1459" s="407"/>
      <c r="CE1459" s="407"/>
      <c r="CF1459" s="407"/>
    </row>
    <row r="1460" spans="1:84" s="627" customFormat="1" x14ac:dyDescent="0.3">
      <c r="A1460" s="407"/>
      <c r="B1460" s="401"/>
      <c r="C1460" s="330"/>
      <c r="D1460" s="209"/>
      <c r="E1460" s="209"/>
      <c r="F1460" s="209"/>
      <c r="G1460" s="209"/>
      <c r="H1460" s="209"/>
      <c r="I1460" s="209"/>
      <c r="AP1460" s="407"/>
      <c r="AQ1460" s="407"/>
      <c r="BK1460" s="407"/>
      <c r="BY1460" s="407"/>
      <c r="BZ1460" s="407"/>
      <c r="CA1460" s="407"/>
      <c r="CB1460" s="407"/>
      <c r="CC1460" s="407"/>
      <c r="CD1460" s="407"/>
      <c r="CE1460" s="407"/>
      <c r="CF1460" s="407"/>
    </row>
    <row r="1461" spans="1:84" s="627" customFormat="1" x14ac:dyDescent="0.3">
      <c r="A1461" s="407"/>
      <c r="B1461" s="401"/>
      <c r="C1461" s="330"/>
      <c r="D1461" s="209"/>
      <c r="E1461" s="209"/>
      <c r="F1461" s="209"/>
      <c r="G1461" s="209"/>
      <c r="H1461" s="209"/>
      <c r="I1461" s="209"/>
      <c r="AP1461" s="407"/>
      <c r="AQ1461" s="407"/>
      <c r="BK1461" s="407"/>
      <c r="BY1461" s="407"/>
      <c r="BZ1461" s="407"/>
      <c r="CA1461" s="407"/>
      <c r="CB1461" s="407"/>
      <c r="CC1461" s="407"/>
      <c r="CD1461" s="407"/>
      <c r="CE1461" s="407"/>
      <c r="CF1461" s="407"/>
    </row>
    <row r="1462" spans="1:84" s="627" customFormat="1" x14ac:dyDescent="0.3">
      <c r="A1462" s="407"/>
      <c r="B1462" s="401"/>
      <c r="C1462" s="330"/>
      <c r="D1462" s="209"/>
      <c r="E1462" s="209"/>
      <c r="F1462" s="209"/>
      <c r="G1462" s="209"/>
      <c r="H1462" s="209"/>
      <c r="I1462" s="209"/>
      <c r="AP1462" s="407"/>
      <c r="AQ1462" s="407"/>
      <c r="BK1462" s="407"/>
      <c r="BY1462" s="407"/>
      <c r="BZ1462" s="407"/>
      <c r="CA1462" s="407"/>
      <c r="CB1462" s="407"/>
      <c r="CC1462" s="407"/>
      <c r="CD1462" s="407"/>
      <c r="CE1462" s="407"/>
      <c r="CF1462" s="407"/>
    </row>
    <row r="1463" spans="1:84" s="627" customFormat="1" x14ac:dyDescent="0.3">
      <c r="A1463" s="407"/>
      <c r="B1463" s="401"/>
      <c r="C1463" s="330"/>
      <c r="D1463" s="209"/>
      <c r="E1463" s="209"/>
      <c r="F1463" s="209"/>
      <c r="G1463" s="209"/>
      <c r="H1463" s="209"/>
      <c r="I1463" s="209"/>
      <c r="AP1463" s="407"/>
      <c r="AQ1463" s="407"/>
      <c r="BK1463" s="407"/>
      <c r="BY1463" s="407"/>
      <c r="BZ1463" s="407"/>
      <c r="CA1463" s="407"/>
      <c r="CB1463" s="407"/>
      <c r="CC1463" s="407"/>
      <c r="CD1463" s="407"/>
      <c r="CE1463" s="407"/>
      <c r="CF1463" s="407"/>
    </row>
    <row r="1464" spans="1:84" s="627" customFormat="1" x14ac:dyDescent="0.3">
      <c r="A1464" s="407"/>
      <c r="B1464" s="401"/>
      <c r="C1464" s="330"/>
      <c r="D1464" s="209"/>
      <c r="E1464" s="209"/>
      <c r="F1464" s="209"/>
      <c r="G1464" s="209"/>
      <c r="H1464" s="209"/>
      <c r="I1464" s="209"/>
      <c r="AP1464" s="407"/>
      <c r="AQ1464" s="407"/>
      <c r="BK1464" s="407"/>
      <c r="BY1464" s="407"/>
      <c r="BZ1464" s="407"/>
      <c r="CA1464" s="407"/>
      <c r="CB1464" s="407"/>
      <c r="CC1464" s="407"/>
      <c r="CD1464" s="407"/>
      <c r="CE1464" s="407"/>
      <c r="CF1464" s="407"/>
    </row>
    <row r="1465" spans="1:84" s="627" customFormat="1" x14ac:dyDescent="0.3">
      <c r="A1465" s="407"/>
      <c r="B1465" s="401"/>
      <c r="C1465" s="330"/>
      <c r="D1465" s="209"/>
      <c r="E1465" s="209"/>
      <c r="F1465" s="209"/>
      <c r="G1465" s="209"/>
      <c r="H1465" s="209"/>
      <c r="I1465" s="209"/>
      <c r="AP1465" s="407"/>
      <c r="AQ1465" s="407"/>
      <c r="BK1465" s="407"/>
      <c r="BY1465" s="407"/>
      <c r="BZ1465" s="407"/>
      <c r="CA1465" s="407"/>
      <c r="CB1465" s="407"/>
      <c r="CC1465" s="407"/>
      <c r="CD1465" s="407"/>
      <c r="CE1465" s="407"/>
      <c r="CF1465" s="407"/>
    </row>
    <row r="1466" spans="1:84" s="627" customFormat="1" x14ac:dyDescent="0.3">
      <c r="A1466" s="407"/>
      <c r="B1466" s="401"/>
      <c r="C1466" s="330"/>
      <c r="D1466" s="209"/>
      <c r="E1466" s="209"/>
      <c r="F1466" s="209"/>
      <c r="G1466" s="209"/>
      <c r="H1466" s="209"/>
      <c r="I1466" s="209"/>
      <c r="AP1466" s="407"/>
      <c r="AQ1466" s="407"/>
      <c r="BK1466" s="407"/>
      <c r="BY1466" s="407"/>
      <c r="BZ1466" s="407"/>
      <c r="CA1466" s="407"/>
      <c r="CB1466" s="407"/>
      <c r="CC1466" s="407"/>
      <c r="CD1466" s="407"/>
      <c r="CE1466" s="407"/>
      <c r="CF1466" s="407"/>
    </row>
    <row r="1467" spans="1:84" s="627" customFormat="1" x14ac:dyDescent="0.3">
      <c r="A1467" s="407"/>
      <c r="B1467" s="401"/>
      <c r="C1467" s="330"/>
      <c r="D1467" s="209"/>
      <c r="E1467" s="209"/>
      <c r="F1467" s="209"/>
      <c r="G1467" s="209"/>
      <c r="H1467" s="209"/>
      <c r="I1467" s="209"/>
      <c r="AP1467" s="407"/>
      <c r="AQ1467" s="407"/>
      <c r="BK1467" s="407"/>
      <c r="BY1467" s="407"/>
      <c r="BZ1467" s="407"/>
      <c r="CA1467" s="407"/>
      <c r="CB1467" s="407"/>
      <c r="CC1467" s="407"/>
      <c r="CD1467" s="407"/>
      <c r="CE1467" s="407"/>
      <c r="CF1467" s="407"/>
    </row>
    <row r="1468" spans="1:84" s="627" customFormat="1" x14ac:dyDescent="0.3">
      <c r="A1468" s="407"/>
      <c r="B1468" s="401"/>
      <c r="C1468" s="330"/>
      <c r="D1468" s="209"/>
      <c r="E1468" s="209"/>
      <c r="F1468" s="209"/>
      <c r="G1468" s="209"/>
      <c r="H1468" s="209"/>
      <c r="I1468" s="209"/>
      <c r="AP1468" s="407"/>
      <c r="AQ1468" s="407"/>
      <c r="BK1468" s="407"/>
      <c r="BY1468" s="407"/>
      <c r="BZ1468" s="407"/>
      <c r="CA1468" s="407"/>
      <c r="CB1468" s="407"/>
      <c r="CC1468" s="407"/>
      <c r="CD1468" s="407"/>
      <c r="CE1468" s="407"/>
      <c r="CF1468" s="407"/>
    </row>
    <row r="1469" spans="1:84" s="627" customFormat="1" x14ac:dyDescent="0.3">
      <c r="A1469" s="407"/>
      <c r="B1469" s="401"/>
      <c r="C1469" s="330"/>
      <c r="D1469" s="209"/>
      <c r="E1469" s="209"/>
      <c r="F1469" s="209"/>
      <c r="G1469" s="209"/>
      <c r="H1469" s="209"/>
      <c r="I1469" s="209"/>
      <c r="AP1469" s="407"/>
      <c r="AQ1469" s="407"/>
      <c r="BK1469" s="407"/>
      <c r="BY1469" s="407"/>
      <c r="BZ1469" s="407"/>
      <c r="CA1469" s="407"/>
      <c r="CB1469" s="407"/>
      <c r="CC1469" s="407"/>
      <c r="CD1469" s="407"/>
      <c r="CE1469" s="407"/>
      <c r="CF1469" s="407"/>
    </row>
    <row r="1470" spans="1:84" s="627" customFormat="1" x14ac:dyDescent="0.3">
      <c r="A1470" s="407"/>
      <c r="B1470" s="401"/>
      <c r="C1470" s="330"/>
      <c r="D1470" s="209"/>
      <c r="E1470" s="209"/>
      <c r="F1470" s="209"/>
      <c r="G1470" s="209"/>
      <c r="H1470" s="209"/>
      <c r="I1470" s="209"/>
      <c r="AP1470" s="407"/>
      <c r="AQ1470" s="407"/>
      <c r="BK1470" s="407"/>
      <c r="BY1470" s="407"/>
      <c r="BZ1470" s="407"/>
      <c r="CA1470" s="407"/>
      <c r="CB1470" s="407"/>
      <c r="CC1470" s="407"/>
      <c r="CD1470" s="407"/>
      <c r="CE1470" s="407"/>
      <c r="CF1470" s="407"/>
    </row>
    <row r="1471" spans="1:84" s="627" customFormat="1" x14ac:dyDescent="0.3">
      <c r="A1471" s="407"/>
      <c r="B1471" s="401"/>
      <c r="C1471" s="330"/>
      <c r="D1471" s="209"/>
      <c r="E1471" s="209"/>
      <c r="F1471" s="209"/>
      <c r="G1471" s="209"/>
      <c r="H1471" s="209"/>
      <c r="I1471" s="209"/>
      <c r="AP1471" s="407"/>
      <c r="AQ1471" s="407"/>
      <c r="BK1471" s="407"/>
      <c r="BY1471" s="407"/>
      <c r="BZ1471" s="407"/>
      <c r="CA1471" s="407"/>
      <c r="CB1471" s="407"/>
      <c r="CC1471" s="407"/>
      <c r="CD1471" s="407"/>
      <c r="CE1471" s="407"/>
      <c r="CF1471" s="407"/>
    </row>
    <row r="1472" spans="1:84" s="627" customFormat="1" x14ac:dyDescent="0.3">
      <c r="A1472" s="407"/>
      <c r="B1472" s="401"/>
      <c r="C1472" s="330"/>
      <c r="D1472" s="209"/>
      <c r="E1472" s="209"/>
      <c r="F1472" s="209"/>
      <c r="G1472" s="209"/>
      <c r="H1472" s="209"/>
      <c r="I1472" s="209"/>
      <c r="AP1472" s="407"/>
      <c r="AQ1472" s="407"/>
      <c r="BK1472" s="407"/>
      <c r="BY1472" s="407"/>
      <c r="BZ1472" s="407"/>
      <c r="CA1472" s="407"/>
      <c r="CB1472" s="407"/>
      <c r="CC1472" s="407"/>
      <c r="CD1472" s="407"/>
      <c r="CE1472" s="407"/>
      <c r="CF1472" s="407"/>
    </row>
    <row r="1473" spans="1:84" s="627" customFormat="1" x14ac:dyDescent="0.3">
      <c r="A1473" s="407"/>
      <c r="B1473" s="401"/>
      <c r="C1473" s="330"/>
      <c r="D1473" s="209"/>
      <c r="E1473" s="209"/>
      <c r="F1473" s="209"/>
      <c r="G1473" s="209"/>
      <c r="H1473" s="209"/>
      <c r="I1473" s="209"/>
      <c r="AP1473" s="407"/>
      <c r="AQ1473" s="407"/>
      <c r="BK1473" s="407"/>
      <c r="BY1473" s="407"/>
      <c r="BZ1473" s="407"/>
      <c r="CA1473" s="407"/>
      <c r="CB1473" s="407"/>
      <c r="CC1473" s="407"/>
      <c r="CD1473" s="407"/>
      <c r="CE1473" s="407"/>
      <c r="CF1473" s="407"/>
    </row>
    <row r="1474" spans="1:84" s="627" customFormat="1" x14ac:dyDescent="0.3">
      <c r="A1474" s="407"/>
      <c r="B1474" s="401"/>
      <c r="C1474" s="330"/>
      <c r="D1474" s="209"/>
      <c r="E1474" s="209"/>
      <c r="F1474" s="209"/>
      <c r="G1474" s="209"/>
      <c r="H1474" s="209"/>
      <c r="I1474" s="209"/>
      <c r="AP1474" s="407"/>
      <c r="AQ1474" s="407"/>
      <c r="BK1474" s="407"/>
      <c r="BY1474" s="407"/>
      <c r="BZ1474" s="407"/>
      <c r="CA1474" s="407"/>
      <c r="CB1474" s="407"/>
      <c r="CC1474" s="407"/>
      <c r="CD1474" s="407"/>
      <c r="CE1474" s="407"/>
      <c r="CF1474" s="407"/>
    </row>
    <row r="1475" spans="1:84" s="627" customFormat="1" x14ac:dyDescent="0.3">
      <c r="A1475" s="407"/>
      <c r="B1475" s="401"/>
      <c r="C1475" s="330"/>
      <c r="D1475" s="209"/>
      <c r="E1475" s="209"/>
      <c r="F1475" s="209"/>
      <c r="G1475" s="209"/>
      <c r="H1475" s="209"/>
      <c r="I1475" s="209"/>
      <c r="AP1475" s="407"/>
      <c r="AQ1475" s="407"/>
      <c r="BK1475" s="407"/>
      <c r="BY1475" s="407"/>
      <c r="BZ1475" s="407"/>
      <c r="CA1475" s="407"/>
      <c r="CB1475" s="407"/>
      <c r="CC1475" s="407"/>
      <c r="CD1475" s="407"/>
      <c r="CE1475" s="407"/>
      <c r="CF1475" s="407"/>
    </row>
    <row r="1476" spans="1:84" s="627" customFormat="1" x14ac:dyDescent="0.3">
      <c r="A1476" s="407"/>
      <c r="B1476" s="401"/>
      <c r="C1476" s="330"/>
      <c r="D1476" s="209"/>
      <c r="E1476" s="209"/>
      <c r="F1476" s="209"/>
      <c r="G1476" s="209"/>
      <c r="H1476" s="209"/>
      <c r="I1476" s="209"/>
      <c r="AP1476" s="407"/>
      <c r="AQ1476" s="407"/>
      <c r="BK1476" s="407"/>
      <c r="BY1476" s="407"/>
      <c r="BZ1476" s="407"/>
      <c r="CA1476" s="407"/>
      <c r="CB1476" s="407"/>
      <c r="CC1476" s="407"/>
      <c r="CD1476" s="407"/>
      <c r="CE1476" s="407"/>
      <c r="CF1476" s="407"/>
    </row>
    <row r="1477" spans="1:84" s="627" customFormat="1" x14ac:dyDescent="0.3">
      <c r="A1477" s="407"/>
      <c r="B1477" s="401"/>
      <c r="C1477" s="330"/>
      <c r="D1477" s="209"/>
      <c r="E1477" s="209"/>
      <c r="F1477" s="209"/>
      <c r="G1477" s="209"/>
      <c r="H1477" s="209"/>
      <c r="I1477" s="209"/>
      <c r="AP1477" s="407"/>
      <c r="AQ1477" s="407"/>
      <c r="BK1477" s="407"/>
      <c r="BY1477" s="407"/>
      <c r="BZ1477" s="407"/>
      <c r="CA1477" s="407"/>
      <c r="CB1477" s="407"/>
      <c r="CC1477" s="407"/>
      <c r="CD1477" s="407"/>
      <c r="CE1477" s="407"/>
      <c r="CF1477" s="407"/>
    </row>
    <row r="1478" spans="1:84" s="627" customFormat="1" x14ac:dyDescent="0.3">
      <c r="A1478" s="407"/>
      <c r="B1478" s="401"/>
      <c r="C1478" s="330"/>
      <c r="D1478" s="209"/>
      <c r="E1478" s="209"/>
      <c r="F1478" s="209"/>
      <c r="G1478" s="209"/>
      <c r="H1478" s="209"/>
      <c r="I1478" s="209"/>
      <c r="AP1478" s="407"/>
      <c r="AQ1478" s="407"/>
      <c r="BK1478" s="407"/>
      <c r="BY1478" s="407"/>
      <c r="BZ1478" s="407"/>
      <c r="CA1478" s="407"/>
      <c r="CB1478" s="407"/>
      <c r="CC1478" s="407"/>
      <c r="CD1478" s="407"/>
      <c r="CE1478" s="407"/>
      <c r="CF1478" s="407"/>
    </row>
    <row r="1479" spans="1:84" s="627" customFormat="1" x14ac:dyDescent="0.3">
      <c r="A1479" s="407"/>
      <c r="B1479" s="401"/>
      <c r="C1479" s="330"/>
      <c r="D1479" s="209"/>
      <c r="E1479" s="209"/>
      <c r="F1479" s="209"/>
      <c r="G1479" s="209"/>
      <c r="H1479" s="209"/>
      <c r="I1479" s="209"/>
      <c r="AP1479" s="407"/>
      <c r="AQ1479" s="407"/>
      <c r="BK1479" s="407"/>
      <c r="BY1479" s="407"/>
      <c r="BZ1479" s="407"/>
      <c r="CA1479" s="407"/>
      <c r="CB1479" s="407"/>
      <c r="CC1479" s="407"/>
      <c r="CD1479" s="407"/>
      <c r="CE1479" s="407"/>
      <c r="CF1479" s="407"/>
    </row>
    <row r="1480" spans="1:84" s="627" customFormat="1" x14ac:dyDescent="0.3">
      <c r="A1480" s="407"/>
      <c r="B1480" s="401"/>
      <c r="C1480" s="330"/>
      <c r="D1480" s="209"/>
      <c r="E1480" s="209"/>
      <c r="F1480" s="209"/>
      <c r="G1480" s="209"/>
      <c r="H1480" s="209"/>
      <c r="I1480" s="209"/>
      <c r="AP1480" s="407"/>
      <c r="AQ1480" s="407"/>
      <c r="BK1480" s="407"/>
      <c r="BY1480" s="407"/>
      <c r="BZ1480" s="407"/>
      <c r="CA1480" s="407"/>
      <c r="CB1480" s="407"/>
      <c r="CC1480" s="407"/>
      <c r="CD1480" s="407"/>
      <c r="CE1480" s="407"/>
      <c r="CF1480" s="407"/>
    </row>
    <row r="1481" spans="1:84" s="627" customFormat="1" x14ac:dyDescent="0.3">
      <c r="A1481" s="407"/>
      <c r="B1481" s="401"/>
      <c r="C1481" s="330"/>
      <c r="D1481" s="209"/>
      <c r="E1481" s="209"/>
      <c r="F1481" s="209"/>
      <c r="G1481" s="209"/>
      <c r="H1481" s="209"/>
      <c r="I1481" s="209"/>
      <c r="AP1481" s="407"/>
      <c r="AQ1481" s="407"/>
      <c r="BK1481" s="407"/>
      <c r="BY1481" s="407"/>
      <c r="BZ1481" s="407"/>
      <c r="CA1481" s="407"/>
      <c r="CB1481" s="407"/>
      <c r="CC1481" s="407"/>
      <c r="CD1481" s="407"/>
      <c r="CE1481" s="407"/>
      <c r="CF1481" s="407"/>
    </row>
    <row r="1482" spans="1:84" s="627" customFormat="1" x14ac:dyDescent="0.3">
      <c r="A1482" s="407"/>
      <c r="B1482" s="401"/>
      <c r="C1482" s="330"/>
      <c r="D1482" s="209"/>
      <c r="E1482" s="209"/>
      <c r="F1482" s="209"/>
      <c r="G1482" s="209"/>
      <c r="H1482" s="209"/>
      <c r="I1482" s="209"/>
      <c r="AP1482" s="407"/>
      <c r="AQ1482" s="407"/>
      <c r="BK1482" s="407"/>
      <c r="BY1482" s="407"/>
      <c r="BZ1482" s="407"/>
      <c r="CA1482" s="407"/>
      <c r="CB1482" s="407"/>
      <c r="CC1482" s="407"/>
      <c r="CD1482" s="407"/>
      <c r="CE1482" s="407"/>
      <c r="CF1482" s="407"/>
    </row>
    <row r="1483" spans="1:84" s="627" customFormat="1" x14ac:dyDescent="0.3">
      <c r="A1483" s="407"/>
      <c r="B1483" s="401"/>
      <c r="C1483" s="330"/>
      <c r="D1483" s="209"/>
      <c r="E1483" s="209"/>
      <c r="F1483" s="209"/>
      <c r="G1483" s="209"/>
      <c r="H1483" s="209"/>
      <c r="I1483" s="209"/>
      <c r="AP1483" s="407"/>
      <c r="AQ1483" s="407"/>
      <c r="BK1483" s="407"/>
      <c r="BY1483" s="407"/>
      <c r="BZ1483" s="407"/>
      <c r="CA1483" s="407"/>
      <c r="CB1483" s="407"/>
      <c r="CC1483" s="407"/>
      <c r="CD1483" s="407"/>
      <c r="CE1483" s="407"/>
      <c r="CF1483" s="407"/>
    </row>
    <row r="1484" spans="1:84" s="627" customFormat="1" x14ac:dyDescent="0.3">
      <c r="A1484" s="407"/>
      <c r="B1484" s="401"/>
      <c r="C1484" s="330"/>
      <c r="D1484" s="209"/>
      <c r="E1484" s="209"/>
      <c r="F1484" s="209"/>
      <c r="G1484" s="209"/>
      <c r="H1484" s="209"/>
      <c r="I1484" s="209"/>
      <c r="AP1484" s="407"/>
      <c r="AQ1484" s="407"/>
      <c r="BK1484" s="407"/>
      <c r="BY1484" s="407"/>
      <c r="BZ1484" s="407"/>
      <c r="CA1484" s="407"/>
      <c r="CB1484" s="407"/>
      <c r="CC1484" s="407"/>
      <c r="CD1484" s="407"/>
      <c r="CE1484" s="407"/>
      <c r="CF1484" s="407"/>
    </row>
    <row r="1485" spans="1:84" s="627" customFormat="1" x14ac:dyDescent="0.3">
      <c r="A1485" s="407"/>
      <c r="B1485" s="401"/>
      <c r="C1485" s="330"/>
      <c r="D1485" s="209"/>
      <c r="E1485" s="209"/>
      <c r="F1485" s="209"/>
      <c r="G1485" s="209"/>
      <c r="H1485" s="209"/>
      <c r="I1485" s="209"/>
      <c r="AP1485" s="407"/>
      <c r="AQ1485" s="407"/>
      <c r="BK1485" s="407"/>
      <c r="BY1485" s="407"/>
      <c r="BZ1485" s="407"/>
      <c r="CA1485" s="407"/>
      <c r="CB1485" s="407"/>
      <c r="CC1485" s="407"/>
      <c r="CD1485" s="407"/>
      <c r="CE1485" s="407"/>
      <c r="CF1485" s="407"/>
    </row>
    <row r="1486" spans="1:84" s="627" customFormat="1" x14ac:dyDescent="0.3">
      <c r="A1486" s="407"/>
      <c r="B1486" s="401"/>
      <c r="C1486" s="330"/>
      <c r="D1486" s="209"/>
      <c r="E1486" s="209"/>
      <c r="F1486" s="209"/>
      <c r="G1486" s="209"/>
      <c r="H1486" s="209"/>
      <c r="I1486" s="209"/>
      <c r="AP1486" s="407"/>
      <c r="AQ1486" s="407"/>
      <c r="BK1486" s="407"/>
      <c r="BY1486" s="407"/>
      <c r="BZ1486" s="407"/>
      <c r="CA1486" s="407"/>
      <c r="CB1486" s="407"/>
      <c r="CC1486" s="407"/>
      <c r="CD1486" s="407"/>
      <c r="CE1486" s="407"/>
      <c r="CF1486" s="407"/>
    </row>
    <row r="1487" spans="1:84" s="627" customFormat="1" x14ac:dyDescent="0.3">
      <c r="A1487" s="407"/>
      <c r="B1487" s="401"/>
      <c r="C1487" s="330"/>
      <c r="D1487" s="209"/>
      <c r="E1487" s="209"/>
      <c r="F1487" s="209"/>
      <c r="G1487" s="209"/>
      <c r="H1487" s="209"/>
      <c r="I1487" s="209"/>
      <c r="AP1487" s="407"/>
      <c r="AQ1487" s="407"/>
      <c r="BK1487" s="407"/>
      <c r="BY1487" s="407"/>
      <c r="BZ1487" s="407"/>
      <c r="CA1487" s="407"/>
      <c r="CB1487" s="407"/>
      <c r="CC1487" s="407"/>
      <c r="CD1487" s="407"/>
      <c r="CE1487" s="407"/>
      <c r="CF1487" s="407"/>
    </row>
    <row r="1488" spans="1:84" s="627" customFormat="1" x14ac:dyDescent="0.3">
      <c r="A1488" s="407"/>
      <c r="B1488" s="401"/>
      <c r="C1488" s="330"/>
      <c r="D1488" s="209"/>
      <c r="E1488" s="209"/>
      <c r="F1488" s="209"/>
      <c r="G1488" s="209"/>
      <c r="H1488" s="209"/>
      <c r="I1488" s="209"/>
      <c r="AP1488" s="407"/>
      <c r="AQ1488" s="407"/>
      <c r="BK1488" s="407"/>
      <c r="BY1488" s="407"/>
      <c r="BZ1488" s="407"/>
      <c r="CA1488" s="407"/>
      <c r="CB1488" s="407"/>
      <c r="CC1488" s="407"/>
      <c r="CD1488" s="407"/>
      <c r="CE1488" s="407"/>
      <c r="CF1488" s="407"/>
    </row>
    <row r="1489" spans="1:84" s="627" customFormat="1" x14ac:dyDescent="0.3">
      <c r="A1489" s="407"/>
      <c r="B1489" s="401"/>
      <c r="C1489" s="330"/>
      <c r="D1489" s="209"/>
      <c r="E1489" s="209"/>
      <c r="F1489" s="209"/>
      <c r="G1489" s="209"/>
      <c r="H1489" s="209"/>
      <c r="I1489" s="209"/>
      <c r="AP1489" s="407"/>
      <c r="AQ1489" s="407"/>
      <c r="BK1489" s="407"/>
      <c r="BY1489" s="407"/>
      <c r="BZ1489" s="407"/>
      <c r="CA1489" s="407"/>
      <c r="CB1489" s="407"/>
      <c r="CC1489" s="407"/>
      <c r="CD1489" s="407"/>
      <c r="CE1489" s="407"/>
      <c r="CF1489" s="407"/>
    </row>
    <row r="1490" spans="1:84" s="627" customFormat="1" x14ac:dyDescent="0.3">
      <c r="A1490" s="407"/>
      <c r="B1490" s="401"/>
      <c r="C1490" s="330"/>
      <c r="D1490" s="209"/>
      <c r="E1490" s="209"/>
      <c r="F1490" s="209"/>
      <c r="G1490" s="209"/>
      <c r="H1490" s="209"/>
      <c r="I1490" s="209"/>
      <c r="AP1490" s="407"/>
      <c r="AQ1490" s="407"/>
      <c r="BK1490" s="407"/>
      <c r="BY1490" s="407"/>
      <c r="BZ1490" s="407"/>
      <c r="CA1490" s="407"/>
      <c r="CB1490" s="407"/>
      <c r="CC1490" s="407"/>
      <c r="CD1490" s="407"/>
      <c r="CE1490" s="407"/>
      <c r="CF1490" s="407"/>
    </row>
    <row r="1491" spans="1:84" s="627" customFormat="1" x14ac:dyDescent="0.3">
      <c r="A1491" s="407"/>
      <c r="B1491" s="401"/>
      <c r="C1491" s="330"/>
      <c r="D1491" s="209"/>
      <c r="E1491" s="209"/>
      <c r="F1491" s="209"/>
      <c r="G1491" s="209"/>
      <c r="H1491" s="209"/>
      <c r="I1491" s="209"/>
      <c r="AP1491" s="407"/>
      <c r="AQ1491" s="407"/>
      <c r="BK1491" s="407"/>
      <c r="BY1491" s="407"/>
      <c r="BZ1491" s="407"/>
      <c r="CA1491" s="407"/>
      <c r="CB1491" s="407"/>
      <c r="CC1491" s="407"/>
      <c r="CD1491" s="407"/>
      <c r="CE1491" s="407"/>
      <c r="CF1491" s="407"/>
    </row>
    <row r="1492" spans="1:84" s="627" customFormat="1" x14ac:dyDescent="0.3">
      <c r="A1492" s="407"/>
      <c r="B1492" s="401"/>
      <c r="C1492" s="330"/>
      <c r="D1492" s="209"/>
      <c r="E1492" s="209"/>
      <c r="F1492" s="209"/>
      <c r="G1492" s="209"/>
      <c r="H1492" s="209"/>
      <c r="I1492" s="209"/>
      <c r="AP1492" s="407"/>
      <c r="AQ1492" s="407"/>
      <c r="BK1492" s="407"/>
      <c r="BY1492" s="407"/>
      <c r="BZ1492" s="407"/>
      <c r="CA1492" s="407"/>
      <c r="CB1492" s="407"/>
      <c r="CC1492" s="407"/>
      <c r="CD1492" s="407"/>
      <c r="CE1492" s="407"/>
      <c r="CF1492" s="407"/>
    </row>
    <row r="1493" spans="1:84" s="627" customFormat="1" x14ac:dyDescent="0.3">
      <c r="A1493" s="407"/>
      <c r="B1493" s="401"/>
      <c r="C1493" s="330"/>
      <c r="D1493" s="209"/>
      <c r="E1493" s="209"/>
      <c r="F1493" s="209"/>
      <c r="G1493" s="209"/>
      <c r="H1493" s="209"/>
      <c r="I1493" s="209"/>
      <c r="AP1493" s="407"/>
      <c r="AQ1493" s="407"/>
      <c r="BK1493" s="407"/>
      <c r="BY1493" s="407"/>
      <c r="BZ1493" s="407"/>
      <c r="CA1493" s="407"/>
      <c r="CB1493" s="407"/>
      <c r="CC1493" s="407"/>
      <c r="CD1493" s="407"/>
      <c r="CE1493" s="407"/>
      <c r="CF1493" s="407"/>
    </row>
    <row r="1494" spans="1:84" s="627" customFormat="1" x14ac:dyDescent="0.3">
      <c r="A1494" s="407"/>
      <c r="B1494" s="401"/>
      <c r="C1494" s="330"/>
      <c r="D1494" s="209"/>
      <c r="E1494" s="209"/>
      <c r="F1494" s="209"/>
      <c r="G1494" s="209"/>
      <c r="H1494" s="209"/>
      <c r="I1494" s="209"/>
      <c r="AP1494" s="407"/>
      <c r="AQ1494" s="407"/>
      <c r="BK1494" s="407"/>
      <c r="BY1494" s="407"/>
      <c r="BZ1494" s="407"/>
      <c r="CA1494" s="407"/>
      <c r="CB1494" s="407"/>
      <c r="CC1494" s="407"/>
      <c r="CD1494" s="407"/>
      <c r="CE1494" s="407"/>
      <c r="CF1494" s="407"/>
    </row>
    <row r="1495" spans="1:84" s="627" customFormat="1" x14ac:dyDescent="0.3">
      <c r="A1495" s="407"/>
      <c r="B1495" s="401"/>
      <c r="C1495" s="330"/>
      <c r="D1495" s="209"/>
      <c r="E1495" s="209"/>
      <c r="F1495" s="209"/>
      <c r="G1495" s="209"/>
      <c r="H1495" s="209"/>
      <c r="I1495" s="209"/>
      <c r="AP1495" s="407"/>
      <c r="AQ1495" s="407"/>
      <c r="BK1495" s="407"/>
      <c r="BY1495" s="407"/>
      <c r="BZ1495" s="407"/>
      <c r="CA1495" s="407"/>
      <c r="CB1495" s="407"/>
      <c r="CC1495" s="407"/>
      <c r="CD1495" s="407"/>
      <c r="CE1495" s="407"/>
      <c r="CF1495" s="407"/>
    </row>
    <row r="1496" spans="1:84" s="627" customFormat="1" x14ac:dyDescent="0.3">
      <c r="A1496" s="407"/>
      <c r="B1496" s="401"/>
      <c r="C1496" s="330"/>
      <c r="D1496" s="209"/>
      <c r="E1496" s="209"/>
      <c r="F1496" s="209"/>
      <c r="G1496" s="209"/>
      <c r="H1496" s="209"/>
      <c r="I1496" s="209"/>
      <c r="AP1496" s="407"/>
      <c r="AQ1496" s="407"/>
      <c r="BK1496" s="407"/>
      <c r="BY1496" s="407"/>
      <c r="BZ1496" s="407"/>
      <c r="CA1496" s="407"/>
      <c r="CB1496" s="407"/>
      <c r="CC1496" s="407"/>
      <c r="CD1496" s="407"/>
      <c r="CE1496" s="407"/>
      <c r="CF1496" s="407"/>
    </row>
    <row r="1497" spans="1:84" s="627" customFormat="1" x14ac:dyDescent="0.3">
      <c r="A1497" s="407"/>
      <c r="B1497" s="401"/>
      <c r="C1497" s="330"/>
      <c r="D1497" s="209"/>
      <c r="E1497" s="209"/>
      <c r="F1497" s="209"/>
      <c r="G1497" s="209"/>
      <c r="H1497" s="209"/>
      <c r="I1497" s="209"/>
      <c r="AP1497" s="407"/>
      <c r="AQ1497" s="407"/>
      <c r="BK1497" s="407"/>
      <c r="BY1497" s="407"/>
      <c r="BZ1497" s="407"/>
      <c r="CA1497" s="407"/>
      <c r="CB1497" s="407"/>
      <c r="CC1497" s="407"/>
      <c r="CD1497" s="407"/>
      <c r="CE1497" s="407"/>
      <c r="CF1497" s="407"/>
    </row>
    <row r="1498" spans="1:84" s="627" customFormat="1" x14ac:dyDescent="0.3">
      <c r="A1498" s="407"/>
      <c r="B1498" s="401"/>
      <c r="C1498" s="330"/>
      <c r="D1498" s="209"/>
      <c r="E1498" s="209"/>
      <c r="F1498" s="209"/>
      <c r="G1498" s="209"/>
      <c r="H1498" s="209"/>
      <c r="I1498" s="209"/>
      <c r="AP1498" s="407"/>
      <c r="AQ1498" s="407"/>
      <c r="BK1498" s="407"/>
      <c r="BY1498" s="407"/>
      <c r="BZ1498" s="407"/>
      <c r="CA1498" s="407"/>
      <c r="CB1498" s="407"/>
      <c r="CC1498" s="407"/>
      <c r="CD1498" s="407"/>
      <c r="CE1498" s="407"/>
      <c r="CF1498" s="407"/>
    </row>
    <row r="1499" spans="1:84" s="627" customFormat="1" x14ac:dyDescent="0.3">
      <c r="A1499" s="407"/>
      <c r="B1499" s="401"/>
      <c r="C1499" s="330"/>
      <c r="D1499" s="209"/>
      <c r="E1499" s="209"/>
      <c r="F1499" s="209"/>
      <c r="G1499" s="209"/>
      <c r="H1499" s="209"/>
      <c r="I1499" s="209"/>
      <c r="AP1499" s="407"/>
      <c r="AQ1499" s="407"/>
      <c r="BK1499" s="407"/>
      <c r="BY1499" s="407"/>
      <c r="BZ1499" s="407"/>
      <c r="CA1499" s="407"/>
      <c r="CB1499" s="407"/>
      <c r="CC1499" s="407"/>
      <c r="CD1499" s="407"/>
      <c r="CE1499" s="407"/>
      <c r="CF1499" s="407"/>
    </row>
    <row r="1500" spans="1:84" s="627" customFormat="1" x14ac:dyDescent="0.3">
      <c r="A1500" s="407"/>
      <c r="B1500" s="401"/>
      <c r="C1500" s="330"/>
      <c r="D1500" s="209"/>
      <c r="E1500" s="209"/>
      <c r="F1500" s="209"/>
      <c r="G1500" s="209"/>
      <c r="H1500" s="209"/>
      <c r="I1500" s="209"/>
      <c r="AP1500" s="407"/>
      <c r="AQ1500" s="407"/>
      <c r="BK1500" s="407"/>
      <c r="BY1500" s="407"/>
      <c r="BZ1500" s="407"/>
      <c r="CA1500" s="407"/>
      <c r="CB1500" s="407"/>
      <c r="CC1500" s="407"/>
      <c r="CD1500" s="407"/>
      <c r="CE1500" s="407"/>
      <c r="CF1500" s="407"/>
    </row>
    <row r="1501" spans="1:84" s="627" customFormat="1" x14ac:dyDescent="0.3">
      <c r="A1501" s="407"/>
      <c r="B1501" s="401"/>
      <c r="C1501" s="330"/>
      <c r="D1501" s="209"/>
      <c r="E1501" s="209"/>
      <c r="F1501" s="209"/>
      <c r="G1501" s="209"/>
      <c r="H1501" s="209"/>
      <c r="I1501" s="209"/>
      <c r="AP1501" s="407"/>
      <c r="AQ1501" s="407"/>
      <c r="BK1501" s="407"/>
      <c r="BY1501" s="407"/>
      <c r="BZ1501" s="407"/>
      <c r="CA1501" s="407"/>
      <c r="CB1501" s="407"/>
      <c r="CC1501" s="407"/>
      <c r="CD1501" s="407"/>
      <c r="CE1501" s="407"/>
      <c r="CF1501" s="407"/>
    </row>
    <row r="1502" spans="1:84" s="627" customFormat="1" x14ac:dyDescent="0.3">
      <c r="A1502" s="407"/>
      <c r="B1502" s="401"/>
      <c r="C1502" s="330"/>
      <c r="D1502" s="209"/>
      <c r="E1502" s="209"/>
      <c r="F1502" s="209"/>
      <c r="G1502" s="209"/>
      <c r="H1502" s="209"/>
      <c r="I1502" s="209"/>
      <c r="AP1502" s="407"/>
      <c r="AQ1502" s="407"/>
      <c r="BK1502" s="407"/>
      <c r="BY1502" s="407"/>
      <c r="BZ1502" s="407"/>
      <c r="CA1502" s="407"/>
      <c r="CB1502" s="407"/>
      <c r="CC1502" s="407"/>
      <c r="CD1502" s="407"/>
      <c r="CE1502" s="407"/>
      <c r="CF1502" s="407"/>
    </row>
    <row r="1503" spans="1:84" s="627" customFormat="1" x14ac:dyDescent="0.3">
      <c r="A1503" s="407"/>
      <c r="B1503" s="401"/>
      <c r="C1503" s="330"/>
      <c r="D1503" s="209"/>
      <c r="E1503" s="209"/>
      <c r="F1503" s="209"/>
      <c r="G1503" s="209"/>
      <c r="H1503" s="209"/>
      <c r="I1503" s="209"/>
      <c r="AP1503" s="407"/>
      <c r="AQ1503" s="407"/>
      <c r="BK1503" s="407"/>
      <c r="BY1503" s="407"/>
      <c r="BZ1503" s="407"/>
      <c r="CA1503" s="407"/>
      <c r="CB1503" s="407"/>
      <c r="CC1503" s="407"/>
      <c r="CD1503" s="407"/>
      <c r="CE1503" s="407"/>
      <c r="CF1503" s="407"/>
    </row>
    <row r="1504" spans="1:84" s="627" customFormat="1" x14ac:dyDescent="0.3">
      <c r="A1504" s="407"/>
      <c r="B1504" s="401"/>
      <c r="C1504" s="330"/>
      <c r="D1504" s="209"/>
      <c r="E1504" s="209"/>
      <c r="F1504" s="209"/>
      <c r="G1504" s="209"/>
      <c r="H1504" s="209"/>
      <c r="I1504" s="209"/>
      <c r="AP1504" s="407"/>
      <c r="AQ1504" s="407"/>
      <c r="BK1504" s="407"/>
      <c r="BY1504" s="407"/>
      <c r="BZ1504" s="407"/>
      <c r="CA1504" s="407"/>
      <c r="CB1504" s="407"/>
      <c r="CC1504" s="407"/>
      <c r="CD1504" s="407"/>
      <c r="CE1504" s="407"/>
      <c r="CF1504" s="407"/>
    </row>
    <row r="1505" spans="1:84" s="627" customFormat="1" x14ac:dyDescent="0.3">
      <c r="A1505" s="407"/>
      <c r="B1505" s="401"/>
      <c r="C1505" s="330"/>
      <c r="D1505" s="209"/>
      <c r="E1505" s="209"/>
      <c r="F1505" s="209"/>
      <c r="G1505" s="209"/>
      <c r="H1505" s="209"/>
      <c r="I1505" s="209"/>
      <c r="AP1505" s="407"/>
      <c r="AQ1505" s="407"/>
      <c r="BK1505" s="407"/>
      <c r="BY1505" s="407"/>
      <c r="BZ1505" s="407"/>
      <c r="CA1505" s="407"/>
      <c r="CB1505" s="407"/>
      <c r="CC1505" s="407"/>
      <c r="CD1505" s="407"/>
      <c r="CE1505" s="407"/>
      <c r="CF1505" s="407"/>
    </row>
    <row r="1506" spans="1:84" s="627" customFormat="1" x14ac:dyDescent="0.3">
      <c r="A1506" s="407"/>
      <c r="B1506" s="401"/>
      <c r="C1506" s="330"/>
      <c r="D1506" s="209"/>
      <c r="E1506" s="209"/>
      <c r="F1506" s="209"/>
      <c r="G1506" s="209"/>
      <c r="H1506" s="209"/>
      <c r="I1506" s="209"/>
      <c r="AP1506" s="407"/>
      <c r="AQ1506" s="407"/>
      <c r="BK1506" s="407"/>
      <c r="BY1506" s="407"/>
      <c r="BZ1506" s="407"/>
      <c r="CA1506" s="407"/>
      <c r="CB1506" s="407"/>
      <c r="CC1506" s="407"/>
      <c r="CD1506" s="407"/>
      <c r="CE1506" s="407"/>
      <c r="CF1506" s="407"/>
    </row>
    <row r="1507" spans="1:84" s="627" customFormat="1" x14ac:dyDescent="0.3">
      <c r="A1507" s="407"/>
      <c r="B1507" s="401"/>
      <c r="C1507" s="330"/>
      <c r="D1507" s="209"/>
      <c r="E1507" s="209"/>
      <c r="F1507" s="209"/>
      <c r="G1507" s="209"/>
      <c r="H1507" s="209"/>
      <c r="I1507" s="209"/>
      <c r="AP1507" s="407"/>
      <c r="AQ1507" s="407"/>
      <c r="BK1507" s="407"/>
      <c r="BY1507" s="407"/>
      <c r="BZ1507" s="407"/>
      <c r="CA1507" s="407"/>
      <c r="CB1507" s="407"/>
      <c r="CC1507" s="407"/>
      <c r="CD1507" s="407"/>
      <c r="CE1507" s="407"/>
      <c r="CF1507" s="407"/>
    </row>
    <row r="1508" spans="1:84" s="627" customFormat="1" x14ac:dyDescent="0.3">
      <c r="A1508" s="407"/>
      <c r="B1508" s="401"/>
      <c r="C1508" s="330"/>
      <c r="D1508" s="209"/>
      <c r="E1508" s="209"/>
      <c r="F1508" s="209"/>
      <c r="G1508" s="209"/>
      <c r="H1508" s="209"/>
      <c r="I1508" s="209"/>
      <c r="AP1508" s="407"/>
      <c r="AQ1508" s="407"/>
      <c r="BK1508" s="407"/>
      <c r="BY1508" s="407"/>
      <c r="BZ1508" s="407"/>
      <c r="CA1508" s="407"/>
      <c r="CB1508" s="407"/>
      <c r="CC1508" s="407"/>
      <c r="CD1508" s="407"/>
      <c r="CE1508" s="407"/>
      <c r="CF1508" s="407"/>
    </row>
    <row r="1509" spans="1:84" s="627" customFormat="1" x14ac:dyDescent="0.3">
      <c r="A1509" s="407"/>
      <c r="B1509" s="401"/>
      <c r="C1509" s="330"/>
      <c r="D1509" s="209"/>
      <c r="E1509" s="209"/>
      <c r="F1509" s="209"/>
      <c r="G1509" s="209"/>
      <c r="H1509" s="209"/>
      <c r="I1509" s="209"/>
      <c r="AP1509" s="407"/>
      <c r="AQ1509" s="407"/>
      <c r="BK1509" s="407"/>
      <c r="BY1509" s="407"/>
      <c r="BZ1509" s="407"/>
      <c r="CA1509" s="407"/>
      <c r="CB1509" s="407"/>
      <c r="CC1509" s="407"/>
      <c r="CD1509" s="407"/>
      <c r="CE1509" s="407"/>
      <c r="CF1509" s="407"/>
    </row>
    <row r="1510" spans="1:84" s="627" customFormat="1" x14ac:dyDescent="0.3">
      <c r="A1510" s="407"/>
      <c r="B1510" s="401"/>
      <c r="C1510" s="330"/>
      <c r="D1510" s="209"/>
      <c r="E1510" s="209"/>
      <c r="F1510" s="209"/>
      <c r="G1510" s="209"/>
      <c r="H1510" s="209"/>
      <c r="I1510" s="209"/>
      <c r="AP1510" s="407"/>
      <c r="AQ1510" s="407"/>
      <c r="BK1510" s="407"/>
      <c r="BY1510" s="407"/>
      <c r="BZ1510" s="407"/>
      <c r="CA1510" s="407"/>
      <c r="CB1510" s="407"/>
      <c r="CC1510" s="407"/>
      <c r="CD1510" s="407"/>
      <c r="CE1510" s="407"/>
      <c r="CF1510" s="407"/>
    </row>
    <row r="1511" spans="1:84" s="627" customFormat="1" x14ac:dyDescent="0.3">
      <c r="A1511" s="407"/>
      <c r="B1511" s="401"/>
      <c r="C1511" s="330"/>
      <c r="D1511" s="209"/>
      <c r="E1511" s="209"/>
      <c r="F1511" s="209"/>
      <c r="G1511" s="209"/>
      <c r="H1511" s="209"/>
      <c r="I1511" s="209"/>
      <c r="AP1511" s="407"/>
      <c r="AQ1511" s="407"/>
      <c r="BK1511" s="407"/>
      <c r="BY1511" s="407"/>
      <c r="BZ1511" s="407"/>
      <c r="CA1511" s="407"/>
      <c r="CB1511" s="407"/>
      <c r="CC1511" s="407"/>
      <c r="CD1511" s="407"/>
      <c r="CE1511" s="407"/>
      <c r="CF1511" s="407"/>
    </row>
    <row r="1512" spans="1:84" s="627" customFormat="1" x14ac:dyDescent="0.3">
      <c r="A1512" s="407"/>
      <c r="B1512" s="401"/>
      <c r="C1512" s="330"/>
      <c r="D1512" s="209"/>
      <c r="E1512" s="209"/>
      <c r="F1512" s="209"/>
      <c r="G1512" s="209"/>
      <c r="H1512" s="209"/>
      <c r="I1512" s="209"/>
      <c r="AP1512" s="407"/>
      <c r="AQ1512" s="407"/>
      <c r="BK1512" s="407"/>
      <c r="BY1512" s="407"/>
      <c r="BZ1512" s="407"/>
      <c r="CA1512" s="407"/>
      <c r="CB1512" s="407"/>
      <c r="CC1512" s="407"/>
      <c r="CD1512" s="407"/>
      <c r="CE1512" s="407"/>
      <c r="CF1512" s="407"/>
    </row>
    <row r="1513" spans="1:84" s="627" customFormat="1" x14ac:dyDescent="0.3">
      <c r="A1513" s="407"/>
      <c r="B1513" s="401"/>
      <c r="C1513" s="330"/>
      <c r="D1513" s="209"/>
      <c r="E1513" s="209"/>
      <c r="F1513" s="209"/>
      <c r="G1513" s="209"/>
      <c r="H1513" s="209"/>
      <c r="I1513" s="209"/>
      <c r="AP1513" s="407"/>
      <c r="AQ1513" s="407"/>
      <c r="BK1513" s="407"/>
      <c r="BY1513" s="407"/>
      <c r="BZ1513" s="407"/>
      <c r="CA1513" s="407"/>
      <c r="CB1513" s="407"/>
      <c r="CC1513" s="407"/>
      <c r="CD1513" s="407"/>
      <c r="CE1513" s="407"/>
      <c r="CF1513" s="407"/>
    </row>
    <row r="1514" spans="1:84" s="627" customFormat="1" x14ac:dyDescent="0.3">
      <c r="A1514" s="407"/>
      <c r="B1514" s="401"/>
      <c r="C1514" s="330"/>
      <c r="D1514" s="209"/>
      <c r="E1514" s="209"/>
      <c r="F1514" s="209"/>
      <c r="G1514" s="209"/>
      <c r="H1514" s="209"/>
      <c r="I1514" s="209"/>
      <c r="AP1514" s="407"/>
      <c r="AQ1514" s="407"/>
      <c r="BK1514" s="407"/>
      <c r="BY1514" s="407"/>
      <c r="BZ1514" s="407"/>
      <c r="CA1514" s="407"/>
      <c r="CB1514" s="407"/>
      <c r="CC1514" s="407"/>
      <c r="CD1514" s="407"/>
      <c r="CE1514" s="407"/>
      <c r="CF1514" s="407"/>
    </row>
    <row r="1515" spans="1:84" s="627" customFormat="1" x14ac:dyDescent="0.3">
      <c r="A1515" s="407"/>
      <c r="B1515" s="401"/>
      <c r="C1515" s="330"/>
      <c r="D1515" s="209"/>
      <c r="E1515" s="209"/>
      <c r="F1515" s="209"/>
      <c r="G1515" s="209"/>
      <c r="H1515" s="209"/>
      <c r="I1515" s="209"/>
      <c r="AP1515" s="407"/>
      <c r="AQ1515" s="407"/>
      <c r="BK1515" s="407"/>
      <c r="BY1515" s="407"/>
      <c r="BZ1515" s="407"/>
      <c r="CA1515" s="407"/>
      <c r="CB1515" s="407"/>
      <c r="CC1515" s="407"/>
      <c r="CD1515" s="407"/>
      <c r="CE1515" s="407"/>
      <c r="CF1515" s="407"/>
    </row>
    <row r="1516" spans="1:84" s="627" customFormat="1" x14ac:dyDescent="0.3">
      <c r="A1516" s="407"/>
      <c r="B1516" s="401"/>
      <c r="C1516" s="330"/>
      <c r="D1516" s="209"/>
      <c r="E1516" s="209"/>
      <c r="F1516" s="209"/>
      <c r="G1516" s="209"/>
      <c r="H1516" s="209"/>
      <c r="I1516" s="209"/>
      <c r="AP1516" s="407"/>
      <c r="AQ1516" s="407"/>
      <c r="BK1516" s="407"/>
      <c r="BY1516" s="407"/>
      <c r="BZ1516" s="407"/>
      <c r="CA1516" s="407"/>
      <c r="CB1516" s="407"/>
      <c r="CC1516" s="407"/>
      <c r="CD1516" s="407"/>
      <c r="CE1516" s="407"/>
      <c r="CF1516" s="407"/>
    </row>
    <row r="1517" spans="1:84" s="627" customFormat="1" x14ac:dyDescent="0.3">
      <c r="A1517" s="407"/>
      <c r="B1517" s="401"/>
      <c r="C1517" s="330"/>
      <c r="D1517" s="209"/>
      <c r="E1517" s="209"/>
      <c r="F1517" s="209"/>
      <c r="G1517" s="209"/>
      <c r="H1517" s="209"/>
      <c r="I1517" s="209"/>
      <c r="AP1517" s="407"/>
      <c r="AQ1517" s="407"/>
      <c r="BK1517" s="407"/>
      <c r="BY1517" s="407"/>
      <c r="BZ1517" s="407"/>
      <c r="CA1517" s="407"/>
      <c r="CB1517" s="407"/>
      <c r="CC1517" s="407"/>
      <c r="CD1517" s="407"/>
      <c r="CE1517" s="407"/>
      <c r="CF1517" s="407"/>
    </row>
    <row r="1518" spans="1:84" s="627" customFormat="1" x14ac:dyDescent="0.3">
      <c r="A1518" s="407"/>
      <c r="B1518" s="401"/>
      <c r="C1518" s="330"/>
      <c r="D1518" s="209"/>
      <c r="E1518" s="209"/>
      <c r="F1518" s="209"/>
      <c r="G1518" s="209"/>
      <c r="H1518" s="209"/>
      <c r="I1518" s="209"/>
      <c r="AP1518" s="407"/>
      <c r="AQ1518" s="407"/>
      <c r="BK1518" s="407"/>
      <c r="BY1518" s="407"/>
      <c r="BZ1518" s="407"/>
      <c r="CA1518" s="407"/>
      <c r="CB1518" s="407"/>
      <c r="CC1518" s="407"/>
      <c r="CD1518" s="407"/>
      <c r="CE1518" s="407"/>
      <c r="CF1518" s="407"/>
    </row>
    <row r="1519" spans="1:84" s="627" customFormat="1" x14ac:dyDescent="0.3">
      <c r="A1519" s="407"/>
      <c r="B1519" s="401"/>
      <c r="C1519" s="330"/>
      <c r="D1519" s="209"/>
      <c r="E1519" s="209"/>
      <c r="F1519" s="209"/>
      <c r="G1519" s="209"/>
      <c r="H1519" s="209"/>
      <c r="I1519" s="209"/>
      <c r="AP1519" s="407"/>
      <c r="AQ1519" s="407"/>
      <c r="BK1519" s="407"/>
      <c r="BY1519" s="407"/>
      <c r="BZ1519" s="407"/>
      <c r="CA1519" s="407"/>
      <c r="CB1519" s="407"/>
      <c r="CC1519" s="407"/>
      <c r="CD1519" s="407"/>
      <c r="CE1519" s="407"/>
      <c r="CF1519" s="407"/>
    </row>
    <row r="1520" spans="1:84" s="627" customFormat="1" x14ac:dyDescent="0.3">
      <c r="A1520" s="407"/>
      <c r="B1520" s="401"/>
      <c r="C1520" s="330"/>
      <c r="D1520" s="209"/>
      <c r="E1520" s="209"/>
      <c r="F1520" s="209"/>
      <c r="G1520" s="209"/>
      <c r="H1520" s="209"/>
      <c r="I1520" s="209"/>
      <c r="AP1520" s="407"/>
      <c r="AQ1520" s="407"/>
      <c r="BK1520" s="407"/>
      <c r="BY1520" s="407"/>
      <c r="BZ1520" s="407"/>
      <c r="CA1520" s="407"/>
      <c r="CB1520" s="407"/>
      <c r="CC1520" s="407"/>
      <c r="CD1520" s="407"/>
      <c r="CE1520" s="407"/>
      <c r="CF1520" s="407"/>
    </row>
    <row r="1521" spans="1:84" s="627" customFormat="1" x14ac:dyDescent="0.3">
      <c r="A1521" s="407"/>
      <c r="B1521" s="401"/>
      <c r="C1521" s="330"/>
      <c r="D1521" s="209"/>
      <c r="E1521" s="209"/>
      <c r="F1521" s="209"/>
      <c r="G1521" s="209"/>
      <c r="H1521" s="209"/>
      <c r="I1521" s="209"/>
      <c r="AP1521" s="407"/>
      <c r="AQ1521" s="407"/>
      <c r="BK1521" s="407"/>
      <c r="BY1521" s="407"/>
      <c r="BZ1521" s="407"/>
      <c r="CA1521" s="407"/>
      <c r="CB1521" s="407"/>
      <c r="CC1521" s="407"/>
      <c r="CD1521" s="407"/>
      <c r="CE1521" s="407"/>
      <c r="CF1521" s="407"/>
    </row>
    <row r="1522" spans="1:84" s="627" customFormat="1" x14ac:dyDescent="0.3">
      <c r="A1522" s="407"/>
      <c r="B1522" s="401"/>
      <c r="C1522" s="330"/>
      <c r="D1522" s="209"/>
      <c r="E1522" s="209"/>
      <c r="F1522" s="209"/>
      <c r="G1522" s="209"/>
      <c r="H1522" s="209"/>
      <c r="I1522" s="209"/>
      <c r="AP1522" s="407"/>
      <c r="AQ1522" s="407"/>
      <c r="BK1522" s="407"/>
      <c r="BY1522" s="407"/>
      <c r="BZ1522" s="407"/>
      <c r="CA1522" s="407"/>
      <c r="CB1522" s="407"/>
      <c r="CC1522" s="407"/>
      <c r="CD1522" s="407"/>
      <c r="CE1522" s="407"/>
      <c r="CF1522" s="407"/>
    </row>
    <row r="1523" spans="1:84" s="627" customFormat="1" x14ac:dyDescent="0.3">
      <c r="A1523" s="407"/>
      <c r="B1523" s="401"/>
      <c r="C1523" s="330"/>
      <c r="D1523" s="209"/>
      <c r="E1523" s="209"/>
      <c r="F1523" s="209"/>
      <c r="G1523" s="209"/>
      <c r="H1523" s="209"/>
      <c r="I1523" s="209"/>
      <c r="AP1523" s="407"/>
      <c r="AQ1523" s="407"/>
      <c r="BK1523" s="407"/>
      <c r="BY1523" s="407"/>
      <c r="BZ1523" s="407"/>
      <c r="CA1523" s="407"/>
      <c r="CB1523" s="407"/>
      <c r="CC1523" s="407"/>
      <c r="CD1523" s="407"/>
      <c r="CE1523" s="407"/>
      <c r="CF1523" s="407"/>
    </row>
    <row r="1524" spans="1:84" s="627" customFormat="1" x14ac:dyDescent="0.3">
      <c r="A1524" s="407"/>
      <c r="B1524" s="401"/>
      <c r="C1524" s="330"/>
      <c r="D1524" s="209"/>
      <c r="E1524" s="209"/>
      <c r="F1524" s="209"/>
      <c r="G1524" s="209"/>
      <c r="H1524" s="209"/>
      <c r="I1524" s="209"/>
      <c r="AP1524" s="407"/>
      <c r="AQ1524" s="407"/>
      <c r="BK1524" s="407"/>
      <c r="BY1524" s="407"/>
      <c r="BZ1524" s="407"/>
      <c r="CA1524" s="407"/>
      <c r="CB1524" s="407"/>
      <c r="CC1524" s="407"/>
      <c r="CD1524" s="407"/>
      <c r="CE1524" s="407"/>
      <c r="CF1524" s="407"/>
    </row>
    <row r="1525" spans="1:84" s="627" customFormat="1" x14ac:dyDescent="0.3">
      <c r="A1525" s="407"/>
      <c r="B1525" s="401"/>
      <c r="C1525" s="330"/>
      <c r="D1525" s="209"/>
      <c r="E1525" s="209"/>
      <c r="F1525" s="209"/>
      <c r="G1525" s="209"/>
      <c r="H1525" s="209"/>
      <c r="I1525" s="209"/>
      <c r="AP1525" s="407"/>
      <c r="AQ1525" s="407"/>
      <c r="BK1525" s="407"/>
      <c r="BY1525" s="407"/>
      <c r="BZ1525" s="407"/>
      <c r="CA1525" s="407"/>
      <c r="CB1525" s="407"/>
      <c r="CC1525" s="407"/>
      <c r="CD1525" s="407"/>
      <c r="CE1525" s="407"/>
      <c r="CF1525" s="407"/>
    </row>
    <row r="1526" spans="1:84" s="627" customFormat="1" x14ac:dyDescent="0.3">
      <c r="A1526" s="407"/>
      <c r="B1526" s="401"/>
      <c r="C1526" s="330"/>
      <c r="D1526" s="209"/>
      <c r="E1526" s="209"/>
      <c r="F1526" s="209"/>
      <c r="G1526" s="209"/>
      <c r="H1526" s="209"/>
      <c r="I1526" s="209"/>
      <c r="AP1526" s="407"/>
      <c r="AQ1526" s="407"/>
      <c r="BK1526" s="407"/>
      <c r="BY1526" s="407"/>
      <c r="BZ1526" s="407"/>
      <c r="CA1526" s="407"/>
      <c r="CB1526" s="407"/>
      <c r="CC1526" s="407"/>
      <c r="CD1526" s="407"/>
      <c r="CE1526" s="407"/>
      <c r="CF1526" s="407"/>
    </row>
    <row r="1527" spans="1:84" s="627" customFormat="1" x14ac:dyDescent="0.3">
      <c r="A1527" s="407"/>
      <c r="B1527" s="401"/>
      <c r="C1527" s="330"/>
      <c r="D1527" s="209"/>
      <c r="E1527" s="209"/>
      <c r="F1527" s="209"/>
      <c r="G1527" s="209"/>
      <c r="H1527" s="209"/>
      <c r="I1527" s="209"/>
      <c r="AP1527" s="407"/>
      <c r="AQ1527" s="407"/>
      <c r="BK1527" s="407"/>
      <c r="BY1527" s="407"/>
      <c r="BZ1527" s="407"/>
      <c r="CA1527" s="407"/>
      <c r="CB1527" s="407"/>
      <c r="CC1527" s="407"/>
      <c r="CD1527" s="407"/>
      <c r="CE1527" s="407"/>
      <c r="CF1527" s="407"/>
    </row>
    <row r="1528" spans="1:84" s="627" customFormat="1" x14ac:dyDescent="0.3">
      <c r="A1528" s="407"/>
      <c r="B1528" s="401"/>
      <c r="C1528" s="330"/>
      <c r="D1528" s="209"/>
      <c r="E1528" s="209"/>
      <c r="F1528" s="209"/>
      <c r="G1528" s="209"/>
      <c r="H1528" s="209"/>
      <c r="I1528" s="209"/>
      <c r="AP1528" s="407"/>
      <c r="AQ1528" s="407"/>
      <c r="BK1528" s="407"/>
      <c r="BY1528" s="407"/>
      <c r="BZ1528" s="407"/>
      <c r="CA1528" s="407"/>
      <c r="CB1528" s="407"/>
      <c r="CC1528" s="407"/>
      <c r="CD1528" s="407"/>
      <c r="CE1528" s="407"/>
      <c r="CF1528" s="407"/>
    </row>
    <row r="1529" spans="1:84" s="627" customFormat="1" x14ac:dyDescent="0.3">
      <c r="A1529" s="407"/>
      <c r="B1529" s="401"/>
      <c r="C1529" s="330"/>
      <c r="D1529" s="209"/>
      <c r="E1529" s="209"/>
      <c r="F1529" s="209"/>
      <c r="G1529" s="209"/>
      <c r="H1529" s="209"/>
      <c r="I1529" s="209"/>
      <c r="AP1529" s="407"/>
      <c r="AQ1529" s="407"/>
      <c r="BK1529" s="407"/>
      <c r="BY1529" s="407"/>
      <c r="BZ1529" s="407"/>
      <c r="CA1529" s="407"/>
      <c r="CB1529" s="407"/>
      <c r="CC1529" s="407"/>
      <c r="CD1529" s="407"/>
      <c r="CE1529" s="407"/>
      <c r="CF1529" s="407"/>
    </row>
    <row r="1530" spans="1:84" s="627" customFormat="1" x14ac:dyDescent="0.3">
      <c r="A1530" s="407"/>
      <c r="B1530" s="401"/>
      <c r="C1530" s="330"/>
      <c r="D1530" s="209"/>
      <c r="E1530" s="209"/>
      <c r="F1530" s="209"/>
      <c r="G1530" s="209"/>
      <c r="H1530" s="209"/>
      <c r="I1530" s="209"/>
      <c r="AP1530" s="407"/>
      <c r="AQ1530" s="407"/>
      <c r="BK1530" s="407"/>
      <c r="BY1530" s="407"/>
      <c r="BZ1530" s="407"/>
      <c r="CA1530" s="407"/>
      <c r="CB1530" s="407"/>
      <c r="CC1530" s="407"/>
      <c r="CD1530" s="407"/>
      <c r="CE1530" s="407"/>
      <c r="CF1530" s="407"/>
    </row>
    <row r="1531" spans="1:84" s="627" customFormat="1" x14ac:dyDescent="0.3">
      <c r="A1531" s="407"/>
      <c r="B1531" s="401"/>
      <c r="C1531" s="330"/>
      <c r="D1531" s="209"/>
      <c r="E1531" s="209"/>
      <c r="F1531" s="209"/>
      <c r="G1531" s="209"/>
      <c r="H1531" s="209"/>
      <c r="I1531" s="209"/>
      <c r="AP1531" s="407"/>
      <c r="AQ1531" s="407"/>
      <c r="BK1531" s="407"/>
      <c r="BY1531" s="407"/>
      <c r="BZ1531" s="407"/>
      <c r="CA1531" s="407"/>
      <c r="CB1531" s="407"/>
      <c r="CC1531" s="407"/>
      <c r="CD1531" s="407"/>
      <c r="CE1531" s="407"/>
      <c r="CF1531" s="407"/>
    </row>
    <row r="1532" spans="1:84" s="627" customFormat="1" x14ac:dyDescent="0.3">
      <c r="A1532" s="407"/>
      <c r="B1532" s="401"/>
      <c r="C1532" s="330"/>
      <c r="D1532" s="209"/>
      <c r="E1532" s="209"/>
      <c r="F1532" s="209"/>
      <c r="G1532" s="209"/>
      <c r="H1532" s="209"/>
      <c r="I1532" s="209"/>
      <c r="AP1532" s="407"/>
      <c r="AQ1532" s="407"/>
      <c r="BK1532" s="407"/>
      <c r="BY1532" s="407"/>
      <c r="BZ1532" s="407"/>
      <c r="CA1532" s="407"/>
      <c r="CB1532" s="407"/>
      <c r="CC1532" s="407"/>
      <c r="CD1532" s="407"/>
      <c r="CE1532" s="407"/>
      <c r="CF1532" s="407"/>
    </row>
    <row r="1533" spans="1:84" s="627" customFormat="1" x14ac:dyDescent="0.3">
      <c r="A1533" s="407"/>
      <c r="B1533" s="401"/>
      <c r="C1533" s="330"/>
      <c r="D1533" s="209"/>
      <c r="E1533" s="209"/>
      <c r="F1533" s="209"/>
      <c r="G1533" s="209"/>
      <c r="H1533" s="209"/>
      <c r="I1533" s="209"/>
      <c r="AP1533" s="407"/>
      <c r="AQ1533" s="407"/>
      <c r="BK1533" s="407"/>
      <c r="BY1533" s="407"/>
      <c r="BZ1533" s="407"/>
      <c r="CA1533" s="407"/>
      <c r="CB1533" s="407"/>
      <c r="CC1533" s="407"/>
      <c r="CD1533" s="407"/>
      <c r="CE1533" s="407"/>
      <c r="CF1533" s="407"/>
    </row>
    <row r="1534" spans="1:84" s="627" customFormat="1" x14ac:dyDescent="0.3">
      <c r="A1534" s="407"/>
      <c r="B1534" s="401"/>
      <c r="C1534" s="330"/>
      <c r="D1534" s="209"/>
      <c r="E1534" s="209"/>
      <c r="F1534" s="209"/>
      <c r="G1534" s="209"/>
      <c r="H1534" s="209"/>
      <c r="I1534" s="209"/>
      <c r="AP1534" s="407"/>
      <c r="AQ1534" s="407"/>
      <c r="BK1534" s="407"/>
      <c r="BY1534" s="407"/>
      <c r="BZ1534" s="407"/>
      <c r="CA1534" s="407"/>
      <c r="CB1534" s="407"/>
      <c r="CC1534" s="407"/>
      <c r="CD1534" s="407"/>
      <c r="CE1534" s="407"/>
      <c r="CF1534" s="407"/>
    </row>
    <row r="1535" spans="1:84" s="627" customFormat="1" x14ac:dyDescent="0.3">
      <c r="A1535" s="407"/>
      <c r="B1535" s="401"/>
      <c r="C1535" s="330"/>
      <c r="D1535" s="209"/>
      <c r="E1535" s="209"/>
      <c r="F1535" s="209"/>
      <c r="G1535" s="209"/>
      <c r="H1535" s="209"/>
      <c r="I1535" s="209"/>
      <c r="AP1535" s="407"/>
      <c r="AQ1535" s="407"/>
      <c r="BK1535" s="407"/>
      <c r="BY1535" s="407"/>
      <c r="BZ1535" s="407"/>
      <c r="CA1535" s="407"/>
      <c r="CB1535" s="407"/>
      <c r="CC1535" s="407"/>
      <c r="CD1535" s="407"/>
      <c r="CE1535" s="407"/>
      <c r="CF1535" s="407"/>
    </row>
    <row r="1536" spans="1:84" s="627" customFormat="1" x14ac:dyDescent="0.3">
      <c r="A1536" s="407"/>
      <c r="B1536" s="401"/>
      <c r="C1536" s="330"/>
      <c r="D1536" s="209"/>
      <c r="E1536" s="209"/>
      <c r="F1536" s="209"/>
      <c r="G1536" s="209"/>
      <c r="H1536" s="209"/>
      <c r="I1536" s="209"/>
      <c r="AP1536" s="407"/>
      <c r="AQ1536" s="407"/>
      <c r="BK1536" s="407"/>
      <c r="BY1536" s="407"/>
      <c r="BZ1536" s="407"/>
      <c r="CA1536" s="407"/>
      <c r="CB1536" s="407"/>
      <c r="CC1536" s="407"/>
      <c r="CD1536" s="407"/>
      <c r="CE1536" s="407"/>
      <c r="CF1536" s="407"/>
    </row>
    <row r="1537" spans="1:84" s="627" customFormat="1" x14ac:dyDescent="0.3">
      <c r="A1537" s="407"/>
      <c r="B1537" s="401"/>
      <c r="C1537" s="330"/>
      <c r="D1537" s="209"/>
      <c r="E1537" s="209"/>
      <c r="F1537" s="209"/>
      <c r="G1537" s="209"/>
      <c r="H1537" s="209"/>
      <c r="I1537" s="209"/>
      <c r="AP1537" s="407"/>
      <c r="AQ1537" s="407"/>
      <c r="BK1537" s="407"/>
      <c r="BY1537" s="407"/>
      <c r="BZ1537" s="407"/>
      <c r="CA1537" s="407"/>
      <c r="CB1537" s="407"/>
      <c r="CC1537" s="407"/>
      <c r="CD1537" s="407"/>
      <c r="CE1537" s="407"/>
      <c r="CF1537" s="407"/>
    </row>
    <row r="1538" spans="1:84" s="627" customFormat="1" x14ac:dyDescent="0.3">
      <c r="A1538" s="407"/>
      <c r="B1538" s="401"/>
      <c r="C1538" s="330"/>
      <c r="D1538" s="209"/>
      <c r="E1538" s="209"/>
      <c r="F1538" s="209"/>
      <c r="G1538" s="209"/>
      <c r="H1538" s="209"/>
      <c r="I1538" s="209"/>
      <c r="AP1538" s="407"/>
      <c r="AQ1538" s="407"/>
      <c r="BK1538" s="407"/>
      <c r="BY1538" s="407"/>
      <c r="BZ1538" s="407"/>
      <c r="CA1538" s="407"/>
      <c r="CB1538" s="407"/>
      <c r="CC1538" s="407"/>
      <c r="CD1538" s="407"/>
      <c r="CE1538" s="407"/>
      <c r="CF1538" s="407"/>
    </row>
    <row r="1539" spans="1:84" s="627" customFormat="1" x14ac:dyDescent="0.3">
      <c r="A1539" s="407"/>
      <c r="B1539" s="401"/>
      <c r="C1539" s="330"/>
      <c r="D1539" s="209"/>
      <c r="E1539" s="209"/>
      <c r="F1539" s="209"/>
      <c r="G1539" s="209"/>
      <c r="H1539" s="209"/>
      <c r="I1539" s="209"/>
      <c r="AP1539" s="407"/>
      <c r="AQ1539" s="407"/>
      <c r="BK1539" s="407"/>
      <c r="BY1539" s="407"/>
      <c r="BZ1539" s="407"/>
      <c r="CA1539" s="407"/>
      <c r="CB1539" s="407"/>
      <c r="CC1539" s="407"/>
      <c r="CD1539" s="407"/>
      <c r="CE1539" s="407"/>
      <c r="CF1539" s="407"/>
    </row>
    <row r="1540" spans="1:84" s="627" customFormat="1" x14ac:dyDescent="0.3">
      <c r="A1540" s="407"/>
      <c r="B1540" s="401"/>
      <c r="C1540" s="330"/>
      <c r="D1540" s="209"/>
      <c r="E1540" s="209"/>
      <c r="F1540" s="209"/>
      <c r="G1540" s="209"/>
      <c r="H1540" s="209"/>
      <c r="I1540" s="209"/>
      <c r="AP1540" s="407"/>
      <c r="AQ1540" s="407"/>
      <c r="BK1540" s="407"/>
      <c r="BY1540" s="407"/>
      <c r="BZ1540" s="407"/>
      <c r="CA1540" s="407"/>
      <c r="CB1540" s="407"/>
      <c r="CC1540" s="407"/>
      <c r="CD1540" s="407"/>
      <c r="CE1540" s="407"/>
      <c r="CF1540" s="407"/>
    </row>
    <row r="1541" spans="1:84" s="627" customFormat="1" x14ac:dyDescent="0.3">
      <c r="A1541" s="407"/>
      <c r="B1541" s="401"/>
      <c r="C1541" s="330"/>
      <c r="D1541" s="209"/>
      <c r="E1541" s="209"/>
      <c r="F1541" s="209"/>
      <c r="G1541" s="209"/>
      <c r="H1541" s="209"/>
      <c r="I1541" s="209"/>
      <c r="AP1541" s="407"/>
      <c r="AQ1541" s="407"/>
      <c r="BK1541" s="407"/>
      <c r="BY1541" s="407"/>
      <c r="BZ1541" s="407"/>
      <c r="CA1541" s="407"/>
      <c r="CB1541" s="407"/>
      <c r="CC1541" s="407"/>
      <c r="CD1541" s="407"/>
      <c r="CE1541" s="407"/>
      <c r="CF1541" s="407"/>
    </row>
    <row r="1542" spans="1:84" s="627" customFormat="1" x14ac:dyDescent="0.3">
      <c r="A1542" s="407"/>
      <c r="B1542" s="401"/>
      <c r="C1542" s="330"/>
      <c r="D1542" s="209"/>
      <c r="E1542" s="209"/>
      <c r="F1542" s="209"/>
      <c r="G1542" s="209"/>
      <c r="H1542" s="209"/>
      <c r="I1542" s="209"/>
      <c r="AP1542" s="407"/>
      <c r="AQ1542" s="407"/>
      <c r="BK1542" s="407"/>
      <c r="BY1542" s="407"/>
      <c r="BZ1542" s="407"/>
      <c r="CA1542" s="407"/>
      <c r="CB1542" s="407"/>
      <c r="CC1542" s="407"/>
      <c r="CD1542" s="407"/>
      <c r="CE1542" s="407"/>
      <c r="CF1542" s="407"/>
    </row>
    <row r="1543" spans="1:84" s="627" customFormat="1" x14ac:dyDescent="0.3">
      <c r="A1543" s="407"/>
      <c r="B1543" s="401"/>
      <c r="C1543" s="330"/>
      <c r="D1543" s="209"/>
      <c r="E1543" s="209"/>
      <c r="F1543" s="209"/>
      <c r="G1543" s="209"/>
      <c r="H1543" s="209"/>
      <c r="I1543" s="209"/>
      <c r="AP1543" s="407"/>
      <c r="AQ1543" s="407"/>
      <c r="BK1543" s="407"/>
      <c r="BY1543" s="407"/>
      <c r="BZ1543" s="407"/>
      <c r="CA1543" s="407"/>
      <c r="CB1543" s="407"/>
      <c r="CC1543" s="407"/>
      <c r="CD1543" s="407"/>
      <c r="CE1543" s="407"/>
      <c r="CF1543" s="407"/>
    </row>
    <row r="1544" spans="1:84" s="627" customFormat="1" x14ac:dyDescent="0.3">
      <c r="A1544" s="407"/>
      <c r="B1544" s="401"/>
      <c r="C1544" s="330"/>
      <c r="D1544" s="209"/>
      <c r="E1544" s="209"/>
      <c r="F1544" s="209"/>
      <c r="G1544" s="209"/>
      <c r="H1544" s="209"/>
      <c r="I1544" s="209"/>
      <c r="AP1544" s="407"/>
      <c r="AQ1544" s="407"/>
      <c r="BK1544" s="407"/>
      <c r="BY1544" s="407"/>
      <c r="BZ1544" s="407"/>
      <c r="CA1544" s="407"/>
      <c r="CB1544" s="407"/>
      <c r="CC1544" s="407"/>
      <c r="CD1544" s="407"/>
      <c r="CE1544" s="407"/>
      <c r="CF1544" s="407"/>
    </row>
    <row r="1545" spans="1:84" s="627" customFormat="1" x14ac:dyDescent="0.3">
      <c r="A1545" s="407"/>
      <c r="B1545" s="401"/>
      <c r="C1545" s="330"/>
      <c r="D1545" s="209"/>
      <c r="E1545" s="209"/>
      <c r="F1545" s="209"/>
      <c r="G1545" s="209"/>
      <c r="H1545" s="209"/>
      <c r="I1545" s="209"/>
      <c r="AP1545" s="407"/>
      <c r="AQ1545" s="407"/>
      <c r="BK1545" s="407"/>
      <c r="BY1545" s="407"/>
      <c r="BZ1545" s="407"/>
      <c r="CA1545" s="407"/>
      <c r="CB1545" s="407"/>
      <c r="CC1545" s="407"/>
      <c r="CD1545" s="407"/>
      <c r="CE1545" s="407"/>
      <c r="CF1545" s="407"/>
    </row>
    <row r="1546" spans="1:84" s="627" customFormat="1" x14ac:dyDescent="0.3">
      <c r="A1546" s="407"/>
      <c r="B1546" s="401"/>
      <c r="C1546" s="330"/>
      <c r="D1546" s="209"/>
      <c r="E1546" s="209"/>
      <c r="F1546" s="209"/>
      <c r="G1546" s="209"/>
      <c r="H1546" s="209"/>
      <c r="I1546" s="209"/>
      <c r="AP1546" s="407"/>
      <c r="AQ1546" s="407"/>
      <c r="BK1546" s="407"/>
      <c r="BY1546" s="407"/>
      <c r="BZ1546" s="407"/>
      <c r="CA1546" s="407"/>
      <c r="CB1546" s="407"/>
      <c r="CC1546" s="407"/>
      <c r="CD1546" s="407"/>
      <c r="CE1546" s="407"/>
      <c r="CF1546" s="407"/>
    </row>
    <row r="1547" spans="1:84" s="627" customFormat="1" x14ac:dyDescent="0.3">
      <c r="A1547" s="407"/>
      <c r="B1547" s="401"/>
      <c r="C1547" s="330"/>
      <c r="D1547" s="209"/>
      <c r="E1547" s="209"/>
      <c r="F1547" s="209"/>
      <c r="G1547" s="209"/>
      <c r="H1547" s="209"/>
      <c r="I1547" s="209"/>
      <c r="AP1547" s="407"/>
      <c r="AQ1547" s="407"/>
      <c r="BK1547" s="407"/>
      <c r="BY1547" s="407"/>
      <c r="BZ1547" s="407"/>
      <c r="CA1547" s="407"/>
      <c r="CB1547" s="407"/>
      <c r="CC1547" s="407"/>
      <c r="CD1547" s="407"/>
      <c r="CE1547" s="407"/>
      <c r="CF1547" s="407"/>
    </row>
    <row r="1548" spans="1:84" s="627" customFormat="1" x14ac:dyDescent="0.3">
      <c r="A1548" s="407"/>
      <c r="B1548" s="401"/>
      <c r="C1548" s="330"/>
      <c r="D1548" s="209"/>
      <c r="E1548" s="209"/>
      <c r="F1548" s="209"/>
      <c r="G1548" s="209"/>
      <c r="H1548" s="209"/>
      <c r="I1548" s="209"/>
      <c r="AP1548" s="407"/>
      <c r="AQ1548" s="407"/>
      <c r="BK1548" s="407"/>
      <c r="BY1548" s="407"/>
      <c r="BZ1548" s="407"/>
      <c r="CA1548" s="407"/>
      <c r="CB1548" s="407"/>
      <c r="CC1548" s="407"/>
      <c r="CD1548" s="407"/>
      <c r="CE1548" s="407"/>
      <c r="CF1548" s="407"/>
    </row>
    <row r="1549" spans="1:84" s="627" customFormat="1" x14ac:dyDescent="0.3">
      <c r="A1549" s="407"/>
      <c r="B1549" s="401"/>
      <c r="C1549" s="330"/>
      <c r="D1549" s="209"/>
      <c r="E1549" s="209"/>
      <c r="F1549" s="209"/>
      <c r="G1549" s="209"/>
      <c r="H1549" s="209"/>
      <c r="I1549" s="209"/>
      <c r="AP1549" s="407"/>
      <c r="AQ1549" s="407"/>
      <c r="BK1549" s="407"/>
      <c r="BY1549" s="407"/>
      <c r="BZ1549" s="407"/>
      <c r="CA1549" s="407"/>
      <c r="CB1549" s="407"/>
      <c r="CC1549" s="407"/>
      <c r="CD1549" s="407"/>
      <c r="CE1549" s="407"/>
      <c r="CF1549" s="407"/>
    </row>
    <row r="1550" spans="1:84" s="627" customFormat="1" x14ac:dyDescent="0.3">
      <c r="A1550" s="407"/>
      <c r="B1550" s="401"/>
      <c r="C1550" s="330"/>
      <c r="D1550" s="209"/>
      <c r="E1550" s="209"/>
      <c r="F1550" s="209"/>
      <c r="G1550" s="209"/>
      <c r="H1550" s="209"/>
      <c r="I1550" s="209"/>
      <c r="AP1550" s="407"/>
      <c r="AQ1550" s="407"/>
      <c r="BK1550" s="407"/>
      <c r="BY1550" s="407"/>
      <c r="BZ1550" s="407"/>
      <c r="CA1550" s="407"/>
      <c r="CB1550" s="407"/>
      <c r="CC1550" s="407"/>
      <c r="CD1550" s="407"/>
      <c r="CE1550" s="407"/>
      <c r="CF1550" s="407"/>
    </row>
    <row r="1551" spans="1:84" s="627" customFormat="1" x14ac:dyDescent="0.3">
      <c r="A1551" s="407"/>
      <c r="B1551" s="401"/>
      <c r="C1551" s="330"/>
      <c r="D1551" s="209"/>
      <c r="E1551" s="209"/>
      <c r="F1551" s="209"/>
      <c r="G1551" s="209"/>
      <c r="H1551" s="209"/>
      <c r="I1551" s="209"/>
      <c r="AP1551" s="407"/>
      <c r="AQ1551" s="407"/>
      <c r="BK1551" s="407"/>
      <c r="BY1551" s="407"/>
      <c r="BZ1551" s="407"/>
      <c r="CA1551" s="407"/>
      <c r="CB1551" s="407"/>
      <c r="CC1551" s="407"/>
      <c r="CD1551" s="407"/>
      <c r="CE1551" s="407"/>
      <c r="CF1551" s="407"/>
    </row>
    <row r="1552" spans="1:84" s="627" customFormat="1" x14ac:dyDescent="0.3">
      <c r="A1552" s="407"/>
      <c r="B1552" s="401"/>
      <c r="C1552" s="330"/>
      <c r="D1552" s="209"/>
      <c r="E1552" s="209"/>
      <c r="F1552" s="209"/>
      <c r="G1552" s="209"/>
      <c r="H1552" s="209"/>
      <c r="I1552" s="209"/>
      <c r="AP1552" s="407"/>
      <c r="AQ1552" s="407"/>
      <c r="BK1552" s="407"/>
      <c r="BY1552" s="407"/>
      <c r="BZ1552" s="407"/>
      <c r="CA1552" s="407"/>
      <c r="CB1552" s="407"/>
      <c r="CC1552" s="407"/>
      <c r="CD1552" s="407"/>
      <c r="CE1552" s="407"/>
      <c r="CF1552" s="407"/>
    </row>
    <row r="1553" spans="1:84" s="627" customFormat="1" x14ac:dyDescent="0.3">
      <c r="A1553" s="407"/>
      <c r="B1553" s="401"/>
      <c r="C1553" s="330"/>
      <c r="D1553" s="209"/>
      <c r="E1553" s="209"/>
      <c r="F1553" s="209"/>
      <c r="G1553" s="209"/>
      <c r="H1553" s="209"/>
      <c r="I1553" s="209"/>
      <c r="AP1553" s="407"/>
      <c r="AQ1553" s="407"/>
      <c r="BK1553" s="407"/>
      <c r="BY1553" s="407"/>
      <c r="BZ1553" s="407"/>
      <c r="CA1553" s="407"/>
      <c r="CB1553" s="407"/>
      <c r="CC1553" s="407"/>
      <c r="CD1553" s="407"/>
      <c r="CE1553" s="407"/>
      <c r="CF1553" s="407"/>
    </row>
    <row r="1554" spans="1:84" s="627" customFormat="1" x14ac:dyDescent="0.3">
      <c r="A1554" s="407"/>
      <c r="B1554" s="401"/>
      <c r="C1554" s="330"/>
      <c r="D1554" s="209"/>
      <c r="E1554" s="209"/>
      <c r="F1554" s="209"/>
      <c r="G1554" s="209"/>
      <c r="H1554" s="209"/>
      <c r="I1554" s="209"/>
      <c r="AP1554" s="407"/>
      <c r="AQ1554" s="407"/>
      <c r="BK1554" s="407"/>
      <c r="BY1554" s="407"/>
      <c r="BZ1554" s="407"/>
      <c r="CA1554" s="407"/>
      <c r="CB1554" s="407"/>
      <c r="CC1554" s="407"/>
      <c r="CD1554" s="407"/>
      <c r="CE1554" s="407"/>
      <c r="CF1554" s="407"/>
    </row>
    <row r="1555" spans="1:84" s="627" customFormat="1" x14ac:dyDescent="0.3">
      <c r="A1555" s="407"/>
      <c r="B1555" s="401"/>
      <c r="C1555" s="330"/>
      <c r="D1555" s="209"/>
      <c r="E1555" s="209"/>
      <c r="F1555" s="209"/>
      <c r="G1555" s="209"/>
      <c r="H1555" s="209"/>
      <c r="I1555" s="209"/>
      <c r="AP1555" s="407"/>
      <c r="AQ1555" s="407"/>
      <c r="BK1555" s="407"/>
      <c r="BY1555" s="407"/>
      <c r="BZ1555" s="407"/>
      <c r="CA1555" s="407"/>
      <c r="CB1555" s="407"/>
      <c r="CC1555" s="407"/>
      <c r="CD1555" s="407"/>
      <c r="CE1555" s="407"/>
      <c r="CF1555" s="407"/>
    </row>
    <row r="1556" spans="1:84" s="627" customFormat="1" x14ac:dyDescent="0.3">
      <c r="A1556" s="407"/>
      <c r="B1556" s="401"/>
      <c r="C1556" s="330"/>
      <c r="D1556" s="209"/>
      <c r="E1556" s="209"/>
      <c r="F1556" s="209"/>
      <c r="G1556" s="209"/>
      <c r="H1556" s="209"/>
      <c r="I1556" s="209"/>
      <c r="AP1556" s="407"/>
      <c r="AQ1556" s="407"/>
      <c r="BK1556" s="407"/>
      <c r="BY1556" s="407"/>
      <c r="BZ1556" s="407"/>
      <c r="CA1556" s="407"/>
      <c r="CB1556" s="407"/>
      <c r="CC1556" s="407"/>
      <c r="CD1556" s="407"/>
      <c r="CE1556" s="407"/>
      <c r="CF1556" s="407"/>
    </row>
    <row r="1557" spans="1:84" s="627" customFormat="1" x14ac:dyDescent="0.3">
      <c r="A1557" s="407"/>
      <c r="B1557" s="401"/>
      <c r="C1557" s="330"/>
      <c r="D1557" s="209"/>
      <c r="E1557" s="209"/>
      <c r="F1557" s="209"/>
      <c r="G1557" s="209"/>
      <c r="H1557" s="209"/>
      <c r="I1557" s="209"/>
      <c r="AP1557" s="407"/>
      <c r="AQ1557" s="407"/>
      <c r="BK1557" s="407"/>
      <c r="BY1557" s="407"/>
      <c r="BZ1557" s="407"/>
      <c r="CA1557" s="407"/>
      <c r="CB1557" s="407"/>
      <c r="CC1557" s="407"/>
      <c r="CD1557" s="407"/>
      <c r="CE1557" s="407"/>
      <c r="CF1557" s="407"/>
    </row>
    <row r="1558" spans="1:84" s="627" customFormat="1" x14ac:dyDescent="0.3">
      <c r="A1558" s="407"/>
      <c r="B1558" s="401"/>
      <c r="C1558" s="330"/>
      <c r="D1558" s="209"/>
      <c r="E1558" s="209"/>
      <c r="F1558" s="209"/>
      <c r="G1558" s="209"/>
      <c r="H1558" s="209"/>
      <c r="I1558" s="209"/>
      <c r="AP1558" s="407"/>
      <c r="AQ1558" s="407"/>
      <c r="BK1558" s="407"/>
      <c r="BY1558" s="407"/>
      <c r="BZ1558" s="407"/>
      <c r="CA1558" s="407"/>
      <c r="CB1558" s="407"/>
      <c r="CC1558" s="407"/>
      <c r="CD1558" s="407"/>
      <c r="CE1558" s="407"/>
      <c r="CF1558" s="407"/>
    </row>
    <row r="1559" spans="1:84" s="627" customFormat="1" x14ac:dyDescent="0.3">
      <c r="A1559" s="407"/>
      <c r="B1559" s="401"/>
      <c r="C1559" s="330"/>
      <c r="D1559" s="209"/>
      <c r="E1559" s="209"/>
      <c r="F1559" s="209"/>
      <c r="G1559" s="209"/>
      <c r="H1559" s="209"/>
      <c r="I1559" s="209"/>
      <c r="AP1559" s="407"/>
      <c r="AQ1559" s="407"/>
      <c r="BK1559" s="407"/>
      <c r="BY1559" s="407"/>
      <c r="BZ1559" s="407"/>
      <c r="CA1559" s="407"/>
      <c r="CB1559" s="407"/>
      <c r="CC1559" s="407"/>
      <c r="CD1559" s="407"/>
      <c r="CE1559" s="407"/>
      <c r="CF1559" s="407"/>
    </row>
    <row r="1560" spans="1:84" s="627" customFormat="1" x14ac:dyDescent="0.3">
      <c r="A1560" s="407"/>
      <c r="B1560" s="401"/>
      <c r="C1560" s="330"/>
      <c r="D1560" s="209"/>
      <c r="E1560" s="209"/>
      <c r="F1560" s="209"/>
      <c r="G1560" s="209"/>
      <c r="H1560" s="209"/>
      <c r="I1560" s="209"/>
      <c r="AP1560" s="407"/>
      <c r="AQ1560" s="407"/>
      <c r="BK1560" s="407"/>
      <c r="BY1560" s="407"/>
      <c r="BZ1560" s="407"/>
      <c r="CA1560" s="407"/>
      <c r="CB1560" s="407"/>
      <c r="CC1560" s="407"/>
      <c r="CD1560" s="407"/>
      <c r="CE1560" s="407"/>
      <c r="CF1560" s="407"/>
    </row>
    <row r="1561" spans="1:84" s="627" customFormat="1" x14ac:dyDescent="0.3">
      <c r="A1561" s="407"/>
      <c r="B1561" s="401"/>
      <c r="C1561" s="330"/>
      <c r="D1561" s="209"/>
      <c r="E1561" s="209"/>
      <c r="F1561" s="209"/>
      <c r="G1561" s="209"/>
      <c r="H1561" s="209"/>
      <c r="I1561" s="209"/>
      <c r="AP1561" s="407"/>
      <c r="AQ1561" s="407"/>
      <c r="BK1561" s="407"/>
      <c r="BY1561" s="407"/>
      <c r="BZ1561" s="407"/>
      <c r="CA1561" s="407"/>
      <c r="CB1561" s="407"/>
      <c r="CC1561" s="407"/>
      <c r="CD1561" s="407"/>
      <c r="CE1561" s="407"/>
      <c r="CF1561" s="407"/>
    </row>
    <row r="1562" spans="1:84" s="627" customFormat="1" x14ac:dyDescent="0.3">
      <c r="A1562" s="407"/>
      <c r="B1562" s="401"/>
      <c r="C1562" s="330"/>
      <c r="D1562" s="209"/>
      <c r="E1562" s="209"/>
      <c r="F1562" s="209"/>
      <c r="G1562" s="209"/>
      <c r="H1562" s="209"/>
      <c r="I1562" s="209"/>
      <c r="AP1562" s="407"/>
      <c r="AQ1562" s="407"/>
      <c r="BK1562" s="407"/>
      <c r="BY1562" s="407"/>
      <c r="BZ1562" s="407"/>
      <c r="CA1562" s="407"/>
      <c r="CB1562" s="407"/>
      <c r="CC1562" s="407"/>
      <c r="CD1562" s="407"/>
      <c r="CE1562" s="407"/>
      <c r="CF1562" s="407"/>
    </row>
    <row r="1563" spans="1:84" s="627" customFormat="1" x14ac:dyDescent="0.3">
      <c r="A1563" s="407"/>
      <c r="B1563" s="401"/>
      <c r="C1563" s="330"/>
      <c r="D1563" s="209"/>
      <c r="E1563" s="209"/>
      <c r="F1563" s="209"/>
      <c r="G1563" s="209"/>
      <c r="H1563" s="209"/>
      <c r="I1563" s="209"/>
      <c r="AP1563" s="407"/>
      <c r="AQ1563" s="407"/>
      <c r="BK1563" s="407"/>
      <c r="BY1563" s="407"/>
      <c r="BZ1563" s="407"/>
      <c r="CA1563" s="407"/>
      <c r="CB1563" s="407"/>
      <c r="CC1563" s="407"/>
      <c r="CD1563" s="407"/>
      <c r="CE1563" s="407"/>
      <c r="CF1563" s="407"/>
    </row>
    <row r="1564" spans="1:84" s="627" customFormat="1" x14ac:dyDescent="0.3">
      <c r="A1564" s="407"/>
      <c r="B1564" s="401"/>
      <c r="C1564" s="330"/>
      <c r="D1564" s="209"/>
      <c r="E1564" s="209"/>
      <c r="F1564" s="209"/>
      <c r="G1564" s="209"/>
      <c r="H1564" s="209"/>
      <c r="I1564" s="209"/>
      <c r="AP1564" s="407"/>
      <c r="AQ1564" s="407"/>
      <c r="BK1564" s="407"/>
      <c r="BY1564" s="407"/>
      <c r="BZ1564" s="407"/>
      <c r="CA1564" s="407"/>
      <c r="CB1564" s="407"/>
      <c r="CC1564" s="407"/>
      <c r="CD1564" s="407"/>
      <c r="CE1564" s="407"/>
      <c r="CF1564" s="407"/>
    </row>
    <row r="1565" spans="1:84" s="627" customFormat="1" x14ac:dyDescent="0.3">
      <c r="A1565" s="407"/>
      <c r="B1565" s="401"/>
      <c r="C1565" s="330"/>
      <c r="D1565" s="209"/>
      <c r="E1565" s="209"/>
      <c r="F1565" s="209"/>
      <c r="G1565" s="209"/>
      <c r="H1565" s="209"/>
      <c r="I1565" s="209"/>
      <c r="AP1565" s="407"/>
      <c r="AQ1565" s="407"/>
      <c r="BK1565" s="407"/>
      <c r="BY1565" s="407"/>
      <c r="BZ1565" s="407"/>
      <c r="CA1565" s="407"/>
      <c r="CB1565" s="407"/>
      <c r="CC1565" s="407"/>
      <c r="CD1565" s="407"/>
      <c r="CE1565" s="407"/>
      <c r="CF1565" s="407"/>
    </row>
    <row r="1566" spans="1:84" s="627" customFormat="1" x14ac:dyDescent="0.3">
      <c r="A1566" s="407"/>
      <c r="B1566" s="401"/>
      <c r="C1566" s="330"/>
      <c r="D1566" s="209"/>
      <c r="E1566" s="209"/>
      <c r="F1566" s="209"/>
      <c r="G1566" s="209"/>
      <c r="H1566" s="209"/>
      <c r="I1566" s="209"/>
      <c r="AP1566" s="407"/>
      <c r="AQ1566" s="407"/>
      <c r="BK1566" s="407"/>
      <c r="BY1566" s="407"/>
      <c r="BZ1566" s="407"/>
      <c r="CA1566" s="407"/>
      <c r="CB1566" s="407"/>
      <c r="CC1566" s="407"/>
      <c r="CD1566" s="407"/>
      <c r="CE1566" s="407"/>
      <c r="CF1566" s="407"/>
    </row>
    <row r="1567" spans="1:84" s="627" customFormat="1" x14ac:dyDescent="0.3">
      <c r="A1567" s="407"/>
      <c r="B1567" s="401"/>
      <c r="C1567" s="330"/>
      <c r="D1567" s="209"/>
      <c r="E1567" s="209"/>
      <c r="F1567" s="209"/>
      <c r="G1567" s="209"/>
      <c r="H1567" s="209"/>
      <c r="I1567" s="209"/>
      <c r="AP1567" s="407"/>
      <c r="AQ1567" s="407"/>
      <c r="BK1567" s="407"/>
      <c r="BY1567" s="407"/>
      <c r="BZ1567" s="407"/>
      <c r="CA1567" s="407"/>
      <c r="CB1567" s="407"/>
      <c r="CC1567" s="407"/>
      <c r="CD1567" s="407"/>
      <c r="CE1567" s="407"/>
      <c r="CF1567" s="407"/>
    </row>
    <row r="1568" spans="1:84" s="627" customFormat="1" x14ac:dyDescent="0.3">
      <c r="A1568" s="407"/>
      <c r="B1568" s="401"/>
      <c r="C1568" s="330"/>
      <c r="D1568" s="209"/>
      <c r="E1568" s="209"/>
      <c r="F1568" s="209"/>
      <c r="G1568" s="209"/>
      <c r="H1568" s="209"/>
      <c r="I1568" s="209"/>
      <c r="AP1568" s="407"/>
      <c r="AQ1568" s="407"/>
      <c r="BK1568" s="407"/>
      <c r="BY1568" s="407"/>
      <c r="BZ1568" s="407"/>
      <c r="CA1568" s="407"/>
      <c r="CB1568" s="407"/>
      <c r="CC1568" s="407"/>
      <c r="CD1568" s="407"/>
      <c r="CE1568" s="407"/>
      <c r="CF1568" s="407"/>
    </row>
    <row r="1569" spans="1:84" s="627" customFormat="1" x14ac:dyDescent="0.3">
      <c r="A1569" s="407"/>
      <c r="B1569" s="401"/>
      <c r="C1569" s="330"/>
      <c r="D1569" s="209"/>
      <c r="E1569" s="209"/>
      <c r="F1569" s="209"/>
      <c r="G1569" s="209"/>
      <c r="H1569" s="209"/>
      <c r="I1569" s="209"/>
      <c r="AP1569" s="407"/>
      <c r="AQ1569" s="407"/>
      <c r="BK1569" s="407"/>
      <c r="BY1569" s="407"/>
      <c r="BZ1569" s="407"/>
      <c r="CA1569" s="407"/>
      <c r="CB1569" s="407"/>
      <c r="CC1569" s="407"/>
      <c r="CD1569" s="407"/>
      <c r="CE1569" s="407"/>
      <c r="CF1569" s="407"/>
    </row>
    <row r="1570" spans="1:84" s="627" customFormat="1" x14ac:dyDescent="0.3">
      <c r="A1570" s="407"/>
      <c r="B1570" s="401"/>
      <c r="C1570" s="330"/>
      <c r="D1570" s="209"/>
      <c r="E1570" s="209"/>
      <c r="F1570" s="209"/>
      <c r="G1570" s="209"/>
      <c r="H1570" s="209"/>
      <c r="I1570" s="209"/>
      <c r="AP1570" s="407"/>
      <c r="AQ1570" s="407"/>
      <c r="BK1570" s="407"/>
      <c r="BY1570" s="407"/>
      <c r="BZ1570" s="407"/>
      <c r="CA1570" s="407"/>
      <c r="CB1570" s="407"/>
      <c r="CC1570" s="407"/>
      <c r="CD1570" s="407"/>
      <c r="CE1570" s="407"/>
      <c r="CF1570" s="407"/>
    </row>
    <row r="1571" spans="1:84" s="627" customFormat="1" x14ac:dyDescent="0.3">
      <c r="A1571" s="407"/>
      <c r="B1571" s="401"/>
      <c r="C1571" s="330"/>
      <c r="D1571" s="209"/>
      <c r="E1571" s="209"/>
      <c r="F1571" s="209"/>
      <c r="G1571" s="209"/>
      <c r="H1571" s="209"/>
      <c r="I1571" s="209"/>
      <c r="AP1571" s="407"/>
      <c r="AQ1571" s="407"/>
      <c r="BK1571" s="407"/>
      <c r="BY1571" s="407"/>
      <c r="BZ1571" s="407"/>
      <c r="CA1571" s="407"/>
      <c r="CB1571" s="407"/>
      <c r="CC1571" s="407"/>
      <c r="CD1571" s="407"/>
      <c r="CE1571" s="407"/>
      <c r="CF1571" s="407"/>
    </row>
    <row r="1572" spans="1:84" s="627" customFormat="1" x14ac:dyDescent="0.3">
      <c r="A1572" s="407"/>
      <c r="B1572" s="401"/>
      <c r="C1572" s="330"/>
      <c r="D1572" s="209"/>
      <c r="E1572" s="209"/>
      <c r="F1572" s="209"/>
      <c r="G1572" s="209"/>
      <c r="H1572" s="209"/>
      <c r="I1572" s="209"/>
      <c r="AP1572" s="407"/>
      <c r="AQ1572" s="407"/>
      <c r="BK1572" s="407"/>
      <c r="BY1572" s="407"/>
      <c r="BZ1572" s="407"/>
      <c r="CA1572" s="407"/>
      <c r="CB1572" s="407"/>
      <c r="CC1572" s="407"/>
      <c r="CD1572" s="407"/>
      <c r="CE1572" s="407"/>
      <c r="CF1572" s="407"/>
    </row>
    <row r="1573" spans="1:84" s="627" customFormat="1" x14ac:dyDescent="0.3">
      <c r="A1573" s="407"/>
      <c r="B1573" s="401"/>
      <c r="C1573" s="330"/>
      <c r="D1573" s="209"/>
      <c r="E1573" s="209"/>
      <c r="F1573" s="209"/>
      <c r="G1573" s="209"/>
      <c r="H1573" s="209"/>
      <c r="I1573" s="209"/>
      <c r="AP1573" s="407"/>
      <c r="AQ1573" s="407"/>
      <c r="BK1573" s="407"/>
      <c r="BY1573" s="407"/>
      <c r="BZ1573" s="407"/>
      <c r="CA1573" s="407"/>
      <c r="CB1573" s="407"/>
      <c r="CC1573" s="407"/>
      <c r="CD1573" s="407"/>
      <c r="CE1573" s="407"/>
      <c r="CF1573" s="407"/>
    </row>
    <row r="1574" spans="1:84" s="627" customFormat="1" x14ac:dyDescent="0.3">
      <c r="A1574" s="407"/>
      <c r="B1574" s="401"/>
      <c r="C1574" s="330"/>
      <c r="D1574" s="209"/>
      <c r="E1574" s="209"/>
      <c r="F1574" s="209"/>
      <c r="G1574" s="209"/>
      <c r="H1574" s="209"/>
      <c r="I1574" s="209"/>
      <c r="AP1574" s="407"/>
      <c r="AQ1574" s="407"/>
      <c r="BK1574" s="407"/>
      <c r="BY1574" s="407"/>
      <c r="BZ1574" s="407"/>
      <c r="CA1574" s="407"/>
      <c r="CB1574" s="407"/>
      <c r="CC1574" s="407"/>
      <c r="CD1574" s="407"/>
      <c r="CE1574" s="407"/>
      <c r="CF1574" s="407"/>
    </row>
    <row r="1575" spans="1:84" s="627" customFormat="1" x14ac:dyDescent="0.3">
      <c r="A1575" s="407"/>
      <c r="B1575" s="401"/>
      <c r="C1575" s="330"/>
      <c r="D1575" s="209"/>
      <c r="E1575" s="209"/>
      <c r="F1575" s="209"/>
      <c r="G1575" s="209"/>
      <c r="H1575" s="209"/>
      <c r="I1575" s="209"/>
      <c r="AP1575" s="407"/>
      <c r="AQ1575" s="407"/>
      <c r="BK1575" s="407"/>
      <c r="BY1575" s="407"/>
      <c r="BZ1575" s="407"/>
      <c r="CA1575" s="407"/>
      <c r="CB1575" s="407"/>
      <c r="CC1575" s="407"/>
      <c r="CD1575" s="407"/>
      <c r="CE1575" s="407"/>
      <c r="CF1575" s="407"/>
    </row>
    <row r="1576" spans="1:84" s="627" customFormat="1" x14ac:dyDescent="0.3">
      <c r="A1576" s="407"/>
      <c r="B1576" s="401"/>
      <c r="C1576" s="330"/>
      <c r="D1576" s="209"/>
      <c r="E1576" s="209"/>
      <c r="F1576" s="209"/>
      <c r="G1576" s="209"/>
      <c r="H1576" s="209"/>
      <c r="I1576" s="209"/>
      <c r="AP1576" s="407"/>
      <c r="AQ1576" s="407"/>
      <c r="BK1576" s="407"/>
      <c r="BY1576" s="407"/>
      <c r="BZ1576" s="407"/>
      <c r="CA1576" s="407"/>
      <c r="CB1576" s="407"/>
      <c r="CC1576" s="407"/>
      <c r="CD1576" s="407"/>
      <c r="CE1576" s="407"/>
      <c r="CF1576" s="407"/>
    </row>
    <row r="1577" spans="1:84" s="627" customFormat="1" x14ac:dyDescent="0.3">
      <c r="A1577" s="407"/>
      <c r="B1577" s="401"/>
      <c r="C1577" s="330"/>
      <c r="D1577" s="209"/>
      <c r="E1577" s="209"/>
      <c r="F1577" s="209"/>
      <c r="G1577" s="209"/>
      <c r="H1577" s="209"/>
      <c r="I1577" s="209"/>
      <c r="AP1577" s="407"/>
      <c r="AQ1577" s="407"/>
      <c r="BK1577" s="407"/>
      <c r="BY1577" s="407"/>
      <c r="BZ1577" s="407"/>
      <c r="CA1577" s="407"/>
      <c r="CB1577" s="407"/>
      <c r="CC1577" s="407"/>
      <c r="CD1577" s="407"/>
      <c r="CE1577" s="407"/>
      <c r="CF1577" s="407"/>
    </row>
    <row r="1578" spans="1:84" s="627" customFormat="1" x14ac:dyDescent="0.3">
      <c r="A1578" s="407"/>
      <c r="B1578" s="401"/>
      <c r="C1578" s="330"/>
      <c r="D1578" s="209"/>
      <c r="E1578" s="209"/>
      <c r="F1578" s="209"/>
      <c r="G1578" s="209"/>
      <c r="H1578" s="209"/>
      <c r="I1578" s="209"/>
      <c r="AP1578" s="407"/>
      <c r="AQ1578" s="407"/>
      <c r="BK1578" s="407"/>
      <c r="BY1578" s="407"/>
      <c r="BZ1578" s="407"/>
      <c r="CA1578" s="407"/>
      <c r="CB1578" s="407"/>
      <c r="CC1578" s="407"/>
      <c r="CD1578" s="407"/>
      <c r="CE1578" s="407"/>
      <c r="CF1578" s="407"/>
    </row>
    <row r="1579" spans="1:84" s="627" customFormat="1" x14ac:dyDescent="0.3">
      <c r="A1579" s="407"/>
      <c r="B1579" s="401"/>
      <c r="C1579" s="330"/>
      <c r="D1579" s="209"/>
      <c r="E1579" s="209"/>
      <c r="F1579" s="209"/>
      <c r="G1579" s="209"/>
      <c r="H1579" s="209"/>
      <c r="I1579" s="209"/>
      <c r="AP1579" s="407"/>
      <c r="AQ1579" s="407"/>
      <c r="BK1579" s="407"/>
      <c r="BY1579" s="407"/>
      <c r="BZ1579" s="407"/>
      <c r="CA1579" s="407"/>
      <c r="CB1579" s="407"/>
      <c r="CC1579" s="407"/>
      <c r="CD1579" s="407"/>
      <c r="CE1579" s="407"/>
      <c r="CF1579" s="407"/>
    </row>
    <row r="1580" spans="1:84" s="627" customFormat="1" x14ac:dyDescent="0.3">
      <c r="A1580" s="407"/>
      <c r="B1580" s="401"/>
      <c r="C1580" s="330"/>
      <c r="D1580" s="209"/>
      <c r="E1580" s="209"/>
      <c r="F1580" s="209"/>
      <c r="G1580" s="209"/>
      <c r="H1580" s="209"/>
      <c r="I1580" s="209"/>
      <c r="AP1580" s="407"/>
      <c r="AQ1580" s="407"/>
      <c r="BK1580" s="407"/>
      <c r="BY1580" s="407"/>
      <c r="BZ1580" s="407"/>
      <c r="CA1580" s="407"/>
      <c r="CB1580" s="407"/>
      <c r="CC1580" s="407"/>
      <c r="CD1580" s="407"/>
      <c r="CE1580" s="407"/>
      <c r="CF1580" s="407"/>
    </row>
    <row r="1581" spans="1:84" s="627" customFormat="1" x14ac:dyDescent="0.3">
      <c r="A1581" s="407"/>
      <c r="B1581" s="401"/>
      <c r="C1581" s="330"/>
      <c r="D1581" s="209"/>
      <c r="E1581" s="209"/>
      <c r="F1581" s="209"/>
      <c r="G1581" s="209"/>
      <c r="H1581" s="209"/>
      <c r="I1581" s="209"/>
      <c r="AP1581" s="407"/>
      <c r="AQ1581" s="407"/>
      <c r="BK1581" s="407"/>
      <c r="BY1581" s="407"/>
      <c r="BZ1581" s="407"/>
      <c r="CA1581" s="407"/>
      <c r="CB1581" s="407"/>
      <c r="CC1581" s="407"/>
      <c r="CD1581" s="407"/>
      <c r="CE1581" s="407"/>
      <c r="CF1581" s="407"/>
    </row>
    <row r="1582" spans="1:84" s="627" customFormat="1" x14ac:dyDescent="0.3">
      <c r="A1582" s="407"/>
      <c r="B1582" s="401"/>
      <c r="C1582" s="330"/>
      <c r="D1582" s="209"/>
      <c r="E1582" s="209"/>
      <c r="F1582" s="209"/>
      <c r="G1582" s="209"/>
      <c r="H1582" s="209"/>
      <c r="I1582" s="209"/>
      <c r="AP1582" s="407"/>
      <c r="AQ1582" s="407"/>
      <c r="BK1582" s="407"/>
      <c r="BY1582" s="407"/>
      <c r="BZ1582" s="407"/>
      <c r="CA1582" s="407"/>
      <c r="CB1582" s="407"/>
      <c r="CC1582" s="407"/>
      <c r="CD1582" s="407"/>
      <c r="CE1582" s="407"/>
      <c r="CF1582" s="407"/>
    </row>
    <row r="1583" spans="1:84" s="627" customFormat="1" x14ac:dyDescent="0.3">
      <c r="A1583" s="407"/>
      <c r="B1583" s="401"/>
      <c r="C1583" s="330"/>
      <c r="D1583" s="209"/>
      <c r="E1583" s="209"/>
      <c r="F1583" s="209"/>
      <c r="G1583" s="209"/>
      <c r="H1583" s="209"/>
      <c r="I1583" s="209"/>
      <c r="AP1583" s="407"/>
      <c r="AQ1583" s="407"/>
      <c r="BK1583" s="407"/>
      <c r="BY1583" s="407"/>
      <c r="BZ1583" s="407"/>
      <c r="CA1583" s="407"/>
      <c r="CB1583" s="407"/>
      <c r="CC1583" s="407"/>
      <c r="CD1583" s="407"/>
      <c r="CE1583" s="407"/>
      <c r="CF1583" s="407"/>
    </row>
    <row r="1584" spans="1:84" s="627" customFormat="1" x14ac:dyDescent="0.3">
      <c r="A1584" s="407"/>
      <c r="B1584" s="401"/>
      <c r="C1584" s="330"/>
      <c r="D1584" s="209"/>
      <c r="E1584" s="209"/>
      <c r="F1584" s="209"/>
      <c r="G1584" s="209"/>
      <c r="H1584" s="209"/>
      <c r="I1584" s="209"/>
      <c r="AP1584" s="407"/>
      <c r="AQ1584" s="407"/>
      <c r="BK1584" s="407"/>
      <c r="BY1584" s="407"/>
      <c r="BZ1584" s="407"/>
      <c r="CA1584" s="407"/>
      <c r="CB1584" s="407"/>
      <c r="CC1584" s="407"/>
      <c r="CD1584" s="407"/>
      <c r="CE1584" s="407"/>
      <c r="CF1584" s="407"/>
    </row>
    <row r="1585" spans="1:84" s="627" customFormat="1" x14ac:dyDescent="0.3">
      <c r="A1585" s="407"/>
      <c r="B1585" s="401"/>
      <c r="C1585" s="330"/>
      <c r="D1585" s="209"/>
      <c r="E1585" s="209"/>
      <c r="F1585" s="209"/>
      <c r="G1585" s="209"/>
      <c r="H1585" s="209"/>
      <c r="I1585" s="209"/>
      <c r="AP1585" s="407"/>
      <c r="AQ1585" s="407"/>
      <c r="BK1585" s="407"/>
      <c r="BY1585" s="407"/>
      <c r="BZ1585" s="407"/>
      <c r="CA1585" s="407"/>
      <c r="CB1585" s="407"/>
      <c r="CC1585" s="407"/>
      <c r="CD1585" s="407"/>
      <c r="CE1585" s="407"/>
      <c r="CF1585" s="407"/>
    </row>
    <row r="1586" spans="1:84" s="627" customFormat="1" x14ac:dyDescent="0.3">
      <c r="A1586" s="407"/>
      <c r="B1586" s="401"/>
      <c r="C1586" s="330"/>
      <c r="D1586" s="209"/>
      <c r="E1586" s="209"/>
      <c r="F1586" s="209"/>
      <c r="G1586" s="209"/>
      <c r="H1586" s="209"/>
      <c r="I1586" s="209"/>
      <c r="AP1586" s="407"/>
      <c r="AQ1586" s="407"/>
      <c r="BK1586" s="407"/>
      <c r="BY1586" s="407"/>
      <c r="BZ1586" s="407"/>
      <c r="CA1586" s="407"/>
      <c r="CB1586" s="407"/>
      <c r="CC1586" s="407"/>
      <c r="CD1586" s="407"/>
      <c r="CE1586" s="407"/>
      <c r="CF1586" s="407"/>
    </row>
    <row r="1587" spans="1:84" s="627" customFormat="1" x14ac:dyDescent="0.3">
      <c r="A1587" s="407"/>
      <c r="B1587" s="401"/>
      <c r="C1587" s="330"/>
      <c r="D1587" s="209"/>
      <c r="E1587" s="209"/>
      <c r="F1587" s="209"/>
      <c r="G1587" s="209"/>
      <c r="H1587" s="209"/>
      <c r="I1587" s="209"/>
      <c r="AP1587" s="407"/>
      <c r="AQ1587" s="407"/>
      <c r="BK1587" s="407"/>
      <c r="BY1587" s="407"/>
      <c r="BZ1587" s="407"/>
      <c r="CA1587" s="407"/>
      <c r="CB1587" s="407"/>
      <c r="CC1587" s="407"/>
      <c r="CD1587" s="407"/>
      <c r="CE1587" s="407"/>
      <c r="CF1587" s="407"/>
    </row>
    <row r="1588" spans="1:84" s="627" customFormat="1" x14ac:dyDescent="0.3">
      <c r="A1588" s="407"/>
      <c r="B1588" s="401"/>
      <c r="C1588" s="330"/>
      <c r="D1588" s="209"/>
      <c r="E1588" s="209"/>
      <c r="F1588" s="209"/>
      <c r="G1588" s="209"/>
      <c r="H1588" s="209"/>
      <c r="I1588" s="209"/>
      <c r="AP1588" s="407"/>
      <c r="AQ1588" s="407"/>
      <c r="BK1588" s="407"/>
      <c r="BY1588" s="407"/>
      <c r="BZ1588" s="407"/>
      <c r="CA1588" s="407"/>
      <c r="CB1588" s="407"/>
      <c r="CC1588" s="407"/>
      <c r="CD1588" s="407"/>
      <c r="CE1588" s="407"/>
      <c r="CF1588" s="407"/>
    </row>
    <row r="1589" spans="1:84" s="627" customFormat="1" x14ac:dyDescent="0.3">
      <c r="A1589" s="407"/>
      <c r="B1589" s="401"/>
      <c r="C1589" s="330"/>
      <c r="D1589" s="209"/>
      <c r="E1589" s="209"/>
      <c r="F1589" s="209"/>
      <c r="G1589" s="209"/>
      <c r="H1589" s="209"/>
      <c r="I1589" s="209"/>
      <c r="AP1589" s="407"/>
      <c r="AQ1589" s="407"/>
      <c r="BK1589" s="407"/>
      <c r="BY1589" s="407"/>
      <c r="BZ1589" s="407"/>
      <c r="CA1589" s="407"/>
      <c r="CB1589" s="407"/>
      <c r="CC1589" s="407"/>
      <c r="CD1589" s="407"/>
      <c r="CE1589" s="407"/>
      <c r="CF1589" s="407"/>
    </row>
    <row r="1590" spans="1:84" s="627" customFormat="1" x14ac:dyDescent="0.3">
      <c r="A1590" s="407"/>
      <c r="B1590" s="401"/>
      <c r="C1590" s="330"/>
      <c r="D1590" s="209"/>
      <c r="E1590" s="209"/>
      <c r="F1590" s="209"/>
      <c r="G1590" s="209"/>
      <c r="H1590" s="209"/>
      <c r="I1590" s="209"/>
      <c r="AP1590" s="407"/>
      <c r="AQ1590" s="407"/>
      <c r="BK1590" s="407"/>
      <c r="BY1590" s="407"/>
      <c r="BZ1590" s="407"/>
      <c r="CA1590" s="407"/>
      <c r="CB1590" s="407"/>
      <c r="CC1590" s="407"/>
      <c r="CD1590" s="407"/>
      <c r="CE1590" s="407"/>
      <c r="CF1590" s="407"/>
    </row>
    <row r="1591" spans="1:84" s="627" customFormat="1" x14ac:dyDescent="0.3">
      <c r="A1591" s="407"/>
      <c r="B1591" s="401"/>
      <c r="C1591" s="330"/>
      <c r="D1591" s="209"/>
      <c r="E1591" s="209"/>
      <c r="F1591" s="209"/>
      <c r="G1591" s="209"/>
      <c r="H1591" s="209"/>
      <c r="I1591" s="209"/>
      <c r="AP1591" s="407"/>
      <c r="AQ1591" s="407"/>
      <c r="BK1591" s="407"/>
      <c r="BY1591" s="407"/>
      <c r="BZ1591" s="407"/>
      <c r="CA1591" s="407"/>
      <c r="CB1591" s="407"/>
      <c r="CC1591" s="407"/>
      <c r="CD1591" s="407"/>
      <c r="CE1591" s="407"/>
      <c r="CF1591" s="407"/>
    </row>
    <row r="1592" spans="1:84" s="627" customFormat="1" x14ac:dyDescent="0.3">
      <c r="A1592" s="407"/>
      <c r="B1592" s="401"/>
      <c r="C1592" s="330"/>
      <c r="D1592" s="209"/>
      <c r="E1592" s="209"/>
      <c r="F1592" s="209"/>
      <c r="G1592" s="209"/>
      <c r="H1592" s="209"/>
      <c r="I1592" s="209"/>
      <c r="AP1592" s="407"/>
      <c r="AQ1592" s="407"/>
      <c r="BK1592" s="407"/>
      <c r="BY1592" s="407"/>
      <c r="BZ1592" s="407"/>
      <c r="CA1592" s="407"/>
      <c r="CB1592" s="407"/>
      <c r="CC1592" s="407"/>
      <c r="CD1592" s="407"/>
      <c r="CE1592" s="407"/>
      <c r="CF1592" s="407"/>
    </row>
    <row r="1593" spans="1:84" s="627" customFormat="1" x14ac:dyDescent="0.3">
      <c r="A1593" s="407"/>
      <c r="B1593" s="401"/>
      <c r="C1593" s="330"/>
      <c r="D1593" s="209"/>
      <c r="E1593" s="209"/>
      <c r="F1593" s="209"/>
      <c r="G1593" s="209"/>
      <c r="H1593" s="209"/>
      <c r="I1593" s="209"/>
      <c r="AP1593" s="407"/>
      <c r="AQ1593" s="407"/>
      <c r="BK1593" s="407"/>
      <c r="BY1593" s="407"/>
      <c r="BZ1593" s="407"/>
      <c r="CA1593" s="407"/>
      <c r="CB1593" s="407"/>
      <c r="CC1593" s="407"/>
      <c r="CD1593" s="407"/>
      <c r="CE1593" s="407"/>
      <c r="CF1593" s="407"/>
    </row>
    <row r="1594" spans="1:84" s="627" customFormat="1" x14ac:dyDescent="0.3">
      <c r="A1594" s="407"/>
      <c r="B1594" s="401"/>
      <c r="C1594" s="330"/>
      <c r="D1594" s="209"/>
      <c r="E1594" s="209"/>
      <c r="F1594" s="209"/>
      <c r="G1594" s="209"/>
      <c r="H1594" s="209"/>
      <c r="I1594" s="209"/>
      <c r="AP1594" s="407"/>
      <c r="AQ1594" s="407"/>
      <c r="BK1594" s="407"/>
      <c r="BY1594" s="407"/>
      <c r="BZ1594" s="407"/>
      <c r="CA1594" s="407"/>
      <c r="CB1594" s="407"/>
      <c r="CC1594" s="407"/>
      <c r="CD1594" s="407"/>
      <c r="CE1594" s="407"/>
      <c r="CF1594" s="407"/>
    </row>
    <row r="1595" spans="1:84" s="627" customFormat="1" x14ac:dyDescent="0.3">
      <c r="A1595" s="407"/>
      <c r="B1595" s="401"/>
      <c r="C1595" s="330"/>
      <c r="D1595" s="209"/>
      <c r="E1595" s="209"/>
      <c r="F1595" s="209"/>
      <c r="G1595" s="209"/>
      <c r="H1595" s="209"/>
      <c r="I1595" s="209"/>
      <c r="AP1595" s="407"/>
      <c r="AQ1595" s="407"/>
      <c r="BK1595" s="407"/>
      <c r="BY1595" s="407"/>
      <c r="BZ1595" s="407"/>
      <c r="CA1595" s="407"/>
      <c r="CB1595" s="407"/>
      <c r="CC1595" s="407"/>
      <c r="CD1595" s="407"/>
      <c r="CE1595" s="407"/>
      <c r="CF1595" s="407"/>
    </row>
    <row r="1596" spans="1:84" s="627" customFormat="1" x14ac:dyDescent="0.3">
      <c r="A1596" s="407"/>
      <c r="B1596" s="401"/>
      <c r="C1596" s="330"/>
      <c r="D1596" s="209"/>
      <c r="E1596" s="209"/>
      <c r="F1596" s="209"/>
      <c r="G1596" s="209"/>
      <c r="H1596" s="209"/>
      <c r="I1596" s="209"/>
      <c r="AP1596" s="407"/>
      <c r="AQ1596" s="407"/>
      <c r="BK1596" s="407"/>
      <c r="BY1596" s="407"/>
      <c r="BZ1596" s="407"/>
      <c r="CA1596" s="407"/>
      <c r="CB1596" s="407"/>
      <c r="CC1596" s="407"/>
      <c r="CD1596" s="407"/>
      <c r="CE1596" s="407"/>
      <c r="CF1596" s="407"/>
    </row>
    <row r="1597" spans="1:84" s="627" customFormat="1" x14ac:dyDescent="0.3">
      <c r="A1597" s="407"/>
      <c r="B1597" s="401"/>
      <c r="C1597" s="330"/>
      <c r="D1597" s="209"/>
      <c r="E1597" s="209"/>
      <c r="F1597" s="209"/>
      <c r="G1597" s="209"/>
      <c r="H1597" s="209"/>
      <c r="I1597" s="209"/>
      <c r="AP1597" s="407"/>
      <c r="AQ1597" s="407"/>
      <c r="BK1597" s="407"/>
      <c r="BY1597" s="407"/>
      <c r="BZ1597" s="407"/>
      <c r="CA1597" s="407"/>
      <c r="CB1597" s="407"/>
      <c r="CC1597" s="407"/>
      <c r="CD1597" s="407"/>
      <c r="CE1597" s="407"/>
      <c r="CF1597" s="407"/>
    </row>
    <row r="1598" spans="1:84" s="627" customFormat="1" x14ac:dyDescent="0.3">
      <c r="A1598" s="407"/>
      <c r="B1598" s="401"/>
      <c r="C1598" s="330"/>
      <c r="D1598" s="209"/>
      <c r="E1598" s="209"/>
      <c r="F1598" s="209"/>
      <c r="G1598" s="209"/>
      <c r="H1598" s="209"/>
      <c r="I1598" s="209"/>
      <c r="AP1598" s="407"/>
      <c r="AQ1598" s="407"/>
      <c r="BK1598" s="407"/>
      <c r="BY1598" s="407"/>
      <c r="BZ1598" s="407"/>
      <c r="CA1598" s="407"/>
      <c r="CB1598" s="407"/>
      <c r="CC1598" s="407"/>
      <c r="CD1598" s="407"/>
      <c r="CE1598" s="407"/>
      <c r="CF1598" s="407"/>
    </row>
    <row r="1599" spans="1:84" s="627" customFormat="1" x14ac:dyDescent="0.3">
      <c r="A1599" s="407"/>
      <c r="B1599" s="401"/>
      <c r="C1599" s="330"/>
      <c r="D1599" s="209"/>
      <c r="E1599" s="209"/>
      <c r="F1599" s="209"/>
      <c r="G1599" s="209"/>
      <c r="H1599" s="209"/>
      <c r="I1599" s="209"/>
      <c r="AP1599" s="407"/>
      <c r="AQ1599" s="407"/>
      <c r="BK1599" s="407"/>
      <c r="BY1599" s="407"/>
      <c r="BZ1599" s="407"/>
      <c r="CA1599" s="407"/>
      <c r="CB1599" s="407"/>
      <c r="CC1599" s="407"/>
      <c r="CD1599" s="407"/>
      <c r="CE1599" s="407"/>
      <c r="CF1599" s="407"/>
    </row>
    <row r="1600" spans="1:84" s="627" customFormat="1" x14ac:dyDescent="0.3">
      <c r="A1600" s="407"/>
      <c r="B1600" s="401"/>
      <c r="C1600" s="330"/>
      <c r="D1600" s="209"/>
      <c r="E1600" s="209"/>
      <c r="F1600" s="209"/>
      <c r="G1600" s="209"/>
      <c r="H1600" s="209"/>
      <c r="I1600" s="209"/>
      <c r="AP1600" s="407"/>
      <c r="AQ1600" s="407"/>
      <c r="BK1600" s="407"/>
      <c r="BY1600" s="407"/>
      <c r="BZ1600" s="407"/>
      <c r="CA1600" s="407"/>
      <c r="CB1600" s="407"/>
      <c r="CC1600" s="407"/>
      <c r="CD1600" s="407"/>
      <c r="CE1600" s="407"/>
      <c r="CF1600" s="407"/>
    </row>
    <row r="1601" spans="1:84" s="627" customFormat="1" x14ac:dyDescent="0.3">
      <c r="A1601" s="407"/>
      <c r="B1601" s="401"/>
      <c r="C1601" s="330"/>
      <c r="D1601" s="209"/>
      <c r="E1601" s="209"/>
      <c r="F1601" s="209"/>
      <c r="G1601" s="209"/>
      <c r="H1601" s="209"/>
      <c r="I1601" s="209"/>
      <c r="AP1601" s="407"/>
      <c r="AQ1601" s="407"/>
      <c r="BK1601" s="407"/>
      <c r="BY1601" s="407"/>
      <c r="BZ1601" s="407"/>
      <c r="CA1601" s="407"/>
      <c r="CB1601" s="407"/>
      <c r="CC1601" s="407"/>
      <c r="CD1601" s="407"/>
      <c r="CE1601" s="407"/>
      <c r="CF1601" s="407"/>
    </row>
    <row r="1602" spans="1:84" s="627" customFormat="1" x14ac:dyDescent="0.3">
      <c r="A1602" s="407"/>
      <c r="B1602" s="401"/>
      <c r="C1602" s="330"/>
      <c r="D1602" s="209"/>
      <c r="E1602" s="209"/>
      <c r="F1602" s="209"/>
      <c r="G1602" s="209"/>
      <c r="H1602" s="209"/>
      <c r="I1602" s="209"/>
      <c r="AP1602" s="407"/>
      <c r="AQ1602" s="407"/>
      <c r="BK1602" s="407"/>
      <c r="BY1602" s="407"/>
      <c r="BZ1602" s="407"/>
      <c r="CA1602" s="407"/>
      <c r="CB1602" s="407"/>
      <c r="CC1602" s="407"/>
      <c r="CD1602" s="407"/>
      <c r="CE1602" s="407"/>
      <c r="CF1602" s="407"/>
    </row>
    <row r="1603" spans="1:84" s="627" customFormat="1" x14ac:dyDescent="0.3">
      <c r="A1603" s="407"/>
      <c r="B1603" s="401"/>
      <c r="C1603" s="330"/>
      <c r="D1603" s="209"/>
      <c r="E1603" s="209"/>
      <c r="F1603" s="209"/>
      <c r="G1603" s="209"/>
      <c r="H1603" s="209"/>
      <c r="I1603" s="209"/>
      <c r="AP1603" s="407"/>
      <c r="AQ1603" s="407"/>
      <c r="BK1603" s="407"/>
      <c r="BY1603" s="407"/>
      <c r="BZ1603" s="407"/>
      <c r="CA1603" s="407"/>
      <c r="CB1603" s="407"/>
      <c r="CC1603" s="407"/>
      <c r="CD1603" s="407"/>
      <c r="CE1603" s="407"/>
      <c r="CF1603" s="407"/>
    </row>
    <row r="1604" spans="1:84" s="627" customFormat="1" x14ac:dyDescent="0.3">
      <c r="A1604" s="407"/>
      <c r="B1604" s="401"/>
      <c r="C1604" s="330"/>
      <c r="D1604" s="209"/>
      <c r="E1604" s="209"/>
      <c r="F1604" s="209"/>
      <c r="G1604" s="209"/>
      <c r="H1604" s="209"/>
      <c r="I1604" s="209"/>
      <c r="AP1604" s="407"/>
      <c r="AQ1604" s="407"/>
      <c r="BK1604" s="407"/>
      <c r="BY1604" s="407"/>
      <c r="BZ1604" s="407"/>
      <c r="CA1604" s="407"/>
      <c r="CB1604" s="407"/>
      <c r="CC1604" s="407"/>
      <c r="CD1604" s="407"/>
      <c r="CE1604" s="407"/>
      <c r="CF1604" s="407"/>
    </row>
    <row r="1605" spans="1:84" s="627" customFormat="1" x14ac:dyDescent="0.3">
      <c r="A1605" s="407"/>
      <c r="B1605" s="401"/>
      <c r="C1605" s="330"/>
      <c r="D1605" s="209"/>
      <c r="E1605" s="209"/>
      <c r="F1605" s="209"/>
      <c r="G1605" s="209"/>
      <c r="H1605" s="209"/>
      <c r="I1605" s="209"/>
      <c r="AP1605" s="407"/>
      <c r="AQ1605" s="407"/>
      <c r="BK1605" s="407"/>
      <c r="BY1605" s="407"/>
      <c r="BZ1605" s="407"/>
      <c r="CA1605" s="407"/>
      <c r="CB1605" s="407"/>
      <c r="CC1605" s="407"/>
      <c r="CD1605" s="407"/>
      <c r="CE1605" s="407"/>
      <c r="CF1605" s="407"/>
    </row>
    <row r="1606" spans="1:84" s="627" customFormat="1" x14ac:dyDescent="0.3">
      <c r="A1606" s="407"/>
      <c r="B1606" s="401"/>
      <c r="C1606" s="330"/>
      <c r="D1606" s="209"/>
      <c r="E1606" s="209"/>
      <c r="F1606" s="209"/>
      <c r="G1606" s="209"/>
      <c r="H1606" s="209"/>
      <c r="I1606" s="209"/>
      <c r="AP1606" s="407"/>
      <c r="AQ1606" s="407"/>
      <c r="BK1606" s="407"/>
      <c r="BY1606" s="407"/>
      <c r="BZ1606" s="407"/>
      <c r="CA1606" s="407"/>
      <c r="CB1606" s="407"/>
      <c r="CC1606" s="407"/>
      <c r="CD1606" s="407"/>
      <c r="CE1606" s="407"/>
      <c r="CF1606" s="407"/>
    </row>
    <row r="1607" spans="1:84" s="627" customFormat="1" x14ac:dyDescent="0.3">
      <c r="A1607" s="407"/>
      <c r="B1607" s="401"/>
      <c r="C1607" s="330"/>
      <c r="D1607" s="209"/>
      <c r="E1607" s="209"/>
      <c r="F1607" s="209"/>
      <c r="G1607" s="209"/>
      <c r="H1607" s="209"/>
      <c r="I1607" s="209"/>
      <c r="AP1607" s="407"/>
      <c r="AQ1607" s="407"/>
      <c r="BK1607" s="407"/>
      <c r="BY1607" s="407"/>
      <c r="BZ1607" s="407"/>
      <c r="CA1607" s="407"/>
      <c r="CB1607" s="407"/>
      <c r="CC1607" s="407"/>
      <c r="CD1607" s="407"/>
      <c r="CE1607" s="407"/>
      <c r="CF1607" s="407"/>
    </row>
    <row r="1608" spans="1:84" s="627" customFormat="1" x14ac:dyDescent="0.3">
      <c r="A1608" s="407"/>
      <c r="B1608" s="401"/>
      <c r="C1608" s="330"/>
      <c r="D1608" s="209"/>
      <c r="E1608" s="209"/>
      <c r="F1608" s="209"/>
      <c r="G1608" s="209"/>
      <c r="H1608" s="209"/>
      <c r="I1608" s="209"/>
      <c r="AP1608" s="407"/>
      <c r="AQ1608" s="407"/>
      <c r="BK1608" s="407"/>
      <c r="BY1608" s="407"/>
      <c r="BZ1608" s="407"/>
      <c r="CA1608" s="407"/>
      <c r="CB1608" s="407"/>
      <c r="CC1608" s="407"/>
      <c r="CD1608" s="407"/>
      <c r="CE1608" s="407"/>
      <c r="CF1608" s="407"/>
    </row>
    <row r="1609" spans="1:84" s="627" customFormat="1" x14ac:dyDescent="0.3">
      <c r="A1609" s="407"/>
      <c r="B1609" s="401"/>
      <c r="C1609" s="330"/>
      <c r="D1609" s="209"/>
      <c r="E1609" s="209"/>
      <c r="F1609" s="209"/>
      <c r="G1609" s="209"/>
      <c r="H1609" s="209"/>
      <c r="I1609" s="209"/>
      <c r="AP1609" s="407"/>
      <c r="AQ1609" s="407"/>
      <c r="BK1609" s="407"/>
      <c r="BY1609" s="407"/>
      <c r="BZ1609" s="407"/>
      <c r="CA1609" s="407"/>
      <c r="CB1609" s="407"/>
      <c r="CC1609" s="407"/>
      <c r="CD1609" s="407"/>
      <c r="CE1609" s="407"/>
      <c r="CF1609" s="407"/>
    </row>
    <row r="1610" spans="1:84" s="627" customFormat="1" x14ac:dyDescent="0.3">
      <c r="A1610" s="407"/>
      <c r="B1610" s="401"/>
      <c r="C1610" s="330"/>
      <c r="D1610" s="209"/>
      <c r="E1610" s="209"/>
      <c r="F1610" s="209"/>
      <c r="G1610" s="209"/>
      <c r="H1610" s="209"/>
      <c r="I1610" s="209"/>
      <c r="AP1610" s="407"/>
      <c r="AQ1610" s="407"/>
      <c r="BK1610" s="407"/>
      <c r="BY1610" s="407"/>
      <c r="BZ1610" s="407"/>
      <c r="CA1610" s="407"/>
      <c r="CB1610" s="407"/>
      <c r="CC1610" s="407"/>
      <c r="CD1610" s="407"/>
      <c r="CE1610" s="407"/>
      <c r="CF1610" s="407"/>
    </row>
    <row r="1611" spans="1:84" s="627" customFormat="1" x14ac:dyDescent="0.3">
      <c r="A1611" s="407"/>
      <c r="B1611" s="401"/>
      <c r="C1611" s="330"/>
      <c r="D1611" s="209"/>
      <c r="E1611" s="209"/>
      <c r="F1611" s="209"/>
      <c r="G1611" s="209"/>
      <c r="H1611" s="209"/>
      <c r="I1611" s="209"/>
      <c r="AP1611" s="407"/>
      <c r="AQ1611" s="407"/>
      <c r="BK1611" s="407"/>
      <c r="BY1611" s="407"/>
      <c r="BZ1611" s="407"/>
      <c r="CA1611" s="407"/>
      <c r="CB1611" s="407"/>
      <c r="CC1611" s="407"/>
      <c r="CD1611" s="407"/>
      <c r="CE1611" s="407"/>
      <c r="CF1611" s="407"/>
    </row>
    <row r="1612" spans="1:84" s="627" customFormat="1" x14ac:dyDescent="0.3">
      <c r="A1612" s="407"/>
      <c r="B1612" s="401"/>
      <c r="C1612" s="330"/>
      <c r="D1612" s="209"/>
      <c r="E1612" s="209"/>
      <c r="F1612" s="209"/>
      <c r="G1612" s="209"/>
      <c r="H1612" s="209"/>
      <c r="I1612" s="209"/>
      <c r="AP1612" s="407"/>
      <c r="AQ1612" s="407"/>
      <c r="BK1612" s="407"/>
      <c r="BY1612" s="407"/>
      <c r="BZ1612" s="407"/>
      <c r="CA1612" s="407"/>
      <c r="CB1612" s="407"/>
      <c r="CC1612" s="407"/>
      <c r="CD1612" s="407"/>
      <c r="CE1612" s="407"/>
      <c r="CF1612" s="407"/>
    </row>
    <row r="1613" spans="1:84" s="627" customFormat="1" x14ac:dyDescent="0.3">
      <c r="A1613" s="407"/>
      <c r="B1613" s="401"/>
      <c r="C1613" s="330"/>
      <c r="D1613" s="209"/>
      <c r="E1613" s="209"/>
      <c r="F1613" s="209"/>
      <c r="G1613" s="209"/>
      <c r="H1613" s="209"/>
      <c r="I1613" s="209"/>
      <c r="AP1613" s="407"/>
      <c r="AQ1613" s="407"/>
      <c r="BK1613" s="407"/>
      <c r="BY1613" s="407"/>
      <c r="BZ1613" s="407"/>
      <c r="CA1613" s="407"/>
      <c r="CB1613" s="407"/>
      <c r="CC1613" s="407"/>
      <c r="CD1613" s="407"/>
      <c r="CE1613" s="407"/>
      <c r="CF1613" s="407"/>
    </row>
    <row r="1614" spans="1:84" s="627" customFormat="1" x14ac:dyDescent="0.3">
      <c r="A1614" s="407"/>
      <c r="B1614" s="401"/>
      <c r="C1614" s="330"/>
      <c r="D1614" s="209"/>
      <c r="E1614" s="209"/>
      <c r="F1614" s="209"/>
      <c r="G1614" s="209"/>
      <c r="H1614" s="209"/>
      <c r="I1614" s="209"/>
      <c r="AP1614" s="407"/>
      <c r="AQ1614" s="407"/>
      <c r="BK1614" s="407"/>
      <c r="BY1614" s="407"/>
      <c r="BZ1614" s="407"/>
      <c r="CA1614" s="407"/>
      <c r="CB1614" s="407"/>
      <c r="CC1614" s="407"/>
      <c r="CD1614" s="407"/>
      <c r="CE1614" s="407"/>
      <c r="CF1614" s="407"/>
    </row>
    <row r="1615" spans="1:84" s="627" customFormat="1" x14ac:dyDescent="0.3">
      <c r="A1615" s="407"/>
      <c r="B1615" s="401"/>
      <c r="C1615" s="330"/>
      <c r="D1615" s="209"/>
      <c r="E1615" s="209"/>
      <c r="F1615" s="209"/>
      <c r="G1615" s="209"/>
      <c r="H1615" s="209"/>
      <c r="I1615" s="209"/>
      <c r="AP1615" s="407"/>
      <c r="AQ1615" s="407"/>
      <c r="BK1615" s="407"/>
      <c r="BY1615" s="407"/>
      <c r="BZ1615" s="407"/>
      <c r="CA1615" s="407"/>
      <c r="CB1615" s="407"/>
      <c r="CC1615" s="407"/>
      <c r="CD1615" s="407"/>
      <c r="CE1615" s="407"/>
      <c r="CF1615" s="407"/>
    </row>
    <row r="1616" spans="1:84" s="627" customFormat="1" x14ac:dyDescent="0.3">
      <c r="A1616" s="407"/>
      <c r="B1616" s="401"/>
      <c r="C1616" s="330"/>
      <c r="D1616" s="209"/>
      <c r="E1616" s="209"/>
      <c r="F1616" s="209"/>
      <c r="G1616" s="209"/>
      <c r="H1616" s="209"/>
      <c r="I1616" s="209"/>
      <c r="AP1616" s="407"/>
      <c r="AQ1616" s="407"/>
      <c r="BK1616" s="407"/>
      <c r="BY1616" s="407"/>
      <c r="BZ1616" s="407"/>
      <c r="CA1616" s="407"/>
      <c r="CB1616" s="407"/>
      <c r="CC1616" s="407"/>
      <c r="CD1616" s="407"/>
      <c r="CE1616" s="407"/>
      <c r="CF1616" s="407"/>
    </row>
    <row r="1617" spans="1:84" s="627" customFormat="1" x14ac:dyDescent="0.3">
      <c r="A1617" s="407"/>
      <c r="B1617" s="401"/>
      <c r="C1617" s="330"/>
      <c r="D1617" s="209"/>
      <c r="E1617" s="209"/>
      <c r="F1617" s="209"/>
      <c r="G1617" s="209"/>
      <c r="H1617" s="209"/>
      <c r="I1617" s="209"/>
      <c r="AP1617" s="407"/>
      <c r="AQ1617" s="407"/>
      <c r="BK1617" s="407"/>
      <c r="BY1617" s="407"/>
      <c r="BZ1617" s="407"/>
      <c r="CA1617" s="407"/>
      <c r="CB1617" s="407"/>
      <c r="CC1617" s="407"/>
      <c r="CD1617" s="407"/>
      <c r="CE1617" s="407"/>
      <c r="CF1617" s="407"/>
    </row>
    <row r="1618" spans="1:84" s="627" customFormat="1" x14ac:dyDescent="0.3">
      <c r="A1618" s="407"/>
      <c r="B1618" s="401"/>
      <c r="C1618" s="330"/>
      <c r="D1618" s="209"/>
      <c r="E1618" s="209"/>
      <c r="F1618" s="209"/>
      <c r="G1618" s="209"/>
      <c r="H1618" s="209"/>
      <c r="I1618" s="209"/>
      <c r="AP1618" s="407"/>
      <c r="AQ1618" s="407"/>
      <c r="BK1618" s="407"/>
      <c r="BY1618" s="407"/>
      <c r="BZ1618" s="407"/>
      <c r="CA1618" s="407"/>
      <c r="CB1618" s="407"/>
      <c r="CC1618" s="407"/>
      <c r="CD1618" s="407"/>
      <c r="CE1618" s="407"/>
      <c r="CF1618" s="407"/>
    </row>
    <row r="1619" spans="1:84" s="627" customFormat="1" x14ac:dyDescent="0.3">
      <c r="A1619" s="407"/>
      <c r="B1619" s="401"/>
      <c r="C1619" s="330"/>
      <c r="D1619" s="209"/>
      <c r="E1619" s="209"/>
      <c r="F1619" s="209"/>
      <c r="G1619" s="209"/>
      <c r="H1619" s="209"/>
      <c r="I1619" s="209"/>
      <c r="AP1619" s="407"/>
      <c r="AQ1619" s="407"/>
      <c r="BK1619" s="407"/>
      <c r="BY1619" s="407"/>
      <c r="BZ1619" s="407"/>
      <c r="CA1619" s="407"/>
      <c r="CB1619" s="407"/>
      <c r="CC1619" s="407"/>
      <c r="CD1619" s="407"/>
      <c r="CE1619" s="407"/>
      <c r="CF1619" s="407"/>
    </row>
    <row r="1620" spans="1:84" s="627" customFormat="1" x14ac:dyDescent="0.3">
      <c r="A1620" s="407"/>
      <c r="B1620" s="401"/>
      <c r="C1620" s="330"/>
      <c r="D1620" s="209"/>
      <c r="E1620" s="209"/>
      <c r="F1620" s="209"/>
      <c r="G1620" s="209"/>
      <c r="H1620" s="209"/>
      <c r="I1620" s="209"/>
      <c r="AP1620" s="407"/>
      <c r="AQ1620" s="407"/>
      <c r="BK1620" s="407"/>
      <c r="BY1620" s="407"/>
      <c r="BZ1620" s="407"/>
      <c r="CA1620" s="407"/>
      <c r="CB1620" s="407"/>
      <c r="CC1620" s="407"/>
      <c r="CD1620" s="407"/>
      <c r="CE1620" s="407"/>
      <c r="CF1620" s="407"/>
    </row>
    <row r="1621" spans="1:84" s="627" customFormat="1" x14ac:dyDescent="0.3">
      <c r="A1621" s="407"/>
      <c r="B1621" s="401"/>
      <c r="C1621" s="330"/>
      <c r="D1621" s="209"/>
      <c r="E1621" s="209"/>
      <c r="F1621" s="209"/>
      <c r="G1621" s="209"/>
      <c r="H1621" s="209"/>
      <c r="I1621" s="209"/>
      <c r="AP1621" s="407"/>
      <c r="AQ1621" s="407"/>
      <c r="BK1621" s="407"/>
      <c r="BY1621" s="407"/>
      <c r="BZ1621" s="407"/>
      <c r="CA1621" s="407"/>
      <c r="CB1621" s="407"/>
      <c r="CC1621" s="407"/>
      <c r="CD1621" s="407"/>
      <c r="CE1621" s="407"/>
      <c r="CF1621" s="407"/>
    </row>
    <row r="1622" spans="1:84" s="627" customFormat="1" x14ac:dyDescent="0.3">
      <c r="A1622" s="407"/>
      <c r="B1622" s="401"/>
      <c r="C1622" s="330"/>
      <c r="D1622" s="209"/>
      <c r="E1622" s="209"/>
      <c r="F1622" s="209"/>
      <c r="G1622" s="209"/>
      <c r="H1622" s="209"/>
      <c r="I1622" s="209"/>
      <c r="AP1622" s="407"/>
      <c r="AQ1622" s="407"/>
      <c r="BK1622" s="407"/>
      <c r="BY1622" s="407"/>
      <c r="BZ1622" s="407"/>
      <c r="CA1622" s="407"/>
      <c r="CB1622" s="407"/>
      <c r="CC1622" s="407"/>
      <c r="CD1622" s="407"/>
      <c r="CE1622" s="407"/>
      <c r="CF1622" s="407"/>
    </row>
    <row r="1623" spans="1:84" s="627" customFormat="1" x14ac:dyDescent="0.3">
      <c r="A1623" s="407"/>
      <c r="B1623" s="401"/>
      <c r="C1623" s="330"/>
      <c r="D1623" s="209"/>
      <c r="E1623" s="209"/>
      <c r="F1623" s="209"/>
      <c r="G1623" s="209"/>
      <c r="H1623" s="209"/>
      <c r="I1623" s="209"/>
      <c r="AP1623" s="407"/>
      <c r="AQ1623" s="407"/>
      <c r="BK1623" s="407"/>
      <c r="BY1623" s="407"/>
      <c r="BZ1623" s="407"/>
      <c r="CA1623" s="407"/>
      <c r="CB1623" s="407"/>
      <c r="CC1623" s="407"/>
      <c r="CD1623" s="407"/>
      <c r="CE1623" s="407"/>
      <c r="CF1623" s="407"/>
    </row>
    <row r="1624" spans="1:84" s="627" customFormat="1" x14ac:dyDescent="0.3">
      <c r="A1624" s="407"/>
      <c r="B1624" s="401"/>
      <c r="C1624" s="330"/>
      <c r="D1624" s="209"/>
      <c r="E1624" s="209"/>
      <c r="F1624" s="209"/>
      <c r="G1624" s="209"/>
      <c r="H1624" s="209"/>
      <c r="I1624" s="209"/>
      <c r="AP1624" s="407"/>
      <c r="AQ1624" s="407"/>
      <c r="BK1624" s="407"/>
      <c r="BY1624" s="407"/>
      <c r="BZ1624" s="407"/>
      <c r="CA1624" s="407"/>
      <c r="CB1624" s="407"/>
      <c r="CC1624" s="407"/>
      <c r="CD1624" s="407"/>
      <c r="CE1624" s="407"/>
      <c r="CF1624" s="407"/>
    </row>
    <row r="1625" spans="1:84" s="627" customFormat="1" x14ac:dyDescent="0.3">
      <c r="A1625" s="407"/>
      <c r="B1625" s="401"/>
      <c r="C1625" s="330"/>
      <c r="D1625" s="209"/>
      <c r="E1625" s="209"/>
      <c r="F1625" s="209"/>
      <c r="G1625" s="209"/>
      <c r="H1625" s="209"/>
      <c r="I1625" s="209"/>
      <c r="AP1625" s="407"/>
      <c r="AQ1625" s="407"/>
      <c r="BK1625" s="407"/>
      <c r="BY1625" s="407"/>
      <c r="BZ1625" s="407"/>
      <c r="CA1625" s="407"/>
      <c r="CB1625" s="407"/>
      <c r="CC1625" s="407"/>
      <c r="CD1625" s="407"/>
      <c r="CE1625" s="407"/>
      <c r="CF1625" s="407"/>
    </row>
    <row r="1626" spans="1:84" s="627" customFormat="1" x14ac:dyDescent="0.3">
      <c r="A1626" s="407"/>
      <c r="B1626" s="401"/>
      <c r="C1626" s="330"/>
      <c r="D1626" s="209"/>
      <c r="E1626" s="209"/>
      <c r="F1626" s="209"/>
      <c r="G1626" s="209"/>
      <c r="H1626" s="209"/>
      <c r="I1626" s="209"/>
      <c r="AP1626" s="407"/>
      <c r="AQ1626" s="407"/>
      <c r="BK1626" s="407"/>
      <c r="BY1626" s="407"/>
      <c r="BZ1626" s="407"/>
      <c r="CA1626" s="407"/>
      <c r="CB1626" s="407"/>
      <c r="CC1626" s="407"/>
      <c r="CD1626" s="407"/>
      <c r="CE1626" s="407"/>
      <c r="CF1626" s="407"/>
    </row>
    <row r="1627" spans="1:84" s="627" customFormat="1" x14ac:dyDescent="0.3">
      <c r="A1627" s="407"/>
      <c r="B1627" s="401"/>
      <c r="C1627" s="330"/>
      <c r="D1627" s="209"/>
      <c r="E1627" s="209"/>
      <c r="F1627" s="209"/>
      <c r="G1627" s="209"/>
      <c r="H1627" s="209"/>
      <c r="I1627" s="209"/>
      <c r="AP1627" s="407"/>
      <c r="AQ1627" s="407"/>
      <c r="BK1627" s="407"/>
      <c r="BY1627" s="407"/>
      <c r="BZ1627" s="407"/>
      <c r="CA1627" s="407"/>
      <c r="CB1627" s="407"/>
      <c r="CC1627" s="407"/>
      <c r="CD1627" s="407"/>
      <c r="CE1627" s="407"/>
      <c r="CF1627" s="407"/>
    </row>
    <row r="1628" spans="1:84" s="627" customFormat="1" x14ac:dyDescent="0.3">
      <c r="A1628" s="407"/>
      <c r="B1628" s="401"/>
      <c r="C1628" s="330"/>
      <c r="D1628" s="209"/>
      <c r="E1628" s="209"/>
      <c r="F1628" s="209"/>
      <c r="G1628" s="209"/>
      <c r="H1628" s="209"/>
      <c r="I1628" s="209"/>
      <c r="AP1628" s="407"/>
      <c r="AQ1628" s="407"/>
      <c r="BK1628" s="407"/>
      <c r="BY1628" s="407"/>
      <c r="BZ1628" s="407"/>
      <c r="CA1628" s="407"/>
      <c r="CB1628" s="407"/>
      <c r="CC1628" s="407"/>
      <c r="CD1628" s="407"/>
      <c r="CE1628" s="407"/>
      <c r="CF1628" s="407"/>
    </row>
    <row r="1629" spans="1:84" s="627" customFormat="1" x14ac:dyDescent="0.3">
      <c r="A1629" s="407"/>
      <c r="B1629" s="401"/>
      <c r="C1629" s="330"/>
      <c r="D1629" s="209"/>
      <c r="E1629" s="209"/>
      <c r="F1629" s="209"/>
      <c r="G1629" s="209"/>
      <c r="H1629" s="209"/>
      <c r="I1629" s="209"/>
      <c r="AP1629" s="407"/>
      <c r="AQ1629" s="407"/>
      <c r="BK1629" s="407"/>
      <c r="BY1629" s="407"/>
      <c r="BZ1629" s="407"/>
      <c r="CA1629" s="407"/>
      <c r="CB1629" s="407"/>
      <c r="CC1629" s="407"/>
      <c r="CD1629" s="407"/>
      <c r="CE1629" s="407"/>
      <c r="CF1629" s="407"/>
    </row>
    <row r="1630" spans="1:84" s="627" customFormat="1" x14ac:dyDescent="0.3">
      <c r="A1630" s="407"/>
      <c r="B1630" s="401"/>
      <c r="C1630" s="330"/>
      <c r="D1630" s="209"/>
      <c r="E1630" s="209"/>
      <c r="F1630" s="209"/>
      <c r="G1630" s="209"/>
      <c r="H1630" s="209"/>
      <c r="I1630" s="209"/>
      <c r="AP1630" s="407"/>
      <c r="AQ1630" s="407"/>
      <c r="BK1630" s="407"/>
      <c r="BY1630" s="407"/>
      <c r="BZ1630" s="407"/>
      <c r="CA1630" s="407"/>
      <c r="CB1630" s="407"/>
      <c r="CC1630" s="407"/>
      <c r="CD1630" s="407"/>
      <c r="CE1630" s="407"/>
      <c r="CF1630" s="407"/>
    </row>
    <row r="1631" spans="1:84" s="627" customFormat="1" x14ac:dyDescent="0.3">
      <c r="A1631" s="407"/>
      <c r="B1631" s="401"/>
      <c r="C1631" s="330"/>
      <c r="D1631" s="209"/>
      <c r="E1631" s="209"/>
      <c r="F1631" s="209"/>
      <c r="G1631" s="209"/>
      <c r="H1631" s="209"/>
      <c r="I1631" s="209"/>
      <c r="AP1631" s="407"/>
      <c r="AQ1631" s="407"/>
      <c r="BK1631" s="407"/>
      <c r="BY1631" s="407"/>
      <c r="BZ1631" s="407"/>
      <c r="CA1631" s="407"/>
      <c r="CB1631" s="407"/>
      <c r="CC1631" s="407"/>
      <c r="CD1631" s="407"/>
      <c r="CE1631" s="407"/>
      <c r="CF1631" s="407"/>
    </row>
    <row r="1632" spans="1:84" s="627" customFormat="1" x14ac:dyDescent="0.3">
      <c r="A1632" s="407"/>
      <c r="B1632" s="401"/>
      <c r="C1632" s="330"/>
      <c r="D1632" s="209"/>
      <c r="E1632" s="209"/>
      <c r="F1632" s="209"/>
      <c r="G1632" s="209"/>
      <c r="H1632" s="209"/>
      <c r="I1632" s="209"/>
      <c r="AP1632" s="407"/>
      <c r="AQ1632" s="407"/>
      <c r="BK1632" s="407"/>
      <c r="BY1632" s="407"/>
      <c r="BZ1632" s="407"/>
      <c r="CA1632" s="407"/>
      <c r="CB1632" s="407"/>
      <c r="CC1632" s="407"/>
      <c r="CD1632" s="407"/>
      <c r="CE1632" s="407"/>
      <c r="CF1632" s="407"/>
    </row>
    <row r="1633" spans="1:84" s="627" customFormat="1" x14ac:dyDescent="0.3">
      <c r="A1633" s="407"/>
      <c r="B1633" s="401"/>
      <c r="C1633" s="330"/>
      <c r="D1633" s="209"/>
      <c r="E1633" s="209"/>
      <c r="F1633" s="209"/>
      <c r="G1633" s="209"/>
      <c r="H1633" s="209"/>
      <c r="I1633" s="209"/>
      <c r="AP1633" s="407"/>
      <c r="AQ1633" s="407"/>
      <c r="BK1633" s="407"/>
      <c r="BY1633" s="407"/>
      <c r="BZ1633" s="407"/>
      <c r="CA1633" s="407"/>
      <c r="CB1633" s="407"/>
      <c r="CC1633" s="407"/>
      <c r="CD1633" s="407"/>
      <c r="CE1633" s="407"/>
      <c r="CF1633" s="407"/>
    </row>
    <row r="1634" spans="1:84" s="627" customFormat="1" x14ac:dyDescent="0.3">
      <c r="A1634" s="407"/>
      <c r="B1634" s="401"/>
      <c r="C1634" s="330"/>
      <c r="D1634" s="209"/>
      <c r="E1634" s="209"/>
      <c r="F1634" s="209"/>
      <c r="G1634" s="209"/>
      <c r="H1634" s="209"/>
      <c r="I1634" s="209"/>
      <c r="AP1634" s="407"/>
      <c r="AQ1634" s="407"/>
      <c r="BK1634" s="407"/>
      <c r="BY1634" s="407"/>
      <c r="BZ1634" s="407"/>
      <c r="CA1634" s="407"/>
      <c r="CB1634" s="407"/>
      <c r="CC1634" s="407"/>
      <c r="CD1634" s="407"/>
      <c r="CE1634" s="407"/>
      <c r="CF1634" s="407"/>
    </row>
    <row r="1635" spans="1:84" s="627" customFormat="1" x14ac:dyDescent="0.3">
      <c r="A1635" s="407"/>
      <c r="B1635" s="401"/>
      <c r="C1635" s="330"/>
      <c r="D1635" s="209"/>
      <c r="E1635" s="209"/>
      <c r="F1635" s="209"/>
      <c r="G1635" s="209"/>
      <c r="H1635" s="209"/>
      <c r="I1635" s="209"/>
      <c r="AP1635" s="407"/>
      <c r="AQ1635" s="407"/>
      <c r="BK1635" s="407"/>
      <c r="BY1635" s="407"/>
      <c r="BZ1635" s="407"/>
      <c r="CA1635" s="407"/>
      <c r="CB1635" s="407"/>
      <c r="CC1635" s="407"/>
      <c r="CD1635" s="407"/>
      <c r="CE1635" s="407"/>
      <c r="CF1635" s="407"/>
    </row>
    <row r="1636" spans="1:84" s="627" customFormat="1" x14ac:dyDescent="0.3">
      <c r="A1636" s="407"/>
      <c r="B1636" s="401"/>
      <c r="C1636" s="330"/>
      <c r="D1636" s="209"/>
      <c r="E1636" s="209"/>
      <c r="F1636" s="209"/>
      <c r="G1636" s="209"/>
      <c r="H1636" s="209"/>
      <c r="I1636" s="209"/>
      <c r="AP1636" s="407"/>
      <c r="AQ1636" s="407"/>
      <c r="BK1636" s="407"/>
      <c r="BY1636" s="407"/>
      <c r="BZ1636" s="407"/>
      <c r="CA1636" s="407"/>
      <c r="CB1636" s="407"/>
      <c r="CC1636" s="407"/>
      <c r="CD1636" s="407"/>
      <c r="CE1636" s="407"/>
      <c r="CF1636" s="407"/>
    </row>
    <row r="1637" spans="1:84" s="627" customFormat="1" x14ac:dyDescent="0.3">
      <c r="A1637" s="407"/>
      <c r="B1637" s="401"/>
      <c r="C1637" s="330"/>
      <c r="D1637" s="209"/>
      <c r="E1637" s="209"/>
      <c r="F1637" s="209"/>
      <c r="G1637" s="209"/>
      <c r="H1637" s="209"/>
      <c r="I1637" s="209"/>
      <c r="AP1637" s="407"/>
      <c r="AQ1637" s="407"/>
      <c r="BK1637" s="407"/>
      <c r="BY1637" s="407"/>
      <c r="BZ1637" s="407"/>
      <c r="CA1637" s="407"/>
      <c r="CB1637" s="407"/>
      <c r="CC1637" s="407"/>
      <c r="CD1637" s="407"/>
      <c r="CE1637" s="407"/>
      <c r="CF1637" s="407"/>
    </row>
    <row r="1638" spans="1:84" s="627" customFormat="1" x14ac:dyDescent="0.3">
      <c r="A1638" s="407"/>
      <c r="B1638" s="401"/>
      <c r="C1638" s="330"/>
      <c r="D1638" s="209"/>
      <c r="E1638" s="209"/>
      <c r="F1638" s="209"/>
      <c r="G1638" s="209"/>
      <c r="H1638" s="209"/>
      <c r="I1638" s="209"/>
      <c r="AP1638" s="407"/>
      <c r="AQ1638" s="407"/>
      <c r="BK1638" s="407"/>
      <c r="BY1638" s="407"/>
      <c r="BZ1638" s="407"/>
      <c r="CA1638" s="407"/>
      <c r="CB1638" s="407"/>
      <c r="CC1638" s="407"/>
      <c r="CD1638" s="407"/>
      <c r="CE1638" s="407"/>
      <c r="CF1638" s="407"/>
    </row>
    <row r="1639" spans="1:84" s="627" customFormat="1" x14ac:dyDescent="0.3">
      <c r="A1639" s="407"/>
      <c r="B1639" s="401"/>
      <c r="C1639" s="330"/>
      <c r="D1639" s="209"/>
      <c r="E1639" s="209"/>
      <c r="F1639" s="209"/>
      <c r="G1639" s="209"/>
      <c r="H1639" s="209"/>
      <c r="I1639" s="209"/>
      <c r="AP1639" s="407"/>
      <c r="AQ1639" s="407"/>
      <c r="BK1639" s="407"/>
      <c r="BY1639" s="407"/>
      <c r="BZ1639" s="407"/>
      <c r="CA1639" s="407"/>
      <c r="CB1639" s="407"/>
      <c r="CC1639" s="407"/>
      <c r="CD1639" s="407"/>
      <c r="CE1639" s="407"/>
      <c r="CF1639" s="407"/>
    </row>
    <row r="1640" spans="1:84" s="627" customFormat="1" x14ac:dyDescent="0.3">
      <c r="A1640" s="407"/>
      <c r="B1640" s="401"/>
      <c r="C1640" s="330"/>
      <c r="D1640" s="209"/>
      <c r="E1640" s="209"/>
      <c r="F1640" s="209"/>
      <c r="G1640" s="209"/>
      <c r="H1640" s="209"/>
      <c r="I1640" s="209"/>
      <c r="AP1640" s="407"/>
      <c r="AQ1640" s="407"/>
      <c r="BK1640" s="407"/>
      <c r="BY1640" s="407"/>
      <c r="BZ1640" s="407"/>
      <c r="CA1640" s="407"/>
      <c r="CB1640" s="407"/>
      <c r="CC1640" s="407"/>
      <c r="CD1640" s="407"/>
      <c r="CE1640" s="407"/>
      <c r="CF1640" s="407"/>
    </row>
    <row r="1641" spans="1:84" s="627" customFormat="1" x14ac:dyDescent="0.3">
      <c r="A1641" s="407"/>
      <c r="B1641" s="401"/>
      <c r="C1641" s="330"/>
      <c r="D1641" s="209"/>
      <c r="E1641" s="209"/>
      <c r="F1641" s="209"/>
      <c r="G1641" s="209"/>
      <c r="H1641" s="209"/>
      <c r="I1641" s="209"/>
      <c r="AP1641" s="407"/>
      <c r="AQ1641" s="407"/>
      <c r="BK1641" s="407"/>
      <c r="BY1641" s="407"/>
      <c r="BZ1641" s="407"/>
      <c r="CA1641" s="407"/>
      <c r="CB1641" s="407"/>
      <c r="CC1641" s="407"/>
      <c r="CD1641" s="407"/>
      <c r="CE1641" s="407"/>
      <c r="CF1641" s="407"/>
    </row>
    <row r="1642" spans="1:84" s="627" customFormat="1" x14ac:dyDescent="0.3">
      <c r="A1642" s="407"/>
      <c r="B1642" s="401"/>
      <c r="C1642" s="330"/>
      <c r="D1642" s="209"/>
      <c r="E1642" s="209"/>
      <c r="F1642" s="209"/>
      <c r="G1642" s="209"/>
      <c r="H1642" s="209"/>
      <c r="I1642" s="209"/>
      <c r="AP1642" s="407"/>
      <c r="AQ1642" s="407"/>
      <c r="BK1642" s="407"/>
      <c r="BY1642" s="407"/>
      <c r="BZ1642" s="407"/>
      <c r="CA1642" s="407"/>
      <c r="CB1642" s="407"/>
      <c r="CC1642" s="407"/>
      <c r="CD1642" s="407"/>
      <c r="CE1642" s="407"/>
      <c r="CF1642" s="407"/>
    </row>
    <row r="1643" spans="1:84" s="627" customFormat="1" x14ac:dyDescent="0.3">
      <c r="A1643" s="407"/>
      <c r="B1643" s="401"/>
      <c r="C1643" s="330"/>
      <c r="D1643" s="209"/>
      <c r="E1643" s="209"/>
      <c r="F1643" s="209"/>
      <c r="G1643" s="209"/>
      <c r="H1643" s="209"/>
      <c r="I1643" s="209"/>
      <c r="AP1643" s="407"/>
      <c r="AQ1643" s="407"/>
      <c r="BK1643" s="407"/>
      <c r="BY1643" s="407"/>
      <c r="BZ1643" s="407"/>
      <c r="CA1643" s="407"/>
      <c r="CB1643" s="407"/>
      <c r="CC1643" s="407"/>
      <c r="CD1643" s="407"/>
      <c r="CE1643" s="407"/>
      <c r="CF1643" s="407"/>
    </row>
    <row r="1644" spans="1:84" s="627" customFormat="1" x14ac:dyDescent="0.3">
      <c r="A1644" s="407"/>
      <c r="B1644" s="401"/>
      <c r="C1644" s="330"/>
      <c r="D1644" s="209"/>
      <c r="E1644" s="209"/>
      <c r="F1644" s="209"/>
      <c r="G1644" s="209"/>
      <c r="H1644" s="209"/>
      <c r="I1644" s="209"/>
      <c r="AP1644" s="407"/>
      <c r="AQ1644" s="407"/>
      <c r="BK1644" s="407"/>
      <c r="BY1644" s="407"/>
      <c r="BZ1644" s="407"/>
      <c r="CA1644" s="407"/>
      <c r="CB1644" s="407"/>
      <c r="CC1644" s="407"/>
      <c r="CD1644" s="407"/>
      <c r="CE1644" s="407"/>
      <c r="CF1644" s="407"/>
    </row>
    <row r="1645" spans="1:84" s="627" customFormat="1" x14ac:dyDescent="0.3">
      <c r="A1645" s="407"/>
      <c r="B1645" s="401"/>
      <c r="C1645" s="330"/>
      <c r="D1645" s="209"/>
      <c r="E1645" s="209"/>
      <c r="F1645" s="209"/>
      <c r="G1645" s="209"/>
      <c r="H1645" s="209"/>
      <c r="I1645" s="209"/>
      <c r="AP1645" s="407"/>
      <c r="AQ1645" s="407"/>
      <c r="BK1645" s="407"/>
      <c r="BY1645" s="407"/>
      <c r="BZ1645" s="407"/>
      <c r="CA1645" s="407"/>
      <c r="CB1645" s="407"/>
      <c r="CC1645" s="407"/>
      <c r="CD1645" s="407"/>
      <c r="CE1645" s="407"/>
      <c r="CF1645" s="407"/>
    </row>
    <row r="1646" spans="1:84" s="627" customFormat="1" x14ac:dyDescent="0.3">
      <c r="A1646" s="407"/>
      <c r="B1646" s="401"/>
      <c r="C1646" s="330"/>
      <c r="D1646" s="209"/>
      <c r="E1646" s="209"/>
      <c r="F1646" s="209"/>
      <c r="G1646" s="209"/>
      <c r="H1646" s="209"/>
      <c r="I1646" s="209"/>
      <c r="AP1646" s="407"/>
      <c r="AQ1646" s="407"/>
      <c r="BK1646" s="407"/>
      <c r="BY1646" s="407"/>
      <c r="BZ1646" s="407"/>
      <c r="CA1646" s="407"/>
      <c r="CB1646" s="407"/>
      <c r="CC1646" s="407"/>
      <c r="CD1646" s="407"/>
      <c r="CE1646" s="407"/>
      <c r="CF1646" s="407"/>
    </row>
    <row r="1647" spans="1:84" s="627" customFormat="1" x14ac:dyDescent="0.3">
      <c r="A1647" s="407"/>
      <c r="B1647" s="401"/>
      <c r="C1647" s="330"/>
      <c r="D1647" s="209"/>
      <c r="E1647" s="209"/>
      <c r="F1647" s="209"/>
      <c r="G1647" s="209"/>
      <c r="H1647" s="209"/>
      <c r="I1647" s="209"/>
      <c r="AP1647" s="407"/>
      <c r="AQ1647" s="407"/>
      <c r="BK1647" s="407"/>
      <c r="BY1647" s="407"/>
      <c r="BZ1647" s="407"/>
      <c r="CA1647" s="407"/>
      <c r="CB1647" s="407"/>
      <c r="CC1647" s="407"/>
      <c r="CD1647" s="407"/>
      <c r="CE1647" s="407"/>
      <c r="CF1647" s="407"/>
    </row>
    <row r="1648" spans="1:84" s="627" customFormat="1" x14ac:dyDescent="0.3">
      <c r="A1648" s="407"/>
      <c r="B1648" s="401"/>
      <c r="C1648" s="330"/>
      <c r="D1648" s="209"/>
      <c r="E1648" s="209"/>
      <c r="F1648" s="209"/>
      <c r="G1648" s="209"/>
      <c r="H1648" s="209"/>
      <c r="I1648" s="209"/>
      <c r="AP1648" s="407"/>
      <c r="AQ1648" s="407"/>
      <c r="BK1648" s="407"/>
      <c r="BY1648" s="407"/>
      <c r="BZ1648" s="407"/>
      <c r="CA1648" s="407"/>
      <c r="CB1648" s="407"/>
      <c r="CC1648" s="407"/>
      <c r="CD1648" s="407"/>
      <c r="CE1648" s="407"/>
      <c r="CF1648" s="407"/>
    </row>
    <row r="1649" spans="1:84" s="627" customFormat="1" x14ac:dyDescent="0.3">
      <c r="A1649" s="407"/>
      <c r="B1649" s="401"/>
      <c r="C1649" s="330"/>
      <c r="D1649" s="209"/>
      <c r="E1649" s="209"/>
      <c r="F1649" s="209"/>
      <c r="G1649" s="209"/>
      <c r="H1649" s="209"/>
      <c r="I1649" s="209"/>
      <c r="AP1649" s="407"/>
      <c r="AQ1649" s="407"/>
      <c r="BK1649" s="407"/>
      <c r="BY1649" s="407"/>
      <c r="BZ1649" s="407"/>
      <c r="CA1649" s="407"/>
      <c r="CB1649" s="407"/>
      <c r="CC1649" s="407"/>
      <c r="CD1649" s="407"/>
      <c r="CE1649" s="407"/>
      <c r="CF1649" s="407"/>
    </row>
    <row r="1650" spans="1:84" s="627" customFormat="1" x14ac:dyDescent="0.3">
      <c r="A1650" s="407"/>
      <c r="B1650" s="401"/>
      <c r="C1650" s="330"/>
      <c r="D1650" s="209"/>
      <c r="E1650" s="209"/>
      <c r="F1650" s="209"/>
      <c r="G1650" s="209"/>
      <c r="H1650" s="209"/>
      <c r="I1650" s="209"/>
      <c r="AP1650" s="407"/>
      <c r="AQ1650" s="407"/>
      <c r="BK1650" s="407"/>
      <c r="BY1650" s="407"/>
      <c r="BZ1650" s="407"/>
      <c r="CA1650" s="407"/>
      <c r="CB1650" s="407"/>
      <c r="CC1650" s="407"/>
      <c r="CD1650" s="407"/>
      <c r="CE1650" s="407"/>
      <c r="CF1650" s="407"/>
    </row>
    <row r="1651" spans="1:84" s="627" customFormat="1" x14ac:dyDescent="0.3">
      <c r="A1651" s="407"/>
      <c r="B1651" s="401"/>
      <c r="C1651" s="330"/>
      <c r="D1651" s="209"/>
      <c r="E1651" s="209"/>
      <c r="F1651" s="209"/>
      <c r="G1651" s="209"/>
      <c r="H1651" s="209"/>
      <c r="I1651" s="209"/>
      <c r="AP1651" s="407"/>
      <c r="AQ1651" s="407"/>
      <c r="BK1651" s="407"/>
      <c r="BY1651" s="407"/>
      <c r="BZ1651" s="407"/>
      <c r="CA1651" s="407"/>
      <c r="CB1651" s="407"/>
      <c r="CC1651" s="407"/>
      <c r="CD1651" s="407"/>
      <c r="CE1651" s="407"/>
      <c r="CF1651" s="407"/>
    </row>
    <row r="1652" spans="1:84" s="627" customFormat="1" x14ac:dyDescent="0.3">
      <c r="A1652" s="407"/>
      <c r="B1652" s="401"/>
      <c r="C1652" s="330"/>
      <c r="D1652" s="209"/>
      <c r="E1652" s="209"/>
      <c r="F1652" s="209"/>
      <c r="G1652" s="209"/>
      <c r="H1652" s="209"/>
      <c r="I1652" s="209"/>
      <c r="AP1652" s="407"/>
      <c r="AQ1652" s="407"/>
      <c r="BK1652" s="407"/>
      <c r="BY1652" s="407"/>
      <c r="BZ1652" s="407"/>
      <c r="CA1652" s="407"/>
      <c r="CB1652" s="407"/>
      <c r="CC1652" s="407"/>
      <c r="CD1652" s="407"/>
      <c r="CE1652" s="407"/>
      <c r="CF1652" s="407"/>
    </row>
    <row r="1653" spans="1:84" s="627" customFormat="1" x14ac:dyDescent="0.3">
      <c r="A1653" s="407"/>
      <c r="B1653" s="401"/>
      <c r="C1653" s="330"/>
      <c r="D1653" s="209"/>
      <c r="E1653" s="209"/>
      <c r="F1653" s="209"/>
      <c r="G1653" s="209"/>
      <c r="H1653" s="209"/>
      <c r="I1653" s="209"/>
      <c r="AP1653" s="407"/>
      <c r="AQ1653" s="407"/>
      <c r="BK1653" s="407"/>
      <c r="BY1653" s="407"/>
      <c r="BZ1653" s="407"/>
      <c r="CA1653" s="407"/>
      <c r="CB1653" s="407"/>
      <c r="CC1653" s="407"/>
      <c r="CD1653" s="407"/>
      <c r="CE1653" s="407"/>
      <c r="CF1653" s="407"/>
    </row>
    <row r="1654" spans="1:84" s="627" customFormat="1" x14ac:dyDescent="0.3">
      <c r="A1654" s="407"/>
      <c r="B1654" s="401"/>
      <c r="C1654" s="330"/>
      <c r="D1654" s="209"/>
      <c r="E1654" s="209"/>
      <c r="F1654" s="209"/>
      <c r="G1654" s="209"/>
      <c r="H1654" s="209"/>
      <c r="I1654" s="209"/>
      <c r="AP1654" s="407"/>
      <c r="AQ1654" s="407"/>
      <c r="BK1654" s="407"/>
      <c r="BY1654" s="407"/>
      <c r="BZ1654" s="407"/>
      <c r="CA1654" s="407"/>
      <c r="CB1654" s="407"/>
      <c r="CC1654" s="407"/>
      <c r="CD1654" s="407"/>
      <c r="CE1654" s="407"/>
      <c r="CF1654" s="407"/>
    </row>
    <row r="1655" spans="1:84" s="627" customFormat="1" x14ac:dyDescent="0.3">
      <c r="A1655" s="407"/>
      <c r="B1655" s="401"/>
      <c r="C1655" s="330"/>
      <c r="D1655" s="209"/>
      <c r="E1655" s="209"/>
      <c r="F1655" s="209"/>
      <c r="G1655" s="209"/>
      <c r="H1655" s="209"/>
      <c r="I1655" s="209"/>
      <c r="AP1655" s="407"/>
      <c r="AQ1655" s="407"/>
      <c r="BK1655" s="407"/>
      <c r="BY1655" s="407"/>
      <c r="BZ1655" s="407"/>
      <c r="CA1655" s="407"/>
      <c r="CB1655" s="407"/>
      <c r="CC1655" s="407"/>
      <c r="CD1655" s="407"/>
      <c r="CE1655" s="407"/>
      <c r="CF1655" s="407"/>
    </row>
    <row r="1656" spans="1:84" s="627" customFormat="1" x14ac:dyDescent="0.3">
      <c r="A1656" s="407"/>
      <c r="B1656" s="401"/>
      <c r="C1656" s="330"/>
      <c r="D1656" s="209"/>
      <c r="E1656" s="209"/>
      <c r="F1656" s="209"/>
      <c r="G1656" s="209"/>
      <c r="H1656" s="209"/>
      <c r="I1656" s="209"/>
      <c r="AP1656" s="407"/>
      <c r="AQ1656" s="407"/>
      <c r="BK1656" s="407"/>
      <c r="BY1656" s="407"/>
      <c r="BZ1656" s="407"/>
      <c r="CA1656" s="407"/>
      <c r="CB1656" s="407"/>
      <c r="CC1656" s="407"/>
      <c r="CD1656" s="407"/>
      <c r="CE1656" s="407"/>
      <c r="CF1656" s="407"/>
    </row>
    <row r="1657" spans="1:84" s="627" customFormat="1" x14ac:dyDescent="0.3">
      <c r="A1657" s="407"/>
      <c r="B1657" s="401"/>
      <c r="C1657" s="330"/>
      <c r="D1657" s="209"/>
      <c r="E1657" s="209"/>
      <c r="F1657" s="209"/>
      <c r="G1657" s="209"/>
      <c r="H1657" s="209"/>
      <c r="I1657" s="209"/>
      <c r="AP1657" s="407"/>
      <c r="AQ1657" s="407"/>
      <c r="BK1657" s="407"/>
      <c r="BY1657" s="407"/>
      <c r="BZ1657" s="407"/>
      <c r="CA1657" s="407"/>
      <c r="CB1657" s="407"/>
      <c r="CC1657" s="407"/>
      <c r="CD1657" s="407"/>
      <c r="CE1657" s="407"/>
      <c r="CF1657" s="407"/>
    </row>
    <row r="1658" spans="1:84" s="627" customFormat="1" x14ac:dyDescent="0.3">
      <c r="A1658" s="407"/>
      <c r="B1658" s="401"/>
      <c r="C1658" s="330"/>
      <c r="D1658" s="209"/>
      <c r="E1658" s="209"/>
      <c r="F1658" s="209"/>
      <c r="G1658" s="209"/>
      <c r="H1658" s="209"/>
      <c r="I1658" s="209"/>
      <c r="AP1658" s="407"/>
      <c r="AQ1658" s="407"/>
      <c r="BK1658" s="407"/>
      <c r="BY1658" s="407"/>
      <c r="BZ1658" s="407"/>
      <c r="CA1658" s="407"/>
      <c r="CB1658" s="407"/>
      <c r="CC1658" s="407"/>
      <c r="CD1658" s="407"/>
      <c r="CE1658" s="407"/>
      <c r="CF1658" s="407"/>
    </row>
    <row r="1659" spans="1:84" s="627" customFormat="1" x14ac:dyDescent="0.3">
      <c r="A1659" s="407"/>
      <c r="B1659" s="401"/>
      <c r="C1659" s="330"/>
      <c r="D1659" s="209"/>
      <c r="E1659" s="209"/>
      <c r="F1659" s="209"/>
      <c r="G1659" s="209"/>
      <c r="H1659" s="209"/>
      <c r="I1659" s="209"/>
      <c r="AP1659" s="407"/>
      <c r="AQ1659" s="407"/>
      <c r="BK1659" s="407"/>
      <c r="BY1659" s="407"/>
      <c r="BZ1659" s="407"/>
      <c r="CA1659" s="407"/>
      <c r="CB1659" s="407"/>
      <c r="CC1659" s="407"/>
      <c r="CD1659" s="407"/>
      <c r="CE1659" s="407"/>
      <c r="CF1659" s="407"/>
    </row>
    <row r="1660" spans="1:84" s="627" customFormat="1" x14ac:dyDescent="0.3">
      <c r="A1660" s="407"/>
      <c r="B1660" s="401"/>
      <c r="C1660" s="330"/>
      <c r="D1660" s="209"/>
      <c r="E1660" s="209"/>
      <c r="F1660" s="209"/>
      <c r="G1660" s="209"/>
      <c r="H1660" s="209"/>
      <c r="I1660" s="209"/>
      <c r="AP1660" s="407"/>
      <c r="AQ1660" s="407"/>
      <c r="BK1660" s="407"/>
      <c r="BY1660" s="407"/>
      <c r="BZ1660" s="407"/>
      <c r="CA1660" s="407"/>
      <c r="CB1660" s="407"/>
      <c r="CC1660" s="407"/>
      <c r="CD1660" s="407"/>
      <c r="CE1660" s="407"/>
      <c r="CF1660" s="407"/>
    </row>
    <row r="1661" spans="1:84" s="627" customFormat="1" x14ac:dyDescent="0.3">
      <c r="A1661" s="407"/>
      <c r="B1661" s="401"/>
      <c r="C1661" s="330"/>
      <c r="D1661" s="209"/>
      <c r="E1661" s="209"/>
      <c r="F1661" s="209"/>
      <c r="G1661" s="209"/>
      <c r="H1661" s="209"/>
      <c r="I1661" s="209"/>
      <c r="AP1661" s="407"/>
      <c r="AQ1661" s="407"/>
      <c r="BK1661" s="407"/>
      <c r="BY1661" s="407"/>
      <c r="BZ1661" s="407"/>
      <c r="CA1661" s="407"/>
      <c r="CB1661" s="407"/>
      <c r="CC1661" s="407"/>
      <c r="CD1661" s="407"/>
      <c r="CE1661" s="407"/>
      <c r="CF1661" s="407"/>
    </row>
    <row r="1662" spans="1:84" s="627" customFormat="1" x14ac:dyDescent="0.3">
      <c r="A1662" s="407"/>
      <c r="B1662" s="401"/>
      <c r="C1662" s="330"/>
      <c r="D1662" s="209"/>
      <c r="E1662" s="209"/>
      <c r="F1662" s="209"/>
      <c r="G1662" s="209"/>
      <c r="H1662" s="209"/>
      <c r="I1662" s="209"/>
      <c r="AP1662" s="407"/>
      <c r="AQ1662" s="407"/>
      <c r="BK1662" s="407"/>
      <c r="BY1662" s="407"/>
      <c r="BZ1662" s="407"/>
      <c r="CA1662" s="407"/>
      <c r="CB1662" s="407"/>
      <c r="CC1662" s="407"/>
      <c r="CD1662" s="407"/>
      <c r="CE1662" s="407"/>
      <c r="CF1662" s="407"/>
    </row>
    <row r="1663" spans="1:84" s="627" customFormat="1" x14ac:dyDescent="0.3">
      <c r="A1663" s="407"/>
      <c r="B1663" s="401"/>
      <c r="C1663" s="330"/>
      <c r="D1663" s="209"/>
      <c r="E1663" s="209"/>
      <c r="F1663" s="209"/>
      <c r="G1663" s="209"/>
      <c r="H1663" s="209"/>
      <c r="I1663" s="209"/>
      <c r="AP1663" s="407"/>
      <c r="AQ1663" s="407"/>
      <c r="BK1663" s="407"/>
      <c r="BY1663" s="407"/>
      <c r="BZ1663" s="407"/>
      <c r="CA1663" s="407"/>
      <c r="CB1663" s="407"/>
      <c r="CC1663" s="407"/>
      <c r="CD1663" s="407"/>
      <c r="CE1663" s="407"/>
      <c r="CF1663" s="407"/>
    </row>
    <row r="1664" spans="1:84" s="627" customFormat="1" x14ac:dyDescent="0.3">
      <c r="A1664" s="407"/>
      <c r="B1664" s="401"/>
      <c r="C1664" s="330"/>
      <c r="D1664" s="209"/>
      <c r="E1664" s="209"/>
      <c r="F1664" s="209"/>
      <c r="G1664" s="209"/>
      <c r="H1664" s="209"/>
      <c r="I1664" s="209"/>
      <c r="AP1664" s="407"/>
      <c r="AQ1664" s="407"/>
      <c r="BK1664" s="407"/>
      <c r="BY1664" s="407"/>
      <c r="BZ1664" s="407"/>
      <c r="CA1664" s="407"/>
      <c r="CB1664" s="407"/>
      <c r="CC1664" s="407"/>
      <c r="CD1664" s="407"/>
      <c r="CE1664" s="407"/>
      <c r="CF1664" s="407"/>
    </row>
    <row r="1665" spans="1:84" s="627" customFormat="1" x14ac:dyDescent="0.3">
      <c r="A1665" s="407"/>
      <c r="B1665" s="401"/>
      <c r="C1665" s="330"/>
      <c r="D1665" s="209"/>
      <c r="E1665" s="209"/>
      <c r="F1665" s="209"/>
      <c r="G1665" s="209"/>
      <c r="H1665" s="209"/>
      <c r="I1665" s="209"/>
      <c r="AP1665" s="407"/>
      <c r="AQ1665" s="407"/>
      <c r="BK1665" s="407"/>
      <c r="BY1665" s="407"/>
      <c r="BZ1665" s="407"/>
      <c r="CA1665" s="407"/>
      <c r="CB1665" s="407"/>
      <c r="CC1665" s="407"/>
      <c r="CD1665" s="407"/>
      <c r="CE1665" s="407"/>
      <c r="CF1665" s="407"/>
    </row>
    <row r="1666" spans="1:84" s="627" customFormat="1" x14ac:dyDescent="0.3">
      <c r="A1666" s="407"/>
      <c r="B1666" s="401"/>
      <c r="C1666" s="330"/>
      <c r="D1666" s="209"/>
      <c r="E1666" s="209"/>
      <c r="F1666" s="209"/>
      <c r="G1666" s="209"/>
      <c r="H1666" s="209"/>
      <c r="I1666" s="209"/>
      <c r="AP1666" s="407"/>
      <c r="AQ1666" s="407"/>
      <c r="BK1666" s="407"/>
      <c r="BY1666" s="407"/>
      <c r="BZ1666" s="407"/>
      <c r="CA1666" s="407"/>
      <c r="CB1666" s="407"/>
      <c r="CC1666" s="407"/>
      <c r="CD1666" s="407"/>
      <c r="CE1666" s="407"/>
      <c r="CF1666" s="407"/>
    </row>
    <row r="1667" spans="1:84" s="627" customFormat="1" x14ac:dyDescent="0.3">
      <c r="A1667" s="407"/>
      <c r="B1667" s="401"/>
      <c r="C1667" s="330"/>
      <c r="D1667" s="209"/>
      <c r="E1667" s="209"/>
      <c r="F1667" s="209"/>
      <c r="G1667" s="209"/>
      <c r="H1667" s="209"/>
      <c r="I1667" s="209"/>
      <c r="AP1667" s="407"/>
      <c r="AQ1667" s="407"/>
      <c r="BK1667" s="407"/>
      <c r="BY1667" s="407"/>
      <c r="BZ1667" s="407"/>
      <c r="CA1667" s="407"/>
      <c r="CB1667" s="407"/>
      <c r="CC1667" s="407"/>
      <c r="CD1667" s="407"/>
      <c r="CE1667" s="407"/>
      <c r="CF1667" s="407"/>
    </row>
    <row r="1668" spans="1:84" s="627" customFormat="1" x14ac:dyDescent="0.3">
      <c r="A1668" s="407"/>
      <c r="B1668" s="401"/>
      <c r="C1668" s="330"/>
      <c r="D1668" s="209"/>
      <c r="E1668" s="209"/>
      <c r="F1668" s="209"/>
      <c r="G1668" s="209"/>
      <c r="H1668" s="209"/>
      <c r="I1668" s="209"/>
      <c r="AP1668" s="407"/>
      <c r="AQ1668" s="407"/>
      <c r="BK1668" s="407"/>
      <c r="BY1668" s="407"/>
      <c r="BZ1668" s="407"/>
      <c r="CA1668" s="407"/>
      <c r="CB1668" s="407"/>
      <c r="CC1668" s="407"/>
      <c r="CD1668" s="407"/>
      <c r="CE1668" s="407"/>
      <c r="CF1668" s="407"/>
    </row>
    <row r="1669" spans="1:84" s="627" customFormat="1" x14ac:dyDescent="0.3">
      <c r="A1669" s="407"/>
      <c r="B1669" s="401"/>
      <c r="C1669" s="330"/>
      <c r="D1669" s="209"/>
      <c r="E1669" s="209"/>
      <c r="F1669" s="209"/>
      <c r="G1669" s="209"/>
      <c r="H1669" s="209"/>
      <c r="I1669" s="209"/>
      <c r="AP1669" s="407"/>
      <c r="AQ1669" s="407"/>
      <c r="BK1669" s="407"/>
      <c r="BY1669" s="407"/>
      <c r="BZ1669" s="407"/>
      <c r="CA1669" s="407"/>
      <c r="CB1669" s="407"/>
      <c r="CC1669" s="407"/>
      <c r="CD1669" s="407"/>
      <c r="CE1669" s="407"/>
      <c r="CF1669" s="407"/>
    </row>
    <row r="1670" spans="1:84" s="627" customFormat="1" x14ac:dyDescent="0.3">
      <c r="A1670" s="407"/>
      <c r="B1670" s="401"/>
      <c r="C1670" s="330"/>
      <c r="D1670" s="209"/>
      <c r="E1670" s="209"/>
      <c r="F1670" s="209"/>
      <c r="G1670" s="209"/>
      <c r="H1670" s="209"/>
      <c r="I1670" s="209"/>
      <c r="AP1670" s="407"/>
      <c r="AQ1670" s="407"/>
      <c r="BK1670" s="407"/>
      <c r="BY1670" s="407"/>
      <c r="BZ1670" s="407"/>
      <c r="CA1670" s="407"/>
      <c r="CB1670" s="407"/>
      <c r="CC1670" s="407"/>
      <c r="CD1670" s="407"/>
      <c r="CE1670" s="407"/>
      <c r="CF1670" s="407"/>
    </row>
    <row r="1671" spans="1:84" s="627" customFormat="1" x14ac:dyDescent="0.3">
      <c r="A1671" s="407"/>
      <c r="B1671" s="401"/>
      <c r="C1671" s="330"/>
      <c r="D1671" s="209"/>
      <c r="E1671" s="209"/>
      <c r="F1671" s="209"/>
      <c r="G1671" s="209"/>
      <c r="H1671" s="209"/>
      <c r="I1671" s="209"/>
      <c r="AP1671" s="407"/>
      <c r="AQ1671" s="407"/>
      <c r="BK1671" s="407"/>
      <c r="BY1671" s="407"/>
      <c r="BZ1671" s="407"/>
      <c r="CA1671" s="407"/>
      <c r="CB1671" s="407"/>
      <c r="CC1671" s="407"/>
      <c r="CD1671" s="407"/>
      <c r="CE1671" s="407"/>
      <c r="CF1671" s="407"/>
    </row>
    <row r="1672" spans="1:84" s="627" customFormat="1" x14ac:dyDescent="0.3">
      <c r="A1672" s="407"/>
      <c r="B1672" s="401"/>
      <c r="C1672" s="330"/>
      <c r="D1672" s="209"/>
      <c r="E1672" s="209"/>
      <c r="F1672" s="209"/>
      <c r="G1672" s="209"/>
      <c r="H1672" s="209"/>
      <c r="I1672" s="209"/>
      <c r="AP1672" s="407"/>
      <c r="AQ1672" s="407"/>
      <c r="BK1672" s="407"/>
      <c r="BY1672" s="407"/>
      <c r="BZ1672" s="407"/>
      <c r="CA1672" s="407"/>
      <c r="CB1672" s="407"/>
      <c r="CC1672" s="407"/>
      <c r="CD1672" s="407"/>
      <c r="CE1672" s="407"/>
      <c r="CF1672" s="407"/>
    </row>
    <row r="1673" spans="1:84" s="627" customFormat="1" x14ac:dyDescent="0.3">
      <c r="A1673" s="407"/>
      <c r="B1673" s="401"/>
      <c r="C1673" s="330"/>
      <c r="D1673" s="209"/>
      <c r="E1673" s="209"/>
      <c r="F1673" s="209"/>
      <c r="G1673" s="209"/>
      <c r="H1673" s="209"/>
      <c r="I1673" s="209"/>
      <c r="AP1673" s="407"/>
      <c r="AQ1673" s="407"/>
      <c r="BK1673" s="407"/>
      <c r="BY1673" s="407"/>
      <c r="BZ1673" s="407"/>
      <c r="CA1673" s="407"/>
      <c r="CB1673" s="407"/>
      <c r="CC1673" s="407"/>
      <c r="CD1673" s="407"/>
      <c r="CE1673" s="407"/>
      <c r="CF1673" s="407"/>
    </row>
    <row r="1674" spans="1:84" s="627" customFormat="1" x14ac:dyDescent="0.3">
      <c r="A1674" s="407"/>
      <c r="B1674" s="401"/>
      <c r="C1674" s="330"/>
      <c r="D1674" s="209"/>
      <c r="E1674" s="209"/>
      <c r="F1674" s="209"/>
      <c r="G1674" s="209"/>
      <c r="H1674" s="209"/>
      <c r="I1674" s="209"/>
      <c r="AP1674" s="407"/>
      <c r="AQ1674" s="407"/>
      <c r="BK1674" s="407"/>
      <c r="BY1674" s="407"/>
      <c r="BZ1674" s="407"/>
      <c r="CA1674" s="407"/>
      <c r="CB1674" s="407"/>
      <c r="CC1674" s="407"/>
      <c r="CD1674" s="407"/>
      <c r="CE1674" s="407"/>
      <c r="CF1674" s="407"/>
    </row>
    <row r="1675" spans="1:84" s="627" customFormat="1" x14ac:dyDescent="0.3">
      <c r="A1675" s="407"/>
      <c r="B1675" s="401"/>
      <c r="C1675" s="330"/>
      <c r="D1675" s="209"/>
      <c r="E1675" s="209"/>
      <c r="F1675" s="209"/>
      <c r="G1675" s="209"/>
      <c r="H1675" s="209"/>
      <c r="I1675" s="209"/>
      <c r="AP1675" s="407"/>
      <c r="AQ1675" s="407"/>
      <c r="BK1675" s="407"/>
      <c r="BY1675" s="407"/>
      <c r="BZ1675" s="407"/>
      <c r="CA1675" s="407"/>
      <c r="CB1675" s="407"/>
      <c r="CC1675" s="407"/>
      <c r="CD1675" s="407"/>
      <c r="CE1675" s="407"/>
      <c r="CF1675" s="407"/>
    </row>
    <row r="1676" spans="1:84" s="627" customFormat="1" x14ac:dyDescent="0.3">
      <c r="A1676" s="407"/>
      <c r="B1676" s="401"/>
      <c r="C1676" s="330"/>
      <c r="D1676" s="209"/>
      <c r="E1676" s="209"/>
      <c r="F1676" s="209"/>
      <c r="G1676" s="209"/>
      <c r="H1676" s="209"/>
      <c r="I1676" s="209"/>
      <c r="AP1676" s="407"/>
      <c r="AQ1676" s="407"/>
      <c r="BK1676" s="407"/>
      <c r="BY1676" s="407"/>
      <c r="BZ1676" s="407"/>
      <c r="CA1676" s="407"/>
      <c r="CB1676" s="407"/>
      <c r="CC1676" s="407"/>
      <c r="CD1676" s="407"/>
      <c r="CE1676" s="407"/>
      <c r="CF1676" s="407"/>
    </row>
    <row r="1677" spans="1:84" s="627" customFormat="1" x14ac:dyDescent="0.3">
      <c r="A1677" s="407"/>
      <c r="B1677" s="401"/>
      <c r="C1677" s="330"/>
      <c r="D1677" s="209"/>
      <c r="E1677" s="209"/>
      <c r="F1677" s="209"/>
      <c r="G1677" s="209"/>
      <c r="H1677" s="209"/>
      <c r="I1677" s="209"/>
      <c r="AP1677" s="407"/>
      <c r="AQ1677" s="407"/>
      <c r="BK1677" s="407"/>
      <c r="BY1677" s="407"/>
      <c r="BZ1677" s="407"/>
      <c r="CA1677" s="407"/>
      <c r="CB1677" s="407"/>
      <c r="CC1677" s="407"/>
      <c r="CD1677" s="407"/>
      <c r="CE1677" s="407"/>
      <c r="CF1677" s="407"/>
    </row>
    <row r="1678" spans="1:84" s="627" customFormat="1" x14ac:dyDescent="0.3">
      <c r="A1678" s="407"/>
      <c r="B1678" s="401"/>
      <c r="C1678" s="330"/>
      <c r="D1678" s="209"/>
      <c r="E1678" s="209"/>
      <c r="F1678" s="209"/>
      <c r="G1678" s="209"/>
      <c r="H1678" s="209"/>
      <c r="I1678" s="209"/>
      <c r="AP1678" s="407"/>
      <c r="AQ1678" s="407"/>
      <c r="BK1678" s="407"/>
      <c r="BY1678" s="407"/>
      <c r="BZ1678" s="407"/>
      <c r="CA1678" s="407"/>
      <c r="CB1678" s="407"/>
      <c r="CC1678" s="407"/>
      <c r="CD1678" s="407"/>
      <c r="CE1678" s="407"/>
      <c r="CF1678" s="407"/>
    </row>
    <row r="1679" spans="1:84" s="627" customFormat="1" x14ac:dyDescent="0.3">
      <c r="A1679" s="407"/>
      <c r="B1679" s="401"/>
      <c r="C1679" s="330"/>
      <c r="D1679" s="209"/>
      <c r="E1679" s="209"/>
      <c r="F1679" s="209"/>
      <c r="G1679" s="209"/>
      <c r="H1679" s="209"/>
      <c r="I1679" s="209"/>
      <c r="AP1679" s="407"/>
      <c r="AQ1679" s="407"/>
      <c r="BK1679" s="407"/>
      <c r="BY1679" s="407"/>
      <c r="BZ1679" s="407"/>
      <c r="CA1679" s="407"/>
      <c r="CB1679" s="407"/>
      <c r="CC1679" s="407"/>
      <c r="CD1679" s="407"/>
      <c r="CE1679" s="407"/>
      <c r="CF1679" s="407"/>
    </row>
    <row r="1680" spans="1:84" s="627" customFormat="1" x14ac:dyDescent="0.3">
      <c r="A1680" s="407"/>
      <c r="B1680" s="401"/>
      <c r="C1680" s="330"/>
      <c r="D1680" s="209"/>
      <c r="E1680" s="209"/>
      <c r="F1680" s="209"/>
      <c r="G1680" s="209"/>
      <c r="H1680" s="209"/>
      <c r="I1680" s="209"/>
      <c r="AP1680" s="407"/>
      <c r="AQ1680" s="407"/>
      <c r="BK1680" s="407"/>
      <c r="BY1680" s="407"/>
      <c r="BZ1680" s="407"/>
      <c r="CA1680" s="407"/>
      <c r="CB1680" s="407"/>
      <c r="CC1680" s="407"/>
      <c r="CD1680" s="407"/>
      <c r="CE1680" s="407"/>
      <c r="CF1680" s="407"/>
    </row>
    <row r="1681" spans="1:84" s="627" customFormat="1" x14ac:dyDescent="0.3">
      <c r="A1681" s="407"/>
      <c r="B1681" s="401"/>
      <c r="C1681" s="330"/>
      <c r="D1681" s="209"/>
      <c r="E1681" s="209"/>
      <c r="F1681" s="209"/>
      <c r="G1681" s="209"/>
      <c r="H1681" s="209"/>
      <c r="I1681" s="209"/>
      <c r="AP1681" s="407"/>
      <c r="AQ1681" s="407"/>
      <c r="BK1681" s="407"/>
      <c r="BY1681" s="407"/>
      <c r="BZ1681" s="407"/>
      <c r="CA1681" s="407"/>
      <c r="CB1681" s="407"/>
      <c r="CC1681" s="407"/>
      <c r="CD1681" s="407"/>
      <c r="CE1681" s="407"/>
      <c r="CF1681" s="407"/>
    </row>
    <row r="1682" spans="1:84" s="627" customFormat="1" x14ac:dyDescent="0.3">
      <c r="A1682" s="407"/>
      <c r="B1682" s="401"/>
      <c r="C1682" s="330"/>
      <c r="D1682" s="209"/>
      <c r="E1682" s="209"/>
      <c r="F1682" s="209"/>
      <c r="G1682" s="209"/>
      <c r="H1682" s="209"/>
      <c r="I1682" s="209"/>
      <c r="AP1682" s="407"/>
      <c r="AQ1682" s="407"/>
      <c r="BK1682" s="407"/>
      <c r="BY1682" s="407"/>
      <c r="BZ1682" s="407"/>
      <c r="CA1682" s="407"/>
      <c r="CB1682" s="407"/>
      <c r="CC1682" s="407"/>
      <c r="CD1682" s="407"/>
      <c r="CE1682" s="407"/>
      <c r="CF1682" s="407"/>
    </row>
    <row r="1683" spans="1:84" s="627" customFormat="1" x14ac:dyDescent="0.3">
      <c r="A1683" s="407"/>
      <c r="B1683" s="401"/>
      <c r="C1683" s="330"/>
      <c r="D1683" s="209"/>
      <c r="E1683" s="209"/>
      <c r="F1683" s="209"/>
      <c r="G1683" s="209"/>
      <c r="H1683" s="209"/>
      <c r="I1683" s="209"/>
      <c r="AP1683" s="407"/>
      <c r="AQ1683" s="407"/>
      <c r="BK1683" s="407"/>
      <c r="BY1683" s="407"/>
      <c r="BZ1683" s="407"/>
      <c r="CA1683" s="407"/>
      <c r="CB1683" s="407"/>
      <c r="CC1683" s="407"/>
      <c r="CD1683" s="407"/>
      <c r="CE1683" s="407"/>
      <c r="CF1683" s="407"/>
    </row>
    <row r="1684" spans="1:84" s="627" customFormat="1" x14ac:dyDescent="0.3">
      <c r="A1684" s="407"/>
      <c r="B1684" s="401"/>
      <c r="C1684" s="330"/>
      <c r="D1684" s="209"/>
      <c r="E1684" s="209"/>
      <c r="F1684" s="209"/>
      <c r="G1684" s="209"/>
      <c r="H1684" s="209"/>
      <c r="I1684" s="209"/>
      <c r="AP1684" s="407"/>
      <c r="AQ1684" s="407"/>
      <c r="BK1684" s="407"/>
      <c r="BY1684" s="407"/>
      <c r="BZ1684" s="407"/>
      <c r="CA1684" s="407"/>
      <c r="CB1684" s="407"/>
      <c r="CC1684" s="407"/>
      <c r="CD1684" s="407"/>
      <c r="CE1684" s="407"/>
      <c r="CF1684" s="407"/>
    </row>
    <row r="1685" spans="1:84" s="627" customFormat="1" x14ac:dyDescent="0.3">
      <c r="A1685" s="407"/>
      <c r="B1685" s="401"/>
      <c r="C1685" s="330"/>
      <c r="D1685" s="209"/>
      <c r="E1685" s="209"/>
      <c r="F1685" s="209"/>
      <c r="G1685" s="209"/>
      <c r="H1685" s="209"/>
      <c r="I1685" s="209"/>
      <c r="AP1685" s="407"/>
      <c r="AQ1685" s="407"/>
      <c r="BK1685" s="407"/>
      <c r="BY1685" s="407"/>
      <c r="BZ1685" s="407"/>
      <c r="CA1685" s="407"/>
      <c r="CB1685" s="407"/>
      <c r="CC1685" s="407"/>
      <c r="CD1685" s="407"/>
      <c r="CE1685" s="407"/>
      <c r="CF1685" s="407"/>
    </row>
    <row r="1686" spans="1:84" s="627" customFormat="1" x14ac:dyDescent="0.3">
      <c r="A1686" s="407"/>
      <c r="B1686" s="401"/>
      <c r="C1686" s="330"/>
      <c r="D1686" s="209"/>
      <c r="E1686" s="209"/>
      <c r="F1686" s="209"/>
      <c r="G1686" s="209"/>
      <c r="H1686" s="209"/>
      <c r="I1686" s="209"/>
      <c r="AP1686" s="407"/>
      <c r="AQ1686" s="407"/>
      <c r="BK1686" s="407"/>
      <c r="BY1686" s="407"/>
      <c r="BZ1686" s="407"/>
      <c r="CA1686" s="407"/>
      <c r="CB1686" s="407"/>
      <c r="CC1686" s="407"/>
      <c r="CD1686" s="407"/>
      <c r="CE1686" s="407"/>
      <c r="CF1686" s="407"/>
    </row>
    <row r="1687" spans="1:84" s="627" customFormat="1" x14ac:dyDescent="0.3">
      <c r="A1687" s="407"/>
      <c r="B1687" s="401"/>
      <c r="C1687" s="330"/>
      <c r="D1687" s="209"/>
      <c r="E1687" s="209"/>
      <c r="F1687" s="209"/>
      <c r="G1687" s="209"/>
      <c r="H1687" s="209"/>
      <c r="I1687" s="209"/>
      <c r="AP1687" s="407"/>
      <c r="AQ1687" s="407"/>
      <c r="BK1687" s="407"/>
      <c r="BY1687" s="407"/>
      <c r="BZ1687" s="407"/>
      <c r="CA1687" s="407"/>
      <c r="CB1687" s="407"/>
      <c r="CC1687" s="407"/>
      <c r="CD1687" s="407"/>
      <c r="CE1687" s="407"/>
      <c r="CF1687" s="407"/>
    </row>
    <row r="1688" spans="1:84" s="627" customFormat="1" x14ac:dyDescent="0.3">
      <c r="A1688" s="407"/>
      <c r="B1688" s="401"/>
      <c r="C1688" s="330"/>
      <c r="D1688" s="209"/>
      <c r="E1688" s="209"/>
      <c r="F1688" s="209"/>
      <c r="G1688" s="209"/>
      <c r="H1688" s="209"/>
      <c r="I1688" s="209"/>
      <c r="AP1688" s="407"/>
      <c r="AQ1688" s="407"/>
      <c r="BK1688" s="407"/>
      <c r="BY1688" s="407"/>
      <c r="BZ1688" s="407"/>
      <c r="CA1688" s="407"/>
      <c r="CB1688" s="407"/>
      <c r="CC1688" s="407"/>
      <c r="CD1688" s="407"/>
      <c r="CE1688" s="407"/>
      <c r="CF1688" s="407"/>
    </row>
    <row r="1689" spans="1:84" s="627" customFormat="1" x14ac:dyDescent="0.3">
      <c r="A1689" s="407"/>
      <c r="B1689" s="401"/>
      <c r="C1689" s="330"/>
      <c r="D1689" s="209"/>
      <c r="E1689" s="209"/>
      <c r="F1689" s="209"/>
      <c r="G1689" s="209"/>
      <c r="H1689" s="209"/>
      <c r="I1689" s="209"/>
      <c r="AP1689" s="407"/>
      <c r="AQ1689" s="407"/>
      <c r="BK1689" s="407"/>
      <c r="BY1689" s="407"/>
      <c r="BZ1689" s="407"/>
      <c r="CA1689" s="407"/>
      <c r="CB1689" s="407"/>
      <c r="CC1689" s="407"/>
      <c r="CD1689" s="407"/>
      <c r="CE1689" s="407"/>
      <c r="CF1689" s="407"/>
    </row>
    <row r="1690" spans="1:84" s="627" customFormat="1" x14ac:dyDescent="0.3">
      <c r="A1690" s="407"/>
      <c r="B1690" s="401"/>
      <c r="C1690" s="330"/>
      <c r="D1690" s="209"/>
      <c r="E1690" s="209"/>
      <c r="F1690" s="209"/>
      <c r="G1690" s="209"/>
      <c r="H1690" s="209"/>
      <c r="I1690" s="209"/>
      <c r="AP1690" s="407"/>
      <c r="AQ1690" s="407"/>
      <c r="BK1690" s="407"/>
      <c r="BY1690" s="407"/>
      <c r="BZ1690" s="407"/>
      <c r="CA1690" s="407"/>
      <c r="CB1690" s="407"/>
      <c r="CC1690" s="407"/>
      <c r="CD1690" s="407"/>
      <c r="CE1690" s="407"/>
      <c r="CF1690" s="407"/>
    </row>
    <row r="1691" spans="1:84" s="627" customFormat="1" x14ac:dyDescent="0.3">
      <c r="A1691" s="407"/>
      <c r="B1691" s="401"/>
      <c r="C1691" s="330"/>
      <c r="D1691" s="209"/>
      <c r="E1691" s="209"/>
      <c r="F1691" s="209"/>
      <c r="G1691" s="209"/>
      <c r="H1691" s="209"/>
      <c r="I1691" s="209"/>
      <c r="AP1691" s="407"/>
      <c r="AQ1691" s="407"/>
      <c r="BK1691" s="407"/>
      <c r="BY1691" s="407"/>
      <c r="BZ1691" s="407"/>
      <c r="CA1691" s="407"/>
      <c r="CB1691" s="407"/>
      <c r="CC1691" s="407"/>
      <c r="CD1691" s="407"/>
      <c r="CE1691" s="407"/>
      <c r="CF1691" s="407"/>
    </row>
    <row r="1692" spans="1:84" s="627" customFormat="1" x14ac:dyDescent="0.3">
      <c r="A1692" s="407"/>
      <c r="B1692" s="401"/>
      <c r="C1692" s="330"/>
      <c r="D1692" s="209"/>
      <c r="E1692" s="209"/>
      <c r="F1692" s="209"/>
      <c r="G1692" s="209"/>
      <c r="H1692" s="209"/>
      <c r="I1692" s="209"/>
      <c r="AP1692" s="407"/>
      <c r="AQ1692" s="407"/>
      <c r="BK1692" s="407"/>
      <c r="BY1692" s="407"/>
      <c r="BZ1692" s="407"/>
      <c r="CA1692" s="407"/>
      <c r="CB1692" s="407"/>
      <c r="CC1692" s="407"/>
      <c r="CD1692" s="407"/>
      <c r="CE1692" s="407"/>
      <c r="CF1692" s="407"/>
    </row>
    <row r="1693" spans="1:84" s="627" customFormat="1" x14ac:dyDescent="0.3">
      <c r="A1693" s="407"/>
      <c r="B1693" s="401"/>
      <c r="C1693" s="330"/>
      <c r="D1693" s="209"/>
      <c r="E1693" s="209"/>
      <c r="F1693" s="209"/>
      <c r="G1693" s="209"/>
      <c r="H1693" s="209"/>
      <c r="I1693" s="209"/>
      <c r="AP1693" s="407"/>
      <c r="AQ1693" s="407"/>
      <c r="BK1693" s="407"/>
      <c r="BY1693" s="407"/>
      <c r="BZ1693" s="407"/>
      <c r="CA1693" s="407"/>
      <c r="CB1693" s="407"/>
      <c r="CC1693" s="407"/>
      <c r="CD1693" s="407"/>
      <c r="CE1693" s="407"/>
      <c r="CF1693" s="407"/>
    </row>
    <row r="1694" spans="1:84" s="627" customFormat="1" x14ac:dyDescent="0.3">
      <c r="A1694" s="407"/>
      <c r="B1694" s="401"/>
      <c r="C1694" s="330"/>
      <c r="D1694" s="209"/>
      <c r="E1694" s="209"/>
      <c r="F1694" s="209"/>
      <c r="G1694" s="209"/>
      <c r="H1694" s="209"/>
      <c r="I1694" s="209"/>
      <c r="AP1694" s="407"/>
      <c r="AQ1694" s="407"/>
      <c r="BK1694" s="407"/>
      <c r="BY1694" s="407"/>
      <c r="BZ1694" s="407"/>
      <c r="CA1694" s="407"/>
      <c r="CB1694" s="407"/>
      <c r="CC1694" s="407"/>
      <c r="CD1694" s="407"/>
      <c r="CE1694" s="407"/>
      <c r="CF1694" s="407"/>
    </row>
    <row r="1695" spans="1:84" s="627" customFormat="1" x14ac:dyDescent="0.3">
      <c r="A1695" s="407"/>
      <c r="B1695" s="401"/>
      <c r="C1695" s="330"/>
      <c r="D1695" s="209"/>
      <c r="E1695" s="209"/>
      <c r="F1695" s="209"/>
      <c r="G1695" s="209"/>
      <c r="H1695" s="209"/>
      <c r="I1695" s="209"/>
      <c r="AP1695" s="407"/>
      <c r="AQ1695" s="407"/>
      <c r="BK1695" s="407"/>
      <c r="BY1695" s="407"/>
      <c r="BZ1695" s="407"/>
      <c r="CA1695" s="407"/>
      <c r="CB1695" s="407"/>
      <c r="CC1695" s="407"/>
      <c r="CD1695" s="407"/>
      <c r="CE1695" s="407"/>
      <c r="CF1695" s="407"/>
    </row>
    <row r="1696" spans="1:84" s="627" customFormat="1" x14ac:dyDescent="0.3">
      <c r="A1696" s="407"/>
      <c r="B1696" s="401"/>
      <c r="C1696" s="330"/>
      <c r="D1696" s="209"/>
      <c r="E1696" s="209"/>
      <c r="F1696" s="209"/>
      <c r="G1696" s="209"/>
      <c r="H1696" s="209"/>
      <c r="I1696" s="209"/>
      <c r="AP1696" s="407"/>
      <c r="AQ1696" s="407"/>
      <c r="BK1696" s="407"/>
      <c r="BY1696" s="407"/>
      <c r="BZ1696" s="407"/>
      <c r="CA1696" s="407"/>
      <c r="CB1696" s="407"/>
      <c r="CC1696" s="407"/>
      <c r="CD1696" s="407"/>
      <c r="CE1696" s="407"/>
      <c r="CF1696" s="407"/>
    </row>
    <row r="1697" spans="1:84" s="627" customFormat="1" x14ac:dyDescent="0.3">
      <c r="A1697" s="407"/>
      <c r="B1697" s="401"/>
      <c r="C1697" s="330"/>
      <c r="D1697" s="209"/>
      <c r="E1697" s="209"/>
      <c r="F1697" s="209"/>
      <c r="G1697" s="209"/>
      <c r="H1697" s="209"/>
      <c r="I1697" s="209"/>
      <c r="AP1697" s="407"/>
      <c r="AQ1697" s="407"/>
      <c r="BK1697" s="407"/>
      <c r="BY1697" s="407"/>
      <c r="BZ1697" s="407"/>
      <c r="CA1697" s="407"/>
      <c r="CB1697" s="407"/>
      <c r="CC1697" s="407"/>
      <c r="CD1697" s="407"/>
      <c r="CE1697" s="407"/>
      <c r="CF1697" s="407"/>
    </row>
    <row r="1698" spans="1:84" s="627" customFormat="1" x14ac:dyDescent="0.3">
      <c r="A1698" s="407"/>
      <c r="B1698" s="401"/>
      <c r="C1698" s="330"/>
      <c r="D1698" s="209"/>
      <c r="E1698" s="209"/>
      <c r="F1698" s="209"/>
      <c r="G1698" s="209"/>
      <c r="H1698" s="209"/>
      <c r="I1698" s="209"/>
      <c r="AP1698" s="407"/>
      <c r="AQ1698" s="407"/>
      <c r="BK1698" s="407"/>
      <c r="BY1698" s="407"/>
      <c r="BZ1698" s="407"/>
      <c r="CA1698" s="407"/>
      <c r="CB1698" s="407"/>
      <c r="CC1698" s="407"/>
      <c r="CD1698" s="407"/>
      <c r="CE1698" s="407"/>
      <c r="CF1698" s="407"/>
    </row>
    <row r="1699" spans="1:84" s="627" customFormat="1" x14ac:dyDescent="0.3">
      <c r="A1699" s="407"/>
      <c r="B1699" s="401"/>
      <c r="C1699" s="330"/>
      <c r="D1699" s="209"/>
      <c r="E1699" s="209"/>
      <c r="F1699" s="209"/>
      <c r="G1699" s="209"/>
      <c r="H1699" s="209"/>
      <c r="I1699" s="209"/>
      <c r="AP1699" s="407"/>
      <c r="AQ1699" s="407"/>
      <c r="BK1699" s="407"/>
      <c r="BY1699" s="407"/>
      <c r="BZ1699" s="407"/>
      <c r="CA1699" s="407"/>
      <c r="CB1699" s="407"/>
      <c r="CC1699" s="407"/>
      <c r="CD1699" s="407"/>
      <c r="CE1699" s="407"/>
      <c r="CF1699" s="407"/>
    </row>
    <row r="1700" spans="1:84" s="627" customFormat="1" x14ac:dyDescent="0.3">
      <c r="A1700" s="407"/>
      <c r="B1700" s="401"/>
      <c r="C1700" s="330"/>
      <c r="D1700" s="209"/>
      <c r="E1700" s="209"/>
      <c r="F1700" s="209"/>
      <c r="G1700" s="209"/>
      <c r="H1700" s="209"/>
      <c r="I1700" s="209"/>
      <c r="AP1700" s="407"/>
      <c r="AQ1700" s="407"/>
      <c r="BK1700" s="407"/>
      <c r="BY1700" s="407"/>
      <c r="BZ1700" s="407"/>
      <c r="CA1700" s="407"/>
      <c r="CB1700" s="407"/>
      <c r="CC1700" s="407"/>
      <c r="CD1700" s="407"/>
      <c r="CE1700" s="407"/>
      <c r="CF1700" s="407"/>
    </row>
    <row r="1701" spans="1:84" s="627" customFormat="1" x14ac:dyDescent="0.3">
      <c r="A1701" s="407"/>
      <c r="B1701" s="401"/>
      <c r="C1701" s="330"/>
      <c r="D1701" s="209"/>
      <c r="E1701" s="209"/>
      <c r="F1701" s="209"/>
      <c r="G1701" s="209"/>
      <c r="H1701" s="209"/>
      <c r="I1701" s="209"/>
      <c r="AP1701" s="407"/>
      <c r="AQ1701" s="407"/>
      <c r="BK1701" s="407"/>
      <c r="BY1701" s="407"/>
      <c r="BZ1701" s="407"/>
      <c r="CA1701" s="407"/>
      <c r="CB1701" s="407"/>
      <c r="CC1701" s="407"/>
      <c r="CD1701" s="407"/>
      <c r="CE1701" s="407"/>
      <c r="CF1701" s="407"/>
    </row>
    <row r="1702" spans="1:84" s="627" customFormat="1" x14ac:dyDescent="0.3">
      <c r="A1702" s="407"/>
      <c r="B1702" s="401"/>
      <c r="C1702" s="330"/>
      <c r="D1702" s="209"/>
      <c r="E1702" s="209"/>
      <c r="F1702" s="209"/>
      <c r="G1702" s="209"/>
      <c r="H1702" s="209"/>
      <c r="I1702" s="209"/>
      <c r="AP1702" s="407"/>
      <c r="AQ1702" s="407"/>
      <c r="BK1702" s="407"/>
      <c r="BY1702" s="407"/>
      <c r="BZ1702" s="407"/>
      <c r="CA1702" s="407"/>
      <c r="CB1702" s="407"/>
      <c r="CC1702" s="407"/>
      <c r="CD1702" s="407"/>
      <c r="CE1702" s="407"/>
      <c r="CF1702" s="407"/>
    </row>
    <row r="1703" spans="1:84" s="627" customFormat="1" x14ac:dyDescent="0.3">
      <c r="A1703" s="407"/>
      <c r="B1703" s="401"/>
      <c r="C1703" s="330"/>
      <c r="D1703" s="209"/>
      <c r="E1703" s="209"/>
      <c r="F1703" s="209"/>
      <c r="G1703" s="209"/>
      <c r="H1703" s="209"/>
      <c r="I1703" s="209"/>
      <c r="AP1703" s="407"/>
      <c r="AQ1703" s="407"/>
      <c r="BK1703" s="407"/>
      <c r="BY1703" s="407"/>
      <c r="BZ1703" s="407"/>
      <c r="CA1703" s="407"/>
      <c r="CB1703" s="407"/>
      <c r="CC1703" s="407"/>
      <c r="CD1703" s="407"/>
      <c r="CE1703" s="407"/>
      <c r="CF1703" s="407"/>
    </row>
    <row r="1704" spans="1:84" s="627" customFormat="1" x14ac:dyDescent="0.3">
      <c r="A1704" s="407"/>
      <c r="B1704" s="401"/>
      <c r="C1704" s="330"/>
      <c r="D1704" s="209"/>
      <c r="E1704" s="209"/>
      <c r="F1704" s="209"/>
      <c r="G1704" s="209"/>
      <c r="H1704" s="209"/>
      <c r="I1704" s="209"/>
      <c r="AP1704" s="407"/>
      <c r="AQ1704" s="407"/>
      <c r="BK1704" s="407"/>
      <c r="BY1704" s="407"/>
      <c r="BZ1704" s="407"/>
      <c r="CA1704" s="407"/>
      <c r="CB1704" s="407"/>
      <c r="CC1704" s="407"/>
      <c r="CD1704" s="407"/>
      <c r="CE1704" s="407"/>
      <c r="CF1704" s="407"/>
    </row>
    <row r="1705" spans="1:84" s="627" customFormat="1" x14ac:dyDescent="0.3">
      <c r="A1705" s="407"/>
      <c r="B1705" s="401"/>
      <c r="C1705" s="330"/>
      <c r="D1705" s="209"/>
      <c r="E1705" s="209"/>
      <c r="F1705" s="209"/>
      <c r="G1705" s="209"/>
      <c r="H1705" s="209"/>
      <c r="I1705" s="209"/>
      <c r="AP1705" s="407"/>
      <c r="AQ1705" s="407"/>
      <c r="BK1705" s="407"/>
      <c r="BY1705" s="407"/>
      <c r="BZ1705" s="407"/>
      <c r="CA1705" s="407"/>
      <c r="CB1705" s="407"/>
      <c r="CC1705" s="407"/>
      <c r="CD1705" s="407"/>
      <c r="CE1705" s="407"/>
      <c r="CF1705" s="407"/>
    </row>
    <row r="1706" spans="1:84" s="627" customFormat="1" x14ac:dyDescent="0.3">
      <c r="A1706" s="407"/>
      <c r="B1706" s="401"/>
      <c r="C1706" s="330"/>
      <c r="D1706" s="209"/>
      <c r="E1706" s="209"/>
      <c r="F1706" s="209"/>
      <c r="G1706" s="209"/>
      <c r="H1706" s="209"/>
      <c r="I1706" s="209"/>
      <c r="AP1706" s="407"/>
      <c r="AQ1706" s="407"/>
      <c r="BK1706" s="407"/>
      <c r="BY1706" s="407"/>
      <c r="BZ1706" s="407"/>
      <c r="CA1706" s="407"/>
      <c r="CB1706" s="407"/>
      <c r="CC1706" s="407"/>
      <c r="CD1706" s="407"/>
      <c r="CE1706" s="407"/>
      <c r="CF1706" s="407"/>
    </row>
    <row r="1707" spans="1:84" s="627" customFormat="1" x14ac:dyDescent="0.3">
      <c r="A1707" s="407"/>
      <c r="B1707" s="401"/>
      <c r="C1707" s="330"/>
      <c r="D1707" s="209"/>
      <c r="E1707" s="209"/>
      <c r="F1707" s="209"/>
      <c r="G1707" s="209"/>
      <c r="H1707" s="209"/>
      <c r="I1707" s="209"/>
      <c r="AP1707" s="407"/>
      <c r="AQ1707" s="407"/>
      <c r="BK1707" s="407"/>
      <c r="BY1707" s="407"/>
      <c r="BZ1707" s="407"/>
      <c r="CA1707" s="407"/>
      <c r="CB1707" s="407"/>
      <c r="CC1707" s="407"/>
      <c r="CD1707" s="407"/>
      <c r="CE1707" s="407"/>
      <c r="CF1707" s="407"/>
    </row>
    <row r="1708" spans="1:84" s="627" customFormat="1" x14ac:dyDescent="0.3">
      <c r="A1708" s="407"/>
      <c r="B1708" s="401"/>
      <c r="C1708" s="330"/>
      <c r="D1708" s="209"/>
      <c r="E1708" s="209"/>
      <c r="F1708" s="209"/>
      <c r="G1708" s="209"/>
      <c r="H1708" s="209"/>
      <c r="I1708" s="209"/>
      <c r="AP1708" s="407"/>
      <c r="AQ1708" s="407"/>
      <c r="BK1708" s="407"/>
      <c r="BY1708" s="407"/>
      <c r="BZ1708" s="407"/>
      <c r="CA1708" s="407"/>
      <c r="CB1708" s="407"/>
      <c r="CC1708" s="407"/>
      <c r="CD1708" s="407"/>
      <c r="CE1708" s="407"/>
      <c r="CF1708" s="407"/>
    </row>
    <row r="1709" spans="1:84" s="627" customFormat="1" x14ac:dyDescent="0.3">
      <c r="A1709" s="407"/>
      <c r="B1709" s="401"/>
      <c r="C1709" s="330"/>
      <c r="D1709" s="209"/>
      <c r="E1709" s="209"/>
      <c r="F1709" s="209"/>
      <c r="G1709" s="209"/>
      <c r="H1709" s="209"/>
      <c r="I1709" s="209"/>
      <c r="AP1709" s="407"/>
      <c r="AQ1709" s="407"/>
      <c r="BK1709" s="407"/>
      <c r="BY1709" s="407"/>
      <c r="BZ1709" s="407"/>
      <c r="CA1709" s="407"/>
      <c r="CB1709" s="407"/>
      <c r="CC1709" s="407"/>
      <c r="CD1709" s="407"/>
      <c r="CE1709" s="407"/>
      <c r="CF1709" s="407"/>
    </row>
    <row r="1710" spans="1:84" s="627" customFormat="1" x14ac:dyDescent="0.3">
      <c r="A1710" s="407"/>
      <c r="B1710" s="401"/>
      <c r="C1710" s="330"/>
      <c r="D1710" s="209"/>
      <c r="E1710" s="209"/>
      <c r="F1710" s="209"/>
      <c r="G1710" s="209"/>
      <c r="H1710" s="209"/>
      <c r="I1710" s="209"/>
      <c r="AP1710" s="407"/>
      <c r="AQ1710" s="407"/>
      <c r="BK1710" s="407"/>
      <c r="BY1710" s="407"/>
      <c r="BZ1710" s="407"/>
      <c r="CA1710" s="407"/>
      <c r="CB1710" s="407"/>
      <c r="CC1710" s="407"/>
      <c r="CD1710" s="407"/>
      <c r="CE1710" s="407"/>
      <c r="CF1710" s="407"/>
    </row>
    <row r="1711" spans="1:84" s="627" customFormat="1" x14ac:dyDescent="0.3">
      <c r="A1711" s="407"/>
      <c r="B1711" s="401"/>
      <c r="C1711" s="330"/>
      <c r="D1711" s="209"/>
      <c r="E1711" s="209"/>
      <c r="F1711" s="209"/>
      <c r="G1711" s="209"/>
      <c r="H1711" s="209"/>
      <c r="I1711" s="209"/>
      <c r="AP1711" s="407"/>
      <c r="AQ1711" s="407"/>
      <c r="BK1711" s="407"/>
      <c r="BY1711" s="407"/>
      <c r="BZ1711" s="407"/>
      <c r="CA1711" s="407"/>
      <c r="CB1711" s="407"/>
      <c r="CC1711" s="407"/>
      <c r="CD1711" s="407"/>
      <c r="CE1711" s="407"/>
      <c r="CF1711" s="407"/>
    </row>
    <row r="1712" spans="1:84" s="627" customFormat="1" x14ac:dyDescent="0.3">
      <c r="A1712" s="407"/>
      <c r="B1712" s="401"/>
      <c r="C1712" s="330"/>
      <c r="D1712" s="209"/>
      <c r="E1712" s="209"/>
      <c r="F1712" s="209"/>
      <c r="G1712" s="209"/>
      <c r="H1712" s="209"/>
      <c r="I1712" s="209"/>
      <c r="AP1712" s="407"/>
      <c r="AQ1712" s="407"/>
      <c r="BK1712" s="407"/>
      <c r="BY1712" s="407"/>
      <c r="BZ1712" s="407"/>
      <c r="CA1712" s="407"/>
      <c r="CB1712" s="407"/>
      <c r="CC1712" s="407"/>
      <c r="CD1712" s="407"/>
      <c r="CE1712" s="407"/>
      <c r="CF1712" s="407"/>
    </row>
    <row r="1713" spans="1:84" s="627" customFormat="1" x14ac:dyDescent="0.3">
      <c r="A1713" s="407"/>
      <c r="B1713" s="401"/>
      <c r="C1713" s="330"/>
      <c r="D1713" s="209"/>
      <c r="E1713" s="209"/>
      <c r="F1713" s="209"/>
      <c r="G1713" s="209"/>
      <c r="H1713" s="209"/>
      <c r="I1713" s="209"/>
      <c r="AP1713" s="407"/>
      <c r="AQ1713" s="407"/>
      <c r="BK1713" s="407"/>
      <c r="BY1713" s="407"/>
      <c r="BZ1713" s="407"/>
      <c r="CA1713" s="407"/>
      <c r="CB1713" s="407"/>
      <c r="CC1713" s="407"/>
      <c r="CD1713" s="407"/>
      <c r="CE1713" s="407"/>
      <c r="CF1713" s="407"/>
    </row>
    <row r="1714" spans="1:84" s="627" customFormat="1" x14ac:dyDescent="0.3">
      <c r="A1714" s="407"/>
      <c r="B1714" s="401"/>
      <c r="C1714" s="330"/>
      <c r="D1714" s="209"/>
      <c r="E1714" s="209"/>
      <c r="F1714" s="209"/>
      <c r="G1714" s="209"/>
      <c r="H1714" s="209"/>
      <c r="I1714" s="209"/>
      <c r="AP1714" s="407"/>
      <c r="AQ1714" s="407"/>
      <c r="BK1714" s="407"/>
      <c r="BY1714" s="407"/>
      <c r="BZ1714" s="407"/>
      <c r="CA1714" s="407"/>
      <c r="CB1714" s="407"/>
      <c r="CC1714" s="407"/>
      <c r="CD1714" s="407"/>
      <c r="CE1714" s="407"/>
      <c r="CF1714" s="407"/>
    </row>
    <row r="1715" spans="1:84" s="627" customFormat="1" x14ac:dyDescent="0.3">
      <c r="A1715" s="407"/>
      <c r="B1715" s="401"/>
      <c r="C1715" s="330"/>
      <c r="D1715" s="209"/>
      <c r="E1715" s="209"/>
      <c r="F1715" s="209"/>
      <c r="G1715" s="209"/>
      <c r="H1715" s="209"/>
      <c r="I1715" s="209"/>
      <c r="AP1715" s="407"/>
      <c r="AQ1715" s="407"/>
      <c r="BK1715" s="407"/>
      <c r="BY1715" s="407"/>
      <c r="BZ1715" s="407"/>
      <c r="CA1715" s="407"/>
      <c r="CB1715" s="407"/>
      <c r="CC1715" s="407"/>
      <c r="CD1715" s="407"/>
      <c r="CE1715" s="407"/>
      <c r="CF1715" s="407"/>
    </row>
    <row r="1716" spans="1:84" s="627" customFormat="1" x14ac:dyDescent="0.3">
      <c r="A1716" s="407"/>
      <c r="B1716" s="401"/>
      <c r="C1716" s="330"/>
      <c r="D1716" s="209"/>
      <c r="E1716" s="209"/>
      <c r="F1716" s="209"/>
      <c r="G1716" s="209"/>
      <c r="H1716" s="209"/>
      <c r="I1716" s="209"/>
      <c r="AP1716" s="407"/>
      <c r="AQ1716" s="407"/>
      <c r="BK1716" s="407"/>
      <c r="BY1716" s="407"/>
      <c r="BZ1716" s="407"/>
      <c r="CA1716" s="407"/>
      <c r="CB1716" s="407"/>
      <c r="CC1716" s="407"/>
      <c r="CD1716" s="407"/>
      <c r="CE1716" s="407"/>
      <c r="CF1716" s="407"/>
    </row>
    <row r="1717" spans="1:84" s="627" customFormat="1" x14ac:dyDescent="0.3">
      <c r="A1717" s="407"/>
      <c r="B1717" s="401"/>
      <c r="C1717" s="330"/>
      <c r="D1717" s="209"/>
      <c r="E1717" s="209"/>
      <c r="F1717" s="209"/>
      <c r="G1717" s="209"/>
      <c r="H1717" s="209"/>
      <c r="I1717" s="209"/>
      <c r="AP1717" s="407"/>
      <c r="AQ1717" s="407"/>
      <c r="BK1717" s="407"/>
      <c r="BY1717" s="407"/>
      <c r="BZ1717" s="407"/>
      <c r="CA1717" s="407"/>
      <c r="CB1717" s="407"/>
      <c r="CC1717" s="407"/>
      <c r="CD1717" s="407"/>
      <c r="CE1717" s="407"/>
      <c r="CF1717" s="407"/>
    </row>
    <row r="1718" spans="1:84" s="627" customFormat="1" x14ac:dyDescent="0.3">
      <c r="A1718" s="407"/>
      <c r="B1718" s="401"/>
      <c r="C1718" s="330"/>
      <c r="D1718" s="209"/>
      <c r="E1718" s="209"/>
      <c r="F1718" s="209"/>
      <c r="G1718" s="209"/>
      <c r="H1718" s="209"/>
      <c r="I1718" s="209"/>
      <c r="AP1718" s="407"/>
      <c r="AQ1718" s="407"/>
      <c r="BK1718" s="407"/>
      <c r="BY1718" s="407"/>
      <c r="BZ1718" s="407"/>
      <c r="CA1718" s="407"/>
      <c r="CB1718" s="407"/>
      <c r="CC1718" s="407"/>
      <c r="CD1718" s="407"/>
      <c r="CE1718" s="407"/>
      <c r="CF1718" s="407"/>
    </row>
    <row r="1719" spans="1:84" s="627" customFormat="1" x14ac:dyDescent="0.3">
      <c r="A1719" s="407"/>
      <c r="B1719" s="401"/>
      <c r="C1719" s="330"/>
      <c r="D1719" s="209"/>
      <c r="E1719" s="209"/>
      <c r="F1719" s="209"/>
      <c r="G1719" s="209"/>
      <c r="H1719" s="209"/>
      <c r="I1719" s="209"/>
      <c r="AP1719" s="407"/>
      <c r="AQ1719" s="407"/>
      <c r="BK1719" s="407"/>
      <c r="BY1719" s="407"/>
      <c r="BZ1719" s="407"/>
      <c r="CA1719" s="407"/>
      <c r="CB1719" s="407"/>
      <c r="CC1719" s="407"/>
      <c r="CD1719" s="407"/>
      <c r="CE1719" s="407"/>
      <c r="CF1719" s="407"/>
    </row>
    <row r="1720" spans="1:84" s="627" customFormat="1" x14ac:dyDescent="0.3">
      <c r="A1720" s="407"/>
      <c r="B1720" s="401"/>
      <c r="C1720" s="330"/>
      <c r="D1720" s="209"/>
      <c r="E1720" s="209"/>
      <c r="F1720" s="209"/>
      <c r="G1720" s="209"/>
      <c r="H1720" s="209"/>
      <c r="I1720" s="209"/>
      <c r="AP1720" s="407"/>
      <c r="AQ1720" s="407"/>
      <c r="BK1720" s="407"/>
      <c r="BY1720" s="407"/>
      <c r="BZ1720" s="407"/>
      <c r="CA1720" s="407"/>
      <c r="CB1720" s="407"/>
      <c r="CC1720" s="407"/>
      <c r="CD1720" s="407"/>
      <c r="CE1720" s="407"/>
      <c r="CF1720" s="407"/>
    </row>
    <row r="1721" spans="1:84" s="627" customFormat="1" x14ac:dyDescent="0.3">
      <c r="A1721" s="407"/>
      <c r="B1721" s="401"/>
      <c r="C1721" s="330"/>
      <c r="D1721" s="209"/>
      <c r="E1721" s="209"/>
      <c r="F1721" s="209"/>
      <c r="G1721" s="209"/>
      <c r="H1721" s="209"/>
      <c r="I1721" s="209"/>
      <c r="AP1721" s="407"/>
      <c r="AQ1721" s="407"/>
      <c r="BK1721" s="407"/>
      <c r="BY1721" s="407"/>
      <c r="BZ1721" s="407"/>
      <c r="CA1721" s="407"/>
      <c r="CB1721" s="407"/>
      <c r="CC1721" s="407"/>
      <c r="CD1721" s="407"/>
      <c r="CE1721" s="407"/>
      <c r="CF1721" s="407"/>
    </row>
    <row r="1722" spans="1:84" s="627" customFormat="1" x14ac:dyDescent="0.3">
      <c r="A1722" s="407"/>
      <c r="B1722" s="401"/>
      <c r="C1722" s="330"/>
      <c r="D1722" s="209"/>
      <c r="E1722" s="209"/>
      <c r="F1722" s="209"/>
      <c r="G1722" s="209"/>
      <c r="H1722" s="209"/>
      <c r="I1722" s="209"/>
      <c r="AP1722" s="407"/>
      <c r="AQ1722" s="407"/>
      <c r="BK1722" s="407"/>
      <c r="BY1722" s="407"/>
      <c r="BZ1722" s="407"/>
      <c r="CA1722" s="407"/>
      <c r="CB1722" s="407"/>
      <c r="CC1722" s="407"/>
      <c r="CD1722" s="407"/>
      <c r="CE1722" s="407"/>
      <c r="CF1722" s="407"/>
    </row>
    <row r="1723" spans="1:84" s="627" customFormat="1" x14ac:dyDescent="0.3">
      <c r="A1723" s="407"/>
      <c r="B1723" s="401"/>
      <c r="C1723" s="330"/>
      <c r="D1723" s="209"/>
      <c r="E1723" s="209"/>
      <c r="F1723" s="209"/>
      <c r="G1723" s="209"/>
      <c r="H1723" s="209"/>
      <c r="I1723" s="209"/>
      <c r="AP1723" s="407"/>
      <c r="AQ1723" s="407"/>
      <c r="BK1723" s="407"/>
      <c r="BY1723" s="407"/>
      <c r="BZ1723" s="407"/>
      <c r="CA1723" s="407"/>
      <c r="CB1723" s="407"/>
      <c r="CC1723" s="407"/>
      <c r="CD1723" s="407"/>
      <c r="CE1723" s="407"/>
      <c r="CF1723" s="407"/>
    </row>
    <row r="1724" spans="1:84" s="627" customFormat="1" x14ac:dyDescent="0.3">
      <c r="A1724" s="407"/>
      <c r="B1724" s="401"/>
      <c r="C1724" s="330"/>
      <c r="D1724" s="209"/>
      <c r="E1724" s="209"/>
      <c r="F1724" s="209"/>
      <c r="G1724" s="209"/>
      <c r="H1724" s="209"/>
      <c r="I1724" s="209"/>
      <c r="AP1724" s="407"/>
      <c r="AQ1724" s="407"/>
      <c r="BK1724" s="407"/>
      <c r="BY1724" s="407"/>
      <c r="BZ1724" s="407"/>
      <c r="CA1724" s="407"/>
      <c r="CB1724" s="407"/>
      <c r="CC1724" s="407"/>
      <c r="CD1724" s="407"/>
      <c r="CE1724" s="407"/>
      <c r="CF1724" s="407"/>
    </row>
    <row r="1725" spans="1:84" s="627" customFormat="1" x14ac:dyDescent="0.3">
      <c r="A1725" s="407"/>
      <c r="B1725" s="401"/>
      <c r="C1725" s="330"/>
      <c r="D1725" s="209"/>
      <c r="E1725" s="209"/>
      <c r="F1725" s="209"/>
      <c r="G1725" s="209"/>
      <c r="H1725" s="209"/>
      <c r="I1725" s="209"/>
      <c r="AP1725" s="407"/>
      <c r="AQ1725" s="407"/>
      <c r="BK1725" s="407"/>
      <c r="BY1725" s="407"/>
      <c r="BZ1725" s="407"/>
      <c r="CA1725" s="407"/>
      <c r="CB1725" s="407"/>
      <c r="CC1725" s="407"/>
      <c r="CD1725" s="407"/>
      <c r="CE1725" s="407"/>
      <c r="CF1725" s="407"/>
    </row>
    <row r="1726" spans="1:84" s="627" customFormat="1" x14ac:dyDescent="0.3">
      <c r="A1726" s="407"/>
      <c r="B1726" s="401"/>
      <c r="C1726" s="330"/>
      <c r="D1726" s="209"/>
      <c r="E1726" s="209"/>
      <c r="F1726" s="209"/>
      <c r="G1726" s="209"/>
      <c r="H1726" s="209"/>
      <c r="I1726" s="209"/>
      <c r="AP1726" s="407"/>
      <c r="AQ1726" s="407"/>
      <c r="BK1726" s="407"/>
      <c r="BY1726" s="407"/>
      <c r="BZ1726" s="407"/>
      <c r="CA1726" s="407"/>
      <c r="CB1726" s="407"/>
      <c r="CC1726" s="407"/>
      <c r="CD1726" s="407"/>
      <c r="CE1726" s="407"/>
      <c r="CF1726" s="407"/>
    </row>
    <row r="1727" spans="1:84" s="627" customFormat="1" x14ac:dyDescent="0.3">
      <c r="A1727" s="407"/>
      <c r="B1727" s="401"/>
      <c r="C1727" s="330"/>
      <c r="D1727" s="209"/>
      <c r="E1727" s="209"/>
      <c r="F1727" s="209"/>
      <c r="G1727" s="209"/>
      <c r="H1727" s="209"/>
      <c r="I1727" s="209"/>
      <c r="AP1727" s="407"/>
      <c r="AQ1727" s="407"/>
      <c r="BK1727" s="407"/>
      <c r="BY1727" s="407"/>
      <c r="BZ1727" s="407"/>
      <c r="CA1727" s="407"/>
      <c r="CB1727" s="407"/>
      <c r="CC1727" s="407"/>
      <c r="CD1727" s="407"/>
      <c r="CE1727" s="407"/>
      <c r="CF1727" s="407"/>
    </row>
    <row r="1728" spans="1:84" s="627" customFormat="1" x14ac:dyDescent="0.3">
      <c r="A1728" s="407"/>
      <c r="B1728" s="401"/>
      <c r="C1728" s="330"/>
      <c r="D1728" s="209"/>
      <c r="E1728" s="209"/>
      <c r="F1728" s="209"/>
      <c r="G1728" s="209"/>
      <c r="H1728" s="209"/>
      <c r="I1728" s="209"/>
      <c r="AP1728" s="407"/>
      <c r="AQ1728" s="407"/>
      <c r="BK1728" s="407"/>
      <c r="BY1728" s="407"/>
      <c r="BZ1728" s="407"/>
      <c r="CA1728" s="407"/>
      <c r="CB1728" s="407"/>
      <c r="CC1728" s="407"/>
      <c r="CD1728" s="407"/>
      <c r="CE1728" s="407"/>
      <c r="CF1728" s="407"/>
    </row>
    <row r="1729" spans="1:84" s="611" customFormat="1" x14ac:dyDescent="0.3">
      <c r="A1729" s="407"/>
      <c r="B1729" s="608"/>
      <c r="C1729" s="609"/>
      <c r="D1729" s="610"/>
      <c r="E1729" s="610"/>
      <c r="F1729" s="610"/>
      <c r="G1729" s="610"/>
      <c r="H1729" s="610"/>
      <c r="I1729" s="610"/>
      <c r="AP1729" s="169"/>
      <c r="AQ1729" s="169"/>
      <c r="BK1729" s="169"/>
      <c r="BY1729" s="169"/>
      <c r="BZ1729" s="169"/>
      <c r="CA1729" s="169"/>
      <c r="CB1729" s="169"/>
      <c r="CC1729" s="169"/>
      <c r="CD1729" s="169"/>
      <c r="CE1729" s="169"/>
      <c r="CF1729" s="169"/>
    </row>
    <row r="1730" spans="1:84" s="406" customFormat="1" x14ac:dyDescent="0.3">
      <c r="A1730" s="407"/>
      <c r="B1730" s="412"/>
      <c r="C1730" s="126"/>
      <c r="D1730" s="390"/>
      <c r="E1730" s="390"/>
      <c r="F1730" s="390"/>
      <c r="G1730" s="390"/>
      <c r="H1730" s="390"/>
      <c r="I1730" s="390"/>
      <c r="AP1730" s="207"/>
      <c r="AQ1730" s="207"/>
      <c r="BK1730" s="207"/>
      <c r="BY1730" s="207"/>
      <c r="BZ1730" s="207"/>
      <c r="CA1730" s="207"/>
      <c r="CB1730" s="207"/>
      <c r="CC1730" s="207"/>
      <c r="CD1730" s="207"/>
      <c r="CE1730" s="207"/>
      <c r="CF1730" s="207"/>
    </row>
    <row r="1731" spans="1:84" s="406" customFormat="1" x14ac:dyDescent="0.3">
      <c r="A1731" s="407"/>
      <c r="B1731" s="412"/>
      <c r="C1731" s="126"/>
      <c r="D1731" s="390"/>
      <c r="E1731" s="390"/>
      <c r="F1731" s="390"/>
      <c r="G1731" s="390"/>
      <c r="H1731" s="390"/>
      <c r="I1731" s="390"/>
      <c r="AP1731" s="207"/>
      <c r="AQ1731" s="207"/>
      <c r="BK1731" s="207"/>
      <c r="BY1731" s="207"/>
      <c r="BZ1731" s="207"/>
      <c r="CA1731" s="207"/>
      <c r="CB1731" s="207"/>
      <c r="CC1731" s="207"/>
      <c r="CD1731" s="207"/>
      <c r="CE1731" s="207"/>
      <c r="CF1731" s="207"/>
    </row>
    <row r="1732" spans="1:84" s="406" customFormat="1" x14ac:dyDescent="0.3">
      <c r="A1732" s="407"/>
      <c r="B1732" s="412"/>
      <c r="C1732" s="126"/>
      <c r="D1732" s="390"/>
      <c r="E1732" s="390"/>
      <c r="F1732" s="390"/>
      <c r="G1732" s="390"/>
      <c r="H1732" s="390"/>
      <c r="I1732" s="390"/>
      <c r="AP1732" s="207"/>
      <c r="AQ1732" s="207"/>
      <c r="BK1732" s="207"/>
      <c r="BY1732" s="207"/>
      <c r="BZ1732" s="207"/>
      <c r="CA1732" s="207"/>
      <c r="CB1732" s="207"/>
      <c r="CC1732" s="207"/>
      <c r="CD1732" s="207"/>
      <c r="CE1732" s="207"/>
      <c r="CF1732" s="207"/>
    </row>
    <row r="1733" spans="1:84" s="406" customFormat="1" x14ac:dyDescent="0.3">
      <c r="A1733" s="407"/>
      <c r="B1733" s="412"/>
      <c r="C1733" s="126"/>
      <c r="D1733" s="390"/>
      <c r="E1733" s="390"/>
      <c r="F1733" s="390"/>
      <c r="G1733" s="390"/>
      <c r="H1733" s="390"/>
      <c r="I1733" s="390"/>
      <c r="AP1733" s="207"/>
      <c r="AQ1733" s="207"/>
      <c r="BK1733" s="207"/>
      <c r="BY1733" s="207"/>
      <c r="BZ1733" s="207"/>
      <c r="CA1733" s="207"/>
      <c r="CB1733" s="207"/>
      <c r="CC1733" s="207"/>
      <c r="CD1733" s="207"/>
      <c r="CE1733" s="207"/>
      <c r="CF1733" s="207"/>
    </row>
    <row r="1734" spans="1:84" s="406" customFormat="1" x14ac:dyDescent="0.3">
      <c r="A1734" s="407"/>
      <c r="B1734" s="412"/>
      <c r="C1734" s="126"/>
      <c r="D1734" s="390"/>
      <c r="E1734" s="390"/>
      <c r="F1734" s="390"/>
      <c r="G1734" s="390"/>
      <c r="H1734" s="390"/>
      <c r="I1734" s="390"/>
      <c r="AP1734" s="207"/>
      <c r="AQ1734" s="207"/>
      <c r="BK1734" s="207"/>
      <c r="BY1734" s="207"/>
      <c r="BZ1734" s="207"/>
      <c r="CA1734" s="207"/>
      <c r="CB1734" s="207"/>
      <c r="CC1734" s="207"/>
      <c r="CD1734" s="207"/>
      <c r="CE1734" s="207"/>
      <c r="CF1734" s="207"/>
    </row>
    <row r="1735" spans="1:84" s="406" customFormat="1" x14ac:dyDescent="0.3">
      <c r="A1735" s="407"/>
      <c r="B1735" s="412"/>
      <c r="C1735" s="126"/>
      <c r="D1735" s="390"/>
      <c r="E1735" s="390"/>
      <c r="F1735" s="390"/>
      <c r="G1735" s="390"/>
      <c r="H1735" s="390"/>
      <c r="I1735" s="390"/>
      <c r="AP1735" s="207"/>
      <c r="AQ1735" s="207"/>
      <c r="BK1735" s="207"/>
      <c r="BY1735" s="207"/>
      <c r="BZ1735" s="207"/>
      <c r="CA1735" s="207"/>
      <c r="CB1735" s="207"/>
      <c r="CC1735" s="207"/>
      <c r="CD1735" s="207"/>
      <c r="CE1735" s="207"/>
      <c r="CF1735" s="207"/>
    </row>
    <row r="1736" spans="1:84" s="406" customFormat="1" x14ac:dyDescent="0.3">
      <c r="A1736" s="407"/>
      <c r="B1736" s="412"/>
      <c r="C1736" s="126"/>
      <c r="D1736" s="390"/>
      <c r="E1736" s="390"/>
      <c r="F1736" s="390"/>
      <c r="G1736" s="390"/>
      <c r="H1736" s="390"/>
      <c r="I1736" s="390"/>
      <c r="AP1736" s="207"/>
      <c r="AQ1736" s="207"/>
      <c r="BK1736" s="207"/>
      <c r="BY1736" s="207"/>
      <c r="BZ1736" s="207"/>
      <c r="CA1736" s="207"/>
      <c r="CB1736" s="207"/>
      <c r="CC1736" s="207"/>
      <c r="CD1736" s="207"/>
      <c r="CE1736" s="207"/>
      <c r="CF1736" s="207"/>
    </row>
    <row r="1737" spans="1:84" s="406" customFormat="1" x14ac:dyDescent="0.3">
      <c r="A1737" s="407"/>
      <c r="B1737" s="412"/>
      <c r="C1737" s="126"/>
      <c r="D1737" s="390"/>
      <c r="E1737" s="390"/>
      <c r="F1737" s="390"/>
      <c r="G1737" s="390"/>
      <c r="H1737" s="390"/>
      <c r="I1737" s="390"/>
      <c r="AP1737" s="207"/>
      <c r="AQ1737" s="207"/>
      <c r="BK1737" s="207"/>
      <c r="BY1737" s="207"/>
      <c r="BZ1737" s="207"/>
      <c r="CA1737" s="207"/>
      <c r="CB1737" s="207"/>
      <c r="CC1737" s="207"/>
      <c r="CD1737" s="207"/>
      <c r="CE1737" s="207"/>
      <c r="CF1737" s="207"/>
    </row>
    <row r="1738" spans="1:84" s="406" customFormat="1" x14ac:dyDescent="0.3">
      <c r="A1738" s="407"/>
      <c r="B1738" s="412"/>
      <c r="C1738" s="126"/>
      <c r="D1738" s="390"/>
      <c r="E1738" s="390"/>
      <c r="F1738" s="390"/>
      <c r="G1738" s="390"/>
      <c r="H1738" s="390"/>
      <c r="I1738" s="390"/>
      <c r="AP1738" s="207"/>
      <c r="AQ1738" s="207"/>
      <c r="BK1738" s="207"/>
      <c r="BY1738" s="207"/>
      <c r="BZ1738" s="207"/>
      <c r="CA1738" s="207"/>
      <c r="CB1738" s="207"/>
      <c r="CC1738" s="207"/>
      <c r="CD1738" s="207"/>
      <c r="CE1738" s="207"/>
      <c r="CF1738" s="207"/>
    </row>
    <row r="1739" spans="1:84" s="406" customFormat="1" x14ac:dyDescent="0.3">
      <c r="A1739" s="407"/>
      <c r="B1739" s="412"/>
      <c r="C1739" s="126"/>
      <c r="D1739" s="390"/>
      <c r="E1739" s="390"/>
      <c r="F1739" s="390"/>
      <c r="G1739" s="390"/>
      <c r="H1739" s="390"/>
      <c r="I1739" s="390"/>
      <c r="AP1739" s="207"/>
      <c r="AQ1739" s="207"/>
      <c r="BK1739" s="207"/>
      <c r="BY1739" s="207"/>
      <c r="BZ1739" s="207"/>
      <c r="CA1739" s="207"/>
      <c r="CB1739" s="207"/>
      <c r="CC1739" s="207"/>
      <c r="CD1739" s="207"/>
      <c r="CE1739" s="207"/>
      <c r="CF1739" s="207"/>
    </row>
    <row r="1740" spans="1:84" s="406" customFormat="1" x14ac:dyDescent="0.3">
      <c r="A1740" s="407"/>
      <c r="B1740" s="412"/>
      <c r="C1740" s="126"/>
      <c r="D1740" s="390"/>
      <c r="E1740" s="390"/>
      <c r="F1740" s="390"/>
      <c r="G1740" s="390"/>
      <c r="H1740" s="390"/>
      <c r="I1740" s="390"/>
      <c r="AP1740" s="207"/>
      <c r="AQ1740" s="207"/>
      <c r="BK1740" s="207"/>
      <c r="BY1740" s="207"/>
      <c r="BZ1740" s="207"/>
      <c r="CA1740" s="207"/>
      <c r="CB1740" s="207"/>
      <c r="CC1740" s="207"/>
      <c r="CD1740" s="207"/>
      <c r="CE1740" s="207"/>
      <c r="CF1740" s="207"/>
    </row>
    <row r="1741" spans="1:84" s="406" customFormat="1" x14ac:dyDescent="0.3">
      <c r="A1741" s="407"/>
      <c r="B1741" s="412"/>
      <c r="C1741" s="126"/>
      <c r="D1741" s="390"/>
      <c r="E1741" s="390"/>
      <c r="F1741" s="390"/>
      <c r="G1741" s="390"/>
      <c r="H1741" s="390"/>
      <c r="I1741" s="390"/>
      <c r="AP1741" s="207"/>
      <c r="AQ1741" s="207"/>
      <c r="BK1741" s="207"/>
      <c r="BY1741" s="207"/>
      <c r="BZ1741" s="207"/>
      <c r="CA1741" s="207"/>
      <c r="CB1741" s="207"/>
      <c r="CC1741" s="207"/>
      <c r="CD1741" s="207"/>
      <c r="CE1741" s="207"/>
      <c r="CF1741" s="207"/>
    </row>
    <row r="1742" spans="1:84" s="406" customFormat="1" x14ac:dyDescent="0.3">
      <c r="A1742" s="407"/>
      <c r="B1742" s="412"/>
      <c r="C1742" s="126"/>
      <c r="D1742" s="390"/>
      <c r="E1742" s="390"/>
      <c r="F1742" s="390"/>
      <c r="G1742" s="390"/>
      <c r="H1742" s="390"/>
      <c r="I1742" s="390"/>
      <c r="AP1742" s="207"/>
      <c r="AQ1742" s="207"/>
      <c r="BK1742" s="207"/>
      <c r="BY1742" s="207"/>
      <c r="BZ1742" s="207"/>
      <c r="CA1742" s="207"/>
      <c r="CB1742" s="207"/>
      <c r="CC1742" s="207"/>
      <c r="CD1742" s="207"/>
      <c r="CE1742" s="207"/>
      <c r="CF1742" s="207"/>
    </row>
    <row r="1743" spans="1:84" s="406" customFormat="1" x14ac:dyDescent="0.3">
      <c r="A1743" s="407"/>
      <c r="B1743" s="412"/>
      <c r="C1743" s="126"/>
      <c r="D1743" s="390"/>
      <c r="E1743" s="390"/>
      <c r="F1743" s="390"/>
      <c r="G1743" s="390"/>
      <c r="H1743" s="390"/>
      <c r="I1743" s="390"/>
      <c r="AP1743" s="207"/>
      <c r="AQ1743" s="207"/>
      <c r="BK1743" s="207"/>
      <c r="BY1743" s="207"/>
      <c r="BZ1743" s="207"/>
      <c r="CA1743" s="207"/>
      <c r="CB1743" s="207"/>
      <c r="CC1743" s="207"/>
      <c r="CD1743" s="207"/>
      <c r="CE1743" s="207"/>
      <c r="CF1743" s="207"/>
    </row>
    <row r="1744" spans="1:84" s="406" customFormat="1" x14ac:dyDescent="0.3">
      <c r="A1744" s="407"/>
      <c r="B1744" s="412"/>
      <c r="C1744" s="126"/>
      <c r="D1744" s="390"/>
      <c r="E1744" s="390"/>
      <c r="F1744" s="390"/>
      <c r="G1744" s="390"/>
      <c r="H1744" s="390"/>
      <c r="I1744" s="390"/>
      <c r="AP1744" s="207"/>
      <c r="AQ1744" s="207"/>
      <c r="BK1744" s="207"/>
      <c r="BY1744" s="207"/>
      <c r="BZ1744" s="207"/>
      <c r="CA1744" s="207"/>
      <c r="CB1744" s="207"/>
      <c r="CC1744" s="207"/>
      <c r="CD1744" s="207"/>
      <c r="CE1744" s="207"/>
      <c r="CF1744" s="207"/>
    </row>
    <row r="1745" spans="1:84" s="406" customFormat="1" x14ac:dyDescent="0.3">
      <c r="A1745" s="407"/>
      <c r="B1745" s="412"/>
      <c r="C1745" s="126"/>
      <c r="D1745" s="390"/>
      <c r="E1745" s="390"/>
      <c r="F1745" s="390"/>
      <c r="G1745" s="390"/>
      <c r="H1745" s="390"/>
      <c r="I1745" s="390"/>
      <c r="AP1745" s="207"/>
      <c r="AQ1745" s="207"/>
      <c r="BK1745" s="207"/>
      <c r="BY1745" s="207"/>
      <c r="BZ1745" s="207"/>
      <c r="CA1745" s="207"/>
      <c r="CB1745" s="207"/>
      <c r="CC1745" s="207"/>
      <c r="CD1745" s="207"/>
      <c r="CE1745" s="207"/>
      <c r="CF1745" s="207"/>
    </row>
    <row r="1746" spans="1:84" s="406" customFormat="1" x14ac:dyDescent="0.3">
      <c r="A1746" s="407"/>
      <c r="B1746" s="412"/>
      <c r="C1746" s="126"/>
      <c r="D1746" s="390"/>
      <c r="E1746" s="390"/>
      <c r="F1746" s="390"/>
      <c r="G1746" s="390"/>
      <c r="H1746" s="390"/>
      <c r="I1746" s="390"/>
      <c r="AP1746" s="207"/>
      <c r="AQ1746" s="207"/>
      <c r="BK1746" s="207"/>
      <c r="BY1746" s="207"/>
      <c r="BZ1746" s="207"/>
      <c r="CA1746" s="207"/>
      <c r="CB1746" s="207"/>
      <c r="CC1746" s="207"/>
      <c r="CD1746" s="207"/>
      <c r="CE1746" s="207"/>
      <c r="CF1746" s="207"/>
    </row>
    <row r="1747" spans="1:84" s="406" customFormat="1" x14ac:dyDescent="0.3">
      <c r="A1747" s="407"/>
      <c r="B1747" s="412"/>
      <c r="C1747" s="126"/>
      <c r="D1747" s="390"/>
      <c r="E1747" s="390"/>
      <c r="F1747" s="390"/>
      <c r="G1747" s="390"/>
      <c r="H1747" s="390"/>
      <c r="I1747" s="390"/>
      <c r="AP1747" s="207"/>
      <c r="AQ1747" s="207"/>
      <c r="BK1747" s="207"/>
      <c r="BY1747" s="207"/>
      <c r="BZ1747" s="207"/>
      <c r="CA1747" s="207"/>
      <c r="CB1747" s="207"/>
      <c r="CC1747" s="207"/>
      <c r="CD1747" s="207"/>
      <c r="CE1747" s="207"/>
      <c r="CF1747" s="207"/>
    </row>
    <row r="1748" spans="1:84" s="406" customFormat="1" x14ac:dyDescent="0.3">
      <c r="A1748" s="407"/>
      <c r="B1748" s="412"/>
      <c r="C1748" s="126"/>
      <c r="D1748" s="390"/>
      <c r="E1748" s="390"/>
      <c r="F1748" s="390"/>
      <c r="G1748" s="390"/>
      <c r="H1748" s="390"/>
      <c r="I1748" s="390"/>
      <c r="AP1748" s="207"/>
      <c r="AQ1748" s="207"/>
      <c r="BK1748" s="207"/>
      <c r="BY1748" s="207"/>
      <c r="BZ1748" s="207"/>
      <c r="CA1748" s="207"/>
      <c r="CB1748" s="207"/>
      <c r="CC1748" s="207"/>
      <c r="CD1748" s="207"/>
      <c r="CE1748" s="207"/>
      <c r="CF1748" s="207"/>
    </row>
    <row r="1749" spans="1:84" s="406" customFormat="1" x14ac:dyDescent="0.3">
      <c r="A1749" s="407"/>
      <c r="B1749" s="412"/>
      <c r="C1749" s="126"/>
      <c r="D1749" s="390"/>
      <c r="E1749" s="390"/>
      <c r="F1749" s="390"/>
      <c r="G1749" s="390"/>
      <c r="H1749" s="390"/>
      <c r="I1749" s="390"/>
      <c r="AP1749" s="207"/>
      <c r="AQ1749" s="207"/>
      <c r="BK1749" s="207"/>
      <c r="BY1749" s="207"/>
      <c r="BZ1749" s="207"/>
      <c r="CA1749" s="207"/>
      <c r="CB1749" s="207"/>
      <c r="CC1749" s="207"/>
      <c r="CD1749" s="207"/>
      <c r="CE1749" s="207"/>
      <c r="CF1749" s="207"/>
    </row>
    <row r="1750" spans="1:84" s="406" customFormat="1" x14ac:dyDescent="0.3">
      <c r="A1750" s="407"/>
      <c r="B1750" s="412"/>
      <c r="C1750" s="126"/>
      <c r="D1750" s="390"/>
      <c r="E1750" s="390"/>
      <c r="F1750" s="390"/>
      <c r="G1750" s="390"/>
      <c r="H1750" s="390"/>
      <c r="I1750" s="390"/>
      <c r="AP1750" s="207"/>
      <c r="AQ1750" s="207"/>
      <c r="BK1750" s="207"/>
      <c r="BY1750" s="207"/>
      <c r="BZ1750" s="207"/>
      <c r="CA1750" s="207"/>
      <c r="CB1750" s="207"/>
      <c r="CC1750" s="207"/>
      <c r="CD1750" s="207"/>
      <c r="CE1750" s="207"/>
      <c r="CF1750" s="207"/>
    </row>
    <row r="1751" spans="1:84" s="406" customFormat="1" x14ac:dyDescent="0.3">
      <c r="A1751" s="407"/>
      <c r="B1751" s="412"/>
      <c r="C1751" s="126"/>
      <c r="D1751" s="390"/>
      <c r="E1751" s="390"/>
      <c r="F1751" s="390"/>
      <c r="G1751" s="390"/>
      <c r="H1751" s="390"/>
      <c r="I1751" s="390"/>
      <c r="AP1751" s="207"/>
      <c r="AQ1751" s="207"/>
      <c r="BK1751" s="207"/>
      <c r="BY1751" s="207"/>
      <c r="BZ1751" s="207"/>
      <c r="CA1751" s="207"/>
      <c r="CB1751" s="207"/>
      <c r="CC1751" s="207"/>
      <c r="CD1751" s="207"/>
      <c r="CE1751" s="207"/>
      <c r="CF1751" s="207"/>
    </row>
    <row r="1752" spans="1:84" s="406" customFormat="1" x14ac:dyDescent="0.3">
      <c r="A1752" s="407"/>
      <c r="B1752" s="412"/>
      <c r="C1752" s="126"/>
      <c r="D1752" s="390"/>
      <c r="E1752" s="390"/>
      <c r="F1752" s="390"/>
      <c r="G1752" s="390"/>
      <c r="H1752" s="390"/>
      <c r="I1752" s="390"/>
      <c r="AP1752" s="207"/>
      <c r="AQ1752" s="207"/>
      <c r="BK1752" s="207"/>
      <c r="BY1752" s="207"/>
      <c r="BZ1752" s="207"/>
      <c r="CA1752" s="207"/>
      <c r="CB1752" s="207"/>
      <c r="CC1752" s="207"/>
      <c r="CD1752" s="207"/>
      <c r="CE1752" s="207"/>
      <c r="CF1752" s="207"/>
    </row>
    <row r="1753" spans="1:84" s="406" customFormat="1" x14ac:dyDescent="0.3">
      <c r="A1753" s="407"/>
      <c r="B1753" s="412"/>
      <c r="C1753" s="126"/>
      <c r="D1753" s="390"/>
      <c r="E1753" s="390"/>
      <c r="F1753" s="390"/>
      <c r="G1753" s="390"/>
      <c r="H1753" s="390"/>
      <c r="I1753" s="390"/>
      <c r="AP1753" s="207"/>
      <c r="AQ1753" s="207"/>
      <c r="BK1753" s="207"/>
      <c r="BY1753" s="207"/>
      <c r="BZ1753" s="207"/>
      <c r="CA1753" s="207"/>
      <c r="CB1753" s="207"/>
      <c r="CC1753" s="207"/>
      <c r="CD1753" s="207"/>
      <c r="CE1753" s="207"/>
      <c r="CF1753" s="207"/>
    </row>
    <row r="1754" spans="1:84" s="406" customFormat="1" x14ac:dyDescent="0.3">
      <c r="A1754" s="407"/>
      <c r="B1754" s="412"/>
      <c r="C1754" s="126"/>
      <c r="D1754" s="390"/>
      <c r="E1754" s="390"/>
      <c r="F1754" s="390"/>
      <c r="G1754" s="390"/>
      <c r="H1754" s="390"/>
      <c r="I1754" s="390"/>
      <c r="AP1754" s="207"/>
      <c r="AQ1754" s="207"/>
      <c r="BK1754" s="207"/>
      <c r="BY1754" s="207"/>
      <c r="BZ1754" s="207"/>
      <c r="CA1754" s="207"/>
      <c r="CB1754" s="207"/>
      <c r="CC1754" s="207"/>
      <c r="CD1754" s="207"/>
      <c r="CE1754" s="207"/>
      <c r="CF1754" s="207"/>
    </row>
    <row r="1755" spans="1:84" s="406" customFormat="1" x14ac:dyDescent="0.3">
      <c r="A1755" s="407"/>
      <c r="B1755" s="412"/>
      <c r="C1755" s="126"/>
      <c r="D1755" s="390"/>
      <c r="E1755" s="390"/>
      <c r="F1755" s="390"/>
      <c r="G1755" s="390"/>
      <c r="H1755" s="390"/>
      <c r="I1755" s="390"/>
      <c r="AP1755" s="207"/>
      <c r="AQ1755" s="207"/>
      <c r="BK1755" s="207"/>
      <c r="BY1755" s="207"/>
      <c r="BZ1755" s="207"/>
      <c r="CA1755" s="207"/>
      <c r="CB1755" s="207"/>
      <c r="CC1755" s="207"/>
      <c r="CD1755" s="207"/>
      <c r="CE1755" s="207"/>
      <c r="CF1755" s="207"/>
    </row>
    <row r="1756" spans="1:84" s="406" customFormat="1" x14ac:dyDescent="0.3">
      <c r="A1756" s="407"/>
      <c r="B1756" s="412"/>
      <c r="C1756" s="126"/>
      <c r="D1756" s="390"/>
      <c r="E1756" s="390"/>
      <c r="F1756" s="390"/>
      <c r="G1756" s="390"/>
      <c r="H1756" s="390"/>
      <c r="I1756" s="390"/>
      <c r="AP1756" s="207"/>
      <c r="AQ1756" s="207"/>
      <c r="BK1756" s="207"/>
      <c r="BY1756" s="207"/>
      <c r="BZ1756" s="207"/>
      <c r="CA1756" s="207"/>
      <c r="CB1756" s="207"/>
      <c r="CC1756" s="207"/>
      <c r="CD1756" s="207"/>
      <c r="CE1756" s="207"/>
      <c r="CF1756" s="207"/>
    </row>
    <row r="1757" spans="1:84" s="406" customFormat="1" x14ac:dyDescent="0.3">
      <c r="A1757" s="407"/>
      <c r="B1757" s="412"/>
      <c r="C1757" s="126"/>
      <c r="D1757" s="390"/>
      <c r="E1757" s="390"/>
      <c r="F1757" s="390"/>
      <c r="G1757" s="390"/>
      <c r="H1757" s="390"/>
      <c r="I1757" s="390"/>
      <c r="AP1757" s="207"/>
      <c r="AQ1757" s="207"/>
      <c r="BK1757" s="207"/>
      <c r="BY1757" s="207"/>
      <c r="BZ1757" s="207"/>
      <c r="CA1757" s="207"/>
      <c r="CB1757" s="207"/>
      <c r="CC1757" s="207"/>
      <c r="CD1757" s="207"/>
      <c r="CE1757" s="207"/>
      <c r="CF1757" s="207"/>
    </row>
    <row r="1758" spans="1:84" s="406" customFormat="1" x14ac:dyDescent="0.3">
      <c r="A1758" s="407"/>
      <c r="B1758" s="412"/>
      <c r="C1758" s="126"/>
      <c r="D1758" s="390"/>
      <c r="E1758" s="390"/>
      <c r="F1758" s="390"/>
      <c r="G1758" s="390"/>
      <c r="H1758" s="390"/>
      <c r="I1758" s="390"/>
      <c r="AP1758" s="207"/>
      <c r="AQ1758" s="207"/>
      <c r="BK1758" s="207"/>
      <c r="BY1758" s="207"/>
      <c r="BZ1758" s="207"/>
      <c r="CA1758" s="207"/>
      <c r="CB1758" s="207"/>
      <c r="CC1758" s="207"/>
      <c r="CD1758" s="207"/>
      <c r="CE1758" s="207"/>
      <c r="CF1758" s="207"/>
    </row>
    <row r="1759" spans="1:84" s="406" customFormat="1" x14ac:dyDescent="0.3">
      <c r="A1759" s="407"/>
      <c r="B1759" s="412"/>
      <c r="C1759" s="126"/>
      <c r="D1759" s="390"/>
      <c r="E1759" s="390"/>
      <c r="F1759" s="390"/>
      <c r="G1759" s="390"/>
      <c r="H1759" s="390"/>
      <c r="I1759" s="390"/>
      <c r="AP1759" s="207"/>
      <c r="AQ1759" s="207"/>
      <c r="BK1759" s="207"/>
      <c r="BY1759" s="207"/>
      <c r="BZ1759" s="207"/>
      <c r="CA1759" s="207"/>
      <c r="CB1759" s="207"/>
      <c r="CC1759" s="207"/>
      <c r="CD1759" s="207"/>
      <c r="CE1759" s="207"/>
      <c r="CF1759" s="207"/>
    </row>
    <row r="1760" spans="1:84" s="406" customFormat="1" x14ac:dyDescent="0.3">
      <c r="A1760" s="407"/>
      <c r="B1760" s="412"/>
      <c r="C1760" s="126"/>
      <c r="D1760" s="390"/>
      <c r="E1760" s="390"/>
      <c r="F1760" s="390"/>
      <c r="G1760" s="390"/>
      <c r="H1760" s="390"/>
      <c r="I1760" s="390"/>
      <c r="AP1760" s="207"/>
      <c r="AQ1760" s="207"/>
      <c r="BK1760" s="207"/>
      <c r="BY1760" s="207"/>
      <c r="BZ1760" s="207"/>
      <c r="CA1760" s="207"/>
      <c r="CB1760" s="207"/>
      <c r="CC1760" s="207"/>
      <c r="CD1760" s="207"/>
      <c r="CE1760" s="207"/>
      <c r="CF1760" s="207"/>
    </row>
    <row r="1761" spans="1:84" s="406" customFormat="1" x14ac:dyDescent="0.3">
      <c r="A1761" s="407"/>
      <c r="B1761" s="412"/>
      <c r="C1761" s="126"/>
      <c r="D1761" s="390"/>
      <c r="E1761" s="390"/>
      <c r="F1761" s="390"/>
      <c r="G1761" s="390"/>
      <c r="H1761" s="390"/>
      <c r="I1761" s="390"/>
      <c r="AP1761" s="207"/>
      <c r="AQ1761" s="207"/>
      <c r="BK1761" s="207"/>
      <c r="BY1761" s="207"/>
      <c r="BZ1761" s="207"/>
      <c r="CA1761" s="207"/>
      <c r="CB1761" s="207"/>
      <c r="CC1761" s="207"/>
      <c r="CD1761" s="207"/>
      <c r="CE1761" s="207"/>
      <c r="CF1761" s="207"/>
    </row>
    <row r="1762" spans="1:84" s="406" customFormat="1" x14ac:dyDescent="0.3">
      <c r="A1762" s="407"/>
      <c r="B1762" s="412"/>
      <c r="C1762" s="126"/>
      <c r="D1762" s="390"/>
      <c r="E1762" s="390"/>
      <c r="F1762" s="390"/>
      <c r="G1762" s="390"/>
      <c r="H1762" s="390"/>
      <c r="I1762" s="390"/>
      <c r="AP1762" s="207"/>
      <c r="AQ1762" s="207"/>
      <c r="BK1762" s="207"/>
      <c r="BY1762" s="207"/>
      <c r="BZ1762" s="207"/>
      <c r="CA1762" s="207"/>
      <c r="CB1762" s="207"/>
      <c r="CC1762" s="207"/>
      <c r="CD1762" s="207"/>
      <c r="CE1762" s="207"/>
      <c r="CF1762" s="207"/>
    </row>
    <row r="1763" spans="1:84" s="406" customFormat="1" x14ac:dyDescent="0.3">
      <c r="A1763" s="407"/>
      <c r="B1763" s="412"/>
      <c r="C1763" s="126"/>
      <c r="D1763" s="390"/>
      <c r="E1763" s="390"/>
      <c r="F1763" s="390"/>
      <c r="G1763" s="390"/>
      <c r="H1763" s="390"/>
      <c r="I1763" s="390"/>
      <c r="AP1763" s="207"/>
      <c r="AQ1763" s="207"/>
      <c r="BK1763" s="207"/>
      <c r="BY1763" s="207"/>
      <c r="BZ1763" s="207"/>
      <c r="CA1763" s="207"/>
      <c r="CB1763" s="207"/>
      <c r="CC1763" s="207"/>
      <c r="CD1763" s="207"/>
      <c r="CE1763" s="207"/>
      <c r="CF1763" s="207"/>
    </row>
    <row r="1764" spans="1:84" s="406" customFormat="1" x14ac:dyDescent="0.3">
      <c r="A1764" s="407"/>
      <c r="B1764" s="412"/>
      <c r="C1764" s="126"/>
      <c r="D1764" s="390"/>
      <c r="E1764" s="390"/>
      <c r="F1764" s="390"/>
      <c r="G1764" s="390"/>
      <c r="H1764" s="390"/>
      <c r="I1764" s="390"/>
      <c r="AP1764" s="207"/>
      <c r="AQ1764" s="207"/>
      <c r="BK1764" s="207"/>
      <c r="BY1764" s="207"/>
      <c r="BZ1764" s="207"/>
      <c r="CA1764" s="207"/>
      <c r="CB1764" s="207"/>
      <c r="CC1764" s="207"/>
      <c r="CD1764" s="207"/>
      <c r="CE1764" s="207"/>
      <c r="CF1764" s="207"/>
    </row>
    <row r="1765" spans="1:84" s="406" customFormat="1" x14ac:dyDescent="0.3">
      <c r="A1765" s="407"/>
      <c r="B1765" s="412"/>
      <c r="C1765" s="126"/>
      <c r="D1765" s="390"/>
      <c r="E1765" s="390"/>
      <c r="F1765" s="390"/>
      <c r="G1765" s="390"/>
      <c r="H1765" s="390"/>
      <c r="I1765" s="390"/>
      <c r="AP1765" s="207"/>
      <c r="AQ1765" s="207"/>
      <c r="BK1765" s="207"/>
      <c r="BY1765" s="207"/>
      <c r="BZ1765" s="207"/>
      <c r="CA1765" s="207"/>
      <c r="CB1765" s="207"/>
      <c r="CC1765" s="207"/>
      <c r="CD1765" s="207"/>
      <c r="CE1765" s="207"/>
      <c r="CF1765" s="207"/>
    </row>
    <row r="1766" spans="1:84" s="406" customFormat="1" x14ac:dyDescent="0.3">
      <c r="A1766" s="407"/>
      <c r="B1766" s="412"/>
      <c r="C1766" s="126"/>
      <c r="D1766" s="390"/>
      <c r="E1766" s="390"/>
      <c r="F1766" s="390"/>
      <c r="G1766" s="390"/>
      <c r="H1766" s="390"/>
      <c r="I1766" s="390"/>
      <c r="AP1766" s="207"/>
      <c r="AQ1766" s="207"/>
      <c r="BK1766" s="207"/>
      <c r="BY1766" s="207"/>
      <c r="BZ1766" s="207"/>
      <c r="CA1766" s="207"/>
      <c r="CB1766" s="207"/>
      <c r="CC1766" s="207"/>
      <c r="CD1766" s="207"/>
      <c r="CE1766" s="207"/>
      <c r="CF1766" s="207"/>
    </row>
    <row r="1767" spans="1:84" s="406" customFormat="1" x14ac:dyDescent="0.3">
      <c r="A1767" s="407"/>
      <c r="B1767" s="412"/>
      <c r="C1767" s="126"/>
      <c r="D1767" s="390"/>
      <c r="E1767" s="390"/>
      <c r="F1767" s="390"/>
      <c r="G1767" s="390"/>
      <c r="H1767" s="390"/>
      <c r="I1767" s="390"/>
      <c r="AP1767" s="207"/>
      <c r="AQ1767" s="207"/>
      <c r="BK1767" s="207"/>
      <c r="BY1767" s="207"/>
      <c r="BZ1767" s="207"/>
      <c r="CA1767" s="207"/>
      <c r="CB1767" s="207"/>
      <c r="CC1767" s="207"/>
      <c r="CD1767" s="207"/>
      <c r="CE1767" s="207"/>
      <c r="CF1767" s="207"/>
    </row>
    <row r="1768" spans="1:84" s="406" customFormat="1" x14ac:dyDescent="0.3">
      <c r="A1768" s="407"/>
      <c r="B1768" s="412"/>
      <c r="C1768" s="126"/>
      <c r="D1768" s="390"/>
      <c r="E1768" s="390"/>
      <c r="F1768" s="390"/>
      <c r="G1768" s="390"/>
      <c r="H1768" s="390"/>
      <c r="I1768" s="390"/>
      <c r="AP1768" s="207"/>
      <c r="AQ1768" s="207"/>
      <c r="BK1768" s="207"/>
      <c r="BY1768" s="207"/>
      <c r="BZ1768" s="207"/>
      <c r="CA1768" s="207"/>
      <c r="CB1768" s="207"/>
      <c r="CC1768" s="207"/>
      <c r="CD1768" s="207"/>
      <c r="CE1768" s="207"/>
      <c r="CF1768" s="207"/>
    </row>
    <row r="1769" spans="1:84" s="406" customFormat="1" x14ac:dyDescent="0.3">
      <c r="A1769" s="407"/>
      <c r="B1769" s="412"/>
      <c r="C1769" s="126"/>
      <c r="D1769" s="390"/>
      <c r="E1769" s="390"/>
      <c r="F1769" s="390"/>
      <c r="G1769" s="390"/>
      <c r="H1769" s="390"/>
      <c r="I1769" s="390"/>
      <c r="AP1769" s="207"/>
      <c r="AQ1769" s="207"/>
      <c r="BK1769" s="207"/>
      <c r="BY1769" s="207"/>
      <c r="BZ1769" s="207"/>
      <c r="CA1769" s="207"/>
      <c r="CB1769" s="207"/>
      <c r="CC1769" s="207"/>
      <c r="CD1769" s="207"/>
      <c r="CE1769" s="207"/>
      <c r="CF1769" s="207"/>
    </row>
    <row r="1770" spans="1:84" s="406" customFormat="1" x14ac:dyDescent="0.3">
      <c r="A1770" s="407"/>
      <c r="B1770" s="412"/>
      <c r="C1770" s="126"/>
      <c r="D1770" s="390"/>
      <c r="E1770" s="390"/>
      <c r="F1770" s="390"/>
      <c r="G1770" s="390"/>
      <c r="H1770" s="390"/>
      <c r="I1770" s="390"/>
      <c r="AP1770" s="207"/>
      <c r="AQ1770" s="207"/>
      <c r="BK1770" s="207"/>
      <c r="BY1770" s="207"/>
      <c r="BZ1770" s="207"/>
      <c r="CA1770" s="207"/>
      <c r="CB1770" s="207"/>
      <c r="CC1770" s="207"/>
      <c r="CD1770" s="207"/>
      <c r="CE1770" s="207"/>
      <c r="CF1770" s="207"/>
    </row>
    <row r="1771" spans="1:84" s="406" customFormat="1" x14ac:dyDescent="0.3">
      <c r="A1771" s="407"/>
      <c r="B1771" s="412"/>
      <c r="C1771" s="126"/>
      <c r="D1771" s="390"/>
      <c r="E1771" s="390"/>
      <c r="F1771" s="390"/>
      <c r="G1771" s="390"/>
      <c r="H1771" s="390"/>
      <c r="I1771" s="390"/>
      <c r="AP1771" s="207"/>
      <c r="AQ1771" s="207"/>
      <c r="BK1771" s="207"/>
      <c r="BY1771" s="207"/>
      <c r="BZ1771" s="207"/>
      <c r="CA1771" s="207"/>
      <c r="CB1771" s="207"/>
      <c r="CC1771" s="207"/>
      <c r="CD1771" s="207"/>
      <c r="CE1771" s="207"/>
      <c r="CF1771" s="207"/>
    </row>
    <row r="1772" spans="1:84" s="406" customFormat="1" x14ac:dyDescent="0.3">
      <c r="A1772" s="407"/>
      <c r="B1772" s="412"/>
      <c r="C1772" s="126"/>
      <c r="D1772" s="390"/>
      <c r="E1772" s="390"/>
      <c r="F1772" s="390"/>
      <c r="G1772" s="390"/>
      <c r="H1772" s="390"/>
      <c r="I1772" s="390"/>
      <c r="AP1772" s="207"/>
      <c r="AQ1772" s="207"/>
      <c r="BK1772" s="207"/>
      <c r="BY1772" s="207"/>
      <c r="BZ1772" s="207"/>
      <c r="CA1772" s="207"/>
      <c r="CB1772" s="207"/>
      <c r="CC1772" s="207"/>
      <c r="CD1772" s="207"/>
      <c r="CE1772" s="207"/>
      <c r="CF1772" s="207"/>
    </row>
    <row r="1773" spans="1:84" s="406" customFormat="1" x14ac:dyDescent="0.3">
      <c r="A1773" s="407"/>
      <c r="B1773" s="412"/>
      <c r="C1773" s="126"/>
      <c r="D1773" s="390"/>
      <c r="E1773" s="390"/>
      <c r="F1773" s="390"/>
      <c r="G1773" s="390"/>
      <c r="H1773" s="390"/>
      <c r="I1773" s="390"/>
      <c r="AP1773" s="207"/>
      <c r="AQ1773" s="207"/>
      <c r="BK1773" s="207"/>
      <c r="BY1773" s="207"/>
      <c r="BZ1773" s="207"/>
      <c r="CA1773" s="207"/>
      <c r="CB1773" s="207"/>
      <c r="CC1773" s="207"/>
      <c r="CD1773" s="207"/>
      <c r="CE1773" s="207"/>
      <c r="CF1773" s="207"/>
    </row>
    <row r="1774" spans="1:84" s="406" customFormat="1" x14ac:dyDescent="0.3">
      <c r="A1774" s="407"/>
      <c r="B1774" s="412"/>
      <c r="C1774" s="126"/>
      <c r="D1774" s="390"/>
      <c r="E1774" s="390"/>
      <c r="F1774" s="390"/>
      <c r="G1774" s="390"/>
      <c r="H1774" s="390"/>
      <c r="I1774" s="390"/>
      <c r="AP1774" s="207"/>
      <c r="AQ1774" s="207"/>
      <c r="BK1774" s="207"/>
      <c r="BY1774" s="207"/>
      <c r="BZ1774" s="207"/>
      <c r="CA1774" s="207"/>
      <c r="CB1774" s="207"/>
      <c r="CC1774" s="207"/>
      <c r="CD1774" s="207"/>
      <c r="CE1774" s="207"/>
      <c r="CF1774" s="207"/>
    </row>
    <row r="1775" spans="1:84" s="406" customFormat="1" x14ac:dyDescent="0.3">
      <c r="A1775" s="407"/>
      <c r="B1775" s="412"/>
      <c r="C1775" s="126"/>
      <c r="D1775" s="390"/>
      <c r="E1775" s="390"/>
      <c r="F1775" s="390"/>
      <c r="G1775" s="390"/>
      <c r="H1775" s="390"/>
      <c r="I1775" s="390"/>
      <c r="AP1775" s="207"/>
      <c r="AQ1775" s="207"/>
      <c r="BK1775" s="207"/>
      <c r="BY1775" s="207"/>
      <c r="BZ1775" s="207"/>
      <c r="CA1775" s="207"/>
      <c r="CB1775" s="207"/>
      <c r="CC1775" s="207"/>
      <c r="CD1775" s="207"/>
      <c r="CE1775" s="207"/>
      <c r="CF1775" s="207"/>
    </row>
    <row r="1776" spans="1:84" s="406" customFormat="1" x14ac:dyDescent="0.3">
      <c r="A1776" s="407"/>
      <c r="B1776" s="412"/>
      <c r="C1776" s="126"/>
      <c r="D1776" s="390"/>
      <c r="E1776" s="390"/>
      <c r="F1776" s="390"/>
      <c r="G1776" s="390"/>
      <c r="H1776" s="390"/>
      <c r="I1776" s="390"/>
      <c r="AP1776" s="207"/>
      <c r="AQ1776" s="207"/>
      <c r="BK1776" s="207"/>
      <c r="BY1776" s="207"/>
      <c r="BZ1776" s="207"/>
      <c r="CA1776" s="207"/>
      <c r="CB1776" s="207"/>
      <c r="CC1776" s="207"/>
      <c r="CD1776" s="207"/>
      <c r="CE1776" s="207"/>
      <c r="CF1776" s="207"/>
    </row>
    <row r="1777" spans="1:84" s="406" customFormat="1" x14ac:dyDescent="0.3">
      <c r="A1777" s="407"/>
      <c r="B1777" s="412"/>
      <c r="C1777" s="126"/>
      <c r="D1777" s="390"/>
      <c r="E1777" s="390"/>
      <c r="F1777" s="390"/>
      <c r="G1777" s="390"/>
      <c r="H1777" s="390"/>
      <c r="I1777" s="390"/>
      <c r="AP1777" s="207"/>
      <c r="AQ1777" s="207"/>
      <c r="BK1777" s="207"/>
      <c r="BY1777" s="207"/>
      <c r="BZ1777" s="207"/>
      <c r="CA1777" s="207"/>
      <c r="CB1777" s="207"/>
      <c r="CC1777" s="207"/>
      <c r="CD1777" s="207"/>
      <c r="CE1777" s="207"/>
      <c r="CF1777" s="207"/>
    </row>
    <row r="1778" spans="1:84" s="406" customFormat="1" x14ac:dyDescent="0.3">
      <c r="A1778" s="407"/>
      <c r="B1778" s="412"/>
      <c r="C1778" s="126"/>
      <c r="D1778" s="390"/>
      <c r="E1778" s="390"/>
      <c r="F1778" s="390"/>
      <c r="G1778" s="390"/>
      <c r="H1778" s="390"/>
      <c r="I1778" s="390"/>
      <c r="AP1778" s="207"/>
      <c r="AQ1778" s="207"/>
      <c r="BK1778" s="207"/>
      <c r="BY1778" s="207"/>
      <c r="BZ1778" s="207"/>
      <c r="CA1778" s="207"/>
      <c r="CB1778" s="207"/>
      <c r="CC1778" s="207"/>
      <c r="CD1778" s="207"/>
      <c r="CE1778" s="207"/>
      <c r="CF1778" s="207"/>
    </row>
    <row r="1779" spans="1:84" s="406" customFormat="1" x14ac:dyDescent="0.3">
      <c r="A1779" s="407"/>
      <c r="B1779" s="412"/>
      <c r="C1779" s="126"/>
      <c r="D1779" s="390"/>
      <c r="E1779" s="390"/>
      <c r="F1779" s="390"/>
      <c r="G1779" s="390"/>
      <c r="H1779" s="390"/>
      <c r="I1779" s="390"/>
      <c r="AP1779" s="207"/>
      <c r="AQ1779" s="207"/>
      <c r="BK1779" s="207"/>
      <c r="BY1779" s="207"/>
      <c r="BZ1779" s="207"/>
      <c r="CA1779" s="207"/>
      <c r="CB1779" s="207"/>
      <c r="CC1779" s="207"/>
      <c r="CD1779" s="207"/>
      <c r="CE1779" s="207"/>
      <c r="CF1779" s="207"/>
    </row>
    <row r="1780" spans="1:84" s="406" customFormat="1" x14ac:dyDescent="0.3">
      <c r="A1780" s="407"/>
      <c r="B1780" s="412"/>
      <c r="C1780" s="126"/>
      <c r="D1780" s="390"/>
      <c r="E1780" s="390"/>
      <c r="F1780" s="390"/>
      <c r="G1780" s="390"/>
      <c r="H1780" s="390"/>
      <c r="I1780" s="390"/>
      <c r="AP1780" s="207"/>
      <c r="AQ1780" s="207"/>
      <c r="BK1780" s="207"/>
      <c r="BY1780" s="207"/>
      <c r="BZ1780" s="207"/>
      <c r="CA1780" s="207"/>
      <c r="CB1780" s="207"/>
      <c r="CC1780" s="207"/>
      <c r="CD1780" s="207"/>
      <c r="CE1780" s="207"/>
      <c r="CF1780" s="207"/>
    </row>
    <row r="1781" spans="1:84" s="406" customFormat="1" x14ac:dyDescent="0.3">
      <c r="A1781" s="407"/>
      <c r="B1781" s="412"/>
      <c r="C1781" s="126"/>
      <c r="D1781" s="390"/>
      <c r="E1781" s="390"/>
      <c r="F1781" s="390"/>
      <c r="G1781" s="390"/>
      <c r="H1781" s="390"/>
      <c r="I1781" s="390"/>
      <c r="AP1781" s="207"/>
      <c r="AQ1781" s="207"/>
      <c r="BK1781" s="207"/>
      <c r="BY1781" s="207"/>
      <c r="BZ1781" s="207"/>
      <c r="CA1781" s="207"/>
      <c r="CB1781" s="207"/>
      <c r="CC1781" s="207"/>
      <c r="CD1781" s="207"/>
      <c r="CE1781" s="207"/>
      <c r="CF1781" s="207"/>
    </row>
    <row r="1782" spans="1:84" s="406" customFormat="1" x14ac:dyDescent="0.3">
      <c r="A1782" s="407"/>
      <c r="B1782" s="412"/>
      <c r="C1782" s="126"/>
      <c r="D1782" s="390"/>
      <c r="E1782" s="390"/>
      <c r="F1782" s="390"/>
      <c r="G1782" s="390"/>
      <c r="H1782" s="390"/>
      <c r="I1782" s="390"/>
      <c r="AP1782" s="207"/>
      <c r="AQ1782" s="207"/>
      <c r="BK1782" s="207"/>
      <c r="BY1782" s="207"/>
      <c r="BZ1782" s="207"/>
      <c r="CA1782" s="207"/>
      <c r="CB1782" s="207"/>
      <c r="CC1782" s="207"/>
      <c r="CD1782" s="207"/>
      <c r="CE1782" s="207"/>
      <c r="CF1782" s="207"/>
    </row>
    <row r="1783" spans="1:84" s="406" customFormat="1" x14ac:dyDescent="0.3">
      <c r="A1783" s="407"/>
      <c r="B1783" s="412"/>
      <c r="C1783" s="126"/>
      <c r="D1783" s="390"/>
      <c r="E1783" s="390"/>
      <c r="F1783" s="390"/>
      <c r="G1783" s="390"/>
      <c r="H1783" s="390"/>
      <c r="I1783" s="390"/>
      <c r="AP1783" s="207"/>
      <c r="AQ1783" s="207"/>
      <c r="BK1783" s="207"/>
      <c r="BY1783" s="207"/>
      <c r="BZ1783" s="207"/>
      <c r="CA1783" s="207"/>
      <c r="CB1783" s="207"/>
      <c r="CC1783" s="207"/>
      <c r="CD1783" s="207"/>
      <c r="CE1783" s="207"/>
      <c r="CF1783" s="207"/>
    </row>
    <row r="1784" spans="1:84" s="406" customFormat="1" x14ac:dyDescent="0.3">
      <c r="A1784" s="407"/>
      <c r="B1784" s="412"/>
      <c r="C1784" s="126"/>
      <c r="D1784" s="390"/>
      <c r="E1784" s="390"/>
      <c r="F1784" s="390"/>
      <c r="G1784" s="390"/>
      <c r="H1784" s="390"/>
      <c r="I1784" s="390"/>
      <c r="AP1784" s="207"/>
      <c r="AQ1784" s="207"/>
      <c r="BK1784" s="207"/>
      <c r="BY1784" s="207"/>
      <c r="BZ1784" s="207"/>
      <c r="CA1784" s="207"/>
      <c r="CB1784" s="207"/>
      <c r="CC1784" s="207"/>
      <c r="CD1784" s="207"/>
      <c r="CE1784" s="207"/>
      <c r="CF1784" s="207"/>
    </row>
    <row r="1785" spans="1:84" s="406" customFormat="1" x14ac:dyDescent="0.3">
      <c r="A1785" s="407"/>
      <c r="B1785" s="412"/>
      <c r="C1785" s="126"/>
      <c r="D1785" s="390"/>
      <c r="E1785" s="390"/>
      <c r="F1785" s="390"/>
      <c r="G1785" s="390"/>
      <c r="H1785" s="390"/>
      <c r="I1785" s="390"/>
      <c r="AP1785" s="207"/>
      <c r="AQ1785" s="207"/>
      <c r="BK1785" s="207"/>
      <c r="BY1785" s="207"/>
      <c r="BZ1785" s="207"/>
      <c r="CA1785" s="207"/>
      <c r="CB1785" s="207"/>
      <c r="CC1785" s="207"/>
      <c r="CD1785" s="207"/>
      <c r="CE1785" s="207"/>
      <c r="CF1785" s="207"/>
    </row>
    <row r="1786" spans="1:84" s="406" customFormat="1" x14ac:dyDescent="0.3">
      <c r="A1786" s="407"/>
      <c r="B1786" s="412"/>
      <c r="C1786" s="126"/>
      <c r="D1786" s="390"/>
      <c r="E1786" s="390"/>
      <c r="F1786" s="390"/>
      <c r="G1786" s="390"/>
      <c r="H1786" s="390"/>
      <c r="I1786" s="390"/>
      <c r="AP1786" s="207"/>
      <c r="AQ1786" s="207"/>
      <c r="BK1786" s="207"/>
      <c r="BY1786" s="207"/>
      <c r="BZ1786" s="207"/>
      <c r="CA1786" s="207"/>
      <c r="CB1786" s="207"/>
      <c r="CC1786" s="207"/>
      <c r="CD1786" s="207"/>
      <c r="CE1786" s="207"/>
      <c r="CF1786" s="207"/>
    </row>
    <row r="1787" spans="1:84" s="406" customFormat="1" x14ac:dyDescent="0.3">
      <c r="A1787" s="407"/>
      <c r="B1787" s="412"/>
      <c r="C1787" s="126"/>
      <c r="D1787" s="390"/>
      <c r="E1787" s="390"/>
      <c r="F1787" s="390"/>
      <c r="G1787" s="390"/>
      <c r="H1787" s="390"/>
      <c r="I1787" s="390"/>
      <c r="AP1787" s="207"/>
      <c r="AQ1787" s="207"/>
      <c r="BK1787" s="207"/>
      <c r="BY1787" s="207"/>
      <c r="BZ1787" s="207"/>
      <c r="CA1787" s="207"/>
      <c r="CB1787" s="207"/>
      <c r="CC1787" s="207"/>
      <c r="CD1787" s="207"/>
      <c r="CE1787" s="207"/>
      <c r="CF1787" s="207"/>
    </row>
    <row r="1788" spans="1:84" s="406" customFormat="1" x14ac:dyDescent="0.3">
      <c r="A1788" s="407"/>
      <c r="B1788" s="412"/>
      <c r="C1788" s="126"/>
      <c r="D1788" s="390"/>
      <c r="E1788" s="390"/>
      <c r="F1788" s="390"/>
      <c r="G1788" s="390"/>
      <c r="H1788" s="390"/>
      <c r="I1788" s="390"/>
      <c r="AP1788" s="207"/>
      <c r="AQ1788" s="207"/>
      <c r="BK1788" s="207"/>
      <c r="BY1788" s="207"/>
      <c r="BZ1788" s="207"/>
      <c r="CA1788" s="207"/>
      <c r="CB1788" s="207"/>
      <c r="CC1788" s="207"/>
      <c r="CD1788" s="207"/>
      <c r="CE1788" s="207"/>
      <c r="CF1788" s="207"/>
    </row>
    <row r="1789" spans="1:84" s="406" customFormat="1" x14ac:dyDescent="0.3">
      <c r="A1789" s="407"/>
      <c r="B1789" s="412"/>
      <c r="C1789" s="126"/>
      <c r="D1789" s="390"/>
      <c r="E1789" s="390"/>
      <c r="F1789" s="390"/>
      <c r="G1789" s="390"/>
      <c r="H1789" s="390"/>
      <c r="I1789" s="390"/>
      <c r="AP1789" s="207"/>
      <c r="AQ1789" s="207"/>
      <c r="BK1789" s="207"/>
      <c r="BY1789" s="207"/>
      <c r="BZ1789" s="207"/>
      <c r="CA1789" s="207"/>
      <c r="CB1789" s="207"/>
      <c r="CC1789" s="207"/>
      <c r="CD1789" s="207"/>
      <c r="CE1789" s="207"/>
      <c r="CF1789" s="207"/>
    </row>
    <row r="1790" spans="1:84" s="406" customFormat="1" x14ac:dyDescent="0.3">
      <c r="A1790" s="407"/>
      <c r="B1790" s="412"/>
      <c r="C1790" s="126"/>
      <c r="D1790" s="390"/>
      <c r="E1790" s="390"/>
      <c r="F1790" s="390"/>
      <c r="G1790" s="390"/>
      <c r="H1790" s="390"/>
      <c r="I1790" s="390"/>
      <c r="AP1790" s="207"/>
      <c r="AQ1790" s="207"/>
      <c r="BK1790" s="207"/>
      <c r="BY1790" s="207"/>
      <c r="BZ1790" s="207"/>
      <c r="CA1790" s="207"/>
      <c r="CB1790" s="207"/>
      <c r="CC1790" s="207"/>
      <c r="CD1790" s="207"/>
      <c r="CE1790" s="207"/>
      <c r="CF1790" s="207"/>
    </row>
    <row r="1791" spans="1:84" s="406" customFormat="1" x14ac:dyDescent="0.3">
      <c r="A1791" s="407"/>
      <c r="B1791" s="412"/>
      <c r="C1791" s="126"/>
      <c r="D1791" s="390"/>
      <c r="E1791" s="390"/>
      <c r="F1791" s="390"/>
      <c r="G1791" s="390"/>
      <c r="H1791" s="390"/>
      <c r="I1791" s="390"/>
      <c r="AP1791" s="207"/>
      <c r="AQ1791" s="207"/>
      <c r="BK1791" s="207"/>
      <c r="BY1791" s="207"/>
      <c r="BZ1791" s="207"/>
      <c r="CA1791" s="207"/>
      <c r="CB1791" s="207"/>
      <c r="CC1791" s="207"/>
      <c r="CD1791" s="207"/>
      <c r="CE1791" s="207"/>
      <c r="CF1791" s="207"/>
    </row>
    <row r="1792" spans="1:84" s="406" customFormat="1" x14ac:dyDescent="0.3">
      <c r="A1792" s="407"/>
      <c r="B1792" s="412"/>
      <c r="C1792" s="126"/>
      <c r="D1792" s="390"/>
      <c r="E1792" s="390"/>
      <c r="F1792" s="390"/>
      <c r="G1792" s="390"/>
      <c r="H1792" s="390"/>
      <c r="I1792" s="390"/>
      <c r="AP1792" s="207"/>
      <c r="AQ1792" s="207"/>
      <c r="BK1792" s="207"/>
      <c r="BY1792" s="207"/>
      <c r="BZ1792" s="207"/>
      <c r="CA1792" s="207"/>
      <c r="CB1792" s="207"/>
      <c r="CC1792" s="207"/>
      <c r="CD1792" s="207"/>
      <c r="CE1792" s="207"/>
      <c r="CF1792" s="207"/>
    </row>
    <row r="1793" spans="1:84" s="406" customFormat="1" x14ac:dyDescent="0.3">
      <c r="A1793" s="407"/>
      <c r="B1793" s="412"/>
      <c r="C1793" s="126"/>
      <c r="D1793" s="390"/>
      <c r="E1793" s="390"/>
      <c r="F1793" s="390"/>
      <c r="G1793" s="390"/>
      <c r="H1793" s="390"/>
      <c r="I1793" s="390"/>
      <c r="AP1793" s="207"/>
      <c r="AQ1793" s="207"/>
      <c r="BK1793" s="207"/>
      <c r="BY1793" s="207"/>
      <c r="BZ1793" s="207"/>
      <c r="CA1793" s="207"/>
      <c r="CB1793" s="207"/>
      <c r="CC1793" s="207"/>
      <c r="CD1793" s="207"/>
      <c r="CE1793" s="207"/>
      <c r="CF1793" s="207"/>
    </row>
    <row r="1794" spans="1:84" s="406" customFormat="1" x14ac:dyDescent="0.3">
      <c r="A1794" s="407"/>
      <c r="B1794" s="412"/>
      <c r="C1794" s="126"/>
      <c r="D1794" s="390"/>
      <c r="E1794" s="390"/>
      <c r="F1794" s="390"/>
      <c r="G1794" s="390"/>
      <c r="H1794" s="390"/>
      <c r="I1794" s="390"/>
      <c r="AP1794" s="207"/>
      <c r="AQ1794" s="207"/>
      <c r="BK1794" s="207"/>
      <c r="BY1794" s="207"/>
      <c r="BZ1794" s="207"/>
      <c r="CA1794" s="207"/>
      <c r="CB1794" s="207"/>
      <c r="CC1794" s="207"/>
      <c r="CD1794" s="207"/>
      <c r="CE1794" s="207"/>
      <c r="CF1794" s="207"/>
    </row>
    <row r="1795" spans="1:84" s="406" customFormat="1" x14ac:dyDescent="0.3">
      <c r="A1795" s="407"/>
      <c r="B1795" s="412"/>
      <c r="C1795" s="126"/>
      <c r="D1795" s="390"/>
      <c r="E1795" s="390"/>
      <c r="F1795" s="390"/>
      <c r="G1795" s="390"/>
      <c r="H1795" s="390"/>
      <c r="I1795" s="390"/>
      <c r="AP1795" s="207"/>
      <c r="AQ1795" s="207"/>
      <c r="BK1795" s="207"/>
      <c r="BY1795" s="207"/>
      <c r="BZ1795" s="207"/>
      <c r="CA1795" s="207"/>
      <c r="CB1795" s="207"/>
      <c r="CC1795" s="207"/>
      <c r="CD1795" s="207"/>
      <c r="CE1795" s="207"/>
      <c r="CF1795" s="207"/>
    </row>
    <row r="1796" spans="1:84" s="406" customFormat="1" x14ac:dyDescent="0.3">
      <c r="A1796" s="407"/>
      <c r="B1796" s="412"/>
      <c r="C1796" s="126"/>
      <c r="D1796" s="390"/>
      <c r="E1796" s="390"/>
      <c r="F1796" s="390"/>
      <c r="G1796" s="390"/>
      <c r="H1796" s="390"/>
      <c r="I1796" s="390"/>
      <c r="AP1796" s="207"/>
      <c r="AQ1796" s="207"/>
      <c r="BK1796" s="207"/>
      <c r="BY1796" s="207"/>
      <c r="BZ1796" s="207"/>
      <c r="CA1796" s="207"/>
      <c r="CB1796" s="207"/>
      <c r="CC1796" s="207"/>
      <c r="CD1796" s="207"/>
      <c r="CE1796" s="207"/>
      <c r="CF1796" s="207"/>
    </row>
    <row r="1797" spans="1:84" s="406" customFormat="1" x14ac:dyDescent="0.3">
      <c r="A1797" s="407"/>
      <c r="B1797" s="412"/>
      <c r="C1797" s="126"/>
      <c r="D1797" s="390"/>
      <c r="E1797" s="390"/>
      <c r="F1797" s="390"/>
      <c r="G1797" s="390"/>
      <c r="H1797" s="390"/>
      <c r="I1797" s="390"/>
      <c r="AP1797" s="207"/>
      <c r="AQ1797" s="207"/>
      <c r="BK1797" s="207"/>
      <c r="BY1797" s="207"/>
      <c r="BZ1797" s="207"/>
      <c r="CA1797" s="207"/>
      <c r="CB1797" s="207"/>
      <c r="CC1797" s="207"/>
      <c r="CD1797" s="207"/>
      <c r="CE1797" s="207"/>
      <c r="CF1797" s="207"/>
    </row>
    <row r="1798" spans="1:84" s="406" customFormat="1" x14ac:dyDescent="0.3">
      <c r="A1798" s="407"/>
      <c r="B1798" s="412"/>
      <c r="C1798" s="126"/>
      <c r="D1798" s="390"/>
      <c r="E1798" s="390"/>
      <c r="F1798" s="390"/>
      <c r="G1798" s="390"/>
      <c r="H1798" s="390"/>
      <c r="I1798" s="390"/>
      <c r="AP1798" s="207"/>
      <c r="AQ1798" s="207"/>
      <c r="BK1798" s="207"/>
      <c r="BY1798" s="207"/>
      <c r="BZ1798" s="207"/>
      <c r="CA1798" s="207"/>
      <c r="CB1798" s="207"/>
      <c r="CC1798" s="207"/>
      <c r="CD1798" s="207"/>
      <c r="CE1798" s="207"/>
      <c r="CF1798" s="207"/>
    </row>
    <row r="1799" spans="1:84" s="406" customFormat="1" x14ac:dyDescent="0.3">
      <c r="A1799" s="407"/>
      <c r="B1799" s="412"/>
      <c r="C1799" s="126"/>
      <c r="D1799" s="390"/>
      <c r="E1799" s="390"/>
      <c r="F1799" s="390"/>
      <c r="G1799" s="390"/>
      <c r="H1799" s="390"/>
      <c r="I1799" s="390"/>
      <c r="AP1799" s="207"/>
      <c r="AQ1799" s="207"/>
      <c r="BK1799" s="207"/>
      <c r="BY1799" s="207"/>
      <c r="BZ1799" s="207"/>
      <c r="CA1799" s="207"/>
      <c r="CB1799" s="207"/>
      <c r="CC1799" s="207"/>
      <c r="CD1799" s="207"/>
      <c r="CE1799" s="207"/>
      <c r="CF1799" s="207"/>
    </row>
    <row r="1800" spans="1:84" s="406" customFormat="1" x14ac:dyDescent="0.3">
      <c r="A1800" s="407"/>
      <c r="B1800" s="412"/>
      <c r="C1800" s="126"/>
      <c r="D1800" s="390"/>
      <c r="E1800" s="390"/>
      <c r="F1800" s="390"/>
      <c r="G1800" s="390"/>
      <c r="H1800" s="390"/>
      <c r="I1800" s="390"/>
      <c r="AP1800" s="207"/>
      <c r="AQ1800" s="207"/>
      <c r="BK1800" s="207"/>
      <c r="BY1800" s="207"/>
      <c r="BZ1800" s="207"/>
      <c r="CA1800" s="207"/>
      <c r="CB1800" s="207"/>
      <c r="CC1800" s="207"/>
      <c r="CD1800" s="207"/>
      <c r="CE1800" s="207"/>
      <c r="CF1800" s="207"/>
    </row>
    <row r="1801" spans="1:84" s="406" customFormat="1" x14ac:dyDescent="0.3">
      <c r="A1801" s="407"/>
      <c r="B1801" s="412"/>
      <c r="C1801" s="126"/>
      <c r="D1801" s="390"/>
      <c r="E1801" s="390"/>
      <c r="F1801" s="390"/>
      <c r="G1801" s="390"/>
      <c r="H1801" s="390"/>
      <c r="I1801" s="390"/>
      <c r="AP1801" s="207"/>
      <c r="AQ1801" s="207"/>
      <c r="BK1801" s="207"/>
      <c r="BY1801" s="207"/>
      <c r="BZ1801" s="207"/>
      <c r="CA1801" s="207"/>
      <c r="CB1801" s="207"/>
      <c r="CC1801" s="207"/>
      <c r="CD1801" s="207"/>
      <c r="CE1801" s="207"/>
      <c r="CF1801" s="207"/>
    </row>
    <row r="1802" spans="1:84" s="406" customFormat="1" x14ac:dyDescent="0.3">
      <c r="A1802" s="407"/>
      <c r="B1802" s="412"/>
      <c r="C1802" s="126"/>
      <c r="D1802" s="390"/>
      <c r="E1802" s="390"/>
      <c r="F1802" s="390"/>
      <c r="G1802" s="390"/>
      <c r="H1802" s="390"/>
      <c r="I1802" s="390"/>
      <c r="AP1802" s="207"/>
      <c r="AQ1802" s="207"/>
      <c r="BK1802" s="207"/>
      <c r="BY1802" s="207"/>
      <c r="BZ1802" s="207"/>
      <c r="CA1802" s="207"/>
      <c r="CB1802" s="207"/>
      <c r="CC1802" s="207"/>
      <c r="CD1802" s="207"/>
      <c r="CE1802" s="207"/>
      <c r="CF1802" s="207"/>
    </row>
    <row r="1803" spans="1:84" s="406" customFormat="1" x14ac:dyDescent="0.3">
      <c r="A1803" s="407"/>
      <c r="B1803" s="412"/>
      <c r="C1803" s="126"/>
      <c r="D1803" s="390"/>
      <c r="E1803" s="390"/>
      <c r="F1803" s="390"/>
      <c r="G1803" s="390"/>
      <c r="H1803" s="390"/>
      <c r="I1803" s="390"/>
      <c r="AP1803" s="207"/>
      <c r="AQ1803" s="207"/>
      <c r="BK1803" s="207"/>
      <c r="BY1803" s="207"/>
      <c r="BZ1803" s="207"/>
      <c r="CA1803" s="207"/>
      <c r="CB1803" s="207"/>
      <c r="CC1803" s="207"/>
      <c r="CD1803" s="207"/>
      <c r="CE1803" s="207"/>
      <c r="CF1803" s="207"/>
    </row>
    <row r="1804" spans="1:84" s="406" customFormat="1" x14ac:dyDescent="0.3">
      <c r="A1804" s="407"/>
      <c r="B1804" s="412"/>
      <c r="C1804" s="126"/>
      <c r="D1804" s="390"/>
      <c r="E1804" s="390"/>
      <c r="F1804" s="390"/>
      <c r="G1804" s="390"/>
      <c r="H1804" s="390"/>
      <c r="I1804" s="390"/>
      <c r="AP1804" s="207"/>
      <c r="AQ1804" s="207"/>
      <c r="BK1804" s="207"/>
      <c r="BY1804" s="207"/>
      <c r="BZ1804" s="207"/>
      <c r="CA1804" s="207"/>
      <c r="CB1804" s="207"/>
      <c r="CC1804" s="207"/>
      <c r="CD1804" s="207"/>
      <c r="CE1804" s="207"/>
      <c r="CF1804" s="207"/>
    </row>
    <row r="1805" spans="1:84" s="406" customFormat="1" x14ac:dyDescent="0.3">
      <c r="A1805" s="407"/>
      <c r="B1805" s="412"/>
      <c r="C1805" s="126"/>
      <c r="D1805" s="390"/>
      <c r="E1805" s="390"/>
      <c r="F1805" s="390"/>
      <c r="G1805" s="390"/>
      <c r="H1805" s="390"/>
      <c r="I1805" s="390"/>
      <c r="AP1805" s="207"/>
      <c r="AQ1805" s="207"/>
      <c r="BK1805" s="207"/>
      <c r="BY1805" s="207"/>
      <c r="BZ1805" s="207"/>
      <c r="CA1805" s="207"/>
      <c r="CB1805" s="207"/>
      <c r="CC1805" s="207"/>
      <c r="CD1805" s="207"/>
      <c r="CE1805" s="207"/>
      <c r="CF1805" s="207"/>
    </row>
    <row r="1806" spans="1:84" s="406" customFormat="1" x14ac:dyDescent="0.3">
      <c r="A1806" s="407"/>
      <c r="B1806" s="412"/>
      <c r="C1806" s="126"/>
      <c r="D1806" s="390"/>
      <c r="E1806" s="390"/>
      <c r="F1806" s="390"/>
      <c r="G1806" s="390"/>
      <c r="H1806" s="390"/>
      <c r="I1806" s="390"/>
      <c r="AP1806" s="207"/>
      <c r="AQ1806" s="207"/>
      <c r="BK1806" s="207"/>
      <c r="BY1806" s="207"/>
      <c r="BZ1806" s="207"/>
      <c r="CA1806" s="207"/>
      <c r="CB1806" s="207"/>
      <c r="CC1806" s="207"/>
      <c r="CD1806" s="207"/>
      <c r="CE1806" s="207"/>
      <c r="CF1806" s="207"/>
    </row>
    <row r="1807" spans="1:84" s="406" customFormat="1" x14ac:dyDescent="0.3">
      <c r="A1807" s="407"/>
      <c r="B1807" s="412"/>
      <c r="C1807" s="126"/>
      <c r="D1807" s="390"/>
      <c r="E1807" s="390"/>
      <c r="F1807" s="390"/>
      <c r="G1807" s="390"/>
      <c r="H1807" s="390"/>
      <c r="I1807" s="390"/>
      <c r="AP1807" s="207"/>
      <c r="AQ1807" s="207"/>
      <c r="BK1807" s="207"/>
      <c r="BY1807" s="207"/>
      <c r="BZ1807" s="207"/>
      <c r="CA1807" s="207"/>
      <c r="CB1807" s="207"/>
      <c r="CC1807" s="207"/>
      <c r="CD1807" s="207"/>
      <c r="CE1807" s="207"/>
      <c r="CF1807" s="207"/>
    </row>
    <row r="1808" spans="1:84" s="406" customFormat="1" x14ac:dyDescent="0.3">
      <c r="A1808" s="407"/>
      <c r="B1808" s="412"/>
      <c r="C1808" s="126"/>
      <c r="D1808" s="390"/>
      <c r="E1808" s="390"/>
      <c r="F1808" s="390"/>
      <c r="G1808" s="390"/>
      <c r="H1808" s="390"/>
      <c r="I1808" s="390"/>
      <c r="AP1808" s="207"/>
      <c r="AQ1808" s="207"/>
      <c r="BK1808" s="207"/>
      <c r="BY1808" s="207"/>
      <c r="BZ1808" s="207"/>
      <c r="CA1808" s="207"/>
      <c r="CB1808" s="207"/>
      <c r="CC1808" s="207"/>
      <c r="CD1808" s="207"/>
      <c r="CE1808" s="207"/>
      <c r="CF1808" s="207"/>
    </row>
    <row r="1809" spans="1:84" s="406" customFormat="1" x14ac:dyDescent="0.3">
      <c r="A1809" s="407"/>
      <c r="B1809" s="412"/>
      <c r="C1809" s="126"/>
      <c r="D1809" s="390"/>
      <c r="E1809" s="390"/>
      <c r="F1809" s="390"/>
      <c r="G1809" s="390"/>
      <c r="H1809" s="390"/>
      <c r="I1809" s="390"/>
      <c r="AP1809" s="207"/>
      <c r="AQ1809" s="207"/>
      <c r="BK1809" s="207"/>
      <c r="BY1809" s="207"/>
      <c r="BZ1809" s="207"/>
      <c r="CA1809" s="207"/>
      <c r="CB1809" s="207"/>
      <c r="CC1809" s="207"/>
      <c r="CD1809" s="207"/>
      <c r="CE1809" s="207"/>
      <c r="CF1809" s="207"/>
    </row>
    <row r="1810" spans="1:84" s="406" customFormat="1" x14ac:dyDescent="0.3">
      <c r="A1810" s="407"/>
      <c r="B1810" s="412"/>
      <c r="C1810" s="126"/>
      <c r="D1810" s="390"/>
      <c r="E1810" s="390"/>
      <c r="F1810" s="390"/>
      <c r="G1810" s="390"/>
      <c r="H1810" s="390"/>
      <c r="I1810" s="390"/>
      <c r="AP1810" s="207"/>
      <c r="AQ1810" s="207"/>
      <c r="BK1810" s="207"/>
      <c r="BY1810" s="207"/>
      <c r="BZ1810" s="207"/>
      <c r="CA1810" s="207"/>
      <c r="CB1810" s="207"/>
      <c r="CC1810" s="207"/>
      <c r="CD1810" s="207"/>
      <c r="CE1810" s="207"/>
      <c r="CF1810" s="207"/>
    </row>
    <row r="1811" spans="1:84" s="406" customFormat="1" x14ac:dyDescent="0.3">
      <c r="A1811" s="407"/>
      <c r="B1811" s="412"/>
      <c r="C1811" s="126"/>
      <c r="D1811" s="390"/>
      <c r="E1811" s="390"/>
      <c r="F1811" s="390"/>
      <c r="G1811" s="390"/>
      <c r="H1811" s="390"/>
      <c r="I1811" s="390"/>
      <c r="AP1811" s="207"/>
      <c r="AQ1811" s="207"/>
      <c r="BK1811" s="207"/>
      <c r="BY1811" s="207"/>
      <c r="BZ1811" s="207"/>
      <c r="CA1811" s="207"/>
      <c r="CB1811" s="207"/>
      <c r="CC1811" s="207"/>
      <c r="CD1811" s="207"/>
      <c r="CE1811" s="207"/>
      <c r="CF1811" s="207"/>
    </row>
    <row r="1812" spans="1:84" s="406" customFormat="1" x14ac:dyDescent="0.3">
      <c r="A1812" s="407"/>
      <c r="B1812" s="412"/>
      <c r="C1812" s="126"/>
      <c r="D1812" s="390"/>
      <c r="E1812" s="390"/>
      <c r="F1812" s="390"/>
      <c r="G1812" s="390"/>
      <c r="H1812" s="390"/>
      <c r="I1812" s="390"/>
      <c r="AP1812" s="207"/>
      <c r="AQ1812" s="207"/>
      <c r="BK1812" s="207"/>
      <c r="BY1812" s="207"/>
      <c r="BZ1812" s="207"/>
      <c r="CA1812" s="207"/>
      <c r="CB1812" s="207"/>
      <c r="CC1812" s="207"/>
      <c r="CD1812" s="207"/>
      <c r="CE1812" s="207"/>
      <c r="CF1812" s="207"/>
    </row>
    <row r="1813" spans="1:84" s="406" customFormat="1" x14ac:dyDescent="0.3">
      <c r="A1813" s="407"/>
      <c r="B1813" s="412"/>
      <c r="C1813" s="126"/>
      <c r="D1813" s="390"/>
      <c r="E1813" s="390"/>
      <c r="F1813" s="390"/>
      <c r="G1813" s="390"/>
      <c r="H1813" s="390"/>
      <c r="I1813" s="390"/>
      <c r="AP1813" s="207"/>
      <c r="AQ1813" s="207"/>
      <c r="BK1813" s="207"/>
      <c r="BY1813" s="207"/>
      <c r="BZ1813" s="207"/>
      <c r="CA1813" s="207"/>
      <c r="CB1813" s="207"/>
      <c r="CC1813" s="207"/>
      <c r="CD1813" s="207"/>
      <c r="CE1813" s="207"/>
      <c r="CF1813" s="207"/>
    </row>
    <row r="1814" spans="1:84" s="406" customFormat="1" x14ac:dyDescent="0.3">
      <c r="A1814" s="407"/>
      <c r="B1814" s="412"/>
      <c r="C1814" s="126"/>
      <c r="D1814" s="390"/>
      <c r="E1814" s="390"/>
      <c r="F1814" s="390"/>
      <c r="G1814" s="390"/>
      <c r="H1814" s="390"/>
      <c r="I1814" s="390"/>
      <c r="AP1814" s="207"/>
      <c r="AQ1814" s="207"/>
      <c r="BK1814" s="207"/>
      <c r="BY1814" s="207"/>
      <c r="BZ1814" s="207"/>
      <c r="CA1814" s="207"/>
      <c r="CB1814" s="207"/>
      <c r="CC1814" s="207"/>
      <c r="CD1814" s="207"/>
      <c r="CE1814" s="207"/>
      <c r="CF1814" s="207"/>
    </row>
    <row r="1815" spans="1:84" s="406" customFormat="1" x14ac:dyDescent="0.3">
      <c r="A1815" s="407"/>
      <c r="B1815" s="412"/>
      <c r="C1815" s="126"/>
      <c r="D1815" s="390"/>
      <c r="E1815" s="390"/>
      <c r="F1815" s="390"/>
      <c r="G1815" s="390"/>
      <c r="H1815" s="390"/>
      <c r="I1815" s="390"/>
      <c r="AP1815" s="207"/>
      <c r="AQ1815" s="207"/>
      <c r="BK1815" s="207"/>
      <c r="BY1815" s="207"/>
      <c r="BZ1815" s="207"/>
      <c r="CA1815" s="207"/>
      <c r="CB1815" s="207"/>
      <c r="CC1815" s="207"/>
      <c r="CD1815" s="207"/>
      <c r="CE1815" s="207"/>
      <c r="CF1815" s="207"/>
    </row>
    <row r="1816" spans="1:84" s="406" customFormat="1" x14ac:dyDescent="0.3">
      <c r="A1816" s="407"/>
      <c r="B1816" s="412"/>
      <c r="C1816" s="126"/>
      <c r="D1816" s="390"/>
      <c r="E1816" s="390"/>
      <c r="F1816" s="390"/>
      <c r="G1816" s="390"/>
      <c r="H1816" s="390"/>
      <c r="I1816" s="390"/>
      <c r="AP1816" s="207"/>
      <c r="AQ1816" s="207"/>
      <c r="BK1816" s="207"/>
      <c r="BY1816" s="207"/>
      <c r="BZ1816" s="207"/>
      <c r="CA1816" s="207"/>
      <c r="CB1816" s="207"/>
      <c r="CC1816" s="207"/>
      <c r="CD1816" s="207"/>
      <c r="CE1816" s="207"/>
      <c r="CF1816" s="207"/>
    </row>
    <row r="1817" spans="1:84" s="406" customFormat="1" x14ac:dyDescent="0.3">
      <c r="A1817" s="407"/>
      <c r="B1817" s="412"/>
      <c r="C1817" s="126"/>
      <c r="D1817" s="390"/>
      <c r="E1817" s="390"/>
      <c r="F1817" s="390"/>
      <c r="G1817" s="390"/>
      <c r="H1817" s="390"/>
      <c r="I1817" s="390"/>
      <c r="AP1817" s="207"/>
      <c r="AQ1817" s="207"/>
      <c r="BK1817" s="207"/>
      <c r="BY1817" s="207"/>
      <c r="BZ1817" s="207"/>
      <c r="CA1817" s="207"/>
      <c r="CB1817" s="207"/>
      <c r="CC1817" s="207"/>
      <c r="CD1817" s="207"/>
      <c r="CE1817" s="207"/>
      <c r="CF1817" s="207"/>
    </row>
    <row r="1818" spans="1:84" s="406" customFormat="1" x14ac:dyDescent="0.3">
      <c r="A1818" s="407"/>
      <c r="B1818" s="412"/>
      <c r="C1818" s="126"/>
      <c r="D1818" s="390"/>
      <c r="E1818" s="390"/>
      <c r="F1818" s="390"/>
      <c r="G1818" s="390"/>
      <c r="H1818" s="390"/>
      <c r="I1818" s="390"/>
      <c r="AP1818" s="207"/>
      <c r="AQ1818" s="207"/>
      <c r="BK1818" s="207"/>
      <c r="BY1818" s="207"/>
      <c r="BZ1818" s="207"/>
      <c r="CA1818" s="207"/>
      <c r="CB1818" s="207"/>
      <c r="CC1818" s="207"/>
      <c r="CD1818" s="207"/>
      <c r="CE1818" s="207"/>
      <c r="CF1818" s="207"/>
    </row>
    <row r="1819" spans="1:84" s="406" customFormat="1" x14ac:dyDescent="0.3">
      <c r="A1819" s="407"/>
      <c r="B1819" s="412"/>
      <c r="C1819" s="126"/>
      <c r="D1819" s="390"/>
      <c r="E1819" s="390"/>
      <c r="F1819" s="390"/>
      <c r="G1819" s="390"/>
      <c r="H1819" s="390"/>
      <c r="I1819" s="390"/>
      <c r="AP1819" s="207"/>
      <c r="AQ1819" s="207"/>
      <c r="BK1819" s="207"/>
      <c r="BY1819" s="207"/>
      <c r="BZ1819" s="207"/>
      <c r="CA1819" s="207"/>
      <c r="CB1819" s="207"/>
      <c r="CC1819" s="207"/>
      <c r="CD1819" s="207"/>
      <c r="CE1819" s="207"/>
      <c r="CF1819" s="207"/>
    </row>
    <row r="1820" spans="1:84" s="406" customFormat="1" x14ac:dyDescent="0.3">
      <c r="A1820" s="407"/>
      <c r="B1820" s="412"/>
      <c r="C1820" s="126"/>
      <c r="D1820" s="390"/>
      <c r="E1820" s="390"/>
      <c r="F1820" s="390"/>
      <c r="G1820" s="390"/>
      <c r="H1820" s="390"/>
      <c r="I1820" s="390"/>
      <c r="AP1820" s="207"/>
      <c r="AQ1820" s="207"/>
      <c r="BK1820" s="207"/>
      <c r="BY1820" s="207"/>
      <c r="BZ1820" s="207"/>
      <c r="CA1820" s="207"/>
      <c r="CB1820" s="207"/>
      <c r="CC1820" s="207"/>
      <c r="CD1820" s="207"/>
      <c r="CE1820" s="207"/>
      <c r="CF1820" s="207"/>
    </row>
    <row r="1821" spans="1:84" s="406" customFormat="1" x14ac:dyDescent="0.3">
      <c r="A1821" s="407"/>
      <c r="B1821" s="412"/>
      <c r="C1821" s="126"/>
      <c r="D1821" s="390"/>
      <c r="E1821" s="390"/>
      <c r="F1821" s="390"/>
      <c r="G1821" s="390"/>
      <c r="H1821" s="390"/>
      <c r="I1821" s="390"/>
      <c r="AP1821" s="207"/>
      <c r="AQ1821" s="207"/>
      <c r="BK1821" s="207"/>
      <c r="BY1821" s="207"/>
      <c r="BZ1821" s="207"/>
      <c r="CA1821" s="207"/>
      <c r="CB1821" s="207"/>
      <c r="CC1821" s="207"/>
      <c r="CD1821" s="207"/>
      <c r="CE1821" s="207"/>
      <c r="CF1821" s="207"/>
    </row>
    <row r="1822" spans="1:84" s="406" customFormat="1" x14ac:dyDescent="0.3">
      <c r="A1822" s="407"/>
      <c r="B1822" s="412"/>
      <c r="C1822" s="126"/>
      <c r="D1822" s="390"/>
      <c r="E1822" s="390"/>
      <c r="F1822" s="390"/>
      <c r="G1822" s="390"/>
      <c r="H1822" s="390"/>
      <c r="I1822" s="390"/>
      <c r="AP1822" s="207"/>
      <c r="AQ1822" s="207"/>
      <c r="BK1822" s="207"/>
      <c r="BY1822" s="207"/>
      <c r="BZ1822" s="207"/>
      <c r="CA1822" s="207"/>
      <c r="CB1822" s="207"/>
      <c r="CC1822" s="207"/>
      <c r="CD1822" s="207"/>
      <c r="CE1822" s="207"/>
      <c r="CF1822" s="207"/>
    </row>
    <row r="1823" spans="1:84" s="406" customFormat="1" x14ac:dyDescent="0.3">
      <c r="A1823" s="407"/>
      <c r="B1823" s="412"/>
      <c r="C1823" s="126"/>
      <c r="D1823" s="390"/>
      <c r="E1823" s="390"/>
      <c r="F1823" s="390"/>
      <c r="G1823" s="390"/>
      <c r="H1823" s="390"/>
      <c r="I1823" s="390"/>
      <c r="AP1823" s="207"/>
      <c r="AQ1823" s="207"/>
      <c r="BK1823" s="207"/>
      <c r="BY1823" s="207"/>
      <c r="BZ1823" s="207"/>
      <c r="CA1823" s="207"/>
      <c r="CB1823" s="207"/>
      <c r="CC1823" s="207"/>
      <c r="CD1823" s="207"/>
      <c r="CE1823" s="207"/>
      <c r="CF1823" s="207"/>
    </row>
    <row r="1824" spans="1:84" s="406" customFormat="1" x14ac:dyDescent="0.3">
      <c r="A1824" s="407"/>
      <c r="B1824" s="412"/>
      <c r="C1824" s="126"/>
      <c r="D1824" s="390"/>
      <c r="E1824" s="390"/>
      <c r="F1824" s="390"/>
      <c r="G1824" s="390"/>
      <c r="H1824" s="390"/>
      <c r="I1824" s="390"/>
      <c r="AP1824" s="207"/>
      <c r="AQ1824" s="207"/>
      <c r="BK1824" s="207"/>
      <c r="BY1824" s="207"/>
      <c r="BZ1824" s="207"/>
      <c r="CA1824" s="207"/>
      <c r="CB1824" s="207"/>
      <c r="CC1824" s="207"/>
      <c r="CD1824" s="207"/>
      <c r="CE1824" s="207"/>
      <c r="CF1824" s="207"/>
    </row>
    <row r="1825" spans="1:84" s="406" customFormat="1" x14ac:dyDescent="0.3">
      <c r="A1825" s="407"/>
      <c r="B1825" s="412"/>
      <c r="C1825" s="126"/>
      <c r="D1825" s="390"/>
      <c r="E1825" s="390"/>
      <c r="F1825" s="390"/>
      <c r="G1825" s="390"/>
      <c r="H1825" s="390"/>
      <c r="I1825" s="390"/>
      <c r="AP1825" s="207"/>
      <c r="AQ1825" s="207"/>
      <c r="BK1825" s="207"/>
      <c r="BY1825" s="207"/>
      <c r="BZ1825" s="207"/>
      <c r="CA1825" s="207"/>
      <c r="CB1825" s="207"/>
      <c r="CC1825" s="207"/>
      <c r="CD1825" s="207"/>
      <c r="CE1825" s="207"/>
      <c r="CF1825" s="207"/>
    </row>
    <row r="1826" spans="1:84" s="406" customFormat="1" x14ac:dyDescent="0.3">
      <c r="A1826" s="407"/>
      <c r="B1826" s="412"/>
      <c r="C1826" s="126"/>
      <c r="D1826" s="390"/>
      <c r="E1826" s="390"/>
      <c r="F1826" s="390"/>
      <c r="G1826" s="390"/>
      <c r="H1826" s="390"/>
      <c r="I1826" s="390"/>
      <c r="AP1826" s="207"/>
      <c r="AQ1826" s="207"/>
      <c r="BK1826" s="207"/>
      <c r="BY1826" s="207"/>
      <c r="BZ1826" s="207"/>
      <c r="CA1826" s="207"/>
      <c r="CB1826" s="207"/>
      <c r="CC1826" s="207"/>
      <c r="CD1826" s="207"/>
      <c r="CE1826" s="207"/>
      <c r="CF1826" s="207"/>
    </row>
    <row r="1827" spans="1:84" s="406" customFormat="1" x14ac:dyDescent="0.3">
      <c r="A1827" s="407"/>
      <c r="B1827" s="412"/>
      <c r="C1827" s="126"/>
      <c r="D1827" s="390"/>
      <c r="E1827" s="390"/>
      <c r="F1827" s="390"/>
      <c r="G1827" s="390"/>
      <c r="H1827" s="390"/>
      <c r="I1827" s="390"/>
      <c r="AP1827" s="207"/>
      <c r="AQ1827" s="207"/>
      <c r="BK1827" s="207"/>
      <c r="BY1827" s="207"/>
      <c r="BZ1827" s="207"/>
      <c r="CA1827" s="207"/>
      <c r="CB1827" s="207"/>
      <c r="CC1827" s="207"/>
      <c r="CD1827" s="207"/>
      <c r="CE1827" s="207"/>
      <c r="CF1827" s="207"/>
    </row>
    <row r="1828" spans="1:84" s="406" customFormat="1" x14ac:dyDescent="0.3">
      <c r="A1828" s="407"/>
      <c r="B1828" s="412"/>
      <c r="C1828" s="126"/>
      <c r="D1828" s="390"/>
      <c r="E1828" s="390"/>
      <c r="F1828" s="390"/>
      <c r="G1828" s="390"/>
      <c r="H1828" s="390"/>
      <c r="I1828" s="390"/>
      <c r="AP1828" s="207"/>
      <c r="AQ1828" s="207"/>
      <c r="BK1828" s="207"/>
      <c r="BY1828" s="207"/>
      <c r="BZ1828" s="207"/>
      <c r="CA1828" s="207"/>
      <c r="CB1828" s="207"/>
      <c r="CC1828" s="207"/>
      <c r="CD1828" s="207"/>
      <c r="CE1828" s="207"/>
      <c r="CF1828" s="207"/>
    </row>
    <row r="1829" spans="1:84" s="406" customFormat="1" x14ac:dyDescent="0.3">
      <c r="A1829" s="407"/>
      <c r="B1829" s="412"/>
      <c r="C1829" s="126"/>
      <c r="D1829" s="390"/>
      <c r="E1829" s="390"/>
      <c r="F1829" s="390"/>
      <c r="G1829" s="390"/>
      <c r="H1829" s="390"/>
      <c r="I1829" s="390"/>
      <c r="AP1829" s="207"/>
      <c r="AQ1829" s="207"/>
      <c r="BK1829" s="207"/>
      <c r="BY1829" s="207"/>
      <c r="BZ1829" s="207"/>
      <c r="CA1829" s="207"/>
      <c r="CB1829" s="207"/>
      <c r="CC1829" s="207"/>
      <c r="CD1829" s="207"/>
      <c r="CE1829" s="207"/>
      <c r="CF1829" s="207"/>
    </row>
    <row r="1830" spans="1:84" s="406" customFormat="1" x14ac:dyDescent="0.3">
      <c r="A1830" s="407"/>
      <c r="B1830" s="412"/>
      <c r="C1830" s="126"/>
      <c r="D1830" s="390"/>
      <c r="E1830" s="390"/>
      <c r="F1830" s="390"/>
      <c r="G1830" s="390"/>
      <c r="H1830" s="390"/>
      <c r="I1830" s="390"/>
      <c r="AP1830" s="207"/>
      <c r="AQ1830" s="207"/>
      <c r="BK1830" s="207"/>
      <c r="BY1830" s="207"/>
      <c r="BZ1830" s="207"/>
      <c r="CA1830" s="207"/>
      <c r="CB1830" s="207"/>
      <c r="CC1830" s="207"/>
      <c r="CD1830" s="207"/>
      <c r="CE1830" s="207"/>
      <c r="CF1830" s="207"/>
    </row>
    <row r="1831" spans="1:84" s="406" customFormat="1" x14ac:dyDescent="0.3">
      <c r="A1831" s="407"/>
      <c r="B1831" s="412"/>
      <c r="C1831" s="126"/>
      <c r="D1831" s="390"/>
      <c r="E1831" s="390"/>
      <c r="F1831" s="390"/>
      <c r="G1831" s="390"/>
      <c r="H1831" s="390"/>
      <c r="I1831" s="390"/>
      <c r="AP1831" s="207"/>
      <c r="AQ1831" s="207"/>
      <c r="BK1831" s="207"/>
      <c r="BY1831" s="207"/>
      <c r="BZ1831" s="207"/>
      <c r="CA1831" s="207"/>
      <c r="CB1831" s="207"/>
      <c r="CC1831" s="207"/>
      <c r="CD1831" s="207"/>
      <c r="CE1831" s="207"/>
      <c r="CF1831" s="207"/>
    </row>
    <row r="1832" spans="1:84" s="406" customFormat="1" x14ac:dyDescent="0.3">
      <c r="A1832" s="407"/>
      <c r="B1832" s="412"/>
      <c r="C1832" s="126"/>
      <c r="D1832" s="390"/>
      <c r="E1832" s="390"/>
      <c r="F1832" s="390"/>
      <c r="G1832" s="390"/>
      <c r="H1832" s="390"/>
      <c r="I1832" s="390"/>
      <c r="AP1832" s="207"/>
      <c r="AQ1832" s="207"/>
      <c r="BK1832" s="207"/>
      <c r="BY1832" s="207"/>
      <c r="BZ1832" s="207"/>
      <c r="CA1832" s="207"/>
      <c r="CB1832" s="207"/>
      <c r="CC1832" s="207"/>
      <c r="CD1832" s="207"/>
      <c r="CE1832" s="207"/>
      <c r="CF1832" s="207"/>
    </row>
    <row r="1833" spans="1:84" s="406" customFormat="1" x14ac:dyDescent="0.3">
      <c r="A1833" s="407"/>
      <c r="B1833" s="412"/>
      <c r="C1833" s="126"/>
      <c r="D1833" s="390"/>
      <c r="E1833" s="390"/>
      <c r="F1833" s="390"/>
      <c r="G1833" s="390"/>
      <c r="H1833" s="390"/>
      <c r="I1833" s="390"/>
      <c r="AP1833" s="207"/>
      <c r="AQ1833" s="207"/>
      <c r="BK1833" s="207"/>
      <c r="BY1833" s="207"/>
      <c r="BZ1833" s="207"/>
      <c r="CA1833" s="207"/>
      <c r="CB1833" s="207"/>
      <c r="CC1833" s="207"/>
      <c r="CD1833" s="207"/>
      <c r="CE1833" s="207"/>
      <c r="CF1833" s="207"/>
    </row>
    <row r="1834" spans="1:84" s="406" customFormat="1" x14ac:dyDescent="0.3">
      <c r="A1834" s="407"/>
      <c r="B1834" s="412"/>
      <c r="C1834" s="126"/>
      <c r="D1834" s="390"/>
      <c r="E1834" s="390"/>
      <c r="F1834" s="390"/>
      <c r="G1834" s="390"/>
      <c r="H1834" s="390"/>
      <c r="I1834" s="390"/>
      <c r="AP1834" s="207"/>
      <c r="AQ1834" s="207"/>
      <c r="BK1834" s="207"/>
      <c r="BY1834" s="207"/>
      <c r="BZ1834" s="207"/>
      <c r="CA1834" s="207"/>
      <c r="CB1834" s="207"/>
      <c r="CC1834" s="207"/>
      <c r="CD1834" s="207"/>
      <c r="CE1834" s="207"/>
      <c r="CF1834" s="207"/>
    </row>
    <row r="1835" spans="1:84" s="406" customFormat="1" x14ac:dyDescent="0.3">
      <c r="A1835" s="407"/>
      <c r="B1835" s="412"/>
      <c r="C1835" s="126"/>
      <c r="D1835" s="390"/>
      <c r="E1835" s="390"/>
      <c r="F1835" s="390"/>
      <c r="G1835" s="390"/>
      <c r="H1835" s="390"/>
      <c r="I1835" s="390"/>
      <c r="AP1835" s="207"/>
      <c r="AQ1835" s="207"/>
      <c r="BK1835" s="207"/>
      <c r="BY1835" s="207"/>
      <c r="BZ1835" s="207"/>
      <c r="CA1835" s="207"/>
      <c r="CB1835" s="207"/>
      <c r="CC1835" s="207"/>
      <c r="CD1835" s="207"/>
      <c r="CE1835" s="207"/>
      <c r="CF1835" s="207"/>
    </row>
    <row r="1836" spans="1:84" s="406" customFormat="1" x14ac:dyDescent="0.3">
      <c r="A1836" s="407"/>
      <c r="B1836" s="412"/>
      <c r="C1836" s="126"/>
      <c r="D1836" s="390"/>
      <c r="E1836" s="390"/>
      <c r="F1836" s="390"/>
      <c r="G1836" s="390"/>
      <c r="H1836" s="390"/>
      <c r="I1836" s="390"/>
      <c r="AP1836" s="207"/>
      <c r="AQ1836" s="207"/>
      <c r="BK1836" s="207"/>
      <c r="BY1836" s="207"/>
      <c r="BZ1836" s="207"/>
      <c r="CA1836" s="207"/>
      <c r="CB1836" s="207"/>
      <c r="CC1836" s="207"/>
      <c r="CD1836" s="207"/>
      <c r="CE1836" s="207"/>
      <c r="CF1836" s="207"/>
    </row>
    <row r="1837" spans="1:84" s="406" customFormat="1" x14ac:dyDescent="0.3">
      <c r="A1837" s="407"/>
      <c r="B1837" s="412"/>
      <c r="C1837" s="126"/>
      <c r="D1837" s="390"/>
      <c r="E1837" s="390"/>
      <c r="F1837" s="390"/>
      <c r="G1837" s="390"/>
      <c r="H1837" s="390"/>
      <c r="I1837" s="390"/>
      <c r="AP1837" s="207"/>
      <c r="AQ1837" s="207"/>
      <c r="BK1837" s="207"/>
      <c r="BY1837" s="207"/>
      <c r="BZ1837" s="207"/>
      <c r="CA1837" s="207"/>
      <c r="CB1837" s="207"/>
      <c r="CC1837" s="207"/>
      <c r="CD1837" s="207"/>
      <c r="CE1837" s="207"/>
      <c r="CF1837" s="207"/>
    </row>
    <row r="1838" spans="1:84" s="406" customFormat="1" x14ac:dyDescent="0.3">
      <c r="A1838" s="407"/>
      <c r="B1838" s="412"/>
      <c r="C1838" s="126"/>
      <c r="D1838" s="390"/>
      <c r="E1838" s="390"/>
      <c r="F1838" s="390"/>
      <c r="G1838" s="390"/>
      <c r="H1838" s="390"/>
      <c r="I1838" s="390"/>
      <c r="AP1838" s="207"/>
      <c r="AQ1838" s="207"/>
      <c r="BK1838" s="207"/>
      <c r="BY1838" s="207"/>
      <c r="BZ1838" s="207"/>
      <c r="CA1838" s="207"/>
      <c r="CB1838" s="207"/>
      <c r="CC1838" s="207"/>
      <c r="CD1838" s="207"/>
      <c r="CE1838" s="207"/>
      <c r="CF1838" s="207"/>
    </row>
    <row r="1839" spans="1:84" s="406" customFormat="1" x14ac:dyDescent="0.3">
      <c r="A1839" s="407"/>
      <c r="B1839" s="412"/>
      <c r="C1839" s="126"/>
      <c r="D1839" s="390"/>
      <c r="E1839" s="390"/>
      <c r="F1839" s="390"/>
      <c r="G1839" s="390"/>
      <c r="H1839" s="390"/>
      <c r="I1839" s="390"/>
      <c r="AP1839" s="207"/>
      <c r="AQ1839" s="207"/>
      <c r="BK1839" s="207"/>
      <c r="BY1839" s="207"/>
      <c r="BZ1839" s="207"/>
      <c r="CA1839" s="207"/>
      <c r="CB1839" s="207"/>
      <c r="CC1839" s="207"/>
      <c r="CD1839" s="207"/>
      <c r="CE1839" s="207"/>
      <c r="CF1839" s="207"/>
    </row>
    <row r="1840" spans="1:84" s="406" customFormat="1" x14ac:dyDescent="0.3">
      <c r="A1840" s="407"/>
      <c r="B1840" s="412"/>
      <c r="C1840" s="126"/>
      <c r="D1840" s="390"/>
      <c r="E1840" s="390"/>
      <c r="F1840" s="390"/>
      <c r="G1840" s="390"/>
      <c r="H1840" s="390"/>
      <c r="I1840" s="390"/>
      <c r="AP1840" s="207"/>
      <c r="AQ1840" s="207"/>
      <c r="BK1840" s="207"/>
      <c r="BY1840" s="207"/>
      <c r="BZ1840" s="207"/>
      <c r="CA1840" s="207"/>
      <c r="CB1840" s="207"/>
      <c r="CC1840" s="207"/>
      <c r="CD1840" s="207"/>
      <c r="CE1840" s="207"/>
      <c r="CF1840" s="207"/>
    </row>
    <row r="1841" spans="1:84" s="406" customFormat="1" x14ac:dyDescent="0.3">
      <c r="A1841" s="407"/>
      <c r="B1841" s="412"/>
      <c r="C1841" s="126"/>
      <c r="D1841" s="390"/>
      <c r="E1841" s="390"/>
      <c r="F1841" s="390"/>
      <c r="G1841" s="390"/>
      <c r="H1841" s="390"/>
      <c r="I1841" s="390"/>
      <c r="AP1841" s="207"/>
      <c r="AQ1841" s="207"/>
      <c r="BK1841" s="207"/>
      <c r="BY1841" s="207"/>
      <c r="BZ1841" s="207"/>
      <c r="CA1841" s="207"/>
      <c r="CB1841" s="207"/>
      <c r="CC1841" s="207"/>
      <c r="CD1841" s="207"/>
      <c r="CE1841" s="207"/>
      <c r="CF1841" s="207"/>
    </row>
    <row r="1842" spans="1:84" s="406" customFormat="1" x14ac:dyDescent="0.3">
      <c r="A1842" s="407"/>
      <c r="B1842" s="412"/>
      <c r="C1842" s="126"/>
      <c r="D1842" s="390"/>
      <c r="E1842" s="390"/>
      <c r="F1842" s="390"/>
      <c r="G1842" s="390"/>
      <c r="H1842" s="390"/>
      <c r="I1842" s="390"/>
      <c r="AP1842" s="207"/>
      <c r="AQ1842" s="207"/>
      <c r="BK1842" s="207"/>
      <c r="BY1842" s="207"/>
      <c r="BZ1842" s="207"/>
      <c r="CA1842" s="207"/>
      <c r="CB1842" s="207"/>
      <c r="CC1842" s="207"/>
      <c r="CD1842" s="207"/>
      <c r="CE1842" s="207"/>
      <c r="CF1842" s="207"/>
    </row>
    <row r="1843" spans="1:84" s="406" customFormat="1" x14ac:dyDescent="0.3">
      <c r="A1843" s="407"/>
      <c r="B1843" s="412"/>
      <c r="C1843" s="126"/>
      <c r="D1843" s="390"/>
      <c r="E1843" s="390"/>
      <c r="F1843" s="390"/>
      <c r="G1843" s="390"/>
      <c r="H1843" s="390"/>
      <c r="I1843" s="390"/>
      <c r="AP1843" s="207"/>
      <c r="AQ1843" s="207"/>
      <c r="BK1843" s="207"/>
      <c r="BY1843" s="207"/>
      <c r="BZ1843" s="207"/>
      <c r="CA1843" s="207"/>
      <c r="CB1843" s="207"/>
      <c r="CC1843" s="207"/>
      <c r="CD1843" s="207"/>
      <c r="CE1843" s="207"/>
      <c r="CF1843" s="207"/>
    </row>
    <row r="1844" spans="1:84" s="406" customFormat="1" x14ac:dyDescent="0.3">
      <c r="A1844" s="407"/>
      <c r="B1844" s="412"/>
      <c r="C1844" s="126"/>
      <c r="D1844" s="390"/>
      <c r="E1844" s="390"/>
      <c r="F1844" s="390"/>
      <c r="G1844" s="390"/>
      <c r="H1844" s="390"/>
      <c r="I1844" s="390"/>
      <c r="AP1844" s="207"/>
      <c r="AQ1844" s="207"/>
      <c r="BK1844" s="207"/>
      <c r="BY1844" s="207"/>
      <c r="BZ1844" s="207"/>
      <c r="CA1844" s="207"/>
      <c r="CB1844" s="207"/>
      <c r="CC1844" s="207"/>
      <c r="CD1844" s="207"/>
      <c r="CE1844" s="207"/>
      <c r="CF1844" s="207"/>
    </row>
    <row r="1845" spans="1:84" s="406" customFormat="1" x14ac:dyDescent="0.3">
      <c r="A1845" s="407"/>
      <c r="B1845" s="412"/>
      <c r="C1845" s="126"/>
      <c r="D1845" s="390"/>
      <c r="E1845" s="390"/>
      <c r="F1845" s="390"/>
      <c r="G1845" s="390"/>
      <c r="H1845" s="390"/>
      <c r="I1845" s="390"/>
      <c r="AP1845" s="207"/>
      <c r="AQ1845" s="207"/>
      <c r="BK1845" s="207"/>
      <c r="BY1845" s="207"/>
      <c r="BZ1845" s="207"/>
      <c r="CA1845" s="207"/>
      <c r="CB1845" s="207"/>
      <c r="CC1845" s="207"/>
      <c r="CD1845" s="207"/>
      <c r="CE1845" s="207"/>
      <c r="CF1845" s="207"/>
    </row>
    <row r="1846" spans="1:84" s="406" customFormat="1" x14ac:dyDescent="0.3">
      <c r="A1846" s="407"/>
      <c r="B1846" s="412"/>
      <c r="C1846" s="126"/>
      <c r="D1846" s="390"/>
      <c r="E1846" s="390"/>
      <c r="F1846" s="390"/>
      <c r="G1846" s="390"/>
      <c r="H1846" s="390"/>
      <c r="I1846" s="390"/>
      <c r="AP1846" s="207"/>
      <c r="AQ1846" s="207"/>
      <c r="BK1846" s="207"/>
      <c r="BY1846" s="207"/>
      <c r="BZ1846" s="207"/>
      <c r="CA1846" s="207"/>
      <c r="CB1846" s="207"/>
      <c r="CC1846" s="207"/>
      <c r="CD1846" s="207"/>
      <c r="CE1846" s="207"/>
      <c r="CF1846" s="207"/>
    </row>
    <row r="1847" spans="1:84" s="406" customFormat="1" x14ac:dyDescent="0.3">
      <c r="A1847" s="407"/>
      <c r="B1847" s="412"/>
      <c r="C1847" s="126"/>
      <c r="D1847" s="390"/>
      <c r="E1847" s="390"/>
      <c r="F1847" s="390"/>
      <c r="G1847" s="390"/>
      <c r="H1847" s="390"/>
      <c r="I1847" s="390"/>
      <c r="AP1847" s="207"/>
      <c r="AQ1847" s="207"/>
      <c r="BK1847" s="207"/>
      <c r="BY1847" s="207"/>
      <c r="BZ1847" s="207"/>
      <c r="CA1847" s="207"/>
      <c r="CB1847" s="207"/>
      <c r="CC1847" s="207"/>
      <c r="CD1847" s="207"/>
      <c r="CE1847" s="207"/>
      <c r="CF1847" s="207"/>
    </row>
    <row r="1848" spans="1:84" s="406" customFormat="1" x14ac:dyDescent="0.3">
      <c r="A1848" s="407"/>
      <c r="B1848" s="412"/>
      <c r="C1848" s="126"/>
      <c r="D1848" s="390"/>
      <c r="E1848" s="390"/>
      <c r="F1848" s="390"/>
      <c r="G1848" s="390"/>
      <c r="H1848" s="390"/>
      <c r="I1848" s="390"/>
      <c r="AP1848" s="207"/>
      <c r="AQ1848" s="207"/>
      <c r="BK1848" s="207"/>
      <c r="BY1848" s="207"/>
      <c r="BZ1848" s="207"/>
      <c r="CA1848" s="207"/>
      <c r="CB1848" s="207"/>
      <c r="CC1848" s="207"/>
      <c r="CD1848" s="207"/>
      <c r="CE1848" s="207"/>
      <c r="CF1848" s="207"/>
    </row>
    <row r="1849" spans="1:84" s="406" customFormat="1" x14ac:dyDescent="0.3">
      <c r="A1849" s="407"/>
      <c r="B1849" s="412"/>
      <c r="C1849" s="126"/>
      <c r="D1849" s="390"/>
      <c r="E1849" s="390"/>
      <c r="F1849" s="390"/>
      <c r="G1849" s="390"/>
      <c r="H1849" s="390"/>
      <c r="I1849" s="390"/>
      <c r="AP1849" s="207"/>
      <c r="AQ1849" s="207"/>
      <c r="BK1849" s="207"/>
      <c r="BY1849" s="207"/>
      <c r="BZ1849" s="207"/>
      <c r="CA1849" s="207"/>
      <c r="CB1849" s="207"/>
      <c r="CC1849" s="207"/>
      <c r="CD1849" s="207"/>
      <c r="CE1849" s="207"/>
      <c r="CF1849" s="207"/>
    </row>
    <row r="1850" spans="1:84" s="406" customFormat="1" x14ac:dyDescent="0.3">
      <c r="A1850" s="407"/>
      <c r="B1850" s="412"/>
      <c r="C1850" s="126"/>
      <c r="D1850" s="390"/>
      <c r="E1850" s="390"/>
      <c r="F1850" s="390"/>
      <c r="G1850" s="390"/>
      <c r="H1850" s="390"/>
      <c r="I1850" s="390"/>
      <c r="AP1850" s="207"/>
      <c r="AQ1850" s="207"/>
      <c r="BK1850" s="207"/>
      <c r="BY1850" s="207"/>
      <c r="BZ1850" s="207"/>
      <c r="CA1850" s="207"/>
      <c r="CB1850" s="207"/>
      <c r="CC1850" s="207"/>
      <c r="CD1850" s="207"/>
      <c r="CE1850" s="207"/>
      <c r="CF1850" s="207"/>
    </row>
    <row r="1851" spans="1:84" s="406" customFormat="1" x14ac:dyDescent="0.3">
      <c r="A1851" s="407"/>
      <c r="B1851" s="412"/>
      <c r="C1851" s="126"/>
      <c r="D1851" s="390"/>
      <c r="E1851" s="390"/>
      <c r="F1851" s="390"/>
      <c r="G1851" s="390"/>
      <c r="H1851" s="390"/>
      <c r="I1851" s="390"/>
      <c r="AP1851" s="207"/>
      <c r="AQ1851" s="207"/>
      <c r="BK1851" s="207"/>
      <c r="BY1851" s="207"/>
      <c r="BZ1851" s="207"/>
      <c r="CA1851" s="207"/>
      <c r="CB1851" s="207"/>
      <c r="CC1851" s="207"/>
      <c r="CD1851" s="207"/>
      <c r="CE1851" s="207"/>
      <c r="CF1851" s="207"/>
    </row>
    <row r="1852" spans="1:84" s="406" customFormat="1" x14ac:dyDescent="0.3">
      <c r="A1852" s="407"/>
      <c r="B1852" s="412"/>
      <c r="C1852" s="126"/>
      <c r="D1852" s="390"/>
      <c r="E1852" s="390"/>
      <c r="F1852" s="390"/>
      <c r="G1852" s="390"/>
      <c r="H1852" s="390"/>
      <c r="I1852" s="390"/>
      <c r="AP1852" s="207"/>
      <c r="AQ1852" s="207"/>
      <c r="BK1852" s="207"/>
      <c r="BY1852" s="207"/>
      <c r="BZ1852" s="207"/>
      <c r="CA1852" s="207"/>
      <c r="CB1852" s="207"/>
      <c r="CC1852" s="207"/>
      <c r="CD1852" s="207"/>
      <c r="CE1852" s="207"/>
      <c r="CF1852" s="207"/>
    </row>
    <row r="1853" spans="1:84" s="406" customFormat="1" x14ac:dyDescent="0.3">
      <c r="A1853" s="407"/>
      <c r="B1853" s="412"/>
      <c r="C1853" s="126"/>
      <c r="D1853" s="390"/>
      <c r="E1853" s="390"/>
      <c r="F1853" s="390"/>
      <c r="G1853" s="390"/>
      <c r="H1853" s="390"/>
      <c r="I1853" s="390"/>
      <c r="AP1853" s="207"/>
      <c r="AQ1853" s="207"/>
      <c r="BK1853" s="207"/>
      <c r="BY1853" s="207"/>
      <c r="BZ1853" s="207"/>
      <c r="CA1853" s="207"/>
      <c r="CB1853" s="207"/>
      <c r="CC1853" s="207"/>
      <c r="CD1853" s="207"/>
      <c r="CE1853" s="207"/>
      <c r="CF1853" s="207"/>
    </row>
    <row r="1854" spans="1:84" s="406" customFormat="1" x14ac:dyDescent="0.3">
      <c r="A1854" s="407"/>
      <c r="B1854" s="412"/>
      <c r="C1854" s="126"/>
      <c r="D1854" s="390"/>
      <c r="E1854" s="390"/>
      <c r="F1854" s="390"/>
      <c r="G1854" s="390"/>
      <c r="H1854" s="390"/>
      <c r="I1854" s="390"/>
      <c r="AP1854" s="207"/>
      <c r="AQ1854" s="207"/>
      <c r="BK1854" s="207"/>
      <c r="BY1854" s="207"/>
      <c r="BZ1854" s="207"/>
      <c r="CA1854" s="207"/>
      <c r="CB1854" s="207"/>
      <c r="CC1854" s="207"/>
      <c r="CD1854" s="207"/>
      <c r="CE1854" s="207"/>
      <c r="CF1854" s="207"/>
    </row>
    <row r="1855" spans="1:84" s="406" customFormat="1" x14ac:dyDescent="0.3">
      <c r="A1855" s="407"/>
      <c r="B1855" s="412"/>
      <c r="C1855" s="126"/>
      <c r="D1855" s="390"/>
      <c r="E1855" s="390"/>
      <c r="F1855" s="390"/>
      <c r="G1855" s="390"/>
      <c r="H1855" s="390"/>
      <c r="I1855" s="390"/>
      <c r="AP1855" s="207"/>
      <c r="AQ1855" s="207"/>
      <c r="BK1855" s="207"/>
      <c r="BY1855" s="207"/>
      <c r="BZ1855" s="207"/>
      <c r="CA1855" s="207"/>
      <c r="CB1855" s="207"/>
      <c r="CC1855" s="207"/>
      <c r="CD1855" s="207"/>
      <c r="CE1855" s="207"/>
      <c r="CF1855" s="207"/>
    </row>
    <row r="1856" spans="1:84" s="406" customFormat="1" x14ac:dyDescent="0.3">
      <c r="A1856" s="407"/>
      <c r="B1856" s="412"/>
      <c r="C1856" s="126"/>
      <c r="D1856" s="390"/>
      <c r="E1856" s="390"/>
      <c r="F1856" s="390"/>
      <c r="G1856" s="390"/>
      <c r="H1856" s="390"/>
      <c r="I1856" s="390"/>
      <c r="AP1856" s="207"/>
      <c r="AQ1856" s="207"/>
      <c r="BK1856" s="207"/>
      <c r="BY1856" s="207"/>
      <c r="BZ1856" s="207"/>
      <c r="CA1856" s="207"/>
      <c r="CB1856" s="207"/>
      <c r="CC1856" s="207"/>
      <c r="CD1856" s="207"/>
      <c r="CE1856" s="207"/>
      <c r="CF1856" s="207"/>
    </row>
    <row r="1857" spans="1:84" s="406" customFormat="1" x14ac:dyDescent="0.3">
      <c r="A1857" s="407"/>
      <c r="B1857" s="412"/>
      <c r="C1857" s="126"/>
      <c r="D1857" s="390"/>
      <c r="E1857" s="390"/>
      <c r="F1857" s="390"/>
      <c r="G1857" s="390"/>
      <c r="H1857" s="390"/>
      <c r="I1857" s="390"/>
      <c r="AP1857" s="207"/>
      <c r="AQ1857" s="207"/>
      <c r="BK1857" s="207"/>
      <c r="BY1857" s="207"/>
      <c r="BZ1857" s="207"/>
      <c r="CA1857" s="207"/>
      <c r="CB1857" s="207"/>
      <c r="CC1857" s="207"/>
      <c r="CD1857" s="207"/>
      <c r="CE1857" s="207"/>
      <c r="CF1857" s="207"/>
    </row>
    <row r="1858" spans="1:84" s="406" customFormat="1" x14ac:dyDescent="0.3">
      <c r="A1858" s="407"/>
      <c r="B1858" s="412"/>
      <c r="C1858" s="126"/>
      <c r="D1858" s="390"/>
      <c r="E1858" s="390"/>
      <c r="F1858" s="390"/>
      <c r="G1858" s="390"/>
      <c r="H1858" s="390"/>
      <c r="I1858" s="390"/>
      <c r="AP1858" s="207"/>
      <c r="AQ1858" s="207"/>
      <c r="BK1858" s="207"/>
      <c r="BY1858" s="207"/>
      <c r="BZ1858" s="207"/>
      <c r="CA1858" s="207"/>
      <c r="CB1858" s="207"/>
      <c r="CC1858" s="207"/>
      <c r="CD1858" s="207"/>
      <c r="CE1858" s="207"/>
      <c r="CF1858" s="207"/>
    </row>
    <row r="1859" spans="1:84" s="406" customFormat="1" x14ac:dyDescent="0.3">
      <c r="A1859" s="407"/>
      <c r="B1859" s="412"/>
      <c r="C1859" s="126"/>
      <c r="D1859" s="390"/>
      <c r="E1859" s="390"/>
      <c r="F1859" s="390"/>
      <c r="G1859" s="390"/>
      <c r="H1859" s="390"/>
      <c r="I1859" s="390"/>
      <c r="AP1859" s="207"/>
      <c r="AQ1859" s="207"/>
      <c r="BK1859" s="207"/>
      <c r="BY1859" s="207"/>
      <c r="BZ1859" s="207"/>
      <c r="CA1859" s="207"/>
      <c r="CB1859" s="207"/>
      <c r="CC1859" s="207"/>
      <c r="CD1859" s="207"/>
      <c r="CE1859" s="207"/>
      <c r="CF1859" s="207"/>
    </row>
    <row r="1860" spans="1:84" s="406" customFormat="1" x14ac:dyDescent="0.3">
      <c r="A1860" s="407"/>
      <c r="B1860" s="412"/>
      <c r="C1860" s="126"/>
      <c r="D1860" s="390"/>
      <c r="E1860" s="390"/>
      <c r="F1860" s="390"/>
      <c r="G1860" s="390"/>
      <c r="H1860" s="390"/>
      <c r="I1860" s="390"/>
      <c r="AP1860" s="207"/>
      <c r="AQ1860" s="207"/>
      <c r="BK1860" s="207"/>
      <c r="BY1860" s="207"/>
      <c r="BZ1860" s="207"/>
      <c r="CA1860" s="207"/>
      <c r="CB1860" s="207"/>
      <c r="CC1860" s="207"/>
      <c r="CD1860" s="207"/>
      <c r="CE1860" s="207"/>
      <c r="CF1860" s="207"/>
    </row>
    <row r="1861" spans="1:84" s="406" customFormat="1" x14ac:dyDescent="0.3">
      <c r="A1861" s="407"/>
      <c r="B1861" s="412"/>
      <c r="C1861" s="126"/>
      <c r="D1861" s="390"/>
      <c r="E1861" s="390"/>
      <c r="F1861" s="390"/>
      <c r="G1861" s="390"/>
      <c r="H1861" s="390"/>
      <c r="I1861" s="390"/>
      <c r="AP1861" s="207"/>
      <c r="AQ1861" s="207"/>
      <c r="BK1861" s="207"/>
      <c r="BY1861" s="207"/>
      <c r="BZ1861" s="207"/>
      <c r="CA1861" s="207"/>
      <c r="CB1861" s="207"/>
      <c r="CC1861" s="207"/>
      <c r="CD1861" s="207"/>
      <c r="CE1861" s="207"/>
      <c r="CF1861" s="207"/>
    </row>
    <row r="1862" spans="1:84" s="406" customFormat="1" x14ac:dyDescent="0.3">
      <c r="A1862" s="407"/>
      <c r="B1862" s="412"/>
      <c r="C1862" s="126"/>
      <c r="D1862" s="390"/>
      <c r="E1862" s="390"/>
      <c r="F1862" s="390"/>
      <c r="G1862" s="390"/>
      <c r="H1862" s="390"/>
      <c r="I1862" s="390"/>
      <c r="AP1862" s="207"/>
      <c r="AQ1862" s="207"/>
      <c r="BK1862" s="207"/>
      <c r="BY1862" s="207"/>
      <c r="BZ1862" s="207"/>
      <c r="CA1862" s="207"/>
      <c r="CB1862" s="207"/>
      <c r="CC1862" s="207"/>
      <c r="CD1862" s="207"/>
      <c r="CE1862" s="207"/>
      <c r="CF1862" s="207"/>
    </row>
    <row r="1863" spans="1:84" s="406" customFormat="1" x14ac:dyDescent="0.3">
      <c r="A1863" s="407"/>
      <c r="B1863" s="412"/>
      <c r="C1863" s="126"/>
      <c r="D1863" s="390"/>
      <c r="E1863" s="390"/>
      <c r="F1863" s="390"/>
      <c r="G1863" s="390"/>
      <c r="H1863" s="390"/>
      <c r="I1863" s="390"/>
      <c r="AP1863" s="207"/>
      <c r="AQ1863" s="207"/>
      <c r="BK1863" s="207"/>
      <c r="BY1863" s="207"/>
      <c r="BZ1863" s="207"/>
      <c r="CA1863" s="207"/>
      <c r="CB1863" s="207"/>
      <c r="CC1863" s="207"/>
      <c r="CD1863" s="207"/>
      <c r="CE1863" s="207"/>
      <c r="CF1863" s="207"/>
    </row>
    <row r="1864" spans="1:84" s="406" customFormat="1" x14ac:dyDescent="0.3">
      <c r="A1864" s="407"/>
      <c r="B1864" s="412"/>
      <c r="C1864" s="126"/>
      <c r="D1864" s="390"/>
      <c r="E1864" s="390"/>
      <c r="F1864" s="390"/>
      <c r="G1864" s="390"/>
      <c r="H1864" s="390"/>
      <c r="I1864" s="390"/>
      <c r="AP1864" s="207"/>
      <c r="AQ1864" s="207"/>
      <c r="BK1864" s="207"/>
      <c r="BY1864" s="207"/>
      <c r="BZ1864" s="207"/>
      <c r="CA1864" s="207"/>
      <c r="CB1864" s="207"/>
      <c r="CC1864" s="207"/>
      <c r="CD1864" s="207"/>
      <c r="CE1864" s="207"/>
      <c r="CF1864" s="207"/>
    </row>
    <row r="1865" spans="1:84" s="406" customFormat="1" x14ac:dyDescent="0.3">
      <c r="A1865" s="407"/>
      <c r="B1865" s="412"/>
      <c r="C1865" s="126"/>
      <c r="D1865" s="390"/>
      <c r="E1865" s="390"/>
      <c r="F1865" s="390"/>
      <c r="G1865" s="390"/>
      <c r="H1865" s="390"/>
      <c r="I1865" s="390"/>
      <c r="AP1865" s="207"/>
      <c r="AQ1865" s="207"/>
      <c r="BK1865" s="207"/>
      <c r="BY1865" s="207"/>
      <c r="BZ1865" s="207"/>
      <c r="CA1865" s="207"/>
      <c r="CB1865" s="207"/>
      <c r="CC1865" s="207"/>
      <c r="CD1865" s="207"/>
      <c r="CE1865" s="207"/>
      <c r="CF1865" s="207"/>
    </row>
    <row r="1866" spans="1:84" s="406" customFormat="1" x14ac:dyDescent="0.3">
      <c r="A1866" s="407"/>
      <c r="B1866" s="412"/>
      <c r="C1866" s="126"/>
      <c r="D1866" s="390"/>
      <c r="E1866" s="390"/>
      <c r="F1866" s="390"/>
      <c r="G1866" s="390"/>
      <c r="H1866" s="390"/>
      <c r="I1866" s="390"/>
      <c r="AP1866" s="207"/>
      <c r="AQ1866" s="207"/>
      <c r="BK1866" s="207"/>
      <c r="BY1866" s="207"/>
      <c r="BZ1866" s="207"/>
      <c r="CA1866" s="207"/>
      <c r="CB1866" s="207"/>
      <c r="CC1866" s="207"/>
      <c r="CD1866" s="207"/>
      <c r="CE1866" s="207"/>
      <c r="CF1866" s="207"/>
    </row>
    <row r="1867" spans="1:84" s="406" customFormat="1" x14ac:dyDescent="0.3">
      <c r="A1867" s="407"/>
      <c r="B1867" s="412"/>
      <c r="C1867" s="126"/>
      <c r="D1867" s="390"/>
      <c r="E1867" s="390"/>
      <c r="F1867" s="390"/>
      <c r="G1867" s="390"/>
      <c r="H1867" s="390"/>
      <c r="I1867" s="390"/>
      <c r="AP1867" s="207"/>
      <c r="AQ1867" s="207"/>
      <c r="BK1867" s="207"/>
      <c r="BY1867" s="207"/>
      <c r="BZ1867" s="207"/>
      <c r="CA1867" s="207"/>
      <c r="CB1867" s="207"/>
      <c r="CC1867" s="207"/>
      <c r="CD1867" s="207"/>
      <c r="CE1867" s="207"/>
      <c r="CF1867" s="207"/>
    </row>
    <row r="1868" spans="1:84" s="406" customFormat="1" x14ac:dyDescent="0.3">
      <c r="A1868" s="407"/>
      <c r="B1868" s="412"/>
      <c r="C1868" s="126"/>
      <c r="D1868" s="390"/>
      <c r="E1868" s="390"/>
      <c r="F1868" s="390"/>
      <c r="G1868" s="390"/>
      <c r="H1868" s="390"/>
      <c r="I1868" s="390"/>
      <c r="AP1868" s="207"/>
      <c r="AQ1868" s="207"/>
      <c r="BK1868" s="207"/>
      <c r="BY1868" s="207"/>
      <c r="BZ1868" s="207"/>
      <c r="CA1868" s="207"/>
      <c r="CB1868" s="207"/>
      <c r="CC1868" s="207"/>
      <c r="CD1868" s="207"/>
      <c r="CE1868" s="207"/>
      <c r="CF1868" s="207"/>
    </row>
    <row r="1869" spans="1:84" s="406" customFormat="1" x14ac:dyDescent="0.3">
      <c r="A1869" s="407"/>
      <c r="B1869" s="412"/>
      <c r="C1869" s="126"/>
      <c r="D1869" s="390"/>
      <c r="E1869" s="390"/>
      <c r="F1869" s="390"/>
      <c r="G1869" s="390"/>
      <c r="H1869" s="390"/>
      <c r="I1869" s="390"/>
      <c r="AP1869" s="207"/>
      <c r="AQ1869" s="207"/>
      <c r="BK1869" s="207"/>
      <c r="BY1869" s="207"/>
      <c r="BZ1869" s="207"/>
      <c r="CA1869" s="207"/>
      <c r="CB1869" s="207"/>
      <c r="CC1869" s="207"/>
      <c r="CD1869" s="207"/>
      <c r="CE1869" s="207"/>
      <c r="CF1869" s="207"/>
    </row>
    <row r="1870" spans="1:84" s="406" customFormat="1" x14ac:dyDescent="0.3">
      <c r="A1870" s="407"/>
      <c r="B1870" s="412"/>
      <c r="C1870" s="126"/>
      <c r="D1870" s="390"/>
      <c r="E1870" s="390"/>
      <c r="F1870" s="390"/>
      <c r="G1870" s="390"/>
      <c r="H1870" s="390"/>
      <c r="I1870" s="390"/>
      <c r="AP1870" s="207"/>
      <c r="AQ1870" s="207"/>
      <c r="BK1870" s="207"/>
      <c r="BY1870" s="207"/>
      <c r="BZ1870" s="207"/>
      <c r="CA1870" s="207"/>
      <c r="CB1870" s="207"/>
      <c r="CC1870" s="207"/>
      <c r="CD1870" s="207"/>
      <c r="CE1870" s="207"/>
      <c r="CF1870" s="207"/>
    </row>
    <row r="1871" spans="1:84" s="406" customFormat="1" x14ac:dyDescent="0.3">
      <c r="A1871" s="407"/>
      <c r="B1871" s="412"/>
      <c r="C1871" s="126"/>
      <c r="D1871" s="390"/>
      <c r="E1871" s="390"/>
      <c r="F1871" s="390"/>
      <c r="G1871" s="390"/>
      <c r="H1871" s="390"/>
      <c r="I1871" s="390"/>
      <c r="AP1871" s="207"/>
      <c r="AQ1871" s="207"/>
      <c r="BK1871" s="207"/>
      <c r="BY1871" s="207"/>
      <c r="BZ1871" s="207"/>
      <c r="CA1871" s="207"/>
      <c r="CB1871" s="207"/>
      <c r="CC1871" s="207"/>
      <c r="CD1871" s="207"/>
      <c r="CE1871" s="207"/>
      <c r="CF1871" s="207"/>
    </row>
    <row r="1872" spans="1:84" s="406" customFormat="1" x14ac:dyDescent="0.3">
      <c r="A1872" s="407"/>
      <c r="B1872" s="412"/>
      <c r="C1872" s="126"/>
      <c r="D1872" s="390"/>
      <c r="E1872" s="390"/>
      <c r="F1872" s="390"/>
      <c r="G1872" s="390"/>
      <c r="H1872" s="390"/>
      <c r="I1872" s="390"/>
      <c r="AP1872" s="207"/>
      <c r="AQ1872" s="207"/>
      <c r="BK1872" s="207"/>
      <c r="BY1872" s="207"/>
      <c r="BZ1872" s="207"/>
      <c r="CA1872" s="207"/>
      <c r="CB1872" s="207"/>
      <c r="CC1872" s="207"/>
      <c r="CD1872" s="207"/>
      <c r="CE1872" s="207"/>
      <c r="CF1872" s="207"/>
    </row>
    <row r="1873" spans="1:84" s="406" customFormat="1" x14ac:dyDescent="0.3">
      <c r="A1873" s="407"/>
      <c r="B1873" s="412"/>
      <c r="C1873" s="126"/>
      <c r="D1873" s="390"/>
      <c r="E1873" s="390"/>
      <c r="F1873" s="390"/>
      <c r="G1873" s="390"/>
      <c r="H1873" s="390"/>
      <c r="I1873" s="390"/>
      <c r="AP1873" s="207"/>
      <c r="AQ1873" s="207"/>
      <c r="BK1873" s="207"/>
      <c r="BY1873" s="207"/>
      <c r="BZ1873" s="207"/>
      <c r="CA1873" s="207"/>
      <c r="CB1873" s="207"/>
      <c r="CC1873" s="207"/>
      <c r="CD1873" s="207"/>
      <c r="CE1873" s="207"/>
      <c r="CF1873" s="207"/>
    </row>
    <row r="1874" spans="1:84" s="406" customFormat="1" x14ac:dyDescent="0.3">
      <c r="A1874" s="407"/>
      <c r="B1874" s="412"/>
      <c r="C1874" s="126"/>
      <c r="D1874" s="390"/>
      <c r="E1874" s="390"/>
      <c r="F1874" s="390"/>
      <c r="G1874" s="390"/>
      <c r="H1874" s="390"/>
      <c r="I1874" s="390"/>
      <c r="AP1874" s="207"/>
      <c r="AQ1874" s="207"/>
      <c r="BK1874" s="207"/>
      <c r="BY1874" s="207"/>
      <c r="BZ1874" s="207"/>
      <c r="CA1874" s="207"/>
      <c r="CB1874" s="207"/>
      <c r="CC1874" s="207"/>
      <c r="CD1874" s="207"/>
      <c r="CE1874" s="207"/>
      <c r="CF1874" s="207"/>
    </row>
    <row r="1875" spans="1:84" s="406" customFormat="1" x14ac:dyDescent="0.3">
      <c r="A1875" s="407"/>
      <c r="B1875" s="412"/>
      <c r="C1875" s="126"/>
      <c r="D1875" s="390"/>
      <c r="E1875" s="390"/>
      <c r="F1875" s="390"/>
      <c r="G1875" s="390"/>
      <c r="H1875" s="390"/>
      <c r="I1875" s="390"/>
      <c r="AP1875" s="207"/>
      <c r="AQ1875" s="207"/>
      <c r="BK1875" s="207"/>
      <c r="BY1875" s="207"/>
      <c r="BZ1875" s="207"/>
      <c r="CA1875" s="207"/>
      <c r="CB1875" s="207"/>
      <c r="CC1875" s="207"/>
      <c r="CD1875" s="207"/>
      <c r="CE1875" s="207"/>
      <c r="CF1875" s="207"/>
    </row>
    <row r="1876" spans="1:84" s="406" customFormat="1" x14ac:dyDescent="0.3">
      <c r="A1876" s="407"/>
      <c r="B1876" s="412"/>
      <c r="C1876" s="126"/>
      <c r="D1876" s="390"/>
      <c r="E1876" s="390"/>
      <c r="F1876" s="390"/>
      <c r="G1876" s="390"/>
      <c r="H1876" s="390"/>
      <c r="I1876" s="390"/>
      <c r="AP1876" s="207"/>
      <c r="AQ1876" s="207"/>
      <c r="BK1876" s="207"/>
      <c r="BY1876" s="207"/>
      <c r="BZ1876" s="207"/>
      <c r="CA1876" s="207"/>
      <c r="CB1876" s="207"/>
      <c r="CC1876" s="207"/>
      <c r="CD1876" s="207"/>
      <c r="CE1876" s="207"/>
      <c r="CF1876" s="207"/>
    </row>
    <row r="1877" spans="1:84" s="406" customFormat="1" x14ac:dyDescent="0.3">
      <c r="A1877" s="407"/>
      <c r="B1877" s="412"/>
      <c r="C1877" s="126"/>
      <c r="D1877" s="390"/>
      <c r="E1877" s="390"/>
      <c r="F1877" s="390"/>
      <c r="G1877" s="390"/>
      <c r="H1877" s="390"/>
      <c r="I1877" s="390"/>
      <c r="AP1877" s="207"/>
      <c r="AQ1877" s="207"/>
      <c r="BK1877" s="207"/>
      <c r="BY1877" s="207"/>
      <c r="BZ1877" s="207"/>
      <c r="CA1877" s="207"/>
      <c r="CB1877" s="207"/>
      <c r="CC1877" s="207"/>
      <c r="CD1877" s="207"/>
      <c r="CE1877" s="207"/>
      <c r="CF1877" s="207"/>
    </row>
    <row r="1878" spans="1:84" s="406" customFormat="1" x14ac:dyDescent="0.3">
      <c r="A1878" s="407"/>
      <c r="B1878" s="412"/>
      <c r="C1878" s="126"/>
      <c r="D1878" s="390"/>
      <c r="E1878" s="390"/>
      <c r="F1878" s="390"/>
      <c r="G1878" s="390"/>
      <c r="H1878" s="390"/>
      <c r="I1878" s="390"/>
      <c r="AP1878" s="207"/>
      <c r="AQ1878" s="207"/>
      <c r="BK1878" s="207"/>
      <c r="BY1878" s="207"/>
      <c r="BZ1878" s="207"/>
      <c r="CA1878" s="207"/>
      <c r="CB1878" s="207"/>
      <c r="CC1878" s="207"/>
      <c r="CD1878" s="207"/>
      <c r="CE1878" s="207"/>
      <c r="CF1878" s="207"/>
    </row>
    <row r="1879" spans="1:84" s="406" customFormat="1" x14ac:dyDescent="0.3">
      <c r="A1879" s="407"/>
      <c r="B1879" s="412"/>
      <c r="C1879" s="126"/>
      <c r="D1879" s="390"/>
      <c r="E1879" s="390"/>
      <c r="F1879" s="390"/>
      <c r="G1879" s="390"/>
      <c r="H1879" s="390"/>
      <c r="I1879" s="390"/>
      <c r="AP1879" s="207"/>
      <c r="AQ1879" s="207"/>
      <c r="BK1879" s="207"/>
      <c r="BY1879" s="207"/>
      <c r="BZ1879" s="207"/>
      <c r="CA1879" s="207"/>
      <c r="CB1879" s="207"/>
      <c r="CC1879" s="207"/>
      <c r="CD1879" s="207"/>
      <c r="CE1879" s="207"/>
      <c r="CF1879" s="207"/>
    </row>
    <row r="1880" spans="1:84" s="406" customFormat="1" x14ac:dyDescent="0.3">
      <c r="A1880" s="407"/>
      <c r="B1880" s="412"/>
      <c r="C1880" s="126"/>
      <c r="D1880" s="390"/>
      <c r="E1880" s="390"/>
      <c r="F1880" s="390"/>
      <c r="G1880" s="390"/>
      <c r="H1880" s="390"/>
      <c r="I1880" s="390"/>
      <c r="AP1880" s="207"/>
      <c r="AQ1880" s="207"/>
      <c r="BK1880" s="207"/>
      <c r="BY1880" s="207"/>
      <c r="BZ1880" s="207"/>
      <c r="CA1880" s="207"/>
      <c r="CB1880" s="207"/>
      <c r="CC1880" s="207"/>
      <c r="CD1880" s="207"/>
      <c r="CE1880" s="207"/>
      <c r="CF1880" s="207"/>
    </row>
    <row r="1881" spans="1:84" s="406" customFormat="1" x14ac:dyDescent="0.3">
      <c r="A1881" s="407"/>
      <c r="B1881" s="412"/>
      <c r="C1881" s="126"/>
      <c r="D1881" s="390"/>
      <c r="E1881" s="390"/>
      <c r="F1881" s="390"/>
      <c r="G1881" s="390"/>
      <c r="H1881" s="390"/>
      <c r="I1881" s="390"/>
      <c r="AP1881" s="207"/>
      <c r="AQ1881" s="207"/>
      <c r="BK1881" s="207"/>
      <c r="BY1881" s="207"/>
      <c r="BZ1881" s="207"/>
      <c r="CA1881" s="207"/>
      <c r="CB1881" s="207"/>
      <c r="CC1881" s="207"/>
      <c r="CD1881" s="207"/>
      <c r="CE1881" s="207"/>
      <c r="CF1881" s="207"/>
    </row>
    <row r="1882" spans="1:84" s="406" customFormat="1" x14ac:dyDescent="0.3">
      <c r="A1882" s="407"/>
      <c r="B1882" s="412"/>
      <c r="C1882" s="126"/>
      <c r="D1882" s="390"/>
      <c r="E1882" s="390"/>
      <c r="F1882" s="390"/>
      <c r="G1882" s="390"/>
      <c r="H1882" s="390"/>
      <c r="I1882" s="390"/>
      <c r="AP1882" s="207"/>
      <c r="AQ1882" s="207"/>
      <c r="BK1882" s="207"/>
      <c r="BY1882" s="207"/>
      <c r="BZ1882" s="207"/>
      <c r="CA1882" s="207"/>
      <c r="CB1882" s="207"/>
      <c r="CC1882" s="207"/>
      <c r="CD1882" s="207"/>
      <c r="CE1882" s="207"/>
      <c r="CF1882" s="207"/>
    </row>
    <row r="1883" spans="1:84" s="406" customFormat="1" x14ac:dyDescent="0.3">
      <c r="A1883" s="407"/>
      <c r="B1883" s="412"/>
      <c r="C1883" s="126"/>
      <c r="D1883" s="390"/>
      <c r="E1883" s="390"/>
      <c r="F1883" s="390"/>
      <c r="G1883" s="390"/>
      <c r="H1883" s="390"/>
      <c r="I1883" s="390"/>
      <c r="AP1883" s="207"/>
      <c r="AQ1883" s="207"/>
      <c r="BK1883" s="207"/>
      <c r="BY1883" s="207"/>
      <c r="BZ1883" s="207"/>
      <c r="CA1883" s="207"/>
      <c r="CB1883" s="207"/>
      <c r="CC1883" s="207"/>
      <c r="CD1883" s="207"/>
      <c r="CE1883" s="207"/>
      <c r="CF1883" s="207"/>
    </row>
    <row r="1884" spans="1:84" s="406" customFormat="1" x14ac:dyDescent="0.3">
      <c r="A1884" s="407"/>
      <c r="B1884" s="412"/>
      <c r="C1884" s="126"/>
      <c r="D1884" s="390"/>
      <c r="E1884" s="390"/>
      <c r="F1884" s="390"/>
      <c r="G1884" s="390"/>
      <c r="H1884" s="390"/>
      <c r="I1884" s="390"/>
      <c r="AP1884" s="207"/>
      <c r="AQ1884" s="207"/>
      <c r="BK1884" s="207"/>
      <c r="BY1884" s="207"/>
      <c r="BZ1884" s="207"/>
      <c r="CA1884" s="207"/>
      <c r="CB1884" s="207"/>
      <c r="CC1884" s="207"/>
      <c r="CD1884" s="207"/>
      <c r="CE1884" s="207"/>
      <c r="CF1884" s="207"/>
    </row>
    <row r="1885" spans="1:84" s="406" customFormat="1" x14ac:dyDescent="0.3">
      <c r="A1885" s="407"/>
      <c r="B1885" s="412"/>
      <c r="C1885" s="126"/>
      <c r="D1885" s="390"/>
      <c r="E1885" s="390"/>
      <c r="F1885" s="390"/>
      <c r="G1885" s="390"/>
      <c r="H1885" s="390"/>
      <c r="I1885" s="390"/>
      <c r="AP1885" s="207"/>
      <c r="AQ1885" s="207"/>
      <c r="BK1885" s="207"/>
      <c r="BY1885" s="207"/>
      <c r="BZ1885" s="207"/>
      <c r="CA1885" s="207"/>
      <c r="CB1885" s="207"/>
      <c r="CC1885" s="207"/>
      <c r="CD1885" s="207"/>
      <c r="CE1885" s="207"/>
      <c r="CF1885" s="207"/>
    </row>
    <row r="1886" spans="1:84" s="406" customFormat="1" x14ac:dyDescent="0.3">
      <c r="A1886" s="407"/>
      <c r="B1886" s="412"/>
      <c r="C1886" s="126"/>
      <c r="D1886" s="390"/>
      <c r="E1886" s="390"/>
      <c r="F1886" s="390"/>
      <c r="G1886" s="390"/>
      <c r="H1886" s="390"/>
      <c r="I1886" s="390"/>
      <c r="AP1886" s="207"/>
      <c r="AQ1886" s="207"/>
      <c r="BK1886" s="207"/>
      <c r="BY1886" s="207"/>
      <c r="BZ1886" s="207"/>
      <c r="CA1886" s="207"/>
      <c r="CB1886" s="207"/>
      <c r="CC1886" s="207"/>
      <c r="CD1886" s="207"/>
      <c r="CE1886" s="207"/>
      <c r="CF1886" s="207"/>
    </row>
    <row r="1887" spans="1:84" s="406" customFormat="1" x14ac:dyDescent="0.3">
      <c r="A1887" s="407"/>
      <c r="B1887" s="412"/>
      <c r="C1887" s="126"/>
      <c r="D1887" s="390"/>
      <c r="E1887" s="390"/>
      <c r="F1887" s="390"/>
      <c r="G1887" s="390"/>
      <c r="H1887" s="390"/>
      <c r="I1887" s="390"/>
      <c r="AP1887" s="207"/>
      <c r="AQ1887" s="207"/>
      <c r="BK1887" s="207"/>
      <c r="BY1887" s="207"/>
      <c r="BZ1887" s="207"/>
      <c r="CA1887" s="207"/>
      <c r="CB1887" s="207"/>
      <c r="CC1887" s="207"/>
      <c r="CD1887" s="207"/>
      <c r="CE1887" s="207"/>
      <c r="CF1887" s="207"/>
    </row>
    <row r="1888" spans="1:84" s="406" customFormat="1" x14ac:dyDescent="0.3">
      <c r="A1888" s="407"/>
      <c r="B1888" s="412"/>
      <c r="C1888" s="126"/>
      <c r="D1888" s="390"/>
      <c r="E1888" s="390"/>
      <c r="F1888" s="390"/>
      <c r="G1888" s="390"/>
      <c r="H1888" s="390"/>
      <c r="I1888" s="390"/>
      <c r="AP1888" s="207"/>
      <c r="AQ1888" s="207"/>
      <c r="BK1888" s="207"/>
      <c r="BY1888" s="207"/>
      <c r="BZ1888" s="207"/>
      <c r="CA1888" s="207"/>
      <c r="CB1888" s="207"/>
      <c r="CC1888" s="207"/>
      <c r="CD1888" s="207"/>
      <c r="CE1888" s="207"/>
      <c r="CF1888" s="207"/>
    </row>
    <row r="1889" spans="1:84" s="406" customFormat="1" x14ac:dyDescent="0.3">
      <c r="A1889" s="407"/>
      <c r="B1889" s="412"/>
      <c r="C1889" s="126"/>
      <c r="D1889" s="390"/>
      <c r="E1889" s="390"/>
      <c r="F1889" s="390"/>
      <c r="G1889" s="390"/>
      <c r="H1889" s="390"/>
      <c r="I1889" s="390"/>
      <c r="AP1889" s="207"/>
      <c r="AQ1889" s="207"/>
      <c r="BK1889" s="207"/>
      <c r="BY1889" s="207"/>
      <c r="BZ1889" s="207"/>
      <c r="CA1889" s="207"/>
      <c r="CB1889" s="207"/>
      <c r="CC1889" s="207"/>
      <c r="CD1889" s="207"/>
      <c r="CE1889" s="207"/>
      <c r="CF1889" s="207"/>
    </row>
    <row r="1890" spans="1:84" s="406" customFormat="1" x14ac:dyDescent="0.3">
      <c r="A1890" s="407"/>
      <c r="B1890" s="412"/>
      <c r="C1890" s="126"/>
      <c r="D1890" s="390"/>
      <c r="E1890" s="390"/>
      <c r="F1890" s="390"/>
      <c r="G1890" s="390"/>
      <c r="H1890" s="390"/>
      <c r="I1890" s="390"/>
      <c r="AP1890" s="207"/>
      <c r="AQ1890" s="207"/>
      <c r="BK1890" s="207"/>
      <c r="BY1890" s="207"/>
      <c r="BZ1890" s="207"/>
      <c r="CA1890" s="207"/>
      <c r="CB1890" s="207"/>
      <c r="CC1890" s="207"/>
      <c r="CD1890" s="207"/>
      <c r="CE1890" s="207"/>
      <c r="CF1890" s="207"/>
    </row>
    <row r="1891" spans="1:84" s="406" customFormat="1" x14ac:dyDescent="0.3">
      <c r="A1891" s="407"/>
      <c r="B1891" s="412"/>
      <c r="C1891" s="126"/>
      <c r="D1891" s="390"/>
      <c r="E1891" s="390"/>
      <c r="F1891" s="390"/>
      <c r="G1891" s="390"/>
      <c r="H1891" s="390"/>
      <c r="I1891" s="390"/>
      <c r="AP1891" s="207"/>
      <c r="AQ1891" s="207"/>
      <c r="BK1891" s="207"/>
      <c r="BY1891" s="207"/>
      <c r="BZ1891" s="207"/>
      <c r="CA1891" s="207"/>
      <c r="CB1891" s="207"/>
      <c r="CC1891" s="207"/>
      <c r="CD1891" s="207"/>
      <c r="CE1891" s="207"/>
      <c r="CF1891" s="207"/>
    </row>
    <row r="1892" spans="1:84" s="406" customFormat="1" x14ac:dyDescent="0.3">
      <c r="A1892" s="407"/>
      <c r="B1892" s="412"/>
      <c r="C1892" s="126"/>
      <c r="D1892" s="390"/>
      <c r="E1892" s="390"/>
      <c r="F1892" s="390"/>
      <c r="G1892" s="390"/>
      <c r="H1892" s="390"/>
      <c r="I1892" s="390"/>
      <c r="AP1892" s="207"/>
      <c r="AQ1892" s="207"/>
      <c r="BK1892" s="207"/>
      <c r="BY1892" s="207"/>
      <c r="BZ1892" s="207"/>
      <c r="CA1892" s="207"/>
      <c r="CB1892" s="207"/>
      <c r="CC1892" s="207"/>
      <c r="CD1892" s="207"/>
      <c r="CE1892" s="207"/>
      <c r="CF1892" s="207"/>
    </row>
    <row r="1893" spans="1:84" s="406" customFormat="1" x14ac:dyDescent="0.3">
      <c r="A1893" s="407"/>
      <c r="B1893" s="412"/>
      <c r="C1893" s="126"/>
      <c r="D1893" s="390"/>
      <c r="E1893" s="390"/>
      <c r="F1893" s="390"/>
      <c r="G1893" s="390"/>
      <c r="H1893" s="390"/>
      <c r="I1893" s="390"/>
      <c r="AP1893" s="207"/>
      <c r="AQ1893" s="207"/>
      <c r="BK1893" s="207"/>
      <c r="BY1893" s="207"/>
      <c r="BZ1893" s="207"/>
      <c r="CA1893" s="207"/>
      <c r="CB1893" s="207"/>
      <c r="CC1893" s="207"/>
      <c r="CD1893" s="207"/>
      <c r="CE1893" s="207"/>
      <c r="CF1893" s="207"/>
    </row>
    <row r="1894" spans="1:84" s="406" customFormat="1" x14ac:dyDescent="0.3">
      <c r="A1894" s="407"/>
      <c r="B1894" s="412"/>
      <c r="C1894" s="126"/>
      <c r="D1894" s="390"/>
      <c r="E1894" s="390"/>
      <c r="F1894" s="390"/>
      <c r="G1894" s="390"/>
      <c r="H1894" s="390"/>
      <c r="I1894" s="390"/>
      <c r="AP1894" s="207"/>
      <c r="AQ1894" s="207"/>
      <c r="BK1894" s="207"/>
      <c r="BY1894" s="207"/>
      <c r="BZ1894" s="207"/>
      <c r="CA1894" s="207"/>
      <c r="CB1894" s="207"/>
      <c r="CC1894" s="207"/>
      <c r="CD1894" s="207"/>
      <c r="CE1894" s="207"/>
      <c r="CF1894" s="207"/>
    </row>
    <row r="1895" spans="1:84" s="406" customFormat="1" x14ac:dyDescent="0.3">
      <c r="A1895" s="407"/>
      <c r="B1895" s="412"/>
      <c r="C1895" s="126"/>
      <c r="D1895" s="390"/>
      <c r="E1895" s="390"/>
      <c r="F1895" s="390"/>
      <c r="G1895" s="390"/>
      <c r="H1895" s="390"/>
      <c r="I1895" s="390"/>
      <c r="AP1895" s="207"/>
      <c r="AQ1895" s="207"/>
      <c r="BK1895" s="207"/>
      <c r="BY1895" s="207"/>
      <c r="BZ1895" s="207"/>
      <c r="CA1895" s="207"/>
      <c r="CB1895" s="207"/>
      <c r="CC1895" s="207"/>
      <c r="CD1895" s="207"/>
      <c r="CE1895" s="207"/>
      <c r="CF1895" s="207"/>
    </row>
    <row r="1896" spans="1:84" s="406" customFormat="1" x14ac:dyDescent="0.3">
      <c r="A1896" s="407"/>
      <c r="B1896" s="412"/>
      <c r="C1896" s="126"/>
      <c r="D1896" s="390"/>
      <c r="E1896" s="390"/>
      <c r="F1896" s="390"/>
      <c r="G1896" s="390"/>
      <c r="H1896" s="390"/>
      <c r="I1896" s="390"/>
      <c r="AP1896" s="207"/>
      <c r="AQ1896" s="207"/>
      <c r="BK1896" s="207"/>
      <c r="BY1896" s="207"/>
      <c r="BZ1896" s="207"/>
      <c r="CA1896" s="207"/>
      <c r="CB1896" s="207"/>
      <c r="CC1896" s="207"/>
      <c r="CD1896" s="207"/>
      <c r="CE1896" s="207"/>
      <c r="CF1896" s="207"/>
    </row>
    <row r="1897" spans="1:84" s="406" customFormat="1" x14ac:dyDescent="0.3">
      <c r="A1897" s="407"/>
      <c r="B1897" s="412"/>
      <c r="C1897" s="126"/>
      <c r="D1897" s="390"/>
      <c r="E1897" s="390"/>
      <c r="F1897" s="390"/>
      <c r="G1897" s="390"/>
      <c r="H1897" s="390"/>
      <c r="I1897" s="390"/>
      <c r="AP1897" s="207"/>
      <c r="AQ1897" s="207"/>
      <c r="BK1897" s="207"/>
      <c r="BY1897" s="207"/>
      <c r="BZ1897" s="207"/>
      <c r="CA1897" s="207"/>
      <c r="CB1897" s="207"/>
      <c r="CC1897" s="207"/>
      <c r="CD1897" s="207"/>
      <c r="CE1897" s="207"/>
      <c r="CF1897" s="207"/>
    </row>
    <row r="1898" spans="1:84" s="406" customFormat="1" x14ac:dyDescent="0.3">
      <c r="A1898" s="407"/>
      <c r="B1898" s="412"/>
      <c r="C1898" s="126"/>
      <c r="D1898" s="390"/>
      <c r="E1898" s="390"/>
      <c r="F1898" s="390"/>
      <c r="G1898" s="390"/>
      <c r="H1898" s="390"/>
      <c r="I1898" s="390"/>
      <c r="AP1898" s="207"/>
      <c r="AQ1898" s="207"/>
      <c r="BK1898" s="207"/>
      <c r="BY1898" s="207"/>
      <c r="BZ1898" s="207"/>
      <c r="CA1898" s="207"/>
      <c r="CB1898" s="207"/>
      <c r="CC1898" s="207"/>
      <c r="CD1898" s="207"/>
      <c r="CE1898" s="207"/>
      <c r="CF1898" s="207"/>
    </row>
    <row r="1899" spans="1:84" s="406" customFormat="1" x14ac:dyDescent="0.3">
      <c r="A1899" s="407"/>
      <c r="B1899" s="412"/>
      <c r="C1899" s="126"/>
      <c r="D1899" s="390"/>
      <c r="E1899" s="390"/>
      <c r="F1899" s="390"/>
      <c r="G1899" s="390"/>
      <c r="H1899" s="390"/>
      <c r="I1899" s="390"/>
      <c r="AP1899" s="207"/>
      <c r="AQ1899" s="207"/>
      <c r="BK1899" s="207"/>
      <c r="BY1899" s="207"/>
      <c r="BZ1899" s="207"/>
      <c r="CA1899" s="207"/>
      <c r="CB1899" s="207"/>
      <c r="CC1899" s="207"/>
      <c r="CD1899" s="207"/>
      <c r="CE1899" s="207"/>
      <c r="CF1899" s="207"/>
    </row>
    <row r="1900" spans="1:84" s="406" customFormat="1" x14ac:dyDescent="0.3">
      <c r="A1900" s="407"/>
      <c r="B1900" s="412"/>
      <c r="C1900" s="126"/>
      <c r="D1900" s="390"/>
      <c r="E1900" s="390"/>
      <c r="F1900" s="390"/>
      <c r="G1900" s="390"/>
      <c r="H1900" s="390"/>
      <c r="I1900" s="390"/>
      <c r="AP1900" s="207"/>
      <c r="AQ1900" s="207"/>
      <c r="BK1900" s="207"/>
      <c r="BY1900" s="207"/>
      <c r="BZ1900" s="207"/>
      <c r="CA1900" s="207"/>
      <c r="CB1900" s="207"/>
      <c r="CC1900" s="207"/>
      <c r="CD1900" s="207"/>
      <c r="CE1900" s="207"/>
      <c r="CF1900" s="207"/>
    </row>
    <row r="1901" spans="1:84" s="406" customFormat="1" x14ac:dyDescent="0.3">
      <c r="A1901" s="407"/>
      <c r="B1901" s="412"/>
      <c r="C1901" s="126"/>
      <c r="D1901" s="390"/>
      <c r="E1901" s="390"/>
      <c r="F1901" s="390"/>
      <c r="G1901" s="390"/>
      <c r="H1901" s="390"/>
      <c r="I1901" s="390"/>
      <c r="AP1901" s="207"/>
      <c r="AQ1901" s="207"/>
      <c r="BK1901" s="207"/>
      <c r="BY1901" s="207"/>
      <c r="BZ1901" s="207"/>
      <c r="CA1901" s="207"/>
      <c r="CB1901" s="207"/>
      <c r="CC1901" s="207"/>
      <c r="CD1901" s="207"/>
      <c r="CE1901" s="207"/>
      <c r="CF1901" s="207"/>
    </row>
    <row r="1902" spans="1:84" s="406" customFormat="1" x14ac:dyDescent="0.3">
      <c r="A1902" s="407"/>
      <c r="B1902" s="412"/>
      <c r="C1902" s="126"/>
      <c r="D1902" s="390"/>
      <c r="E1902" s="390"/>
      <c r="F1902" s="390"/>
      <c r="G1902" s="390"/>
      <c r="H1902" s="390"/>
      <c r="I1902" s="390"/>
      <c r="AP1902" s="207"/>
      <c r="AQ1902" s="207"/>
      <c r="BK1902" s="207"/>
      <c r="BY1902" s="207"/>
      <c r="BZ1902" s="207"/>
      <c r="CA1902" s="207"/>
      <c r="CB1902" s="207"/>
      <c r="CC1902" s="207"/>
      <c r="CD1902" s="207"/>
      <c r="CE1902" s="207"/>
      <c r="CF1902" s="207"/>
    </row>
    <row r="1903" spans="1:84" s="406" customFormat="1" x14ac:dyDescent="0.3">
      <c r="A1903" s="407"/>
      <c r="B1903" s="412"/>
      <c r="C1903" s="126"/>
      <c r="D1903" s="390"/>
      <c r="E1903" s="390"/>
      <c r="F1903" s="390"/>
      <c r="G1903" s="390"/>
      <c r="H1903" s="390"/>
      <c r="I1903" s="390"/>
      <c r="AP1903" s="207"/>
      <c r="AQ1903" s="207"/>
      <c r="BK1903" s="207"/>
      <c r="BY1903" s="207"/>
      <c r="BZ1903" s="207"/>
      <c r="CA1903" s="207"/>
      <c r="CB1903" s="207"/>
      <c r="CC1903" s="207"/>
      <c r="CD1903" s="207"/>
      <c r="CE1903" s="207"/>
      <c r="CF1903" s="207"/>
    </row>
    <row r="1904" spans="1:84" s="406" customFormat="1" x14ac:dyDescent="0.3">
      <c r="A1904" s="407"/>
      <c r="B1904" s="412"/>
      <c r="C1904" s="126"/>
      <c r="D1904" s="390"/>
      <c r="E1904" s="390"/>
      <c r="F1904" s="390"/>
      <c r="G1904" s="390"/>
      <c r="H1904" s="390"/>
      <c r="I1904" s="390"/>
      <c r="AP1904" s="207"/>
      <c r="AQ1904" s="207"/>
      <c r="BK1904" s="207"/>
      <c r="BY1904" s="207"/>
      <c r="BZ1904" s="207"/>
      <c r="CA1904" s="207"/>
      <c r="CB1904" s="207"/>
      <c r="CC1904" s="207"/>
      <c r="CD1904" s="207"/>
      <c r="CE1904" s="207"/>
      <c r="CF1904" s="207"/>
    </row>
    <row r="1905" spans="1:84" s="406" customFormat="1" x14ac:dyDescent="0.3">
      <c r="A1905" s="407"/>
      <c r="B1905" s="412"/>
      <c r="C1905" s="126"/>
      <c r="D1905" s="390"/>
      <c r="E1905" s="390"/>
      <c r="F1905" s="390"/>
      <c r="G1905" s="390"/>
      <c r="H1905" s="390"/>
      <c r="I1905" s="390"/>
      <c r="AP1905" s="207"/>
      <c r="AQ1905" s="207"/>
      <c r="BK1905" s="207"/>
      <c r="BY1905" s="207"/>
      <c r="BZ1905" s="207"/>
      <c r="CA1905" s="207"/>
      <c r="CB1905" s="207"/>
      <c r="CC1905" s="207"/>
      <c r="CD1905" s="207"/>
      <c r="CE1905" s="207"/>
      <c r="CF1905" s="207"/>
    </row>
    <row r="1906" spans="1:84" s="406" customFormat="1" x14ac:dyDescent="0.3">
      <c r="A1906" s="407"/>
      <c r="B1906" s="412"/>
      <c r="C1906" s="126"/>
      <c r="D1906" s="390"/>
      <c r="E1906" s="390"/>
      <c r="F1906" s="390"/>
      <c r="G1906" s="390"/>
      <c r="H1906" s="390"/>
      <c r="I1906" s="390"/>
      <c r="AP1906" s="207"/>
      <c r="AQ1906" s="207"/>
      <c r="BK1906" s="207"/>
      <c r="BY1906" s="207"/>
      <c r="BZ1906" s="207"/>
      <c r="CA1906" s="207"/>
      <c r="CB1906" s="207"/>
      <c r="CC1906" s="207"/>
      <c r="CD1906" s="207"/>
      <c r="CE1906" s="207"/>
      <c r="CF1906" s="207"/>
    </row>
    <row r="1907" spans="1:84" s="406" customFormat="1" x14ac:dyDescent="0.3">
      <c r="A1907" s="407"/>
      <c r="B1907" s="412"/>
      <c r="C1907" s="126"/>
      <c r="D1907" s="390"/>
      <c r="E1907" s="390"/>
      <c r="F1907" s="390"/>
      <c r="G1907" s="390"/>
      <c r="H1907" s="390"/>
      <c r="I1907" s="390"/>
      <c r="AP1907" s="207"/>
      <c r="AQ1907" s="207"/>
      <c r="BK1907" s="207"/>
      <c r="BY1907" s="207"/>
      <c r="BZ1907" s="207"/>
      <c r="CA1907" s="207"/>
      <c r="CB1907" s="207"/>
      <c r="CC1907" s="207"/>
      <c r="CD1907" s="207"/>
      <c r="CE1907" s="207"/>
      <c r="CF1907" s="207"/>
    </row>
    <row r="1908" spans="1:84" s="406" customFormat="1" x14ac:dyDescent="0.3">
      <c r="A1908" s="407"/>
      <c r="B1908" s="412"/>
      <c r="C1908" s="126"/>
      <c r="D1908" s="390"/>
      <c r="E1908" s="390"/>
      <c r="F1908" s="390"/>
      <c r="G1908" s="390"/>
      <c r="H1908" s="390"/>
      <c r="I1908" s="390"/>
      <c r="AP1908" s="207"/>
      <c r="AQ1908" s="207"/>
      <c r="BK1908" s="207"/>
      <c r="BY1908" s="207"/>
      <c r="BZ1908" s="207"/>
      <c r="CA1908" s="207"/>
      <c r="CB1908" s="207"/>
      <c r="CC1908" s="207"/>
      <c r="CD1908" s="207"/>
      <c r="CE1908" s="207"/>
      <c r="CF1908" s="207"/>
    </row>
    <row r="1909" spans="1:84" s="406" customFormat="1" x14ac:dyDescent="0.3">
      <c r="A1909" s="407"/>
      <c r="B1909" s="412"/>
      <c r="C1909" s="126"/>
      <c r="D1909" s="390"/>
      <c r="E1909" s="390"/>
      <c r="F1909" s="390"/>
      <c r="G1909" s="390"/>
      <c r="H1909" s="390"/>
      <c r="I1909" s="390"/>
      <c r="AP1909" s="207"/>
      <c r="AQ1909" s="207"/>
      <c r="BK1909" s="207"/>
      <c r="BY1909" s="207"/>
      <c r="BZ1909" s="207"/>
      <c r="CA1909" s="207"/>
      <c r="CB1909" s="207"/>
      <c r="CC1909" s="207"/>
      <c r="CD1909" s="207"/>
      <c r="CE1909" s="207"/>
      <c r="CF1909" s="207"/>
    </row>
    <row r="1910" spans="1:84" s="406" customFormat="1" x14ac:dyDescent="0.3">
      <c r="A1910" s="407"/>
      <c r="B1910" s="412"/>
      <c r="C1910" s="126"/>
      <c r="D1910" s="390"/>
      <c r="E1910" s="390"/>
      <c r="F1910" s="390"/>
      <c r="G1910" s="390"/>
      <c r="H1910" s="390"/>
      <c r="I1910" s="390"/>
      <c r="AP1910" s="207"/>
      <c r="AQ1910" s="207"/>
      <c r="BK1910" s="207"/>
      <c r="BY1910" s="207"/>
      <c r="BZ1910" s="207"/>
      <c r="CA1910" s="207"/>
      <c r="CB1910" s="207"/>
      <c r="CC1910" s="207"/>
      <c r="CD1910" s="207"/>
      <c r="CE1910" s="207"/>
      <c r="CF1910" s="207"/>
    </row>
    <row r="1911" spans="1:84" s="406" customFormat="1" x14ac:dyDescent="0.3">
      <c r="A1911" s="407"/>
      <c r="B1911" s="412"/>
      <c r="C1911" s="126"/>
      <c r="D1911" s="390"/>
      <c r="E1911" s="390"/>
      <c r="F1911" s="390"/>
      <c r="G1911" s="390"/>
      <c r="H1911" s="390"/>
      <c r="I1911" s="390"/>
      <c r="AP1911" s="207"/>
      <c r="AQ1911" s="207"/>
      <c r="BK1911" s="207"/>
      <c r="BY1911" s="207"/>
      <c r="BZ1911" s="207"/>
      <c r="CA1911" s="207"/>
      <c r="CB1911" s="207"/>
      <c r="CC1911" s="207"/>
      <c r="CD1911" s="207"/>
      <c r="CE1911" s="207"/>
      <c r="CF1911" s="207"/>
    </row>
    <row r="1912" spans="1:84" s="406" customFormat="1" x14ac:dyDescent="0.3">
      <c r="A1912" s="407"/>
      <c r="B1912" s="412"/>
      <c r="C1912" s="126"/>
      <c r="D1912" s="390"/>
      <c r="E1912" s="390"/>
      <c r="F1912" s="390"/>
      <c r="G1912" s="390"/>
      <c r="H1912" s="390"/>
      <c r="I1912" s="390"/>
      <c r="AP1912" s="207"/>
      <c r="AQ1912" s="207"/>
      <c r="BK1912" s="207"/>
      <c r="BY1912" s="207"/>
      <c r="BZ1912" s="207"/>
      <c r="CA1912" s="207"/>
      <c r="CB1912" s="207"/>
      <c r="CC1912" s="207"/>
      <c r="CD1912" s="207"/>
      <c r="CE1912" s="207"/>
      <c r="CF1912" s="207"/>
    </row>
    <row r="1913" spans="1:84" s="406" customFormat="1" x14ac:dyDescent="0.3">
      <c r="A1913" s="407"/>
      <c r="B1913" s="412"/>
      <c r="C1913" s="126"/>
      <c r="D1913" s="390"/>
      <c r="E1913" s="390"/>
      <c r="F1913" s="390"/>
      <c r="G1913" s="390"/>
      <c r="H1913" s="390"/>
      <c r="I1913" s="390"/>
      <c r="AP1913" s="207"/>
      <c r="AQ1913" s="207"/>
      <c r="BK1913" s="207"/>
      <c r="BY1913" s="207"/>
      <c r="BZ1913" s="207"/>
      <c r="CA1913" s="207"/>
      <c r="CB1913" s="207"/>
      <c r="CC1913" s="207"/>
      <c r="CD1913" s="207"/>
      <c r="CE1913" s="207"/>
      <c r="CF1913" s="207"/>
    </row>
    <row r="1914" spans="1:84" s="406" customFormat="1" x14ac:dyDescent="0.3">
      <c r="A1914" s="407"/>
      <c r="B1914" s="412"/>
      <c r="C1914" s="126"/>
      <c r="D1914" s="390"/>
      <c r="E1914" s="390"/>
      <c r="F1914" s="390"/>
      <c r="G1914" s="390"/>
      <c r="H1914" s="390"/>
      <c r="I1914" s="390"/>
      <c r="AP1914" s="207"/>
      <c r="AQ1914" s="207"/>
      <c r="BK1914" s="207"/>
      <c r="BY1914" s="207"/>
      <c r="BZ1914" s="207"/>
      <c r="CA1914" s="207"/>
      <c r="CB1914" s="207"/>
      <c r="CC1914" s="207"/>
      <c r="CD1914" s="207"/>
      <c r="CE1914" s="207"/>
      <c r="CF1914" s="207"/>
    </row>
    <row r="1915" spans="1:84" s="406" customFormat="1" x14ac:dyDescent="0.3">
      <c r="A1915" s="407"/>
      <c r="B1915" s="412"/>
      <c r="C1915" s="126"/>
      <c r="D1915" s="390"/>
      <c r="E1915" s="390"/>
      <c r="F1915" s="390"/>
      <c r="G1915" s="390"/>
      <c r="H1915" s="390"/>
      <c r="I1915" s="390"/>
      <c r="AP1915" s="207"/>
      <c r="AQ1915" s="207"/>
      <c r="BK1915" s="207"/>
      <c r="BY1915" s="207"/>
      <c r="BZ1915" s="207"/>
      <c r="CA1915" s="207"/>
      <c r="CB1915" s="207"/>
      <c r="CC1915" s="207"/>
      <c r="CD1915" s="207"/>
      <c r="CE1915" s="207"/>
      <c r="CF1915" s="207"/>
    </row>
    <row r="1916" spans="1:84" s="406" customFormat="1" x14ac:dyDescent="0.3">
      <c r="A1916" s="407"/>
      <c r="B1916" s="412"/>
      <c r="C1916" s="126"/>
      <c r="D1916" s="390"/>
      <c r="E1916" s="390"/>
      <c r="F1916" s="390"/>
      <c r="G1916" s="390"/>
      <c r="H1916" s="390"/>
      <c r="I1916" s="390"/>
      <c r="AP1916" s="207"/>
      <c r="AQ1916" s="207"/>
      <c r="BK1916" s="207"/>
      <c r="BY1916" s="207"/>
      <c r="BZ1916" s="207"/>
      <c r="CA1916" s="207"/>
      <c r="CB1916" s="207"/>
      <c r="CC1916" s="207"/>
      <c r="CD1916" s="207"/>
      <c r="CE1916" s="207"/>
      <c r="CF1916" s="207"/>
    </row>
    <row r="1917" spans="1:84" s="406" customFormat="1" x14ac:dyDescent="0.3">
      <c r="A1917" s="407"/>
      <c r="B1917" s="412"/>
      <c r="C1917" s="126"/>
      <c r="D1917" s="390"/>
      <c r="E1917" s="390"/>
      <c r="F1917" s="390"/>
      <c r="G1917" s="390"/>
      <c r="H1917" s="390"/>
      <c r="I1917" s="390"/>
      <c r="AP1917" s="207"/>
      <c r="AQ1917" s="207"/>
      <c r="BK1917" s="207"/>
      <c r="BY1917" s="207"/>
      <c r="BZ1917" s="207"/>
      <c r="CA1917" s="207"/>
      <c r="CB1917" s="207"/>
      <c r="CC1917" s="207"/>
      <c r="CD1917" s="207"/>
      <c r="CE1917" s="207"/>
      <c r="CF1917" s="207"/>
    </row>
    <row r="1918" spans="1:84" s="406" customFormat="1" x14ac:dyDescent="0.3">
      <c r="A1918" s="407"/>
      <c r="B1918" s="412"/>
      <c r="C1918" s="126"/>
      <c r="D1918" s="390"/>
      <c r="E1918" s="390"/>
      <c r="F1918" s="390"/>
      <c r="G1918" s="390"/>
      <c r="H1918" s="390"/>
      <c r="I1918" s="390"/>
      <c r="AP1918" s="207"/>
      <c r="AQ1918" s="207"/>
      <c r="BK1918" s="207"/>
      <c r="BY1918" s="207"/>
      <c r="BZ1918" s="207"/>
      <c r="CA1918" s="207"/>
      <c r="CB1918" s="207"/>
      <c r="CC1918" s="207"/>
      <c r="CD1918" s="207"/>
      <c r="CE1918" s="207"/>
      <c r="CF1918" s="207"/>
    </row>
    <row r="1919" spans="1:84" s="406" customFormat="1" x14ac:dyDescent="0.3">
      <c r="A1919" s="407"/>
      <c r="B1919" s="412"/>
      <c r="C1919" s="126"/>
      <c r="D1919" s="390"/>
      <c r="E1919" s="390"/>
      <c r="F1919" s="390"/>
      <c r="G1919" s="390"/>
      <c r="H1919" s="390"/>
      <c r="I1919" s="390"/>
      <c r="AP1919" s="207"/>
      <c r="AQ1919" s="207"/>
      <c r="BK1919" s="207"/>
      <c r="BY1919" s="207"/>
      <c r="BZ1919" s="207"/>
      <c r="CA1919" s="207"/>
      <c r="CB1919" s="207"/>
      <c r="CC1919" s="207"/>
      <c r="CD1919" s="207"/>
      <c r="CE1919" s="207"/>
      <c r="CF1919" s="207"/>
    </row>
    <row r="1920" spans="1:84" s="406" customFormat="1" x14ac:dyDescent="0.3">
      <c r="A1920" s="407"/>
      <c r="B1920" s="412"/>
      <c r="C1920" s="126"/>
      <c r="D1920" s="390"/>
      <c r="E1920" s="390"/>
      <c r="F1920" s="390"/>
      <c r="G1920" s="390"/>
      <c r="H1920" s="390"/>
      <c r="I1920" s="390"/>
      <c r="AP1920" s="207"/>
      <c r="AQ1920" s="207"/>
      <c r="BK1920" s="207"/>
      <c r="BY1920" s="207"/>
      <c r="BZ1920" s="207"/>
      <c r="CA1920" s="207"/>
      <c r="CB1920" s="207"/>
      <c r="CC1920" s="207"/>
      <c r="CD1920" s="207"/>
      <c r="CE1920" s="207"/>
      <c r="CF1920" s="207"/>
    </row>
    <row r="1921" spans="1:84" s="406" customFormat="1" x14ac:dyDescent="0.3">
      <c r="A1921" s="407"/>
      <c r="B1921" s="412"/>
      <c r="C1921" s="126"/>
      <c r="D1921" s="390"/>
      <c r="E1921" s="390"/>
      <c r="F1921" s="390"/>
      <c r="G1921" s="390"/>
      <c r="H1921" s="390"/>
      <c r="I1921" s="390"/>
      <c r="AP1921" s="207"/>
      <c r="AQ1921" s="207"/>
      <c r="BK1921" s="207"/>
      <c r="BY1921" s="207"/>
      <c r="BZ1921" s="207"/>
      <c r="CA1921" s="207"/>
      <c r="CB1921" s="207"/>
      <c r="CC1921" s="207"/>
      <c r="CD1921" s="207"/>
      <c r="CE1921" s="207"/>
      <c r="CF1921" s="207"/>
    </row>
    <row r="1922" spans="1:84" s="406" customFormat="1" x14ac:dyDescent="0.3">
      <c r="A1922" s="407"/>
      <c r="B1922" s="412"/>
      <c r="C1922" s="126"/>
      <c r="D1922" s="390"/>
      <c r="E1922" s="390"/>
      <c r="F1922" s="390"/>
      <c r="G1922" s="390"/>
      <c r="H1922" s="390"/>
      <c r="I1922" s="390"/>
      <c r="AP1922" s="207"/>
      <c r="AQ1922" s="207"/>
      <c r="BK1922" s="207"/>
      <c r="BY1922" s="207"/>
      <c r="BZ1922" s="207"/>
      <c r="CA1922" s="207"/>
      <c r="CB1922" s="207"/>
      <c r="CC1922" s="207"/>
      <c r="CD1922" s="207"/>
      <c r="CE1922" s="207"/>
      <c r="CF1922" s="207"/>
    </row>
    <row r="1923" spans="1:84" s="406" customFormat="1" x14ac:dyDescent="0.3">
      <c r="A1923" s="407"/>
      <c r="B1923" s="412"/>
      <c r="C1923" s="126"/>
      <c r="D1923" s="390"/>
      <c r="E1923" s="390"/>
      <c r="F1923" s="390"/>
      <c r="G1923" s="390"/>
      <c r="H1923" s="390"/>
      <c r="I1923" s="390"/>
      <c r="AP1923" s="207"/>
      <c r="AQ1923" s="207"/>
      <c r="BK1923" s="207"/>
      <c r="BY1923" s="207"/>
      <c r="BZ1923" s="207"/>
      <c r="CA1923" s="207"/>
      <c r="CB1923" s="207"/>
      <c r="CC1923" s="207"/>
      <c r="CD1923" s="207"/>
      <c r="CE1923" s="207"/>
      <c r="CF1923" s="207"/>
    </row>
    <row r="1924" spans="1:84" s="406" customFormat="1" x14ac:dyDescent="0.3">
      <c r="A1924" s="407"/>
      <c r="B1924" s="412"/>
      <c r="C1924" s="126"/>
      <c r="D1924" s="390"/>
      <c r="E1924" s="390"/>
      <c r="F1924" s="390"/>
      <c r="G1924" s="390"/>
      <c r="H1924" s="390"/>
      <c r="I1924" s="390"/>
      <c r="AP1924" s="207"/>
      <c r="AQ1924" s="207"/>
      <c r="BK1924" s="207"/>
      <c r="BY1924" s="207"/>
      <c r="BZ1924" s="207"/>
      <c r="CA1924" s="207"/>
      <c r="CB1924" s="207"/>
      <c r="CC1924" s="207"/>
      <c r="CD1924" s="207"/>
      <c r="CE1924" s="207"/>
      <c r="CF1924" s="207"/>
    </row>
    <row r="1925" spans="1:84" s="406" customFormat="1" x14ac:dyDescent="0.3">
      <c r="A1925" s="407"/>
      <c r="B1925" s="412"/>
      <c r="C1925" s="126"/>
      <c r="D1925" s="390"/>
      <c r="E1925" s="390"/>
      <c r="F1925" s="390"/>
      <c r="G1925" s="390"/>
      <c r="H1925" s="390"/>
      <c r="I1925" s="390"/>
      <c r="AP1925" s="207"/>
      <c r="AQ1925" s="207"/>
      <c r="BK1925" s="207"/>
      <c r="BY1925" s="207"/>
      <c r="BZ1925" s="207"/>
      <c r="CA1925" s="207"/>
      <c r="CB1925" s="207"/>
      <c r="CC1925" s="207"/>
      <c r="CD1925" s="207"/>
      <c r="CE1925" s="207"/>
      <c r="CF1925" s="207"/>
    </row>
    <row r="1926" spans="1:84" s="406" customFormat="1" x14ac:dyDescent="0.3">
      <c r="A1926" s="407"/>
      <c r="B1926" s="412"/>
      <c r="C1926" s="126"/>
      <c r="D1926" s="390"/>
      <c r="E1926" s="390"/>
      <c r="F1926" s="390"/>
      <c r="G1926" s="390"/>
      <c r="H1926" s="390"/>
      <c r="I1926" s="390"/>
      <c r="AP1926" s="207"/>
      <c r="AQ1926" s="207"/>
      <c r="BK1926" s="207"/>
      <c r="BY1926" s="207"/>
      <c r="BZ1926" s="207"/>
      <c r="CA1926" s="207"/>
      <c r="CB1926" s="207"/>
      <c r="CC1926" s="207"/>
      <c r="CD1926" s="207"/>
      <c r="CE1926" s="207"/>
      <c r="CF1926" s="207"/>
    </row>
    <row r="1927" spans="1:84" s="406" customFormat="1" x14ac:dyDescent="0.3">
      <c r="A1927" s="407"/>
      <c r="B1927" s="412"/>
      <c r="C1927" s="126"/>
      <c r="D1927" s="390"/>
      <c r="E1927" s="390"/>
      <c r="F1927" s="390"/>
      <c r="G1927" s="390"/>
      <c r="H1927" s="390"/>
      <c r="I1927" s="390"/>
      <c r="AP1927" s="207"/>
      <c r="AQ1927" s="207"/>
      <c r="BK1927" s="207"/>
      <c r="BY1927" s="207"/>
      <c r="BZ1927" s="207"/>
      <c r="CA1927" s="207"/>
      <c r="CB1927" s="207"/>
      <c r="CC1927" s="207"/>
      <c r="CD1927" s="207"/>
      <c r="CE1927" s="207"/>
      <c r="CF1927" s="207"/>
    </row>
    <row r="1928" spans="1:84" s="406" customFormat="1" x14ac:dyDescent="0.3">
      <c r="A1928" s="407"/>
      <c r="B1928" s="412"/>
      <c r="C1928" s="126"/>
      <c r="D1928" s="390"/>
      <c r="E1928" s="390"/>
      <c r="F1928" s="390"/>
      <c r="G1928" s="390"/>
      <c r="H1928" s="390"/>
      <c r="I1928" s="390"/>
      <c r="AP1928" s="207"/>
      <c r="AQ1928" s="207"/>
      <c r="BK1928" s="207"/>
      <c r="BY1928" s="207"/>
      <c r="BZ1928" s="207"/>
      <c r="CA1928" s="207"/>
      <c r="CB1928" s="207"/>
      <c r="CC1928" s="207"/>
      <c r="CD1928" s="207"/>
      <c r="CE1928" s="207"/>
      <c r="CF1928" s="207"/>
    </row>
    <row r="1929" spans="1:84" s="406" customFormat="1" x14ac:dyDescent="0.3">
      <c r="A1929" s="407"/>
      <c r="B1929" s="412"/>
      <c r="C1929" s="126"/>
      <c r="D1929" s="390"/>
      <c r="E1929" s="390"/>
      <c r="F1929" s="390"/>
      <c r="G1929" s="390"/>
      <c r="H1929" s="390"/>
      <c r="I1929" s="390"/>
      <c r="AP1929" s="207"/>
      <c r="AQ1929" s="207"/>
      <c r="BK1929" s="207"/>
      <c r="BY1929" s="207"/>
      <c r="BZ1929" s="207"/>
      <c r="CA1929" s="207"/>
      <c r="CB1929" s="207"/>
      <c r="CC1929" s="207"/>
      <c r="CD1929" s="207"/>
      <c r="CE1929" s="207"/>
      <c r="CF1929" s="207"/>
    </row>
    <row r="1930" spans="1:84" s="406" customFormat="1" x14ac:dyDescent="0.3">
      <c r="A1930" s="407"/>
      <c r="B1930" s="412"/>
      <c r="C1930" s="126"/>
      <c r="D1930" s="390"/>
      <c r="E1930" s="390"/>
      <c r="F1930" s="390"/>
      <c r="G1930" s="390"/>
      <c r="H1930" s="390"/>
      <c r="I1930" s="390"/>
      <c r="AP1930" s="207"/>
      <c r="AQ1930" s="207"/>
      <c r="BK1930" s="207"/>
      <c r="BY1930" s="207"/>
      <c r="BZ1930" s="207"/>
      <c r="CA1930" s="207"/>
      <c r="CB1930" s="207"/>
      <c r="CC1930" s="207"/>
      <c r="CD1930" s="207"/>
      <c r="CE1930" s="207"/>
      <c r="CF1930" s="207"/>
    </row>
    <row r="1931" spans="1:84" s="406" customFormat="1" x14ac:dyDescent="0.3">
      <c r="A1931" s="407"/>
      <c r="B1931" s="412"/>
      <c r="C1931" s="126"/>
      <c r="D1931" s="390"/>
      <c r="E1931" s="390"/>
      <c r="F1931" s="390"/>
      <c r="G1931" s="390"/>
      <c r="H1931" s="390"/>
      <c r="I1931" s="390"/>
      <c r="AP1931" s="207"/>
      <c r="AQ1931" s="207"/>
      <c r="BK1931" s="207"/>
      <c r="BY1931" s="207"/>
      <c r="BZ1931" s="207"/>
      <c r="CA1931" s="207"/>
      <c r="CB1931" s="207"/>
      <c r="CC1931" s="207"/>
      <c r="CD1931" s="207"/>
      <c r="CE1931" s="207"/>
      <c r="CF1931" s="207"/>
    </row>
    <row r="1932" spans="1:84" s="406" customFormat="1" x14ac:dyDescent="0.3">
      <c r="A1932" s="407"/>
      <c r="B1932" s="412"/>
      <c r="C1932" s="126"/>
      <c r="D1932" s="390"/>
      <c r="E1932" s="390"/>
      <c r="F1932" s="390"/>
      <c r="G1932" s="390"/>
      <c r="H1932" s="390"/>
      <c r="I1932" s="390"/>
      <c r="AP1932" s="207"/>
      <c r="AQ1932" s="207"/>
      <c r="BK1932" s="207"/>
      <c r="BY1932" s="207"/>
      <c r="BZ1932" s="207"/>
      <c r="CA1932" s="207"/>
      <c r="CB1932" s="207"/>
      <c r="CC1932" s="207"/>
      <c r="CD1932" s="207"/>
      <c r="CE1932" s="207"/>
      <c r="CF1932" s="207"/>
    </row>
    <row r="1933" spans="1:84" s="406" customFormat="1" x14ac:dyDescent="0.3">
      <c r="A1933" s="407"/>
      <c r="B1933" s="412"/>
      <c r="C1933" s="126"/>
      <c r="D1933" s="390"/>
      <c r="E1933" s="390"/>
      <c r="F1933" s="390"/>
      <c r="G1933" s="390"/>
      <c r="H1933" s="390"/>
      <c r="I1933" s="390"/>
      <c r="AP1933" s="207"/>
      <c r="AQ1933" s="207"/>
      <c r="BK1933" s="207"/>
      <c r="BY1933" s="207"/>
      <c r="BZ1933" s="207"/>
      <c r="CA1933" s="207"/>
      <c r="CB1933" s="207"/>
      <c r="CC1933" s="207"/>
      <c r="CD1933" s="207"/>
      <c r="CE1933" s="207"/>
      <c r="CF1933" s="207"/>
    </row>
    <row r="1934" spans="1:84" s="406" customFormat="1" x14ac:dyDescent="0.3">
      <c r="A1934" s="407"/>
      <c r="B1934" s="412"/>
      <c r="C1934" s="126"/>
      <c r="D1934" s="390"/>
      <c r="E1934" s="390"/>
      <c r="F1934" s="390"/>
      <c r="G1934" s="390"/>
      <c r="H1934" s="390"/>
      <c r="I1934" s="390"/>
      <c r="AP1934" s="207"/>
      <c r="AQ1934" s="207"/>
      <c r="BK1934" s="207"/>
      <c r="BY1934" s="207"/>
      <c r="BZ1934" s="207"/>
      <c r="CA1934" s="207"/>
      <c r="CB1934" s="207"/>
      <c r="CC1934" s="207"/>
      <c r="CD1934" s="207"/>
      <c r="CE1934" s="207"/>
      <c r="CF1934" s="207"/>
    </row>
    <row r="1935" spans="1:84" s="406" customFormat="1" x14ac:dyDescent="0.3">
      <c r="A1935" s="407"/>
      <c r="B1935" s="412"/>
      <c r="C1935" s="126"/>
      <c r="D1935" s="390"/>
      <c r="E1935" s="390"/>
      <c r="F1935" s="390"/>
      <c r="G1935" s="390"/>
      <c r="H1935" s="390"/>
      <c r="I1935" s="390"/>
      <c r="AP1935" s="207"/>
      <c r="AQ1935" s="207"/>
      <c r="BK1935" s="207"/>
      <c r="BY1935" s="207"/>
      <c r="BZ1935" s="207"/>
      <c r="CA1935" s="207"/>
      <c r="CB1935" s="207"/>
      <c r="CC1935" s="207"/>
      <c r="CD1935" s="207"/>
      <c r="CE1935" s="207"/>
      <c r="CF1935" s="207"/>
    </row>
    <row r="1936" spans="1:84" s="406" customFormat="1" x14ac:dyDescent="0.3">
      <c r="A1936" s="407"/>
      <c r="B1936" s="412"/>
      <c r="C1936" s="126"/>
      <c r="D1936" s="390"/>
      <c r="E1936" s="390"/>
      <c r="F1936" s="390"/>
      <c r="G1936" s="390"/>
      <c r="H1936" s="390"/>
      <c r="I1936" s="390"/>
      <c r="AP1936" s="207"/>
      <c r="AQ1936" s="207"/>
      <c r="BK1936" s="207"/>
      <c r="BY1936" s="207"/>
      <c r="BZ1936" s="207"/>
      <c r="CA1936" s="207"/>
      <c r="CB1936" s="207"/>
      <c r="CC1936" s="207"/>
      <c r="CD1936" s="207"/>
      <c r="CE1936" s="207"/>
      <c r="CF1936" s="207"/>
    </row>
    <row r="1937" spans="1:84" s="406" customFormat="1" x14ac:dyDescent="0.3">
      <c r="A1937" s="407"/>
      <c r="B1937" s="412"/>
      <c r="C1937" s="126"/>
      <c r="D1937" s="390"/>
      <c r="E1937" s="390"/>
      <c r="F1937" s="390"/>
      <c r="G1937" s="390"/>
      <c r="H1937" s="390"/>
      <c r="I1937" s="390"/>
      <c r="AP1937" s="207"/>
      <c r="AQ1937" s="207"/>
      <c r="BK1937" s="207"/>
      <c r="BY1937" s="207"/>
      <c r="BZ1937" s="207"/>
      <c r="CA1937" s="207"/>
      <c r="CB1937" s="207"/>
      <c r="CC1937" s="207"/>
      <c r="CD1937" s="207"/>
      <c r="CE1937" s="207"/>
      <c r="CF1937" s="207"/>
    </row>
    <row r="1938" spans="1:84" s="406" customFormat="1" x14ac:dyDescent="0.3">
      <c r="A1938" s="407"/>
      <c r="B1938" s="412"/>
      <c r="C1938" s="126"/>
      <c r="D1938" s="390"/>
      <c r="E1938" s="390"/>
      <c r="F1938" s="390"/>
      <c r="G1938" s="390"/>
      <c r="H1938" s="390"/>
      <c r="I1938" s="390"/>
      <c r="AP1938" s="207"/>
      <c r="AQ1938" s="207"/>
      <c r="BK1938" s="207"/>
      <c r="BY1938" s="207"/>
      <c r="BZ1938" s="207"/>
      <c r="CA1938" s="207"/>
      <c r="CB1938" s="207"/>
      <c r="CC1938" s="207"/>
      <c r="CD1938" s="207"/>
      <c r="CE1938" s="207"/>
      <c r="CF1938" s="207"/>
    </row>
    <row r="1939" spans="1:84" s="406" customFormat="1" x14ac:dyDescent="0.3">
      <c r="A1939" s="407"/>
      <c r="B1939" s="412"/>
      <c r="C1939" s="126"/>
      <c r="D1939" s="390"/>
      <c r="E1939" s="390"/>
      <c r="F1939" s="390"/>
      <c r="G1939" s="390"/>
      <c r="H1939" s="390"/>
      <c r="I1939" s="390"/>
      <c r="AP1939" s="207"/>
      <c r="AQ1939" s="207"/>
      <c r="BK1939" s="207"/>
      <c r="BY1939" s="207"/>
      <c r="BZ1939" s="207"/>
      <c r="CA1939" s="207"/>
      <c r="CB1939" s="207"/>
      <c r="CC1939" s="207"/>
      <c r="CD1939" s="207"/>
      <c r="CE1939" s="207"/>
      <c r="CF1939" s="207"/>
    </row>
    <row r="1940" spans="1:84" s="406" customFormat="1" x14ac:dyDescent="0.3">
      <c r="A1940" s="407"/>
      <c r="B1940" s="412"/>
      <c r="C1940" s="126"/>
      <c r="D1940" s="390"/>
      <c r="E1940" s="390"/>
      <c r="F1940" s="390"/>
      <c r="G1940" s="390"/>
      <c r="H1940" s="390"/>
      <c r="I1940" s="390"/>
      <c r="AP1940" s="207"/>
      <c r="AQ1940" s="207"/>
      <c r="BK1940" s="207"/>
      <c r="BY1940" s="207"/>
      <c r="BZ1940" s="207"/>
      <c r="CA1940" s="207"/>
      <c r="CB1940" s="207"/>
      <c r="CC1940" s="207"/>
      <c r="CD1940" s="207"/>
      <c r="CE1940" s="207"/>
      <c r="CF1940" s="207"/>
    </row>
    <row r="1941" spans="1:84" s="406" customFormat="1" x14ac:dyDescent="0.3">
      <c r="A1941" s="407"/>
      <c r="B1941" s="412"/>
      <c r="C1941" s="126"/>
      <c r="D1941" s="390"/>
      <c r="E1941" s="390"/>
      <c r="F1941" s="390"/>
      <c r="G1941" s="390"/>
      <c r="H1941" s="390"/>
      <c r="I1941" s="390"/>
      <c r="AP1941" s="207"/>
      <c r="AQ1941" s="207"/>
      <c r="BK1941" s="207"/>
      <c r="BY1941" s="207"/>
      <c r="BZ1941" s="207"/>
      <c r="CA1941" s="207"/>
      <c r="CB1941" s="207"/>
      <c r="CC1941" s="207"/>
      <c r="CD1941" s="207"/>
      <c r="CE1941" s="207"/>
      <c r="CF1941" s="207"/>
    </row>
    <row r="1942" spans="1:84" s="406" customFormat="1" x14ac:dyDescent="0.3">
      <c r="A1942" s="407"/>
      <c r="B1942" s="412"/>
      <c r="C1942" s="126"/>
      <c r="D1942" s="390"/>
      <c r="E1942" s="390"/>
      <c r="F1942" s="390"/>
      <c r="G1942" s="390"/>
      <c r="H1942" s="390"/>
      <c r="I1942" s="390"/>
      <c r="AP1942" s="207"/>
      <c r="AQ1942" s="207"/>
      <c r="BK1942" s="207"/>
      <c r="BY1942" s="207"/>
      <c r="BZ1942" s="207"/>
      <c r="CA1942" s="207"/>
      <c r="CB1942" s="207"/>
      <c r="CC1942" s="207"/>
      <c r="CD1942" s="207"/>
      <c r="CE1942" s="207"/>
      <c r="CF1942" s="207"/>
    </row>
    <row r="1943" spans="1:84" s="406" customFormat="1" x14ac:dyDescent="0.3">
      <c r="A1943" s="407"/>
      <c r="B1943" s="412"/>
      <c r="C1943" s="126"/>
      <c r="D1943" s="390"/>
      <c r="E1943" s="390"/>
      <c r="F1943" s="390"/>
      <c r="G1943" s="390"/>
      <c r="H1943" s="390"/>
      <c r="I1943" s="390"/>
      <c r="AP1943" s="207"/>
      <c r="AQ1943" s="207"/>
      <c r="BK1943" s="207"/>
      <c r="BY1943" s="207"/>
      <c r="BZ1943" s="207"/>
      <c r="CA1943" s="207"/>
      <c r="CB1943" s="207"/>
      <c r="CC1943" s="207"/>
      <c r="CD1943" s="207"/>
      <c r="CE1943" s="207"/>
      <c r="CF1943" s="207"/>
    </row>
    <row r="1944" spans="1:84" s="406" customFormat="1" x14ac:dyDescent="0.3">
      <c r="A1944" s="407"/>
      <c r="B1944" s="412"/>
      <c r="C1944" s="126"/>
      <c r="D1944" s="390"/>
      <c r="E1944" s="390"/>
      <c r="F1944" s="390"/>
      <c r="G1944" s="390"/>
      <c r="H1944" s="390"/>
      <c r="I1944" s="390"/>
      <c r="AP1944" s="207"/>
      <c r="AQ1944" s="207"/>
      <c r="BK1944" s="207"/>
      <c r="BY1944" s="207"/>
      <c r="BZ1944" s="207"/>
      <c r="CA1944" s="207"/>
      <c r="CB1944" s="207"/>
      <c r="CC1944" s="207"/>
      <c r="CD1944" s="207"/>
      <c r="CE1944" s="207"/>
      <c r="CF1944" s="207"/>
    </row>
    <row r="1945" spans="1:84" s="406" customFormat="1" x14ac:dyDescent="0.3">
      <c r="A1945" s="407"/>
      <c r="B1945" s="412"/>
      <c r="C1945" s="126"/>
      <c r="D1945" s="390"/>
      <c r="E1945" s="390"/>
      <c r="F1945" s="390"/>
      <c r="G1945" s="390"/>
      <c r="H1945" s="390"/>
      <c r="I1945" s="390"/>
      <c r="AP1945" s="207"/>
      <c r="AQ1945" s="207"/>
      <c r="BK1945" s="207"/>
      <c r="BY1945" s="207"/>
      <c r="BZ1945" s="207"/>
      <c r="CA1945" s="207"/>
      <c r="CB1945" s="207"/>
      <c r="CC1945" s="207"/>
      <c r="CD1945" s="207"/>
      <c r="CE1945" s="207"/>
      <c r="CF1945" s="207"/>
    </row>
    <row r="1946" spans="1:84" s="406" customFormat="1" x14ac:dyDescent="0.3">
      <c r="A1946" s="407"/>
      <c r="B1946" s="412"/>
      <c r="C1946" s="126"/>
      <c r="D1946" s="390"/>
      <c r="E1946" s="390"/>
      <c r="F1946" s="390"/>
      <c r="G1946" s="390"/>
      <c r="H1946" s="390"/>
      <c r="I1946" s="390"/>
      <c r="AP1946" s="207"/>
      <c r="AQ1946" s="207"/>
      <c r="BK1946" s="207"/>
      <c r="BY1946" s="207"/>
      <c r="BZ1946" s="207"/>
      <c r="CA1946" s="207"/>
      <c r="CB1946" s="207"/>
      <c r="CC1946" s="207"/>
      <c r="CD1946" s="207"/>
      <c r="CE1946" s="207"/>
      <c r="CF1946" s="207"/>
    </row>
    <row r="1947" spans="1:84" s="406" customFormat="1" x14ac:dyDescent="0.3">
      <c r="A1947" s="407"/>
      <c r="B1947" s="412"/>
      <c r="C1947" s="126"/>
      <c r="D1947" s="390"/>
      <c r="E1947" s="390"/>
      <c r="F1947" s="390"/>
      <c r="G1947" s="390"/>
      <c r="H1947" s="390"/>
      <c r="I1947" s="390"/>
      <c r="AP1947" s="207"/>
      <c r="AQ1947" s="207"/>
      <c r="BK1947" s="207"/>
      <c r="BY1947" s="207"/>
      <c r="BZ1947" s="207"/>
      <c r="CA1947" s="207"/>
      <c r="CB1947" s="207"/>
      <c r="CC1947" s="207"/>
      <c r="CD1947" s="207"/>
      <c r="CE1947" s="207"/>
      <c r="CF1947" s="207"/>
    </row>
    <row r="1948" spans="1:84" s="406" customFormat="1" x14ac:dyDescent="0.3">
      <c r="A1948" s="407"/>
      <c r="B1948" s="412"/>
      <c r="C1948" s="126"/>
      <c r="D1948" s="390"/>
      <c r="E1948" s="390"/>
      <c r="F1948" s="390"/>
      <c r="G1948" s="390"/>
      <c r="H1948" s="390"/>
      <c r="I1948" s="390"/>
      <c r="AP1948" s="207"/>
      <c r="AQ1948" s="207"/>
      <c r="BK1948" s="207"/>
      <c r="BY1948" s="207"/>
      <c r="BZ1948" s="207"/>
      <c r="CA1948" s="207"/>
      <c r="CB1948" s="207"/>
      <c r="CC1948" s="207"/>
      <c r="CD1948" s="207"/>
      <c r="CE1948" s="207"/>
      <c r="CF1948" s="207"/>
    </row>
    <row r="1949" spans="1:84" s="406" customFormat="1" x14ac:dyDescent="0.3">
      <c r="A1949" s="407"/>
      <c r="B1949" s="412"/>
      <c r="C1949" s="126"/>
      <c r="D1949" s="390"/>
      <c r="E1949" s="390"/>
      <c r="F1949" s="390"/>
      <c r="G1949" s="390"/>
      <c r="H1949" s="390"/>
      <c r="I1949" s="390"/>
      <c r="AP1949" s="207"/>
      <c r="AQ1949" s="207"/>
      <c r="BK1949" s="207"/>
      <c r="BY1949" s="207"/>
      <c r="BZ1949" s="207"/>
      <c r="CA1949" s="207"/>
      <c r="CB1949" s="207"/>
      <c r="CC1949" s="207"/>
      <c r="CD1949" s="207"/>
      <c r="CE1949" s="207"/>
      <c r="CF1949" s="207"/>
    </row>
    <row r="1950" spans="1:84" s="406" customFormat="1" x14ac:dyDescent="0.3">
      <c r="A1950" s="407"/>
      <c r="B1950" s="412"/>
      <c r="C1950" s="126"/>
      <c r="D1950" s="390"/>
      <c r="E1950" s="390"/>
      <c r="F1950" s="390"/>
      <c r="G1950" s="390"/>
      <c r="H1950" s="390"/>
      <c r="I1950" s="390"/>
      <c r="AP1950" s="207"/>
      <c r="AQ1950" s="207"/>
      <c r="BK1950" s="207"/>
      <c r="BY1950" s="207"/>
      <c r="BZ1950" s="207"/>
      <c r="CA1950" s="207"/>
      <c r="CB1950" s="207"/>
      <c r="CC1950" s="207"/>
      <c r="CD1950" s="207"/>
      <c r="CE1950" s="207"/>
      <c r="CF1950" s="207"/>
    </row>
    <row r="1951" spans="1:84" s="406" customFormat="1" x14ac:dyDescent="0.3">
      <c r="A1951" s="407"/>
      <c r="B1951" s="412"/>
      <c r="C1951" s="126"/>
      <c r="D1951" s="390"/>
      <c r="E1951" s="390"/>
      <c r="F1951" s="390"/>
      <c r="G1951" s="390"/>
      <c r="H1951" s="390"/>
      <c r="I1951" s="390"/>
      <c r="AP1951" s="207"/>
      <c r="AQ1951" s="207"/>
      <c r="BK1951" s="207"/>
      <c r="BY1951" s="207"/>
      <c r="BZ1951" s="207"/>
      <c r="CA1951" s="207"/>
      <c r="CB1951" s="207"/>
      <c r="CC1951" s="207"/>
      <c r="CD1951" s="207"/>
      <c r="CE1951" s="207"/>
      <c r="CF1951" s="207"/>
    </row>
    <row r="1952" spans="1:84" s="406" customFormat="1" x14ac:dyDescent="0.3">
      <c r="A1952" s="407"/>
      <c r="B1952" s="412"/>
      <c r="C1952" s="126"/>
      <c r="D1952" s="390"/>
      <c r="E1952" s="390"/>
      <c r="F1952" s="390"/>
      <c r="G1952" s="390"/>
      <c r="H1952" s="390"/>
      <c r="I1952" s="390"/>
      <c r="AP1952" s="207"/>
      <c r="AQ1952" s="207"/>
      <c r="BK1952" s="207"/>
      <c r="BY1952" s="207"/>
      <c r="BZ1952" s="207"/>
      <c r="CA1952" s="207"/>
      <c r="CB1952" s="207"/>
      <c r="CC1952" s="207"/>
      <c r="CD1952" s="207"/>
      <c r="CE1952" s="207"/>
      <c r="CF1952" s="207"/>
    </row>
    <row r="1953" spans="1:84" s="406" customFormat="1" x14ac:dyDescent="0.3">
      <c r="A1953" s="407"/>
      <c r="B1953" s="412"/>
      <c r="C1953" s="126"/>
      <c r="D1953" s="390"/>
      <c r="E1953" s="390"/>
      <c r="F1953" s="390"/>
      <c r="G1953" s="390"/>
      <c r="H1953" s="390"/>
      <c r="I1953" s="390"/>
      <c r="AP1953" s="207"/>
      <c r="AQ1953" s="207"/>
      <c r="BK1953" s="207"/>
      <c r="BY1953" s="207"/>
      <c r="BZ1953" s="207"/>
      <c r="CA1953" s="207"/>
      <c r="CB1953" s="207"/>
      <c r="CC1953" s="207"/>
      <c r="CD1953" s="207"/>
      <c r="CE1953" s="207"/>
      <c r="CF1953" s="207"/>
    </row>
    <row r="1954" spans="1:84" s="406" customFormat="1" x14ac:dyDescent="0.3">
      <c r="A1954" s="407"/>
      <c r="B1954" s="412"/>
      <c r="C1954" s="126"/>
      <c r="D1954" s="390"/>
      <c r="E1954" s="390"/>
      <c r="F1954" s="390"/>
      <c r="G1954" s="390"/>
      <c r="H1954" s="390"/>
      <c r="I1954" s="390"/>
      <c r="AP1954" s="207"/>
      <c r="AQ1954" s="207"/>
      <c r="BK1954" s="207"/>
      <c r="BY1954" s="207"/>
      <c r="BZ1954" s="207"/>
      <c r="CA1954" s="207"/>
      <c r="CB1954" s="207"/>
      <c r="CC1954" s="207"/>
      <c r="CD1954" s="207"/>
      <c r="CE1954" s="207"/>
      <c r="CF1954" s="207"/>
    </row>
    <row r="1955" spans="1:84" s="406" customFormat="1" x14ac:dyDescent="0.3">
      <c r="A1955" s="407"/>
      <c r="B1955" s="412"/>
      <c r="C1955" s="126"/>
      <c r="D1955" s="390"/>
      <c r="E1955" s="390"/>
      <c r="F1955" s="390"/>
      <c r="G1955" s="390"/>
      <c r="H1955" s="390"/>
      <c r="I1955" s="390"/>
      <c r="AP1955" s="207"/>
      <c r="AQ1955" s="207"/>
      <c r="BK1955" s="207"/>
      <c r="BY1955" s="207"/>
      <c r="BZ1955" s="207"/>
      <c r="CA1955" s="207"/>
      <c r="CB1955" s="207"/>
      <c r="CC1955" s="207"/>
      <c r="CD1955" s="207"/>
      <c r="CE1955" s="207"/>
      <c r="CF1955" s="207"/>
    </row>
    <row r="1956" spans="1:84" s="406" customFormat="1" x14ac:dyDescent="0.3">
      <c r="A1956" s="407"/>
      <c r="B1956" s="412"/>
      <c r="C1956" s="126"/>
      <c r="D1956" s="390"/>
      <c r="E1956" s="390"/>
      <c r="F1956" s="390"/>
      <c r="G1956" s="390"/>
      <c r="H1956" s="390"/>
      <c r="I1956" s="390"/>
      <c r="AP1956" s="207"/>
      <c r="AQ1956" s="207"/>
      <c r="BK1956" s="207"/>
      <c r="BY1956" s="207"/>
      <c r="BZ1956" s="207"/>
      <c r="CA1956" s="207"/>
      <c r="CB1956" s="207"/>
      <c r="CC1956" s="207"/>
      <c r="CD1956" s="207"/>
      <c r="CE1956" s="207"/>
      <c r="CF1956" s="207"/>
    </row>
    <row r="1957" spans="1:84" s="406" customFormat="1" x14ac:dyDescent="0.3">
      <c r="A1957" s="407"/>
      <c r="B1957" s="412"/>
      <c r="C1957" s="126"/>
      <c r="D1957" s="390"/>
      <c r="E1957" s="390"/>
      <c r="F1957" s="390"/>
      <c r="G1957" s="390"/>
      <c r="H1957" s="390"/>
      <c r="I1957" s="390"/>
      <c r="AP1957" s="207"/>
      <c r="AQ1957" s="207"/>
      <c r="BK1957" s="207"/>
      <c r="BY1957" s="207"/>
      <c r="BZ1957" s="207"/>
      <c r="CA1957" s="207"/>
      <c r="CB1957" s="207"/>
      <c r="CC1957" s="207"/>
      <c r="CD1957" s="207"/>
      <c r="CE1957" s="207"/>
      <c r="CF1957" s="207"/>
    </row>
    <row r="1958" spans="1:84" s="406" customFormat="1" x14ac:dyDescent="0.3">
      <c r="A1958" s="407"/>
      <c r="B1958" s="412"/>
      <c r="C1958" s="126"/>
      <c r="D1958" s="390"/>
      <c r="E1958" s="390"/>
      <c r="F1958" s="390"/>
      <c r="G1958" s="390"/>
      <c r="H1958" s="390"/>
      <c r="I1958" s="390"/>
      <c r="AP1958" s="207"/>
      <c r="AQ1958" s="207"/>
      <c r="BK1958" s="207"/>
      <c r="BY1958" s="207"/>
      <c r="BZ1958" s="207"/>
      <c r="CA1958" s="207"/>
      <c r="CB1958" s="207"/>
      <c r="CC1958" s="207"/>
      <c r="CD1958" s="207"/>
      <c r="CE1958" s="207"/>
      <c r="CF1958" s="207"/>
    </row>
    <row r="1959" spans="1:84" s="406" customFormat="1" x14ac:dyDescent="0.3">
      <c r="A1959" s="407"/>
      <c r="B1959" s="412"/>
      <c r="C1959" s="126"/>
      <c r="D1959" s="390"/>
      <c r="E1959" s="390"/>
      <c r="F1959" s="390"/>
      <c r="G1959" s="390"/>
      <c r="H1959" s="390"/>
      <c r="I1959" s="390"/>
      <c r="AP1959" s="207"/>
      <c r="AQ1959" s="207"/>
      <c r="BK1959" s="207"/>
      <c r="BY1959" s="207"/>
      <c r="BZ1959" s="207"/>
      <c r="CA1959" s="207"/>
      <c r="CB1959" s="207"/>
      <c r="CC1959" s="207"/>
      <c r="CD1959" s="207"/>
      <c r="CE1959" s="207"/>
      <c r="CF1959" s="207"/>
    </row>
    <row r="1960" spans="1:84" s="406" customFormat="1" x14ac:dyDescent="0.3">
      <c r="A1960" s="407"/>
      <c r="B1960" s="412"/>
      <c r="C1960" s="126"/>
      <c r="D1960" s="390"/>
      <c r="E1960" s="390"/>
      <c r="F1960" s="390"/>
      <c r="G1960" s="390"/>
      <c r="H1960" s="390"/>
      <c r="I1960" s="390"/>
      <c r="AP1960" s="207"/>
      <c r="AQ1960" s="207"/>
      <c r="BK1960" s="207"/>
      <c r="BY1960" s="207"/>
      <c r="BZ1960" s="207"/>
      <c r="CA1960" s="207"/>
      <c r="CB1960" s="207"/>
      <c r="CC1960" s="207"/>
      <c r="CD1960" s="207"/>
      <c r="CE1960" s="207"/>
      <c r="CF1960" s="207"/>
    </row>
    <row r="1961" spans="1:84" s="406" customFormat="1" x14ac:dyDescent="0.3">
      <c r="A1961" s="407"/>
      <c r="B1961" s="412"/>
      <c r="C1961" s="126"/>
      <c r="D1961" s="390"/>
      <c r="E1961" s="390"/>
      <c r="F1961" s="390"/>
      <c r="G1961" s="390"/>
      <c r="H1961" s="390"/>
      <c r="I1961" s="390"/>
      <c r="AP1961" s="207"/>
      <c r="AQ1961" s="207"/>
      <c r="BK1961" s="207"/>
      <c r="BY1961" s="207"/>
      <c r="BZ1961" s="207"/>
      <c r="CA1961" s="207"/>
      <c r="CB1961" s="207"/>
      <c r="CC1961" s="207"/>
      <c r="CD1961" s="207"/>
      <c r="CE1961" s="207"/>
      <c r="CF1961" s="207"/>
    </row>
    <row r="1962" spans="1:84" s="406" customFormat="1" x14ac:dyDescent="0.3">
      <c r="A1962" s="407"/>
      <c r="B1962" s="412"/>
      <c r="C1962" s="126"/>
      <c r="D1962" s="390"/>
      <c r="E1962" s="390"/>
      <c r="F1962" s="390"/>
      <c r="G1962" s="390"/>
      <c r="H1962" s="390"/>
      <c r="I1962" s="390"/>
      <c r="AP1962" s="207"/>
      <c r="AQ1962" s="207"/>
      <c r="BK1962" s="207"/>
      <c r="BY1962" s="207"/>
      <c r="BZ1962" s="207"/>
      <c r="CA1962" s="207"/>
      <c r="CB1962" s="207"/>
      <c r="CC1962" s="207"/>
      <c r="CD1962" s="207"/>
      <c r="CE1962" s="207"/>
      <c r="CF1962" s="207"/>
    </row>
    <row r="1963" spans="1:84" s="406" customFormat="1" x14ac:dyDescent="0.3">
      <c r="A1963" s="407"/>
      <c r="B1963" s="412"/>
      <c r="C1963" s="126"/>
      <c r="D1963" s="390"/>
      <c r="E1963" s="390"/>
      <c r="F1963" s="390"/>
      <c r="G1963" s="390"/>
      <c r="H1963" s="390"/>
      <c r="I1963" s="390"/>
      <c r="AP1963" s="207"/>
      <c r="AQ1963" s="207"/>
      <c r="BK1963" s="207"/>
      <c r="BY1963" s="207"/>
      <c r="BZ1963" s="207"/>
      <c r="CA1963" s="207"/>
      <c r="CB1963" s="207"/>
      <c r="CC1963" s="207"/>
      <c r="CD1963" s="207"/>
      <c r="CE1963" s="207"/>
      <c r="CF1963" s="207"/>
    </row>
    <row r="1964" spans="1:84" s="406" customFormat="1" x14ac:dyDescent="0.3">
      <c r="A1964" s="407"/>
      <c r="B1964" s="412"/>
      <c r="C1964" s="126"/>
      <c r="D1964" s="390"/>
      <c r="E1964" s="390"/>
      <c r="F1964" s="390"/>
      <c r="G1964" s="390"/>
      <c r="H1964" s="390"/>
      <c r="I1964" s="390"/>
      <c r="AP1964" s="207"/>
      <c r="AQ1964" s="207"/>
      <c r="BK1964" s="207"/>
      <c r="BY1964" s="207"/>
      <c r="BZ1964" s="207"/>
      <c r="CA1964" s="207"/>
      <c r="CB1964" s="207"/>
      <c r="CC1964" s="207"/>
      <c r="CD1964" s="207"/>
      <c r="CE1964" s="207"/>
      <c r="CF1964" s="207"/>
    </row>
    <row r="1965" spans="1:84" s="406" customFormat="1" x14ac:dyDescent="0.3">
      <c r="A1965" s="407"/>
      <c r="B1965" s="412"/>
      <c r="C1965" s="126"/>
      <c r="D1965" s="390"/>
      <c r="E1965" s="390"/>
      <c r="F1965" s="390"/>
      <c r="G1965" s="390"/>
      <c r="H1965" s="390"/>
      <c r="I1965" s="390"/>
      <c r="AP1965" s="207"/>
      <c r="AQ1965" s="207"/>
      <c r="BK1965" s="207"/>
      <c r="BY1965" s="207"/>
      <c r="BZ1965" s="207"/>
      <c r="CA1965" s="207"/>
      <c r="CB1965" s="207"/>
      <c r="CC1965" s="207"/>
      <c r="CD1965" s="207"/>
      <c r="CE1965" s="207"/>
      <c r="CF1965" s="207"/>
    </row>
    <row r="1966" spans="1:84" s="406" customFormat="1" x14ac:dyDescent="0.3">
      <c r="A1966" s="407"/>
      <c r="B1966" s="412"/>
      <c r="C1966" s="126"/>
      <c r="D1966" s="390"/>
      <c r="E1966" s="390"/>
      <c r="F1966" s="390"/>
      <c r="G1966" s="390"/>
      <c r="H1966" s="390"/>
      <c r="I1966" s="390"/>
      <c r="AP1966" s="207"/>
      <c r="AQ1966" s="207"/>
      <c r="BK1966" s="207"/>
      <c r="BY1966" s="207"/>
      <c r="BZ1966" s="207"/>
      <c r="CA1966" s="207"/>
      <c r="CB1966" s="207"/>
      <c r="CC1966" s="207"/>
      <c r="CD1966" s="207"/>
      <c r="CE1966" s="207"/>
      <c r="CF1966" s="207"/>
    </row>
    <row r="1967" spans="1:84" s="406" customFormat="1" x14ac:dyDescent="0.3">
      <c r="A1967" s="407"/>
      <c r="B1967" s="412"/>
      <c r="C1967" s="126"/>
      <c r="D1967" s="390"/>
      <c r="E1967" s="390"/>
      <c r="F1967" s="390"/>
      <c r="G1967" s="390"/>
      <c r="H1967" s="390"/>
      <c r="I1967" s="390"/>
      <c r="AP1967" s="207"/>
      <c r="AQ1967" s="207"/>
      <c r="BK1967" s="207"/>
      <c r="BY1967" s="207"/>
      <c r="BZ1967" s="207"/>
      <c r="CA1967" s="207"/>
      <c r="CB1967" s="207"/>
      <c r="CC1967" s="207"/>
      <c r="CD1967" s="207"/>
      <c r="CE1967" s="207"/>
      <c r="CF1967" s="207"/>
    </row>
    <row r="1968" spans="1:84" s="406" customFormat="1" x14ac:dyDescent="0.3">
      <c r="A1968" s="407"/>
      <c r="B1968" s="412"/>
      <c r="C1968" s="126"/>
      <c r="D1968" s="390"/>
      <c r="E1968" s="390"/>
      <c r="F1968" s="390"/>
      <c r="G1968" s="390"/>
      <c r="H1968" s="390"/>
      <c r="I1968" s="390"/>
      <c r="AP1968" s="207"/>
      <c r="AQ1968" s="207"/>
      <c r="BK1968" s="207"/>
      <c r="BY1968" s="207"/>
      <c r="BZ1968" s="207"/>
      <c r="CA1968" s="207"/>
      <c r="CB1968" s="207"/>
      <c r="CC1968" s="207"/>
      <c r="CD1968" s="207"/>
      <c r="CE1968" s="207"/>
      <c r="CF1968" s="207"/>
    </row>
    <row r="1969" spans="1:84" s="406" customFormat="1" x14ac:dyDescent="0.3">
      <c r="A1969" s="407"/>
      <c r="B1969" s="412"/>
      <c r="C1969" s="126"/>
      <c r="D1969" s="390"/>
      <c r="E1969" s="390"/>
      <c r="F1969" s="390"/>
      <c r="G1969" s="390"/>
      <c r="H1969" s="390"/>
      <c r="I1969" s="390"/>
      <c r="AP1969" s="207"/>
      <c r="AQ1969" s="207"/>
      <c r="BK1969" s="207"/>
      <c r="BY1969" s="207"/>
      <c r="BZ1969" s="207"/>
      <c r="CA1969" s="207"/>
      <c r="CB1969" s="207"/>
      <c r="CC1969" s="207"/>
      <c r="CD1969" s="207"/>
      <c r="CE1969" s="207"/>
      <c r="CF1969" s="207"/>
    </row>
    <row r="1970" spans="1:84" s="406" customFormat="1" x14ac:dyDescent="0.3">
      <c r="A1970" s="407"/>
      <c r="B1970" s="412"/>
      <c r="C1970" s="126"/>
      <c r="D1970" s="390"/>
      <c r="E1970" s="390"/>
      <c r="F1970" s="390"/>
      <c r="G1970" s="390"/>
      <c r="H1970" s="390"/>
      <c r="I1970" s="390"/>
      <c r="AP1970" s="207"/>
      <c r="AQ1970" s="207"/>
      <c r="BK1970" s="207"/>
      <c r="BY1970" s="207"/>
      <c r="BZ1970" s="207"/>
      <c r="CA1970" s="207"/>
      <c r="CB1970" s="207"/>
      <c r="CC1970" s="207"/>
      <c r="CD1970" s="207"/>
      <c r="CE1970" s="207"/>
      <c r="CF1970" s="207"/>
    </row>
    <row r="1971" spans="1:84" s="406" customFormat="1" x14ac:dyDescent="0.3">
      <c r="A1971" s="407"/>
      <c r="B1971" s="412"/>
      <c r="C1971" s="126"/>
      <c r="D1971" s="390"/>
      <c r="E1971" s="390"/>
      <c r="F1971" s="390"/>
      <c r="G1971" s="390"/>
      <c r="H1971" s="390"/>
      <c r="I1971" s="390"/>
      <c r="AP1971" s="207"/>
      <c r="AQ1971" s="207"/>
      <c r="BK1971" s="207"/>
      <c r="BY1971" s="207"/>
      <c r="BZ1971" s="207"/>
      <c r="CA1971" s="207"/>
      <c r="CB1971" s="207"/>
      <c r="CC1971" s="207"/>
      <c r="CD1971" s="207"/>
      <c r="CE1971" s="207"/>
      <c r="CF1971" s="207"/>
    </row>
    <row r="1972" spans="1:84" s="406" customFormat="1" x14ac:dyDescent="0.3">
      <c r="A1972" s="407"/>
      <c r="B1972" s="412"/>
      <c r="C1972" s="126"/>
      <c r="D1972" s="390"/>
      <c r="E1972" s="390"/>
      <c r="F1972" s="390"/>
      <c r="G1972" s="390"/>
      <c r="H1972" s="390"/>
      <c r="I1972" s="390"/>
      <c r="AP1972" s="207"/>
      <c r="AQ1972" s="207"/>
      <c r="BK1972" s="207"/>
      <c r="BY1972" s="207"/>
      <c r="BZ1972" s="207"/>
      <c r="CA1972" s="207"/>
      <c r="CB1972" s="207"/>
      <c r="CC1972" s="207"/>
      <c r="CD1972" s="207"/>
      <c r="CE1972" s="207"/>
      <c r="CF1972" s="207"/>
    </row>
    <row r="1973" spans="1:84" s="406" customFormat="1" x14ac:dyDescent="0.3">
      <c r="A1973" s="407"/>
      <c r="B1973" s="412"/>
      <c r="C1973" s="126"/>
      <c r="D1973" s="390"/>
      <c r="E1973" s="390"/>
      <c r="F1973" s="390"/>
      <c r="G1973" s="390"/>
      <c r="H1973" s="390"/>
      <c r="I1973" s="390"/>
      <c r="AP1973" s="207"/>
      <c r="AQ1973" s="207"/>
      <c r="BK1973" s="207"/>
      <c r="BY1973" s="207"/>
      <c r="BZ1973" s="207"/>
      <c r="CA1973" s="207"/>
      <c r="CB1973" s="207"/>
      <c r="CC1973" s="207"/>
      <c r="CD1973" s="207"/>
      <c r="CE1973" s="207"/>
      <c r="CF1973" s="207"/>
    </row>
    <row r="1974" spans="1:84" s="406" customFormat="1" x14ac:dyDescent="0.3">
      <c r="A1974" s="407"/>
      <c r="B1974" s="412"/>
      <c r="C1974" s="126"/>
      <c r="D1974" s="390"/>
      <c r="E1974" s="390"/>
      <c r="F1974" s="390"/>
      <c r="G1974" s="390"/>
      <c r="H1974" s="390"/>
      <c r="I1974" s="390"/>
      <c r="AP1974" s="207"/>
      <c r="AQ1974" s="207"/>
      <c r="BK1974" s="207"/>
      <c r="BY1974" s="207"/>
      <c r="BZ1974" s="207"/>
      <c r="CA1974" s="207"/>
      <c r="CB1974" s="207"/>
      <c r="CC1974" s="207"/>
      <c r="CD1974" s="207"/>
      <c r="CE1974" s="207"/>
      <c r="CF1974" s="207"/>
    </row>
    <row r="1975" spans="1:84" s="406" customFormat="1" x14ac:dyDescent="0.3">
      <c r="A1975" s="407"/>
      <c r="B1975" s="412"/>
      <c r="C1975" s="126"/>
      <c r="D1975" s="390"/>
      <c r="E1975" s="390"/>
      <c r="F1975" s="390"/>
      <c r="G1975" s="390"/>
      <c r="H1975" s="390"/>
      <c r="I1975" s="390"/>
      <c r="AP1975" s="207"/>
      <c r="AQ1975" s="207"/>
      <c r="BK1975" s="207"/>
      <c r="BY1975" s="207"/>
      <c r="BZ1975" s="207"/>
      <c r="CA1975" s="207"/>
      <c r="CB1975" s="207"/>
      <c r="CC1975" s="207"/>
      <c r="CD1975" s="207"/>
      <c r="CE1975" s="207"/>
      <c r="CF1975" s="207"/>
    </row>
    <row r="1976" spans="1:84" s="406" customFormat="1" x14ac:dyDescent="0.3">
      <c r="A1976" s="407"/>
      <c r="B1976" s="412"/>
      <c r="C1976" s="126"/>
      <c r="D1976" s="390"/>
      <c r="E1976" s="390"/>
      <c r="F1976" s="390"/>
      <c r="G1976" s="390"/>
      <c r="H1976" s="390"/>
      <c r="I1976" s="390"/>
      <c r="AP1976" s="207"/>
      <c r="AQ1976" s="207"/>
      <c r="BK1976" s="207"/>
      <c r="BY1976" s="207"/>
      <c r="BZ1976" s="207"/>
      <c r="CA1976" s="207"/>
      <c r="CB1976" s="207"/>
      <c r="CC1976" s="207"/>
      <c r="CD1976" s="207"/>
      <c r="CE1976" s="207"/>
      <c r="CF1976" s="207"/>
    </row>
    <row r="1977" spans="1:84" s="406" customFormat="1" x14ac:dyDescent="0.3">
      <c r="A1977" s="407"/>
      <c r="B1977" s="412"/>
      <c r="C1977" s="126"/>
      <c r="D1977" s="390"/>
      <c r="E1977" s="390"/>
      <c r="F1977" s="390"/>
      <c r="G1977" s="390"/>
      <c r="H1977" s="390"/>
      <c r="I1977" s="390"/>
      <c r="AP1977" s="207"/>
      <c r="AQ1977" s="207"/>
      <c r="BK1977" s="207"/>
      <c r="BY1977" s="207"/>
      <c r="BZ1977" s="207"/>
      <c r="CA1977" s="207"/>
      <c r="CB1977" s="207"/>
      <c r="CC1977" s="207"/>
      <c r="CD1977" s="207"/>
      <c r="CE1977" s="207"/>
      <c r="CF1977" s="207"/>
    </row>
    <row r="1978" spans="1:84" s="406" customFormat="1" x14ac:dyDescent="0.3">
      <c r="A1978" s="407"/>
      <c r="B1978" s="412"/>
      <c r="C1978" s="126"/>
      <c r="D1978" s="390"/>
      <c r="E1978" s="390"/>
      <c r="F1978" s="390"/>
      <c r="G1978" s="390"/>
      <c r="H1978" s="390"/>
      <c r="I1978" s="390"/>
      <c r="AP1978" s="207"/>
      <c r="AQ1978" s="207"/>
      <c r="BK1978" s="207"/>
      <c r="BY1978" s="207"/>
      <c r="BZ1978" s="207"/>
      <c r="CA1978" s="207"/>
      <c r="CB1978" s="207"/>
      <c r="CC1978" s="207"/>
      <c r="CD1978" s="207"/>
      <c r="CE1978" s="207"/>
      <c r="CF1978" s="207"/>
    </row>
    <row r="1979" spans="1:84" s="406" customFormat="1" x14ac:dyDescent="0.3">
      <c r="A1979" s="407"/>
      <c r="B1979" s="412"/>
      <c r="C1979" s="126"/>
      <c r="D1979" s="390"/>
      <c r="E1979" s="390"/>
      <c r="F1979" s="390"/>
      <c r="G1979" s="390"/>
      <c r="H1979" s="390"/>
      <c r="I1979" s="390"/>
      <c r="AP1979" s="207"/>
      <c r="AQ1979" s="207"/>
      <c r="BK1979" s="207"/>
      <c r="BY1979" s="207"/>
      <c r="BZ1979" s="207"/>
      <c r="CA1979" s="207"/>
      <c r="CB1979" s="207"/>
      <c r="CC1979" s="207"/>
      <c r="CD1979" s="207"/>
      <c r="CE1979" s="207"/>
      <c r="CF1979" s="207"/>
    </row>
    <row r="1980" spans="1:84" s="406" customFormat="1" x14ac:dyDescent="0.3">
      <c r="A1980" s="407"/>
      <c r="B1980" s="412"/>
      <c r="C1980" s="126"/>
      <c r="D1980" s="390"/>
      <c r="E1980" s="390"/>
      <c r="F1980" s="390"/>
      <c r="G1980" s="390"/>
      <c r="H1980" s="390"/>
      <c r="I1980" s="390"/>
      <c r="AP1980" s="207"/>
      <c r="AQ1980" s="207"/>
      <c r="BK1980" s="207"/>
      <c r="BY1980" s="207"/>
      <c r="BZ1980" s="207"/>
      <c r="CA1980" s="207"/>
      <c r="CB1980" s="207"/>
      <c r="CC1980" s="207"/>
      <c r="CD1980" s="207"/>
      <c r="CE1980" s="207"/>
      <c r="CF1980" s="207"/>
    </row>
    <row r="1981" spans="1:84" s="406" customFormat="1" x14ac:dyDescent="0.3">
      <c r="A1981" s="407"/>
      <c r="B1981" s="412"/>
      <c r="C1981" s="126"/>
      <c r="D1981" s="390"/>
      <c r="E1981" s="390"/>
      <c r="F1981" s="390"/>
      <c r="G1981" s="390"/>
      <c r="H1981" s="390"/>
      <c r="I1981" s="390"/>
      <c r="AP1981" s="207"/>
      <c r="AQ1981" s="207"/>
      <c r="BK1981" s="207"/>
      <c r="BY1981" s="207"/>
      <c r="BZ1981" s="207"/>
      <c r="CA1981" s="207"/>
      <c r="CB1981" s="207"/>
      <c r="CC1981" s="207"/>
      <c r="CD1981" s="207"/>
      <c r="CE1981" s="207"/>
      <c r="CF1981" s="207"/>
    </row>
    <row r="1982" spans="1:84" s="406" customFormat="1" x14ac:dyDescent="0.3">
      <c r="A1982" s="407"/>
      <c r="B1982" s="412"/>
      <c r="C1982" s="126"/>
      <c r="D1982" s="390"/>
      <c r="E1982" s="390"/>
      <c r="F1982" s="390"/>
      <c r="G1982" s="390"/>
      <c r="H1982" s="390"/>
      <c r="I1982" s="390"/>
      <c r="AP1982" s="207"/>
      <c r="AQ1982" s="207"/>
      <c r="BK1982" s="207"/>
      <c r="BY1982" s="207"/>
      <c r="BZ1982" s="207"/>
      <c r="CA1982" s="207"/>
      <c r="CB1982" s="207"/>
      <c r="CC1982" s="207"/>
      <c r="CD1982" s="207"/>
      <c r="CE1982" s="207"/>
      <c r="CF1982" s="207"/>
    </row>
    <row r="1983" spans="1:84" s="406" customFormat="1" x14ac:dyDescent="0.3">
      <c r="A1983" s="407"/>
      <c r="B1983" s="412"/>
      <c r="C1983" s="126"/>
      <c r="D1983" s="390"/>
      <c r="E1983" s="390"/>
      <c r="F1983" s="390"/>
      <c r="G1983" s="390"/>
      <c r="H1983" s="390"/>
      <c r="I1983" s="390"/>
      <c r="AP1983" s="207"/>
      <c r="AQ1983" s="207"/>
      <c r="BK1983" s="207"/>
      <c r="BY1983" s="207"/>
      <c r="BZ1983" s="207"/>
      <c r="CA1983" s="207"/>
      <c r="CB1983" s="207"/>
      <c r="CC1983" s="207"/>
      <c r="CD1983" s="207"/>
      <c r="CE1983" s="207"/>
      <c r="CF1983" s="207"/>
    </row>
    <row r="1984" spans="1:84" s="406" customFormat="1" x14ac:dyDescent="0.3">
      <c r="A1984" s="407"/>
      <c r="B1984" s="412"/>
      <c r="C1984" s="126"/>
      <c r="D1984" s="390"/>
      <c r="E1984" s="390"/>
      <c r="F1984" s="390"/>
      <c r="G1984" s="390"/>
      <c r="H1984" s="390"/>
      <c r="I1984" s="390"/>
      <c r="AP1984" s="207"/>
      <c r="AQ1984" s="207"/>
      <c r="BK1984" s="207"/>
      <c r="BY1984" s="207"/>
      <c r="BZ1984" s="207"/>
      <c r="CA1984" s="207"/>
      <c r="CB1984" s="207"/>
      <c r="CC1984" s="207"/>
      <c r="CD1984" s="207"/>
      <c r="CE1984" s="207"/>
      <c r="CF1984" s="207"/>
    </row>
    <row r="1985" spans="1:84" s="406" customFormat="1" x14ac:dyDescent="0.3">
      <c r="A1985" s="407"/>
      <c r="B1985" s="412"/>
      <c r="C1985" s="126"/>
      <c r="D1985" s="390"/>
      <c r="E1985" s="390"/>
      <c r="F1985" s="390"/>
      <c r="G1985" s="390"/>
      <c r="H1985" s="390"/>
      <c r="I1985" s="390"/>
      <c r="AP1985" s="207"/>
      <c r="AQ1985" s="207"/>
      <c r="BK1985" s="207"/>
      <c r="BY1985" s="207"/>
      <c r="BZ1985" s="207"/>
      <c r="CA1985" s="207"/>
      <c r="CB1985" s="207"/>
      <c r="CC1985" s="207"/>
      <c r="CD1985" s="207"/>
      <c r="CE1985" s="207"/>
      <c r="CF1985" s="207"/>
    </row>
    <row r="1986" spans="1:84" s="406" customFormat="1" x14ac:dyDescent="0.3">
      <c r="A1986" s="407"/>
      <c r="B1986" s="412"/>
      <c r="C1986" s="126"/>
      <c r="D1986" s="390"/>
      <c r="E1986" s="390"/>
      <c r="F1986" s="390"/>
      <c r="G1986" s="390"/>
      <c r="H1986" s="390"/>
      <c r="I1986" s="390"/>
      <c r="AP1986" s="207"/>
      <c r="AQ1986" s="207"/>
      <c r="BK1986" s="207"/>
      <c r="BY1986" s="207"/>
      <c r="BZ1986" s="207"/>
      <c r="CA1986" s="207"/>
      <c r="CB1986" s="207"/>
      <c r="CC1986" s="207"/>
      <c r="CD1986" s="207"/>
      <c r="CE1986" s="207"/>
      <c r="CF1986" s="207"/>
    </row>
    <row r="1987" spans="1:84" s="406" customFormat="1" x14ac:dyDescent="0.3">
      <c r="A1987" s="407"/>
      <c r="B1987" s="412"/>
      <c r="C1987" s="126"/>
      <c r="D1987" s="390"/>
      <c r="E1987" s="390"/>
      <c r="F1987" s="390"/>
      <c r="G1987" s="390"/>
      <c r="H1987" s="390"/>
      <c r="I1987" s="390"/>
      <c r="AP1987" s="207"/>
      <c r="AQ1987" s="207"/>
      <c r="BK1987" s="207"/>
      <c r="BY1987" s="207"/>
      <c r="BZ1987" s="207"/>
      <c r="CA1987" s="207"/>
      <c r="CB1987" s="207"/>
      <c r="CC1987" s="207"/>
      <c r="CD1987" s="207"/>
      <c r="CE1987" s="207"/>
      <c r="CF1987" s="207"/>
    </row>
    <row r="1988" spans="1:84" s="406" customFormat="1" x14ac:dyDescent="0.3">
      <c r="A1988" s="407"/>
      <c r="B1988" s="412"/>
      <c r="C1988" s="126"/>
      <c r="D1988" s="390"/>
      <c r="E1988" s="390"/>
      <c r="F1988" s="390"/>
      <c r="G1988" s="390"/>
      <c r="H1988" s="390"/>
      <c r="I1988" s="390"/>
      <c r="AP1988" s="207"/>
      <c r="AQ1988" s="207"/>
      <c r="BK1988" s="207"/>
      <c r="BY1988" s="207"/>
      <c r="BZ1988" s="207"/>
      <c r="CA1988" s="207"/>
      <c r="CB1988" s="207"/>
      <c r="CC1988" s="207"/>
      <c r="CD1988" s="207"/>
      <c r="CE1988" s="207"/>
      <c r="CF1988" s="207"/>
    </row>
    <row r="1989" spans="1:84" s="406" customFormat="1" x14ac:dyDescent="0.3">
      <c r="A1989" s="407"/>
      <c r="B1989" s="412"/>
      <c r="C1989" s="126"/>
      <c r="D1989" s="390"/>
      <c r="E1989" s="390"/>
      <c r="F1989" s="390"/>
      <c r="G1989" s="390"/>
      <c r="H1989" s="390"/>
      <c r="I1989" s="390"/>
      <c r="AP1989" s="207"/>
      <c r="AQ1989" s="207"/>
      <c r="BK1989" s="207"/>
      <c r="BY1989" s="207"/>
      <c r="BZ1989" s="207"/>
      <c r="CA1989" s="207"/>
      <c r="CB1989" s="207"/>
      <c r="CC1989" s="207"/>
      <c r="CD1989" s="207"/>
      <c r="CE1989" s="207"/>
      <c r="CF1989" s="207"/>
    </row>
    <row r="1990" spans="1:84" s="406" customFormat="1" x14ac:dyDescent="0.3">
      <c r="A1990" s="407"/>
      <c r="B1990" s="412"/>
      <c r="C1990" s="126"/>
      <c r="D1990" s="390"/>
      <c r="E1990" s="390"/>
      <c r="F1990" s="390"/>
      <c r="G1990" s="390"/>
      <c r="H1990" s="390"/>
      <c r="I1990" s="390"/>
      <c r="AP1990" s="207"/>
      <c r="AQ1990" s="207"/>
      <c r="BK1990" s="207"/>
      <c r="BY1990" s="207"/>
      <c r="BZ1990" s="207"/>
      <c r="CA1990" s="207"/>
      <c r="CB1990" s="207"/>
      <c r="CC1990" s="207"/>
      <c r="CD1990" s="207"/>
      <c r="CE1990" s="207"/>
      <c r="CF1990" s="207"/>
    </row>
    <row r="1991" spans="1:84" s="406" customFormat="1" x14ac:dyDescent="0.3">
      <c r="A1991" s="407"/>
      <c r="B1991" s="412"/>
      <c r="C1991" s="126"/>
      <c r="D1991" s="390"/>
      <c r="E1991" s="390"/>
      <c r="F1991" s="390"/>
      <c r="G1991" s="390"/>
      <c r="H1991" s="390"/>
      <c r="I1991" s="390"/>
      <c r="AP1991" s="207"/>
      <c r="AQ1991" s="207"/>
      <c r="BK1991" s="207"/>
      <c r="BY1991" s="207"/>
      <c r="BZ1991" s="207"/>
      <c r="CA1991" s="207"/>
      <c r="CB1991" s="207"/>
      <c r="CC1991" s="207"/>
      <c r="CD1991" s="207"/>
      <c r="CE1991" s="207"/>
      <c r="CF1991" s="207"/>
    </row>
    <row r="1992" spans="1:84" s="406" customFormat="1" x14ac:dyDescent="0.3">
      <c r="A1992" s="407"/>
      <c r="B1992" s="412"/>
      <c r="C1992" s="126"/>
      <c r="D1992" s="390"/>
      <c r="E1992" s="390"/>
      <c r="F1992" s="390"/>
      <c r="G1992" s="390"/>
      <c r="H1992" s="390"/>
      <c r="I1992" s="390"/>
      <c r="AP1992" s="207"/>
      <c r="AQ1992" s="207"/>
      <c r="BK1992" s="207"/>
      <c r="BY1992" s="207"/>
      <c r="BZ1992" s="207"/>
      <c r="CA1992" s="207"/>
      <c r="CB1992" s="207"/>
      <c r="CC1992" s="207"/>
      <c r="CD1992" s="207"/>
      <c r="CE1992" s="207"/>
      <c r="CF1992" s="207"/>
    </row>
    <row r="1993" spans="1:84" s="406" customFormat="1" x14ac:dyDescent="0.3">
      <c r="A1993" s="407"/>
      <c r="B1993" s="412"/>
      <c r="C1993" s="126"/>
      <c r="D1993" s="390"/>
      <c r="E1993" s="390"/>
      <c r="F1993" s="390"/>
      <c r="G1993" s="390"/>
      <c r="H1993" s="390"/>
      <c r="I1993" s="390"/>
      <c r="AP1993" s="207"/>
      <c r="AQ1993" s="207"/>
      <c r="BK1993" s="207"/>
      <c r="BY1993" s="207"/>
      <c r="BZ1993" s="207"/>
      <c r="CA1993" s="207"/>
      <c r="CB1993" s="207"/>
      <c r="CC1993" s="207"/>
      <c r="CD1993" s="207"/>
      <c r="CE1993" s="207"/>
      <c r="CF1993" s="207"/>
    </row>
    <row r="1994" spans="1:84" s="406" customFormat="1" x14ac:dyDescent="0.3">
      <c r="A1994" s="407"/>
      <c r="B1994" s="412"/>
      <c r="C1994" s="126"/>
      <c r="D1994" s="390"/>
      <c r="E1994" s="390"/>
      <c r="F1994" s="390"/>
      <c r="G1994" s="390"/>
      <c r="H1994" s="390"/>
      <c r="I1994" s="390"/>
      <c r="AP1994" s="207"/>
      <c r="AQ1994" s="207"/>
      <c r="BK1994" s="207"/>
      <c r="BY1994" s="207"/>
      <c r="BZ1994" s="207"/>
      <c r="CA1994" s="207"/>
      <c r="CB1994" s="207"/>
      <c r="CC1994" s="207"/>
      <c r="CD1994" s="207"/>
      <c r="CE1994" s="207"/>
      <c r="CF1994" s="207"/>
    </row>
    <row r="1995" spans="1:84" s="406" customFormat="1" x14ac:dyDescent="0.3">
      <c r="A1995" s="407"/>
      <c r="B1995" s="412"/>
      <c r="C1995" s="126"/>
      <c r="D1995" s="390"/>
      <c r="E1995" s="390"/>
      <c r="F1995" s="390"/>
      <c r="G1995" s="390"/>
      <c r="H1995" s="390"/>
      <c r="I1995" s="390"/>
      <c r="AP1995" s="207"/>
      <c r="AQ1995" s="207"/>
      <c r="BK1995" s="207"/>
      <c r="BY1995" s="207"/>
      <c r="BZ1995" s="207"/>
      <c r="CA1995" s="207"/>
      <c r="CB1995" s="207"/>
      <c r="CC1995" s="207"/>
      <c r="CD1995" s="207"/>
      <c r="CE1995" s="207"/>
      <c r="CF1995" s="207"/>
    </row>
    <row r="1996" spans="1:84" s="406" customFormat="1" x14ac:dyDescent="0.3">
      <c r="A1996" s="407"/>
      <c r="B1996" s="412"/>
      <c r="C1996" s="126"/>
      <c r="D1996" s="390"/>
      <c r="E1996" s="390"/>
      <c r="F1996" s="390"/>
      <c r="G1996" s="390"/>
      <c r="H1996" s="390"/>
      <c r="I1996" s="390"/>
      <c r="AP1996" s="207"/>
      <c r="AQ1996" s="207"/>
      <c r="BK1996" s="207"/>
      <c r="BY1996" s="207"/>
      <c r="BZ1996" s="207"/>
      <c r="CA1996" s="207"/>
      <c r="CB1996" s="207"/>
      <c r="CC1996" s="207"/>
      <c r="CD1996" s="207"/>
      <c r="CE1996" s="207"/>
      <c r="CF1996" s="207"/>
    </row>
    <row r="1997" spans="1:84" s="406" customFormat="1" x14ac:dyDescent="0.3">
      <c r="A1997" s="407"/>
      <c r="B1997" s="412"/>
      <c r="C1997" s="126"/>
      <c r="D1997" s="390"/>
      <c r="E1997" s="390"/>
      <c r="F1997" s="390"/>
      <c r="G1997" s="390"/>
      <c r="H1997" s="390"/>
      <c r="I1997" s="390"/>
      <c r="AP1997" s="207"/>
      <c r="AQ1997" s="207"/>
      <c r="BK1997" s="207"/>
      <c r="BY1997" s="207"/>
      <c r="BZ1997" s="207"/>
      <c r="CA1997" s="207"/>
      <c r="CB1997" s="207"/>
      <c r="CC1997" s="207"/>
      <c r="CD1997" s="207"/>
      <c r="CE1997" s="207"/>
      <c r="CF1997" s="207"/>
    </row>
    <row r="1998" spans="1:84" s="406" customFormat="1" x14ac:dyDescent="0.3">
      <c r="A1998" s="407"/>
      <c r="B1998" s="412"/>
      <c r="C1998" s="126"/>
      <c r="D1998" s="390"/>
      <c r="E1998" s="390"/>
      <c r="F1998" s="390"/>
      <c r="G1998" s="390"/>
      <c r="H1998" s="390"/>
      <c r="I1998" s="390"/>
      <c r="AP1998" s="207"/>
      <c r="AQ1998" s="207"/>
      <c r="BK1998" s="207"/>
      <c r="BY1998" s="207"/>
      <c r="BZ1998" s="207"/>
      <c r="CA1998" s="207"/>
      <c r="CB1998" s="207"/>
      <c r="CC1998" s="207"/>
      <c r="CD1998" s="207"/>
      <c r="CE1998" s="207"/>
      <c r="CF1998" s="207"/>
    </row>
    <row r="1999" spans="1:84" s="406" customFormat="1" x14ac:dyDescent="0.3">
      <c r="A1999" s="407"/>
      <c r="B1999" s="412"/>
      <c r="C1999" s="126"/>
      <c r="D1999" s="390"/>
      <c r="E1999" s="390"/>
      <c r="F1999" s="390"/>
      <c r="G1999" s="390"/>
      <c r="H1999" s="390"/>
      <c r="I1999" s="390"/>
      <c r="AP1999" s="207"/>
      <c r="AQ1999" s="207"/>
      <c r="BK1999" s="207"/>
      <c r="BY1999" s="207"/>
      <c r="BZ1999" s="207"/>
      <c r="CA1999" s="207"/>
      <c r="CB1999" s="207"/>
      <c r="CC1999" s="207"/>
      <c r="CD1999" s="207"/>
      <c r="CE1999" s="207"/>
      <c r="CF1999" s="207"/>
    </row>
    <row r="2000" spans="1:84" s="406" customFormat="1" x14ac:dyDescent="0.3">
      <c r="A2000" s="407"/>
      <c r="B2000" s="412"/>
      <c r="C2000" s="126"/>
      <c r="D2000" s="390"/>
      <c r="E2000" s="390"/>
      <c r="F2000" s="390"/>
      <c r="G2000" s="390"/>
      <c r="H2000" s="390"/>
      <c r="I2000" s="390"/>
      <c r="AP2000" s="207"/>
      <c r="AQ2000" s="207"/>
      <c r="BK2000" s="207"/>
      <c r="BY2000" s="207"/>
      <c r="BZ2000" s="207"/>
      <c r="CA2000" s="207"/>
      <c r="CB2000" s="207"/>
      <c r="CC2000" s="207"/>
      <c r="CD2000" s="207"/>
      <c r="CE2000" s="207"/>
      <c r="CF2000" s="207"/>
    </row>
    <row r="2001" spans="1:84" s="406" customFormat="1" x14ac:dyDescent="0.3">
      <c r="A2001" s="407"/>
      <c r="B2001" s="412"/>
      <c r="C2001" s="126"/>
      <c r="D2001" s="390"/>
      <c r="E2001" s="390"/>
      <c r="F2001" s="390"/>
      <c r="G2001" s="390"/>
      <c r="H2001" s="390"/>
      <c r="I2001" s="390"/>
      <c r="AP2001" s="207"/>
      <c r="AQ2001" s="207"/>
      <c r="BK2001" s="207"/>
      <c r="BY2001" s="207"/>
      <c r="BZ2001" s="207"/>
      <c r="CA2001" s="207"/>
      <c r="CB2001" s="207"/>
      <c r="CC2001" s="207"/>
      <c r="CD2001" s="207"/>
      <c r="CE2001" s="207"/>
      <c r="CF2001" s="207"/>
    </row>
    <row r="2002" spans="1:84" s="406" customFormat="1" x14ac:dyDescent="0.3">
      <c r="A2002" s="407"/>
      <c r="B2002" s="412"/>
      <c r="C2002" s="126"/>
      <c r="D2002" s="390"/>
      <c r="E2002" s="390"/>
      <c r="F2002" s="390"/>
      <c r="G2002" s="390"/>
      <c r="H2002" s="390"/>
      <c r="I2002" s="390"/>
      <c r="AP2002" s="207"/>
      <c r="AQ2002" s="207"/>
      <c r="BK2002" s="207"/>
      <c r="BY2002" s="207"/>
      <c r="BZ2002" s="207"/>
      <c r="CA2002" s="207"/>
      <c r="CB2002" s="207"/>
      <c r="CC2002" s="207"/>
      <c r="CD2002" s="207"/>
      <c r="CE2002" s="207"/>
      <c r="CF2002" s="207"/>
    </row>
    <row r="2003" spans="1:84" s="406" customFormat="1" x14ac:dyDescent="0.3">
      <c r="A2003" s="407"/>
      <c r="B2003" s="412"/>
      <c r="C2003" s="126"/>
      <c r="D2003" s="390"/>
      <c r="E2003" s="390"/>
      <c r="F2003" s="390"/>
      <c r="G2003" s="390"/>
      <c r="H2003" s="390"/>
      <c r="I2003" s="390"/>
      <c r="AP2003" s="207"/>
      <c r="AQ2003" s="207"/>
      <c r="BK2003" s="207"/>
      <c r="BY2003" s="207"/>
      <c r="BZ2003" s="207"/>
      <c r="CA2003" s="207"/>
      <c r="CB2003" s="207"/>
      <c r="CC2003" s="207"/>
      <c r="CD2003" s="207"/>
      <c r="CE2003" s="207"/>
      <c r="CF2003" s="207"/>
    </row>
    <row r="2004" spans="1:84" s="406" customFormat="1" x14ac:dyDescent="0.3">
      <c r="A2004" s="407"/>
      <c r="B2004" s="412"/>
      <c r="C2004" s="126"/>
      <c r="D2004" s="390"/>
      <c r="E2004" s="390"/>
      <c r="F2004" s="390"/>
      <c r="G2004" s="390"/>
      <c r="H2004" s="390"/>
      <c r="I2004" s="390"/>
      <c r="AP2004" s="207"/>
      <c r="AQ2004" s="207"/>
      <c r="BK2004" s="207"/>
      <c r="BY2004" s="207"/>
      <c r="BZ2004" s="207"/>
      <c r="CA2004" s="207"/>
      <c r="CB2004" s="207"/>
      <c r="CC2004" s="207"/>
      <c r="CD2004" s="207"/>
      <c r="CE2004" s="207"/>
      <c r="CF2004" s="207"/>
    </row>
    <row r="2005" spans="1:84" s="406" customFormat="1" x14ac:dyDescent="0.3">
      <c r="A2005" s="407"/>
      <c r="B2005" s="412"/>
      <c r="C2005" s="126"/>
      <c r="D2005" s="390"/>
      <c r="E2005" s="390"/>
      <c r="F2005" s="390"/>
      <c r="G2005" s="390"/>
      <c r="H2005" s="390"/>
      <c r="I2005" s="390"/>
      <c r="AP2005" s="207"/>
      <c r="AQ2005" s="207"/>
      <c r="BK2005" s="207"/>
      <c r="BY2005" s="207"/>
      <c r="BZ2005" s="207"/>
      <c r="CA2005" s="207"/>
      <c r="CB2005" s="207"/>
      <c r="CC2005" s="207"/>
      <c r="CD2005" s="207"/>
      <c r="CE2005" s="207"/>
      <c r="CF2005" s="207"/>
    </row>
    <row r="2006" spans="1:84" s="406" customFormat="1" x14ac:dyDescent="0.3">
      <c r="A2006" s="407"/>
      <c r="B2006" s="412"/>
      <c r="C2006" s="126"/>
      <c r="D2006" s="390"/>
      <c r="E2006" s="390"/>
      <c r="F2006" s="390"/>
      <c r="G2006" s="390"/>
      <c r="H2006" s="390"/>
      <c r="I2006" s="390"/>
      <c r="AP2006" s="207"/>
      <c r="AQ2006" s="207"/>
      <c r="BK2006" s="207"/>
      <c r="BY2006" s="207"/>
      <c r="BZ2006" s="207"/>
      <c r="CA2006" s="207"/>
      <c r="CB2006" s="207"/>
      <c r="CC2006" s="207"/>
      <c r="CD2006" s="207"/>
      <c r="CE2006" s="207"/>
      <c r="CF2006" s="207"/>
    </row>
    <row r="2007" spans="1:84" s="406" customFormat="1" x14ac:dyDescent="0.3">
      <c r="A2007" s="407"/>
      <c r="B2007" s="412"/>
      <c r="C2007" s="126"/>
      <c r="D2007" s="390"/>
      <c r="E2007" s="390"/>
      <c r="F2007" s="390"/>
      <c r="G2007" s="390"/>
      <c r="H2007" s="390"/>
      <c r="I2007" s="390"/>
      <c r="AP2007" s="207"/>
      <c r="AQ2007" s="207"/>
      <c r="BK2007" s="207"/>
      <c r="BY2007" s="207"/>
      <c r="BZ2007" s="207"/>
      <c r="CA2007" s="207"/>
      <c r="CB2007" s="207"/>
      <c r="CC2007" s="207"/>
      <c r="CD2007" s="207"/>
      <c r="CE2007" s="207"/>
      <c r="CF2007" s="207"/>
    </row>
    <row r="2008" spans="1:84" s="406" customFormat="1" x14ac:dyDescent="0.3">
      <c r="A2008" s="407"/>
      <c r="B2008" s="412"/>
      <c r="C2008" s="126"/>
      <c r="D2008" s="390"/>
      <c r="E2008" s="390"/>
      <c r="F2008" s="390"/>
      <c r="G2008" s="390"/>
      <c r="H2008" s="390"/>
      <c r="I2008" s="390"/>
      <c r="AP2008" s="207"/>
      <c r="AQ2008" s="207"/>
      <c r="BK2008" s="207"/>
      <c r="BY2008" s="207"/>
      <c r="BZ2008" s="207"/>
      <c r="CA2008" s="207"/>
      <c r="CB2008" s="207"/>
      <c r="CC2008" s="207"/>
      <c r="CD2008" s="207"/>
      <c r="CE2008" s="207"/>
      <c r="CF2008" s="207"/>
    </row>
    <row r="2009" spans="1:84" s="406" customFormat="1" x14ac:dyDescent="0.3">
      <c r="A2009" s="407"/>
      <c r="B2009" s="412"/>
      <c r="C2009" s="126"/>
      <c r="D2009" s="390"/>
      <c r="E2009" s="390"/>
      <c r="F2009" s="390"/>
      <c r="G2009" s="390"/>
      <c r="H2009" s="390"/>
      <c r="I2009" s="390"/>
      <c r="AP2009" s="207"/>
      <c r="AQ2009" s="207"/>
      <c r="BK2009" s="207"/>
      <c r="BY2009" s="207"/>
      <c r="BZ2009" s="207"/>
      <c r="CA2009" s="207"/>
      <c r="CB2009" s="207"/>
      <c r="CC2009" s="207"/>
      <c r="CD2009" s="207"/>
      <c r="CE2009" s="207"/>
      <c r="CF2009" s="207"/>
    </row>
    <row r="2010" spans="1:84" s="406" customFormat="1" x14ac:dyDescent="0.3">
      <c r="A2010" s="407"/>
      <c r="B2010" s="412"/>
      <c r="C2010" s="126"/>
      <c r="D2010" s="390"/>
      <c r="E2010" s="390"/>
      <c r="F2010" s="390"/>
      <c r="G2010" s="390"/>
      <c r="H2010" s="390"/>
      <c r="I2010" s="390"/>
      <c r="AP2010" s="207"/>
      <c r="AQ2010" s="207"/>
      <c r="BK2010" s="207"/>
      <c r="BY2010" s="207"/>
      <c r="BZ2010" s="207"/>
      <c r="CA2010" s="207"/>
      <c r="CB2010" s="207"/>
      <c r="CC2010" s="207"/>
      <c r="CD2010" s="207"/>
      <c r="CE2010" s="207"/>
      <c r="CF2010" s="207"/>
    </row>
    <row r="2011" spans="1:84" s="406" customFormat="1" x14ac:dyDescent="0.3">
      <c r="A2011" s="407"/>
      <c r="B2011" s="412"/>
      <c r="C2011" s="126"/>
      <c r="D2011" s="390"/>
      <c r="E2011" s="390"/>
      <c r="F2011" s="390"/>
      <c r="G2011" s="390"/>
      <c r="H2011" s="390"/>
      <c r="I2011" s="390"/>
      <c r="AP2011" s="207"/>
      <c r="AQ2011" s="207"/>
      <c r="BK2011" s="207"/>
      <c r="BY2011" s="207"/>
      <c r="BZ2011" s="207"/>
      <c r="CA2011" s="207"/>
      <c r="CB2011" s="207"/>
      <c r="CC2011" s="207"/>
      <c r="CD2011" s="207"/>
      <c r="CE2011" s="207"/>
      <c r="CF2011" s="207"/>
    </row>
    <row r="2012" spans="1:84" s="406" customFormat="1" x14ac:dyDescent="0.3">
      <c r="A2012" s="407"/>
      <c r="B2012" s="412"/>
      <c r="C2012" s="126"/>
      <c r="D2012" s="390"/>
      <c r="E2012" s="390"/>
      <c r="F2012" s="390"/>
      <c r="G2012" s="390"/>
      <c r="H2012" s="390"/>
      <c r="I2012" s="390"/>
      <c r="AP2012" s="207"/>
      <c r="AQ2012" s="207"/>
      <c r="BK2012" s="207"/>
      <c r="BY2012" s="207"/>
      <c r="BZ2012" s="207"/>
      <c r="CA2012" s="207"/>
      <c r="CB2012" s="207"/>
      <c r="CC2012" s="207"/>
      <c r="CD2012" s="207"/>
      <c r="CE2012" s="207"/>
      <c r="CF2012" s="207"/>
    </row>
    <row r="2013" spans="1:84" s="406" customFormat="1" x14ac:dyDescent="0.3">
      <c r="A2013" s="407"/>
      <c r="B2013" s="412"/>
      <c r="C2013" s="126"/>
      <c r="D2013" s="390"/>
      <c r="E2013" s="390"/>
      <c r="F2013" s="390"/>
      <c r="G2013" s="390"/>
      <c r="H2013" s="390"/>
      <c r="I2013" s="390"/>
      <c r="AP2013" s="207"/>
      <c r="AQ2013" s="207"/>
      <c r="BK2013" s="207"/>
      <c r="BY2013" s="207"/>
      <c r="BZ2013" s="207"/>
      <c r="CA2013" s="207"/>
      <c r="CB2013" s="207"/>
      <c r="CC2013" s="207"/>
      <c r="CD2013" s="207"/>
      <c r="CE2013" s="207"/>
      <c r="CF2013" s="207"/>
    </row>
    <row r="2014" spans="1:84" s="406" customFormat="1" x14ac:dyDescent="0.3">
      <c r="A2014" s="407"/>
      <c r="B2014" s="412"/>
      <c r="C2014" s="126"/>
      <c r="D2014" s="390"/>
      <c r="E2014" s="390"/>
      <c r="F2014" s="390"/>
      <c r="G2014" s="390"/>
      <c r="H2014" s="390"/>
      <c r="I2014" s="390"/>
      <c r="AP2014" s="207"/>
      <c r="AQ2014" s="207"/>
      <c r="BK2014" s="207"/>
      <c r="BY2014" s="207"/>
      <c r="BZ2014" s="207"/>
      <c r="CA2014" s="207"/>
      <c r="CB2014" s="207"/>
      <c r="CC2014" s="207"/>
      <c r="CD2014" s="207"/>
      <c r="CE2014" s="207"/>
      <c r="CF2014" s="207"/>
    </row>
    <row r="2015" spans="1:84" s="406" customFormat="1" x14ac:dyDescent="0.3">
      <c r="A2015" s="407"/>
      <c r="B2015" s="412"/>
      <c r="C2015" s="126"/>
      <c r="D2015" s="390"/>
      <c r="E2015" s="390"/>
      <c r="F2015" s="390"/>
      <c r="G2015" s="390"/>
      <c r="H2015" s="390"/>
      <c r="I2015" s="390"/>
      <c r="AP2015" s="207"/>
      <c r="AQ2015" s="207"/>
      <c r="BK2015" s="207"/>
      <c r="BY2015" s="207"/>
      <c r="BZ2015" s="207"/>
      <c r="CA2015" s="207"/>
      <c r="CB2015" s="207"/>
      <c r="CC2015" s="207"/>
      <c r="CD2015" s="207"/>
      <c r="CE2015" s="207"/>
      <c r="CF2015" s="207"/>
    </row>
    <row r="2016" spans="1:84" s="406" customFormat="1" x14ac:dyDescent="0.3">
      <c r="A2016" s="407"/>
      <c r="B2016" s="412"/>
      <c r="C2016" s="126"/>
      <c r="D2016" s="390"/>
      <c r="E2016" s="390"/>
      <c r="F2016" s="390"/>
      <c r="G2016" s="390"/>
      <c r="H2016" s="390"/>
      <c r="I2016" s="390"/>
      <c r="AP2016" s="207"/>
      <c r="AQ2016" s="207"/>
      <c r="BK2016" s="207"/>
      <c r="BY2016" s="207"/>
      <c r="BZ2016" s="207"/>
      <c r="CA2016" s="207"/>
      <c r="CB2016" s="207"/>
      <c r="CC2016" s="207"/>
      <c r="CD2016" s="207"/>
      <c r="CE2016" s="207"/>
      <c r="CF2016" s="207"/>
    </row>
    <row r="2017" spans="1:84" s="406" customFormat="1" x14ac:dyDescent="0.3">
      <c r="A2017" s="407"/>
      <c r="B2017" s="412"/>
      <c r="C2017" s="126"/>
      <c r="D2017" s="390"/>
      <c r="E2017" s="390"/>
      <c r="F2017" s="390"/>
      <c r="G2017" s="390"/>
      <c r="H2017" s="390"/>
      <c r="I2017" s="390"/>
      <c r="AP2017" s="207"/>
      <c r="AQ2017" s="207"/>
      <c r="BK2017" s="207"/>
      <c r="BY2017" s="207"/>
      <c r="BZ2017" s="207"/>
      <c r="CA2017" s="207"/>
      <c r="CB2017" s="207"/>
      <c r="CC2017" s="207"/>
      <c r="CD2017" s="207"/>
      <c r="CE2017" s="207"/>
      <c r="CF2017" s="207"/>
    </row>
    <row r="2018" spans="1:84" s="406" customFormat="1" x14ac:dyDescent="0.3">
      <c r="A2018" s="407"/>
      <c r="B2018" s="412"/>
      <c r="C2018" s="126"/>
      <c r="D2018" s="390"/>
      <c r="E2018" s="390"/>
      <c r="F2018" s="390"/>
      <c r="G2018" s="390"/>
      <c r="H2018" s="390"/>
      <c r="I2018" s="390"/>
      <c r="AP2018" s="207"/>
      <c r="AQ2018" s="207"/>
      <c r="BK2018" s="207"/>
      <c r="BY2018" s="207"/>
      <c r="BZ2018" s="207"/>
      <c r="CA2018" s="207"/>
      <c r="CB2018" s="207"/>
      <c r="CC2018" s="207"/>
      <c r="CD2018" s="207"/>
      <c r="CE2018" s="207"/>
      <c r="CF2018" s="207"/>
    </row>
    <row r="2019" spans="1:84" s="406" customFormat="1" x14ac:dyDescent="0.3">
      <c r="A2019" s="407"/>
      <c r="B2019" s="412"/>
      <c r="C2019" s="126"/>
      <c r="D2019" s="390"/>
      <c r="E2019" s="390"/>
      <c r="F2019" s="390"/>
      <c r="G2019" s="390"/>
      <c r="H2019" s="390"/>
      <c r="I2019" s="390"/>
      <c r="AP2019" s="207"/>
      <c r="AQ2019" s="207"/>
      <c r="BK2019" s="207"/>
      <c r="BY2019" s="207"/>
      <c r="BZ2019" s="207"/>
      <c r="CA2019" s="207"/>
      <c r="CB2019" s="207"/>
      <c r="CC2019" s="207"/>
      <c r="CD2019" s="207"/>
      <c r="CE2019" s="207"/>
      <c r="CF2019" s="207"/>
    </row>
    <row r="2020" spans="1:84" s="406" customFormat="1" x14ac:dyDescent="0.3">
      <c r="A2020" s="407"/>
      <c r="B2020" s="412"/>
      <c r="C2020" s="126"/>
      <c r="D2020" s="390"/>
      <c r="E2020" s="390"/>
      <c r="F2020" s="390"/>
      <c r="G2020" s="390"/>
      <c r="H2020" s="390"/>
      <c r="I2020" s="390"/>
      <c r="AP2020" s="207"/>
      <c r="AQ2020" s="207"/>
      <c r="BK2020" s="207"/>
      <c r="BY2020" s="207"/>
      <c r="BZ2020" s="207"/>
      <c r="CA2020" s="207"/>
      <c r="CB2020" s="207"/>
      <c r="CC2020" s="207"/>
      <c r="CD2020" s="207"/>
      <c r="CE2020" s="207"/>
      <c r="CF2020" s="207"/>
    </row>
    <row r="2021" spans="1:84" s="406" customFormat="1" x14ac:dyDescent="0.3">
      <c r="A2021" s="407"/>
      <c r="B2021" s="412"/>
      <c r="C2021" s="126"/>
      <c r="D2021" s="390"/>
      <c r="E2021" s="390"/>
      <c r="F2021" s="390"/>
      <c r="G2021" s="390"/>
      <c r="H2021" s="390"/>
      <c r="I2021" s="390"/>
      <c r="AP2021" s="207"/>
      <c r="AQ2021" s="207"/>
      <c r="BK2021" s="207"/>
      <c r="BY2021" s="207"/>
      <c r="BZ2021" s="207"/>
      <c r="CA2021" s="207"/>
      <c r="CB2021" s="207"/>
      <c r="CC2021" s="207"/>
      <c r="CD2021" s="207"/>
      <c r="CE2021" s="207"/>
      <c r="CF2021" s="207"/>
    </row>
    <row r="2022" spans="1:84" s="406" customFormat="1" x14ac:dyDescent="0.3">
      <c r="A2022" s="407"/>
      <c r="B2022" s="412"/>
      <c r="C2022" s="126"/>
      <c r="D2022" s="390"/>
      <c r="E2022" s="390"/>
      <c r="F2022" s="390"/>
      <c r="G2022" s="390"/>
      <c r="H2022" s="390"/>
      <c r="I2022" s="390"/>
      <c r="AP2022" s="207"/>
      <c r="AQ2022" s="207"/>
      <c r="BK2022" s="207"/>
      <c r="BY2022" s="207"/>
      <c r="BZ2022" s="207"/>
      <c r="CA2022" s="207"/>
      <c r="CB2022" s="207"/>
      <c r="CC2022" s="207"/>
      <c r="CD2022" s="207"/>
      <c r="CE2022" s="207"/>
      <c r="CF2022" s="207"/>
    </row>
    <row r="2023" spans="1:84" s="406" customFormat="1" x14ac:dyDescent="0.3">
      <c r="A2023" s="407"/>
      <c r="B2023" s="412"/>
      <c r="C2023" s="126"/>
      <c r="D2023" s="390"/>
      <c r="E2023" s="390"/>
      <c r="F2023" s="390"/>
      <c r="G2023" s="390"/>
      <c r="H2023" s="390"/>
      <c r="I2023" s="390"/>
      <c r="AP2023" s="207"/>
      <c r="AQ2023" s="207"/>
      <c r="BK2023" s="207"/>
      <c r="BY2023" s="207"/>
      <c r="BZ2023" s="207"/>
      <c r="CA2023" s="207"/>
      <c r="CB2023" s="207"/>
      <c r="CC2023" s="207"/>
      <c r="CD2023" s="207"/>
      <c r="CE2023" s="207"/>
      <c r="CF2023" s="207"/>
    </row>
    <row r="2024" spans="1:84" s="406" customFormat="1" x14ac:dyDescent="0.3">
      <c r="A2024" s="407"/>
      <c r="B2024" s="412"/>
      <c r="C2024" s="126"/>
      <c r="D2024" s="390"/>
      <c r="E2024" s="390"/>
      <c r="F2024" s="390"/>
      <c r="G2024" s="390"/>
      <c r="H2024" s="390"/>
      <c r="I2024" s="390"/>
      <c r="AP2024" s="207"/>
      <c r="AQ2024" s="207"/>
      <c r="BK2024" s="207"/>
      <c r="BY2024" s="207"/>
      <c r="BZ2024" s="207"/>
      <c r="CA2024" s="207"/>
      <c r="CB2024" s="207"/>
      <c r="CC2024" s="207"/>
      <c r="CD2024" s="207"/>
      <c r="CE2024" s="207"/>
      <c r="CF2024" s="207"/>
    </row>
    <row r="2025" spans="1:84" s="406" customFormat="1" x14ac:dyDescent="0.3">
      <c r="A2025" s="407"/>
      <c r="B2025" s="412"/>
      <c r="C2025" s="126"/>
      <c r="D2025" s="390"/>
      <c r="E2025" s="390"/>
      <c r="F2025" s="390"/>
      <c r="G2025" s="390"/>
      <c r="H2025" s="390"/>
      <c r="I2025" s="390"/>
      <c r="AP2025" s="207"/>
      <c r="AQ2025" s="207"/>
      <c r="BK2025" s="207"/>
      <c r="BY2025" s="207"/>
      <c r="BZ2025" s="207"/>
      <c r="CA2025" s="207"/>
      <c r="CB2025" s="207"/>
      <c r="CC2025" s="207"/>
      <c r="CD2025" s="207"/>
      <c r="CE2025" s="207"/>
      <c r="CF2025" s="207"/>
    </row>
    <row r="2026" spans="1:84" s="406" customFormat="1" x14ac:dyDescent="0.3">
      <c r="A2026" s="407"/>
      <c r="B2026" s="412"/>
      <c r="C2026" s="126"/>
      <c r="D2026" s="390"/>
      <c r="E2026" s="390"/>
      <c r="F2026" s="390"/>
      <c r="G2026" s="390"/>
      <c r="H2026" s="390"/>
      <c r="I2026" s="390"/>
      <c r="AP2026" s="207"/>
      <c r="AQ2026" s="207"/>
      <c r="BK2026" s="207"/>
      <c r="BY2026" s="207"/>
      <c r="BZ2026" s="207"/>
      <c r="CA2026" s="207"/>
      <c r="CB2026" s="207"/>
      <c r="CC2026" s="207"/>
      <c r="CD2026" s="207"/>
      <c r="CE2026" s="207"/>
      <c r="CF2026" s="207"/>
    </row>
    <row r="2027" spans="1:84" s="406" customFormat="1" x14ac:dyDescent="0.3">
      <c r="A2027" s="407"/>
      <c r="B2027" s="412"/>
      <c r="C2027" s="126"/>
      <c r="D2027" s="390"/>
      <c r="E2027" s="390"/>
      <c r="F2027" s="390"/>
      <c r="G2027" s="390"/>
      <c r="H2027" s="390"/>
      <c r="I2027" s="390"/>
      <c r="AP2027" s="207"/>
      <c r="AQ2027" s="207"/>
      <c r="BK2027" s="207"/>
      <c r="BY2027" s="207"/>
      <c r="BZ2027" s="207"/>
      <c r="CA2027" s="207"/>
      <c r="CB2027" s="207"/>
      <c r="CC2027" s="207"/>
      <c r="CD2027" s="207"/>
      <c r="CE2027" s="207"/>
      <c r="CF2027" s="207"/>
    </row>
    <row r="2028" spans="1:84" s="406" customFormat="1" x14ac:dyDescent="0.3">
      <c r="A2028" s="407"/>
      <c r="B2028" s="412"/>
      <c r="C2028" s="126"/>
      <c r="D2028" s="390"/>
      <c r="E2028" s="390"/>
      <c r="F2028" s="390"/>
      <c r="G2028" s="390"/>
      <c r="H2028" s="390"/>
      <c r="I2028" s="390"/>
      <c r="AP2028" s="207"/>
      <c r="AQ2028" s="207"/>
      <c r="BK2028" s="207"/>
      <c r="BY2028" s="207"/>
      <c r="BZ2028" s="207"/>
      <c r="CA2028" s="207"/>
      <c r="CB2028" s="207"/>
      <c r="CC2028" s="207"/>
      <c r="CD2028" s="207"/>
      <c r="CE2028" s="207"/>
      <c r="CF2028" s="207"/>
    </row>
    <row r="2029" spans="1:84" s="406" customFormat="1" x14ac:dyDescent="0.3">
      <c r="A2029" s="407"/>
      <c r="B2029" s="412"/>
      <c r="C2029" s="126"/>
      <c r="D2029" s="390"/>
      <c r="E2029" s="390"/>
      <c r="F2029" s="390"/>
      <c r="G2029" s="390"/>
      <c r="H2029" s="390"/>
      <c r="I2029" s="390"/>
      <c r="AP2029" s="207"/>
      <c r="AQ2029" s="207"/>
      <c r="BK2029" s="207"/>
      <c r="BY2029" s="207"/>
      <c r="BZ2029" s="207"/>
      <c r="CA2029" s="207"/>
      <c r="CB2029" s="207"/>
      <c r="CC2029" s="207"/>
      <c r="CD2029" s="207"/>
      <c r="CE2029" s="207"/>
      <c r="CF2029" s="207"/>
    </row>
    <row r="2030" spans="1:84" s="406" customFormat="1" x14ac:dyDescent="0.3">
      <c r="A2030" s="407"/>
      <c r="B2030" s="412"/>
      <c r="C2030" s="126"/>
      <c r="D2030" s="390"/>
      <c r="E2030" s="390"/>
      <c r="F2030" s="390"/>
      <c r="G2030" s="390"/>
      <c r="H2030" s="390"/>
      <c r="I2030" s="390"/>
      <c r="AP2030" s="207"/>
      <c r="AQ2030" s="207"/>
      <c r="BK2030" s="207"/>
      <c r="BY2030" s="207"/>
      <c r="BZ2030" s="207"/>
      <c r="CA2030" s="207"/>
      <c r="CB2030" s="207"/>
      <c r="CC2030" s="207"/>
      <c r="CD2030" s="207"/>
      <c r="CE2030" s="207"/>
      <c r="CF2030" s="207"/>
    </row>
    <row r="2031" spans="1:84" s="406" customFormat="1" x14ac:dyDescent="0.3">
      <c r="A2031" s="407"/>
      <c r="B2031" s="412"/>
      <c r="C2031" s="126"/>
      <c r="D2031" s="390"/>
      <c r="E2031" s="390"/>
      <c r="F2031" s="390"/>
      <c r="G2031" s="390"/>
      <c r="H2031" s="390"/>
      <c r="I2031" s="390"/>
      <c r="AP2031" s="207"/>
      <c r="AQ2031" s="207"/>
      <c r="BK2031" s="207"/>
      <c r="BY2031" s="207"/>
      <c r="BZ2031" s="207"/>
      <c r="CA2031" s="207"/>
      <c r="CB2031" s="207"/>
      <c r="CC2031" s="207"/>
      <c r="CD2031" s="207"/>
      <c r="CE2031" s="207"/>
      <c r="CF2031" s="207"/>
    </row>
    <row r="2032" spans="1:84" s="406" customFormat="1" x14ac:dyDescent="0.3">
      <c r="A2032" s="407"/>
      <c r="B2032" s="412"/>
      <c r="C2032" s="126"/>
      <c r="D2032" s="390"/>
      <c r="E2032" s="390"/>
      <c r="F2032" s="390"/>
      <c r="G2032" s="390"/>
      <c r="H2032" s="390"/>
      <c r="I2032" s="390"/>
      <c r="AP2032" s="207"/>
      <c r="AQ2032" s="207"/>
      <c r="BK2032" s="207"/>
      <c r="BY2032" s="207"/>
      <c r="BZ2032" s="207"/>
      <c r="CA2032" s="207"/>
      <c r="CB2032" s="207"/>
      <c r="CC2032" s="207"/>
      <c r="CD2032" s="207"/>
      <c r="CE2032" s="207"/>
      <c r="CF2032" s="207"/>
    </row>
    <row r="2033" spans="1:84" s="406" customFormat="1" x14ac:dyDescent="0.3">
      <c r="A2033" s="407"/>
      <c r="B2033" s="412"/>
      <c r="C2033" s="126"/>
      <c r="D2033" s="390"/>
      <c r="E2033" s="390"/>
      <c r="F2033" s="390"/>
      <c r="G2033" s="390"/>
      <c r="H2033" s="390"/>
      <c r="I2033" s="390"/>
      <c r="AP2033" s="207"/>
      <c r="AQ2033" s="207"/>
      <c r="BK2033" s="207"/>
      <c r="BY2033" s="207"/>
      <c r="BZ2033" s="207"/>
      <c r="CA2033" s="207"/>
      <c r="CB2033" s="207"/>
      <c r="CC2033" s="207"/>
      <c r="CD2033" s="207"/>
      <c r="CE2033" s="207"/>
      <c r="CF2033" s="207"/>
    </row>
    <row r="2034" spans="1:84" s="406" customFormat="1" x14ac:dyDescent="0.3">
      <c r="A2034" s="407"/>
      <c r="B2034" s="412"/>
      <c r="C2034" s="126"/>
      <c r="D2034" s="390"/>
      <c r="E2034" s="390"/>
      <c r="F2034" s="390"/>
      <c r="G2034" s="390"/>
      <c r="H2034" s="390"/>
      <c r="I2034" s="390"/>
      <c r="AP2034" s="207"/>
      <c r="AQ2034" s="207"/>
      <c r="BK2034" s="207"/>
      <c r="BY2034" s="207"/>
      <c r="BZ2034" s="207"/>
      <c r="CA2034" s="207"/>
      <c r="CB2034" s="207"/>
      <c r="CC2034" s="207"/>
      <c r="CD2034" s="207"/>
      <c r="CE2034" s="207"/>
      <c r="CF2034" s="207"/>
    </row>
    <row r="2035" spans="1:84" s="406" customFormat="1" x14ac:dyDescent="0.3">
      <c r="A2035" s="407"/>
      <c r="B2035" s="412"/>
      <c r="C2035" s="126"/>
      <c r="D2035" s="390"/>
      <c r="E2035" s="390"/>
      <c r="F2035" s="390"/>
      <c r="G2035" s="390"/>
      <c r="H2035" s="390"/>
      <c r="I2035" s="390"/>
      <c r="AP2035" s="207"/>
      <c r="AQ2035" s="207"/>
      <c r="BK2035" s="207"/>
      <c r="BY2035" s="207"/>
      <c r="BZ2035" s="207"/>
      <c r="CA2035" s="207"/>
      <c r="CB2035" s="207"/>
      <c r="CC2035" s="207"/>
      <c r="CD2035" s="207"/>
      <c r="CE2035" s="207"/>
      <c r="CF2035" s="207"/>
    </row>
    <row r="2036" spans="1:84" s="406" customFormat="1" x14ac:dyDescent="0.3">
      <c r="A2036" s="407"/>
      <c r="B2036" s="412"/>
      <c r="C2036" s="126"/>
      <c r="D2036" s="390"/>
      <c r="E2036" s="390"/>
      <c r="F2036" s="390"/>
      <c r="G2036" s="390"/>
      <c r="H2036" s="390"/>
      <c r="I2036" s="390"/>
      <c r="AP2036" s="207"/>
      <c r="AQ2036" s="207"/>
      <c r="BK2036" s="207"/>
      <c r="BY2036" s="207"/>
      <c r="BZ2036" s="207"/>
      <c r="CA2036" s="207"/>
      <c r="CB2036" s="207"/>
      <c r="CC2036" s="207"/>
      <c r="CD2036" s="207"/>
      <c r="CE2036" s="207"/>
      <c r="CF2036" s="207"/>
    </row>
    <row r="2037" spans="1:84" s="406" customFormat="1" x14ac:dyDescent="0.3">
      <c r="A2037" s="407"/>
      <c r="B2037" s="412"/>
      <c r="C2037" s="126"/>
      <c r="D2037" s="390"/>
      <c r="E2037" s="390"/>
      <c r="F2037" s="390"/>
      <c r="G2037" s="390"/>
      <c r="H2037" s="390"/>
      <c r="I2037" s="390"/>
      <c r="AP2037" s="207"/>
      <c r="AQ2037" s="207"/>
      <c r="BK2037" s="207"/>
      <c r="BY2037" s="207"/>
      <c r="BZ2037" s="207"/>
      <c r="CA2037" s="207"/>
      <c r="CB2037" s="207"/>
      <c r="CC2037" s="207"/>
      <c r="CD2037" s="207"/>
      <c r="CE2037" s="207"/>
      <c r="CF2037" s="207"/>
    </row>
    <row r="2038" spans="1:84" s="406" customFormat="1" x14ac:dyDescent="0.3">
      <c r="A2038" s="407"/>
      <c r="B2038" s="412"/>
      <c r="C2038" s="126"/>
      <c r="D2038" s="390"/>
      <c r="E2038" s="390"/>
      <c r="F2038" s="390"/>
      <c r="G2038" s="390"/>
      <c r="H2038" s="390"/>
      <c r="I2038" s="390"/>
      <c r="AP2038" s="207"/>
      <c r="AQ2038" s="207"/>
      <c r="BK2038" s="207"/>
      <c r="BY2038" s="207"/>
      <c r="BZ2038" s="207"/>
      <c r="CA2038" s="207"/>
      <c r="CB2038" s="207"/>
      <c r="CC2038" s="207"/>
      <c r="CD2038" s="207"/>
      <c r="CE2038" s="207"/>
      <c r="CF2038" s="207"/>
    </row>
    <row r="2039" spans="1:84" s="406" customFormat="1" x14ac:dyDescent="0.3">
      <c r="A2039" s="407"/>
      <c r="B2039" s="412"/>
      <c r="C2039" s="126"/>
      <c r="D2039" s="390"/>
      <c r="E2039" s="390"/>
      <c r="F2039" s="390"/>
      <c r="G2039" s="390"/>
      <c r="H2039" s="390"/>
      <c r="I2039" s="390"/>
      <c r="AP2039" s="207"/>
      <c r="AQ2039" s="207"/>
      <c r="BK2039" s="207"/>
      <c r="BY2039" s="207"/>
      <c r="BZ2039" s="207"/>
      <c r="CA2039" s="207"/>
      <c r="CB2039" s="207"/>
      <c r="CC2039" s="207"/>
      <c r="CD2039" s="207"/>
      <c r="CE2039" s="207"/>
      <c r="CF2039" s="207"/>
    </row>
    <row r="2040" spans="1:84" s="406" customFormat="1" x14ac:dyDescent="0.3">
      <c r="A2040" s="407"/>
      <c r="B2040" s="412"/>
      <c r="C2040" s="126"/>
      <c r="D2040" s="390"/>
      <c r="E2040" s="390"/>
      <c r="F2040" s="390"/>
      <c r="G2040" s="390"/>
      <c r="H2040" s="390"/>
      <c r="I2040" s="390"/>
      <c r="AP2040" s="207"/>
      <c r="AQ2040" s="207"/>
      <c r="BK2040" s="207"/>
      <c r="BY2040" s="207"/>
      <c r="BZ2040" s="207"/>
      <c r="CA2040" s="207"/>
      <c r="CB2040" s="207"/>
      <c r="CC2040" s="207"/>
      <c r="CD2040" s="207"/>
      <c r="CE2040" s="207"/>
      <c r="CF2040" s="207"/>
    </row>
    <row r="2041" spans="1:84" s="406" customFormat="1" x14ac:dyDescent="0.3">
      <c r="A2041" s="407"/>
      <c r="B2041" s="412"/>
      <c r="C2041" s="126"/>
      <c r="D2041" s="390"/>
      <c r="E2041" s="390"/>
      <c r="F2041" s="390"/>
      <c r="G2041" s="390"/>
      <c r="H2041" s="390"/>
      <c r="I2041" s="390"/>
      <c r="AP2041" s="207"/>
      <c r="AQ2041" s="207"/>
      <c r="BK2041" s="207"/>
      <c r="BY2041" s="207"/>
      <c r="BZ2041" s="207"/>
      <c r="CA2041" s="207"/>
      <c r="CB2041" s="207"/>
      <c r="CC2041" s="207"/>
      <c r="CD2041" s="207"/>
      <c r="CE2041" s="207"/>
      <c r="CF2041" s="207"/>
    </row>
    <row r="2042" spans="1:84" s="406" customFormat="1" x14ac:dyDescent="0.3">
      <c r="A2042" s="407"/>
      <c r="B2042" s="412"/>
      <c r="C2042" s="126"/>
      <c r="D2042" s="390"/>
      <c r="E2042" s="390"/>
      <c r="F2042" s="390"/>
      <c r="G2042" s="390"/>
      <c r="H2042" s="390"/>
      <c r="I2042" s="390"/>
      <c r="AP2042" s="207"/>
      <c r="AQ2042" s="207"/>
      <c r="BK2042" s="207"/>
      <c r="BY2042" s="207"/>
      <c r="BZ2042" s="207"/>
      <c r="CA2042" s="207"/>
      <c r="CB2042" s="207"/>
      <c r="CC2042" s="207"/>
      <c r="CD2042" s="207"/>
      <c r="CE2042" s="207"/>
      <c r="CF2042" s="207"/>
    </row>
    <row r="2043" spans="1:84" s="406" customFormat="1" x14ac:dyDescent="0.3">
      <c r="A2043" s="407"/>
      <c r="B2043" s="412"/>
      <c r="C2043" s="126"/>
      <c r="D2043" s="390"/>
      <c r="E2043" s="390"/>
      <c r="F2043" s="390"/>
      <c r="G2043" s="390"/>
      <c r="H2043" s="390"/>
      <c r="I2043" s="390"/>
      <c r="AP2043" s="207"/>
      <c r="AQ2043" s="207"/>
      <c r="BK2043" s="207"/>
      <c r="BY2043" s="207"/>
      <c r="BZ2043" s="207"/>
      <c r="CA2043" s="207"/>
      <c r="CB2043" s="207"/>
      <c r="CC2043" s="207"/>
      <c r="CD2043" s="207"/>
      <c r="CE2043" s="207"/>
      <c r="CF2043" s="207"/>
    </row>
    <row r="2044" spans="1:84" s="406" customFormat="1" x14ac:dyDescent="0.3">
      <c r="A2044" s="407"/>
      <c r="B2044" s="412"/>
      <c r="C2044" s="126"/>
      <c r="D2044" s="390"/>
      <c r="E2044" s="390"/>
      <c r="F2044" s="390"/>
      <c r="G2044" s="390"/>
      <c r="H2044" s="390"/>
      <c r="I2044" s="390"/>
      <c r="AP2044" s="207"/>
      <c r="AQ2044" s="207"/>
      <c r="BK2044" s="207"/>
      <c r="BY2044" s="207"/>
      <c r="BZ2044" s="207"/>
      <c r="CA2044" s="207"/>
      <c r="CB2044" s="207"/>
      <c r="CC2044" s="207"/>
      <c r="CD2044" s="207"/>
      <c r="CE2044" s="207"/>
      <c r="CF2044" s="207"/>
    </row>
    <row r="2045" spans="1:84" s="406" customFormat="1" x14ac:dyDescent="0.3">
      <c r="A2045" s="407"/>
      <c r="B2045" s="412"/>
      <c r="C2045" s="126"/>
      <c r="D2045" s="390"/>
      <c r="E2045" s="390"/>
      <c r="F2045" s="390"/>
      <c r="G2045" s="390"/>
      <c r="H2045" s="390"/>
      <c r="I2045" s="390"/>
      <c r="AP2045" s="207"/>
      <c r="AQ2045" s="207"/>
      <c r="BK2045" s="207"/>
      <c r="BY2045" s="207"/>
      <c r="BZ2045" s="207"/>
      <c r="CA2045" s="207"/>
      <c r="CB2045" s="207"/>
      <c r="CC2045" s="207"/>
      <c r="CD2045" s="207"/>
      <c r="CE2045" s="207"/>
      <c r="CF2045" s="207"/>
    </row>
    <row r="2046" spans="1:84" s="406" customFormat="1" x14ac:dyDescent="0.3">
      <c r="A2046" s="407"/>
      <c r="B2046" s="412"/>
      <c r="C2046" s="126"/>
      <c r="D2046" s="390"/>
      <c r="E2046" s="390"/>
      <c r="F2046" s="390"/>
      <c r="G2046" s="390"/>
      <c r="H2046" s="390"/>
      <c r="I2046" s="390"/>
      <c r="AP2046" s="207"/>
      <c r="AQ2046" s="207"/>
      <c r="BK2046" s="207"/>
      <c r="BY2046" s="207"/>
      <c r="BZ2046" s="207"/>
      <c r="CA2046" s="207"/>
      <c r="CB2046" s="207"/>
      <c r="CC2046" s="207"/>
      <c r="CD2046" s="207"/>
      <c r="CE2046" s="207"/>
      <c r="CF2046" s="207"/>
    </row>
    <row r="2047" spans="1:84" s="406" customFormat="1" x14ac:dyDescent="0.3">
      <c r="A2047" s="407"/>
      <c r="B2047" s="412"/>
      <c r="C2047" s="126"/>
      <c r="D2047" s="390"/>
      <c r="E2047" s="390"/>
      <c r="F2047" s="390"/>
      <c r="G2047" s="390"/>
      <c r="H2047" s="390"/>
      <c r="I2047" s="390"/>
      <c r="AP2047" s="207"/>
      <c r="AQ2047" s="207"/>
      <c r="BK2047" s="207"/>
      <c r="BY2047" s="207"/>
      <c r="BZ2047" s="207"/>
      <c r="CA2047" s="207"/>
      <c r="CB2047" s="207"/>
      <c r="CC2047" s="207"/>
      <c r="CD2047" s="207"/>
      <c r="CE2047" s="207"/>
      <c r="CF2047" s="207"/>
    </row>
    <row r="2048" spans="1:84" s="406" customFormat="1" x14ac:dyDescent="0.3">
      <c r="A2048" s="407"/>
      <c r="B2048" s="412"/>
      <c r="C2048" s="126"/>
      <c r="D2048" s="390"/>
      <c r="E2048" s="390"/>
      <c r="F2048" s="390"/>
      <c r="G2048" s="390"/>
      <c r="H2048" s="390"/>
      <c r="I2048" s="390"/>
      <c r="AP2048" s="207"/>
      <c r="AQ2048" s="207"/>
      <c r="BK2048" s="207"/>
      <c r="BY2048" s="207"/>
      <c r="BZ2048" s="207"/>
      <c r="CA2048" s="207"/>
      <c r="CB2048" s="207"/>
      <c r="CC2048" s="207"/>
      <c r="CD2048" s="207"/>
      <c r="CE2048" s="207"/>
      <c r="CF2048" s="207"/>
    </row>
    <row r="2049" spans="1:84" s="406" customFormat="1" x14ac:dyDescent="0.3">
      <c r="A2049" s="407"/>
      <c r="B2049" s="412"/>
      <c r="C2049" s="126"/>
      <c r="D2049" s="390"/>
      <c r="E2049" s="390"/>
      <c r="F2049" s="390"/>
      <c r="G2049" s="390"/>
      <c r="H2049" s="390"/>
      <c r="I2049" s="390"/>
      <c r="AP2049" s="207"/>
      <c r="AQ2049" s="207"/>
      <c r="BK2049" s="207"/>
      <c r="BY2049" s="207"/>
      <c r="BZ2049" s="207"/>
      <c r="CA2049" s="207"/>
      <c r="CB2049" s="207"/>
      <c r="CC2049" s="207"/>
      <c r="CD2049" s="207"/>
      <c r="CE2049" s="207"/>
      <c r="CF2049" s="207"/>
    </row>
    <row r="2050" spans="1:84" s="406" customFormat="1" x14ac:dyDescent="0.3">
      <c r="A2050" s="407"/>
      <c r="B2050" s="412"/>
      <c r="C2050" s="126"/>
      <c r="D2050" s="390"/>
      <c r="E2050" s="390"/>
      <c r="F2050" s="390"/>
      <c r="G2050" s="390"/>
      <c r="H2050" s="390"/>
      <c r="I2050" s="390"/>
      <c r="AP2050" s="207"/>
      <c r="AQ2050" s="207"/>
      <c r="BK2050" s="207"/>
      <c r="BY2050" s="207"/>
      <c r="BZ2050" s="207"/>
      <c r="CA2050" s="207"/>
      <c r="CB2050" s="207"/>
      <c r="CC2050" s="207"/>
      <c r="CD2050" s="207"/>
      <c r="CE2050" s="207"/>
      <c r="CF2050" s="207"/>
    </row>
    <row r="2051" spans="1:84" s="406" customFormat="1" x14ac:dyDescent="0.3">
      <c r="A2051" s="407"/>
      <c r="B2051" s="412"/>
      <c r="C2051" s="126"/>
      <c r="D2051" s="390"/>
      <c r="E2051" s="390"/>
      <c r="F2051" s="390"/>
      <c r="G2051" s="390"/>
      <c r="H2051" s="390"/>
      <c r="I2051" s="390"/>
      <c r="AP2051" s="207"/>
      <c r="AQ2051" s="207"/>
      <c r="BK2051" s="207"/>
      <c r="BY2051" s="207"/>
      <c r="BZ2051" s="207"/>
      <c r="CA2051" s="207"/>
      <c r="CB2051" s="207"/>
      <c r="CC2051" s="207"/>
      <c r="CD2051" s="207"/>
      <c r="CE2051" s="207"/>
      <c r="CF2051" s="207"/>
    </row>
    <row r="2052" spans="1:84" s="406" customFormat="1" x14ac:dyDescent="0.3">
      <c r="A2052" s="407"/>
      <c r="B2052" s="412"/>
      <c r="C2052" s="126"/>
      <c r="D2052" s="390"/>
      <c r="E2052" s="390"/>
      <c r="F2052" s="390"/>
      <c r="G2052" s="390"/>
      <c r="H2052" s="390"/>
      <c r="I2052" s="390"/>
      <c r="AP2052" s="207"/>
      <c r="AQ2052" s="207"/>
      <c r="BK2052" s="207"/>
      <c r="BY2052" s="207"/>
      <c r="BZ2052" s="207"/>
      <c r="CA2052" s="207"/>
      <c r="CB2052" s="207"/>
      <c r="CC2052" s="207"/>
      <c r="CD2052" s="207"/>
      <c r="CE2052" s="207"/>
      <c r="CF2052" s="207"/>
    </row>
    <row r="2053" spans="1:84" s="406" customFormat="1" x14ac:dyDescent="0.3">
      <c r="A2053" s="407"/>
      <c r="B2053" s="412"/>
      <c r="C2053" s="126"/>
      <c r="D2053" s="390"/>
      <c r="E2053" s="390"/>
      <c r="F2053" s="390"/>
      <c r="G2053" s="390"/>
      <c r="H2053" s="390"/>
      <c r="I2053" s="390"/>
      <c r="AP2053" s="207"/>
      <c r="AQ2053" s="207"/>
      <c r="BK2053" s="207"/>
      <c r="BY2053" s="207"/>
      <c r="BZ2053" s="207"/>
      <c r="CA2053" s="207"/>
      <c r="CB2053" s="207"/>
      <c r="CC2053" s="207"/>
      <c r="CD2053" s="207"/>
      <c r="CE2053" s="207"/>
      <c r="CF2053" s="207"/>
    </row>
    <row r="2054" spans="1:84" s="406" customFormat="1" x14ac:dyDescent="0.3">
      <c r="A2054" s="407"/>
      <c r="B2054" s="412"/>
      <c r="C2054" s="126"/>
      <c r="D2054" s="390"/>
      <c r="E2054" s="390"/>
      <c r="F2054" s="390"/>
      <c r="G2054" s="390"/>
      <c r="H2054" s="390"/>
      <c r="I2054" s="390"/>
      <c r="AP2054" s="207"/>
      <c r="AQ2054" s="207"/>
      <c r="BK2054" s="207"/>
      <c r="BY2054" s="207"/>
      <c r="BZ2054" s="207"/>
      <c r="CA2054" s="207"/>
      <c r="CB2054" s="207"/>
      <c r="CC2054" s="207"/>
      <c r="CD2054" s="207"/>
      <c r="CE2054" s="207"/>
      <c r="CF2054" s="207"/>
    </row>
    <row r="2055" spans="1:84" s="406" customFormat="1" x14ac:dyDescent="0.3">
      <c r="A2055" s="407"/>
      <c r="B2055" s="412"/>
      <c r="C2055" s="126"/>
      <c r="D2055" s="390"/>
      <c r="E2055" s="390"/>
      <c r="F2055" s="390"/>
      <c r="G2055" s="390"/>
      <c r="H2055" s="390"/>
      <c r="I2055" s="390"/>
      <c r="AP2055" s="207"/>
      <c r="AQ2055" s="207"/>
      <c r="BK2055" s="207"/>
      <c r="BY2055" s="207"/>
      <c r="BZ2055" s="207"/>
      <c r="CA2055" s="207"/>
      <c r="CB2055" s="207"/>
      <c r="CC2055" s="207"/>
      <c r="CD2055" s="207"/>
      <c r="CE2055" s="207"/>
      <c r="CF2055" s="207"/>
    </row>
    <row r="2056" spans="1:84" s="406" customFormat="1" x14ac:dyDescent="0.3">
      <c r="A2056" s="407"/>
      <c r="B2056" s="412"/>
      <c r="C2056" s="126"/>
      <c r="D2056" s="390"/>
      <c r="E2056" s="390"/>
      <c r="F2056" s="390"/>
      <c r="G2056" s="390"/>
      <c r="H2056" s="390"/>
      <c r="I2056" s="390"/>
      <c r="AP2056" s="207"/>
      <c r="AQ2056" s="207"/>
      <c r="BK2056" s="207"/>
      <c r="BY2056" s="207"/>
      <c r="BZ2056" s="207"/>
      <c r="CA2056" s="207"/>
      <c r="CB2056" s="207"/>
      <c r="CC2056" s="207"/>
      <c r="CD2056" s="207"/>
      <c r="CE2056" s="207"/>
      <c r="CF2056" s="207"/>
    </row>
    <row r="2057" spans="1:84" s="406" customFormat="1" x14ac:dyDescent="0.3">
      <c r="A2057" s="407"/>
      <c r="B2057" s="412"/>
      <c r="C2057" s="126"/>
      <c r="D2057" s="390"/>
      <c r="E2057" s="390"/>
      <c r="F2057" s="390"/>
      <c r="G2057" s="390"/>
      <c r="H2057" s="390"/>
      <c r="I2057" s="390"/>
      <c r="AP2057" s="207"/>
      <c r="AQ2057" s="207"/>
      <c r="BK2057" s="207"/>
      <c r="BY2057" s="207"/>
      <c r="BZ2057" s="207"/>
      <c r="CA2057" s="207"/>
      <c r="CB2057" s="207"/>
      <c r="CC2057" s="207"/>
      <c r="CD2057" s="207"/>
      <c r="CE2057" s="207"/>
      <c r="CF2057" s="207"/>
    </row>
    <row r="2058" spans="1:84" s="406" customFormat="1" x14ac:dyDescent="0.3">
      <c r="A2058" s="407"/>
      <c r="B2058" s="412"/>
      <c r="C2058" s="126"/>
      <c r="D2058" s="390"/>
      <c r="E2058" s="390"/>
      <c r="F2058" s="390"/>
      <c r="G2058" s="390"/>
      <c r="H2058" s="390"/>
      <c r="I2058" s="390"/>
      <c r="AP2058" s="207"/>
      <c r="AQ2058" s="207"/>
      <c r="BK2058" s="207"/>
      <c r="BY2058" s="207"/>
      <c r="BZ2058" s="207"/>
      <c r="CA2058" s="207"/>
      <c r="CB2058" s="207"/>
      <c r="CC2058" s="207"/>
      <c r="CD2058" s="207"/>
      <c r="CE2058" s="207"/>
      <c r="CF2058" s="207"/>
    </row>
    <row r="2059" spans="1:84" s="406" customFormat="1" x14ac:dyDescent="0.3">
      <c r="A2059" s="407"/>
      <c r="B2059" s="412"/>
      <c r="C2059" s="126"/>
      <c r="D2059" s="390"/>
      <c r="E2059" s="390"/>
      <c r="F2059" s="390"/>
      <c r="G2059" s="390"/>
      <c r="H2059" s="390"/>
      <c r="I2059" s="390"/>
      <c r="AP2059" s="207"/>
      <c r="AQ2059" s="207"/>
      <c r="BK2059" s="207"/>
      <c r="BY2059" s="207"/>
      <c r="BZ2059" s="207"/>
      <c r="CA2059" s="207"/>
      <c r="CB2059" s="207"/>
      <c r="CC2059" s="207"/>
      <c r="CD2059" s="207"/>
      <c r="CE2059" s="207"/>
      <c r="CF2059" s="207"/>
    </row>
    <row r="2060" spans="1:84" s="406" customFormat="1" x14ac:dyDescent="0.3">
      <c r="A2060" s="407"/>
      <c r="B2060" s="412"/>
      <c r="C2060" s="126"/>
      <c r="D2060" s="390"/>
      <c r="E2060" s="390"/>
      <c r="F2060" s="390"/>
      <c r="G2060" s="390"/>
      <c r="H2060" s="390"/>
      <c r="I2060" s="390"/>
      <c r="AP2060" s="207"/>
      <c r="AQ2060" s="207"/>
      <c r="BK2060" s="207"/>
      <c r="BY2060" s="207"/>
      <c r="BZ2060" s="207"/>
      <c r="CA2060" s="207"/>
      <c r="CB2060" s="207"/>
      <c r="CC2060" s="207"/>
      <c r="CD2060" s="207"/>
      <c r="CE2060" s="207"/>
      <c r="CF2060" s="207"/>
    </row>
    <row r="2061" spans="1:84" s="406" customFormat="1" x14ac:dyDescent="0.3">
      <c r="A2061" s="407"/>
      <c r="B2061" s="412"/>
      <c r="C2061" s="126"/>
      <c r="D2061" s="390"/>
      <c r="E2061" s="390"/>
      <c r="F2061" s="390"/>
      <c r="G2061" s="390"/>
      <c r="H2061" s="390"/>
      <c r="I2061" s="390"/>
      <c r="AP2061" s="207"/>
      <c r="AQ2061" s="207"/>
      <c r="BK2061" s="207"/>
      <c r="BY2061" s="207"/>
      <c r="BZ2061" s="207"/>
      <c r="CA2061" s="207"/>
      <c r="CB2061" s="207"/>
      <c r="CC2061" s="207"/>
      <c r="CD2061" s="207"/>
      <c r="CE2061" s="207"/>
      <c r="CF2061" s="207"/>
    </row>
    <row r="2062" spans="1:84" s="406" customFormat="1" x14ac:dyDescent="0.3">
      <c r="A2062" s="407"/>
      <c r="B2062" s="412"/>
      <c r="C2062" s="126"/>
      <c r="D2062" s="390"/>
      <c r="E2062" s="390"/>
      <c r="F2062" s="390"/>
      <c r="G2062" s="390"/>
      <c r="H2062" s="390"/>
      <c r="I2062" s="390"/>
      <c r="AP2062" s="207"/>
      <c r="AQ2062" s="207"/>
      <c r="BK2062" s="207"/>
      <c r="BY2062" s="207"/>
      <c r="BZ2062" s="207"/>
      <c r="CA2062" s="207"/>
      <c r="CB2062" s="207"/>
      <c r="CC2062" s="207"/>
      <c r="CD2062" s="207"/>
      <c r="CE2062" s="207"/>
      <c r="CF2062" s="207"/>
    </row>
    <row r="2063" spans="1:84" s="406" customFormat="1" x14ac:dyDescent="0.3">
      <c r="A2063" s="407"/>
      <c r="B2063" s="412"/>
      <c r="C2063" s="126"/>
      <c r="D2063" s="390"/>
      <c r="E2063" s="390"/>
      <c r="F2063" s="390"/>
      <c r="G2063" s="390"/>
      <c r="H2063" s="390"/>
      <c r="I2063" s="390"/>
      <c r="AP2063" s="207"/>
      <c r="AQ2063" s="207"/>
      <c r="BK2063" s="207"/>
      <c r="BY2063" s="207"/>
      <c r="BZ2063" s="207"/>
      <c r="CA2063" s="207"/>
      <c r="CB2063" s="207"/>
      <c r="CC2063" s="207"/>
      <c r="CD2063" s="207"/>
      <c r="CE2063" s="207"/>
      <c r="CF2063" s="207"/>
    </row>
    <row r="2064" spans="1:84" s="406" customFormat="1" x14ac:dyDescent="0.3">
      <c r="A2064" s="407"/>
      <c r="B2064" s="412"/>
      <c r="C2064" s="126"/>
      <c r="D2064" s="390"/>
      <c r="E2064" s="390"/>
      <c r="F2064" s="390"/>
      <c r="G2064" s="390"/>
      <c r="H2064" s="390"/>
      <c r="I2064" s="390"/>
      <c r="AP2064" s="207"/>
      <c r="AQ2064" s="207"/>
      <c r="BK2064" s="207"/>
      <c r="BY2064" s="207"/>
      <c r="BZ2064" s="207"/>
      <c r="CA2064" s="207"/>
      <c r="CB2064" s="207"/>
      <c r="CC2064" s="207"/>
      <c r="CD2064" s="207"/>
      <c r="CE2064" s="207"/>
      <c r="CF2064" s="207"/>
    </row>
    <row r="2065" spans="1:84" s="406" customFormat="1" x14ac:dyDescent="0.3">
      <c r="A2065" s="407"/>
      <c r="B2065" s="412"/>
      <c r="C2065" s="126"/>
      <c r="D2065" s="390"/>
      <c r="E2065" s="390"/>
      <c r="F2065" s="390"/>
      <c r="G2065" s="390"/>
      <c r="H2065" s="390"/>
      <c r="I2065" s="390"/>
      <c r="AP2065" s="207"/>
      <c r="AQ2065" s="207"/>
      <c r="BK2065" s="207"/>
      <c r="BY2065" s="207"/>
      <c r="BZ2065" s="207"/>
      <c r="CA2065" s="207"/>
      <c r="CB2065" s="207"/>
      <c r="CC2065" s="207"/>
      <c r="CD2065" s="207"/>
      <c r="CE2065" s="207"/>
      <c r="CF2065" s="207"/>
    </row>
    <row r="2066" spans="1:84" s="406" customFormat="1" x14ac:dyDescent="0.3">
      <c r="A2066" s="407"/>
      <c r="B2066" s="412"/>
      <c r="C2066" s="126"/>
      <c r="D2066" s="390"/>
      <c r="E2066" s="390"/>
      <c r="F2066" s="390"/>
      <c r="G2066" s="390"/>
      <c r="H2066" s="390"/>
      <c r="I2066" s="390"/>
      <c r="AP2066" s="207"/>
      <c r="AQ2066" s="207"/>
      <c r="BK2066" s="207"/>
      <c r="BY2066" s="207"/>
      <c r="BZ2066" s="207"/>
      <c r="CA2066" s="207"/>
      <c r="CB2066" s="207"/>
      <c r="CC2066" s="207"/>
      <c r="CD2066" s="207"/>
      <c r="CE2066" s="207"/>
      <c r="CF2066" s="207"/>
    </row>
    <row r="2067" spans="1:84" s="406" customFormat="1" x14ac:dyDescent="0.3">
      <c r="A2067" s="407"/>
      <c r="B2067" s="412"/>
      <c r="C2067" s="126"/>
      <c r="D2067" s="390"/>
      <c r="E2067" s="390"/>
      <c r="F2067" s="390"/>
      <c r="G2067" s="390"/>
      <c r="H2067" s="390"/>
      <c r="I2067" s="390"/>
      <c r="AP2067" s="207"/>
      <c r="AQ2067" s="207"/>
      <c r="BK2067" s="207"/>
      <c r="BY2067" s="207"/>
      <c r="BZ2067" s="207"/>
      <c r="CA2067" s="207"/>
      <c r="CB2067" s="207"/>
      <c r="CC2067" s="207"/>
      <c r="CD2067" s="207"/>
      <c r="CE2067" s="207"/>
      <c r="CF2067" s="207"/>
    </row>
    <row r="2068" spans="1:84" s="406" customFormat="1" x14ac:dyDescent="0.3">
      <c r="A2068" s="407"/>
      <c r="B2068" s="412"/>
      <c r="C2068" s="126"/>
      <c r="D2068" s="390"/>
      <c r="E2068" s="390"/>
      <c r="F2068" s="390"/>
      <c r="G2068" s="390"/>
      <c r="H2068" s="390"/>
      <c r="I2068" s="390"/>
      <c r="AP2068" s="207"/>
      <c r="AQ2068" s="207"/>
      <c r="BK2068" s="207"/>
      <c r="BY2068" s="207"/>
      <c r="BZ2068" s="207"/>
      <c r="CA2068" s="207"/>
      <c r="CB2068" s="207"/>
      <c r="CC2068" s="207"/>
      <c r="CD2068" s="207"/>
      <c r="CE2068" s="207"/>
      <c r="CF2068" s="207"/>
    </row>
    <row r="2069" spans="1:84" s="406" customFormat="1" x14ac:dyDescent="0.3">
      <c r="A2069" s="407"/>
      <c r="B2069" s="412"/>
      <c r="C2069" s="126"/>
      <c r="D2069" s="390"/>
      <c r="E2069" s="390"/>
      <c r="F2069" s="390"/>
      <c r="G2069" s="390"/>
      <c r="H2069" s="390"/>
      <c r="I2069" s="390"/>
      <c r="AP2069" s="207"/>
      <c r="AQ2069" s="207"/>
      <c r="BK2069" s="207"/>
      <c r="BY2069" s="207"/>
      <c r="BZ2069" s="207"/>
      <c r="CA2069" s="207"/>
      <c r="CB2069" s="207"/>
      <c r="CC2069" s="207"/>
      <c r="CD2069" s="207"/>
      <c r="CE2069" s="207"/>
      <c r="CF2069" s="207"/>
    </row>
    <row r="2070" spans="1:84" s="406" customFormat="1" x14ac:dyDescent="0.3">
      <c r="A2070" s="407"/>
      <c r="B2070" s="412"/>
      <c r="C2070" s="126"/>
      <c r="D2070" s="390"/>
      <c r="E2070" s="390"/>
      <c r="F2070" s="390"/>
      <c r="G2070" s="390"/>
      <c r="H2070" s="390"/>
      <c r="I2070" s="390"/>
      <c r="AP2070" s="207"/>
      <c r="AQ2070" s="207"/>
      <c r="BK2070" s="207"/>
      <c r="BY2070" s="207"/>
      <c r="BZ2070" s="207"/>
      <c r="CA2070" s="207"/>
      <c r="CB2070" s="207"/>
      <c r="CC2070" s="207"/>
      <c r="CD2070" s="207"/>
      <c r="CE2070" s="207"/>
      <c r="CF2070" s="207"/>
    </row>
    <row r="2071" spans="1:84" s="406" customFormat="1" x14ac:dyDescent="0.3">
      <c r="A2071" s="407"/>
      <c r="B2071" s="412"/>
      <c r="C2071" s="126"/>
      <c r="D2071" s="390"/>
      <c r="E2071" s="390"/>
      <c r="F2071" s="390"/>
      <c r="G2071" s="390"/>
      <c r="H2071" s="390"/>
      <c r="I2071" s="390"/>
      <c r="AP2071" s="207"/>
      <c r="AQ2071" s="207"/>
      <c r="BK2071" s="207"/>
      <c r="BY2071" s="207"/>
      <c r="BZ2071" s="207"/>
      <c r="CA2071" s="207"/>
      <c r="CB2071" s="207"/>
      <c r="CC2071" s="207"/>
      <c r="CD2071" s="207"/>
      <c r="CE2071" s="207"/>
      <c r="CF2071" s="207"/>
    </row>
    <row r="2072" spans="1:84" s="406" customFormat="1" x14ac:dyDescent="0.3">
      <c r="A2072" s="407"/>
      <c r="B2072" s="412"/>
      <c r="C2072" s="126"/>
      <c r="D2072" s="390"/>
      <c r="E2072" s="390"/>
      <c r="F2072" s="390"/>
      <c r="G2072" s="390"/>
      <c r="H2072" s="390"/>
      <c r="I2072" s="390"/>
      <c r="AP2072" s="207"/>
      <c r="AQ2072" s="207"/>
      <c r="BK2072" s="207"/>
      <c r="BY2072" s="207"/>
      <c r="BZ2072" s="207"/>
      <c r="CA2072" s="207"/>
      <c r="CB2072" s="207"/>
      <c r="CC2072" s="207"/>
      <c r="CD2072" s="207"/>
      <c r="CE2072" s="207"/>
      <c r="CF2072" s="207"/>
    </row>
    <row r="2073" spans="1:84" s="406" customFormat="1" x14ac:dyDescent="0.3">
      <c r="A2073" s="407"/>
      <c r="B2073" s="412"/>
      <c r="C2073" s="126"/>
      <c r="D2073" s="390"/>
      <c r="E2073" s="390"/>
      <c r="F2073" s="390"/>
      <c r="G2073" s="390"/>
      <c r="H2073" s="390"/>
      <c r="I2073" s="390"/>
      <c r="AP2073" s="207"/>
      <c r="AQ2073" s="207"/>
      <c r="BK2073" s="207"/>
      <c r="BY2073" s="207"/>
      <c r="BZ2073" s="207"/>
      <c r="CA2073" s="207"/>
      <c r="CB2073" s="207"/>
      <c r="CC2073" s="207"/>
      <c r="CD2073" s="207"/>
      <c r="CE2073" s="207"/>
      <c r="CF2073" s="207"/>
    </row>
    <row r="2074" spans="1:84" s="406" customFormat="1" x14ac:dyDescent="0.3">
      <c r="A2074" s="407"/>
      <c r="B2074" s="412"/>
      <c r="C2074" s="126"/>
      <c r="D2074" s="390"/>
      <c r="E2074" s="390"/>
      <c r="F2074" s="390"/>
      <c r="G2074" s="390"/>
      <c r="H2074" s="390"/>
      <c r="I2074" s="390"/>
      <c r="AP2074" s="207"/>
      <c r="AQ2074" s="207"/>
      <c r="BK2074" s="207"/>
      <c r="BY2074" s="207"/>
      <c r="BZ2074" s="207"/>
      <c r="CA2074" s="207"/>
      <c r="CB2074" s="207"/>
      <c r="CC2074" s="207"/>
      <c r="CD2074" s="207"/>
      <c r="CE2074" s="207"/>
      <c r="CF2074" s="207"/>
    </row>
    <row r="2075" spans="1:84" s="406" customFormat="1" x14ac:dyDescent="0.3">
      <c r="A2075" s="407"/>
      <c r="B2075" s="412"/>
      <c r="C2075" s="126"/>
      <c r="D2075" s="390"/>
      <c r="E2075" s="390"/>
      <c r="F2075" s="390"/>
      <c r="G2075" s="390"/>
      <c r="H2075" s="390"/>
      <c r="I2075" s="390"/>
      <c r="AP2075" s="207"/>
      <c r="AQ2075" s="207"/>
      <c r="BK2075" s="207"/>
      <c r="BY2075" s="207"/>
      <c r="BZ2075" s="207"/>
      <c r="CA2075" s="207"/>
      <c r="CB2075" s="207"/>
      <c r="CC2075" s="207"/>
      <c r="CD2075" s="207"/>
      <c r="CE2075" s="207"/>
      <c r="CF2075" s="207"/>
    </row>
    <row r="2076" spans="1:84" s="406" customFormat="1" x14ac:dyDescent="0.3">
      <c r="A2076" s="407"/>
      <c r="B2076" s="412"/>
      <c r="C2076" s="126"/>
      <c r="D2076" s="390"/>
      <c r="E2076" s="390"/>
      <c r="F2076" s="390"/>
      <c r="G2076" s="390"/>
      <c r="H2076" s="390"/>
      <c r="I2076" s="390"/>
      <c r="AP2076" s="207"/>
      <c r="AQ2076" s="207"/>
      <c r="BK2076" s="207"/>
      <c r="BY2076" s="207"/>
      <c r="BZ2076" s="207"/>
      <c r="CA2076" s="207"/>
      <c r="CB2076" s="207"/>
      <c r="CC2076" s="207"/>
      <c r="CD2076" s="207"/>
      <c r="CE2076" s="207"/>
      <c r="CF2076" s="207"/>
    </row>
    <row r="2077" spans="1:84" s="406" customFormat="1" x14ac:dyDescent="0.3">
      <c r="A2077" s="407"/>
      <c r="B2077" s="412"/>
      <c r="C2077" s="126"/>
      <c r="D2077" s="390"/>
      <c r="E2077" s="390"/>
      <c r="F2077" s="390"/>
      <c r="G2077" s="390"/>
      <c r="H2077" s="390"/>
      <c r="I2077" s="390"/>
      <c r="AP2077" s="207"/>
      <c r="AQ2077" s="207"/>
      <c r="BK2077" s="207"/>
      <c r="BY2077" s="207"/>
      <c r="BZ2077" s="207"/>
      <c r="CA2077" s="207"/>
      <c r="CB2077" s="207"/>
      <c r="CC2077" s="207"/>
      <c r="CD2077" s="207"/>
      <c r="CE2077" s="207"/>
      <c r="CF2077" s="207"/>
    </row>
    <row r="2078" spans="1:84" s="406" customFormat="1" x14ac:dyDescent="0.3">
      <c r="A2078" s="407"/>
      <c r="B2078" s="412"/>
      <c r="C2078" s="126"/>
      <c r="D2078" s="390"/>
      <c r="E2078" s="390"/>
      <c r="F2078" s="390"/>
      <c r="G2078" s="390"/>
      <c r="H2078" s="390"/>
      <c r="I2078" s="390"/>
      <c r="AP2078" s="207"/>
      <c r="AQ2078" s="207"/>
      <c r="BK2078" s="207"/>
      <c r="BY2078" s="207"/>
      <c r="BZ2078" s="207"/>
      <c r="CA2078" s="207"/>
      <c r="CB2078" s="207"/>
      <c r="CC2078" s="207"/>
      <c r="CD2078" s="207"/>
      <c r="CE2078" s="207"/>
      <c r="CF2078" s="207"/>
    </row>
    <row r="2079" spans="1:84" s="406" customFormat="1" x14ac:dyDescent="0.3">
      <c r="A2079" s="407"/>
      <c r="B2079" s="412"/>
      <c r="C2079" s="126"/>
      <c r="D2079" s="390"/>
      <c r="E2079" s="390"/>
      <c r="F2079" s="390"/>
      <c r="G2079" s="390"/>
      <c r="H2079" s="390"/>
      <c r="I2079" s="390"/>
      <c r="AP2079" s="207"/>
      <c r="AQ2079" s="207"/>
      <c r="BK2079" s="207"/>
      <c r="BY2079" s="207"/>
      <c r="BZ2079" s="207"/>
      <c r="CA2079" s="207"/>
      <c r="CB2079" s="207"/>
      <c r="CC2079" s="207"/>
      <c r="CD2079" s="207"/>
      <c r="CE2079" s="207"/>
      <c r="CF2079" s="207"/>
    </row>
    <row r="2080" spans="1:84" s="406" customFormat="1" x14ac:dyDescent="0.3">
      <c r="A2080" s="407"/>
      <c r="B2080" s="412"/>
      <c r="C2080" s="126"/>
      <c r="D2080" s="390"/>
      <c r="E2080" s="390"/>
      <c r="F2080" s="390"/>
      <c r="G2080" s="390"/>
      <c r="H2080" s="390"/>
      <c r="I2080" s="390"/>
      <c r="AP2080" s="207"/>
      <c r="AQ2080" s="207"/>
      <c r="BK2080" s="207"/>
      <c r="BY2080" s="207"/>
      <c r="BZ2080" s="207"/>
      <c r="CA2080" s="207"/>
      <c r="CB2080" s="207"/>
      <c r="CC2080" s="207"/>
      <c r="CD2080" s="207"/>
      <c r="CE2080" s="207"/>
      <c r="CF2080" s="207"/>
    </row>
    <row r="2081" spans="1:84" s="406" customFormat="1" x14ac:dyDescent="0.3">
      <c r="A2081" s="407"/>
      <c r="B2081" s="412"/>
      <c r="C2081" s="126"/>
      <c r="D2081" s="390"/>
      <c r="E2081" s="390"/>
      <c r="F2081" s="390"/>
      <c r="G2081" s="390"/>
      <c r="H2081" s="390"/>
      <c r="I2081" s="390"/>
      <c r="AP2081" s="207"/>
      <c r="AQ2081" s="207"/>
      <c r="BK2081" s="207"/>
      <c r="BY2081" s="207"/>
      <c r="BZ2081" s="207"/>
      <c r="CA2081" s="207"/>
      <c r="CB2081" s="207"/>
      <c r="CC2081" s="207"/>
      <c r="CD2081" s="207"/>
      <c r="CE2081" s="207"/>
      <c r="CF2081" s="207"/>
    </row>
    <row r="2082" spans="1:84" s="406" customFormat="1" x14ac:dyDescent="0.3">
      <c r="A2082" s="407"/>
      <c r="B2082" s="412"/>
      <c r="C2082" s="126"/>
      <c r="D2082" s="390"/>
      <c r="E2082" s="390"/>
      <c r="F2082" s="390"/>
      <c r="G2082" s="390"/>
      <c r="H2082" s="390"/>
      <c r="I2082" s="390"/>
      <c r="AP2082" s="207"/>
      <c r="AQ2082" s="207"/>
      <c r="BK2082" s="207"/>
      <c r="BY2082" s="207"/>
      <c r="BZ2082" s="207"/>
      <c r="CA2082" s="207"/>
      <c r="CB2082" s="207"/>
      <c r="CC2082" s="207"/>
      <c r="CD2082" s="207"/>
      <c r="CE2082" s="207"/>
      <c r="CF2082" s="207"/>
    </row>
    <row r="2083" spans="1:84" s="406" customFormat="1" x14ac:dyDescent="0.3">
      <c r="A2083" s="407"/>
      <c r="B2083" s="412"/>
      <c r="C2083" s="126"/>
      <c r="D2083" s="390"/>
      <c r="E2083" s="390"/>
      <c r="F2083" s="390"/>
      <c r="G2083" s="390"/>
      <c r="H2083" s="390"/>
      <c r="I2083" s="390"/>
      <c r="AP2083" s="207"/>
      <c r="AQ2083" s="207"/>
      <c r="BK2083" s="207"/>
      <c r="BY2083" s="207"/>
      <c r="BZ2083" s="207"/>
      <c r="CA2083" s="207"/>
      <c r="CB2083" s="207"/>
      <c r="CC2083" s="207"/>
      <c r="CD2083" s="207"/>
      <c r="CE2083" s="207"/>
      <c r="CF2083" s="207"/>
    </row>
    <row r="2084" spans="1:84" s="406" customFormat="1" x14ac:dyDescent="0.3">
      <c r="A2084" s="407"/>
      <c r="B2084" s="412"/>
      <c r="C2084" s="126"/>
      <c r="D2084" s="390"/>
      <c r="E2084" s="390"/>
      <c r="F2084" s="390"/>
      <c r="G2084" s="390"/>
      <c r="H2084" s="390"/>
      <c r="I2084" s="390"/>
      <c r="AP2084" s="207"/>
      <c r="AQ2084" s="207"/>
      <c r="BK2084" s="207"/>
      <c r="BY2084" s="207"/>
      <c r="BZ2084" s="207"/>
      <c r="CA2084" s="207"/>
      <c r="CB2084" s="207"/>
      <c r="CC2084" s="207"/>
      <c r="CD2084" s="207"/>
      <c r="CE2084" s="207"/>
      <c r="CF2084" s="207"/>
    </row>
    <row r="2085" spans="1:84" s="406" customFormat="1" x14ac:dyDescent="0.3">
      <c r="A2085" s="407"/>
      <c r="B2085" s="412"/>
      <c r="C2085" s="126"/>
      <c r="D2085" s="390"/>
      <c r="E2085" s="390"/>
      <c r="F2085" s="390"/>
      <c r="G2085" s="390"/>
      <c r="H2085" s="390"/>
      <c r="I2085" s="390"/>
      <c r="AP2085" s="207"/>
      <c r="AQ2085" s="207"/>
      <c r="BK2085" s="207"/>
      <c r="BY2085" s="207"/>
      <c r="BZ2085" s="207"/>
      <c r="CA2085" s="207"/>
      <c r="CB2085" s="207"/>
      <c r="CC2085" s="207"/>
      <c r="CD2085" s="207"/>
      <c r="CE2085" s="207"/>
      <c r="CF2085" s="207"/>
    </row>
    <row r="2086" spans="1:84" s="406" customFormat="1" x14ac:dyDescent="0.3">
      <c r="A2086" s="407"/>
      <c r="B2086" s="412"/>
      <c r="C2086" s="126"/>
      <c r="D2086" s="390"/>
      <c r="E2086" s="390"/>
      <c r="F2086" s="390"/>
      <c r="G2086" s="390"/>
      <c r="H2086" s="390"/>
      <c r="I2086" s="390"/>
      <c r="AP2086" s="207"/>
      <c r="AQ2086" s="207"/>
      <c r="BK2086" s="207"/>
      <c r="BY2086" s="207"/>
      <c r="BZ2086" s="207"/>
      <c r="CA2086" s="207"/>
      <c r="CB2086" s="207"/>
      <c r="CC2086" s="207"/>
      <c r="CD2086" s="207"/>
      <c r="CE2086" s="207"/>
      <c r="CF2086" s="207"/>
    </row>
    <row r="2087" spans="1:84" s="406" customFormat="1" x14ac:dyDescent="0.3">
      <c r="A2087" s="407"/>
      <c r="B2087" s="412"/>
      <c r="C2087" s="126"/>
      <c r="D2087" s="390"/>
      <c r="E2087" s="390"/>
      <c r="F2087" s="390"/>
      <c r="G2087" s="390"/>
      <c r="H2087" s="390"/>
      <c r="I2087" s="390"/>
      <c r="AP2087" s="207"/>
      <c r="AQ2087" s="207"/>
      <c r="BK2087" s="207"/>
      <c r="BY2087" s="207"/>
      <c r="BZ2087" s="207"/>
      <c r="CA2087" s="207"/>
      <c r="CB2087" s="207"/>
      <c r="CC2087" s="207"/>
      <c r="CD2087" s="207"/>
      <c r="CE2087" s="207"/>
      <c r="CF2087" s="207"/>
    </row>
    <row r="2088" spans="1:84" s="406" customFormat="1" x14ac:dyDescent="0.3">
      <c r="A2088" s="407"/>
      <c r="B2088" s="412"/>
      <c r="C2088" s="126"/>
      <c r="D2088" s="390"/>
      <c r="E2088" s="390"/>
      <c r="F2088" s="390"/>
      <c r="G2088" s="390"/>
      <c r="H2088" s="390"/>
      <c r="I2088" s="390"/>
      <c r="AP2088" s="207"/>
      <c r="AQ2088" s="207"/>
      <c r="BK2088" s="207"/>
      <c r="BY2088" s="207"/>
      <c r="BZ2088" s="207"/>
      <c r="CA2088" s="207"/>
      <c r="CB2088" s="207"/>
      <c r="CC2088" s="207"/>
      <c r="CD2088" s="207"/>
      <c r="CE2088" s="207"/>
      <c r="CF2088" s="207"/>
    </row>
    <row r="2089" spans="1:84" s="406" customFormat="1" x14ac:dyDescent="0.3">
      <c r="A2089" s="407"/>
      <c r="B2089" s="412"/>
      <c r="C2089" s="126"/>
      <c r="D2089" s="390"/>
      <c r="E2089" s="390"/>
      <c r="F2089" s="390"/>
      <c r="G2089" s="390"/>
      <c r="H2089" s="390"/>
      <c r="I2089" s="390"/>
      <c r="AP2089" s="207"/>
      <c r="AQ2089" s="207"/>
      <c r="BK2089" s="207"/>
      <c r="BY2089" s="207"/>
      <c r="BZ2089" s="207"/>
      <c r="CA2089" s="207"/>
      <c r="CB2089" s="207"/>
      <c r="CC2089" s="207"/>
      <c r="CD2089" s="207"/>
      <c r="CE2089" s="207"/>
      <c r="CF2089" s="207"/>
    </row>
    <row r="2090" spans="1:84" s="406" customFormat="1" x14ac:dyDescent="0.3">
      <c r="A2090" s="407"/>
      <c r="B2090" s="412"/>
      <c r="C2090" s="126"/>
      <c r="D2090" s="390"/>
      <c r="E2090" s="390"/>
      <c r="F2090" s="390"/>
      <c r="G2090" s="390"/>
      <c r="H2090" s="390"/>
      <c r="I2090" s="390"/>
      <c r="AP2090" s="207"/>
      <c r="AQ2090" s="207"/>
      <c r="BK2090" s="207"/>
      <c r="BY2090" s="207"/>
      <c r="BZ2090" s="207"/>
      <c r="CA2090" s="207"/>
      <c r="CB2090" s="207"/>
      <c r="CC2090" s="207"/>
      <c r="CD2090" s="207"/>
      <c r="CE2090" s="207"/>
      <c r="CF2090" s="207"/>
    </row>
    <row r="2091" spans="1:84" s="406" customFormat="1" x14ac:dyDescent="0.3">
      <c r="A2091" s="407"/>
      <c r="B2091" s="412"/>
      <c r="C2091" s="126"/>
      <c r="D2091" s="390"/>
      <c r="E2091" s="390"/>
      <c r="F2091" s="390"/>
      <c r="G2091" s="390"/>
      <c r="H2091" s="390"/>
      <c r="I2091" s="390"/>
      <c r="AP2091" s="207"/>
      <c r="AQ2091" s="207"/>
      <c r="BK2091" s="207"/>
      <c r="BY2091" s="207"/>
      <c r="BZ2091" s="207"/>
      <c r="CA2091" s="207"/>
      <c r="CB2091" s="207"/>
      <c r="CC2091" s="207"/>
      <c r="CD2091" s="207"/>
      <c r="CE2091" s="207"/>
      <c r="CF2091" s="207"/>
    </row>
    <row r="2092" spans="1:84" s="406" customFormat="1" x14ac:dyDescent="0.3">
      <c r="A2092" s="407"/>
      <c r="B2092" s="412"/>
      <c r="C2092" s="126"/>
      <c r="D2092" s="390"/>
      <c r="E2092" s="390"/>
      <c r="F2092" s="390"/>
      <c r="G2092" s="390"/>
      <c r="H2092" s="390"/>
      <c r="I2092" s="390"/>
      <c r="AP2092" s="207"/>
      <c r="AQ2092" s="207"/>
      <c r="BK2092" s="207"/>
      <c r="BY2092" s="207"/>
      <c r="BZ2092" s="207"/>
      <c r="CA2092" s="207"/>
      <c r="CB2092" s="207"/>
      <c r="CC2092" s="207"/>
      <c r="CD2092" s="207"/>
      <c r="CE2092" s="207"/>
      <c r="CF2092" s="207"/>
    </row>
    <row r="2093" spans="1:84" s="406" customFormat="1" x14ac:dyDescent="0.3">
      <c r="A2093" s="407"/>
      <c r="B2093" s="412"/>
      <c r="C2093" s="126"/>
      <c r="D2093" s="390"/>
      <c r="E2093" s="390"/>
      <c r="F2093" s="390"/>
      <c r="G2093" s="390"/>
      <c r="H2093" s="390"/>
      <c r="I2093" s="390"/>
      <c r="AP2093" s="207"/>
      <c r="AQ2093" s="207"/>
      <c r="BK2093" s="207"/>
      <c r="BY2093" s="207"/>
      <c r="BZ2093" s="207"/>
      <c r="CA2093" s="207"/>
      <c r="CB2093" s="207"/>
      <c r="CC2093" s="207"/>
      <c r="CD2093" s="207"/>
      <c r="CE2093" s="207"/>
      <c r="CF2093" s="207"/>
    </row>
    <row r="2094" spans="1:84" s="406" customFormat="1" x14ac:dyDescent="0.3">
      <c r="A2094" s="407"/>
      <c r="B2094" s="412"/>
      <c r="C2094" s="126"/>
      <c r="D2094" s="390"/>
      <c r="E2094" s="390"/>
      <c r="F2094" s="390"/>
      <c r="G2094" s="390"/>
      <c r="H2094" s="390"/>
      <c r="I2094" s="390"/>
      <c r="AP2094" s="207"/>
      <c r="AQ2094" s="207"/>
      <c r="BK2094" s="207"/>
      <c r="BY2094" s="207"/>
      <c r="BZ2094" s="207"/>
      <c r="CA2094" s="207"/>
      <c r="CB2094" s="207"/>
      <c r="CC2094" s="207"/>
      <c r="CD2094" s="207"/>
      <c r="CE2094" s="207"/>
      <c r="CF2094" s="207"/>
    </row>
    <row r="2095" spans="1:84" s="406" customFormat="1" x14ac:dyDescent="0.3">
      <c r="A2095" s="407"/>
      <c r="B2095" s="412"/>
      <c r="C2095" s="126"/>
      <c r="D2095" s="390"/>
      <c r="E2095" s="390"/>
      <c r="F2095" s="390"/>
      <c r="G2095" s="390"/>
      <c r="H2095" s="390"/>
      <c r="I2095" s="390"/>
      <c r="AP2095" s="207"/>
      <c r="AQ2095" s="207"/>
      <c r="BK2095" s="207"/>
      <c r="BY2095" s="207"/>
      <c r="BZ2095" s="207"/>
      <c r="CA2095" s="207"/>
      <c r="CB2095" s="207"/>
      <c r="CC2095" s="207"/>
      <c r="CD2095" s="207"/>
      <c r="CE2095" s="207"/>
      <c r="CF2095" s="207"/>
    </row>
    <row r="2096" spans="1:84" s="406" customFormat="1" x14ac:dyDescent="0.3">
      <c r="A2096" s="407"/>
      <c r="B2096" s="412"/>
      <c r="C2096" s="126"/>
      <c r="D2096" s="390"/>
      <c r="E2096" s="390"/>
      <c r="F2096" s="390"/>
      <c r="G2096" s="390"/>
      <c r="H2096" s="390"/>
      <c r="I2096" s="390"/>
      <c r="AP2096" s="207"/>
      <c r="AQ2096" s="207"/>
      <c r="BK2096" s="207"/>
      <c r="BY2096" s="207"/>
      <c r="BZ2096" s="207"/>
      <c r="CA2096" s="207"/>
      <c r="CB2096" s="207"/>
      <c r="CC2096" s="207"/>
      <c r="CD2096" s="207"/>
      <c r="CE2096" s="207"/>
      <c r="CF2096" s="207"/>
    </row>
    <row r="2097" spans="1:84" s="406" customFormat="1" x14ac:dyDescent="0.3">
      <c r="A2097" s="407"/>
      <c r="B2097" s="412"/>
      <c r="C2097" s="126"/>
      <c r="D2097" s="390"/>
      <c r="E2097" s="390"/>
      <c r="F2097" s="390"/>
      <c r="G2097" s="390"/>
      <c r="H2097" s="390"/>
      <c r="I2097" s="390"/>
      <c r="AP2097" s="207"/>
      <c r="AQ2097" s="207"/>
      <c r="BK2097" s="207"/>
      <c r="BY2097" s="207"/>
      <c r="BZ2097" s="207"/>
      <c r="CA2097" s="207"/>
      <c r="CB2097" s="207"/>
      <c r="CC2097" s="207"/>
      <c r="CD2097" s="207"/>
      <c r="CE2097" s="207"/>
      <c r="CF2097" s="207"/>
    </row>
    <row r="2098" spans="1:84" s="406" customFormat="1" x14ac:dyDescent="0.3">
      <c r="A2098" s="407"/>
      <c r="B2098" s="412"/>
      <c r="C2098" s="126"/>
      <c r="D2098" s="390"/>
      <c r="E2098" s="390"/>
      <c r="F2098" s="390"/>
      <c r="G2098" s="390"/>
      <c r="H2098" s="390"/>
      <c r="I2098" s="390"/>
      <c r="AP2098" s="207"/>
      <c r="AQ2098" s="207"/>
      <c r="BK2098" s="207"/>
      <c r="BY2098" s="207"/>
      <c r="BZ2098" s="207"/>
      <c r="CA2098" s="207"/>
      <c r="CB2098" s="207"/>
      <c r="CC2098" s="207"/>
      <c r="CD2098" s="207"/>
      <c r="CE2098" s="207"/>
      <c r="CF2098" s="207"/>
    </row>
    <row r="2099" spans="1:84" s="406" customFormat="1" x14ac:dyDescent="0.3">
      <c r="A2099" s="407"/>
      <c r="B2099" s="412"/>
      <c r="C2099" s="126"/>
      <c r="D2099" s="390"/>
      <c r="E2099" s="390"/>
      <c r="F2099" s="390"/>
      <c r="G2099" s="390"/>
      <c r="H2099" s="390"/>
      <c r="I2099" s="390"/>
      <c r="AP2099" s="207"/>
      <c r="AQ2099" s="207"/>
      <c r="BK2099" s="207"/>
      <c r="BY2099" s="207"/>
      <c r="BZ2099" s="207"/>
      <c r="CA2099" s="207"/>
      <c r="CB2099" s="207"/>
      <c r="CC2099" s="207"/>
      <c r="CD2099" s="207"/>
      <c r="CE2099" s="207"/>
      <c r="CF2099" s="207"/>
    </row>
    <row r="2100" spans="1:84" s="406" customFormat="1" x14ac:dyDescent="0.3">
      <c r="A2100" s="407"/>
      <c r="B2100" s="412"/>
      <c r="C2100" s="126"/>
      <c r="D2100" s="390"/>
      <c r="E2100" s="390"/>
      <c r="F2100" s="390"/>
      <c r="G2100" s="390"/>
      <c r="H2100" s="390"/>
      <c r="I2100" s="390"/>
      <c r="AP2100" s="207"/>
      <c r="AQ2100" s="207"/>
      <c r="BK2100" s="207"/>
      <c r="BY2100" s="207"/>
      <c r="BZ2100" s="207"/>
      <c r="CA2100" s="207"/>
      <c r="CB2100" s="207"/>
      <c r="CC2100" s="207"/>
      <c r="CD2100" s="207"/>
      <c r="CE2100" s="207"/>
      <c r="CF2100" s="207"/>
    </row>
    <row r="2101" spans="1:84" s="406" customFormat="1" x14ac:dyDescent="0.3">
      <c r="A2101" s="407"/>
      <c r="B2101" s="412"/>
      <c r="C2101" s="126"/>
      <c r="D2101" s="390"/>
      <c r="E2101" s="390"/>
      <c r="F2101" s="390"/>
      <c r="G2101" s="390"/>
      <c r="H2101" s="390"/>
      <c r="I2101" s="390"/>
      <c r="AP2101" s="207"/>
      <c r="AQ2101" s="207"/>
      <c r="BK2101" s="207"/>
      <c r="BY2101" s="207"/>
      <c r="BZ2101" s="207"/>
      <c r="CA2101" s="207"/>
      <c r="CB2101" s="207"/>
      <c r="CC2101" s="207"/>
      <c r="CD2101" s="207"/>
      <c r="CE2101" s="207"/>
      <c r="CF2101" s="207"/>
    </row>
    <row r="2102" spans="1:84" s="406" customFormat="1" x14ac:dyDescent="0.3">
      <c r="A2102" s="407"/>
      <c r="B2102" s="412"/>
      <c r="C2102" s="126"/>
      <c r="D2102" s="390"/>
      <c r="E2102" s="390"/>
      <c r="F2102" s="390"/>
      <c r="G2102" s="390"/>
      <c r="H2102" s="390"/>
      <c r="I2102" s="390"/>
      <c r="AP2102" s="207"/>
      <c r="AQ2102" s="207"/>
      <c r="BK2102" s="207"/>
      <c r="BY2102" s="207"/>
      <c r="BZ2102" s="207"/>
      <c r="CA2102" s="207"/>
      <c r="CB2102" s="207"/>
      <c r="CC2102" s="207"/>
      <c r="CD2102" s="207"/>
      <c r="CE2102" s="207"/>
      <c r="CF2102" s="207"/>
    </row>
    <row r="2103" spans="1:84" s="406" customFormat="1" x14ac:dyDescent="0.3">
      <c r="A2103" s="407"/>
      <c r="B2103" s="412"/>
      <c r="C2103" s="126"/>
      <c r="D2103" s="390"/>
      <c r="E2103" s="390"/>
      <c r="F2103" s="390"/>
      <c r="G2103" s="390"/>
      <c r="H2103" s="390"/>
      <c r="I2103" s="390"/>
      <c r="AP2103" s="207"/>
      <c r="AQ2103" s="207"/>
      <c r="BK2103" s="207"/>
      <c r="BY2103" s="207"/>
      <c r="BZ2103" s="207"/>
      <c r="CA2103" s="207"/>
      <c r="CB2103" s="207"/>
      <c r="CC2103" s="207"/>
      <c r="CD2103" s="207"/>
      <c r="CE2103" s="207"/>
      <c r="CF2103" s="207"/>
    </row>
    <row r="2104" spans="1:84" s="406" customFormat="1" x14ac:dyDescent="0.3">
      <c r="A2104" s="407"/>
      <c r="B2104" s="412"/>
      <c r="C2104" s="126"/>
      <c r="D2104" s="390"/>
      <c r="E2104" s="390"/>
      <c r="F2104" s="390"/>
      <c r="G2104" s="390"/>
      <c r="H2104" s="390"/>
      <c r="I2104" s="390"/>
      <c r="AP2104" s="207"/>
      <c r="AQ2104" s="207"/>
      <c r="BK2104" s="207"/>
      <c r="BY2104" s="207"/>
      <c r="BZ2104" s="207"/>
      <c r="CA2104" s="207"/>
      <c r="CB2104" s="207"/>
      <c r="CC2104" s="207"/>
      <c r="CD2104" s="207"/>
      <c r="CE2104" s="207"/>
      <c r="CF2104" s="207"/>
    </row>
    <row r="2105" spans="1:84" s="406" customFormat="1" x14ac:dyDescent="0.3">
      <c r="A2105" s="407"/>
      <c r="B2105" s="412"/>
      <c r="C2105" s="126"/>
      <c r="D2105" s="390"/>
      <c r="E2105" s="390"/>
      <c r="F2105" s="390"/>
      <c r="G2105" s="390"/>
      <c r="H2105" s="390"/>
      <c r="I2105" s="390"/>
      <c r="AP2105" s="207"/>
      <c r="AQ2105" s="207"/>
      <c r="BK2105" s="207"/>
      <c r="BY2105" s="207"/>
      <c r="BZ2105" s="207"/>
      <c r="CA2105" s="207"/>
      <c r="CB2105" s="207"/>
      <c r="CC2105" s="207"/>
      <c r="CD2105" s="207"/>
      <c r="CE2105" s="207"/>
      <c r="CF2105" s="207"/>
    </row>
    <row r="2106" spans="1:84" s="406" customFormat="1" x14ac:dyDescent="0.3">
      <c r="A2106" s="407"/>
      <c r="B2106" s="412"/>
      <c r="C2106" s="126"/>
      <c r="D2106" s="390"/>
      <c r="E2106" s="390"/>
      <c r="F2106" s="390"/>
      <c r="G2106" s="390"/>
      <c r="H2106" s="390"/>
      <c r="I2106" s="390"/>
      <c r="AP2106" s="207"/>
      <c r="AQ2106" s="207"/>
      <c r="BK2106" s="207"/>
      <c r="BY2106" s="207"/>
      <c r="BZ2106" s="207"/>
      <c r="CA2106" s="207"/>
      <c r="CB2106" s="207"/>
      <c r="CC2106" s="207"/>
      <c r="CD2106" s="207"/>
      <c r="CE2106" s="207"/>
      <c r="CF2106" s="207"/>
    </row>
    <row r="2107" spans="1:84" s="406" customFormat="1" x14ac:dyDescent="0.3">
      <c r="A2107" s="407"/>
      <c r="B2107" s="412"/>
      <c r="C2107" s="126"/>
      <c r="D2107" s="390"/>
      <c r="E2107" s="390"/>
      <c r="F2107" s="390"/>
      <c r="G2107" s="390"/>
      <c r="H2107" s="390"/>
      <c r="I2107" s="390"/>
      <c r="AP2107" s="207"/>
      <c r="AQ2107" s="207"/>
      <c r="BK2107" s="207"/>
      <c r="BY2107" s="207"/>
      <c r="BZ2107" s="207"/>
      <c r="CA2107" s="207"/>
      <c r="CB2107" s="207"/>
      <c r="CC2107" s="207"/>
      <c r="CD2107" s="207"/>
      <c r="CE2107" s="207"/>
      <c r="CF2107" s="207"/>
    </row>
    <row r="2108" spans="1:84" s="406" customFormat="1" x14ac:dyDescent="0.3">
      <c r="A2108" s="407"/>
      <c r="B2108" s="412"/>
      <c r="C2108" s="126"/>
      <c r="D2108" s="390"/>
      <c r="E2108" s="390"/>
      <c r="F2108" s="390"/>
      <c r="G2108" s="390"/>
      <c r="H2108" s="390"/>
      <c r="I2108" s="390"/>
      <c r="AP2108" s="207"/>
      <c r="AQ2108" s="207"/>
      <c r="BK2108" s="207"/>
      <c r="BY2108" s="207"/>
      <c r="BZ2108" s="207"/>
      <c r="CA2108" s="207"/>
      <c r="CB2108" s="207"/>
      <c r="CC2108" s="207"/>
      <c r="CD2108" s="207"/>
      <c r="CE2108" s="207"/>
      <c r="CF2108" s="207"/>
    </row>
    <row r="2109" spans="1:84" s="406" customFormat="1" x14ac:dyDescent="0.3">
      <c r="A2109" s="407"/>
      <c r="B2109" s="412"/>
      <c r="C2109" s="126"/>
      <c r="D2109" s="390"/>
      <c r="E2109" s="390"/>
      <c r="F2109" s="390"/>
      <c r="G2109" s="390"/>
      <c r="H2109" s="390"/>
      <c r="I2109" s="390"/>
      <c r="AP2109" s="207"/>
      <c r="AQ2109" s="207"/>
      <c r="BK2109" s="207"/>
      <c r="BY2109" s="207"/>
      <c r="BZ2109" s="207"/>
      <c r="CA2109" s="207"/>
      <c r="CB2109" s="207"/>
      <c r="CC2109" s="207"/>
      <c r="CD2109" s="207"/>
      <c r="CE2109" s="207"/>
      <c r="CF2109" s="207"/>
    </row>
    <row r="2110" spans="1:84" s="406" customFormat="1" x14ac:dyDescent="0.3">
      <c r="A2110" s="407"/>
      <c r="B2110" s="412"/>
      <c r="C2110" s="126"/>
      <c r="D2110" s="390"/>
      <c r="E2110" s="390"/>
      <c r="F2110" s="390"/>
      <c r="G2110" s="390"/>
      <c r="H2110" s="390"/>
      <c r="I2110" s="390"/>
      <c r="AP2110" s="207"/>
      <c r="AQ2110" s="207"/>
      <c r="BK2110" s="207"/>
      <c r="BY2110" s="207"/>
      <c r="BZ2110" s="207"/>
      <c r="CA2110" s="207"/>
      <c r="CB2110" s="207"/>
      <c r="CC2110" s="207"/>
      <c r="CD2110" s="207"/>
      <c r="CE2110" s="207"/>
      <c r="CF2110" s="207"/>
    </row>
    <row r="2111" spans="1:84" s="406" customFormat="1" x14ac:dyDescent="0.3">
      <c r="A2111" s="407"/>
      <c r="B2111" s="412"/>
      <c r="C2111" s="126"/>
      <c r="D2111" s="390"/>
      <c r="E2111" s="390"/>
      <c r="F2111" s="390"/>
      <c r="G2111" s="390"/>
      <c r="H2111" s="390"/>
      <c r="I2111" s="390"/>
      <c r="AP2111" s="207"/>
      <c r="AQ2111" s="207"/>
      <c r="BK2111" s="207"/>
      <c r="BY2111" s="207"/>
      <c r="BZ2111" s="207"/>
      <c r="CA2111" s="207"/>
      <c r="CB2111" s="207"/>
      <c r="CC2111" s="207"/>
      <c r="CD2111" s="207"/>
      <c r="CE2111" s="207"/>
      <c r="CF2111" s="207"/>
    </row>
    <row r="2112" spans="1:84" s="406" customFormat="1" x14ac:dyDescent="0.3">
      <c r="A2112" s="407"/>
      <c r="B2112" s="412"/>
      <c r="C2112" s="126"/>
      <c r="D2112" s="390"/>
      <c r="E2112" s="390"/>
      <c r="F2112" s="390"/>
      <c r="G2112" s="390"/>
      <c r="H2112" s="390"/>
      <c r="I2112" s="390"/>
      <c r="AP2112" s="207"/>
      <c r="AQ2112" s="207"/>
      <c r="BK2112" s="207"/>
      <c r="BY2112" s="207"/>
      <c r="BZ2112" s="207"/>
      <c r="CA2112" s="207"/>
      <c r="CB2112" s="207"/>
      <c r="CC2112" s="207"/>
      <c r="CD2112" s="207"/>
      <c r="CE2112" s="207"/>
      <c r="CF2112" s="207"/>
    </row>
    <row r="2113" spans="1:84" s="406" customFormat="1" x14ac:dyDescent="0.3">
      <c r="A2113" s="407"/>
      <c r="B2113" s="412"/>
      <c r="C2113" s="126"/>
      <c r="D2113" s="390"/>
      <c r="E2113" s="390"/>
      <c r="F2113" s="390"/>
      <c r="G2113" s="390"/>
      <c r="H2113" s="390"/>
      <c r="I2113" s="390"/>
      <c r="AP2113" s="207"/>
      <c r="AQ2113" s="207"/>
      <c r="BK2113" s="207"/>
      <c r="BY2113" s="207"/>
      <c r="BZ2113" s="207"/>
      <c r="CA2113" s="207"/>
      <c r="CB2113" s="207"/>
      <c r="CC2113" s="207"/>
      <c r="CD2113" s="207"/>
      <c r="CE2113" s="207"/>
      <c r="CF2113" s="207"/>
    </row>
    <row r="2114" spans="1:84" s="406" customFormat="1" x14ac:dyDescent="0.3">
      <c r="A2114" s="407"/>
      <c r="B2114" s="412"/>
      <c r="C2114" s="126"/>
      <c r="D2114" s="390"/>
      <c r="E2114" s="390"/>
      <c r="F2114" s="390"/>
      <c r="G2114" s="390"/>
      <c r="H2114" s="390"/>
      <c r="I2114" s="390"/>
      <c r="AP2114" s="207"/>
      <c r="AQ2114" s="207"/>
      <c r="BK2114" s="207"/>
      <c r="BY2114" s="207"/>
      <c r="BZ2114" s="207"/>
      <c r="CA2114" s="207"/>
      <c r="CB2114" s="207"/>
      <c r="CC2114" s="207"/>
      <c r="CD2114" s="207"/>
      <c r="CE2114" s="207"/>
      <c r="CF2114" s="207"/>
    </row>
    <row r="2115" spans="1:84" s="406" customFormat="1" x14ac:dyDescent="0.3">
      <c r="A2115" s="407"/>
      <c r="B2115" s="412"/>
      <c r="C2115" s="126"/>
      <c r="D2115" s="390"/>
      <c r="E2115" s="390"/>
      <c r="F2115" s="390"/>
      <c r="G2115" s="390"/>
      <c r="H2115" s="390"/>
      <c r="I2115" s="390"/>
      <c r="AP2115" s="207"/>
      <c r="AQ2115" s="207"/>
      <c r="BK2115" s="207"/>
      <c r="BY2115" s="207"/>
      <c r="BZ2115" s="207"/>
      <c r="CA2115" s="207"/>
      <c r="CB2115" s="207"/>
      <c r="CC2115" s="207"/>
      <c r="CD2115" s="207"/>
      <c r="CE2115" s="207"/>
      <c r="CF2115" s="207"/>
    </row>
    <row r="2116" spans="1:84" s="406" customFormat="1" x14ac:dyDescent="0.3">
      <c r="A2116" s="407"/>
      <c r="B2116" s="412"/>
      <c r="C2116" s="126"/>
      <c r="D2116" s="390"/>
      <c r="E2116" s="390"/>
      <c r="F2116" s="390"/>
      <c r="G2116" s="390"/>
      <c r="H2116" s="390"/>
      <c r="I2116" s="390"/>
      <c r="AP2116" s="207"/>
      <c r="AQ2116" s="207"/>
      <c r="BK2116" s="207"/>
      <c r="BY2116" s="207"/>
      <c r="BZ2116" s="207"/>
      <c r="CA2116" s="207"/>
      <c r="CB2116" s="207"/>
      <c r="CC2116" s="207"/>
      <c r="CD2116" s="207"/>
      <c r="CE2116" s="207"/>
      <c r="CF2116" s="207"/>
    </row>
    <row r="2117" spans="1:84" s="406" customFormat="1" x14ac:dyDescent="0.3">
      <c r="A2117" s="407"/>
      <c r="B2117" s="412"/>
      <c r="C2117" s="126"/>
      <c r="D2117" s="390"/>
      <c r="E2117" s="390"/>
      <c r="F2117" s="390"/>
      <c r="G2117" s="390"/>
      <c r="H2117" s="390"/>
      <c r="I2117" s="390"/>
      <c r="AP2117" s="207"/>
      <c r="AQ2117" s="207"/>
      <c r="BK2117" s="207"/>
      <c r="BY2117" s="207"/>
      <c r="BZ2117" s="207"/>
      <c r="CA2117" s="207"/>
      <c r="CB2117" s="207"/>
      <c r="CC2117" s="207"/>
      <c r="CD2117" s="207"/>
      <c r="CE2117" s="207"/>
      <c r="CF2117" s="207"/>
    </row>
    <row r="2118" spans="1:84" s="406" customFormat="1" x14ac:dyDescent="0.3">
      <c r="A2118" s="407"/>
      <c r="B2118" s="412"/>
      <c r="C2118" s="126"/>
      <c r="D2118" s="390"/>
      <c r="E2118" s="390"/>
      <c r="F2118" s="390"/>
      <c r="G2118" s="390"/>
      <c r="H2118" s="390"/>
      <c r="I2118" s="390"/>
      <c r="AP2118" s="207"/>
      <c r="AQ2118" s="207"/>
      <c r="BK2118" s="207"/>
      <c r="BY2118" s="207"/>
      <c r="BZ2118" s="207"/>
      <c r="CA2118" s="207"/>
      <c r="CB2118" s="207"/>
      <c r="CC2118" s="207"/>
      <c r="CD2118" s="207"/>
      <c r="CE2118" s="207"/>
      <c r="CF2118" s="207"/>
    </row>
    <row r="2119" spans="1:84" s="406" customFormat="1" x14ac:dyDescent="0.3">
      <c r="A2119" s="407"/>
      <c r="B2119" s="412"/>
      <c r="C2119" s="126"/>
      <c r="D2119" s="390"/>
      <c r="E2119" s="390"/>
      <c r="F2119" s="390"/>
      <c r="G2119" s="390"/>
      <c r="H2119" s="390"/>
      <c r="I2119" s="390"/>
      <c r="AP2119" s="207"/>
      <c r="AQ2119" s="207"/>
      <c r="BK2119" s="207"/>
      <c r="BY2119" s="207"/>
      <c r="BZ2119" s="207"/>
      <c r="CA2119" s="207"/>
      <c r="CB2119" s="207"/>
      <c r="CC2119" s="207"/>
      <c r="CD2119" s="207"/>
      <c r="CE2119" s="207"/>
      <c r="CF2119" s="207"/>
    </row>
    <row r="2120" spans="1:84" s="406" customFormat="1" x14ac:dyDescent="0.3">
      <c r="A2120" s="407"/>
      <c r="B2120" s="412"/>
      <c r="C2120" s="126"/>
      <c r="D2120" s="390"/>
      <c r="E2120" s="390"/>
      <c r="F2120" s="390"/>
      <c r="G2120" s="390"/>
      <c r="H2120" s="390"/>
      <c r="I2120" s="390"/>
      <c r="AP2120" s="207"/>
      <c r="AQ2120" s="207"/>
      <c r="BK2120" s="207"/>
      <c r="BY2120" s="207"/>
      <c r="BZ2120" s="207"/>
      <c r="CA2120" s="207"/>
      <c r="CB2120" s="207"/>
      <c r="CC2120" s="207"/>
      <c r="CD2120" s="207"/>
      <c r="CE2120" s="207"/>
      <c r="CF2120" s="207"/>
    </row>
    <row r="2121" spans="1:84" s="406" customFormat="1" x14ac:dyDescent="0.3">
      <c r="A2121" s="407"/>
      <c r="B2121" s="412"/>
      <c r="C2121" s="126"/>
      <c r="D2121" s="390"/>
      <c r="E2121" s="390"/>
      <c r="F2121" s="390"/>
      <c r="G2121" s="390"/>
      <c r="H2121" s="390"/>
      <c r="I2121" s="390"/>
      <c r="AP2121" s="207"/>
      <c r="AQ2121" s="207"/>
      <c r="BK2121" s="207"/>
      <c r="BY2121" s="207"/>
      <c r="BZ2121" s="207"/>
      <c r="CA2121" s="207"/>
      <c r="CB2121" s="207"/>
      <c r="CC2121" s="207"/>
      <c r="CD2121" s="207"/>
      <c r="CE2121" s="207"/>
      <c r="CF2121" s="207"/>
    </row>
    <row r="2122" spans="1:84" s="406" customFormat="1" x14ac:dyDescent="0.3">
      <c r="A2122" s="407"/>
      <c r="B2122" s="412"/>
      <c r="C2122" s="126"/>
      <c r="D2122" s="390"/>
      <c r="E2122" s="390"/>
      <c r="F2122" s="390"/>
      <c r="G2122" s="390"/>
      <c r="H2122" s="390"/>
      <c r="I2122" s="390"/>
      <c r="AP2122" s="207"/>
      <c r="AQ2122" s="207"/>
      <c r="BK2122" s="207"/>
      <c r="BY2122" s="207"/>
      <c r="BZ2122" s="207"/>
      <c r="CA2122" s="207"/>
      <c r="CB2122" s="207"/>
      <c r="CC2122" s="207"/>
      <c r="CD2122" s="207"/>
      <c r="CE2122" s="207"/>
      <c r="CF2122" s="207"/>
    </row>
    <row r="2123" spans="1:84" s="406" customFormat="1" x14ac:dyDescent="0.3">
      <c r="A2123" s="407"/>
      <c r="B2123" s="412"/>
      <c r="C2123" s="126"/>
      <c r="D2123" s="390"/>
      <c r="E2123" s="390"/>
      <c r="F2123" s="390"/>
      <c r="G2123" s="390"/>
      <c r="H2123" s="390"/>
      <c r="I2123" s="390"/>
      <c r="AP2123" s="207"/>
      <c r="AQ2123" s="207"/>
      <c r="BK2123" s="207"/>
      <c r="BY2123" s="207"/>
      <c r="BZ2123" s="207"/>
      <c r="CA2123" s="207"/>
      <c r="CB2123" s="207"/>
      <c r="CC2123" s="207"/>
      <c r="CD2123" s="207"/>
      <c r="CE2123" s="207"/>
      <c r="CF2123" s="207"/>
    </row>
    <row r="2124" spans="1:84" s="406" customFormat="1" x14ac:dyDescent="0.3">
      <c r="A2124" s="407"/>
      <c r="B2124" s="412"/>
      <c r="C2124" s="126"/>
      <c r="D2124" s="390"/>
      <c r="E2124" s="390"/>
      <c r="F2124" s="390"/>
      <c r="G2124" s="390"/>
      <c r="H2124" s="390"/>
      <c r="I2124" s="390"/>
      <c r="AP2124" s="207"/>
      <c r="AQ2124" s="207"/>
      <c r="BK2124" s="207"/>
      <c r="BY2124" s="207"/>
      <c r="BZ2124" s="207"/>
      <c r="CA2124" s="207"/>
      <c r="CB2124" s="207"/>
      <c r="CC2124" s="207"/>
      <c r="CD2124" s="207"/>
      <c r="CE2124" s="207"/>
      <c r="CF2124" s="207"/>
    </row>
    <row r="2125" spans="1:84" s="406" customFormat="1" x14ac:dyDescent="0.3">
      <c r="A2125" s="407"/>
      <c r="B2125" s="412"/>
      <c r="C2125" s="126"/>
      <c r="D2125" s="390"/>
      <c r="E2125" s="390"/>
      <c r="F2125" s="390"/>
      <c r="G2125" s="390"/>
      <c r="H2125" s="390"/>
      <c r="I2125" s="390"/>
      <c r="AP2125" s="207"/>
      <c r="AQ2125" s="207"/>
      <c r="BK2125" s="207"/>
      <c r="BY2125" s="207"/>
      <c r="BZ2125" s="207"/>
      <c r="CA2125" s="207"/>
      <c r="CB2125" s="207"/>
      <c r="CC2125" s="207"/>
      <c r="CD2125" s="207"/>
      <c r="CE2125" s="207"/>
      <c r="CF2125" s="207"/>
    </row>
    <row r="2126" spans="1:84" s="406" customFormat="1" x14ac:dyDescent="0.3">
      <c r="A2126" s="407"/>
      <c r="B2126" s="412"/>
      <c r="C2126" s="126"/>
      <c r="D2126" s="390"/>
      <c r="E2126" s="390"/>
      <c r="F2126" s="390"/>
      <c r="G2126" s="390"/>
      <c r="H2126" s="390"/>
      <c r="I2126" s="390"/>
      <c r="AP2126" s="207"/>
      <c r="AQ2126" s="207"/>
      <c r="BK2126" s="207"/>
      <c r="BY2126" s="207"/>
      <c r="BZ2126" s="207"/>
      <c r="CA2126" s="207"/>
      <c r="CB2126" s="207"/>
      <c r="CC2126" s="207"/>
      <c r="CD2126" s="207"/>
      <c r="CE2126" s="207"/>
      <c r="CF2126" s="207"/>
    </row>
    <row r="2127" spans="1:84" s="406" customFormat="1" x14ac:dyDescent="0.3">
      <c r="A2127" s="407"/>
      <c r="B2127" s="412"/>
      <c r="C2127" s="126"/>
      <c r="D2127" s="390"/>
      <c r="E2127" s="390"/>
      <c r="F2127" s="390"/>
      <c r="G2127" s="390"/>
      <c r="H2127" s="390"/>
      <c r="I2127" s="390"/>
      <c r="AP2127" s="207"/>
      <c r="AQ2127" s="207"/>
      <c r="BK2127" s="207"/>
      <c r="BY2127" s="207"/>
      <c r="BZ2127" s="207"/>
      <c r="CA2127" s="207"/>
      <c r="CB2127" s="207"/>
      <c r="CC2127" s="207"/>
      <c r="CD2127" s="207"/>
      <c r="CE2127" s="207"/>
      <c r="CF2127" s="207"/>
    </row>
    <row r="2128" spans="1:84" s="406" customFormat="1" x14ac:dyDescent="0.3">
      <c r="A2128" s="407"/>
      <c r="B2128" s="412"/>
      <c r="C2128" s="126"/>
      <c r="D2128" s="390"/>
      <c r="E2128" s="390"/>
      <c r="F2128" s="390"/>
      <c r="G2128" s="390"/>
      <c r="H2128" s="390"/>
      <c r="I2128" s="390"/>
      <c r="AP2128" s="207"/>
      <c r="AQ2128" s="207"/>
      <c r="BK2128" s="207"/>
      <c r="BY2128" s="207"/>
      <c r="BZ2128" s="207"/>
      <c r="CA2128" s="207"/>
      <c r="CB2128" s="207"/>
      <c r="CC2128" s="207"/>
      <c r="CD2128" s="207"/>
      <c r="CE2128" s="207"/>
      <c r="CF2128" s="207"/>
    </row>
    <row r="2129" spans="1:84" s="406" customFormat="1" x14ac:dyDescent="0.3">
      <c r="A2129" s="407"/>
      <c r="B2129" s="412"/>
      <c r="C2129" s="126"/>
      <c r="D2129" s="390"/>
      <c r="E2129" s="390"/>
      <c r="F2129" s="390"/>
      <c r="G2129" s="390"/>
      <c r="H2129" s="390"/>
      <c r="I2129" s="390"/>
      <c r="AP2129" s="207"/>
      <c r="AQ2129" s="207"/>
      <c r="BK2129" s="207"/>
      <c r="BY2129" s="207"/>
      <c r="BZ2129" s="207"/>
      <c r="CA2129" s="207"/>
      <c r="CB2129" s="207"/>
      <c r="CC2129" s="207"/>
      <c r="CD2129" s="207"/>
      <c r="CE2129" s="207"/>
      <c r="CF2129" s="207"/>
    </row>
    <row r="2130" spans="1:84" s="406" customFormat="1" x14ac:dyDescent="0.3">
      <c r="A2130" s="407"/>
      <c r="B2130" s="412"/>
      <c r="C2130" s="126"/>
      <c r="D2130" s="390"/>
      <c r="E2130" s="390"/>
      <c r="F2130" s="390"/>
      <c r="G2130" s="390"/>
      <c r="H2130" s="390"/>
      <c r="I2130" s="390"/>
      <c r="AP2130" s="207"/>
      <c r="AQ2130" s="207"/>
      <c r="BK2130" s="207"/>
      <c r="BY2130" s="207"/>
      <c r="BZ2130" s="207"/>
      <c r="CA2130" s="207"/>
      <c r="CB2130" s="207"/>
      <c r="CC2130" s="207"/>
      <c r="CD2130" s="207"/>
      <c r="CE2130" s="207"/>
      <c r="CF2130" s="207"/>
    </row>
    <row r="2131" spans="1:84" s="406" customFormat="1" x14ac:dyDescent="0.3">
      <c r="A2131" s="407"/>
      <c r="B2131" s="412"/>
      <c r="C2131" s="126"/>
      <c r="D2131" s="390"/>
      <c r="E2131" s="390"/>
      <c r="F2131" s="390"/>
      <c r="G2131" s="390"/>
      <c r="H2131" s="390"/>
      <c r="I2131" s="390"/>
      <c r="AP2131" s="207"/>
      <c r="AQ2131" s="207"/>
      <c r="BK2131" s="207"/>
      <c r="BY2131" s="207"/>
      <c r="BZ2131" s="207"/>
      <c r="CA2131" s="207"/>
      <c r="CB2131" s="207"/>
      <c r="CC2131" s="207"/>
      <c r="CD2131" s="207"/>
      <c r="CE2131" s="207"/>
      <c r="CF2131" s="207"/>
    </row>
    <row r="2132" spans="1:84" s="406" customFormat="1" x14ac:dyDescent="0.3">
      <c r="A2132" s="407"/>
      <c r="B2132" s="412"/>
      <c r="C2132" s="126"/>
      <c r="D2132" s="390"/>
      <c r="E2132" s="390"/>
      <c r="F2132" s="390"/>
      <c r="G2132" s="390"/>
      <c r="H2132" s="390"/>
      <c r="I2132" s="390"/>
      <c r="AP2132" s="207"/>
      <c r="AQ2132" s="207"/>
      <c r="BK2132" s="207"/>
      <c r="BY2132" s="207"/>
      <c r="BZ2132" s="207"/>
      <c r="CA2132" s="207"/>
      <c r="CB2132" s="207"/>
      <c r="CC2132" s="207"/>
      <c r="CD2132" s="207"/>
      <c r="CE2132" s="207"/>
      <c r="CF2132" s="207"/>
    </row>
    <row r="2133" spans="1:84" s="406" customFormat="1" x14ac:dyDescent="0.3">
      <c r="A2133" s="407"/>
      <c r="B2133" s="412"/>
      <c r="C2133" s="126"/>
      <c r="D2133" s="390"/>
      <c r="E2133" s="390"/>
      <c r="F2133" s="390"/>
      <c r="G2133" s="390"/>
      <c r="H2133" s="390"/>
      <c r="I2133" s="390"/>
      <c r="AP2133" s="207"/>
      <c r="AQ2133" s="207"/>
      <c r="BK2133" s="207"/>
      <c r="BY2133" s="207"/>
      <c r="BZ2133" s="207"/>
      <c r="CA2133" s="207"/>
      <c r="CB2133" s="207"/>
      <c r="CC2133" s="207"/>
      <c r="CD2133" s="207"/>
      <c r="CE2133" s="207"/>
      <c r="CF2133" s="207"/>
    </row>
    <row r="2134" spans="1:84" s="406" customFormat="1" x14ac:dyDescent="0.3">
      <c r="A2134" s="407"/>
      <c r="B2134" s="412"/>
      <c r="C2134" s="126"/>
      <c r="D2134" s="390"/>
      <c r="E2134" s="390"/>
      <c r="F2134" s="390"/>
      <c r="G2134" s="390"/>
      <c r="H2134" s="390"/>
      <c r="I2134" s="390"/>
      <c r="AP2134" s="207"/>
      <c r="AQ2134" s="207"/>
      <c r="BK2134" s="207"/>
      <c r="BY2134" s="207"/>
      <c r="BZ2134" s="207"/>
      <c r="CA2134" s="207"/>
      <c r="CB2134" s="207"/>
      <c r="CC2134" s="207"/>
      <c r="CD2134" s="207"/>
      <c r="CE2134" s="207"/>
      <c r="CF2134" s="207"/>
    </row>
    <row r="2135" spans="1:84" s="406" customFormat="1" x14ac:dyDescent="0.3">
      <c r="A2135" s="407"/>
      <c r="B2135" s="412"/>
      <c r="C2135" s="126"/>
      <c r="D2135" s="390"/>
      <c r="E2135" s="390"/>
      <c r="F2135" s="390"/>
      <c r="G2135" s="390"/>
      <c r="H2135" s="390"/>
      <c r="I2135" s="390"/>
      <c r="AP2135" s="207"/>
      <c r="AQ2135" s="207"/>
      <c r="BK2135" s="207"/>
      <c r="BY2135" s="207"/>
      <c r="BZ2135" s="207"/>
      <c r="CA2135" s="207"/>
      <c r="CB2135" s="207"/>
      <c r="CC2135" s="207"/>
      <c r="CD2135" s="207"/>
      <c r="CE2135" s="207"/>
      <c r="CF2135" s="207"/>
    </row>
    <row r="2136" spans="1:84" s="406" customFormat="1" x14ac:dyDescent="0.3">
      <c r="A2136" s="407"/>
      <c r="B2136" s="412"/>
      <c r="C2136" s="126"/>
      <c r="D2136" s="390"/>
      <c r="E2136" s="390"/>
      <c r="F2136" s="390"/>
      <c r="G2136" s="390"/>
      <c r="H2136" s="390"/>
      <c r="I2136" s="390"/>
      <c r="AP2136" s="207"/>
      <c r="AQ2136" s="207"/>
      <c r="BK2136" s="207"/>
      <c r="BY2136" s="207"/>
      <c r="BZ2136" s="207"/>
      <c r="CA2136" s="207"/>
      <c r="CB2136" s="207"/>
      <c r="CC2136" s="207"/>
      <c r="CD2136" s="207"/>
      <c r="CE2136" s="207"/>
      <c r="CF2136" s="207"/>
    </row>
    <row r="2137" spans="1:84" s="406" customFormat="1" x14ac:dyDescent="0.3">
      <c r="A2137" s="407"/>
      <c r="B2137" s="412"/>
      <c r="C2137" s="126"/>
      <c r="D2137" s="390"/>
      <c r="E2137" s="390"/>
      <c r="F2137" s="390"/>
      <c r="G2137" s="390"/>
      <c r="H2137" s="390"/>
      <c r="I2137" s="390"/>
      <c r="AP2137" s="207"/>
      <c r="AQ2137" s="207"/>
      <c r="BK2137" s="207"/>
      <c r="BY2137" s="207"/>
      <c r="BZ2137" s="207"/>
      <c r="CA2137" s="207"/>
      <c r="CB2137" s="207"/>
      <c r="CC2137" s="207"/>
      <c r="CD2137" s="207"/>
      <c r="CE2137" s="207"/>
      <c r="CF2137" s="207"/>
    </row>
    <row r="2138" spans="1:84" s="406" customFormat="1" x14ac:dyDescent="0.3">
      <c r="A2138" s="407"/>
      <c r="B2138" s="412"/>
      <c r="C2138" s="126"/>
      <c r="D2138" s="390"/>
      <c r="E2138" s="390"/>
      <c r="F2138" s="390"/>
      <c r="G2138" s="390"/>
      <c r="H2138" s="390"/>
      <c r="I2138" s="390"/>
      <c r="AP2138" s="207"/>
      <c r="AQ2138" s="207"/>
      <c r="BK2138" s="207"/>
      <c r="BY2138" s="207"/>
      <c r="BZ2138" s="207"/>
      <c r="CA2138" s="207"/>
      <c r="CB2138" s="207"/>
      <c r="CC2138" s="207"/>
      <c r="CD2138" s="207"/>
      <c r="CE2138" s="207"/>
      <c r="CF2138" s="207"/>
    </row>
    <row r="2139" spans="1:84" s="406" customFormat="1" x14ac:dyDescent="0.3">
      <c r="A2139" s="407"/>
      <c r="B2139" s="412"/>
      <c r="C2139" s="126"/>
      <c r="D2139" s="390"/>
      <c r="E2139" s="390"/>
      <c r="F2139" s="390"/>
      <c r="G2139" s="390"/>
      <c r="H2139" s="390"/>
      <c r="I2139" s="390"/>
      <c r="AP2139" s="207"/>
      <c r="AQ2139" s="207"/>
      <c r="BK2139" s="207"/>
      <c r="BY2139" s="207"/>
      <c r="BZ2139" s="207"/>
      <c r="CA2139" s="207"/>
      <c r="CB2139" s="207"/>
      <c r="CC2139" s="207"/>
      <c r="CD2139" s="207"/>
      <c r="CE2139" s="207"/>
      <c r="CF2139" s="207"/>
    </row>
    <row r="2140" spans="1:84" s="406" customFormat="1" x14ac:dyDescent="0.3">
      <c r="A2140" s="407"/>
      <c r="B2140" s="412"/>
      <c r="C2140" s="126"/>
      <c r="D2140" s="390"/>
      <c r="E2140" s="390"/>
      <c r="F2140" s="390"/>
      <c r="G2140" s="390"/>
      <c r="H2140" s="390"/>
      <c r="I2140" s="390"/>
      <c r="AP2140" s="207"/>
      <c r="AQ2140" s="207"/>
      <c r="BK2140" s="207"/>
      <c r="BY2140" s="207"/>
      <c r="BZ2140" s="207"/>
      <c r="CA2140" s="207"/>
      <c r="CB2140" s="207"/>
      <c r="CC2140" s="207"/>
      <c r="CD2140" s="207"/>
      <c r="CE2140" s="207"/>
      <c r="CF2140" s="207"/>
    </row>
    <row r="2141" spans="1:84" s="406" customFormat="1" x14ac:dyDescent="0.3">
      <c r="A2141" s="407"/>
      <c r="B2141" s="412"/>
      <c r="C2141" s="126"/>
      <c r="D2141" s="390"/>
      <c r="E2141" s="390"/>
      <c r="F2141" s="390"/>
      <c r="G2141" s="390"/>
      <c r="H2141" s="390"/>
      <c r="I2141" s="390"/>
      <c r="AP2141" s="207"/>
      <c r="AQ2141" s="207"/>
      <c r="BK2141" s="207"/>
      <c r="BY2141" s="207"/>
      <c r="BZ2141" s="207"/>
      <c r="CA2141" s="207"/>
      <c r="CB2141" s="207"/>
      <c r="CC2141" s="207"/>
      <c r="CD2141" s="207"/>
      <c r="CE2141" s="207"/>
      <c r="CF2141" s="207"/>
    </row>
    <row r="2142" spans="1:84" s="406" customFormat="1" x14ac:dyDescent="0.3">
      <c r="A2142" s="407"/>
      <c r="B2142" s="412"/>
      <c r="C2142" s="126"/>
      <c r="D2142" s="390"/>
      <c r="E2142" s="390"/>
      <c r="F2142" s="390"/>
      <c r="G2142" s="390"/>
      <c r="H2142" s="390"/>
      <c r="I2142" s="390"/>
      <c r="AP2142" s="207"/>
      <c r="AQ2142" s="207"/>
      <c r="BK2142" s="207"/>
      <c r="BY2142" s="207"/>
      <c r="BZ2142" s="207"/>
      <c r="CA2142" s="207"/>
      <c r="CB2142" s="207"/>
      <c r="CC2142" s="207"/>
      <c r="CD2142" s="207"/>
      <c r="CE2142" s="207"/>
      <c r="CF2142" s="207"/>
    </row>
    <row r="2143" spans="1:84" s="406" customFormat="1" x14ac:dyDescent="0.3">
      <c r="A2143" s="407"/>
      <c r="B2143" s="412"/>
      <c r="C2143" s="126"/>
      <c r="D2143" s="390"/>
      <c r="E2143" s="390"/>
      <c r="F2143" s="390"/>
      <c r="G2143" s="390"/>
      <c r="H2143" s="390"/>
      <c r="I2143" s="390"/>
      <c r="AP2143" s="207"/>
      <c r="AQ2143" s="207"/>
      <c r="BK2143" s="207"/>
      <c r="BY2143" s="207"/>
      <c r="BZ2143" s="207"/>
      <c r="CA2143" s="207"/>
      <c r="CB2143" s="207"/>
      <c r="CC2143" s="207"/>
      <c r="CD2143" s="207"/>
      <c r="CE2143" s="207"/>
      <c r="CF2143" s="207"/>
    </row>
    <row r="2144" spans="1:84" s="406" customFormat="1" x14ac:dyDescent="0.3">
      <c r="A2144" s="407"/>
      <c r="B2144" s="412"/>
      <c r="C2144" s="126"/>
      <c r="D2144" s="390"/>
      <c r="E2144" s="390"/>
      <c r="F2144" s="390"/>
      <c r="G2144" s="390"/>
      <c r="H2144" s="390"/>
      <c r="I2144" s="390"/>
      <c r="AP2144" s="207"/>
      <c r="AQ2144" s="207"/>
      <c r="BK2144" s="207"/>
      <c r="BY2144" s="207"/>
      <c r="BZ2144" s="207"/>
      <c r="CA2144" s="207"/>
      <c r="CB2144" s="207"/>
      <c r="CC2144" s="207"/>
      <c r="CD2144" s="207"/>
      <c r="CE2144" s="207"/>
      <c r="CF2144" s="207"/>
    </row>
    <row r="2145" spans="1:84" s="406" customFormat="1" x14ac:dyDescent="0.3">
      <c r="A2145" s="407"/>
      <c r="B2145" s="412"/>
      <c r="C2145" s="126"/>
      <c r="D2145" s="390"/>
      <c r="E2145" s="390"/>
      <c r="F2145" s="390"/>
      <c r="G2145" s="390"/>
      <c r="H2145" s="390"/>
      <c r="I2145" s="390"/>
      <c r="AP2145" s="207"/>
      <c r="AQ2145" s="207"/>
      <c r="BK2145" s="207"/>
      <c r="BY2145" s="207"/>
      <c r="BZ2145" s="207"/>
      <c r="CA2145" s="207"/>
      <c r="CB2145" s="207"/>
      <c r="CC2145" s="207"/>
      <c r="CD2145" s="207"/>
      <c r="CE2145" s="207"/>
      <c r="CF2145" s="207"/>
    </row>
    <row r="2146" spans="1:84" s="406" customFormat="1" x14ac:dyDescent="0.3">
      <c r="A2146" s="407"/>
      <c r="B2146" s="412"/>
      <c r="C2146" s="126"/>
      <c r="D2146" s="390"/>
      <c r="E2146" s="390"/>
      <c r="F2146" s="390"/>
      <c r="G2146" s="390"/>
      <c r="H2146" s="390"/>
      <c r="I2146" s="390"/>
      <c r="AP2146" s="207"/>
      <c r="AQ2146" s="207"/>
      <c r="BK2146" s="207"/>
      <c r="BY2146" s="207"/>
      <c r="BZ2146" s="207"/>
      <c r="CA2146" s="207"/>
      <c r="CB2146" s="207"/>
      <c r="CC2146" s="207"/>
      <c r="CD2146" s="207"/>
      <c r="CE2146" s="207"/>
      <c r="CF2146" s="207"/>
    </row>
    <row r="2147" spans="1:84" s="406" customFormat="1" x14ac:dyDescent="0.3">
      <c r="A2147" s="407"/>
      <c r="B2147" s="412"/>
      <c r="C2147" s="126"/>
      <c r="D2147" s="390"/>
      <c r="E2147" s="390"/>
      <c r="F2147" s="390"/>
      <c r="G2147" s="390"/>
      <c r="H2147" s="390"/>
      <c r="I2147" s="390"/>
      <c r="AP2147" s="207"/>
      <c r="AQ2147" s="207"/>
      <c r="BK2147" s="207"/>
      <c r="BY2147" s="207"/>
      <c r="BZ2147" s="207"/>
      <c r="CA2147" s="207"/>
      <c r="CB2147" s="207"/>
      <c r="CC2147" s="207"/>
      <c r="CD2147" s="207"/>
      <c r="CE2147" s="207"/>
      <c r="CF2147" s="207"/>
    </row>
    <row r="2148" spans="1:84" s="406" customFormat="1" x14ac:dyDescent="0.3">
      <c r="A2148" s="407"/>
      <c r="B2148" s="412"/>
      <c r="C2148" s="126"/>
      <c r="D2148" s="390"/>
      <c r="E2148" s="390"/>
      <c r="F2148" s="390"/>
      <c r="G2148" s="390"/>
      <c r="H2148" s="390"/>
      <c r="I2148" s="390"/>
      <c r="AP2148" s="207"/>
      <c r="AQ2148" s="207"/>
      <c r="BK2148" s="207"/>
      <c r="BY2148" s="207"/>
      <c r="BZ2148" s="207"/>
      <c r="CA2148" s="207"/>
      <c r="CB2148" s="207"/>
      <c r="CC2148" s="207"/>
      <c r="CD2148" s="207"/>
      <c r="CE2148" s="207"/>
      <c r="CF2148" s="207"/>
    </row>
    <row r="2149" spans="1:84" s="406" customFormat="1" x14ac:dyDescent="0.3">
      <c r="A2149" s="407"/>
      <c r="B2149" s="412"/>
      <c r="C2149" s="126"/>
      <c r="D2149" s="390"/>
      <c r="E2149" s="390"/>
      <c r="F2149" s="390"/>
      <c r="G2149" s="390"/>
      <c r="H2149" s="390"/>
      <c r="I2149" s="390"/>
      <c r="AP2149" s="207"/>
      <c r="AQ2149" s="207"/>
      <c r="BK2149" s="207"/>
      <c r="BY2149" s="207"/>
      <c r="BZ2149" s="207"/>
      <c r="CA2149" s="207"/>
      <c r="CB2149" s="207"/>
      <c r="CC2149" s="207"/>
      <c r="CD2149" s="207"/>
      <c r="CE2149" s="207"/>
      <c r="CF2149" s="207"/>
    </row>
    <row r="2150" spans="1:84" s="406" customFormat="1" x14ac:dyDescent="0.3">
      <c r="A2150" s="407"/>
      <c r="B2150" s="412"/>
      <c r="C2150" s="126"/>
      <c r="D2150" s="390"/>
      <c r="E2150" s="390"/>
      <c r="F2150" s="390"/>
      <c r="G2150" s="390"/>
      <c r="H2150" s="390"/>
      <c r="I2150" s="390"/>
      <c r="AP2150" s="207"/>
      <c r="AQ2150" s="207"/>
      <c r="BK2150" s="207"/>
      <c r="BY2150" s="207"/>
      <c r="BZ2150" s="207"/>
      <c r="CA2150" s="207"/>
      <c r="CB2150" s="207"/>
      <c r="CC2150" s="207"/>
      <c r="CD2150" s="207"/>
      <c r="CE2150" s="207"/>
      <c r="CF2150" s="207"/>
    </row>
    <row r="2151" spans="1:84" s="406" customFormat="1" x14ac:dyDescent="0.3">
      <c r="A2151" s="407"/>
      <c r="B2151" s="412"/>
      <c r="C2151" s="126"/>
      <c r="D2151" s="390"/>
      <c r="E2151" s="390"/>
      <c r="F2151" s="390"/>
      <c r="G2151" s="390"/>
      <c r="H2151" s="390"/>
      <c r="I2151" s="390"/>
      <c r="AP2151" s="207"/>
      <c r="AQ2151" s="207"/>
      <c r="BK2151" s="207"/>
      <c r="BY2151" s="207"/>
      <c r="BZ2151" s="207"/>
      <c r="CA2151" s="207"/>
      <c r="CB2151" s="207"/>
      <c r="CC2151" s="207"/>
      <c r="CD2151" s="207"/>
      <c r="CE2151" s="207"/>
      <c r="CF2151" s="207"/>
    </row>
    <row r="2152" spans="1:84" s="406" customFormat="1" x14ac:dyDescent="0.3">
      <c r="A2152" s="407"/>
      <c r="B2152" s="412"/>
      <c r="C2152" s="126"/>
      <c r="D2152" s="390"/>
      <c r="E2152" s="390"/>
      <c r="F2152" s="390"/>
      <c r="G2152" s="390"/>
      <c r="H2152" s="390"/>
      <c r="I2152" s="390"/>
      <c r="AP2152" s="207"/>
      <c r="AQ2152" s="207"/>
      <c r="BK2152" s="207"/>
      <c r="BY2152" s="207"/>
      <c r="BZ2152" s="207"/>
      <c r="CA2152" s="207"/>
      <c r="CB2152" s="207"/>
      <c r="CC2152" s="207"/>
      <c r="CD2152" s="207"/>
      <c r="CE2152" s="207"/>
      <c r="CF2152" s="207"/>
    </row>
    <row r="2153" spans="1:84" s="406" customFormat="1" x14ac:dyDescent="0.3">
      <c r="A2153" s="407"/>
      <c r="B2153" s="412"/>
      <c r="C2153" s="126"/>
      <c r="D2153" s="390"/>
      <c r="E2153" s="390"/>
      <c r="F2153" s="390"/>
      <c r="G2153" s="390"/>
      <c r="H2153" s="390"/>
      <c r="I2153" s="390"/>
      <c r="AP2153" s="207"/>
      <c r="AQ2153" s="207"/>
      <c r="BK2153" s="207"/>
      <c r="BY2153" s="207"/>
      <c r="BZ2153" s="207"/>
      <c r="CA2153" s="207"/>
      <c r="CB2153" s="207"/>
      <c r="CC2153" s="207"/>
      <c r="CD2153" s="207"/>
      <c r="CE2153" s="207"/>
      <c r="CF2153" s="207"/>
    </row>
    <row r="2154" spans="1:84" s="406" customFormat="1" x14ac:dyDescent="0.3">
      <c r="A2154" s="407"/>
      <c r="B2154" s="412"/>
      <c r="C2154" s="126"/>
      <c r="D2154" s="390"/>
      <c r="E2154" s="390"/>
      <c r="F2154" s="390"/>
      <c r="G2154" s="390"/>
      <c r="H2154" s="390"/>
      <c r="I2154" s="390"/>
      <c r="AP2154" s="207"/>
      <c r="AQ2154" s="207"/>
      <c r="BK2154" s="207"/>
      <c r="BY2154" s="207"/>
      <c r="BZ2154" s="207"/>
      <c r="CA2154" s="207"/>
      <c r="CB2154" s="207"/>
      <c r="CC2154" s="207"/>
      <c r="CD2154" s="207"/>
      <c r="CE2154" s="207"/>
      <c r="CF2154" s="207"/>
    </row>
    <row r="2155" spans="1:84" s="406" customFormat="1" x14ac:dyDescent="0.3">
      <c r="A2155" s="407"/>
      <c r="B2155" s="412"/>
      <c r="C2155" s="126"/>
      <c r="D2155" s="390"/>
      <c r="E2155" s="390"/>
      <c r="F2155" s="390"/>
      <c r="G2155" s="390"/>
      <c r="H2155" s="390"/>
      <c r="I2155" s="390"/>
      <c r="AP2155" s="207"/>
      <c r="AQ2155" s="207"/>
      <c r="BK2155" s="207"/>
      <c r="BY2155" s="207"/>
      <c r="BZ2155" s="207"/>
      <c r="CA2155" s="207"/>
      <c r="CB2155" s="207"/>
      <c r="CC2155" s="207"/>
      <c r="CD2155" s="207"/>
      <c r="CE2155" s="207"/>
      <c r="CF2155" s="207"/>
    </row>
    <row r="2156" spans="1:84" s="406" customFormat="1" x14ac:dyDescent="0.3">
      <c r="A2156" s="407"/>
      <c r="B2156" s="412"/>
      <c r="C2156" s="126"/>
      <c r="D2156" s="390"/>
      <c r="E2156" s="390"/>
      <c r="F2156" s="390"/>
      <c r="G2156" s="390"/>
      <c r="H2156" s="390"/>
      <c r="I2156" s="390"/>
      <c r="AP2156" s="207"/>
      <c r="AQ2156" s="207"/>
      <c r="BK2156" s="207"/>
      <c r="BY2156" s="207"/>
      <c r="BZ2156" s="207"/>
      <c r="CA2156" s="207"/>
      <c r="CB2156" s="207"/>
      <c r="CC2156" s="207"/>
      <c r="CD2156" s="207"/>
      <c r="CE2156" s="207"/>
      <c r="CF2156" s="207"/>
    </row>
    <row r="2157" spans="1:84" s="406" customFormat="1" x14ac:dyDescent="0.3">
      <c r="A2157" s="407"/>
      <c r="B2157" s="412"/>
      <c r="C2157" s="126"/>
      <c r="D2157" s="390"/>
      <c r="E2157" s="390"/>
      <c r="F2157" s="390"/>
      <c r="G2157" s="390"/>
      <c r="H2157" s="390"/>
      <c r="I2157" s="390"/>
      <c r="AP2157" s="207"/>
      <c r="AQ2157" s="207"/>
      <c r="BK2157" s="207"/>
      <c r="BY2157" s="207"/>
      <c r="BZ2157" s="207"/>
      <c r="CA2157" s="207"/>
      <c r="CB2157" s="207"/>
      <c r="CC2157" s="207"/>
      <c r="CD2157" s="207"/>
      <c r="CE2157" s="207"/>
      <c r="CF2157" s="207"/>
    </row>
    <row r="2158" spans="1:84" s="406" customFormat="1" x14ac:dyDescent="0.3">
      <c r="A2158" s="407"/>
      <c r="B2158" s="412"/>
      <c r="C2158" s="126"/>
      <c r="D2158" s="390"/>
      <c r="E2158" s="390"/>
      <c r="F2158" s="390"/>
      <c r="G2158" s="390"/>
      <c r="H2158" s="390"/>
      <c r="I2158" s="390"/>
      <c r="AP2158" s="207"/>
      <c r="AQ2158" s="207"/>
      <c r="BK2158" s="207"/>
      <c r="BY2158" s="207"/>
      <c r="BZ2158" s="207"/>
      <c r="CA2158" s="207"/>
      <c r="CB2158" s="207"/>
      <c r="CC2158" s="207"/>
      <c r="CD2158" s="207"/>
      <c r="CE2158" s="207"/>
      <c r="CF2158" s="207"/>
    </row>
    <row r="2159" spans="1:84" s="406" customFormat="1" x14ac:dyDescent="0.3">
      <c r="A2159" s="407"/>
      <c r="B2159" s="412"/>
      <c r="C2159" s="126"/>
      <c r="D2159" s="390"/>
      <c r="E2159" s="390"/>
      <c r="F2159" s="390"/>
      <c r="G2159" s="390"/>
      <c r="H2159" s="390"/>
      <c r="I2159" s="390"/>
      <c r="AP2159" s="207"/>
      <c r="AQ2159" s="207"/>
      <c r="BK2159" s="207"/>
      <c r="BY2159" s="207"/>
      <c r="BZ2159" s="207"/>
      <c r="CA2159" s="207"/>
      <c r="CB2159" s="207"/>
      <c r="CC2159" s="207"/>
      <c r="CD2159" s="207"/>
      <c r="CE2159" s="207"/>
      <c r="CF2159" s="207"/>
    </row>
    <row r="2160" spans="1:84" s="406" customFormat="1" x14ac:dyDescent="0.3">
      <c r="A2160" s="407"/>
      <c r="B2160" s="412"/>
      <c r="C2160" s="126"/>
      <c r="D2160" s="390"/>
      <c r="E2160" s="390"/>
      <c r="F2160" s="390"/>
      <c r="G2160" s="390"/>
      <c r="H2160" s="390"/>
      <c r="I2160" s="390"/>
      <c r="AP2160" s="207"/>
      <c r="AQ2160" s="207"/>
      <c r="BK2160" s="207"/>
      <c r="BY2160" s="207"/>
      <c r="BZ2160" s="207"/>
      <c r="CA2160" s="207"/>
      <c r="CB2160" s="207"/>
      <c r="CC2160" s="207"/>
      <c r="CD2160" s="207"/>
      <c r="CE2160" s="207"/>
      <c r="CF2160" s="207"/>
    </row>
    <row r="2161" spans="1:84" s="406" customFormat="1" x14ac:dyDescent="0.3">
      <c r="A2161" s="407"/>
      <c r="B2161" s="412"/>
      <c r="C2161" s="126"/>
      <c r="D2161" s="390"/>
      <c r="E2161" s="390"/>
      <c r="F2161" s="390"/>
      <c r="G2161" s="390"/>
      <c r="H2161" s="390"/>
      <c r="I2161" s="390"/>
      <c r="AP2161" s="207"/>
      <c r="AQ2161" s="207"/>
      <c r="BK2161" s="207"/>
      <c r="BY2161" s="207"/>
      <c r="BZ2161" s="207"/>
      <c r="CA2161" s="207"/>
      <c r="CB2161" s="207"/>
      <c r="CC2161" s="207"/>
      <c r="CD2161" s="207"/>
      <c r="CE2161" s="207"/>
      <c r="CF2161" s="207"/>
    </row>
    <row r="2162" spans="1:84" s="406" customFormat="1" x14ac:dyDescent="0.3">
      <c r="A2162" s="407"/>
      <c r="B2162" s="412"/>
      <c r="C2162" s="126"/>
      <c r="D2162" s="390"/>
      <c r="E2162" s="390"/>
      <c r="F2162" s="390"/>
      <c r="G2162" s="390"/>
      <c r="H2162" s="390"/>
      <c r="I2162" s="390"/>
      <c r="AP2162" s="207"/>
      <c r="AQ2162" s="207"/>
      <c r="BK2162" s="207"/>
      <c r="BY2162" s="207"/>
      <c r="BZ2162" s="207"/>
      <c r="CA2162" s="207"/>
      <c r="CB2162" s="207"/>
      <c r="CC2162" s="207"/>
      <c r="CD2162" s="207"/>
      <c r="CE2162" s="207"/>
      <c r="CF2162" s="207"/>
    </row>
    <row r="2163" spans="1:84" s="406" customFormat="1" x14ac:dyDescent="0.3">
      <c r="A2163" s="407"/>
      <c r="B2163" s="412"/>
      <c r="C2163" s="126"/>
      <c r="D2163" s="390"/>
      <c r="E2163" s="390"/>
      <c r="F2163" s="390"/>
      <c r="G2163" s="390"/>
      <c r="H2163" s="390"/>
      <c r="I2163" s="390"/>
      <c r="AP2163" s="207"/>
      <c r="AQ2163" s="207"/>
      <c r="BK2163" s="207"/>
      <c r="BY2163" s="207"/>
      <c r="BZ2163" s="207"/>
      <c r="CA2163" s="207"/>
      <c r="CB2163" s="207"/>
      <c r="CC2163" s="207"/>
      <c r="CD2163" s="207"/>
      <c r="CE2163" s="207"/>
      <c r="CF2163" s="207"/>
    </row>
    <row r="2164" spans="1:84" s="406" customFormat="1" x14ac:dyDescent="0.3">
      <c r="A2164" s="407"/>
      <c r="B2164" s="412"/>
      <c r="C2164" s="126"/>
      <c r="D2164" s="390"/>
      <c r="E2164" s="390"/>
      <c r="F2164" s="390"/>
      <c r="G2164" s="390"/>
      <c r="H2164" s="390"/>
      <c r="I2164" s="390"/>
      <c r="AP2164" s="207"/>
      <c r="AQ2164" s="207"/>
      <c r="BK2164" s="207"/>
      <c r="BY2164" s="207"/>
      <c r="BZ2164" s="207"/>
      <c r="CA2164" s="207"/>
      <c r="CB2164" s="207"/>
      <c r="CC2164" s="207"/>
      <c r="CD2164" s="207"/>
      <c r="CE2164" s="207"/>
      <c r="CF2164" s="207"/>
    </row>
    <row r="2165" spans="1:84" s="406" customFormat="1" x14ac:dyDescent="0.3">
      <c r="A2165" s="407"/>
      <c r="B2165" s="412"/>
      <c r="C2165" s="126"/>
      <c r="D2165" s="390"/>
      <c r="E2165" s="390"/>
      <c r="F2165" s="390"/>
      <c r="G2165" s="390"/>
      <c r="H2165" s="390"/>
      <c r="I2165" s="390"/>
      <c r="AP2165" s="207"/>
      <c r="AQ2165" s="207"/>
      <c r="BK2165" s="207"/>
      <c r="BY2165" s="207"/>
      <c r="BZ2165" s="207"/>
      <c r="CA2165" s="207"/>
      <c r="CB2165" s="207"/>
      <c r="CC2165" s="207"/>
      <c r="CD2165" s="207"/>
      <c r="CE2165" s="207"/>
      <c r="CF2165" s="207"/>
    </row>
    <row r="2166" spans="1:84" s="406" customFormat="1" x14ac:dyDescent="0.3">
      <c r="A2166" s="407"/>
      <c r="B2166" s="412"/>
      <c r="C2166" s="126"/>
      <c r="D2166" s="390"/>
      <c r="E2166" s="390"/>
      <c r="F2166" s="390"/>
      <c r="G2166" s="390"/>
      <c r="H2166" s="390"/>
      <c r="I2166" s="390"/>
      <c r="AP2166" s="207"/>
      <c r="AQ2166" s="207"/>
      <c r="BK2166" s="207"/>
      <c r="BY2166" s="207"/>
      <c r="BZ2166" s="207"/>
      <c r="CA2166" s="207"/>
      <c r="CB2166" s="207"/>
      <c r="CC2166" s="207"/>
      <c r="CD2166" s="207"/>
      <c r="CE2166" s="207"/>
      <c r="CF2166" s="207"/>
    </row>
    <row r="2167" spans="1:84" s="406" customFormat="1" x14ac:dyDescent="0.3">
      <c r="A2167" s="407"/>
      <c r="B2167" s="412"/>
      <c r="C2167" s="126"/>
      <c r="D2167" s="390"/>
      <c r="E2167" s="390"/>
      <c r="F2167" s="390"/>
      <c r="G2167" s="390"/>
      <c r="H2167" s="390"/>
      <c r="I2167" s="390"/>
      <c r="AP2167" s="207"/>
      <c r="AQ2167" s="207"/>
      <c r="BK2167" s="207"/>
      <c r="BY2167" s="207"/>
      <c r="BZ2167" s="207"/>
      <c r="CA2167" s="207"/>
      <c r="CB2167" s="207"/>
      <c r="CC2167" s="207"/>
      <c r="CD2167" s="207"/>
      <c r="CE2167" s="207"/>
      <c r="CF2167" s="207"/>
    </row>
    <row r="2168" spans="1:84" s="406" customFormat="1" x14ac:dyDescent="0.3">
      <c r="A2168" s="407"/>
      <c r="B2168" s="412"/>
      <c r="C2168" s="126"/>
      <c r="D2168" s="390"/>
      <c r="E2168" s="390"/>
      <c r="F2168" s="390"/>
      <c r="G2168" s="390"/>
      <c r="H2168" s="390"/>
      <c r="I2168" s="390"/>
      <c r="AP2168" s="207"/>
      <c r="AQ2168" s="207"/>
      <c r="BK2168" s="207"/>
      <c r="BY2168" s="207"/>
      <c r="BZ2168" s="207"/>
      <c r="CA2168" s="207"/>
      <c r="CB2168" s="207"/>
      <c r="CC2168" s="207"/>
      <c r="CD2168" s="207"/>
      <c r="CE2168" s="207"/>
      <c r="CF2168" s="207"/>
    </row>
    <row r="2169" spans="1:84" s="406" customFormat="1" x14ac:dyDescent="0.3">
      <c r="A2169" s="407"/>
      <c r="B2169" s="412"/>
      <c r="C2169" s="126"/>
      <c r="D2169" s="390"/>
      <c r="E2169" s="390"/>
      <c r="F2169" s="390"/>
      <c r="G2169" s="390"/>
      <c r="H2169" s="390"/>
      <c r="I2169" s="390"/>
      <c r="AP2169" s="207"/>
      <c r="AQ2169" s="207"/>
      <c r="BK2169" s="207"/>
      <c r="BY2169" s="207"/>
      <c r="BZ2169" s="207"/>
      <c r="CA2169" s="207"/>
      <c r="CB2169" s="207"/>
      <c r="CC2169" s="207"/>
      <c r="CD2169" s="207"/>
      <c r="CE2169" s="207"/>
      <c r="CF2169" s="207"/>
    </row>
    <row r="2170" spans="1:84" s="406" customFormat="1" x14ac:dyDescent="0.3">
      <c r="A2170" s="407"/>
      <c r="B2170" s="412"/>
      <c r="C2170" s="126"/>
      <c r="D2170" s="390"/>
      <c r="E2170" s="390"/>
      <c r="F2170" s="390"/>
      <c r="G2170" s="390"/>
      <c r="H2170" s="390"/>
      <c r="I2170" s="390"/>
      <c r="AP2170" s="207"/>
      <c r="AQ2170" s="207"/>
      <c r="BK2170" s="207"/>
      <c r="BY2170" s="207"/>
      <c r="BZ2170" s="207"/>
      <c r="CA2170" s="207"/>
      <c r="CB2170" s="207"/>
      <c r="CC2170" s="207"/>
      <c r="CD2170" s="207"/>
      <c r="CE2170" s="207"/>
      <c r="CF2170" s="207"/>
    </row>
    <row r="2171" spans="1:84" s="406" customFormat="1" x14ac:dyDescent="0.3">
      <c r="A2171" s="407"/>
      <c r="B2171" s="412"/>
      <c r="C2171" s="126"/>
      <c r="D2171" s="390"/>
      <c r="E2171" s="390"/>
      <c r="F2171" s="390"/>
      <c r="G2171" s="390"/>
      <c r="H2171" s="390"/>
      <c r="I2171" s="390"/>
      <c r="AP2171" s="207"/>
      <c r="AQ2171" s="207"/>
      <c r="BK2171" s="207"/>
      <c r="BY2171" s="207"/>
      <c r="BZ2171" s="207"/>
      <c r="CA2171" s="207"/>
      <c r="CB2171" s="207"/>
      <c r="CC2171" s="207"/>
      <c r="CD2171" s="207"/>
      <c r="CE2171" s="207"/>
      <c r="CF2171" s="207"/>
    </row>
    <row r="2172" spans="1:84" s="406" customFormat="1" x14ac:dyDescent="0.3">
      <c r="A2172" s="407"/>
      <c r="B2172" s="412"/>
      <c r="C2172" s="126"/>
      <c r="D2172" s="390"/>
      <c r="E2172" s="390"/>
      <c r="F2172" s="390"/>
      <c r="G2172" s="390"/>
      <c r="H2172" s="390"/>
      <c r="I2172" s="390"/>
      <c r="AP2172" s="207"/>
      <c r="AQ2172" s="207"/>
      <c r="BK2172" s="207"/>
      <c r="BY2172" s="207"/>
      <c r="BZ2172" s="207"/>
      <c r="CA2172" s="207"/>
      <c r="CB2172" s="207"/>
      <c r="CC2172" s="207"/>
      <c r="CD2172" s="207"/>
      <c r="CE2172" s="207"/>
      <c r="CF2172" s="207"/>
    </row>
    <row r="2173" spans="1:84" s="406" customFormat="1" x14ac:dyDescent="0.3">
      <c r="A2173" s="407"/>
      <c r="B2173" s="412"/>
      <c r="C2173" s="126"/>
      <c r="D2173" s="390"/>
      <c r="E2173" s="390"/>
      <c r="F2173" s="390"/>
      <c r="G2173" s="390"/>
      <c r="H2173" s="390"/>
      <c r="I2173" s="390"/>
      <c r="AP2173" s="207"/>
      <c r="AQ2173" s="207"/>
      <c r="BK2173" s="207"/>
      <c r="BY2173" s="207"/>
      <c r="BZ2173" s="207"/>
      <c r="CA2173" s="207"/>
      <c r="CB2173" s="207"/>
      <c r="CC2173" s="207"/>
      <c r="CD2173" s="207"/>
      <c r="CE2173" s="207"/>
      <c r="CF2173" s="207"/>
    </row>
    <row r="2174" spans="1:84" s="406" customFormat="1" x14ac:dyDescent="0.3">
      <c r="A2174" s="407"/>
      <c r="B2174" s="412"/>
      <c r="C2174" s="126"/>
      <c r="D2174" s="390"/>
      <c r="E2174" s="390"/>
      <c r="F2174" s="390"/>
      <c r="G2174" s="390"/>
      <c r="H2174" s="390"/>
      <c r="I2174" s="390"/>
      <c r="AP2174" s="207"/>
      <c r="AQ2174" s="207"/>
      <c r="BK2174" s="207"/>
      <c r="BY2174" s="207"/>
      <c r="BZ2174" s="207"/>
      <c r="CA2174" s="207"/>
      <c r="CB2174" s="207"/>
      <c r="CC2174" s="207"/>
      <c r="CD2174" s="207"/>
      <c r="CE2174" s="207"/>
      <c r="CF2174" s="207"/>
    </row>
    <row r="2175" spans="1:84" s="406" customFormat="1" x14ac:dyDescent="0.3">
      <c r="A2175" s="407"/>
      <c r="B2175" s="412"/>
      <c r="C2175" s="126"/>
      <c r="D2175" s="390"/>
      <c r="E2175" s="390"/>
      <c r="F2175" s="390"/>
      <c r="G2175" s="390"/>
      <c r="H2175" s="390"/>
      <c r="I2175" s="390"/>
      <c r="AP2175" s="207"/>
      <c r="AQ2175" s="207"/>
      <c r="BK2175" s="207"/>
      <c r="BY2175" s="207"/>
      <c r="BZ2175" s="207"/>
      <c r="CA2175" s="207"/>
      <c r="CB2175" s="207"/>
      <c r="CC2175" s="207"/>
      <c r="CD2175" s="207"/>
      <c r="CE2175" s="207"/>
      <c r="CF2175" s="207"/>
    </row>
    <row r="2176" spans="1:84" s="406" customFormat="1" x14ac:dyDescent="0.3">
      <c r="A2176" s="407"/>
      <c r="B2176" s="412"/>
      <c r="C2176" s="126"/>
      <c r="D2176" s="390"/>
      <c r="E2176" s="390"/>
      <c r="F2176" s="390"/>
      <c r="G2176" s="390"/>
      <c r="H2176" s="390"/>
      <c r="I2176" s="390"/>
      <c r="AP2176" s="207"/>
      <c r="AQ2176" s="207"/>
      <c r="BK2176" s="207"/>
      <c r="BY2176" s="207"/>
      <c r="BZ2176" s="207"/>
      <c r="CA2176" s="207"/>
      <c r="CB2176" s="207"/>
      <c r="CC2176" s="207"/>
      <c r="CD2176" s="207"/>
      <c r="CE2176" s="207"/>
      <c r="CF2176" s="207"/>
    </row>
    <row r="2177" spans="1:84" s="406" customFormat="1" x14ac:dyDescent="0.3">
      <c r="A2177" s="407"/>
      <c r="B2177" s="412"/>
      <c r="C2177" s="126"/>
      <c r="D2177" s="390"/>
      <c r="E2177" s="390"/>
      <c r="F2177" s="390"/>
      <c r="G2177" s="390"/>
      <c r="H2177" s="390"/>
      <c r="I2177" s="390"/>
      <c r="AP2177" s="207"/>
      <c r="AQ2177" s="207"/>
      <c r="BK2177" s="207"/>
      <c r="BY2177" s="207"/>
      <c r="BZ2177" s="207"/>
      <c r="CA2177" s="207"/>
      <c r="CB2177" s="207"/>
      <c r="CC2177" s="207"/>
      <c r="CD2177" s="207"/>
      <c r="CE2177" s="207"/>
      <c r="CF2177" s="207"/>
    </row>
    <row r="2178" spans="1:84" s="406" customFormat="1" x14ac:dyDescent="0.3">
      <c r="A2178" s="407"/>
      <c r="B2178" s="412"/>
      <c r="C2178" s="126"/>
      <c r="D2178" s="390"/>
      <c r="E2178" s="390"/>
      <c r="F2178" s="390"/>
      <c r="G2178" s="390"/>
      <c r="H2178" s="390"/>
      <c r="I2178" s="390"/>
      <c r="AP2178" s="207"/>
      <c r="AQ2178" s="207"/>
      <c r="BK2178" s="207"/>
      <c r="BY2178" s="207"/>
      <c r="BZ2178" s="207"/>
      <c r="CA2178" s="207"/>
      <c r="CB2178" s="207"/>
      <c r="CC2178" s="207"/>
      <c r="CD2178" s="207"/>
      <c r="CE2178" s="207"/>
      <c r="CF2178" s="207"/>
    </row>
    <row r="2179" spans="1:84" s="406" customFormat="1" x14ac:dyDescent="0.3">
      <c r="A2179" s="407"/>
      <c r="B2179" s="412"/>
      <c r="C2179" s="126"/>
      <c r="D2179" s="390"/>
      <c r="E2179" s="390"/>
      <c r="F2179" s="390"/>
      <c r="G2179" s="390"/>
      <c r="H2179" s="390"/>
      <c r="I2179" s="390"/>
      <c r="AP2179" s="207"/>
      <c r="AQ2179" s="207"/>
      <c r="BK2179" s="207"/>
      <c r="BY2179" s="207"/>
      <c r="BZ2179" s="207"/>
      <c r="CA2179" s="207"/>
      <c r="CB2179" s="207"/>
      <c r="CC2179" s="207"/>
      <c r="CD2179" s="207"/>
      <c r="CE2179" s="207"/>
      <c r="CF2179" s="207"/>
    </row>
    <row r="2180" spans="1:84" s="406" customFormat="1" x14ac:dyDescent="0.3">
      <c r="A2180" s="407"/>
      <c r="B2180" s="412"/>
      <c r="C2180" s="126"/>
      <c r="D2180" s="390"/>
      <c r="E2180" s="390"/>
      <c r="F2180" s="390"/>
      <c r="G2180" s="390"/>
      <c r="H2180" s="390"/>
      <c r="I2180" s="390"/>
      <c r="AP2180" s="207"/>
      <c r="AQ2180" s="207"/>
      <c r="BK2180" s="207"/>
      <c r="BY2180" s="207"/>
      <c r="BZ2180" s="207"/>
      <c r="CA2180" s="207"/>
      <c r="CB2180" s="207"/>
      <c r="CC2180" s="207"/>
      <c r="CD2180" s="207"/>
      <c r="CE2180" s="207"/>
      <c r="CF2180" s="207"/>
    </row>
    <row r="2181" spans="1:84" s="406" customFormat="1" x14ac:dyDescent="0.3">
      <c r="A2181" s="407"/>
      <c r="B2181" s="412"/>
      <c r="C2181" s="126"/>
      <c r="D2181" s="390"/>
      <c r="E2181" s="390"/>
      <c r="F2181" s="390"/>
      <c r="G2181" s="390"/>
      <c r="H2181" s="390"/>
      <c r="I2181" s="390"/>
      <c r="AP2181" s="207"/>
      <c r="AQ2181" s="207"/>
      <c r="BK2181" s="207"/>
      <c r="BY2181" s="207"/>
      <c r="BZ2181" s="207"/>
      <c r="CA2181" s="207"/>
      <c r="CB2181" s="207"/>
      <c r="CC2181" s="207"/>
      <c r="CD2181" s="207"/>
      <c r="CE2181" s="207"/>
      <c r="CF2181" s="207"/>
    </row>
    <row r="2182" spans="1:84" s="406" customFormat="1" x14ac:dyDescent="0.3">
      <c r="A2182" s="407"/>
      <c r="B2182" s="412"/>
      <c r="C2182" s="126"/>
      <c r="D2182" s="390"/>
      <c r="E2182" s="390"/>
      <c r="F2182" s="390"/>
      <c r="G2182" s="390"/>
      <c r="H2182" s="390"/>
      <c r="I2182" s="390"/>
      <c r="AP2182" s="207"/>
      <c r="AQ2182" s="207"/>
      <c r="BK2182" s="207"/>
      <c r="BY2182" s="207"/>
      <c r="BZ2182" s="207"/>
      <c r="CA2182" s="207"/>
      <c r="CB2182" s="207"/>
      <c r="CC2182" s="207"/>
      <c r="CD2182" s="207"/>
      <c r="CE2182" s="207"/>
      <c r="CF2182" s="207"/>
    </row>
    <row r="2183" spans="1:84" s="406" customFormat="1" x14ac:dyDescent="0.3">
      <c r="A2183" s="407"/>
      <c r="B2183" s="412"/>
      <c r="C2183" s="126"/>
      <c r="D2183" s="390"/>
      <c r="E2183" s="390"/>
      <c r="F2183" s="390"/>
      <c r="G2183" s="390"/>
      <c r="H2183" s="390"/>
      <c r="I2183" s="390"/>
      <c r="AP2183" s="207"/>
      <c r="AQ2183" s="207"/>
      <c r="BK2183" s="207"/>
      <c r="BY2183" s="207"/>
      <c r="BZ2183" s="207"/>
      <c r="CA2183" s="207"/>
      <c r="CB2183" s="207"/>
      <c r="CC2183" s="207"/>
      <c r="CD2183" s="207"/>
      <c r="CE2183" s="207"/>
      <c r="CF2183" s="207"/>
    </row>
    <row r="2184" spans="1:84" s="406" customFormat="1" x14ac:dyDescent="0.3">
      <c r="A2184" s="407"/>
      <c r="B2184" s="412"/>
      <c r="C2184" s="126"/>
      <c r="D2184" s="390"/>
      <c r="E2184" s="390"/>
      <c r="F2184" s="390"/>
      <c r="G2184" s="390"/>
      <c r="H2184" s="390"/>
      <c r="I2184" s="390"/>
      <c r="AP2184" s="207"/>
      <c r="AQ2184" s="207"/>
      <c r="BK2184" s="207"/>
      <c r="BY2184" s="207"/>
      <c r="BZ2184" s="207"/>
      <c r="CA2184" s="207"/>
      <c r="CB2184" s="207"/>
      <c r="CC2184" s="207"/>
      <c r="CD2184" s="207"/>
      <c r="CE2184" s="207"/>
      <c r="CF2184" s="207"/>
    </row>
    <row r="2185" spans="1:84" s="406" customFormat="1" x14ac:dyDescent="0.3">
      <c r="A2185" s="407"/>
      <c r="B2185" s="412"/>
      <c r="C2185" s="126"/>
      <c r="D2185" s="390"/>
      <c r="E2185" s="390"/>
      <c r="F2185" s="390"/>
      <c r="G2185" s="390"/>
      <c r="H2185" s="390"/>
      <c r="I2185" s="390"/>
      <c r="AP2185" s="207"/>
      <c r="AQ2185" s="207"/>
      <c r="BK2185" s="207"/>
      <c r="BY2185" s="207"/>
      <c r="BZ2185" s="207"/>
      <c r="CA2185" s="207"/>
      <c r="CB2185" s="207"/>
      <c r="CC2185" s="207"/>
      <c r="CD2185" s="207"/>
      <c r="CE2185" s="207"/>
      <c r="CF2185" s="207"/>
    </row>
    <row r="2186" spans="1:84" s="406" customFormat="1" x14ac:dyDescent="0.3">
      <c r="A2186" s="407"/>
      <c r="B2186" s="412"/>
      <c r="C2186" s="126"/>
      <c r="D2186" s="390"/>
      <c r="E2186" s="390"/>
      <c r="F2186" s="390"/>
      <c r="G2186" s="390"/>
      <c r="H2186" s="390"/>
      <c r="I2186" s="390"/>
      <c r="AP2186" s="207"/>
      <c r="AQ2186" s="207"/>
      <c r="BK2186" s="207"/>
      <c r="BY2186" s="207"/>
      <c r="BZ2186" s="207"/>
      <c r="CA2186" s="207"/>
      <c r="CB2186" s="207"/>
      <c r="CC2186" s="207"/>
      <c r="CD2186" s="207"/>
      <c r="CE2186" s="207"/>
      <c r="CF2186" s="207"/>
    </row>
    <row r="2187" spans="1:84" s="406" customFormat="1" x14ac:dyDescent="0.3">
      <c r="A2187" s="407"/>
      <c r="B2187" s="412"/>
      <c r="C2187" s="126"/>
      <c r="D2187" s="390"/>
      <c r="E2187" s="390"/>
      <c r="F2187" s="390"/>
      <c r="G2187" s="390"/>
      <c r="H2187" s="390"/>
      <c r="I2187" s="390"/>
      <c r="AP2187" s="207"/>
      <c r="AQ2187" s="207"/>
      <c r="BK2187" s="207"/>
      <c r="BY2187" s="207"/>
      <c r="BZ2187" s="207"/>
      <c r="CA2187" s="207"/>
      <c r="CB2187" s="207"/>
      <c r="CC2187" s="207"/>
      <c r="CD2187" s="207"/>
      <c r="CE2187" s="207"/>
      <c r="CF2187" s="207"/>
    </row>
    <row r="2188" spans="1:84" s="406" customFormat="1" x14ac:dyDescent="0.3">
      <c r="A2188" s="407"/>
      <c r="B2188" s="412"/>
      <c r="C2188" s="126"/>
      <c r="D2188" s="390"/>
      <c r="E2188" s="390"/>
      <c r="F2188" s="390"/>
      <c r="G2188" s="390"/>
      <c r="H2188" s="390"/>
      <c r="I2188" s="390"/>
      <c r="AP2188" s="207"/>
      <c r="AQ2188" s="207"/>
      <c r="BK2188" s="207"/>
      <c r="BY2188" s="207"/>
      <c r="BZ2188" s="207"/>
      <c r="CA2188" s="207"/>
      <c r="CB2188" s="207"/>
      <c r="CC2188" s="207"/>
      <c r="CD2188" s="207"/>
      <c r="CE2188" s="207"/>
      <c r="CF2188" s="207"/>
    </row>
    <row r="2189" spans="1:84" s="406" customFormat="1" x14ac:dyDescent="0.3">
      <c r="A2189" s="407"/>
      <c r="B2189" s="412"/>
      <c r="C2189" s="126"/>
      <c r="D2189" s="390"/>
      <c r="E2189" s="390"/>
      <c r="F2189" s="390"/>
      <c r="G2189" s="390"/>
      <c r="H2189" s="390"/>
      <c r="I2189" s="390"/>
      <c r="AP2189" s="207"/>
      <c r="AQ2189" s="207"/>
      <c r="BK2189" s="207"/>
      <c r="BY2189" s="207"/>
      <c r="BZ2189" s="207"/>
      <c r="CA2189" s="207"/>
      <c r="CB2189" s="207"/>
      <c r="CC2189" s="207"/>
      <c r="CD2189" s="207"/>
      <c r="CE2189" s="207"/>
      <c r="CF2189" s="207"/>
    </row>
    <row r="2190" spans="1:84" s="406" customFormat="1" x14ac:dyDescent="0.3">
      <c r="A2190" s="407"/>
      <c r="B2190" s="412"/>
      <c r="C2190" s="126"/>
      <c r="D2190" s="390"/>
      <c r="E2190" s="390"/>
      <c r="F2190" s="390"/>
      <c r="G2190" s="390"/>
      <c r="H2190" s="390"/>
      <c r="I2190" s="390"/>
      <c r="AP2190" s="207"/>
      <c r="AQ2190" s="207"/>
      <c r="BK2190" s="207"/>
      <c r="BY2190" s="207"/>
      <c r="BZ2190" s="207"/>
      <c r="CA2190" s="207"/>
      <c r="CB2190" s="207"/>
      <c r="CC2190" s="207"/>
      <c r="CD2190" s="207"/>
      <c r="CE2190" s="207"/>
      <c r="CF2190" s="207"/>
    </row>
    <row r="2191" spans="1:84" s="406" customFormat="1" x14ac:dyDescent="0.3">
      <c r="A2191" s="407"/>
      <c r="B2191" s="412"/>
      <c r="C2191" s="126"/>
      <c r="D2191" s="390"/>
      <c r="E2191" s="390"/>
      <c r="F2191" s="390"/>
      <c r="G2191" s="390"/>
      <c r="H2191" s="390"/>
      <c r="I2191" s="390"/>
      <c r="AP2191" s="207"/>
      <c r="AQ2191" s="207"/>
      <c r="BK2191" s="207"/>
      <c r="BY2191" s="207"/>
      <c r="BZ2191" s="207"/>
      <c r="CA2191" s="207"/>
      <c r="CB2191" s="207"/>
      <c r="CC2191" s="207"/>
      <c r="CD2191" s="207"/>
      <c r="CE2191" s="207"/>
      <c r="CF2191" s="207"/>
    </row>
    <row r="2192" spans="1:84" s="406" customFormat="1" x14ac:dyDescent="0.3">
      <c r="A2192" s="407"/>
      <c r="B2192" s="412"/>
      <c r="C2192" s="126"/>
      <c r="D2192" s="390"/>
      <c r="E2192" s="390"/>
      <c r="F2192" s="390"/>
      <c r="G2192" s="390"/>
      <c r="H2192" s="390"/>
      <c r="I2192" s="390"/>
      <c r="AP2192" s="207"/>
      <c r="AQ2192" s="207"/>
      <c r="BK2192" s="207"/>
      <c r="BY2192" s="207"/>
      <c r="BZ2192" s="207"/>
      <c r="CA2192" s="207"/>
      <c r="CB2192" s="207"/>
      <c r="CC2192" s="207"/>
      <c r="CD2192" s="207"/>
      <c r="CE2192" s="207"/>
      <c r="CF2192" s="207"/>
    </row>
    <row r="2193" spans="1:84" s="406" customFormat="1" x14ac:dyDescent="0.3">
      <c r="A2193" s="407"/>
      <c r="B2193" s="412"/>
      <c r="C2193" s="126"/>
      <c r="D2193" s="390"/>
      <c r="E2193" s="390"/>
      <c r="F2193" s="390"/>
      <c r="G2193" s="390"/>
      <c r="H2193" s="390"/>
      <c r="I2193" s="390"/>
      <c r="AP2193" s="207"/>
      <c r="AQ2193" s="207"/>
      <c r="BK2193" s="207"/>
      <c r="BY2193" s="207"/>
      <c r="BZ2193" s="207"/>
      <c r="CA2193" s="207"/>
      <c r="CB2193" s="207"/>
      <c r="CC2193" s="207"/>
      <c r="CD2193" s="207"/>
      <c r="CE2193" s="207"/>
      <c r="CF2193" s="207"/>
    </row>
    <row r="2194" spans="1:84" s="406" customFormat="1" x14ac:dyDescent="0.3">
      <c r="A2194" s="407"/>
      <c r="B2194" s="412"/>
      <c r="C2194" s="126"/>
      <c r="D2194" s="390"/>
      <c r="E2194" s="390"/>
      <c r="F2194" s="390"/>
      <c r="G2194" s="390"/>
      <c r="H2194" s="390"/>
      <c r="I2194" s="390"/>
      <c r="AP2194" s="207"/>
      <c r="AQ2194" s="207"/>
      <c r="BK2194" s="207"/>
      <c r="BY2194" s="207"/>
      <c r="BZ2194" s="207"/>
      <c r="CA2194" s="207"/>
      <c r="CB2194" s="207"/>
      <c r="CC2194" s="207"/>
      <c r="CD2194" s="207"/>
      <c r="CE2194" s="207"/>
      <c r="CF2194" s="207"/>
    </row>
    <row r="2195" spans="1:84" s="406" customFormat="1" x14ac:dyDescent="0.3">
      <c r="A2195" s="407"/>
      <c r="B2195" s="412"/>
      <c r="C2195" s="126"/>
      <c r="D2195" s="390"/>
      <c r="E2195" s="390"/>
      <c r="F2195" s="390"/>
      <c r="G2195" s="390"/>
      <c r="H2195" s="390"/>
      <c r="I2195" s="390"/>
      <c r="AP2195" s="207"/>
      <c r="AQ2195" s="207"/>
      <c r="BK2195" s="207"/>
      <c r="BY2195" s="207"/>
      <c r="BZ2195" s="207"/>
      <c r="CA2195" s="207"/>
      <c r="CB2195" s="207"/>
      <c r="CC2195" s="207"/>
      <c r="CD2195" s="207"/>
      <c r="CE2195" s="207"/>
      <c r="CF2195" s="207"/>
    </row>
    <row r="2196" spans="1:84" s="406" customFormat="1" x14ac:dyDescent="0.3">
      <c r="A2196" s="407"/>
      <c r="B2196" s="412"/>
      <c r="C2196" s="126"/>
      <c r="D2196" s="390"/>
      <c r="E2196" s="390"/>
      <c r="F2196" s="390"/>
      <c r="G2196" s="390"/>
      <c r="H2196" s="390"/>
      <c r="I2196" s="390"/>
      <c r="AP2196" s="207"/>
      <c r="AQ2196" s="207"/>
      <c r="BK2196" s="207"/>
      <c r="BY2196" s="207"/>
      <c r="BZ2196" s="207"/>
      <c r="CA2196" s="207"/>
      <c r="CB2196" s="207"/>
      <c r="CC2196" s="207"/>
      <c r="CD2196" s="207"/>
      <c r="CE2196" s="207"/>
      <c r="CF2196" s="207"/>
    </row>
    <row r="2197" spans="1:84" s="406" customFormat="1" x14ac:dyDescent="0.3">
      <c r="A2197" s="407"/>
      <c r="B2197" s="412"/>
      <c r="C2197" s="126"/>
      <c r="D2197" s="390"/>
      <c r="E2197" s="390"/>
      <c r="F2197" s="390"/>
      <c r="G2197" s="390"/>
      <c r="H2197" s="390"/>
      <c r="I2197" s="390"/>
      <c r="AP2197" s="207"/>
      <c r="AQ2197" s="207"/>
      <c r="BK2197" s="207"/>
      <c r="BY2197" s="207"/>
      <c r="BZ2197" s="207"/>
      <c r="CA2197" s="207"/>
      <c r="CB2197" s="207"/>
      <c r="CC2197" s="207"/>
      <c r="CD2197" s="207"/>
      <c r="CE2197" s="207"/>
      <c r="CF2197" s="207"/>
    </row>
    <row r="2198" spans="1:84" s="406" customFormat="1" x14ac:dyDescent="0.3">
      <c r="A2198" s="407"/>
      <c r="B2198" s="412"/>
      <c r="C2198" s="126"/>
      <c r="D2198" s="390"/>
      <c r="E2198" s="390"/>
      <c r="F2198" s="390"/>
      <c r="G2198" s="390"/>
      <c r="H2198" s="390"/>
      <c r="I2198" s="390"/>
      <c r="AP2198" s="207"/>
      <c r="AQ2198" s="207"/>
      <c r="BK2198" s="207"/>
      <c r="BY2198" s="207"/>
      <c r="BZ2198" s="207"/>
      <c r="CA2198" s="207"/>
      <c r="CB2198" s="207"/>
      <c r="CC2198" s="207"/>
      <c r="CD2198" s="207"/>
      <c r="CE2198" s="207"/>
      <c r="CF2198" s="207"/>
    </row>
    <row r="2199" spans="1:84" s="406" customFormat="1" x14ac:dyDescent="0.3">
      <c r="A2199" s="407"/>
      <c r="B2199" s="412"/>
      <c r="C2199" s="126"/>
      <c r="D2199" s="390"/>
      <c r="E2199" s="390"/>
      <c r="F2199" s="390"/>
      <c r="G2199" s="390"/>
      <c r="H2199" s="390"/>
      <c r="I2199" s="390"/>
      <c r="AP2199" s="207"/>
      <c r="AQ2199" s="207"/>
      <c r="BK2199" s="207"/>
      <c r="BY2199" s="207"/>
      <c r="BZ2199" s="207"/>
      <c r="CA2199" s="207"/>
      <c r="CB2199" s="207"/>
      <c r="CC2199" s="207"/>
      <c r="CD2199" s="207"/>
      <c r="CE2199" s="207"/>
      <c r="CF2199" s="207"/>
    </row>
    <row r="2200" spans="1:84" s="406" customFormat="1" x14ac:dyDescent="0.3">
      <c r="A2200" s="407"/>
      <c r="B2200" s="412"/>
      <c r="C2200" s="126"/>
      <c r="D2200" s="390"/>
      <c r="E2200" s="390"/>
      <c r="F2200" s="390"/>
      <c r="G2200" s="390"/>
      <c r="H2200" s="390"/>
      <c r="I2200" s="390"/>
      <c r="AP2200" s="207"/>
      <c r="AQ2200" s="207"/>
      <c r="BK2200" s="207"/>
      <c r="BY2200" s="207"/>
      <c r="BZ2200" s="207"/>
      <c r="CA2200" s="207"/>
      <c r="CB2200" s="207"/>
      <c r="CC2200" s="207"/>
      <c r="CD2200" s="207"/>
      <c r="CE2200" s="207"/>
      <c r="CF2200" s="207"/>
    </row>
    <row r="2201" spans="1:84" s="406" customFormat="1" x14ac:dyDescent="0.3">
      <c r="A2201" s="407"/>
      <c r="B2201" s="412"/>
      <c r="C2201" s="126"/>
      <c r="D2201" s="390"/>
      <c r="E2201" s="390"/>
      <c r="F2201" s="390"/>
      <c r="G2201" s="390"/>
      <c r="H2201" s="390"/>
      <c r="I2201" s="390"/>
      <c r="AP2201" s="207"/>
      <c r="AQ2201" s="207"/>
      <c r="BK2201" s="207"/>
      <c r="BY2201" s="207"/>
      <c r="BZ2201" s="207"/>
      <c r="CA2201" s="207"/>
      <c r="CB2201" s="207"/>
      <c r="CC2201" s="207"/>
      <c r="CD2201" s="207"/>
      <c r="CE2201" s="207"/>
      <c r="CF2201" s="207"/>
    </row>
    <row r="2202" spans="1:84" s="406" customFormat="1" x14ac:dyDescent="0.3">
      <c r="A2202" s="407"/>
      <c r="B2202" s="412"/>
      <c r="C2202" s="126"/>
      <c r="D2202" s="390"/>
      <c r="E2202" s="390"/>
      <c r="F2202" s="390"/>
      <c r="G2202" s="390"/>
      <c r="H2202" s="390"/>
      <c r="I2202" s="390"/>
      <c r="AP2202" s="207"/>
      <c r="AQ2202" s="207"/>
      <c r="BK2202" s="207"/>
      <c r="BY2202" s="207"/>
      <c r="BZ2202" s="207"/>
      <c r="CA2202" s="207"/>
      <c r="CB2202" s="207"/>
      <c r="CC2202" s="207"/>
      <c r="CD2202" s="207"/>
      <c r="CE2202" s="207"/>
      <c r="CF2202" s="207"/>
    </row>
    <row r="2203" spans="1:84" s="406" customFormat="1" x14ac:dyDescent="0.3">
      <c r="A2203" s="407"/>
      <c r="B2203" s="412"/>
      <c r="C2203" s="126"/>
      <c r="D2203" s="390"/>
      <c r="E2203" s="390"/>
      <c r="F2203" s="390"/>
      <c r="G2203" s="390"/>
      <c r="H2203" s="390"/>
      <c r="I2203" s="390"/>
      <c r="AP2203" s="207"/>
      <c r="AQ2203" s="207"/>
      <c r="BK2203" s="207"/>
      <c r="BY2203" s="207"/>
      <c r="BZ2203" s="207"/>
      <c r="CA2203" s="207"/>
      <c r="CB2203" s="207"/>
      <c r="CC2203" s="207"/>
      <c r="CD2203" s="207"/>
      <c r="CE2203" s="207"/>
      <c r="CF2203" s="207"/>
    </row>
    <row r="2204" spans="1:84" s="406" customFormat="1" x14ac:dyDescent="0.3">
      <c r="A2204" s="407"/>
      <c r="B2204" s="412"/>
      <c r="C2204" s="126"/>
      <c r="D2204" s="390"/>
      <c r="E2204" s="390"/>
      <c r="F2204" s="390"/>
      <c r="G2204" s="390"/>
      <c r="H2204" s="390"/>
      <c r="I2204" s="390"/>
      <c r="AP2204" s="207"/>
      <c r="AQ2204" s="207"/>
      <c r="BK2204" s="207"/>
      <c r="BY2204" s="207"/>
      <c r="BZ2204" s="207"/>
      <c r="CA2204" s="207"/>
      <c r="CB2204" s="207"/>
      <c r="CC2204" s="207"/>
      <c r="CD2204" s="207"/>
      <c r="CE2204" s="207"/>
      <c r="CF2204" s="207"/>
    </row>
    <row r="2205" spans="1:84" s="406" customFormat="1" x14ac:dyDescent="0.3">
      <c r="A2205" s="407"/>
      <c r="B2205" s="412"/>
      <c r="C2205" s="126"/>
      <c r="D2205" s="390"/>
      <c r="E2205" s="390"/>
      <c r="F2205" s="390"/>
      <c r="G2205" s="390"/>
      <c r="H2205" s="390"/>
      <c r="I2205" s="390"/>
      <c r="AP2205" s="207"/>
      <c r="AQ2205" s="207"/>
      <c r="BK2205" s="207"/>
      <c r="BY2205" s="207"/>
      <c r="BZ2205" s="207"/>
      <c r="CA2205" s="207"/>
      <c r="CB2205" s="207"/>
      <c r="CC2205" s="207"/>
      <c r="CD2205" s="207"/>
      <c r="CE2205" s="207"/>
      <c r="CF2205" s="207"/>
    </row>
    <row r="2206" spans="1:84" s="406" customFormat="1" x14ac:dyDescent="0.3">
      <c r="A2206" s="407"/>
      <c r="B2206" s="412"/>
      <c r="C2206" s="126"/>
      <c r="D2206" s="390"/>
      <c r="E2206" s="390"/>
      <c r="F2206" s="390"/>
      <c r="G2206" s="390"/>
      <c r="H2206" s="390"/>
      <c r="I2206" s="390"/>
      <c r="AP2206" s="207"/>
      <c r="AQ2206" s="207"/>
      <c r="BK2206" s="207"/>
      <c r="BY2206" s="207"/>
      <c r="BZ2206" s="207"/>
      <c r="CA2206" s="207"/>
      <c r="CB2206" s="207"/>
      <c r="CC2206" s="207"/>
      <c r="CD2206" s="207"/>
      <c r="CE2206" s="207"/>
      <c r="CF2206" s="207"/>
    </row>
    <row r="2207" spans="1:84" s="406" customFormat="1" x14ac:dyDescent="0.3">
      <c r="A2207" s="407"/>
      <c r="B2207" s="412"/>
      <c r="C2207" s="126"/>
      <c r="D2207" s="390"/>
      <c r="E2207" s="390"/>
      <c r="F2207" s="390"/>
      <c r="G2207" s="390"/>
      <c r="H2207" s="390"/>
      <c r="I2207" s="390"/>
      <c r="AP2207" s="207"/>
      <c r="AQ2207" s="207"/>
      <c r="BK2207" s="207"/>
      <c r="BY2207" s="207"/>
      <c r="BZ2207" s="207"/>
      <c r="CA2207" s="207"/>
      <c r="CB2207" s="207"/>
      <c r="CC2207" s="207"/>
      <c r="CD2207" s="207"/>
      <c r="CE2207" s="207"/>
      <c r="CF2207" s="207"/>
    </row>
    <row r="2208" spans="1:84" s="406" customFormat="1" x14ac:dyDescent="0.3">
      <c r="A2208" s="407"/>
      <c r="B2208" s="412"/>
      <c r="C2208" s="126"/>
      <c r="D2208" s="390"/>
      <c r="E2208" s="390"/>
      <c r="F2208" s="390"/>
      <c r="G2208" s="390"/>
      <c r="H2208" s="390"/>
      <c r="I2208" s="390"/>
      <c r="AP2208" s="207"/>
      <c r="AQ2208" s="207"/>
      <c r="BK2208" s="207"/>
      <c r="BY2208" s="207"/>
      <c r="BZ2208" s="207"/>
      <c r="CA2208" s="207"/>
      <c r="CB2208" s="207"/>
      <c r="CC2208" s="207"/>
      <c r="CD2208" s="207"/>
      <c r="CE2208" s="207"/>
      <c r="CF2208" s="207"/>
    </row>
    <row r="2209" spans="1:84" s="406" customFormat="1" x14ac:dyDescent="0.3">
      <c r="A2209" s="407"/>
      <c r="B2209" s="412"/>
      <c r="C2209" s="126"/>
      <c r="D2209" s="390"/>
      <c r="E2209" s="390"/>
      <c r="F2209" s="390"/>
      <c r="G2209" s="390"/>
      <c r="H2209" s="390"/>
      <c r="I2209" s="390"/>
      <c r="AP2209" s="207"/>
      <c r="AQ2209" s="207"/>
      <c r="BK2209" s="207"/>
      <c r="BY2209" s="207"/>
      <c r="BZ2209" s="207"/>
      <c r="CA2209" s="207"/>
      <c r="CB2209" s="207"/>
      <c r="CC2209" s="207"/>
      <c r="CD2209" s="207"/>
      <c r="CE2209" s="207"/>
      <c r="CF2209" s="207"/>
    </row>
    <row r="2210" spans="1:84" s="406" customFormat="1" x14ac:dyDescent="0.3">
      <c r="A2210" s="407"/>
      <c r="B2210" s="412"/>
      <c r="C2210" s="126"/>
      <c r="D2210" s="390"/>
      <c r="E2210" s="390"/>
      <c r="F2210" s="390"/>
      <c r="G2210" s="390"/>
      <c r="H2210" s="390"/>
      <c r="I2210" s="390"/>
      <c r="AP2210" s="207"/>
      <c r="AQ2210" s="207"/>
      <c r="BK2210" s="207"/>
      <c r="BY2210" s="207"/>
      <c r="BZ2210" s="207"/>
      <c r="CA2210" s="207"/>
      <c r="CB2210" s="207"/>
      <c r="CC2210" s="207"/>
      <c r="CD2210" s="207"/>
      <c r="CE2210" s="207"/>
      <c r="CF2210" s="207"/>
    </row>
    <row r="2211" spans="1:84" s="406" customFormat="1" x14ac:dyDescent="0.3">
      <c r="A2211" s="407"/>
      <c r="B2211" s="412"/>
      <c r="C2211" s="126"/>
      <c r="D2211" s="390"/>
      <c r="E2211" s="390"/>
      <c r="F2211" s="390"/>
      <c r="G2211" s="390"/>
      <c r="H2211" s="390"/>
      <c r="I2211" s="390"/>
      <c r="AP2211" s="207"/>
      <c r="AQ2211" s="207"/>
      <c r="BK2211" s="207"/>
      <c r="BY2211" s="207"/>
      <c r="BZ2211" s="207"/>
      <c r="CA2211" s="207"/>
      <c r="CB2211" s="207"/>
      <c r="CC2211" s="207"/>
      <c r="CD2211" s="207"/>
      <c r="CE2211" s="207"/>
      <c r="CF2211" s="207"/>
    </row>
    <row r="2212" spans="1:84" s="406" customFormat="1" x14ac:dyDescent="0.3">
      <c r="A2212" s="407"/>
      <c r="B2212" s="412"/>
      <c r="C2212" s="126"/>
      <c r="D2212" s="390"/>
      <c r="E2212" s="390"/>
      <c r="F2212" s="390"/>
      <c r="G2212" s="390"/>
      <c r="H2212" s="390"/>
      <c r="I2212" s="390"/>
      <c r="AP2212" s="207"/>
      <c r="AQ2212" s="207"/>
      <c r="BK2212" s="207"/>
      <c r="BY2212" s="207"/>
      <c r="BZ2212" s="207"/>
      <c r="CA2212" s="207"/>
      <c r="CB2212" s="207"/>
      <c r="CC2212" s="207"/>
      <c r="CD2212" s="207"/>
      <c r="CE2212" s="207"/>
      <c r="CF2212" s="207"/>
    </row>
    <row r="2213" spans="1:84" s="406" customFormat="1" x14ac:dyDescent="0.3">
      <c r="A2213" s="407"/>
      <c r="B2213" s="412"/>
      <c r="C2213" s="126"/>
      <c r="D2213" s="390"/>
      <c r="E2213" s="390"/>
      <c r="F2213" s="390"/>
      <c r="G2213" s="390"/>
      <c r="H2213" s="390"/>
      <c r="I2213" s="390"/>
      <c r="AP2213" s="207"/>
      <c r="AQ2213" s="207"/>
      <c r="BK2213" s="207"/>
      <c r="BY2213" s="207"/>
      <c r="BZ2213" s="207"/>
      <c r="CA2213" s="207"/>
      <c r="CB2213" s="207"/>
      <c r="CC2213" s="207"/>
      <c r="CD2213" s="207"/>
      <c r="CE2213" s="207"/>
      <c r="CF2213" s="207"/>
    </row>
    <row r="2214" spans="1:84" s="406" customFormat="1" x14ac:dyDescent="0.3">
      <c r="A2214" s="407"/>
      <c r="B2214" s="412"/>
      <c r="C2214" s="126"/>
      <c r="D2214" s="390"/>
      <c r="E2214" s="390"/>
      <c r="F2214" s="390"/>
      <c r="G2214" s="390"/>
      <c r="H2214" s="390"/>
      <c r="I2214" s="390"/>
      <c r="AP2214" s="207"/>
      <c r="AQ2214" s="207"/>
      <c r="BK2214" s="207"/>
      <c r="BY2214" s="207"/>
      <c r="BZ2214" s="207"/>
      <c r="CA2214" s="207"/>
      <c r="CB2214" s="207"/>
      <c r="CC2214" s="207"/>
      <c r="CD2214" s="207"/>
      <c r="CE2214" s="207"/>
      <c r="CF2214" s="207"/>
    </row>
    <row r="2215" spans="1:84" s="406" customFormat="1" x14ac:dyDescent="0.3">
      <c r="A2215" s="407"/>
      <c r="B2215" s="412"/>
      <c r="C2215" s="126"/>
      <c r="D2215" s="390"/>
      <c r="E2215" s="390"/>
      <c r="F2215" s="390"/>
      <c r="G2215" s="390"/>
      <c r="H2215" s="390"/>
      <c r="I2215" s="390"/>
      <c r="AP2215" s="207"/>
      <c r="AQ2215" s="207"/>
      <c r="BK2215" s="207"/>
      <c r="BY2215" s="207"/>
      <c r="BZ2215" s="207"/>
      <c r="CA2215" s="207"/>
      <c r="CB2215" s="207"/>
      <c r="CC2215" s="207"/>
      <c r="CD2215" s="207"/>
      <c r="CE2215" s="207"/>
      <c r="CF2215" s="207"/>
    </row>
    <row r="2216" spans="1:84" s="406" customFormat="1" x14ac:dyDescent="0.3">
      <c r="A2216" s="407"/>
      <c r="B2216" s="412"/>
      <c r="C2216" s="126"/>
      <c r="D2216" s="390"/>
      <c r="E2216" s="390"/>
      <c r="F2216" s="390"/>
      <c r="G2216" s="390"/>
      <c r="H2216" s="390"/>
      <c r="I2216" s="390"/>
      <c r="AP2216" s="207"/>
      <c r="AQ2216" s="207"/>
      <c r="BK2216" s="207"/>
      <c r="BY2216" s="207"/>
      <c r="BZ2216" s="207"/>
      <c r="CA2216" s="207"/>
      <c r="CB2216" s="207"/>
      <c r="CC2216" s="207"/>
      <c r="CD2216" s="207"/>
      <c r="CE2216" s="207"/>
      <c r="CF2216" s="207"/>
    </row>
    <row r="2217" spans="1:84" s="406" customFormat="1" x14ac:dyDescent="0.3">
      <c r="A2217" s="407"/>
      <c r="B2217" s="412"/>
      <c r="C2217" s="126"/>
      <c r="D2217" s="390"/>
      <c r="E2217" s="390"/>
      <c r="F2217" s="390"/>
      <c r="G2217" s="390"/>
      <c r="H2217" s="390"/>
      <c r="I2217" s="390"/>
      <c r="AP2217" s="207"/>
      <c r="AQ2217" s="207"/>
      <c r="BK2217" s="207"/>
      <c r="BY2217" s="207"/>
      <c r="BZ2217" s="207"/>
      <c r="CA2217" s="207"/>
      <c r="CB2217" s="207"/>
      <c r="CC2217" s="207"/>
      <c r="CD2217" s="207"/>
      <c r="CE2217" s="207"/>
      <c r="CF2217" s="207"/>
    </row>
    <row r="2218" spans="1:84" s="406" customFormat="1" x14ac:dyDescent="0.3">
      <c r="A2218" s="407"/>
      <c r="B2218" s="412"/>
      <c r="C2218" s="126"/>
      <c r="D2218" s="390"/>
      <c r="E2218" s="390"/>
      <c r="F2218" s="390"/>
      <c r="G2218" s="390"/>
      <c r="H2218" s="390"/>
      <c r="I2218" s="390"/>
      <c r="AP2218" s="207"/>
      <c r="AQ2218" s="207"/>
      <c r="BK2218" s="207"/>
      <c r="BY2218" s="207"/>
      <c r="BZ2218" s="207"/>
      <c r="CA2218" s="207"/>
      <c r="CB2218" s="207"/>
      <c r="CC2218" s="207"/>
      <c r="CD2218" s="207"/>
      <c r="CE2218" s="207"/>
      <c r="CF2218" s="207"/>
    </row>
    <row r="2219" spans="1:84" s="406" customFormat="1" x14ac:dyDescent="0.3">
      <c r="A2219" s="407"/>
      <c r="B2219" s="412"/>
      <c r="C2219" s="126"/>
      <c r="D2219" s="390"/>
      <c r="E2219" s="390"/>
      <c r="F2219" s="390"/>
      <c r="G2219" s="390"/>
      <c r="H2219" s="390"/>
      <c r="I2219" s="390"/>
      <c r="AP2219" s="207"/>
      <c r="AQ2219" s="207"/>
      <c r="BK2219" s="207"/>
      <c r="BY2219" s="207"/>
      <c r="BZ2219" s="207"/>
      <c r="CA2219" s="207"/>
      <c r="CB2219" s="207"/>
      <c r="CC2219" s="207"/>
      <c r="CD2219" s="207"/>
      <c r="CE2219" s="207"/>
      <c r="CF2219" s="207"/>
    </row>
    <row r="2220" spans="1:84" s="406" customFormat="1" x14ac:dyDescent="0.3">
      <c r="A2220" s="407"/>
      <c r="B2220" s="412"/>
      <c r="C2220" s="126"/>
      <c r="D2220" s="390"/>
      <c r="E2220" s="390"/>
      <c r="F2220" s="390"/>
      <c r="G2220" s="390"/>
      <c r="H2220" s="390"/>
      <c r="I2220" s="390"/>
      <c r="AP2220" s="207"/>
      <c r="AQ2220" s="207"/>
      <c r="BK2220" s="207"/>
      <c r="BY2220" s="207"/>
      <c r="BZ2220" s="207"/>
      <c r="CA2220" s="207"/>
      <c r="CB2220" s="207"/>
      <c r="CC2220" s="207"/>
      <c r="CD2220" s="207"/>
      <c r="CE2220" s="207"/>
      <c r="CF2220" s="207"/>
    </row>
    <row r="2221" spans="1:84" s="406" customFormat="1" x14ac:dyDescent="0.3">
      <c r="A2221" s="407"/>
      <c r="B2221" s="412"/>
      <c r="C2221" s="126"/>
      <c r="D2221" s="390"/>
      <c r="E2221" s="390"/>
      <c r="F2221" s="390"/>
      <c r="G2221" s="390"/>
      <c r="H2221" s="390"/>
      <c r="I2221" s="390"/>
      <c r="AP2221" s="207"/>
      <c r="AQ2221" s="207"/>
      <c r="BK2221" s="207"/>
      <c r="BY2221" s="207"/>
      <c r="BZ2221" s="207"/>
      <c r="CA2221" s="207"/>
      <c r="CB2221" s="207"/>
      <c r="CC2221" s="207"/>
      <c r="CD2221" s="207"/>
      <c r="CE2221" s="207"/>
      <c r="CF2221" s="207"/>
    </row>
    <row r="2222" spans="1:84" s="406" customFormat="1" x14ac:dyDescent="0.3">
      <c r="A2222" s="407"/>
      <c r="B2222" s="412"/>
      <c r="C2222" s="126"/>
      <c r="D2222" s="390"/>
      <c r="E2222" s="390"/>
      <c r="F2222" s="390"/>
      <c r="G2222" s="390"/>
      <c r="H2222" s="390"/>
      <c r="I2222" s="390"/>
      <c r="AP2222" s="207"/>
      <c r="AQ2222" s="207"/>
      <c r="BK2222" s="207"/>
      <c r="BY2222" s="207"/>
      <c r="BZ2222" s="207"/>
      <c r="CA2222" s="207"/>
      <c r="CB2222" s="207"/>
      <c r="CC2222" s="207"/>
      <c r="CD2222" s="207"/>
      <c r="CE2222" s="207"/>
      <c r="CF2222" s="207"/>
    </row>
    <row r="2223" spans="1:84" s="406" customFormat="1" x14ac:dyDescent="0.3">
      <c r="A2223" s="407"/>
      <c r="B2223" s="412"/>
      <c r="C2223" s="126"/>
      <c r="D2223" s="390"/>
      <c r="E2223" s="390"/>
      <c r="F2223" s="390"/>
      <c r="G2223" s="390"/>
      <c r="H2223" s="390"/>
      <c r="I2223" s="390"/>
      <c r="AP2223" s="207"/>
      <c r="AQ2223" s="207"/>
      <c r="BK2223" s="207"/>
      <c r="BY2223" s="207"/>
      <c r="BZ2223" s="207"/>
      <c r="CA2223" s="207"/>
      <c r="CB2223" s="207"/>
      <c r="CC2223" s="207"/>
      <c r="CD2223" s="207"/>
      <c r="CE2223" s="207"/>
      <c r="CF2223" s="207"/>
    </row>
    <row r="2224" spans="1:84" s="406" customFormat="1" x14ac:dyDescent="0.3">
      <c r="A2224" s="407"/>
      <c r="B2224" s="412"/>
      <c r="C2224" s="126"/>
      <c r="D2224" s="390"/>
      <c r="E2224" s="390"/>
      <c r="F2224" s="390"/>
      <c r="G2224" s="390"/>
      <c r="H2224" s="390"/>
      <c r="I2224" s="390"/>
      <c r="AP2224" s="207"/>
      <c r="AQ2224" s="207"/>
      <c r="BK2224" s="207"/>
      <c r="BY2224" s="207"/>
      <c r="BZ2224" s="207"/>
      <c r="CA2224" s="207"/>
      <c r="CB2224" s="207"/>
      <c r="CC2224" s="207"/>
      <c r="CD2224" s="207"/>
      <c r="CE2224" s="207"/>
      <c r="CF2224" s="207"/>
    </row>
    <row r="2225" spans="1:84" s="406" customFormat="1" x14ac:dyDescent="0.3">
      <c r="A2225" s="407"/>
      <c r="B2225" s="412"/>
      <c r="C2225" s="126"/>
      <c r="D2225" s="390"/>
      <c r="E2225" s="390"/>
      <c r="F2225" s="390"/>
      <c r="G2225" s="390"/>
      <c r="H2225" s="390"/>
      <c r="I2225" s="390"/>
      <c r="AP2225" s="207"/>
      <c r="AQ2225" s="207"/>
      <c r="BK2225" s="207"/>
      <c r="BY2225" s="207"/>
      <c r="BZ2225" s="207"/>
      <c r="CA2225" s="207"/>
      <c r="CB2225" s="207"/>
      <c r="CC2225" s="207"/>
      <c r="CD2225" s="207"/>
      <c r="CE2225" s="207"/>
      <c r="CF2225" s="207"/>
    </row>
    <row r="2226" spans="1:84" s="406" customFormat="1" x14ac:dyDescent="0.3">
      <c r="A2226" s="407"/>
      <c r="B2226" s="412"/>
      <c r="C2226" s="126"/>
      <c r="D2226" s="390"/>
      <c r="E2226" s="390"/>
      <c r="F2226" s="390"/>
      <c r="G2226" s="390"/>
      <c r="H2226" s="390"/>
      <c r="I2226" s="390"/>
      <c r="AP2226" s="207"/>
      <c r="AQ2226" s="207"/>
      <c r="BK2226" s="207"/>
      <c r="BY2226" s="207"/>
      <c r="BZ2226" s="207"/>
      <c r="CA2226" s="207"/>
      <c r="CB2226" s="207"/>
      <c r="CC2226" s="207"/>
      <c r="CD2226" s="207"/>
      <c r="CE2226" s="207"/>
      <c r="CF2226" s="207"/>
    </row>
    <row r="2227" spans="1:84" s="406" customFormat="1" x14ac:dyDescent="0.3">
      <c r="A2227" s="407"/>
      <c r="B2227" s="412"/>
      <c r="C2227" s="126"/>
      <c r="D2227" s="390"/>
      <c r="E2227" s="390"/>
      <c r="F2227" s="390"/>
      <c r="G2227" s="390"/>
      <c r="H2227" s="390"/>
      <c r="I2227" s="390"/>
      <c r="AP2227" s="207"/>
      <c r="AQ2227" s="207"/>
      <c r="BK2227" s="207"/>
      <c r="BY2227" s="207"/>
      <c r="BZ2227" s="207"/>
      <c r="CA2227" s="207"/>
      <c r="CB2227" s="207"/>
      <c r="CC2227" s="207"/>
      <c r="CD2227" s="207"/>
      <c r="CE2227" s="207"/>
      <c r="CF2227" s="207"/>
    </row>
    <row r="2228" spans="1:84" s="406" customFormat="1" x14ac:dyDescent="0.3">
      <c r="A2228" s="407"/>
      <c r="B2228" s="412"/>
      <c r="C2228" s="126"/>
      <c r="D2228" s="390"/>
      <c r="E2228" s="390"/>
      <c r="F2228" s="390"/>
      <c r="G2228" s="390"/>
      <c r="H2228" s="390"/>
      <c r="I2228" s="390"/>
      <c r="AP2228" s="207"/>
      <c r="AQ2228" s="207"/>
      <c r="BK2228" s="207"/>
      <c r="BY2228" s="207"/>
      <c r="BZ2228" s="207"/>
      <c r="CA2228" s="207"/>
      <c r="CB2228" s="207"/>
      <c r="CC2228" s="207"/>
      <c r="CD2228" s="207"/>
      <c r="CE2228" s="207"/>
      <c r="CF2228" s="207"/>
    </row>
    <row r="2229" spans="1:84" s="406" customFormat="1" x14ac:dyDescent="0.3">
      <c r="A2229" s="407"/>
      <c r="B2229" s="412"/>
      <c r="C2229" s="126"/>
      <c r="D2229" s="390"/>
      <c r="E2229" s="390"/>
      <c r="F2229" s="390"/>
      <c r="G2229" s="390"/>
      <c r="H2229" s="390"/>
      <c r="I2229" s="390"/>
      <c r="AP2229" s="207"/>
      <c r="AQ2229" s="207"/>
      <c r="BK2229" s="207"/>
      <c r="BY2229" s="207"/>
      <c r="BZ2229" s="207"/>
      <c r="CA2229" s="207"/>
      <c r="CB2229" s="207"/>
      <c r="CC2229" s="207"/>
      <c r="CD2229" s="207"/>
      <c r="CE2229" s="207"/>
      <c r="CF2229" s="207"/>
    </row>
    <row r="2230" spans="1:84" s="406" customFormat="1" x14ac:dyDescent="0.3">
      <c r="A2230" s="407"/>
      <c r="B2230" s="412"/>
      <c r="C2230" s="126"/>
      <c r="D2230" s="390"/>
      <c r="E2230" s="390"/>
      <c r="F2230" s="390"/>
      <c r="G2230" s="390"/>
      <c r="H2230" s="390"/>
      <c r="I2230" s="390"/>
      <c r="AP2230" s="207"/>
      <c r="AQ2230" s="207"/>
      <c r="BK2230" s="207"/>
      <c r="BY2230" s="207"/>
      <c r="BZ2230" s="207"/>
      <c r="CA2230" s="207"/>
      <c r="CB2230" s="207"/>
      <c r="CC2230" s="207"/>
      <c r="CD2230" s="207"/>
      <c r="CE2230" s="207"/>
      <c r="CF2230" s="207"/>
    </row>
    <row r="2231" spans="1:84" s="406" customFormat="1" x14ac:dyDescent="0.3">
      <c r="A2231" s="407"/>
      <c r="B2231" s="412"/>
      <c r="C2231" s="126"/>
      <c r="D2231" s="390"/>
      <c r="E2231" s="390"/>
      <c r="F2231" s="390"/>
      <c r="G2231" s="390"/>
      <c r="H2231" s="390"/>
      <c r="I2231" s="390"/>
      <c r="AP2231" s="207"/>
      <c r="AQ2231" s="207"/>
      <c r="BK2231" s="207"/>
      <c r="BY2231" s="207"/>
      <c r="BZ2231" s="207"/>
      <c r="CA2231" s="207"/>
      <c r="CB2231" s="207"/>
      <c r="CC2231" s="207"/>
      <c r="CD2231" s="207"/>
      <c r="CE2231" s="207"/>
      <c r="CF2231" s="207"/>
    </row>
    <row r="2232" spans="1:84" s="406" customFormat="1" x14ac:dyDescent="0.3">
      <c r="A2232" s="407"/>
      <c r="B2232" s="412"/>
      <c r="C2232" s="126"/>
      <c r="D2232" s="390"/>
      <c r="E2232" s="390"/>
      <c r="F2232" s="390"/>
      <c r="G2232" s="390"/>
      <c r="H2232" s="390"/>
      <c r="I2232" s="390"/>
      <c r="AP2232" s="207"/>
      <c r="AQ2232" s="207"/>
      <c r="BK2232" s="207"/>
      <c r="BY2232" s="207"/>
      <c r="BZ2232" s="207"/>
      <c r="CA2232" s="207"/>
      <c r="CB2232" s="207"/>
      <c r="CC2232" s="207"/>
      <c r="CD2232" s="207"/>
      <c r="CE2232" s="207"/>
      <c r="CF2232" s="207"/>
    </row>
    <row r="2233" spans="1:84" s="406" customFormat="1" x14ac:dyDescent="0.3">
      <c r="A2233" s="407"/>
      <c r="B2233" s="412"/>
      <c r="C2233" s="126"/>
      <c r="D2233" s="390"/>
      <c r="E2233" s="390"/>
      <c r="F2233" s="390"/>
      <c r="G2233" s="390"/>
      <c r="H2233" s="390"/>
      <c r="I2233" s="390"/>
      <c r="AP2233" s="207"/>
      <c r="AQ2233" s="207"/>
      <c r="BK2233" s="207"/>
      <c r="BY2233" s="207"/>
      <c r="BZ2233" s="207"/>
      <c r="CA2233" s="207"/>
      <c r="CB2233" s="207"/>
      <c r="CC2233" s="207"/>
      <c r="CD2233" s="207"/>
      <c r="CE2233" s="207"/>
      <c r="CF2233" s="207"/>
    </row>
    <row r="2234" spans="1:84" s="406" customFormat="1" x14ac:dyDescent="0.3">
      <c r="A2234" s="407"/>
      <c r="B2234" s="412"/>
      <c r="C2234" s="126"/>
      <c r="D2234" s="390"/>
      <c r="E2234" s="390"/>
      <c r="F2234" s="390"/>
      <c r="G2234" s="390"/>
      <c r="H2234" s="390"/>
      <c r="I2234" s="390"/>
      <c r="AP2234" s="207"/>
      <c r="AQ2234" s="207"/>
      <c r="BK2234" s="207"/>
      <c r="BY2234" s="207"/>
      <c r="BZ2234" s="207"/>
      <c r="CA2234" s="207"/>
      <c r="CB2234" s="207"/>
      <c r="CC2234" s="207"/>
      <c r="CD2234" s="207"/>
      <c r="CE2234" s="207"/>
      <c r="CF2234" s="207"/>
    </row>
    <row r="2235" spans="1:84" s="406" customFormat="1" x14ac:dyDescent="0.3">
      <c r="A2235" s="407"/>
      <c r="B2235" s="412"/>
      <c r="C2235" s="126"/>
      <c r="D2235" s="390"/>
      <c r="E2235" s="390"/>
      <c r="F2235" s="390"/>
      <c r="G2235" s="390"/>
      <c r="H2235" s="390"/>
      <c r="I2235" s="390"/>
      <c r="AP2235" s="207"/>
      <c r="AQ2235" s="207"/>
      <c r="BK2235" s="207"/>
      <c r="BY2235" s="207"/>
      <c r="BZ2235" s="207"/>
      <c r="CA2235" s="207"/>
      <c r="CB2235" s="207"/>
      <c r="CC2235" s="207"/>
      <c r="CD2235" s="207"/>
      <c r="CE2235" s="207"/>
      <c r="CF2235" s="207"/>
    </row>
    <row r="2236" spans="1:84" s="406" customFormat="1" x14ac:dyDescent="0.3">
      <c r="A2236" s="407"/>
      <c r="B2236" s="412"/>
      <c r="C2236" s="126"/>
      <c r="D2236" s="390"/>
      <c r="E2236" s="390"/>
      <c r="F2236" s="390"/>
      <c r="G2236" s="390"/>
      <c r="H2236" s="390"/>
      <c r="I2236" s="390"/>
      <c r="AP2236" s="207"/>
      <c r="AQ2236" s="207"/>
      <c r="BK2236" s="207"/>
      <c r="BY2236" s="207"/>
      <c r="BZ2236" s="207"/>
      <c r="CA2236" s="207"/>
      <c r="CB2236" s="207"/>
      <c r="CC2236" s="207"/>
      <c r="CD2236" s="207"/>
      <c r="CE2236" s="207"/>
      <c r="CF2236" s="207"/>
    </row>
    <row r="2237" spans="1:84" s="406" customFormat="1" x14ac:dyDescent="0.3">
      <c r="A2237" s="407"/>
      <c r="B2237" s="412"/>
      <c r="C2237" s="126"/>
      <c r="D2237" s="390"/>
      <c r="E2237" s="390"/>
      <c r="F2237" s="390"/>
      <c r="G2237" s="390"/>
      <c r="H2237" s="390"/>
      <c r="I2237" s="390"/>
      <c r="AP2237" s="207"/>
      <c r="AQ2237" s="207"/>
      <c r="BK2237" s="207"/>
      <c r="BY2237" s="207"/>
      <c r="BZ2237" s="207"/>
      <c r="CA2237" s="207"/>
      <c r="CB2237" s="207"/>
      <c r="CC2237" s="207"/>
      <c r="CD2237" s="207"/>
      <c r="CE2237" s="207"/>
      <c r="CF2237" s="207"/>
    </row>
    <row r="2238" spans="1:84" s="406" customFormat="1" x14ac:dyDescent="0.3">
      <c r="A2238" s="407"/>
      <c r="B2238" s="412"/>
      <c r="C2238" s="126"/>
      <c r="D2238" s="390"/>
      <c r="E2238" s="390"/>
      <c r="F2238" s="390"/>
      <c r="G2238" s="390"/>
      <c r="H2238" s="390"/>
      <c r="I2238" s="390"/>
      <c r="AP2238" s="207"/>
      <c r="AQ2238" s="207"/>
      <c r="BK2238" s="207"/>
      <c r="BY2238" s="207"/>
      <c r="BZ2238" s="207"/>
      <c r="CA2238" s="207"/>
      <c r="CB2238" s="207"/>
      <c r="CC2238" s="207"/>
      <c r="CD2238" s="207"/>
      <c r="CE2238" s="207"/>
      <c r="CF2238" s="207"/>
    </row>
    <row r="2239" spans="1:84" s="406" customFormat="1" x14ac:dyDescent="0.3">
      <c r="A2239" s="407"/>
      <c r="B2239" s="412"/>
      <c r="C2239" s="126"/>
      <c r="D2239" s="390"/>
      <c r="E2239" s="390"/>
      <c r="F2239" s="390"/>
      <c r="G2239" s="390"/>
      <c r="H2239" s="390"/>
      <c r="I2239" s="390"/>
      <c r="AP2239" s="207"/>
      <c r="AQ2239" s="207"/>
      <c r="BK2239" s="207"/>
      <c r="BY2239" s="207"/>
      <c r="BZ2239" s="207"/>
      <c r="CA2239" s="207"/>
      <c r="CB2239" s="207"/>
      <c r="CC2239" s="207"/>
      <c r="CD2239" s="207"/>
      <c r="CE2239" s="207"/>
      <c r="CF2239" s="207"/>
    </row>
    <row r="2240" spans="1:84" s="406" customFormat="1" x14ac:dyDescent="0.3">
      <c r="A2240" s="407"/>
      <c r="B2240" s="412"/>
      <c r="C2240" s="126"/>
      <c r="D2240" s="390"/>
      <c r="E2240" s="390"/>
      <c r="F2240" s="390"/>
      <c r="G2240" s="390"/>
      <c r="H2240" s="390"/>
      <c r="I2240" s="390"/>
      <c r="AP2240" s="207"/>
      <c r="AQ2240" s="207"/>
      <c r="BK2240" s="207"/>
      <c r="BY2240" s="207"/>
      <c r="BZ2240" s="207"/>
      <c r="CA2240" s="207"/>
      <c r="CB2240" s="207"/>
      <c r="CC2240" s="207"/>
      <c r="CD2240" s="207"/>
      <c r="CE2240" s="207"/>
      <c r="CF2240" s="207"/>
    </row>
    <row r="2241" spans="1:84" s="406" customFormat="1" x14ac:dyDescent="0.3">
      <c r="A2241" s="407"/>
      <c r="B2241" s="412"/>
      <c r="C2241" s="126"/>
      <c r="D2241" s="390"/>
      <c r="E2241" s="390"/>
      <c r="F2241" s="390"/>
      <c r="G2241" s="390"/>
      <c r="H2241" s="390"/>
      <c r="I2241" s="390"/>
      <c r="AP2241" s="207"/>
      <c r="AQ2241" s="207"/>
      <c r="BK2241" s="207"/>
      <c r="BY2241" s="207"/>
      <c r="BZ2241" s="207"/>
      <c r="CA2241" s="207"/>
      <c r="CB2241" s="207"/>
      <c r="CC2241" s="207"/>
      <c r="CD2241" s="207"/>
      <c r="CE2241" s="207"/>
      <c r="CF2241" s="207"/>
    </row>
    <row r="2242" spans="1:84" s="406" customFormat="1" x14ac:dyDescent="0.3">
      <c r="A2242" s="407"/>
      <c r="B2242" s="412"/>
      <c r="C2242" s="126"/>
      <c r="D2242" s="390"/>
      <c r="E2242" s="390"/>
      <c r="F2242" s="390"/>
      <c r="G2242" s="390"/>
      <c r="H2242" s="390"/>
      <c r="I2242" s="390"/>
      <c r="AP2242" s="207"/>
      <c r="AQ2242" s="207"/>
      <c r="BK2242" s="207"/>
      <c r="BY2242" s="207"/>
      <c r="BZ2242" s="207"/>
      <c r="CA2242" s="207"/>
      <c r="CB2242" s="207"/>
      <c r="CC2242" s="207"/>
      <c r="CD2242" s="207"/>
      <c r="CE2242" s="207"/>
      <c r="CF2242" s="207"/>
    </row>
    <row r="2243" spans="1:84" s="406" customFormat="1" x14ac:dyDescent="0.3">
      <c r="A2243" s="407"/>
      <c r="B2243" s="412"/>
      <c r="C2243" s="126"/>
      <c r="D2243" s="390"/>
      <c r="E2243" s="390"/>
      <c r="F2243" s="390"/>
      <c r="G2243" s="390"/>
      <c r="H2243" s="390"/>
      <c r="I2243" s="390"/>
      <c r="AP2243" s="207"/>
      <c r="AQ2243" s="207"/>
      <c r="BK2243" s="207"/>
      <c r="BY2243" s="207"/>
      <c r="BZ2243" s="207"/>
      <c r="CA2243" s="207"/>
      <c r="CB2243" s="207"/>
      <c r="CC2243" s="207"/>
      <c r="CD2243" s="207"/>
      <c r="CE2243" s="207"/>
      <c r="CF2243" s="207"/>
    </row>
    <row r="2244" spans="1:84" s="406" customFormat="1" x14ac:dyDescent="0.3">
      <c r="A2244" s="407"/>
      <c r="B2244" s="412"/>
      <c r="C2244" s="126"/>
      <c r="D2244" s="390"/>
      <c r="E2244" s="390"/>
      <c r="F2244" s="390"/>
      <c r="G2244" s="390"/>
      <c r="H2244" s="390"/>
      <c r="I2244" s="390"/>
      <c r="AP2244" s="207"/>
      <c r="AQ2244" s="207"/>
      <c r="BK2244" s="207"/>
      <c r="BY2244" s="207"/>
      <c r="BZ2244" s="207"/>
      <c r="CA2244" s="207"/>
      <c r="CB2244" s="207"/>
      <c r="CC2244" s="207"/>
      <c r="CD2244" s="207"/>
      <c r="CE2244" s="207"/>
      <c r="CF2244" s="207"/>
    </row>
    <row r="2245" spans="1:84" s="406" customFormat="1" x14ac:dyDescent="0.3">
      <c r="A2245" s="407"/>
      <c r="B2245" s="412"/>
      <c r="C2245" s="126"/>
      <c r="D2245" s="390"/>
      <c r="E2245" s="390"/>
      <c r="F2245" s="390"/>
      <c r="G2245" s="390"/>
      <c r="H2245" s="390"/>
      <c r="I2245" s="390"/>
      <c r="AP2245" s="207"/>
      <c r="AQ2245" s="207"/>
      <c r="BK2245" s="207"/>
      <c r="BY2245" s="207"/>
      <c r="BZ2245" s="207"/>
      <c r="CA2245" s="207"/>
      <c r="CB2245" s="207"/>
      <c r="CC2245" s="207"/>
      <c r="CD2245" s="207"/>
      <c r="CE2245" s="207"/>
      <c r="CF2245" s="207"/>
    </row>
    <row r="2246" spans="1:84" s="406" customFormat="1" x14ac:dyDescent="0.3">
      <c r="A2246" s="407"/>
      <c r="B2246" s="412"/>
      <c r="C2246" s="126"/>
      <c r="D2246" s="390"/>
      <c r="E2246" s="390"/>
      <c r="F2246" s="390"/>
      <c r="G2246" s="390"/>
      <c r="H2246" s="390"/>
      <c r="I2246" s="390"/>
      <c r="AP2246" s="207"/>
      <c r="AQ2246" s="207"/>
      <c r="BK2246" s="207"/>
      <c r="BY2246" s="207"/>
      <c r="BZ2246" s="207"/>
      <c r="CA2246" s="207"/>
      <c r="CB2246" s="207"/>
      <c r="CC2246" s="207"/>
      <c r="CD2246" s="207"/>
      <c r="CE2246" s="207"/>
      <c r="CF2246" s="207"/>
    </row>
    <row r="2247" spans="1:84" s="406" customFormat="1" x14ac:dyDescent="0.3">
      <c r="A2247" s="407"/>
      <c r="B2247" s="412"/>
      <c r="C2247" s="126"/>
      <c r="D2247" s="390"/>
      <c r="E2247" s="390"/>
      <c r="F2247" s="390"/>
      <c r="G2247" s="390"/>
      <c r="H2247" s="390"/>
      <c r="I2247" s="390"/>
      <c r="AP2247" s="207"/>
      <c r="AQ2247" s="207"/>
      <c r="BK2247" s="207"/>
      <c r="BY2247" s="207"/>
      <c r="BZ2247" s="207"/>
      <c r="CA2247" s="207"/>
      <c r="CB2247" s="207"/>
      <c r="CC2247" s="207"/>
      <c r="CD2247" s="207"/>
      <c r="CE2247" s="207"/>
      <c r="CF2247" s="207"/>
    </row>
    <row r="2248" spans="1:84" s="406" customFormat="1" x14ac:dyDescent="0.3">
      <c r="A2248" s="407"/>
      <c r="B2248" s="412"/>
      <c r="C2248" s="126"/>
      <c r="D2248" s="390"/>
      <c r="E2248" s="390"/>
      <c r="F2248" s="390"/>
      <c r="G2248" s="390"/>
      <c r="H2248" s="390"/>
      <c r="I2248" s="390"/>
      <c r="AP2248" s="207"/>
      <c r="AQ2248" s="207"/>
      <c r="BK2248" s="207"/>
      <c r="BY2248" s="207"/>
      <c r="BZ2248" s="207"/>
      <c r="CA2248" s="207"/>
      <c r="CB2248" s="207"/>
      <c r="CC2248" s="207"/>
      <c r="CD2248" s="207"/>
      <c r="CE2248" s="207"/>
      <c r="CF2248" s="207"/>
    </row>
    <row r="2249" spans="1:84" s="406" customFormat="1" x14ac:dyDescent="0.3">
      <c r="A2249" s="407"/>
      <c r="B2249" s="412"/>
      <c r="C2249" s="126"/>
      <c r="D2249" s="390"/>
      <c r="E2249" s="390"/>
      <c r="F2249" s="390"/>
      <c r="G2249" s="390"/>
      <c r="H2249" s="390"/>
      <c r="I2249" s="390"/>
      <c r="AP2249" s="207"/>
      <c r="AQ2249" s="207"/>
      <c r="BK2249" s="207"/>
      <c r="BY2249" s="207"/>
      <c r="BZ2249" s="207"/>
      <c r="CA2249" s="207"/>
      <c r="CB2249" s="207"/>
      <c r="CC2249" s="207"/>
      <c r="CD2249" s="207"/>
      <c r="CE2249" s="207"/>
      <c r="CF2249" s="207"/>
    </row>
    <row r="2250" spans="1:84" s="406" customFormat="1" x14ac:dyDescent="0.3">
      <c r="A2250" s="407"/>
      <c r="B2250" s="412"/>
      <c r="C2250" s="126"/>
      <c r="D2250" s="390"/>
      <c r="E2250" s="390"/>
      <c r="F2250" s="390"/>
      <c r="G2250" s="390"/>
      <c r="H2250" s="390"/>
      <c r="I2250" s="390"/>
      <c r="AP2250" s="207"/>
      <c r="AQ2250" s="207"/>
      <c r="BK2250" s="207"/>
      <c r="BY2250" s="207"/>
      <c r="BZ2250" s="207"/>
      <c r="CA2250" s="207"/>
      <c r="CB2250" s="207"/>
      <c r="CC2250" s="207"/>
      <c r="CD2250" s="207"/>
      <c r="CE2250" s="207"/>
      <c r="CF2250" s="207"/>
    </row>
    <row r="2251" spans="1:84" s="406" customFormat="1" x14ac:dyDescent="0.3">
      <c r="A2251" s="407"/>
      <c r="B2251" s="412"/>
      <c r="C2251" s="126"/>
      <c r="D2251" s="390"/>
      <c r="E2251" s="390"/>
      <c r="F2251" s="390"/>
      <c r="G2251" s="390"/>
      <c r="H2251" s="390"/>
      <c r="I2251" s="390"/>
      <c r="AP2251" s="207"/>
      <c r="AQ2251" s="207"/>
      <c r="BK2251" s="207"/>
      <c r="BY2251" s="207"/>
      <c r="BZ2251" s="207"/>
      <c r="CA2251" s="207"/>
      <c r="CB2251" s="207"/>
      <c r="CC2251" s="207"/>
      <c r="CD2251" s="207"/>
      <c r="CE2251" s="207"/>
      <c r="CF2251" s="207"/>
    </row>
    <row r="2252" spans="1:84" s="406" customFormat="1" x14ac:dyDescent="0.3">
      <c r="A2252" s="407"/>
      <c r="B2252" s="412"/>
      <c r="C2252" s="126"/>
      <c r="D2252" s="390"/>
      <c r="E2252" s="390"/>
      <c r="F2252" s="390"/>
      <c r="G2252" s="390"/>
      <c r="H2252" s="390"/>
      <c r="I2252" s="390"/>
      <c r="AP2252" s="207"/>
      <c r="AQ2252" s="207"/>
      <c r="BK2252" s="207"/>
      <c r="BY2252" s="207"/>
      <c r="BZ2252" s="207"/>
      <c r="CA2252" s="207"/>
      <c r="CB2252" s="207"/>
      <c r="CC2252" s="207"/>
      <c r="CD2252" s="207"/>
      <c r="CE2252" s="207"/>
      <c r="CF2252" s="207"/>
    </row>
    <row r="2253" spans="1:84" s="406" customFormat="1" x14ac:dyDescent="0.3">
      <c r="A2253" s="407"/>
      <c r="B2253" s="412"/>
      <c r="C2253" s="126"/>
      <c r="D2253" s="390"/>
      <c r="E2253" s="390"/>
      <c r="F2253" s="390"/>
      <c r="G2253" s="390"/>
      <c r="H2253" s="390"/>
      <c r="I2253" s="390"/>
      <c r="AP2253" s="207"/>
      <c r="AQ2253" s="207"/>
      <c r="BK2253" s="207"/>
      <c r="BY2253" s="207"/>
      <c r="BZ2253" s="207"/>
      <c r="CA2253" s="207"/>
      <c r="CB2253" s="207"/>
      <c r="CC2253" s="207"/>
      <c r="CD2253" s="207"/>
      <c r="CE2253" s="207"/>
      <c r="CF2253" s="207"/>
    </row>
    <row r="2254" spans="1:84" s="406" customFormat="1" x14ac:dyDescent="0.3">
      <c r="A2254" s="407"/>
      <c r="B2254" s="412"/>
      <c r="C2254" s="126"/>
      <c r="D2254" s="390"/>
      <c r="E2254" s="390"/>
      <c r="F2254" s="390"/>
      <c r="G2254" s="390"/>
      <c r="H2254" s="390"/>
      <c r="I2254" s="390"/>
      <c r="AP2254" s="207"/>
      <c r="AQ2254" s="207"/>
      <c r="BK2254" s="207"/>
      <c r="BY2254" s="207"/>
      <c r="BZ2254" s="207"/>
      <c r="CA2254" s="207"/>
      <c r="CB2254" s="207"/>
      <c r="CC2254" s="207"/>
      <c r="CD2254" s="207"/>
      <c r="CE2254" s="207"/>
      <c r="CF2254" s="207"/>
    </row>
    <row r="2255" spans="1:84" s="406" customFormat="1" x14ac:dyDescent="0.3">
      <c r="A2255" s="407"/>
      <c r="B2255" s="412"/>
      <c r="C2255" s="126"/>
      <c r="D2255" s="390"/>
      <c r="E2255" s="390"/>
      <c r="F2255" s="390"/>
      <c r="G2255" s="390"/>
      <c r="H2255" s="390"/>
      <c r="I2255" s="390"/>
      <c r="AP2255" s="207"/>
      <c r="AQ2255" s="207"/>
      <c r="BK2255" s="207"/>
      <c r="BY2255" s="207"/>
      <c r="BZ2255" s="207"/>
      <c r="CA2255" s="207"/>
      <c r="CB2255" s="207"/>
      <c r="CC2255" s="207"/>
      <c r="CD2255" s="207"/>
      <c r="CE2255" s="207"/>
      <c r="CF2255" s="207"/>
    </row>
    <row r="2256" spans="1:84" s="406" customFormat="1" x14ac:dyDescent="0.3">
      <c r="A2256" s="407"/>
      <c r="B2256" s="412"/>
      <c r="C2256" s="126"/>
      <c r="D2256" s="390"/>
      <c r="E2256" s="390"/>
      <c r="F2256" s="390"/>
      <c r="G2256" s="390"/>
      <c r="H2256" s="390"/>
      <c r="I2256" s="390"/>
      <c r="AP2256" s="207"/>
      <c r="AQ2256" s="207"/>
      <c r="BK2256" s="207"/>
      <c r="BY2256" s="207"/>
      <c r="BZ2256" s="207"/>
      <c r="CA2256" s="207"/>
      <c r="CB2256" s="207"/>
      <c r="CC2256" s="207"/>
      <c r="CD2256" s="207"/>
      <c r="CE2256" s="207"/>
      <c r="CF2256" s="207"/>
    </row>
    <row r="2257" spans="1:84" s="406" customFormat="1" x14ac:dyDescent="0.3">
      <c r="A2257" s="407"/>
      <c r="B2257" s="412"/>
      <c r="C2257" s="126"/>
      <c r="D2257" s="390"/>
      <c r="E2257" s="390"/>
      <c r="F2257" s="390"/>
      <c r="G2257" s="390"/>
      <c r="H2257" s="390"/>
      <c r="I2257" s="390"/>
      <c r="AP2257" s="207"/>
      <c r="AQ2257" s="207"/>
      <c r="BK2257" s="207"/>
      <c r="BY2257" s="207"/>
      <c r="BZ2257" s="207"/>
      <c r="CA2257" s="207"/>
      <c r="CB2257" s="207"/>
      <c r="CC2257" s="207"/>
      <c r="CD2257" s="207"/>
      <c r="CE2257" s="207"/>
      <c r="CF2257" s="207"/>
    </row>
    <row r="2258" spans="1:84" s="406" customFormat="1" x14ac:dyDescent="0.3">
      <c r="A2258" s="407"/>
      <c r="B2258" s="412"/>
      <c r="C2258" s="126"/>
      <c r="D2258" s="390"/>
      <c r="E2258" s="390"/>
      <c r="F2258" s="390"/>
      <c r="G2258" s="390"/>
      <c r="H2258" s="390"/>
      <c r="I2258" s="390"/>
      <c r="AP2258" s="207"/>
      <c r="AQ2258" s="207"/>
      <c r="BK2258" s="207"/>
      <c r="BY2258" s="207"/>
      <c r="BZ2258" s="207"/>
      <c r="CA2258" s="207"/>
      <c r="CB2258" s="207"/>
      <c r="CC2258" s="207"/>
      <c r="CD2258" s="207"/>
      <c r="CE2258" s="207"/>
      <c r="CF2258" s="207"/>
    </row>
    <row r="2259" spans="1:84" s="406" customFormat="1" x14ac:dyDescent="0.3">
      <c r="A2259" s="407"/>
      <c r="B2259" s="412"/>
      <c r="C2259" s="126"/>
      <c r="D2259" s="390"/>
      <c r="E2259" s="390"/>
      <c r="F2259" s="390"/>
      <c r="G2259" s="390"/>
      <c r="H2259" s="390"/>
      <c r="I2259" s="390"/>
      <c r="AP2259" s="207"/>
      <c r="AQ2259" s="207"/>
      <c r="BK2259" s="207"/>
      <c r="BY2259" s="207"/>
      <c r="BZ2259" s="207"/>
      <c r="CA2259" s="207"/>
      <c r="CB2259" s="207"/>
      <c r="CC2259" s="207"/>
      <c r="CD2259" s="207"/>
      <c r="CE2259" s="207"/>
      <c r="CF2259" s="207"/>
    </row>
    <row r="2260" spans="1:84" s="406" customFormat="1" x14ac:dyDescent="0.3">
      <c r="A2260" s="407"/>
      <c r="B2260" s="412"/>
      <c r="C2260" s="126"/>
      <c r="D2260" s="390"/>
      <c r="E2260" s="390"/>
      <c r="F2260" s="390"/>
      <c r="G2260" s="390"/>
      <c r="H2260" s="390"/>
      <c r="I2260" s="390"/>
      <c r="AP2260" s="207"/>
      <c r="AQ2260" s="207"/>
      <c r="BK2260" s="207"/>
      <c r="BY2260" s="207"/>
      <c r="BZ2260" s="207"/>
      <c r="CA2260" s="207"/>
      <c r="CB2260" s="207"/>
      <c r="CC2260" s="207"/>
      <c r="CD2260" s="207"/>
      <c r="CE2260" s="207"/>
      <c r="CF2260" s="207"/>
    </row>
    <row r="2261" spans="1:84" s="406" customFormat="1" x14ac:dyDescent="0.3">
      <c r="A2261" s="407"/>
      <c r="B2261" s="412"/>
      <c r="C2261" s="126"/>
      <c r="D2261" s="390"/>
      <c r="E2261" s="390"/>
      <c r="F2261" s="390"/>
      <c r="G2261" s="390"/>
      <c r="H2261" s="390"/>
      <c r="I2261" s="390"/>
      <c r="AP2261" s="207"/>
      <c r="AQ2261" s="207"/>
      <c r="BK2261" s="207"/>
      <c r="BY2261" s="207"/>
      <c r="BZ2261" s="207"/>
      <c r="CA2261" s="207"/>
      <c r="CB2261" s="207"/>
      <c r="CC2261" s="207"/>
      <c r="CD2261" s="207"/>
      <c r="CE2261" s="207"/>
      <c r="CF2261" s="207"/>
    </row>
    <row r="2262" spans="1:84" s="406" customFormat="1" x14ac:dyDescent="0.3">
      <c r="A2262" s="407"/>
      <c r="B2262" s="412"/>
      <c r="C2262" s="126"/>
      <c r="D2262" s="390"/>
      <c r="E2262" s="390"/>
      <c r="F2262" s="390"/>
      <c r="G2262" s="390"/>
      <c r="H2262" s="390"/>
      <c r="I2262" s="390"/>
      <c r="AP2262" s="207"/>
      <c r="AQ2262" s="207"/>
      <c r="BK2262" s="207"/>
      <c r="BY2262" s="207"/>
      <c r="BZ2262" s="207"/>
      <c r="CA2262" s="207"/>
      <c r="CB2262" s="207"/>
      <c r="CC2262" s="207"/>
      <c r="CD2262" s="207"/>
      <c r="CE2262" s="207"/>
      <c r="CF2262" s="207"/>
    </row>
    <row r="2263" spans="1:84" s="406" customFormat="1" x14ac:dyDescent="0.3">
      <c r="A2263" s="407"/>
      <c r="B2263" s="412"/>
      <c r="C2263" s="126"/>
      <c r="D2263" s="390"/>
      <c r="E2263" s="390"/>
      <c r="F2263" s="390"/>
      <c r="G2263" s="390"/>
      <c r="H2263" s="390"/>
      <c r="I2263" s="390"/>
      <c r="AP2263" s="207"/>
      <c r="AQ2263" s="207"/>
      <c r="BK2263" s="207"/>
      <c r="BY2263" s="207"/>
      <c r="BZ2263" s="207"/>
      <c r="CA2263" s="207"/>
      <c r="CB2263" s="207"/>
      <c r="CC2263" s="207"/>
      <c r="CD2263" s="207"/>
      <c r="CE2263" s="207"/>
      <c r="CF2263" s="207"/>
    </row>
    <row r="2264" spans="1:84" s="406" customFormat="1" x14ac:dyDescent="0.3">
      <c r="A2264" s="407"/>
      <c r="B2264" s="412"/>
      <c r="C2264" s="126"/>
      <c r="D2264" s="390"/>
      <c r="E2264" s="390"/>
      <c r="F2264" s="390"/>
      <c r="G2264" s="390"/>
      <c r="H2264" s="390"/>
      <c r="I2264" s="390"/>
      <c r="AP2264" s="207"/>
      <c r="AQ2264" s="207"/>
      <c r="BK2264" s="207"/>
      <c r="BY2264" s="207"/>
      <c r="BZ2264" s="207"/>
      <c r="CA2264" s="207"/>
      <c r="CB2264" s="207"/>
      <c r="CC2264" s="207"/>
      <c r="CD2264" s="207"/>
      <c r="CE2264" s="207"/>
      <c r="CF2264" s="207"/>
    </row>
    <row r="2265" spans="1:84" s="406" customFormat="1" x14ac:dyDescent="0.3">
      <c r="A2265" s="407"/>
      <c r="B2265" s="412"/>
      <c r="C2265" s="126"/>
      <c r="D2265" s="390"/>
      <c r="E2265" s="390"/>
      <c r="F2265" s="390"/>
      <c r="G2265" s="390"/>
      <c r="H2265" s="390"/>
      <c r="I2265" s="390"/>
      <c r="AP2265" s="207"/>
      <c r="AQ2265" s="207"/>
      <c r="BK2265" s="207"/>
      <c r="BY2265" s="207"/>
      <c r="BZ2265" s="207"/>
      <c r="CA2265" s="207"/>
      <c r="CB2265" s="207"/>
      <c r="CC2265" s="207"/>
      <c r="CD2265" s="207"/>
      <c r="CE2265" s="207"/>
      <c r="CF2265" s="207"/>
    </row>
    <row r="2266" spans="1:84" s="406" customFormat="1" x14ac:dyDescent="0.3">
      <c r="A2266" s="407"/>
      <c r="B2266" s="412"/>
      <c r="C2266" s="126"/>
      <c r="D2266" s="390"/>
      <c r="E2266" s="390"/>
      <c r="F2266" s="390"/>
      <c r="G2266" s="390"/>
      <c r="H2266" s="390"/>
      <c r="I2266" s="390"/>
      <c r="AP2266" s="207"/>
      <c r="AQ2266" s="207"/>
      <c r="BK2266" s="207"/>
      <c r="BY2266" s="207"/>
      <c r="BZ2266" s="207"/>
      <c r="CA2266" s="207"/>
      <c r="CB2266" s="207"/>
      <c r="CC2266" s="207"/>
      <c r="CD2266" s="207"/>
      <c r="CE2266" s="207"/>
      <c r="CF2266" s="207"/>
    </row>
    <row r="2267" spans="1:84" s="406" customFormat="1" x14ac:dyDescent="0.3">
      <c r="A2267" s="407"/>
      <c r="B2267" s="412"/>
      <c r="C2267" s="126"/>
      <c r="D2267" s="390"/>
      <c r="E2267" s="390"/>
      <c r="F2267" s="390"/>
      <c r="G2267" s="390"/>
      <c r="H2267" s="390"/>
      <c r="I2267" s="390"/>
      <c r="AP2267" s="207"/>
      <c r="AQ2267" s="207"/>
      <c r="BK2267" s="207"/>
      <c r="BY2267" s="207"/>
      <c r="BZ2267" s="207"/>
      <c r="CA2267" s="207"/>
      <c r="CB2267" s="207"/>
      <c r="CC2267" s="207"/>
      <c r="CD2267" s="207"/>
      <c r="CE2267" s="207"/>
      <c r="CF2267" s="207"/>
    </row>
    <row r="2268" spans="1:84" s="406" customFormat="1" x14ac:dyDescent="0.3">
      <c r="A2268" s="407"/>
      <c r="B2268" s="412"/>
      <c r="C2268" s="126"/>
      <c r="D2268" s="390"/>
      <c r="E2268" s="390"/>
      <c r="F2268" s="390"/>
      <c r="G2268" s="390"/>
      <c r="H2268" s="390"/>
      <c r="I2268" s="390"/>
      <c r="AP2268" s="207"/>
      <c r="AQ2268" s="207"/>
      <c r="BK2268" s="207"/>
      <c r="BY2268" s="207"/>
      <c r="BZ2268" s="207"/>
      <c r="CA2268" s="207"/>
      <c r="CB2268" s="207"/>
      <c r="CC2268" s="207"/>
      <c r="CD2268" s="207"/>
      <c r="CE2268" s="207"/>
      <c r="CF2268" s="207"/>
    </row>
    <row r="2269" spans="1:84" s="406" customFormat="1" x14ac:dyDescent="0.3">
      <c r="A2269" s="407"/>
      <c r="B2269" s="412"/>
      <c r="C2269" s="126"/>
      <c r="D2269" s="390"/>
      <c r="E2269" s="390"/>
      <c r="F2269" s="390"/>
      <c r="G2269" s="390"/>
      <c r="H2269" s="390"/>
      <c r="I2269" s="390"/>
      <c r="AP2269" s="207"/>
      <c r="AQ2269" s="207"/>
      <c r="BK2269" s="207"/>
      <c r="BY2269" s="207"/>
      <c r="BZ2269" s="207"/>
      <c r="CA2269" s="207"/>
      <c r="CB2269" s="207"/>
      <c r="CC2269" s="207"/>
      <c r="CD2269" s="207"/>
      <c r="CE2269" s="207"/>
      <c r="CF2269" s="207"/>
    </row>
    <row r="2270" spans="1:84" s="406" customFormat="1" x14ac:dyDescent="0.3">
      <c r="A2270" s="407"/>
      <c r="B2270" s="412"/>
      <c r="C2270" s="126"/>
      <c r="D2270" s="390"/>
      <c r="E2270" s="390"/>
      <c r="F2270" s="390"/>
      <c r="G2270" s="390"/>
      <c r="H2270" s="390"/>
      <c r="I2270" s="390"/>
      <c r="AP2270" s="207"/>
      <c r="AQ2270" s="207"/>
      <c r="BK2270" s="207"/>
      <c r="BY2270" s="207"/>
      <c r="BZ2270" s="207"/>
      <c r="CA2270" s="207"/>
      <c r="CB2270" s="207"/>
      <c r="CC2270" s="207"/>
      <c r="CD2270" s="207"/>
      <c r="CE2270" s="207"/>
      <c r="CF2270" s="207"/>
    </row>
    <row r="2271" spans="1:84" s="406" customFormat="1" x14ac:dyDescent="0.3">
      <c r="A2271" s="407"/>
      <c r="B2271" s="412"/>
      <c r="C2271" s="126"/>
      <c r="D2271" s="390"/>
      <c r="E2271" s="390"/>
      <c r="F2271" s="390"/>
      <c r="G2271" s="390"/>
      <c r="H2271" s="390"/>
      <c r="I2271" s="390"/>
      <c r="AP2271" s="207"/>
      <c r="AQ2271" s="207"/>
      <c r="BK2271" s="207"/>
      <c r="BY2271" s="207"/>
      <c r="BZ2271" s="207"/>
      <c r="CA2271" s="207"/>
      <c r="CB2271" s="207"/>
      <c r="CC2271" s="207"/>
      <c r="CD2271" s="207"/>
      <c r="CE2271" s="207"/>
      <c r="CF2271" s="207"/>
    </row>
    <row r="2272" spans="1:84" s="406" customFormat="1" x14ac:dyDescent="0.3">
      <c r="A2272" s="407"/>
      <c r="B2272" s="412"/>
      <c r="C2272" s="126"/>
      <c r="D2272" s="390"/>
      <c r="E2272" s="390"/>
      <c r="F2272" s="390"/>
      <c r="G2272" s="390"/>
      <c r="H2272" s="390"/>
      <c r="I2272" s="390"/>
      <c r="AP2272" s="207"/>
      <c r="AQ2272" s="207"/>
      <c r="BK2272" s="207"/>
      <c r="BY2272" s="207"/>
      <c r="BZ2272" s="207"/>
      <c r="CA2272" s="207"/>
      <c r="CB2272" s="207"/>
      <c r="CC2272" s="207"/>
      <c r="CD2272" s="207"/>
      <c r="CE2272" s="207"/>
      <c r="CF2272" s="207"/>
    </row>
    <row r="2273" spans="1:84" s="406" customFormat="1" x14ac:dyDescent="0.3">
      <c r="A2273" s="407"/>
      <c r="B2273" s="412"/>
      <c r="C2273" s="126"/>
      <c r="D2273" s="390"/>
      <c r="E2273" s="390"/>
      <c r="F2273" s="390"/>
      <c r="G2273" s="390"/>
      <c r="H2273" s="390"/>
      <c r="I2273" s="390"/>
      <c r="AP2273" s="207"/>
      <c r="AQ2273" s="207"/>
      <c r="BK2273" s="207"/>
      <c r="BY2273" s="207"/>
      <c r="BZ2273" s="207"/>
      <c r="CA2273" s="207"/>
      <c r="CB2273" s="207"/>
      <c r="CC2273" s="207"/>
      <c r="CD2273" s="207"/>
      <c r="CE2273" s="207"/>
      <c r="CF2273" s="207"/>
    </row>
    <row r="2274" spans="1:84" s="406" customFormat="1" x14ac:dyDescent="0.3">
      <c r="A2274" s="407"/>
      <c r="B2274" s="412"/>
      <c r="C2274" s="126"/>
      <c r="D2274" s="390"/>
      <c r="E2274" s="390"/>
      <c r="F2274" s="390"/>
      <c r="G2274" s="390"/>
      <c r="H2274" s="390"/>
      <c r="I2274" s="390"/>
      <c r="AP2274" s="207"/>
      <c r="AQ2274" s="207"/>
      <c r="BK2274" s="207"/>
      <c r="BY2274" s="207"/>
      <c r="BZ2274" s="207"/>
      <c r="CA2274" s="207"/>
      <c r="CB2274" s="207"/>
      <c r="CC2274" s="207"/>
      <c r="CD2274" s="207"/>
      <c r="CE2274" s="207"/>
      <c r="CF2274" s="207"/>
    </row>
    <row r="2275" spans="1:84" s="406" customFormat="1" x14ac:dyDescent="0.3">
      <c r="A2275" s="407"/>
      <c r="B2275" s="412"/>
      <c r="C2275" s="126"/>
      <c r="D2275" s="390"/>
      <c r="E2275" s="390"/>
      <c r="F2275" s="390"/>
      <c r="G2275" s="390"/>
      <c r="H2275" s="390"/>
      <c r="I2275" s="390"/>
      <c r="AP2275" s="207"/>
      <c r="AQ2275" s="207"/>
      <c r="BK2275" s="207"/>
      <c r="BY2275" s="207"/>
      <c r="BZ2275" s="207"/>
      <c r="CA2275" s="207"/>
      <c r="CB2275" s="207"/>
      <c r="CC2275" s="207"/>
      <c r="CD2275" s="207"/>
      <c r="CE2275" s="207"/>
      <c r="CF2275" s="207"/>
    </row>
    <row r="2276" spans="1:84" s="406" customFormat="1" x14ac:dyDescent="0.3">
      <c r="A2276" s="407"/>
      <c r="B2276" s="412"/>
      <c r="C2276" s="126"/>
      <c r="D2276" s="390"/>
      <c r="E2276" s="390"/>
      <c r="F2276" s="390"/>
      <c r="G2276" s="390"/>
      <c r="H2276" s="390"/>
      <c r="I2276" s="390"/>
      <c r="AP2276" s="207"/>
      <c r="AQ2276" s="207"/>
      <c r="BK2276" s="207"/>
      <c r="BY2276" s="207"/>
      <c r="BZ2276" s="207"/>
      <c r="CA2276" s="207"/>
      <c r="CB2276" s="207"/>
      <c r="CC2276" s="207"/>
      <c r="CD2276" s="207"/>
      <c r="CE2276" s="207"/>
      <c r="CF2276" s="207"/>
    </row>
    <row r="2277" spans="1:84" s="406" customFormat="1" x14ac:dyDescent="0.3">
      <c r="A2277" s="407"/>
      <c r="B2277" s="412"/>
      <c r="C2277" s="126"/>
      <c r="D2277" s="390"/>
      <c r="E2277" s="390"/>
      <c r="F2277" s="390"/>
      <c r="G2277" s="390"/>
      <c r="H2277" s="390"/>
      <c r="I2277" s="390"/>
      <c r="AP2277" s="207"/>
      <c r="AQ2277" s="207"/>
      <c r="BK2277" s="207"/>
      <c r="BY2277" s="207"/>
      <c r="BZ2277" s="207"/>
      <c r="CA2277" s="207"/>
      <c r="CB2277" s="207"/>
      <c r="CC2277" s="207"/>
      <c r="CD2277" s="207"/>
      <c r="CE2277" s="207"/>
      <c r="CF2277" s="207"/>
    </row>
    <row r="2278" spans="1:84" s="406" customFormat="1" x14ac:dyDescent="0.3">
      <c r="A2278" s="407"/>
      <c r="B2278" s="412"/>
      <c r="C2278" s="126"/>
      <c r="D2278" s="390"/>
      <c r="E2278" s="390"/>
      <c r="F2278" s="390"/>
      <c r="G2278" s="390"/>
      <c r="H2278" s="390"/>
      <c r="I2278" s="390"/>
      <c r="AP2278" s="207"/>
      <c r="AQ2278" s="207"/>
      <c r="BK2278" s="207"/>
      <c r="BY2278" s="207"/>
      <c r="BZ2278" s="207"/>
      <c r="CA2278" s="207"/>
      <c r="CB2278" s="207"/>
      <c r="CC2278" s="207"/>
      <c r="CD2278" s="207"/>
      <c r="CE2278" s="207"/>
      <c r="CF2278" s="207"/>
    </row>
    <row r="2279" spans="1:84" s="406" customFormat="1" x14ac:dyDescent="0.3">
      <c r="A2279" s="407"/>
      <c r="B2279" s="412"/>
      <c r="C2279" s="126"/>
      <c r="D2279" s="390"/>
      <c r="E2279" s="390"/>
      <c r="F2279" s="390"/>
      <c r="G2279" s="390"/>
      <c r="H2279" s="390"/>
      <c r="I2279" s="390"/>
      <c r="AP2279" s="207"/>
      <c r="AQ2279" s="207"/>
      <c r="BK2279" s="207"/>
      <c r="BY2279" s="207"/>
      <c r="BZ2279" s="207"/>
      <c r="CA2279" s="207"/>
      <c r="CB2279" s="207"/>
      <c r="CC2279" s="207"/>
      <c r="CD2279" s="207"/>
      <c r="CE2279" s="207"/>
      <c r="CF2279" s="207"/>
    </row>
    <row r="2280" spans="1:84" s="406" customFormat="1" x14ac:dyDescent="0.3">
      <c r="A2280" s="407"/>
      <c r="B2280" s="412"/>
      <c r="C2280" s="126"/>
      <c r="D2280" s="390"/>
      <c r="E2280" s="390"/>
      <c r="F2280" s="390"/>
      <c r="G2280" s="390"/>
      <c r="H2280" s="390"/>
      <c r="I2280" s="390"/>
      <c r="AP2280" s="207"/>
      <c r="AQ2280" s="207"/>
      <c r="BK2280" s="207"/>
      <c r="BY2280" s="207"/>
      <c r="BZ2280" s="207"/>
      <c r="CA2280" s="207"/>
      <c r="CB2280" s="207"/>
      <c r="CC2280" s="207"/>
      <c r="CD2280" s="207"/>
      <c r="CE2280" s="207"/>
      <c r="CF2280" s="207"/>
    </row>
    <row r="2281" spans="1:84" s="406" customFormat="1" x14ac:dyDescent="0.3">
      <c r="A2281" s="407"/>
      <c r="B2281" s="412"/>
      <c r="C2281" s="126"/>
      <c r="D2281" s="390"/>
      <c r="E2281" s="390"/>
      <c r="F2281" s="390"/>
      <c r="G2281" s="390"/>
      <c r="H2281" s="390"/>
      <c r="I2281" s="390"/>
      <c r="AP2281" s="207"/>
      <c r="AQ2281" s="207"/>
      <c r="BK2281" s="207"/>
      <c r="BY2281" s="207"/>
      <c r="BZ2281" s="207"/>
      <c r="CA2281" s="207"/>
      <c r="CB2281" s="207"/>
      <c r="CC2281" s="207"/>
      <c r="CD2281" s="207"/>
      <c r="CE2281" s="207"/>
      <c r="CF2281" s="207"/>
    </row>
    <row r="2282" spans="1:84" s="406" customFormat="1" x14ac:dyDescent="0.3">
      <c r="A2282" s="407"/>
      <c r="B2282" s="412"/>
      <c r="C2282" s="126"/>
      <c r="D2282" s="390"/>
      <c r="E2282" s="390"/>
      <c r="F2282" s="390"/>
      <c r="G2282" s="390"/>
      <c r="H2282" s="390"/>
      <c r="I2282" s="390"/>
      <c r="AP2282" s="207"/>
      <c r="AQ2282" s="207"/>
      <c r="BK2282" s="207"/>
      <c r="BY2282" s="207"/>
      <c r="BZ2282" s="207"/>
      <c r="CA2282" s="207"/>
      <c r="CB2282" s="207"/>
      <c r="CC2282" s="207"/>
      <c r="CD2282" s="207"/>
      <c r="CE2282" s="207"/>
      <c r="CF2282" s="207"/>
    </row>
    <row r="2283" spans="1:84" s="406" customFormat="1" x14ac:dyDescent="0.3">
      <c r="A2283" s="407"/>
      <c r="B2283" s="412"/>
      <c r="C2283" s="126"/>
      <c r="D2283" s="390"/>
      <c r="E2283" s="390"/>
      <c r="F2283" s="390"/>
      <c r="G2283" s="390"/>
      <c r="H2283" s="390"/>
      <c r="I2283" s="390"/>
      <c r="AP2283" s="207"/>
      <c r="AQ2283" s="207"/>
      <c r="BK2283" s="207"/>
      <c r="BY2283" s="207"/>
      <c r="BZ2283" s="207"/>
      <c r="CA2283" s="207"/>
      <c r="CB2283" s="207"/>
      <c r="CC2283" s="207"/>
      <c r="CD2283" s="207"/>
      <c r="CE2283" s="207"/>
      <c r="CF2283" s="207"/>
    </row>
    <row r="2284" spans="1:84" s="406" customFormat="1" x14ac:dyDescent="0.3">
      <c r="A2284" s="407"/>
      <c r="B2284" s="412"/>
      <c r="C2284" s="126"/>
      <c r="D2284" s="390"/>
      <c r="E2284" s="390"/>
      <c r="F2284" s="390"/>
      <c r="G2284" s="390"/>
      <c r="H2284" s="390"/>
      <c r="I2284" s="390"/>
      <c r="AP2284" s="207"/>
      <c r="AQ2284" s="207"/>
      <c r="BK2284" s="207"/>
      <c r="BY2284" s="207"/>
      <c r="BZ2284" s="207"/>
      <c r="CA2284" s="207"/>
      <c r="CB2284" s="207"/>
      <c r="CC2284" s="207"/>
      <c r="CD2284" s="207"/>
      <c r="CE2284" s="207"/>
      <c r="CF2284" s="207"/>
    </row>
    <row r="2285" spans="1:84" s="406" customFormat="1" x14ac:dyDescent="0.3">
      <c r="A2285" s="407"/>
      <c r="B2285" s="412"/>
      <c r="C2285" s="126"/>
      <c r="D2285" s="390"/>
      <c r="E2285" s="390"/>
      <c r="F2285" s="390"/>
      <c r="G2285" s="390"/>
      <c r="H2285" s="390"/>
      <c r="I2285" s="390"/>
      <c r="AP2285" s="207"/>
      <c r="AQ2285" s="207"/>
      <c r="BK2285" s="207"/>
      <c r="BY2285" s="207"/>
      <c r="BZ2285" s="207"/>
      <c r="CA2285" s="207"/>
      <c r="CB2285" s="207"/>
      <c r="CC2285" s="207"/>
      <c r="CD2285" s="207"/>
      <c r="CE2285" s="207"/>
      <c r="CF2285" s="207"/>
    </row>
    <row r="2286" spans="1:84" s="406" customFormat="1" x14ac:dyDescent="0.3">
      <c r="A2286" s="407"/>
      <c r="B2286" s="412"/>
      <c r="C2286" s="126"/>
      <c r="D2286" s="390"/>
      <c r="E2286" s="390"/>
      <c r="F2286" s="390"/>
      <c r="G2286" s="390"/>
      <c r="H2286" s="390"/>
      <c r="I2286" s="390"/>
      <c r="AP2286" s="207"/>
      <c r="AQ2286" s="207"/>
      <c r="BK2286" s="207"/>
      <c r="BY2286" s="207"/>
      <c r="BZ2286" s="207"/>
      <c r="CA2286" s="207"/>
      <c r="CB2286" s="207"/>
      <c r="CC2286" s="207"/>
      <c r="CD2286" s="207"/>
      <c r="CE2286" s="207"/>
      <c r="CF2286" s="207"/>
    </row>
    <row r="2287" spans="1:84" s="406" customFormat="1" x14ac:dyDescent="0.3">
      <c r="A2287" s="407"/>
      <c r="B2287" s="412"/>
      <c r="C2287" s="126"/>
      <c r="D2287" s="390"/>
      <c r="E2287" s="390"/>
      <c r="F2287" s="390"/>
      <c r="G2287" s="390"/>
      <c r="H2287" s="390"/>
      <c r="I2287" s="390"/>
      <c r="AP2287" s="207"/>
      <c r="AQ2287" s="207"/>
      <c r="BK2287" s="207"/>
      <c r="BY2287" s="207"/>
      <c r="BZ2287" s="207"/>
      <c r="CA2287" s="207"/>
      <c r="CB2287" s="207"/>
      <c r="CC2287" s="207"/>
      <c r="CD2287" s="207"/>
      <c r="CE2287" s="207"/>
      <c r="CF2287" s="207"/>
    </row>
    <row r="2288" spans="1:84" s="406" customFormat="1" x14ac:dyDescent="0.3">
      <c r="A2288" s="407"/>
      <c r="B2288" s="412"/>
      <c r="C2288" s="126"/>
      <c r="D2288" s="390"/>
      <c r="E2288" s="390"/>
      <c r="F2288" s="390"/>
      <c r="G2288" s="390"/>
      <c r="H2288" s="390"/>
      <c r="I2288" s="390"/>
      <c r="AP2288" s="207"/>
      <c r="AQ2288" s="207"/>
      <c r="BK2288" s="207"/>
      <c r="BY2288" s="207"/>
      <c r="BZ2288" s="207"/>
      <c r="CA2288" s="207"/>
      <c r="CB2288" s="207"/>
      <c r="CC2288" s="207"/>
      <c r="CD2288" s="207"/>
      <c r="CE2288" s="207"/>
      <c r="CF2288" s="207"/>
    </row>
    <row r="2289" spans="1:84" s="406" customFormat="1" x14ac:dyDescent="0.3">
      <c r="A2289" s="407"/>
      <c r="B2289" s="412"/>
      <c r="C2289" s="126"/>
      <c r="D2289" s="390"/>
      <c r="E2289" s="390"/>
      <c r="F2289" s="390"/>
      <c r="G2289" s="390"/>
      <c r="H2289" s="390"/>
      <c r="I2289" s="390"/>
      <c r="AP2289" s="207"/>
      <c r="AQ2289" s="207"/>
      <c r="BK2289" s="207"/>
      <c r="BY2289" s="207"/>
      <c r="BZ2289" s="207"/>
      <c r="CA2289" s="207"/>
      <c r="CB2289" s="207"/>
      <c r="CC2289" s="207"/>
      <c r="CD2289" s="207"/>
      <c r="CE2289" s="207"/>
      <c r="CF2289" s="207"/>
    </row>
    <row r="2290" spans="1:84" s="406" customFormat="1" x14ac:dyDescent="0.3">
      <c r="A2290" s="407"/>
      <c r="B2290" s="412"/>
      <c r="C2290" s="126"/>
      <c r="D2290" s="390"/>
      <c r="E2290" s="390"/>
      <c r="F2290" s="390"/>
      <c r="G2290" s="390"/>
      <c r="H2290" s="390"/>
      <c r="I2290" s="390"/>
      <c r="AP2290" s="207"/>
      <c r="AQ2290" s="207"/>
      <c r="BK2290" s="207"/>
      <c r="BY2290" s="207"/>
      <c r="BZ2290" s="207"/>
      <c r="CA2290" s="207"/>
      <c r="CB2290" s="207"/>
      <c r="CC2290" s="207"/>
      <c r="CD2290" s="207"/>
      <c r="CE2290" s="207"/>
      <c r="CF2290" s="207"/>
    </row>
    <row r="2291" spans="1:84" s="406" customFormat="1" x14ac:dyDescent="0.3">
      <c r="A2291" s="407"/>
      <c r="B2291" s="412"/>
      <c r="C2291" s="126"/>
      <c r="D2291" s="390"/>
      <c r="E2291" s="390"/>
      <c r="F2291" s="390"/>
      <c r="G2291" s="390"/>
      <c r="H2291" s="390"/>
      <c r="I2291" s="390"/>
      <c r="AP2291" s="207"/>
      <c r="AQ2291" s="207"/>
      <c r="BK2291" s="207"/>
      <c r="BY2291" s="207"/>
      <c r="BZ2291" s="207"/>
      <c r="CA2291" s="207"/>
      <c r="CB2291" s="207"/>
      <c r="CC2291" s="207"/>
      <c r="CD2291" s="207"/>
      <c r="CE2291" s="207"/>
      <c r="CF2291" s="207"/>
    </row>
    <row r="2292" spans="1:84" s="406" customFormat="1" x14ac:dyDescent="0.3">
      <c r="A2292" s="407"/>
      <c r="B2292" s="412"/>
      <c r="C2292" s="126"/>
      <c r="D2292" s="390"/>
      <c r="E2292" s="390"/>
      <c r="F2292" s="390"/>
      <c r="G2292" s="390"/>
      <c r="H2292" s="390"/>
      <c r="I2292" s="390"/>
      <c r="AP2292" s="207"/>
      <c r="AQ2292" s="207"/>
      <c r="BK2292" s="207"/>
      <c r="BY2292" s="207"/>
      <c r="BZ2292" s="207"/>
      <c r="CA2292" s="207"/>
      <c r="CB2292" s="207"/>
      <c r="CC2292" s="207"/>
      <c r="CD2292" s="207"/>
      <c r="CE2292" s="207"/>
      <c r="CF2292" s="207"/>
    </row>
    <row r="2293" spans="1:84" s="406" customFormat="1" x14ac:dyDescent="0.3">
      <c r="A2293" s="407"/>
      <c r="B2293" s="412"/>
      <c r="C2293" s="126"/>
      <c r="D2293" s="390"/>
      <c r="E2293" s="390"/>
      <c r="F2293" s="390"/>
      <c r="G2293" s="390"/>
      <c r="H2293" s="390"/>
      <c r="I2293" s="390"/>
      <c r="AP2293" s="207"/>
      <c r="AQ2293" s="207"/>
      <c r="BK2293" s="207"/>
      <c r="BY2293" s="207"/>
      <c r="BZ2293" s="207"/>
      <c r="CA2293" s="207"/>
      <c r="CB2293" s="207"/>
      <c r="CC2293" s="207"/>
      <c r="CD2293" s="207"/>
      <c r="CE2293" s="207"/>
      <c r="CF2293" s="207"/>
    </row>
    <row r="2294" spans="1:84" s="406" customFormat="1" x14ac:dyDescent="0.3">
      <c r="A2294" s="407"/>
      <c r="B2294" s="412"/>
      <c r="C2294" s="126"/>
      <c r="D2294" s="390"/>
      <c r="E2294" s="390"/>
      <c r="F2294" s="390"/>
      <c r="G2294" s="390"/>
      <c r="H2294" s="390"/>
      <c r="I2294" s="390"/>
      <c r="AP2294" s="207"/>
      <c r="AQ2294" s="207"/>
      <c r="BK2294" s="207"/>
      <c r="BY2294" s="207"/>
      <c r="BZ2294" s="207"/>
      <c r="CA2294" s="207"/>
      <c r="CB2294" s="207"/>
      <c r="CC2294" s="207"/>
      <c r="CD2294" s="207"/>
      <c r="CE2294" s="207"/>
      <c r="CF2294" s="207"/>
    </row>
    <row r="2295" spans="1:84" s="406" customFormat="1" x14ac:dyDescent="0.3">
      <c r="A2295" s="407"/>
      <c r="B2295" s="412"/>
      <c r="C2295" s="126"/>
      <c r="D2295" s="390"/>
      <c r="E2295" s="390"/>
      <c r="F2295" s="390"/>
      <c r="G2295" s="390"/>
      <c r="H2295" s="390"/>
      <c r="I2295" s="390"/>
      <c r="AP2295" s="207"/>
      <c r="AQ2295" s="207"/>
      <c r="BK2295" s="207"/>
      <c r="BY2295" s="207"/>
      <c r="BZ2295" s="207"/>
      <c r="CA2295" s="207"/>
      <c r="CB2295" s="207"/>
      <c r="CC2295" s="207"/>
      <c r="CD2295" s="207"/>
      <c r="CE2295" s="207"/>
      <c r="CF2295" s="207"/>
    </row>
    <row r="2296" spans="1:84" s="406" customFormat="1" x14ac:dyDescent="0.3">
      <c r="A2296" s="407"/>
      <c r="B2296" s="412"/>
      <c r="C2296" s="126"/>
      <c r="D2296" s="390"/>
      <c r="E2296" s="390"/>
      <c r="F2296" s="390"/>
      <c r="G2296" s="390"/>
      <c r="H2296" s="390"/>
      <c r="I2296" s="390"/>
      <c r="AP2296" s="207"/>
      <c r="AQ2296" s="207"/>
      <c r="BK2296" s="207"/>
      <c r="BY2296" s="207"/>
      <c r="BZ2296" s="207"/>
      <c r="CA2296" s="207"/>
      <c r="CB2296" s="207"/>
      <c r="CC2296" s="207"/>
      <c r="CD2296" s="207"/>
      <c r="CE2296" s="207"/>
      <c r="CF2296" s="207"/>
    </row>
    <row r="2297" spans="1:84" s="406" customFormat="1" x14ac:dyDescent="0.3">
      <c r="A2297" s="407"/>
      <c r="B2297" s="412"/>
      <c r="C2297" s="126"/>
      <c r="D2297" s="390"/>
      <c r="E2297" s="390"/>
      <c r="F2297" s="390"/>
      <c r="G2297" s="390"/>
      <c r="H2297" s="390"/>
      <c r="I2297" s="390"/>
      <c r="AP2297" s="207"/>
      <c r="AQ2297" s="207"/>
      <c r="BK2297" s="207"/>
      <c r="BY2297" s="207"/>
      <c r="BZ2297" s="207"/>
      <c r="CA2297" s="207"/>
      <c r="CB2297" s="207"/>
      <c r="CC2297" s="207"/>
      <c r="CD2297" s="207"/>
      <c r="CE2297" s="207"/>
      <c r="CF2297" s="207"/>
    </row>
    <row r="2298" spans="1:84" s="406" customFormat="1" x14ac:dyDescent="0.3">
      <c r="A2298" s="407"/>
      <c r="B2298" s="412"/>
      <c r="C2298" s="126"/>
      <c r="D2298" s="390"/>
      <c r="E2298" s="390"/>
      <c r="F2298" s="390"/>
      <c r="G2298" s="390"/>
      <c r="H2298" s="390"/>
      <c r="I2298" s="390"/>
      <c r="AP2298" s="207"/>
      <c r="AQ2298" s="207"/>
      <c r="BK2298" s="207"/>
      <c r="BY2298" s="207"/>
      <c r="BZ2298" s="207"/>
      <c r="CA2298" s="207"/>
      <c r="CB2298" s="207"/>
      <c r="CC2298" s="207"/>
      <c r="CD2298" s="207"/>
      <c r="CE2298" s="207"/>
      <c r="CF2298" s="207"/>
    </row>
    <row r="2299" spans="1:84" s="406" customFormat="1" x14ac:dyDescent="0.3">
      <c r="A2299" s="407"/>
      <c r="B2299" s="412"/>
      <c r="C2299" s="126"/>
      <c r="D2299" s="390"/>
      <c r="E2299" s="390"/>
      <c r="F2299" s="390"/>
      <c r="G2299" s="390"/>
      <c r="H2299" s="390"/>
      <c r="I2299" s="390"/>
      <c r="AP2299" s="207"/>
      <c r="AQ2299" s="207"/>
      <c r="BK2299" s="207"/>
      <c r="BY2299" s="207"/>
      <c r="BZ2299" s="207"/>
      <c r="CA2299" s="207"/>
      <c r="CB2299" s="207"/>
      <c r="CC2299" s="207"/>
      <c r="CD2299" s="207"/>
      <c r="CE2299" s="207"/>
      <c r="CF2299" s="207"/>
    </row>
    <row r="2300" spans="1:84" s="406" customFormat="1" x14ac:dyDescent="0.3">
      <c r="A2300" s="407"/>
      <c r="B2300" s="412"/>
      <c r="C2300" s="126"/>
      <c r="D2300" s="390"/>
      <c r="E2300" s="390"/>
      <c r="F2300" s="390"/>
      <c r="G2300" s="390"/>
      <c r="H2300" s="390"/>
      <c r="I2300" s="390"/>
      <c r="AP2300" s="207"/>
      <c r="AQ2300" s="207"/>
      <c r="BK2300" s="207"/>
      <c r="BY2300" s="207"/>
      <c r="BZ2300" s="207"/>
      <c r="CA2300" s="207"/>
      <c r="CB2300" s="207"/>
      <c r="CC2300" s="207"/>
      <c r="CD2300" s="207"/>
      <c r="CE2300" s="207"/>
      <c r="CF2300" s="207"/>
    </row>
    <row r="2301" spans="1:84" s="406" customFormat="1" x14ac:dyDescent="0.3">
      <c r="A2301" s="407"/>
      <c r="B2301" s="412"/>
      <c r="C2301" s="126"/>
      <c r="D2301" s="390"/>
      <c r="E2301" s="390"/>
      <c r="F2301" s="390"/>
      <c r="G2301" s="390"/>
      <c r="H2301" s="390"/>
      <c r="I2301" s="390"/>
      <c r="AP2301" s="207"/>
      <c r="AQ2301" s="207"/>
      <c r="BK2301" s="207"/>
      <c r="BY2301" s="207"/>
      <c r="BZ2301" s="207"/>
      <c r="CA2301" s="207"/>
      <c r="CB2301" s="207"/>
      <c r="CC2301" s="207"/>
      <c r="CD2301" s="207"/>
      <c r="CE2301" s="207"/>
      <c r="CF2301" s="207"/>
    </row>
    <row r="2302" spans="1:84" s="406" customFormat="1" x14ac:dyDescent="0.3">
      <c r="A2302" s="407"/>
      <c r="B2302" s="412"/>
      <c r="C2302" s="126"/>
      <c r="D2302" s="390"/>
      <c r="E2302" s="390"/>
      <c r="F2302" s="390"/>
      <c r="G2302" s="390"/>
      <c r="H2302" s="390"/>
      <c r="I2302" s="390"/>
      <c r="AP2302" s="207"/>
      <c r="AQ2302" s="207"/>
      <c r="BK2302" s="207"/>
      <c r="BY2302" s="207"/>
      <c r="BZ2302" s="207"/>
      <c r="CA2302" s="207"/>
      <c r="CB2302" s="207"/>
      <c r="CC2302" s="207"/>
      <c r="CD2302" s="207"/>
      <c r="CE2302" s="207"/>
      <c r="CF2302" s="207"/>
    </row>
    <row r="2303" spans="1:84" s="406" customFormat="1" x14ac:dyDescent="0.3">
      <c r="A2303" s="407"/>
      <c r="B2303" s="412"/>
      <c r="C2303" s="126"/>
      <c r="D2303" s="390"/>
      <c r="E2303" s="390"/>
      <c r="F2303" s="390"/>
      <c r="G2303" s="390"/>
      <c r="H2303" s="390"/>
      <c r="I2303" s="390"/>
      <c r="AP2303" s="207"/>
      <c r="AQ2303" s="207"/>
      <c r="BK2303" s="207"/>
      <c r="BY2303" s="207"/>
      <c r="BZ2303" s="207"/>
      <c r="CA2303" s="207"/>
      <c r="CB2303" s="207"/>
      <c r="CC2303" s="207"/>
      <c r="CD2303" s="207"/>
      <c r="CE2303" s="207"/>
      <c r="CF2303" s="207"/>
    </row>
    <row r="2304" spans="1:84" s="406" customFormat="1" x14ac:dyDescent="0.3">
      <c r="A2304" s="407"/>
      <c r="B2304" s="412"/>
      <c r="C2304" s="126"/>
      <c r="D2304" s="390"/>
      <c r="E2304" s="390"/>
      <c r="F2304" s="390"/>
      <c r="G2304" s="390"/>
      <c r="H2304" s="390"/>
      <c r="I2304" s="390"/>
      <c r="AP2304" s="207"/>
      <c r="AQ2304" s="207"/>
      <c r="BK2304" s="207"/>
      <c r="BY2304" s="207"/>
      <c r="BZ2304" s="207"/>
      <c r="CA2304" s="207"/>
      <c r="CB2304" s="207"/>
      <c r="CC2304" s="207"/>
      <c r="CD2304" s="207"/>
      <c r="CE2304" s="207"/>
      <c r="CF2304" s="207"/>
    </row>
    <row r="2305" spans="1:84" s="406" customFormat="1" x14ac:dyDescent="0.3">
      <c r="A2305" s="407"/>
      <c r="B2305" s="412"/>
      <c r="C2305" s="126"/>
      <c r="D2305" s="390"/>
      <c r="E2305" s="390"/>
      <c r="F2305" s="390"/>
      <c r="G2305" s="390"/>
      <c r="H2305" s="390"/>
      <c r="I2305" s="390"/>
      <c r="AP2305" s="207"/>
      <c r="AQ2305" s="207"/>
      <c r="BK2305" s="207"/>
      <c r="BY2305" s="207"/>
      <c r="BZ2305" s="207"/>
      <c r="CA2305" s="207"/>
      <c r="CB2305" s="207"/>
      <c r="CC2305" s="207"/>
      <c r="CD2305" s="207"/>
      <c r="CE2305" s="207"/>
      <c r="CF2305" s="207"/>
    </row>
    <row r="2306" spans="1:84" s="406" customFormat="1" x14ac:dyDescent="0.3">
      <c r="A2306" s="407"/>
      <c r="B2306" s="412"/>
      <c r="C2306" s="126"/>
      <c r="D2306" s="390"/>
      <c r="E2306" s="390"/>
      <c r="F2306" s="390"/>
      <c r="G2306" s="390"/>
      <c r="H2306" s="390"/>
      <c r="I2306" s="390"/>
      <c r="AP2306" s="207"/>
      <c r="AQ2306" s="207"/>
      <c r="BK2306" s="207"/>
      <c r="BY2306" s="207"/>
      <c r="BZ2306" s="207"/>
      <c r="CA2306" s="207"/>
      <c r="CB2306" s="207"/>
      <c r="CC2306" s="207"/>
      <c r="CD2306" s="207"/>
      <c r="CE2306" s="207"/>
      <c r="CF2306" s="207"/>
    </row>
    <row r="2307" spans="1:84" s="406" customFormat="1" x14ac:dyDescent="0.3">
      <c r="A2307" s="407"/>
      <c r="B2307" s="412"/>
      <c r="C2307" s="126"/>
      <c r="D2307" s="390"/>
      <c r="E2307" s="390"/>
      <c r="F2307" s="390"/>
      <c r="G2307" s="390"/>
      <c r="H2307" s="390"/>
      <c r="I2307" s="390"/>
      <c r="AP2307" s="207"/>
      <c r="AQ2307" s="207"/>
      <c r="BK2307" s="207"/>
      <c r="BY2307" s="207"/>
      <c r="BZ2307" s="207"/>
      <c r="CA2307" s="207"/>
      <c r="CB2307" s="207"/>
      <c r="CC2307" s="207"/>
      <c r="CD2307" s="207"/>
      <c r="CE2307" s="207"/>
      <c r="CF2307" s="207"/>
    </row>
    <row r="2308" spans="1:84" s="406" customFormat="1" x14ac:dyDescent="0.3">
      <c r="A2308" s="407"/>
      <c r="B2308" s="412"/>
      <c r="C2308" s="126"/>
      <c r="D2308" s="390"/>
      <c r="E2308" s="390"/>
      <c r="F2308" s="390"/>
      <c r="G2308" s="390"/>
      <c r="H2308" s="390"/>
      <c r="I2308" s="390"/>
      <c r="AP2308" s="207"/>
      <c r="AQ2308" s="207"/>
      <c r="BK2308" s="207"/>
      <c r="BY2308" s="207"/>
      <c r="BZ2308" s="207"/>
      <c r="CA2308" s="207"/>
      <c r="CB2308" s="207"/>
      <c r="CC2308" s="207"/>
      <c r="CD2308" s="207"/>
      <c r="CE2308" s="207"/>
      <c r="CF2308" s="207"/>
    </row>
    <row r="2309" spans="1:84" s="406" customFormat="1" x14ac:dyDescent="0.3">
      <c r="A2309" s="407"/>
      <c r="B2309" s="412"/>
      <c r="C2309" s="126"/>
      <c r="D2309" s="390"/>
      <c r="E2309" s="390"/>
      <c r="F2309" s="390"/>
      <c r="G2309" s="390"/>
      <c r="H2309" s="390"/>
      <c r="I2309" s="390"/>
      <c r="AP2309" s="207"/>
      <c r="AQ2309" s="207"/>
      <c r="BK2309" s="207"/>
      <c r="BY2309" s="207"/>
      <c r="BZ2309" s="207"/>
      <c r="CA2309" s="207"/>
      <c r="CB2309" s="207"/>
      <c r="CC2309" s="207"/>
      <c r="CD2309" s="207"/>
      <c r="CE2309" s="207"/>
      <c r="CF2309" s="207"/>
    </row>
    <row r="2310" spans="1:84" s="406" customFormat="1" x14ac:dyDescent="0.3">
      <c r="A2310" s="407"/>
      <c r="B2310" s="412"/>
      <c r="C2310" s="126"/>
      <c r="D2310" s="390"/>
      <c r="E2310" s="390"/>
      <c r="F2310" s="390"/>
      <c r="G2310" s="390"/>
      <c r="H2310" s="390"/>
      <c r="I2310" s="390"/>
      <c r="AP2310" s="207"/>
      <c r="AQ2310" s="207"/>
      <c r="BK2310" s="207"/>
      <c r="BY2310" s="207"/>
      <c r="BZ2310" s="207"/>
      <c r="CA2310" s="207"/>
      <c r="CB2310" s="207"/>
      <c r="CC2310" s="207"/>
      <c r="CD2310" s="207"/>
      <c r="CE2310" s="207"/>
      <c r="CF2310" s="207"/>
    </row>
    <row r="2311" spans="1:84" s="406" customFormat="1" x14ac:dyDescent="0.3">
      <c r="A2311" s="407"/>
      <c r="B2311" s="412"/>
      <c r="C2311" s="126"/>
      <c r="D2311" s="390"/>
      <c r="E2311" s="390"/>
      <c r="F2311" s="390"/>
      <c r="G2311" s="390"/>
      <c r="H2311" s="390"/>
      <c r="I2311" s="390"/>
      <c r="AP2311" s="207"/>
      <c r="AQ2311" s="207"/>
      <c r="BK2311" s="207"/>
      <c r="BY2311" s="207"/>
      <c r="BZ2311" s="207"/>
      <c r="CA2311" s="207"/>
      <c r="CB2311" s="207"/>
      <c r="CC2311" s="207"/>
      <c r="CD2311" s="207"/>
      <c r="CE2311" s="207"/>
      <c r="CF2311" s="207"/>
    </row>
    <row r="2312" spans="1:84" s="406" customFormat="1" x14ac:dyDescent="0.3">
      <c r="A2312" s="407"/>
      <c r="B2312" s="412"/>
      <c r="C2312" s="126"/>
      <c r="D2312" s="390"/>
      <c r="E2312" s="390"/>
      <c r="F2312" s="390"/>
      <c r="G2312" s="390"/>
      <c r="H2312" s="390"/>
      <c r="I2312" s="390"/>
      <c r="AP2312" s="207"/>
      <c r="AQ2312" s="207"/>
      <c r="BK2312" s="207"/>
      <c r="BY2312" s="207"/>
      <c r="BZ2312" s="207"/>
      <c r="CA2312" s="207"/>
      <c r="CB2312" s="207"/>
      <c r="CC2312" s="207"/>
      <c r="CD2312" s="207"/>
      <c r="CE2312" s="207"/>
      <c r="CF2312" s="207"/>
    </row>
    <row r="2313" spans="1:84" s="406" customFormat="1" x14ac:dyDescent="0.3">
      <c r="A2313" s="407"/>
      <c r="B2313" s="412"/>
      <c r="C2313" s="126"/>
      <c r="D2313" s="390"/>
      <c r="E2313" s="390"/>
      <c r="F2313" s="390"/>
      <c r="G2313" s="390"/>
      <c r="H2313" s="390"/>
      <c r="I2313" s="390"/>
      <c r="AP2313" s="207"/>
      <c r="AQ2313" s="207"/>
      <c r="BK2313" s="207"/>
      <c r="BY2313" s="207"/>
      <c r="BZ2313" s="207"/>
      <c r="CA2313" s="207"/>
      <c r="CB2313" s="207"/>
      <c r="CC2313" s="207"/>
      <c r="CD2313" s="207"/>
      <c r="CE2313" s="207"/>
      <c r="CF2313" s="207"/>
    </row>
    <row r="2314" spans="1:84" s="406" customFormat="1" x14ac:dyDescent="0.3">
      <c r="A2314" s="407"/>
      <c r="B2314" s="412"/>
      <c r="C2314" s="126"/>
      <c r="D2314" s="390"/>
      <c r="E2314" s="390"/>
      <c r="F2314" s="390"/>
      <c r="G2314" s="390"/>
      <c r="H2314" s="390"/>
      <c r="I2314" s="390"/>
      <c r="AP2314" s="207"/>
      <c r="AQ2314" s="207"/>
      <c r="BK2314" s="207"/>
      <c r="BY2314" s="207"/>
      <c r="BZ2314" s="207"/>
      <c r="CA2314" s="207"/>
      <c r="CB2314" s="207"/>
      <c r="CC2314" s="207"/>
      <c r="CD2314" s="207"/>
      <c r="CE2314" s="207"/>
      <c r="CF2314" s="207"/>
    </row>
    <row r="2315" spans="1:84" s="406" customFormat="1" x14ac:dyDescent="0.3">
      <c r="A2315" s="407"/>
      <c r="B2315" s="412"/>
      <c r="C2315" s="126"/>
      <c r="D2315" s="390"/>
      <c r="E2315" s="390"/>
      <c r="F2315" s="390"/>
      <c r="G2315" s="390"/>
      <c r="H2315" s="390"/>
      <c r="I2315" s="390"/>
      <c r="AP2315" s="207"/>
      <c r="AQ2315" s="207"/>
      <c r="BK2315" s="207"/>
      <c r="BY2315" s="207"/>
      <c r="BZ2315" s="207"/>
      <c r="CA2315" s="207"/>
      <c r="CB2315" s="207"/>
      <c r="CC2315" s="207"/>
      <c r="CD2315" s="207"/>
      <c r="CE2315" s="207"/>
      <c r="CF2315" s="207"/>
    </row>
    <row r="2316" spans="1:84" s="406" customFormat="1" x14ac:dyDescent="0.3">
      <c r="A2316" s="407"/>
      <c r="B2316" s="412"/>
      <c r="C2316" s="126"/>
      <c r="D2316" s="390"/>
      <c r="E2316" s="390"/>
      <c r="F2316" s="390"/>
      <c r="G2316" s="390"/>
      <c r="H2316" s="390"/>
      <c r="I2316" s="390"/>
      <c r="AP2316" s="207"/>
      <c r="AQ2316" s="207"/>
      <c r="BK2316" s="207"/>
      <c r="BY2316" s="207"/>
      <c r="BZ2316" s="207"/>
      <c r="CA2316" s="207"/>
      <c r="CB2316" s="207"/>
      <c r="CC2316" s="207"/>
      <c r="CD2316" s="207"/>
      <c r="CE2316" s="207"/>
      <c r="CF2316" s="207"/>
    </row>
    <row r="2317" spans="1:84" s="406" customFormat="1" x14ac:dyDescent="0.3">
      <c r="A2317" s="407"/>
      <c r="B2317" s="412"/>
      <c r="C2317" s="126"/>
      <c r="D2317" s="390"/>
      <c r="E2317" s="390"/>
      <c r="F2317" s="390"/>
      <c r="G2317" s="390"/>
      <c r="H2317" s="390"/>
      <c r="I2317" s="390"/>
      <c r="AP2317" s="207"/>
      <c r="AQ2317" s="207"/>
      <c r="BK2317" s="207"/>
      <c r="BY2317" s="207"/>
      <c r="BZ2317" s="207"/>
      <c r="CA2317" s="207"/>
      <c r="CB2317" s="207"/>
      <c r="CC2317" s="207"/>
      <c r="CD2317" s="207"/>
      <c r="CE2317" s="207"/>
      <c r="CF2317" s="207"/>
    </row>
    <row r="2318" spans="1:84" s="406" customFormat="1" x14ac:dyDescent="0.3">
      <c r="A2318" s="407"/>
      <c r="B2318" s="412"/>
      <c r="C2318" s="126"/>
      <c r="D2318" s="390"/>
      <c r="E2318" s="390"/>
      <c r="F2318" s="390"/>
      <c r="G2318" s="390"/>
      <c r="H2318" s="390"/>
      <c r="I2318" s="390"/>
      <c r="AP2318" s="207"/>
      <c r="AQ2318" s="207"/>
      <c r="BK2318" s="207"/>
      <c r="BY2318" s="207"/>
      <c r="BZ2318" s="207"/>
      <c r="CA2318" s="207"/>
      <c r="CB2318" s="207"/>
      <c r="CC2318" s="207"/>
      <c r="CD2318" s="207"/>
      <c r="CE2318" s="207"/>
      <c r="CF2318" s="207"/>
    </row>
    <row r="2319" spans="1:84" s="406" customFormat="1" x14ac:dyDescent="0.3">
      <c r="A2319" s="407"/>
      <c r="B2319" s="412"/>
      <c r="C2319" s="126"/>
      <c r="D2319" s="390"/>
      <c r="E2319" s="390"/>
      <c r="F2319" s="390"/>
      <c r="G2319" s="390"/>
      <c r="H2319" s="390"/>
      <c r="I2319" s="390"/>
      <c r="AP2319" s="207"/>
      <c r="AQ2319" s="207"/>
      <c r="BK2319" s="207"/>
      <c r="BY2319" s="207"/>
      <c r="BZ2319" s="207"/>
      <c r="CA2319" s="207"/>
      <c r="CB2319" s="207"/>
      <c r="CC2319" s="207"/>
      <c r="CD2319" s="207"/>
      <c r="CE2319" s="207"/>
      <c r="CF2319" s="207"/>
    </row>
    <row r="2320" spans="1:84" s="406" customFormat="1" x14ac:dyDescent="0.3">
      <c r="A2320" s="407"/>
      <c r="B2320" s="412"/>
      <c r="C2320" s="126"/>
      <c r="D2320" s="390"/>
      <c r="E2320" s="390"/>
      <c r="F2320" s="390"/>
      <c r="G2320" s="390"/>
      <c r="H2320" s="390"/>
      <c r="I2320" s="390"/>
      <c r="AP2320" s="207"/>
      <c r="AQ2320" s="207"/>
      <c r="BK2320" s="207"/>
      <c r="BY2320" s="207"/>
      <c r="BZ2320" s="207"/>
      <c r="CA2320" s="207"/>
      <c r="CB2320" s="207"/>
      <c r="CC2320" s="207"/>
      <c r="CD2320" s="207"/>
      <c r="CE2320" s="207"/>
      <c r="CF2320" s="207"/>
    </row>
    <row r="2321" spans="1:84" s="406" customFormat="1" x14ac:dyDescent="0.3">
      <c r="A2321" s="407"/>
      <c r="B2321" s="412"/>
      <c r="C2321" s="126"/>
      <c r="D2321" s="390"/>
      <c r="E2321" s="390"/>
      <c r="F2321" s="390"/>
      <c r="G2321" s="390"/>
      <c r="H2321" s="390"/>
      <c r="I2321" s="390"/>
      <c r="AP2321" s="207"/>
      <c r="AQ2321" s="207"/>
      <c r="BK2321" s="207"/>
      <c r="BY2321" s="207"/>
      <c r="BZ2321" s="207"/>
      <c r="CA2321" s="207"/>
      <c r="CB2321" s="207"/>
      <c r="CC2321" s="207"/>
      <c r="CD2321" s="207"/>
      <c r="CE2321" s="207"/>
      <c r="CF2321" s="207"/>
    </row>
    <row r="2322" spans="1:84" s="406" customFormat="1" x14ac:dyDescent="0.3">
      <c r="A2322" s="407"/>
      <c r="B2322" s="412"/>
      <c r="C2322" s="126"/>
      <c r="D2322" s="390"/>
      <c r="E2322" s="390"/>
      <c r="F2322" s="390"/>
      <c r="G2322" s="390"/>
      <c r="H2322" s="390"/>
      <c r="I2322" s="390"/>
      <c r="AP2322" s="207"/>
      <c r="AQ2322" s="207"/>
      <c r="BK2322" s="207"/>
      <c r="BY2322" s="207"/>
      <c r="BZ2322" s="207"/>
      <c r="CA2322" s="207"/>
      <c r="CB2322" s="207"/>
      <c r="CC2322" s="207"/>
      <c r="CD2322" s="207"/>
      <c r="CE2322" s="207"/>
      <c r="CF2322" s="207"/>
    </row>
    <row r="2323" spans="1:84" s="406" customFormat="1" x14ac:dyDescent="0.3">
      <c r="A2323" s="407"/>
      <c r="B2323" s="412"/>
      <c r="C2323" s="126"/>
      <c r="D2323" s="390"/>
      <c r="E2323" s="390"/>
      <c r="F2323" s="390"/>
      <c r="G2323" s="390"/>
      <c r="H2323" s="390"/>
      <c r="I2323" s="390"/>
      <c r="AP2323" s="207"/>
      <c r="AQ2323" s="207"/>
      <c r="BK2323" s="207"/>
      <c r="BY2323" s="207"/>
      <c r="BZ2323" s="207"/>
      <c r="CA2323" s="207"/>
      <c r="CB2323" s="207"/>
      <c r="CC2323" s="207"/>
      <c r="CD2323" s="207"/>
      <c r="CE2323" s="207"/>
      <c r="CF2323" s="207"/>
    </row>
    <row r="2324" spans="1:84" s="406" customFormat="1" x14ac:dyDescent="0.3">
      <c r="A2324" s="407"/>
      <c r="B2324" s="412"/>
      <c r="C2324" s="126"/>
      <c r="D2324" s="390"/>
      <c r="E2324" s="390"/>
      <c r="F2324" s="390"/>
      <c r="G2324" s="390"/>
      <c r="H2324" s="390"/>
      <c r="I2324" s="390"/>
      <c r="AP2324" s="207"/>
      <c r="AQ2324" s="207"/>
      <c r="BK2324" s="207"/>
      <c r="BY2324" s="207"/>
      <c r="BZ2324" s="207"/>
      <c r="CA2324" s="207"/>
      <c r="CB2324" s="207"/>
      <c r="CC2324" s="207"/>
      <c r="CD2324" s="207"/>
      <c r="CE2324" s="207"/>
      <c r="CF2324" s="207"/>
    </row>
    <row r="2325" spans="1:84" s="406" customFormat="1" x14ac:dyDescent="0.3">
      <c r="A2325" s="407"/>
      <c r="B2325" s="412"/>
      <c r="C2325" s="126"/>
      <c r="D2325" s="390"/>
      <c r="E2325" s="390"/>
      <c r="F2325" s="390"/>
      <c r="G2325" s="390"/>
      <c r="H2325" s="390"/>
      <c r="I2325" s="390"/>
      <c r="AP2325" s="207"/>
      <c r="AQ2325" s="207"/>
      <c r="BK2325" s="207"/>
      <c r="BY2325" s="207"/>
      <c r="BZ2325" s="207"/>
      <c r="CA2325" s="207"/>
      <c r="CB2325" s="207"/>
      <c r="CC2325" s="207"/>
      <c r="CD2325" s="207"/>
      <c r="CE2325" s="207"/>
      <c r="CF2325" s="207"/>
    </row>
    <row r="2326" spans="1:84" s="406" customFormat="1" x14ac:dyDescent="0.3">
      <c r="A2326" s="407"/>
      <c r="B2326" s="412"/>
      <c r="C2326" s="126"/>
      <c r="D2326" s="390"/>
      <c r="E2326" s="390"/>
      <c r="F2326" s="390"/>
      <c r="G2326" s="390"/>
      <c r="H2326" s="390"/>
      <c r="I2326" s="390"/>
      <c r="AP2326" s="207"/>
      <c r="AQ2326" s="207"/>
      <c r="BK2326" s="207"/>
      <c r="BY2326" s="207"/>
      <c r="BZ2326" s="207"/>
      <c r="CA2326" s="207"/>
      <c r="CB2326" s="207"/>
      <c r="CC2326" s="207"/>
      <c r="CD2326" s="207"/>
      <c r="CE2326" s="207"/>
      <c r="CF2326" s="207"/>
    </row>
    <row r="2327" spans="1:84" s="406" customFormat="1" x14ac:dyDescent="0.3">
      <c r="A2327" s="407"/>
      <c r="B2327" s="412"/>
      <c r="C2327" s="126"/>
      <c r="D2327" s="390"/>
      <c r="E2327" s="390"/>
      <c r="F2327" s="390"/>
      <c r="G2327" s="390"/>
      <c r="H2327" s="390"/>
      <c r="I2327" s="390"/>
      <c r="AP2327" s="207"/>
      <c r="AQ2327" s="207"/>
      <c r="BK2327" s="207"/>
      <c r="BY2327" s="207"/>
      <c r="BZ2327" s="207"/>
      <c r="CA2327" s="207"/>
      <c r="CB2327" s="207"/>
      <c r="CC2327" s="207"/>
      <c r="CD2327" s="207"/>
      <c r="CE2327" s="207"/>
      <c r="CF2327" s="207"/>
    </row>
    <row r="2328" spans="1:84" s="406" customFormat="1" x14ac:dyDescent="0.3">
      <c r="A2328" s="407"/>
      <c r="B2328" s="412"/>
      <c r="C2328" s="126"/>
      <c r="D2328" s="390"/>
      <c r="E2328" s="390"/>
      <c r="F2328" s="390"/>
      <c r="G2328" s="390"/>
      <c r="H2328" s="390"/>
      <c r="I2328" s="390"/>
      <c r="AP2328" s="207"/>
      <c r="AQ2328" s="207"/>
      <c r="BK2328" s="207"/>
      <c r="BY2328" s="207"/>
      <c r="BZ2328" s="207"/>
      <c r="CA2328" s="207"/>
      <c r="CB2328" s="207"/>
      <c r="CC2328" s="207"/>
      <c r="CD2328" s="207"/>
      <c r="CE2328" s="207"/>
      <c r="CF2328" s="207"/>
    </row>
    <row r="2329" spans="1:84" s="406" customFormat="1" x14ac:dyDescent="0.3">
      <c r="A2329" s="407"/>
      <c r="B2329" s="412"/>
      <c r="C2329" s="126"/>
      <c r="D2329" s="390"/>
      <c r="E2329" s="390"/>
      <c r="F2329" s="390"/>
      <c r="G2329" s="390"/>
      <c r="H2329" s="390"/>
      <c r="I2329" s="390"/>
      <c r="AP2329" s="207"/>
      <c r="AQ2329" s="207"/>
      <c r="BK2329" s="207"/>
      <c r="BY2329" s="207"/>
      <c r="BZ2329" s="207"/>
      <c r="CA2329" s="207"/>
      <c r="CB2329" s="207"/>
      <c r="CC2329" s="207"/>
      <c r="CD2329" s="207"/>
      <c r="CE2329" s="207"/>
      <c r="CF2329" s="207"/>
    </row>
    <row r="2330" spans="1:84" s="406" customFormat="1" x14ac:dyDescent="0.3">
      <c r="A2330" s="407"/>
      <c r="B2330" s="412"/>
      <c r="C2330" s="126"/>
      <c r="D2330" s="390"/>
      <c r="E2330" s="390"/>
      <c r="F2330" s="390"/>
      <c r="G2330" s="390"/>
      <c r="H2330" s="390"/>
      <c r="I2330" s="390"/>
      <c r="AP2330" s="207"/>
      <c r="AQ2330" s="207"/>
      <c r="BK2330" s="207"/>
      <c r="BY2330" s="207"/>
      <c r="BZ2330" s="207"/>
      <c r="CA2330" s="207"/>
      <c r="CB2330" s="207"/>
      <c r="CC2330" s="207"/>
      <c r="CD2330" s="207"/>
      <c r="CE2330" s="207"/>
      <c r="CF2330" s="207"/>
    </row>
    <row r="2331" spans="1:84" s="406" customFormat="1" x14ac:dyDescent="0.3">
      <c r="A2331" s="407"/>
      <c r="B2331" s="412"/>
      <c r="C2331" s="126"/>
      <c r="D2331" s="390"/>
      <c r="E2331" s="390"/>
      <c r="F2331" s="390"/>
      <c r="G2331" s="390"/>
      <c r="H2331" s="390"/>
      <c r="I2331" s="390"/>
      <c r="AP2331" s="207"/>
      <c r="AQ2331" s="207"/>
      <c r="BK2331" s="207"/>
      <c r="BY2331" s="207"/>
      <c r="BZ2331" s="207"/>
      <c r="CA2331" s="207"/>
      <c r="CB2331" s="207"/>
      <c r="CC2331" s="207"/>
      <c r="CD2331" s="207"/>
      <c r="CE2331" s="207"/>
      <c r="CF2331" s="207"/>
    </row>
    <row r="2332" spans="1:84" s="406" customFormat="1" x14ac:dyDescent="0.3">
      <c r="A2332" s="407"/>
      <c r="B2332" s="412"/>
      <c r="C2332" s="126"/>
      <c r="D2332" s="390"/>
      <c r="E2332" s="390"/>
      <c r="F2332" s="390"/>
      <c r="G2332" s="390"/>
      <c r="H2332" s="390"/>
      <c r="I2332" s="390"/>
      <c r="AP2332" s="207"/>
      <c r="AQ2332" s="207"/>
      <c r="BK2332" s="207"/>
      <c r="BY2332" s="207"/>
      <c r="BZ2332" s="207"/>
      <c r="CA2332" s="207"/>
      <c r="CB2332" s="207"/>
      <c r="CC2332" s="207"/>
      <c r="CD2332" s="207"/>
      <c r="CE2332" s="207"/>
      <c r="CF2332" s="207"/>
    </row>
    <row r="2333" spans="1:84" s="406" customFormat="1" x14ac:dyDescent="0.3">
      <c r="A2333" s="407"/>
      <c r="B2333" s="412"/>
      <c r="C2333" s="126"/>
      <c r="D2333" s="390"/>
      <c r="E2333" s="390"/>
      <c r="F2333" s="390"/>
      <c r="G2333" s="390"/>
      <c r="H2333" s="390"/>
      <c r="I2333" s="390"/>
      <c r="AP2333" s="207"/>
      <c r="AQ2333" s="207"/>
      <c r="BK2333" s="207"/>
      <c r="BY2333" s="207"/>
      <c r="BZ2333" s="207"/>
      <c r="CA2333" s="207"/>
      <c r="CB2333" s="207"/>
      <c r="CC2333" s="207"/>
      <c r="CD2333" s="207"/>
      <c r="CE2333" s="207"/>
      <c r="CF2333" s="207"/>
    </row>
    <row r="2334" spans="1:84" s="406" customFormat="1" x14ac:dyDescent="0.3">
      <c r="A2334" s="407"/>
      <c r="B2334" s="412"/>
      <c r="C2334" s="126"/>
      <c r="D2334" s="390"/>
      <c r="E2334" s="390"/>
      <c r="F2334" s="390"/>
      <c r="G2334" s="390"/>
      <c r="H2334" s="390"/>
      <c r="I2334" s="390"/>
      <c r="AP2334" s="207"/>
      <c r="AQ2334" s="207"/>
      <c r="BK2334" s="207"/>
      <c r="BY2334" s="207"/>
      <c r="BZ2334" s="207"/>
      <c r="CA2334" s="207"/>
      <c r="CB2334" s="207"/>
      <c r="CC2334" s="207"/>
      <c r="CD2334" s="207"/>
      <c r="CE2334" s="207"/>
      <c r="CF2334" s="207"/>
    </row>
    <row r="2335" spans="1:84" s="406" customFormat="1" x14ac:dyDescent="0.3">
      <c r="A2335" s="407"/>
      <c r="B2335" s="412"/>
      <c r="C2335" s="126"/>
      <c r="D2335" s="390"/>
      <c r="E2335" s="390"/>
      <c r="F2335" s="390"/>
      <c r="G2335" s="390"/>
      <c r="H2335" s="390"/>
      <c r="I2335" s="390"/>
      <c r="AP2335" s="207"/>
      <c r="AQ2335" s="207"/>
      <c r="BK2335" s="207"/>
      <c r="BY2335" s="207"/>
      <c r="BZ2335" s="207"/>
      <c r="CA2335" s="207"/>
      <c r="CB2335" s="207"/>
      <c r="CC2335" s="207"/>
      <c r="CD2335" s="207"/>
      <c r="CE2335" s="207"/>
      <c r="CF2335" s="207"/>
    </row>
    <row r="2336" spans="1:84" s="406" customFormat="1" x14ac:dyDescent="0.3">
      <c r="A2336" s="407"/>
      <c r="B2336" s="412"/>
      <c r="C2336" s="126"/>
      <c r="D2336" s="390"/>
      <c r="E2336" s="390"/>
      <c r="F2336" s="390"/>
      <c r="G2336" s="390"/>
      <c r="H2336" s="390"/>
      <c r="I2336" s="390"/>
      <c r="AP2336" s="207"/>
      <c r="AQ2336" s="207"/>
      <c r="BK2336" s="207"/>
      <c r="BY2336" s="207"/>
      <c r="BZ2336" s="207"/>
      <c r="CA2336" s="207"/>
      <c r="CB2336" s="207"/>
      <c r="CC2336" s="207"/>
      <c r="CD2336" s="207"/>
      <c r="CE2336" s="207"/>
      <c r="CF2336" s="207"/>
    </row>
    <row r="2337" spans="1:84" s="406" customFormat="1" x14ac:dyDescent="0.3">
      <c r="A2337" s="407"/>
      <c r="B2337" s="412"/>
      <c r="C2337" s="126"/>
      <c r="D2337" s="390"/>
      <c r="E2337" s="390"/>
      <c r="F2337" s="390"/>
      <c r="G2337" s="390"/>
      <c r="H2337" s="390"/>
      <c r="I2337" s="390"/>
      <c r="AP2337" s="207"/>
      <c r="AQ2337" s="207"/>
      <c r="BK2337" s="207"/>
      <c r="BY2337" s="207"/>
      <c r="BZ2337" s="207"/>
      <c r="CA2337" s="207"/>
      <c r="CB2337" s="207"/>
      <c r="CC2337" s="207"/>
      <c r="CD2337" s="207"/>
      <c r="CE2337" s="207"/>
      <c r="CF2337" s="207"/>
    </row>
    <row r="2338" spans="1:84" s="406" customFormat="1" x14ac:dyDescent="0.3">
      <c r="A2338" s="407"/>
      <c r="B2338" s="412"/>
      <c r="C2338" s="126"/>
      <c r="D2338" s="390"/>
      <c r="E2338" s="390"/>
      <c r="F2338" s="390"/>
      <c r="G2338" s="390"/>
      <c r="H2338" s="390"/>
      <c r="I2338" s="390"/>
      <c r="AP2338" s="207"/>
      <c r="AQ2338" s="207"/>
      <c r="BK2338" s="207"/>
      <c r="BY2338" s="207"/>
      <c r="BZ2338" s="207"/>
      <c r="CA2338" s="207"/>
      <c r="CB2338" s="207"/>
      <c r="CC2338" s="207"/>
      <c r="CD2338" s="207"/>
      <c r="CE2338" s="207"/>
      <c r="CF2338" s="207"/>
    </row>
    <row r="2339" spans="1:84" s="406" customFormat="1" x14ac:dyDescent="0.3">
      <c r="A2339" s="407"/>
      <c r="B2339" s="412"/>
      <c r="C2339" s="126"/>
      <c r="D2339" s="390"/>
      <c r="E2339" s="390"/>
      <c r="F2339" s="390"/>
      <c r="G2339" s="390"/>
      <c r="H2339" s="390"/>
      <c r="I2339" s="390"/>
      <c r="AP2339" s="207"/>
      <c r="AQ2339" s="207"/>
      <c r="BK2339" s="207"/>
      <c r="BY2339" s="207"/>
      <c r="BZ2339" s="207"/>
      <c r="CA2339" s="207"/>
      <c r="CB2339" s="207"/>
      <c r="CC2339" s="207"/>
      <c r="CD2339" s="207"/>
      <c r="CE2339" s="207"/>
      <c r="CF2339" s="207"/>
    </row>
    <row r="2340" spans="1:84" s="406" customFormat="1" x14ac:dyDescent="0.3">
      <c r="A2340" s="407"/>
      <c r="B2340" s="412"/>
      <c r="C2340" s="126"/>
      <c r="D2340" s="390"/>
      <c r="E2340" s="390"/>
      <c r="F2340" s="390"/>
      <c r="G2340" s="390"/>
      <c r="H2340" s="390"/>
      <c r="I2340" s="390"/>
      <c r="AP2340" s="207"/>
      <c r="AQ2340" s="207"/>
      <c r="BK2340" s="207"/>
      <c r="BY2340" s="207"/>
      <c r="BZ2340" s="207"/>
      <c r="CA2340" s="207"/>
      <c r="CB2340" s="207"/>
      <c r="CC2340" s="207"/>
      <c r="CD2340" s="207"/>
      <c r="CE2340" s="207"/>
      <c r="CF2340" s="207"/>
    </row>
    <row r="2341" spans="1:84" s="406" customFormat="1" x14ac:dyDescent="0.3">
      <c r="A2341" s="407"/>
      <c r="B2341" s="412"/>
      <c r="C2341" s="126"/>
      <c r="D2341" s="390"/>
      <c r="E2341" s="390"/>
      <c r="F2341" s="390"/>
      <c r="G2341" s="390"/>
      <c r="H2341" s="390"/>
      <c r="I2341" s="390"/>
      <c r="AP2341" s="207"/>
      <c r="AQ2341" s="207"/>
      <c r="BK2341" s="207"/>
      <c r="BY2341" s="207"/>
      <c r="BZ2341" s="207"/>
      <c r="CA2341" s="207"/>
      <c r="CB2341" s="207"/>
      <c r="CC2341" s="207"/>
      <c r="CD2341" s="207"/>
      <c r="CE2341" s="207"/>
      <c r="CF2341" s="207"/>
    </row>
    <row r="2342" spans="1:84" s="406" customFormat="1" x14ac:dyDescent="0.3">
      <c r="A2342" s="407"/>
      <c r="B2342" s="412"/>
      <c r="C2342" s="126"/>
      <c r="D2342" s="390"/>
      <c r="E2342" s="390"/>
      <c r="F2342" s="390"/>
      <c r="G2342" s="390"/>
      <c r="H2342" s="390"/>
      <c r="I2342" s="390"/>
      <c r="AP2342" s="207"/>
      <c r="AQ2342" s="207"/>
      <c r="BK2342" s="207"/>
      <c r="BY2342" s="207"/>
      <c r="BZ2342" s="207"/>
      <c r="CA2342" s="207"/>
      <c r="CB2342" s="207"/>
      <c r="CC2342" s="207"/>
      <c r="CD2342" s="207"/>
      <c r="CE2342" s="207"/>
      <c r="CF2342" s="207"/>
    </row>
    <row r="2343" spans="1:84" s="406" customFormat="1" x14ac:dyDescent="0.3">
      <c r="A2343" s="407"/>
      <c r="B2343" s="412"/>
      <c r="C2343" s="126"/>
      <c r="D2343" s="390"/>
      <c r="E2343" s="390"/>
      <c r="F2343" s="390"/>
      <c r="G2343" s="390"/>
      <c r="H2343" s="390"/>
      <c r="I2343" s="390"/>
      <c r="AP2343" s="207"/>
      <c r="AQ2343" s="207"/>
      <c r="BK2343" s="207"/>
      <c r="BY2343" s="207"/>
      <c r="BZ2343" s="207"/>
      <c r="CA2343" s="207"/>
      <c r="CB2343" s="207"/>
      <c r="CC2343" s="207"/>
      <c r="CD2343" s="207"/>
      <c r="CE2343" s="207"/>
      <c r="CF2343" s="207"/>
    </row>
    <row r="2344" spans="1:84" s="406" customFormat="1" x14ac:dyDescent="0.3">
      <c r="A2344" s="407"/>
      <c r="B2344" s="412"/>
      <c r="C2344" s="126"/>
      <c r="D2344" s="390"/>
      <c r="E2344" s="390"/>
      <c r="F2344" s="390"/>
      <c r="G2344" s="390"/>
      <c r="H2344" s="390"/>
      <c r="I2344" s="390"/>
      <c r="AP2344" s="207"/>
      <c r="AQ2344" s="207"/>
      <c r="BK2344" s="207"/>
      <c r="BY2344" s="207"/>
      <c r="BZ2344" s="207"/>
      <c r="CA2344" s="207"/>
      <c r="CB2344" s="207"/>
      <c r="CC2344" s="207"/>
      <c r="CD2344" s="207"/>
      <c r="CE2344" s="207"/>
      <c r="CF2344" s="207"/>
    </row>
    <row r="2345" spans="1:84" s="406" customFormat="1" x14ac:dyDescent="0.3">
      <c r="A2345" s="407"/>
      <c r="B2345" s="412"/>
      <c r="C2345" s="126"/>
      <c r="D2345" s="390"/>
      <c r="E2345" s="390"/>
      <c r="F2345" s="390"/>
      <c r="G2345" s="390"/>
      <c r="H2345" s="390"/>
      <c r="I2345" s="390"/>
      <c r="AP2345" s="207"/>
      <c r="AQ2345" s="207"/>
      <c r="BK2345" s="207"/>
      <c r="BY2345" s="207"/>
      <c r="BZ2345" s="207"/>
      <c r="CA2345" s="207"/>
      <c r="CB2345" s="207"/>
      <c r="CC2345" s="207"/>
      <c r="CD2345" s="207"/>
      <c r="CE2345" s="207"/>
      <c r="CF2345" s="207"/>
    </row>
    <row r="2346" spans="1:84" s="406" customFormat="1" x14ac:dyDescent="0.3">
      <c r="A2346" s="407"/>
      <c r="B2346" s="412"/>
      <c r="C2346" s="126"/>
      <c r="D2346" s="390"/>
      <c r="E2346" s="390"/>
      <c r="F2346" s="390"/>
      <c r="G2346" s="390"/>
      <c r="H2346" s="390"/>
      <c r="I2346" s="390"/>
      <c r="AP2346" s="207"/>
      <c r="AQ2346" s="207"/>
      <c r="BK2346" s="207"/>
      <c r="BY2346" s="207"/>
      <c r="BZ2346" s="207"/>
      <c r="CA2346" s="207"/>
      <c r="CB2346" s="207"/>
      <c r="CC2346" s="207"/>
      <c r="CD2346" s="207"/>
      <c r="CE2346" s="207"/>
      <c r="CF2346" s="207"/>
    </row>
    <row r="2347" spans="1:84" s="406" customFormat="1" x14ac:dyDescent="0.3">
      <c r="A2347" s="407"/>
      <c r="B2347" s="412"/>
      <c r="C2347" s="126"/>
      <c r="D2347" s="390"/>
      <c r="E2347" s="390"/>
      <c r="F2347" s="390"/>
      <c r="G2347" s="390"/>
      <c r="H2347" s="390"/>
      <c r="I2347" s="390"/>
      <c r="AP2347" s="207"/>
      <c r="AQ2347" s="207"/>
      <c r="BK2347" s="207"/>
      <c r="BY2347" s="207"/>
      <c r="BZ2347" s="207"/>
      <c r="CA2347" s="207"/>
      <c r="CB2347" s="207"/>
      <c r="CC2347" s="207"/>
      <c r="CD2347" s="207"/>
      <c r="CE2347" s="207"/>
      <c r="CF2347" s="207"/>
    </row>
    <row r="2348" spans="1:84" s="406" customFormat="1" x14ac:dyDescent="0.3">
      <c r="A2348" s="407"/>
      <c r="B2348" s="412"/>
      <c r="C2348" s="126"/>
      <c r="D2348" s="390"/>
      <c r="E2348" s="390"/>
      <c r="F2348" s="390"/>
      <c r="G2348" s="390"/>
      <c r="H2348" s="390"/>
      <c r="I2348" s="390"/>
      <c r="AP2348" s="207"/>
      <c r="AQ2348" s="207"/>
      <c r="BK2348" s="207"/>
      <c r="BY2348" s="207"/>
      <c r="BZ2348" s="207"/>
      <c r="CA2348" s="207"/>
      <c r="CB2348" s="207"/>
      <c r="CC2348" s="207"/>
      <c r="CD2348" s="207"/>
      <c r="CE2348" s="207"/>
      <c r="CF2348" s="207"/>
    </row>
    <row r="2349" spans="1:84" s="406" customFormat="1" x14ac:dyDescent="0.3">
      <c r="A2349" s="407"/>
      <c r="B2349" s="412"/>
      <c r="C2349" s="126"/>
      <c r="D2349" s="390"/>
      <c r="E2349" s="390"/>
      <c r="F2349" s="390"/>
      <c r="G2349" s="390"/>
      <c r="H2349" s="390"/>
      <c r="I2349" s="390"/>
      <c r="AP2349" s="207"/>
      <c r="AQ2349" s="207"/>
      <c r="BK2349" s="207"/>
      <c r="BY2349" s="207"/>
      <c r="BZ2349" s="207"/>
      <c r="CA2349" s="207"/>
      <c r="CB2349" s="207"/>
      <c r="CC2349" s="207"/>
      <c r="CD2349" s="207"/>
      <c r="CE2349" s="207"/>
      <c r="CF2349" s="207"/>
    </row>
    <row r="2350" spans="1:84" s="406" customFormat="1" x14ac:dyDescent="0.3">
      <c r="A2350" s="407"/>
      <c r="B2350" s="412"/>
      <c r="C2350" s="126"/>
      <c r="D2350" s="390"/>
      <c r="E2350" s="390"/>
      <c r="F2350" s="390"/>
      <c r="G2350" s="390"/>
      <c r="H2350" s="390"/>
      <c r="I2350" s="390"/>
      <c r="AP2350" s="207"/>
      <c r="AQ2350" s="207"/>
      <c r="BK2350" s="207"/>
      <c r="BY2350" s="207"/>
      <c r="BZ2350" s="207"/>
      <c r="CA2350" s="207"/>
      <c r="CB2350" s="207"/>
      <c r="CC2350" s="207"/>
      <c r="CD2350" s="207"/>
      <c r="CE2350" s="207"/>
      <c r="CF2350" s="207"/>
    </row>
    <row r="2351" spans="1:84" s="406" customFormat="1" x14ac:dyDescent="0.3">
      <c r="A2351" s="407"/>
      <c r="B2351" s="412"/>
      <c r="C2351" s="126"/>
      <c r="D2351" s="390"/>
      <c r="E2351" s="390"/>
      <c r="F2351" s="390"/>
      <c r="G2351" s="390"/>
      <c r="H2351" s="390"/>
      <c r="I2351" s="390"/>
      <c r="AP2351" s="207"/>
      <c r="AQ2351" s="207"/>
      <c r="BK2351" s="207"/>
      <c r="BY2351" s="207"/>
      <c r="BZ2351" s="207"/>
      <c r="CA2351" s="207"/>
      <c r="CB2351" s="207"/>
      <c r="CC2351" s="207"/>
      <c r="CD2351" s="207"/>
      <c r="CE2351" s="207"/>
      <c r="CF2351" s="207"/>
    </row>
    <row r="2352" spans="1:84" s="406" customFormat="1" x14ac:dyDescent="0.3">
      <c r="A2352" s="407"/>
      <c r="B2352" s="412"/>
      <c r="C2352" s="126"/>
      <c r="D2352" s="390"/>
      <c r="E2352" s="390"/>
      <c r="F2352" s="390"/>
      <c r="G2352" s="390"/>
      <c r="H2352" s="390"/>
      <c r="I2352" s="390"/>
      <c r="AP2352" s="207"/>
      <c r="AQ2352" s="207"/>
      <c r="BK2352" s="207"/>
      <c r="BY2352" s="207"/>
      <c r="BZ2352" s="207"/>
      <c r="CA2352" s="207"/>
      <c r="CB2352" s="207"/>
      <c r="CC2352" s="207"/>
      <c r="CD2352" s="207"/>
      <c r="CE2352" s="207"/>
      <c r="CF2352" s="207"/>
    </row>
    <row r="2353" spans="1:84" s="406" customFormat="1" x14ac:dyDescent="0.3">
      <c r="A2353" s="407"/>
      <c r="B2353" s="412"/>
      <c r="C2353" s="126"/>
      <c r="D2353" s="390"/>
      <c r="E2353" s="390"/>
      <c r="F2353" s="390"/>
      <c r="G2353" s="390"/>
      <c r="H2353" s="390"/>
      <c r="I2353" s="390"/>
      <c r="AP2353" s="207"/>
      <c r="AQ2353" s="207"/>
      <c r="BK2353" s="207"/>
      <c r="BY2353" s="207"/>
      <c r="BZ2353" s="207"/>
      <c r="CA2353" s="207"/>
      <c r="CB2353" s="207"/>
      <c r="CC2353" s="207"/>
      <c r="CD2353" s="207"/>
      <c r="CE2353" s="207"/>
      <c r="CF2353" s="207"/>
    </row>
    <row r="2354" spans="1:84" s="406" customFormat="1" x14ac:dyDescent="0.3">
      <c r="A2354" s="407"/>
      <c r="B2354" s="412"/>
      <c r="C2354" s="126"/>
      <c r="D2354" s="390"/>
      <c r="E2354" s="390"/>
      <c r="F2354" s="390"/>
      <c r="G2354" s="390"/>
      <c r="H2354" s="390"/>
      <c r="I2354" s="390"/>
      <c r="AP2354" s="207"/>
      <c r="AQ2354" s="207"/>
      <c r="BK2354" s="207"/>
      <c r="BY2354" s="207"/>
      <c r="BZ2354" s="207"/>
      <c r="CA2354" s="207"/>
      <c r="CB2354" s="207"/>
      <c r="CC2354" s="207"/>
      <c r="CD2354" s="207"/>
      <c r="CE2354" s="207"/>
      <c r="CF2354" s="207"/>
    </row>
    <row r="2355" spans="1:84" s="406" customFormat="1" x14ac:dyDescent="0.3">
      <c r="A2355" s="407"/>
      <c r="B2355" s="412"/>
      <c r="C2355" s="126"/>
      <c r="D2355" s="390"/>
      <c r="E2355" s="390"/>
      <c r="F2355" s="390"/>
      <c r="G2355" s="390"/>
      <c r="H2355" s="390"/>
      <c r="I2355" s="390"/>
      <c r="AP2355" s="207"/>
      <c r="AQ2355" s="207"/>
      <c r="BK2355" s="207"/>
      <c r="BY2355" s="207"/>
      <c r="BZ2355" s="207"/>
      <c r="CA2355" s="207"/>
      <c r="CB2355" s="207"/>
      <c r="CC2355" s="207"/>
      <c r="CD2355" s="207"/>
      <c r="CE2355" s="207"/>
      <c r="CF2355" s="207"/>
    </row>
    <row r="2356" spans="1:84" s="406" customFormat="1" x14ac:dyDescent="0.3">
      <c r="A2356" s="407"/>
      <c r="B2356" s="412"/>
      <c r="C2356" s="126"/>
      <c r="D2356" s="390"/>
      <c r="E2356" s="390"/>
      <c r="F2356" s="390"/>
      <c r="G2356" s="390"/>
      <c r="H2356" s="390"/>
      <c r="I2356" s="390"/>
      <c r="AP2356" s="207"/>
      <c r="AQ2356" s="207"/>
      <c r="BK2356" s="207"/>
      <c r="BY2356" s="207"/>
      <c r="BZ2356" s="207"/>
      <c r="CA2356" s="207"/>
      <c r="CB2356" s="207"/>
      <c r="CC2356" s="207"/>
      <c r="CD2356" s="207"/>
      <c r="CE2356" s="207"/>
      <c r="CF2356" s="207"/>
    </row>
    <row r="2357" spans="1:84" s="406" customFormat="1" x14ac:dyDescent="0.3">
      <c r="A2357" s="407"/>
      <c r="B2357" s="412"/>
      <c r="C2357" s="126"/>
      <c r="D2357" s="390"/>
      <c r="E2357" s="390"/>
      <c r="F2357" s="390"/>
      <c r="G2357" s="390"/>
      <c r="H2357" s="390"/>
      <c r="I2357" s="390"/>
      <c r="AP2357" s="207"/>
      <c r="AQ2357" s="207"/>
      <c r="BK2357" s="207"/>
      <c r="BY2357" s="207"/>
      <c r="BZ2357" s="207"/>
      <c r="CA2357" s="207"/>
      <c r="CB2357" s="207"/>
      <c r="CC2357" s="207"/>
      <c r="CD2357" s="207"/>
      <c r="CE2357" s="207"/>
      <c r="CF2357" s="207"/>
    </row>
    <row r="2358" spans="1:84" s="406" customFormat="1" x14ac:dyDescent="0.3">
      <c r="A2358" s="407"/>
      <c r="B2358" s="412"/>
      <c r="C2358" s="126"/>
      <c r="D2358" s="390"/>
      <c r="E2358" s="390"/>
      <c r="F2358" s="390"/>
      <c r="G2358" s="390"/>
      <c r="H2358" s="390"/>
      <c r="I2358" s="390"/>
      <c r="AP2358" s="207"/>
      <c r="AQ2358" s="207"/>
      <c r="BK2358" s="207"/>
      <c r="BY2358" s="207"/>
      <c r="BZ2358" s="207"/>
      <c r="CA2358" s="207"/>
      <c r="CB2358" s="207"/>
      <c r="CC2358" s="207"/>
      <c r="CD2358" s="207"/>
      <c r="CE2358" s="207"/>
      <c r="CF2358" s="207"/>
    </row>
    <row r="2359" spans="1:84" s="406" customFormat="1" x14ac:dyDescent="0.3">
      <c r="A2359" s="407"/>
      <c r="B2359" s="412"/>
      <c r="C2359" s="126"/>
      <c r="D2359" s="390"/>
      <c r="E2359" s="390"/>
      <c r="F2359" s="390"/>
      <c r="G2359" s="390"/>
      <c r="H2359" s="390"/>
      <c r="I2359" s="390"/>
      <c r="AP2359" s="207"/>
      <c r="AQ2359" s="207"/>
      <c r="BK2359" s="207"/>
      <c r="BY2359" s="207"/>
      <c r="BZ2359" s="207"/>
      <c r="CA2359" s="207"/>
      <c r="CB2359" s="207"/>
      <c r="CC2359" s="207"/>
      <c r="CD2359" s="207"/>
      <c r="CE2359" s="207"/>
      <c r="CF2359" s="207"/>
    </row>
    <row r="2360" spans="1:84" s="406" customFormat="1" x14ac:dyDescent="0.3">
      <c r="A2360" s="407"/>
      <c r="B2360" s="412"/>
      <c r="C2360" s="126"/>
      <c r="D2360" s="390"/>
      <c r="E2360" s="390"/>
      <c r="F2360" s="390"/>
      <c r="G2360" s="390"/>
      <c r="H2360" s="390"/>
      <c r="I2360" s="390"/>
      <c r="AP2360" s="207"/>
      <c r="AQ2360" s="207"/>
      <c r="BK2360" s="207"/>
      <c r="BY2360" s="207"/>
      <c r="BZ2360" s="207"/>
      <c r="CA2360" s="207"/>
      <c r="CB2360" s="207"/>
      <c r="CC2360" s="207"/>
      <c r="CD2360" s="207"/>
      <c r="CE2360" s="207"/>
      <c r="CF2360" s="207"/>
    </row>
    <row r="2361" spans="1:84" s="406" customFormat="1" x14ac:dyDescent="0.3">
      <c r="A2361" s="407"/>
      <c r="B2361" s="412"/>
      <c r="C2361" s="126"/>
      <c r="D2361" s="390"/>
      <c r="E2361" s="390"/>
      <c r="F2361" s="390"/>
      <c r="G2361" s="390"/>
      <c r="H2361" s="390"/>
      <c r="I2361" s="390"/>
      <c r="AP2361" s="207"/>
      <c r="AQ2361" s="207"/>
      <c r="BK2361" s="207"/>
      <c r="BY2361" s="207"/>
      <c r="BZ2361" s="207"/>
      <c r="CA2361" s="207"/>
      <c r="CB2361" s="207"/>
      <c r="CC2361" s="207"/>
      <c r="CD2361" s="207"/>
      <c r="CE2361" s="207"/>
      <c r="CF2361" s="207"/>
    </row>
    <row r="2362" spans="1:84" s="406" customFormat="1" x14ac:dyDescent="0.3">
      <c r="A2362" s="407"/>
      <c r="B2362" s="412"/>
      <c r="C2362" s="126"/>
      <c r="D2362" s="390"/>
      <c r="E2362" s="390"/>
      <c r="F2362" s="390"/>
      <c r="G2362" s="390"/>
      <c r="H2362" s="390"/>
      <c r="I2362" s="390"/>
      <c r="AP2362" s="207"/>
      <c r="AQ2362" s="207"/>
      <c r="BK2362" s="207"/>
      <c r="BY2362" s="207"/>
      <c r="BZ2362" s="207"/>
      <c r="CA2362" s="207"/>
      <c r="CB2362" s="207"/>
      <c r="CC2362" s="207"/>
      <c r="CD2362" s="207"/>
      <c r="CE2362" s="207"/>
      <c r="CF2362" s="207"/>
    </row>
    <row r="2363" spans="1:84" s="406" customFormat="1" x14ac:dyDescent="0.3">
      <c r="A2363" s="407"/>
      <c r="B2363" s="412"/>
      <c r="C2363" s="126"/>
      <c r="D2363" s="390"/>
      <c r="E2363" s="390"/>
      <c r="F2363" s="390"/>
      <c r="G2363" s="390"/>
      <c r="H2363" s="390"/>
      <c r="I2363" s="390"/>
      <c r="AP2363" s="207"/>
      <c r="AQ2363" s="207"/>
      <c r="BK2363" s="207"/>
      <c r="BY2363" s="207"/>
      <c r="BZ2363" s="207"/>
      <c r="CA2363" s="207"/>
      <c r="CB2363" s="207"/>
      <c r="CC2363" s="207"/>
      <c r="CD2363" s="207"/>
      <c r="CE2363" s="207"/>
      <c r="CF2363" s="207"/>
    </row>
    <row r="2364" spans="1:84" s="406" customFormat="1" x14ac:dyDescent="0.3">
      <c r="A2364" s="407"/>
      <c r="B2364" s="412"/>
      <c r="C2364" s="126"/>
      <c r="D2364" s="390"/>
      <c r="E2364" s="390"/>
      <c r="F2364" s="390"/>
      <c r="G2364" s="390"/>
      <c r="H2364" s="390"/>
      <c r="I2364" s="390"/>
      <c r="AP2364" s="207"/>
      <c r="AQ2364" s="207"/>
      <c r="BK2364" s="207"/>
      <c r="BY2364" s="207"/>
      <c r="BZ2364" s="207"/>
      <c r="CA2364" s="207"/>
      <c r="CB2364" s="207"/>
      <c r="CC2364" s="207"/>
      <c r="CD2364" s="207"/>
      <c r="CE2364" s="207"/>
      <c r="CF2364" s="207"/>
    </row>
    <row r="2365" spans="1:84" s="406" customFormat="1" x14ac:dyDescent="0.3">
      <c r="A2365" s="407"/>
      <c r="B2365" s="412"/>
      <c r="C2365" s="126"/>
      <c r="D2365" s="390"/>
      <c r="E2365" s="390"/>
      <c r="F2365" s="390"/>
      <c r="G2365" s="390"/>
      <c r="H2365" s="390"/>
      <c r="I2365" s="390"/>
      <c r="AP2365" s="207"/>
      <c r="AQ2365" s="207"/>
      <c r="BK2365" s="207"/>
      <c r="BY2365" s="207"/>
      <c r="BZ2365" s="207"/>
      <c r="CA2365" s="207"/>
      <c r="CB2365" s="207"/>
      <c r="CC2365" s="207"/>
      <c r="CD2365" s="207"/>
      <c r="CE2365" s="207"/>
      <c r="CF2365" s="207"/>
    </row>
    <row r="2366" spans="1:84" s="406" customFormat="1" x14ac:dyDescent="0.3">
      <c r="A2366" s="407"/>
      <c r="B2366" s="412"/>
      <c r="C2366" s="126"/>
      <c r="D2366" s="390"/>
      <c r="E2366" s="390"/>
      <c r="F2366" s="390"/>
      <c r="G2366" s="390"/>
      <c r="H2366" s="390"/>
      <c r="I2366" s="390"/>
      <c r="AP2366" s="207"/>
      <c r="AQ2366" s="207"/>
      <c r="BK2366" s="207"/>
      <c r="BY2366" s="207"/>
      <c r="BZ2366" s="207"/>
      <c r="CA2366" s="207"/>
      <c r="CB2366" s="207"/>
      <c r="CC2366" s="207"/>
      <c r="CD2366" s="207"/>
      <c r="CE2366" s="207"/>
      <c r="CF2366" s="207"/>
    </row>
    <row r="2367" spans="1:84" s="406" customFormat="1" x14ac:dyDescent="0.3">
      <c r="A2367" s="407"/>
      <c r="B2367" s="412"/>
      <c r="C2367" s="126"/>
      <c r="D2367" s="390"/>
      <c r="E2367" s="390"/>
      <c r="F2367" s="390"/>
      <c r="G2367" s="390"/>
      <c r="H2367" s="390"/>
      <c r="I2367" s="390"/>
      <c r="AP2367" s="207"/>
      <c r="AQ2367" s="207"/>
      <c r="BK2367" s="207"/>
      <c r="BY2367" s="207"/>
      <c r="BZ2367" s="207"/>
      <c r="CA2367" s="207"/>
      <c r="CB2367" s="207"/>
      <c r="CC2367" s="207"/>
      <c r="CD2367" s="207"/>
      <c r="CE2367" s="207"/>
      <c r="CF2367" s="207"/>
    </row>
    <row r="2368" spans="1:84" s="406" customFormat="1" x14ac:dyDescent="0.3">
      <c r="A2368" s="407"/>
      <c r="B2368" s="412"/>
      <c r="C2368" s="126"/>
      <c r="D2368" s="390"/>
      <c r="E2368" s="390"/>
      <c r="F2368" s="390"/>
      <c r="G2368" s="390"/>
      <c r="H2368" s="390"/>
      <c r="I2368" s="390"/>
      <c r="AP2368" s="207"/>
      <c r="AQ2368" s="207"/>
      <c r="BK2368" s="207"/>
      <c r="BY2368" s="207"/>
      <c r="BZ2368" s="207"/>
      <c r="CA2368" s="207"/>
      <c r="CB2368" s="207"/>
      <c r="CC2368" s="207"/>
      <c r="CD2368" s="207"/>
      <c r="CE2368" s="207"/>
      <c r="CF2368" s="207"/>
    </row>
    <row r="2369" spans="1:84" s="406" customFormat="1" x14ac:dyDescent="0.3">
      <c r="A2369" s="407"/>
      <c r="B2369" s="412"/>
      <c r="C2369" s="126"/>
      <c r="D2369" s="390"/>
      <c r="E2369" s="390"/>
      <c r="F2369" s="390"/>
      <c r="G2369" s="390"/>
      <c r="H2369" s="390"/>
      <c r="I2369" s="390"/>
      <c r="AP2369" s="207"/>
      <c r="AQ2369" s="207"/>
      <c r="BK2369" s="207"/>
      <c r="BY2369" s="207"/>
      <c r="BZ2369" s="207"/>
      <c r="CA2369" s="207"/>
      <c r="CB2369" s="207"/>
      <c r="CC2369" s="207"/>
      <c r="CD2369" s="207"/>
      <c r="CE2369" s="207"/>
      <c r="CF2369" s="207"/>
    </row>
    <row r="2370" spans="1:84" s="406" customFormat="1" x14ac:dyDescent="0.3">
      <c r="A2370" s="407"/>
      <c r="B2370" s="412"/>
      <c r="C2370" s="126"/>
      <c r="D2370" s="390"/>
      <c r="E2370" s="390"/>
      <c r="F2370" s="390"/>
      <c r="G2370" s="390"/>
      <c r="H2370" s="390"/>
      <c r="I2370" s="390"/>
      <c r="AP2370" s="207"/>
      <c r="AQ2370" s="207"/>
      <c r="BK2370" s="207"/>
      <c r="BY2370" s="207"/>
      <c r="BZ2370" s="207"/>
      <c r="CA2370" s="207"/>
      <c r="CB2370" s="207"/>
      <c r="CC2370" s="207"/>
      <c r="CD2370" s="207"/>
      <c r="CE2370" s="207"/>
      <c r="CF2370" s="207"/>
    </row>
    <row r="2371" spans="1:84" s="406" customFormat="1" x14ac:dyDescent="0.3">
      <c r="A2371" s="407"/>
      <c r="B2371" s="412"/>
      <c r="C2371" s="126"/>
      <c r="D2371" s="390"/>
      <c r="E2371" s="390"/>
      <c r="F2371" s="390"/>
      <c r="G2371" s="390"/>
      <c r="H2371" s="390"/>
      <c r="I2371" s="390"/>
      <c r="AP2371" s="207"/>
      <c r="AQ2371" s="207"/>
      <c r="BK2371" s="207"/>
      <c r="BY2371" s="207"/>
      <c r="BZ2371" s="207"/>
      <c r="CA2371" s="207"/>
      <c r="CB2371" s="207"/>
      <c r="CC2371" s="207"/>
      <c r="CD2371" s="207"/>
      <c r="CE2371" s="207"/>
      <c r="CF2371" s="207"/>
    </row>
    <row r="2372" spans="1:84" s="406" customFormat="1" x14ac:dyDescent="0.3">
      <c r="A2372" s="407"/>
      <c r="B2372" s="412"/>
      <c r="C2372" s="126"/>
      <c r="D2372" s="390"/>
      <c r="E2372" s="390"/>
      <c r="F2372" s="390"/>
      <c r="G2372" s="390"/>
      <c r="H2372" s="390"/>
      <c r="I2372" s="390"/>
      <c r="AP2372" s="207"/>
      <c r="AQ2372" s="207"/>
      <c r="BK2372" s="207"/>
      <c r="BY2372" s="207"/>
      <c r="BZ2372" s="207"/>
      <c r="CA2372" s="207"/>
      <c r="CB2372" s="207"/>
      <c r="CC2372" s="207"/>
      <c r="CD2372" s="207"/>
      <c r="CE2372" s="207"/>
      <c r="CF2372" s="207"/>
    </row>
    <row r="2373" spans="1:84" s="406" customFormat="1" x14ac:dyDescent="0.3">
      <c r="A2373" s="407"/>
      <c r="B2373" s="412"/>
      <c r="C2373" s="126"/>
      <c r="D2373" s="390"/>
      <c r="E2373" s="390"/>
      <c r="F2373" s="390"/>
      <c r="G2373" s="390"/>
      <c r="H2373" s="390"/>
      <c r="I2373" s="390"/>
      <c r="AP2373" s="207"/>
      <c r="AQ2373" s="207"/>
      <c r="BK2373" s="207"/>
      <c r="BY2373" s="207"/>
      <c r="BZ2373" s="207"/>
      <c r="CA2373" s="207"/>
      <c r="CB2373" s="207"/>
      <c r="CC2373" s="207"/>
      <c r="CD2373" s="207"/>
      <c r="CE2373" s="207"/>
      <c r="CF2373" s="207"/>
    </row>
    <row r="2374" spans="1:84" s="406" customFormat="1" x14ac:dyDescent="0.3">
      <c r="A2374" s="407"/>
      <c r="B2374" s="412"/>
      <c r="C2374" s="126"/>
      <c r="D2374" s="390"/>
      <c r="E2374" s="390"/>
      <c r="F2374" s="390"/>
      <c r="G2374" s="390"/>
      <c r="H2374" s="390"/>
      <c r="I2374" s="390"/>
      <c r="AP2374" s="207"/>
      <c r="AQ2374" s="207"/>
      <c r="BK2374" s="207"/>
      <c r="BY2374" s="207"/>
      <c r="BZ2374" s="207"/>
      <c r="CA2374" s="207"/>
      <c r="CB2374" s="207"/>
      <c r="CC2374" s="207"/>
      <c r="CD2374" s="207"/>
      <c r="CE2374" s="207"/>
      <c r="CF2374" s="207"/>
    </row>
    <row r="2375" spans="1:84" s="406" customFormat="1" x14ac:dyDescent="0.3">
      <c r="A2375" s="407"/>
      <c r="B2375" s="412"/>
      <c r="C2375" s="126"/>
      <c r="D2375" s="390"/>
      <c r="E2375" s="390"/>
      <c r="F2375" s="390"/>
      <c r="G2375" s="390"/>
      <c r="H2375" s="390"/>
      <c r="I2375" s="390"/>
      <c r="AP2375" s="207"/>
      <c r="AQ2375" s="207"/>
      <c r="BK2375" s="207"/>
      <c r="BY2375" s="207"/>
      <c r="BZ2375" s="207"/>
      <c r="CA2375" s="207"/>
      <c r="CB2375" s="207"/>
      <c r="CC2375" s="207"/>
      <c r="CD2375" s="207"/>
      <c r="CE2375" s="207"/>
      <c r="CF2375" s="207"/>
    </row>
    <row r="2376" spans="1:84" s="406" customFormat="1" x14ac:dyDescent="0.3">
      <c r="A2376" s="407"/>
      <c r="B2376" s="412"/>
      <c r="C2376" s="126"/>
      <c r="D2376" s="390"/>
      <c r="E2376" s="390"/>
      <c r="F2376" s="390"/>
      <c r="G2376" s="390"/>
      <c r="H2376" s="390"/>
      <c r="I2376" s="390"/>
      <c r="AP2376" s="207"/>
      <c r="AQ2376" s="207"/>
      <c r="BK2376" s="207"/>
      <c r="BY2376" s="207"/>
      <c r="BZ2376" s="207"/>
      <c r="CA2376" s="207"/>
      <c r="CB2376" s="207"/>
      <c r="CC2376" s="207"/>
      <c r="CD2376" s="207"/>
      <c r="CE2376" s="207"/>
      <c r="CF2376" s="207"/>
    </row>
    <row r="2377" spans="1:84" s="406" customFormat="1" x14ac:dyDescent="0.3">
      <c r="A2377" s="407"/>
      <c r="B2377" s="412"/>
      <c r="C2377" s="126"/>
      <c r="D2377" s="390"/>
      <c r="E2377" s="390"/>
      <c r="F2377" s="390"/>
      <c r="G2377" s="390"/>
      <c r="H2377" s="390"/>
      <c r="I2377" s="390"/>
      <c r="AP2377" s="207"/>
      <c r="AQ2377" s="207"/>
      <c r="BK2377" s="207"/>
      <c r="BY2377" s="207"/>
      <c r="BZ2377" s="207"/>
      <c r="CA2377" s="207"/>
      <c r="CB2377" s="207"/>
      <c r="CC2377" s="207"/>
      <c r="CD2377" s="207"/>
      <c r="CE2377" s="207"/>
      <c r="CF2377" s="207"/>
    </row>
    <row r="2378" spans="1:84" s="406" customFormat="1" x14ac:dyDescent="0.3">
      <c r="A2378" s="407"/>
      <c r="B2378" s="412"/>
      <c r="C2378" s="126"/>
      <c r="D2378" s="390"/>
      <c r="E2378" s="390"/>
      <c r="F2378" s="390"/>
      <c r="G2378" s="390"/>
      <c r="H2378" s="390"/>
      <c r="I2378" s="390"/>
      <c r="AP2378" s="207"/>
      <c r="AQ2378" s="207"/>
      <c r="BK2378" s="207"/>
      <c r="BY2378" s="207"/>
      <c r="BZ2378" s="207"/>
      <c r="CA2378" s="207"/>
      <c r="CB2378" s="207"/>
      <c r="CC2378" s="207"/>
      <c r="CD2378" s="207"/>
      <c r="CE2378" s="207"/>
      <c r="CF2378" s="207"/>
    </row>
    <row r="2379" spans="1:84" s="406" customFormat="1" x14ac:dyDescent="0.3">
      <c r="A2379" s="407"/>
      <c r="B2379" s="412"/>
      <c r="C2379" s="126"/>
      <c r="D2379" s="390"/>
      <c r="E2379" s="390"/>
      <c r="F2379" s="390"/>
      <c r="G2379" s="390"/>
      <c r="H2379" s="390"/>
      <c r="I2379" s="390"/>
      <c r="AP2379" s="207"/>
      <c r="AQ2379" s="207"/>
      <c r="BK2379" s="207"/>
      <c r="BY2379" s="207"/>
      <c r="BZ2379" s="207"/>
      <c r="CA2379" s="207"/>
      <c r="CB2379" s="207"/>
      <c r="CC2379" s="207"/>
      <c r="CD2379" s="207"/>
      <c r="CE2379" s="207"/>
      <c r="CF2379" s="207"/>
    </row>
    <row r="2380" spans="1:84" s="406" customFormat="1" x14ac:dyDescent="0.3">
      <c r="A2380" s="407"/>
      <c r="B2380" s="412"/>
      <c r="C2380" s="126"/>
      <c r="D2380" s="390"/>
      <c r="E2380" s="390"/>
      <c r="F2380" s="390"/>
      <c r="G2380" s="390"/>
      <c r="H2380" s="390"/>
      <c r="I2380" s="390"/>
      <c r="AP2380" s="207"/>
      <c r="AQ2380" s="207"/>
      <c r="BK2380" s="207"/>
      <c r="BY2380" s="207"/>
      <c r="BZ2380" s="207"/>
      <c r="CA2380" s="207"/>
      <c r="CB2380" s="207"/>
      <c r="CC2380" s="207"/>
      <c r="CD2380" s="207"/>
      <c r="CE2380" s="207"/>
      <c r="CF2380" s="207"/>
    </row>
    <row r="2381" spans="1:84" s="406" customFormat="1" x14ac:dyDescent="0.3">
      <c r="A2381" s="407"/>
      <c r="B2381" s="412"/>
      <c r="C2381" s="126"/>
      <c r="D2381" s="390"/>
      <c r="E2381" s="390"/>
      <c r="F2381" s="390"/>
      <c r="G2381" s="390"/>
      <c r="H2381" s="390"/>
      <c r="I2381" s="390"/>
      <c r="AP2381" s="207"/>
      <c r="AQ2381" s="207"/>
      <c r="BK2381" s="207"/>
      <c r="BY2381" s="207"/>
      <c r="BZ2381" s="207"/>
      <c r="CA2381" s="207"/>
      <c r="CB2381" s="207"/>
      <c r="CC2381" s="207"/>
      <c r="CD2381" s="207"/>
      <c r="CE2381" s="207"/>
      <c r="CF2381" s="207"/>
    </row>
    <row r="2382" spans="1:84" s="406" customFormat="1" x14ac:dyDescent="0.3">
      <c r="A2382" s="407"/>
      <c r="B2382" s="412"/>
      <c r="C2382" s="126"/>
      <c r="D2382" s="390"/>
      <c r="E2382" s="390"/>
      <c r="F2382" s="390"/>
      <c r="G2382" s="390"/>
      <c r="H2382" s="390"/>
      <c r="I2382" s="390"/>
      <c r="AP2382" s="207"/>
      <c r="AQ2382" s="207"/>
      <c r="BK2382" s="207"/>
      <c r="BY2382" s="207"/>
      <c r="BZ2382" s="207"/>
      <c r="CA2382" s="207"/>
      <c r="CB2382" s="207"/>
      <c r="CC2382" s="207"/>
      <c r="CD2382" s="207"/>
      <c r="CE2382" s="207"/>
      <c r="CF2382" s="207"/>
    </row>
    <row r="2383" spans="1:84" s="406" customFormat="1" x14ac:dyDescent="0.3">
      <c r="A2383" s="407"/>
      <c r="B2383" s="412"/>
      <c r="C2383" s="126"/>
      <c r="D2383" s="390"/>
      <c r="E2383" s="390"/>
      <c r="F2383" s="390"/>
      <c r="G2383" s="390"/>
      <c r="H2383" s="390"/>
      <c r="I2383" s="390"/>
      <c r="AP2383" s="207"/>
      <c r="AQ2383" s="207"/>
      <c r="BK2383" s="207"/>
      <c r="BY2383" s="207"/>
      <c r="BZ2383" s="207"/>
      <c r="CA2383" s="207"/>
      <c r="CB2383" s="207"/>
      <c r="CC2383" s="207"/>
      <c r="CD2383" s="207"/>
      <c r="CE2383" s="207"/>
      <c r="CF2383" s="207"/>
    </row>
    <row r="2384" spans="1:84" s="406" customFormat="1" x14ac:dyDescent="0.3">
      <c r="A2384" s="407"/>
      <c r="B2384" s="412"/>
      <c r="C2384" s="126"/>
      <c r="D2384" s="390"/>
      <c r="E2384" s="390"/>
      <c r="F2384" s="390"/>
      <c r="G2384" s="390"/>
      <c r="H2384" s="390"/>
      <c r="I2384" s="390"/>
      <c r="AP2384" s="207"/>
      <c r="AQ2384" s="207"/>
      <c r="BK2384" s="207"/>
      <c r="BY2384" s="207"/>
      <c r="BZ2384" s="207"/>
      <c r="CA2384" s="207"/>
      <c r="CB2384" s="207"/>
      <c r="CC2384" s="207"/>
      <c r="CD2384" s="207"/>
      <c r="CE2384" s="207"/>
      <c r="CF2384" s="207"/>
    </row>
    <row r="2385" spans="1:84" s="406" customFormat="1" x14ac:dyDescent="0.3">
      <c r="A2385" s="407"/>
      <c r="B2385" s="412"/>
      <c r="C2385" s="126"/>
      <c r="D2385" s="390"/>
      <c r="E2385" s="390"/>
      <c r="F2385" s="390"/>
      <c r="G2385" s="390"/>
      <c r="H2385" s="390"/>
      <c r="I2385" s="390"/>
      <c r="AP2385" s="207"/>
      <c r="AQ2385" s="207"/>
      <c r="BK2385" s="207"/>
      <c r="BY2385" s="207"/>
      <c r="BZ2385" s="207"/>
      <c r="CA2385" s="207"/>
      <c r="CB2385" s="207"/>
      <c r="CC2385" s="207"/>
      <c r="CD2385" s="207"/>
      <c r="CE2385" s="207"/>
      <c r="CF2385" s="207"/>
    </row>
    <row r="2386" spans="1:84" s="406" customFormat="1" x14ac:dyDescent="0.3">
      <c r="A2386" s="407"/>
      <c r="B2386" s="412"/>
      <c r="C2386" s="126"/>
      <c r="D2386" s="390"/>
      <c r="E2386" s="390"/>
      <c r="F2386" s="390"/>
      <c r="G2386" s="390"/>
      <c r="H2386" s="390"/>
      <c r="I2386" s="390"/>
      <c r="AP2386" s="207"/>
      <c r="AQ2386" s="207"/>
      <c r="BK2386" s="207"/>
      <c r="BY2386" s="207"/>
      <c r="BZ2386" s="207"/>
      <c r="CA2386" s="207"/>
      <c r="CB2386" s="207"/>
      <c r="CC2386" s="207"/>
      <c r="CD2386" s="207"/>
      <c r="CE2386" s="207"/>
      <c r="CF2386" s="207"/>
    </row>
    <row r="2387" spans="1:84" s="406" customFormat="1" x14ac:dyDescent="0.3">
      <c r="A2387" s="407"/>
      <c r="B2387" s="412"/>
      <c r="C2387" s="126"/>
      <c r="D2387" s="390"/>
      <c r="E2387" s="390"/>
      <c r="F2387" s="390"/>
      <c r="G2387" s="390"/>
      <c r="H2387" s="390"/>
      <c r="I2387" s="390"/>
      <c r="AP2387" s="207"/>
      <c r="AQ2387" s="207"/>
      <c r="BK2387" s="207"/>
      <c r="BY2387" s="207"/>
      <c r="BZ2387" s="207"/>
      <c r="CA2387" s="207"/>
      <c r="CB2387" s="207"/>
      <c r="CC2387" s="207"/>
      <c r="CD2387" s="207"/>
      <c r="CE2387" s="207"/>
      <c r="CF2387" s="207"/>
    </row>
    <row r="2388" spans="1:84" s="406" customFormat="1" x14ac:dyDescent="0.3">
      <c r="A2388" s="407"/>
      <c r="B2388" s="412"/>
      <c r="C2388" s="126"/>
      <c r="D2388" s="390"/>
      <c r="E2388" s="390"/>
      <c r="F2388" s="390"/>
      <c r="G2388" s="390"/>
      <c r="H2388" s="390"/>
      <c r="I2388" s="390"/>
      <c r="AP2388" s="207"/>
      <c r="AQ2388" s="207"/>
      <c r="BK2388" s="207"/>
      <c r="BY2388" s="207"/>
      <c r="BZ2388" s="207"/>
      <c r="CA2388" s="207"/>
      <c r="CB2388" s="207"/>
      <c r="CC2388" s="207"/>
      <c r="CD2388" s="207"/>
      <c r="CE2388" s="207"/>
      <c r="CF2388" s="207"/>
    </row>
    <row r="2389" spans="1:84" s="406" customFormat="1" x14ac:dyDescent="0.3">
      <c r="A2389" s="407"/>
      <c r="B2389" s="412"/>
      <c r="C2389" s="126"/>
      <c r="D2389" s="390"/>
      <c r="E2389" s="390"/>
      <c r="F2389" s="390"/>
      <c r="G2389" s="390"/>
      <c r="H2389" s="390"/>
      <c r="I2389" s="390"/>
      <c r="AP2389" s="207"/>
      <c r="AQ2389" s="207"/>
      <c r="BK2389" s="207"/>
      <c r="BY2389" s="207"/>
      <c r="BZ2389" s="207"/>
      <c r="CA2389" s="207"/>
      <c r="CB2389" s="207"/>
      <c r="CC2389" s="207"/>
      <c r="CD2389" s="207"/>
      <c r="CE2389" s="207"/>
      <c r="CF2389" s="207"/>
    </row>
    <row r="2390" spans="1:84" s="406" customFormat="1" x14ac:dyDescent="0.3">
      <c r="A2390" s="407"/>
      <c r="B2390" s="412"/>
      <c r="C2390" s="126"/>
      <c r="D2390" s="390"/>
      <c r="E2390" s="390"/>
      <c r="F2390" s="390"/>
      <c r="G2390" s="390"/>
      <c r="H2390" s="390"/>
      <c r="I2390" s="390"/>
      <c r="AP2390" s="207"/>
      <c r="AQ2390" s="207"/>
      <c r="BK2390" s="207"/>
      <c r="BY2390" s="207"/>
      <c r="BZ2390" s="207"/>
      <c r="CA2390" s="207"/>
      <c r="CB2390" s="207"/>
      <c r="CC2390" s="207"/>
      <c r="CD2390" s="207"/>
      <c r="CE2390" s="207"/>
      <c r="CF2390" s="207"/>
    </row>
    <row r="2391" spans="1:84" s="406" customFormat="1" x14ac:dyDescent="0.3">
      <c r="A2391" s="407"/>
      <c r="B2391" s="412"/>
      <c r="C2391" s="126"/>
      <c r="D2391" s="390"/>
      <c r="E2391" s="390"/>
      <c r="F2391" s="390"/>
      <c r="G2391" s="390"/>
      <c r="H2391" s="390"/>
      <c r="I2391" s="390"/>
      <c r="AP2391" s="207"/>
      <c r="AQ2391" s="207"/>
      <c r="BK2391" s="207"/>
      <c r="BY2391" s="207"/>
      <c r="BZ2391" s="207"/>
      <c r="CA2391" s="207"/>
      <c r="CB2391" s="207"/>
      <c r="CC2391" s="207"/>
      <c r="CD2391" s="207"/>
      <c r="CE2391" s="207"/>
      <c r="CF2391" s="207"/>
    </row>
    <row r="2392" spans="1:84" s="406" customFormat="1" x14ac:dyDescent="0.3">
      <c r="A2392" s="407"/>
      <c r="B2392" s="412"/>
      <c r="C2392" s="126"/>
      <c r="D2392" s="390"/>
      <c r="E2392" s="390"/>
      <c r="F2392" s="390"/>
      <c r="G2392" s="390"/>
      <c r="H2392" s="390"/>
      <c r="I2392" s="390"/>
      <c r="AP2392" s="207"/>
      <c r="AQ2392" s="207"/>
      <c r="BK2392" s="207"/>
      <c r="BY2392" s="207"/>
      <c r="BZ2392" s="207"/>
      <c r="CA2392" s="207"/>
      <c r="CB2392" s="207"/>
      <c r="CC2392" s="207"/>
      <c r="CD2392" s="207"/>
      <c r="CE2392" s="207"/>
      <c r="CF2392" s="207"/>
    </row>
    <row r="2393" spans="1:84" s="406" customFormat="1" x14ac:dyDescent="0.3">
      <c r="A2393" s="407"/>
      <c r="B2393" s="412"/>
      <c r="C2393" s="126"/>
      <c r="D2393" s="390"/>
      <c r="E2393" s="390"/>
      <c r="F2393" s="390"/>
      <c r="G2393" s="390"/>
      <c r="H2393" s="390"/>
      <c r="I2393" s="390"/>
      <c r="AP2393" s="207"/>
      <c r="AQ2393" s="207"/>
      <c r="BK2393" s="207"/>
      <c r="BY2393" s="207"/>
      <c r="BZ2393" s="207"/>
      <c r="CA2393" s="207"/>
      <c r="CB2393" s="207"/>
      <c r="CC2393" s="207"/>
      <c r="CD2393" s="207"/>
      <c r="CE2393" s="207"/>
      <c r="CF2393" s="207"/>
    </row>
    <row r="2394" spans="1:84" s="406" customFormat="1" x14ac:dyDescent="0.3">
      <c r="A2394" s="407"/>
      <c r="B2394" s="412"/>
      <c r="C2394" s="126"/>
      <c r="D2394" s="390"/>
      <c r="E2394" s="390"/>
      <c r="F2394" s="390"/>
      <c r="G2394" s="390"/>
      <c r="H2394" s="390"/>
      <c r="I2394" s="390"/>
      <c r="AP2394" s="207"/>
      <c r="AQ2394" s="207"/>
      <c r="BK2394" s="207"/>
      <c r="BY2394" s="207"/>
      <c r="BZ2394" s="207"/>
      <c r="CA2394" s="207"/>
      <c r="CB2394" s="207"/>
      <c r="CC2394" s="207"/>
      <c r="CD2394" s="207"/>
      <c r="CE2394" s="207"/>
      <c r="CF2394" s="207"/>
    </row>
    <row r="2395" spans="1:84" s="406" customFormat="1" x14ac:dyDescent="0.3">
      <c r="A2395" s="407"/>
      <c r="B2395" s="412"/>
      <c r="C2395" s="126"/>
      <c r="D2395" s="390"/>
      <c r="E2395" s="390"/>
      <c r="F2395" s="390"/>
      <c r="G2395" s="390"/>
      <c r="H2395" s="390"/>
      <c r="I2395" s="390"/>
      <c r="AP2395" s="207"/>
      <c r="AQ2395" s="207"/>
      <c r="BK2395" s="207"/>
      <c r="BY2395" s="207"/>
      <c r="BZ2395" s="207"/>
      <c r="CA2395" s="207"/>
      <c r="CB2395" s="207"/>
      <c r="CC2395" s="207"/>
      <c r="CD2395" s="207"/>
      <c r="CE2395" s="207"/>
      <c r="CF2395" s="207"/>
    </row>
    <row r="2396" spans="1:84" s="406" customFormat="1" x14ac:dyDescent="0.3">
      <c r="A2396" s="407"/>
      <c r="B2396" s="412"/>
      <c r="C2396" s="126"/>
      <c r="D2396" s="390"/>
      <c r="E2396" s="390"/>
      <c r="F2396" s="390"/>
      <c r="G2396" s="390"/>
      <c r="H2396" s="390"/>
      <c r="I2396" s="390"/>
      <c r="AP2396" s="207"/>
      <c r="AQ2396" s="207"/>
      <c r="BK2396" s="207"/>
      <c r="BY2396" s="207"/>
      <c r="BZ2396" s="207"/>
      <c r="CA2396" s="207"/>
      <c r="CB2396" s="207"/>
      <c r="CC2396" s="207"/>
      <c r="CD2396" s="207"/>
      <c r="CE2396" s="207"/>
      <c r="CF2396" s="207"/>
    </row>
    <row r="2397" spans="1:84" s="406" customFormat="1" x14ac:dyDescent="0.3">
      <c r="A2397" s="407"/>
      <c r="B2397" s="412"/>
      <c r="C2397" s="126"/>
      <c r="D2397" s="390"/>
      <c r="E2397" s="390"/>
      <c r="F2397" s="390"/>
      <c r="G2397" s="390"/>
      <c r="H2397" s="390"/>
      <c r="I2397" s="390"/>
      <c r="AP2397" s="207"/>
      <c r="AQ2397" s="207"/>
      <c r="BK2397" s="207"/>
      <c r="BY2397" s="207"/>
      <c r="BZ2397" s="207"/>
      <c r="CA2397" s="207"/>
      <c r="CB2397" s="207"/>
      <c r="CC2397" s="207"/>
      <c r="CD2397" s="207"/>
      <c r="CE2397" s="207"/>
      <c r="CF2397" s="207"/>
    </row>
    <row r="2398" spans="1:84" s="406" customFormat="1" x14ac:dyDescent="0.3">
      <c r="A2398" s="407"/>
      <c r="B2398" s="412"/>
      <c r="C2398" s="126"/>
      <c r="D2398" s="390"/>
      <c r="E2398" s="390"/>
      <c r="F2398" s="390"/>
      <c r="G2398" s="390"/>
      <c r="H2398" s="390"/>
      <c r="I2398" s="390"/>
      <c r="AP2398" s="207"/>
      <c r="AQ2398" s="207"/>
      <c r="BK2398" s="207"/>
      <c r="BY2398" s="207"/>
      <c r="BZ2398" s="207"/>
      <c r="CA2398" s="207"/>
      <c r="CB2398" s="207"/>
      <c r="CC2398" s="207"/>
      <c r="CD2398" s="207"/>
      <c r="CE2398" s="207"/>
      <c r="CF2398" s="207"/>
    </row>
    <row r="2399" spans="1:84" s="406" customFormat="1" x14ac:dyDescent="0.3">
      <c r="A2399" s="407"/>
      <c r="B2399" s="412"/>
      <c r="C2399" s="126"/>
      <c r="D2399" s="390"/>
      <c r="E2399" s="390"/>
      <c r="F2399" s="390"/>
      <c r="G2399" s="390"/>
      <c r="H2399" s="390"/>
      <c r="I2399" s="390"/>
      <c r="AP2399" s="207"/>
      <c r="AQ2399" s="207"/>
      <c r="BK2399" s="207"/>
      <c r="BY2399" s="207"/>
      <c r="BZ2399" s="207"/>
      <c r="CA2399" s="207"/>
      <c r="CB2399" s="207"/>
      <c r="CC2399" s="207"/>
      <c r="CD2399" s="207"/>
      <c r="CE2399" s="207"/>
      <c r="CF2399" s="207"/>
    </row>
    <row r="2400" spans="1:84" s="406" customFormat="1" x14ac:dyDescent="0.3">
      <c r="A2400" s="407"/>
      <c r="B2400" s="412"/>
      <c r="C2400" s="126"/>
      <c r="D2400" s="390"/>
      <c r="E2400" s="390"/>
      <c r="F2400" s="390"/>
      <c r="G2400" s="390"/>
      <c r="H2400" s="390"/>
      <c r="I2400" s="390"/>
      <c r="AP2400" s="207"/>
      <c r="AQ2400" s="207"/>
      <c r="BK2400" s="207"/>
      <c r="BY2400" s="207"/>
      <c r="BZ2400" s="207"/>
      <c r="CA2400" s="207"/>
      <c r="CB2400" s="207"/>
      <c r="CC2400" s="207"/>
      <c r="CD2400" s="207"/>
      <c r="CE2400" s="207"/>
      <c r="CF2400" s="207"/>
    </row>
    <row r="2401" spans="1:84" s="406" customFormat="1" x14ac:dyDescent="0.3">
      <c r="A2401" s="407"/>
      <c r="B2401" s="412"/>
      <c r="C2401" s="126"/>
      <c r="D2401" s="390"/>
      <c r="E2401" s="390"/>
      <c r="F2401" s="390"/>
      <c r="G2401" s="390"/>
      <c r="H2401" s="390"/>
      <c r="I2401" s="390"/>
      <c r="AP2401" s="207"/>
      <c r="AQ2401" s="207"/>
      <c r="BK2401" s="207"/>
      <c r="BY2401" s="207"/>
      <c r="BZ2401" s="207"/>
      <c r="CA2401" s="207"/>
      <c r="CB2401" s="207"/>
      <c r="CC2401" s="207"/>
      <c r="CD2401" s="207"/>
      <c r="CE2401" s="207"/>
      <c r="CF2401" s="207"/>
    </row>
    <row r="2402" spans="1:84" s="406" customFormat="1" x14ac:dyDescent="0.3">
      <c r="A2402" s="407"/>
      <c r="B2402" s="412"/>
      <c r="C2402" s="126"/>
      <c r="D2402" s="390"/>
      <c r="E2402" s="390"/>
      <c r="F2402" s="390"/>
      <c r="G2402" s="390"/>
      <c r="H2402" s="390"/>
      <c r="I2402" s="390"/>
      <c r="AP2402" s="207"/>
      <c r="AQ2402" s="207"/>
      <c r="BK2402" s="207"/>
      <c r="BY2402" s="207"/>
      <c r="BZ2402" s="207"/>
      <c r="CA2402" s="207"/>
      <c r="CB2402" s="207"/>
      <c r="CC2402" s="207"/>
      <c r="CD2402" s="207"/>
      <c r="CE2402" s="207"/>
      <c r="CF2402" s="207"/>
    </row>
    <row r="2403" spans="1:84" s="406" customFormat="1" x14ac:dyDescent="0.3">
      <c r="A2403" s="407"/>
      <c r="B2403" s="412"/>
      <c r="C2403" s="126"/>
      <c r="D2403" s="390"/>
      <c r="E2403" s="390"/>
      <c r="F2403" s="390"/>
      <c r="G2403" s="390"/>
      <c r="H2403" s="390"/>
      <c r="I2403" s="390"/>
      <c r="AP2403" s="207"/>
      <c r="AQ2403" s="207"/>
      <c r="BK2403" s="207"/>
      <c r="BY2403" s="207"/>
      <c r="BZ2403" s="207"/>
      <c r="CA2403" s="207"/>
      <c r="CB2403" s="207"/>
      <c r="CC2403" s="207"/>
      <c r="CD2403" s="207"/>
      <c r="CE2403" s="207"/>
      <c r="CF2403" s="207"/>
    </row>
    <row r="2404" spans="1:84" s="406" customFormat="1" x14ac:dyDescent="0.3">
      <c r="A2404" s="407"/>
      <c r="B2404" s="412"/>
      <c r="C2404" s="126"/>
      <c r="D2404" s="390"/>
      <c r="E2404" s="390"/>
      <c r="F2404" s="390"/>
      <c r="G2404" s="390"/>
      <c r="H2404" s="390"/>
      <c r="I2404" s="390"/>
      <c r="AP2404" s="207"/>
      <c r="AQ2404" s="207"/>
      <c r="BK2404" s="207"/>
      <c r="BY2404" s="207"/>
      <c r="BZ2404" s="207"/>
      <c r="CA2404" s="207"/>
      <c r="CB2404" s="207"/>
      <c r="CC2404" s="207"/>
      <c r="CD2404" s="207"/>
      <c r="CE2404" s="207"/>
      <c r="CF2404" s="207"/>
    </row>
    <row r="2405" spans="1:84" s="406" customFormat="1" x14ac:dyDescent="0.3">
      <c r="A2405" s="407"/>
      <c r="B2405" s="412"/>
      <c r="C2405" s="126"/>
      <c r="D2405" s="390"/>
      <c r="E2405" s="390"/>
      <c r="F2405" s="390"/>
      <c r="G2405" s="390"/>
      <c r="H2405" s="390"/>
      <c r="I2405" s="390"/>
      <c r="AP2405" s="207"/>
      <c r="AQ2405" s="207"/>
      <c r="BK2405" s="207"/>
      <c r="BY2405" s="207"/>
      <c r="BZ2405" s="207"/>
      <c r="CA2405" s="207"/>
      <c r="CB2405" s="207"/>
      <c r="CC2405" s="207"/>
      <c r="CD2405" s="207"/>
      <c r="CE2405" s="207"/>
      <c r="CF2405" s="207"/>
    </row>
    <row r="2406" spans="1:84" s="406" customFormat="1" x14ac:dyDescent="0.3">
      <c r="A2406" s="407"/>
      <c r="B2406" s="412"/>
      <c r="C2406" s="126"/>
      <c r="D2406" s="390"/>
      <c r="E2406" s="390"/>
      <c r="F2406" s="390"/>
      <c r="G2406" s="390"/>
      <c r="H2406" s="390"/>
      <c r="I2406" s="390"/>
      <c r="AP2406" s="207"/>
      <c r="AQ2406" s="207"/>
      <c r="BK2406" s="207"/>
      <c r="BY2406" s="207"/>
      <c r="BZ2406" s="207"/>
      <c r="CA2406" s="207"/>
      <c r="CB2406" s="207"/>
      <c r="CC2406" s="207"/>
      <c r="CD2406" s="207"/>
      <c r="CE2406" s="207"/>
      <c r="CF2406" s="207"/>
    </row>
    <row r="2407" spans="1:84" s="406" customFormat="1" x14ac:dyDescent="0.3">
      <c r="A2407" s="407"/>
      <c r="B2407" s="412"/>
      <c r="C2407" s="126"/>
      <c r="D2407" s="390"/>
      <c r="E2407" s="390"/>
      <c r="F2407" s="390"/>
      <c r="G2407" s="390"/>
      <c r="H2407" s="390"/>
      <c r="I2407" s="390"/>
      <c r="AP2407" s="207"/>
      <c r="AQ2407" s="207"/>
      <c r="BK2407" s="207"/>
      <c r="BY2407" s="207"/>
      <c r="BZ2407" s="207"/>
      <c r="CA2407" s="207"/>
      <c r="CB2407" s="207"/>
      <c r="CC2407" s="207"/>
      <c r="CD2407" s="207"/>
      <c r="CE2407" s="207"/>
      <c r="CF2407" s="207"/>
    </row>
    <row r="2408" spans="1:84" s="406" customFormat="1" x14ac:dyDescent="0.3">
      <c r="A2408" s="407"/>
      <c r="B2408" s="412"/>
      <c r="C2408" s="126"/>
      <c r="D2408" s="390"/>
      <c r="E2408" s="390"/>
      <c r="F2408" s="390"/>
      <c r="G2408" s="390"/>
      <c r="H2408" s="390"/>
      <c r="I2408" s="390"/>
      <c r="AP2408" s="207"/>
      <c r="AQ2408" s="207"/>
      <c r="BK2408" s="207"/>
      <c r="BY2408" s="207"/>
      <c r="BZ2408" s="207"/>
      <c r="CA2408" s="207"/>
      <c r="CB2408" s="207"/>
      <c r="CC2408" s="207"/>
      <c r="CD2408" s="207"/>
      <c r="CE2408" s="207"/>
      <c r="CF2408" s="207"/>
    </row>
    <row r="2409" spans="1:84" s="406" customFormat="1" x14ac:dyDescent="0.3">
      <c r="A2409" s="407"/>
      <c r="B2409" s="412"/>
      <c r="C2409" s="126"/>
      <c r="D2409" s="390"/>
      <c r="E2409" s="390"/>
      <c r="F2409" s="390"/>
      <c r="G2409" s="390"/>
      <c r="H2409" s="390"/>
      <c r="I2409" s="390"/>
      <c r="AP2409" s="207"/>
      <c r="AQ2409" s="207"/>
      <c r="BK2409" s="207"/>
      <c r="BY2409" s="207"/>
      <c r="BZ2409" s="207"/>
      <c r="CA2409" s="207"/>
      <c r="CB2409" s="207"/>
      <c r="CC2409" s="207"/>
      <c r="CD2409" s="207"/>
      <c r="CE2409" s="207"/>
      <c r="CF2409" s="207"/>
    </row>
    <row r="2410" spans="1:84" s="406" customFormat="1" x14ac:dyDescent="0.3">
      <c r="A2410" s="407"/>
      <c r="B2410" s="412"/>
      <c r="C2410" s="126"/>
      <c r="D2410" s="390"/>
      <c r="E2410" s="390"/>
      <c r="F2410" s="390"/>
      <c r="G2410" s="390"/>
      <c r="H2410" s="390"/>
      <c r="I2410" s="390"/>
      <c r="AP2410" s="207"/>
      <c r="AQ2410" s="207"/>
      <c r="BK2410" s="207"/>
      <c r="BY2410" s="207"/>
      <c r="BZ2410" s="207"/>
      <c r="CA2410" s="207"/>
      <c r="CB2410" s="207"/>
      <c r="CC2410" s="207"/>
      <c r="CD2410" s="207"/>
      <c r="CE2410" s="207"/>
      <c r="CF2410" s="207"/>
    </row>
    <row r="2411" spans="1:84" s="406" customFormat="1" x14ac:dyDescent="0.3">
      <c r="A2411" s="407"/>
      <c r="B2411" s="412"/>
      <c r="C2411" s="126"/>
      <c r="D2411" s="390"/>
      <c r="E2411" s="390"/>
      <c r="F2411" s="390"/>
      <c r="G2411" s="390"/>
      <c r="H2411" s="390"/>
      <c r="I2411" s="390"/>
      <c r="AP2411" s="207"/>
      <c r="AQ2411" s="207"/>
      <c r="BK2411" s="207"/>
      <c r="BY2411" s="207"/>
      <c r="BZ2411" s="207"/>
      <c r="CA2411" s="207"/>
      <c r="CB2411" s="207"/>
      <c r="CC2411" s="207"/>
      <c r="CD2411" s="207"/>
      <c r="CE2411" s="207"/>
      <c r="CF2411" s="207"/>
    </row>
    <row r="2412" spans="1:84" s="406" customFormat="1" x14ac:dyDescent="0.3">
      <c r="A2412" s="407"/>
      <c r="B2412" s="412"/>
      <c r="C2412" s="126"/>
      <c r="D2412" s="390"/>
      <c r="E2412" s="390"/>
      <c r="F2412" s="390"/>
      <c r="G2412" s="390"/>
      <c r="H2412" s="390"/>
      <c r="I2412" s="390"/>
      <c r="AP2412" s="207"/>
      <c r="AQ2412" s="207"/>
      <c r="BK2412" s="207"/>
      <c r="BY2412" s="207"/>
      <c r="BZ2412" s="207"/>
      <c r="CA2412" s="207"/>
      <c r="CB2412" s="207"/>
      <c r="CC2412" s="207"/>
      <c r="CD2412" s="207"/>
      <c r="CE2412" s="207"/>
      <c r="CF2412" s="207"/>
    </row>
    <row r="2413" spans="1:84" s="406" customFormat="1" x14ac:dyDescent="0.3">
      <c r="A2413" s="407"/>
      <c r="B2413" s="412"/>
      <c r="C2413" s="126"/>
      <c r="D2413" s="390"/>
      <c r="E2413" s="390"/>
      <c r="F2413" s="390"/>
      <c r="G2413" s="390"/>
      <c r="H2413" s="390"/>
      <c r="I2413" s="390"/>
      <c r="AP2413" s="207"/>
      <c r="AQ2413" s="207"/>
      <c r="BK2413" s="207"/>
      <c r="BY2413" s="207"/>
      <c r="BZ2413" s="207"/>
      <c r="CA2413" s="207"/>
      <c r="CB2413" s="207"/>
      <c r="CC2413" s="207"/>
      <c r="CD2413" s="207"/>
      <c r="CE2413" s="207"/>
      <c r="CF2413" s="207"/>
    </row>
    <row r="2414" spans="1:84" s="406" customFormat="1" x14ac:dyDescent="0.3">
      <c r="A2414" s="407"/>
      <c r="B2414" s="412"/>
      <c r="C2414" s="126"/>
      <c r="D2414" s="390"/>
      <c r="E2414" s="390"/>
      <c r="F2414" s="390"/>
      <c r="G2414" s="390"/>
      <c r="H2414" s="390"/>
      <c r="I2414" s="390"/>
      <c r="AP2414" s="207"/>
      <c r="AQ2414" s="207"/>
      <c r="BK2414" s="207"/>
      <c r="BY2414" s="207"/>
      <c r="BZ2414" s="207"/>
      <c r="CA2414" s="207"/>
      <c r="CB2414" s="207"/>
      <c r="CC2414" s="207"/>
      <c r="CD2414" s="207"/>
      <c r="CE2414" s="207"/>
      <c r="CF2414" s="207"/>
    </row>
    <row r="2415" spans="1:84" s="406" customFormat="1" x14ac:dyDescent="0.3">
      <c r="A2415" s="407"/>
      <c r="B2415" s="412"/>
      <c r="C2415" s="126"/>
      <c r="D2415" s="390"/>
      <c r="E2415" s="390"/>
      <c r="F2415" s="390"/>
      <c r="G2415" s="390"/>
      <c r="H2415" s="390"/>
      <c r="I2415" s="390"/>
      <c r="AP2415" s="207"/>
      <c r="AQ2415" s="207"/>
      <c r="BK2415" s="207"/>
      <c r="BY2415" s="207"/>
      <c r="BZ2415" s="207"/>
      <c r="CA2415" s="207"/>
      <c r="CB2415" s="207"/>
      <c r="CC2415" s="207"/>
      <c r="CD2415" s="207"/>
      <c r="CE2415" s="207"/>
      <c r="CF2415" s="207"/>
    </row>
    <row r="2416" spans="1:84" s="406" customFormat="1" x14ac:dyDescent="0.3">
      <c r="A2416" s="407"/>
      <c r="B2416" s="412"/>
      <c r="C2416" s="126"/>
      <c r="D2416" s="390"/>
      <c r="E2416" s="390"/>
      <c r="F2416" s="390"/>
      <c r="G2416" s="390"/>
      <c r="H2416" s="390"/>
      <c r="I2416" s="390"/>
      <c r="AP2416" s="207"/>
      <c r="AQ2416" s="207"/>
      <c r="BK2416" s="207"/>
      <c r="BY2416" s="207"/>
      <c r="BZ2416" s="207"/>
      <c r="CA2416" s="207"/>
      <c r="CB2416" s="207"/>
      <c r="CC2416" s="207"/>
      <c r="CD2416" s="207"/>
      <c r="CE2416" s="207"/>
      <c r="CF2416" s="207"/>
    </row>
    <row r="2417" spans="1:84" s="406" customFormat="1" x14ac:dyDescent="0.3">
      <c r="A2417" s="407"/>
      <c r="B2417" s="412"/>
      <c r="C2417" s="126"/>
      <c r="D2417" s="390"/>
      <c r="E2417" s="390"/>
      <c r="F2417" s="390"/>
      <c r="G2417" s="390"/>
      <c r="H2417" s="390"/>
      <c r="I2417" s="390"/>
      <c r="AP2417" s="207"/>
      <c r="AQ2417" s="207"/>
      <c r="BK2417" s="207"/>
      <c r="BY2417" s="207"/>
      <c r="BZ2417" s="207"/>
      <c r="CA2417" s="207"/>
      <c r="CB2417" s="207"/>
      <c r="CC2417" s="207"/>
      <c r="CD2417" s="207"/>
      <c r="CE2417" s="207"/>
      <c r="CF2417" s="207"/>
    </row>
    <row r="2418" spans="1:84" s="406" customFormat="1" x14ac:dyDescent="0.3">
      <c r="A2418" s="407"/>
      <c r="B2418" s="412"/>
      <c r="C2418" s="126"/>
      <c r="D2418" s="390"/>
      <c r="E2418" s="390"/>
      <c r="F2418" s="390"/>
      <c r="G2418" s="390"/>
      <c r="H2418" s="390"/>
      <c r="I2418" s="390"/>
      <c r="AP2418" s="207"/>
      <c r="AQ2418" s="207"/>
      <c r="BK2418" s="207"/>
      <c r="BY2418" s="207"/>
      <c r="BZ2418" s="207"/>
      <c r="CA2418" s="207"/>
      <c r="CB2418" s="207"/>
      <c r="CC2418" s="207"/>
      <c r="CD2418" s="207"/>
      <c r="CE2418" s="207"/>
      <c r="CF2418" s="207"/>
    </row>
    <row r="2419" spans="1:84" s="406" customFormat="1" x14ac:dyDescent="0.3">
      <c r="A2419" s="407"/>
      <c r="B2419" s="412"/>
      <c r="C2419" s="126"/>
      <c r="D2419" s="390"/>
      <c r="E2419" s="390"/>
      <c r="F2419" s="390"/>
      <c r="G2419" s="390"/>
      <c r="H2419" s="390"/>
      <c r="I2419" s="390"/>
      <c r="AP2419" s="207"/>
      <c r="AQ2419" s="207"/>
      <c r="BK2419" s="207"/>
      <c r="BY2419" s="207"/>
      <c r="BZ2419" s="207"/>
      <c r="CA2419" s="207"/>
      <c r="CB2419" s="207"/>
      <c r="CC2419" s="207"/>
      <c r="CD2419" s="207"/>
      <c r="CE2419" s="207"/>
      <c r="CF2419" s="207"/>
    </row>
    <row r="2420" spans="1:84" s="406" customFormat="1" x14ac:dyDescent="0.3">
      <c r="A2420" s="407"/>
      <c r="B2420" s="412"/>
      <c r="C2420" s="126"/>
      <c r="D2420" s="390"/>
      <c r="E2420" s="390"/>
      <c r="F2420" s="390"/>
      <c r="G2420" s="390"/>
      <c r="H2420" s="390"/>
      <c r="I2420" s="390"/>
      <c r="AP2420" s="207"/>
      <c r="AQ2420" s="207"/>
      <c r="BK2420" s="207"/>
      <c r="BY2420" s="207"/>
      <c r="BZ2420" s="207"/>
      <c r="CA2420" s="207"/>
      <c r="CB2420" s="207"/>
      <c r="CC2420" s="207"/>
      <c r="CD2420" s="207"/>
      <c r="CE2420" s="207"/>
      <c r="CF2420" s="207"/>
    </row>
    <row r="2421" spans="1:84" s="406" customFormat="1" x14ac:dyDescent="0.3">
      <c r="A2421" s="407"/>
      <c r="B2421" s="412"/>
      <c r="C2421" s="126"/>
      <c r="D2421" s="390"/>
      <c r="E2421" s="390"/>
      <c r="F2421" s="390"/>
      <c r="G2421" s="390"/>
      <c r="H2421" s="390"/>
      <c r="I2421" s="390"/>
      <c r="AP2421" s="207"/>
      <c r="AQ2421" s="207"/>
      <c r="BK2421" s="207"/>
      <c r="BY2421" s="207"/>
      <c r="BZ2421" s="207"/>
      <c r="CA2421" s="207"/>
      <c r="CB2421" s="207"/>
      <c r="CC2421" s="207"/>
      <c r="CD2421" s="207"/>
      <c r="CE2421" s="207"/>
      <c r="CF2421" s="207"/>
    </row>
    <row r="2422" spans="1:84" s="406" customFormat="1" x14ac:dyDescent="0.3">
      <c r="A2422" s="407"/>
      <c r="B2422" s="412"/>
      <c r="C2422" s="126"/>
      <c r="D2422" s="390"/>
      <c r="E2422" s="390"/>
      <c r="F2422" s="390"/>
      <c r="G2422" s="390"/>
      <c r="H2422" s="390"/>
      <c r="I2422" s="390"/>
      <c r="AP2422" s="207"/>
      <c r="AQ2422" s="207"/>
      <c r="BK2422" s="207"/>
      <c r="BY2422" s="207"/>
      <c r="BZ2422" s="207"/>
      <c r="CA2422" s="207"/>
      <c r="CB2422" s="207"/>
      <c r="CC2422" s="207"/>
      <c r="CD2422" s="207"/>
      <c r="CE2422" s="207"/>
      <c r="CF2422" s="207"/>
    </row>
    <row r="2423" spans="1:84" s="406" customFormat="1" x14ac:dyDescent="0.3">
      <c r="A2423" s="407"/>
      <c r="B2423" s="412"/>
      <c r="C2423" s="126"/>
      <c r="D2423" s="390"/>
      <c r="E2423" s="390"/>
      <c r="F2423" s="390"/>
      <c r="G2423" s="390"/>
      <c r="H2423" s="390"/>
      <c r="I2423" s="390"/>
      <c r="AP2423" s="207"/>
      <c r="AQ2423" s="207"/>
      <c r="BK2423" s="207"/>
      <c r="BY2423" s="207"/>
      <c r="BZ2423" s="207"/>
      <c r="CA2423" s="207"/>
      <c r="CB2423" s="207"/>
      <c r="CC2423" s="207"/>
      <c r="CD2423" s="207"/>
      <c r="CE2423" s="207"/>
      <c r="CF2423" s="207"/>
    </row>
    <row r="2424" spans="1:84" s="406" customFormat="1" x14ac:dyDescent="0.3">
      <c r="A2424" s="407"/>
      <c r="B2424" s="412"/>
      <c r="C2424" s="126"/>
      <c r="D2424" s="390"/>
      <c r="E2424" s="390"/>
      <c r="F2424" s="390"/>
      <c r="G2424" s="390"/>
      <c r="H2424" s="390"/>
      <c r="I2424" s="390"/>
      <c r="AP2424" s="207"/>
      <c r="AQ2424" s="207"/>
      <c r="BK2424" s="207"/>
      <c r="BY2424" s="207"/>
      <c r="BZ2424" s="207"/>
      <c r="CA2424" s="207"/>
      <c r="CB2424" s="207"/>
      <c r="CC2424" s="207"/>
      <c r="CD2424" s="207"/>
      <c r="CE2424" s="207"/>
      <c r="CF2424" s="207"/>
    </row>
    <row r="2425" spans="1:84" s="406" customFormat="1" x14ac:dyDescent="0.3">
      <c r="A2425" s="407"/>
      <c r="B2425" s="412"/>
      <c r="C2425" s="126"/>
      <c r="D2425" s="390"/>
      <c r="E2425" s="390"/>
      <c r="F2425" s="390"/>
      <c r="G2425" s="390"/>
      <c r="H2425" s="390"/>
      <c r="I2425" s="390"/>
      <c r="AP2425" s="207"/>
      <c r="AQ2425" s="207"/>
      <c r="BK2425" s="207"/>
      <c r="BY2425" s="207"/>
      <c r="BZ2425" s="207"/>
      <c r="CA2425" s="207"/>
      <c r="CB2425" s="207"/>
      <c r="CC2425" s="207"/>
      <c r="CD2425" s="207"/>
      <c r="CE2425" s="207"/>
      <c r="CF2425" s="207"/>
    </row>
    <row r="2426" spans="1:84" s="406" customFormat="1" x14ac:dyDescent="0.3">
      <c r="A2426" s="407"/>
      <c r="B2426" s="412"/>
      <c r="C2426" s="126"/>
      <c r="D2426" s="390"/>
      <c r="E2426" s="390"/>
      <c r="F2426" s="390"/>
      <c r="G2426" s="390"/>
      <c r="H2426" s="390"/>
      <c r="I2426" s="390"/>
      <c r="AP2426" s="207"/>
      <c r="AQ2426" s="207"/>
      <c r="BK2426" s="207"/>
      <c r="BY2426" s="207"/>
      <c r="BZ2426" s="207"/>
      <c r="CA2426" s="207"/>
      <c r="CB2426" s="207"/>
      <c r="CC2426" s="207"/>
      <c r="CD2426" s="207"/>
      <c r="CE2426" s="207"/>
      <c r="CF2426" s="207"/>
    </row>
    <row r="2427" spans="1:84" s="406" customFormat="1" x14ac:dyDescent="0.3">
      <c r="A2427" s="407"/>
      <c r="B2427" s="412"/>
      <c r="C2427" s="126"/>
      <c r="D2427" s="390"/>
      <c r="E2427" s="390"/>
      <c r="F2427" s="390"/>
      <c r="G2427" s="390"/>
      <c r="H2427" s="390"/>
      <c r="I2427" s="390"/>
      <c r="AP2427" s="207"/>
      <c r="AQ2427" s="207"/>
      <c r="BK2427" s="207"/>
      <c r="BY2427" s="207"/>
      <c r="BZ2427" s="207"/>
      <c r="CA2427" s="207"/>
      <c r="CB2427" s="207"/>
      <c r="CC2427" s="207"/>
      <c r="CD2427" s="207"/>
      <c r="CE2427" s="207"/>
      <c r="CF2427" s="207"/>
    </row>
    <row r="2428" spans="1:84" s="406" customFormat="1" x14ac:dyDescent="0.3">
      <c r="A2428" s="407"/>
      <c r="B2428" s="412"/>
      <c r="C2428" s="126"/>
      <c r="D2428" s="390"/>
      <c r="E2428" s="390"/>
      <c r="F2428" s="390"/>
      <c r="G2428" s="390"/>
      <c r="H2428" s="390"/>
      <c r="I2428" s="390"/>
      <c r="AP2428" s="207"/>
      <c r="AQ2428" s="207"/>
      <c r="BK2428" s="207"/>
      <c r="BY2428" s="207"/>
      <c r="BZ2428" s="207"/>
      <c r="CA2428" s="207"/>
      <c r="CB2428" s="207"/>
      <c r="CC2428" s="207"/>
      <c r="CD2428" s="207"/>
      <c r="CE2428" s="207"/>
      <c r="CF2428" s="207"/>
    </row>
    <row r="2429" spans="1:84" s="406" customFormat="1" x14ac:dyDescent="0.3">
      <c r="A2429" s="407"/>
      <c r="B2429" s="412"/>
      <c r="C2429" s="126"/>
      <c r="D2429" s="390"/>
      <c r="E2429" s="390"/>
      <c r="F2429" s="390"/>
      <c r="G2429" s="390"/>
      <c r="H2429" s="390"/>
      <c r="I2429" s="390"/>
      <c r="AP2429" s="207"/>
      <c r="AQ2429" s="207"/>
      <c r="BK2429" s="207"/>
      <c r="BY2429" s="207"/>
      <c r="BZ2429" s="207"/>
      <c r="CA2429" s="207"/>
      <c r="CB2429" s="207"/>
      <c r="CC2429" s="207"/>
      <c r="CD2429" s="207"/>
      <c r="CE2429" s="207"/>
      <c r="CF2429" s="207"/>
    </row>
    <row r="2430" spans="1:84" s="406" customFormat="1" x14ac:dyDescent="0.3">
      <c r="A2430" s="407"/>
      <c r="B2430" s="412"/>
      <c r="C2430" s="126"/>
      <c r="D2430" s="390"/>
      <c r="E2430" s="390"/>
      <c r="F2430" s="390"/>
      <c r="G2430" s="390"/>
      <c r="H2430" s="390"/>
      <c r="I2430" s="390"/>
      <c r="AP2430" s="207"/>
      <c r="AQ2430" s="207"/>
      <c r="BK2430" s="207"/>
      <c r="BY2430" s="207"/>
      <c r="BZ2430" s="207"/>
      <c r="CA2430" s="207"/>
      <c r="CB2430" s="207"/>
      <c r="CC2430" s="207"/>
      <c r="CD2430" s="207"/>
      <c r="CE2430" s="207"/>
      <c r="CF2430" s="207"/>
    </row>
    <row r="2431" spans="1:84" s="406" customFormat="1" x14ac:dyDescent="0.3">
      <c r="A2431" s="407"/>
      <c r="B2431" s="412"/>
      <c r="C2431" s="126"/>
      <c r="D2431" s="390"/>
      <c r="E2431" s="390"/>
      <c r="F2431" s="390"/>
      <c r="G2431" s="390"/>
      <c r="H2431" s="390"/>
      <c r="I2431" s="390"/>
      <c r="AP2431" s="207"/>
      <c r="AQ2431" s="207"/>
      <c r="BK2431" s="207"/>
      <c r="BY2431" s="207"/>
      <c r="BZ2431" s="207"/>
      <c r="CA2431" s="207"/>
      <c r="CB2431" s="207"/>
      <c r="CC2431" s="207"/>
      <c r="CD2431" s="207"/>
      <c r="CE2431" s="207"/>
      <c r="CF2431" s="207"/>
    </row>
    <row r="2432" spans="1:84" s="406" customFormat="1" x14ac:dyDescent="0.3">
      <c r="A2432" s="407"/>
      <c r="B2432" s="412"/>
      <c r="C2432" s="126"/>
      <c r="D2432" s="390"/>
      <c r="E2432" s="390"/>
      <c r="F2432" s="390"/>
      <c r="G2432" s="390"/>
      <c r="H2432" s="390"/>
      <c r="I2432" s="390"/>
      <c r="AP2432" s="207"/>
      <c r="AQ2432" s="207"/>
      <c r="BK2432" s="207"/>
      <c r="BY2432" s="207"/>
      <c r="BZ2432" s="207"/>
      <c r="CA2432" s="207"/>
      <c r="CB2432" s="207"/>
      <c r="CC2432" s="207"/>
      <c r="CD2432" s="207"/>
      <c r="CE2432" s="207"/>
      <c r="CF2432" s="207"/>
    </row>
    <row r="2433" spans="1:84" s="406" customFormat="1" x14ac:dyDescent="0.3">
      <c r="A2433" s="407"/>
      <c r="B2433" s="412"/>
      <c r="C2433" s="126"/>
      <c r="D2433" s="390"/>
      <c r="E2433" s="390"/>
      <c r="F2433" s="390"/>
      <c r="G2433" s="390"/>
      <c r="H2433" s="390"/>
      <c r="I2433" s="390"/>
      <c r="AP2433" s="207"/>
      <c r="AQ2433" s="207"/>
      <c r="BK2433" s="207"/>
      <c r="BY2433" s="207"/>
      <c r="BZ2433" s="207"/>
      <c r="CA2433" s="207"/>
      <c r="CB2433" s="207"/>
      <c r="CC2433" s="207"/>
      <c r="CD2433" s="207"/>
      <c r="CE2433" s="207"/>
      <c r="CF2433" s="207"/>
    </row>
    <row r="2434" spans="1:84" s="406" customFormat="1" x14ac:dyDescent="0.3">
      <c r="A2434" s="407"/>
      <c r="B2434" s="412"/>
      <c r="C2434" s="126"/>
      <c r="D2434" s="390"/>
      <c r="E2434" s="390"/>
      <c r="F2434" s="390"/>
      <c r="G2434" s="390"/>
      <c r="H2434" s="390"/>
      <c r="I2434" s="390"/>
      <c r="AP2434" s="207"/>
      <c r="AQ2434" s="207"/>
      <c r="BK2434" s="207"/>
      <c r="BY2434" s="207"/>
      <c r="BZ2434" s="207"/>
      <c r="CA2434" s="207"/>
      <c r="CB2434" s="207"/>
      <c r="CC2434" s="207"/>
      <c r="CD2434" s="207"/>
      <c r="CE2434" s="207"/>
      <c r="CF2434" s="207"/>
    </row>
    <row r="2435" spans="1:84" s="406" customFormat="1" x14ac:dyDescent="0.3">
      <c r="A2435" s="407"/>
      <c r="B2435" s="412"/>
      <c r="C2435" s="126"/>
      <c r="D2435" s="390"/>
      <c r="E2435" s="390"/>
      <c r="F2435" s="390"/>
      <c r="G2435" s="390"/>
      <c r="H2435" s="390"/>
      <c r="I2435" s="390"/>
      <c r="AP2435" s="207"/>
      <c r="AQ2435" s="207"/>
      <c r="BK2435" s="207"/>
      <c r="BY2435" s="207"/>
      <c r="BZ2435" s="207"/>
      <c r="CA2435" s="207"/>
      <c r="CB2435" s="207"/>
      <c r="CC2435" s="207"/>
      <c r="CD2435" s="207"/>
      <c r="CE2435" s="207"/>
      <c r="CF2435" s="207"/>
    </row>
    <row r="2436" spans="1:84" s="406" customFormat="1" x14ac:dyDescent="0.3">
      <c r="A2436" s="407"/>
      <c r="B2436" s="412"/>
      <c r="C2436" s="126"/>
      <c r="D2436" s="390"/>
      <c r="E2436" s="390"/>
      <c r="F2436" s="390"/>
      <c r="G2436" s="390"/>
      <c r="H2436" s="390"/>
      <c r="I2436" s="390"/>
      <c r="AP2436" s="207"/>
      <c r="AQ2436" s="207"/>
      <c r="BK2436" s="207"/>
      <c r="BY2436" s="207"/>
      <c r="BZ2436" s="207"/>
      <c r="CA2436" s="207"/>
      <c r="CB2436" s="207"/>
      <c r="CC2436" s="207"/>
      <c r="CD2436" s="207"/>
      <c r="CE2436" s="207"/>
      <c r="CF2436" s="207"/>
    </row>
    <row r="2437" spans="1:84" s="406" customFormat="1" x14ac:dyDescent="0.3">
      <c r="A2437" s="407"/>
      <c r="B2437" s="412"/>
      <c r="C2437" s="126"/>
      <c r="D2437" s="390"/>
      <c r="E2437" s="390"/>
      <c r="F2437" s="390"/>
      <c r="G2437" s="390"/>
      <c r="H2437" s="390"/>
      <c r="I2437" s="390"/>
      <c r="AP2437" s="207"/>
      <c r="AQ2437" s="207"/>
      <c r="BK2437" s="207"/>
      <c r="BY2437" s="207"/>
      <c r="BZ2437" s="207"/>
      <c r="CA2437" s="207"/>
      <c r="CB2437" s="207"/>
      <c r="CC2437" s="207"/>
      <c r="CD2437" s="207"/>
      <c r="CE2437" s="207"/>
      <c r="CF2437" s="207"/>
    </row>
    <row r="2438" spans="1:84" s="406" customFormat="1" x14ac:dyDescent="0.3">
      <c r="A2438" s="407"/>
      <c r="B2438" s="412"/>
      <c r="C2438" s="126"/>
      <c r="D2438" s="390"/>
      <c r="E2438" s="390"/>
      <c r="F2438" s="390"/>
      <c r="G2438" s="390"/>
      <c r="H2438" s="390"/>
      <c r="I2438" s="390"/>
      <c r="AP2438" s="207"/>
      <c r="AQ2438" s="207"/>
      <c r="BK2438" s="207"/>
      <c r="BY2438" s="207"/>
      <c r="BZ2438" s="207"/>
      <c r="CA2438" s="207"/>
      <c r="CB2438" s="207"/>
      <c r="CC2438" s="207"/>
      <c r="CD2438" s="207"/>
      <c r="CE2438" s="207"/>
      <c r="CF2438" s="207"/>
    </row>
    <row r="2439" spans="1:84" s="406" customFormat="1" x14ac:dyDescent="0.3">
      <c r="A2439" s="407"/>
      <c r="B2439" s="412"/>
      <c r="C2439" s="126"/>
      <c r="D2439" s="390"/>
      <c r="E2439" s="390"/>
      <c r="F2439" s="390"/>
      <c r="G2439" s="390"/>
      <c r="H2439" s="390"/>
      <c r="I2439" s="390"/>
      <c r="AP2439" s="207"/>
      <c r="AQ2439" s="207"/>
      <c r="BK2439" s="207"/>
      <c r="BY2439" s="207"/>
      <c r="BZ2439" s="207"/>
      <c r="CA2439" s="207"/>
      <c r="CB2439" s="207"/>
      <c r="CC2439" s="207"/>
      <c r="CD2439" s="207"/>
      <c r="CE2439" s="207"/>
      <c r="CF2439" s="207"/>
    </row>
    <row r="2440" spans="1:84" s="406" customFormat="1" x14ac:dyDescent="0.3">
      <c r="A2440" s="407"/>
      <c r="B2440" s="412"/>
      <c r="C2440" s="126"/>
      <c r="D2440" s="390"/>
      <c r="E2440" s="390"/>
      <c r="F2440" s="390"/>
      <c r="G2440" s="390"/>
      <c r="H2440" s="390"/>
      <c r="I2440" s="390"/>
      <c r="AP2440" s="207"/>
      <c r="AQ2440" s="207"/>
      <c r="BK2440" s="207"/>
      <c r="BY2440" s="207"/>
      <c r="BZ2440" s="207"/>
      <c r="CA2440" s="207"/>
      <c r="CB2440" s="207"/>
      <c r="CC2440" s="207"/>
      <c r="CD2440" s="207"/>
      <c r="CE2440" s="207"/>
      <c r="CF2440" s="207"/>
    </row>
    <row r="2441" spans="1:84" s="406" customFormat="1" x14ac:dyDescent="0.3">
      <c r="A2441" s="407"/>
      <c r="B2441" s="412"/>
      <c r="C2441" s="126"/>
      <c r="D2441" s="390"/>
      <c r="E2441" s="390"/>
      <c r="F2441" s="390"/>
      <c r="G2441" s="390"/>
      <c r="H2441" s="390"/>
      <c r="I2441" s="390"/>
      <c r="AP2441" s="207"/>
      <c r="AQ2441" s="207"/>
      <c r="BK2441" s="207"/>
      <c r="BY2441" s="207"/>
      <c r="BZ2441" s="207"/>
      <c r="CA2441" s="207"/>
      <c r="CB2441" s="207"/>
      <c r="CC2441" s="207"/>
      <c r="CD2441" s="207"/>
      <c r="CE2441" s="207"/>
      <c r="CF2441" s="207"/>
    </row>
    <row r="2442" spans="1:84" s="406" customFormat="1" x14ac:dyDescent="0.3">
      <c r="A2442" s="407"/>
      <c r="B2442" s="412"/>
      <c r="C2442" s="126"/>
      <c r="D2442" s="390"/>
      <c r="E2442" s="390"/>
      <c r="F2442" s="390"/>
      <c r="G2442" s="390"/>
      <c r="H2442" s="390"/>
      <c r="I2442" s="390"/>
      <c r="AP2442" s="207"/>
      <c r="AQ2442" s="207"/>
      <c r="BK2442" s="207"/>
      <c r="BY2442" s="207"/>
      <c r="BZ2442" s="207"/>
      <c r="CA2442" s="207"/>
      <c r="CB2442" s="207"/>
      <c r="CC2442" s="207"/>
      <c r="CD2442" s="207"/>
      <c r="CE2442" s="207"/>
      <c r="CF2442" s="207"/>
    </row>
    <row r="2443" spans="1:84" s="406" customFormat="1" x14ac:dyDescent="0.3">
      <c r="A2443" s="407"/>
      <c r="B2443" s="412"/>
      <c r="C2443" s="126"/>
      <c r="D2443" s="390"/>
      <c r="E2443" s="390"/>
      <c r="F2443" s="390"/>
      <c r="G2443" s="390"/>
      <c r="H2443" s="390"/>
      <c r="I2443" s="390"/>
      <c r="AP2443" s="207"/>
      <c r="AQ2443" s="207"/>
      <c r="BK2443" s="207"/>
      <c r="BY2443" s="207"/>
      <c r="BZ2443" s="207"/>
      <c r="CA2443" s="207"/>
      <c r="CB2443" s="207"/>
      <c r="CC2443" s="207"/>
      <c r="CD2443" s="207"/>
      <c r="CE2443" s="207"/>
      <c r="CF2443" s="207"/>
    </row>
    <row r="2444" spans="1:84" s="406" customFormat="1" x14ac:dyDescent="0.3">
      <c r="A2444" s="407"/>
      <c r="B2444" s="412"/>
      <c r="C2444" s="126"/>
      <c r="D2444" s="390"/>
      <c r="E2444" s="390"/>
      <c r="F2444" s="390"/>
      <c r="G2444" s="390"/>
      <c r="H2444" s="390"/>
      <c r="I2444" s="390"/>
      <c r="AP2444" s="207"/>
      <c r="AQ2444" s="207"/>
      <c r="BK2444" s="207"/>
      <c r="BY2444" s="207"/>
      <c r="BZ2444" s="207"/>
      <c r="CA2444" s="207"/>
      <c r="CB2444" s="207"/>
      <c r="CC2444" s="207"/>
      <c r="CD2444" s="207"/>
      <c r="CE2444" s="207"/>
      <c r="CF2444" s="207"/>
    </row>
    <row r="2445" spans="1:84" s="406" customFormat="1" x14ac:dyDescent="0.3">
      <c r="A2445" s="407"/>
      <c r="B2445" s="412"/>
      <c r="C2445" s="126"/>
      <c r="D2445" s="390"/>
      <c r="E2445" s="390"/>
      <c r="F2445" s="390"/>
      <c r="G2445" s="390"/>
      <c r="H2445" s="390"/>
      <c r="I2445" s="390"/>
      <c r="AP2445" s="207"/>
      <c r="AQ2445" s="207"/>
      <c r="BK2445" s="207"/>
      <c r="BY2445" s="207"/>
      <c r="BZ2445" s="207"/>
      <c r="CA2445" s="207"/>
      <c r="CB2445" s="207"/>
      <c r="CC2445" s="207"/>
      <c r="CD2445" s="207"/>
      <c r="CE2445" s="207"/>
      <c r="CF2445" s="207"/>
    </row>
    <row r="2446" spans="1:84" s="406" customFormat="1" x14ac:dyDescent="0.3">
      <c r="A2446" s="407"/>
      <c r="B2446" s="412"/>
      <c r="C2446" s="126"/>
      <c r="D2446" s="390"/>
      <c r="E2446" s="390"/>
      <c r="F2446" s="390"/>
      <c r="G2446" s="390"/>
      <c r="H2446" s="390"/>
      <c r="I2446" s="390"/>
      <c r="AP2446" s="207"/>
      <c r="AQ2446" s="207"/>
      <c r="BK2446" s="207"/>
      <c r="BY2446" s="207"/>
      <c r="BZ2446" s="207"/>
      <c r="CA2446" s="207"/>
      <c r="CB2446" s="207"/>
      <c r="CC2446" s="207"/>
      <c r="CD2446" s="207"/>
      <c r="CE2446" s="207"/>
      <c r="CF2446" s="207"/>
    </row>
    <row r="2447" spans="1:84" s="406" customFormat="1" x14ac:dyDescent="0.3">
      <c r="A2447" s="407"/>
      <c r="B2447" s="412"/>
      <c r="C2447" s="126"/>
      <c r="D2447" s="390"/>
      <c r="E2447" s="390"/>
      <c r="F2447" s="390"/>
      <c r="G2447" s="390"/>
      <c r="H2447" s="390"/>
      <c r="I2447" s="390"/>
      <c r="AP2447" s="207"/>
      <c r="AQ2447" s="207"/>
      <c r="BK2447" s="207"/>
      <c r="BY2447" s="207"/>
      <c r="BZ2447" s="207"/>
      <c r="CA2447" s="207"/>
      <c r="CB2447" s="207"/>
      <c r="CC2447" s="207"/>
      <c r="CD2447" s="207"/>
      <c r="CE2447" s="207"/>
      <c r="CF2447" s="207"/>
    </row>
    <row r="2448" spans="1:84" s="406" customFormat="1" x14ac:dyDescent="0.3">
      <c r="A2448" s="407"/>
      <c r="B2448" s="412"/>
      <c r="C2448" s="126"/>
      <c r="D2448" s="390"/>
      <c r="E2448" s="390"/>
      <c r="F2448" s="390"/>
      <c r="G2448" s="390"/>
      <c r="H2448" s="390"/>
      <c r="I2448" s="390"/>
      <c r="AP2448" s="207"/>
      <c r="AQ2448" s="207"/>
      <c r="BK2448" s="207"/>
      <c r="BY2448" s="207"/>
      <c r="BZ2448" s="207"/>
      <c r="CA2448" s="207"/>
      <c r="CB2448" s="207"/>
      <c r="CC2448" s="207"/>
      <c r="CD2448" s="207"/>
      <c r="CE2448" s="207"/>
      <c r="CF2448" s="207"/>
    </row>
    <row r="2449" spans="1:84" s="406" customFormat="1" x14ac:dyDescent="0.3">
      <c r="A2449" s="407"/>
      <c r="B2449" s="412"/>
      <c r="C2449" s="126"/>
      <c r="D2449" s="390"/>
      <c r="E2449" s="390"/>
      <c r="F2449" s="390"/>
      <c r="G2449" s="390"/>
      <c r="H2449" s="390"/>
      <c r="I2449" s="390"/>
      <c r="AP2449" s="207"/>
      <c r="AQ2449" s="207"/>
      <c r="BK2449" s="207"/>
      <c r="BY2449" s="207"/>
      <c r="BZ2449" s="207"/>
      <c r="CA2449" s="207"/>
      <c r="CB2449" s="207"/>
      <c r="CC2449" s="207"/>
      <c r="CD2449" s="207"/>
      <c r="CE2449" s="207"/>
      <c r="CF2449" s="207"/>
    </row>
    <row r="2450" spans="1:84" s="406" customFormat="1" x14ac:dyDescent="0.3">
      <c r="A2450" s="407"/>
      <c r="B2450" s="412"/>
      <c r="C2450" s="126"/>
      <c r="D2450" s="390"/>
      <c r="E2450" s="390"/>
      <c r="F2450" s="390"/>
      <c r="G2450" s="390"/>
      <c r="H2450" s="390"/>
      <c r="I2450" s="390"/>
      <c r="AP2450" s="207"/>
      <c r="AQ2450" s="207"/>
      <c r="BK2450" s="207"/>
      <c r="BY2450" s="207"/>
      <c r="BZ2450" s="207"/>
      <c r="CA2450" s="207"/>
      <c r="CB2450" s="207"/>
      <c r="CC2450" s="207"/>
      <c r="CD2450" s="207"/>
      <c r="CE2450" s="207"/>
      <c r="CF2450" s="207"/>
    </row>
    <row r="2451" spans="1:84" s="406" customFormat="1" x14ac:dyDescent="0.3">
      <c r="A2451" s="407"/>
      <c r="B2451" s="412"/>
      <c r="C2451" s="126"/>
      <c r="D2451" s="390"/>
      <c r="E2451" s="390"/>
      <c r="F2451" s="390"/>
      <c r="G2451" s="390"/>
      <c r="H2451" s="390"/>
      <c r="I2451" s="390"/>
      <c r="AP2451" s="207"/>
      <c r="AQ2451" s="207"/>
      <c r="BK2451" s="207"/>
      <c r="BY2451" s="207"/>
      <c r="BZ2451" s="207"/>
      <c r="CA2451" s="207"/>
      <c r="CB2451" s="207"/>
      <c r="CC2451" s="207"/>
      <c r="CD2451" s="207"/>
      <c r="CE2451" s="207"/>
      <c r="CF2451" s="207"/>
    </row>
    <row r="2452" spans="1:84" s="406" customFormat="1" x14ac:dyDescent="0.3">
      <c r="A2452" s="407"/>
      <c r="B2452" s="412"/>
      <c r="C2452" s="126"/>
      <c r="D2452" s="390"/>
      <c r="E2452" s="390"/>
      <c r="F2452" s="390"/>
      <c r="G2452" s="390"/>
      <c r="H2452" s="390"/>
      <c r="I2452" s="390"/>
      <c r="AP2452" s="207"/>
      <c r="AQ2452" s="207"/>
      <c r="BK2452" s="207"/>
      <c r="BY2452" s="207"/>
      <c r="BZ2452" s="207"/>
      <c r="CA2452" s="207"/>
      <c r="CB2452" s="207"/>
      <c r="CC2452" s="207"/>
      <c r="CD2452" s="207"/>
      <c r="CE2452" s="207"/>
      <c r="CF2452" s="207"/>
    </row>
    <row r="2453" spans="1:84" s="406" customFormat="1" x14ac:dyDescent="0.3">
      <c r="A2453" s="407"/>
      <c r="B2453" s="412"/>
      <c r="C2453" s="126"/>
      <c r="D2453" s="390"/>
      <c r="E2453" s="390"/>
      <c r="F2453" s="390"/>
      <c r="G2453" s="390"/>
      <c r="H2453" s="390"/>
      <c r="I2453" s="390"/>
      <c r="AP2453" s="207"/>
      <c r="AQ2453" s="207"/>
      <c r="BK2453" s="207"/>
      <c r="BY2453" s="207"/>
      <c r="BZ2453" s="207"/>
      <c r="CA2453" s="207"/>
      <c r="CB2453" s="207"/>
      <c r="CC2453" s="207"/>
      <c r="CD2453" s="207"/>
      <c r="CE2453" s="207"/>
      <c r="CF2453" s="207"/>
    </row>
    <row r="2454" spans="1:84" s="406" customFormat="1" x14ac:dyDescent="0.3">
      <c r="A2454" s="407"/>
      <c r="B2454" s="412"/>
      <c r="C2454" s="126"/>
      <c r="D2454" s="390"/>
      <c r="E2454" s="390"/>
      <c r="F2454" s="390"/>
      <c r="G2454" s="390"/>
      <c r="H2454" s="390"/>
      <c r="I2454" s="390"/>
      <c r="AP2454" s="207"/>
      <c r="AQ2454" s="207"/>
      <c r="BK2454" s="207"/>
      <c r="BY2454" s="207"/>
      <c r="BZ2454" s="207"/>
      <c r="CA2454" s="207"/>
      <c r="CB2454" s="207"/>
      <c r="CC2454" s="207"/>
      <c r="CD2454" s="207"/>
      <c r="CE2454" s="207"/>
      <c r="CF2454" s="207"/>
    </row>
    <row r="2455" spans="1:84" s="406" customFormat="1" x14ac:dyDescent="0.3">
      <c r="A2455" s="407"/>
      <c r="B2455" s="412"/>
      <c r="C2455" s="126"/>
      <c r="D2455" s="390"/>
      <c r="E2455" s="390"/>
      <c r="F2455" s="390"/>
      <c r="G2455" s="390"/>
      <c r="H2455" s="390"/>
      <c r="I2455" s="390"/>
      <c r="AP2455" s="207"/>
      <c r="AQ2455" s="207"/>
      <c r="BK2455" s="207"/>
      <c r="BY2455" s="207"/>
      <c r="BZ2455" s="207"/>
      <c r="CA2455" s="207"/>
      <c r="CB2455" s="207"/>
      <c r="CC2455" s="207"/>
      <c r="CD2455" s="207"/>
      <c r="CE2455" s="207"/>
      <c r="CF2455" s="207"/>
    </row>
    <row r="2456" spans="1:84" s="406" customFormat="1" x14ac:dyDescent="0.3">
      <c r="A2456" s="407"/>
      <c r="B2456" s="412"/>
      <c r="C2456" s="126"/>
      <c r="D2456" s="390"/>
      <c r="E2456" s="390"/>
      <c r="F2456" s="390"/>
      <c r="G2456" s="390"/>
      <c r="H2456" s="390"/>
      <c r="I2456" s="390"/>
      <c r="AP2456" s="207"/>
      <c r="AQ2456" s="207"/>
      <c r="BK2456" s="207"/>
      <c r="BY2456" s="207"/>
      <c r="BZ2456" s="207"/>
      <c r="CA2456" s="207"/>
      <c r="CB2456" s="207"/>
      <c r="CC2456" s="207"/>
      <c r="CD2456" s="207"/>
      <c r="CE2456" s="207"/>
      <c r="CF2456" s="207"/>
    </row>
    <row r="2457" spans="1:84" s="406" customFormat="1" x14ac:dyDescent="0.3">
      <c r="A2457" s="407"/>
      <c r="B2457" s="412"/>
      <c r="C2457" s="126"/>
      <c r="D2457" s="390"/>
      <c r="E2457" s="390"/>
      <c r="F2457" s="390"/>
      <c r="G2457" s="390"/>
      <c r="H2457" s="390"/>
      <c r="I2457" s="390"/>
      <c r="AP2457" s="207"/>
      <c r="AQ2457" s="207"/>
      <c r="BK2457" s="207"/>
      <c r="BY2457" s="207"/>
      <c r="BZ2457" s="207"/>
      <c r="CA2457" s="207"/>
      <c r="CB2457" s="207"/>
      <c r="CC2457" s="207"/>
      <c r="CD2457" s="207"/>
      <c r="CE2457" s="207"/>
      <c r="CF2457" s="207"/>
    </row>
    <row r="2458" spans="1:84" s="406" customFormat="1" x14ac:dyDescent="0.3">
      <c r="A2458" s="407"/>
      <c r="B2458" s="412"/>
      <c r="C2458" s="126"/>
      <c r="D2458" s="390"/>
      <c r="E2458" s="390"/>
      <c r="F2458" s="390"/>
      <c r="G2458" s="390"/>
      <c r="H2458" s="390"/>
      <c r="I2458" s="390"/>
      <c r="AP2458" s="207"/>
      <c r="AQ2458" s="207"/>
      <c r="BK2458" s="207"/>
      <c r="BY2458" s="207"/>
      <c r="BZ2458" s="207"/>
      <c r="CA2458" s="207"/>
      <c r="CB2458" s="207"/>
      <c r="CC2458" s="207"/>
      <c r="CD2458" s="207"/>
      <c r="CE2458" s="207"/>
      <c r="CF2458" s="207"/>
    </row>
    <row r="2459" spans="1:84" s="406" customFormat="1" x14ac:dyDescent="0.3">
      <c r="A2459" s="407"/>
      <c r="B2459" s="412"/>
      <c r="C2459" s="126"/>
      <c r="D2459" s="390"/>
      <c r="E2459" s="390"/>
      <c r="F2459" s="390"/>
      <c r="G2459" s="390"/>
      <c r="H2459" s="390"/>
      <c r="I2459" s="390"/>
      <c r="AP2459" s="207"/>
      <c r="AQ2459" s="207"/>
      <c r="BK2459" s="207"/>
      <c r="BY2459" s="207"/>
      <c r="BZ2459" s="207"/>
      <c r="CA2459" s="207"/>
      <c r="CB2459" s="207"/>
      <c r="CC2459" s="207"/>
      <c r="CD2459" s="207"/>
      <c r="CE2459" s="207"/>
      <c r="CF2459" s="207"/>
    </row>
    <row r="2460" spans="1:84" s="406" customFormat="1" x14ac:dyDescent="0.3">
      <c r="A2460" s="407"/>
      <c r="B2460" s="412"/>
      <c r="C2460" s="126"/>
      <c r="D2460" s="390"/>
      <c r="E2460" s="390"/>
      <c r="F2460" s="390"/>
      <c r="G2460" s="390"/>
      <c r="H2460" s="390"/>
      <c r="I2460" s="390"/>
      <c r="AP2460" s="207"/>
      <c r="AQ2460" s="207"/>
      <c r="BK2460" s="207"/>
      <c r="BY2460" s="207"/>
      <c r="BZ2460" s="207"/>
      <c r="CA2460" s="207"/>
      <c r="CB2460" s="207"/>
      <c r="CC2460" s="207"/>
      <c r="CD2460" s="207"/>
      <c r="CE2460" s="207"/>
      <c r="CF2460" s="207"/>
    </row>
    <row r="2461" spans="1:84" s="406" customFormat="1" x14ac:dyDescent="0.3">
      <c r="A2461" s="407"/>
      <c r="B2461" s="412"/>
      <c r="C2461" s="126"/>
      <c r="D2461" s="390"/>
      <c r="E2461" s="390"/>
      <c r="F2461" s="390"/>
      <c r="G2461" s="390"/>
      <c r="H2461" s="390"/>
      <c r="I2461" s="390"/>
      <c r="AP2461" s="207"/>
      <c r="AQ2461" s="207"/>
      <c r="BK2461" s="207"/>
      <c r="BY2461" s="207"/>
      <c r="BZ2461" s="207"/>
      <c r="CA2461" s="207"/>
      <c r="CB2461" s="207"/>
      <c r="CC2461" s="207"/>
      <c r="CD2461" s="207"/>
      <c r="CE2461" s="207"/>
      <c r="CF2461" s="207"/>
    </row>
    <row r="2462" spans="1:84" s="406" customFormat="1" x14ac:dyDescent="0.3">
      <c r="A2462" s="407"/>
      <c r="B2462" s="412"/>
      <c r="C2462" s="126"/>
      <c r="D2462" s="390"/>
      <c r="E2462" s="390"/>
      <c r="F2462" s="390"/>
      <c r="G2462" s="390"/>
      <c r="H2462" s="390"/>
      <c r="I2462" s="390"/>
      <c r="AP2462" s="207"/>
      <c r="AQ2462" s="207"/>
      <c r="BK2462" s="207"/>
      <c r="BY2462" s="207"/>
      <c r="BZ2462" s="207"/>
      <c r="CA2462" s="207"/>
      <c r="CB2462" s="207"/>
      <c r="CC2462" s="207"/>
      <c r="CD2462" s="207"/>
      <c r="CE2462" s="207"/>
      <c r="CF2462" s="207"/>
    </row>
    <row r="2463" spans="1:84" s="406" customFormat="1" x14ac:dyDescent="0.3">
      <c r="A2463" s="407"/>
      <c r="B2463" s="412"/>
      <c r="C2463" s="126"/>
      <c r="D2463" s="390"/>
      <c r="E2463" s="390"/>
      <c r="F2463" s="390"/>
      <c r="G2463" s="390"/>
      <c r="H2463" s="390"/>
      <c r="I2463" s="390"/>
      <c r="AP2463" s="207"/>
      <c r="AQ2463" s="207"/>
      <c r="BK2463" s="207"/>
      <c r="BY2463" s="207"/>
      <c r="BZ2463" s="207"/>
      <c r="CA2463" s="207"/>
      <c r="CB2463" s="207"/>
      <c r="CC2463" s="207"/>
      <c r="CD2463" s="207"/>
      <c r="CE2463" s="207"/>
      <c r="CF2463" s="207"/>
    </row>
    <row r="2464" spans="1:84" s="406" customFormat="1" x14ac:dyDescent="0.3">
      <c r="A2464" s="407"/>
      <c r="B2464" s="412"/>
      <c r="C2464" s="126"/>
      <c r="D2464" s="390"/>
      <c r="E2464" s="390"/>
      <c r="F2464" s="390"/>
      <c r="G2464" s="390"/>
      <c r="H2464" s="390"/>
      <c r="I2464" s="390"/>
      <c r="AP2464" s="207"/>
      <c r="AQ2464" s="207"/>
      <c r="BK2464" s="207"/>
      <c r="BY2464" s="207"/>
      <c r="BZ2464" s="207"/>
      <c r="CA2464" s="207"/>
      <c r="CB2464" s="207"/>
      <c r="CC2464" s="207"/>
      <c r="CD2464" s="207"/>
      <c r="CE2464" s="207"/>
      <c r="CF2464" s="207"/>
    </row>
    <row r="2465" spans="1:84" s="406" customFormat="1" x14ac:dyDescent="0.3">
      <c r="A2465" s="407"/>
      <c r="B2465" s="412"/>
      <c r="C2465" s="126"/>
      <c r="D2465" s="390"/>
      <c r="E2465" s="390"/>
      <c r="F2465" s="390"/>
      <c r="G2465" s="390"/>
      <c r="H2465" s="390"/>
      <c r="I2465" s="390"/>
      <c r="AP2465" s="207"/>
      <c r="AQ2465" s="207"/>
      <c r="BK2465" s="207"/>
      <c r="BY2465" s="207"/>
      <c r="BZ2465" s="207"/>
      <c r="CA2465" s="207"/>
      <c r="CB2465" s="207"/>
      <c r="CC2465" s="207"/>
      <c r="CD2465" s="207"/>
      <c r="CE2465" s="207"/>
      <c r="CF2465" s="207"/>
    </row>
    <row r="2466" spans="1:84" s="406" customFormat="1" x14ac:dyDescent="0.3">
      <c r="A2466" s="407"/>
      <c r="B2466" s="412"/>
      <c r="C2466" s="126"/>
      <c r="D2466" s="390"/>
      <c r="E2466" s="390"/>
      <c r="F2466" s="390"/>
      <c r="G2466" s="390"/>
      <c r="H2466" s="390"/>
      <c r="I2466" s="390"/>
      <c r="AP2466" s="207"/>
      <c r="AQ2466" s="207"/>
      <c r="BK2466" s="207"/>
      <c r="BY2466" s="207"/>
      <c r="BZ2466" s="207"/>
      <c r="CA2466" s="207"/>
      <c r="CB2466" s="207"/>
      <c r="CC2466" s="207"/>
      <c r="CD2466" s="207"/>
      <c r="CE2466" s="207"/>
      <c r="CF2466" s="207"/>
    </row>
    <row r="2467" spans="1:84" s="406" customFormat="1" x14ac:dyDescent="0.3">
      <c r="A2467" s="407"/>
      <c r="B2467" s="412"/>
      <c r="C2467" s="126"/>
      <c r="D2467" s="390"/>
      <c r="E2467" s="390"/>
      <c r="F2467" s="390"/>
      <c r="G2467" s="390"/>
      <c r="H2467" s="390"/>
      <c r="I2467" s="390"/>
      <c r="AP2467" s="207"/>
      <c r="AQ2467" s="207"/>
      <c r="BK2467" s="207"/>
      <c r="BY2467" s="207"/>
      <c r="BZ2467" s="207"/>
      <c r="CA2467" s="207"/>
      <c r="CB2467" s="207"/>
      <c r="CC2467" s="207"/>
      <c r="CD2467" s="207"/>
      <c r="CE2467" s="207"/>
      <c r="CF2467" s="207"/>
    </row>
    <row r="2468" spans="1:84" s="406" customFormat="1" x14ac:dyDescent="0.3">
      <c r="A2468" s="407"/>
      <c r="B2468" s="412"/>
      <c r="C2468" s="126"/>
      <c r="D2468" s="390"/>
      <c r="E2468" s="390"/>
      <c r="F2468" s="390"/>
      <c r="G2468" s="390"/>
      <c r="H2468" s="390"/>
      <c r="I2468" s="390"/>
      <c r="AP2468" s="207"/>
      <c r="AQ2468" s="207"/>
      <c r="BK2468" s="207"/>
      <c r="BY2468" s="207"/>
      <c r="BZ2468" s="207"/>
      <c r="CA2468" s="207"/>
      <c r="CB2468" s="207"/>
      <c r="CC2468" s="207"/>
      <c r="CD2468" s="207"/>
      <c r="CE2468" s="207"/>
      <c r="CF2468" s="207"/>
    </row>
    <row r="2469" spans="1:84" s="406" customFormat="1" x14ac:dyDescent="0.3">
      <c r="A2469" s="407"/>
      <c r="B2469" s="412"/>
      <c r="C2469" s="126"/>
      <c r="D2469" s="390"/>
      <c r="E2469" s="390"/>
      <c r="F2469" s="390"/>
      <c r="G2469" s="390"/>
      <c r="H2469" s="390"/>
      <c r="I2469" s="390"/>
      <c r="AP2469" s="207"/>
      <c r="AQ2469" s="207"/>
      <c r="BK2469" s="207"/>
      <c r="BY2469" s="207"/>
      <c r="BZ2469" s="207"/>
      <c r="CA2469" s="207"/>
      <c r="CB2469" s="207"/>
      <c r="CC2469" s="207"/>
      <c r="CD2469" s="207"/>
      <c r="CE2469" s="207"/>
      <c r="CF2469" s="207"/>
    </row>
    <row r="2470" spans="1:84" s="406" customFormat="1" x14ac:dyDescent="0.3">
      <c r="A2470" s="407"/>
      <c r="B2470" s="412"/>
      <c r="C2470" s="126"/>
      <c r="D2470" s="390"/>
      <c r="E2470" s="390"/>
      <c r="F2470" s="390"/>
      <c r="G2470" s="390"/>
      <c r="H2470" s="390"/>
      <c r="I2470" s="390"/>
      <c r="AP2470" s="207"/>
      <c r="AQ2470" s="207"/>
      <c r="BK2470" s="207"/>
      <c r="BY2470" s="207"/>
      <c r="BZ2470" s="207"/>
      <c r="CA2470" s="207"/>
      <c r="CB2470" s="207"/>
      <c r="CC2470" s="207"/>
      <c r="CD2470" s="207"/>
      <c r="CE2470" s="207"/>
      <c r="CF2470" s="207"/>
    </row>
    <row r="2471" spans="1:84" s="406" customFormat="1" x14ac:dyDescent="0.3">
      <c r="A2471" s="407"/>
      <c r="B2471" s="412"/>
      <c r="C2471" s="126"/>
      <c r="D2471" s="390"/>
      <c r="E2471" s="390"/>
      <c r="F2471" s="390"/>
      <c r="G2471" s="390"/>
      <c r="H2471" s="390"/>
      <c r="I2471" s="390"/>
      <c r="AP2471" s="207"/>
      <c r="AQ2471" s="207"/>
      <c r="BK2471" s="207"/>
      <c r="BY2471" s="207"/>
      <c r="BZ2471" s="207"/>
      <c r="CA2471" s="207"/>
      <c r="CB2471" s="207"/>
      <c r="CC2471" s="207"/>
      <c r="CD2471" s="207"/>
      <c r="CE2471" s="207"/>
      <c r="CF2471" s="207"/>
    </row>
    <row r="2472" spans="1:84" s="406" customFormat="1" x14ac:dyDescent="0.3">
      <c r="A2472" s="407"/>
      <c r="B2472" s="412"/>
      <c r="C2472" s="126"/>
      <c r="D2472" s="390"/>
      <c r="E2472" s="390"/>
      <c r="F2472" s="390"/>
      <c r="G2472" s="390"/>
      <c r="H2472" s="390"/>
      <c r="I2472" s="390"/>
      <c r="AP2472" s="207"/>
      <c r="AQ2472" s="207"/>
      <c r="BK2472" s="207"/>
      <c r="BY2472" s="207"/>
      <c r="BZ2472" s="207"/>
      <c r="CA2472" s="207"/>
      <c r="CB2472" s="207"/>
      <c r="CC2472" s="207"/>
      <c r="CD2472" s="207"/>
      <c r="CE2472" s="207"/>
      <c r="CF2472" s="207"/>
    </row>
    <row r="2473" spans="1:84" s="406" customFormat="1" x14ac:dyDescent="0.3">
      <c r="A2473" s="407"/>
      <c r="B2473" s="412"/>
      <c r="C2473" s="126"/>
      <c r="D2473" s="390"/>
      <c r="E2473" s="390"/>
      <c r="F2473" s="390"/>
      <c r="G2473" s="390"/>
      <c r="H2473" s="390"/>
      <c r="I2473" s="390"/>
      <c r="AP2473" s="207"/>
      <c r="AQ2473" s="207"/>
      <c r="BK2473" s="207"/>
      <c r="BY2473" s="207"/>
      <c r="BZ2473" s="207"/>
      <c r="CA2473" s="207"/>
      <c r="CB2473" s="207"/>
      <c r="CC2473" s="207"/>
      <c r="CD2473" s="207"/>
      <c r="CE2473" s="207"/>
      <c r="CF2473" s="207"/>
    </row>
    <row r="2474" spans="1:84" s="406" customFormat="1" x14ac:dyDescent="0.3">
      <c r="A2474" s="407"/>
      <c r="B2474" s="412"/>
      <c r="C2474" s="126"/>
      <c r="D2474" s="390"/>
      <c r="E2474" s="390"/>
      <c r="F2474" s="390"/>
      <c r="G2474" s="390"/>
      <c r="H2474" s="390"/>
      <c r="I2474" s="390"/>
      <c r="AP2474" s="207"/>
      <c r="AQ2474" s="207"/>
      <c r="BK2474" s="207"/>
      <c r="BY2474" s="207"/>
      <c r="BZ2474" s="207"/>
      <c r="CA2474" s="207"/>
      <c r="CB2474" s="207"/>
      <c r="CC2474" s="207"/>
      <c r="CD2474" s="207"/>
      <c r="CE2474" s="207"/>
      <c r="CF2474" s="207"/>
    </row>
    <row r="2475" spans="1:84" s="406" customFormat="1" x14ac:dyDescent="0.3">
      <c r="A2475" s="407"/>
      <c r="B2475" s="412"/>
      <c r="C2475" s="126"/>
      <c r="D2475" s="390"/>
      <c r="E2475" s="390"/>
      <c r="F2475" s="390"/>
      <c r="G2475" s="390"/>
      <c r="H2475" s="390"/>
      <c r="I2475" s="390"/>
      <c r="AP2475" s="207"/>
      <c r="AQ2475" s="207"/>
      <c r="BK2475" s="207"/>
      <c r="BY2475" s="207"/>
      <c r="BZ2475" s="207"/>
      <c r="CA2475" s="207"/>
      <c r="CB2475" s="207"/>
      <c r="CC2475" s="207"/>
      <c r="CD2475" s="207"/>
      <c r="CE2475" s="207"/>
      <c r="CF2475" s="207"/>
    </row>
    <row r="2476" spans="1:84" s="406" customFormat="1" x14ac:dyDescent="0.3">
      <c r="A2476" s="407"/>
      <c r="B2476" s="412"/>
      <c r="C2476" s="126"/>
      <c r="D2476" s="390"/>
      <c r="E2476" s="390"/>
      <c r="F2476" s="390"/>
      <c r="G2476" s="390"/>
      <c r="H2476" s="390"/>
      <c r="I2476" s="390"/>
      <c r="AP2476" s="207"/>
      <c r="AQ2476" s="207"/>
      <c r="BK2476" s="207"/>
      <c r="BY2476" s="207"/>
      <c r="BZ2476" s="207"/>
      <c r="CA2476" s="207"/>
      <c r="CB2476" s="207"/>
      <c r="CC2476" s="207"/>
      <c r="CD2476" s="207"/>
      <c r="CE2476" s="207"/>
      <c r="CF2476" s="207"/>
    </row>
    <row r="2477" spans="1:84" s="406" customFormat="1" x14ac:dyDescent="0.3">
      <c r="A2477" s="407"/>
      <c r="B2477" s="412"/>
      <c r="C2477" s="126"/>
      <c r="D2477" s="390"/>
      <c r="E2477" s="390"/>
      <c r="F2477" s="390"/>
      <c r="G2477" s="390"/>
      <c r="H2477" s="390"/>
      <c r="I2477" s="390"/>
      <c r="AP2477" s="207"/>
      <c r="AQ2477" s="207"/>
      <c r="BK2477" s="207"/>
      <c r="BY2477" s="207"/>
      <c r="BZ2477" s="207"/>
      <c r="CA2477" s="207"/>
      <c r="CB2477" s="207"/>
      <c r="CC2477" s="207"/>
      <c r="CD2477" s="207"/>
      <c r="CE2477" s="207"/>
      <c r="CF2477" s="207"/>
    </row>
    <row r="2478" spans="1:84" s="406" customFormat="1" x14ac:dyDescent="0.3">
      <c r="A2478" s="407"/>
      <c r="B2478" s="412"/>
      <c r="C2478" s="126"/>
      <c r="D2478" s="390"/>
      <c r="E2478" s="390"/>
      <c r="F2478" s="390"/>
      <c r="G2478" s="390"/>
      <c r="H2478" s="390"/>
      <c r="I2478" s="390"/>
      <c r="AP2478" s="207"/>
      <c r="AQ2478" s="207"/>
      <c r="BK2478" s="207"/>
      <c r="BY2478" s="207"/>
      <c r="BZ2478" s="207"/>
      <c r="CA2478" s="207"/>
      <c r="CB2478" s="207"/>
      <c r="CC2478" s="207"/>
      <c r="CD2478" s="207"/>
      <c r="CE2478" s="207"/>
      <c r="CF2478" s="207"/>
    </row>
    <row r="2479" spans="1:84" s="406" customFormat="1" x14ac:dyDescent="0.3">
      <c r="A2479" s="407"/>
      <c r="B2479" s="412"/>
      <c r="C2479" s="126"/>
      <c r="D2479" s="390"/>
      <c r="E2479" s="390"/>
      <c r="F2479" s="390"/>
      <c r="G2479" s="390"/>
      <c r="H2479" s="390"/>
      <c r="I2479" s="390"/>
      <c r="AP2479" s="207"/>
      <c r="AQ2479" s="207"/>
      <c r="BK2479" s="207"/>
      <c r="BY2479" s="207"/>
      <c r="BZ2479" s="207"/>
      <c r="CA2479" s="207"/>
      <c r="CB2479" s="207"/>
      <c r="CC2479" s="207"/>
      <c r="CD2479" s="207"/>
      <c r="CE2479" s="207"/>
      <c r="CF2479" s="207"/>
    </row>
    <row r="2480" spans="1:84" s="406" customFormat="1" x14ac:dyDescent="0.3">
      <c r="A2480" s="407"/>
      <c r="B2480" s="412"/>
      <c r="C2480" s="126"/>
      <c r="D2480" s="390"/>
      <c r="E2480" s="390"/>
      <c r="F2480" s="390"/>
      <c r="G2480" s="390"/>
      <c r="H2480" s="390"/>
      <c r="I2480" s="390"/>
      <c r="AP2480" s="207"/>
      <c r="AQ2480" s="207"/>
      <c r="BK2480" s="207"/>
      <c r="BY2480" s="207"/>
      <c r="BZ2480" s="207"/>
      <c r="CA2480" s="207"/>
      <c r="CB2480" s="207"/>
      <c r="CC2480" s="207"/>
      <c r="CD2480" s="207"/>
      <c r="CE2480" s="207"/>
      <c r="CF2480" s="207"/>
    </row>
    <row r="2481" spans="1:84" s="406" customFormat="1" x14ac:dyDescent="0.3">
      <c r="A2481" s="407"/>
      <c r="B2481" s="412"/>
      <c r="C2481" s="126"/>
      <c r="D2481" s="390"/>
      <c r="E2481" s="390"/>
      <c r="F2481" s="390"/>
      <c r="G2481" s="390"/>
      <c r="H2481" s="390"/>
      <c r="I2481" s="390"/>
      <c r="AP2481" s="207"/>
      <c r="AQ2481" s="207"/>
      <c r="BK2481" s="207"/>
      <c r="BY2481" s="207"/>
      <c r="BZ2481" s="207"/>
      <c r="CA2481" s="207"/>
      <c r="CB2481" s="207"/>
      <c r="CC2481" s="207"/>
      <c r="CD2481" s="207"/>
      <c r="CE2481" s="207"/>
      <c r="CF2481" s="207"/>
    </row>
    <row r="2482" spans="1:84" s="406" customFormat="1" x14ac:dyDescent="0.3">
      <c r="A2482" s="407"/>
      <c r="B2482" s="412"/>
      <c r="C2482" s="126"/>
      <c r="D2482" s="390"/>
      <c r="E2482" s="390"/>
      <c r="F2482" s="390"/>
      <c r="G2482" s="390"/>
      <c r="H2482" s="390"/>
      <c r="I2482" s="390"/>
      <c r="AP2482" s="207"/>
      <c r="AQ2482" s="207"/>
      <c r="BK2482" s="207"/>
      <c r="BY2482" s="207"/>
      <c r="BZ2482" s="207"/>
      <c r="CA2482" s="207"/>
      <c r="CB2482" s="207"/>
      <c r="CC2482" s="207"/>
      <c r="CD2482" s="207"/>
      <c r="CE2482" s="207"/>
      <c r="CF2482" s="207"/>
    </row>
    <row r="2483" spans="1:84" s="406" customFormat="1" x14ac:dyDescent="0.3">
      <c r="A2483" s="407"/>
      <c r="B2483" s="412"/>
      <c r="C2483" s="126"/>
      <c r="D2483" s="390"/>
      <c r="E2483" s="390"/>
      <c r="F2483" s="390"/>
      <c r="G2483" s="390"/>
      <c r="H2483" s="390"/>
      <c r="I2483" s="390"/>
      <c r="AP2483" s="207"/>
      <c r="AQ2483" s="207"/>
      <c r="BK2483" s="207"/>
      <c r="BY2483" s="207"/>
      <c r="BZ2483" s="207"/>
      <c r="CA2483" s="207"/>
      <c r="CB2483" s="207"/>
      <c r="CC2483" s="207"/>
      <c r="CD2483" s="207"/>
      <c r="CE2483" s="207"/>
      <c r="CF2483" s="207"/>
    </row>
    <row r="2484" spans="1:84" s="406" customFormat="1" x14ac:dyDescent="0.3">
      <c r="A2484" s="407"/>
      <c r="B2484" s="412"/>
      <c r="C2484" s="126"/>
      <c r="D2484" s="390"/>
      <c r="E2484" s="390"/>
      <c r="F2484" s="390"/>
      <c r="G2484" s="390"/>
      <c r="H2484" s="390"/>
      <c r="I2484" s="390"/>
      <c r="AP2484" s="207"/>
      <c r="AQ2484" s="207"/>
      <c r="BK2484" s="207"/>
      <c r="BY2484" s="207"/>
      <c r="BZ2484" s="207"/>
      <c r="CA2484" s="207"/>
      <c r="CB2484" s="207"/>
      <c r="CC2484" s="207"/>
      <c r="CD2484" s="207"/>
      <c r="CE2484" s="207"/>
      <c r="CF2484" s="207"/>
    </row>
    <row r="2485" spans="1:84" s="406" customFormat="1" x14ac:dyDescent="0.3">
      <c r="A2485" s="407"/>
      <c r="B2485" s="412"/>
      <c r="C2485" s="126"/>
      <c r="D2485" s="390"/>
      <c r="E2485" s="390"/>
      <c r="F2485" s="390"/>
      <c r="G2485" s="390"/>
      <c r="H2485" s="390"/>
      <c r="I2485" s="390"/>
      <c r="AP2485" s="207"/>
      <c r="AQ2485" s="207"/>
      <c r="BK2485" s="207"/>
      <c r="BY2485" s="207"/>
      <c r="BZ2485" s="207"/>
      <c r="CA2485" s="207"/>
      <c r="CB2485" s="207"/>
      <c r="CC2485" s="207"/>
      <c r="CD2485" s="207"/>
      <c r="CE2485" s="207"/>
      <c r="CF2485" s="207"/>
    </row>
    <row r="2486" spans="1:84" s="406" customFormat="1" x14ac:dyDescent="0.3">
      <c r="A2486" s="407"/>
      <c r="B2486" s="412"/>
      <c r="C2486" s="126"/>
      <c r="D2486" s="390"/>
      <c r="E2486" s="390"/>
      <c r="F2486" s="390"/>
      <c r="G2486" s="390"/>
      <c r="H2486" s="390"/>
      <c r="I2486" s="390"/>
      <c r="AP2486" s="207"/>
      <c r="AQ2486" s="207"/>
      <c r="BK2486" s="207"/>
      <c r="BY2486" s="207"/>
      <c r="BZ2486" s="207"/>
      <c r="CA2486" s="207"/>
      <c r="CB2486" s="207"/>
      <c r="CC2486" s="207"/>
      <c r="CD2486" s="207"/>
      <c r="CE2486" s="207"/>
      <c r="CF2486" s="207"/>
    </row>
    <row r="2487" spans="1:84" s="406" customFormat="1" x14ac:dyDescent="0.3">
      <c r="A2487" s="407"/>
      <c r="B2487" s="412"/>
      <c r="C2487" s="126"/>
      <c r="D2487" s="390"/>
      <c r="E2487" s="390"/>
      <c r="F2487" s="390"/>
      <c r="G2487" s="390"/>
      <c r="H2487" s="390"/>
      <c r="I2487" s="390"/>
      <c r="AP2487" s="207"/>
      <c r="AQ2487" s="207"/>
      <c r="BK2487" s="207"/>
      <c r="BY2487" s="207"/>
      <c r="BZ2487" s="207"/>
      <c r="CA2487" s="207"/>
      <c r="CB2487" s="207"/>
      <c r="CC2487" s="207"/>
      <c r="CD2487" s="207"/>
      <c r="CE2487" s="207"/>
      <c r="CF2487" s="207"/>
    </row>
    <row r="2488" spans="1:84" s="406" customFormat="1" x14ac:dyDescent="0.3">
      <c r="A2488" s="407"/>
      <c r="B2488" s="412"/>
      <c r="C2488" s="126"/>
      <c r="D2488" s="390"/>
      <c r="E2488" s="390"/>
      <c r="F2488" s="390"/>
      <c r="G2488" s="390"/>
      <c r="H2488" s="390"/>
      <c r="I2488" s="390"/>
      <c r="AP2488" s="207"/>
      <c r="AQ2488" s="207"/>
      <c r="BK2488" s="207"/>
      <c r="BY2488" s="207"/>
      <c r="BZ2488" s="207"/>
      <c r="CA2488" s="207"/>
      <c r="CB2488" s="207"/>
      <c r="CC2488" s="207"/>
      <c r="CD2488" s="207"/>
      <c r="CE2488" s="207"/>
      <c r="CF2488" s="207"/>
    </row>
    <row r="2489" spans="1:84" s="406" customFormat="1" x14ac:dyDescent="0.3">
      <c r="A2489" s="407"/>
      <c r="B2489" s="412"/>
      <c r="C2489" s="126"/>
      <c r="D2489" s="390"/>
      <c r="E2489" s="390"/>
      <c r="F2489" s="390"/>
      <c r="G2489" s="390"/>
      <c r="H2489" s="390"/>
      <c r="I2489" s="390"/>
      <c r="AP2489" s="207"/>
      <c r="AQ2489" s="207"/>
      <c r="BK2489" s="207"/>
      <c r="BY2489" s="207"/>
      <c r="BZ2489" s="207"/>
      <c r="CA2489" s="207"/>
      <c r="CB2489" s="207"/>
      <c r="CC2489" s="207"/>
      <c r="CD2489" s="207"/>
      <c r="CE2489" s="207"/>
      <c r="CF2489" s="207"/>
    </row>
    <row r="2490" spans="1:84" s="406" customFormat="1" x14ac:dyDescent="0.3">
      <c r="A2490" s="407"/>
      <c r="B2490" s="412"/>
      <c r="C2490" s="126"/>
      <c r="D2490" s="390"/>
      <c r="E2490" s="390"/>
      <c r="F2490" s="390"/>
      <c r="G2490" s="390"/>
      <c r="H2490" s="390"/>
      <c r="I2490" s="390"/>
      <c r="AP2490" s="207"/>
      <c r="AQ2490" s="207"/>
      <c r="BK2490" s="207"/>
      <c r="BY2490" s="207"/>
      <c r="BZ2490" s="207"/>
      <c r="CA2490" s="207"/>
      <c r="CB2490" s="207"/>
      <c r="CC2490" s="207"/>
      <c r="CD2490" s="207"/>
      <c r="CE2490" s="207"/>
      <c r="CF2490" s="207"/>
    </row>
    <row r="2491" spans="1:84" s="406" customFormat="1" x14ac:dyDescent="0.3">
      <c r="A2491" s="407"/>
      <c r="B2491" s="412"/>
      <c r="C2491" s="126"/>
      <c r="D2491" s="390"/>
      <c r="E2491" s="390"/>
      <c r="F2491" s="390"/>
      <c r="G2491" s="390"/>
      <c r="H2491" s="390"/>
      <c r="I2491" s="390"/>
      <c r="AP2491" s="207"/>
      <c r="AQ2491" s="207"/>
      <c r="BK2491" s="207"/>
      <c r="BY2491" s="207"/>
      <c r="BZ2491" s="207"/>
      <c r="CA2491" s="207"/>
      <c r="CB2491" s="207"/>
      <c r="CC2491" s="207"/>
      <c r="CD2491" s="207"/>
      <c r="CE2491" s="207"/>
      <c r="CF2491" s="207"/>
    </row>
    <row r="2492" spans="1:84" s="406" customFormat="1" x14ac:dyDescent="0.3">
      <c r="A2492" s="407"/>
      <c r="B2492" s="412"/>
      <c r="C2492" s="126"/>
      <c r="D2492" s="390"/>
      <c r="E2492" s="390"/>
      <c r="F2492" s="390"/>
      <c r="G2492" s="390"/>
      <c r="H2492" s="390"/>
      <c r="I2492" s="390"/>
      <c r="AP2492" s="207"/>
      <c r="AQ2492" s="207"/>
      <c r="BK2492" s="207"/>
      <c r="BY2492" s="207"/>
      <c r="BZ2492" s="207"/>
      <c r="CA2492" s="207"/>
      <c r="CB2492" s="207"/>
      <c r="CC2492" s="207"/>
      <c r="CD2492" s="207"/>
      <c r="CE2492" s="207"/>
      <c r="CF2492" s="207"/>
    </row>
    <row r="2493" spans="1:84" s="406" customFormat="1" x14ac:dyDescent="0.3">
      <c r="A2493" s="407"/>
      <c r="B2493" s="412"/>
      <c r="C2493" s="126"/>
      <c r="D2493" s="390"/>
      <c r="E2493" s="390"/>
      <c r="F2493" s="390"/>
      <c r="G2493" s="390"/>
      <c r="H2493" s="390"/>
      <c r="I2493" s="390"/>
      <c r="AP2493" s="207"/>
      <c r="AQ2493" s="207"/>
      <c r="BK2493" s="207"/>
      <c r="BY2493" s="207"/>
      <c r="BZ2493" s="207"/>
      <c r="CA2493" s="207"/>
      <c r="CB2493" s="207"/>
      <c r="CC2493" s="207"/>
      <c r="CD2493" s="207"/>
      <c r="CE2493" s="207"/>
      <c r="CF2493" s="207"/>
    </row>
    <row r="2494" spans="1:84" s="406" customFormat="1" x14ac:dyDescent="0.3">
      <c r="A2494" s="407"/>
      <c r="B2494" s="412"/>
      <c r="C2494" s="126"/>
      <c r="D2494" s="390"/>
      <c r="E2494" s="390"/>
      <c r="F2494" s="390"/>
      <c r="G2494" s="390"/>
      <c r="H2494" s="390"/>
      <c r="I2494" s="390"/>
      <c r="AP2494" s="207"/>
      <c r="AQ2494" s="207"/>
      <c r="BK2494" s="207"/>
      <c r="BY2494" s="207"/>
      <c r="BZ2494" s="207"/>
      <c r="CA2494" s="207"/>
      <c r="CB2494" s="207"/>
      <c r="CC2494" s="207"/>
      <c r="CD2494" s="207"/>
      <c r="CE2494" s="207"/>
      <c r="CF2494" s="207"/>
    </row>
    <row r="2495" spans="1:84" s="406" customFormat="1" x14ac:dyDescent="0.3">
      <c r="A2495" s="407"/>
      <c r="B2495" s="412"/>
      <c r="C2495" s="126"/>
      <c r="D2495" s="390"/>
      <c r="E2495" s="390"/>
      <c r="F2495" s="390"/>
      <c r="G2495" s="390"/>
      <c r="H2495" s="390"/>
      <c r="I2495" s="390"/>
      <c r="AP2495" s="207"/>
      <c r="AQ2495" s="207"/>
      <c r="BK2495" s="207"/>
      <c r="BY2495" s="207"/>
      <c r="BZ2495" s="207"/>
      <c r="CA2495" s="207"/>
      <c r="CB2495" s="207"/>
      <c r="CC2495" s="207"/>
      <c r="CD2495" s="207"/>
      <c r="CE2495" s="207"/>
      <c r="CF2495" s="207"/>
    </row>
    <row r="2496" spans="1:84" s="406" customFormat="1" x14ac:dyDescent="0.3">
      <c r="A2496" s="407"/>
      <c r="B2496" s="412"/>
      <c r="C2496" s="126"/>
      <c r="D2496" s="390"/>
      <c r="E2496" s="390"/>
      <c r="F2496" s="390"/>
      <c r="G2496" s="390"/>
      <c r="H2496" s="390"/>
      <c r="I2496" s="390"/>
      <c r="AP2496" s="207"/>
      <c r="AQ2496" s="207"/>
      <c r="BK2496" s="207"/>
      <c r="BY2496" s="207"/>
      <c r="BZ2496" s="207"/>
      <c r="CA2496" s="207"/>
      <c r="CB2496" s="207"/>
      <c r="CC2496" s="207"/>
      <c r="CD2496" s="207"/>
      <c r="CE2496" s="207"/>
      <c r="CF2496" s="207"/>
    </row>
    <row r="2497" spans="1:84" s="406" customFormat="1" x14ac:dyDescent="0.3">
      <c r="A2497" s="407"/>
      <c r="B2497" s="412"/>
      <c r="C2497" s="126"/>
      <c r="D2497" s="390"/>
      <c r="E2497" s="390"/>
      <c r="F2497" s="390"/>
      <c r="G2497" s="390"/>
      <c r="H2497" s="390"/>
      <c r="I2497" s="390"/>
      <c r="AP2497" s="207"/>
      <c r="AQ2497" s="207"/>
      <c r="BK2497" s="207"/>
      <c r="BY2497" s="207"/>
      <c r="BZ2497" s="207"/>
      <c r="CA2497" s="207"/>
      <c r="CB2497" s="207"/>
      <c r="CC2497" s="207"/>
      <c r="CD2497" s="207"/>
      <c r="CE2497" s="207"/>
      <c r="CF2497" s="207"/>
    </row>
    <row r="2498" spans="1:84" s="406" customFormat="1" x14ac:dyDescent="0.3">
      <c r="A2498" s="407"/>
      <c r="B2498" s="412"/>
      <c r="C2498" s="126"/>
      <c r="D2498" s="390"/>
      <c r="E2498" s="390"/>
      <c r="F2498" s="390"/>
      <c r="G2498" s="390"/>
      <c r="H2498" s="390"/>
      <c r="I2498" s="390"/>
      <c r="AP2498" s="207"/>
      <c r="AQ2498" s="207"/>
      <c r="BK2498" s="207"/>
      <c r="BY2498" s="207"/>
      <c r="BZ2498" s="207"/>
      <c r="CA2498" s="207"/>
      <c r="CB2498" s="207"/>
      <c r="CC2498" s="207"/>
      <c r="CD2498" s="207"/>
      <c r="CE2498" s="207"/>
      <c r="CF2498" s="207"/>
    </row>
    <row r="2499" spans="1:84" s="406" customFormat="1" x14ac:dyDescent="0.3">
      <c r="A2499" s="407"/>
      <c r="B2499" s="412"/>
      <c r="C2499" s="126"/>
      <c r="D2499" s="390"/>
      <c r="E2499" s="390"/>
      <c r="F2499" s="390"/>
      <c r="G2499" s="390"/>
      <c r="H2499" s="390"/>
      <c r="I2499" s="390"/>
      <c r="AP2499" s="207"/>
      <c r="AQ2499" s="207"/>
      <c r="BK2499" s="207"/>
      <c r="BY2499" s="207"/>
      <c r="BZ2499" s="207"/>
      <c r="CA2499" s="207"/>
      <c r="CB2499" s="207"/>
      <c r="CC2499" s="207"/>
      <c r="CD2499" s="207"/>
      <c r="CE2499" s="207"/>
      <c r="CF2499" s="207"/>
    </row>
    <row r="2500" spans="1:84" s="406" customFormat="1" x14ac:dyDescent="0.3">
      <c r="A2500" s="407"/>
      <c r="B2500" s="412"/>
      <c r="C2500" s="126"/>
      <c r="D2500" s="390"/>
      <c r="E2500" s="390"/>
      <c r="F2500" s="390"/>
      <c r="G2500" s="390"/>
      <c r="H2500" s="390"/>
      <c r="I2500" s="390"/>
      <c r="AP2500" s="207"/>
      <c r="AQ2500" s="207"/>
      <c r="BK2500" s="207"/>
      <c r="BY2500" s="207"/>
      <c r="BZ2500" s="207"/>
      <c r="CA2500" s="207"/>
      <c r="CB2500" s="207"/>
      <c r="CC2500" s="207"/>
      <c r="CD2500" s="207"/>
      <c r="CE2500" s="207"/>
      <c r="CF2500" s="207"/>
    </row>
    <row r="2501" spans="1:84" s="406" customFormat="1" x14ac:dyDescent="0.3">
      <c r="A2501" s="407"/>
      <c r="B2501" s="412"/>
      <c r="C2501" s="126"/>
      <c r="D2501" s="390"/>
      <c r="E2501" s="390"/>
      <c r="F2501" s="390"/>
      <c r="G2501" s="390"/>
      <c r="H2501" s="390"/>
      <c r="I2501" s="390"/>
      <c r="AP2501" s="207"/>
      <c r="AQ2501" s="207"/>
      <c r="BK2501" s="207"/>
      <c r="BY2501" s="207"/>
      <c r="BZ2501" s="207"/>
      <c r="CA2501" s="207"/>
      <c r="CB2501" s="207"/>
      <c r="CC2501" s="207"/>
      <c r="CD2501" s="207"/>
      <c r="CE2501" s="207"/>
      <c r="CF2501" s="207"/>
    </row>
    <row r="2502" spans="1:84" s="406" customFormat="1" x14ac:dyDescent="0.3">
      <c r="A2502" s="407"/>
      <c r="B2502" s="412"/>
      <c r="C2502" s="126"/>
      <c r="D2502" s="390"/>
      <c r="E2502" s="390"/>
      <c r="F2502" s="390"/>
      <c r="G2502" s="390"/>
      <c r="H2502" s="390"/>
      <c r="I2502" s="390"/>
      <c r="AP2502" s="207"/>
      <c r="AQ2502" s="207"/>
      <c r="BK2502" s="207"/>
      <c r="BY2502" s="207"/>
      <c r="BZ2502" s="207"/>
      <c r="CA2502" s="207"/>
      <c r="CB2502" s="207"/>
      <c r="CC2502" s="207"/>
      <c r="CD2502" s="207"/>
      <c r="CE2502" s="207"/>
      <c r="CF2502" s="207"/>
    </row>
    <row r="2503" spans="1:84" s="406" customFormat="1" x14ac:dyDescent="0.3">
      <c r="A2503" s="407"/>
      <c r="B2503" s="412"/>
      <c r="C2503" s="126"/>
      <c r="D2503" s="390"/>
      <c r="E2503" s="390"/>
      <c r="F2503" s="390"/>
      <c r="G2503" s="390"/>
      <c r="H2503" s="390"/>
      <c r="I2503" s="390"/>
      <c r="AP2503" s="207"/>
      <c r="AQ2503" s="207"/>
      <c r="BK2503" s="207"/>
      <c r="BY2503" s="207"/>
      <c r="BZ2503" s="207"/>
      <c r="CA2503" s="207"/>
      <c r="CB2503" s="207"/>
      <c r="CC2503" s="207"/>
      <c r="CD2503" s="207"/>
      <c r="CE2503" s="207"/>
      <c r="CF2503" s="207"/>
    </row>
    <row r="2504" spans="1:84" s="406" customFormat="1" x14ac:dyDescent="0.3">
      <c r="A2504" s="407"/>
      <c r="B2504" s="412"/>
      <c r="C2504" s="126"/>
      <c r="D2504" s="390"/>
      <c r="E2504" s="390"/>
      <c r="F2504" s="390"/>
      <c r="G2504" s="390"/>
      <c r="H2504" s="390"/>
      <c r="I2504" s="390"/>
      <c r="AP2504" s="207"/>
      <c r="AQ2504" s="207"/>
      <c r="BK2504" s="207"/>
      <c r="BY2504" s="207"/>
      <c r="BZ2504" s="207"/>
      <c r="CA2504" s="207"/>
      <c r="CB2504" s="207"/>
      <c r="CC2504" s="207"/>
      <c r="CD2504" s="207"/>
      <c r="CE2504" s="207"/>
      <c r="CF2504" s="207"/>
    </row>
    <row r="2505" spans="1:84" s="406" customFormat="1" x14ac:dyDescent="0.3">
      <c r="A2505" s="407"/>
      <c r="B2505" s="412"/>
      <c r="C2505" s="126"/>
      <c r="D2505" s="390"/>
      <c r="E2505" s="390"/>
      <c r="F2505" s="390"/>
      <c r="G2505" s="390"/>
      <c r="H2505" s="390"/>
      <c r="I2505" s="390"/>
      <c r="AP2505" s="207"/>
      <c r="AQ2505" s="207"/>
      <c r="BK2505" s="207"/>
      <c r="BY2505" s="207"/>
      <c r="BZ2505" s="207"/>
      <c r="CA2505" s="207"/>
      <c r="CB2505" s="207"/>
      <c r="CC2505" s="207"/>
      <c r="CD2505" s="207"/>
      <c r="CE2505" s="207"/>
      <c r="CF2505" s="207"/>
    </row>
    <row r="2506" spans="1:84" s="406" customFormat="1" x14ac:dyDescent="0.3">
      <c r="A2506" s="407"/>
      <c r="B2506" s="412"/>
      <c r="C2506" s="126"/>
      <c r="D2506" s="390"/>
      <c r="E2506" s="390"/>
      <c r="F2506" s="390"/>
      <c r="G2506" s="390"/>
      <c r="H2506" s="390"/>
      <c r="I2506" s="390"/>
      <c r="AP2506" s="207"/>
      <c r="AQ2506" s="207"/>
      <c r="BK2506" s="207"/>
      <c r="BY2506" s="207"/>
      <c r="BZ2506" s="207"/>
      <c r="CA2506" s="207"/>
      <c r="CB2506" s="207"/>
      <c r="CC2506" s="207"/>
      <c r="CD2506" s="207"/>
      <c r="CE2506" s="207"/>
      <c r="CF2506" s="207"/>
    </row>
    <row r="2507" spans="1:84" s="406" customFormat="1" x14ac:dyDescent="0.3">
      <c r="A2507" s="407"/>
      <c r="B2507" s="412"/>
      <c r="C2507" s="126"/>
      <c r="D2507" s="390"/>
      <c r="E2507" s="390"/>
      <c r="F2507" s="390"/>
      <c r="G2507" s="390"/>
      <c r="H2507" s="390"/>
      <c r="I2507" s="390"/>
      <c r="AP2507" s="207"/>
      <c r="AQ2507" s="207"/>
      <c r="BK2507" s="207"/>
      <c r="BY2507" s="207"/>
      <c r="BZ2507" s="207"/>
      <c r="CA2507" s="207"/>
      <c r="CB2507" s="207"/>
      <c r="CC2507" s="207"/>
      <c r="CD2507" s="207"/>
      <c r="CE2507" s="207"/>
      <c r="CF2507" s="207"/>
    </row>
    <row r="2508" spans="1:84" s="406" customFormat="1" x14ac:dyDescent="0.3">
      <c r="A2508" s="407"/>
      <c r="B2508" s="412"/>
      <c r="C2508" s="126"/>
      <c r="D2508" s="390"/>
      <c r="E2508" s="390"/>
      <c r="F2508" s="390"/>
      <c r="G2508" s="390"/>
      <c r="H2508" s="390"/>
      <c r="I2508" s="390"/>
      <c r="AP2508" s="207"/>
      <c r="AQ2508" s="207"/>
      <c r="BK2508" s="207"/>
      <c r="BY2508" s="207"/>
      <c r="BZ2508" s="207"/>
      <c r="CA2508" s="207"/>
      <c r="CB2508" s="207"/>
      <c r="CC2508" s="207"/>
      <c r="CD2508" s="207"/>
      <c r="CE2508" s="207"/>
      <c r="CF2508" s="207"/>
    </row>
    <row r="2509" spans="1:84" s="406" customFormat="1" x14ac:dyDescent="0.3">
      <c r="A2509" s="407"/>
      <c r="B2509" s="412"/>
      <c r="C2509" s="126"/>
      <c r="D2509" s="390"/>
      <c r="E2509" s="390"/>
      <c r="F2509" s="390"/>
      <c r="G2509" s="390"/>
      <c r="H2509" s="390"/>
      <c r="I2509" s="390"/>
      <c r="AP2509" s="207"/>
      <c r="AQ2509" s="207"/>
      <c r="BK2509" s="207"/>
      <c r="BY2509" s="207"/>
      <c r="BZ2509" s="207"/>
      <c r="CA2509" s="207"/>
      <c r="CB2509" s="207"/>
      <c r="CC2509" s="207"/>
      <c r="CD2509" s="207"/>
      <c r="CE2509" s="207"/>
      <c r="CF2509" s="207"/>
    </row>
    <row r="2510" spans="1:84" s="406" customFormat="1" x14ac:dyDescent="0.3">
      <c r="A2510" s="407"/>
      <c r="B2510" s="412"/>
      <c r="C2510" s="126"/>
      <c r="D2510" s="390"/>
      <c r="E2510" s="390"/>
      <c r="F2510" s="390"/>
      <c r="G2510" s="390"/>
      <c r="H2510" s="390"/>
      <c r="I2510" s="390"/>
      <c r="AP2510" s="207"/>
      <c r="AQ2510" s="207"/>
      <c r="BK2510" s="207"/>
      <c r="BY2510" s="207"/>
      <c r="BZ2510" s="207"/>
      <c r="CA2510" s="207"/>
      <c r="CB2510" s="207"/>
      <c r="CC2510" s="207"/>
      <c r="CD2510" s="207"/>
      <c r="CE2510" s="207"/>
      <c r="CF2510" s="207"/>
    </row>
    <row r="2511" spans="1:84" s="406" customFormat="1" x14ac:dyDescent="0.3">
      <c r="A2511" s="407"/>
      <c r="B2511" s="412"/>
      <c r="C2511" s="126"/>
      <c r="D2511" s="390"/>
      <c r="E2511" s="390"/>
      <c r="F2511" s="390"/>
      <c r="G2511" s="390"/>
      <c r="H2511" s="390"/>
      <c r="I2511" s="390"/>
      <c r="AP2511" s="207"/>
      <c r="AQ2511" s="207"/>
      <c r="BK2511" s="207"/>
      <c r="BY2511" s="207"/>
      <c r="BZ2511" s="207"/>
      <c r="CA2511" s="207"/>
      <c r="CB2511" s="207"/>
      <c r="CC2511" s="207"/>
      <c r="CD2511" s="207"/>
      <c r="CE2511" s="207"/>
      <c r="CF2511" s="207"/>
    </row>
    <row r="2512" spans="1:84" s="406" customFormat="1" x14ac:dyDescent="0.3">
      <c r="A2512" s="407"/>
      <c r="B2512" s="412"/>
      <c r="C2512" s="126"/>
      <c r="D2512" s="390"/>
      <c r="E2512" s="390"/>
      <c r="F2512" s="390"/>
      <c r="G2512" s="390"/>
      <c r="H2512" s="390"/>
      <c r="I2512" s="390"/>
      <c r="AP2512" s="207"/>
      <c r="AQ2512" s="207"/>
      <c r="BK2512" s="207"/>
      <c r="BY2512" s="207"/>
      <c r="BZ2512" s="207"/>
      <c r="CA2512" s="207"/>
      <c r="CB2512" s="207"/>
      <c r="CC2512" s="207"/>
      <c r="CD2512" s="207"/>
      <c r="CE2512" s="207"/>
      <c r="CF2512" s="207"/>
    </row>
    <row r="2513" spans="1:84" s="406" customFormat="1" x14ac:dyDescent="0.3">
      <c r="A2513" s="407"/>
      <c r="B2513" s="412"/>
      <c r="C2513" s="126"/>
      <c r="D2513" s="390"/>
      <c r="E2513" s="390"/>
      <c r="F2513" s="390"/>
      <c r="G2513" s="390"/>
      <c r="H2513" s="390"/>
      <c r="I2513" s="390"/>
      <c r="AP2513" s="207"/>
      <c r="AQ2513" s="207"/>
      <c r="BK2513" s="207"/>
      <c r="BY2513" s="207"/>
      <c r="BZ2513" s="207"/>
      <c r="CA2513" s="207"/>
      <c r="CB2513" s="207"/>
      <c r="CC2513" s="207"/>
      <c r="CD2513" s="207"/>
      <c r="CE2513" s="207"/>
      <c r="CF2513" s="207"/>
    </row>
    <row r="2514" spans="1:84" s="406" customFormat="1" x14ac:dyDescent="0.3">
      <c r="A2514" s="407"/>
      <c r="B2514" s="412"/>
      <c r="C2514" s="126"/>
      <c r="D2514" s="390"/>
      <c r="E2514" s="390"/>
      <c r="F2514" s="390"/>
      <c r="G2514" s="390"/>
      <c r="H2514" s="390"/>
      <c r="I2514" s="390"/>
      <c r="AP2514" s="207"/>
      <c r="AQ2514" s="207"/>
      <c r="BK2514" s="207"/>
      <c r="BY2514" s="207"/>
      <c r="BZ2514" s="207"/>
      <c r="CA2514" s="207"/>
      <c r="CB2514" s="207"/>
      <c r="CC2514" s="207"/>
      <c r="CD2514" s="207"/>
      <c r="CE2514" s="207"/>
      <c r="CF2514" s="207"/>
    </row>
    <row r="2515" spans="1:84" s="406" customFormat="1" x14ac:dyDescent="0.3">
      <c r="A2515" s="407"/>
      <c r="B2515" s="412"/>
      <c r="C2515" s="126"/>
      <c r="D2515" s="390"/>
      <c r="E2515" s="390"/>
      <c r="F2515" s="390"/>
      <c r="G2515" s="390"/>
      <c r="H2515" s="390"/>
      <c r="I2515" s="390"/>
      <c r="AP2515" s="207"/>
      <c r="AQ2515" s="207"/>
      <c r="BK2515" s="207"/>
      <c r="BY2515" s="207"/>
      <c r="BZ2515" s="207"/>
      <c r="CA2515" s="207"/>
      <c r="CB2515" s="207"/>
      <c r="CC2515" s="207"/>
      <c r="CD2515" s="207"/>
      <c r="CE2515" s="207"/>
      <c r="CF2515" s="207"/>
    </row>
    <row r="2516" spans="1:84" s="406" customFormat="1" x14ac:dyDescent="0.3">
      <c r="A2516" s="407"/>
      <c r="B2516" s="412"/>
      <c r="C2516" s="126"/>
      <c r="D2516" s="390"/>
      <c r="E2516" s="390"/>
      <c r="F2516" s="390"/>
      <c r="G2516" s="390"/>
      <c r="H2516" s="390"/>
      <c r="I2516" s="390"/>
      <c r="AP2516" s="207"/>
      <c r="AQ2516" s="207"/>
      <c r="BK2516" s="207"/>
      <c r="BY2516" s="207"/>
      <c r="BZ2516" s="207"/>
      <c r="CA2516" s="207"/>
      <c r="CB2516" s="207"/>
      <c r="CC2516" s="207"/>
      <c r="CD2516" s="207"/>
      <c r="CE2516" s="207"/>
      <c r="CF2516" s="207"/>
    </row>
    <row r="2517" spans="1:84" s="406" customFormat="1" x14ac:dyDescent="0.3">
      <c r="A2517" s="407"/>
      <c r="B2517" s="412"/>
      <c r="C2517" s="126"/>
      <c r="D2517" s="390"/>
      <c r="E2517" s="390"/>
      <c r="F2517" s="390"/>
      <c r="G2517" s="390"/>
      <c r="H2517" s="390"/>
      <c r="I2517" s="390"/>
      <c r="AP2517" s="207"/>
      <c r="AQ2517" s="207"/>
      <c r="BK2517" s="207"/>
      <c r="BY2517" s="207"/>
      <c r="BZ2517" s="207"/>
      <c r="CA2517" s="207"/>
      <c r="CB2517" s="207"/>
      <c r="CC2517" s="207"/>
      <c r="CD2517" s="207"/>
      <c r="CE2517" s="207"/>
      <c r="CF2517" s="207"/>
    </row>
    <row r="2518" spans="1:84" s="406" customFormat="1" x14ac:dyDescent="0.3">
      <c r="A2518" s="407"/>
      <c r="B2518" s="412"/>
      <c r="C2518" s="126"/>
      <c r="D2518" s="390"/>
      <c r="E2518" s="390"/>
      <c r="F2518" s="390"/>
      <c r="G2518" s="390"/>
      <c r="H2518" s="390"/>
      <c r="I2518" s="390"/>
      <c r="AP2518" s="207"/>
      <c r="AQ2518" s="207"/>
      <c r="BK2518" s="207"/>
      <c r="BY2518" s="207"/>
      <c r="BZ2518" s="207"/>
      <c r="CA2518" s="207"/>
      <c r="CB2518" s="207"/>
      <c r="CC2518" s="207"/>
      <c r="CD2518" s="207"/>
      <c r="CE2518" s="207"/>
      <c r="CF2518" s="207"/>
    </row>
    <row r="2519" spans="1:84" s="406" customFormat="1" x14ac:dyDescent="0.3">
      <c r="A2519" s="407"/>
      <c r="B2519" s="412"/>
      <c r="C2519" s="126"/>
      <c r="D2519" s="390"/>
      <c r="E2519" s="390"/>
      <c r="F2519" s="390"/>
      <c r="G2519" s="390"/>
      <c r="H2519" s="390"/>
      <c r="I2519" s="390"/>
      <c r="AP2519" s="207"/>
      <c r="AQ2519" s="207"/>
      <c r="BK2519" s="207"/>
      <c r="BY2519" s="207"/>
      <c r="BZ2519" s="207"/>
      <c r="CA2519" s="207"/>
      <c r="CB2519" s="207"/>
      <c r="CC2519" s="207"/>
      <c r="CD2519" s="207"/>
      <c r="CE2519" s="207"/>
      <c r="CF2519" s="207"/>
    </row>
    <row r="2520" spans="1:84" s="406" customFormat="1" x14ac:dyDescent="0.3">
      <c r="A2520" s="407"/>
      <c r="B2520" s="412"/>
      <c r="C2520" s="126"/>
      <c r="D2520" s="390"/>
      <c r="E2520" s="390"/>
      <c r="F2520" s="390"/>
      <c r="G2520" s="390"/>
      <c r="H2520" s="390"/>
      <c r="I2520" s="390"/>
      <c r="AP2520" s="207"/>
      <c r="AQ2520" s="207"/>
      <c r="BK2520" s="207"/>
      <c r="BY2520" s="207"/>
      <c r="BZ2520" s="207"/>
      <c r="CA2520" s="207"/>
      <c r="CB2520" s="207"/>
      <c r="CC2520" s="207"/>
      <c r="CD2520" s="207"/>
      <c r="CE2520" s="207"/>
      <c r="CF2520" s="207"/>
    </row>
    <row r="2521" spans="1:84" s="406" customFormat="1" x14ac:dyDescent="0.3">
      <c r="A2521" s="407"/>
      <c r="B2521" s="412"/>
      <c r="C2521" s="126"/>
      <c r="D2521" s="390"/>
      <c r="E2521" s="390"/>
      <c r="F2521" s="390"/>
      <c r="G2521" s="390"/>
      <c r="H2521" s="390"/>
      <c r="I2521" s="390"/>
      <c r="AP2521" s="207"/>
      <c r="AQ2521" s="207"/>
      <c r="BK2521" s="207"/>
      <c r="BY2521" s="207"/>
      <c r="BZ2521" s="207"/>
      <c r="CA2521" s="207"/>
      <c r="CB2521" s="207"/>
      <c r="CC2521" s="207"/>
      <c r="CD2521" s="207"/>
      <c r="CE2521" s="207"/>
      <c r="CF2521" s="207"/>
    </row>
    <row r="2522" spans="1:84" s="406" customFormat="1" x14ac:dyDescent="0.3">
      <c r="A2522" s="407"/>
      <c r="B2522" s="412"/>
      <c r="C2522" s="126"/>
      <c r="D2522" s="390"/>
      <c r="E2522" s="390"/>
      <c r="F2522" s="390"/>
      <c r="G2522" s="390"/>
      <c r="H2522" s="390"/>
      <c r="I2522" s="390"/>
      <c r="AP2522" s="207"/>
      <c r="AQ2522" s="207"/>
      <c r="BK2522" s="207"/>
      <c r="BY2522" s="207"/>
      <c r="BZ2522" s="207"/>
      <c r="CA2522" s="207"/>
      <c r="CB2522" s="207"/>
      <c r="CC2522" s="207"/>
      <c r="CD2522" s="207"/>
      <c r="CE2522" s="207"/>
      <c r="CF2522" s="207"/>
    </row>
    <row r="2523" spans="1:84" s="406" customFormat="1" x14ac:dyDescent="0.3">
      <c r="A2523" s="407"/>
      <c r="B2523" s="412"/>
      <c r="C2523" s="126"/>
      <c r="D2523" s="390"/>
      <c r="E2523" s="390"/>
      <c r="F2523" s="390"/>
      <c r="G2523" s="390"/>
      <c r="H2523" s="390"/>
      <c r="I2523" s="390"/>
      <c r="AP2523" s="207"/>
      <c r="AQ2523" s="207"/>
      <c r="BK2523" s="207"/>
      <c r="BY2523" s="207"/>
      <c r="BZ2523" s="207"/>
      <c r="CA2523" s="207"/>
      <c r="CB2523" s="207"/>
      <c r="CC2523" s="207"/>
      <c r="CD2523" s="207"/>
      <c r="CE2523" s="207"/>
      <c r="CF2523" s="207"/>
    </row>
    <row r="2524" spans="1:84" s="406" customFormat="1" x14ac:dyDescent="0.3">
      <c r="A2524" s="407"/>
      <c r="B2524" s="412"/>
      <c r="C2524" s="126"/>
      <c r="D2524" s="390"/>
      <c r="E2524" s="390"/>
      <c r="F2524" s="390"/>
      <c r="G2524" s="390"/>
      <c r="H2524" s="390"/>
      <c r="I2524" s="390"/>
      <c r="AP2524" s="207"/>
      <c r="AQ2524" s="207"/>
      <c r="BK2524" s="207"/>
      <c r="BY2524" s="207"/>
      <c r="BZ2524" s="207"/>
      <c r="CA2524" s="207"/>
      <c r="CB2524" s="207"/>
      <c r="CC2524" s="207"/>
      <c r="CD2524" s="207"/>
      <c r="CE2524" s="207"/>
      <c r="CF2524" s="207"/>
    </row>
    <row r="2525" spans="1:84" s="406" customFormat="1" x14ac:dyDescent="0.3">
      <c r="A2525" s="407"/>
      <c r="B2525" s="412"/>
      <c r="C2525" s="126"/>
      <c r="D2525" s="390"/>
      <c r="E2525" s="390"/>
      <c r="F2525" s="390"/>
      <c r="G2525" s="390"/>
      <c r="H2525" s="390"/>
      <c r="I2525" s="390"/>
      <c r="AP2525" s="207"/>
      <c r="AQ2525" s="207"/>
      <c r="BK2525" s="207"/>
      <c r="BY2525" s="207"/>
      <c r="BZ2525" s="207"/>
      <c r="CA2525" s="207"/>
      <c r="CB2525" s="207"/>
      <c r="CC2525" s="207"/>
      <c r="CD2525" s="207"/>
      <c r="CE2525" s="207"/>
      <c r="CF2525" s="207"/>
    </row>
    <row r="2526" spans="1:84" s="406" customFormat="1" x14ac:dyDescent="0.3">
      <c r="A2526" s="407"/>
      <c r="B2526" s="412"/>
      <c r="C2526" s="126"/>
      <c r="D2526" s="390"/>
      <c r="E2526" s="390"/>
      <c r="F2526" s="390"/>
      <c r="G2526" s="390"/>
      <c r="H2526" s="390"/>
      <c r="I2526" s="390"/>
      <c r="AP2526" s="207"/>
      <c r="AQ2526" s="207"/>
      <c r="BK2526" s="207"/>
      <c r="BY2526" s="207"/>
      <c r="BZ2526" s="207"/>
      <c r="CA2526" s="207"/>
      <c r="CB2526" s="207"/>
      <c r="CC2526" s="207"/>
      <c r="CD2526" s="207"/>
      <c r="CE2526" s="207"/>
      <c r="CF2526" s="207"/>
    </row>
    <row r="2527" spans="1:84" s="406" customFormat="1" x14ac:dyDescent="0.3">
      <c r="A2527" s="407"/>
      <c r="B2527" s="412"/>
      <c r="C2527" s="126"/>
      <c r="D2527" s="390"/>
      <c r="E2527" s="390"/>
      <c r="F2527" s="390"/>
      <c r="G2527" s="390"/>
      <c r="H2527" s="390"/>
      <c r="I2527" s="390"/>
      <c r="AP2527" s="207"/>
      <c r="AQ2527" s="207"/>
      <c r="BK2527" s="207"/>
      <c r="BY2527" s="207"/>
      <c r="BZ2527" s="207"/>
      <c r="CA2527" s="207"/>
      <c r="CB2527" s="207"/>
      <c r="CC2527" s="207"/>
      <c r="CD2527" s="207"/>
      <c r="CE2527" s="207"/>
      <c r="CF2527" s="207"/>
    </row>
    <row r="2528" spans="1:84" s="406" customFormat="1" x14ac:dyDescent="0.3">
      <c r="A2528" s="407"/>
      <c r="B2528" s="412"/>
      <c r="C2528" s="126"/>
      <c r="D2528" s="390"/>
      <c r="E2528" s="390"/>
      <c r="F2528" s="390"/>
      <c r="G2528" s="390"/>
      <c r="H2528" s="390"/>
      <c r="I2528" s="390"/>
      <c r="AP2528" s="207"/>
      <c r="AQ2528" s="207"/>
      <c r="BK2528" s="207"/>
      <c r="BY2528" s="207"/>
      <c r="BZ2528" s="207"/>
      <c r="CA2528" s="207"/>
      <c r="CB2528" s="207"/>
      <c r="CC2528" s="207"/>
      <c r="CD2528" s="207"/>
      <c r="CE2528" s="207"/>
      <c r="CF2528" s="207"/>
    </row>
    <row r="2529" spans="1:84" s="406" customFormat="1" x14ac:dyDescent="0.3">
      <c r="A2529" s="407"/>
      <c r="B2529" s="412"/>
      <c r="C2529" s="126"/>
      <c r="D2529" s="390"/>
      <c r="E2529" s="390"/>
      <c r="F2529" s="390"/>
      <c r="G2529" s="390"/>
      <c r="H2529" s="390"/>
      <c r="I2529" s="390"/>
      <c r="AP2529" s="207"/>
      <c r="AQ2529" s="207"/>
      <c r="BK2529" s="207"/>
      <c r="BY2529" s="207"/>
      <c r="BZ2529" s="207"/>
      <c r="CA2529" s="207"/>
      <c r="CB2529" s="207"/>
      <c r="CC2529" s="207"/>
      <c r="CD2529" s="207"/>
      <c r="CE2529" s="207"/>
      <c r="CF2529" s="207"/>
    </row>
    <row r="2530" spans="1:84" s="406" customFormat="1" x14ac:dyDescent="0.3">
      <c r="A2530" s="407"/>
      <c r="B2530" s="412"/>
      <c r="C2530" s="126"/>
      <c r="D2530" s="390"/>
      <c r="E2530" s="390"/>
      <c r="F2530" s="390"/>
      <c r="G2530" s="390"/>
      <c r="H2530" s="390"/>
      <c r="I2530" s="390"/>
      <c r="AP2530" s="207"/>
      <c r="AQ2530" s="207"/>
      <c r="BK2530" s="207"/>
      <c r="BY2530" s="207"/>
      <c r="BZ2530" s="207"/>
      <c r="CA2530" s="207"/>
      <c r="CB2530" s="207"/>
      <c r="CC2530" s="207"/>
      <c r="CD2530" s="207"/>
      <c r="CE2530" s="207"/>
      <c r="CF2530" s="207"/>
    </row>
    <row r="2531" spans="1:84" s="406" customFormat="1" x14ac:dyDescent="0.3">
      <c r="A2531" s="407"/>
      <c r="B2531" s="412"/>
      <c r="C2531" s="126"/>
      <c r="D2531" s="390"/>
      <c r="E2531" s="390"/>
      <c r="F2531" s="390"/>
      <c r="G2531" s="390"/>
      <c r="H2531" s="390"/>
      <c r="I2531" s="390"/>
      <c r="AP2531" s="207"/>
      <c r="AQ2531" s="207"/>
      <c r="BK2531" s="207"/>
      <c r="BY2531" s="207"/>
      <c r="BZ2531" s="207"/>
      <c r="CA2531" s="207"/>
      <c r="CB2531" s="207"/>
      <c r="CC2531" s="207"/>
      <c r="CD2531" s="207"/>
      <c r="CE2531" s="207"/>
      <c r="CF2531" s="207"/>
    </row>
    <row r="2532" spans="1:84" s="406" customFormat="1" x14ac:dyDescent="0.3">
      <c r="A2532" s="407"/>
      <c r="B2532" s="412"/>
      <c r="C2532" s="126"/>
      <c r="D2532" s="390"/>
      <c r="E2532" s="390"/>
      <c r="F2532" s="390"/>
      <c r="G2532" s="390"/>
      <c r="H2532" s="390"/>
      <c r="I2532" s="390"/>
      <c r="AP2532" s="207"/>
      <c r="AQ2532" s="207"/>
      <c r="BK2532" s="207"/>
      <c r="BY2532" s="207"/>
      <c r="BZ2532" s="207"/>
      <c r="CA2532" s="207"/>
      <c r="CB2532" s="207"/>
      <c r="CC2532" s="207"/>
      <c r="CD2532" s="207"/>
      <c r="CE2532" s="207"/>
      <c r="CF2532" s="207"/>
    </row>
    <row r="2533" spans="1:84" s="406" customFormat="1" x14ac:dyDescent="0.3">
      <c r="A2533" s="407"/>
      <c r="B2533" s="412"/>
      <c r="C2533" s="126"/>
      <c r="D2533" s="390"/>
      <c r="E2533" s="390"/>
      <c r="F2533" s="390"/>
      <c r="G2533" s="390"/>
      <c r="H2533" s="390"/>
      <c r="I2533" s="390"/>
      <c r="AP2533" s="207"/>
      <c r="AQ2533" s="207"/>
      <c r="BK2533" s="207"/>
      <c r="BY2533" s="207"/>
      <c r="BZ2533" s="207"/>
      <c r="CA2533" s="207"/>
      <c r="CB2533" s="207"/>
      <c r="CC2533" s="207"/>
      <c r="CD2533" s="207"/>
      <c r="CE2533" s="207"/>
      <c r="CF2533" s="207"/>
    </row>
    <row r="2534" spans="1:84" s="406" customFormat="1" x14ac:dyDescent="0.3">
      <c r="A2534" s="407"/>
      <c r="B2534" s="412"/>
      <c r="C2534" s="126"/>
      <c r="D2534" s="390"/>
      <c r="E2534" s="390"/>
      <c r="F2534" s="390"/>
      <c r="G2534" s="390"/>
      <c r="H2534" s="390"/>
      <c r="I2534" s="390"/>
      <c r="AP2534" s="207"/>
      <c r="AQ2534" s="207"/>
      <c r="BK2534" s="207"/>
      <c r="BY2534" s="207"/>
      <c r="BZ2534" s="207"/>
      <c r="CA2534" s="207"/>
      <c r="CB2534" s="207"/>
      <c r="CC2534" s="207"/>
      <c r="CD2534" s="207"/>
      <c r="CE2534" s="207"/>
      <c r="CF2534" s="207"/>
    </row>
    <row r="2535" spans="1:84" s="406" customFormat="1" x14ac:dyDescent="0.3">
      <c r="A2535" s="407"/>
      <c r="B2535" s="412"/>
      <c r="C2535" s="126"/>
      <c r="D2535" s="390"/>
      <c r="E2535" s="390"/>
      <c r="F2535" s="390"/>
      <c r="G2535" s="390"/>
      <c r="H2535" s="390"/>
      <c r="I2535" s="390"/>
      <c r="AP2535" s="207"/>
      <c r="AQ2535" s="207"/>
      <c r="BK2535" s="207"/>
      <c r="BY2535" s="207"/>
      <c r="BZ2535" s="207"/>
      <c r="CA2535" s="207"/>
      <c r="CB2535" s="207"/>
      <c r="CC2535" s="207"/>
      <c r="CD2535" s="207"/>
      <c r="CE2535" s="207"/>
      <c r="CF2535" s="207"/>
    </row>
    <row r="2536" spans="1:84" s="406" customFormat="1" x14ac:dyDescent="0.3">
      <c r="A2536" s="407"/>
      <c r="B2536" s="412"/>
      <c r="C2536" s="126"/>
      <c r="D2536" s="390"/>
      <c r="E2536" s="390"/>
      <c r="F2536" s="390"/>
      <c r="G2536" s="390"/>
      <c r="H2536" s="390"/>
      <c r="I2536" s="390"/>
      <c r="AP2536" s="207"/>
      <c r="AQ2536" s="207"/>
      <c r="BK2536" s="207"/>
      <c r="BY2536" s="207"/>
      <c r="BZ2536" s="207"/>
      <c r="CA2536" s="207"/>
      <c r="CB2536" s="207"/>
      <c r="CC2536" s="207"/>
      <c r="CD2536" s="207"/>
      <c r="CE2536" s="207"/>
      <c r="CF2536" s="207"/>
    </row>
    <row r="2537" spans="1:84" s="406" customFormat="1" x14ac:dyDescent="0.3">
      <c r="A2537" s="407"/>
      <c r="B2537" s="412"/>
      <c r="C2537" s="126"/>
      <c r="D2537" s="390"/>
      <c r="E2537" s="390"/>
      <c r="F2537" s="390"/>
      <c r="G2537" s="390"/>
      <c r="H2537" s="390"/>
      <c r="I2537" s="390"/>
      <c r="AP2537" s="207"/>
      <c r="AQ2537" s="207"/>
      <c r="BK2537" s="207"/>
      <c r="BY2537" s="207"/>
      <c r="BZ2537" s="207"/>
      <c r="CA2537" s="207"/>
      <c r="CB2537" s="207"/>
      <c r="CC2537" s="207"/>
      <c r="CD2537" s="207"/>
      <c r="CE2537" s="207"/>
      <c r="CF2537" s="207"/>
    </row>
    <row r="2538" spans="1:84" s="406" customFormat="1" x14ac:dyDescent="0.3">
      <c r="A2538" s="407"/>
      <c r="B2538" s="412"/>
      <c r="C2538" s="126"/>
      <c r="D2538" s="390"/>
      <c r="E2538" s="390"/>
      <c r="F2538" s="390"/>
      <c r="G2538" s="390"/>
      <c r="H2538" s="390"/>
      <c r="I2538" s="390"/>
      <c r="AP2538" s="207"/>
      <c r="AQ2538" s="207"/>
      <c r="BK2538" s="207"/>
      <c r="BY2538" s="207"/>
      <c r="BZ2538" s="207"/>
      <c r="CA2538" s="207"/>
      <c r="CB2538" s="207"/>
      <c r="CC2538" s="207"/>
      <c r="CD2538" s="207"/>
      <c r="CE2538" s="207"/>
      <c r="CF2538" s="207"/>
    </row>
    <row r="2539" spans="1:84" s="406" customFormat="1" x14ac:dyDescent="0.3">
      <c r="A2539" s="407"/>
      <c r="B2539" s="412"/>
      <c r="C2539" s="126"/>
      <c r="D2539" s="390"/>
      <c r="E2539" s="390"/>
      <c r="F2539" s="390"/>
      <c r="G2539" s="390"/>
      <c r="H2539" s="390"/>
      <c r="I2539" s="390"/>
      <c r="AP2539" s="207"/>
      <c r="AQ2539" s="207"/>
      <c r="BK2539" s="207"/>
      <c r="BY2539" s="207"/>
      <c r="BZ2539" s="207"/>
      <c r="CA2539" s="207"/>
      <c r="CB2539" s="207"/>
      <c r="CC2539" s="207"/>
      <c r="CD2539" s="207"/>
      <c r="CE2539" s="207"/>
      <c r="CF2539" s="207"/>
    </row>
    <row r="2540" spans="1:84" s="406" customFormat="1" x14ac:dyDescent="0.3">
      <c r="A2540" s="407"/>
      <c r="B2540" s="412"/>
      <c r="C2540" s="126"/>
      <c r="D2540" s="390"/>
      <c r="E2540" s="390"/>
      <c r="F2540" s="390"/>
      <c r="G2540" s="390"/>
      <c r="H2540" s="390"/>
      <c r="I2540" s="390"/>
      <c r="AP2540" s="207"/>
      <c r="AQ2540" s="207"/>
      <c r="BK2540" s="207"/>
      <c r="BY2540" s="207"/>
      <c r="BZ2540" s="207"/>
      <c r="CA2540" s="207"/>
      <c r="CB2540" s="207"/>
      <c r="CC2540" s="207"/>
      <c r="CD2540" s="207"/>
      <c r="CE2540" s="207"/>
      <c r="CF2540" s="207"/>
    </row>
    <row r="2541" spans="1:84" s="406" customFormat="1" x14ac:dyDescent="0.3">
      <c r="A2541" s="407"/>
      <c r="B2541" s="412"/>
      <c r="C2541" s="126"/>
      <c r="D2541" s="390"/>
      <c r="E2541" s="390"/>
      <c r="F2541" s="390"/>
      <c r="G2541" s="390"/>
      <c r="H2541" s="390"/>
      <c r="I2541" s="390"/>
      <c r="AP2541" s="207"/>
      <c r="AQ2541" s="207"/>
      <c r="BK2541" s="207"/>
      <c r="BY2541" s="207"/>
      <c r="BZ2541" s="207"/>
      <c r="CA2541" s="207"/>
      <c r="CB2541" s="207"/>
      <c r="CC2541" s="207"/>
      <c r="CD2541" s="207"/>
      <c r="CE2541" s="207"/>
      <c r="CF2541" s="207"/>
    </row>
    <row r="2542" spans="1:84" s="406" customFormat="1" x14ac:dyDescent="0.3">
      <c r="A2542" s="407"/>
      <c r="B2542" s="412"/>
      <c r="C2542" s="126"/>
      <c r="D2542" s="390"/>
      <c r="E2542" s="390"/>
      <c r="F2542" s="390"/>
      <c r="G2542" s="390"/>
      <c r="H2542" s="390"/>
      <c r="I2542" s="390"/>
      <c r="AP2542" s="207"/>
      <c r="AQ2542" s="207"/>
      <c r="BK2542" s="207"/>
      <c r="BY2542" s="207"/>
      <c r="BZ2542" s="207"/>
      <c r="CA2542" s="207"/>
      <c r="CB2542" s="207"/>
      <c r="CC2542" s="207"/>
      <c r="CD2542" s="207"/>
      <c r="CE2542" s="207"/>
      <c r="CF2542" s="207"/>
    </row>
    <row r="2543" spans="1:84" s="406" customFormat="1" x14ac:dyDescent="0.3">
      <c r="A2543" s="407"/>
      <c r="B2543" s="412"/>
      <c r="C2543" s="126"/>
      <c r="D2543" s="390"/>
      <c r="E2543" s="390"/>
      <c r="F2543" s="390"/>
      <c r="G2543" s="390"/>
      <c r="H2543" s="390"/>
      <c r="I2543" s="390"/>
      <c r="AP2543" s="207"/>
      <c r="AQ2543" s="207"/>
      <c r="BK2543" s="207"/>
      <c r="BY2543" s="207"/>
      <c r="BZ2543" s="207"/>
      <c r="CA2543" s="207"/>
      <c r="CB2543" s="207"/>
      <c r="CC2543" s="207"/>
      <c r="CD2543" s="207"/>
      <c r="CE2543" s="207"/>
      <c r="CF2543" s="207"/>
    </row>
    <row r="2544" spans="1:84" s="406" customFormat="1" x14ac:dyDescent="0.3">
      <c r="A2544" s="407"/>
      <c r="B2544" s="412"/>
      <c r="C2544" s="126"/>
      <c r="D2544" s="390"/>
      <c r="E2544" s="390"/>
      <c r="F2544" s="390"/>
      <c r="G2544" s="390"/>
      <c r="H2544" s="390"/>
      <c r="I2544" s="390"/>
      <c r="AP2544" s="207"/>
      <c r="AQ2544" s="207"/>
      <c r="BK2544" s="207"/>
      <c r="BY2544" s="207"/>
      <c r="BZ2544" s="207"/>
      <c r="CA2544" s="207"/>
      <c r="CB2544" s="207"/>
      <c r="CC2544" s="207"/>
      <c r="CD2544" s="207"/>
      <c r="CE2544" s="207"/>
      <c r="CF2544" s="207"/>
    </row>
    <row r="2545" spans="1:84" s="406" customFormat="1" x14ac:dyDescent="0.3">
      <c r="A2545" s="407"/>
      <c r="B2545" s="412"/>
      <c r="C2545" s="126"/>
      <c r="D2545" s="390"/>
      <c r="E2545" s="390"/>
      <c r="F2545" s="390"/>
      <c r="G2545" s="390"/>
      <c r="H2545" s="390"/>
      <c r="I2545" s="390"/>
      <c r="AP2545" s="207"/>
      <c r="AQ2545" s="207"/>
      <c r="BK2545" s="207"/>
      <c r="BY2545" s="207"/>
      <c r="BZ2545" s="207"/>
      <c r="CA2545" s="207"/>
      <c r="CB2545" s="207"/>
      <c r="CC2545" s="207"/>
      <c r="CD2545" s="207"/>
      <c r="CE2545" s="207"/>
      <c r="CF2545" s="207"/>
    </row>
    <row r="2546" spans="1:84" s="406" customFormat="1" x14ac:dyDescent="0.3">
      <c r="A2546" s="407"/>
      <c r="B2546" s="412"/>
      <c r="C2546" s="126"/>
      <c r="D2546" s="390"/>
      <c r="E2546" s="390"/>
      <c r="F2546" s="390"/>
      <c r="G2546" s="390"/>
      <c r="H2546" s="390"/>
      <c r="I2546" s="390"/>
      <c r="AP2546" s="207"/>
      <c r="AQ2546" s="207"/>
      <c r="BK2546" s="207"/>
      <c r="BY2546" s="207"/>
      <c r="BZ2546" s="207"/>
      <c r="CA2546" s="207"/>
      <c r="CB2546" s="207"/>
      <c r="CC2546" s="207"/>
      <c r="CD2546" s="207"/>
      <c r="CE2546" s="207"/>
      <c r="CF2546" s="207"/>
    </row>
    <row r="2547" spans="1:84" s="406" customFormat="1" x14ac:dyDescent="0.3">
      <c r="A2547" s="407"/>
      <c r="B2547" s="412"/>
      <c r="C2547" s="126"/>
      <c r="D2547" s="390"/>
      <c r="E2547" s="390"/>
      <c r="F2547" s="390"/>
      <c r="G2547" s="390"/>
      <c r="H2547" s="390"/>
      <c r="I2547" s="390"/>
      <c r="AP2547" s="207"/>
      <c r="AQ2547" s="207"/>
      <c r="BK2547" s="207"/>
      <c r="BY2547" s="207"/>
      <c r="BZ2547" s="207"/>
      <c r="CA2547" s="207"/>
      <c r="CB2547" s="207"/>
      <c r="CC2547" s="207"/>
      <c r="CD2547" s="207"/>
      <c r="CE2547" s="207"/>
      <c r="CF2547" s="207"/>
    </row>
    <row r="2548" spans="1:84" s="406" customFormat="1" x14ac:dyDescent="0.3">
      <c r="A2548" s="407"/>
      <c r="B2548" s="412"/>
      <c r="C2548" s="126"/>
      <c r="D2548" s="390"/>
      <c r="E2548" s="390"/>
      <c r="F2548" s="390"/>
      <c r="G2548" s="390"/>
      <c r="H2548" s="390"/>
      <c r="I2548" s="390"/>
      <c r="AP2548" s="207"/>
      <c r="AQ2548" s="207"/>
      <c r="BK2548" s="207"/>
      <c r="BY2548" s="207"/>
      <c r="BZ2548" s="207"/>
      <c r="CA2548" s="207"/>
      <c r="CB2548" s="207"/>
      <c r="CC2548" s="207"/>
      <c r="CD2548" s="207"/>
      <c r="CE2548" s="207"/>
      <c r="CF2548" s="207"/>
    </row>
    <row r="2549" spans="1:84" s="406" customFormat="1" x14ac:dyDescent="0.3">
      <c r="A2549" s="407"/>
      <c r="B2549" s="412"/>
      <c r="C2549" s="126"/>
      <c r="D2549" s="390"/>
      <c r="E2549" s="390"/>
      <c r="F2549" s="390"/>
      <c r="G2549" s="390"/>
      <c r="H2549" s="390"/>
      <c r="I2549" s="390"/>
      <c r="AP2549" s="207"/>
      <c r="AQ2549" s="207"/>
      <c r="BK2549" s="207"/>
      <c r="BY2549" s="207"/>
      <c r="BZ2549" s="207"/>
      <c r="CA2549" s="207"/>
      <c r="CB2549" s="207"/>
      <c r="CC2549" s="207"/>
      <c r="CD2549" s="207"/>
      <c r="CE2549" s="207"/>
      <c r="CF2549" s="207"/>
    </row>
    <row r="2550" spans="1:84" s="406" customFormat="1" x14ac:dyDescent="0.3">
      <c r="A2550" s="407"/>
      <c r="B2550" s="412"/>
      <c r="C2550" s="126"/>
      <c r="D2550" s="390"/>
      <c r="E2550" s="390"/>
      <c r="F2550" s="390"/>
      <c r="G2550" s="390"/>
      <c r="H2550" s="390"/>
      <c r="I2550" s="390"/>
      <c r="AP2550" s="207"/>
      <c r="AQ2550" s="207"/>
      <c r="BK2550" s="207"/>
      <c r="BY2550" s="207"/>
      <c r="BZ2550" s="207"/>
      <c r="CA2550" s="207"/>
      <c r="CB2550" s="207"/>
      <c r="CC2550" s="207"/>
      <c r="CD2550" s="207"/>
      <c r="CE2550" s="207"/>
      <c r="CF2550" s="207"/>
    </row>
    <row r="2551" spans="1:84" s="406" customFormat="1" x14ac:dyDescent="0.3">
      <c r="A2551" s="407"/>
      <c r="B2551" s="412"/>
      <c r="C2551" s="126"/>
      <c r="D2551" s="390"/>
      <c r="E2551" s="390"/>
      <c r="F2551" s="390"/>
      <c r="G2551" s="390"/>
      <c r="H2551" s="390"/>
      <c r="I2551" s="390"/>
      <c r="AP2551" s="207"/>
      <c r="AQ2551" s="207"/>
      <c r="BK2551" s="207"/>
      <c r="BY2551" s="207"/>
      <c r="BZ2551" s="207"/>
      <c r="CA2551" s="207"/>
      <c r="CB2551" s="207"/>
      <c r="CC2551" s="207"/>
      <c r="CD2551" s="207"/>
      <c r="CE2551" s="207"/>
      <c r="CF2551" s="207"/>
    </row>
    <row r="2552" spans="1:84" s="406" customFormat="1" x14ac:dyDescent="0.3">
      <c r="A2552" s="407"/>
      <c r="B2552" s="412"/>
      <c r="C2552" s="126"/>
      <c r="D2552" s="390"/>
      <c r="E2552" s="390"/>
      <c r="F2552" s="390"/>
      <c r="G2552" s="390"/>
      <c r="H2552" s="390"/>
      <c r="I2552" s="390"/>
      <c r="AP2552" s="207"/>
      <c r="AQ2552" s="207"/>
      <c r="BK2552" s="207"/>
      <c r="BY2552" s="207"/>
      <c r="BZ2552" s="207"/>
      <c r="CA2552" s="207"/>
      <c r="CB2552" s="207"/>
      <c r="CC2552" s="207"/>
      <c r="CD2552" s="207"/>
      <c r="CE2552" s="207"/>
      <c r="CF2552" s="207"/>
    </row>
    <row r="2553" spans="1:84" s="406" customFormat="1" x14ac:dyDescent="0.3">
      <c r="A2553" s="407"/>
      <c r="B2553" s="412"/>
      <c r="C2553" s="126"/>
      <c r="D2553" s="390"/>
      <c r="E2553" s="390"/>
      <c r="F2553" s="390"/>
      <c r="G2553" s="390"/>
      <c r="H2553" s="390"/>
      <c r="I2553" s="390"/>
      <c r="AP2553" s="207"/>
      <c r="AQ2553" s="207"/>
      <c r="BK2553" s="207"/>
      <c r="BY2553" s="207"/>
      <c r="BZ2553" s="207"/>
      <c r="CA2553" s="207"/>
      <c r="CB2553" s="207"/>
      <c r="CC2553" s="207"/>
      <c r="CD2553" s="207"/>
      <c r="CE2553" s="207"/>
      <c r="CF2553" s="207"/>
    </row>
    <row r="2554" spans="1:84" s="406" customFormat="1" x14ac:dyDescent="0.3">
      <c r="A2554" s="407"/>
      <c r="B2554" s="412"/>
      <c r="C2554" s="126"/>
      <c r="D2554" s="390"/>
      <c r="E2554" s="390"/>
      <c r="F2554" s="390"/>
      <c r="G2554" s="390"/>
      <c r="H2554" s="390"/>
      <c r="I2554" s="390"/>
      <c r="AP2554" s="207"/>
      <c r="AQ2554" s="207"/>
      <c r="BK2554" s="207"/>
      <c r="BY2554" s="207"/>
      <c r="BZ2554" s="207"/>
      <c r="CA2554" s="207"/>
      <c r="CB2554" s="207"/>
      <c r="CC2554" s="207"/>
      <c r="CD2554" s="207"/>
      <c r="CE2554" s="207"/>
      <c r="CF2554" s="207"/>
    </row>
    <row r="2555" spans="1:84" s="406" customFormat="1" x14ac:dyDescent="0.3">
      <c r="A2555" s="407"/>
      <c r="B2555" s="412"/>
      <c r="C2555" s="126"/>
      <c r="D2555" s="390"/>
      <c r="E2555" s="390"/>
      <c r="F2555" s="390"/>
      <c r="G2555" s="390"/>
      <c r="H2555" s="390"/>
      <c r="I2555" s="390"/>
      <c r="AP2555" s="207"/>
      <c r="AQ2555" s="207"/>
      <c r="BK2555" s="207"/>
      <c r="BY2555" s="207"/>
      <c r="BZ2555" s="207"/>
      <c r="CA2555" s="207"/>
      <c r="CB2555" s="207"/>
      <c r="CC2555" s="207"/>
      <c r="CD2555" s="207"/>
      <c r="CE2555" s="207"/>
      <c r="CF2555" s="207"/>
    </row>
    <row r="2556" spans="1:84" s="406" customFormat="1" x14ac:dyDescent="0.3">
      <c r="A2556" s="407"/>
      <c r="B2556" s="412"/>
      <c r="C2556" s="126"/>
      <c r="D2556" s="390"/>
      <c r="E2556" s="390"/>
      <c r="F2556" s="390"/>
      <c r="G2556" s="390"/>
      <c r="H2556" s="390"/>
      <c r="I2556" s="390"/>
      <c r="AP2556" s="207"/>
      <c r="AQ2556" s="207"/>
      <c r="BK2556" s="207"/>
      <c r="BY2556" s="207"/>
      <c r="BZ2556" s="207"/>
      <c r="CA2556" s="207"/>
      <c r="CB2556" s="207"/>
      <c r="CC2556" s="207"/>
      <c r="CD2556" s="207"/>
      <c r="CE2556" s="207"/>
      <c r="CF2556" s="207"/>
    </row>
    <row r="2557" spans="1:84" s="406" customFormat="1" x14ac:dyDescent="0.3">
      <c r="A2557" s="407"/>
      <c r="B2557" s="412"/>
      <c r="C2557" s="126"/>
      <c r="D2557" s="390"/>
      <c r="E2557" s="390"/>
      <c r="F2557" s="390"/>
      <c r="G2557" s="390"/>
      <c r="H2557" s="390"/>
      <c r="I2557" s="390"/>
      <c r="AP2557" s="207"/>
      <c r="AQ2557" s="207"/>
      <c r="BK2557" s="207"/>
      <c r="BY2557" s="207"/>
      <c r="BZ2557" s="207"/>
      <c r="CA2557" s="207"/>
      <c r="CB2557" s="207"/>
      <c r="CC2557" s="207"/>
      <c r="CD2557" s="207"/>
      <c r="CE2557" s="207"/>
      <c r="CF2557" s="207"/>
    </row>
    <row r="2558" spans="1:84" s="406" customFormat="1" x14ac:dyDescent="0.3">
      <c r="A2558" s="407"/>
      <c r="B2558" s="412"/>
      <c r="C2558" s="126"/>
      <c r="D2558" s="390"/>
      <c r="E2558" s="390"/>
      <c r="F2558" s="390"/>
      <c r="G2558" s="390"/>
      <c r="H2558" s="390"/>
      <c r="I2558" s="390"/>
      <c r="AP2558" s="207"/>
      <c r="AQ2558" s="207"/>
      <c r="BK2558" s="207"/>
      <c r="BY2558" s="207"/>
      <c r="BZ2558" s="207"/>
      <c r="CA2558" s="207"/>
      <c r="CB2558" s="207"/>
      <c r="CC2558" s="207"/>
      <c r="CD2558" s="207"/>
      <c r="CE2558" s="207"/>
      <c r="CF2558" s="207"/>
    </row>
    <row r="2559" spans="1:84" s="406" customFormat="1" x14ac:dyDescent="0.3">
      <c r="A2559" s="407"/>
      <c r="B2559" s="412"/>
      <c r="C2559" s="126"/>
      <c r="D2559" s="390"/>
      <c r="E2559" s="390"/>
      <c r="F2559" s="390"/>
      <c r="G2559" s="390"/>
      <c r="H2559" s="390"/>
      <c r="I2559" s="390"/>
      <c r="AP2559" s="207"/>
      <c r="AQ2559" s="207"/>
      <c r="BK2559" s="207"/>
      <c r="BY2559" s="207"/>
      <c r="BZ2559" s="207"/>
      <c r="CA2559" s="207"/>
      <c r="CB2559" s="207"/>
      <c r="CC2559" s="207"/>
      <c r="CD2559" s="207"/>
      <c r="CE2559" s="207"/>
      <c r="CF2559" s="207"/>
    </row>
    <row r="2560" spans="1:84" s="406" customFormat="1" x14ac:dyDescent="0.3">
      <c r="A2560" s="407"/>
      <c r="B2560" s="412"/>
      <c r="C2560" s="126"/>
      <c r="D2560" s="390"/>
      <c r="E2560" s="390"/>
      <c r="F2560" s="390"/>
      <c r="G2560" s="390"/>
      <c r="H2560" s="390"/>
      <c r="I2560" s="390"/>
      <c r="AP2560" s="207"/>
      <c r="AQ2560" s="207"/>
      <c r="BK2560" s="207"/>
      <c r="BY2560" s="207"/>
      <c r="BZ2560" s="207"/>
      <c r="CA2560" s="207"/>
      <c r="CB2560" s="207"/>
      <c r="CC2560" s="207"/>
      <c r="CD2560" s="207"/>
      <c r="CE2560" s="207"/>
      <c r="CF2560" s="207"/>
    </row>
    <row r="2561" spans="1:84" s="406" customFormat="1" x14ac:dyDescent="0.3">
      <c r="A2561" s="407"/>
      <c r="B2561" s="412"/>
      <c r="C2561" s="126"/>
      <c r="D2561" s="390"/>
      <c r="E2561" s="390"/>
      <c r="F2561" s="390"/>
      <c r="G2561" s="390"/>
      <c r="H2561" s="390"/>
      <c r="I2561" s="390"/>
      <c r="AP2561" s="207"/>
      <c r="AQ2561" s="207"/>
      <c r="BK2561" s="207"/>
      <c r="BY2561" s="207"/>
      <c r="BZ2561" s="207"/>
      <c r="CA2561" s="207"/>
      <c r="CB2561" s="207"/>
      <c r="CC2561" s="207"/>
      <c r="CD2561" s="207"/>
      <c r="CE2561" s="207"/>
      <c r="CF2561" s="207"/>
    </row>
    <row r="2562" spans="1:84" s="406" customFormat="1" x14ac:dyDescent="0.3">
      <c r="A2562" s="407"/>
      <c r="B2562" s="412"/>
      <c r="C2562" s="126"/>
      <c r="D2562" s="390"/>
      <c r="E2562" s="390"/>
      <c r="F2562" s="390"/>
      <c r="G2562" s="390"/>
      <c r="H2562" s="390"/>
      <c r="I2562" s="390"/>
      <c r="AP2562" s="207"/>
      <c r="AQ2562" s="207"/>
      <c r="BK2562" s="207"/>
      <c r="BY2562" s="207"/>
      <c r="BZ2562" s="207"/>
      <c r="CA2562" s="207"/>
      <c r="CB2562" s="207"/>
      <c r="CC2562" s="207"/>
      <c r="CD2562" s="207"/>
      <c r="CE2562" s="207"/>
      <c r="CF2562" s="207"/>
    </row>
    <row r="2563" spans="1:84" s="406" customFormat="1" x14ac:dyDescent="0.3">
      <c r="A2563" s="407"/>
      <c r="B2563" s="412"/>
      <c r="C2563" s="126"/>
      <c r="D2563" s="390"/>
      <c r="E2563" s="390"/>
      <c r="F2563" s="390"/>
      <c r="G2563" s="390"/>
      <c r="H2563" s="390"/>
      <c r="I2563" s="390"/>
      <c r="AP2563" s="207"/>
      <c r="AQ2563" s="207"/>
      <c r="BK2563" s="207"/>
      <c r="BY2563" s="207"/>
      <c r="BZ2563" s="207"/>
      <c r="CA2563" s="207"/>
      <c r="CB2563" s="207"/>
      <c r="CC2563" s="207"/>
      <c r="CD2563" s="207"/>
      <c r="CE2563" s="207"/>
      <c r="CF2563" s="207"/>
    </row>
    <row r="2564" spans="1:84" s="406" customFormat="1" x14ac:dyDescent="0.3">
      <c r="A2564" s="407"/>
      <c r="B2564" s="412"/>
      <c r="C2564" s="126"/>
      <c r="D2564" s="390"/>
      <c r="E2564" s="390"/>
      <c r="F2564" s="390"/>
      <c r="G2564" s="390"/>
      <c r="H2564" s="390"/>
      <c r="I2564" s="390"/>
      <c r="AP2564" s="207"/>
      <c r="AQ2564" s="207"/>
      <c r="BK2564" s="207"/>
      <c r="BY2564" s="207"/>
      <c r="BZ2564" s="207"/>
      <c r="CA2564" s="207"/>
      <c r="CB2564" s="207"/>
      <c r="CC2564" s="207"/>
      <c r="CD2564" s="207"/>
      <c r="CE2564" s="207"/>
      <c r="CF2564" s="207"/>
    </row>
    <row r="2565" spans="1:84" s="406" customFormat="1" x14ac:dyDescent="0.3">
      <c r="A2565" s="407"/>
      <c r="B2565" s="412"/>
      <c r="C2565" s="126"/>
      <c r="D2565" s="390"/>
      <c r="E2565" s="390"/>
      <c r="F2565" s="390"/>
      <c r="G2565" s="390"/>
      <c r="H2565" s="390"/>
      <c r="I2565" s="390"/>
      <c r="AP2565" s="207"/>
      <c r="AQ2565" s="207"/>
      <c r="BK2565" s="207"/>
      <c r="BY2565" s="207"/>
      <c r="BZ2565" s="207"/>
      <c r="CA2565" s="207"/>
      <c r="CB2565" s="207"/>
      <c r="CC2565" s="207"/>
      <c r="CD2565" s="207"/>
      <c r="CE2565" s="207"/>
      <c r="CF2565" s="207"/>
    </row>
    <row r="2566" spans="1:84" s="406" customFormat="1" x14ac:dyDescent="0.3">
      <c r="A2566" s="407"/>
      <c r="B2566" s="412"/>
      <c r="C2566" s="126"/>
      <c r="D2566" s="390"/>
      <c r="E2566" s="390"/>
      <c r="F2566" s="390"/>
      <c r="G2566" s="390"/>
      <c r="H2566" s="390"/>
      <c r="I2566" s="390"/>
      <c r="AP2566" s="207"/>
      <c r="AQ2566" s="207"/>
      <c r="BK2566" s="207"/>
      <c r="BY2566" s="207"/>
      <c r="BZ2566" s="207"/>
      <c r="CA2566" s="207"/>
      <c r="CB2566" s="207"/>
      <c r="CC2566" s="207"/>
      <c r="CD2566" s="207"/>
      <c r="CE2566" s="207"/>
      <c r="CF2566" s="207"/>
    </row>
    <row r="2567" spans="1:84" s="406" customFormat="1" x14ac:dyDescent="0.3">
      <c r="A2567" s="407"/>
      <c r="B2567" s="412"/>
      <c r="C2567" s="126"/>
      <c r="D2567" s="390"/>
      <c r="E2567" s="390"/>
      <c r="F2567" s="390"/>
      <c r="G2567" s="390"/>
      <c r="H2567" s="390"/>
      <c r="I2567" s="390"/>
      <c r="AP2567" s="207"/>
      <c r="AQ2567" s="207"/>
      <c r="BK2567" s="207"/>
      <c r="BY2567" s="207"/>
      <c r="BZ2567" s="207"/>
      <c r="CA2567" s="207"/>
      <c r="CB2567" s="207"/>
      <c r="CC2567" s="207"/>
      <c r="CD2567" s="207"/>
      <c r="CE2567" s="207"/>
      <c r="CF2567" s="207"/>
    </row>
    <row r="2568" spans="1:84" s="406" customFormat="1" x14ac:dyDescent="0.3">
      <c r="A2568" s="407"/>
      <c r="B2568" s="412"/>
      <c r="C2568" s="126"/>
      <c r="D2568" s="390"/>
      <c r="E2568" s="390"/>
      <c r="F2568" s="390"/>
      <c r="G2568" s="390"/>
      <c r="H2568" s="390"/>
      <c r="I2568" s="390"/>
      <c r="AP2568" s="207"/>
      <c r="AQ2568" s="207"/>
      <c r="BK2568" s="207"/>
      <c r="BY2568" s="207"/>
      <c r="BZ2568" s="207"/>
      <c r="CA2568" s="207"/>
      <c r="CB2568" s="207"/>
      <c r="CC2568" s="207"/>
      <c r="CD2568" s="207"/>
      <c r="CE2568" s="207"/>
      <c r="CF2568" s="207"/>
    </row>
    <row r="2569" spans="1:84" s="406" customFormat="1" x14ac:dyDescent="0.3">
      <c r="A2569" s="407"/>
      <c r="B2569" s="412"/>
      <c r="C2569" s="126"/>
      <c r="D2569" s="390"/>
      <c r="E2569" s="390"/>
      <c r="F2569" s="390"/>
      <c r="G2569" s="390"/>
      <c r="H2569" s="390"/>
      <c r="I2569" s="390"/>
      <c r="AP2569" s="207"/>
      <c r="AQ2569" s="207"/>
      <c r="BK2569" s="207"/>
      <c r="BY2569" s="207"/>
      <c r="BZ2569" s="207"/>
      <c r="CA2569" s="207"/>
      <c r="CB2569" s="207"/>
      <c r="CC2569" s="207"/>
      <c r="CD2569" s="207"/>
      <c r="CE2569" s="207"/>
      <c r="CF2569" s="207"/>
    </row>
    <row r="2570" spans="1:84" s="406" customFormat="1" x14ac:dyDescent="0.3">
      <c r="A2570" s="407"/>
      <c r="B2570" s="412"/>
      <c r="C2570" s="126"/>
      <c r="D2570" s="390"/>
      <c r="E2570" s="390"/>
      <c r="F2570" s="390"/>
      <c r="G2570" s="390"/>
      <c r="H2570" s="390"/>
      <c r="I2570" s="390"/>
      <c r="AP2570" s="207"/>
      <c r="AQ2570" s="207"/>
      <c r="BK2570" s="207"/>
      <c r="BY2570" s="207"/>
      <c r="BZ2570" s="207"/>
      <c r="CA2570" s="207"/>
      <c r="CB2570" s="207"/>
      <c r="CC2570" s="207"/>
      <c r="CD2570" s="207"/>
      <c r="CE2570" s="207"/>
      <c r="CF2570" s="207"/>
    </row>
    <row r="2571" spans="1:84" s="406" customFormat="1" x14ac:dyDescent="0.3">
      <c r="A2571" s="407"/>
      <c r="B2571" s="412"/>
      <c r="C2571" s="126"/>
      <c r="D2571" s="390"/>
      <c r="E2571" s="390"/>
      <c r="F2571" s="390"/>
      <c r="G2571" s="390"/>
      <c r="H2571" s="390"/>
      <c r="I2571" s="390"/>
      <c r="AP2571" s="207"/>
      <c r="AQ2571" s="207"/>
      <c r="BK2571" s="207"/>
      <c r="BY2571" s="207"/>
      <c r="BZ2571" s="207"/>
      <c r="CA2571" s="207"/>
      <c r="CB2571" s="207"/>
      <c r="CC2571" s="207"/>
      <c r="CD2571" s="207"/>
      <c r="CE2571" s="207"/>
      <c r="CF2571" s="207"/>
    </row>
    <row r="2572" spans="1:84" s="406" customFormat="1" x14ac:dyDescent="0.3">
      <c r="A2572" s="407"/>
      <c r="B2572" s="412"/>
      <c r="C2572" s="126"/>
      <c r="D2572" s="390"/>
      <c r="E2572" s="390"/>
      <c r="F2572" s="390"/>
      <c r="G2572" s="390"/>
      <c r="H2572" s="390"/>
      <c r="I2572" s="390"/>
      <c r="AP2572" s="207"/>
      <c r="AQ2572" s="207"/>
      <c r="BK2572" s="207"/>
      <c r="BY2572" s="207"/>
      <c r="BZ2572" s="207"/>
      <c r="CA2572" s="207"/>
      <c r="CB2572" s="207"/>
      <c r="CC2572" s="207"/>
      <c r="CD2572" s="207"/>
      <c r="CE2572" s="207"/>
      <c r="CF2572" s="207"/>
    </row>
    <row r="2573" spans="1:84" s="406" customFormat="1" x14ac:dyDescent="0.3">
      <c r="A2573" s="407"/>
      <c r="B2573" s="412"/>
      <c r="C2573" s="126"/>
      <c r="D2573" s="390"/>
      <c r="E2573" s="390"/>
      <c r="F2573" s="390"/>
      <c r="G2573" s="390"/>
      <c r="H2573" s="390"/>
      <c r="I2573" s="390"/>
      <c r="AP2573" s="207"/>
      <c r="AQ2573" s="207"/>
      <c r="BK2573" s="207"/>
      <c r="BY2573" s="207"/>
      <c r="BZ2573" s="207"/>
      <c r="CA2573" s="207"/>
      <c r="CB2573" s="207"/>
      <c r="CC2573" s="207"/>
      <c r="CD2573" s="207"/>
      <c r="CE2573" s="207"/>
      <c r="CF2573" s="207"/>
    </row>
    <row r="2574" spans="1:84" s="406" customFormat="1" x14ac:dyDescent="0.3">
      <c r="A2574" s="407"/>
      <c r="B2574" s="412"/>
      <c r="C2574" s="126"/>
      <c r="D2574" s="390"/>
      <c r="E2574" s="390"/>
      <c r="F2574" s="390"/>
      <c r="G2574" s="390"/>
      <c r="H2574" s="390"/>
      <c r="I2574" s="390"/>
      <c r="AP2574" s="207"/>
      <c r="AQ2574" s="207"/>
      <c r="BK2574" s="207"/>
      <c r="BY2574" s="207"/>
      <c r="BZ2574" s="207"/>
      <c r="CA2574" s="207"/>
      <c r="CB2574" s="207"/>
      <c r="CC2574" s="207"/>
      <c r="CD2574" s="207"/>
      <c r="CE2574" s="207"/>
      <c r="CF2574" s="207"/>
    </row>
    <row r="2575" spans="1:84" s="406" customFormat="1" x14ac:dyDescent="0.3">
      <c r="A2575" s="407"/>
      <c r="B2575" s="412"/>
      <c r="C2575" s="126"/>
      <c r="D2575" s="390"/>
      <c r="E2575" s="390"/>
      <c r="F2575" s="390"/>
      <c r="G2575" s="390"/>
      <c r="H2575" s="390"/>
      <c r="I2575" s="390"/>
      <c r="AP2575" s="207"/>
      <c r="AQ2575" s="207"/>
      <c r="BK2575" s="207"/>
      <c r="BY2575" s="207"/>
      <c r="BZ2575" s="207"/>
      <c r="CA2575" s="207"/>
      <c r="CB2575" s="207"/>
      <c r="CC2575" s="207"/>
      <c r="CD2575" s="207"/>
      <c r="CE2575" s="207"/>
      <c r="CF2575" s="207"/>
    </row>
    <row r="2576" spans="1:84" s="406" customFormat="1" x14ac:dyDescent="0.3">
      <c r="A2576" s="407"/>
      <c r="B2576" s="412"/>
      <c r="C2576" s="126"/>
      <c r="D2576" s="390"/>
      <c r="E2576" s="390"/>
      <c r="F2576" s="390"/>
      <c r="G2576" s="390"/>
      <c r="H2576" s="390"/>
      <c r="I2576" s="390"/>
      <c r="AP2576" s="207"/>
      <c r="AQ2576" s="207"/>
      <c r="BK2576" s="207"/>
      <c r="BY2576" s="207"/>
      <c r="BZ2576" s="207"/>
      <c r="CA2576" s="207"/>
      <c r="CB2576" s="207"/>
      <c r="CC2576" s="207"/>
      <c r="CD2576" s="207"/>
      <c r="CE2576" s="207"/>
      <c r="CF2576" s="207"/>
    </row>
    <row r="2577" spans="1:84" s="406" customFormat="1" x14ac:dyDescent="0.3">
      <c r="A2577" s="407"/>
      <c r="B2577" s="412"/>
      <c r="C2577" s="126"/>
      <c r="D2577" s="390"/>
      <c r="E2577" s="390"/>
      <c r="F2577" s="390"/>
      <c r="G2577" s="390"/>
      <c r="H2577" s="390"/>
      <c r="I2577" s="390"/>
      <c r="AP2577" s="207"/>
      <c r="AQ2577" s="207"/>
      <c r="BK2577" s="207"/>
      <c r="BY2577" s="207"/>
      <c r="BZ2577" s="207"/>
      <c r="CA2577" s="207"/>
      <c r="CB2577" s="207"/>
      <c r="CC2577" s="207"/>
      <c r="CD2577" s="207"/>
      <c r="CE2577" s="207"/>
      <c r="CF2577" s="207"/>
    </row>
    <row r="2578" spans="1:84" s="406" customFormat="1" x14ac:dyDescent="0.3">
      <c r="A2578" s="407"/>
      <c r="B2578" s="412"/>
      <c r="C2578" s="126"/>
      <c r="D2578" s="390"/>
      <c r="E2578" s="390"/>
      <c r="F2578" s="390"/>
      <c r="G2578" s="390"/>
      <c r="H2578" s="390"/>
      <c r="I2578" s="390"/>
      <c r="AP2578" s="207"/>
      <c r="AQ2578" s="207"/>
      <c r="BK2578" s="207"/>
      <c r="BY2578" s="207"/>
      <c r="BZ2578" s="207"/>
      <c r="CA2578" s="207"/>
      <c r="CB2578" s="207"/>
      <c r="CC2578" s="207"/>
      <c r="CD2578" s="207"/>
      <c r="CE2578" s="207"/>
      <c r="CF2578" s="207"/>
    </row>
    <row r="2579" spans="1:84" s="406" customFormat="1" x14ac:dyDescent="0.3">
      <c r="A2579" s="407"/>
      <c r="B2579" s="412"/>
      <c r="C2579" s="126"/>
      <c r="D2579" s="390"/>
      <c r="E2579" s="390"/>
      <c r="F2579" s="390"/>
      <c r="G2579" s="390"/>
      <c r="H2579" s="390"/>
      <c r="I2579" s="390"/>
      <c r="AP2579" s="207"/>
      <c r="AQ2579" s="207"/>
      <c r="BK2579" s="207"/>
      <c r="BY2579" s="207"/>
      <c r="BZ2579" s="207"/>
      <c r="CA2579" s="207"/>
      <c r="CB2579" s="207"/>
      <c r="CC2579" s="207"/>
      <c r="CD2579" s="207"/>
      <c r="CE2579" s="207"/>
      <c r="CF2579" s="207"/>
    </row>
    <row r="2580" spans="1:84" s="406" customFormat="1" x14ac:dyDescent="0.3">
      <c r="A2580" s="407"/>
      <c r="B2580" s="412"/>
      <c r="C2580" s="126"/>
      <c r="D2580" s="390"/>
      <c r="E2580" s="390"/>
      <c r="F2580" s="390"/>
      <c r="G2580" s="390"/>
      <c r="H2580" s="390"/>
      <c r="I2580" s="390"/>
      <c r="AP2580" s="207"/>
      <c r="AQ2580" s="207"/>
      <c r="BK2580" s="207"/>
      <c r="BY2580" s="207"/>
      <c r="BZ2580" s="207"/>
      <c r="CA2580" s="207"/>
      <c r="CB2580" s="207"/>
      <c r="CC2580" s="207"/>
      <c r="CD2580" s="207"/>
      <c r="CE2580" s="207"/>
      <c r="CF2580" s="207"/>
    </row>
    <row r="2581" spans="1:84" s="406" customFormat="1" x14ac:dyDescent="0.3">
      <c r="A2581" s="407"/>
      <c r="B2581" s="412"/>
      <c r="C2581" s="126"/>
      <c r="D2581" s="390"/>
      <c r="E2581" s="390"/>
      <c r="F2581" s="390"/>
      <c r="G2581" s="390"/>
      <c r="H2581" s="390"/>
      <c r="I2581" s="390"/>
      <c r="AP2581" s="207"/>
      <c r="AQ2581" s="207"/>
      <c r="BK2581" s="207"/>
      <c r="BY2581" s="207"/>
      <c r="BZ2581" s="207"/>
      <c r="CA2581" s="207"/>
      <c r="CB2581" s="207"/>
      <c r="CC2581" s="207"/>
      <c r="CD2581" s="207"/>
      <c r="CE2581" s="207"/>
      <c r="CF2581" s="207"/>
    </row>
    <row r="2582" spans="1:84" s="406" customFormat="1" x14ac:dyDescent="0.3">
      <c r="A2582" s="407"/>
      <c r="B2582" s="412"/>
      <c r="C2582" s="126"/>
      <c r="D2582" s="390"/>
      <c r="E2582" s="390"/>
      <c r="F2582" s="390"/>
      <c r="G2582" s="390"/>
      <c r="H2582" s="390"/>
      <c r="I2582" s="390"/>
      <c r="AP2582" s="207"/>
      <c r="AQ2582" s="207"/>
      <c r="BK2582" s="207"/>
      <c r="BY2582" s="207"/>
      <c r="BZ2582" s="207"/>
      <c r="CA2582" s="207"/>
      <c r="CB2582" s="207"/>
      <c r="CC2582" s="207"/>
      <c r="CD2582" s="207"/>
      <c r="CE2582" s="207"/>
      <c r="CF2582" s="207"/>
    </row>
    <row r="2583" spans="1:84" s="406" customFormat="1" x14ac:dyDescent="0.3">
      <c r="A2583" s="407"/>
      <c r="B2583" s="412"/>
      <c r="C2583" s="126"/>
      <c r="D2583" s="390"/>
      <c r="E2583" s="390"/>
      <c r="F2583" s="390"/>
      <c r="G2583" s="390"/>
      <c r="H2583" s="390"/>
      <c r="I2583" s="390"/>
      <c r="AP2583" s="207"/>
      <c r="AQ2583" s="207"/>
      <c r="BK2583" s="207"/>
      <c r="BY2583" s="207"/>
      <c r="BZ2583" s="207"/>
      <c r="CA2583" s="207"/>
      <c r="CB2583" s="207"/>
      <c r="CC2583" s="207"/>
      <c r="CD2583" s="207"/>
      <c r="CE2583" s="207"/>
      <c r="CF2583" s="207"/>
    </row>
    <row r="2584" spans="1:84" s="406" customFormat="1" x14ac:dyDescent="0.3">
      <c r="A2584" s="407"/>
      <c r="B2584" s="412"/>
      <c r="C2584" s="126"/>
      <c r="D2584" s="390"/>
      <c r="E2584" s="390"/>
      <c r="F2584" s="390"/>
      <c r="G2584" s="390"/>
      <c r="H2584" s="390"/>
      <c r="I2584" s="390"/>
      <c r="AP2584" s="207"/>
      <c r="AQ2584" s="207"/>
      <c r="BK2584" s="207"/>
      <c r="BY2584" s="207"/>
      <c r="BZ2584" s="207"/>
      <c r="CA2584" s="207"/>
      <c r="CB2584" s="207"/>
      <c r="CC2584" s="207"/>
      <c r="CD2584" s="207"/>
      <c r="CE2584" s="207"/>
      <c r="CF2584" s="207"/>
    </row>
    <row r="2585" spans="1:84" s="406" customFormat="1" x14ac:dyDescent="0.3">
      <c r="A2585" s="407"/>
      <c r="B2585" s="412"/>
      <c r="C2585" s="126"/>
      <c r="D2585" s="390"/>
      <c r="E2585" s="390"/>
      <c r="F2585" s="390"/>
      <c r="G2585" s="390"/>
      <c r="H2585" s="390"/>
      <c r="I2585" s="390"/>
      <c r="AP2585" s="207"/>
      <c r="AQ2585" s="207"/>
      <c r="BK2585" s="207"/>
      <c r="BY2585" s="207"/>
      <c r="BZ2585" s="207"/>
      <c r="CA2585" s="207"/>
      <c r="CB2585" s="207"/>
      <c r="CC2585" s="207"/>
      <c r="CD2585" s="207"/>
      <c r="CE2585" s="207"/>
      <c r="CF2585" s="207"/>
    </row>
    <row r="2586" spans="1:84" s="406" customFormat="1" x14ac:dyDescent="0.3">
      <c r="A2586" s="407"/>
      <c r="B2586" s="412"/>
      <c r="C2586" s="126"/>
      <c r="D2586" s="390"/>
      <c r="E2586" s="390"/>
      <c r="F2586" s="390"/>
      <c r="G2586" s="390"/>
      <c r="H2586" s="390"/>
      <c r="I2586" s="390"/>
      <c r="AP2586" s="207"/>
      <c r="AQ2586" s="207"/>
      <c r="BK2586" s="207"/>
      <c r="BY2586" s="207"/>
      <c r="BZ2586" s="207"/>
      <c r="CA2586" s="207"/>
      <c r="CB2586" s="207"/>
      <c r="CC2586" s="207"/>
      <c r="CD2586" s="207"/>
      <c r="CE2586" s="207"/>
      <c r="CF2586" s="207"/>
    </row>
    <row r="2587" spans="1:84" s="406" customFormat="1" x14ac:dyDescent="0.3">
      <c r="A2587" s="407"/>
      <c r="B2587" s="412"/>
      <c r="C2587" s="126"/>
      <c r="D2587" s="390"/>
      <c r="E2587" s="390"/>
      <c r="F2587" s="390"/>
      <c r="G2587" s="390"/>
      <c r="H2587" s="390"/>
      <c r="I2587" s="390"/>
      <c r="AP2587" s="207"/>
      <c r="AQ2587" s="207"/>
      <c r="BK2587" s="207"/>
      <c r="BY2587" s="207"/>
      <c r="BZ2587" s="207"/>
      <c r="CA2587" s="207"/>
      <c r="CB2587" s="207"/>
      <c r="CC2587" s="207"/>
      <c r="CD2587" s="207"/>
      <c r="CE2587" s="207"/>
      <c r="CF2587" s="207"/>
    </row>
    <row r="2588" spans="1:84" s="406" customFormat="1" x14ac:dyDescent="0.3">
      <c r="A2588" s="407"/>
      <c r="B2588" s="412"/>
      <c r="C2588" s="126"/>
      <c r="D2588" s="390"/>
      <c r="E2588" s="390"/>
      <c r="F2588" s="390"/>
      <c r="G2588" s="390"/>
      <c r="H2588" s="390"/>
      <c r="I2588" s="390"/>
      <c r="AP2588" s="207"/>
      <c r="AQ2588" s="207"/>
      <c r="BK2588" s="207"/>
      <c r="BY2588" s="207"/>
      <c r="BZ2588" s="207"/>
      <c r="CA2588" s="207"/>
      <c r="CB2588" s="207"/>
      <c r="CC2588" s="207"/>
      <c r="CD2588" s="207"/>
      <c r="CE2588" s="207"/>
      <c r="CF2588" s="207"/>
    </row>
    <row r="2589" spans="1:84" s="406" customFormat="1" x14ac:dyDescent="0.3">
      <c r="A2589" s="407"/>
      <c r="B2589" s="412"/>
      <c r="C2589" s="126"/>
      <c r="D2589" s="390"/>
      <c r="E2589" s="390"/>
      <c r="F2589" s="390"/>
      <c r="G2589" s="390"/>
      <c r="H2589" s="390"/>
      <c r="I2589" s="390"/>
      <c r="AP2589" s="207"/>
      <c r="AQ2589" s="207"/>
      <c r="BK2589" s="207"/>
      <c r="BY2589" s="207"/>
      <c r="BZ2589" s="207"/>
      <c r="CA2589" s="207"/>
      <c r="CB2589" s="207"/>
      <c r="CC2589" s="207"/>
      <c r="CD2589" s="207"/>
      <c r="CE2589" s="207"/>
      <c r="CF2589" s="207"/>
    </row>
    <row r="2590" spans="1:84" s="406" customFormat="1" x14ac:dyDescent="0.3">
      <c r="A2590" s="407"/>
      <c r="B2590" s="412"/>
      <c r="C2590" s="126"/>
      <c r="D2590" s="390"/>
      <c r="E2590" s="390"/>
      <c r="F2590" s="390"/>
      <c r="G2590" s="390"/>
      <c r="H2590" s="390"/>
      <c r="I2590" s="390"/>
      <c r="AP2590" s="207"/>
      <c r="AQ2590" s="207"/>
      <c r="BK2590" s="207"/>
      <c r="BY2590" s="207"/>
      <c r="BZ2590" s="207"/>
      <c r="CA2590" s="207"/>
      <c r="CB2590" s="207"/>
      <c r="CC2590" s="207"/>
      <c r="CD2590" s="207"/>
      <c r="CE2590" s="207"/>
      <c r="CF2590" s="207"/>
    </row>
    <row r="2591" spans="1:84" s="406" customFormat="1" x14ac:dyDescent="0.3">
      <c r="A2591" s="407"/>
      <c r="B2591" s="412"/>
      <c r="C2591" s="126"/>
      <c r="D2591" s="390"/>
      <c r="E2591" s="390"/>
      <c r="F2591" s="390"/>
      <c r="G2591" s="390"/>
      <c r="H2591" s="390"/>
      <c r="I2591" s="390"/>
      <c r="AP2591" s="207"/>
      <c r="AQ2591" s="207"/>
      <c r="BK2591" s="207"/>
      <c r="BY2591" s="207"/>
      <c r="BZ2591" s="207"/>
      <c r="CA2591" s="207"/>
      <c r="CB2591" s="207"/>
      <c r="CC2591" s="207"/>
      <c r="CD2591" s="207"/>
      <c r="CE2591" s="207"/>
      <c r="CF2591" s="207"/>
    </row>
    <row r="2592" spans="1:84" s="406" customFormat="1" x14ac:dyDescent="0.3">
      <c r="A2592" s="407"/>
      <c r="B2592" s="412"/>
      <c r="C2592" s="126"/>
      <c r="D2592" s="390"/>
      <c r="E2592" s="390"/>
      <c r="F2592" s="390"/>
      <c r="G2592" s="390"/>
      <c r="H2592" s="390"/>
      <c r="I2592" s="390"/>
      <c r="AP2592" s="207"/>
      <c r="AQ2592" s="207"/>
      <c r="BK2592" s="207"/>
      <c r="BY2592" s="207"/>
      <c r="BZ2592" s="207"/>
      <c r="CA2592" s="207"/>
      <c r="CB2592" s="207"/>
      <c r="CC2592" s="207"/>
      <c r="CD2592" s="207"/>
      <c r="CE2592" s="207"/>
      <c r="CF2592" s="207"/>
    </row>
    <row r="2593" spans="1:84" s="406" customFormat="1" x14ac:dyDescent="0.3">
      <c r="A2593" s="407"/>
      <c r="B2593" s="412"/>
      <c r="C2593" s="126"/>
      <c r="D2593" s="390"/>
      <c r="E2593" s="390"/>
      <c r="F2593" s="390"/>
      <c r="G2593" s="390"/>
      <c r="H2593" s="390"/>
      <c r="I2593" s="390"/>
      <c r="AP2593" s="207"/>
      <c r="AQ2593" s="207"/>
      <c r="BK2593" s="207"/>
      <c r="BY2593" s="207"/>
      <c r="BZ2593" s="207"/>
      <c r="CA2593" s="207"/>
      <c r="CB2593" s="207"/>
      <c r="CC2593" s="207"/>
      <c r="CD2593" s="207"/>
      <c r="CE2593" s="207"/>
      <c r="CF2593" s="207"/>
    </row>
    <row r="2594" spans="1:84" s="406" customFormat="1" x14ac:dyDescent="0.3">
      <c r="A2594" s="407"/>
      <c r="B2594" s="412"/>
      <c r="C2594" s="126"/>
      <c r="D2594" s="390"/>
      <c r="E2594" s="390"/>
      <c r="F2594" s="390"/>
      <c r="G2594" s="390"/>
      <c r="H2594" s="390"/>
      <c r="I2594" s="390"/>
      <c r="AP2594" s="207"/>
      <c r="AQ2594" s="207"/>
      <c r="BK2594" s="207"/>
      <c r="BY2594" s="207"/>
      <c r="BZ2594" s="207"/>
      <c r="CA2594" s="207"/>
      <c r="CB2594" s="207"/>
      <c r="CC2594" s="207"/>
      <c r="CD2594" s="207"/>
      <c r="CE2594" s="207"/>
      <c r="CF2594" s="207"/>
    </row>
    <row r="2595" spans="1:84" s="406" customFormat="1" x14ac:dyDescent="0.3">
      <c r="A2595" s="407"/>
      <c r="B2595" s="412"/>
      <c r="C2595" s="126"/>
      <c r="D2595" s="390"/>
      <c r="E2595" s="390"/>
      <c r="F2595" s="390"/>
      <c r="G2595" s="390"/>
      <c r="H2595" s="390"/>
      <c r="I2595" s="390"/>
      <c r="AP2595" s="207"/>
      <c r="AQ2595" s="207"/>
      <c r="BK2595" s="207"/>
      <c r="BY2595" s="207"/>
      <c r="BZ2595" s="207"/>
      <c r="CA2595" s="207"/>
      <c r="CB2595" s="207"/>
      <c r="CC2595" s="207"/>
      <c r="CD2595" s="207"/>
      <c r="CE2595" s="207"/>
      <c r="CF2595" s="207"/>
    </row>
    <row r="2596" spans="1:84" s="406" customFormat="1" x14ac:dyDescent="0.3">
      <c r="A2596" s="407"/>
      <c r="B2596" s="412"/>
      <c r="C2596" s="126"/>
      <c r="D2596" s="390"/>
      <c r="E2596" s="390"/>
      <c r="F2596" s="390"/>
      <c r="G2596" s="390"/>
      <c r="H2596" s="390"/>
      <c r="I2596" s="390"/>
      <c r="AP2596" s="207"/>
      <c r="AQ2596" s="207"/>
      <c r="BK2596" s="207"/>
      <c r="BY2596" s="207"/>
      <c r="BZ2596" s="207"/>
      <c r="CA2596" s="207"/>
      <c r="CB2596" s="207"/>
      <c r="CC2596" s="207"/>
      <c r="CD2596" s="207"/>
      <c r="CE2596" s="207"/>
      <c r="CF2596" s="207"/>
    </row>
    <row r="2597" spans="1:84" s="406" customFormat="1" x14ac:dyDescent="0.3">
      <c r="A2597" s="407"/>
      <c r="B2597" s="412"/>
      <c r="C2597" s="126"/>
      <c r="D2597" s="390"/>
      <c r="E2597" s="390"/>
      <c r="F2597" s="390"/>
      <c r="G2597" s="390"/>
      <c r="H2597" s="390"/>
      <c r="I2597" s="390"/>
      <c r="AP2597" s="207"/>
      <c r="AQ2597" s="207"/>
      <c r="BK2597" s="207"/>
      <c r="BY2597" s="207"/>
      <c r="BZ2597" s="207"/>
      <c r="CA2597" s="207"/>
      <c r="CB2597" s="207"/>
      <c r="CC2597" s="207"/>
      <c r="CD2597" s="207"/>
      <c r="CE2597" s="207"/>
      <c r="CF2597" s="207"/>
    </row>
    <row r="2598" spans="1:84" s="406" customFormat="1" x14ac:dyDescent="0.3">
      <c r="A2598" s="407"/>
      <c r="B2598" s="412"/>
      <c r="C2598" s="126"/>
      <c r="D2598" s="390"/>
      <c r="E2598" s="390"/>
      <c r="F2598" s="390"/>
      <c r="G2598" s="390"/>
      <c r="H2598" s="390"/>
      <c r="I2598" s="390"/>
      <c r="AP2598" s="207"/>
      <c r="AQ2598" s="207"/>
      <c r="BK2598" s="207"/>
      <c r="BY2598" s="207"/>
      <c r="BZ2598" s="207"/>
      <c r="CA2598" s="207"/>
      <c r="CB2598" s="207"/>
      <c r="CC2598" s="207"/>
      <c r="CD2598" s="207"/>
      <c r="CE2598" s="207"/>
      <c r="CF2598" s="207"/>
    </row>
    <row r="2599" spans="1:84" s="406" customFormat="1" x14ac:dyDescent="0.3">
      <c r="A2599" s="407"/>
      <c r="B2599" s="412"/>
      <c r="C2599" s="126"/>
      <c r="D2599" s="390"/>
      <c r="E2599" s="390"/>
      <c r="F2599" s="390"/>
      <c r="G2599" s="390"/>
      <c r="H2599" s="390"/>
      <c r="I2599" s="390"/>
      <c r="AP2599" s="207"/>
      <c r="AQ2599" s="207"/>
      <c r="BK2599" s="207"/>
      <c r="BY2599" s="207"/>
      <c r="BZ2599" s="207"/>
      <c r="CA2599" s="207"/>
      <c r="CB2599" s="207"/>
      <c r="CC2599" s="207"/>
      <c r="CD2599" s="207"/>
      <c r="CE2599" s="207"/>
      <c r="CF2599" s="207"/>
    </row>
    <row r="2600" spans="1:84" s="406" customFormat="1" x14ac:dyDescent="0.3">
      <c r="A2600" s="407"/>
      <c r="B2600" s="412"/>
      <c r="C2600" s="126"/>
      <c r="D2600" s="390"/>
      <c r="E2600" s="390"/>
      <c r="F2600" s="390"/>
      <c r="G2600" s="390"/>
      <c r="H2600" s="390"/>
      <c r="I2600" s="390"/>
      <c r="AP2600" s="207"/>
      <c r="AQ2600" s="207"/>
      <c r="BK2600" s="207"/>
      <c r="BY2600" s="207"/>
      <c r="BZ2600" s="207"/>
      <c r="CA2600" s="207"/>
      <c r="CB2600" s="207"/>
      <c r="CC2600" s="207"/>
      <c r="CD2600" s="207"/>
      <c r="CE2600" s="207"/>
      <c r="CF2600" s="207"/>
    </row>
    <row r="2601" spans="1:84" s="406" customFormat="1" x14ac:dyDescent="0.3">
      <c r="A2601" s="407"/>
      <c r="B2601" s="412"/>
      <c r="C2601" s="126"/>
      <c r="D2601" s="390"/>
      <c r="E2601" s="390"/>
      <c r="F2601" s="390"/>
      <c r="G2601" s="390"/>
      <c r="H2601" s="390"/>
      <c r="I2601" s="390"/>
      <c r="AP2601" s="207"/>
      <c r="AQ2601" s="207"/>
      <c r="BK2601" s="207"/>
      <c r="BY2601" s="207"/>
      <c r="BZ2601" s="207"/>
      <c r="CA2601" s="207"/>
      <c r="CB2601" s="207"/>
      <c r="CC2601" s="207"/>
      <c r="CD2601" s="207"/>
      <c r="CE2601" s="207"/>
      <c r="CF2601" s="207"/>
    </row>
    <row r="2602" spans="1:84" s="406" customFormat="1" x14ac:dyDescent="0.3">
      <c r="A2602" s="407"/>
      <c r="B2602" s="412"/>
      <c r="C2602" s="126"/>
      <c r="D2602" s="390"/>
      <c r="E2602" s="390"/>
      <c r="F2602" s="390"/>
      <c r="G2602" s="390"/>
      <c r="H2602" s="390"/>
      <c r="I2602" s="390"/>
      <c r="AP2602" s="207"/>
      <c r="AQ2602" s="207"/>
      <c r="BK2602" s="207"/>
      <c r="BY2602" s="207"/>
      <c r="BZ2602" s="207"/>
      <c r="CA2602" s="207"/>
      <c r="CB2602" s="207"/>
      <c r="CC2602" s="207"/>
      <c r="CD2602" s="207"/>
      <c r="CE2602" s="207"/>
      <c r="CF2602" s="207"/>
    </row>
    <row r="2603" spans="1:84" s="406" customFormat="1" x14ac:dyDescent="0.3">
      <c r="A2603" s="407"/>
      <c r="B2603" s="412"/>
      <c r="C2603" s="126"/>
      <c r="D2603" s="390"/>
      <c r="E2603" s="390"/>
      <c r="F2603" s="390"/>
      <c r="G2603" s="390"/>
      <c r="H2603" s="390"/>
      <c r="I2603" s="390"/>
      <c r="AP2603" s="207"/>
      <c r="AQ2603" s="207"/>
      <c r="BK2603" s="207"/>
      <c r="BY2603" s="207"/>
      <c r="BZ2603" s="207"/>
      <c r="CA2603" s="207"/>
      <c r="CB2603" s="207"/>
      <c r="CC2603" s="207"/>
      <c r="CD2603" s="207"/>
      <c r="CE2603" s="207"/>
      <c r="CF2603" s="207"/>
    </row>
    <row r="2604" spans="1:84" s="406" customFormat="1" x14ac:dyDescent="0.3">
      <c r="A2604" s="407"/>
      <c r="B2604" s="412"/>
      <c r="C2604" s="126"/>
      <c r="D2604" s="390"/>
      <c r="E2604" s="390"/>
      <c r="F2604" s="390"/>
      <c r="G2604" s="390"/>
      <c r="H2604" s="390"/>
      <c r="I2604" s="390"/>
      <c r="AP2604" s="207"/>
      <c r="AQ2604" s="207"/>
      <c r="BK2604" s="207"/>
      <c r="BY2604" s="207"/>
      <c r="BZ2604" s="207"/>
      <c r="CA2604" s="207"/>
      <c r="CB2604" s="207"/>
      <c r="CC2604" s="207"/>
      <c r="CD2604" s="207"/>
      <c r="CE2604" s="207"/>
      <c r="CF2604" s="207"/>
    </row>
    <row r="2605" spans="1:84" s="406" customFormat="1" x14ac:dyDescent="0.3">
      <c r="A2605" s="407"/>
      <c r="B2605" s="412"/>
      <c r="C2605" s="126"/>
      <c r="D2605" s="390"/>
      <c r="E2605" s="390"/>
      <c r="F2605" s="390"/>
      <c r="G2605" s="390"/>
      <c r="H2605" s="390"/>
      <c r="I2605" s="390"/>
      <c r="AP2605" s="207"/>
      <c r="AQ2605" s="207"/>
      <c r="BK2605" s="207"/>
      <c r="BY2605" s="207"/>
      <c r="BZ2605" s="207"/>
      <c r="CA2605" s="207"/>
      <c r="CB2605" s="207"/>
      <c r="CC2605" s="207"/>
      <c r="CD2605" s="207"/>
      <c r="CE2605" s="207"/>
      <c r="CF2605" s="207"/>
    </row>
    <row r="2606" spans="1:84" s="406" customFormat="1" x14ac:dyDescent="0.3">
      <c r="A2606" s="407"/>
      <c r="B2606" s="412"/>
      <c r="C2606" s="126"/>
      <c r="D2606" s="390"/>
      <c r="E2606" s="390"/>
      <c r="F2606" s="390"/>
      <c r="G2606" s="390"/>
      <c r="H2606" s="390"/>
      <c r="I2606" s="390"/>
      <c r="AP2606" s="207"/>
      <c r="AQ2606" s="207"/>
      <c r="BK2606" s="207"/>
      <c r="BY2606" s="207"/>
      <c r="BZ2606" s="207"/>
      <c r="CA2606" s="207"/>
      <c r="CB2606" s="207"/>
      <c r="CC2606" s="207"/>
      <c r="CD2606" s="207"/>
      <c r="CE2606" s="207"/>
      <c r="CF2606" s="207"/>
    </row>
    <row r="2607" spans="1:84" s="406" customFormat="1" x14ac:dyDescent="0.3">
      <c r="A2607" s="407"/>
      <c r="B2607" s="412"/>
      <c r="C2607" s="126"/>
      <c r="D2607" s="390"/>
      <c r="E2607" s="390"/>
      <c r="F2607" s="390"/>
      <c r="G2607" s="390"/>
      <c r="H2607" s="390"/>
      <c r="I2607" s="390"/>
      <c r="AP2607" s="207"/>
      <c r="AQ2607" s="207"/>
      <c r="BK2607" s="207"/>
      <c r="BY2607" s="207"/>
      <c r="BZ2607" s="207"/>
      <c r="CA2607" s="207"/>
      <c r="CB2607" s="207"/>
      <c r="CC2607" s="207"/>
      <c r="CD2607" s="207"/>
      <c r="CE2607" s="207"/>
      <c r="CF2607" s="207"/>
    </row>
    <row r="2608" spans="1:84" s="406" customFormat="1" x14ac:dyDescent="0.3">
      <c r="A2608" s="407"/>
      <c r="B2608" s="412"/>
      <c r="C2608" s="126"/>
      <c r="D2608" s="390"/>
      <c r="E2608" s="390"/>
      <c r="F2608" s="390"/>
      <c r="G2608" s="390"/>
      <c r="H2608" s="390"/>
      <c r="I2608" s="390"/>
      <c r="AP2608" s="207"/>
      <c r="AQ2608" s="207"/>
      <c r="BK2608" s="207"/>
      <c r="BY2608" s="207"/>
      <c r="BZ2608" s="207"/>
      <c r="CA2608" s="207"/>
      <c r="CB2608" s="207"/>
      <c r="CC2608" s="207"/>
      <c r="CD2608" s="207"/>
      <c r="CE2608" s="207"/>
      <c r="CF2608" s="207"/>
    </row>
    <row r="2609" spans="1:84" s="406" customFormat="1" x14ac:dyDescent="0.3">
      <c r="A2609" s="407"/>
      <c r="B2609" s="412"/>
      <c r="C2609" s="126"/>
      <c r="D2609" s="390"/>
      <c r="E2609" s="390"/>
      <c r="F2609" s="390"/>
      <c r="G2609" s="390"/>
      <c r="H2609" s="390"/>
      <c r="I2609" s="390"/>
      <c r="AP2609" s="207"/>
      <c r="AQ2609" s="207"/>
      <c r="BK2609" s="207"/>
      <c r="BY2609" s="207"/>
      <c r="BZ2609" s="207"/>
      <c r="CA2609" s="207"/>
      <c r="CB2609" s="207"/>
      <c r="CC2609" s="207"/>
      <c r="CD2609" s="207"/>
      <c r="CE2609" s="207"/>
      <c r="CF2609" s="207"/>
    </row>
    <row r="2610" spans="1:84" s="406" customFormat="1" x14ac:dyDescent="0.3">
      <c r="A2610" s="407"/>
      <c r="B2610" s="412"/>
      <c r="C2610" s="126"/>
      <c r="D2610" s="390"/>
      <c r="E2610" s="390"/>
      <c r="F2610" s="390"/>
      <c r="G2610" s="390"/>
      <c r="H2610" s="390"/>
      <c r="I2610" s="390"/>
      <c r="AP2610" s="207"/>
      <c r="AQ2610" s="207"/>
      <c r="BK2610" s="207"/>
      <c r="BY2610" s="207"/>
      <c r="BZ2610" s="207"/>
      <c r="CA2610" s="207"/>
      <c r="CB2610" s="207"/>
      <c r="CC2610" s="207"/>
      <c r="CD2610" s="207"/>
      <c r="CE2610" s="207"/>
      <c r="CF2610" s="207"/>
    </row>
    <row r="2611" spans="1:84" s="406" customFormat="1" x14ac:dyDescent="0.3">
      <c r="A2611" s="407"/>
      <c r="B2611" s="412"/>
      <c r="C2611" s="126"/>
      <c r="D2611" s="390"/>
      <c r="E2611" s="390"/>
      <c r="F2611" s="390"/>
      <c r="G2611" s="390"/>
      <c r="H2611" s="390"/>
      <c r="I2611" s="390"/>
      <c r="AP2611" s="207"/>
      <c r="AQ2611" s="207"/>
      <c r="BK2611" s="207"/>
      <c r="BY2611" s="207"/>
      <c r="BZ2611" s="207"/>
      <c r="CA2611" s="207"/>
      <c r="CB2611" s="207"/>
      <c r="CC2611" s="207"/>
      <c r="CD2611" s="207"/>
      <c r="CE2611" s="207"/>
      <c r="CF2611" s="207"/>
    </row>
    <row r="2612" spans="1:84" s="406" customFormat="1" x14ac:dyDescent="0.3">
      <c r="A2612" s="407"/>
      <c r="B2612" s="412"/>
      <c r="C2612" s="126"/>
      <c r="D2612" s="390"/>
      <c r="E2612" s="390"/>
      <c r="F2612" s="390"/>
      <c r="G2612" s="390"/>
      <c r="H2612" s="390"/>
      <c r="I2612" s="390"/>
      <c r="AP2612" s="207"/>
      <c r="AQ2612" s="207"/>
      <c r="BK2612" s="207"/>
      <c r="BY2612" s="207"/>
      <c r="BZ2612" s="207"/>
      <c r="CA2612" s="207"/>
      <c r="CB2612" s="207"/>
      <c r="CC2612" s="207"/>
      <c r="CD2612" s="207"/>
      <c r="CE2612" s="207"/>
      <c r="CF2612" s="207"/>
    </row>
    <row r="2613" spans="1:84" s="406" customFormat="1" x14ac:dyDescent="0.3">
      <c r="A2613" s="407"/>
      <c r="B2613" s="412"/>
      <c r="C2613" s="126"/>
      <c r="D2613" s="390"/>
      <c r="E2613" s="390"/>
      <c r="F2613" s="390"/>
      <c r="G2613" s="390"/>
      <c r="H2613" s="390"/>
      <c r="I2613" s="390"/>
      <c r="AP2613" s="207"/>
      <c r="AQ2613" s="207"/>
      <c r="BK2613" s="207"/>
      <c r="BY2613" s="207"/>
      <c r="BZ2613" s="207"/>
      <c r="CA2613" s="207"/>
      <c r="CB2613" s="207"/>
      <c r="CC2613" s="207"/>
      <c r="CD2613" s="207"/>
      <c r="CE2613" s="207"/>
      <c r="CF2613" s="207"/>
    </row>
    <row r="2614" spans="1:84" s="406" customFormat="1" x14ac:dyDescent="0.3">
      <c r="A2614" s="407"/>
      <c r="B2614" s="412"/>
      <c r="C2614" s="126"/>
      <c r="D2614" s="390"/>
      <c r="E2614" s="390"/>
      <c r="F2614" s="390"/>
      <c r="G2614" s="390"/>
      <c r="H2614" s="390"/>
      <c r="I2614" s="390"/>
      <c r="AP2614" s="207"/>
      <c r="AQ2614" s="207"/>
      <c r="BK2614" s="207"/>
      <c r="BY2614" s="207"/>
      <c r="BZ2614" s="207"/>
      <c r="CA2614" s="207"/>
      <c r="CB2614" s="207"/>
      <c r="CC2614" s="207"/>
      <c r="CD2614" s="207"/>
      <c r="CE2614" s="207"/>
      <c r="CF2614" s="207"/>
    </row>
    <row r="2615" spans="1:84" s="406" customFormat="1" x14ac:dyDescent="0.3">
      <c r="A2615" s="407"/>
      <c r="B2615" s="412"/>
      <c r="C2615" s="126"/>
      <c r="D2615" s="390"/>
      <c r="E2615" s="390"/>
      <c r="F2615" s="390"/>
      <c r="G2615" s="390"/>
      <c r="H2615" s="390"/>
      <c r="I2615" s="390"/>
      <c r="AP2615" s="207"/>
      <c r="AQ2615" s="207"/>
      <c r="BK2615" s="207"/>
      <c r="BY2615" s="207"/>
      <c r="BZ2615" s="207"/>
      <c r="CA2615" s="207"/>
      <c r="CB2615" s="207"/>
      <c r="CC2615" s="207"/>
      <c r="CD2615" s="207"/>
      <c r="CE2615" s="207"/>
      <c r="CF2615" s="207"/>
    </row>
    <row r="2616" spans="1:84" s="406" customFormat="1" x14ac:dyDescent="0.3">
      <c r="A2616" s="407"/>
      <c r="B2616" s="412"/>
      <c r="C2616" s="126"/>
      <c r="D2616" s="390"/>
      <c r="E2616" s="390"/>
      <c r="F2616" s="390"/>
      <c r="G2616" s="390"/>
      <c r="H2616" s="390"/>
      <c r="I2616" s="390"/>
      <c r="AP2616" s="207"/>
      <c r="AQ2616" s="207"/>
      <c r="BK2616" s="207"/>
      <c r="BY2616" s="207"/>
      <c r="BZ2616" s="207"/>
      <c r="CA2616" s="207"/>
      <c r="CB2616" s="207"/>
      <c r="CC2616" s="207"/>
      <c r="CD2616" s="207"/>
      <c r="CE2616" s="207"/>
      <c r="CF2616" s="207"/>
    </row>
    <row r="2617" spans="1:84" s="406" customFormat="1" x14ac:dyDescent="0.3">
      <c r="A2617" s="407"/>
      <c r="B2617" s="412"/>
      <c r="C2617" s="126"/>
      <c r="D2617" s="390"/>
      <c r="E2617" s="390"/>
      <c r="F2617" s="390"/>
      <c r="G2617" s="390"/>
      <c r="H2617" s="390"/>
      <c r="I2617" s="390"/>
      <c r="AP2617" s="207"/>
      <c r="AQ2617" s="207"/>
      <c r="BK2617" s="207"/>
      <c r="BY2617" s="207"/>
      <c r="BZ2617" s="207"/>
      <c r="CA2617" s="207"/>
      <c r="CB2617" s="207"/>
      <c r="CC2617" s="207"/>
      <c r="CD2617" s="207"/>
      <c r="CE2617" s="207"/>
      <c r="CF2617" s="207"/>
    </row>
    <row r="2618" spans="1:84" s="406" customFormat="1" x14ac:dyDescent="0.3">
      <c r="A2618" s="407"/>
      <c r="B2618" s="412"/>
      <c r="C2618" s="126"/>
      <c r="D2618" s="390"/>
      <c r="E2618" s="390"/>
      <c r="F2618" s="390"/>
      <c r="G2618" s="390"/>
      <c r="H2618" s="390"/>
      <c r="I2618" s="390"/>
      <c r="AP2618" s="207"/>
      <c r="AQ2618" s="207"/>
      <c r="BK2618" s="207"/>
      <c r="BY2618" s="207"/>
      <c r="BZ2618" s="207"/>
      <c r="CA2618" s="207"/>
      <c r="CB2618" s="207"/>
      <c r="CC2618" s="207"/>
      <c r="CD2618" s="207"/>
      <c r="CE2618" s="207"/>
      <c r="CF2618" s="207"/>
    </row>
    <row r="2619" spans="1:84" s="406" customFormat="1" x14ac:dyDescent="0.3">
      <c r="A2619" s="407"/>
      <c r="B2619" s="412"/>
      <c r="C2619" s="126"/>
      <c r="D2619" s="390"/>
      <c r="E2619" s="390"/>
      <c r="F2619" s="390"/>
      <c r="G2619" s="390"/>
      <c r="H2619" s="390"/>
      <c r="I2619" s="390"/>
      <c r="AP2619" s="207"/>
      <c r="AQ2619" s="207"/>
      <c r="BK2619" s="207"/>
      <c r="BY2619" s="207"/>
      <c r="BZ2619" s="207"/>
      <c r="CA2619" s="207"/>
      <c r="CB2619" s="207"/>
      <c r="CC2619" s="207"/>
      <c r="CD2619" s="207"/>
      <c r="CE2619" s="207"/>
      <c r="CF2619" s="207"/>
    </row>
    <row r="2620" spans="1:84" s="406" customFormat="1" x14ac:dyDescent="0.3">
      <c r="A2620" s="407"/>
      <c r="B2620" s="412"/>
      <c r="C2620" s="126"/>
      <c r="D2620" s="390"/>
      <c r="E2620" s="390"/>
      <c r="F2620" s="390"/>
      <c r="G2620" s="390"/>
      <c r="H2620" s="390"/>
      <c r="I2620" s="390"/>
      <c r="AP2620" s="207"/>
      <c r="AQ2620" s="207"/>
      <c r="BK2620" s="207"/>
      <c r="BY2620" s="207"/>
      <c r="BZ2620" s="207"/>
      <c r="CA2620" s="207"/>
      <c r="CB2620" s="207"/>
      <c r="CC2620" s="207"/>
      <c r="CD2620" s="207"/>
      <c r="CE2620" s="207"/>
      <c r="CF2620" s="207"/>
    </row>
    <row r="2621" spans="1:84" s="406" customFormat="1" x14ac:dyDescent="0.3">
      <c r="A2621" s="407"/>
      <c r="B2621" s="412"/>
      <c r="C2621" s="126"/>
      <c r="D2621" s="390"/>
      <c r="E2621" s="390"/>
      <c r="F2621" s="390"/>
      <c r="G2621" s="390"/>
      <c r="H2621" s="390"/>
      <c r="I2621" s="390"/>
      <c r="AP2621" s="207"/>
      <c r="AQ2621" s="207"/>
      <c r="BK2621" s="207"/>
      <c r="BY2621" s="207"/>
      <c r="BZ2621" s="207"/>
      <c r="CA2621" s="207"/>
      <c r="CB2621" s="207"/>
      <c r="CC2621" s="207"/>
      <c r="CD2621" s="207"/>
      <c r="CE2621" s="207"/>
      <c r="CF2621" s="207"/>
    </row>
    <row r="2622" spans="1:84" s="406" customFormat="1" x14ac:dyDescent="0.3">
      <c r="A2622" s="407"/>
      <c r="B2622" s="412"/>
      <c r="C2622" s="126"/>
      <c r="D2622" s="390"/>
      <c r="E2622" s="390"/>
      <c r="F2622" s="390"/>
      <c r="G2622" s="390"/>
      <c r="H2622" s="390"/>
      <c r="I2622" s="390"/>
      <c r="AP2622" s="207"/>
      <c r="AQ2622" s="207"/>
      <c r="BK2622" s="207"/>
      <c r="BY2622" s="207"/>
      <c r="BZ2622" s="207"/>
      <c r="CA2622" s="207"/>
      <c r="CB2622" s="207"/>
      <c r="CC2622" s="207"/>
      <c r="CD2622" s="207"/>
      <c r="CE2622" s="207"/>
      <c r="CF2622" s="207"/>
    </row>
    <row r="2623" spans="1:84" s="406" customFormat="1" x14ac:dyDescent="0.3">
      <c r="A2623" s="407"/>
      <c r="B2623" s="412"/>
      <c r="C2623" s="126"/>
      <c r="D2623" s="390"/>
      <c r="E2623" s="390"/>
      <c r="F2623" s="390"/>
      <c r="G2623" s="390"/>
      <c r="H2623" s="390"/>
      <c r="I2623" s="390"/>
      <c r="AP2623" s="207"/>
      <c r="AQ2623" s="207"/>
      <c r="BK2623" s="207"/>
      <c r="BY2623" s="207"/>
      <c r="BZ2623" s="207"/>
      <c r="CA2623" s="207"/>
      <c r="CB2623" s="207"/>
      <c r="CC2623" s="207"/>
      <c r="CD2623" s="207"/>
      <c r="CE2623" s="207"/>
      <c r="CF2623" s="207"/>
    </row>
    <row r="2624" spans="1:84" s="406" customFormat="1" x14ac:dyDescent="0.3">
      <c r="A2624" s="407"/>
      <c r="B2624" s="412"/>
      <c r="C2624" s="126"/>
      <c r="D2624" s="390"/>
      <c r="E2624" s="390"/>
      <c r="F2624" s="390"/>
      <c r="G2624" s="390"/>
      <c r="H2624" s="390"/>
      <c r="I2624" s="390"/>
      <c r="AP2624" s="207"/>
      <c r="AQ2624" s="207"/>
      <c r="BK2624" s="207"/>
      <c r="BY2624" s="207"/>
      <c r="BZ2624" s="207"/>
      <c r="CA2624" s="207"/>
      <c r="CB2624" s="207"/>
      <c r="CC2624" s="207"/>
      <c r="CD2624" s="207"/>
      <c r="CE2624" s="207"/>
      <c r="CF2624" s="207"/>
    </row>
    <row r="2625" spans="1:84" s="406" customFormat="1" x14ac:dyDescent="0.3">
      <c r="A2625" s="407"/>
      <c r="B2625" s="412"/>
      <c r="C2625" s="126"/>
      <c r="D2625" s="390"/>
      <c r="E2625" s="390"/>
      <c r="F2625" s="390"/>
      <c r="G2625" s="390"/>
      <c r="H2625" s="390"/>
      <c r="I2625" s="390"/>
      <c r="AP2625" s="207"/>
      <c r="AQ2625" s="207"/>
      <c r="BK2625" s="207"/>
      <c r="BY2625" s="207"/>
      <c r="BZ2625" s="207"/>
      <c r="CA2625" s="207"/>
      <c r="CB2625" s="207"/>
      <c r="CC2625" s="207"/>
      <c r="CD2625" s="207"/>
      <c r="CE2625" s="207"/>
      <c r="CF2625" s="207"/>
    </row>
    <row r="2626" spans="1:84" s="406" customFormat="1" x14ac:dyDescent="0.3">
      <c r="A2626" s="407"/>
      <c r="B2626" s="412"/>
      <c r="C2626" s="126"/>
      <c r="D2626" s="390"/>
      <c r="E2626" s="390"/>
      <c r="F2626" s="390"/>
      <c r="G2626" s="390"/>
      <c r="H2626" s="390"/>
      <c r="I2626" s="390"/>
      <c r="AP2626" s="207"/>
      <c r="AQ2626" s="207"/>
      <c r="BK2626" s="207"/>
      <c r="BY2626" s="207"/>
      <c r="BZ2626" s="207"/>
      <c r="CA2626" s="207"/>
      <c r="CB2626" s="207"/>
      <c r="CC2626" s="207"/>
      <c r="CD2626" s="207"/>
      <c r="CE2626" s="207"/>
      <c r="CF2626" s="207"/>
    </row>
    <row r="2627" spans="1:84" s="406" customFormat="1" x14ac:dyDescent="0.3">
      <c r="A2627" s="407"/>
      <c r="B2627" s="412"/>
      <c r="C2627" s="126"/>
      <c r="D2627" s="390"/>
      <c r="E2627" s="390"/>
      <c r="F2627" s="390"/>
      <c r="G2627" s="390"/>
      <c r="H2627" s="390"/>
      <c r="I2627" s="390"/>
      <c r="AP2627" s="207"/>
      <c r="AQ2627" s="207"/>
      <c r="BK2627" s="207"/>
      <c r="BY2627" s="207"/>
      <c r="BZ2627" s="207"/>
      <c r="CA2627" s="207"/>
      <c r="CB2627" s="207"/>
      <c r="CC2627" s="207"/>
      <c r="CD2627" s="207"/>
      <c r="CE2627" s="207"/>
      <c r="CF2627" s="207"/>
    </row>
    <row r="2628" spans="1:84" s="406" customFormat="1" x14ac:dyDescent="0.3">
      <c r="A2628" s="407"/>
      <c r="B2628" s="412"/>
      <c r="C2628" s="126"/>
      <c r="D2628" s="390"/>
      <c r="E2628" s="390"/>
      <c r="F2628" s="390"/>
      <c r="G2628" s="390"/>
      <c r="H2628" s="390"/>
      <c r="I2628" s="390"/>
      <c r="AP2628" s="207"/>
      <c r="AQ2628" s="207"/>
      <c r="BK2628" s="207"/>
      <c r="BY2628" s="207"/>
      <c r="BZ2628" s="207"/>
      <c r="CA2628" s="207"/>
      <c r="CB2628" s="207"/>
      <c r="CC2628" s="207"/>
      <c r="CD2628" s="207"/>
      <c r="CE2628" s="207"/>
      <c r="CF2628" s="207"/>
    </row>
    <row r="2629" spans="1:84" s="406" customFormat="1" x14ac:dyDescent="0.3">
      <c r="A2629" s="407"/>
      <c r="B2629" s="412"/>
      <c r="C2629" s="126"/>
      <c r="D2629" s="390"/>
      <c r="E2629" s="390"/>
      <c r="F2629" s="390"/>
      <c r="G2629" s="390"/>
      <c r="H2629" s="390"/>
      <c r="I2629" s="390"/>
      <c r="AP2629" s="207"/>
      <c r="AQ2629" s="207"/>
      <c r="BK2629" s="207"/>
      <c r="BY2629" s="207"/>
      <c r="BZ2629" s="207"/>
      <c r="CA2629" s="207"/>
      <c r="CB2629" s="207"/>
      <c r="CC2629" s="207"/>
      <c r="CD2629" s="207"/>
      <c r="CE2629" s="207"/>
      <c r="CF2629" s="207"/>
    </row>
    <row r="2630" spans="1:84" s="406" customFormat="1" x14ac:dyDescent="0.3">
      <c r="A2630" s="407"/>
      <c r="B2630" s="412"/>
      <c r="C2630" s="126"/>
      <c r="D2630" s="390"/>
      <c r="E2630" s="390"/>
      <c r="F2630" s="390"/>
      <c r="G2630" s="390"/>
      <c r="H2630" s="390"/>
      <c r="I2630" s="390"/>
      <c r="AP2630" s="207"/>
      <c r="AQ2630" s="207"/>
      <c r="BK2630" s="207"/>
      <c r="BY2630" s="207"/>
      <c r="BZ2630" s="207"/>
      <c r="CA2630" s="207"/>
      <c r="CB2630" s="207"/>
      <c r="CC2630" s="207"/>
      <c r="CD2630" s="207"/>
      <c r="CE2630" s="207"/>
      <c r="CF2630" s="207"/>
    </row>
    <row r="2631" spans="1:84" s="406" customFormat="1" x14ac:dyDescent="0.3">
      <c r="A2631" s="407"/>
      <c r="B2631" s="412"/>
      <c r="C2631" s="126"/>
      <c r="D2631" s="390"/>
      <c r="E2631" s="390"/>
      <c r="F2631" s="390"/>
      <c r="G2631" s="390"/>
      <c r="H2631" s="390"/>
      <c r="I2631" s="390"/>
      <c r="AP2631" s="207"/>
      <c r="AQ2631" s="207"/>
      <c r="BK2631" s="207"/>
      <c r="BY2631" s="207"/>
      <c r="BZ2631" s="207"/>
      <c r="CA2631" s="207"/>
      <c r="CB2631" s="207"/>
      <c r="CC2631" s="207"/>
      <c r="CD2631" s="207"/>
      <c r="CE2631" s="207"/>
      <c r="CF2631" s="207"/>
    </row>
    <row r="2632" spans="1:84" s="406" customFormat="1" x14ac:dyDescent="0.3">
      <c r="A2632" s="407"/>
      <c r="B2632" s="412"/>
      <c r="C2632" s="126"/>
      <c r="D2632" s="390"/>
      <c r="E2632" s="390"/>
      <c r="F2632" s="390"/>
      <c r="G2632" s="390"/>
      <c r="H2632" s="390"/>
      <c r="I2632" s="390"/>
      <c r="AP2632" s="207"/>
      <c r="AQ2632" s="207"/>
      <c r="BK2632" s="207"/>
      <c r="BY2632" s="207"/>
      <c r="BZ2632" s="207"/>
      <c r="CA2632" s="207"/>
      <c r="CB2632" s="207"/>
      <c r="CC2632" s="207"/>
      <c r="CD2632" s="207"/>
      <c r="CE2632" s="207"/>
      <c r="CF2632" s="207"/>
    </row>
    <row r="2633" spans="1:84" s="406" customFormat="1" x14ac:dyDescent="0.3">
      <c r="A2633" s="407"/>
      <c r="B2633" s="412"/>
      <c r="C2633" s="126"/>
      <c r="D2633" s="390"/>
      <c r="E2633" s="390"/>
      <c r="F2633" s="390"/>
      <c r="G2633" s="390"/>
      <c r="H2633" s="390"/>
      <c r="I2633" s="390"/>
      <c r="AP2633" s="207"/>
      <c r="AQ2633" s="207"/>
      <c r="BK2633" s="207"/>
      <c r="BY2633" s="207"/>
      <c r="BZ2633" s="207"/>
      <c r="CA2633" s="207"/>
      <c r="CB2633" s="207"/>
      <c r="CC2633" s="207"/>
      <c r="CD2633" s="207"/>
      <c r="CE2633" s="207"/>
      <c r="CF2633" s="207"/>
    </row>
    <row r="2634" spans="1:84" s="406" customFormat="1" x14ac:dyDescent="0.3">
      <c r="A2634" s="407"/>
      <c r="B2634" s="412"/>
      <c r="C2634" s="126"/>
      <c r="D2634" s="390"/>
      <c r="E2634" s="390"/>
      <c r="F2634" s="390"/>
      <c r="G2634" s="390"/>
      <c r="H2634" s="390"/>
      <c r="I2634" s="390"/>
      <c r="AP2634" s="207"/>
      <c r="AQ2634" s="207"/>
      <c r="BK2634" s="207"/>
      <c r="BY2634" s="207"/>
      <c r="BZ2634" s="207"/>
      <c r="CA2634" s="207"/>
      <c r="CB2634" s="207"/>
      <c r="CC2634" s="207"/>
      <c r="CD2634" s="207"/>
      <c r="CE2634" s="207"/>
      <c r="CF2634" s="207"/>
    </row>
    <row r="2635" spans="1:84" s="406" customFormat="1" x14ac:dyDescent="0.3">
      <c r="A2635" s="407"/>
      <c r="B2635" s="412"/>
      <c r="C2635" s="126"/>
      <c r="D2635" s="390"/>
      <c r="E2635" s="390"/>
      <c r="F2635" s="390"/>
      <c r="G2635" s="390"/>
      <c r="H2635" s="390"/>
      <c r="I2635" s="390"/>
      <c r="AP2635" s="207"/>
      <c r="AQ2635" s="207"/>
      <c r="BK2635" s="207"/>
      <c r="BY2635" s="207"/>
      <c r="BZ2635" s="207"/>
      <c r="CA2635" s="207"/>
      <c r="CB2635" s="207"/>
      <c r="CC2635" s="207"/>
      <c r="CD2635" s="207"/>
      <c r="CE2635" s="207"/>
      <c r="CF2635" s="207"/>
    </row>
    <row r="2636" spans="1:84" s="406" customFormat="1" x14ac:dyDescent="0.3">
      <c r="A2636" s="407"/>
      <c r="B2636" s="412"/>
      <c r="C2636" s="126"/>
      <c r="D2636" s="390"/>
      <c r="E2636" s="390"/>
      <c r="F2636" s="390"/>
      <c r="G2636" s="390"/>
      <c r="H2636" s="390"/>
      <c r="I2636" s="390"/>
      <c r="AP2636" s="207"/>
      <c r="AQ2636" s="207"/>
      <c r="BK2636" s="207"/>
      <c r="BY2636" s="207"/>
      <c r="BZ2636" s="207"/>
      <c r="CA2636" s="207"/>
      <c r="CB2636" s="207"/>
      <c r="CC2636" s="207"/>
      <c r="CD2636" s="207"/>
      <c r="CE2636" s="207"/>
      <c r="CF2636" s="207"/>
    </row>
    <row r="2637" spans="1:84" s="406" customFormat="1" x14ac:dyDescent="0.3">
      <c r="A2637" s="407"/>
      <c r="B2637" s="412"/>
      <c r="C2637" s="126"/>
      <c r="D2637" s="390"/>
      <c r="E2637" s="390"/>
      <c r="F2637" s="390"/>
      <c r="G2637" s="390"/>
      <c r="H2637" s="390"/>
      <c r="I2637" s="390"/>
      <c r="AP2637" s="207"/>
      <c r="AQ2637" s="207"/>
      <c r="BK2637" s="207"/>
      <c r="BY2637" s="207"/>
      <c r="BZ2637" s="207"/>
      <c r="CA2637" s="207"/>
      <c r="CB2637" s="207"/>
      <c r="CC2637" s="207"/>
      <c r="CD2637" s="207"/>
      <c r="CE2637" s="207"/>
      <c r="CF2637" s="207"/>
    </row>
    <row r="2638" spans="1:84" s="406" customFormat="1" x14ac:dyDescent="0.3">
      <c r="A2638" s="407"/>
      <c r="B2638" s="412"/>
      <c r="C2638" s="126"/>
      <c r="D2638" s="390"/>
      <c r="E2638" s="390"/>
      <c r="F2638" s="390"/>
      <c r="G2638" s="390"/>
      <c r="H2638" s="390"/>
      <c r="I2638" s="390"/>
      <c r="AP2638" s="207"/>
      <c r="AQ2638" s="207"/>
      <c r="BK2638" s="207"/>
      <c r="BY2638" s="207"/>
      <c r="BZ2638" s="207"/>
      <c r="CA2638" s="207"/>
      <c r="CB2638" s="207"/>
      <c r="CC2638" s="207"/>
      <c r="CD2638" s="207"/>
      <c r="CE2638" s="207"/>
      <c r="CF2638" s="207"/>
    </row>
    <row r="2639" spans="1:84" s="406" customFormat="1" x14ac:dyDescent="0.3">
      <c r="A2639" s="407"/>
      <c r="B2639" s="412"/>
      <c r="C2639" s="126"/>
      <c r="D2639" s="390"/>
      <c r="E2639" s="390"/>
      <c r="F2639" s="390"/>
      <c r="G2639" s="390"/>
      <c r="H2639" s="390"/>
      <c r="I2639" s="390"/>
      <c r="AP2639" s="207"/>
      <c r="AQ2639" s="207"/>
      <c r="BK2639" s="207"/>
      <c r="BY2639" s="207"/>
      <c r="BZ2639" s="207"/>
      <c r="CA2639" s="207"/>
      <c r="CB2639" s="207"/>
      <c r="CC2639" s="207"/>
      <c r="CD2639" s="207"/>
      <c r="CE2639" s="207"/>
      <c r="CF2639" s="207"/>
    </row>
    <row r="2640" spans="1:84" s="406" customFormat="1" x14ac:dyDescent="0.3">
      <c r="A2640" s="407"/>
      <c r="B2640" s="412"/>
      <c r="C2640" s="126"/>
      <c r="D2640" s="390"/>
      <c r="E2640" s="390"/>
      <c r="F2640" s="390"/>
      <c r="G2640" s="390"/>
      <c r="H2640" s="390"/>
      <c r="I2640" s="390"/>
      <c r="AP2640" s="207"/>
      <c r="AQ2640" s="207"/>
      <c r="BK2640" s="207"/>
      <c r="BY2640" s="207"/>
      <c r="BZ2640" s="207"/>
      <c r="CA2640" s="207"/>
      <c r="CB2640" s="207"/>
      <c r="CC2640" s="207"/>
      <c r="CD2640" s="207"/>
      <c r="CE2640" s="207"/>
      <c r="CF2640" s="207"/>
    </row>
    <row r="2641" spans="1:84" s="406" customFormat="1" x14ac:dyDescent="0.3">
      <c r="A2641" s="407"/>
      <c r="B2641" s="412"/>
      <c r="C2641" s="126"/>
      <c r="D2641" s="390"/>
      <c r="E2641" s="390"/>
      <c r="F2641" s="390"/>
      <c r="G2641" s="390"/>
      <c r="H2641" s="390"/>
      <c r="I2641" s="390"/>
      <c r="AP2641" s="207"/>
      <c r="AQ2641" s="207"/>
      <c r="BK2641" s="207"/>
      <c r="BY2641" s="207"/>
      <c r="BZ2641" s="207"/>
      <c r="CA2641" s="207"/>
      <c r="CB2641" s="207"/>
      <c r="CC2641" s="207"/>
      <c r="CD2641" s="207"/>
      <c r="CE2641" s="207"/>
      <c r="CF2641" s="207"/>
    </row>
    <row r="2642" spans="1:84" s="406" customFormat="1" x14ac:dyDescent="0.3">
      <c r="A2642" s="407"/>
      <c r="B2642" s="412"/>
      <c r="C2642" s="126"/>
      <c r="D2642" s="390"/>
      <c r="E2642" s="390"/>
      <c r="F2642" s="390"/>
      <c r="G2642" s="390"/>
      <c r="H2642" s="390"/>
      <c r="I2642" s="390"/>
      <c r="AP2642" s="207"/>
      <c r="AQ2642" s="207"/>
      <c r="BK2642" s="207"/>
      <c r="BY2642" s="207"/>
      <c r="BZ2642" s="207"/>
      <c r="CA2642" s="207"/>
      <c r="CB2642" s="207"/>
      <c r="CC2642" s="207"/>
      <c r="CD2642" s="207"/>
      <c r="CE2642" s="207"/>
      <c r="CF2642" s="207"/>
    </row>
    <row r="2643" spans="1:84" s="406" customFormat="1" x14ac:dyDescent="0.3">
      <c r="A2643" s="407"/>
      <c r="B2643" s="412"/>
      <c r="C2643" s="126"/>
      <c r="D2643" s="390"/>
      <c r="E2643" s="390"/>
      <c r="F2643" s="390"/>
      <c r="G2643" s="390"/>
      <c r="H2643" s="390"/>
      <c r="I2643" s="390"/>
      <c r="AP2643" s="207"/>
      <c r="AQ2643" s="207"/>
      <c r="BK2643" s="207"/>
      <c r="BY2643" s="207"/>
      <c r="BZ2643" s="207"/>
      <c r="CA2643" s="207"/>
      <c r="CB2643" s="207"/>
      <c r="CC2643" s="207"/>
      <c r="CD2643" s="207"/>
      <c r="CE2643" s="207"/>
      <c r="CF2643" s="207"/>
    </row>
    <row r="2644" spans="1:84" s="406" customFormat="1" x14ac:dyDescent="0.3">
      <c r="A2644" s="407"/>
      <c r="B2644" s="412"/>
      <c r="C2644" s="126"/>
      <c r="D2644" s="390"/>
      <c r="E2644" s="390"/>
      <c r="F2644" s="390"/>
      <c r="G2644" s="390"/>
      <c r="H2644" s="390"/>
      <c r="I2644" s="390"/>
      <c r="AP2644" s="207"/>
      <c r="AQ2644" s="207"/>
      <c r="BK2644" s="207"/>
      <c r="BY2644" s="207"/>
      <c r="BZ2644" s="207"/>
      <c r="CA2644" s="207"/>
      <c r="CB2644" s="207"/>
      <c r="CC2644" s="207"/>
      <c r="CD2644" s="207"/>
      <c r="CE2644" s="207"/>
      <c r="CF2644" s="207"/>
    </row>
    <row r="2645" spans="1:84" s="406" customFormat="1" x14ac:dyDescent="0.3">
      <c r="A2645" s="407"/>
      <c r="B2645" s="412"/>
      <c r="C2645" s="126"/>
      <c r="D2645" s="390"/>
      <c r="E2645" s="390"/>
      <c r="F2645" s="390"/>
      <c r="G2645" s="390"/>
      <c r="H2645" s="390"/>
      <c r="I2645" s="390"/>
      <c r="AP2645" s="207"/>
      <c r="AQ2645" s="207"/>
      <c r="BK2645" s="207"/>
      <c r="BY2645" s="207"/>
      <c r="BZ2645" s="207"/>
      <c r="CA2645" s="207"/>
      <c r="CB2645" s="207"/>
      <c r="CC2645" s="207"/>
      <c r="CD2645" s="207"/>
      <c r="CE2645" s="207"/>
      <c r="CF2645" s="207"/>
    </row>
    <row r="2646" spans="1:84" s="406" customFormat="1" x14ac:dyDescent="0.3">
      <c r="A2646" s="407"/>
      <c r="B2646" s="412"/>
      <c r="C2646" s="126"/>
      <c r="D2646" s="390"/>
      <c r="E2646" s="390"/>
      <c r="F2646" s="390"/>
      <c r="G2646" s="390"/>
      <c r="H2646" s="390"/>
      <c r="I2646" s="390"/>
      <c r="AP2646" s="207"/>
      <c r="AQ2646" s="207"/>
      <c r="BK2646" s="207"/>
      <c r="BY2646" s="207"/>
      <c r="BZ2646" s="207"/>
      <c r="CA2646" s="207"/>
      <c r="CB2646" s="207"/>
      <c r="CC2646" s="207"/>
      <c r="CD2646" s="207"/>
      <c r="CE2646" s="207"/>
      <c r="CF2646" s="207"/>
    </row>
    <row r="2647" spans="1:84" s="406" customFormat="1" x14ac:dyDescent="0.3">
      <c r="A2647" s="407"/>
      <c r="B2647" s="412"/>
      <c r="C2647" s="126"/>
      <c r="D2647" s="390"/>
      <c r="E2647" s="390"/>
      <c r="F2647" s="390"/>
      <c r="G2647" s="390"/>
      <c r="H2647" s="390"/>
      <c r="I2647" s="390"/>
      <c r="AP2647" s="207"/>
      <c r="AQ2647" s="207"/>
      <c r="BK2647" s="207"/>
      <c r="BY2647" s="207"/>
      <c r="BZ2647" s="207"/>
      <c r="CA2647" s="207"/>
      <c r="CB2647" s="207"/>
      <c r="CC2647" s="207"/>
      <c r="CD2647" s="207"/>
      <c r="CE2647" s="207"/>
      <c r="CF2647" s="207"/>
    </row>
    <row r="2648" spans="1:84" s="406" customFormat="1" x14ac:dyDescent="0.3">
      <c r="A2648" s="407"/>
      <c r="B2648" s="412"/>
      <c r="C2648" s="126"/>
      <c r="D2648" s="390"/>
      <c r="E2648" s="390"/>
      <c r="F2648" s="390"/>
      <c r="G2648" s="390"/>
      <c r="H2648" s="390"/>
      <c r="I2648" s="390"/>
      <c r="AP2648" s="207"/>
      <c r="AQ2648" s="207"/>
      <c r="BK2648" s="207"/>
      <c r="BY2648" s="207"/>
      <c r="BZ2648" s="207"/>
      <c r="CA2648" s="207"/>
      <c r="CB2648" s="207"/>
      <c r="CC2648" s="207"/>
      <c r="CD2648" s="207"/>
      <c r="CE2648" s="207"/>
      <c r="CF2648" s="207"/>
    </row>
    <row r="2649" spans="1:84" s="406" customFormat="1" x14ac:dyDescent="0.3">
      <c r="A2649" s="407"/>
      <c r="B2649" s="412"/>
      <c r="C2649" s="126"/>
      <c r="D2649" s="390"/>
      <c r="E2649" s="390"/>
      <c r="F2649" s="390"/>
      <c r="G2649" s="390"/>
      <c r="H2649" s="390"/>
      <c r="I2649" s="390"/>
      <c r="AP2649" s="207"/>
      <c r="AQ2649" s="207"/>
      <c r="BK2649" s="207"/>
      <c r="BY2649" s="207"/>
      <c r="BZ2649" s="207"/>
      <c r="CA2649" s="207"/>
      <c r="CB2649" s="207"/>
      <c r="CC2649" s="207"/>
      <c r="CD2649" s="207"/>
      <c r="CE2649" s="207"/>
      <c r="CF2649" s="207"/>
    </row>
    <row r="2650" spans="1:84" s="406" customFormat="1" x14ac:dyDescent="0.3">
      <c r="A2650" s="407"/>
      <c r="B2650" s="412"/>
      <c r="C2650" s="126"/>
      <c r="D2650" s="390"/>
      <c r="E2650" s="390"/>
      <c r="F2650" s="390"/>
      <c r="G2650" s="390"/>
      <c r="H2650" s="390"/>
      <c r="I2650" s="390"/>
      <c r="AP2650" s="207"/>
      <c r="AQ2650" s="207"/>
      <c r="BK2650" s="207"/>
      <c r="BY2650" s="207"/>
      <c r="BZ2650" s="207"/>
      <c r="CA2650" s="207"/>
      <c r="CB2650" s="207"/>
      <c r="CC2650" s="207"/>
      <c r="CD2650" s="207"/>
      <c r="CE2650" s="207"/>
      <c r="CF2650" s="207"/>
    </row>
    <row r="2651" spans="1:84" s="406" customFormat="1" x14ac:dyDescent="0.3">
      <c r="A2651" s="407"/>
      <c r="B2651" s="412"/>
      <c r="C2651" s="126"/>
      <c r="D2651" s="390"/>
      <c r="E2651" s="390"/>
      <c r="F2651" s="390"/>
      <c r="G2651" s="390"/>
      <c r="H2651" s="390"/>
      <c r="I2651" s="390"/>
      <c r="AP2651" s="207"/>
      <c r="AQ2651" s="207"/>
      <c r="BK2651" s="207"/>
      <c r="BY2651" s="207"/>
      <c r="BZ2651" s="207"/>
      <c r="CA2651" s="207"/>
      <c r="CB2651" s="207"/>
      <c r="CC2651" s="207"/>
      <c r="CD2651" s="207"/>
      <c r="CE2651" s="207"/>
      <c r="CF2651" s="207"/>
    </row>
    <row r="2652" spans="1:84" s="406" customFormat="1" x14ac:dyDescent="0.3">
      <c r="A2652" s="407"/>
      <c r="B2652" s="412"/>
      <c r="C2652" s="126"/>
      <c r="D2652" s="390"/>
      <c r="E2652" s="390"/>
      <c r="F2652" s="390"/>
      <c r="G2652" s="390"/>
      <c r="H2652" s="390"/>
      <c r="I2652" s="390"/>
      <c r="AP2652" s="207"/>
      <c r="AQ2652" s="207"/>
      <c r="BK2652" s="207"/>
      <c r="BY2652" s="207"/>
      <c r="BZ2652" s="207"/>
      <c r="CA2652" s="207"/>
      <c r="CB2652" s="207"/>
      <c r="CC2652" s="207"/>
      <c r="CD2652" s="207"/>
      <c r="CE2652" s="207"/>
      <c r="CF2652" s="207"/>
    </row>
    <row r="2653" spans="1:84" s="406" customFormat="1" x14ac:dyDescent="0.3">
      <c r="A2653" s="407"/>
      <c r="B2653" s="412"/>
      <c r="C2653" s="126"/>
      <c r="D2653" s="390"/>
      <c r="E2653" s="390"/>
      <c r="F2653" s="390"/>
      <c r="G2653" s="390"/>
      <c r="H2653" s="390"/>
      <c r="I2653" s="390"/>
      <c r="AP2653" s="207"/>
      <c r="AQ2653" s="207"/>
      <c r="BK2653" s="207"/>
      <c r="BY2653" s="207"/>
      <c r="BZ2653" s="207"/>
      <c r="CA2653" s="207"/>
      <c r="CB2653" s="207"/>
      <c r="CC2653" s="207"/>
      <c r="CD2653" s="207"/>
      <c r="CE2653" s="207"/>
      <c r="CF2653" s="207"/>
    </row>
    <row r="2654" spans="1:84" s="406" customFormat="1" x14ac:dyDescent="0.3">
      <c r="A2654" s="407"/>
      <c r="B2654" s="412"/>
      <c r="C2654" s="126"/>
      <c r="D2654" s="390"/>
      <c r="E2654" s="390"/>
      <c r="F2654" s="390"/>
      <c r="G2654" s="390"/>
      <c r="H2654" s="390"/>
      <c r="I2654" s="390"/>
      <c r="AP2654" s="207"/>
      <c r="AQ2654" s="207"/>
      <c r="BK2654" s="207"/>
      <c r="BY2654" s="207"/>
      <c r="BZ2654" s="207"/>
      <c r="CA2654" s="207"/>
      <c r="CB2654" s="207"/>
      <c r="CC2654" s="207"/>
      <c r="CD2654" s="207"/>
      <c r="CE2654" s="207"/>
      <c r="CF2654" s="207"/>
    </row>
    <row r="2655" spans="1:84" s="406" customFormat="1" x14ac:dyDescent="0.3">
      <c r="A2655" s="407"/>
      <c r="B2655" s="412"/>
      <c r="C2655" s="126"/>
      <c r="D2655" s="390"/>
      <c r="E2655" s="390"/>
      <c r="F2655" s="390"/>
      <c r="G2655" s="390"/>
      <c r="H2655" s="390"/>
      <c r="I2655" s="390"/>
      <c r="AP2655" s="207"/>
      <c r="AQ2655" s="207"/>
      <c r="BK2655" s="207"/>
      <c r="BY2655" s="207"/>
      <c r="BZ2655" s="207"/>
      <c r="CA2655" s="207"/>
      <c r="CB2655" s="207"/>
      <c r="CC2655" s="207"/>
      <c r="CD2655" s="207"/>
      <c r="CE2655" s="207"/>
      <c r="CF2655" s="207"/>
    </row>
    <row r="2656" spans="1:84" s="406" customFormat="1" x14ac:dyDescent="0.3">
      <c r="A2656" s="407"/>
      <c r="B2656" s="412"/>
      <c r="C2656" s="126"/>
      <c r="D2656" s="390"/>
      <c r="E2656" s="390"/>
      <c r="F2656" s="390"/>
      <c r="G2656" s="390"/>
      <c r="H2656" s="390"/>
      <c r="I2656" s="390"/>
      <c r="AP2656" s="207"/>
      <c r="AQ2656" s="207"/>
      <c r="BK2656" s="207"/>
      <c r="BY2656" s="207"/>
      <c r="BZ2656" s="207"/>
      <c r="CA2656" s="207"/>
      <c r="CB2656" s="207"/>
      <c r="CC2656" s="207"/>
      <c r="CD2656" s="207"/>
      <c r="CE2656" s="207"/>
      <c r="CF2656" s="207"/>
    </row>
    <row r="2657" spans="1:84" s="406" customFormat="1" x14ac:dyDescent="0.3">
      <c r="A2657" s="407"/>
      <c r="B2657" s="412"/>
      <c r="C2657" s="126"/>
      <c r="D2657" s="390"/>
      <c r="E2657" s="390"/>
      <c r="F2657" s="390"/>
      <c r="G2657" s="390"/>
      <c r="H2657" s="390"/>
      <c r="I2657" s="390"/>
      <c r="AP2657" s="207"/>
      <c r="AQ2657" s="207"/>
      <c r="BK2657" s="207"/>
      <c r="BY2657" s="207"/>
      <c r="BZ2657" s="207"/>
      <c r="CA2657" s="207"/>
      <c r="CB2657" s="207"/>
      <c r="CC2657" s="207"/>
      <c r="CD2657" s="207"/>
      <c r="CE2657" s="207"/>
      <c r="CF2657" s="207"/>
    </row>
    <row r="2658" spans="1:84" s="406" customFormat="1" x14ac:dyDescent="0.3">
      <c r="A2658" s="407"/>
      <c r="B2658" s="412"/>
      <c r="C2658" s="126"/>
      <c r="D2658" s="390"/>
      <c r="E2658" s="390"/>
      <c r="F2658" s="390"/>
      <c r="G2658" s="390"/>
      <c r="H2658" s="390"/>
      <c r="I2658" s="390"/>
      <c r="AP2658" s="207"/>
      <c r="AQ2658" s="207"/>
      <c r="BK2658" s="207"/>
      <c r="BY2658" s="207"/>
      <c r="BZ2658" s="207"/>
      <c r="CA2658" s="207"/>
      <c r="CB2658" s="207"/>
      <c r="CC2658" s="207"/>
      <c r="CD2658" s="207"/>
      <c r="CE2658" s="207"/>
      <c r="CF2658" s="207"/>
    </row>
    <row r="2659" spans="1:84" s="406" customFormat="1" x14ac:dyDescent="0.3">
      <c r="A2659" s="407"/>
      <c r="B2659" s="412"/>
      <c r="C2659" s="126"/>
      <c r="D2659" s="390"/>
      <c r="E2659" s="390"/>
      <c r="F2659" s="390"/>
      <c r="G2659" s="390"/>
      <c r="H2659" s="390"/>
      <c r="I2659" s="390"/>
      <c r="AP2659" s="207"/>
      <c r="AQ2659" s="207"/>
      <c r="BK2659" s="207"/>
      <c r="BY2659" s="207"/>
      <c r="BZ2659" s="207"/>
      <c r="CA2659" s="207"/>
      <c r="CB2659" s="207"/>
      <c r="CC2659" s="207"/>
      <c r="CD2659" s="207"/>
      <c r="CE2659" s="207"/>
      <c r="CF2659" s="207"/>
    </row>
    <row r="2660" spans="1:84" s="406" customFormat="1" x14ac:dyDescent="0.3">
      <c r="A2660" s="407"/>
      <c r="B2660" s="412"/>
      <c r="C2660" s="126"/>
      <c r="D2660" s="390"/>
      <c r="E2660" s="390"/>
      <c r="F2660" s="390"/>
      <c r="G2660" s="390"/>
      <c r="H2660" s="390"/>
      <c r="I2660" s="390"/>
      <c r="AP2660" s="207"/>
      <c r="AQ2660" s="207"/>
      <c r="BK2660" s="207"/>
      <c r="BY2660" s="207"/>
      <c r="BZ2660" s="207"/>
      <c r="CA2660" s="207"/>
      <c r="CB2660" s="207"/>
      <c r="CC2660" s="207"/>
      <c r="CD2660" s="207"/>
      <c r="CE2660" s="207"/>
      <c r="CF2660" s="207"/>
    </row>
    <row r="2661" spans="1:84" s="406" customFormat="1" x14ac:dyDescent="0.3">
      <c r="A2661" s="407"/>
      <c r="B2661" s="412"/>
      <c r="C2661" s="126"/>
      <c r="D2661" s="390"/>
      <c r="E2661" s="390"/>
      <c r="F2661" s="390"/>
      <c r="G2661" s="390"/>
      <c r="H2661" s="390"/>
      <c r="I2661" s="390"/>
      <c r="AP2661" s="207"/>
      <c r="AQ2661" s="207"/>
      <c r="BK2661" s="207"/>
      <c r="BY2661" s="207"/>
      <c r="BZ2661" s="207"/>
      <c r="CA2661" s="207"/>
      <c r="CB2661" s="207"/>
      <c r="CC2661" s="207"/>
      <c r="CD2661" s="207"/>
      <c r="CE2661" s="207"/>
      <c r="CF2661" s="207"/>
    </row>
    <row r="2662" spans="1:84" s="406" customFormat="1" x14ac:dyDescent="0.3">
      <c r="A2662" s="407"/>
      <c r="B2662" s="412"/>
      <c r="C2662" s="126"/>
      <c r="D2662" s="390"/>
      <c r="E2662" s="390"/>
      <c r="F2662" s="390"/>
      <c r="G2662" s="390"/>
      <c r="H2662" s="390"/>
      <c r="I2662" s="390"/>
      <c r="AP2662" s="207"/>
      <c r="AQ2662" s="207"/>
      <c r="BK2662" s="207"/>
      <c r="BY2662" s="207"/>
      <c r="BZ2662" s="207"/>
      <c r="CA2662" s="207"/>
      <c r="CB2662" s="207"/>
      <c r="CC2662" s="207"/>
      <c r="CD2662" s="207"/>
      <c r="CE2662" s="207"/>
      <c r="CF2662" s="207"/>
    </row>
    <row r="2663" spans="1:84" s="406" customFormat="1" x14ac:dyDescent="0.3">
      <c r="A2663" s="407"/>
      <c r="B2663" s="412"/>
      <c r="C2663" s="126"/>
      <c r="D2663" s="390"/>
      <c r="E2663" s="390"/>
      <c r="F2663" s="390"/>
      <c r="G2663" s="390"/>
      <c r="H2663" s="390"/>
      <c r="I2663" s="390"/>
      <c r="AP2663" s="207"/>
      <c r="AQ2663" s="207"/>
      <c r="BK2663" s="207"/>
      <c r="BY2663" s="207"/>
      <c r="BZ2663" s="207"/>
      <c r="CA2663" s="207"/>
      <c r="CB2663" s="207"/>
      <c r="CC2663" s="207"/>
      <c r="CD2663" s="207"/>
      <c r="CE2663" s="207"/>
      <c r="CF2663" s="207"/>
    </row>
    <row r="2664" spans="1:84" s="406" customFormat="1" x14ac:dyDescent="0.3">
      <c r="A2664" s="407"/>
      <c r="B2664" s="412"/>
      <c r="C2664" s="126"/>
      <c r="D2664" s="390"/>
      <c r="E2664" s="390"/>
      <c r="F2664" s="390"/>
      <c r="G2664" s="390"/>
      <c r="H2664" s="390"/>
      <c r="I2664" s="390"/>
      <c r="AP2664" s="207"/>
      <c r="AQ2664" s="207"/>
      <c r="BK2664" s="207"/>
      <c r="BY2664" s="207"/>
      <c r="BZ2664" s="207"/>
      <c r="CA2664" s="207"/>
      <c r="CB2664" s="207"/>
      <c r="CC2664" s="207"/>
      <c r="CD2664" s="207"/>
      <c r="CE2664" s="207"/>
      <c r="CF2664" s="207"/>
    </row>
    <row r="2665" spans="1:84" s="406" customFormat="1" x14ac:dyDescent="0.3">
      <c r="A2665" s="407"/>
      <c r="B2665" s="412"/>
      <c r="C2665" s="126"/>
      <c r="D2665" s="390"/>
      <c r="E2665" s="390"/>
      <c r="F2665" s="390"/>
      <c r="G2665" s="390"/>
      <c r="H2665" s="390"/>
      <c r="I2665" s="390"/>
      <c r="AP2665" s="207"/>
      <c r="AQ2665" s="207"/>
      <c r="BK2665" s="207"/>
      <c r="BY2665" s="207"/>
      <c r="BZ2665" s="207"/>
      <c r="CA2665" s="207"/>
      <c r="CB2665" s="207"/>
      <c r="CC2665" s="207"/>
      <c r="CD2665" s="207"/>
      <c r="CE2665" s="207"/>
      <c r="CF2665" s="207"/>
    </row>
    <row r="2666" spans="1:84" s="406" customFormat="1" x14ac:dyDescent="0.3">
      <c r="A2666" s="407"/>
      <c r="B2666" s="412"/>
      <c r="C2666" s="126"/>
      <c r="D2666" s="390"/>
      <c r="E2666" s="390"/>
      <c r="F2666" s="390"/>
      <c r="G2666" s="390"/>
      <c r="H2666" s="390"/>
      <c r="I2666" s="390"/>
      <c r="AP2666" s="207"/>
      <c r="AQ2666" s="207"/>
      <c r="BK2666" s="207"/>
      <c r="BY2666" s="207"/>
      <c r="BZ2666" s="207"/>
      <c r="CA2666" s="207"/>
      <c r="CB2666" s="207"/>
      <c r="CC2666" s="207"/>
      <c r="CD2666" s="207"/>
      <c r="CE2666" s="207"/>
      <c r="CF2666" s="207"/>
    </row>
    <row r="2667" spans="1:84" s="406" customFormat="1" x14ac:dyDescent="0.3">
      <c r="A2667" s="407"/>
      <c r="B2667" s="412"/>
      <c r="C2667" s="126"/>
      <c r="D2667" s="390"/>
      <c r="E2667" s="390"/>
      <c r="F2667" s="390"/>
      <c r="G2667" s="390"/>
      <c r="H2667" s="390"/>
      <c r="I2667" s="390"/>
      <c r="AP2667" s="207"/>
      <c r="AQ2667" s="207"/>
      <c r="BK2667" s="207"/>
      <c r="BY2667" s="207"/>
      <c r="BZ2667" s="207"/>
      <c r="CA2667" s="207"/>
      <c r="CB2667" s="207"/>
      <c r="CC2667" s="207"/>
      <c r="CD2667" s="207"/>
      <c r="CE2667" s="207"/>
      <c r="CF2667" s="207"/>
    </row>
    <row r="2668" spans="1:84" s="406" customFormat="1" x14ac:dyDescent="0.3">
      <c r="A2668" s="407"/>
      <c r="B2668" s="412"/>
      <c r="C2668" s="126"/>
      <c r="D2668" s="390"/>
      <c r="E2668" s="390"/>
      <c r="F2668" s="390"/>
      <c r="G2668" s="390"/>
      <c r="H2668" s="390"/>
      <c r="I2668" s="390"/>
      <c r="AP2668" s="207"/>
      <c r="AQ2668" s="207"/>
      <c r="BK2668" s="207"/>
      <c r="BY2668" s="207"/>
      <c r="BZ2668" s="207"/>
      <c r="CA2668" s="207"/>
      <c r="CB2668" s="207"/>
      <c r="CC2668" s="207"/>
      <c r="CD2668" s="207"/>
      <c r="CE2668" s="207"/>
      <c r="CF2668" s="207"/>
    </row>
    <row r="2669" spans="1:84" s="406" customFormat="1" x14ac:dyDescent="0.3">
      <c r="A2669" s="407"/>
      <c r="B2669" s="412"/>
      <c r="C2669" s="126"/>
      <c r="D2669" s="390"/>
      <c r="E2669" s="390"/>
      <c r="F2669" s="390"/>
      <c r="G2669" s="390"/>
      <c r="H2669" s="390"/>
      <c r="I2669" s="390"/>
      <c r="AP2669" s="207"/>
      <c r="AQ2669" s="207"/>
      <c r="BK2669" s="207"/>
      <c r="BY2669" s="207"/>
      <c r="BZ2669" s="207"/>
      <c r="CA2669" s="207"/>
      <c r="CB2669" s="207"/>
      <c r="CC2669" s="207"/>
      <c r="CD2669" s="207"/>
      <c r="CE2669" s="207"/>
      <c r="CF2669" s="207"/>
    </row>
    <row r="2670" spans="1:84" s="406" customFormat="1" x14ac:dyDescent="0.3">
      <c r="A2670" s="407"/>
      <c r="B2670" s="412"/>
      <c r="C2670" s="126"/>
      <c r="D2670" s="390"/>
      <c r="E2670" s="390"/>
      <c r="F2670" s="390"/>
      <c r="G2670" s="390"/>
      <c r="H2670" s="390"/>
      <c r="I2670" s="390"/>
      <c r="AP2670" s="207"/>
      <c r="AQ2670" s="207"/>
      <c r="BK2670" s="207"/>
      <c r="BY2670" s="207"/>
      <c r="BZ2670" s="207"/>
      <c r="CA2670" s="207"/>
      <c r="CB2670" s="207"/>
      <c r="CC2670" s="207"/>
      <c r="CD2670" s="207"/>
      <c r="CE2670" s="207"/>
      <c r="CF2670" s="207"/>
    </row>
    <row r="2671" spans="1:84" s="406" customFormat="1" x14ac:dyDescent="0.3">
      <c r="A2671" s="407"/>
      <c r="B2671" s="412"/>
      <c r="C2671" s="126"/>
      <c r="D2671" s="390"/>
      <c r="E2671" s="390"/>
      <c r="F2671" s="390"/>
      <c r="G2671" s="390"/>
      <c r="H2671" s="390"/>
      <c r="I2671" s="390"/>
      <c r="AP2671" s="207"/>
      <c r="AQ2671" s="207"/>
      <c r="BK2671" s="207"/>
      <c r="BY2671" s="207"/>
      <c r="BZ2671" s="207"/>
      <c r="CA2671" s="207"/>
      <c r="CB2671" s="207"/>
      <c r="CC2671" s="207"/>
      <c r="CD2671" s="207"/>
      <c r="CE2671" s="207"/>
      <c r="CF2671" s="207"/>
    </row>
    <row r="2672" spans="1:84" s="406" customFormat="1" x14ac:dyDescent="0.3">
      <c r="A2672" s="407"/>
      <c r="B2672" s="412"/>
      <c r="C2672" s="126"/>
      <c r="D2672" s="390"/>
      <c r="E2672" s="390"/>
      <c r="F2672" s="390"/>
      <c r="G2672" s="390"/>
      <c r="H2672" s="390"/>
      <c r="I2672" s="390"/>
      <c r="AP2672" s="207"/>
      <c r="AQ2672" s="207"/>
      <c r="BK2672" s="207"/>
      <c r="BY2672" s="207"/>
      <c r="BZ2672" s="207"/>
      <c r="CA2672" s="207"/>
      <c r="CB2672" s="207"/>
      <c r="CC2672" s="207"/>
      <c r="CD2672" s="207"/>
      <c r="CE2672" s="207"/>
      <c r="CF2672" s="207"/>
    </row>
    <row r="2673" spans="1:84" s="406" customFormat="1" x14ac:dyDescent="0.3">
      <c r="A2673" s="407"/>
      <c r="B2673" s="412"/>
      <c r="C2673" s="126"/>
      <c r="D2673" s="390"/>
      <c r="E2673" s="390"/>
      <c r="F2673" s="390"/>
      <c r="G2673" s="390"/>
      <c r="H2673" s="390"/>
      <c r="I2673" s="390"/>
      <c r="AP2673" s="207"/>
      <c r="AQ2673" s="207"/>
      <c r="BK2673" s="207"/>
      <c r="BY2673" s="207"/>
      <c r="BZ2673" s="207"/>
      <c r="CA2673" s="207"/>
      <c r="CB2673" s="207"/>
      <c r="CC2673" s="207"/>
      <c r="CD2673" s="207"/>
      <c r="CE2673" s="207"/>
      <c r="CF2673" s="207"/>
    </row>
    <row r="2674" spans="1:84" s="406" customFormat="1" x14ac:dyDescent="0.3">
      <c r="A2674" s="407"/>
      <c r="B2674" s="412"/>
      <c r="C2674" s="126"/>
      <c r="D2674" s="390"/>
      <c r="E2674" s="390"/>
      <c r="F2674" s="390"/>
      <c r="G2674" s="390"/>
      <c r="H2674" s="390"/>
      <c r="I2674" s="390"/>
      <c r="AP2674" s="207"/>
      <c r="AQ2674" s="207"/>
      <c r="BK2674" s="207"/>
      <c r="BY2674" s="207"/>
      <c r="BZ2674" s="207"/>
      <c r="CA2674" s="207"/>
      <c r="CB2674" s="207"/>
      <c r="CC2674" s="207"/>
      <c r="CD2674" s="207"/>
      <c r="CE2674" s="207"/>
      <c r="CF2674" s="207"/>
    </row>
    <row r="2675" spans="1:84" s="406" customFormat="1" x14ac:dyDescent="0.3">
      <c r="A2675" s="407"/>
      <c r="B2675" s="412"/>
      <c r="C2675" s="126"/>
      <c r="D2675" s="390"/>
      <c r="E2675" s="390"/>
      <c r="F2675" s="390"/>
      <c r="G2675" s="390"/>
      <c r="H2675" s="390"/>
      <c r="I2675" s="390"/>
      <c r="AP2675" s="207"/>
      <c r="AQ2675" s="207"/>
      <c r="BK2675" s="207"/>
      <c r="BY2675" s="207"/>
      <c r="BZ2675" s="207"/>
      <c r="CA2675" s="207"/>
      <c r="CB2675" s="207"/>
      <c r="CC2675" s="207"/>
      <c r="CD2675" s="207"/>
      <c r="CE2675" s="207"/>
      <c r="CF2675" s="207"/>
    </row>
    <row r="2676" spans="1:84" s="406" customFormat="1" x14ac:dyDescent="0.3">
      <c r="A2676" s="407"/>
      <c r="B2676" s="412"/>
      <c r="C2676" s="126"/>
      <c r="D2676" s="390"/>
      <c r="E2676" s="390"/>
      <c r="F2676" s="390"/>
      <c r="G2676" s="390"/>
      <c r="H2676" s="390"/>
      <c r="I2676" s="390"/>
      <c r="AP2676" s="207"/>
      <c r="AQ2676" s="207"/>
      <c r="BK2676" s="207"/>
      <c r="BY2676" s="207"/>
      <c r="BZ2676" s="207"/>
      <c r="CA2676" s="207"/>
      <c r="CB2676" s="207"/>
      <c r="CC2676" s="207"/>
      <c r="CD2676" s="207"/>
      <c r="CE2676" s="207"/>
      <c r="CF2676" s="207"/>
    </row>
    <row r="2677" spans="1:84" s="406" customFormat="1" x14ac:dyDescent="0.3">
      <c r="A2677" s="407"/>
      <c r="B2677" s="412"/>
      <c r="C2677" s="126"/>
      <c r="D2677" s="390"/>
      <c r="E2677" s="390"/>
      <c r="F2677" s="390"/>
      <c r="G2677" s="390"/>
      <c r="H2677" s="390"/>
      <c r="I2677" s="390"/>
      <c r="AP2677" s="207"/>
      <c r="AQ2677" s="207"/>
      <c r="BK2677" s="207"/>
      <c r="BY2677" s="207"/>
      <c r="BZ2677" s="207"/>
      <c r="CA2677" s="207"/>
      <c r="CB2677" s="207"/>
      <c r="CC2677" s="207"/>
      <c r="CD2677" s="207"/>
      <c r="CE2677" s="207"/>
      <c r="CF2677" s="207"/>
    </row>
    <row r="2678" spans="1:84" s="406" customFormat="1" x14ac:dyDescent="0.3">
      <c r="A2678" s="407"/>
      <c r="B2678" s="412"/>
      <c r="C2678" s="126"/>
      <c r="D2678" s="390"/>
      <c r="E2678" s="390"/>
      <c r="F2678" s="390"/>
      <c r="G2678" s="390"/>
      <c r="H2678" s="390"/>
      <c r="I2678" s="390"/>
      <c r="AP2678" s="207"/>
      <c r="AQ2678" s="207"/>
      <c r="BK2678" s="207"/>
      <c r="BY2678" s="207"/>
      <c r="BZ2678" s="207"/>
      <c r="CA2678" s="207"/>
      <c r="CB2678" s="207"/>
      <c r="CC2678" s="207"/>
      <c r="CD2678" s="207"/>
      <c r="CE2678" s="207"/>
      <c r="CF2678" s="207"/>
    </row>
    <row r="2679" spans="1:84" s="406" customFormat="1" x14ac:dyDescent="0.3">
      <c r="A2679" s="407"/>
      <c r="B2679" s="412"/>
      <c r="C2679" s="126"/>
      <c r="D2679" s="390"/>
      <c r="E2679" s="390"/>
      <c r="F2679" s="390"/>
      <c r="G2679" s="390"/>
      <c r="H2679" s="390"/>
      <c r="I2679" s="390"/>
      <c r="AP2679" s="207"/>
      <c r="AQ2679" s="207"/>
      <c r="BK2679" s="207"/>
      <c r="BY2679" s="207"/>
      <c r="BZ2679" s="207"/>
      <c r="CA2679" s="207"/>
      <c r="CB2679" s="207"/>
      <c r="CC2679" s="207"/>
      <c r="CD2679" s="207"/>
      <c r="CE2679" s="207"/>
      <c r="CF2679" s="207"/>
    </row>
    <row r="2680" spans="1:84" s="406" customFormat="1" x14ac:dyDescent="0.3">
      <c r="A2680" s="407"/>
      <c r="B2680" s="412"/>
      <c r="C2680" s="126"/>
      <c r="D2680" s="390"/>
      <c r="E2680" s="390"/>
      <c r="F2680" s="390"/>
      <c r="G2680" s="390"/>
      <c r="H2680" s="390"/>
      <c r="I2680" s="390"/>
      <c r="AP2680" s="207"/>
      <c r="AQ2680" s="207"/>
      <c r="BK2680" s="207"/>
      <c r="BY2680" s="207"/>
      <c r="BZ2680" s="207"/>
      <c r="CA2680" s="207"/>
      <c r="CB2680" s="207"/>
      <c r="CC2680" s="207"/>
      <c r="CD2680" s="207"/>
      <c r="CE2680" s="207"/>
      <c r="CF2680" s="207"/>
    </row>
    <row r="2681" spans="1:84" s="406" customFormat="1" x14ac:dyDescent="0.3">
      <c r="A2681" s="407"/>
      <c r="B2681" s="412"/>
      <c r="C2681" s="126"/>
      <c r="D2681" s="390"/>
      <c r="E2681" s="390"/>
      <c r="F2681" s="390"/>
      <c r="G2681" s="390"/>
      <c r="H2681" s="390"/>
      <c r="I2681" s="390"/>
      <c r="AP2681" s="207"/>
      <c r="AQ2681" s="207"/>
      <c r="BK2681" s="207"/>
      <c r="BY2681" s="207"/>
      <c r="BZ2681" s="207"/>
      <c r="CA2681" s="207"/>
      <c r="CB2681" s="207"/>
      <c r="CC2681" s="207"/>
      <c r="CD2681" s="207"/>
      <c r="CE2681" s="207"/>
      <c r="CF2681" s="207"/>
    </row>
    <row r="2682" spans="1:84" s="406" customFormat="1" x14ac:dyDescent="0.3">
      <c r="A2682" s="407"/>
      <c r="B2682" s="412"/>
      <c r="C2682" s="126"/>
      <c r="D2682" s="390"/>
      <c r="E2682" s="390"/>
      <c r="F2682" s="390"/>
      <c r="G2682" s="390"/>
      <c r="H2682" s="390"/>
      <c r="I2682" s="390"/>
      <c r="AP2682" s="207"/>
      <c r="AQ2682" s="207"/>
      <c r="BK2682" s="207"/>
      <c r="BY2682" s="207"/>
      <c r="BZ2682" s="207"/>
      <c r="CA2682" s="207"/>
      <c r="CB2682" s="207"/>
      <c r="CC2682" s="207"/>
      <c r="CD2682" s="207"/>
      <c r="CE2682" s="207"/>
      <c r="CF2682" s="207"/>
    </row>
    <row r="2683" spans="1:84" s="406" customFormat="1" x14ac:dyDescent="0.3">
      <c r="A2683" s="407"/>
      <c r="B2683" s="412"/>
      <c r="C2683" s="126"/>
      <c r="D2683" s="390"/>
      <c r="E2683" s="390"/>
      <c r="F2683" s="390"/>
      <c r="G2683" s="390"/>
      <c r="H2683" s="390"/>
      <c r="I2683" s="390"/>
      <c r="AP2683" s="207"/>
      <c r="AQ2683" s="207"/>
      <c r="BK2683" s="207"/>
      <c r="BY2683" s="207"/>
      <c r="BZ2683" s="207"/>
      <c r="CA2683" s="207"/>
      <c r="CB2683" s="207"/>
      <c r="CC2683" s="207"/>
      <c r="CD2683" s="207"/>
      <c r="CE2683" s="207"/>
      <c r="CF2683" s="207"/>
    </row>
    <row r="2684" spans="1:84" s="406" customFormat="1" x14ac:dyDescent="0.3">
      <c r="A2684" s="407"/>
      <c r="B2684" s="412"/>
      <c r="C2684" s="126"/>
      <c r="D2684" s="390"/>
      <c r="E2684" s="390"/>
      <c r="F2684" s="390"/>
      <c r="G2684" s="390"/>
      <c r="H2684" s="390"/>
      <c r="I2684" s="390"/>
      <c r="AP2684" s="207"/>
      <c r="AQ2684" s="207"/>
      <c r="BK2684" s="207"/>
      <c r="BY2684" s="207"/>
      <c r="BZ2684" s="207"/>
      <c r="CA2684" s="207"/>
      <c r="CB2684" s="207"/>
      <c r="CC2684" s="207"/>
      <c r="CD2684" s="207"/>
      <c r="CE2684" s="207"/>
      <c r="CF2684" s="207"/>
    </row>
    <row r="2685" spans="1:84" s="406" customFormat="1" x14ac:dyDescent="0.3">
      <c r="A2685" s="407"/>
      <c r="B2685" s="412"/>
      <c r="C2685" s="126"/>
      <c r="D2685" s="390"/>
      <c r="E2685" s="390"/>
      <c r="F2685" s="390"/>
      <c r="G2685" s="390"/>
      <c r="H2685" s="390"/>
      <c r="I2685" s="390"/>
      <c r="AP2685" s="207"/>
      <c r="AQ2685" s="207"/>
      <c r="BK2685" s="207"/>
      <c r="BY2685" s="207"/>
      <c r="BZ2685" s="207"/>
      <c r="CA2685" s="207"/>
      <c r="CB2685" s="207"/>
      <c r="CC2685" s="207"/>
      <c r="CD2685" s="207"/>
      <c r="CE2685" s="207"/>
      <c r="CF2685" s="207"/>
    </row>
    <row r="2686" spans="1:84" s="406" customFormat="1" x14ac:dyDescent="0.3">
      <c r="A2686" s="407"/>
      <c r="B2686" s="412"/>
      <c r="C2686" s="126"/>
      <c r="D2686" s="390"/>
      <c r="E2686" s="390"/>
      <c r="F2686" s="390"/>
      <c r="G2686" s="390"/>
      <c r="H2686" s="390"/>
      <c r="I2686" s="390"/>
      <c r="AP2686" s="207"/>
      <c r="AQ2686" s="207"/>
      <c r="BK2686" s="207"/>
      <c r="BY2686" s="207"/>
      <c r="BZ2686" s="207"/>
      <c r="CA2686" s="207"/>
      <c r="CB2686" s="207"/>
      <c r="CC2686" s="207"/>
      <c r="CD2686" s="207"/>
      <c r="CE2686" s="207"/>
      <c r="CF2686" s="207"/>
    </row>
    <row r="2687" spans="1:84" s="406" customFormat="1" x14ac:dyDescent="0.3">
      <c r="A2687" s="407"/>
      <c r="B2687" s="412"/>
      <c r="C2687" s="126"/>
      <c r="D2687" s="390"/>
      <c r="E2687" s="390"/>
      <c r="F2687" s="390"/>
      <c r="G2687" s="390"/>
      <c r="H2687" s="390"/>
      <c r="I2687" s="390"/>
      <c r="AP2687" s="207"/>
      <c r="AQ2687" s="207"/>
      <c r="BK2687" s="207"/>
      <c r="BY2687" s="207"/>
      <c r="BZ2687" s="207"/>
      <c r="CA2687" s="207"/>
      <c r="CB2687" s="207"/>
      <c r="CC2687" s="207"/>
      <c r="CD2687" s="207"/>
      <c r="CE2687" s="207"/>
      <c r="CF2687" s="207"/>
    </row>
    <row r="2688" spans="1:84" s="406" customFormat="1" x14ac:dyDescent="0.3">
      <c r="A2688" s="407"/>
      <c r="B2688" s="412"/>
      <c r="C2688" s="126"/>
      <c r="D2688" s="390"/>
      <c r="E2688" s="390"/>
      <c r="F2688" s="390"/>
      <c r="G2688" s="390"/>
      <c r="H2688" s="390"/>
      <c r="I2688" s="390"/>
      <c r="AP2688" s="207"/>
      <c r="AQ2688" s="207"/>
      <c r="BK2688" s="207"/>
      <c r="BY2688" s="207"/>
      <c r="BZ2688" s="207"/>
      <c r="CA2688" s="207"/>
      <c r="CB2688" s="207"/>
      <c r="CC2688" s="207"/>
      <c r="CD2688" s="207"/>
      <c r="CE2688" s="207"/>
      <c r="CF2688" s="207"/>
    </row>
    <row r="2689" spans="1:84" s="406" customFormat="1" x14ac:dyDescent="0.3">
      <c r="A2689" s="407"/>
      <c r="B2689" s="412"/>
      <c r="C2689" s="126"/>
      <c r="D2689" s="390"/>
      <c r="E2689" s="390"/>
      <c r="F2689" s="390"/>
      <c r="G2689" s="390"/>
      <c r="H2689" s="390"/>
      <c r="I2689" s="390"/>
      <c r="AP2689" s="207"/>
      <c r="AQ2689" s="207"/>
      <c r="BK2689" s="207"/>
      <c r="BY2689" s="207"/>
      <c r="BZ2689" s="207"/>
      <c r="CA2689" s="207"/>
      <c r="CB2689" s="207"/>
      <c r="CC2689" s="207"/>
      <c r="CD2689" s="207"/>
      <c r="CE2689" s="207"/>
      <c r="CF2689" s="207"/>
    </row>
    <row r="2690" spans="1:84" s="406" customFormat="1" x14ac:dyDescent="0.3">
      <c r="A2690" s="407"/>
      <c r="B2690" s="412"/>
      <c r="C2690" s="126"/>
      <c r="D2690" s="390"/>
      <c r="E2690" s="390"/>
      <c r="F2690" s="390"/>
      <c r="G2690" s="390"/>
      <c r="H2690" s="390"/>
      <c r="I2690" s="390"/>
      <c r="AP2690" s="207"/>
      <c r="AQ2690" s="207"/>
      <c r="BK2690" s="207"/>
      <c r="BY2690" s="207"/>
      <c r="BZ2690" s="207"/>
      <c r="CA2690" s="207"/>
      <c r="CB2690" s="207"/>
      <c r="CC2690" s="207"/>
      <c r="CD2690" s="207"/>
      <c r="CE2690" s="207"/>
      <c r="CF2690" s="207"/>
    </row>
    <row r="2691" spans="1:84" s="406" customFormat="1" x14ac:dyDescent="0.3">
      <c r="A2691" s="407"/>
      <c r="B2691" s="412"/>
      <c r="C2691" s="126"/>
      <c r="D2691" s="390"/>
      <c r="E2691" s="390"/>
      <c r="F2691" s="390"/>
      <c r="G2691" s="390"/>
      <c r="H2691" s="390"/>
      <c r="I2691" s="390"/>
      <c r="AP2691" s="207"/>
      <c r="AQ2691" s="207"/>
      <c r="BK2691" s="207"/>
      <c r="BY2691" s="207"/>
      <c r="BZ2691" s="207"/>
      <c r="CA2691" s="207"/>
      <c r="CB2691" s="207"/>
      <c r="CC2691" s="207"/>
      <c r="CD2691" s="207"/>
      <c r="CE2691" s="207"/>
      <c r="CF2691" s="207"/>
    </row>
    <row r="2692" spans="1:84" s="406" customFormat="1" x14ac:dyDescent="0.3">
      <c r="A2692" s="407"/>
      <c r="B2692" s="412"/>
      <c r="C2692" s="126"/>
      <c r="D2692" s="390"/>
      <c r="E2692" s="390"/>
      <c r="F2692" s="390"/>
      <c r="G2692" s="390"/>
      <c r="H2692" s="390"/>
      <c r="I2692" s="390"/>
      <c r="AP2692" s="207"/>
      <c r="AQ2692" s="207"/>
      <c r="BK2692" s="207"/>
      <c r="BY2692" s="207"/>
      <c r="BZ2692" s="207"/>
      <c r="CA2692" s="207"/>
      <c r="CB2692" s="207"/>
      <c r="CC2692" s="207"/>
      <c r="CD2692" s="207"/>
      <c r="CE2692" s="207"/>
      <c r="CF2692" s="207"/>
    </row>
    <row r="2693" spans="1:84" s="406" customFormat="1" x14ac:dyDescent="0.3">
      <c r="A2693" s="407"/>
      <c r="B2693" s="412"/>
      <c r="C2693" s="126"/>
      <c r="D2693" s="390"/>
      <c r="E2693" s="390"/>
      <c r="F2693" s="390"/>
      <c r="G2693" s="390"/>
      <c r="H2693" s="390"/>
      <c r="I2693" s="390"/>
      <c r="AP2693" s="207"/>
      <c r="AQ2693" s="207"/>
      <c r="BK2693" s="207"/>
      <c r="BY2693" s="207"/>
      <c r="BZ2693" s="207"/>
      <c r="CA2693" s="207"/>
      <c r="CB2693" s="207"/>
      <c r="CC2693" s="207"/>
      <c r="CD2693" s="207"/>
      <c r="CE2693" s="207"/>
      <c r="CF2693" s="207"/>
    </row>
    <row r="2694" spans="1:84" s="406" customFormat="1" x14ac:dyDescent="0.3">
      <c r="A2694" s="407"/>
      <c r="B2694" s="412"/>
      <c r="C2694" s="126"/>
      <c r="D2694" s="390"/>
      <c r="E2694" s="390"/>
      <c r="F2694" s="390"/>
      <c r="G2694" s="390"/>
      <c r="H2694" s="390"/>
      <c r="I2694" s="390"/>
      <c r="AP2694" s="207"/>
      <c r="AQ2694" s="207"/>
      <c r="BK2694" s="207"/>
      <c r="BY2694" s="207"/>
      <c r="BZ2694" s="207"/>
      <c r="CA2694" s="207"/>
      <c r="CB2694" s="207"/>
      <c r="CC2694" s="207"/>
      <c r="CD2694" s="207"/>
      <c r="CE2694" s="207"/>
      <c r="CF2694" s="207"/>
    </row>
    <row r="2695" spans="1:84" s="406" customFormat="1" x14ac:dyDescent="0.3">
      <c r="A2695" s="407"/>
      <c r="B2695" s="412"/>
      <c r="C2695" s="126"/>
      <c r="D2695" s="390"/>
      <c r="E2695" s="390"/>
      <c r="F2695" s="390"/>
      <c r="G2695" s="390"/>
      <c r="H2695" s="390"/>
      <c r="I2695" s="390"/>
      <c r="AP2695" s="207"/>
      <c r="AQ2695" s="207"/>
      <c r="BK2695" s="207"/>
      <c r="BY2695" s="207"/>
      <c r="BZ2695" s="207"/>
      <c r="CA2695" s="207"/>
      <c r="CB2695" s="207"/>
      <c r="CC2695" s="207"/>
      <c r="CD2695" s="207"/>
      <c r="CE2695" s="207"/>
      <c r="CF2695" s="207"/>
    </row>
    <row r="2696" spans="1:84" s="406" customFormat="1" x14ac:dyDescent="0.3">
      <c r="A2696" s="407"/>
      <c r="B2696" s="412"/>
      <c r="C2696" s="126"/>
      <c r="D2696" s="390"/>
      <c r="E2696" s="390"/>
      <c r="F2696" s="390"/>
      <c r="G2696" s="390"/>
      <c r="H2696" s="390"/>
      <c r="I2696" s="390"/>
      <c r="AP2696" s="207"/>
      <c r="AQ2696" s="207"/>
      <c r="BK2696" s="207"/>
      <c r="BY2696" s="207"/>
      <c r="BZ2696" s="207"/>
      <c r="CA2696" s="207"/>
      <c r="CB2696" s="207"/>
      <c r="CC2696" s="207"/>
      <c r="CD2696" s="207"/>
      <c r="CE2696" s="207"/>
      <c r="CF2696" s="207"/>
    </row>
    <row r="2697" spans="1:84" s="406" customFormat="1" x14ac:dyDescent="0.3">
      <c r="A2697" s="407"/>
      <c r="B2697" s="412"/>
      <c r="C2697" s="126"/>
      <c r="D2697" s="390"/>
      <c r="E2697" s="390"/>
      <c r="F2697" s="390"/>
      <c r="G2697" s="390"/>
      <c r="H2697" s="390"/>
      <c r="I2697" s="390"/>
      <c r="AP2697" s="207"/>
      <c r="AQ2697" s="207"/>
      <c r="BK2697" s="207"/>
      <c r="BY2697" s="207"/>
      <c r="BZ2697" s="207"/>
      <c r="CA2697" s="207"/>
      <c r="CB2697" s="207"/>
      <c r="CC2697" s="207"/>
      <c r="CD2697" s="207"/>
      <c r="CE2697" s="207"/>
      <c r="CF2697" s="207"/>
    </row>
    <row r="2698" spans="1:84" s="406" customFormat="1" x14ac:dyDescent="0.3">
      <c r="A2698" s="407"/>
      <c r="B2698" s="412"/>
      <c r="C2698" s="126"/>
      <c r="D2698" s="390"/>
      <c r="E2698" s="390"/>
      <c r="F2698" s="390"/>
      <c r="G2698" s="390"/>
      <c r="H2698" s="390"/>
      <c r="I2698" s="390"/>
      <c r="AP2698" s="207"/>
      <c r="AQ2698" s="207"/>
      <c r="BK2698" s="207"/>
      <c r="BY2698" s="207"/>
      <c r="BZ2698" s="207"/>
      <c r="CA2698" s="207"/>
      <c r="CB2698" s="207"/>
      <c r="CC2698" s="207"/>
      <c r="CD2698" s="207"/>
      <c r="CE2698" s="207"/>
      <c r="CF2698" s="207"/>
    </row>
    <row r="2699" spans="1:84" s="406" customFormat="1" x14ac:dyDescent="0.3">
      <c r="A2699" s="407"/>
      <c r="B2699" s="412"/>
      <c r="C2699" s="126"/>
      <c r="D2699" s="390"/>
      <c r="E2699" s="390"/>
      <c r="F2699" s="390"/>
      <c r="G2699" s="390"/>
      <c r="H2699" s="390"/>
      <c r="I2699" s="390"/>
      <c r="AP2699" s="207"/>
      <c r="AQ2699" s="207"/>
      <c r="BK2699" s="207"/>
      <c r="BY2699" s="207"/>
      <c r="BZ2699" s="207"/>
      <c r="CA2699" s="207"/>
      <c r="CB2699" s="207"/>
      <c r="CC2699" s="207"/>
      <c r="CD2699" s="207"/>
      <c r="CE2699" s="207"/>
      <c r="CF2699" s="207"/>
    </row>
    <row r="2700" spans="1:84" s="406" customFormat="1" x14ac:dyDescent="0.3">
      <c r="A2700" s="407"/>
      <c r="B2700" s="412"/>
      <c r="C2700" s="126"/>
      <c r="D2700" s="390"/>
      <c r="E2700" s="390"/>
      <c r="F2700" s="390"/>
      <c r="G2700" s="390"/>
      <c r="H2700" s="390"/>
      <c r="I2700" s="390"/>
      <c r="AP2700" s="207"/>
      <c r="AQ2700" s="207"/>
      <c r="BK2700" s="207"/>
      <c r="BY2700" s="207"/>
      <c r="BZ2700" s="207"/>
      <c r="CA2700" s="207"/>
      <c r="CB2700" s="207"/>
      <c r="CC2700" s="207"/>
      <c r="CD2700" s="207"/>
      <c r="CE2700" s="207"/>
      <c r="CF2700" s="207"/>
    </row>
    <row r="2701" spans="1:84" s="406" customFormat="1" x14ac:dyDescent="0.3">
      <c r="A2701" s="407"/>
      <c r="B2701" s="412"/>
      <c r="C2701" s="126"/>
      <c r="D2701" s="390"/>
      <c r="E2701" s="390"/>
      <c r="F2701" s="390"/>
      <c r="G2701" s="390"/>
      <c r="H2701" s="390"/>
      <c r="I2701" s="390"/>
      <c r="AP2701" s="207"/>
      <c r="AQ2701" s="207"/>
      <c r="BK2701" s="207"/>
      <c r="BY2701" s="207"/>
      <c r="BZ2701" s="207"/>
      <c r="CA2701" s="207"/>
      <c r="CB2701" s="207"/>
      <c r="CC2701" s="207"/>
      <c r="CD2701" s="207"/>
      <c r="CE2701" s="207"/>
      <c r="CF2701" s="207"/>
    </row>
    <row r="2702" spans="1:84" s="406" customFormat="1" x14ac:dyDescent="0.3">
      <c r="A2702" s="407"/>
      <c r="B2702" s="412"/>
      <c r="C2702" s="126"/>
      <c r="D2702" s="390"/>
      <c r="E2702" s="390"/>
      <c r="F2702" s="390"/>
      <c r="G2702" s="390"/>
      <c r="H2702" s="390"/>
      <c r="I2702" s="390"/>
      <c r="AP2702" s="207"/>
      <c r="AQ2702" s="207"/>
      <c r="BK2702" s="207"/>
      <c r="BY2702" s="207"/>
      <c r="BZ2702" s="207"/>
      <c r="CA2702" s="207"/>
      <c r="CB2702" s="207"/>
      <c r="CC2702" s="207"/>
      <c r="CD2702" s="207"/>
      <c r="CE2702" s="207"/>
      <c r="CF2702" s="207"/>
    </row>
    <row r="2703" spans="1:84" s="406" customFormat="1" x14ac:dyDescent="0.3">
      <c r="A2703" s="407"/>
      <c r="B2703" s="412"/>
      <c r="C2703" s="126"/>
      <c r="D2703" s="390"/>
      <c r="E2703" s="390"/>
      <c r="F2703" s="390"/>
      <c r="G2703" s="390"/>
      <c r="H2703" s="390"/>
      <c r="I2703" s="390"/>
      <c r="AP2703" s="207"/>
      <c r="AQ2703" s="207"/>
      <c r="BK2703" s="207"/>
      <c r="BY2703" s="207"/>
      <c r="BZ2703" s="207"/>
      <c r="CA2703" s="207"/>
      <c r="CB2703" s="207"/>
      <c r="CC2703" s="207"/>
      <c r="CD2703" s="207"/>
      <c r="CE2703" s="207"/>
      <c r="CF2703" s="207"/>
    </row>
    <row r="2704" spans="1:84" s="406" customFormat="1" x14ac:dyDescent="0.3">
      <c r="A2704" s="407"/>
      <c r="B2704" s="412"/>
      <c r="C2704" s="126"/>
      <c r="D2704" s="390"/>
      <c r="E2704" s="390"/>
      <c r="F2704" s="390"/>
      <c r="G2704" s="390"/>
      <c r="H2704" s="390"/>
      <c r="I2704" s="390"/>
      <c r="AP2704" s="207"/>
      <c r="AQ2704" s="207"/>
      <c r="BK2704" s="207"/>
      <c r="BY2704" s="207"/>
      <c r="BZ2704" s="207"/>
      <c r="CA2704" s="207"/>
      <c r="CB2704" s="207"/>
      <c r="CC2704" s="207"/>
      <c r="CD2704" s="207"/>
      <c r="CE2704" s="207"/>
      <c r="CF2704" s="207"/>
    </row>
    <row r="2705" spans="1:84" s="406" customFormat="1" x14ac:dyDescent="0.3">
      <c r="A2705" s="407"/>
      <c r="B2705" s="412"/>
      <c r="C2705" s="126"/>
      <c r="D2705" s="390"/>
      <c r="E2705" s="390"/>
      <c r="F2705" s="390"/>
      <c r="G2705" s="390"/>
      <c r="H2705" s="390"/>
      <c r="I2705" s="390"/>
      <c r="AP2705" s="207"/>
      <c r="AQ2705" s="207"/>
      <c r="BK2705" s="207"/>
      <c r="BY2705" s="207"/>
      <c r="BZ2705" s="207"/>
      <c r="CA2705" s="207"/>
      <c r="CB2705" s="207"/>
      <c r="CC2705" s="207"/>
      <c r="CD2705" s="207"/>
      <c r="CE2705" s="207"/>
      <c r="CF2705" s="207"/>
    </row>
    <row r="2706" spans="1:84" s="406" customFormat="1" x14ac:dyDescent="0.3">
      <c r="A2706" s="407"/>
      <c r="B2706" s="412"/>
      <c r="C2706" s="126"/>
      <c r="D2706" s="390"/>
      <c r="E2706" s="390"/>
      <c r="F2706" s="390"/>
      <c r="G2706" s="390"/>
      <c r="H2706" s="390"/>
      <c r="I2706" s="390"/>
      <c r="AP2706" s="207"/>
      <c r="AQ2706" s="207"/>
      <c r="BK2706" s="207"/>
      <c r="BY2706" s="207"/>
      <c r="BZ2706" s="207"/>
      <c r="CA2706" s="207"/>
      <c r="CB2706" s="207"/>
      <c r="CC2706" s="207"/>
      <c r="CD2706" s="207"/>
      <c r="CE2706" s="207"/>
      <c r="CF2706" s="207"/>
    </row>
    <row r="2707" spans="1:84" s="406" customFormat="1" x14ac:dyDescent="0.3">
      <c r="A2707" s="407"/>
      <c r="B2707" s="412"/>
      <c r="C2707" s="126"/>
      <c r="D2707" s="390"/>
      <c r="E2707" s="390"/>
      <c r="F2707" s="390"/>
      <c r="G2707" s="390"/>
      <c r="H2707" s="390"/>
      <c r="I2707" s="390"/>
      <c r="AP2707" s="207"/>
      <c r="AQ2707" s="207"/>
      <c r="BK2707" s="207"/>
      <c r="BY2707" s="207"/>
      <c r="BZ2707" s="207"/>
      <c r="CA2707" s="207"/>
      <c r="CB2707" s="207"/>
      <c r="CC2707" s="207"/>
      <c r="CD2707" s="207"/>
      <c r="CE2707" s="207"/>
      <c r="CF2707" s="207"/>
    </row>
    <row r="2708" spans="1:84" s="406" customFormat="1" x14ac:dyDescent="0.3">
      <c r="A2708" s="407"/>
      <c r="B2708" s="412"/>
      <c r="C2708" s="126"/>
      <c r="D2708" s="390"/>
      <c r="E2708" s="390"/>
      <c r="F2708" s="390"/>
      <c r="G2708" s="390"/>
      <c r="H2708" s="390"/>
      <c r="I2708" s="390"/>
      <c r="AP2708" s="207"/>
      <c r="AQ2708" s="207"/>
      <c r="BK2708" s="207"/>
      <c r="BY2708" s="207"/>
      <c r="BZ2708" s="207"/>
      <c r="CA2708" s="207"/>
      <c r="CB2708" s="207"/>
      <c r="CC2708" s="207"/>
      <c r="CD2708" s="207"/>
      <c r="CE2708" s="207"/>
      <c r="CF2708" s="207"/>
    </row>
    <row r="2709" spans="1:84" s="406" customFormat="1" x14ac:dyDescent="0.3">
      <c r="A2709" s="407"/>
      <c r="B2709" s="412"/>
      <c r="C2709" s="126"/>
      <c r="D2709" s="390"/>
      <c r="E2709" s="390"/>
      <c r="F2709" s="390"/>
      <c r="G2709" s="390"/>
      <c r="H2709" s="390"/>
      <c r="I2709" s="390"/>
      <c r="AP2709" s="207"/>
      <c r="AQ2709" s="207"/>
      <c r="BK2709" s="207"/>
      <c r="BY2709" s="207"/>
      <c r="BZ2709" s="207"/>
      <c r="CA2709" s="207"/>
      <c r="CB2709" s="207"/>
      <c r="CC2709" s="207"/>
      <c r="CD2709" s="207"/>
      <c r="CE2709" s="207"/>
      <c r="CF2709" s="207"/>
    </row>
    <row r="2710" spans="1:84" s="406" customFormat="1" x14ac:dyDescent="0.3">
      <c r="A2710" s="407"/>
      <c r="B2710" s="412"/>
      <c r="C2710" s="126"/>
      <c r="D2710" s="390"/>
      <c r="E2710" s="390"/>
      <c r="F2710" s="390"/>
      <c r="G2710" s="390"/>
      <c r="H2710" s="390"/>
      <c r="I2710" s="390"/>
      <c r="AP2710" s="207"/>
      <c r="AQ2710" s="207"/>
      <c r="BK2710" s="207"/>
      <c r="BY2710" s="207"/>
      <c r="BZ2710" s="207"/>
      <c r="CA2710" s="207"/>
      <c r="CB2710" s="207"/>
      <c r="CC2710" s="207"/>
      <c r="CD2710" s="207"/>
      <c r="CE2710" s="207"/>
      <c r="CF2710" s="207"/>
    </row>
    <row r="2711" spans="1:84" s="406" customFormat="1" x14ac:dyDescent="0.3">
      <c r="A2711" s="407"/>
      <c r="B2711" s="412"/>
      <c r="C2711" s="126"/>
      <c r="D2711" s="390"/>
      <c r="E2711" s="390"/>
      <c r="F2711" s="390"/>
      <c r="G2711" s="390"/>
      <c r="H2711" s="390"/>
      <c r="I2711" s="390"/>
      <c r="AP2711" s="207"/>
      <c r="AQ2711" s="207"/>
      <c r="BK2711" s="207"/>
      <c r="BY2711" s="207"/>
      <c r="BZ2711" s="207"/>
      <c r="CA2711" s="207"/>
      <c r="CB2711" s="207"/>
      <c r="CC2711" s="207"/>
      <c r="CD2711" s="207"/>
      <c r="CE2711" s="207"/>
      <c r="CF2711" s="207"/>
    </row>
    <row r="2712" spans="1:84" s="406" customFormat="1" x14ac:dyDescent="0.3">
      <c r="A2712" s="407"/>
      <c r="B2712" s="412"/>
      <c r="C2712" s="126"/>
      <c r="D2712" s="390"/>
      <c r="E2712" s="390"/>
      <c r="F2712" s="390"/>
      <c r="G2712" s="390"/>
      <c r="H2712" s="390"/>
      <c r="I2712" s="390"/>
      <c r="AP2712" s="207"/>
      <c r="AQ2712" s="207"/>
      <c r="BK2712" s="207"/>
      <c r="BY2712" s="207"/>
      <c r="BZ2712" s="207"/>
      <c r="CA2712" s="207"/>
      <c r="CB2712" s="207"/>
      <c r="CC2712" s="207"/>
      <c r="CD2712" s="207"/>
      <c r="CE2712" s="207"/>
      <c r="CF2712" s="207"/>
    </row>
    <row r="2713" spans="1:84" s="406" customFormat="1" x14ac:dyDescent="0.3">
      <c r="A2713" s="407"/>
      <c r="B2713" s="412"/>
      <c r="C2713" s="126"/>
      <c r="D2713" s="390"/>
      <c r="E2713" s="390"/>
      <c r="F2713" s="390"/>
      <c r="G2713" s="390"/>
      <c r="H2713" s="390"/>
      <c r="I2713" s="390"/>
      <c r="AP2713" s="207"/>
      <c r="AQ2713" s="207"/>
      <c r="BK2713" s="207"/>
      <c r="BY2713" s="207"/>
      <c r="BZ2713" s="207"/>
      <c r="CA2713" s="207"/>
      <c r="CB2713" s="207"/>
      <c r="CC2713" s="207"/>
      <c r="CD2713" s="207"/>
      <c r="CE2713" s="207"/>
      <c r="CF2713" s="207"/>
    </row>
    <row r="2714" spans="1:84" s="406" customFormat="1" x14ac:dyDescent="0.3">
      <c r="A2714" s="407"/>
      <c r="B2714" s="412"/>
      <c r="C2714" s="126"/>
      <c r="D2714" s="390"/>
      <c r="E2714" s="390"/>
      <c r="F2714" s="390"/>
      <c r="G2714" s="390"/>
      <c r="H2714" s="390"/>
      <c r="I2714" s="390"/>
      <c r="AP2714" s="207"/>
      <c r="AQ2714" s="207"/>
      <c r="BK2714" s="207"/>
      <c r="BY2714" s="207"/>
      <c r="BZ2714" s="207"/>
      <c r="CA2714" s="207"/>
      <c r="CB2714" s="207"/>
      <c r="CC2714" s="207"/>
      <c r="CD2714" s="207"/>
      <c r="CE2714" s="207"/>
      <c r="CF2714" s="207"/>
    </row>
    <row r="2715" spans="1:84" s="406" customFormat="1" x14ac:dyDescent="0.3">
      <c r="A2715" s="407"/>
      <c r="B2715" s="412"/>
      <c r="C2715" s="126"/>
      <c r="D2715" s="390"/>
      <c r="E2715" s="390"/>
      <c r="F2715" s="390"/>
      <c r="G2715" s="390"/>
      <c r="H2715" s="390"/>
      <c r="I2715" s="390"/>
      <c r="AP2715" s="207"/>
      <c r="AQ2715" s="207"/>
      <c r="BK2715" s="207"/>
      <c r="BY2715" s="207"/>
      <c r="BZ2715" s="207"/>
      <c r="CA2715" s="207"/>
      <c r="CB2715" s="207"/>
      <c r="CC2715" s="207"/>
      <c r="CD2715" s="207"/>
      <c r="CE2715" s="207"/>
      <c r="CF2715" s="207"/>
    </row>
    <row r="2716" spans="1:84" s="406" customFormat="1" x14ac:dyDescent="0.3">
      <c r="A2716" s="407"/>
      <c r="B2716" s="412"/>
      <c r="C2716" s="126"/>
      <c r="D2716" s="390"/>
      <c r="E2716" s="390"/>
      <c r="F2716" s="390"/>
      <c r="G2716" s="390"/>
      <c r="H2716" s="390"/>
      <c r="I2716" s="390"/>
      <c r="AP2716" s="207"/>
      <c r="AQ2716" s="207"/>
      <c r="BK2716" s="207"/>
      <c r="BY2716" s="207"/>
      <c r="BZ2716" s="207"/>
      <c r="CA2716" s="207"/>
      <c r="CB2716" s="207"/>
      <c r="CC2716" s="207"/>
      <c r="CD2716" s="207"/>
      <c r="CE2716" s="207"/>
      <c r="CF2716" s="207"/>
    </row>
    <row r="2717" spans="1:84" s="406" customFormat="1" x14ac:dyDescent="0.3">
      <c r="A2717" s="407"/>
      <c r="B2717" s="412"/>
      <c r="C2717" s="126"/>
      <c r="D2717" s="390"/>
      <c r="E2717" s="390"/>
      <c r="F2717" s="390"/>
      <c r="G2717" s="390"/>
      <c r="H2717" s="390"/>
      <c r="I2717" s="390"/>
      <c r="AP2717" s="207"/>
      <c r="AQ2717" s="207"/>
      <c r="BK2717" s="207"/>
      <c r="BY2717" s="207"/>
      <c r="BZ2717" s="207"/>
      <c r="CA2717" s="207"/>
      <c r="CB2717" s="207"/>
      <c r="CC2717" s="207"/>
      <c r="CD2717" s="207"/>
      <c r="CE2717" s="207"/>
      <c r="CF2717" s="207"/>
    </row>
    <row r="2718" spans="1:84" s="406" customFormat="1" x14ac:dyDescent="0.3">
      <c r="A2718" s="407"/>
      <c r="B2718" s="412"/>
      <c r="C2718" s="126"/>
      <c r="D2718" s="390"/>
      <c r="E2718" s="390"/>
      <c r="F2718" s="390"/>
      <c r="G2718" s="390"/>
      <c r="H2718" s="390"/>
      <c r="I2718" s="390"/>
      <c r="AP2718" s="207"/>
      <c r="AQ2718" s="207"/>
      <c r="BK2718" s="207"/>
      <c r="BY2718" s="207"/>
      <c r="BZ2718" s="207"/>
      <c r="CA2718" s="207"/>
      <c r="CB2718" s="207"/>
      <c r="CC2718" s="207"/>
      <c r="CD2718" s="207"/>
      <c r="CE2718" s="207"/>
      <c r="CF2718" s="207"/>
    </row>
    <row r="2719" spans="1:84" s="406" customFormat="1" x14ac:dyDescent="0.3">
      <c r="A2719" s="407"/>
      <c r="B2719" s="412"/>
      <c r="C2719" s="126"/>
      <c r="D2719" s="390"/>
      <c r="E2719" s="390"/>
      <c r="F2719" s="390"/>
      <c r="G2719" s="390"/>
      <c r="H2719" s="390"/>
      <c r="I2719" s="390"/>
      <c r="AP2719" s="207"/>
      <c r="AQ2719" s="207"/>
      <c r="BK2719" s="207"/>
      <c r="BY2719" s="207"/>
      <c r="BZ2719" s="207"/>
      <c r="CA2719" s="207"/>
      <c r="CB2719" s="207"/>
      <c r="CC2719" s="207"/>
      <c r="CD2719" s="207"/>
      <c r="CE2719" s="207"/>
      <c r="CF2719" s="207"/>
    </row>
    <row r="2720" spans="1:84" s="406" customFormat="1" x14ac:dyDescent="0.3">
      <c r="A2720" s="407"/>
      <c r="B2720" s="412"/>
      <c r="C2720" s="126"/>
      <c r="D2720" s="390"/>
      <c r="E2720" s="390"/>
      <c r="F2720" s="390"/>
      <c r="G2720" s="390"/>
      <c r="H2720" s="390"/>
      <c r="I2720" s="390"/>
      <c r="AP2720" s="207"/>
      <c r="AQ2720" s="207"/>
      <c r="BK2720" s="207"/>
      <c r="BY2720" s="207"/>
      <c r="BZ2720" s="207"/>
      <c r="CA2720" s="207"/>
      <c r="CB2720" s="207"/>
      <c r="CC2720" s="207"/>
      <c r="CD2720" s="207"/>
      <c r="CE2720" s="207"/>
      <c r="CF2720" s="207"/>
    </row>
    <row r="2721" spans="1:84" s="406" customFormat="1" x14ac:dyDescent="0.3">
      <c r="A2721" s="407"/>
      <c r="B2721" s="412"/>
      <c r="C2721" s="126"/>
      <c r="D2721" s="390"/>
      <c r="E2721" s="390"/>
      <c r="F2721" s="390"/>
      <c r="G2721" s="390"/>
      <c r="H2721" s="390"/>
      <c r="I2721" s="390"/>
      <c r="AP2721" s="207"/>
      <c r="AQ2721" s="207"/>
      <c r="BK2721" s="207"/>
      <c r="BY2721" s="207"/>
      <c r="BZ2721" s="207"/>
      <c r="CA2721" s="207"/>
      <c r="CB2721" s="207"/>
      <c r="CC2721" s="207"/>
      <c r="CD2721" s="207"/>
      <c r="CE2721" s="207"/>
      <c r="CF2721" s="207"/>
    </row>
    <row r="2722" spans="1:84" s="406" customFormat="1" x14ac:dyDescent="0.3">
      <c r="A2722" s="407"/>
      <c r="B2722" s="412"/>
      <c r="C2722" s="126"/>
      <c r="D2722" s="390"/>
      <c r="E2722" s="390"/>
      <c r="F2722" s="390"/>
      <c r="G2722" s="390"/>
      <c r="H2722" s="390"/>
      <c r="I2722" s="390"/>
      <c r="AP2722" s="207"/>
      <c r="AQ2722" s="207"/>
      <c r="BK2722" s="207"/>
      <c r="BY2722" s="207"/>
      <c r="BZ2722" s="207"/>
      <c r="CA2722" s="207"/>
      <c r="CB2722" s="207"/>
      <c r="CC2722" s="207"/>
      <c r="CD2722" s="207"/>
      <c r="CE2722" s="207"/>
      <c r="CF2722" s="207"/>
    </row>
    <row r="2723" spans="1:84" s="406" customFormat="1" x14ac:dyDescent="0.3">
      <c r="A2723" s="407"/>
      <c r="B2723" s="412"/>
      <c r="C2723" s="126"/>
      <c r="D2723" s="390"/>
      <c r="E2723" s="390"/>
      <c r="F2723" s="390"/>
      <c r="G2723" s="390"/>
      <c r="H2723" s="390"/>
      <c r="I2723" s="390"/>
      <c r="AP2723" s="207"/>
      <c r="AQ2723" s="207"/>
      <c r="BK2723" s="207"/>
      <c r="BY2723" s="207"/>
      <c r="BZ2723" s="207"/>
      <c r="CA2723" s="207"/>
      <c r="CB2723" s="207"/>
      <c r="CC2723" s="207"/>
      <c r="CD2723" s="207"/>
      <c r="CE2723" s="207"/>
      <c r="CF2723" s="207"/>
    </row>
    <row r="2724" spans="1:84" s="406" customFormat="1" x14ac:dyDescent="0.3">
      <c r="A2724" s="407"/>
      <c r="B2724" s="412"/>
      <c r="C2724" s="126"/>
      <c r="D2724" s="390"/>
      <c r="E2724" s="390"/>
      <c r="F2724" s="390"/>
      <c r="G2724" s="390"/>
      <c r="H2724" s="390"/>
      <c r="I2724" s="390"/>
      <c r="AP2724" s="207"/>
      <c r="AQ2724" s="207"/>
      <c r="BK2724" s="207"/>
      <c r="BY2724" s="207"/>
      <c r="BZ2724" s="207"/>
      <c r="CA2724" s="207"/>
      <c r="CB2724" s="207"/>
      <c r="CC2724" s="207"/>
      <c r="CD2724" s="207"/>
      <c r="CE2724" s="207"/>
      <c r="CF2724" s="207"/>
    </row>
    <row r="2725" spans="1:84" s="406" customFormat="1" x14ac:dyDescent="0.3">
      <c r="A2725" s="407"/>
      <c r="B2725" s="412"/>
      <c r="C2725" s="126"/>
      <c r="D2725" s="390"/>
      <c r="E2725" s="390"/>
      <c r="F2725" s="390"/>
      <c r="G2725" s="390"/>
      <c r="H2725" s="390"/>
      <c r="I2725" s="390"/>
      <c r="AP2725" s="207"/>
      <c r="AQ2725" s="207"/>
      <c r="BK2725" s="207"/>
      <c r="BY2725" s="207"/>
      <c r="BZ2725" s="207"/>
      <c r="CA2725" s="207"/>
      <c r="CB2725" s="207"/>
      <c r="CC2725" s="207"/>
      <c r="CD2725" s="207"/>
      <c r="CE2725" s="207"/>
      <c r="CF2725" s="207"/>
    </row>
    <row r="2726" spans="1:84" s="406" customFormat="1" x14ac:dyDescent="0.3">
      <c r="A2726" s="407"/>
      <c r="B2726" s="412"/>
      <c r="C2726" s="126"/>
      <c r="D2726" s="390"/>
      <c r="E2726" s="390"/>
      <c r="F2726" s="390"/>
      <c r="G2726" s="390"/>
      <c r="H2726" s="390"/>
      <c r="I2726" s="390"/>
      <c r="AP2726" s="207"/>
      <c r="AQ2726" s="207"/>
      <c r="BK2726" s="207"/>
      <c r="BY2726" s="207"/>
      <c r="BZ2726" s="207"/>
      <c r="CA2726" s="207"/>
      <c r="CB2726" s="207"/>
      <c r="CC2726" s="207"/>
      <c r="CD2726" s="207"/>
      <c r="CE2726" s="207"/>
      <c r="CF2726" s="207"/>
    </row>
    <row r="2727" spans="1:84" s="406" customFormat="1" x14ac:dyDescent="0.3">
      <c r="A2727" s="407"/>
      <c r="B2727" s="412"/>
      <c r="C2727" s="126"/>
      <c r="D2727" s="390"/>
      <c r="E2727" s="390"/>
      <c r="F2727" s="390"/>
      <c r="G2727" s="390"/>
      <c r="H2727" s="390"/>
      <c r="I2727" s="390"/>
      <c r="AP2727" s="207"/>
      <c r="AQ2727" s="207"/>
      <c r="BK2727" s="207"/>
      <c r="BY2727" s="207"/>
      <c r="BZ2727" s="207"/>
      <c r="CA2727" s="207"/>
      <c r="CB2727" s="207"/>
      <c r="CC2727" s="207"/>
      <c r="CD2727" s="207"/>
      <c r="CE2727" s="207"/>
      <c r="CF2727" s="207"/>
    </row>
    <row r="2728" spans="1:84" s="406" customFormat="1" x14ac:dyDescent="0.3">
      <c r="A2728" s="407"/>
      <c r="B2728" s="412"/>
      <c r="C2728" s="126"/>
      <c r="D2728" s="390"/>
      <c r="E2728" s="390"/>
      <c r="F2728" s="390"/>
      <c r="G2728" s="390"/>
      <c r="H2728" s="390"/>
      <c r="I2728" s="390"/>
      <c r="AP2728" s="207"/>
      <c r="AQ2728" s="207"/>
      <c r="BK2728" s="207"/>
      <c r="BY2728" s="207"/>
      <c r="BZ2728" s="207"/>
      <c r="CA2728" s="207"/>
      <c r="CB2728" s="207"/>
      <c r="CC2728" s="207"/>
      <c r="CD2728" s="207"/>
      <c r="CE2728" s="207"/>
      <c r="CF2728" s="207"/>
    </row>
    <row r="2729" spans="1:84" s="406" customFormat="1" x14ac:dyDescent="0.3">
      <c r="A2729" s="407"/>
      <c r="B2729" s="412"/>
      <c r="C2729" s="126"/>
      <c r="D2729" s="390"/>
      <c r="E2729" s="390"/>
      <c r="F2729" s="390"/>
      <c r="G2729" s="390"/>
      <c r="H2729" s="390"/>
      <c r="I2729" s="390"/>
      <c r="AP2729" s="207"/>
      <c r="AQ2729" s="207"/>
      <c r="BK2729" s="207"/>
      <c r="BY2729" s="207"/>
      <c r="BZ2729" s="207"/>
      <c r="CA2729" s="207"/>
      <c r="CB2729" s="207"/>
      <c r="CC2729" s="207"/>
      <c r="CD2729" s="207"/>
      <c r="CE2729" s="207"/>
      <c r="CF2729" s="207"/>
    </row>
    <row r="2730" spans="1:84" s="406" customFormat="1" x14ac:dyDescent="0.3">
      <c r="A2730" s="407"/>
      <c r="B2730" s="412"/>
      <c r="C2730" s="126"/>
      <c r="D2730" s="390"/>
      <c r="E2730" s="390"/>
      <c r="F2730" s="390"/>
      <c r="G2730" s="390"/>
      <c r="H2730" s="390"/>
      <c r="I2730" s="390"/>
      <c r="AP2730" s="207"/>
      <c r="AQ2730" s="207"/>
      <c r="BK2730" s="207"/>
      <c r="BY2730" s="207"/>
      <c r="BZ2730" s="207"/>
      <c r="CA2730" s="207"/>
      <c r="CB2730" s="207"/>
      <c r="CC2730" s="207"/>
      <c r="CD2730" s="207"/>
      <c r="CE2730" s="207"/>
      <c r="CF2730" s="207"/>
    </row>
    <row r="2731" spans="1:84" s="406" customFormat="1" x14ac:dyDescent="0.3">
      <c r="A2731" s="407"/>
      <c r="B2731" s="412"/>
      <c r="C2731" s="126"/>
      <c r="D2731" s="390"/>
      <c r="E2731" s="390"/>
      <c r="F2731" s="390"/>
      <c r="G2731" s="390"/>
      <c r="H2731" s="390"/>
      <c r="I2731" s="390"/>
      <c r="AP2731" s="207"/>
      <c r="AQ2731" s="207"/>
      <c r="BK2731" s="207"/>
      <c r="BY2731" s="207"/>
      <c r="BZ2731" s="207"/>
      <c r="CA2731" s="207"/>
      <c r="CB2731" s="207"/>
      <c r="CC2731" s="207"/>
      <c r="CD2731" s="207"/>
      <c r="CE2731" s="207"/>
      <c r="CF2731" s="207"/>
    </row>
    <row r="2732" spans="1:84" s="406" customFormat="1" x14ac:dyDescent="0.3">
      <c r="A2732" s="407"/>
      <c r="B2732" s="412"/>
      <c r="C2732" s="126"/>
      <c r="D2732" s="390"/>
      <c r="E2732" s="390"/>
      <c r="F2732" s="390"/>
      <c r="G2732" s="390"/>
      <c r="H2732" s="390"/>
      <c r="I2732" s="390"/>
      <c r="AP2732" s="207"/>
      <c r="AQ2732" s="207"/>
      <c r="BK2732" s="207"/>
      <c r="BY2732" s="207"/>
      <c r="BZ2732" s="207"/>
      <c r="CA2732" s="207"/>
      <c r="CB2732" s="207"/>
      <c r="CC2732" s="207"/>
      <c r="CD2732" s="207"/>
      <c r="CE2732" s="207"/>
      <c r="CF2732" s="207"/>
    </row>
    <row r="2733" spans="1:84" s="406" customFormat="1" x14ac:dyDescent="0.3">
      <c r="A2733" s="407"/>
      <c r="B2733" s="412"/>
      <c r="C2733" s="126"/>
      <c r="D2733" s="390"/>
      <c r="E2733" s="390"/>
      <c r="F2733" s="390"/>
      <c r="G2733" s="390"/>
      <c r="H2733" s="390"/>
      <c r="I2733" s="390"/>
      <c r="AP2733" s="207"/>
      <c r="AQ2733" s="207"/>
      <c r="BK2733" s="207"/>
      <c r="BY2733" s="207"/>
      <c r="BZ2733" s="207"/>
      <c r="CA2733" s="207"/>
      <c r="CB2733" s="207"/>
      <c r="CC2733" s="207"/>
      <c r="CD2733" s="207"/>
      <c r="CE2733" s="207"/>
      <c r="CF2733" s="207"/>
    </row>
    <row r="2734" spans="1:84" s="406" customFormat="1" x14ac:dyDescent="0.3">
      <c r="A2734" s="407"/>
      <c r="B2734" s="412"/>
      <c r="C2734" s="126"/>
      <c r="D2734" s="390"/>
      <c r="E2734" s="390"/>
      <c r="F2734" s="390"/>
      <c r="G2734" s="390"/>
      <c r="H2734" s="390"/>
      <c r="I2734" s="390"/>
      <c r="AP2734" s="207"/>
      <c r="AQ2734" s="207"/>
      <c r="BK2734" s="207"/>
      <c r="BY2734" s="207"/>
      <c r="BZ2734" s="207"/>
      <c r="CA2734" s="207"/>
      <c r="CB2734" s="207"/>
      <c r="CC2734" s="207"/>
      <c r="CD2734" s="207"/>
      <c r="CE2734" s="207"/>
      <c r="CF2734" s="207"/>
    </row>
    <row r="2735" spans="1:84" s="406" customFormat="1" x14ac:dyDescent="0.3">
      <c r="A2735" s="407"/>
      <c r="B2735" s="412"/>
      <c r="C2735" s="126"/>
      <c r="D2735" s="390"/>
      <c r="E2735" s="390"/>
      <c r="F2735" s="390"/>
      <c r="G2735" s="390"/>
      <c r="H2735" s="390"/>
      <c r="I2735" s="390"/>
      <c r="AP2735" s="207"/>
      <c r="AQ2735" s="207"/>
      <c r="BK2735" s="207"/>
      <c r="BY2735" s="207"/>
      <c r="BZ2735" s="207"/>
      <c r="CA2735" s="207"/>
      <c r="CB2735" s="207"/>
      <c r="CC2735" s="207"/>
      <c r="CD2735" s="207"/>
      <c r="CE2735" s="207"/>
      <c r="CF2735" s="207"/>
    </row>
    <row r="2736" spans="1:84" s="406" customFormat="1" x14ac:dyDescent="0.3">
      <c r="A2736" s="407"/>
      <c r="B2736" s="412"/>
      <c r="C2736" s="126"/>
      <c r="D2736" s="390"/>
      <c r="E2736" s="390"/>
      <c r="F2736" s="390"/>
      <c r="G2736" s="390"/>
      <c r="H2736" s="390"/>
      <c r="I2736" s="390"/>
      <c r="AP2736" s="207"/>
      <c r="AQ2736" s="207"/>
      <c r="BK2736" s="207"/>
      <c r="BY2736" s="207"/>
      <c r="BZ2736" s="207"/>
      <c r="CA2736" s="207"/>
      <c r="CB2736" s="207"/>
      <c r="CC2736" s="207"/>
      <c r="CD2736" s="207"/>
      <c r="CE2736" s="207"/>
      <c r="CF2736" s="207"/>
    </row>
    <row r="2737" spans="1:84" s="406" customFormat="1" x14ac:dyDescent="0.3">
      <c r="A2737" s="407"/>
      <c r="B2737" s="412"/>
      <c r="C2737" s="126"/>
      <c r="D2737" s="390"/>
      <c r="E2737" s="390"/>
      <c r="F2737" s="390"/>
      <c r="G2737" s="390"/>
      <c r="H2737" s="390"/>
      <c r="I2737" s="390"/>
      <c r="AP2737" s="207"/>
      <c r="AQ2737" s="207"/>
      <c r="BK2737" s="207"/>
      <c r="BY2737" s="207"/>
      <c r="BZ2737" s="207"/>
      <c r="CA2737" s="207"/>
      <c r="CB2737" s="207"/>
      <c r="CC2737" s="207"/>
      <c r="CD2737" s="207"/>
      <c r="CE2737" s="207"/>
      <c r="CF2737" s="207"/>
    </row>
    <row r="2738" spans="1:84" s="406" customFormat="1" x14ac:dyDescent="0.3">
      <c r="A2738" s="407"/>
      <c r="B2738" s="412"/>
      <c r="C2738" s="126"/>
      <c r="D2738" s="390"/>
      <c r="E2738" s="390"/>
      <c r="F2738" s="390"/>
      <c r="G2738" s="390"/>
      <c r="H2738" s="390"/>
      <c r="I2738" s="390"/>
      <c r="AP2738" s="207"/>
      <c r="AQ2738" s="207"/>
      <c r="BK2738" s="207"/>
      <c r="BY2738" s="207"/>
      <c r="BZ2738" s="207"/>
      <c r="CA2738" s="207"/>
      <c r="CB2738" s="207"/>
      <c r="CC2738" s="207"/>
      <c r="CD2738" s="207"/>
      <c r="CE2738" s="207"/>
      <c r="CF2738" s="207"/>
    </row>
    <row r="2739" spans="1:84" s="406" customFormat="1" x14ac:dyDescent="0.3">
      <c r="A2739" s="407"/>
      <c r="B2739" s="412"/>
      <c r="C2739" s="126"/>
      <c r="D2739" s="390"/>
      <c r="E2739" s="390"/>
      <c r="F2739" s="390"/>
      <c r="G2739" s="390"/>
      <c r="H2739" s="390"/>
      <c r="I2739" s="390"/>
      <c r="AP2739" s="207"/>
      <c r="AQ2739" s="207"/>
      <c r="BK2739" s="207"/>
      <c r="BY2739" s="207"/>
      <c r="BZ2739" s="207"/>
      <c r="CA2739" s="207"/>
      <c r="CB2739" s="207"/>
      <c r="CC2739" s="207"/>
      <c r="CD2739" s="207"/>
      <c r="CE2739" s="207"/>
      <c r="CF2739" s="207"/>
    </row>
    <row r="2740" spans="1:84" s="406" customFormat="1" x14ac:dyDescent="0.3">
      <c r="A2740" s="407"/>
      <c r="B2740" s="412"/>
      <c r="C2740" s="126"/>
      <c r="D2740" s="390"/>
      <c r="E2740" s="390"/>
      <c r="F2740" s="390"/>
      <c r="G2740" s="390"/>
      <c r="H2740" s="390"/>
      <c r="I2740" s="390"/>
      <c r="AP2740" s="207"/>
      <c r="AQ2740" s="207"/>
      <c r="BK2740" s="207"/>
      <c r="BY2740" s="207"/>
      <c r="BZ2740" s="207"/>
      <c r="CA2740" s="207"/>
      <c r="CB2740" s="207"/>
      <c r="CC2740" s="207"/>
      <c r="CD2740" s="207"/>
      <c r="CE2740" s="207"/>
      <c r="CF2740" s="207"/>
    </row>
    <row r="2741" spans="1:84" s="406" customFormat="1" x14ac:dyDescent="0.3">
      <c r="A2741" s="407"/>
      <c r="B2741" s="412"/>
      <c r="C2741" s="126"/>
      <c r="D2741" s="390"/>
      <c r="E2741" s="390"/>
      <c r="F2741" s="390"/>
      <c r="G2741" s="390"/>
      <c r="H2741" s="390"/>
      <c r="I2741" s="390"/>
      <c r="AP2741" s="207"/>
      <c r="AQ2741" s="207"/>
      <c r="BK2741" s="207"/>
      <c r="BY2741" s="207"/>
      <c r="BZ2741" s="207"/>
      <c r="CA2741" s="207"/>
      <c r="CB2741" s="207"/>
      <c r="CC2741" s="207"/>
      <c r="CD2741" s="207"/>
      <c r="CE2741" s="207"/>
      <c r="CF2741" s="207"/>
    </row>
    <row r="2742" spans="1:84" s="406" customFormat="1" x14ac:dyDescent="0.3">
      <c r="A2742" s="407"/>
      <c r="B2742" s="412"/>
      <c r="C2742" s="126"/>
      <c r="D2742" s="390"/>
      <c r="E2742" s="390"/>
      <c r="F2742" s="390"/>
      <c r="G2742" s="390"/>
      <c r="H2742" s="390"/>
      <c r="I2742" s="390"/>
      <c r="AP2742" s="207"/>
      <c r="AQ2742" s="207"/>
      <c r="BK2742" s="207"/>
      <c r="BY2742" s="207"/>
      <c r="BZ2742" s="207"/>
      <c r="CA2742" s="207"/>
      <c r="CB2742" s="207"/>
      <c r="CC2742" s="207"/>
      <c r="CD2742" s="207"/>
      <c r="CE2742" s="207"/>
      <c r="CF2742" s="207"/>
    </row>
    <row r="2743" spans="1:84" s="406" customFormat="1" x14ac:dyDescent="0.3">
      <c r="A2743" s="407"/>
      <c r="B2743" s="412"/>
      <c r="C2743" s="126"/>
      <c r="D2743" s="390"/>
      <c r="E2743" s="390"/>
      <c r="F2743" s="390"/>
      <c r="G2743" s="390"/>
      <c r="H2743" s="390"/>
      <c r="I2743" s="390"/>
      <c r="AP2743" s="207"/>
      <c r="AQ2743" s="207"/>
      <c r="BK2743" s="207"/>
      <c r="BY2743" s="207"/>
      <c r="BZ2743" s="207"/>
      <c r="CA2743" s="207"/>
      <c r="CB2743" s="207"/>
      <c r="CC2743" s="207"/>
      <c r="CD2743" s="207"/>
      <c r="CE2743" s="207"/>
      <c r="CF2743" s="207"/>
    </row>
    <row r="2744" spans="1:84" s="406" customFormat="1" x14ac:dyDescent="0.3">
      <c r="A2744" s="407"/>
      <c r="B2744" s="412"/>
      <c r="C2744" s="126"/>
      <c r="D2744" s="390"/>
      <c r="E2744" s="390"/>
      <c r="F2744" s="390"/>
      <c r="G2744" s="390"/>
      <c r="H2744" s="390"/>
      <c r="I2744" s="390"/>
      <c r="AP2744" s="207"/>
      <c r="AQ2744" s="207"/>
      <c r="BK2744" s="207"/>
      <c r="BY2744" s="207"/>
      <c r="BZ2744" s="207"/>
      <c r="CA2744" s="207"/>
      <c r="CB2744" s="207"/>
      <c r="CC2744" s="207"/>
      <c r="CD2744" s="207"/>
      <c r="CE2744" s="207"/>
      <c r="CF2744" s="207"/>
    </row>
    <row r="2745" spans="1:84" s="406" customFormat="1" x14ac:dyDescent="0.3">
      <c r="A2745" s="407"/>
      <c r="B2745" s="412"/>
      <c r="C2745" s="126"/>
      <c r="D2745" s="390"/>
      <c r="E2745" s="390"/>
      <c r="F2745" s="390"/>
      <c r="G2745" s="390"/>
      <c r="H2745" s="390"/>
      <c r="I2745" s="390"/>
      <c r="AP2745" s="207"/>
      <c r="AQ2745" s="207"/>
      <c r="BK2745" s="207"/>
      <c r="BY2745" s="207"/>
      <c r="BZ2745" s="207"/>
      <c r="CA2745" s="207"/>
      <c r="CB2745" s="207"/>
      <c r="CC2745" s="207"/>
      <c r="CD2745" s="207"/>
      <c r="CE2745" s="207"/>
      <c r="CF2745" s="207"/>
    </row>
    <row r="2746" spans="1:84" s="406" customFormat="1" x14ac:dyDescent="0.3">
      <c r="A2746" s="407"/>
      <c r="B2746" s="412"/>
      <c r="C2746" s="126"/>
      <c r="D2746" s="390"/>
      <c r="E2746" s="390"/>
      <c r="F2746" s="390"/>
      <c r="G2746" s="390"/>
      <c r="H2746" s="390"/>
      <c r="I2746" s="390"/>
      <c r="AP2746" s="207"/>
      <c r="AQ2746" s="207"/>
      <c r="BK2746" s="207"/>
      <c r="BY2746" s="207"/>
      <c r="BZ2746" s="207"/>
      <c r="CA2746" s="207"/>
      <c r="CB2746" s="207"/>
      <c r="CC2746" s="207"/>
      <c r="CD2746" s="207"/>
      <c r="CE2746" s="207"/>
      <c r="CF2746" s="207"/>
    </row>
    <row r="2747" spans="1:84" s="406" customFormat="1" x14ac:dyDescent="0.3">
      <c r="A2747" s="407"/>
      <c r="B2747" s="412"/>
      <c r="C2747" s="126"/>
      <c r="D2747" s="390"/>
      <c r="E2747" s="390"/>
      <c r="F2747" s="390"/>
      <c r="G2747" s="390"/>
      <c r="H2747" s="390"/>
      <c r="I2747" s="390"/>
      <c r="AP2747" s="207"/>
      <c r="AQ2747" s="207"/>
      <c r="BK2747" s="207"/>
      <c r="BY2747" s="207"/>
      <c r="BZ2747" s="207"/>
      <c r="CA2747" s="207"/>
      <c r="CB2747" s="207"/>
      <c r="CC2747" s="207"/>
      <c r="CD2747" s="207"/>
      <c r="CE2747" s="207"/>
      <c r="CF2747" s="207"/>
    </row>
    <row r="2748" spans="1:84" s="406" customFormat="1" x14ac:dyDescent="0.3">
      <c r="A2748" s="407"/>
      <c r="B2748" s="412"/>
      <c r="C2748" s="126"/>
      <c r="D2748" s="390"/>
      <c r="E2748" s="390"/>
      <c r="F2748" s="390"/>
      <c r="G2748" s="390"/>
      <c r="H2748" s="390"/>
      <c r="I2748" s="390"/>
      <c r="AP2748" s="207"/>
      <c r="AQ2748" s="207"/>
      <c r="BK2748" s="207"/>
      <c r="BY2748" s="207"/>
      <c r="BZ2748" s="207"/>
      <c r="CA2748" s="207"/>
      <c r="CB2748" s="207"/>
      <c r="CC2748" s="207"/>
      <c r="CD2748" s="207"/>
      <c r="CE2748" s="207"/>
      <c r="CF2748" s="207"/>
    </row>
    <row r="2749" spans="1:84" s="406" customFormat="1" x14ac:dyDescent="0.3">
      <c r="A2749" s="407"/>
      <c r="B2749" s="412"/>
      <c r="C2749" s="126"/>
      <c r="D2749" s="390"/>
      <c r="E2749" s="390"/>
      <c r="F2749" s="390"/>
      <c r="G2749" s="390"/>
      <c r="H2749" s="390"/>
      <c r="I2749" s="390"/>
      <c r="AP2749" s="207"/>
      <c r="AQ2749" s="207"/>
      <c r="BK2749" s="207"/>
      <c r="BY2749" s="207"/>
      <c r="BZ2749" s="207"/>
      <c r="CA2749" s="207"/>
      <c r="CB2749" s="207"/>
      <c r="CC2749" s="207"/>
      <c r="CD2749" s="207"/>
      <c r="CE2749" s="207"/>
      <c r="CF2749" s="207"/>
    </row>
    <row r="2750" spans="1:84" s="406" customFormat="1" x14ac:dyDescent="0.3">
      <c r="A2750" s="407"/>
      <c r="B2750" s="412"/>
      <c r="C2750" s="126"/>
      <c r="D2750" s="390"/>
      <c r="E2750" s="390"/>
      <c r="F2750" s="390"/>
      <c r="G2750" s="390"/>
      <c r="H2750" s="390"/>
      <c r="I2750" s="390"/>
      <c r="AP2750" s="207"/>
      <c r="AQ2750" s="207"/>
      <c r="BK2750" s="207"/>
      <c r="BY2750" s="207"/>
      <c r="BZ2750" s="207"/>
      <c r="CA2750" s="207"/>
      <c r="CB2750" s="207"/>
      <c r="CC2750" s="207"/>
      <c r="CD2750" s="207"/>
      <c r="CE2750" s="207"/>
      <c r="CF2750" s="207"/>
    </row>
    <row r="2751" spans="1:84" s="406" customFormat="1" x14ac:dyDescent="0.3">
      <c r="A2751" s="407"/>
      <c r="B2751" s="412"/>
      <c r="C2751" s="126"/>
      <c r="D2751" s="390"/>
      <c r="E2751" s="390"/>
      <c r="F2751" s="390"/>
      <c r="G2751" s="390"/>
      <c r="H2751" s="390"/>
      <c r="I2751" s="390"/>
      <c r="AP2751" s="207"/>
      <c r="AQ2751" s="207"/>
      <c r="BK2751" s="207"/>
      <c r="BY2751" s="207"/>
      <c r="BZ2751" s="207"/>
      <c r="CA2751" s="207"/>
      <c r="CB2751" s="207"/>
      <c r="CC2751" s="207"/>
      <c r="CD2751" s="207"/>
      <c r="CE2751" s="207"/>
      <c r="CF2751" s="207"/>
    </row>
    <row r="2752" spans="1:84" s="406" customFormat="1" x14ac:dyDescent="0.3">
      <c r="A2752" s="407"/>
      <c r="B2752" s="412"/>
      <c r="C2752" s="126"/>
      <c r="D2752" s="390"/>
      <c r="E2752" s="390"/>
      <c r="F2752" s="390"/>
      <c r="G2752" s="390"/>
      <c r="H2752" s="390"/>
      <c r="I2752" s="390"/>
      <c r="AP2752" s="207"/>
      <c r="AQ2752" s="207"/>
      <c r="BK2752" s="207"/>
      <c r="BY2752" s="207"/>
      <c r="BZ2752" s="207"/>
      <c r="CA2752" s="207"/>
      <c r="CB2752" s="207"/>
      <c r="CC2752" s="207"/>
      <c r="CD2752" s="207"/>
      <c r="CE2752" s="207"/>
      <c r="CF2752" s="207"/>
    </row>
    <row r="2753" spans="1:84" s="406" customFormat="1" x14ac:dyDescent="0.3">
      <c r="A2753" s="407"/>
      <c r="B2753" s="412"/>
      <c r="C2753" s="126"/>
      <c r="D2753" s="390"/>
      <c r="E2753" s="390"/>
      <c r="F2753" s="390"/>
      <c r="G2753" s="390"/>
      <c r="H2753" s="390"/>
      <c r="I2753" s="390"/>
      <c r="AP2753" s="207"/>
      <c r="AQ2753" s="207"/>
      <c r="BK2753" s="207"/>
      <c r="BY2753" s="207"/>
      <c r="BZ2753" s="207"/>
      <c r="CA2753" s="207"/>
      <c r="CB2753" s="207"/>
      <c r="CC2753" s="207"/>
      <c r="CD2753" s="207"/>
      <c r="CE2753" s="207"/>
      <c r="CF2753" s="207"/>
    </row>
    <row r="2754" spans="1:84" s="406" customFormat="1" x14ac:dyDescent="0.3">
      <c r="A2754" s="407"/>
      <c r="B2754" s="412"/>
      <c r="C2754" s="126"/>
      <c r="D2754" s="390"/>
      <c r="E2754" s="390"/>
      <c r="F2754" s="390"/>
      <c r="G2754" s="390"/>
      <c r="H2754" s="390"/>
      <c r="I2754" s="390"/>
      <c r="AP2754" s="207"/>
      <c r="AQ2754" s="207"/>
      <c r="BK2754" s="207"/>
      <c r="BY2754" s="207"/>
      <c r="BZ2754" s="207"/>
      <c r="CA2754" s="207"/>
      <c r="CB2754" s="207"/>
      <c r="CC2754" s="207"/>
      <c r="CD2754" s="207"/>
      <c r="CE2754" s="207"/>
      <c r="CF2754" s="207"/>
    </row>
    <row r="2755" spans="1:84" s="406" customFormat="1" x14ac:dyDescent="0.3">
      <c r="A2755" s="407"/>
      <c r="B2755" s="412"/>
      <c r="C2755" s="126"/>
      <c r="D2755" s="390"/>
      <c r="E2755" s="390"/>
      <c r="F2755" s="390"/>
      <c r="G2755" s="390"/>
      <c r="H2755" s="390"/>
      <c r="I2755" s="390"/>
      <c r="AP2755" s="207"/>
      <c r="AQ2755" s="207"/>
      <c r="BK2755" s="207"/>
      <c r="BY2755" s="207"/>
      <c r="BZ2755" s="207"/>
      <c r="CA2755" s="207"/>
      <c r="CB2755" s="207"/>
      <c r="CC2755" s="207"/>
      <c r="CD2755" s="207"/>
      <c r="CE2755" s="207"/>
      <c r="CF2755" s="207"/>
    </row>
    <row r="2756" spans="1:84" s="406" customFormat="1" x14ac:dyDescent="0.3">
      <c r="A2756" s="407"/>
      <c r="B2756" s="412"/>
      <c r="C2756" s="126"/>
      <c r="D2756" s="390"/>
      <c r="E2756" s="390"/>
      <c r="F2756" s="390"/>
      <c r="G2756" s="390"/>
      <c r="H2756" s="390"/>
      <c r="I2756" s="390"/>
      <c r="AP2756" s="207"/>
      <c r="AQ2756" s="207"/>
      <c r="BK2756" s="207"/>
      <c r="BY2756" s="207"/>
      <c r="BZ2756" s="207"/>
      <c r="CA2756" s="207"/>
      <c r="CB2756" s="207"/>
      <c r="CC2756" s="207"/>
      <c r="CD2756" s="207"/>
      <c r="CE2756" s="207"/>
      <c r="CF2756" s="207"/>
    </row>
    <row r="2757" spans="1:84" s="406" customFormat="1" x14ac:dyDescent="0.3">
      <c r="A2757" s="407"/>
      <c r="B2757" s="412"/>
      <c r="C2757" s="126"/>
      <c r="D2757" s="390"/>
      <c r="E2757" s="390"/>
      <c r="F2757" s="390"/>
      <c r="G2757" s="390"/>
      <c r="H2757" s="390"/>
      <c r="I2757" s="390"/>
      <c r="AP2757" s="207"/>
      <c r="AQ2757" s="207"/>
      <c r="BK2757" s="207"/>
      <c r="BY2757" s="207"/>
      <c r="BZ2757" s="207"/>
      <c r="CA2757" s="207"/>
      <c r="CB2757" s="207"/>
      <c r="CC2757" s="207"/>
      <c r="CD2757" s="207"/>
      <c r="CE2757" s="207"/>
      <c r="CF2757" s="207"/>
    </row>
    <row r="2758" spans="1:84" s="406" customFormat="1" x14ac:dyDescent="0.3">
      <c r="A2758" s="407"/>
      <c r="B2758" s="412"/>
      <c r="C2758" s="126"/>
      <c r="D2758" s="390"/>
      <c r="E2758" s="390"/>
      <c r="F2758" s="390"/>
      <c r="G2758" s="390"/>
      <c r="H2758" s="390"/>
      <c r="I2758" s="390"/>
      <c r="AP2758" s="207"/>
      <c r="AQ2758" s="207"/>
      <c r="BK2758" s="207"/>
      <c r="BY2758" s="207"/>
      <c r="BZ2758" s="207"/>
      <c r="CA2758" s="207"/>
      <c r="CB2758" s="207"/>
      <c r="CC2758" s="207"/>
      <c r="CD2758" s="207"/>
      <c r="CE2758" s="207"/>
      <c r="CF2758" s="207"/>
    </row>
    <row r="2759" spans="1:84" s="406" customFormat="1" x14ac:dyDescent="0.3">
      <c r="A2759" s="407"/>
      <c r="B2759" s="412"/>
      <c r="C2759" s="126"/>
      <c r="D2759" s="390"/>
      <c r="E2759" s="390"/>
      <c r="F2759" s="390"/>
      <c r="G2759" s="390"/>
      <c r="H2759" s="390"/>
      <c r="I2759" s="390"/>
      <c r="AP2759" s="207"/>
      <c r="AQ2759" s="207"/>
      <c r="BK2759" s="207"/>
      <c r="BY2759" s="207"/>
      <c r="BZ2759" s="207"/>
      <c r="CA2759" s="207"/>
      <c r="CB2759" s="207"/>
      <c r="CC2759" s="207"/>
      <c r="CD2759" s="207"/>
      <c r="CE2759" s="207"/>
      <c r="CF2759" s="207"/>
    </row>
    <row r="2760" spans="1:84" s="406" customFormat="1" x14ac:dyDescent="0.3">
      <c r="A2760" s="407"/>
      <c r="B2760" s="412"/>
      <c r="C2760" s="126"/>
      <c r="D2760" s="390"/>
      <c r="E2760" s="390"/>
      <c r="F2760" s="390"/>
      <c r="G2760" s="390"/>
      <c r="H2760" s="390"/>
      <c r="I2760" s="390"/>
      <c r="AP2760" s="207"/>
      <c r="AQ2760" s="207"/>
      <c r="BK2760" s="207"/>
      <c r="BY2760" s="207"/>
      <c r="BZ2760" s="207"/>
      <c r="CA2760" s="207"/>
      <c r="CB2760" s="207"/>
      <c r="CC2760" s="207"/>
      <c r="CD2760" s="207"/>
      <c r="CE2760" s="207"/>
      <c r="CF2760" s="207"/>
    </row>
    <row r="2761" spans="1:84" s="406" customFormat="1" x14ac:dyDescent="0.3">
      <c r="A2761" s="407"/>
      <c r="B2761" s="412"/>
      <c r="C2761" s="126"/>
      <c r="D2761" s="390"/>
      <c r="E2761" s="390"/>
      <c r="F2761" s="390"/>
      <c r="G2761" s="390"/>
      <c r="H2761" s="390"/>
      <c r="I2761" s="390"/>
      <c r="AP2761" s="207"/>
      <c r="AQ2761" s="207"/>
      <c r="BK2761" s="207"/>
      <c r="BY2761" s="207"/>
      <c r="BZ2761" s="207"/>
      <c r="CA2761" s="207"/>
      <c r="CB2761" s="207"/>
      <c r="CC2761" s="207"/>
      <c r="CD2761" s="207"/>
      <c r="CE2761" s="207"/>
      <c r="CF2761" s="207"/>
    </row>
    <row r="2762" spans="1:84" s="406" customFormat="1" x14ac:dyDescent="0.3">
      <c r="A2762" s="407"/>
      <c r="B2762" s="412"/>
      <c r="C2762" s="126"/>
      <c r="D2762" s="390"/>
      <c r="E2762" s="390"/>
      <c r="F2762" s="390"/>
      <c r="G2762" s="390"/>
      <c r="H2762" s="390"/>
      <c r="I2762" s="390"/>
      <c r="AP2762" s="207"/>
      <c r="AQ2762" s="207"/>
      <c r="BK2762" s="207"/>
      <c r="BY2762" s="207"/>
      <c r="BZ2762" s="207"/>
      <c r="CA2762" s="207"/>
      <c r="CB2762" s="207"/>
      <c r="CC2762" s="207"/>
      <c r="CD2762" s="207"/>
      <c r="CE2762" s="207"/>
      <c r="CF2762" s="207"/>
    </row>
    <row r="2763" spans="1:84" s="406" customFormat="1" x14ac:dyDescent="0.3">
      <c r="A2763" s="407"/>
      <c r="B2763" s="412"/>
      <c r="C2763" s="126"/>
      <c r="D2763" s="390"/>
      <c r="E2763" s="390"/>
      <c r="F2763" s="390"/>
      <c r="G2763" s="390"/>
      <c r="H2763" s="390"/>
      <c r="I2763" s="390"/>
      <c r="AP2763" s="207"/>
      <c r="AQ2763" s="207"/>
      <c r="BK2763" s="207"/>
      <c r="BY2763" s="207"/>
      <c r="BZ2763" s="207"/>
      <c r="CA2763" s="207"/>
      <c r="CB2763" s="207"/>
      <c r="CC2763" s="207"/>
      <c r="CD2763" s="207"/>
      <c r="CE2763" s="207"/>
      <c r="CF2763" s="207"/>
    </row>
    <row r="2764" spans="1:84" s="406" customFormat="1" x14ac:dyDescent="0.3">
      <c r="A2764" s="407"/>
      <c r="B2764" s="412"/>
      <c r="C2764" s="126"/>
      <c r="D2764" s="390"/>
      <c r="E2764" s="390"/>
      <c r="F2764" s="390"/>
      <c r="G2764" s="390"/>
      <c r="H2764" s="390"/>
      <c r="I2764" s="390"/>
      <c r="AP2764" s="207"/>
      <c r="AQ2764" s="207"/>
      <c r="BK2764" s="207"/>
      <c r="BY2764" s="207"/>
      <c r="BZ2764" s="207"/>
      <c r="CA2764" s="207"/>
      <c r="CB2764" s="207"/>
      <c r="CC2764" s="207"/>
      <c r="CD2764" s="207"/>
      <c r="CE2764" s="207"/>
      <c r="CF2764" s="207"/>
    </row>
    <row r="2765" spans="1:84" s="406" customFormat="1" x14ac:dyDescent="0.3">
      <c r="A2765" s="407"/>
      <c r="B2765" s="412"/>
      <c r="C2765" s="126"/>
      <c r="D2765" s="390"/>
      <c r="E2765" s="390"/>
      <c r="F2765" s="390"/>
      <c r="G2765" s="390"/>
      <c r="H2765" s="390"/>
      <c r="I2765" s="390"/>
      <c r="AP2765" s="207"/>
      <c r="AQ2765" s="207"/>
      <c r="BK2765" s="207"/>
      <c r="BY2765" s="207"/>
      <c r="BZ2765" s="207"/>
      <c r="CA2765" s="207"/>
      <c r="CB2765" s="207"/>
      <c r="CC2765" s="207"/>
      <c r="CD2765" s="207"/>
      <c r="CE2765" s="207"/>
      <c r="CF2765" s="207"/>
    </row>
    <row r="2766" spans="1:84" s="406" customFormat="1" x14ac:dyDescent="0.3">
      <c r="A2766" s="407"/>
      <c r="B2766" s="412"/>
      <c r="C2766" s="126"/>
      <c r="D2766" s="390"/>
      <c r="E2766" s="390"/>
      <c r="F2766" s="390"/>
      <c r="G2766" s="390"/>
      <c r="H2766" s="390"/>
      <c r="I2766" s="390"/>
      <c r="AP2766" s="207"/>
      <c r="AQ2766" s="207"/>
      <c r="BK2766" s="207"/>
      <c r="BY2766" s="207"/>
      <c r="BZ2766" s="207"/>
      <c r="CA2766" s="207"/>
      <c r="CB2766" s="207"/>
      <c r="CC2766" s="207"/>
      <c r="CD2766" s="207"/>
      <c r="CE2766" s="207"/>
      <c r="CF2766" s="207"/>
    </row>
    <row r="2767" spans="1:84" s="406" customFormat="1" x14ac:dyDescent="0.3">
      <c r="A2767" s="407"/>
      <c r="B2767" s="412"/>
      <c r="C2767" s="126"/>
      <c r="D2767" s="390"/>
      <c r="E2767" s="390"/>
      <c r="F2767" s="390"/>
      <c r="G2767" s="390"/>
      <c r="H2767" s="390"/>
      <c r="I2767" s="390"/>
      <c r="AP2767" s="207"/>
      <c r="AQ2767" s="207"/>
      <c r="BK2767" s="207"/>
      <c r="BY2767" s="207"/>
      <c r="BZ2767" s="207"/>
      <c r="CA2767" s="207"/>
      <c r="CB2767" s="207"/>
      <c r="CC2767" s="207"/>
      <c r="CD2767" s="207"/>
      <c r="CE2767" s="207"/>
      <c r="CF2767" s="207"/>
    </row>
    <row r="2768" spans="1:84" s="406" customFormat="1" x14ac:dyDescent="0.3">
      <c r="A2768" s="407"/>
      <c r="B2768" s="412"/>
      <c r="C2768" s="126"/>
      <c r="D2768" s="390"/>
      <c r="E2768" s="390"/>
      <c r="F2768" s="390"/>
      <c r="G2768" s="390"/>
      <c r="H2768" s="390"/>
      <c r="I2768" s="390"/>
      <c r="AP2768" s="207"/>
      <c r="AQ2768" s="207"/>
      <c r="BK2768" s="207"/>
      <c r="BY2768" s="207"/>
      <c r="BZ2768" s="207"/>
      <c r="CA2768" s="207"/>
      <c r="CB2768" s="207"/>
      <c r="CC2768" s="207"/>
      <c r="CD2768" s="207"/>
      <c r="CE2768" s="207"/>
      <c r="CF2768" s="207"/>
    </row>
    <row r="2769" spans="1:84" s="406" customFormat="1" x14ac:dyDescent="0.3">
      <c r="A2769" s="407"/>
      <c r="B2769" s="412"/>
      <c r="C2769" s="126"/>
      <c r="D2769" s="390"/>
      <c r="E2769" s="390"/>
      <c r="F2769" s="390"/>
      <c r="G2769" s="390"/>
      <c r="H2769" s="390"/>
      <c r="I2769" s="390"/>
      <c r="AP2769" s="207"/>
      <c r="AQ2769" s="207"/>
      <c r="BK2769" s="207"/>
      <c r="BY2769" s="207"/>
      <c r="BZ2769" s="207"/>
      <c r="CA2769" s="207"/>
      <c r="CB2769" s="207"/>
      <c r="CC2769" s="207"/>
      <c r="CD2769" s="207"/>
      <c r="CE2769" s="207"/>
      <c r="CF2769" s="207"/>
    </row>
    <row r="2770" spans="1:84" s="406" customFormat="1" x14ac:dyDescent="0.3">
      <c r="A2770" s="407"/>
      <c r="B2770" s="412"/>
      <c r="C2770" s="126"/>
      <c r="D2770" s="390"/>
      <c r="E2770" s="390"/>
      <c r="F2770" s="390"/>
      <c r="G2770" s="390"/>
      <c r="H2770" s="390"/>
      <c r="I2770" s="390"/>
      <c r="AP2770" s="207"/>
      <c r="AQ2770" s="207"/>
      <c r="BK2770" s="207"/>
      <c r="BY2770" s="207"/>
      <c r="BZ2770" s="207"/>
      <c r="CA2770" s="207"/>
      <c r="CB2770" s="207"/>
      <c r="CC2770" s="207"/>
      <c r="CD2770" s="207"/>
      <c r="CE2770" s="207"/>
      <c r="CF2770" s="207"/>
    </row>
    <row r="2771" spans="1:84" s="406" customFormat="1" x14ac:dyDescent="0.3">
      <c r="A2771" s="407"/>
      <c r="B2771" s="412"/>
      <c r="C2771" s="126"/>
      <c r="D2771" s="390"/>
      <c r="E2771" s="390"/>
      <c r="F2771" s="390"/>
      <c r="G2771" s="390"/>
      <c r="H2771" s="390"/>
      <c r="I2771" s="390"/>
      <c r="AP2771" s="207"/>
      <c r="AQ2771" s="207"/>
      <c r="BK2771" s="207"/>
      <c r="BY2771" s="207"/>
      <c r="BZ2771" s="207"/>
      <c r="CA2771" s="207"/>
      <c r="CB2771" s="207"/>
      <c r="CC2771" s="207"/>
      <c r="CD2771" s="207"/>
      <c r="CE2771" s="207"/>
      <c r="CF2771" s="207"/>
    </row>
    <row r="2772" spans="1:84" s="406" customFormat="1" x14ac:dyDescent="0.3">
      <c r="A2772" s="407"/>
      <c r="B2772" s="412"/>
      <c r="C2772" s="126"/>
      <c r="D2772" s="390"/>
      <c r="E2772" s="390"/>
      <c r="F2772" s="390"/>
      <c r="G2772" s="390"/>
      <c r="H2772" s="390"/>
      <c r="I2772" s="390"/>
      <c r="AP2772" s="207"/>
      <c r="AQ2772" s="207"/>
      <c r="BK2772" s="207"/>
      <c r="BY2772" s="207"/>
      <c r="BZ2772" s="207"/>
      <c r="CA2772" s="207"/>
      <c r="CB2772" s="207"/>
      <c r="CC2772" s="207"/>
      <c r="CD2772" s="207"/>
      <c r="CE2772" s="207"/>
      <c r="CF2772" s="207"/>
    </row>
    <row r="2773" spans="1:84" s="406" customFormat="1" x14ac:dyDescent="0.3">
      <c r="A2773" s="407"/>
      <c r="B2773" s="412"/>
      <c r="C2773" s="126"/>
      <c r="D2773" s="390"/>
      <c r="E2773" s="390"/>
      <c r="F2773" s="390"/>
      <c r="G2773" s="390"/>
      <c r="H2773" s="390"/>
      <c r="I2773" s="390"/>
      <c r="AP2773" s="207"/>
      <c r="AQ2773" s="207"/>
      <c r="BK2773" s="207"/>
      <c r="BY2773" s="207"/>
      <c r="BZ2773" s="207"/>
      <c r="CA2773" s="207"/>
      <c r="CB2773" s="207"/>
      <c r="CC2773" s="207"/>
      <c r="CD2773" s="207"/>
      <c r="CE2773" s="207"/>
      <c r="CF2773" s="207"/>
    </row>
    <row r="2774" spans="1:84" s="406" customFormat="1" x14ac:dyDescent="0.3">
      <c r="A2774" s="407"/>
      <c r="B2774" s="412"/>
      <c r="C2774" s="126"/>
      <c r="D2774" s="390"/>
      <c r="E2774" s="390"/>
      <c r="F2774" s="390"/>
      <c r="G2774" s="390"/>
      <c r="H2774" s="390"/>
      <c r="I2774" s="390"/>
      <c r="AP2774" s="207"/>
      <c r="AQ2774" s="207"/>
      <c r="BK2774" s="207"/>
      <c r="BY2774" s="207"/>
      <c r="BZ2774" s="207"/>
      <c r="CA2774" s="207"/>
      <c r="CB2774" s="207"/>
      <c r="CC2774" s="207"/>
      <c r="CD2774" s="207"/>
      <c r="CE2774" s="207"/>
      <c r="CF2774" s="207"/>
    </row>
    <row r="2775" spans="1:84" s="406" customFormat="1" x14ac:dyDescent="0.3">
      <c r="A2775" s="407"/>
      <c r="B2775" s="412"/>
      <c r="C2775" s="126"/>
      <c r="D2775" s="390"/>
      <c r="E2775" s="390"/>
      <c r="F2775" s="390"/>
      <c r="G2775" s="390"/>
      <c r="H2775" s="390"/>
      <c r="I2775" s="390"/>
      <c r="AP2775" s="207"/>
      <c r="AQ2775" s="207"/>
      <c r="BK2775" s="207"/>
      <c r="BY2775" s="207"/>
      <c r="BZ2775" s="207"/>
      <c r="CA2775" s="207"/>
      <c r="CB2775" s="207"/>
      <c r="CC2775" s="207"/>
      <c r="CD2775" s="207"/>
      <c r="CE2775" s="207"/>
      <c r="CF2775" s="207"/>
    </row>
    <row r="2776" spans="1:84" s="406" customFormat="1" x14ac:dyDescent="0.3">
      <c r="A2776" s="407"/>
      <c r="B2776" s="412"/>
      <c r="C2776" s="126"/>
      <c r="D2776" s="390"/>
      <c r="E2776" s="390"/>
      <c r="F2776" s="390"/>
      <c r="G2776" s="390"/>
      <c r="H2776" s="390"/>
      <c r="I2776" s="390"/>
      <c r="AP2776" s="207"/>
      <c r="AQ2776" s="207"/>
      <c r="BK2776" s="207"/>
      <c r="BY2776" s="207"/>
      <c r="BZ2776" s="207"/>
      <c r="CA2776" s="207"/>
      <c r="CB2776" s="207"/>
      <c r="CC2776" s="207"/>
      <c r="CD2776" s="207"/>
      <c r="CE2776" s="207"/>
      <c r="CF2776" s="207"/>
    </row>
    <row r="2777" spans="1:84" s="406" customFormat="1" x14ac:dyDescent="0.3">
      <c r="A2777" s="407"/>
      <c r="B2777" s="412"/>
      <c r="C2777" s="126"/>
      <c r="D2777" s="390"/>
      <c r="E2777" s="390"/>
      <c r="F2777" s="390"/>
      <c r="G2777" s="390"/>
      <c r="H2777" s="390"/>
      <c r="I2777" s="390"/>
      <c r="AP2777" s="207"/>
      <c r="AQ2777" s="207"/>
      <c r="BK2777" s="207"/>
      <c r="BY2777" s="207"/>
      <c r="BZ2777" s="207"/>
      <c r="CA2777" s="207"/>
      <c r="CB2777" s="207"/>
      <c r="CC2777" s="207"/>
      <c r="CD2777" s="207"/>
      <c r="CE2777" s="207"/>
      <c r="CF2777" s="207"/>
    </row>
    <row r="2778" spans="1:84" s="406" customFormat="1" x14ac:dyDescent="0.3">
      <c r="A2778" s="407"/>
      <c r="B2778" s="412"/>
      <c r="C2778" s="126"/>
      <c r="D2778" s="390"/>
      <c r="E2778" s="390"/>
      <c r="F2778" s="390"/>
      <c r="G2778" s="390"/>
      <c r="H2778" s="390"/>
      <c r="I2778" s="390"/>
      <c r="AP2778" s="207"/>
      <c r="AQ2778" s="207"/>
      <c r="BK2778" s="207"/>
      <c r="BY2778" s="207"/>
      <c r="BZ2778" s="207"/>
      <c r="CA2778" s="207"/>
      <c r="CB2778" s="207"/>
      <c r="CC2778" s="207"/>
      <c r="CD2778" s="207"/>
      <c r="CE2778" s="207"/>
      <c r="CF2778" s="207"/>
    </row>
    <row r="2779" spans="1:84" s="406" customFormat="1" x14ac:dyDescent="0.3">
      <c r="A2779" s="407"/>
      <c r="B2779" s="412"/>
      <c r="C2779" s="126"/>
      <c r="D2779" s="390"/>
      <c r="E2779" s="390"/>
      <c r="F2779" s="390"/>
      <c r="G2779" s="390"/>
      <c r="H2779" s="390"/>
      <c r="I2779" s="390"/>
      <c r="AP2779" s="207"/>
      <c r="AQ2779" s="207"/>
      <c r="BK2779" s="207"/>
      <c r="BY2779" s="207"/>
      <c r="BZ2779" s="207"/>
      <c r="CA2779" s="207"/>
      <c r="CB2779" s="207"/>
      <c r="CC2779" s="207"/>
      <c r="CD2779" s="207"/>
      <c r="CE2779" s="207"/>
      <c r="CF2779" s="207"/>
    </row>
    <row r="2780" spans="1:84" s="406" customFormat="1" x14ac:dyDescent="0.3">
      <c r="A2780" s="407"/>
      <c r="B2780" s="412"/>
      <c r="C2780" s="126"/>
      <c r="D2780" s="390"/>
      <c r="E2780" s="390"/>
      <c r="F2780" s="390"/>
      <c r="G2780" s="390"/>
      <c r="H2780" s="390"/>
      <c r="I2780" s="390"/>
      <c r="AP2780" s="207"/>
      <c r="AQ2780" s="207"/>
      <c r="BK2780" s="207"/>
      <c r="BY2780" s="207"/>
      <c r="BZ2780" s="207"/>
      <c r="CA2780" s="207"/>
      <c r="CB2780" s="207"/>
      <c r="CC2780" s="207"/>
      <c r="CD2780" s="207"/>
      <c r="CE2780" s="207"/>
      <c r="CF2780" s="207"/>
    </row>
    <row r="2781" spans="1:84" s="406" customFormat="1" x14ac:dyDescent="0.3">
      <c r="A2781" s="407"/>
      <c r="B2781" s="412"/>
      <c r="C2781" s="126"/>
      <c r="D2781" s="390"/>
      <c r="E2781" s="390"/>
      <c r="F2781" s="390"/>
      <c r="G2781" s="390"/>
      <c r="H2781" s="390"/>
      <c r="I2781" s="390"/>
      <c r="AP2781" s="207"/>
      <c r="AQ2781" s="207"/>
      <c r="BK2781" s="207"/>
      <c r="BY2781" s="207"/>
      <c r="BZ2781" s="207"/>
      <c r="CA2781" s="207"/>
      <c r="CB2781" s="207"/>
      <c r="CC2781" s="207"/>
      <c r="CD2781" s="207"/>
      <c r="CE2781" s="207"/>
      <c r="CF2781" s="207"/>
    </row>
    <row r="2782" spans="1:84" s="406" customFormat="1" x14ac:dyDescent="0.3">
      <c r="A2782" s="407"/>
      <c r="B2782" s="412"/>
      <c r="C2782" s="126"/>
      <c r="D2782" s="390"/>
      <c r="E2782" s="390"/>
      <c r="F2782" s="390"/>
      <c r="G2782" s="390"/>
      <c r="H2782" s="390"/>
      <c r="I2782" s="390"/>
      <c r="AP2782" s="207"/>
      <c r="AQ2782" s="207"/>
      <c r="BK2782" s="207"/>
      <c r="BY2782" s="207"/>
      <c r="BZ2782" s="207"/>
      <c r="CA2782" s="207"/>
      <c r="CB2782" s="207"/>
      <c r="CC2782" s="207"/>
      <c r="CD2782" s="207"/>
      <c r="CE2782" s="207"/>
      <c r="CF2782" s="207"/>
    </row>
    <row r="2783" spans="1:84" s="406" customFormat="1" x14ac:dyDescent="0.3">
      <c r="A2783" s="407"/>
      <c r="B2783" s="412"/>
      <c r="C2783" s="126"/>
      <c r="D2783" s="390"/>
      <c r="E2783" s="390"/>
      <c r="F2783" s="390"/>
      <c r="G2783" s="390"/>
      <c r="H2783" s="390"/>
      <c r="I2783" s="390"/>
      <c r="AP2783" s="207"/>
      <c r="AQ2783" s="207"/>
      <c r="BK2783" s="207"/>
      <c r="BY2783" s="207"/>
      <c r="BZ2783" s="207"/>
      <c r="CA2783" s="207"/>
      <c r="CB2783" s="207"/>
      <c r="CC2783" s="207"/>
      <c r="CD2783" s="207"/>
      <c r="CE2783" s="207"/>
      <c r="CF2783" s="207"/>
    </row>
    <row r="2784" spans="1:84" s="406" customFormat="1" x14ac:dyDescent="0.3">
      <c r="A2784" s="407"/>
      <c r="B2784" s="412"/>
      <c r="C2784" s="126"/>
      <c r="D2784" s="390"/>
      <c r="E2784" s="390"/>
      <c r="F2784" s="390"/>
      <c r="G2784" s="390"/>
      <c r="H2784" s="390"/>
      <c r="I2784" s="390"/>
      <c r="AP2784" s="207"/>
      <c r="AQ2784" s="207"/>
      <c r="BK2784" s="207"/>
      <c r="BY2784" s="207"/>
      <c r="BZ2784" s="207"/>
      <c r="CA2784" s="207"/>
      <c r="CB2784" s="207"/>
      <c r="CC2784" s="207"/>
      <c r="CD2784" s="207"/>
      <c r="CE2784" s="207"/>
      <c r="CF2784" s="207"/>
    </row>
    <row r="2785" spans="1:84" s="406" customFormat="1" x14ac:dyDescent="0.3">
      <c r="A2785" s="407"/>
      <c r="B2785" s="412"/>
      <c r="C2785" s="126"/>
      <c r="D2785" s="390"/>
      <c r="E2785" s="390"/>
      <c r="F2785" s="390"/>
      <c r="G2785" s="390"/>
      <c r="H2785" s="390"/>
      <c r="I2785" s="390"/>
      <c r="AP2785" s="207"/>
      <c r="AQ2785" s="207"/>
      <c r="BK2785" s="207"/>
      <c r="BY2785" s="207"/>
      <c r="BZ2785" s="207"/>
      <c r="CA2785" s="207"/>
      <c r="CB2785" s="207"/>
      <c r="CC2785" s="207"/>
      <c r="CD2785" s="207"/>
      <c r="CE2785" s="207"/>
      <c r="CF2785" s="207"/>
    </row>
    <row r="2786" spans="1:84" s="406" customFormat="1" x14ac:dyDescent="0.3">
      <c r="A2786" s="407"/>
      <c r="B2786" s="412"/>
      <c r="C2786" s="126"/>
      <c r="D2786" s="390"/>
      <c r="E2786" s="390"/>
      <c r="F2786" s="390"/>
      <c r="G2786" s="390"/>
      <c r="H2786" s="390"/>
      <c r="I2786" s="390"/>
      <c r="AP2786" s="207"/>
      <c r="AQ2786" s="207"/>
      <c r="BK2786" s="207"/>
      <c r="BY2786" s="207"/>
      <c r="BZ2786" s="207"/>
      <c r="CA2786" s="207"/>
      <c r="CB2786" s="207"/>
      <c r="CC2786" s="207"/>
      <c r="CD2786" s="207"/>
      <c r="CE2786" s="207"/>
      <c r="CF2786" s="207"/>
    </row>
    <row r="2787" spans="1:84" s="406" customFormat="1" x14ac:dyDescent="0.3">
      <c r="A2787" s="407"/>
      <c r="B2787" s="412"/>
      <c r="C2787" s="126"/>
      <c r="D2787" s="390"/>
      <c r="E2787" s="390"/>
      <c r="F2787" s="390"/>
      <c r="G2787" s="390"/>
      <c r="H2787" s="390"/>
      <c r="I2787" s="390"/>
      <c r="AP2787" s="207"/>
      <c r="AQ2787" s="207"/>
      <c r="BK2787" s="207"/>
      <c r="BY2787" s="207"/>
      <c r="BZ2787" s="207"/>
      <c r="CA2787" s="207"/>
      <c r="CB2787" s="207"/>
      <c r="CC2787" s="207"/>
      <c r="CD2787" s="207"/>
      <c r="CE2787" s="207"/>
      <c r="CF2787" s="207"/>
    </row>
    <row r="2788" spans="1:84" s="406" customFormat="1" x14ac:dyDescent="0.3">
      <c r="A2788" s="407"/>
      <c r="B2788" s="412"/>
      <c r="C2788" s="126"/>
      <c r="D2788" s="390"/>
      <c r="E2788" s="390"/>
      <c r="F2788" s="390"/>
      <c r="G2788" s="390"/>
      <c r="H2788" s="390"/>
      <c r="I2788" s="390"/>
      <c r="AP2788" s="207"/>
      <c r="AQ2788" s="207"/>
      <c r="BK2788" s="207"/>
      <c r="BY2788" s="207"/>
      <c r="BZ2788" s="207"/>
      <c r="CA2788" s="207"/>
      <c r="CB2788" s="207"/>
      <c r="CC2788" s="207"/>
      <c r="CD2788" s="207"/>
      <c r="CE2788" s="207"/>
      <c r="CF2788" s="207"/>
    </row>
    <row r="2789" spans="1:84" s="406" customFormat="1" x14ac:dyDescent="0.3">
      <c r="A2789" s="407"/>
      <c r="B2789" s="412"/>
      <c r="C2789" s="126"/>
      <c r="D2789" s="390"/>
      <c r="E2789" s="390"/>
      <c r="F2789" s="390"/>
      <c r="G2789" s="390"/>
      <c r="H2789" s="390"/>
      <c r="I2789" s="390"/>
      <c r="AP2789" s="207"/>
      <c r="AQ2789" s="207"/>
      <c r="BK2789" s="207"/>
      <c r="BY2789" s="207"/>
      <c r="BZ2789" s="207"/>
      <c r="CA2789" s="207"/>
      <c r="CB2789" s="207"/>
      <c r="CC2789" s="207"/>
      <c r="CD2789" s="207"/>
      <c r="CE2789" s="207"/>
      <c r="CF2789" s="207"/>
    </row>
    <row r="2790" spans="1:84" s="406" customFormat="1" x14ac:dyDescent="0.3">
      <c r="A2790" s="407"/>
      <c r="B2790" s="412"/>
      <c r="C2790" s="126"/>
      <c r="D2790" s="390"/>
      <c r="E2790" s="390"/>
      <c r="F2790" s="390"/>
      <c r="G2790" s="390"/>
      <c r="H2790" s="390"/>
      <c r="I2790" s="390"/>
      <c r="AP2790" s="207"/>
      <c r="AQ2790" s="207"/>
      <c r="BK2790" s="207"/>
      <c r="BY2790" s="207"/>
      <c r="BZ2790" s="207"/>
      <c r="CA2790" s="207"/>
      <c r="CB2790" s="207"/>
      <c r="CC2790" s="207"/>
      <c r="CD2790" s="207"/>
      <c r="CE2790" s="207"/>
      <c r="CF2790" s="207"/>
    </row>
    <row r="2791" spans="1:84" s="406" customFormat="1" x14ac:dyDescent="0.3">
      <c r="A2791" s="407"/>
      <c r="B2791" s="412"/>
      <c r="C2791" s="126"/>
      <c r="D2791" s="390"/>
      <c r="E2791" s="390"/>
      <c r="F2791" s="390"/>
      <c r="G2791" s="390"/>
      <c r="H2791" s="390"/>
      <c r="I2791" s="390"/>
      <c r="AP2791" s="207"/>
      <c r="AQ2791" s="207"/>
      <c r="BK2791" s="207"/>
      <c r="BY2791" s="207"/>
      <c r="BZ2791" s="207"/>
      <c r="CA2791" s="207"/>
      <c r="CB2791" s="207"/>
      <c r="CC2791" s="207"/>
      <c r="CD2791" s="207"/>
      <c r="CE2791" s="207"/>
      <c r="CF2791" s="207"/>
    </row>
    <row r="2792" spans="1:84" s="406" customFormat="1" x14ac:dyDescent="0.3">
      <c r="A2792" s="407"/>
      <c r="B2792" s="412"/>
      <c r="C2792" s="126"/>
      <c r="D2792" s="390"/>
      <c r="E2792" s="390"/>
      <c r="F2792" s="390"/>
      <c r="G2792" s="390"/>
      <c r="H2792" s="390"/>
      <c r="I2792" s="390"/>
      <c r="AP2792" s="207"/>
      <c r="AQ2792" s="207"/>
      <c r="BK2792" s="207"/>
      <c r="BY2792" s="207"/>
      <c r="BZ2792" s="207"/>
      <c r="CA2792" s="207"/>
      <c r="CB2792" s="207"/>
      <c r="CC2792" s="207"/>
      <c r="CD2792" s="207"/>
      <c r="CE2792" s="207"/>
      <c r="CF2792" s="207"/>
    </row>
    <row r="2793" spans="1:84" s="406" customFormat="1" x14ac:dyDescent="0.3">
      <c r="A2793" s="407"/>
      <c r="B2793" s="412"/>
      <c r="C2793" s="126"/>
      <c r="D2793" s="390"/>
      <c r="E2793" s="390"/>
      <c r="F2793" s="390"/>
      <c r="G2793" s="390"/>
      <c r="H2793" s="390"/>
      <c r="I2793" s="390"/>
      <c r="AP2793" s="207"/>
      <c r="AQ2793" s="207"/>
      <c r="BK2793" s="207"/>
      <c r="BY2793" s="207"/>
      <c r="BZ2793" s="207"/>
      <c r="CA2793" s="207"/>
      <c r="CB2793" s="207"/>
      <c r="CC2793" s="207"/>
      <c r="CD2793" s="207"/>
      <c r="CE2793" s="207"/>
      <c r="CF2793" s="207"/>
    </row>
    <row r="2794" spans="1:84" s="406" customFormat="1" x14ac:dyDescent="0.3">
      <c r="A2794" s="407"/>
      <c r="B2794" s="412"/>
      <c r="C2794" s="126"/>
      <c r="D2794" s="390"/>
      <c r="E2794" s="390"/>
      <c r="F2794" s="390"/>
      <c r="G2794" s="390"/>
      <c r="H2794" s="390"/>
      <c r="I2794" s="390"/>
      <c r="AP2794" s="207"/>
      <c r="AQ2794" s="207"/>
      <c r="BK2794" s="207"/>
      <c r="BY2794" s="207"/>
      <c r="BZ2794" s="207"/>
      <c r="CA2794" s="207"/>
      <c r="CB2794" s="207"/>
      <c r="CC2794" s="207"/>
      <c r="CD2794" s="207"/>
      <c r="CE2794" s="207"/>
      <c r="CF2794" s="207"/>
    </row>
    <row r="2795" spans="1:84" s="406" customFormat="1" x14ac:dyDescent="0.3">
      <c r="A2795" s="407"/>
      <c r="B2795" s="412"/>
      <c r="C2795" s="126"/>
      <c r="D2795" s="390"/>
      <c r="E2795" s="390"/>
      <c r="F2795" s="390"/>
      <c r="G2795" s="390"/>
      <c r="H2795" s="390"/>
      <c r="I2795" s="390"/>
      <c r="AP2795" s="207"/>
      <c r="AQ2795" s="207"/>
      <c r="BK2795" s="207"/>
      <c r="BY2795" s="207"/>
      <c r="BZ2795" s="207"/>
      <c r="CA2795" s="207"/>
      <c r="CB2795" s="207"/>
      <c r="CC2795" s="207"/>
      <c r="CD2795" s="207"/>
      <c r="CE2795" s="207"/>
      <c r="CF2795" s="207"/>
    </row>
    <row r="2796" spans="1:84" s="406" customFormat="1" x14ac:dyDescent="0.3">
      <c r="A2796" s="407"/>
      <c r="B2796" s="412"/>
      <c r="C2796" s="126"/>
      <c r="D2796" s="390"/>
      <c r="E2796" s="390"/>
      <c r="F2796" s="390"/>
      <c r="G2796" s="390"/>
      <c r="H2796" s="390"/>
      <c r="I2796" s="390"/>
      <c r="AP2796" s="207"/>
      <c r="AQ2796" s="207"/>
      <c r="BK2796" s="207"/>
      <c r="BY2796" s="207"/>
      <c r="BZ2796" s="207"/>
      <c r="CA2796" s="207"/>
      <c r="CB2796" s="207"/>
      <c r="CC2796" s="207"/>
      <c r="CD2796" s="207"/>
      <c r="CE2796" s="207"/>
      <c r="CF2796" s="207"/>
    </row>
    <row r="2797" spans="1:84" s="406" customFormat="1" x14ac:dyDescent="0.3">
      <c r="A2797" s="407"/>
      <c r="B2797" s="412"/>
      <c r="C2797" s="126"/>
      <c r="D2797" s="390"/>
      <c r="E2797" s="390"/>
      <c r="F2797" s="390"/>
      <c r="G2797" s="390"/>
      <c r="H2797" s="390"/>
      <c r="I2797" s="390"/>
      <c r="AP2797" s="207"/>
      <c r="AQ2797" s="207"/>
      <c r="BK2797" s="207"/>
      <c r="BY2797" s="207"/>
      <c r="BZ2797" s="207"/>
      <c r="CA2797" s="207"/>
      <c r="CB2797" s="207"/>
      <c r="CC2797" s="207"/>
      <c r="CD2797" s="207"/>
      <c r="CE2797" s="207"/>
      <c r="CF2797" s="207"/>
    </row>
    <row r="2798" spans="1:84" s="406" customFormat="1" x14ac:dyDescent="0.3">
      <c r="A2798" s="407"/>
      <c r="B2798" s="412"/>
      <c r="C2798" s="126"/>
      <c r="D2798" s="390"/>
      <c r="E2798" s="390"/>
      <c r="F2798" s="390"/>
      <c r="G2798" s="390"/>
      <c r="H2798" s="390"/>
      <c r="I2798" s="390"/>
      <c r="AP2798" s="207"/>
      <c r="AQ2798" s="207"/>
      <c r="BK2798" s="207"/>
      <c r="BY2798" s="207"/>
      <c r="BZ2798" s="207"/>
      <c r="CA2798" s="207"/>
      <c r="CB2798" s="207"/>
      <c r="CC2798" s="207"/>
      <c r="CD2798" s="207"/>
      <c r="CE2798" s="207"/>
      <c r="CF2798" s="207"/>
    </row>
    <row r="2799" spans="1:84" s="406" customFormat="1" x14ac:dyDescent="0.3">
      <c r="A2799" s="407"/>
      <c r="B2799" s="412"/>
      <c r="C2799" s="126"/>
      <c r="D2799" s="390"/>
      <c r="E2799" s="390"/>
      <c r="F2799" s="390"/>
      <c r="G2799" s="390"/>
      <c r="H2799" s="390"/>
      <c r="I2799" s="390"/>
      <c r="AP2799" s="207"/>
      <c r="AQ2799" s="207"/>
      <c r="BK2799" s="207"/>
      <c r="BY2799" s="207"/>
      <c r="BZ2799" s="207"/>
      <c r="CA2799" s="207"/>
      <c r="CB2799" s="207"/>
      <c r="CC2799" s="207"/>
      <c r="CD2799" s="207"/>
      <c r="CE2799" s="207"/>
      <c r="CF2799" s="207"/>
    </row>
    <row r="2800" spans="1:84" s="406" customFormat="1" x14ac:dyDescent="0.3">
      <c r="A2800" s="407"/>
      <c r="B2800" s="412"/>
      <c r="C2800" s="126"/>
      <c r="D2800" s="390"/>
      <c r="E2800" s="390"/>
      <c r="F2800" s="390"/>
      <c r="G2800" s="390"/>
      <c r="H2800" s="390"/>
      <c r="I2800" s="390"/>
      <c r="AP2800" s="207"/>
      <c r="AQ2800" s="207"/>
      <c r="BK2800" s="207"/>
      <c r="BY2800" s="207"/>
      <c r="BZ2800" s="207"/>
      <c r="CA2800" s="207"/>
      <c r="CB2800" s="207"/>
      <c r="CC2800" s="207"/>
      <c r="CD2800" s="207"/>
      <c r="CE2800" s="207"/>
      <c r="CF2800" s="207"/>
    </row>
    <row r="2801" spans="1:84" s="406" customFormat="1" x14ac:dyDescent="0.3">
      <c r="A2801" s="407"/>
      <c r="B2801" s="412"/>
      <c r="C2801" s="126"/>
      <c r="D2801" s="390"/>
      <c r="E2801" s="390"/>
      <c r="F2801" s="390"/>
      <c r="G2801" s="390"/>
      <c r="H2801" s="390"/>
      <c r="I2801" s="390"/>
      <c r="AP2801" s="207"/>
      <c r="AQ2801" s="207"/>
      <c r="BK2801" s="207"/>
      <c r="BY2801" s="207"/>
      <c r="BZ2801" s="207"/>
      <c r="CA2801" s="207"/>
      <c r="CB2801" s="207"/>
      <c r="CC2801" s="207"/>
      <c r="CD2801" s="207"/>
      <c r="CE2801" s="207"/>
      <c r="CF2801" s="207"/>
    </row>
    <row r="2802" spans="1:84" s="406" customFormat="1" x14ac:dyDescent="0.3">
      <c r="A2802" s="407"/>
      <c r="B2802" s="412"/>
      <c r="C2802" s="126"/>
      <c r="D2802" s="390"/>
      <c r="E2802" s="390"/>
      <c r="F2802" s="390"/>
      <c r="G2802" s="390"/>
      <c r="H2802" s="390"/>
      <c r="I2802" s="390"/>
      <c r="AP2802" s="207"/>
      <c r="AQ2802" s="207"/>
      <c r="BK2802" s="207"/>
      <c r="BY2802" s="207"/>
      <c r="BZ2802" s="207"/>
      <c r="CA2802" s="207"/>
      <c r="CB2802" s="207"/>
      <c r="CC2802" s="207"/>
      <c r="CD2802" s="207"/>
      <c r="CE2802" s="207"/>
      <c r="CF2802" s="207"/>
    </row>
    <row r="2803" spans="1:84" s="406" customFormat="1" x14ac:dyDescent="0.3">
      <c r="A2803" s="407"/>
      <c r="B2803" s="412"/>
      <c r="C2803" s="126"/>
      <c r="D2803" s="390"/>
      <c r="E2803" s="390"/>
      <c r="F2803" s="390"/>
      <c r="G2803" s="390"/>
      <c r="H2803" s="390"/>
      <c r="I2803" s="390"/>
      <c r="AP2803" s="207"/>
      <c r="AQ2803" s="207"/>
      <c r="BK2803" s="207"/>
      <c r="BY2803" s="207"/>
      <c r="BZ2803" s="207"/>
      <c r="CA2803" s="207"/>
      <c r="CB2803" s="207"/>
      <c r="CC2803" s="207"/>
      <c r="CD2803" s="207"/>
      <c r="CE2803" s="207"/>
      <c r="CF2803" s="207"/>
    </row>
    <row r="2804" spans="1:84" s="406" customFormat="1" x14ac:dyDescent="0.3">
      <c r="A2804" s="407"/>
      <c r="B2804" s="412"/>
      <c r="C2804" s="126"/>
      <c r="D2804" s="390"/>
      <c r="E2804" s="390"/>
      <c r="F2804" s="390"/>
      <c r="G2804" s="390"/>
      <c r="H2804" s="390"/>
      <c r="I2804" s="390"/>
      <c r="AP2804" s="207"/>
      <c r="AQ2804" s="207"/>
      <c r="BK2804" s="207"/>
      <c r="BY2804" s="207"/>
      <c r="BZ2804" s="207"/>
      <c r="CA2804" s="207"/>
      <c r="CB2804" s="207"/>
      <c r="CC2804" s="207"/>
      <c r="CD2804" s="207"/>
      <c r="CE2804" s="207"/>
      <c r="CF2804" s="207"/>
    </row>
    <row r="2805" spans="1:84" s="406" customFormat="1" x14ac:dyDescent="0.3">
      <c r="A2805" s="407"/>
      <c r="B2805" s="412"/>
      <c r="C2805" s="126"/>
      <c r="D2805" s="390"/>
      <c r="E2805" s="390"/>
      <c r="F2805" s="390"/>
      <c r="G2805" s="390"/>
      <c r="H2805" s="390"/>
      <c r="I2805" s="390"/>
      <c r="AP2805" s="207"/>
      <c r="AQ2805" s="207"/>
      <c r="BK2805" s="207"/>
      <c r="BY2805" s="207"/>
      <c r="BZ2805" s="207"/>
      <c r="CA2805" s="207"/>
      <c r="CB2805" s="207"/>
      <c r="CC2805" s="207"/>
      <c r="CD2805" s="207"/>
      <c r="CE2805" s="207"/>
      <c r="CF2805" s="207"/>
    </row>
    <row r="2806" spans="1:84" s="406" customFormat="1" x14ac:dyDescent="0.3">
      <c r="A2806" s="407"/>
      <c r="B2806" s="412"/>
      <c r="C2806" s="126"/>
      <c r="D2806" s="390"/>
      <c r="E2806" s="390"/>
      <c r="F2806" s="390"/>
      <c r="G2806" s="390"/>
      <c r="H2806" s="390"/>
      <c r="I2806" s="390"/>
      <c r="AP2806" s="207"/>
      <c r="AQ2806" s="207"/>
      <c r="BK2806" s="207"/>
      <c r="BY2806" s="207"/>
      <c r="BZ2806" s="207"/>
      <c r="CA2806" s="207"/>
      <c r="CB2806" s="207"/>
      <c r="CC2806" s="207"/>
      <c r="CD2806" s="207"/>
      <c r="CE2806" s="207"/>
      <c r="CF2806" s="207"/>
    </row>
    <row r="2807" spans="1:84" s="406" customFormat="1" x14ac:dyDescent="0.3">
      <c r="A2807" s="407"/>
      <c r="B2807" s="412"/>
      <c r="C2807" s="126"/>
      <c r="D2807" s="390"/>
      <c r="E2807" s="390"/>
      <c r="F2807" s="390"/>
      <c r="G2807" s="390"/>
      <c r="H2807" s="390"/>
      <c r="I2807" s="390"/>
      <c r="AP2807" s="207"/>
      <c r="AQ2807" s="207"/>
      <c r="BK2807" s="207"/>
      <c r="BY2807" s="207"/>
      <c r="BZ2807" s="207"/>
      <c r="CA2807" s="207"/>
      <c r="CB2807" s="207"/>
      <c r="CC2807" s="207"/>
      <c r="CD2807" s="207"/>
      <c r="CE2807" s="207"/>
      <c r="CF2807" s="207"/>
    </row>
    <row r="2808" spans="1:84" s="406" customFormat="1" x14ac:dyDescent="0.3">
      <c r="A2808" s="407"/>
      <c r="B2808" s="412"/>
      <c r="C2808" s="126"/>
      <c r="D2808" s="390"/>
      <c r="E2808" s="390"/>
      <c r="F2808" s="390"/>
      <c r="G2808" s="390"/>
      <c r="H2808" s="390"/>
      <c r="I2808" s="390"/>
      <c r="AP2808" s="207"/>
      <c r="AQ2808" s="207"/>
      <c r="BK2808" s="207"/>
      <c r="BY2808" s="207"/>
      <c r="BZ2808" s="207"/>
      <c r="CA2808" s="207"/>
      <c r="CB2808" s="207"/>
      <c r="CC2808" s="207"/>
      <c r="CD2808" s="207"/>
      <c r="CE2808" s="207"/>
      <c r="CF2808" s="207"/>
    </row>
    <row r="2809" spans="1:84" s="406" customFormat="1" x14ac:dyDescent="0.3">
      <c r="A2809" s="407"/>
      <c r="B2809" s="412"/>
      <c r="C2809" s="126"/>
      <c r="D2809" s="390"/>
      <c r="E2809" s="390"/>
      <c r="F2809" s="390"/>
      <c r="G2809" s="390"/>
      <c r="H2809" s="390"/>
      <c r="I2809" s="390"/>
      <c r="AP2809" s="207"/>
      <c r="AQ2809" s="207"/>
      <c r="BK2809" s="207"/>
      <c r="BY2809" s="207"/>
      <c r="BZ2809" s="207"/>
      <c r="CA2809" s="207"/>
      <c r="CB2809" s="207"/>
      <c r="CC2809" s="207"/>
      <c r="CD2809" s="207"/>
      <c r="CE2809" s="207"/>
      <c r="CF2809" s="207"/>
    </row>
    <row r="2810" spans="1:84" s="406" customFormat="1" x14ac:dyDescent="0.3">
      <c r="A2810" s="407"/>
      <c r="B2810" s="412"/>
      <c r="C2810" s="126"/>
      <c r="D2810" s="390"/>
      <c r="E2810" s="390"/>
      <c r="F2810" s="390"/>
      <c r="G2810" s="390"/>
      <c r="H2810" s="390"/>
      <c r="I2810" s="390"/>
      <c r="AP2810" s="207"/>
      <c r="AQ2810" s="207"/>
      <c r="BK2810" s="207"/>
      <c r="BY2810" s="207"/>
      <c r="BZ2810" s="207"/>
      <c r="CA2810" s="207"/>
      <c r="CB2810" s="207"/>
      <c r="CC2810" s="207"/>
      <c r="CD2810" s="207"/>
      <c r="CE2810" s="207"/>
      <c r="CF2810" s="207"/>
    </row>
    <row r="2811" spans="1:84" s="406" customFormat="1" x14ac:dyDescent="0.3">
      <c r="A2811" s="407"/>
      <c r="B2811" s="412"/>
      <c r="C2811" s="126"/>
      <c r="D2811" s="390"/>
      <c r="E2811" s="390"/>
      <c r="F2811" s="390"/>
      <c r="G2811" s="390"/>
      <c r="H2811" s="390"/>
      <c r="I2811" s="390"/>
      <c r="AP2811" s="207"/>
      <c r="AQ2811" s="207"/>
      <c r="BK2811" s="207"/>
      <c r="BY2811" s="207"/>
      <c r="BZ2811" s="207"/>
      <c r="CA2811" s="207"/>
      <c r="CB2811" s="207"/>
      <c r="CC2811" s="207"/>
      <c r="CD2811" s="207"/>
      <c r="CE2811" s="207"/>
      <c r="CF2811" s="207"/>
    </row>
    <row r="2812" spans="1:84" s="406" customFormat="1" x14ac:dyDescent="0.3">
      <c r="A2812" s="407"/>
      <c r="B2812" s="412"/>
      <c r="C2812" s="126"/>
      <c r="D2812" s="390"/>
      <c r="E2812" s="390"/>
      <c r="F2812" s="390"/>
      <c r="G2812" s="390"/>
      <c r="H2812" s="390"/>
      <c r="I2812" s="390"/>
      <c r="AP2812" s="207"/>
      <c r="AQ2812" s="207"/>
      <c r="BK2812" s="207"/>
      <c r="BY2812" s="207"/>
      <c r="BZ2812" s="207"/>
      <c r="CA2812" s="207"/>
      <c r="CB2812" s="207"/>
      <c r="CC2812" s="207"/>
      <c r="CD2812" s="207"/>
      <c r="CE2812" s="207"/>
      <c r="CF2812" s="207"/>
    </row>
    <row r="2813" spans="1:84" s="406" customFormat="1" x14ac:dyDescent="0.3">
      <c r="A2813" s="407"/>
      <c r="B2813" s="412"/>
      <c r="C2813" s="126"/>
      <c r="D2813" s="390"/>
      <c r="E2813" s="390"/>
      <c r="F2813" s="390"/>
      <c r="G2813" s="390"/>
      <c r="H2813" s="390"/>
      <c r="I2813" s="390"/>
      <c r="AP2813" s="207"/>
      <c r="AQ2813" s="207"/>
      <c r="BK2813" s="207"/>
      <c r="BY2813" s="207"/>
      <c r="BZ2813" s="207"/>
      <c r="CA2813" s="207"/>
      <c r="CB2813" s="207"/>
      <c r="CC2813" s="207"/>
      <c r="CD2813" s="207"/>
      <c r="CE2813" s="207"/>
      <c r="CF2813" s="207"/>
    </row>
    <row r="2814" spans="1:84" s="406" customFormat="1" x14ac:dyDescent="0.3">
      <c r="A2814" s="407"/>
      <c r="B2814" s="412"/>
      <c r="C2814" s="126"/>
      <c r="D2814" s="390"/>
      <c r="E2814" s="390"/>
      <c r="F2814" s="390"/>
      <c r="G2814" s="390"/>
      <c r="H2814" s="390"/>
      <c r="I2814" s="390"/>
      <c r="AP2814" s="207"/>
      <c r="AQ2814" s="207"/>
      <c r="BK2814" s="207"/>
      <c r="BY2814" s="207"/>
      <c r="BZ2814" s="207"/>
      <c r="CA2814" s="207"/>
      <c r="CB2814" s="207"/>
      <c r="CC2814" s="207"/>
      <c r="CD2814" s="207"/>
      <c r="CE2814" s="207"/>
      <c r="CF2814" s="207"/>
    </row>
    <row r="2815" spans="1:84" s="406" customFormat="1" x14ac:dyDescent="0.3">
      <c r="A2815" s="407"/>
      <c r="B2815" s="412"/>
      <c r="C2815" s="126"/>
      <c r="D2815" s="390"/>
      <c r="E2815" s="390"/>
      <c r="F2815" s="390"/>
      <c r="G2815" s="390"/>
      <c r="H2815" s="390"/>
      <c r="I2815" s="390"/>
      <c r="AP2815" s="207"/>
      <c r="AQ2815" s="207"/>
      <c r="BK2815" s="207"/>
      <c r="BY2815" s="207"/>
      <c r="BZ2815" s="207"/>
      <c r="CA2815" s="207"/>
      <c r="CB2815" s="207"/>
      <c r="CC2815" s="207"/>
      <c r="CD2815" s="207"/>
      <c r="CE2815" s="207"/>
      <c r="CF2815" s="207"/>
    </row>
    <row r="2816" spans="1:84" s="406" customFormat="1" x14ac:dyDescent="0.3">
      <c r="A2816" s="407"/>
      <c r="B2816" s="412"/>
      <c r="C2816" s="126"/>
      <c r="D2816" s="390"/>
      <c r="E2816" s="390"/>
      <c r="F2816" s="390"/>
      <c r="G2816" s="390"/>
      <c r="H2816" s="390"/>
      <c r="I2816" s="390"/>
      <c r="AP2816" s="207"/>
      <c r="AQ2816" s="207"/>
      <c r="BK2816" s="207"/>
      <c r="BY2816" s="207"/>
      <c r="BZ2816" s="207"/>
      <c r="CA2816" s="207"/>
      <c r="CB2816" s="207"/>
      <c r="CC2816" s="207"/>
      <c r="CD2816" s="207"/>
      <c r="CE2816" s="207"/>
      <c r="CF2816" s="207"/>
    </row>
    <row r="2817" spans="1:84" s="406" customFormat="1" x14ac:dyDescent="0.3">
      <c r="A2817" s="407"/>
      <c r="B2817" s="412"/>
      <c r="C2817" s="126"/>
      <c r="D2817" s="390"/>
      <c r="E2817" s="390"/>
      <c r="F2817" s="390"/>
      <c r="G2817" s="390"/>
      <c r="H2817" s="390"/>
      <c r="I2817" s="390"/>
      <c r="AP2817" s="207"/>
      <c r="AQ2817" s="207"/>
      <c r="BK2817" s="207"/>
      <c r="BY2817" s="207"/>
      <c r="BZ2817" s="207"/>
      <c r="CA2817" s="207"/>
      <c r="CB2817" s="207"/>
      <c r="CC2817" s="207"/>
      <c r="CD2817" s="207"/>
      <c r="CE2817" s="207"/>
      <c r="CF2817" s="207"/>
    </row>
    <row r="2818" spans="1:84" s="406" customFormat="1" x14ac:dyDescent="0.3">
      <c r="A2818" s="407"/>
      <c r="B2818" s="412"/>
      <c r="C2818" s="126"/>
      <c r="D2818" s="390"/>
      <c r="E2818" s="390"/>
      <c r="F2818" s="390"/>
      <c r="G2818" s="390"/>
      <c r="H2818" s="390"/>
      <c r="I2818" s="390"/>
      <c r="AP2818" s="207"/>
      <c r="AQ2818" s="207"/>
      <c r="BK2818" s="207"/>
      <c r="BY2818" s="207"/>
      <c r="BZ2818" s="207"/>
      <c r="CA2818" s="207"/>
      <c r="CB2818" s="207"/>
      <c r="CC2818" s="207"/>
      <c r="CD2818" s="207"/>
      <c r="CE2818" s="207"/>
      <c r="CF2818" s="207"/>
    </row>
    <row r="2819" spans="1:84" s="406" customFormat="1" x14ac:dyDescent="0.3">
      <c r="A2819" s="407"/>
      <c r="B2819" s="412"/>
      <c r="C2819" s="126"/>
      <c r="D2819" s="390"/>
      <c r="E2819" s="390"/>
      <c r="F2819" s="390"/>
      <c r="G2819" s="390"/>
      <c r="H2819" s="390"/>
      <c r="I2819" s="390"/>
      <c r="AP2819" s="207"/>
      <c r="AQ2819" s="207"/>
      <c r="BK2819" s="207"/>
      <c r="BY2819" s="207"/>
      <c r="BZ2819" s="207"/>
      <c r="CA2819" s="207"/>
      <c r="CB2819" s="207"/>
      <c r="CC2819" s="207"/>
      <c r="CD2819" s="207"/>
      <c r="CE2819" s="207"/>
      <c r="CF2819" s="207"/>
    </row>
    <row r="2820" spans="1:84" s="406" customFormat="1" x14ac:dyDescent="0.3">
      <c r="A2820" s="407"/>
      <c r="B2820" s="412"/>
      <c r="C2820" s="126"/>
      <c r="D2820" s="390"/>
      <c r="E2820" s="390"/>
      <c r="F2820" s="390"/>
      <c r="G2820" s="390"/>
      <c r="H2820" s="390"/>
      <c r="I2820" s="390"/>
      <c r="AP2820" s="207"/>
      <c r="AQ2820" s="207"/>
      <c r="BK2820" s="207"/>
      <c r="BY2820" s="207"/>
      <c r="BZ2820" s="207"/>
      <c r="CA2820" s="207"/>
      <c r="CB2820" s="207"/>
      <c r="CC2820" s="207"/>
      <c r="CD2820" s="207"/>
      <c r="CE2820" s="207"/>
      <c r="CF2820" s="207"/>
    </row>
    <row r="2821" spans="1:84" s="406" customFormat="1" x14ac:dyDescent="0.3">
      <c r="A2821" s="407"/>
      <c r="B2821" s="412"/>
      <c r="C2821" s="126"/>
      <c r="D2821" s="390"/>
      <c r="E2821" s="390"/>
      <c r="F2821" s="390"/>
      <c r="G2821" s="390"/>
      <c r="H2821" s="390"/>
      <c r="I2821" s="390"/>
      <c r="AP2821" s="207"/>
      <c r="AQ2821" s="207"/>
      <c r="BK2821" s="207"/>
      <c r="BY2821" s="207"/>
      <c r="BZ2821" s="207"/>
      <c r="CA2821" s="207"/>
      <c r="CB2821" s="207"/>
      <c r="CC2821" s="207"/>
      <c r="CD2821" s="207"/>
      <c r="CE2821" s="207"/>
      <c r="CF2821" s="207"/>
    </row>
    <row r="2822" spans="1:84" s="406" customFormat="1" x14ac:dyDescent="0.3">
      <c r="A2822" s="407"/>
      <c r="B2822" s="412"/>
      <c r="C2822" s="126"/>
      <c r="D2822" s="390"/>
      <c r="E2822" s="390"/>
      <c r="F2822" s="390"/>
      <c r="G2822" s="390"/>
      <c r="H2822" s="390"/>
      <c r="I2822" s="390"/>
      <c r="AP2822" s="207"/>
      <c r="AQ2822" s="207"/>
      <c r="BK2822" s="207"/>
      <c r="BY2822" s="207"/>
      <c r="BZ2822" s="207"/>
      <c r="CA2822" s="207"/>
      <c r="CB2822" s="207"/>
      <c r="CC2822" s="207"/>
      <c r="CD2822" s="207"/>
      <c r="CE2822" s="207"/>
      <c r="CF2822" s="207"/>
    </row>
    <row r="2823" spans="1:84" s="406" customFormat="1" x14ac:dyDescent="0.3">
      <c r="A2823" s="407"/>
      <c r="B2823" s="412"/>
      <c r="C2823" s="126"/>
      <c r="D2823" s="390"/>
      <c r="E2823" s="390"/>
      <c r="F2823" s="390"/>
      <c r="G2823" s="390"/>
      <c r="H2823" s="390"/>
      <c r="I2823" s="390"/>
      <c r="AP2823" s="207"/>
      <c r="AQ2823" s="207"/>
      <c r="BK2823" s="207"/>
      <c r="BY2823" s="207"/>
      <c r="BZ2823" s="207"/>
      <c r="CA2823" s="207"/>
      <c r="CB2823" s="207"/>
      <c r="CC2823" s="207"/>
      <c r="CD2823" s="207"/>
      <c r="CE2823" s="207"/>
      <c r="CF2823" s="207"/>
    </row>
    <row r="2824" spans="1:84" s="406" customFormat="1" x14ac:dyDescent="0.3">
      <c r="A2824" s="407"/>
      <c r="B2824" s="412"/>
      <c r="C2824" s="126"/>
      <c r="D2824" s="390"/>
      <c r="E2824" s="390"/>
      <c r="F2824" s="390"/>
      <c r="G2824" s="390"/>
      <c r="H2824" s="390"/>
      <c r="I2824" s="390"/>
      <c r="AP2824" s="207"/>
      <c r="AQ2824" s="207"/>
      <c r="BK2824" s="207"/>
      <c r="BY2824" s="207"/>
      <c r="BZ2824" s="207"/>
      <c r="CA2824" s="207"/>
      <c r="CB2824" s="207"/>
      <c r="CC2824" s="207"/>
      <c r="CD2824" s="207"/>
      <c r="CE2824" s="207"/>
      <c r="CF2824" s="207"/>
    </row>
    <row r="2825" spans="1:84" s="406" customFormat="1" x14ac:dyDescent="0.3">
      <c r="A2825" s="407"/>
      <c r="B2825" s="412"/>
      <c r="C2825" s="126"/>
      <c r="D2825" s="390"/>
      <c r="E2825" s="390"/>
      <c r="F2825" s="390"/>
      <c r="G2825" s="390"/>
      <c r="H2825" s="390"/>
      <c r="I2825" s="390"/>
      <c r="AP2825" s="207"/>
      <c r="AQ2825" s="207"/>
      <c r="BK2825" s="207"/>
      <c r="BY2825" s="207"/>
      <c r="BZ2825" s="207"/>
      <c r="CA2825" s="207"/>
      <c r="CB2825" s="207"/>
      <c r="CC2825" s="207"/>
      <c r="CD2825" s="207"/>
      <c r="CE2825" s="207"/>
      <c r="CF2825" s="207"/>
    </row>
    <row r="2826" spans="1:84" s="406" customFormat="1" x14ac:dyDescent="0.3">
      <c r="A2826" s="407"/>
      <c r="B2826" s="412"/>
      <c r="C2826" s="126"/>
      <c r="D2826" s="390"/>
      <c r="E2826" s="390"/>
      <c r="F2826" s="390"/>
      <c r="G2826" s="390"/>
      <c r="H2826" s="390"/>
      <c r="I2826" s="390"/>
      <c r="AP2826" s="207"/>
      <c r="AQ2826" s="207"/>
      <c r="BK2826" s="207"/>
      <c r="BY2826" s="207"/>
      <c r="BZ2826" s="207"/>
      <c r="CA2826" s="207"/>
      <c r="CB2826" s="207"/>
      <c r="CC2826" s="207"/>
      <c r="CD2826" s="207"/>
      <c r="CE2826" s="207"/>
      <c r="CF2826" s="207"/>
    </row>
    <row r="2827" spans="1:84" s="406" customFormat="1" x14ac:dyDescent="0.3">
      <c r="A2827" s="407"/>
      <c r="B2827" s="412"/>
      <c r="C2827" s="126"/>
      <c r="D2827" s="390"/>
      <c r="E2827" s="390"/>
      <c r="F2827" s="390"/>
      <c r="G2827" s="390"/>
      <c r="H2827" s="390"/>
      <c r="I2827" s="390"/>
      <c r="AP2827" s="207"/>
      <c r="AQ2827" s="207"/>
      <c r="BK2827" s="207"/>
      <c r="BY2827" s="207"/>
      <c r="BZ2827" s="207"/>
      <c r="CA2827" s="207"/>
      <c r="CB2827" s="207"/>
      <c r="CC2827" s="207"/>
      <c r="CD2827" s="207"/>
      <c r="CE2827" s="207"/>
      <c r="CF2827" s="207"/>
    </row>
    <row r="2828" spans="1:84" s="406" customFormat="1" x14ac:dyDescent="0.3">
      <c r="A2828" s="407"/>
      <c r="B2828" s="412"/>
      <c r="C2828" s="126"/>
      <c r="D2828" s="390"/>
      <c r="E2828" s="390"/>
      <c r="F2828" s="390"/>
      <c r="G2828" s="390"/>
      <c r="H2828" s="390"/>
      <c r="I2828" s="390"/>
      <c r="AP2828" s="207"/>
      <c r="AQ2828" s="207"/>
      <c r="BK2828" s="207"/>
      <c r="BY2828" s="207"/>
      <c r="BZ2828" s="207"/>
      <c r="CA2828" s="207"/>
      <c r="CB2828" s="207"/>
      <c r="CC2828" s="207"/>
      <c r="CD2828" s="207"/>
      <c r="CE2828" s="207"/>
      <c r="CF2828" s="207"/>
    </row>
    <row r="2829" spans="1:84" s="406" customFormat="1" x14ac:dyDescent="0.3">
      <c r="A2829" s="407"/>
      <c r="B2829" s="412"/>
      <c r="C2829" s="126"/>
      <c r="D2829" s="390"/>
      <c r="E2829" s="390"/>
      <c r="F2829" s="390"/>
      <c r="G2829" s="390"/>
      <c r="H2829" s="390"/>
      <c r="I2829" s="390"/>
      <c r="AP2829" s="207"/>
      <c r="AQ2829" s="207"/>
      <c r="BK2829" s="207"/>
      <c r="BY2829" s="207"/>
      <c r="BZ2829" s="207"/>
      <c r="CA2829" s="207"/>
      <c r="CB2829" s="207"/>
      <c r="CC2829" s="207"/>
      <c r="CD2829" s="207"/>
      <c r="CE2829" s="207"/>
      <c r="CF2829" s="207"/>
    </row>
    <row r="2830" spans="1:84" s="406" customFormat="1" x14ac:dyDescent="0.3">
      <c r="A2830" s="407"/>
      <c r="B2830" s="412"/>
      <c r="C2830" s="126"/>
      <c r="D2830" s="390"/>
      <c r="E2830" s="390"/>
      <c r="F2830" s="390"/>
      <c r="G2830" s="390"/>
      <c r="H2830" s="390"/>
      <c r="I2830" s="390"/>
      <c r="AP2830" s="207"/>
      <c r="AQ2830" s="207"/>
      <c r="BK2830" s="207"/>
      <c r="BY2830" s="207"/>
      <c r="BZ2830" s="207"/>
      <c r="CA2830" s="207"/>
      <c r="CB2830" s="207"/>
      <c r="CC2830" s="207"/>
      <c r="CD2830" s="207"/>
      <c r="CE2830" s="207"/>
      <c r="CF2830" s="207"/>
    </row>
    <row r="2831" spans="1:84" s="406" customFormat="1" x14ac:dyDescent="0.3">
      <c r="A2831" s="407"/>
      <c r="B2831" s="412"/>
      <c r="C2831" s="126"/>
      <c r="D2831" s="390"/>
      <c r="E2831" s="390"/>
      <c r="F2831" s="390"/>
      <c r="G2831" s="390"/>
      <c r="H2831" s="390"/>
      <c r="I2831" s="390"/>
      <c r="AP2831" s="207"/>
      <c r="AQ2831" s="207"/>
      <c r="BK2831" s="207"/>
      <c r="BY2831" s="207"/>
      <c r="BZ2831" s="207"/>
      <c r="CA2831" s="207"/>
      <c r="CB2831" s="207"/>
      <c r="CC2831" s="207"/>
      <c r="CD2831" s="207"/>
      <c r="CE2831" s="207"/>
      <c r="CF2831" s="207"/>
    </row>
    <row r="2832" spans="1:84" s="406" customFormat="1" x14ac:dyDescent="0.3">
      <c r="A2832" s="407"/>
      <c r="B2832" s="412"/>
      <c r="C2832" s="126"/>
      <c r="D2832" s="390"/>
      <c r="E2832" s="390"/>
      <c r="F2832" s="390"/>
      <c r="G2832" s="390"/>
      <c r="H2832" s="390"/>
      <c r="I2832" s="390"/>
      <c r="AP2832" s="207"/>
      <c r="AQ2832" s="207"/>
      <c r="BK2832" s="207"/>
      <c r="BY2832" s="207"/>
      <c r="BZ2832" s="207"/>
      <c r="CA2832" s="207"/>
      <c r="CB2832" s="207"/>
      <c r="CC2832" s="207"/>
      <c r="CD2832" s="207"/>
      <c r="CE2832" s="207"/>
      <c r="CF2832" s="207"/>
    </row>
    <row r="2833" spans="1:84" s="406" customFormat="1" x14ac:dyDescent="0.3">
      <c r="A2833" s="407"/>
      <c r="B2833" s="412"/>
      <c r="C2833" s="126"/>
      <c r="D2833" s="390"/>
      <c r="E2833" s="390"/>
      <c r="F2833" s="390"/>
      <c r="G2833" s="390"/>
      <c r="H2833" s="390"/>
      <c r="I2833" s="390"/>
      <c r="AP2833" s="207"/>
      <c r="AQ2833" s="207"/>
      <c r="BK2833" s="207"/>
      <c r="BY2833" s="207"/>
      <c r="BZ2833" s="207"/>
      <c r="CA2833" s="207"/>
      <c r="CB2833" s="207"/>
      <c r="CC2833" s="207"/>
      <c r="CD2833" s="207"/>
      <c r="CE2833" s="207"/>
      <c r="CF2833" s="207"/>
    </row>
    <row r="2834" spans="1:84" s="406" customFormat="1" x14ac:dyDescent="0.3">
      <c r="A2834" s="407"/>
      <c r="B2834" s="412"/>
      <c r="C2834" s="126"/>
      <c r="D2834" s="390"/>
      <c r="E2834" s="390"/>
      <c r="F2834" s="390"/>
      <c r="G2834" s="390"/>
      <c r="H2834" s="390"/>
      <c r="I2834" s="390"/>
      <c r="AP2834" s="207"/>
      <c r="AQ2834" s="207"/>
      <c r="BK2834" s="207"/>
      <c r="BY2834" s="207"/>
      <c r="BZ2834" s="207"/>
      <c r="CA2834" s="207"/>
      <c r="CB2834" s="207"/>
      <c r="CC2834" s="207"/>
      <c r="CD2834" s="207"/>
      <c r="CE2834" s="207"/>
      <c r="CF2834" s="207"/>
    </row>
    <row r="2835" spans="1:84" s="406" customFormat="1" x14ac:dyDescent="0.3">
      <c r="A2835" s="407"/>
      <c r="B2835" s="412"/>
      <c r="C2835" s="126"/>
      <c r="D2835" s="390"/>
      <c r="E2835" s="390"/>
      <c r="F2835" s="390"/>
      <c r="G2835" s="390"/>
      <c r="H2835" s="390"/>
      <c r="I2835" s="390"/>
      <c r="AP2835" s="207"/>
      <c r="AQ2835" s="207"/>
      <c r="BK2835" s="207"/>
      <c r="BY2835" s="207"/>
      <c r="BZ2835" s="207"/>
      <c r="CA2835" s="207"/>
      <c r="CB2835" s="207"/>
      <c r="CC2835" s="207"/>
      <c r="CD2835" s="207"/>
      <c r="CE2835" s="207"/>
      <c r="CF2835" s="207"/>
    </row>
    <row r="2836" spans="1:84" s="406" customFormat="1" x14ac:dyDescent="0.3">
      <c r="A2836" s="407"/>
      <c r="B2836" s="412"/>
      <c r="C2836" s="126"/>
      <c r="D2836" s="390"/>
      <c r="E2836" s="390"/>
      <c r="F2836" s="390"/>
      <c r="G2836" s="390"/>
      <c r="H2836" s="390"/>
      <c r="I2836" s="390"/>
      <c r="AP2836" s="207"/>
      <c r="AQ2836" s="207"/>
      <c r="BK2836" s="207"/>
      <c r="BY2836" s="207"/>
      <c r="BZ2836" s="207"/>
      <c r="CA2836" s="207"/>
      <c r="CB2836" s="207"/>
      <c r="CC2836" s="207"/>
      <c r="CD2836" s="207"/>
      <c r="CE2836" s="207"/>
      <c r="CF2836" s="207"/>
    </row>
    <row r="2837" spans="1:84" s="406" customFormat="1" x14ac:dyDescent="0.3">
      <c r="A2837" s="407"/>
      <c r="B2837" s="412"/>
      <c r="C2837" s="126"/>
      <c r="D2837" s="390"/>
      <c r="E2837" s="390"/>
      <c r="F2837" s="390"/>
      <c r="G2837" s="390"/>
      <c r="H2837" s="390"/>
      <c r="I2837" s="390"/>
      <c r="AP2837" s="207"/>
      <c r="AQ2837" s="207"/>
      <c r="BK2837" s="207"/>
      <c r="BY2837" s="207"/>
      <c r="BZ2837" s="207"/>
      <c r="CA2837" s="207"/>
      <c r="CB2837" s="207"/>
      <c r="CC2837" s="207"/>
      <c r="CD2837" s="207"/>
      <c r="CE2837" s="207"/>
      <c r="CF2837" s="207"/>
    </row>
    <row r="2838" spans="1:84" s="406" customFormat="1" x14ac:dyDescent="0.3">
      <c r="A2838" s="407"/>
      <c r="B2838" s="412"/>
      <c r="C2838" s="126"/>
      <c r="D2838" s="390"/>
      <c r="E2838" s="390"/>
      <c r="F2838" s="390"/>
      <c r="G2838" s="390"/>
      <c r="H2838" s="390"/>
      <c r="I2838" s="390"/>
      <c r="AP2838" s="207"/>
      <c r="AQ2838" s="207"/>
      <c r="BK2838" s="207"/>
      <c r="BY2838" s="207"/>
      <c r="BZ2838" s="207"/>
      <c r="CA2838" s="207"/>
      <c r="CB2838" s="207"/>
      <c r="CC2838" s="207"/>
      <c r="CD2838" s="207"/>
      <c r="CE2838" s="207"/>
      <c r="CF2838" s="207"/>
    </row>
    <row r="2839" spans="1:84" s="406" customFormat="1" x14ac:dyDescent="0.3">
      <c r="A2839" s="407"/>
      <c r="B2839" s="412"/>
      <c r="C2839" s="126"/>
      <c r="D2839" s="390"/>
      <c r="E2839" s="390"/>
      <c r="F2839" s="390"/>
      <c r="G2839" s="390"/>
      <c r="H2839" s="390"/>
      <c r="I2839" s="390"/>
      <c r="AP2839" s="207"/>
      <c r="AQ2839" s="207"/>
      <c r="BK2839" s="207"/>
      <c r="BY2839" s="207"/>
      <c r="BZ2839" s="207"/>
      <c r="CA2839" s="207"/>
      <c r="CB2839" s="207"/>
      <c r="CC2839" s="207"/>
      <c r="CD2839" s="207"/>
      <c r="CE2839" s="207"/>
      <c r="CF2839" s="207"/>
    </row>
    <row r="2840" spans="1:84" s="406" customFormat="1" x14ac:dyDescent="0.3">
      <c r="A2840" s="407"/>
      <c r="B2840" s="412"/>
      <c r="C2840" s="126"/>
      <c r="D2840" s="390"/>
      <c r="E2840" s="390"/>
      <c r="F2840" s="390"/>
      <c r="G2840" s="390"/>
      <c r="H2840" s="390"/>
      <c r="I2840" s="390"/>
      <c r="AP2840" s="207"/>
      <c r="AQ2840" s="207"/>
      <c r="BK2840" s="207"/>
      <c r="BY2840" s="207"/>
      <c r="BZ2840" s="207"/>
      <c r="CA2840" s="207"/>
      <c r="CB2840" s="207"/>
      <c r="CC2840" s="207"/>
      <c r="CD2840" s="207"/>
      <c r="CE2840" s="207"/>
      <c r="CF2840" s="207"/>
    </row>
    <row r="2841" spans="1:84" s="406" customFormat="1" x14ac:dyDescent="0.3">
      <c r="A2841" s="407"/>
      <c r="B2841" s="412"/>
      <c r="C2841" s="126"/>
      <c r="D2841" s="390"/>
      <c r="E2841" s="390"/>
      <c r="F2841" s="390"/>
      <c r="G2841" s="390"/>
      <c r="H2841" s="390"/>
      <c r="I2841" s="390"/>
      <c r="AP2841" s="207"/>
      <c r="AQ2841" s="207"/>
      <c r="BK2841" s="207"/>
      <c r="BY2841" s="207"/>
      <c r="BZ2841" s="207"/>
      <c r="CA2841" s="207"/>
      <c r="CB2841" s="207"/>
      <c r="CC2841" s="207"/>
      <c r="CD2841" s="207"/>
      <c r="CE2841" s="207"/>
      <c r="CF2841" s="207"/>
    </row>
    <row r="2842" spans="1:84" s="406" customFormat="1" x14ac:dyDescent="0.3">
      <c r="A2842" s="407"/>
      <c r="B2842" s="412"/>
      <c r="C2842" s="126"/>
      <c r="D2842" s="390"/>
      <c r="E2842" s="390"/>
      <c r="F2842" s="390"/>
      <c r="G2842" s="390"/>
      <c r="H2842" s="390"/>
      <c r="I2842" s="390"/>
      <c r="AP2842" s="207"/>
      <c r="AQ2842" s="207"/>
      <c r="BK2842" s="207"/>
      <c r="BY2842" s="207"/>
      <c r="BZ2842" s="207"/>
      <c r="CA2842" s="207"/>
      <c r="CB2842" s="207"/>
      <c r="CC2842" s="207"/>
      <c r="CD2842" s="207"/>
      <c r="CE2842" s="207"/>
      <c r="CF2842" s="207"/>
    </row>
    <row r="2843" spans="1:84" s="406" customFormat="1" x14ac:dyDescent="0.3">
      <c r="A2843" s="407"/>
      <c r="B2843" s="412"/>
      <c r="C2843" s="126"/>
      <c r="D2843" s="390"/>
      <c r="E2843" s="390"/>
      <c r="F2843" s="390"/>
      <c r="G2843" s="390"/>
      <c r="H2843" s="390"/>
      <c r="I2843" s="390"/>
      <c r="AP2843" s="207"/>
      <c r="AQ2843" s="207"/>
      <c r="BK2843" s="207"/>
      <c r="BY2843" s="207"/>
      <c r="BZ2843" s="207"/>
      <c r="CA2843" s="207"/>
      <c r="CB2843" s="207"/>
      <c r="CC2843" s="207"/>
      <c r="CD2843" s="207"/>
      <c r="CE2843" s="207"/>
      <c r="CF2843" s="207"/>
    </row>
    <row r="2844" spans="1:84" s="406" customFormat="1" x14ac:dyDescent="0.3">
      <c r="A2844" s="407"/>
      <c r="B2844" s="412"/>
      <c r="C2844" s="126"/>
      <c r="D2844" s="390"/>
      <c r="E2844" s="390"/>
      <c r="F2844" s="390"/>
      <c r="G2844" s="390"/>
      <c r="H2844" s="390"/>
      <c r="I2844" s="390"/>
      <c r="AP2844" s="207"/>
      <c r="AQ2844" s="207"/>
      <c r="BK2844" s="207"/>
      <c r="BY2844" s="207"/>
      <c r="BZ2844" s="207"/>
      <c r="CA2844" s="207"/>
      <c r="CB2844" s="207"/>
      <c r="CC2844" s="207"/>
      <c r="CD2844" s="207"/>
      <c r="CE2844" s="207"/>
      <c r="CF2844" s="207"/>
    </row>
    <row r="2845" spans="1:84" s="406" customFormat="1" x14ac:dyDescent="0.3">
      <c r="A2845" s="407"/>
      <c r="B2845" s="412"/>
      <c r="C2845" s="126"/>
      <c r="D2845" s="390"/>
      <c r="E2845" s="390"/>
      <c r="F2845" s="390"/>
      <c r="G2845" s="390"/>
      <c r="H2845" s="390"/>
      <c r="I2845" s="390"/>
      <c r="AP2845" s="207"/>
      <c r="AQ2845" s="207"/>
      <c r="BK2845" s="207"/>
      <c r="BY2845" s="207"/>
      <c r="BZ2845" s="207"/>
      <c r="CA2845" s="207"/>
      <c r="CB2845" s="207"/>
      <c r="CC2845" s="207"/>
      <c r="CD2845" s="207"/>
      <c r="CE2845" s="207"/>
      <c r="CF2845" s="207"/>
    </row>
    <row r="2846" spans="1:84" s="406" customFormat="1" x14ac:dyDescent="0.3">
      <c r="A2846" s="407"/>
      <c r="B2846" s="412"/>
      <c r="C2846" s="126"/>
      <c r="D2846" s="390"/>
      <c r="E2846" s="390"/>
      <c r="F2846" s="390"/>
      <c r="G2846" s="390"/>
      <c r="H2846" s="390"/>
      <c r="I2846" s="390"/>
      <c r="AP2846" s="207"/>
      <c r="AQ2846" s="207"/>
      <c r="BK2846" s="207"/>
      <c r="BY2846" s="207"/>
      <c r="BZ2846" s="207"/>
      <c r="CA2846" s="207"/>
      <c r="CB2846" s="207"/>
      <c r="CC2846" s="207"/>
      <c r="CD2846" s="207"/>
      <c r="CE2846" s="207"/>
      <c r="CF2846" s="207"/>
    </row>
    <row r="2847" spans="1:84" s="406" customFormat="1" x14ac:dyDescent="0.3">
      <c r="A2847" s="407"/>
      <c r="B2847" s="412"/>
      <c r="C2847" s="126"/>
      <c r="D2847" s="390"/>
      <c r="E2847" s="390"/>
      <c r="F2847" s="390"/>
      <c r="G2847" s="390"/>
      <c r="H2847" s="390"/>
      <c r="I2847" s="390"/>
      <c r="AP2847" s="207"/>
      <c r="AQ2847" s="207"/>
      <c r="BK2847" s="207"/>
      <c r="BY2847" s="207"/>
      <c r="BZ2847" s="207"/>
      <c r="CA2847" s="207"/>
      <c r="CB2847" s="207"/>
      <c r="CC2847" s="207"/>
      <c r="CD2847" s="207"/>
      <c r="CE2847" s="207"/>
      <c r="CF2847" s="207"/>
    </row>
    <row r="2848" spans="1:84" s="406" customFormat="1" x14ac:dyDescent="0.3">
      <c r="A2848" s="407"/>
      <c r="B2848" s="412"/>
      <c r="C2848" s="126"/>
      <c r="D2848" s="390"/>
      <c r="E2848" s="390"/>
      <c r="F2848" s="390"/>
      <c r="G2848" s="390"/>
      <c r="H2848" s="390"/>
      <c r="I2848" s="390"/>
      <c r="AP2848" s="207"/>
      <c r="AQ2848" s="207"/>
      <c r="BK2848" s="207"/>
      <c r="BY2848" s="207"/>
      <c r="BZ2848" s="207"/>
      <c r="CA2848" s="207"/>
      <c r="CB2848" s="207"/>
      <c r="CC2848" s="207"/>
      <c r="CD2848" s="207"/>
      <c r="CE2848" s="207"/>
      <c r="CF2848" s="207"/>
    </row>
    <row r="2849" spans="1:84" s="406" customFormat="1" x14ac:dyDescent="0.3">
      <c r="A2849" s="407"/>
      <c r="B2849" s="412"/>
      <c r="C2849" s="126"/>
      <c r="D2849" s="390"/>
      <c r="E2849" s="390"/>
      <c r="F2849" s="390"/>
      <c r="G2849" s="390"/>
      <c r="H2849" s="390"/>
      <c r="I2849" s="390"/>
      <c r="AP2849" s="207"/>
      <c r="AQ2849" s="207"/>
      <c r="BK2849" s="207"/>
      <c r="BY2849" s="207"/>
      <c r="BZ2849" s="207"/>
      <c r="CA2849" s="207"/>
      <c r="CB2849" s="207"/>
      <c r="CC2849" s="207"/>
      <c r="CD2849" s="207"/>
      <c r="CE2849" s="207"/>
      <c r="CF2849" s="207"/>
    </row>
    <row r="2850" spans="1:84" s="406" customFormat="1" x14ac:dyDescent="0.3">
      <c r="A2850" s="407"/>
      <c r="B2850" s="412"/>
      <c r="C2850" s="126"/>
      <c r="D2850" s="390"/>
      <c r="E2850" s="390"/>
      <c r="F2850" s="390"/>
      <c r="G2850" s="390"/>
      <c r="H2850" s="390"/>
      <c r="I2850" s="390"/>
      <c r="AP2850" s="207"/>
      <c r="AQ2850" s="207"/>
      <c r="BK2850" s="207"/>
      <c r="BY2850" s="207"/>
      <c r="BZ2850" s="207"/>
      <c r="CA2850" s="207"/>
      <c r="CB2850" s="207"/>
      <c r="CC2850" s="207"/>
      <c r="CD2850" s="207"/>
      <c r="CE2850" s="207"/>
      <c r="CF2850" s="207"/>
    </row>
    <row r="2851" spans="1:84" s="406" customFormat="1" x14ac:dyDescent="0.3">
      <c r="A2851" s="407"/>
      <c r="B2851" s="412"/>
      <c r="C2851" s="126"/>
      <c r="D2851" s="390"/>
      <c r="E2851" s="390"/>
      <c r="F2851" s="390"/>
      <c r="G2851" s="390"/>
      <c r="H2851" s="390"/>
      <c r="I2851" s="390"/>
      <c r="AP2851" s="207"/>
      <c r="AQ2851" s="207"/>
      <c r="BK2851" s="207"/>
      <c r="BY2851" s="207"/>
      <c r="BZ2851" s="207"/>
      <c r="CA2851" s="207"/>
      <c r="CB2851" s="207"/>
      <c r="CC2851" s="207"/>
      <c r="CD2851" s="207"/>
      <c r="CE2851" s="207"/>
      <c r="CF2851" s="207"/>
    </row>
    <row r="2852" spans="1:84" s="406" customFormat="1" x14ac:dyDescent="0.3">
      <c r="A2852" s="407"/>
      <c r="B2852" s="412"/>
      <c r="C2852" s="126"/>
      <c r="D2852" s="390"/>
      <c r="E2852" s="390"/>
      <c r="F2852" s="390"/>
      <c r="G2852" s="390"/>
      <c r="H2852" s="390"/>
      <c r="I2852" s="390"/>
      <c r="AP2852" s="207"/>
      <c r="AQ2852" s="207"/>
      <c r="BK2852" s="207"/>
      <c r="BY2852" s="207"/>
      <c r="BZ2852" s="207"/>
      <c r="CA2852" s="207"/>
      <c r="CB2852" s="207"/>
      <c r="CC2852" s="207"/>
      <c r="CD2852" s="207"/>
      <c r="CE2852" s="207"/>
      <c r="CF2852" s="207"/>
    </row>
    <row r="2853" spans="1:84" s="406" customFormat="1" x14ac:dyDescent="0.3">
      <c r="A2853" s="407"/>
      <c r="B2853" s="412"/>
      <c r="C2853" s="126"/>
      <c r="D2853" s="390"/>
      <c r="E2853" s="390"/>
      <c r="F2853" s="390"/>
      <c r="G2853" s="390"/>
      <c r="H2853" s="390"/>
      <c r="I2853" s="390"/>
      <c r="AP2853" s="207"/>
      <c r="AQ2853" s="207"/>
      <c r="BK2853" s="207"/>
      <c r="BY2853" s="207"/>
      <c r="BZ2853" s="207"/>
      <c r="CA2853" s="207"/>
      <c r="CB2853" s="207"/>
      <c r="CC2853" s="207"/>
      <c r="CD2853" s="207"/>
      <c r="CE2853" s="207"/>
      <c r="CF2853" s="207"/>
    </row>
    <row r="2854" spans="1:84" s="406" customFormat="1" x14ac:dyDescent="0.3">
      <c r="A2854" s="407"/>
      <c r="B2854" s="412"/>
      <c r="C2854" s="126"/>
      <c r="D2854" s="390"/>
      <c r="E2854" s="390"/>
      <c r="F2854" s="390"/>
      <c r="G2854" s="390"/>
      <c r="H2854" s="390"/>
      <c r="I2854" s="390"/>
      <c r="AP2854" s="207"/>
      <c r="AQ2854" s="207"/>
      <c r="BK2854" s="207"/>
      <c r="BY2854" s="207"/>
      <c r="BZ2854" s="207"/>
      <c r="CA2854" s="207"/>
      <c r="CB2854" s="207"/>
      <c r="CC2854" s="207"/>
      <c r="CD2854" s="207"/>
      <c r="CE2854" s="207"/>
      <c r="CF2854" s="207"/>
    </row>
    <row r="2855" spans="1:84" s="406" customFormat="1" x14ac:dyDescent="0.3">
      <c r="A2855" s="407"/>
      <c r="B2855" s="412"/>
      <c r="C2855" s="126"/>
      <c r="D2855" s="390"/>
      <c r="E2855" s="390"/>
      <c r="F2855" s="390"/>
      <c r="G2855" s="390"/>
      <c r="H2855" s="390"/>
      <c r="I2855" s="390"/>
      <c r="AP2855" s="207"/>
      <c r="AQ2855" s="207"/>
      <c r="BK2855" s="207"/>
      <c r="BY2855" s="207"/>
      <c r="BZ2855" s="207"/>
      <c r="CA2855" s="207"/>
      <c r="CB2855" s="207"/>
      <c r="CC2855" s="207"/>
      <c r="CD2855" s="207"/>
      <c r="CE2855" s="207"/>
      <c r="CF2855" s="207"/>
    </row>
    <row r="2856" spans="1:84" s="406" customFormat="1" x14ac:dyDescent="0.3">
      <c r="A2856" s="407"/>
      <c r="B2856" s="412"/>
      <c r="C2856" s="126"/>
      <c r="D2856" s="390"/>
      <c r="E2856" s="390"/>
      <c r="F2856" s="390"/>
      <c r="G2856" s="390"/>
      <c r="H2856" s="390"/>
      <c r="I2856" s="390"/>
      <c r="AP2856" s="207"/>
      <c r="AQ2856" s="207"/>
      <c r="BK2856" s="207"/>
      <c r="BY2856" s="207"/>
      <c r="BZ2856" s="207"/>
      <c r="CA2856" s="207"/>
      <c r="CB2856" s="207"/>
      <c r="CC2856" s="207"/>
      <c r="CD2856" s="207"/>
      <c r="CE2856" s="207"/>
      <c r="CF2856" s="207"/>
    </row>
    <row r="2857" spans="1:84" s="406" customFormat="1" x14ac:dyDescent="0.3">
      <c r="A2857" s="407"/>
      <c r="B2857" s="412"/>
      <c r="C2857" s="126"/>
      <c r="D2857" s="390"/>
      <c r="E2857" s="390"/>
      <c r="F2857" s="390"/>
      <c r="G2857" s="390"/>
      <c r="H2857" s="390"/>
      <c r="I2857" s="390"/>
      <c r="AP2857" s="207"/>
      <c r="AQ2857" s="207"/>
      <c r="BK2857" s="207"/>
      <c r="BY2857" s="207"/>
      <c r="BZ2857" s="207"/>
      <c r="CA2857" s="207"/>
      <c r="CB2857" s="207"/>
      <c r="CC2857" s="207"/>
      <c r="CD2857" s="207"/>
      <c r="CE2857" s="207"/>
      <c r="CF2857" s="207"/>
    </row>
    <row r="2858" spans="1:84" s="406" customFormat="1" x14ac:dyDescent="0.3">
      <c r="A2858" s="407"/>
      <c r="B2858" s="412"/>
      <c r="C2858" s="126"/>
      <c r="D2858" s="390"/>
      <c r="E2858" s="390"/>
      <c r="F2858" s="390"/>
      <c r="G2858" s="390"/>
      <c r="H2858" s="390"/>
      <c r="I2858" s="390"/>
      <c r="AP2858" s="207"/>
      <c r="AQ2858" s="207"/>
      <c r="BK2858" s="207"/>
      <c r="BY2858" s="207"/>
      <c r="BZ2858" s="207"/>
      <c r="CA2858" s="207"/>
      <c r="CB2858" s="207"/>
      <c r="CC2858" s="207"/>
      <c r="CD2858" s="207"/>
      <c r="CE2858" s="207"/>
      <c r="CF2858" s="207"/>
    </row>
    <row r="2859" spans="1:84" s="406" customFormat="1" x14ac:dyDescent="0.3">
      <c r="A2859" s="407"/>
      <c r="B2859" s="412"/>
      <c r="C2859" s="126"/>
      <c r="D2859" s="390"/>
      <c r="E2859" s="390"/>
      <c r="F2859" s="390"/>
      <c r="G2859" s="390"/>
      <c r="H2859" s="390"/>
      <c r="I2859" s="390"/>
      <c r="AP2859" s="207"/>
      <c r="AQ2859" s="207"/>
      <c r="BK2859" s="207"/>
      <c r="BY2859" s="207"/>
      <c r="BZ2859" s="207"/>
      <c r="CA2859" s="207"/>
      <c r="CB2859" s="207"/>
      <c r="CC2859" s="207"/>
      <c r="CD2859" s="207"/>
      <c r="CE2859" s="207"/>
      <c r="CF2859" s="207"/>
    </row>
    <row r="2860" spans="1:84" s="406" customFormat="1" x14ac:dyDescent="0.3">
      <c r="A2860" s="407"/>
      <c r="B2860" s="412"/>
      <c r="C2860" s="126"/>
      <c r="D2860" s="390"/>
      <c r="E2860" s="390"/>
      <c r="F2860" s="390"/>
      <c r="G2860" s="390"/>
      <c r="H2860" s="390"/>
      <c r="I2860" s="390"/>
      <c r="AP2860" s="207"/>
      <c r="AQ2860" s="207"/>
      <c r="BK2860" s="207"/>
      <c r="BY2860" s="207"/>
      <c r="BZ2860" s="207"/>
      <c r="CA2860" s="207"/>
      <c r="CB2860" s="207"/>
      <c r="CC2860" s="207"/>
      <c r="CD2860" s="207"/>
      <c r="CE2860" s="207"/>
      <c r="CF2860" s="207"/>
    </row>
    <row r="2861" spans="1:84" s="406" customFormat="1" x14ac:dyDescent="0.3">
      <c r="A2861" s="407"/>
      <c r="B2861" s="412"/>
      <c r="C2861" s="126"/>
      <c r="D2861" s="390"/>
      <c r="E2861" s="390"/>
      <c r="F2861" s="390"/>
      <c r="G2861" s="390"/>
      <c r="H2861" s="390"/>
      <c r="I2861" s="390"/>
      <c r="AP2861" s="207"/>
      <c r="AQ2861" s="207"/>
      <c r="BK2861" s="207"/>
      <c r="BY2861" s="207"/>
      <c r="BZ2861" s="207"/>
      <c r="CA2861" s="207"/>
      <c r="CB2861" s="207"/>
      <c r="CC2861" s="207"/>
      <c r="CD2861" s="207"/>
      <c r="CE2861" s="207"/>
      <c r="CF2861" s="207"/>
    </row>
    <row r="2862" spans="1:84" s="406" customFormat="1" x14ac:dyDescent="0.3">
      <c r="A2862" s="407"/>
      <c r="B2862" s="412"/>
      <c r="C2862" s="126"/>
      <c r="D2862" s="390"/>
      <c r="E2862" s="390"/>
      <c r="F2862" s="390"/>
      <c r="G2862" s="390"/>
      <c r="H2862" s="390"/>
      <c r="I2862" s="390"/>
      <c r="AP2862" s="207"/>
      <c r="AQ2862" s="207"/>
      <c r="BK2862" s="207"/>
      <c r="BY2862" s="207"/>
      <c r="BZ2862" s="207"/>
      <c r="CA2862" s="207"/>
      <c r="CB2862" s="207"/>
      <c r="CC2862" s="207"/>
      <c r="CD2862" s="207"/>
      <c r="CE2862" s="207"/>
      <c r="CF2862" s="207"/>
    </row>
    <row r="2863" spans="1:84" s="406" customFormat="1" x14ac:dyDescent="0.3">
      <c r="A2863" s="407"/>
      <c r="B2863" s="412"/>
      <c r="C2863" s="126"/>
      <c r="D2863" s="390"/>
      <c r="E2863" s="390"/>
      <c r="F2863" s="390"/>
      <c r="G2863" s="390"/>
      <c r="H2863" s="390"/>
      <c r="I2863" s="390"/>
      <c r="AP2863" s="207"/>
      <c r="AQ2863" s="207"/>
      <c r="BK2863" s="207"/>
      <c r="BY2863" s="207"/>
      <c r="BZ2863" s="207"/>
      <c r="CA2863" s="207"/>
      <c r="CB2863" s="207"/>
      <c r="CC2863" s="207"/>
      <c r="CD2863" s="207"/>
      <c r="CE2863" s="207"/>
      <c r="CF2863" s="207"/>
    </row>
    <row r="2864" spans="1:84" s="406" customFormat="1" x14ac:dyDescent="0.3">
      <c r="A2864" s="407"/>
      <c r="B2864" s="412"/>
      <c r="C2864" s="126"/>
      <c r="D2864" s="390"/>
      <c r="E2864" s="390"/>
      <c r="F2864" s="390"/>
      <c r="G2864" s="390"/>
      <c r="H2864" s="390"/>
      <c r="I2864" s="390"/>
      <c r="AP2864" s="207"/>
      <c r="AQ2864" s="207"/>
      <c r="BK2864" s="207"/>
      <c r="BY2864" s="207"/>
      <c r="BZ2864" s="207"/>
      <c r="CA2864" s="207"/>
      <c r="CB2864" s="207"/>
      <c r="CC2864" s="207"/>
      <c r="CD2864" s="207"/>
      <c r="CE2864" s="207"/>
      <c r="CF2864" s="207"/>
    </row>
    <row r="2865" spans="1:84" s="406" customFormat="1" x14ac:dyDescent="0.3">
      <c r="A2865" s="407"/>
      <c r="B2865" s="412"/>
      <c r="C2865" s="126"/>
      <c r="D2865" s="390"/>
      <c r="E2865" s="390"/>
      <c r="F2865" s="390"/>
      <c r="G2865" s="390"/>
      <c r="H2865" s="390"/>
      <c r="I2865" s="390"/>
      <c r="AP2865" s="207"/>
      <c r="AQ2865" s="207"/>
      <c r="BK2865" s="207"/>
      <c r="BY2865" s="207"/>
      <c r="BZ2865" s="207"/>
      <c r="CA2865" s="207"/>
      <c r="CB2865" s="207"/>
      <c r="CC2865" s="207"/>
      <c r="CD2865" s="207"/>
      <c r="CE2865" s="207"/>
      <c r="CF2865" s="207"/>
    </row>
    <row r="2866" spans="1:84" s="406" customFormat="1" x14ac:dyDescent="0.3">
      <c r="A2866" s="407"/>
      <c r="B2866" s="412"/>
      <c r="C2866" s="126"/>
      <c r="D2866" s="390"/>
      <c r="E2866" s="390"/>
      <c r="F2866" s="390"/>
      <c r="G2866" s="390"/>
      <c r="H2866" s="390"/>
      <c r="I2866" s="390"/>
      <c r="AP2866" s="207"/>
      <c r="AQ2866" s="207"/>
      <c r="BK2866" s="207"/>
      <c r="BY2866" s="207"/>
      <c r="BZ2866" s="207"/>
      <c r="CA2866" s="207"/>
      <c r="CB2866" s="207"/>
      <c r="CC2866" s="207"/>
      <c r="CD2866" s="207"/>
      <c r="CE2866" s="207"/>
      <c r="CF2866" s="207"/>
    </row>
    <row r="2867" spans="1:84" s="406" customFormat="1" x14ac:dyDescent="0.3">
      <c r="A2867" s="407"/>
      <c r="B2867" s="412"/>
      <c r="C2867" s="126"/>
      <c r="D2867" s="390"/>
      <c r="E2867" s="390"/>
      <c r="F2867" s="390"/>
      <c r="G2867" s="390"/>
      <c r="H2867" s="390"/>
      <c r="I2867" s="390"/>
      <c r="AP2867" s="207"/>
      <c r="AQ2867" s="207"/>
      <c r="BK2867" s="207"/>
      <c r="BY2867" s="207"/>
      <c r="BZ2867" s="207"/>
      <c r="CA2867" s="207"/>
      <c r="CB2867" s="207"/>
      <c r="CC2867" s="207"/>
      <c r="CD2867" s="207"/>
      <c r="CE2867" s="207"/>
      <c r="CF2867" s="207"/>
    </row>
    <row r="2868" spans="1:84" s="406" customFormat="1" x14ac:dyDescent="0.3">
      <c r="A2868" s="407"/>
      <c r="B2868" s="412"/>
      <c r="C2868" s="126"/>
      <c r="D2868" s="390"/>
      <c r="E2868" s="390"/>
      <c r="F2868" s="390"/>
      <c r="G2868" s="390"/>
      <c r="H2868" s="390"/>
      <c r="I2868" s="390"/>
      <c r="AP2868" s="207"/>
      <c r="AQ2868" s="207"/>
      <c r="BK2868" s="207"/>
      <c r="BY2868" s="207"/>
      <c r="BZ2868" s="207"/>
      <c r="CA2868" s="207"/>
      <c r="CB2868" s="207"/>
      <c r="CC2868" s="207"/>
      <c r="CD2868" s="207"/>
      <c r="CE2868" s="207"/>
      <c r="CF2868" s="207"/>
    </row>
    <row r="2869" spans="1:84" s="406" customFormat="1" x14ac:dyDescent="0.3">
      <c r="A2869" s="407"/>
      <c r="B2869" s="412"/>
      <c r="C2869" s="126"/>
      <c r="D2869" s="390"/>
      <c r="E2869" s="390"/>
      <c r="F2869" s="390"/>
      <c r="G2869" s="390"/>
      <c r="H2869" s="390"/>
      <c r="I2869" s="390"/>
      <c r="AP2869" s="207"/>
      <c r="AQ2869" s="207"/>
      <c r="BK2869" s="207"/>
      <c r="BY2869" s="207"/>
      <c r="BZ2869" s="207"/>
      <c r="CA2869" s="207"/>
      <c r="CB2869" s="207"/>
      <c r="CC2869" s="207"/>
      <c r="CD2869" s="207"/>
      <c r="CE2869" s="207"/>
      <c r="CF2869" s="207"/>
    </row>
    <row r="2870" spans="1:84" s="406" customFormat="1" x14ac:dyDescent="0.3">
      <c r="A2870" s="407"/>
      <c r="B2870" s="412"/>
      <c r="C2870" s="126"/>
      <c r="D2870" s="390"/>
      <c r="E2870" s="390"/>
      <c r="F2870" s="390"/>
      <c r="G2870" s="390"/>
      <c r="H2870" s="390"/>
      <c r="I2870" s="390"/>
      <c r="AP2870" s="207"/>
      <c r="AQ2870" s="207"/>
      <c r="BK2870" s="207"/>
      <c r="BY2870" s="207"/>
      <c r="BZ2870" s="207"/>
      <c r="CA2870" s="207"/>
      <c r="CB2870" s="207"/>
      <c r="CC2870" s="207"/>
      <c r="CD2870" s="207"/>
      <c r="CE2870" s="207"/>
      <c r="CF2870" s="207"/>
    </row>
    <row r="2871" spans="1:84" s="406" customFormat="1" x14ac:dyDescent="0.3">
      <c r="A2871" s="407"/>
      <c r="B2871" s="412"/>
      <c r="C2871" s="126"/>
      <c r="D2871" s="390"/>
      <c r="E2871" s="390"/>
      <c r="F2871" s="390"/>
      <c r="G2871" s="390"/>
      <c r="H2871" s="390"/>
      <c r="I2871" s="390"/>
      <c r="AP2871" s="207"/>
      <c r="AQ2871" s="207"/>
      <c r="BK2871" s="207"/>
      <c r="BY2871" s="207"/>
      <c r="BZ2871" s="207"/>
      <c r="CA2871" s="207"/>
      <c r="CB2871" s="207"/>
      <c r="CC2871" s="207"/>
      <c r="CD2871" s="207"/>
      <c r="CE2871" s="207"/>
      <c r="CF2871" s="207"/>
    </row>
    <row r="2872" spans="1:84" s="406" customFormat="1" x14ac:dyDescent="0.3">
      <c r="A2872" s="407"/>
      <c r="B2872" s="412"/>
      <c r="C2872" s="126"/>
      <c r="D2872" s="390"/>
      <c r="E2872" s="390"/>
      <c r="F2872" s="390"/>
      <c r="G2872" s="390"/>
      <c r="H2872" s="390"/>
      <c r="I2872" s="390"/>
      <c r="AP2872" s="207"/>
      <c r="AQ2872" s="207"/>
      <c r="BK2872" s="207"/>
      <c r="BY2872" s="207"/>
      <c r="BZ2872" s="207"/>
      <c r="CA2872" s="207"/>
      <c r="CB2872" s="207"/>
      <c r="CC2872" s="207"/>
      <c r="CD2872" s="207"/>
      <c r="CE2872" s="207"/>
      <c r="CF2872" s="207"/>
    </row>
    <row r="2873" spans="1:84" s="406" customFormat="1" x14ac:dyDescent="0.3">
      <c r="A2873" s="407"/>
      <c r="B2873" s="412"/>
      <c r="C2873" s="126"/>
      <c r="D2873" s="390"/>
      <c r="E2873" s="390"/>
      <c r="F2873" s="390"/>
      <c r="G2873" s="390"/>
      <c r="H2873" s="390"/>
      <c r="I2873" s="390"/>
      <c r="AP2873" s="207"/>
      <c r="AQ2873" s="207"/>
      <c r="BK2873" s="207"/>
      <c r="BY2873" s="207"/>
      <c r="BZ2873" s="207"/>
      <c r="CA2873" s="207"/>
      <c r="CB2873" s="207"/>
      <c r="CC2873" s="207"/>
      <c r="CD2873" s="207"/>
      <c r="CE2873" s="207"/>
      <c r="CF2873" s="207"/>
    </row>
    <row r="2874" spans="1:84" s="406" customFormat="1" x14ac:dyDescent="0.3">
      <c r="A2874" s="407"/>
      <c r="B2874" s="412"/>
      <c r="C2874" s="126"/>
      <c r="D2874" s="390"/>
      <c r="E2874" s="390"/>
      <c r="F2874" s="390"/>
      <c r="G2874" s="390"/>
      <c r="H2874" s="390"/>
      <c r="I2874" s="390"/>
      <c r="AP2874" s="207"/>
      <c r="AQ2874" s="207"/>
      <c r="BK2874" s="207"/>
      <c r="BY2874" s="207"/>
      <c r="BZ2874" s="207"/>
      <c r="CA2874" s="207"/>
      <c r="CB2874" s="207"/>
      <c r="CC2874" s="207"/>
      <c r="CD2874" s="207"/>
      <c r="CE2874" s="207"/>
      <c r="CF2874" s="207"/>
    </row>
    <row r="2875" spans="1:84" s="406" customFormat="1" x14ac:dyDescent="0.3">
      <c r="A2875" s="407"/>
      <c r="B2875" s="412"/>
      <c r="C2875" s="126"/>
      <c r="D2875" s="390"/>
      <c r="E2875" s="390"/>
      <c r="F2875" s="390"/>
      <c r="G2875" s="390"/>
      <c r="H2875" s="390"/>
      <c r="I2875" s="390"/>
      <c r="AP2875" s="207"/>
      <c r="AQ2875" s="207"/>
      <c r="BK2875" s="207"/>
      <c r="BY2875" s="207"/>
      <c r="BZ2875" s="207"/>
      <c r="CA2875" s="207"/>
      <c r="CB2875" s="207"/>
      <c r="CC2875" s="207"/>
      <c r="CD2875" s="207"/>
      <c r="CE2875" s="207"/>
      <c r="CF2875" s="207"/>
    </row>
    <row r="2876" spans="1:84" s="406" customFormat="1" x14ac:dyDescent="0.3">
      <c r="A2876" s="407"/>
      <c r="B2876" s="412"/>
      <c r="C2876" s="126"/>
      <c r="D2876" s="390"/>
      <c r="E2876" s="390"/>
      <c r="F2876" s="390"/>
      <c r="G2876" s="390"/>
      <c r="H2876" s="390"/>
      <c r="I2876" s="390"/>
      <c r="AP2876" s="207"/>
      <c r="AQ2876" s="207"/>
      <c r="BK2876" s="207"/>
      <c r="BY2876" s="207"/>
      <c r="BZ2876" s="207"/>
      <c r="CA2876" s="207"/>
      <c r="CB2876" s="207"/>
      <c r="CC2876" s="207"/>
      <c r="CD2876" s="207"/>
      <c r="CE2876" s="207"/>
      <c r="CF2876" s="207"/>
    </row>
    <row r="2877" spans="1:84" s="406" customFormat="1" x14ac:dyDescent="0.3">
      <c r="A2877" s="407"/>
      <c r="B2877" s="412"/>
      <c r="C2877" s="126"/>
      <c r="D2877" s="390"/>
      <c r="E2877" s="390"/>
      <c r="F2877" s="390"/>
      <c r="G2877" s="390"/>
      <c r="H2877" s="390"/>
      <c r="I2877" s="390"/>
      <c r="AP2877" s="207"/>
      <c r="AQ2877" s="207"/>
      <c r="BK2877" s="207"/>
      <c r="BY2877" s="207"/>
      <c r="BZ2877" s="207"/>
      <c r="CA2877" s="207"/>
      <c r="CB2877" s="207"/>
      <c r="CC2877" s="207"/>
      <c r="CD2877" s="207"/>
      <c r="CE2877" s="207"/>
      <c r="CF2877" s="207"/>
    </row>
    <row r="2878" spans="1:84" s="406" customFormat="1" x14ac:dyDescent="0.3">
      <c r="A2878" s="407"/>
      <c r="B2878" s="412"/>
      <c r="C2878" s="126"/>
      <c r="D2878" s="390"/>
      <c r="E2878" s="390"/>
      <c r="F2878" s="390"/>
      <c r="G2878" s="390"/>
      <c r="H2878" s="390"/>
      <c r="I2878" s="390"/>
      <c r="AP2878" s="207"/>
      <c r="AQ2878" s="207"/>
      <c r="BK2878" s="207"/>
      <c r="BY2878" s="207"/>
      <c r="BZ2878" s="207"/>
      <c r="CA2878" s="207"/>
      <c r="CB2878" s="207"/>
      <c r="CC2878" s="207"/>
      <c r="CD2878" s="207"/>
      <c r="CE2878" s="207"/>
      <c r="CF2878" s="207"/>
    </row>
    <row r="2879" spans="1:84" s="406" customFormat="1" x14ac:dyDescent="0.3">
      <c r="A2879" s="407"/>
      <c r="B2879" s="412"/>
      <c r="C2879" s="126"/>
      <c r="D2879" s="390"/>
      <c r="E2879" s="390"/>
      <c r="F2879" s="390"/>
      <c r="G2879" s="390"/>
      <c r="H2879" s="390"/>
      <c r="I2879" s="390"/>
      <c r="AP2879" s="207"/>
      <c r="AQ2879" s="207"/>
      <c r="BK2879" s="207"/>
      <c r="BY2879" s="207"/>
      <c r="BZ2879" s="207"/>
      <c r="CA2879" s="207"/>
      <c r="CB2879" s="207"/>
      <c r="CC2879" s="207"/>
      <c r="CD2879" s="207"/>
      <c r="CE2879" s="207"/>
      <c r="CF2879" s="207"/>
    </row>
    <row r="2880" spans="1:84" s="406" customFormat="1" x14ac:dyDescent="0.3">
      <c r="A2880" s="407"/>
      <c r="B2880" s="412"/>
      <c r="C2880" s="126"/>
      <c r="D2880" s="390"/>
      <c r="E2880" s="390"/>
      <c r="F2880" s="390"/>
      <c r="G2880" s="390"/>
      <c r="H2880" s="390"/>
      <c r="I2880" s="390"/>
      <c r="AP2880" s="207"/>
      <c r="AQ2880" s="207"/>
      <c r="BK2880" s="207"/>
      <c r="BY2880" s="207"/>
      <c r="BZ2880" s="207"/>
      <c r="CA2880" s="207"/>
      <c r="CB2880" s="207"/>
      <c r="CC2880" s="207"/>
      <c r="CD2880" s="207"/>
      <c r="CE2880" s="207"/>
      <c r="CF2880" s="207"/>
    </row>
    <row r="2881" spans="1:84" s="406" customFormat="1" x14ac:dyDescent="0.3">
      <c r="A2881" s="407"/>
      <c r="B2881" s="412"/>
      <c r="C2881" s="126"/>
      <c r="D2881" s="390"/>
      <c r="E2881" s="390"/>
      <c r="F2881" s="390"/>
      <c r="G2881" s="390"/>
      <c r="H2881" s="390"/>
      <c r="I2881" s="390"/>
      <c r="AP2881" s="207"/>
      <c r="AQ2881" s="207"/>
      <c r="BK2881" s="207"/>
      <c r="BY2881" s="207"/>
      <c r="BZ2881" s="207"/>
      <c r="CA2881" s="207"/>
      <c r="CB2881" s="207"/>
      <c r="CC2881" s="207"/>
      <c r="CD2881" s="207"/>
      <c r="CE2881" s="207"/>
      <c r="CF2881" s="207"/>
    </row>
    <row r="2882" spans="1:84" s="406" customFormat="1" x14ac:dyDescent="0.3">
      <c r="A2882" s="407"/>
      <c r="B2882" s="412"/>
      <c r="C2882" s="126"/>
      <c r="D2882" s="390"/>
      <c r="E2882" s="390"/>
      <c r="F2882" s="390"/>
      <c r="G2882" s="390"/>
      <c r="H2882" s="390"/>
      <c r="I2882" s="390"/>
      <c r="AP2882" s="207"/>
      <c r="AQ2882" s="207"/>
      <c r="BK2882" s="207"/>
      <c r="BY2882" s="207"/>
      <c r="BZ2882" s="207"/>
      <c r="CA2882" s="207"/>
      <c r="CB2882" s="207"/>
      <c r="CC2882" s="207"/>
      <c r="CD2882" s="207"/>
      <c r="CE2882" s="207"/>
      <c r="CF2882" s="207"/>
    </row>
    <row r="2883" spans="1:84" s="406" customFormat="1" x14ac:dyDescent="0.3">
      <c r="A2883" s="407"/>
      <c r="B2883" s="412"/>
      <c r="C2883" s="126"/>
      <c r="D2883" s="390"/>
      <c r="E2883" s="390"/>
      <c r="F2883" s="390"/>
      <c r="G2883" s="390"/>
      <c r="H2883" s="390"/>
      <c r="I2883" s="390"/>
      <c r="AP2883" s="207"/>
      <c r="AQ2883" s="207"/>
      <c r="BK2883" s="207"/>
      <c r="BY2883" s="207"/>
      <c r="BZ2883" s="207"/>
      <c r="CA2883" s="207"/>
      <c r="CB2883" s="207"/>
      <c r="CC2883" s="207"/>
      <c r="CD2883" s="207"/>
      <c r="CE2883" s="207"/>
      <c r="CF2883" s="207"/>
    </row>
    <row r="2884" spans="1:84" s="406" customFormat="1" x14ac:dyDescent="0.3">
      <c r="A2884" s="407"/>
      <c r="B2884" s="412"/>
      <c r="C2884" s="126"/>
      <c r="D2884" s="390"/>
      <c r="E2884" s="390"/>
      <c r="F2884" s="390"/>
      <c r="G2884" s="390"/>
      <c r="H2884" s="390"/>
      <c r="I2884" s="390"/>
      <c r="AP2884" s="207"/>
      <c r="AQ2884" s="207"/>
      <c r="BK2884" s="207"/>
      <c r="BY2884" s="207"/>
      <c r="BZ2884" s="207"/>
      <c r="CA2884" s="207"/>
      <c r="CB2884" s="207"/>
      <c r="CC2884" s="207"/>
      <c r="CD2884" s="207"/>
      <c r="CE2884" s="207"/>
      <c r="CF2884" s="207"/>
    </row>
    <row r="2885" spans="1:84" s="406" customFormat="1" x14ac:dyDescent="0.3">
      <c r="A2885" s="407"/>
      <c r="B2885" s="412"/>
      <c r="C2885" s="126"/>
      <c r="D2885" s="390"/>
      <c r="E2885" s="390"/>
      <c r="F2885" s="390"/>
      <c r="G2885" s="390"/>
      <c r="H2885" s="390"/>
      <c r="I2885" s="390"/>
      <c r="AP2885" s="207"/>
      <c r="AQ2885" s="207"/>
      <c r="BK2885" s="207"/>
      <c r="BY2885" s="207"/>
      <c r="BZ2885" s="207"/>
      <c r="CA2885" s="207"/>
      <c r="CB2885" s="207"/>
      <c r="CC2885" s="207"/>
      <c r="CD2885" s="207"/>
      <c r="CE2885" s="207"/>
      <c r="CF2885" s="207"/>
    </row>
    <row r="2886" spans="1:84" s="406" customFormat="1" x14ac:dyDescent="0.3">
      <c r="A2886" s="407"/>
      <c r="B2886" s="412"/>
      <c r="C2886" s="126"/>
      <c r="D2886" s="390"/>
      <c r="E2886" s="390"/>
      <c r="F2886" s="390"/>
      <c r="G2886" s="390"/>
      <c r="H2886" s="390"/>
      <c r="I2886" s="390"/>
      <c r="AP2886" s="207"/>
      <c r="AQ2886" s="207"/>
      <c r="BK2886" s="207"/>
      <c r="BY2886" s="207"/>
      <c r="BZ2886" s="207"/>
      <c r="CA2886" s="207"/>
      <c r="CB2886" s="207"/>
      <c r="CC2886" s="207"/>
      <c r="CD2886" s="207"/>
      <c r="CE2886" s="207"/>
      <c r="CF2886" s="207"/>
    </row>
    <row r="2887" spans="1:84" s="406" customFormat="1" x14ac:dyDescent="0.3">
      <c r="A2887" s="407"/>
      <c r="B2887" s="412"/>
      <c r="C2887" s="126"/>
      <c r="D2887" s="390"/>
      <c r="E2887" s="390"/>
      <c r="F2887" s="390"/>
      <c r="G2887" s="390"/>
      <c r="H2887" s="390"/>
      <c r="I2887" s="390"/>
      <c r="AP2887" s="207"/>
      <c r="AQ2887" s="207"/>
      <c r="BK2887" s="207"/>
      <c r="BY2887" s="207"/>
      <c r="BZ2887" s="207"/>
      <c r="CA2887" s="207"/>
      <c r="CB2887" s="207"/>
      <c r="CC2887" s="207"/>
      <c r="CD2887" s="207"/>
      <c r="CE2887" s="207"/>
      <c r="CF2887" s="207"/>
    </row>
    <row r="2888" spans="1:84" s="406" customFormat="1" x14ac:dyDescent="0.3">
      <c r="A2888" s="407"/>
      <c r="B2888" s="412"/>
      <c r="C2888" s="126"/>
      <c r="D2888" s="390"/>
      <c r="E2888" s="390"/>
      <c r="F2888" s="390"/>
      <c r="G2888" s="390"/>
      <c r="H2888" s="390"/>
      <c r="I2888" s="390"/>
      <c r="AP2888" s="207"/>
      <c r="AQ2888" s="207"/>
      <c r="BK2888" s="207"/>
      <c r="BY2888" s="207"/>
      <c r="BZ2888" s="207"/>
      <c r="CA2888" s="207"/>
      <c r="CB2888" s="207"/>
      <c r="CC2888" s="207"/>
      <c r="CD2888" s="207"/>
      <c r="CE2888" s="207"/>
      <c r="CF2888" s="207"/>
    </row>
    <row r="2889" spans="1:84" s="406" customFormat="1" x14ac:dyDescent="0.3">
      <c r="A2889" s="407"/>
      <c r="B2889" s="412"/>
      <c r="C2889" s="126"/>
      <c r="D2889" s="390"/>
      <c r="E2889" s="390"/>
      <c r="F2889" s="390"/>
      <c r="G2889" s="390"/>
      <c r="H2889" s="390"/>
      <c r="I2889" s="390"/>
      <c r="AP2889" s="207"/>
      <c r="AQ2889" s="207"/>
      <c r="BK2889" s="207"/>
      <c r="BY2889" s="207"/>
      <c r="BZ2889" s="207"/>
      <c r="CA2889" s="207"/>
      <c r="CB2889" s="207"/>
      <c r="CC2889" s="207"/>
      <c r="CD2889" s="207"/>
      <c r="CE2889" s="207"/>
      <c r="CF2889" s="207"/>
    </row>
    <row r="2890" spans="1:84" s="406" customFormat="1" x14ac:dyDescent="0.3">
      <c r="A2890" s="407"/>
      <c r="B2890" s="412"/>
      <c r="C2890" s="126"/>
      <c r="D2890" s="390"/>
      <c r="E2890" s="390"/>
      <c r="F2890" s="390"/>
      <c r="G2890" s="390"/>
      <c r="H2890" s="390"/>
      <c r="I2890" s="390"/>
      <c r="AP2890" s="207"/>
      <c r="AQ2890" s="207"/>
      <c r="BK2890" s="207"/>
      <c r="BY2890" s="207"/>
      <c r="BZ2890" s="207"/>
      <c r="CA2890" s="207"/>
      <c r="CB2890" s="207"/>
      <c r="CC2890" s="207"/>
      <c r="CD2890" s="207"/>
      <c r="CE2890" s="207"/>
      <c r="CF2890" s="207"/>
    </row>
    <row r="2891" spans="1:84" s="406" customFormat="1" x14ac:dyDescent="0.3">
      <c r="A2891" s="407"/>
      <c r="B2891" s="412"/>
      <c r="C2891" s="126"/>
      <c r="D2891" s="390"/>
      <c r="E2891" s="390"/>
      <c r="F2891" s="390"/>
      <c r="G2891" s="390"/>
      <c r="H2891" s="390"/>
      <c r="I2891" s="390"/>
      <c r="AP2891" s="207"/>
      <c r="AQ2891" s="207"/>
      <c r="BK2891" s="207"/>
      <c r="BY2891" s="207"/>
      <c r="BZ2891" s="207"/>
      <c r="CA2891" s="207"/>
      <c r="CB2891" s="207"/>
      <c r="CC2891" s="207"/>
      <c r="CD2891" s="207"/>
      <c r="CE2891" s="207"/>
      <c r="CF2891" s="207"/>
    </row>
    <row r="2892" spans="1:84" s="406" customFormat="1" x14ac:dyDescent="0.3">
      <c r="A2892" s="407"/>
      <c r="B2892" s="412"/>
      <c r="C2892" s="126"/>
      <c r="D2892" s="390"/>
      <c r="E2892" s="390"/>
      <c r="F2892" s="390"/>
      <c r="G2892" s="390"/>
      <c r="H2892" s="390"/>
      <c r="I2892" s="390"/>
      <c r="AP2892" s="207"/>
      <c r="AQ2892" s="207"/>
      <c r="BK2892" s="207"/>
      <c r="BY2892" s="207"/>
      <c r="BZ2892" s="207"/>
      <c r="CA2892" s="207"/>
      <c r="CB2892" s="207"/>
      <c r="CC2892" s="207"/>
      <c r="CD2892" s="207"/>
      <c r="CE2892" s="207"/>
      <c r="CF2892" s="207"/>
    </row>
    <row r="2893" spans="1:84" s="406" customFormat="1" x14ac:dyDescent="0.3">
      <c r="A2893" s="407"/>
      <c r="B2893" s="412"/>
      <c r="C2893" s="126"/>
      <c r="D2893" s="390"/>
      <c r="E2893" s="390"/>
      <c r="F2893" s="390"/>
      <c r="G2893" s="390"/>
      <c r="H2893" s="390"/>
      <c r="I2893" s="390"/>
      <c r="AP2893" s="207"/>
      <c r="AQ2893" s="207"/>
      <c r="BK2893" s="207"/>
      <c r="BY2893" s="207"/>
      <c r="BZ2893" s="207"/>
      <c r="CA2893" s="207"/>
      <c r="CB2893" s="207"/>
      <c r="CC2893" s="207"/>
      <c r="CD2893" s="207"/>
      <c r="CE2893" s="207"/>
      <c r="CF2893" s="207"/>
    </row>
    <row r="2894" spans="1:84" s="406" customFormat="1" x14ac:dyDescent="0.3">
      <c r="A2894" s="407"/>
      <c r="B2894" s="412"/>
      <c r="C2894" s="126"/>
      <c r="D2894" s="390"/>
      <c r="E2894" s="390"/>
      <c r="F2894" s="390"/>
      <c r="G2894" s="390"/>
      <c r="H2894" s="390"/>
      <c r="I2894" s="390"/>
      <c r="AP2894" s="207"/>
      <c r="AQ2894" s="207"/>
      <c r="BK2894" s="207"/>
      <c r="BY2894" s="207"/>
      <c r="BZ2894" s="207"/>
      <c r="CA2894" s="207"/>
      <c r="CB2894" s="207"/>
      <c r="CC2894" s="207"/>
      <c r="CD2894" s="207"/>
      <c r="CE2894" s="207"/>
      <c r="CF2894" s="207"/>
    </row>
    <row r="2895" spans="1:84" s="406" customFormat="1" x14ac:dyDescent="0.3">
      <c r="A2895" s="407"/>
      <c r="B2895" s="412"/>
      <c r="C2895" s="126"/>
      <c r="D2895" s="390"/>
      <c r="E2895" s="390"/>
      <c r="F2895" s="390"/>
      <c r="G2895" s="390"/>
      <c r="H2895" s="390"/>
      <c r="I2895" s="390"/>
      <c r="AP2895" s="207"/>
      <c r="AQ2895" s="207"/>
      <c r="BK2895" s="207"/>
      <c r="BY2895" s="207"/>
      <c r="BZ2895" s="207"/>
      <c r="CA2895" s="207"/>
      <c r="CB2895" s="207"/>
      <c r="CC2895" s="207"/>
      <c r="CD2895" s="207"/>
      <c r="CE2895" s="207"/>
      <c r="CF2895" s="207"/>
    </row>
    <row r="2896" spans="1:84" s="406" customFormat="1" x14ac:dyDescent="0.3">
      <c r="A2896" s="407"/>
      <c r="B2896" s="412"/>
      <c r="C2896" s="126"/>
      <c r="D2896" s="390"/>
      <c r="E2896" s="390"/>
      <c r="F2896" s="390"/>
      <c r="G2896" s="390"/>
      <c r="H2896" s="390"/>
      <c r="I2896" s="390"/>
      <c r="AP2896" s="207"/>
      <c r="AQ2896" s="207"/>
      <c r="BK2896" s="207"/>
      <c r="BY2896" s="207"/>
      <c r="BZ2896" s="207"/>
      <c r="CA2896" s="207"/>
      <c r="CB2896" s="207"/>
      <c r="CC2896" s="207"/>
      <c r="CD2896" s="207"/>
      <c r="CE2896" s="207"/>
      <c r="CF2896" s="207"/>
    </row>
    <row r="2897" spans="1:84" s="406" customFormat="1" x14ac:dyDescent="0.3">
      <c r="A2897" s="407"/>
      <c r="B2897" s="412"/>
      <c r="C2897" s="126"/>
      <c r="D2897" s="390"/>
      <c r="E2897" s="390"/>
      <c r="F2897" s="390"/>
      <c r="G2897" s="390"/>
      <c r="H2897" s="390"/>
      <c r="I2897" s="390"/>
      <c r="AP2897" s="207"/>
      <c r="AQ2897" s="207"/>
      <c r="BK2897" s="207"/>
      <c r="BY2897" s="207"/>
      <c r="BZ2897" s="207"/>
      <c r="CA2897" s="207"/>
      <c r="CB2897" s="207"/>
      <c r="CC2897" s="207"/>
      <c r="CD2897" s="207"/>
      <c r="CE2897" s="207"/>
      <c r="CF2897" s="207"/>
    </row>
    <row r="2898" spans="1:84" s="406" customFormat="1" x14ac:dyDescent="0.3">
      <c r="A2898" s="407"/>
      <c r="B2898" s="412"/>
      <c r="C2898" s="126"/>
      <c r="D2898" s="390"/>
      <c r="E2898" s="390"/>
      <c r="F2898" s="390"/>
      <c r="G2898" s="390"/>
      <c r="H2898" s="390"/>
      <c r="I2898" s="390"/>
      <c r="AP2898" s="207"/>
      <c r="AQ2898" s="207"/>
      <c r="BK2898" s="207"/>
      <c r="BY2898" s="207"/>
      <c r="BZ2898" s="207"/>
      <c r="CA2898" s="207"/>
      <c r="CB2898" s="207"/>
      <c r="CC2898" s="207"/>
      <c r="CD2898" s="207"/>
      <c r="CE2898" s="207"/>
      <c r="CF2898" s="207"/>
    </row>
    <row r="2899" spans="1:84" s="406" customFormat="1" x14ac:dyDescent="0.3">
      <c r="A2899" s="407"/>
      <c r="B2899" s="412"/>
      <c r="C2899" s="126"/>
      <c r="D2899" s="390"/>
      <c r="E2899" s="390"/>
      <c r="F2899" s="390"/>
      <c r="G2899" s="390"/>
      <c r="H2899" s="390"/>
      <c r="I2899" s="390"/>
      <c r="AP2899" s="207"/>
      <c r="AQ2899" s="207"/>
      <c r="BK2899" s="207"/>
      <c r="BY2899" s="207"/>
      <c r="BZ2899" s="207"/>
      <c r="CA2899" s="207"/>
      <c r="CB2899" s="207"/>
      <c r="CC2899" s="207"/>
      <c r="CD2899" s="207"/>
      <c r="CE2899" s="207"/>
      <c r="CF2899" s="207"/>
    </row>
    <row r="2900" spans="1:84" s="406" customFormat="1" x14ac:dyDescent="0.3">
      <c r="A2900" s="407"/>
      <c r="B2900" s="412"/>
      <c r="C2900" s="126"/>
      <c r="D2900" s="390"/>
      <c r="E2900" s="390"/>
      <c r="F2900" s="390"/>
      <c r="G2900" s="390"/>
      <c r="H2900" s="390"/>
      <c r="I2900" s="390"/>
      <c r="AP2900" s="207"/>
      <c r="AQ2900" s="207"/>
      <c r="BK2900" s="207"/>
      <c r="BY2900" s="207"/>
      <c r="BZ2900" s="207"/>
      <c r="CA2900" s="207"/>
      <c r="CB2900" s="207"/>
      <c r="CC2900" s="207"/>
      <c r="CD2900" s="207"/>
      <c r="CE2900" s="207"/>
      <c r="CF2900" s="207"/>
    </row>
    <row r="2901" spans="1:84" s="406" customFormat="1" x14ac:dyDescent="0.3">
      <c r="A2901" s="407"/>
      <c r="B2901" s="412"/>
      <c r="C2901" s="126"/>
      <c r="D2901" s="390"/>
      <c r="E2901" s="390"/>
      <c r="F2901" s="390"/>
      <c r="G2901" s="390"/>
      <c r="H2901" s="390"/>
      <c r="I2901" s="390"/>
      <c r="AP2901" s="207"/>
      <c r="AQ2901" s="207"/>
      <c r="BK2901" s="207"/>
      <c r="BY2901" s="207"/>
      <c r="BZ2901" s="207"/>
      <c r="CA2901" s="207"/>
      <c r="CB2901" s="207"/>
      <c r="CC2901" s="207"/>
      <c r="CD2901" s="207"/>
      <c r="CE2901" s="207"/>
      <c r="CF2901" s="207"/>
    </row>
    <row r="2902" spans="1:84" s="406" customFormat="1" x14ac:dyDescent="0.3">
      <c r="A2902" s="407"/>
      <c r="B2902" s="412"/>
      <c r="C2902" s="126"/>
      <c r="D2902" s="390"/>
      <c r="E2902" s="390"/>
      <c r="F2902" s="390"/>
      <c r="G2902" s="390"/>
      <c r="H2902" s="390"/>
      <c r="I2902" s="390"/>
      <c r="AP2902" s="207"/>
      <c r="AQ2902" s="207"/>
      <c r="BK2902" s="207"/>
      <c r="BY2902" s="207"/>
      <c r="BZ2902" s="207"/>
      <c r="CA2902" s="207"/>
      <c r="CB2902" s="207"/>
      <c r="CC2902" s="207"/>
      <c r="CD2902" s="207"/>
      <c r="CE2902" s="207"/>
      <c r="CF2902" s="207"/>
    </row>
    <row r="2903" spans="1:84" s="406" customFormat="1" x14ac:dyDescent="0.3">
      <c r="A2903" s="407"/>
      <c r="B2903" s="412"/>
      <c r="C2903" s="126"/>
      <c r="D2903" s="390"/>
      <c r="E2903" s="390"/>
      <c r="F2903" s="390"/>
      <c r="G2903" s="390"/>
      <c r="H2903" s="390"/>
      <c r="I2903" s="390"/>
      <c r="AP2903" s="207"/>
      <c r="AQ2903" s="207"/>
      <c r="BK2903" s="207"/>
      <c r="BY2903" s="207"/>
      <c r="BZ2903" s="207"/>
      <c r="CA2903" s="207"/>
      <c r="CB2903" s="207"/>
      <c r="CC2903" s="207"/>
      <c r="CD2903" s="207"/>
      <c r="CE2903" s="207"/>
      <c r="CF2903" s="207"/>
    </row>
    <row r="2904" spans="1:84" s="406" customFormat="1" x14ac:dyDescent="0.3">
      <c r="A2904" s="407"/>
      <c r="B2904" s="412"/>
      <c r="C2904" s="126"/>
      <c r="D2904" s="390"/>
      <c r="E2904" s="390"/>
      <c r="F2904" s="390"/>
      <c r="G2904" s="390"/>
      <c r="H2904" s="390"/>
      <c r="I2904" s="390"/>
      <c r="AP2904" s="207"/>
      <c r="AQ2904" s="207"/>
      <c r="BK2904" s="207"/>
      <c r="BY2904" s="207"/>
      <c r="BZ2904" s="207"/>
      <c r="CA2904" s="207"/>
      <c r="CB2904" s="207"/>
      <c r="CC2904" s="207"/>
      <c r="CD2904" s="207"/>
      <c r="CE2904" s="207"/>
      <c r="CF2904" s="207"/>
    </row>
    <row r="2905" spans="1:84" s="406" customFormat="1" x14ac:dyDescent="0.3">
      <c r="A2905" s="407"/>
      <c r="B2905" s="412"/>
      <c r="C2905" s="126"/>
      <c r="D2905" s="390"/>
      <c r="E2905" s="390"/>
      <c r="F2905" s="390"/>
      <c r="G2905" s="390"/>
      <c r="H2905" s="390"/>
      <c r="I2905" s="390"/>
      <c r="AP2905" s="207"/>
      <c r="AQ2905" s="207"/>
      <c r="BK2905" s="207"/>
      <c r="BY2905" s="207"/>
      <c r="BZ2905" s="207"/>
      <c r="CA2905" s="207"/>
      <c r="CB2905" s="207"/>
      <c r="CC2905" s="207"/>
      <c r="CD2905" s="207"/>
      <c r="CE2905" s="207"/>
      <c r="CF2905" s="207"/>
    </row>
    <row r="2906" spans="1:84" s="406" customFormat="1" x14ac:dyDescent="0.3">
      <c r="A2906" s="407"/>
      <c r="B2906" s="412"/>
      <c r="C2906" s="126"/>
      <c r="D2906" s="390"/>
      <c r="E2906" s="390"/>
      <c r="F2906" s="390"/>
      <c r="G2906" s="390"/>
      <c r="H2906" s="390"/>
      <c r="I2906" s="390"/>
      <c r="AP2906" s="207"/>
      <c r="AQ2906" s="207"/>
      <c r="BK2906" s="207"/>
      <c r="BY2906" s="207"/>
      <c r="BZ2906" s="207"/>
      <c r="CA2906" s="207"/>
      <c r="CB2906" s="207"/>
      <c r="CC2906" s="207"/>
      <c r="CD2906" s="207"/>
      <c r="CE2906" s="207"/>
      <c r="CF2906" s="207"/>
    </row>
    <row r="2907" spans="1:84" s="406" customFormat="1" x14ac:dyDescent="0.3">
      <c r="A2907" s="407"/>
      <c r="B2907" s="412"/>
      <c r="C2907" s="126"/>
      <c r="D2907" s="390"/>
      <c r="E2907" s="390"/>
      <c r="F2907" s="390"/>
      <c r="G2907" s="390"/>
      <c r="H2907" s="390"/>
      <c r="I2907" s="390"/>
      <c r="AP2907" s="207"/>
      <c r="AQ2907" s="207"/>
      <c r="BK2907" s="207"/>
      <c r="BY2907" s="207"/>
      <c r="BZ2907" s="207"/>
      <c r="CA2907" s="207"/>
      <c r="CB2907" s="207"/>
      <c r="CC2907" s="207"/>
      <c r="CD2907" s="207"/>
      <c r="CE2907" s="207"/>
      <c r="CF2907" s="207"/>
    </row>
    <row r="2908" spans="1:84" s="406" customFormat="1" x14ac:dyDescent="0.3">
      <c r="A2908" s="407"/>
      <c r="B2908" s="412"/>
      <c r="C2908" s="126"/>
      <c r="D2908" s="390"/>
      <c r="E2908" s="390"/>
      <c r="F2908" s="390"/>
      <c r="G2908" s="390"/>
      <c r="H2908" s="390"/>
      <c r="I2908" s="390"/>
      <c r="AP2908" s="207"/>
      <c r="AQ2908" s="207"/>
      <c r="BK2908" s="207"/>
      <c r="BY2908" s="207"/>
      <c r="BZ2908" s="207"/>
      <c r="CA2908" s="207"/>
      <c r="CB2908" s="207"/>
      <c r="CC2908" s="207"/>
      <c r="CD2908" s="207"/>
      <c r="CE2908" s="207"/>
      <c r="CF2908" s="207"/>
    </row>
    <row r="2909" spans="1:84" s="406" customFormat="1" x14ac:dyDescent="0.3">
      <c r="A2909" s="407"/>
      <c r="B2909" s="412"/>
      <c r="C2909" s="126"/>
      <c r="D2909" s="390"/>
      <c r="E2909" s="390"/>
      <c r="F2909" s="390"/>
      <c r="G2909" s="390"/>
      <c r="H2909" s="390"/>
      <c r="I2909" s="390"/>
      <c r="AP2909" s="207"/>
      <c r="AQ2909" s="207"/>
      <c r="BK2909" s="207"/>
      <c r="BY2909" s="207"/>
      <c r="BZ2909" s="207"/>
      <c r="CA2909" s="207"/>
      <c r="CB2909" s="207"/>
      <c r="CC2909" s="207"/>
      <c r="CD2909" s="207"/>
      <c r="CE2909" s="207"/>
      <c r="CF2909" s="207"/>
    </row>
    <row r="2910" spans="1:84" s="406" customFormat="1" x14ac:dyDescent="0.3">
      <c r="A2910" s="407"/>
      <c r="B2910" s="412"/>
      <c r="C2910" s="126"/>
      <c r="D2910" s="390"/>
      <c r="E2910" s="390"/>
      <c r="F2910" s="390"/>
      <c r="G2910" s="390"/>
      <c r="H2910" s="390"/>
      <c r="I2910" s="390"/>
      <c r="AP2910" s="207"/>
      <c r="AQ2910" s="207"/>
      <c r="BK2910" s="207"/>
      <c r="BY2910" s="207"/>
      <c r="BZ2910" s="207"/>
      <c r="CA2910" s="207"/>
      <c r="CB2910" s="207"/>
      <c r="CC2910" s="207"/>
      <c r="CD2910" s="207"/>
      <c r="CE2910" s="207"/>
      <c r="CF2910" s="207"/>
    </row>
    <row r="2911" spans="1:84" s="406" customFormat="1" x14ac:dyDescent="0.3">
      <c r="A2911" s="407"/>
      <c r="B2911" s="412"/>
      <c r="C2911" s="126"/>
      <c r="D2911" s="390"/>
      <c r="E2911" s="390"/>
      <c r="F2911" s="390"/>
      <c r="G2911" s="390"/>
      <c r="H2911" s="390"/>
      <c r="I2911" s="390"/>
      <c r="AP2911" s="207"/>
      <c r="AQ2911" s="207"/>
      <c r="BK2911" s="207"/>
      <c r="BY2911" s="207"/>
      <c r="BZ2911" s="207"/>
      <c r="CA2911" s="207"/>
      <c r="CB2911" s="207"/>
      <c r="CC2911" s="207"/>
      <c r="CD2911" s="207"/>
      <c r="CE2911" s="207"/>
      <c r="CF2911" s="207"/>
    </row>
    <row r="2912" spans="1:84" s="406" customFormat="1" x14ac:dyDescent="0.3">
      <c r="A2912" s="407"/>
      <c r="B2912" s="412"/>
      <c r="C2912" s="126"/>
      <c r="D2912" s="390"/>
      <c r="E2912" s="390"/>
      <c r="F2912" s="390"/>
      <c r="G2912" s="390"/>
      <c r="H2912" s="390"/>
      <c r="I2912" s="390"/>
      <c r="AP2912" s="207"/>
      <c r="AQ2912" s="207"/>
      <c r="BK2912" s="207"/>
      <c r="BY2912" s="207"/>
      <c r="BZ2912" s="207"/>
      <c r="CA2912" s="207"/>
      <c r="CB2912" s="207"/>
      <c r="CC2912" s="207"/>
      <c r="CD2912" s="207"/>
      <c r="CE2912" s="207"/>
      <c r="CF2912" s="207"/>
    </row>
    <row r="2913" spans="1:84" s="406" customFormat="1" x14ac:dyDescent="0.3">
      <c r="A2913" s="407"/>
      <c r="B2913" s="412"/>
      <c r="C2913" s="126"/>
      <c r="D2913" s="390"/>
      <c r="E2913" s="390"/>
      <c r="F2913" s="390"/>
      <c r="G2913" s="390"/>
      <c r="H2913" s="390"/>
      <c r="I2913" s="390"/>
      <c r="AP2913" s="207"/>
      <c r="AQ2913" s="207"/>
      <c r="BK2913" s="207"/>
      <c r="BY2913" s="207"/>
      <c r="BZ2913" s="207"/>
      <c r="CA2913" s="207"/>
      <c r="CB2913" s="207"/>
      <c r="CC2913" s="207"/>
      <c r="CD2913" s="207"/>
      <c r="CE2913" s="207"/>
      <c r="CF2913" s="207"/>
    </row>
    <row r="2914" spans="1:84" s="406" customFormat="1" x14ac:dyDescent="0.3">
      <c r="A2914" s="407"/>
      <c r="B2914" s="412"/>
      <c r="C2914" s="126"/>
      <c r="D2914" s="390"/>
      <c r="E2914" s="390"/>
      <c r="F2914" s="390"/>
      <c r="G2914" s="390"/>
      <c r="H2914" s="390"/>
      <c r="I2914" s="390"/>
      <c r="AP2914" s="207"/>
      <c r="AQ2914" s="207"/>
      <c r="BK2914" s="207"/>
      <c r="BY2914" s="207"/>
      <c r="BZ2914" s="207"/>
      <c r="CA2914" s="207"/>
      <c r="CB2914" s="207"/>
      <c r="CC2914" s="207"/>
      <c r="CD2914" s="207"/>
      <c r="CE2914" s="207"/>
      <c r="CF2914" s="207"/>
    </row>
    <row r="2915" spans="1:84" s="406" customFormat="1" x14ac:dyDescent="0.3">
      <c r="A2915" s="407"/>
      <c r="B2915" s="412"/>
      <c r="C2915" s="126"/>
      <c r="D2915" s="390"/>
      <c r="E2915" s="390"/>
      <c r="F2915" s="390"/>
      <c r="G2915" s="390"/>
      <c r="H2915" s="390"/>
      <c r="I2915" s="390"/>
      <c r="AP2915" s="207"/>
      <c r="AQ2915" s="207"/>
      <c r="BK2915" s="207"/>
      <c r="BY2915" s="207"/>
      <c r="BZ2915" s="207"/>
      <c r="CA2915" s="207"/>
      <c r="CB2915" s="207"/>
      <c r="CC2915" s="207"/>
      <c r="CD2915" s="207"/>
      <c r="CE2915" s="207"/>
      <c r="CF2915" s="207"/>
    </row>
    <row r="2916" spans="1:84" s="406" customFormat="1" x14ac:dyDescent="0.3">
      <c r="A2916" s="407"/>
      <c r="B2916" s="412"/>
      <c r="C2916" s="126"/>
      <c r="D2916" s="390"/>
      <c r="E2916" s="390"/>
      <c r="F2916" s="390"/>
      <c r="G2916" s="390"/>
      <c r="H2916" s="390"/>
      <c r="I2916" s="390"/>
      <c r="AP2916" s="207"/>
      <c r="AQ2916" s="207"/>
      <c r="BK2916" s="207"/>
      <c r="BY2916" s="207"/>
      <c r="BZ2916" s="207"/>
      <c r="CA2916" s="207"/>
      <c r="CB2916" s="207"/>
      <c r="CC2916" s="207"/>
      <c r="CD2916" s="207"/>
      <c r="CE2916" s="207"/>
      <c r="CF2916" s="207"/>
    </row>
    <row r="2917" spans="1:84" s="406" customFormat="1" x14ac:dyDescent="0.3">
      <c r="A2917" s="407"/>
      <c r="B2917" s="412"/>
      <c r="C2917" s="126"/>
      <c r="D2917" s="390"/>
      <c r="E2917" s="390"/>
      <c r="F2917" s="390"/>
      <c r="G2917" s="390"/>
      <c r="H2917" s="390"/>
      <c r="I2917" s="390"/>
      <c r="AP2917" s="207"/>
      <c r="AQ2917" s="207"/>
      <c r="BK2917" s="207"/>
      <c r="BY2917" s="207"/>
      <c r="BZ2917" s="207"/>
      <c r="CA2917" s="207"/>
      <c r="CB2917" s="207"/>
      <c r="CC2917" s="207"/>
      <c r="CD2917" s="207"/>
      <c r="CE2917" s="207"/>
      <c r="CF2917" s="207"/>
    </row>
    <row r="2918" spans="1:84" s="406" customFormat="1" x14ac:dyDescent="0.3">
      <c r="A2918" s="407"/>
      <c r="B2918" s="412"/>
      <c r="C2918" s="126"/>
      <c r="D2918" s="390"/>
      <c r="E2918" s="390"/>
      <c r="F2918" s="390"/>
      <c r="G2918" s="390"/>
      <c r="H2918" s="390"/>
      <c r="I2918" s="390"/>
      <c r="AP2918" s="207"/>
      <c r="AQ2918" s="207"/>
      <c r="BK2918" s="207"/>
      <c r="BY2918" s="207"/>
      <c r="BZ2918" s="207"/>
      <c r="CA2918" s="207"/>
      <c r="CB2918" s="207"/>
      <c r="CC2918" s="207"/>
      <c r="CD2918" s="207"/>
      <c r="CE2918" s="207"/>
      <c r="CF2918" s="207"/>
    </row>
    <row r="2919" spans="1:84" s="406" customFormat="1" x14ac:dyDescent="0.3">
      <c r="A2919" s="407"/>
      <c r="B2919" s="412"/>
      <c r="C2919" s="126"/>
      <c r="D2919" s="390"/>
      <c r="E2919" s="390"/>
      <c r="F2919" s="390"/>
      <c r="G2919" s="390"/>
      <c r="H2919" s="390"/>
      <c r="I2919" s="390"/>
      <c r="AP2919" s="207"/>
      <c r="AQ2919" s="207"/>
      <c r="BK2919" s="207"/>
      <c r="BY2919" s="207"/>
      <c r="BZ2919" s="207"/>
      <c r="CA2919" s="207"/>
      <c r="CB2919" s="207"/>
      <c r="CC2919" s="207"/>
      <c r="CD2919" s="207"/>
      <c r="CE2919" s="207"/>
      <c r="CF2919" s="207"/>
    </row>
    <row r="2920" spans="1:84" s="406" customFormat="1" x14ac:dyDescent="0.3">
      <c r="A2920" s="407"/>
      <c r="B2920" s="412"/>
      <c r="C2920" s="126"/>
      <c r="D2920" s="390"/>
      <c r="E2920" s="390"/>
      <c r="F2920" s="390"/>
      <c r="G2920" s="390"/>
      <c r="H2920" s="390"/>
      <c r="I2920" s="390"/>
      <c r="AP2920" s="207"/>
      <c r="AQ2920" s="207"/>
      <c r="BK2920" s="207"/>
      <c r="BY2920" s="207"/>
      <c r="BZ2920" s="207"/>
      <c r="CA2920" s="207"/>
      <c r="CB2920" s="207"/>
      <c r="CC2920" s="207"/>
      <c r="CD2920" s="207"/>
      <c r="CE2920" s="207"/>
      <c r="CF2920" s="207"/>
    </row>
    <row r="2921" spans="1:84" s="406" customFormat="1" x14ac:dyDescent="0.3">
      <c r="A2921" s="407"/>
      <c r="B2921" s="412"/>
      <c r="C2921" s="126"/>
      <c r="D2921" s="390"/>
      <c r="E2921" s="390"/>
      <c r="F2921" s="390"/>
      <c r="G2921" s="390"/>
      <c r="H2921" s="390"/>
      <c r="I2921" s="390"/>
      <c r="AP2921" s="207"/>
      <c r="AQ2921" s="207"/>
      <c r="BK2921" s="207"/>
      <c r="BY2921" s="207"/>
      <c r="BZ2921" s="207"/>
      <c r="CA2921" s="207"/>
      <c r="CB2921" s="207"/>
      <c r="CC2921" s="207"/>
      <c r="CD2921" s="207"/>
      <c r="CE2921" s="207"/>
      <c r="CF2921" s="207"/>
    </row>
    <row r="2922" spans="1:84" s="406" customFormat="1" x14ac:dyDescent="0.3">
      <c r="A2922" s="407"/>
      <c r="B2922" s="412"/>
      <c r="C2922" s="126"/>
      <c r="D2922" s="390"/>
      <c r="E2922" s="390"/>
      <c r="F2922" s="390"/>
      <c r="G2922" s="390"/>
      <c r="H2922" s="390"/>
      <c r="I2922" s="390"/>
      <c r="AP2922" s="207"/>
      <c r="AQ2922" s="207"/>
      <c r="BK2922" s="207"/>
      <c r="BY2922" s="207"/>
      <c r="BZ2922" s="207"/>
      <c r="CA2922" s="207"/>
      <c r="CB2922" s="207"/>
      <c r="CC2922" s="207"/>
      <c r="CD2922" s="207"/>
      <c r="CE2922" s="207"/>
      <c r="CF2922" s="207"/>
    </row>
    <row r="2923" spans="1:84" s="406" customFormat="1" x14ac:dyDescent="0.3">
      <c r="A2923" s="407"/>
      <c r="B2923" s="412"/>
      <c r="C2923" s="126"/>
      <c r="D2923" s="390"/>
      <c r="E2923" s="390"/>
      <c r="F2923" s="390"/>
      <c r="G2923" s="390"/>
      <c r="H2923" s="390"/>
      <c r="I2923" s="390"/>
      <c r="AP2923" s="207"/>
      <c r="AQ2923" s="207"/>
      <c r="BK2923" s="207"/>
      <c r="BY2923" s="207"/>
      <c r="BZ2923" s="207"/>
      <c r="CA2923" s="207"/>
      <c r="CB2923" s="207"/>
      <c r="CC2923" s="207"/>
      <c r="CD2923" s="207"/>
      <c r="CE2923" s="207"/>
      <c r="CF2923" s="207"/>
    </row>
    <row r="2924" spans="1:84" s="406" customFormat="1" x14ac:dyDescent="0.3">
      <c r="A2924" s="407"/>
      <c r="B2924" s="412"/>
      <c r="C2924" s="126"/>
      <c r="D2924" s="390"/>
      <c r="E2924" s="390"/>
      <c r="F2924" s="390"/>
      <c r="G2924" s="390"/>
      <c r="H2924" s="390"/>
      <c r="I2924" s="390"/>
      <c r="AP2924" s="207"/>
      <c r="AQ2924" s="207"/>
      <c r="BK2924" s="207"/>
      <c r="BY2924" s="207"/>
      <c r="BZ2924" s="207"/>
      <c r="CA2924" s="207"/>
      <c r="CB2924" s="207"/>
      <c r="CC2924" s="207"/>
      <c r="CD2924" s="207"/>
      <c r="CE2924" s="207"/>
      <c r="CF2924" s="207"/>
    </row>
    <row r="2925" spans="1:84" s="406" customFormat="1" x14ac:dyDescent="0.3">
      <c r="A2925" s="407"/>
      <c r="B2925" s="412"/>
      <c r="C2925" s="126"/>
      <c r="D2925" s="390"/>
      <c r="E2925" s="390"/>
      <c r="F2925" s="390"/>
      <c r="G2925" s="390"/>
      <c r="H2925" s="390"/>
      <c r="I2925" s="390"/>
      <c r="AP2925" s="207"/>
      <c r="AQ2925" s="207"/>
      <c r="BK2925" s="207"/>
      <c r="BY2925" s="207"/>
      <c r="BZ2925" s="207"/>
      <c r="CA2925" s="207"/>
      <c r="CB2925" s="207"/>
      <c r="CC2925" s="207"/>
      <c r="CD2925" s="207"/>
      <c r="CE2925" s="207"/>
      <c r="CF2925" s="207"/>
    </row>
    <row r="2926" spans="1:84" s="406" customFormat="1" x14ac:dyDescent="0.3">
      <c r="A2926" s="407"/>
      <c r="B2926" s="412"/>
      <c r="C2926" s="126"/>
      <c r="D2926" s="390"/>
      <c r="E2926" s="390"/>
      <c r="F2926" s="390"/>
      <c r="G2926" s="390"/>
      <c r="H2926" s="390"/>
      <c r="I2926" s="390"/>
      <c r="AP2926" s="207"/>
      <c r="AQ2926" s="207"/>
      <c r="BK2926" s="207"/>
      <c r="BY2926" s="207"/>
      <c r="BZ2926" s="207"/>
      <c r="CA2926" s="207"/>
      <c r="CB2926" s="207"/>
      <c r="CC2926" s="207"/>
      <c r="CD2926" s="207"/>
      <c r="CE2926" s="207"/>
      <c r="CF2926" s="207"/>
    </row>
    <row r="2927" spans="1:84" s="406" customFormat="1" x14ac:dyDescent="0.3">
      <c r="A2927" s="407"/>
      <c r="B2927" s="412"/>
      <c r="C2927" s="126"/>
      <c r="D2927" s="390"/>
      <c r="E2927" s="390"/>
      <c r="F2927" s="390"/>
      <c r="G2927" s="390"/>
      <c r="H2927" s="390"/>
      <c r="I2927" s="390"/>
      <c r="AP2927" s="207"/>
      <c r="AQ2927" s="207"/>
      <c r="BK2927" s="207"/>
      <c r="BY2927" s="207"/>
      <c r="BZ2927" s="207"/>
      <c r="CA2927" s="207"/>
      <c r="CB2927" s="207"/>
      <c r="CC2927" s="207"/>
      <c r="CD2927" s="207"/>
      <c r="CE2927" s="207"/>
      <c r="CF2927" s="207"/>
    </row>
    <row r="2928" spans="1:84" s="406" customFormat="1" x14ac:dyDescent="0.3">
      <c r="A2928" s="407"/>
      <c r="B2928" s="412"/>
      <c r="C2928" s="126"/>
      <c r="D2928" s="390"/>
      <c r="E2928" s="390"/>
      <c r="F2928" s="390"/>
      <c r="G2928" s="390"/>
      <c r="H2928" s="390"/>
      <c r="I2928" s="390"/>
      <c r="AP2928" s="207"/>
      <c r="AQ2928" s="207"/>
      <c r="BK2928" s="207"/>
      <c r="BY2928" s="207"/>
      <c r="BZ2928" s="207"/>
      <c r="CA2928" s="207"/>
      <c r="CB2928" s="207"/>
      <c r="CC2928" s="207"/>
      <c r="CD2928" s="207"/>
      <c r="CE2928" s="207"/>
      <c r="CF2928" s="207"/>
    </row>
    <row r="2929" spans="1:84" s="406" customFormat="1" x14ac:dyDescent="0.3">
      <c r="A2929" s="407"/>
      <c r="B2929" s="412"/>
      <c r="C2929" s="126"/>
      <c r="D2929" s="390"/>
      <c r="E2929" s="390"/>
      <c r="F2929" s="390"/>
      <c r="G2929" s="390"/>
      <c r="H2929" s="390"/>
      <c r="I2929" s="390"/>
      <c r="AP2929" s="207"/>
      <c r="AQ2929" s="207"/>
      <c r="BK2929" s="207"/>
      <c r="BY2929" s="207"/>
      <c r="BZ2929" s="207"/>
      <c r="CA2929" s="207"/>
      <c r="CB2929" s="207"/>
      <c r="CC2929" s="207"/>
      <c r="CD2929" s="207"/>
      <c r="CE2929" s="207"/>
      <c r="CF2929" s="207"/>
    </row>
    <row r="2930" spans="1:84" s="406" customFormat="1" x14ac:dyDescent="0.3">
      <c r="A2930" s="407"/>
      <c r="B2930" s="412"/>
      <c r="C2930" s="126"/>
      <c r="D2930" s="390"/>
      <c r="E2930" s="390"/>
      <c r="F2930" s="390"/>
      <c r="G2930" s="390"/>
      <c r="H2930" s="390"/>
      <c r="I2930" s="390"/>
      <c r="AP2930" s="207"/>
      <c r="AQ2930" s="207"/>
      <c r="BK2930" s="207"/>
      <c r="BY2930" s="207"/>
      <c r="BZ2930" s="207"/>
      <c r="CA2930" s="207"/>
      <c r="CB2930" s="207"/>
      <c r="CC2930" s="207"/>
      <c r="CD2930" s="207"/>
      <c r="CE2930" s="207"/>
      <c r="CF2930" s="207"/>
    </row>
    <row r="2931" spans="1:84" s="406" customFormat="1" x14ac:dyDescent="0.3">
      <c r="A2931" s="407"/>
      <c r="B2931" s="412"/>
      <c r="C2931" s="126"/>
      <c r="D2931" s="390"/>
      <c r="E2931" s="390"/>
      <c r="F2931" s="390"/>
      <c r="G2931" s="390"/>
      <c r="H2931" s="390"/>
      <c r="I2931" s="390"/>
      <c r="AP2931" s="207"/>
      <c r="AQ2931" s="207"/>
      <c r="BK2931" s="207"/>
      <c r="BY2931" s="207"/>
      <c r="BZ2931" s="207"/>
      <c r="CA2931" s="207"/>
      <c r="CB2931" s="207"/>
      <c r="CC2931" s="207"/>
      <c r="CD2931" s="207"/>
      <c r="CE2931" s="207"/>
      <c r="CF2931" s="207"/>
    </row>
    <row r="2932" spans="1:84" s="406" customFormat="1" x14ac:dyDescent="0.3">
      <c r="A2932" s="407"/>
      <c r="B2932" s="412"/>
      <c r="C2932" s="126"/>
      <c r="D2932" s="390"/>
      <c r="E2932" s="390"/>
      <c r="F2932" s="390"/>
      <c r="G2932" s="390"/>
      <c r="H2932" s="390"/>
      <c r="I2932" s="390"/>
      <c r="AP2932" s="207"/>
      <c r="AQ2932" s="207"/>
      <c r="BK2932" s="207"/>
      <c r="BY2932" s="207"/>
      <c r="BZ2932" s="207"/>
      <c r="CA2932" s="207"/>
      <c r="CB2932" s="207"/>
      <c r="CC2932" s="207"/>
      <c r="CD2932" s="207"/>
      <c r="CE2932" s="207"/>
      <c r="CF2932" s="207"/>
    </row>
    <row r="2933" spans="1:84" s="406" customFormat="1" x14ac:dyDescent="0.3">
      <c r="A2933" s="407"/>
      <c r="B2933" s="412"/>
      <c r="C2933" s="126"/>
      <c r="D2933" s="390"/>
      <c r="E2933" s="390"/>
      <c r="F2933" s="390"/>
      <c r="G2933" s="390"/>
      <c r="H2933" s="390"/>
      <c r="I2933" s="390"/>
      <c r="AP2933" s="207"/>
      <c r="AQ2933" s="207"/>
      <c r="BK2933" s="207"/>
      <c r="BY2933" s="207"/>
      <c r="BZ2933" s="207"/>
      <c r="CA2933" s="207"/>
      <c r="CB2933" s="207"/>
      <c r="CC2933" s="207"/>
      <c r="CD2933" s="207"/>
      <c r="CE2933" s="207"/>
      <c r="CF2933" s="207"/>
    </row>
    <row r="2934" spans="1:84" s="406" customFormat="1" x14ac:dyDescent="0.3">
      <c r="A2934" s="407"/>
      <c r="B2934" s="412"/>
      <c r="C2934" s="126"/>
      <c r="D2934" s="390"/>
      <c r="E2934" s="390"/>
      <c r="F2934" s="390"/>
      <c r="G2934" s="390"/>
      <c r="H2934" s="390"/>
      <c r="I2934" s="390"/>
      <c r="AP2934" s="207"/>
      <c r="AQ2934" s="207"/>
      <c r="BK2934" s="207"/>
      <c r="BY2934" s="207"/>
      <c r="BZ2934" s="207"/>
      <c r="CA2934" s="207"/>
      <c r="CB2934" s="207"/>
      <c r="CC2934" s="207"/>
      <c r="CD2934" s="207"/>
      <c r="CE2934" s="207"/>
      <c r="CF2934" s="207"/>
    </row>
    <row r="2935" spans="1:84" s="406" customFormat="1" x14ac:dyDescent="0.3">
      <c r="A2935" s="407"/>
      <c r="B2935" s="412"/>
      <c r="C2935" s="126"/>
      <c r="D2935" s="390"/>
      <c r="E2935" s="390"/>
      <c r="F2935" s="390"/>
      <c r="G2935" s="390"/>
      <c r="H2935" s="390"/>
      <c r="I2935" s="390"/>
      <c r="AP2935" s="207"/>
      <c r="AQ2935" s="207"/>
      <c r="BK2935" s="207"/>
      <c r="BY2935" s="207"/>
      <c r="BZ2935" s="207"/>
      <c r="CA2935" s="207"/>
      <c r="CB2935" s="207"/>
      <c r="CC2935" s="207"/>
      <c r="CD2935" s="207"/>
      <c r="CE2935" s="207"/>
      <c r="CF2935" s="207"/>
    </row>
    <row r="2936" spans="1:84" s="406" customFormat="1" x14ac:dyDescent="0.3">
      <c r="A2936" s="407"/>
      <c r="B2936" s="412"/>
      <c r="C2936" s="126"/>
      <c r="D2936" s="390"/>
      <c r="E2936" s="390"/>
      <c r="F2936" s="390"/>
      <c r="G2936" s="390"/>
      <c r="H2936" s="390"/>
      <c r="I2936" s="390"/>
      <c r="AP2936" s="207"/>
      <c r="AQ2936" s="207"/>
      <c r="BK2936" s="207"/>
      <c r="BY2936" s="207"/>
      <c r="BZ2936" s="207"/>
      <c r="CA2936" s="207"/>
      <c r="CB2936" s="207"/>
      <c r="CC2936" s="207"/>
      <c r="CD2936" s="207"/>
      <c r="CE2936" s="207"/>
      <c r="CF2936" s="207"/>
    </row>
    <row r="2937" spans="1:84" s="406" customFormat="1" x14ac:dyDescent="0.3">
      <c r="A2937" s="407"/>
      <c r="B2937" s="412"/>
      <c r="C2937" s="126"/>
      <c r="D2937" s="390"/>
      <c r="E2937" s="390"/>
      <c r="F2937" s="390"/>
      <c r="G2937" s="390"/>
      <c r="H2937" s="390"/>
      <c r="I2937" s="390"/>
      <c r="AP2937" s="207"/>
      <c r="AQ2937" s="207"/>
      <c r="BK2937" s="207"/>
      <c r="BY2937" s="207"/>
      <c r="BZ2937" s="207"/>
      <c r="CA2937" s="207"/>
      <c r="CB2937" s="207"/>
      <c r="CC2937" s="207"/>
      <c r="CD2937" s="207"/>
      <c r="CE2937" s="207"/>
      <c r="CF2937" s="207"/>
    </row>
    <row r="2938" spans="1:84" s="406" customFormat="1" x14ac:dyDescent="0.3">
      <c r="A2938" s="407"/>
      <c r="B2938" s="412"/>
      <c r="C2938" s="126"/>
      <c r="D2938" s="390"/>
      <c r="E2938" s="390"/>
      <c r="F2938" s="390"/>
      <c r="G2938" s="390"/>
      <c r="H2938" s="390"/>
      <c r="I2938" s="390"/>
      <c r="AP2938" s="207"/>
      <c r="AQ2938" s="207"/>
      <c r="BK2938" s="207"/>
      <c r="BY2938" s="207"/>
      <c r="BZ2938" s="207"/>
      <c r="CA2938" s="207"/>
      <c r="CB2938" s="207"/>
      <c r="CC2938" s="207"/>
      <c r="CD2938" s="207"/>
      <c r="CE2938" s="207"/>
      <c r="CF2938" s="207"/>
    </row>
    <row r="2939" spans="1:84" s="406" customFormat="1" x14ac:dyDescent="0.3">
      <c r="A2939" s="407"/>
      <c r="B2939" s="412"/>
      <c r="C2939" s="126"/>
      <c r="D2939" s="390"/>
      <c r="E2939" s="390"/>
      <c r="F2939" s="390"/>
      <c r="G2939" s="390"/>
      <c r="H2939" s="390"/>
      <c r="I2939" s="390"/>
      <c r="AP2939" s="207"/>
      <c r="AQ2939" s="207"/>
      <c r="BK2939" s="207"/>
      <c r="BY2939" s="207"/>
      <c r="BZ2939" s="207"/>
      <c r="CA2939" s="207"/>
      <c r="CB2939" s="207"/>
      <c r="CC2939" s="207"/>
      <c r="CD2939" s="207"/>
      <c r="CE2939" s="207"/>
      <c r="CF2939" s="207"/>
    </row>
    <row r="2940" spans="1:84" s="406" customFormat="1" x14ac:dyDescent="0.3">
      <c r="A2940" s="407"/>
      <c r="B2940" s="412"/>
      <c r="C2940" s="126"/>
      <c r="D2940" s="390"/>
      <c r="E2940" s="390"/>
      <c r="F2940" s="390"/>
      <c r="G2940" s="390"/>
      <c r="H2940" s="390"/>
      <c r="I2940" s="390"/>
      <c r="AP2940" s="207"/>
      <c r="AQ2940" s="207"/>
      <c r="BK2940" s="207"/>
      <c r="BY2940" s="207"/>
      <c r="BZ2940" s="207"/>
      <c r="CA2940" s="207"/>
      <c r="CB2940" s="207"/>
      <c r="CC2940" s="207"/>
      <c r="CD2940" s="207"/>
      <c r="CE2940" s="207"/>
      <c r="CF2940" s="207"/>
    </row>
    <row r="2941" spans="1:84" s="406" customFormat="1" x14ac:dyDescent="0.3">
      <c r="A2941" s="407"/>
      <c r="B2941" s="412"/>
      <c r="C2941" s="126"/>
      <c r="D2941" s="390"/>
      <c r="E2941" s="390"/>
      <c r="F2941" s="390"/>
      <c r="G2941" s="390"/>
      <c r="H2941" s="390"/>
      <c r="I2941" s="390"/>
      <c r="AP2941" s="207"/>
      <c r="AQ2941" s="207"/>
      <c r="BK2941" s="207"/>
      <c r="BY2941" s="207"/>
      <c r="BZ2941" s="207"/>
      <c r="CA2941" s="207"/>
      <c r="CB2941" s="207"/>
      <c r="CC2941" s="207"/>
      <c r="CD2941" s="207"/>
      <c r="CE2941" s="207"/>
      <c r="CF2941" s="207"/>
    </row>
    <row r="2942" spans="1:84" s="406" customFormat="1" x14ac:dyDescent="0.3">
      <c r="A2942" s="407"/>
      <c r="B2942" s="412"/>
      <c r="C2942" s="126"/>
      <c r="D2942" s="390"/>
      <c r="E2942" s="390"/>
      <c r="F2942" s="390"/>
      <c r="G2942" s="390"/>
      <c r="H2942" s="390"/>
      <c r="I2942" s="390"/>
      <c r="AP2942" s="207"/>
      <c r="AQ2942" s="207"/>
      <c r="BK2942" s="207"/>
      <c r="BY2942" s="207"/>
      <c r="BZ2942" s="207"/>
      <c r="CA2942" s="207"/>
      <c r="CB2942" s="207"/>
      <c r="CC2942" s="207"/>
      <c r="CD2942" s="207"/>
      <c r="CE2942" s="207"/>
      <c r="CF2942" s="207"/>
    </row>
    <row r="2943" spans="1:84" s="406" customFormat="1" x14ac:dyDescent="0.3">
      <c r="A2943" s="407"/>
      <c r="B2943" s="412"/>
      <c r="C2943" s="126"/>
      <c r="D2943" s="390"/>
      <c r="E2943" s="390"/>
      <c r="F2943" s="390"/>
      <c r="G2943" s="390"/>
      <c r="H2943" s="390"/>
      <c r="I2943" s="390"/>
      <c r="AP2943" s="207"/>
      <c r="AQ2943" s="207"/>
      <c r="BK2943" s="207"/>
      <c r="BY2943" s="207"/>
      <c r="BZ2943" s="207"/>
      <c r="CA2943" s="207"/>
      <c r="CB2943" s="207"/>
      <c r="CC2943" s="207"/>
      <c r="CD2943" s="207"/>
      <c r="CE2943" s="207"/>
      <c r="CF2943" s="207"/>
    </row>
    <row r="2944" spans="1:84" s="406" customFormat="1" x14ac:dyDescent="0.3">
      <c r="A2944" s="407"/>
      <c r="B2944" s="412"/>
      <c r="C2944" s="126"/>
      <c r="D2944" s="390"/>
      <c r="E2944" s="390"/>
      <c r="F2944" s="390"/>
      <c r="G2944" s="390"/>
      <c r="H2944" s="390"/>
      <c r="I2944" s="390"/>
      <c r="AP2944" s="207"/>
      <c r="AQ2944" s="207"/>
      <c r="BK2944" s="207"/>
      <c r="BY2944" s="207"/>
      <c r="BZ2944" s="207"/>
      <c r="CA2944" s="207"/>
      <c r="CB2944" s="207"/>
      <c r="CC2944" s="207"/>
      <c r="CD2944" s="207"/>
      <c r="CE2944" s="207"/>
      <c r="CF2944" s="207"/>
    </row>
    <row r="2945" spans="1:84" s="406" customFormat="1" x14ac:dyDescent="0.3">
      <c r="A2945" s="407"/>
      <c r="B2945" s="412"/>
      <c r="C2945" s="126"/>
      <c r="D2945" s="390"/>
      <c r="E2945" s="390"/>
      <c r="F2945" s="390"/>
      <c r="G2945" s="390"/>
      <c r="H2945" s="390"/>
      <c r="I2945" s="390"/>
      <c r="AP2945" s="207"/>
      <c r="AQ2945" s="207"/>
      <c r="BK2945" s="207"/>
      <c r="BY2945" s="207"/>
      <c r="BZ2945" s="207"/>
      <c r="CA2945" s="207"/>
      <c r="CB2945" s="207"/>
      <c r="CC2945" s="207"/>
      <c r="CD2945" s="207"/>
      <c r="CE2945" s="207"/>
      <c r="CF2945" s="207"/>
    </row>
    <row r="2946" spans="1:84" s="406" customFormat="1" x14ac:dyDescent="0.3">
      <c r="A2946" s="407"/>
      <c r="B2946" s="412"/>
      <c r="C2946" s="126"/>
      <c r="D2946" s="390"/>
      <c r="E2946" s="390"/>
      <c r="F2946" s="390"/>
      <c r="G2946" s="390"/>
      <c r="H2946" s="390"/>
      <c r="I2946" s="390"/>
      <c r="AP2946" s="207"/>
      <c r="AQ2946" s="207"/>
      <c r="BK2946" s="207"/>
      <c r="BY2946" s="207"/>
      <c r="BZ2946" s="207"/>
      <c r="CA2946" s="207"/>
      <c r="CB2946" s="207"/>
      <c r="CC2946" s="207"/>
      <c r="CD2946" s="207"/>
      <c r="CE2946" s="207"/>
      <c r="CF2946" s="207"/>
    </row>
    <row r="2947" spans="1:84" s="406" customFormat="1" x14ac:dyDescent="0.3">
      <c r="A2947" s="407"/>
      <c r="B2947" s="412"/>
      <c r="C2947" s="126"/>
      <c r="D2947" s="390"/>
      <c r="E2947" s="390"/>
      <c r="F2947" s="390"/>
      <c r="G2947" s="390"/>
      <c r="H2947" s="390"/>
      <c r="I2947" s="390"/>
      <c r="AP2947" s="207"/>
      <c r="AQ2947" s="207"/>
      <c r="BK2947" s="207"/>
      <c r="BY2947" s="207"/>
      <c r="BZ2947" s="207"/>
      <c r="CA2947" s="207"/>
      <c r="CB2947" s="207"/>
      <c r="CC2947" s="207"/>
      <c r="CD2947" s="207"/>
      <c r="CE2947" s="207"/>
      <c r="CF2947" s="207"/>
    </row>
    <row r="2948" spans="1:84" s="406" customFormat="1" x14ac:dyDescent="0.3">
      <c r="A2948" s="407"/>
      <c r="B2948" s="412"/>
      <c r="C2948" s="126"/>
      <c r="D2948" s="390"/>
      <c r="E2948" s="390"/>
      <c r="F2948" s="390"/>
      <c r="G2948" s="390"/>
      <c r="H2948" s="390"/>
      <c r="I2948" s="390"/>
      <c r="AP2948" s="207"/>
      <c r="AQ2948" s="207"/>
      <c r="BK2948" s="207"/>
      <c r="BY2948" s="207"/>
      <c r="BZ2948" s="207"/>
      <c r="CA2948" s="207"/>
      <c r="CB2948" s="207"/>
      <c r="CC2948" s="207"/>
      <c r="CD2948" s="207"/>
      <c r="CE2948" s="207"/>
      <c r="CF2948" s="207"/>
    </row>
    <row r="2949" spans="1:84" s="406" customFormat="1" x14ac:dyDescent="0.3">
      <c r="A2949" s="407"/>
      <c r="B2949" s="412"/>
      <c r="C2949" s="126"/>
      <c r="D2949" s="390"/>
      <c r="E2949" s="390"/>
      <c r="F2949" s="390"/>
      <c r="G2949" s="390"/>
      <c r="H2949" s="390"/>
      <c r="I2949" s="390"/>
      <c r="AP2949" s="207"/>
      <c r="AQ2949" s="207"/>
      <c r="BK2949" s="207"/>
      <c r="BY2949" s="207"/>
      <c r="BZ2949" s="207"/>
      <c r="CA2949" s="207"/>
      <c r="CB2949" s="207"/>
      <c r="CC2949" s="207"/>
      <c r="CD2949" s="207"/>
      <c r="CE2949" s="207"/>
      <c r="CF2949" s="207"/>
    </row>
    <row r="2950" spans="1:84" s="406" customFormat="1" x14ac:dyDescent="0.3">
      <c r="A2950" s="407"/>
      <c r="B2950" s="412"/>
      <c r="C2950" s="126"/>
      <c r="D2950" s="390"/>
      <c r="E2950" s="390"/>
      <c r="F2950" s="390"/>
      <c r="G2950" s="390"/>
      <c r="H2950" s="390"/>
      <c r="I2950" s="390"/>
      <c r="AP2950" s="207"/>
      <c r="AQ2950" s="207"/>
      <c r="BK2950" s="207"/>
      <c r="BY2950" s="207"/>
      <c r="BZ2950" s="207"/>
      <c r="CA2950" s="207"/>
      <c r="CB2950" s="207"/>
      <c r="CC2950" s="207"/>
      <c r="CD2950" s="207"/>
      <c r="CE2950" s="207"/>
      <c r="CF2950" s="207"/>
    </row>
    <row r="2951" spans="1:84" s="406" customFormat="1" x14ac:dyDescent="0.3">
      <c r="A2951" s="407"/>
      <c r="B2951" s="412"/>
      <c r="C2951" s="126"/>
      <c r="D2951" s="390"/>
      <c r="E2951" s="390"/>
      <c r="F2951" s="390"/>
      <c r="G2951" s="390"/>
      <c r="H2951" s="390"/>
      <c r="I2951" s="390"/>
      <c r="AP2951" s="207"/>
      <c r="AQ2951" s="207"/>
      <c r="BK2951" s="207"/>
      <c r="BY2951" s="207"/>
      <c r="BZ2951" s="207"/>
      <c r="CA2951" s="207"/>
      <c r="CB2951" s="207"/>
      <c r="CC2951" s="207"/>
      <c r="CD2951" s="207"/>
      <c r="CE2951" s="207"/>
      <c r="CF2951" s="207"/>
    </row>
    <row r="2952" spans="1:84" s="406" customFormat="1" x14ac:dyDescent="0.3">
      <c r="A2952" s="407"/>
      <c r="B2952" s="412"/>
      <c r="C2952" s="126"/>
      <c r="D2952" s="390"/>
      <c r="E2952" s="390"/>
      <c r="F2952" s="390"/>
      <c r="G2952" s="390"/>
      <c r="H2952" s="390"/>
      <c r="I2952" s="390"/>
      <c r="AP2952" s="207"/>
      <c r="AQ2952" s="207"/>
      <c r="BK2952" s="207"/>
      <c r="BY2952" s="207"/>
      <c r="BZ2952" s="207"/>
      <c r="CA2952" s="207"/>
      <c r="CB2952" s="207"/>
      <c r="CC2952" s="207"/>
      <c r="CD2952" s="207"/>
      <c r="CE2952" s="207"/>
      <c r="CF2952" s="207"/>
    </row>
    <row r="2953" spans="1:84" s="406" customFormat="1" x14ac:dyDescent="0.3">
      <c r="A2953" s="407"/>
      <c r="B2953" s="412"/>
      <c r="C2953" s="126"/>
      <c r="D2953" s="390"/>
      <c r="E2953" s="390"/>
      <c r="F2953" s="390"/>
      <c r="G2953" s="390"/>
      <c r="H2953" s="390"/>
      <c r="I2953" s="390"/>
      <c r="AP2953" s="207"/>
      <c r="AQ2953" s="207"/>
      <c r="BK2953" s="207"/>
      <c r="BY2953" s="207"/>
      <c r="BZ2953" s="207"/>
      <c r="CA2953" s="207"/>
      <c r="CB2953" s="207"/>
      <c r="CC2953" s="207"/>
      <c r="CD2953" s="207"/>
      <c r="CE2953" s="207"/>
      <c r="CF2953" s="207"/>
    </row>
    <row r="2954" spans="1:84" s="406" customFormat="1" x14ac:dyDescent="0.3">
      <c r="A2954" s="407"/>
      <c r="B2954" s="412"/>
      <c r="C2954" s="126"/>
      <c r="D2954" s="390"/>
      <c r="E2954" s="390"/>
      <c r="F2954" s="390"/>
      <c r="G2954" s="390"/>
      <c r="H2954" s="390"/>
      <c r="I2954" s="390"/>
      <c r="AP2954" s="207"/>
      <c r="AQ2954" s="207"/>
      <c r="BK2954" s="207"/>
      <c r="BY2954" s="207"/>
      <c r="BZ2954" s="207"/>
      <c r="CA2954" s="207"/>
      <c r="CB2954" s="207"/>
      <c r="CC2954" s="207"/>
      <c r="CD2954" s="207"/>
      <c r="CE2954" s="207"/>
      <c r="CF2954" s="207"/>
    </row>
    <row r="2955" spans="1:84" s="406" customFormat="1" x14ac:dyDescent="0.3">
      <c r="A2955" s="407"/>
      <c r="B2955" s="412"/>
      <c r="C2955" s="126"/>
      <c r="D2955" s="390"/>
      <c r="E2955" s="390"/>
      <c r="F2955" s="390"/>
      <c r="G2955" s="390"/>
      <c r="H2955" s="390"/>
      <c r="I2955" s="390"/>
      <c r="AP2955" s="207"/>
      <c r="AQ2955" s="207"/>
      <c r="BK2955" s="207"/>
      <c r="BY2955" s="207"/>
      <c r="BZ2955" s="207"/>
      <c r="CA2955" s="207"/>
      <c r="CB2955" s="207"/>
      <c r="CC2955" s="207"/>
      <c r="CD2955" s="207"/>
      <c r="CE2955" s="207"/>
      <c r="CF2955" s="207"/>
    </row>
    <row r="2956" spans="1:84" s="406" customFormat="1" x14ac:dyDescent="0.3">
      <c r="A2956" s="407"/>
      <c r="B2956" s="412"/>
      <c r="C2956" s="126"/>
      <c r="D2956" s="390"/>
      <c r="E2956" s="390"/>
      <c r="F2956" s="390"/>
      <c r="G2956" s="390"/>
      <c r="H2956" s="390"/>
      <c r="I2956" s="390"/>
      <c r="AP2956" s="207"/>
      <c r="AQ2956" s="207"/>
      <c r="BK2956" s="207"/>
      <c r="BY2956" s="207"/>
      <c r="BZ2956" s="207"/>
      <c r="CA2956" s="207"/>
      <c r="CB2956" s="207"/>
      <c r="CC2956" s="207"/>
      <c r="CD2956" s="207"/>
      <c r="CE2956" s="207"/>
      <c r="CF2956" s="207"/>
    </row>
    <row r="2957" spans="1:84" s="406" customFormat="1" x14ac:dyDescent="0.3">
      <c r="A2957" s="407"/>
      <c r="B2957" s="412"/>
      <c r="C2957" s="126"/>
      <c r="D2957" s="390"/>
      <c r="E2957" s="390"/>
      <c r="F2957" s="390"/>
      <c r="G2957" s="390"/>
      <c r="H2957" s="390"/>
      <c r="I2957" s="390"/>
      <c r="AP2957" s="207"/>
      <c r="AQ2957" s="207"/>
      <c r="BK2957" s="207"/>
      <c r="BY2957" s="207"/>
      <c r="BZ2957" s="207"/>
      <c r="CA2957" s="207"/>
      <c r="CB2957" s="207"/>
      <c r="CC2957" s="207"/>
      <c r="CD2957" s="207"/>
      <c r="CE2957" s="207"/>
      <c r="CF2957" s="207"/>
    </row>
    <row r="2958" spans="1:84" s="406" customFormat="1" x14ac:dyDescent="0.3">
      <c r="A2958" s="407"/>
      <c r="B2958" s="412"/>
      <c r="C2958" s="126"/>
      <c r="D2958" s="390"/>
      <c r="E2958" s="390"/>
      <c r="F2958" s="390"/>
      <c r="G2958" s="390"/>
      <c r="H2958" s="390"/>
      <c r="I2958" s="390"/>
      <c r="AP2958" s="207"/>
      <c r="AQ2958" s="207"/>
      <c r="BK2958" s="207"/>
      <c r="BY2958" s="207"/>
      <c r="BZ2958" s="207"/>
      <c r="CA2958" s="207"/>
      <c r="CB2958" s="207"/>
      <c r="CC2958" s="207"/>
      <c r="CD2958" s="207"/>
      <c r="CE2958" s="207"/>
      <c r="CF2958" s="207"/>
    </row>
    <row r="2959" spans="1:84" s="406" customFormat="1" x14ac:dyDescent="0.3">
      <c r="A2959" s="407"/>
      <c r="B2959" s="412"/>
      <c r="C2959" s="126"/>
      <c r="D2959" s="390"/>
      <c r="E2959" s="390"/>
      <c r="F2959" s="390"/>
      <c r="G2959" s="390"/>
      <c r="H2959" s="390"/>
      <c r="I2959" s="390"/>
      <c r="AP2959" s="207"/>
      <c r="AQ2959" s="207"/>
      <c r="BK2959" s="207"/>
      <c r="BY2959" s="207"/>
      <c r="BZ2959" s="207"/>
      <c r="CA2959" s="207"/>
      <c r="CB2959" s="207"/>
      <c r="CC2959" s="207"/>
      <c r="CD2959" s="207"/>
      <c r="CE2959" s="207"/>
      <c r="CF2959" s="207"/>
    </row>
    <row r="2960" spans="1:84" s="406" customFormat="1" x14ac:dyDescent="0.3">
      <c r="A2960" s="407"/>
      <c r="B2960" s="412"/>
      <c r="C2960" s="126"/>
      <c r="D2960" s="390"/>
      <c r="E2960" s="390"/>
      <c r="F2960" s="390"/>
      <c r="G2960" s="390"/>
      <c r="H2960" s="390"/>
      <c r="I2960" s="390"/>
      <c r="AP2960" s="207"/>
      <c r="AQ2960" s="207"/>
      <c r="BK2960" s="207"/>
      <c r="BY2960" s="207"/>
      <c r="BZ2960" s="207"/>
      <c r="CA2960" s="207"/>
      <c r="CB2960" s="207"/>
      <c r="CC2960" s="207"/>
      <c r="CD2960" s="207"/>
      <c r="CE2960" s="207"/>
      <c r="CF2960" s="207"/>
    </row>
    <row r="2961" spans="1:84" s="406" customFormat="1" x14ac:dyDescent="0.3">
      <c r="A2961" s="407"/>
      <c r="B2961" s="412"/>
      <c r="C2961" s="126"/>
      <c r="D2961" s="390"/>
      <c r="E2961" s="390"/>
      <c r="F2961" s="390"/>
      <c r="G2961" s="390"/>
      <c r="H2961" s="390"/>
      <c r="I2961" s="390"/>
      <c r="AP2961" s="207"/>
      <c r="AQ2961" s="207"/>
      <c r="BK2961" s="207"/>
      <c r="BY2961" s="207"/>
      <c r="BZ2961" s="207"/>
      <c r="CA2961" s="207"/>
      <c r="CB2961" s="207"/>
      <c r="CC2961" s="207"/>
      <c r="CD2961" s="207"/>
      <c r="CE2961" s="207"/>
      <c r="CF2961" s="207"/>
    </row>
    <row r="2962" spans="1:84" s="406" customFormat="1" x14ac:dyDescent="0.3">
      <c r="A2962" s="407"/>
      <c r="B2962" s="412"/>
      <c r="C2962" s="126"/>
      <c r="D2962" s="390"/>
      <c r="E2962" s="390"/>
      <c r="F2962" s="390"/>
      <c r="G2962" s="390"/>
      <c r="H2962" s="390"/>
      <c r="I2962" s="390"/>
      <c r="AP2962" s="207"/>
      <c r="AQ2962" s="207"/>
      <c r="BK2962" s="207"/>
      <c r="BY2962" s="207"/>
      <c r="BZ2962" s="207"/>
      <c r="CA2962" s="207"/>
      <c r="CB2962" s="207"/>
      <c r="CC2962" s="207"/>
      <c r="CD2962" s="207"/>
      <c r="CE2962" s="207"/>
      <c r="CF2962" s="207"/>
    </row>
    <row r="2963" spans="1:84" s="406" customFormat="1" x14ac:dyDescent="0.3">
      <c r="A2963" s="407"/>
      <c r="B2963" s="412"/>
      <c r="C2963" s="126"/>
      <c r="D2963" s="390"/>
      <c r="E2963" s="390"/>
      <c r="F2963" s="390"/>
      <c r="G2963" s="390"/>
      <c r="H2963" s="390"/>
      <c r="I2963" s="390"/>
      <c r="AP2963" s="207"/>
      <c r="AQ2963" s="207"/>
      <c r="BK2963" s="207"/>
      <c r="BY2963" s="207"/>
      <c r="BZ2963" s="207"/>
      <c r="CA2963" s="207"/>
      <c r="CB2963" s="207"/>
      <c r="CC2963" s="207"/>
      <c r="CD2963" s="207"/>
      <c r="CE2963" s="207"/>
      <c r="CF2963" s="207"/>
    </row>
    <row r="2964" spans="1:84" s="406" customFormat="1" x14ac:dyDescent="0.3">
      <c r="A2964" s="407"/>
      <c r="B2964" s="412"/>
      <c r="C2964" s="126"/>
      <c r="D2964" s="390"/>
      <c r="E2964" s="390"/>
      <c r="F2964" s="390"/>
      <c r="G2964" s="390"/>
      <c r="H2964" s="390"/>
      <c r="I2964" s="390"/>
      <c r="AP2964" s="207"/>
      <c r="AQ2964" s="207"/>
      <c r="BK2964" s="207"/>
      <c r="BY2964" s="207"/>
      <c r="BZ2964" s="207"/>
      <c r="CA2964" s="207"/>
      <c r="CB2964" s="207"/>
      <c r="CC2964" s="207"/>
      <c r="CD2964" s="207"/>
      <c r="CE2964" s="207"/>
      <c r="CF2964" s="207"/>
    </row>
    <row r="2965" spans="1:84" s="406" customFormat="1" x14ac:dyDescent="0.3">
      <c r="A2965" s="407"/>
      <c r="B2965" s="412"/>
      <c r="C2965" s="126"/>
      <c r="D2965" s="390"/>
      <c r="E2965" s="390"/>
      <c r="F2965" s="390"/>
      <c r="G2965" s="390"/>
      <c r="H2965" s="390"/>
      <c r="I2965" s="390"/>
      <c r="AP2965" s="207"/>
      <c r="AQ2965" s="207"/>
      <c r="BK2965" s="207"/>
      <c r="BY2965" s="207"/>
      <c r="BZ2965" s="207"/>
      <c r="CA2965" s="207"/>
      <c r="CB2965" s="207"/>
      <c r="CC2965" s="207"/>
      <c r="CD2965" s="207"/>
      <c r="CE2965" s="207"/>
      <c r="CF2965" s="207"/>
    </row>
    <row r="2966" spans="1:84" s="406" customFormat="1" x14ac:dyDescent="0.3">
      <c r="A2966" s="407"/>
      <c r="B2966" s="412"/>
      <c r="C2966" s="126"/>
      <c r="D2966" s="390"/>
      <c r="E2966" s="390"/>
      <c r="F2966" s="390"/>
      <c r="G2966" s="390"/>
      <c r="H2966" s="390"/>
      <c r="I2966" s="390"/>
      <c r="AP2966" s="207"/>
      <c r="AQ2966" s="207"/>
      <c r="BK2966" s="207"/>
      <c r="BY2966" s="207"/>
      <c r="BZ2966" s="207"/>
      <c r="CA2966" s="207"/>
      <c r="CB2966" s="207"/>
      <c r="CC2966" s="207"/>
      <c r="CD2966" s="207"/>
      <c r="CE2966" s="207"/>
      <c r="CF2966" s="207"/>
    </row>
    <row r="2967" spans="1:84" s="406" customFormat="1" x14ac:dyDescent="0.3">
      <c r="A2967" s="407"/>
      <c r="B2967" s="412"/>
      <c r="C2967" s="126"/>
      <c r="D2967" s="390"/>
      <c r="E2967" s="390"/>
      <c r="F2967" s="390"/>
      <c r="G2967" s="390"/>
      <c r="H2967" s="390"/>
      <c r="I2967" s="390"/>
      <c r="AP2967" s="207"/>
      <c r="AQ2967" s="207"/>
      <c r="BK2967" s="207"/>
      <c r="BY2967" s="207"/>
      <c r="BZ2967" s="207"/>
      <c r="CA2967" s="207"/>
      <c r="CB2967" s="207"/>
      <c r="CC2967" s="207"/>
      <c r="CD2967" s="207"/>
      <c r="CE2967" s="207"/>
      <c r="CF2967" s="207"/>
    </row>
    <row r="2968" spans="1:84" s="406" customFormat="1" x14ac:dyDescent="0.3">
      <c r="A2968" s="407"/>
      <c r="B2968" s="412"/>
      <c r="C2968" s="126"/>
      <c r="D2968" s="390"/>
      <c r="E2968" s="390"/>
      <c r="F2968" s="390"/>
      <c r="G2968" s="390"/>
      <c r="H2968" s="390"/>
      <c r="I2968" s="390"/>
      <c r="AP2968" s="207"/>
      <c r="AQ2968" s="207"/>
      <c r="BK2968" s="207"/>
      <c r="BY2968" s="207"/>
      <c r="BZ2968" s="207"/>
      <c r="CA2968" s="207"/>
      <c r="CB2968" s="207"/>
      <c r="CC2968" s="207"/>
      <c r="CD2968" s="207"/>
      <c r="CE2968" s="207"/>
      <c r="CF2968" s="207"/>
    </row>
    <row r="2969" spans="1:84" s="406" customFormat="1" x14ac:dyDescent="0.3">
      <c r="A2969" s="407"/>
      <c r="B2969" s="412"/>
      <c r="C2969" s="126"/>
      <c r="D2969" s="390"/>
      <c r="E2969" s="390"/>
      <c r="F2969" s="390"/>
      <c r="G2969" s="390"/>
      <c r="H2969" s="390"/>
      <c r="I2969" s="390"/>
      <c r="AP2969" s="207"/>
      <c r="AQ2969" s="207"/>
      <c r="BK2969" s="207"/>
      <c r="BY2969" s="207"/>
      <c r="BZ2969" s="207"/>
      <c r="CA2969" s="207"/>
      <c r="CB2969" s="207"/>
      <c r="CC2969" s="207"/>
      <c r="CD2969" s="207"/>
      <c r="CE2969" s="207"/>
      <c r="CF2969" s="207"/>
    </row>
    <row r="2970" spans="1:84" s="406" customFormat="1" x14ac:dyDescent="0.3">
      <c r="A2970" s="407"/>
      <c r="B2970" s="412"/>
      <c r="C2970" s="126"/>
      <c r="D2970" s="390"/>
      <c r="E2970" s="390"/>
      <c r="F2970" s="390"/>
      <c r="G2970" s="390"/>
      <c r="H2970" s="390"/>
      <c r="I2970" s="390"/>
      <c r="AP2970" s="207"/>
      <c r="AQ2970" s="207"/>
      <c r="BK2970" s="207"/>
      <c r="BY2970" s="207"/>
      <c r="BZ2970" s="207"/>
      <c r="CA2970" s="207"/>
      <c r="CB2970" s="207"/>
      <c r="CC2970" s="207"/>
      <c r="CD2970" s="207"/>
      <c r="CE2970" s="207"/>
      <c r="CF2970" s="207"/>
    </row>
    <row r="2971" spans="1:84" s="406" customFormat="1" x14ac:dyDescent="0.3">
      <c r="A2971" s="407"/>
      <c r="B2971" s="412"/>
      <c r="C2971" s="126"/>
      <c r="D2971" s="390"/>
      <c r="E2971" s="390"/>
      <c r="F2971" s="390"/>
      <c r="G2971" s="390"/>
      <c r="H2971" s="390"/>
      <c r="I2971" s="390"/>
      <c r="AP2971" s="207"/>
      <c r="AQ2971" s="207"/>
      <c r="BK2971" s="207"/>
      <c r="BY2971" s="207"/>
      <c r="BZ2971" s="207"/>
      <c r="CA2971" s="207"/>
      <c r="CB2971" s="207"/>
      <c r="CC2971" s="207"/>
      <c r="CD2971" s="207"/>
      <c r="CE2971" s="207"/>
      <c r="CF2971" s="207"/>
    </row>
    <row r="2972" spans="1:84" s="406" customFormat="1" x14ac:dyDescent="0.3">
      <c r="A2972" s="407"/>
      <c r="B2972" s="412"/>
      <c r="C2972" s="126"/>
      <c r="D2972" s="390"/>
      <c r="E2972" s="390"/>
      <c r="F2972" s="390"/>
      <c r="G2972" s="390"/>
      <c r="H2972" s="390"/>
      <c r="I2972" s="390"/>
      <c r="AP2972" s="207"/>
      <c r="AQ2972" s="207"/>
      <c r="BK2972" s="207"/>
      <c r="BY2972" s="207"/>
      <c r="BZ2972" s="207"/>
      <c r="CA2972" s="207"/>
      <c r="CB2972" s="207"/>
      <c r="CC2972" s="207"/>
      <c r="CD2972" s="207"/>
      <c r="CE2972" s="207"/>
      <c r="CF2972" s="207"/>
    </row>
    <row r="2973" spans="1:84" s="406" customFormat="1" x14ac:dyDescent="0.3">
      <c r="A2973" s="407"/>
      <c r="B2973" s="412"/>
      <c r="C2973" s="126"/>
      <c r="D2973" s="390"/>
      <c r="E2973" s="390"/>
      <c r="F2973" s="390"/>
      <c r="G2973" s="390"/>
      <c r="H2973" s="390"/>
      <c r="I2973" s="390"/>
      <c r="AP2973" s="207"/>
      <c r="AQ2973" s="207"/>
      <c r="BK2973" s="207"/>
      <c r="BY2973" s="207"/>
      <c r="BZ2973" s="207"/>
      <c r="CA2973" s="207"/>
      <c r="CB2973" s="207"/>
      <c r="CC2973" s="207"/>
      <c r="CD2973" s="207"/>
      <c r="CE2973" s="207"/>
      <c r="CF2973" s="207"/>
    </row>
    <row r="2974" spans="1:84" s="406" customFormat="1" x14ac:dyDescent="0.3">
      <c r="A2974" s="407"/>
      <c r="B2974" s="412"/>
      <c r="C2974" s="126"/>
      <c r="D2974" s="390"/>
      <c r="E2974" s="390"/>
      <c r="F2974" s="390"/>
      <c r="G2974" s="390"/>
      <c r="H2974" s="390"/>
      <c r="I2974" s="390"/>
      <c r="AP2974" s="207"/>
      <c r="AQ2974" s="207"/>
      <c r="BK2974" s="207"/>
      <c r="BY2974" s="207"/>
      <c r="BZ2974" s="207"/>
      <c r="CA2974" s="207"/>
      <c r="CB2974" s="207"/>
      <c r="CC2974" s="207"/>
      <c r="CD2974" s="207"/>
      <c r="CE2974" s="207"/>
      <c r="CF2974" s="207"/>
    </row>
    <row r="2975" spans="1:84" s="406" customFormat="1" x14ac:dyDescent="0.3">
      <c r="A2975" s="407"/>
      <c r="B2975" s="412"/>
      <c r="C2975" s="126"/>
      <c r="D2975" s="390"/>
      <c r="E2975" s="390"/>
      <c r="F2975" s="390"/>
      <c r="G2975" s="390"/>
      <c r="H2975" s="390"/>
      <c r="I2975" s="390"/>
      <c r="AP2975" s="207"/>
      <c r="AQ2975" s="207"/>
      <c r="BK2975" s="207"/>
      <c r="BY2975" s="207"/>
      <c r="BZ2975" s="207"/>
      <c r="CA2975" s="207"/>
      <c r="CB2975" s="207"/>
      <c r="CC2975" s="207"/>
      <c r="CD2975" s="207"/>
      <c r="CE2975" s="207"/>
      <c r="CF2975" s="207"/>
    </row>
    <row r="2976" spans="1:84" s="406" customFormat="1" x14ac:dyDescent="0.3">
      <c r="A2976" s="407"/>
      <c r="B2976" s="412"/>
      <c r="C2976" s="126"/>
      <c r="D2976" s="390"/>
      <c r="E2976" s="390"/>
      <c r="F2976" s="390"/>
      <c r="G2976" s="390"/>
      <c r="H2976" s="390"/>
      <c r="I2976" s="390"/>
      <c r="AP2976" s="207"/>
      <c r="AQ2976" s="207"/>
      <c r="BK2976" s="207"/>
      <c r="BY2976" s="207"/>
      <c r="BZ2976" s="207"/>
      <c r="CA2976" s="207"/>
      <c r="CB2976" s="207"/>
      <c r="CC2976" s="207"/>
      <c r="CD2976" s="207"/>
      <c r="CE2976" s="207"/>
      <c r="CF2976" s="207"/>
    </row>
    <row r="2977" spans="1:84" s="406" customFormat="1" x14ac:dyDescent="0.3">
      <c r="A2977" s="407"/>
      <c r="B2977" s="412"/>
      <c r="C2977" s="126"/>
      <c r="D2977" s="390"/>
      <c r="E2977" s="390"/>
      <c r="F2977" s="390"/>
      <c r="G2977" s="390"/>
      <c r="H2977" s="390"/>
      <c r="I2977" s="390"/>
      <c r="AP2977" s="207"/>
      <c r="AQ2977" s="207"/>
      <c r="BK2977" s="207"/>
      <c r="BY2977" s="207"/>
      <c r="BZ2977" s="207"/>
      <c r="CA2977" s="207"/>
      <c r="CB2977" s="207"/>
      <c r="CC2977" s="207"/>
      <c r="CD2977" s="207"/>
      <c r="CE2977" s="207"/>
      <c r="CF2977" s="207"/>
    </row>
    <row r="2978" spans="1:84" s="406" customFormat="1" x14ac:dyDescent="0.3">
      <c r="A2978" s="407"/>
      <c r="B2978" s="412"/>
      <c r="C2978" s="126"/>
      <c r="D2978" s="390"/>
      <c r="E2978" s="390"/>
      <c r="F2978" s="390"/>
      <c r="G2978" s="390"/>
      <c r="H2978" s="390"/>
      <c r="I2978" s="390"/>
      <c r="AP2978" s="207"/>
      <c r="AQ2978" s="207"/>
      <c r="BK2978" s="207"/>
      <c r="BY2978" s="207"/>
      <c r="BZ2978" s="207"/>
      <c r="CA2978" s="207"/>
      <c r="CB2978" s="207"/>
      <c r="CC2978" s="207"/>
      <c r="CD2978" s="207"/>
      <c r="CE2978" s="207"/>
      <c r="CF2978" s="207"/>
    </row>
    <row r="2979" spans="1:84" s="406" customFormat="1" x14ac:dyDescent="0.3">
      <c r="A2979" s="407"/>
      <c r="B2979" s="412"/>
      <c r="C2979" s="126"/>
      <c r="D2979" s="390"/>
      <c r="E2979" s="390"/>
      <c r="F2979" s="390"/>
      <c r="G2979" s="390"/>
      <c r="H2979" s="390"/>
      <c r="I2979" s="390"/>
      <c r="AP2979" s="207"/>
      <c r="AQ2979" s="207"/>
      <c r="BK2979" s="207"/>
      <c r="BY2979" s="207"/>
      <c r="BZ2979" s="207"/>
      <c r="CA2979" s="207"/>
      <c r="CB2979" s="207"/>
      <c r="CC2979" s="207"/>
      <c r="CD2979" s="207"/>
      <c r="CE2979" s="207"/>
      <c r="CF2979" s="207"/>
    </row>
    <row r="2980" spans="1:84" s="406" customFormat="1" x14ac:dyDescent="0.3">
      <c r="A2980" s="407"/>
      <c r="B2980" s="412"/>
      <c r="C2980" s="126"/>
      <c r="D2980" s="390"/>
      <c r="E2980" s="390"/>
      <c r="F2980" s="390"/>
      <c r="G2980" s="390"/>
      <c r="H2980" s="390"/>
      <c r="I2980" s="390"/>
      <c r="AP2980" s="207"/>
      <c r="AQ2980" s="207"/>
      <c r="BK2980" s="207"/>
      <c r="BY2980" s="207"/>
      <c r="BZ2980" s="207"/>
      <c r="CA2980" s="207"/>
      <c r="CB2980" s="207"/>
      <c r="CC2980" s="207"/>
      <c r="CD2980" s="207"/>
      <c r="CE2980" s="207"/>
      <c r="CF2980" s="207"/>
    </row>
    <row r="2981" spans="1:84" s="406" customFormat="1" x14ac:dyDescent="0.3">
      <c r="A2981" s="407"/>
      <c r="B2981" s="412"/>
      <c r="C2981" s="126"/>
      <c r="D2981" s="390"/>
      <c r="E2981" s="390"/>
      <c r="F2981" s="390"/>
      <c r="G2981" s="390"/>
      <c r="H2981" s="390"/>
      <c r="I2981" s="390"/>
      <c r="AP2981" s="207"/>
      <c r="AQ2981" s="207"/>
      <c r="BK2981" s="207"/>
      <c r="BY2981" s="207"/>
      <c r="BZ2981" s="207"/>
      <c r="CA2981" s="207"/>
      <c r="CB2981" s="207"/>
      <c r="CC2981" s="207"/>
      <c r="CD2981" s="207"/>
      <c r="CE2981" s="207"/>
      <c r="CF2981" s="207"/>
    </row>
    <row r="2982" spans="1:84" s="406" customFormat="1" x14ac:dyDescent="0.3">
      <c r="A2982" s="407"/>
      <c r="B2982" s="412"/>
      <c r="C2982" s="126"/>
      <c r="D2982" s="390"/>
      <c r="E2982" s="390"/>
      <c r="F2982" s="390"/>
      <c r="G2982" s="390"/>
      <c r="H2982" s="390"/>
      <c r="I2982" s="390"/>
      <c r="AP2982" s="207"/>
      <c r="AQ2982" s="207"/>
      <c r="BK2982" s="207"/>
      <c r="BY2982" s="207"/>
      <c r="BZ2982" s="207"/>
      <c r="CA2982" s="207"/>
      <c r="CB2982" s="207"/>
      <c r="CC2982" s="207"/>
      <c r="CD2982" s="207"/>
      <c r="CE2982" s="207"/>
      <c r="CF2982" s="207"/>
    </row>
    <row r="2983" spans="1:84" s="406" customFormat="1" x14ac:dyDescent="0.3">
      <c r="A2983" s="407"/>
      <c r="B2983" s="412"/>
      <c r="C2983" s="126"/>
      <c r="D2983" s="390"/>
      <c r="E2983" s="390"/>
      <c r="F2983" s="390"/>
      <c r="G2983" s="390"/>
      <c r="H2983" s="390"/>
      <c r="I2983" s="390"/>
      <c r="AP2983" s="207"/>
      <c r="AQ2983" s="207"/>
      <c r="BK2983" s="207"/>
      <c r="BY2983" s="207"/>
      <c r="BZ2983" s="207"/>
      <c r="CA2983" s="207"/>
      <c r="CB2983" s="207"/>
      <c r="CC2983" s="207"/>
      <c r="CD2983" s="207"/>
      <c r="CE2983" s="207"/>
      <c r="CF2983" s="207"/>
    </row>
    <row r="2984" spans="1:84" s="406" customFormat="1" x14ac:dyDescent="0.3">
      <c r="A2984" s="407"/>
      <c r="B2984" s="412"/>
      <c r="C2984" s="126"/>
      <c r="D2984" s="390"/>
      <c r="E2984" s="390"/>
      <c r="F2984" s="390"/>
      <c r="G2984" s="390"/>
      <c r="H2984" s="390"/>
      <c r="I2984" s="390"/>
      <c r="AP2984" s="207"/>
      <c r="AQ2984" s="207"/>
      <c r="BK2984" s="207"/>
      <c r="BY2984" s="207"/>
      <c r="BZ2984" s="207"/>
      <c r="CA2984" s="207"/>
      <c r="CB2984" s="207"/>
      <c r="CC2984" s="207"/>
      <c r="CD2984" s="207"/>
      <c r="CE2984" s="207"/>
      <c r="CF2984" s="207"/>
    </row>
    <row r="2985" spans="1:84" s="406" customFormat="1" x14ac:dyDescent="0.3">
      <c r="A2985" s="407"/>
      <c r="B2985" s="412"/>
      <c r="C2985" s="126"/>
      <c r="D2985" s="390"/>
      <c r="E2985" s="390"/>
      <c r="F2985" s="390"/>
      <c r="G2985" s="390"/>
      <c r="H2985" s="390"/>
      <c r="I2985" s="390"/>
      <c r="AP2985" s="207"/>
      <c r="AQ2985" s="207"/>
      <c r="BK2985" s="207"/>
      <c r="BY2985" s="207"/>
      <c r="BZ2985" s="207"/>
      <c r="CA2985" s="207"/>
      <c r="CB2985" s="207"/>
      <c r="CC2985" s="207"/>
      <c r="CD2985" s="207"/>
      <c r="CE2985" s="207"/>
      <c r="CF2985" s="207"/>
    </row>
    <row r="2986" spans="1:84" s="406" customFormat="1" x14ac:dyDescent="0.3">
      <c r="A2986" s="407"/>
      <c r="B2986" s="412"/>
      <c r="C2986" s="126"/>
      <c r="D2986" s="390"/>
      <c r="E2986" s="390"/>
      <c r="F2986" s="390"/>
      <c r="G2986" s="390"/>
      <c r="H2986" s="390"/>
      <c r="I2986" s="390"/>
      <c r="AP2986" s="207"/>
      <c r="AQ2986" s="207"/>
      <c r="BK2986" s="207"/>
      <c r="BY2986" s="207"/>
      <c r="BZ2986" s="207"/>
      <c r="CA2986" s="207"/>
      <c r="CB2986" s="207"/>
      <c r="CC2986" s="207"/>
      <c r="CD2986" s="207"/>
      <c r="CE2986" s="207"/>
      <c r="CF2986" s="207"/>
    </row>
    <row r="2987" spans="1:84" s="406" customFormat="1" x14ac:dyDescent="0.3">
      <c r="A2987" s="407"/>
      <c r="B2987" s="412"/>
      <c r="C2987" s="126"/>
      <c r="D2987" s="390"/>
      <c r="E2987" s="390"/>
      <c r="F2987" s="390"/>
      <c r="G2987" s="390"/>
      <c r="H2987" s="390"/>
      <c r="I2987" s="390"/>
      <c r="AP2987" s="207"/>
      <c r="AQ2987" s="207"/>
      <c r="BK2987" s="207"/>
      <c r="BY2987" s="207"/>
      <c r="BZ2987" s="207"/>
      <c r="CA2987" s="207"/>
      <c r="CB2987" s="207"/>
      <c r="CC2987" s="207"/>
      <c r="CD2987" s="207"/>
      <c r="CE2987" s="207"/>
      <c r="CF2987" s="207"/>
    </row>
    <row r="2988" spans="1:84" s="406" customFormat="1" x14ac:dyDescent="0.3">
      <c r="A2988" s="407"/>
      <c r="B2988" s="412"/>
      <c r="C2988" s="126"/>
      <c r="D2988" s="390"/>
      <c r="E2988" s="390"/>
      <c r="F2988" s="390"/>
      <c r="G2988" s="390"/>
      <c r="H2988" s="390"/>
      <c r="I2988" s="390"/>
      <c r="AP2988" s="207"/>
      <c r="AQ2988" s="207"/>
      <c r="BK2988" s="207"/>
      <c r="BY2988" s="207"/>
      <c r="BZ2988" s="207"/>
      <c r="CA2988" s="207"/>
      <c r="CB2988" s="207"/>
      <c r="CC2988" s="207"/>
      <c r="CD2988" s="207"/>
      <c r="CE2988" s="207"/>
      <c r="CF2988" s="207"/>
    </row>
    <row r="2989" spans="1:84" s="406" customFormat="1" x14ac:dyDescent="0.3">
      <c r="A2989" s="407"/>
      <c r="B2989" s="412"/>
      <c r="C2989" s="126"/>
      <c r="D2989" s="390"/>
      <c r="E2989" s="390"/>
      <c r="F2989" s="390"/>
      <c r="G2989" s="390"/>
      <c r="H2989" s="390"/>
      <c r="I2989" s="390"/>
      <c r="AP2989" s="207"/>
      <c r="AQ2989" s="207"/>
      <c r="BK2989" s="207"/>
      <c r="BY2989" s="207"/>
      <c r="BZ2989" s="207"/>
      <c r="CA2989" s="207"/>
      <c r="CB2989" s="207"/>
      <c r="CC2989" s="207"/>
      <c r="CD2989" s="207"/>
      <c r="CE2989" s="207"/>
      <c r="CF2989" s="207"/>
    </row>
    <row r="2990" spans="1:84" s="406" customFormat="1" x14ac:dyDescent="0.3">
      <c r="A2990" s="407"/>
      <c r="B2990" s="412"/>
      <c r="C2990" s="126"/>
      <c r="D2990" s="390"/>
      <c r="E2990" s="390"/>
      <c r="F2990" s="390"/>
      <c r="G2990" s="390"/>
      <c r="H2990" s="390"/>
      <c r="I2990" s="390"/>
      <c r="AP2990" s="207"/>
      <c r="AQ2990" s="207"/>
      <c r="BK2990" s="207"/>
      <c r="BY2990" s="207"/>
      <c r="BZ2990" s="207"/>
      <c r="CA2990" s="207"/>
      <c r="CB2990" s="207"/>
      <c r="CC2990" s="207"/>
      <c r="CD2990" s="207"/>
      <c r="CE2990" s="207"/>
      <c r="CF2990" s="207"/>
    </row>
    <row r="2991" spans="1:84" s="406" customFormat="1" x14ac:dyDescent="0.3">
      <c r="A2991" s="407"/>
      <c r="B2991" s="412"/>
      <c r="C2991" s="126"/>
      <c r="D2991" s="390"/>
      <c r="E2991" s="390"/>
      <c r="F2991" s="390"/>
      <c r="G2991" s="390"/>
      <c r="H2991" s="390"/>
      <c r="I2991" s="390"/>
      <c r="AP2991" s="207"/>
      <c r="AQ2991" s="207"/>
      <c r="BK2991" s="207"/>
      <c r="BY2991" s="207"/>
      <c r="BZ2991" s="207"/>
      <c r="CA2991" s="207"/>
      <c r="CB2991" s="207"/>
      <c r="CC2991" s="207"/>
      <c r="CD2991" s="207"/>
      <c r="CE2991" s="207"/>
      <c r="CF2991" s="207"/>
    </row>
    <row r="2992" spans="1:84" s="406" customFormat="1" x14ac:dyDescent="0.3">
      <c r="A2992" s="407"/>
      <c r="B2992" s="412"/>
      <c r="C2992" s="126"/>
      <c r="D2992" s="390"/>
      <c r="E2992" s="390"/>
      <c r="F2992" s="390"/>
      <c r="G2992" s="390"/>
      <c r="H2992" s="390"/>
      <c r="I2992" s="390"/>
      <c r="AP2992" s="207"/>
      <c r="AQ2992" s="207"/>
      <c r="BK2992" s="207"/>
      <c r="BY2992" s="207"/>
      <c r="BZ2992" s="207"/>
      <c r="CA2992" s="207"/>
      <c r="CB2992" s="207"/>
      <c r="CC2992" s="207"/>
      <c r="CD2992" s="207"/>
      <c r="CE2992" s="207"/>
      <c r="CF2992" s="207"/>
    </row>
    <row r="2993" spans="1:84" s="406" customFormat="1" x14ac:dyDescent="0.3">
      <c r="A2993" s="407"/>
      <c r="B2993" s="412"/>
      <c r="C2993" s="126"/>
      <c r="D2993" s="390"/>
      <c r="E2993" s="390"/>
      <c r="F2993" s="390"/>
      <c r="G2993" s="390"/>
      <c r="H2993" s="390"/>
      <c r="I2993" s="390"/>
      <c r="AP2993" s="207"/>
      <c r="AQ2993" s="207"/>
      <c r="BK2993" s="207"/>
      <c r="BY2993" s="207"/>
      <c r="BZ2993" s="207"/>
      <c r="CA2993" s="207"/>
      <c r="CB2993" s="207"/>
      <c r="CC2993" s="207"/>
      <c r="CD2993" s="207"/>
      <c r="CE2993" s="207"/>
      <c r="CF2993" s="207"/>
    </row>
    <row r="2994" spans="1:84" s="406" customFormat="1" x14ac:dyDescent="0.3">
      <c r="A2994" s="407"/>
      <c r="B2994" s="412"/>
      <c r="C2994" s="126"/>
      <c r="D2994" s="390"/>
      <c r="E2994" s="390"/>
      <c r="F2994" s="390"/>
      <c r="G2994" s="390"/>
      <c r="H2994" s="390"/>
      <c r="I2994" s="390"/>
      <c r="AP2994" s="207"/>
      <c r="AQ2994" s="207"/>
      <c r="BK2994" s="207"/>
      <c r="BY2994" s="207"/>
      <c r="BZ2994" s="207"/>
      <c r="CA2994" s="207"/>
      <c r="CB2994" s="207"/>
      <c r="CC2994" s="207"/>
      <c r="CD2994" s="207"/>
      <c r="CE2994" s="207"/>
      <c r="CF2994" s="207"/>
    </row>
    <row r="2995" spans="1:84" s="406" customFormat="1" x14ac:dyDescent="0.3">
      <c r="A2995" s="407"/>
      <c r="B2995" s="412"/>
      <c r="C2995" s="126"/>
      <c r="D2995" s="390"/>
      <c r="E2995" s="390"/>
      <c r="F2995" s="390"/>
      <c r="G2995" s="390"/>
      <c r="H2995" s="390"/>
      <c r="I2995" s="390"/>
      <c r="AP2995" s="207"/>
      <c r="AQ2995" s="207"/>
      <c r="BK2995" s="207"/>
      <c r="BY2995" s="207"/>
      <c r="BZ2995" s="207"/>
      <c r="CA2995" s="207"/>
      <c r="CB2995" s="207"/>
      <c r="CC2995" s="207"/>
      <c r="CD2995" s="207"/>
      <c r="CE2995" s="207"/>
      <c r="CF2995" s="207"/>
    </row>
    <row r="2996" spans="1:84" s="406" customFormat="1" x14ac:dyDescent="0.3">
      <c r="A2996" s="407"/>
      <c r="B2996" s="412"/>
      <c r="C2996" s="126"/>
      <c r="D2996" s="390"/>
      <c r="E2996" s="390"/>
      <c r="F2996" s="390"/>
      <c r="G2996" s="390"/>
      <c r="H2996" s="390"/>
      <c r="I2996" s="390"/>
      <c r="AP2996" s="207"/>
      <c r="AQ2996" s="207"/>
      <c r="BK2996" s="207"/>
      <c r="BY2996" s="207"/>
      <c r="BZ2996" s="207"/>
      <c r="CA2996" s="207"/>
      <c r="CB2996" s="207"/>
      <c r="CC2996" s="207"/>
      <c r="CD2996" s="207"/>
      <c r="CE2996" s="207"/>
      <c r="CF2996" s="207"/>
    </row>
    <row r="2997" spans="1:84" s="406" customFormat="1" x14ac:dyDescent="0.3">
      <c r="A2997" s="407"/>
      <c r="B2997" s="412"/>
      <c r="C2997" s="126"/>
      <c r="D2997" s="390"/>
      <c r="E2997" s="390"/>
      <c r="F2997" s="390"/>
      <c r="G2997" s="390"/>
      <c r="H2997" s="390"/>
      <c r="I2997" s="390"/>
      <c r="AP2997" s="207"/>
      <c r="AQ2997" s="207"/>
      <c r="BK2997" s="207"/>
      <c r="BY2997" s="207"/>
      <c r="BZ2997" s="207"/>
      <c r="CA2997" s="207"/>
      <c r="CB2997" s="207"/>
      <c r="CC2997" s="207"/>
      <c r="CD2997" s="207"/>
      <c r="CE2997" s="207"/>
      <c r="CF2997" s="207"/>
    </row>
    <row r="2998" spans="1:84" s="406" customFormat="1" x14ac:dyDescent="0.3">
      <c r="A2998" s="407"/>
      <c r="B2998" s="412"/>
      <c r="C2998" s="126"/>
      <c r="D2998" s="390"/>
      <c r="E2998" s="390"/>
      <c r="F2998" s="390"/>
      <c r="G2998" s="390"/>
      <c r="H2998" s="390"/>
      <c r="I2998" s="390"/>
      <c r="AP2998" s="207"/>
      <c r="AQ2998" s="207"/>
      <c r="BK2998" s="207"/>
      <c r="BY2998" s="207"/>
      <c r="BZ2998" s="207"/>
      <c r="CA2998" s="207"/>
      <c r="CB2998" s="207"/>
      <c r="CC2998" s="207"/>
      <c r="CD2998" s="207"/>
      <c r="CE2998" s="207"/>
      <c r="CF2998" s="207"/>
    </row>
    <row r="2999" spans="1:84" s="406" customFormat="1" x14ac:dyDescent="0.3">
      <c r="A2999" s="407"/>
      <c r="B2999" s="412"/>
      <c r="C2999" s="126"/>
      <c r="D2999" s="390"/>
      <c r="E2999" s="390"/>
      <c r="F2999" s="390"/>
      <c r="G2999" s="390"/>
      <c r="H2999" s="390"/>
      <c r="I2999" s="390"/>
      <c r="AP2999" s="207"/>
      <c r="AQ2999" s="207"/>
      <c r="BK2999" s="207"/>
      <c r="BY2999" s="207"/>
      <c r="BZ2999" s="207"/>
      <c r="CA2999" s="207"/>
      <c r="CB2999" s="207"/>
      <c r="CC2999" s="207"/>
      <c r="CD2999" s="207"/>
      <c r="CE2999" s="207"/>
      <c r="CF2999" s="207"/>
    </row>
    <row r="3000" spans="1:84" s="406" customFormat="1" x14ac:dyDescent="0.3">
      <c r="A3000" s="407"/>
      <c r="B3000" s="412"/>
      <c r="C3000" s="126"/>
      <c r="D3000" s="390"/>
      <c r="E3000" s="390"/>
      <c r="F3000" s="390"/>
      <c r="G3000" s="390"/>
      <c r="H3000" s="390"/>
      <c r="I3000" s="390"/>
      <c r="AP3000" s="207"/>
      <c r="AQ3000" s="207"/>
      <c r="BK3000" s="207"/>
      <c r="BY3000" s="207"/>
      <c r="BZ3000" s="207"/>
      <c r="CA3000" s="207"/>
      <c r="CB3000" s="207"/>
      <c r="CC3000" s="207"/>
      <c r="CD3000" s="207"/>
      <c r="CE3000" s="207"/>
      <c r="CF3000" s="207"/>
    </row>
    <row r="3001" spans="1:84" s="406" customFormat="1" x14ac:dyDescent="0.3">
      <c r="A3001" s="407"/>
      <c r="B3001" s="412"/>
      <c r="C3001" s="126"/>
      <c r="D3001" s="390"/>
      <c r="E3001" s="390"/>
      <c r="F3001" s="390"/>
      <c r="G3001" s="390"/>
      <c r="H3001" s="390"/>
      <c r="I3001" s="390"/>
      <c r="AP3001" s="207"/>
      <c r="AQ3001" s="207"/>
      <c r="BK3001" s="207"/>
      <c r="BY3001" s="207"/>
      <c r="BZ3001" s="207"/>
      <c r="CA3001" s="207"/>
      <c r="CB3001" s="207"/>
      <c r="CC3001" s="207"/>
      <c r="CD3001" s="207"/>
      <c r="CE3001" s="207"/>
      <c r="CF3001" s="207"/>
    </row>
    <row r="3002" spans="1:84" s="406" customFormat="1" x14ac:dyDescent="0.3">
      <c r="A3002" s="407"/>
      <c r="B3002" s="412"/>
      <c r="C3002" s="126"/>
      <c r="D3002" s="390"/>
      <c r="E3002" s="390"/>
      <c r="F3002" s="390"/>
      <c r="G3002" s="390"/>
      <c r="H3002" s="390"/>
      <c r="I3002" s="390"/>
      <c r="AP3002" s="207"/>
      <c r="AQ3002" s="207"/>
      <c r="BK3002" s="207"/>
      <c r="BY3002" s="207"/>
      <c r="BZ3002" s="207"/>
      <c r="CA3002" s="207"/>
      <c r="CB3002" s="207"/>
      <c r="CC3002" s="207"/>
      <c r="CD3002" s="207"/>
      <c r="CE3002" s="207"/>
      <c r="CF3002" s="207"/>
    </row>
    <row r="3003" spans="1:84" s="406" customFormat="1" x14ac:dyDescent="0.3">
      <c r="A3003" s="407"/>
      <c r="B3003" s="412"/>
      <c r="C3003" s="126"/>
      <c r="D3003" s="390"/>
      <c r="E3003" s="390"/>
      <c r="F3003" s="390"/>
      <c r="G3003" s="390"/>
      <c r="H3003" s="390"/>
      <c r="I3003" s="390"/>
      <c r="AP3003" s="207"/>
      <c r="AQ3003" s="207"/>
      <c r="BK3003" s="207"/>
      <c r="BY3003" s="207"/>
      <c r="BZ3003" s="207"/>
      <c r="CA3003" s="207"/>
      <c r="CB3003" s="207"/>
      <c r="CC3003" s="207"/>
      <c r="CD3003" s="207"/>
      <c r="CE3003" s="207"/>
      <c r="CF3003" s="207"/>
    </row>
    <row r="3004" spans="1:84" s="406" customFormat="1" x14ac:dyDescent="0.3">
      <c r="A3004" s="407"/>
      <c r="B3004" s="412"/>
      <c r="C3004" s="126"/>
      <c r="D3004" s="390"/>
      <c r="E3004" s="390"/>
      <c r="F3004" s="390"/>
      <c r="G3004" s="390"/>
      <c r="H3004" s="390"/>
      <c r="I3004" s="390"/>
      <c r="AP3004" s="207"/>
      <c r="AQ3004" s="207"/>
      <c r="BK3004" s="207"/>
      <c r="BY3004" s="207"/>
      <c r="BZ3004" s="207"/>
      <c r="CA3004" s="207"/>
      <c r="CB3004" s="207"/>
      <c r="CC3004" s="207"/>
      <c r="CD3004" s="207"/>
      <c r="CE3004" s="207"/>
      <c r="CF3004" s="207"/>
    </row>
    <row r="3005" spans="1:84" s="406" customFormat="1" x14ac:dyDescent="0.3">
      <c r="A3005" s="407"/>
      <c r="B3005" s="412"/>
      <c r="C3005" s="126"/>
      <c r="D3005" s="390"/>
      <c r="E3005" s="390"/>
      <c r="F3005" s="390"/>
      <c r="G3005" s="390"/>
      <c r="H3005" s="390"/>
      <c r="I3005" s="390"/>
      <c r="AP3005" s="207"/>
      <c r="AQ3005" s="207"/>
      <c r="BK3005" s="207"/>
      <c r="BY3005" s="207"/>
      <c r="BZ3005" s="207"/>
      <c r="CA3005" s="207"/>
      <c r="CB3005" s="207"/>
      <c r="CC3005" s="207"/>
      <c r="CD3005" s="207"/>
      <c r="CE3005" s="207"/>
      <c r="CF3005" s="207"/>
    </row>
    <row r="3006" spans="1:84" s="406" customFormat="1" x14ac:dyDescent="0.3">
      <c r="A3006" s="407"/>
      <c r="B3006" s="412"/>
      <c r="C3006" s="126"/>
      <c r="D3006" s="390"/>
      <c r="E3006" s="390"/>
      <c r="F3006" s="390"/>
      <c r="G3006" s="390"/>
      <c r="H3006" s="390"/>
      <c r="I3006" s="390"/>
      <c r="AP3006" s="207"/>
      <c r="AQ3006" s="207"/>
      <c r="BK3006" s="207"/>
      <c r="BY3006" s="207"/>
      <c r="BZ3006" s="207"/>
      <c r="CA3006" s="207"/>
      <c r="CB3006" s="207"/>
      <c r="CC3006" s="207"/>
      <c r="CD3006" s="207"/>
      <c r="CE3006" s="207"/>
      <c r="CF3006" s="207"/>
    </row>
    <row r="3007" spans="1:84" s="406" customFormat="1" x14ac:dyDescent="0.3">
      <c r="A3007" s="407"/>
      <c r="B3007" s="412"/>
      <c r="C3007" s="126"/>
      <c r="D3007" s="390"/>
      <c r="E3007" s="390"/>
      <c r="F3007" s="390"/>
      <c r="G3007" s="390"/>
      <c r="H3007" s="390"/>
      <c r="I3007" s="390"/>
      <c r="AP3007" s="207"/>
      <c r="AQ3007" s="207"/>
      <c r="BK3007" s="207"/>
      <c r="BY3007" s="207"/>
      <c r="BZ3007" s="207"/>
      <c r="CA3007" s="207"/>
      <c r="CB3007" s="207"/>
      <c r="CC3007" s="207"/>
      <c r="CD3007" s="207"/>
      <c r="CE3007" s="207"/>
      <c r="CF3007" s="207"/>
    </row>
    <row r="3008" spans="1:84" s="406" customFormat="1" x14ac:dyDescent="0.3">
      <c r="A3008" s="407"/>
      <c r="B3008" s="412"/>
      <c r="C3008" s="126"/>
      <c r="D3008" s="390"/>
      <c r="E3008" s="390"/>
      <c r="F3008" s="390"/>
      <c r="G3008" s="390"/>
      <c r="H3008" s="390"/>
      <c r="I3008" s="390"/>
      <c r="AP3008" s="207"/>
      <c r="AQ3008" s="207"/>
      <c r="BK3008" s="207"/>
      <c r="BY3008" s="207"/>
      <c r="BZ3008" s="207"/>
      <c r="CA3008" s="207"/>
      <c r="CB3008" s="207"/>
      <c r="CC3008" s="207"/>
      <c r="CD3008" s="207"/>
      <c r="CE3008" s="207"/>
      <c r="CF3008" s="207"/>
    </row>
    <row r="3009" spans="1:84" s="406" customFormat="1" x14ac:dyDescent="0.3">
      <c r="A3009" s="407"/>
      <c r="B3009" s="412"/>
      <c r="C3009" s="126"/>
      <c r="D3009" s="390"/>
      <c r="E3009" s="390"/>
      <c r="F3009" s="390"/>
      <c r="G3009" s="390"/>
      <c r="H3009" s="390"/>
      <c r="I3009" s="390"/>
      <c r="AP3009" s="207"/>
      <c r="AQ3009" s="207"/>
      <c r="BK3009" s="207"/>
      <c r="BY3009" s="207"/>
      <c r="BZ3009" s="207"/>
      <c r="CA3009" s="207"/>
      <c r="CB3009" s="207"/>
      <c r="CC3009" s="207"/>
      <c r="CD3009" s="207"/>
      <c r="CE3009" s="207"/>
      <c r="CF3009" s="207"/>
    </row>
    <row r="3010" spans="1:84" s="406" customFormat="1" x14ac:dyDescent="0.3">
      <c r="A3010" s="407"/>
      <c r="B3010" s="412"/>
      <c r="C3010" s="126"/>
      <c r="D3010" s="390"/>
      <c r="E3010" s="390"/>
      <c r="F3010" s="390"/>
      <c r="G3010" s="390"/>
      <c r="H3010" s="390"/>
      <c r="I3010" s="390"/>
      <c r="AP3010" s="207"/>
      <c r="AQ3010" s="207"/>
      <c r="BK3010" s="207"/>
      <c r="BY3010" s="207"/>
      <c r="BZ3010" s="207"/>
      <c r="CA3010" s="207"/>
      <c r="CB3010" s="207"/>
      <c r="CC3010" s="207"/>
      <c r="CD3010" s="207"/>
      <c r="CE3010" s="207"/>
      <c r="CF3010" s="207"/>
    </row>
    <row r="3011" spans="1:84" s="406" customFormat="1" x14ac:dyDescent="0.3">
      <c r="A3011" s="407"/>
      <c r="B3011" s="412"/>
      <c r="C3011" s="126"/>
      <c r="D3011" s="390"/>
      <c r="E3011" s="390"/>
      <c r="F3011" s="390"/>
      <c r="G3011" s="390"/>
      <c r="H3011" s="390"/>
      <c r="I3011" s="390"/>
      <c r="AP3011" s="207"/>
      <c r="AQ3011" s="207"/>
      <c r="BK3011" s="207"/>
      <c r="BY3011" s="207"/>
      <c r="BZ3011" s="207"/>
      <c r="CA3011" s="207"/>
      <c r="CB3011" s="207"/>
      <c r="CC3011" s="207"/>
      <c r="CD3011" s="207"/>
      <c r="CE3011" s="207"/>
      <c r="CF3011" s="207"/>
    </row>
    <row r="3012" spans="1:84" s="406" customFormat="1" x14ac:dyDescent="0.3">
      <c r="A3012" s="407"/>
      <c r="B3012" s="412"/>
      <c r="C3012" s="126"/>
      <c r="D3012" s="390"/>
      <c r="E3012" s="390"/>
      <c r="F3012" s="390"/>
      <c r="G3012" s="390"/>
      <c r="H3012" s="390"/>
      <c r="I3012" s="390"/>
      <c r="AP3012" s="207"/>
      <c r="AQ3012" s="207"/>
      <c r="BK3012" s="207"/>
      <c r="BY3012" s="207"/>
      <c r="BZ3012" s="207"/>
      <c r="CA3012" s="207"/>
      <c r="CB3012" s="207"/>
      <c r="CC3012" s="207"/>
      <c r="CD3012" s="207"/>
      <c r="CE3012" s="207"/>
      <c r="CF3012" s="207"/>
    </row>
    <row r="3013" spans="1:84" s="406" customFormat="1" x14ac:dyDescent="0.3">
      <c r="A3013" s="407"/>
      <c r="B3013" s="412"/>
      <c r="C3013" s="126"/>
      <c r="D3013" s="390"/>
      <c r="E3013" s="390"/>
      <c r="F3013" s="390"/>
      <c r="G3013" s="390"/>
      <c r="H3013" s="390"/>
      <c r="I3013" s="390"/>
      <c r="AP3013" s="207"/>
      <c r="AQ3013" s="207"/>
      <c r="BK3013" s="207"/>
      <c r="BY3013" s="207"/>
      <c r="BZ3013" s="207"/>
      <c r="CA3013" s="207"/>
      <c r="CB3013" s="207"/>
      <c r="CC3013" s="207"/>
      <c r="CD3013" s="207"/>
      <c r="CE3013" s="207"/>
      <c r="CF3013" s="207"/>
    </row>
    <row r="3014" spans="1:84" s="406" customFormat="1" x14ac:dyDescent="0.3">
      <c r="A3014" s="407"/>
      <c r="B3014" s="412"/>
      <c r="C3014" s="126"/>
      <c r="D3014" s="390"/>
      <c r="E3014" s="390"/>
      <c r="F3014" s="390"/>
      <c r="G3014" s="390"/>
      <c r="H3014" s="390"/>
      <c r="I3014" s="390"/>
      <c r="AP3014" s="207"/>
      <c r="AQ3014" s="207"/>
      <c r="BK3014" s="207"/>
      <c r="BY3014" s="207"/>
      <c r="BZ3014" s="207"/>
      <c r="CA3014" s="207"/>
      <c r="CB3014" s="207"/>
      <c r="CC3014" s="207"/>
      <c r="CD3014" s="207"/>
      <c r="CE3014" s="207"/>
      <c r="CF3014" s="207"/>
    </row>
    <row r="3015" spans="1:84" s="406" customFormat="1" x14ac:dyDescent="0.3">
      <c r="A3015" s="407"/>
      <c r="B3015" s="412"/>
      <c r="C3015" s="126"/>
      <c r="D3015" s="390"/>
      <c r="E3015" s="390"/>
      <c r="F3015" s="390"/>
      <c r="G3015" s="390"/>
      <c r="H3015" s="390"/>
      <c r="I3015" s="390"/>
      <c r="AP3015" s="207"/>
      <c r="AQ3015" s="207"/>
      <c r="BK3015" s="207"/>
      <c r="BY3015" s="207"/>
      <c r="BZ3015" s="207"/>
      <c r="CA3015" s="207"/>
      <c r="CB3015" s="207"/>
      <c r="CC3015" s="207"/>
      <c r="CD3015" s="207"/>
      <c r="CE3015" s="207"/>
      <c r="CF3015" s="207"/>
    </row>
    <row r="3016" spans="1:84" s="406" customFormat="1" x14ac:dyDescent="0.3">
      <c r="A3016" s="407"/>
      <c r="B3016" s="412"/>
      <c r="C3016" s="126"/>
      <c r="D3016" s="390"/>
      <c r="E3016" s="390"/>
      <c r="F3016" s="390"/>
      <c r="G3016" s="390"/>
      <c r="H3016" s="390"/>
      <c r="I3016" s="390"/>
      <c r="AP3016" s="207"/>
      <c r="AQ3016" s="207"/>
      <c r="BK3016" s="207"/>
      <c r="BY3016" s="207"/>
      <c r="BZ3016" s="207"/>
      <c r="CA3016" s="207"/>
      <c r="CB3016" s="207"/>
      <c r="CC3016" s="207"/>
      <c r="CD3016" s="207"/>
      <c r="CE3016" s="207"/>
      <c r="CF3016" s="207"/>
    </row>
    <row r="3017" spans="1:84" s="406" customFormat="1" x14ac:dyDescent="0.3">
      <c r="A3017" s="407"/>
      <c r="B3017" s="412"/>
      <c r="C3017" s="126"/>
      <c r="D3017" s="390"/>
      <c r="E3017" s="390"/>
      <c r="F3017" s="390"/>
      <c r="G3017" s="390"/>
      <c r="H3017" s="390"/>
      <c r="I3017" s="390"/>
      <c r="AP3017" s="207"/>
      <c r="AQ3017" s="207"/>
      <c r="BK3017" s="207"/>
      <c r="BY3017" s="207"/>
      <c r="BZ3017" s="207"/>
      <c r="CA3017" s="207"/>
      <c r="CB3017" s="207"/>
      <c r="CC3017" s="207"/>
      <c r="CD3017" s="207"/>
      <c r="CE3017" s="207"/>
      <c r="CF3017" s="207"/>
    </row>
    <row r="3018" spans="1:84" s="406" customFormat="1" x14ac:dyDescent="0.3">
      <c r="A3018" s="407"/>
      <c r="B3018" s="412"/>
      <c r="C3018" s="126"/>
      <c r="D3018" s="390"/>
      <c r="E3018" s="390"/>
      <c r="F3018" s="390"/>
      <c r="G3018" s="390"/>
      <c r="H3018" s="390"/>
      <c r="I3018" s="390"/>
      <c r="AP3018" s="207"/>
      <c r="AQ3018" s="207"/>
      <c r="BK3018" s="207"/>
      <c r="BY3018" s="207"/>
      <c r="BZ3018" s="207"/>
      <c r="CA3018" s="207"/>
      <c r="CB3018" s="207"/>
      <c r="CC3018" s="207"/>
      <c r="CD3018" s="207"/>
      <c r="CE3018" s="207"/>
      <c r="CF3018" s="207"/>
    </row>
    <row r="3019" spans="1:84" s="406" customFormat="1" x14ac:dyDescent="0.3">
      <c r="A3019" s="407"/>
      <c r="B3019" s="412"/>
      <c r="C3019" s="126"/>
      <c r="D3019" s="390"/>
      <c r="E3019" s="390"/>
      <c r="F3019" s="390"/>
      <c r="G3019" s="390"/>
      <c r="H3019" s="390"/>
      <c r="I3019" s="390"/>
      <c r="AP3019" s="207"/>
      <c r="AQ3019" s="207"/>
      <c r="BK3019" s="207"/>
      <c r="BY3019" s="207"/>
      <c r="BZ3019" s="207"/>
      <c r="CA3019" s="207"/>
      <c r="CB3019" s="207"/>
      <c r="CC3019" s="207"/>
      <c r="CD3019" s="207"/>
      <c r="CE3019" s="207"/>
      <c r="CF3019" s="207"/>
    </row>
    <row r="3020" spans="1:84" s="406" customFormat="1" x14ac:dyDescent="0.3">
      <c r="A3020" s="407"/>
      <c r="B3020" s="412"/>
      <c r="C3020" s="126"/>
      <c r="D3020" s="390"/>
      <c r="E3020" s="390"/>
      <c r="F3020" s="390"/>
      <c r="G3020" s="390"/>
      <c r="H3020" s="390"/>
      <c r="I3020" s="390"/>
      <c r="AP3020" s="207"/>
      <c r="AQ3020" s="207"/>
      <c r="BK3020" s="207"/>
      <c r="BY3020" s="207"/>
      <c r="BZ3020" s="207"/>
      <c r="CA3020" s="207"/>
      <c r="CB3020" s="207"/>
      <c r="CC3020" s="207"/>
      <c r="CD3020" s="207"/>
      <c r="CE3020" s="207"/>
      <c r="CF3020" s="207"/>
    </row>
    <row r="3021" spans="1:84" s="406" customFormat="1" x14ac:dyDescent="0.3">
      <c r="A3021" s="407"/>
      <c r="B3021" s="412"/>
      <c r="C3021" s="126"/>
      <c r="D3021" s="390"/>
      <c r="E3021" s="390"/>
      <c r="F3021" s="390"/>
      <c r="G3021" s="390"/>
      <c r="H3021" s="390"/>
      <c r="I3021" s="390"/>
      <c r="AP3021" s="207"/>
      <c r="AQ3021" s="207"/>
      <c r="BK3021" s="207"/>
      <c r="BY3021" s="207"/>
      <c r="BZ3021" s="207"/>
      <c r="CA3021" s="207"/>
      <c r="CB3021" s="207"/>
      <c r="CC3021" s="207"/>
      <c r="CD3021" s="207"/>
      <c r="CE3021" s="207"/>
      <c r="CF3021" s="207"/>
    </row>
    <row r="3022" spans="1:84" s="406" customFormat="1" x14ac:dyDescent="0.3">
      <c r="A3022" s="407"/>
      <c r="B3022" s="412"/>
      <c r="C3022" s="126"/>
      <c r="D3022" s="390"/>
      <c r="E3022" s="390"/>
      <c r="F3022" s="390"/>
      <c r="G3022" s="390"/>
      <c r="H3022" s="390"/>
      <c r="I3022" s="390"/>
      <c r="AP3022" s="207"/>
      <c r="AQ3022" s="207"/>
      <c r="BK3022" s="207"/>
      <c r="BY3022" s="207"/>
      <c r="BZ3022" s="207"/>
      <c r="CA3022" s="207"/>
      <c r="CB3022" s="207"/>
      <c r="CC3022" s="207"/>
      <c r="CD3022" s="207"/>
      <c r="CE3022" s="207"/>
      <c r="CF3022" s="207"/>
    </row>
    <row r="3023" spans="1:84" s="406" customFormat="1" x14ac:dyDescent="0.3">
      <c r="A3023" s="407"/>
      <c r="B3023" s="412"/>
      <c r="C3023" s="126"/>
      <c r="D3023" s="390"/>
      <c r="E3023" s="390"/>
      <c r="F3023" s="390"/>
      <c r="G3023" s="390"/>
      <c r="H3023" s="390"/>
      <c r="I3023" s="390"/>
      <c r="AP3023" s="207"/>
      <c r="AQ3023" s="207"/>
      <c r="BK3023" s="207"/>
      <c r="BY3023" s="207"/>
      <c r="BZ3023" s="207"/>
      <c r="CA3023" s="207"/>
      <c r="CB3023" s="207"/>
      <c r="CC3023" s="207"/>
      <c r="CD3023" s="207"/>
      <c r="CE3023" s="207"/>
      <c r="CF3023" s="207"/>
    </row>
    <row r="3024" spans="1:84" s="406" customFormat="1" x14ac:dyDescent="0.3">
      <c r="A3024" s="407"/>
      <c r="B3024" s="412"/>
      <c r="C3024" s="126"/>
      <c r="D3024" s="390"/>
      <c r="E3024" s="390"/>
      <c r="F3024" s="390"/>
      <c r="G3024" s="390"/>
      <c r="H3024" s="390"/>
      <c r="I3024" s="390"/>
      <c r="AP3024" s="207"/>
      <c r="AQ3024" s="207"/>
      <c r="BK3024" s="207"/>
      <c r="BY3024" s="207"/>
      <c r="BZ3024" s="207"/>
      <c r="CA3024" s="207"/>
      <c r="CB3024" s="207"/>
      <c r="CC3024" s="207"/>
      <c r="CD3024" s="207"/>
      <c r="CE3024" s="207"/>
      <c r="CF3024" s="207"/>
    </row>
    <row r="3025" spans="1:84" s="406" customFormat="1" x14ac:dyDescent="0.3">
      <c r="A3025" s="407"/>
      <c r="B3025" s="412"/>
      <c r="C3025" s="126"/>
      <c r="D3025" s="390"/>
      <c r="E3025" s="390"/>
      <c r="F3025" s="390"/>
      <c r="G3025" s="390"/>
      <c r="H3025" s="390"/>
      <c r="I3025" s="390"/>
      <c r="AP3025" s="207"/>
      <c r="AQ3025" s="207"/>
      <c r="BK3025" s="207"/>
      <c r="BY3025" s="207"/>
      <c r="BZ3025" s="207"/>
      <c r="CA3025" s="207"/>
      <c r="CB3025" s="207"/>
      <c r="CC3025" s="207"/>
      <c r="CD3025" s="207"/>
      <c r="CE3025" s="207"/>
      <c r="CF3025" s="207"/>
    </row>
    <row r="3026" spans="1:84" s="406" customFormat="1" x14ac:dyDescent="0.3">
      <c r="A3026" s="407"/>
      <c r="B3026" s="412"/>
      <c r="C3026" s="126"/>
      <c r="D3026" s="390"/>
      <c r="E3026" s="390"/>
      <c r="F3026" s="390"/>
      <c r="G3026" s="390"/>
      <c r="H3026" s="390"/>
      <c r="I3026" s="390"/>
      <c r="AP3026" s="207"/>
      <c r="AQ3026" s="207"/>
      <c r="BK3026" s="207"/>
      <c r="BY3026" s="207"/>
      <c r="BZ3026" s="207"/>
      <c r="CA3026" s="207"/>
      <c r="CB3026" s="207"/>
      <c r="CC3026" s="207"/>
      <c r="CD3026" s="207"/>
      <c r="CE3026" s="207"/>
      <c r="CF3026" s="207"/>
    </row>
    <row r="3027" spans="1:84" s="406" customFormat="1" x14ac:dyDescent="0.3">
      <c r="A3027" s="407"/>
      <c r="B3027" s="412"/>
      <c r="C3027" s="126"/>
      <c r="D3027" s="390"/>
      <c r="E3027" s="390"/>
      <c r="F3027" s="390"/>
      <c r="G3027" s="390"/>
      <c r="H3027" s="390"/>
      <c r="I3027" s="390"/>
      <c r="AP3027" s="207"/>
      <c r="AQ3027" s="207"/>
      <c r="BK3027" s="207"/>
      <c r="BY3027" s="207"/>
      <c r="BZ3027" s="207"/>
      <c r="CA3027" s="207"/>
      <c r="CB3027" s="207"/>
      <c r="CC3027" s="207"/>
      <c r="CD3027" s="207"/>
      <c r="CE3027" s="207"/>
      <c r="CF3027" s="207"/>
    </row>
    <row r="3028" spans="1:84" s="406" customFormat="1" x14ac:dyDescent="0.3">
      <c r="A3028" s="407"/>
      <c r="B3028" s="412"/>
      <c r="C3028" s="126"/>
      <c r="D3028" s="390"/>
      <c r="E3028" s="390"/>
      <c r="F3028" s="390"/>
      <c r="G3028" s="390"/>
      <c r="H3028" s="390"/>
      <c r="I3028" s="390"/>
      <c r="AP3028" s="207"/>
      <c r="AQ3028" s="207"/>
      <c r="BK3028" s="207"/>
      <c r="BY3028" s="207"/>
      <c r="BZ3028" s="207"/>
      <c r="CA3028" s="207"/>
      <c r="CB3028" s="207"/>
      <c r="CC3028" s="207"/>
      <c r="CD3028" s="207"/>
      <c r="CE3028" s="207"/>
      <c r="CF3028" s="207"/>
    </row>
    <row r="3029" spans="1:84" s="406" customFormat="1" x14ac:dyDescent="0.3">
      <c r="A3029" s="407"/>
      <c r="B3029" s="412"/>
      <c r="C3029" s="126"/>
      <c r="D3029" s="390"/>
      <c r="E3029" s="390"/>
      <c r="F3029" s="390"/>
      <c r="G3029" s="390"/>
      <c r="H3029" s="390"/>
      <c r="I3029" s="390"/>
      <c r="AP3029" s="207"/>
      <c r="AQ3029" s="207"/>
      <c r="BK3029" s="207"/>
      <c r="BY3029" s="207"/>
      <c r="BZ3029" s="207"/>
      <c r="CA3029" s="207"/>
      <c r="CB3029" s="207"/>
      <c r="CC3029" s="207"/>
      <c r="CD3029" s="207"/>
      <c r="CE3029" s="207"/>
      <c r="CF3029" s="207"/>
    </row>
    <row r="3030" spans="1:84" s="406" customFormat="1" x14ac:dyDescent="0.3">
      <c r="A3030" s="407"/>
      <c r="B3030" s="412"/>
      <c r="C3030" s="126"/>
      <c r="D3030" s="390"/>
      <c r="E3030" s="390"/>
      <c r="F3030" s="390"/>
      <c r="G3030" s="390"/>
      <c r="H3030" s="390"/>
      <c r="I3030" s="390"/>
      <c r="AP3030" s="207"/>
      <c r="AQ3030" s="207"/>
      <c r="BK3030" s="207"/>
      <c r="BY3030" s="207"/>
      <c r="BZ3030" s="207"/>
      <c r="CA3030" s="207"/>
      <c r="CB3030" s="207"/>
      <c r="CC3030" s="207"/>
      <c r="CD3030" s="207"/>
      <c r="CE3030" s="207"/>
      <c r="CF3030" s="207"/>
    </row>
    <row r="3031" spans="1:84" s="406" customFormat="1" x14ac:dyDescent="0.3">
      <c r="A3031" s="407"/>
      <c r="B3031" s="412"/>
      <c r="C3031" s="126"/>
      <c r="D3031" s="390"/>
      <c r="E3031" s="390"/>
      <c r="F3031" s="390"/>
      <c r="G3031" s="390"/>
      <c r="H3031" s="390"/>
      <c r="I3031" s="390"/>
      <c r="AP3031" s="207"/>
      <c r="AQ3031" s="207"/>
      <c r="BK3031" s="207"/>
      <c r="BY3031" s="207"/>
      <c r="BZ3031" s="207"/>
      <c r="CA3031" s="207"/>
      <c r="CB3031" s="207"/>
      <c r="CC3031" s="207"/>
      <c r="CD3031" s="207"/>
      <c r="CE3031" s="207"/>
      <c r="CF3031" s="207"/>
    </row>
    <row r="3032" spans="1:84" s="406" customFormat="1" x14ac:dyDescent="0.3">
      <c r="A3032" s="407"/>
      <c r="B3032" s="412"/>
      <c r="C3032" s="126"/>
      <c r="D3032" s="390"/>
      <c r="E3032" s="390"/>
      <c r="F3032" s="390"/>
      <c r="G3032" s="390"/>
      <c r="H3032" s="390"/>
      <c r="I3032" s="390"/>
      <c r="AP3032" s="207"/>
      <c r="AQ3032" s="207"/>
      <c r="BK3032" s="207"/>
      <c r="BY3032" s="207"/>
      <c r="BZ3032" s="207"/>
      <c r="CA3032" s="207"/>
      <c r="CB3032" s="207"/>
      <c r="CC3032" s="207"/>
      <c r="CD3032" s="207"/>
      <c r="CE3032" s="207"/>
      <c r="CF3032" s="207"/>
    </row>
    <row r="3033" spans="1:84" s="406" customFormat="1" x14ac:dyDescent="0.3">
      <c r="A3033" s="407"/>
      <c r="B3033" s="412"/>
      <c r="C3033" s="126"/>
      <c r="D3033" s="390"/>
      <c r="E3033" s="390"/>
      <c r="F3033" s="390"/>
      <c r="G3033" s="390"/>
      <c r="H3033" s="390"/>
      <c r="I3033" s="390"/>
      <c r="AP3033" s="207"/>
      <c r="AQ3033" s="207"/>
      <c r="BK3033" s="207"/>
      <c r="BY3033" s="207"/>
      <c r="BZ3033" s="207"/>
      <c r="CA3033" s="207"/>
      <c r="CB3033" s="207"/>
      <c r="CC3033" s="207"/>
      <c r="CD3033" s="207"/>
      <c r="CE3033" s="207"/>
      <c r="CF3033" s="207"/>
    </row>
    <row r="3034" spans="1:84" s="406" customFormat="1" x14ac:dyDescent="0.3">
      <c r="A3034" s="407"/>
      <c r="B3034" s="412"/>
      <c r="C3034" s="126"/>
      <c r="D3034" s="390"/>
      <c r="E3034" s="390"/>
      <c r="F3034" s="390"/>
      <c r="G3034" s="390"/>
      <c r="H3034" s="390"/>
      <c r="I3034" s="390"/>
      <c r="AP3034" s="207"/>
      <c r="AQ3034" s="207"/>
      <c r="BK3034" s="207"/>
      <c r="BY3034" s="207"/>
      <c r="BZ3034" s="207"/>
      <c r="CA3034" s="207"/>
      <c r="CB3034" s="207"/>
      <c r="CC3034" s="207"/>
      <c r="CD3034" s="207"/>
      <c r="CE3034" s="207"/>
      <c r="CF3034" s="207"/>
    </row>
    <row r="3035" spans="1:84" s="406" customFormat="1" x14ac:dyDescent="0.3">
      <c r="A3035" s="407"/>
      <c r="B3035" s="412"/>
      <c r="C3035" s="126"/>
      <c r="D3035" s="390"/>
      <c r="E3035" s="390"/>
      <c r="F3035" s="390"/>
      <c r="G3035" s="390"/>
      <c r="H3035" s="390"/>
      <c r="I3035" s="390"/>
      <c r="AP3035" s="207"/>
      <c r="AQ3035" s="207"/>
      <c r="BK3035" s="207"/>
      <c r="BY3035" s="207"/>
      <c r="BZ3035" s="207"/>
      <c r="CA3035" s="207"/>
      <c r="CB3035" s="207"/>
      <c r="CC3035" s="207"/>
      <c r="CD3035" s="207"/>
      <c r="CE3035" s="207"/>
      <c r="CF3035" s="207"/>
    </row>
    <row r="3036" spans="1:84" s="406" customFormat="1" x14ac:dyDescent="0.3">
      <c r="A3036" s="407"/>
      <c r="B3036" s="412"/>
      <c r="C3036" s="126"/>
      <c r="D3036" s="390"/>
      <c r="E3036" s="390"/>
      <c r="F3036" s="390"/>
      <c r="G3036" s="390"/>
      <c r="H3036" s="390"/>
      <c r="I3036" s="390"/>
      <c r="AP3036" s="207"/>
      <c r="AQ3036" s="207"/>
      <c r="BK3036" s="207"/>
      <c r="BY3036" s="207"/>
      <c r="BZ3036" s="207"/>
      <c r="CA3036" s="207"/>
      <c r="CB3036" s="207"/>
      <c r="CC3036" s="207"/>
      <c r="CD3036" s="207"/>
      <c r="CE3036" s="207"/>
      <c r="CF3036" s="207"/>
    </row>
    <row r="3037" spans="1:84" s="406" customFormat="1" x14ac:dyDescent="0.3">
      <c r="A3037" s="407"/>
      <c r="B3037" s="412"/>
      <c r="C3037" s="126"/>
      <c r="D3037" s="390"/>
      <c r="E3037" s="390"/>
      <c r="F3037" s="390"/>
      <c r="G3037" s="390"/>
      <c r="H3037" s="390"/>
      <c r="I3037" s="390"/>
      <c r="AP3037" s="207"/>
      <c r="AQ3037" s="207"/>
      <c r="BK3037" s="207"/>
      <c r="BY3037" s="207"/>
      <c r="BZ3037" s="207"/>
      <c r="CA3037" s="207"/>
      <c r="CB3037" s="207"/>
      <c r="CC3037" s="207"/>
      <c r="CD3037" s="207"/>
      <c r="CE3037" s="207"/>
      <c r="CF3037" s="207"/>
    </row>
    <row r="3038" spans="1:84" s="406" customFormat="1" x14ac:dyDescent="0.3">
      <c r="A3038" s="407"/>
      <c r="B3038" s="412"/>
      <c r="C3038" s="126"/>
      <c r="D3038" s="390"/>
      <c r="E3038" s="390"/>
      <c r="F3038" s="390"/>
      <c r="G3038" s="390"/>
      <c r="H3038" s="390"/>
      <c r="I3038" s="390"/>
      <c r="AP3038" s="207"/>
      <c r="AQ3038" s="207"/>
      <c r="BK3038" s="207"/>
      <c r="BY3038" s="207"/>
      <c r="BZ3038" s="207"/>
      <c r="CA3038" s="207"/>
      <c r="CB3038" s="207"/>
      <c r="CC3038" s="207"/>
      <c r="CD3038" s="207"/>
      <c r="CE3038" s="207"/>
      <c r="CF3038" s="207"/>
    </row>
    <row r="3039" spans="1:84" s="406" customFormat="1" x14ac:dyDescent="0.3">
      <c r="A3039" s="407"/>
      <c r="B3039" s="412"/>
      <c r="C3039" s="126"/>
      <c r="D3039" s="390"/>
      <c r="E3039" s="390"/>
      <c r="F3039" s="390"/>
      <c r="G3039" s="390"/>
      <c r="H3039" s="390"/>
      <c r="I3039" s="390"/>
      <c r="AP3039" s="207"/>
      <c r="AQ3039" s="207"/>
      <c r="BK3039" s="207"/>
      <c r="BY3039" s="207"/>
      <c r="BZ3039" s="207"/>
      <c r="CA3039" s="207"/>
      <c r="CB3039" s="207"/>
      <c r="CC3039" s="207"/>
      <c r="CD3039" s="207"/>
      <c r="CE3039" s="207"/>
      <c r="CF3039" s="207"/>
    </row>
    <row r="3040" spans="1:84" s="406" customFormat="1" x14ac:dyDescent="0.3">
      <c r="A3040" s="407"/>
      <c r="B3040" s="412"/>
      <c r="C3040" s="126"/>
      <c r="D3040" s="390"/>
      <c r="E3040" s="390"/>
      <c r="F3040" s="390"/>
      <c r="G3040" s="390"/>
      <c r="H3040" s="390"/>
      <c r="I3040" s="390"/>
      <c r="AP3040" s="207"/>
      <c r="AQ3040" s="207"/>
      <c r="BK3040" s="207"/>
      <c r="BY3040" s="207"/>
      <c r="BZ3040" s="207"/>
      <c r="CA3040" s="207"/>
      <c r="CB3040" s="207"/>
      <c r="CC3040" s="207"/>
      <c r="CD3040" s="207"/>
      <c r="CE3040" s="207"/>
      <c r="CF3040" s="207"/>
    </row>
    <row r="3041" spans="1:84" s="406" customFormat="1" x14ac:dyDescent="0.3">
      <c r="A3041" s="407"/>
      <c r="B3041" s="412"/>
      <c r="C3041" s="126"/>
      <c r="D3041" s="390"/>
      <c r="E3041" s="390"/>
      <c r="F3041" s="390"/>
      <c r="G3041" s="390"/>
      <c r="H3041" s="390"/>
      <c r="I3041" s="390"/>
      <c r="AP3041" s="207"/>
      <c r="AQ3041" s="207"/>
      <c r="BK3041" s="207"/>
      <c r="BY3041" s="207"/>
      <c r="BZ3041" s="207"/>
      <c r="CA3041" s="207"/>
      <c r="CB3041" s="207"/>
      <c r="CC3041" s="207"/>
      <c r="CD3041" s="207"/>
      <c r="CE3041" s="207"/>
      <c r="CF3041" s="207"/>
    </row>
    <row r="3042" spans="1:84" s="406" customFormat="1" x14ac:dyDescent="0.3">
      <c r="A3042" s="407"/>
      <c r="B3042" s="412"/>
      <c r="C3042" s="126"/>
      <c r="D3042" s="390"/>
      <c r="E3042" s="390"/>
      <c r="F3042" s="390"/>
      <c r="G3042" s="390"/>
      <c r="H3042" s="390"/>
      <c r="I3042" s="390"/>
      <c r="AP3042" s="207"/>
      <c r="AQ3042" s="207"/>
      <c r="BK3042" s="207"/>
      <c r="BY3042" s="207"/>
      <c r="BZ3042" s="207"/>
      <c r="CA3042" s="207"/>
      <c r="CB3042" s="207"/>
      <c r="CC3042" s="207"/>
      <c r="CD3042" s="207"/>
      <c r="CE3042" s="207"/>
      <c r="CF3042" s="207"/>
    </row>
    <row r="3043" spans="1:84" s="406" customFormat="1" x14ac:dyDescent="0.3">
      <c r="A3043" s="407"/>
      <c r="B3043" s="412"/>
      <c r="C3043" s="126"/>
      <c r="D3043" s="390"/>
      <c r="E3043" s="390"/>
      <c r="F3043" s="390"/>
      <c r="G3043" s="390"/>
      <c r="H3043" s="390"/>
      <c r="I3043" s="390"/>
      <c r="AP3043" s="207"/>
      <c r="AQ3043" s="207"/>
      <c r="BK3043" s="207"/>
      <c r="BY3043" s="207"/>
      <c r="BZ3043" s="207"/>
      <c r="CA3043" s="207"/>
      <c r="CB3043" s="207"/>
      <c r="CC3043" s="207"/>
      <c r="CD3043" s="207"/>
      <c r="CE3043" s="207"/>
      <c r="CF3043" s="207"/>
    </row>
    <row r="3044" spans="1:84" s="406" customFormat="1" x14ac:dyDescent="0.3">
      <c r="A3044" s="407"/>
      <c r="B3044" s="412"/>
      <c r="C3044" s="126"/>
      <c r="D3044" s="390"/>
      <c r="E3044" s="390"/>
      <c r="F3044" s="390"/>
      <c r="G3044" s="390"/>
      <c r="H3044" s="390"/>
      <c r="I3044" s="390"/>
      <c r="AP3044" s="207"/>
      <c r="AQ3044" s="207"/>
      <c r="BK3044" s="207"/>
      <c r="BY3044" s="207"/>
      <c r="BZ3044" s="207"/>
      <c r="CA3044" s="207"/>
      <c r="CB3044" s="207"/>
      <c r="CC3044" s="207"/>
      <c r="CD3044" s="207"/>
      <c r="CE3044" s="207"/>
      <c r="CF3044" s="207"/>
    </row>
    <row r="3045" spans="1:84" s="406" customFormat="1" x14ac:dyDescent="0.3">
      <c r="A3045" s="407"/>
      <c r="B3045" s="412"/>
      <c r="C3045" s="126"/>
      <c r="D3045" s="390"/>
      <c r="E3045" s="390"/>
      <c r="F3045" s="390"/>
      <c r="G3045" s="390"/>
      <c r="H3045" s="390"/>
      <c r="I3045" s="390"/>
      <c r="AP3045" s="207"/>
      <c r="AQ3045" s="207"/>
      <c r="BK3045" s="207"/>
      <c r="BY3045" s="207"/>
      <c r="BZ3045" s="207"/>
      <c r="CA3045" s="207"/>
      <c r="CB3045" s="207"/>
      <c r="CC3045" s="207"/>
      <c r="CD3045" s="207"/>
      <c r="CE3045" s="207"/>
      <c r="CF3045" s="207"/>
    </row>
    <row r="3046" spans="1:84" s="406" customFormat="1" x14ac:dyDescent="0.3">
      <c r="A3046" s="407"/>
      <c r="B3046" s="412"/>
      <c r="C3046" s="126"/>
      <c r="D3046" s="390"/>
      <c r="E3046" s="390"/>
      <c r="F3046" s="390"/>
      <c r="G3046" s="390"/>
      <c r="H3046" s="390"/>
      <c r="I3046" s="390"/>
      <c r="AP3046" s="207"/>
      <c r="AQ3046" s="207"/>
      <c r="BK3046" s="207"/>
      <c r="BY3046" s="207"/>
      <c r="BZ3046" s="207"/>
      <c r="CA3046" s="207"/>
      <c r="CB3046" s="207"/>
      <c r="CC3046" s="207"/>
      <c r="CD3046" s="207"/>
      <c r="CE3046" s="207"/>
      <c r="CF3046" s="207"/>
    </row>
    <row r="3047" spans="1:84" s="406" customFormat="1" x14ac:dyDescent="0.3">
      <c r="A3047" s="407"/>
      <c r="B3047" s="412"/>
      <c r="C3047" s="126"/>
      <c r="D3047" s="390"/>
      <c r="E3047" s="390"/>
      <c r="F3047" s="390"/>
      <c r="G3047" s="390"/>
      <c r="H3047" s="390"/>
      <c r="I3047" s="390"/>
      <c r="AP3047" s="207"/>
      <c r="AQ3047" s="207"/>
      <c r="BK3047" s="207"/>
      <c r="BY3047" s="207"/>
      <c r="BZ3047" s="207"/>
      <c r="CA3047" s="207"/>
      <c r="CB3047" s="207"/>
      <c r="CC3047" s="207"/>
      <c r="CD3047" s="207"/>
      <c r="CE3047" s="207"/>
      <c r="CF3047" s="207"/>
    </row>
    <row r="3048" spans="1:84" s="406" customFormat="1" x14ac:dyDescent="0.3">
      <c r="A3048" s="407"/>
      <c r="B3048" s="412"/>
      <c r="C3048" s="126"/>
      <c r="D3048" s="390"/>
      <c r="E3048" s="390"/>
      <c r="F3048" s="390"/>
      <c r="G3048" s="390"/>
      <c r="H3048" s="390"/>
      <c r="I3048" s="390"/>
      <c r="AP3048" s="207"/>
      <c r="AQ3048" s="207"/>
      <c r="BK3048" s="207"/>
      <c r="BY3048" s="207"/>
      <c r="BZ3048" s="207"/>
      <c r="CA3048" s="207"/>
      <c r="CB3048" s="207"/>
      <c r="CC3048" s="207"/>
      <c r="CD3048" s="207"/>
      <c r="CE3048" s="207"/>
      <c r="CF3048" s="207"/>
    </row>
    <row r="3049" spans="1:84" s="406" customFormat="1" x14ac:dyDescent="0.3">
      <c r="A3049" s="407"/>
      <c r="B3049" s="412"/>
      <c r="C3049" s="126"/>
      <c r="D3049" s="390"/>
      <c r="E3049" s="390"/>
      <c r="F3049" s="390"/>
      <c r="G3049" s="390"/>
      <c r="H3049" s="390"/>
      <c r="I3049" s="390"/>
      <c r="AP3049" s="207"/>
      <c r="AQ3049" s="207"/>
      <c r="BK3049" s="207"/>
      <c r="BY3049" s="207"/>
      <c r="BZ3049" s="207"/>
      <c r="CA3049" s="207"/>
      <c r="CB3049" s="207"/>
      <c r="CC3049" s="207"/>
      <c r="CD3049" s="207"/>
      <c r="CE3049" s="207"/>
      <c r="CF3049" s="207"/>
    </row>
    <row r="3050" spans="1:84" s="406" customFormat="1" x14ac:dyDescent="0.3">
      <c r="A3050" s="407"/>
      <c r="B3050" s="412"/>
      <c r="C3050" s="126"/>
      <c r="D3050" s="390"/>
      <c r="E3050" s="390"/>
      <c r="F3050" s="390"/>
      <c r="G3050" s="390"/>
      <c r="H3050" s="390"/>
      <c r="I3050" s="390"/>
      <c r="AP3050" s="207"/>
      <c r="AQ3050" s="207"/>
      <c r="BK3050" s="207"/>
      <c r="BY3050" s="207"/>
      <c r="BZ3050" s="207"/>
      <c r="CA3050" s="207"/>
      <c r="CB3050" s="207"/>
      <c r="CC3050" s="207"/>
      <c r="CD3050" s="207"/>
      <c r="CE3050" s="207"/>
      <c r="CF3050" s="207"/>
    </row>
    <row r="3051" spans="1:84" s="406" customFormat="1" x14ac:dyDescent="0.3">
      <c r="A3051" s="407"/>
      <c r="B3051" s="412"/>
      <c r="C3051" s="126"/>
      <c r="D3051" s="390"/>
      <c r="E3051" s="390"/>
      <c r="F3051" s="390"/>
      <c r="G3051" s="390"/>
      <c r="H3051" s="390"/>
      <c r="I3051" s="390"/>
      <c r="AP3051" s="207"/>
      <c r="AQ3051" s="207"/>
      <c r="BK3051" s="207"/>
      <c r="BY3051" s="207"/>
      <c r="BZ3051" s="207"/>
      <c r="CA3051" s="207"/>
      <c r="CB3051" s="207"/>
      <c r="CC3051" s="207"/>
      <c r="CD3051" s="207"/>
      <c r="CE3051" s="207"/>
      <c r="CF3051" s="207"/>
    </row>
    <row r="3052" spans="1:84" s="406" customFormat="1" x14ac:dyDescent="0.3">
      <c r="A3052" s="407"/>
      <c r="B3052" s="412"/>
      <c r="C3052" s="126"/>
      <c r="D3052" s="390"/>
      <c r="E3052" s="390"/>
      <c r="F3052" s="390"/>
      <c r="G3052" s="390"/>
      <c r="H3052" s="390"/>
      <c r="I3052" s="390"/>
      <c r="AP3052" s="207"/>
      <c r="AQ3052" s="207"/>
      <c r="BK3052" s="207"/>
      <c r="BY3052" s="207"/>
      <c r="BZ3052" s="207"/>
      <c r="CA3052" s="207"/>
      <c r="CB3052" s="207"/>
      <c r="CC3052" s="207"/>
      <c r="CD3052" s="207"/>
      <c r="CE3052" s="207"/>
      <c r="CF3052" s="207"/>
    </row>
    <row r="3053" spans="1:84" s="406" customFormat="1" x14ac:dyDescent="0.3">
      <c r="A3053" s="407"/>
      <c r="B3053" s="412"/>
      <c r="C3053" s="126"/>
      <c r="D3053" s="390"/>
      <c r="E3053" s="390"/>
      <c r="F3053" s="390"/>
      <c r="G3053" s="390"/>
      <c r="H3053" s="390"/>
      <c r="I3053" s="390"/>
      <c r="AP3053" s="207"/>
      <c r="AQ3053" s="207"/>
      <c r="BK3053" s="207"/>
      <c r="BY3053" s="207"/>
      <c r="BZ3053" s="207"/>
      <c r="CA3053" s="207"/>
      <c r="CB3053" s="207"/>
      <c r="CC3053" s="207"/>
      <c r="CD3053" s="207"/>
      <c r="CE3053" s="207"/>
      <c r="CF3053" s="207"/>
    </row>
    <row r="3054" spans="1:84" s="406" customFormat="1" x14ac:dyDescent="0.3">
      <c r="A3054" s="407"/>
      <c r="B3054" s="412"/>
      <c r="C3054" s="126"/>
      <c r="D3054" s="390"/>
      <c r="E3054" s="390"/>
      <c r="F3054" s="390"/>
      <c r="G3054" s="390"/>
      <c r="H3054" s="390"/>
      <c r="I3054" s="390"/>
      <c r="AP3054" s="207"/>
      <c r="AQ3054" s="207"/>
      <c r="BK3054" s="207"/>
      <c r="BY3054" s="207"/>
      <c r="BZ3054" s="207"/>
      <c r="CA3054" s="207"/>
      <c r="CB3054" s="207"/>
      <c r="CC3054" s="207"/>
      <c r="CD3054" s="207"/>
      <c r="CE3054" s="207"/>
      <c r="CF3054" s="207"/>
    </row>
    <row r="3055" spans="1:84" s="406" customFormat="1" x14ac:dyDescent="0.3">
      <c r="A3055" s="407"/>
      <c r="B3055" s="412"/>
      <c r="C3055" s="126"/>
      <c r="D3055" s="390"/>
      <c r="E3055" s="390"/>
      <c r="F3055" s="390"/>
      <c r="G3055" s="390"/>
      <c r="H3055" s="390"/>
      <c r="I3055" s="390"/>
      <c r="AP3055" s="207"/>
      <c r="AQ3055" s="207"/>
      <c r="BK3055" s="207"/>
      <c r="BY3055" s="207"/>
      <c r="BZ3055" s="207"/>
      <c r="CA3055" s="207"/>
      <c r="CB3055" s="207"/>
      <c r="CC3055" s="207"/>
      <c r="CD3055" s="207"/>
      <c r="CE3055" s="207"/>
      <c r="CF3055" s="207"/>
    </row>
    <row r="3056" spans="1:84" s="406" customFormat="1" x14ac:dyDescent="0.3">
      <c r="A3056" s="407"/>
      <c r="B3056" s="412"/>
      <c r="C3056" s="126"/>
      <c r="D3056" s="390"/>
      <c r="E3056" s="390"/>
      <c r="F3056" s="390"/>
      <c r="G3056" s="390"/>
      <c r="H3056" s="390"/>
      <c r="I3056" s="390"/>
      <c r="AP3056" s="207"/>
      <c r="AQ3056" s="207"/>
      <c r="BK3056" s="207"/>
      <c r="BY3056" s="207"/>
      <c r="BZ3056" s="207"/>
      <c r="CA3056" s="207"/>
      <c r="CB3056" s="207"/>
      <c r="CC3056" s="207"/>
      <c r="CD3056" s="207"/>
      <c r="CE3056" s="207"/>
      <c r="CF3056" s="207"/>
    </row>
    <row r="3057" spans="1:84" s="406" customFormat="1" x14ac:dyDescent="0.3">
      <c r="A3057" s="407"/>
      <c r="B3057" s="412"/>
      <c r="C3057" s="126"/>
      <c r="D3057" s="390"/>
      <c r="E3057" s="390"/>
      <c r="F3057" s="390"/>
      <c r="G3057" s="390"/>
      <c r="H3057" s="390"/>
      <c r="I3057" s="390"/>
      <c r="AP3057" s="207"/>
      <c r="AQ3057" s="207"/>
      <c r="BK3057" s="207"/>
      <c r="BY3057" s="207"/>
      <c r="BZ3057" s="207"/>
      <c r="CA3057" s="207"/>
      <c r="CB3057" s="207"/>
      <c r="CC3057" s="207"/>
      <c r="CD3057" s="207"/>
      <c r="CE3057" s="207"/>
      <c r="CF3057" s="207"/>
    </row>
    <row r="3058" spans="1:84" s="406" customFormat="1" x14ac:dyDescent="0.3">
      <c r="A3058" s="407"/>
      <c r="B3058" s="412"/>
      <c r="C3058" s="126"/>
      <c r="D3058" s="390"/>
      <c r="E3058" s="390"/>
      <c r="F3058" s="390"/>
      <c r="G3058" s="390"/>
      <c r="H3058" s="390"/>
      <c r="I3058" s="390"/>
      <c r="AP3058" s="207"/>
      <c r="AQ3058" s="207"/>
      <c r="BK3058" s="207"/>
      <c r="BY3058" s="207"/>
      <c r="BZ3058" s="207"/>
      <c r="CA3058" s="207"/>
      <c r="CB3058" s="207"/>
      <c r="CC3058" s="207"/>
      <c r="CD3058" s="207"/>
      <c r="CE3058" s="207"/>
      <c r="CF3058" s="207"/>
    </row>
    <row r="3059" spans="1:84" s="406" customFormat="1" x14ac:dyDescent="0.3">
      <c r="A3059" s="407"/>
      <c r="B3059" s="412"/>
      <c r="C3059" s="126"/>
      <c r="D3059" s="390"/>
      <c r="E3059" s="390"/>
      <c r="F3059" s="390"/>
      <c r="G3059" s="390"/>
      <c r="H3059" s="390"/>
      <c r="I3059" s="390"/>
      <c r="AP3059" s="207"/>
      <c r="AQ3059" s="207"/>
      <c r="BK3059" s="207"/>
      <c r="BY3059" s="207"/>
      <c r="BZ3059" s="207"/>
      <c r="CA3059" s="207"/>
      <c r="CB3059" s="207"/>
      <c r="CC3059" s="207"/>
      <c r="CD3059" s="207"/>
      <c r="CE3059" s="207"/>
      <c r="CF3059" s="207"/>
    </row>
    <row r="3060" spans="1:84" s="406" customFormat="1" x14ac:dyDescent="0.3">
      <c r="A3060" s="407"/>
      <c r="B3060" s="412"/>
      <c r="C3060" s="126"/>
      <c r="D3060" s="390"/>
      <c r="E3060" s="390"/>
      <c r="F3060" s="390"/>
      <c r="G3060" s="390"/>
      <c r="H3060" s="390"/>
      <c r="I3060" s="390"/>
      <c r="AP3060" s="207"/>
      <c r="AQ3060" s="207"/>
      <c r="BK3060" s="207"/>
      <c r="BY3060" s="207"/>
      <c r="BZ3060" s="207"/>
      <c r="CA3060" s="207"/>
      <c r="CB3060" s="207"/>
      <c r="CC3060" s="207"/>
      <c r="CD3060" s="207"/>
      <c r="CE3060" s="207"/>
      <c r="CF3060" s="207"/>
    </row>
    <row r="3061" spans="1:84" s="406" customFormat="1" x14ac:dyDescent="0.3">
      <c r="A3061" s="407"/>
      <c r="B3061" s="412"/>
      <c r="C3061" s="126"/>
      <c r="D3061" s="390"/>
      <c r="E3061" s="390"/>
      <c r="F3061" s="390"/>
      <c r="G3061" s="390"/>
      <c r="H3061" s="390"/>
      <c r="I3061" s="390"/>
      <c r="AP3061" s="207"/>
      <c r="AQ3061" s="207"/>
      <c r="BK3061" s="207"/>
      <c r="BY3061" s="207"/>
      <c r="BZ3061" s="207"/>
      <c r="CA3061" s="207"/>
      <c r="CB3061" s="207"/>
      <c r="CC3061" s="207"/>
      <c r="CD3061" s="207"/>
      <c r="CE3061" s="207"/>
      <c r="CF3061" s="207"/>
    </row>
    <row r="3062" spans="1:84" s="406" customFormat="1" x14ac:dyDescent="0.3">
      <c r="A3062" s="407"/>
      <c r="B3062" s="412"/>
      <c r="C3062" s="126"/>
      <c r="D3062" s="390"/>
      <c r="E3062" s="390"/>
      <c r="F3062" s="390"/>
      <c r="G3062" s="390"/>
      <c r="H3062" s="390"/>
      <c r="I3062" s="390"/>
      <c r="AP3062" s="207"/>
      <c r="AQ3062" s="207"/>
      <c r="BK3062" s="207"/>
      <c r="BY3062" s="207"/>
      <c r="BZ3062" s="207"/>
      <c r="CA3062" s="207"/>
      <c r="CB3062" s="207"/>
      <c r="CC3062" s="207"/>
      <c r="CD3062" s="207"/>
      <c r="CE3062" s="207"/>
      <c r="CF3062" s="207"/>
    </row>
    <row r="3063" spans="1:84" s="406" customFormat="1" x14ac:dyDescent="0.3">
      <c r="A3063" s="407"/>
      <c r="B3063" s="412"/>
      <c r="C3063" s="126"/>
      <c r="D3063" s="390"/>
      <c r="E3063" s="390"/>
      <c r="F3063" s="390"/>
      <c r="G3063" s="390"/>
      <c r="H3063" s="390"/>
      <c r="I3063" s="390"/>
      <c r="AP3063" s="207"/>
      <c r="AQ3063" s="207"/>
      <c r="BK3063" s="207"/>
      <c r="BY3063" s="207"/>
      <c r="BZ3063" s="207"/>
      <c r="CA3063" s="207"/>
      <c r="CB3063" s="207"/>
      <c r="CC3063" s="207"/>
      <c r="CD3063" s="207"/>
      <c r="CE3063" s="207"/>
      <c r="CF3063" s="207"/>
    </row>
    <row r="3064" spans="1:84" s="406" customFormat="1" x14ac:dyDescent="0.3">
      <c r="A3064" s="407"/>
      <c r="B3064" s="412"/>
      <c r="C3064" s="126"/>
      <c r="D3064" s="390"/>
      <c r="E3064" s="390"/>
      <c r="F3064" s="390"/>
      <c r="G3064" s="390"/>
      <c r="H3064" s="390"/>
      <c r="I3064" s="390"/>
      <c r="AP3064" s="207"/>
      <c r="AQ3064" s="207"/>
      <c r="BK3064" s="207"/>
      <c r="BY3064" s="207"/>
      <c r="BZ3064" s="207"/>
      <c r="CA3064" s="207"/>
      <c r="CB3064" s="207"/>
      <c r="CC3064" s="207"/>
      <c r="CD3064" s="207"/>
      <c r="CE3064" s="207"/>
      <c r="CF3064" s="207"/>
    </row>
    <row r="3065" spans="1:84" s="406" customFormat="1" x14ac:dyDescent="0.3">
      <c r="A3065" s="407"/>
      <c r="B3065" s="412"/>
      <c r="C3065" s="126"/>
      <c r="D3065" s="390"/>
      <c r="E3065" s="390"/>
      <c r="F3065" s="390"/>
      <c r="G3065" s="390"/>
      <c r="H3065" s="390"/>
      <c r="I3065" s="390"/>
      <c r="AP3065" s="207"/>
      <c r="AQ3065" s="207"/>
      <c r="BK3065" s="207"/>
      <c r="BY3065" s="207"/>
      <c r="BZ3065" s="207"/>
      <c r="CA3065" s="207"/>
      <c r="CB3065" s="207"/>
      <c r="CC3065" s="207"/>
      <c r="CD3065" s="207"/>
      <c r="CE3065" s="207"/>
      <c r="CF3065" s="207"/>
    </row>
    <row r="3066" spans="1:84" s="406" customFormat="1" x14ac:dyDescent="0.3">
      <c r="A3066" s="407"/>
      <c r="B3066" s="412"/>
      <c r="C3066" s="126"/>
      <c r="D3066" s="390"/>
      <c r="E3066" s="390"/>
      <c r="F3066" s="390"/>
      <c r="G3066" s="390"/>
      <c r="H3066" s="390"/>
      <c r="I3066" s="390"/>
      <c r="AP3066" s="207"/>
      <c r="AQ3066" s="207"/>
      <c r="BK3066" s="207"/>
      <c r="BY3066" s="207"/>
      <c r="BZ3066" s="207"/>
      <c r="CA3066" s="207"/>
      <c r="CB3066" s="207"/>
      <c r="CC3066" s="207"/>
      <c r="CD3066" s="207"/>
      <c r="CE3066" s="207"/>
      <c r="CF3066" s="207"/>
    </row>
    <row r="3067" spans="1:84" s="406" customFormat="1" x14ac:dyDescent="0.3">
      <c r="A3067" s="407"/>
      <c r="B3067" s="412"/>
      <c r="C3067" s="126"/>
      <c r="D3067" s="390"/>
      <c r="E3067" s="390"/>
      <c r="F3067" s="390"/>
      <c r="G3067" s="390"/>
      <c r="H3067" s="390"/>
      <c r="I3067" s="390"/>
      <c r="AP3067" s="207"/>
      <c r="AQ3067" s="207"/>
      <c r="BK3067" s="207"/>
      <c r="BY3067" s="207"/>
      <c r="BZ3067" s="207"/>
      <c r="CA3067" s="207"/>
      <c r="CB3067" s="207"/>
      <c r="CC3067" s="207"/>
      <c r="CD3067" s="207"/>
      <c r="CE3067" s="207"/>
      <c r="CF3067" s="207"/>
    </row>
    <row r="3068" spans="1:84" s="406" customFormat="1" x14ac:dyDescent="0.3">
      <c r="A3068" s="407"/>
      <c r="B3068" s="412"/>
      <c r="C3068" s="126"/>
      <c r="D3068" s="390"/>
      <c r="E3068" s="390"/>
      <c r="F3068" s="390"/>
      <c r="G3068" s="390"/>
      <c r="H3068" s="390"/>
      <c r="I3068" s="390"/>
      <c r="AP3068" s="207"/>
      <c r="AQ3068" s="207"/>
      <c r="BK3068" s="207"/>
      <c r="BY3068" s="207"/>
      <c r="BZ3068" s="207"/>
      <c r="CA3068" s="207"/>
      <c r="CB3068" s="207"/>
      <c r="CC3068" s="207"/>
      <c r="CD3068" s="207"/>
      <c r="CE3068" s="207"/>
      <c r="CF3068" s="207"/>
    </row>
    <row r="3069" spans="1:84" s="406" customFormat="1" x14ac:dyDescent="0.3">
      <c r="A3069" s="407"/>
      <c r="B3069" s="412"/>
      <c r="C3069" s="126"/>
      <c r="D3069" s="390"/>
      <c r="E3069" s="390"/>
      <c r="F3069" s="390"/>
      <c r="G3069" s="390"/>
      <c r="H3069" s="390"/>
      <c r="I3069" s="390"/>
      <c r="AP3069" s="207"/>
      <c r="AQ3069" s="207"/>
      <c r="BK3069" s="207"/>
      <c r="BY3069" s="207"/>
      <c r="BZ3069" s="207"/>
      <c r="CA3069" s="207"/>
      <c r="CB3069" s="207"/>
      <c r="CC3069" s="207"/>
      <c r="CD3069" s="207"/>
      <c r="CE3069" s="207"/>
      <c r="CF3069" s="207"/>
    </row>
    <row r="3070" spans="1:84" s="406" customFormat="1" x14ac:dyDescent="0.3">
      <c r="A3070" s="407"/>
      <c r="B3070" s="412"/>
      <c r="C3070" s="126"/>
      <c r="D3070" s="390"/>
      <c r="E3070" s="390"/>
      <c r="F3070" s="390"/>
      <c r="G3070" s="390"/>
      <c r="H3070" s="390"/>
      <c r="I3070" s="390"/>
      <c r="AP3070" s="207"/>
      <c r="AQ3070" s="207"/>
      <c r="BK3070" s="207"/>
      <c r="BY3070" s="207"/>
      <c r="BZ3070" s="207"/>
      <c r="CA3070" s="207"/>
      <c r="CB3070" s="207"/>
      <c r="CC3070" s="207"/>
      <c r="CD3070" s="207"/>
      <c r="CE3070" s="207"/>
      <c r="CF3070" s="207"/>
    </row>
    <row r="3071" spans="1:84" s="406" customFormat="1" x14ac:dyDescent="0.3">
      <c r="A3071" s="407"/>
      <c r="B3071" s="412"/>
      <c r="C3071" s="126"/>
      <c r="D3071" s="390"/>
      <c r="E3071" s="390"/>
      <c r="F3071" s="390"/>
      <c r="G3071" s="390"/>
      <c r="H3071" s="390"/>
      <c r="I3071" s="390"/>
      <c r="AP3071" s="207"/>
      <c r="AQ3071" s="207"/>
      <c r="BK3071" s="207"/>
      <c r="BY3071" s="207"/>
      <c r="BZ3071" s="207"/>
      <c r="CA3071" s="207"/>
      <c r="CB3071" s="207"/>
      <c r="CC3071" s="207"/>
      <c r="CD3071" s="207"/>
      <c r="CE3071" s="207"/>
      <c r="CF3071" s="207"/>
    </row>
    <row r="3072" spans="1:84" s="406" customFormat="1" x14ac:dyDescent="0.3">
      <c r="A3072" s="407"/>
      <c r="B3072" s="412"/>
      <c r="C3072" s="126"/>
      <c r="D3072" s="390"/>
      <c r="E3072" s="390"/>
      <c r="F3072" s="390"/>
      <c r="G3072" s="390"/>
      <c r="H3072" s="390"/>
      <c r="I3072" s="390"/>
      <c r="AP3072" s="207"/>
      <c r="AQ3072" s="207"/>
      <c r="BK3072" s="207"/>
      <c r="BY3072" s="207"/>
      <c r="BZ3072" s="207"/>
      <c r="CA3072" s="207"/>
      <c r="CB3072" s="207"/>
      <c r="CC3072" s="207"/>
      <c r="CD3072" s="207"/>
      <c r="CE3072" s="207"/>
      <c r="CF3072" s="207"/>
    </row>
    <row r="3073" spans="1:84" s="406" customFormat="1" x14ac:dyDescent="0.3">
      <c r="A3073" s="407"/>
      <c r="B3073" s="412"/>
      <c r="C3073" s="126"/>
      <c r="D3073" s="390"/>
      <c r="E3073" s="390"/>
      <c r="F3073" s="390"/>
      <c r="G3073" s="390"/>
      <c r="H3073" s="390"/>
      <c r="I3073" s="390"/>
      <c r="AP3073" s="207"/>
      <c r="AQ3073" s="207"/>
      <c r="BK3073" s="207"/>
      <c r="BY3073" s="207"/>
      <c r="BZ3073" s="207"/>
      <c r="CA3073" s="207"/>
      <c r="CB3073" s="207"/>
      <c r="CC3073" s="207"/>
      <c r="CD3073" s="207"/>
      <c r="CE3073" s="207"/>
      <c r="CF3073" s="207"/>
    </row>
    <row r="3074" spans="1:84" s="406" customFormat="1" x14ac:dyDescent="0.3">
      <c r="A3074" s="407"/>
      <c r="B3074" s="412"/>
      <c r="C3074" s="126"/>
      <c r="D3074" s="390"/>
      <c r="E3074" s="390"/>
      <c r="F3074" s="390"/>
      <c r="G3074" s="390"/>
      <c r="H3074" s="390"/>
      <c r="I3074" s="390"/>
      <c r="AP3074" s="207"/>
      <c r="AQ3074" s="207"/>
      <c r="BK3074" s="207"/>
      <c r="BY3074" s="207"/>
      <c r="BZ3074" s="207"/>
      <c r="CA3074" s="207"/>
      <c r="CB3074" s="207"/>
      <c r="CC3074" s="207"/>
      <c r="CD3074" s="207"/>
      <c r="CE3074" s="207"/>
      <c r="CF3074" s="207"/>
    </row>
    <row r="3075" spans="1:84" s="406" customFormat="1" x14ac:dyDescent="0.3">
      <c r="A3075" s="407"/>
      <c r="B3075" s="412"/>
      <c r="C3075" s="126"/>
      <c r="D3075" s="390"/>
      <c r="E3075" s="390"/>
      <c r="F3075" s="390"/>
      <c r="G3075" s="390"/>
      <c r="H3075" s="390"/>
      <c r="I3075" s="390"/>
      <c r="AP3075" s="207"/>
      <c r="AQ3075" s="207"/>
      <c r="BK3075" s="207"/>
      <c r="BY3075" s="207"/>
      <c r="BZ3075" s="207"/>
      <c r="CA3075" s="207"/>
      <c r="CB3075" s="207"/>
      <c r="CC3075" s="207"/>
      <c r="CD3075" s="207"/>
      <c r="CE3075" s="207"/>
      <c r="CF3075" s="207"/>
    </row>
    <row r="3076" spans="1:84" s="406" customFormat="1" x14ac:dyDescent="0.3">
      <c r="A3076" s="407"/>
      <c r="B3076" s="412"/>
      <c r="C3076" s="126"/>
      <c r="D3076" s="390"/>
      <c r="E3076" s="390"/>
      <c r="F3076" s="390"/>
      <c r="G3076" s="390"/>
      <c r="H3076" s="390"/>
      <c r="I3076" s="390"/>
      <c r="AP3076" s="207"/>
      <c r="AQ3076" s="207"/>
      <c r="BK3076" s="207"/>
      <c r="BY3076" s="207"/>
      <c r="BZ3076" s="207"/>
      <c r="CA3076" s="207"/>
      <c r="CB3076" s="207"/>
      <c r="CC3076" s="207"/>
      <c r="CD3076" s="207"/>
      <c r="CE3076" s="207"/>
      <c r="CF3076" s="207"/>
    </row>
    <row r="3077" spans="1:84" s="406" customFormat="1" x14ac:dyDescent="0.3">
      <c r="A3077" s="407"/>
      <c r="B3077" s="412"/>
      <c r="C3077" s="126"/>
      <c r="D3077" s="390"/>
      <c r="E3077" s="390"/>
      <c r="F3077" s="390"/>
      <c r="G3077" s="390"/>
      <c r="H3077" s="390"/>
      <c r="I3077" s="390"/>
      <c r="AP3077" s="207"/>
      <c r="AQ3077" s="207"/>
      <c r="BK3077" s="207"/>
      <c r="BY3077" s="207"/>
      <c r="BZ3077" s="207"/>
      <c r="CA3077" s="207"/>
      <c r="CB3077" s="207"/>
      <c r="CC3077" s="207"/>
      <c r="CD3077" s="207"/>
      <c r="CE3077" s="207"/>
      <c r="CF3077" s="207"/>
    </row>
    <row r="3078" spans="1:84" s="406" customFormat="1" x14ac:dyDescent="0.3">
      <c r="A3078" s="407"/>
      <c r="B3078" s="412"/>
      <c r="C3078" s="126"/>
      <c r="D3078" s="390"/>
      <c r="E3078" s="390"/>
      <c r="F3078" s="390"/>
      <c r="G3078" s="390"/>
      <c r="H3078" s="390"/>
      <c r="I3078" s="390"/>
      <c r="AP3078" s="207"/>
      <c r="AQ3078" s="207"/>
      <c r="BK3078" s="207"/>
      <c r="BY3078" s="207"/>
      <c r="BZ3078" s="207"/>
      <c r="CA3078" s="207"/>
      <c r="CB3078" s="207"/>
      <c r="CC3078" s="207"/>
      <c r="CD3078" s="207"/>
      <c r="CE3078" s="207"/>
      <c r="CF3078" s="207"/>
    </row>
    <row r="3079" spans="1:84" s="406" customFormat="1" x14ac:dyDescent="0.3">
      <c r="A3079" s="407"/>
      <c r="B3079" s="412"/>
      <c r="C3079" s="126"/>
      <c r="D3079" s="390"/>
      <c r="E3079" s="390"/>
      <c r="F3079" s="390"/>
      <c r="G3079" s="390"/>
      <c r="H3079" s="390"/>
      <c r="I3079" s="390"/>
      <c r="AP3079" s="207"/>
      <c r="AQ3079" s="207"/>
      <c r="BK3079" s="207"/>
      <c r="BY3079" s="207"/>
      <c r="BZ3079" s="207"/>
      <c r="CA3079" s="207"/>
      <c r="CB3079" s="207"/>
      <c r="CC3079" s="207"/>
      <c r="CD3079" s="207"/>
      <c r="CE3079" s="207"/>
      <c r="CF3079" s="207"/>
    </row>
    <row r="3080" spans="1:84" s="406" customFormat="1" x14ac:dyDescent="0.3">
      <c r="A3080" s="407"/>
      <c r="B3080" s="412"/>
      <c r="C3080" s="126"/>
      <c r="D3080" s="390"/>
      <c r="E3080" s="390"/>
      <c r="F3080" s="390"/>
      <c r="G3080" s="390"/>
      <c r="H3080" s="390"/>
      <c r="I3080" s="390"/>
      <c r="AP3080" s="207"/>
      <c r="AQ3080" s="207"/>
      <c r="BK3080" s="207"/>
      <c r="BY3080" s="207"/>
      <c r="BZ3080" s="207"/>
      <c r="CA3080" s="207"/>
      <c r="CB3080" s="207"/>
      <c r="CC3080" s="207"/>
      <c r="CD3080" s="207"/>
      <c r="CE3080" s="207"/>
      <c r="CF3080" s="207"/>
    </row>
    <row r="3081" spans="1:84" s="406" customFormat="1" x14ac:dyDescent="0.3">
      <c r="A3081" s="407"/>
      <c r="B3081" s="412"/>
      <c r="C3081" s="126"/>
      <c r="D3081" s="390"/>
      <c r="E3081" s="390"/>
      <c r="F3081" s="390"/>
      <c r="G3081" s="390"/>
      <c r="H3081" s="390"/>
      <c r="I3081" s="390"/>
      <c r="AP3081" s="207"/>
      <c r="AQ3081" s="207"/>
      <c r="BK3081" s="207"/>
      <c r="BY3081" s="207"/>
      <c r="BZ3081" s="207"/>
      <c r="CA3081" s="207"/>
      <c r="CB3081" s="207"/>
      <c r="CC3081" s="207"/>
      <c r="CD3081" s="207"/>
      <c r="CE3081" s="207"/>
      <c r="CF3081" s="207"/>
    </row>
    <row r="3082" spans="1:84" s="406" customFormat="1" x14ac:dyDescent="0.3">
      <c r="A3082" s="407"/>
      <c r="B3082" s="412"/>
      <c r="C3082" s="126"/>
      <c r="D3082" s="390"/>
      <c r="E3082" s="390"/>
      <c r="F3082" s="390"/>
      <c r="G3082" s="390"/>
      <c r="H3082" s="390"/>
      <c r="I3082" s="390"/>
      <c r="AP3082" s="207"/>
      <c r="AQ3082" s="207"/>
      <c r="BK3082" s="207"/>
      <c r="BY3082" s="207"/>
      <c r="BZ3082" s="207"/>
      <c r="CA3082" s="207"/>
      <c r="CB3082" s="207"/>
      <c r="CC3082" s="207"/>
      <c r="CD3082" s="207"/>
      <c r="CE3082" s="207"/>
      <c r="CF3082" s="207"/>
    </row>
    <row r="3083" spans="1:84" s="406" customFormat="1" x14ac:dyDescent="0.3">
      <c r="A3083" s="407"/>
      <c r="B3083" s="412"/>
      <c r="C3083" s="126"/>
      <c r="D3083" s="390"/>
      <c r="E3083" s="390"/>
      <c r="F3083" s="390"/>
      <c r="G3083" s="390"/>
      <c r="H3083" s="390"/>
      <c r="I3083" s="390"/>
      <c r="AP3083" s="207"/>
      <c r="AQ3083" s="207"/>
      <c r="BK3083" s="207"/>
      <c r="BY3083" s="207"/>
      <c r="BZ3083" s="207"/>
      <c r="CA3083" s="207"/>
      <c r="CB3083" s="207"/>
      <c r="CC3083" s="207"/>
      <c r="CD3083" s="207"/>
      <c r="CE3083" s="207"/>
      <c r="CF3083" s="207"/>
    </row>
    <row r="3084" spans="1:84" s="406" customFormat="1" x14ac:dyDescent="0.3">
      <c r="A3084" s="407"/>
      <c r="B3084" s="412"/>
      <c r="C3084" s="126"/>
      <c r="D3084" s="390"/>
      <c r="E3084" s="390"/>
      <c r="F3084" s="390"/>
      <c r="G3084" s="390"/>
      <c r="H3084" s="390"/>
      <c r="I3084" s="390"/>
      <c r="AP3084" s="207"/>
      <c r="AQ3084" s="207"/>
      <c r="BK3084" s="207"/>
      <c r="BY3084" s="207"/>
      <c r="BZ3084" s="207"/>
      <c r="CA3084" s="207"/>
      <c r="CB3084" s="207"/>
      <c r="CC3084" s="207"/>
      <c r="CD3084" s="207"/>
      <c r="CE3084" s="207"/>
      <c r="CF3084" s="207"/>
    </row>
    <row r="3085" spans="1:84" s="406" customFormat="1" x14ac:dyDescent="0.3">
      <c r="A3085" s="407"/>
      <c r="B3085" s="412"/>
      <c r="C3085" s="126"/>
      <c r="D3085" s="390"/>
      <c r="E3085" s="390"/>
      <c r="F3085" s="390"/>
      <c r="G3085" s="390"/>
      <c r="H3085" s="390"/>
      <c r="I3085" s="390"/>
      <c r="AP3085" s="207"/>
      <c r="AQ3085" s="207"/>
      <c r="BK3085" s="207"/>
      <c r="BY3085" s="207"/>
      <c r="BZ3085" s="207"/>
      <c r="CA3085" s="207"/>
      <c r="CB3085" s="207"/>
      <c r="CC3085" s="207"/>
      <c r="CD3085" s="207"/>
      <c r="CE3085" s="207"/>
      <c r="CF3085" s="207"/>
    </row>
    <row r="3086" spans="1:84" s="406" customFormat="1" x14ac:dyDescent="0.3">
      <c r="A3086" s="407"/>
      <c r="B3086" s="412"/>
      <c r="C3086" s="126"/>
      <c r="D3086" s="390"/>
      <c r="E3086" s="390"/>
      <c r="F3086" s="390"/>
      <c r="G3086" s="390"/>
      <c r="H3086" s="390"/>
      <c r="I3086" s="390"/>
      <c r="AP3086" s="207"/>
      <c r="AQ3086" s="207"/>
      <c r="BK3086" s="207"/>
      <c r="BY3086" s="207"/>
      <c r="BZ3086" s="207"/>
      <c r="CA3086" s="207"/>
      <c r="CB3086" s="207"/>
      <c r="CC3086" s="207"/>
      <c r="CD3086" s="207"/>
      <c r="CE3086" s="207"/>
      <c r="CF3086" s="207"/>
    </row>
    <row r="3087" spans="1:84" s="406" customFormat="1" x14ac:dyDescent="0.3">
      <c r="A3087" s="407"/>
      <c r="B3087" s="412"/>
      <c r="C3087" s="126"/>
      <c r="D3087" s="390"/>
      <c r="E3087" s="390"/>
      <c r="F3087" s="390"/>
      <c r="G3087" s="390"/>
      <c r="H3087" s="390"/>
      <c r="I3087" s="390"/>
      <c r="AP3087" s="207"/>
      <c r="AQ3087" s="207"/>
      <c r="BK3087" s="207"/>
      <c r="BY3087" s="207"/>
      <c r="BZ3087" s="207"/>
      <c r="CA3087" s="207"/>
      <c r="CB3087" s="207"/>
      <c r="CC3087" s="207"/>
      <c r="CD3087" s="207"/>
      <c r="CE3087" s="207"/>
      <c r="CF3087" s="207"/>
    </row>
    <row r="3088" spans="1:84" s="406" customFormat="1" x14ac:dyDescent="0.3">
      <c r="A3088" s="407"/>
      <c r="B3088" s="412"/>
      <c r="C3088" s="126"/>
      <c r="D3088" s="390"/>
      <c r="E3088" s="390"/>
      <c r="F3088" s="390"/>
      <c r="G3088" s="390"/>
      <c r="H3088" s="390"/>
      <c r="I3088" s="390"/>
      <c r="AP3088" s="207"/>
      <c r="AQ3088" s="207"/>
      <c r="BK3088" s="207"/>
      <c r="BY3088" s="207"/>
      <c r="BZ3088" s="207"/>
      <c r="CA3088" s="207"/>
      <c r="CB3088" s="207"/>
      <c r="CC3088" s="207"/>
      <c r="CD3088" s="207"/>
      <c r="CE3088" s="207"/>
      <c r="CF3088" s="207"/>
    </row>
    <row r="3089" spans="1:84" s="406" customFormat="1" x14ac:dyDescent="0.3">
      <c r="A3089" s="407"/>
      <c r="B3089" s="412"/>
      <c r="C3089" s="126"/>
      <c r="D3089" s="390"/>
      <c r="E3089" s="390"/>
      <c r="F3089" s="390"/>
      <c r="G3089" s="390"/>
      <c r="H3089" s="390"/>
      <c r="I3089" s="390"/>
      <c r="AP3089" s="207"/>
      <c r="AQ3089" s="207"/>
      <c r="BK3089" s="207"/>
      <c r="BY3089" s="207"/>
      <c r="BZ3089" s="207"/>
      <c r="CA3089" s="207"/>
      <c r="CB3089" s="207"/>
      <c r="CC3089" s="207"/>
      <c r="CD3089" s="207"/>
      <c r="CE3089" s="207"/>
      <c r="CF3089" s="207"/>
    </row>
    <row r="3090" spans="1:84" s="406" customFormat="1" x14ac:dyDescent="0.3">
      <c r="A3090" s="407"/>
      <c r="B3090" s="412"/>
      <c r="C3090" s="126"/>
      <c r="D3090" s="390"/>
      <c r="E3090" s="390"/>
      <c r="F3090" s="390"/>
      <c r="G3090" s="390"/>
      <c r="H3090" s="390"/>
      <c r="I3090" s="390"/>
      <c r="AP3090" s="207"/>
      <c r="AQ3090" s="207"/>
      <c r="BK3090" s="207"/>
      <c r="BY3090" s="207"/>
      <c r="BZ3090" s="207"/>
      <c r="CA3090" s="207"/>
      <c r="CB3090" s="207"/>
      <c r="CC3090" s="207"/>
      <c r="CD3090" s="207"/>
      <c r="CE3090" s="207"/>
      <c r="CF3090" s="207"/>
    </row>
    <row r="3091" spans="1:84" s="406" customFormat="1" x14ac:dyDescent="0.3">
      <c r="A3091" s="407"/>
      <c r="B3091" s="412"/>
      <c r="C3091" s="126"/>
      <c r="D3091" s="390"/>
      <c r="E3091" s="390"/>
      <c r="F3091" s="390"/>
      <c r="G3091" s="390"/>
      <c r="H3091" s="390"/>
      <c r="I3091" s="390"/>
      <c r="AP3091" s="207"/>
      <c r="AQ3091" s="207"/>
      <c r="BK3091" s="207"/>
      <c r="BY3091" s="207"/>
      <c r="BZ3091" s="207"/>
      <c r="CA3091" s="207"/>
      <c r="CB3091" s="207"/>
      <c r="CC3091" s="207"/>
      <c r="CD3091" s="207"/>
      <c r="CE3091" s="207"/>
      <c r="CF3091" s="207"/>
    </row>
    <row r="3092" spans="1:84" s="406" customFormat="1" x14ac:dyDescent="0.3">
      <c r="A3092" s="407"/>
      <c r="B3092" s="412"/>
      <c r="C3092" s="126"/>
      <c r="D3092" s="390"/>
      <c r="E3092" s="390"/>
      <c r="F3092" s="390"/>
      <c r="G3092" s="390"/>
      <c r="H3092" s="390"/>
      <c r="I3092" s="390"/>
      <c r="AP3092" s="207"/>
      <c r="AQ3092" s="207"/>
      <c r="BK3092" s="207"/>
      <c r="BY3092" s="207"/>
      <c r="BZ3092" s="207"/>
      <c r="CA3092" s="207"/>
      <c r="CB3092" s="207"/>
      <c r="CC3092" s="207"/>
      <c r="CD3092" s="207"/>
      <c r="CE3092" s="207"/>
      <c r="CF3092" s="207"/>
    </row>
    <row r="3093" spans="1:84" s="406" customFormat="1" x14ac:dyDescent="0.3">
      <c r="A3093" s="407"/>
      <c r="B3093" s="412"/>
      <c r="C3093" s="126"/>
      <c r="D3093" s="390"/>
      <c r="E3093" s="390"/>
      <c r="F3093" s="390"/>
      <c r="G3093" s="390"/>
      <c r="H3093" s="390"/>
      <c r="I3093" s="390"/>
      <c r="AP3093" s="207"/>
      <c r="AQ3093" s="207"/>
      <c r="BK3093" s="207"/>
      <c r="BY3093" s="207"/>
      <c r="BZ3093" s="207"/>
      <c r="CA3093" s="207"/>
      <c r="CB3093" s="207"/>
      <c r="CC3093" s="207"/>
      <c r="CD3093" s="207"/>
      <c r="CE3093" s="207"/>
      <c r="CF3093" s="207"/>
    </row>
    <row r="3094" spans="1:84" s="406" customFormat="1" x14ac:dyDescent="0.3">
      <c r="A3094" s="407"/>
      <c r="B3094" s="412"/>
      <c r="C3094" s="126"/>
      <c r="D3094" s="390"/>
      <c r="E3094" s="390"/>
      <c r="F3094" s="390"/>
      <c r="G3094" s="390"/>
      <c r="H3094" s="390"/>
      <c r="I3094" s="390"/>
      <c r="AP3094" s="207"/>
      <c r="AQ3094" s="207"/>
      <c r="BK3094" s="207"/>
      <c r="BY3094" s="207"/>
      <c r="BZ3094" s="207"/>
      <c r="CA3094" s="207"/>
      <c r="CB3094" s="207"/>
      <c r="CC3094" s="207"/>
      <c r="CD3094" s="207"/>
      <c r="CE3094" s="207"/>
      <c r="CF3094" s="207"/>
    </row>
    <row r="3095" spans="1:84" s="406" customFormat="1" x14ac:dyDescent="0.3">
      <c r="A3095" s="407"/>
      <c r="B3095" s="412"/>
      <c r="C3095" s="126"/>
      <c r="D3095" s="390"/>
      <c r="E3095" s="390"/>
      <c r="F3095" s="390"/>
      <c r="G3095" s="390"/>
      <c r="H3095" s="390"/>
      <c r="I3095" s="390"/>
      <c r="AP3095" s="207"/>
      <c r="AQ3095" s="207"/>
      <c r="BK3095" s="207"/>
      <c r="BY3095" s="207"/>
      <c r="BZ3095" s="207"/>
      <c r="CA3095" s="207"/>
      <c r="CB3095" s="207"/>
      <c r="CC3095" s="207"/>
      <c r="CD3095" s="207"/>
      <c r="CE3095" s="207"/>
      <c r="CF3095" s="207"/>
    </row>
    <row r="3096" spans="1:84" s="406" customFormat="1" x14ac:dyDescent="0.3">
      <c r="A3096" s="407"/>
      <c r="B3096" s="412"/>
      <c r="C3096" s="126"/>
      <c r="D3096" s="390"/>
      <c r="E3096" s="390"/>
      <c r="F3096" s="390"/>
      <c r="G3096" s="390"/>
      <c r="H3096" s="390"/>
      <c r="I3096" s="390"/>
      <c r="AP3096" s="207"/>
      <c r="AQ3096" s="207"/>
      <c r="BK3096" s="207"/>
      <c r="BY3096" s="207"/>
      <c r="BZ3096" s="207"/>
      <c r="CA3096" s="207"/>
      <c r="CB3096" s="207"/>
      <c r="CC3096" s="207"/>
      <c r="CD3096" s="207"/>
      <c r="CE3096" s="207"/>
      <c r="CF3096" s="207"/>
    </row>
    <row r="3097" spans="1:84" s="406" customFormat="1" x14ac:dyDescent="0.3">
      <c r="A3097" s="407"/>
      <c r="B3097" s="412"/>
      <c r="C3097" s="126"/>
      <c r="D3097" s="390"/>
      <c r="E3097" s="390"/>
      <c r="F3097" s="390"/>
      <c r="G3097" s="390"/>
      <c r="H3097" s="390"/>
      <c r="I3097" s="390"/>
      <c r="AP3097" s="207"/>
      <c r="AQ3097" s="207"/>
      <c r="BK3097" s="207"/>
      <c r="BY3097" s="207"/>
      <c r="BZ3097" s="207"/>
      <c r="CA3097" s="207"/>
      <c r="CB3097" s="207"/>
      <c r="CC3097" s="207"/>
      <c r="CD3097" s="207"/>
      <c r="CE3097" s="207"/>
      <c r="CF3097" s="207"/>
    </row>
    <row r="3098" spans="1:84" s="406" customFormat="1" x14ac:dyDescent="0.3">
      <c r="A3098" s="407"/>
      <c r="B3098" s="412"/>
      <c r="C3098" s="126"/>
      <c r="D3098" s="390"/>
      <c r="E3098" s="390"/>
      <c r="F3098" s="390"/>
      <c r="G3098" s="390"/>
      <c r="H3098" s="390"/>
      <c r="I3098" s="390"/>
      <c r="AP3098" s="207"/>
      <c r="AQ3098" s="207"/>
      <c r="BK3098" s="207"/>
      <c r="BY3098" s="207"/>
      <c r="BZ3098" s="207"/>
      <c r="CA3098" s="207"/>
      <c r="CB3098" s="207"/>
      <c r="CC3098" s="207"/>
      <c r="CD3098" s="207"/>
      <c r="CE3098" s="207"/>
      <c r="CF3098" s="207"/>
    </row>
    <row r="3099" spans="1:84" s="406" customFormat="1" x14ac:dyDescent="0.3">
      <c r="A3099" s="407"/>
      <c r="B3099" s="412"/>
      <c r="C3099" s="126"/>
      <c r="D3099" s="390"/>
      <c r="E3099" s="390"/>
      <c r="F3099" s="390"/>
      <c r="G3099" s="390"/>
      <c r="H3099" s="390"/>
      <c r="I3099" s="390"/>
      <c r="AP3099" s="207"/>
      <c r="AQ3099" s="207"/>
      <c r="BK3099" s="207"/>
      <c r="BY3099" s="207"/>
      <c r="BZ3099" s="207"/>
      <c r="CA3099" s="207"/>
      <c r="CB3099" s="207"/>
      <c r="CC3099" s="207"/>
      <c r="CD3099" s="207"/>
      <c r="CE3099" s="207"/>
      <c r="CF3099" s="207"/>
    </row>
    <row r="3100" spans="1:84" s="406" customFormat="1" x14ac:dyDescent="0.3">
      <c r="A3100" s="407"/>
      <c r="B3100" s="412"/>
      <c r="C3100" s="126"/>
      <c r="D3100" s="390"/>
      <c r="E3100" s="390"/>
      <c r="F3100" s="390"/>
      <c r="G3100" s="390"/>
      <c r="H3100" s="390"/>
      <c r="I3100" s="390"/>
      <c r="AP3100" s="207"/>
      <c r="AQ3100" s="207"/>
      <c r="BK3100" s="207"/>
      <c r="BY3100" s="207"/>
      <c r="BZ3100" s="207"/>
      <c r="CA3100" s="207"/>
      <c r="CB3100" s="207"/>
      <c r="CC3100" s="207"/>
      <c r="CD3100" s="207"/>
      <c r="CE3100" s="207"/>
      <c r="CF3100" s="207"/>
    </row>
    <row r="3101" spans="1:84" s="406" customFormat="1" x14ac:dyDescent="0.3">
      <c r="A3101" s="407"/>
      <c r="B3101" s="412"/>
      <c r="C3101" s="126"/>
      <c r="D3101" s="390"/>
      <c r="E3101" s="390"/>
      <c r="F3101" s="390"/>
      <c r="G3101" s="390"/>
      <c r="H3101" s="390"/>
      <c r="I3101" s="390"/>
      <c r="AP3101" s="207"/>
      <c r="AQ3101" s="207"/>
      <c r="BK3101" s="207"/>
      <c r="BY3101" s="207"/>
      <c r="BZ3101" s="207"/>
      <c r="CA3101" s="207"/>
      <c r="CB3101" s="207"/>
      <c r="CC3101" s="207"/>
      <c r="CD3101" s="207"/>
      <c r="CE3101" s="207"/>
      <c r="CF3101" s="207"/>
    </row>
    <row r="3102" spans="1:84" s="406" customFormat="1" x14ac:dyDescent="0.3">
      <c r="A3102" s="407"/>
      <c r="B3102" s="412"/>
      <c r="C3102" s="126"/>
      <c r="D3102" s="390"/>
      <c r="E3102" s="390"/>
      <c r="F3102" s="390"/>
      <c r="G3102" s="390"/>
      <c r="H3102" s="390"/>
      <c r="I3102" s="390"/>
      <c r="AP3102" s="207"/>
      <c r="AQ3102" s="207"/>
      <c r="BK3102" s="207"/>
      <c r="BY3102" s="207"/>
      <c r="BZ3102" s="207"/>
      <c r="CA3102" s="207"/>
      <c r="CB3102" s="207"/>
      <c r="CC3102" s="207"/>
      <c r="CD3102" s="207"/>
      <c r="CE3102" s="207"/>
      <c r="CF3102" s="207"/>
    </row>
    <row r="3103" spans="1:84" s="406" customFormat="1" x14ac:dyDescent="0.3">
      <c r="A3103" s="407"/>
      <c r="B3103" s="412"/>
      <c r="C3103" s="126"/>
      <c r="D3103" s="390"/>
      <c r="E3103" s="390"/>
      <c r="F3103" s="390"/>
      <c r="G3103" s="390"/>
      <c r="H3103" s="390"/>
      <c r="I3103" s="390"/>
      <c r="AP3103" s="207"/>
      <c r="AQ3103" s="207"/>
      <c r="BK3103" s="207"/>
      <c r="BY3103" s="207"/>
      <c r="BZ3103" s="207"/>
      <c r="CA3103" s="207"/>
      <c r="CB3103" s="207"/>
      <c r="CC3103" s="207"/>
      <c r="CD3103" s="207"/>
      <c r="CE3103" s="207"/>
      <c r="CF3103" s="207"/>
    </row>
    <row r="3104" spans="1:84" s="406" customFormat="1" x14ac:dyDescent="0.3">
      <c r="A3104" s="407"/>
      <c r="B3104" s="412"/>
      <c r="C3104" s="126"/>
      <c r="D3104" s="390"/>
      <c r="E3104" s="390"/>
      <c r="F3104" s="390"/>
      <c r="G3104" s="390"/>
      <c r="H3104" s="390"/>
      <c r="I3104" s="390"/>
      <c r="AP3104" s="207"/>
      <c r="AQ3104" s="207"/>
      <c r="BK3104" s="207"/>
      <c r="BY3104" s="207"/>
      <c r="BZ3104" s="207"/>
      <c r="CA3104" s="207"/>
      <c r="CB3104" s="207"/>
      <c r="CC3104" s="207"/>
      <c r="CD3104" s="207"/>
      <c r="CE3104" s="207"/>
      <c r="CF3104" s="207"/>
    </row>
    <row r="3105" spans="1:84" s="406" customFormat="1" x14ac:dyDescent="0.3">
      <c r="A3105" s="407"/>
      <c r="B3105" s="412"/>
      <c r="C3105" s="126"/>
      <c r="D3105" s="390"/>
      <c r="E3105" s="390"/>
      <c r="F3105" s="390"/>
      <c r="G3105" s="390"/>
      <c r="H3105" s="390"/>
      <c r="I3105" s="390"/>
      <c r="AP3105" s="207"/>
      <c r="AQ3105" s="207"/>
      <c r="BK3105" s="207"/>
      <c r="BY3105" s="207"/>
      <c r="BZ3105" s="207"/>
      <c r="CA3105" s="207"/>
      <c r="CB3105" s="207"/>
      <c r="CC3105" s="207"/>
      <c r="CD3105" s="207"/>
      <c r="CE3105" s="207"/>
      <c r="CF3105" s="207"/>
    </row>
    <row r="3106" spans="1:84" s="406" customFormat="1" x14ac:dyDescent="0.3">
      <c r="A3106" s="407"/>
      <c r="B3106" s="412"/>
      <c r="C3106" s="126"/>
      <c r="D3106" s="390"/>
      <c r="E3106" s="390"/>
      <c r="F3106" s="390"/>
      <c r="G3106" s="390"/>
      <c r="H3106" s="390"/>
      <c r="I3106" s="390"/>
      <c r="AP3106" s="207"/>
      <c r="AQ3106" s="207"/>
      <c r="BK3106" s="207"/>
      <c r="BY3106" s="207"/>
      <c r="BZ3106" s="207"/>
      <c r="CA3106" s="207"/>
      <c r="CB3106" s="207"/>
      <c r="CC3106" s="207"/>
      <c r="CD3106" s="207"/>
      <c r="CE3106" s="207"/>
      <c r="CF3106" s="207"/>
    </row>
    <row r="3107" spans="1:84" s="406" customFormat="1" x14ac:dyDescent="0.3">
      <c r="A3107" s="407"/>
      <c r="B3107" s="412"/>
      <c r="C3107" s="126"/>
      <c r="D3107" s="390"/>
      <c r="E3107" s="390"/>
      <c r="F3107" s="390"/>
      <c r="G3107" s="390"/>
      <c r="H3107" s="390"/>
      <c r="I3107" s="390"/>
      <c r="AP3107" s="207"/>
      <c r="AQ3107" s="207"/>
      <c r="BK3107" s="207"/>
      <c r="BY3107" s="207"/>
      <c r="BZ3107" s="207"/>
      <c r="CA3107" s="207"/>
      <c r="CB3107" s="207"/>
      <c r="CC3107" s="207"/>
      <c r="CD3107" s="207"/>
      <c r="CE3107" s="207"/>
      <c r="CF3107" s="207"/>
    </row>
    <row r="3108" spans="1:84" s="406" customFormat="1" x14ac:dyDescent="0.3">
      <c r="A3108" s="407"/>
      <c r="B3108" s="412"/>
      <c r="C3108" s="126"/>
      <c r="D3108" s="390"/>
      <c r="E3108" s="390"/>
      <c r="F3108" s="390"/>
      <c r="G3108" s="390"/>
      <c r="H3108" s="390"/>
      <c r="I3108" s="390"/>
      <c r="AP3108" s="207"/>
      <c r="AQ3108" s="207"/>
      <c r="BK3108" s="207"/>
      <c r="BY3108" s="207"/>
      <c r="BZ3108" s="207"/>
      <c r="CA3108" s="207"/>
      <c r="CB3108" s="207"/>
      <c r="CC3108" s="207"/>
      <c r="CD3108" s="207"/>
      <c r="CE3108" s="207"/>
      <c r="CF3108" s="207"/>
    </row>
    <row r="3109" spans="1:84" s="406" customFormat="1" x14ac:dyDescent="0.3">
      <c r="A3109" s="407"/>
      <c r="B3109" s="412"/>
      <c r="C3109" s="126"/>
      <c r="D3109" s="390"/>
      <c r="E3109" s="390"/>
      <c r="F3109" s="390"/>
      <c r="G3109" s="390"/>
      <c r="H3109" s="390"/>
      <c r="I3109" s="390"/>
      <c r="AP3109" s="207"/>
      <c r="AQ3109" s="207"/>
      <c r="BK3109" s="207"/>
      <c r="BY3109" s="207"/>
      <c r="BZ3109" s="207"/>
      <c r="CA3109" s="207"/>
      <c r="CB3109" s="207"/>
      <c r="CC3109" s="207"/>
      <c r="CD3109" s="207"/>
      <c r="CE3109" s="207"/>
      <c r="CF3109" s="207"/>
    </row>
    <row r="3110" spans="1:84" s="406" customFormat="1" x14ac:dyDescent="0.3">
      <c r="A3110" s="407"/>
      <c r="B3110" s="412"/>
      <c r="C3110" s="126"/>
      <c r="D3110" s="390"/>
      <c r="E3110" s="390"/>
      <c r="F3110" s="390"/>
      <c r="G3110" s="390"/>
      <c r="H3110" s="390"/>
      <c r="I3110" s="390"/>
      <c r="AP3110" s="207"/>
      <c r="AQ3110" s="207"/>
      <c r="BK3110" s="207"/>
      <c r="BY3110" s="207"/>
      <c r="BZ3110" s="207"/>
      <c r="CA3110" s="207"/>
      <c r="CB3110" s="207"/>
      <c r="CC3110" s="207"/>
      <c r="CD3110" s="207"/>
      <c r="CE3110" s="207"/>
      <c r="CF3110" s="207"/>
    </row>
    <row r="3111" spans="1:84" s="406" customFormat="1" x14ac:dyDescent="0.3">
      <c r="A3111" s="407"/>
      <c r="B3111" s="412"/>
      <c r="C3111" s="126"/>
      <c r="D3111" s="390"/>
      <c r="E3111" s="390"/>
      <c r="F3111" s="390"/>
      <c r="G3111" s="390"/>
      <c r="H3111" s="390"/>
      <c r="I3111" s="390"/>
      <c r="AP3111" s="207"/>
      <c r="AQ3111" s="207"/>
      <c r="BK3111" s="207"/>
      <c r="BY3111" s="207"/>
      <c r="BZ3111" s="207"/>
      <c r="CA3111" s="207"/>
      <c r="CB3111" s="207"/>
      <c r="CC3111" s="207"/>
      <c r="CD3111" s="207"/>
      <c r="CE3111" s="207"/>
      <c r="CF3111" s="207"/>
    </row>
    <row r="3112" spans="1:84" s="406" customFormat="1" x14ac:dyDescent="0.3">
      <c r="A3112" s="407"/>
      <c r="B3112" s="412"/>
      <c r="C3112" s="126"/>
      <c r="D3112" s="390"/>
      <c r="E3112" s="390"/>
      <c r="F3112" s="390"/>
      <c r="G3112" s="390"/>
      <c r="H3112" s="390"/>
      <c r="I3112" s="390"/>
      <c r="AP3112" s="207"/>
      <c r="AQ3112" s="207"/>
      <c r="BK3112" s="207"/>
      <c r="BY3112" s="207"/>
      <c r="BZ3112" s="207"/>
      <c r="CA3112" s="207"/>
      <c r="CB3112" s="207"/>
      <c r="CC3112" s="207"/>
      <c r="CD3112" s="207"/>
      <c r="CE3112" s="207"/>
      <c r="CF3112" s="207"/>
    </row>
    <row r="3113" spans="1:84" s="406" customFormat="1" x14ac:dyDescent="0.3">
      <c r="A3113" s="407"/>
      <c r="B3113" s="412"/>
      <c r="C3113" s="126"/>
      <c r="D3113" s="390"/>
      <c r="E3113" s="390"/>
      <c r="F3113" s="390"/>
      <c r="G3113" s="390"/>
      <c r="H3113" s="390"/>
      <c r="I3113" s="390"/>
      <c r="AP3113" s="207"/>
      <c r="AQ3113" s="207"/>
      <c r="BK3113" s="207"/>
      <c r="BY3113" s="207"/>
      <c r="BZ3113" s="207"/>
      <c r="CA3113" s="207"/>
      <c r="CB3113" s="207"/>
      <c r="CC3113" s="207"/>
      <c r="CD3113" s="207"/>
      <c r="CE3113" s="207"/>
      <c r="CF3113" s="207"/>
    </row>
    <row r="3114" spans="1:84" s="406" customFormat="1" x14ac:dyDescent="0.3">
      <c r="A3114" s="407"/>
      <c r="B3114" s="412"/>
      <c r="C3114" s="126"/>
      <c r="D3114" s="390"/>
      <c r="E3114" s="390"/>
      <c r="F3114" s="390"/>
      <c r="G3114" s="390"/>
      <c r="H3114" s="390"/>
      <c r="I3114" s="390"/>
      <c r="AP3114" s="207"/>
      <c r="AQ3114" s="207"/>
      <c r="BK3114" s="207"/>
      <c r="BY3114" s="207"/>
      <c r="BZ3114" s="207"/>
      <c r="CA3114" s="207"/>
      <c r="CB3114" s="207"/>
      <c r="CC3114" s="207"/>
      <c r="CD3114" s="207"/>
      <c r="CE3114" s="207"/>
      <c r="CF3114" s="207"/>
    </row>
    <row r="3115" spans="1:84" s="406" customFormat="1" x14ac:dyDescent="0.3">
      <c r="A3115" s="407"/>
      <c r="B3115" s="412"/>
      <c r="C3115" s="126"/>
      <c r="D3115" s="390"/>
      <c r="E3115" s="390"/>
      <c r="F3115" s="390"/>
      <c r="G3115" s="390"/>
      <c r="H3115" s="390"/>
      <c r="I3115" s="390"/>
      <c r="AP3115" s="207"/>
      <c r="AQ3115" s="207"/>
      <c r="BK3115" s="207"/>
      <c r="BY3115" s="207"/>
      <c r="BZ3115" s="207"/>
      <c r="CA3115" s="207"/>
      <c r="CB3115" s="207"/>
      <c r="CC3115" s="207"/>
      <c r="CD3115" s="207"/>
      <c r="CE3115" s="207"/>
      <c r="CF3115" s="207"/>
    </row>
    <row r="3116" spans="1:84" s="406" customFormat="1" x14ac:dyDescent="0.3">
      <c r="A3116" s="407"/>
      <c r="B3116" s="412"/>
      <c r="C3116" s="126"/>
      <c r="D3116" s="390"/>
      <c r="E3116" s="390"/>
      <c r="F3116" s="390"/>
      <c r="G3116" s="390"/>
      <c r="H3116" s="390"/>
      <c r="I3116" s="390"/>
      <c r="AP3116" s="207"/>
      <c r="AQ3116" s="207"/>
      <c r="BK3116" s="207"/>
      <c r="BY3116" s="207"/>
      <c r="BZ3116" s="207"/>
      <c r="CA3116" s="207"/>
      <c r="CB3116" s="207"/>
      <c r="CC3116" s="207"/>
      <c r="CD3116" s="207"/>
      <c r="CE3116" s="207"/>
      <c r="CF3116" s="207"/>
    </row>
    <row r="3117" spans="1:84" s="406" customFormat="1" x14ac:dyDescent="0.3">
      <c r="A3117" s="407"/>
      <c r="B3117" s="412"/>
      <c r="C3117" s="126"/>
      <c r="D3117" s="390"/>
      <c r="E3117" s="390"/>
      <c r="F3117" s="390"/>
      <c r="G3117" s="390"/>
      <c r="H3117" s="390"/>
      <c r="I3117" s="390"/>
      <c r="AP3117" s="207"/>
      <c r="AQ3117" s="207"/>
      <c r="BK3117" s="207"/>
      <c r="BY3117" s="207"/>
      <c r="BZ3117" s="207"/>
      <c r="CA3117" s="207"/>
      <c r="CB3117" s="207"/>
      <c r="CC3117" s="207"/>
      <c r="CD3117" s="207"/>
      <c r="CE3117" s="207"/>
      <c r="CF3117" s="207"/>
    </row>
    <row r="3118" spans="1:84" s="406" customFormat="1" x14ac:dyDescent="0.3">
      <c r="A3118" s="407"/>
      <c r="B3118" s="412"/>
      <c r="C3118" s="126"/>
      <c r="D3118" s="390"/>
      <c r="E3118" s="390"/>
      <c r="F3118" s="390"/>
      <c r="G3118" s="390"/>
      <c r="H3118" s="390"/>
      <c r="I3118" s="390"/>
      <c r="AP3118" s="207"/>
      <c r="AQ3118" s="207"/>
      <c r="BK3118" s="207"/>
      <c r="BY3118" s="207"/>
      <c r="BZ3118" s="207"/>
      <c r="CA3118" s="207"/>
      <c r="CB3118" s="207"/>
      <c r="CC3118" s="207"/>
      <c r="CD3118" s="207"/>
      <c r="CE3118" s="207"/>
      <c r="CF3118" s="207"/>
    </row>
    <row r="3119" spans="1:84" s="406" customFormat="1" x14ac:dyDescent="0.3">
      <c r="A3119" s="407"/>
      <c r="B3119" s="412"/>
      <c r="C3119" s="126"/>
      <c r="D3119" s="390"/>
      <c r="E3119" s="390"/>
      <c r="F3119" s="390"/>
      <c r="G3119" s="390"/>
      <c r="H3119" s="390"/>
      <c r="I3119" s="390"/>
      <c r="AP3119" s="207"/>
      <c r="AQ3119" s="207"/>
      <c r="BK3119" s="207"/>
      <c r="BY3119" s="207"/>
      <c r="BZ3119" s="207"/>
      <c r="CA3119" s="207"/>
      <c r="CB3119" s="207"/>
      <c r="CC3119" s="207"/>
      <c r="CD3119" s="207"/>
      <c r="CE3119" s="207"/>
      <c r="CF3119" s="207"/>
    </row>
    <row r="3120" spans="1:84" s="406" customFormat="1" x14ac:dyDescent="0.3">
      <c r="A3120" s="407"/>
      <c r="B3120" s="412"/>
      <c r="C3120" s="126"/>
      <c r="D3120" s="390"/>
      <c r="E3120" s="390"/>
      <c r="F3120" s="390"/>
      <c r="G3120" s="390"/>
      <c r="H3120" s="390"/>
      <c r="I3120" s="390"/>
      <c r="AP3120" s="207"/>
      <c r="AQ3120" s="207"/>
      <c r="BK3120" s="207"/>
      <c r="BY3120" s="207"/>
      <c r="BZ3120" s="207"/>
      <c r="CA3120" s="207"/>
      <c r="CB3120" s="207"/>
      <c r="CC3120" s="207"/>
      <c r="CD3120" s="207"/>
      <c r="CE3120" s="207"/>
      <c r="CF3120" s="207"/>
    </row>
    <row r="3121" spans="1:84" s="406" customFormat="1" x14ac:dyDescent="0.3">
      <c r="A3121" s="407"/>
      <c r="B3121" s="412"/>
      <c r="C3121" s="126"/>
      <c r="D3121" s="390"/>
      <c r="E3121" s="390"/>
      <c r="F3121" s="390"/>
      <c r="G3121" s="390"/>
      <c r="H3121" s="390"/>
      <c r="I3121" s="390"/>
      <c r="AP3121" s="207"/>
      <c r="AQ3121" s="207"/>
      <c r="BK3121" s="207"/>
      <c r="BY3121" s="207"/>
      <c r="BZ3121" s="207"/>
      <c r="CA3121" s="207"/>
      <c r="CB3121" s="207"/>
      <c r="CC3121" s="207"/>
      <c r="CD3121" s="207"/>
      <c r="CE3121" s="207"/>
      <c r="CF3121" s="207"/>
    </row>
    <row r="3122" spans="1:84" s="406" customFormat="1" x14ac:dyDescent="0.3">
      <c r="A3122" s="407"/>
      <c r="B3122" s="412"/>
      <c r="C3122" s="126"/>
      <c r="D3122" s="390"/>
      <c r="E3122" s="390"/>
      <c r="F3122" s="390"/>
      <c r="G3122" s="390"/>
      <c r="H3122" s="390"/>
      <c r="I3122" s="390"/>
      <c r="AP3122" s="207"/>
      <c r="AQ3122" s="207"/>
      <c r="BK3122" s="207"/>
      <c r="BY3122" s="207"/>
      <c r="BZ3122" s="207"/>
      <c r="CA3122" s="207"/>
      <c r="CB3122" s="207"/>
      <c r="CC3122" s="207"/>
      <c r="CD3122" s="207"/>
      <c r="CE3122" s="207"/>
      <c r="CF3122" s="207"/>
    </row>
    <row r="3123" spans="1:84" s="406" customFormat="1" x14ac:dyDescent="0.3">
      <c r="A3123" s="407"/>
      <c r="B3123" s="412"/>
      <c r="C3123" s="126"/>
      <c r="D3123" s="390"/>
      <c r="E3123" s="390"/>
      <c r="F3123" s="390"/>
      <c r="G3123" s="390"/>
      <c r="H3123" s="390"/>
      <c r="I3123" s="390"/>
      <c r="AP3123" s="207"/>
      <c r="AQ3123" s="207"/>
      <c r="BK3123" s="207"/>
      <c r="BY3123" s="207"/>
      <c r="BZ3123" s="207"/>
      <c r="CA3123" s="207"/>
      <c r="CB3123" s="207"/>
      <c r="CC3123" s="207"/>
      <c r="CD3123" s="207"/>
      <c r="CE3123" s="207"/>
      <c r="CF3123" s="207"/>
    </row>
    <row r="3124" spans="1:84" s="406" customFormat="1" x14ac:dyDescent="0.3">
      <c r="A3124" s="407"/>
      <c r="B3124" s="412"/>
      <c r="C3124" s="126"/>
      <c r="D3124" s="390"/>
      <c r="E3124" s="390"/>
      <c r="F3124" s="390"/>
      <c r="G3124" s="390"/>
      <c r="H3124" s="390"/>
      <c r="I3124" s="390"/>
      <c r="AP3124" s="207"/>
      <c r="AQ3124" s="207"/>
      <c r="BK3124" s="207"/>
      <c r="BY3124" s="207"/>
      <c r="BZ3124" s="207"/>
      <c r="CA3124" s="207"/>
      <c r="CB3124" s="207"/>
      <c r="CC3124" s="207"/>
      <c r="CD3124" s="207"/>
      <c r="CE3124" s="207"/>
      <c r="CF3124" s="207"/>
    </row>
    <row r="3125" spans="1:84" s="406" customFormat="1" x14ac:dyDescent="0.3">
      <c r="A3125" s="407"/>
      <c r="B3125" s="412"/>
      <c r="C3125" s="126"/>
      <c r="D3125" s="390"/>
      <c r="E3125" s="390"/>
      <c r="F3125" s="390"/>
      <c r="G3125" s="390"/>
      <c r="H3125" s="390"/>
      <c r="I3125" s="390"/>
      <c r="AP3125" s="207"/>
      <c r="AQ3125" s="207"/>
      <c r="BK3125" s="207"/>
      <c r="BY3125" s="207"/>
      <c r="BZ3125" s="207"/>
      <c r="CA3125" s="207"/>
      <c r="CB3125" s="207"/>
      <c r="CC3125" s="207"/>
      <c r="CD3125" s="207"/>
      <c r="CE3125" s="207"/>
      <c r="CF3125" s="207"/>
    </row>
    <row r="3126" spans="1:84" s="406" customFormat="1" x14ac:dyDescent="0.3">
      <c r="A3126" s="407"/>
      <c r="B3126" s="412"/>
      <c r="C3126" s="126"/>
      <c r="D3126" s="390"/>
      <c r="E3126" s="390"/>
      <c r="F3126" s="390"/>
      <c r="G3126" s="390"/>
      <c r="H3126" s="390"/>
      <c r="I3126" s="390"/>
      <c r="AP3126" s="207"/>
      <c r="AQ3126" s="207"/>
      <c r="BK3126" s="207"/>
      <c r="BY3126" s="207"/>
      <c r="BZ3126" s="207"/>
      <c r="CA3126" s="207"/>
      <c r="CB3126" s="207"/>
      <c r="CC3126" s="207"/>
      <c r="CD3126" s="207"/>
      <c r="CE3126" s="207"/>
      <c r="CF3126" s="207"/>
    </row>
    <row r="3127" spans="1:84" s="406" customFormat="1" x14ac:dyDescent="0.3">
      <c r="A3127" s="407"/>
      <c r="B3127" s="412"/>
      <c r="C3127" s="126"/>
      <c r="D3127" s="390"/>
      <c r="E3127" s="390"/>
      <c r="F3127" s="390"/>
      <c r="G3127" s="390"/>
      <c r="H3127" s="390"/>
      <c r="I3127" s="390"/>
      <c r="AP3127" s="207"/>
      <c r="AQ3127" s="207"/>
      <c r="BK3127" s="207"/>
      <c r="BY3127" s="207"/>
      <c r="BZ3127" s="207"/>
      <c r="CA3127" s="207"/>
      <c r="CB3127" s="207"/>
      <c r="CC3127" s="207"/>
      <c r="CD3127" s="207"/>
      <c r="CE3127" s="207"/>
      <c r="CF3127" s="207"/>
    </row>
    <row r="3128" spans="1:84" s="406" customFormat="1" x14ac:dyDescent="0.3">
      <c r="A3128" s="407"/>
      <c r="B3128" s="412"/>
      <c r="C3128" s="126"/>
      <c r="D3128" s="390"/>
      <c r="E3128" s="390"/>
      <c r="F3128" s="390"/>
      <c r="G3128" s="390"/>
      <c r="H3128" s="390"/>
      <c r="I3128" s="390"/>
      <c r="AP3128" s="207"/>
      <c r="AQ3128" s="207"/>
      <c r="BK3128" s="207"/>
      <c r="BY3128" s="207"/>
      <c r="BZ3128" s="207"/>
      <c r="CA3128" s="207"/>
      <c r="CB3128" s="207"/>
      <c r="CC3128" s="207"/>
      <c r="CD3128" s="207"/>
      <c r="CE3128" s="207"/>
      <c r="CF3128" s="207"/>
    </row>
    <row r="3129" spans="1:84" s="406" customFormat="1" x14ac:dyDescent="0.3">
      <c r="A3129" s="407"/>
      <c r="B3129" s="412"/>
      <c r="C3129" s="126"/>
      <c r="D3129" s="390"/>
      <c r="E3129" s="390"/>
      <c r="F3129" s="390"/>
      <c r="G3129" s="390"/>
      <c r="H3129" s="390"/>
      <c r="I3129" s="390"/>
      <c r="AP3129" s="207"/>
      <c r="AQ3129" s="207"/>
      <c r="BK3129" s="207"/>
      <c r="BY3129" s="207"/>
      <c r="BZ3129" s="207"/>
      <c r="CA3129" s="207"/>
      <c r="CB3129" s="207"/>
      <c r="CC3129" s="207"/>
      <c r="CD3129" s="207"/>
      <c r="CE3129" s="207"/>
      <c r="CF3129" s="207"/>
    </row>
    <row r="3130" spans="1:84" s="406" customFormat="1" x14ac:dyDescent="0.3">
      <c r="A3130" s="407"/>
      <c r="B3130" s="412"/>
      <c r="C3130" s="126"/>
      <c r="D3130" s="390"/>
      <c r="E3130" s="390"/>
      <c r="F3130" s="390"/>
      <c r="G3130" s="390"/>
      <c r="H3130" s="390"/>
      <c r="I3130" s="390"/>
      <c r="AP3130" s="207"/>
      <c r="AQ3130" s="207"/>
      <c r="BK3130" s="207"/>
      <c r="BY3130" s="207"/>
      <c r="BZ3130" s="207"/>
      <c r="CA3130" s="207"/>
      <c r="CB3130" s="207"/>
      <c r="CC3130" s="207"/>
      <c r="CD3130" s="207"/>
      <c r="CE3130" s="207"/>
      <c r="CF3130" s="207"/>
    </row>
    <row r="3131" spans="1:84" s="406" customFormat="1" x14ac:dyDescent="0.3">
      <c r="A3131" s="407"/>
      <c r="B3131" s="412"/>
      <c r="C3131" s="126"/>
      <c r="D3131" s="390"/>
      <c r="E3131" s="390"/>
      <c r="F3131" s="390"/>
      <c r="G3131" s="390"/>
      <c r="H3131" s="390"/>
      <c r="I3131" s="390"/>
      <c r="AP3131" s="207"/>
      <c r="AQ3131" s="207"/>
      <c r="BK3131" s="207"/>
      <c r="BY3131" s="207"/>
      <c r="BZ3131" s="207"/>
      <c r="CA3131" s="207"/>
      <c r="CB3131" s="207"/>
      <c r="CC3131" s="207"/>
      <c r="CD3131" s="207"/>
      <c r="CE3131" s="207"/>
      <c r="CF3131" s="207"/>
    </row>
    <row r="3132" spans="1:84" s="406" customFormat="1" x14ac:dyDescent="0.3">
      <c r="A3132" s="407"/>
      <c r="B3132" s="412"/>
      <c r="C3132" s="126"/>
      <c r="D3132" s="390"/>
      <c r="E3132" s="390"/>
      <c r="F3132" s="390"/>
      <c r="G3132" s="390"/>
      <c r="H3132" s="390"/>
      <c r="I3132" s="390"/>
      <c r="AP3132" s="207"/>
      <c r="AQ3132" s="207"/>
      <c r="BK3132" s="207"/>
      <c r="BY3132" s="207"/>
      <c r="BZ3132" s="207"/>
      <c r="CA3132" s="207"/>
      <c r="CB3132" s="207"/>
      <c r="CC3132" s="207"/>
      <c r="CD3132" s="207"/>
      <c r="CE3132" s="207"/>
      <c r="CF3132" s="207"/>
    </row>
    <row r="3133" spans="1:84" s="406" customFormat="1" x14ac:dyDescent="0.3">
      <c r="A3133" s="407"/>
      <c r="B3133" s="412"/>
      <c r="C3133" s="126"/>
      <c r="D3133" s="390"/>
      <c r="E3133" s="390"/>
      <c r="F3133" s="390"/>
      <c r="G3133" s="390"/>
      <c r="H3133" s="390"/>
      <c r="I3133" s="390"/>
      <c r="AP3133" s="207"/>
      <c r="AQ3133" s="207"/>
      <c r="BK3133" s="207"/>
      <c r="BY3133" s="207"/>
      <c r="BZ3133" s="207"/>
      <c r="CA3133" s="207"/>
      <c r="CB3133" s="207"/>
      <c r="CC3133" s="207"/>
      <c r="CD3133" s="207"/>
      <c r="CE3133" s="207"/>
      <c r="CF3133" s="207"/>
    </row>
    <row r="3134" spans="1:84" s="406" customFormat="1" x14ac:dyDescent="0.3">
      <c r="A3134" s="407"/>
      <c r="B3134" s="412"/>
      <c r="C3134" s="126"/>
      <c r="D3134" s="390"/>
      <c r="E3134" s="390"/>
      <c r="F3134" s="390"/>
      <c r="G3134" s="390"/>
      <c r="H3134" s="390"/>
      <c r="I3134" s="390"/>
      <c r="AP3134" s="207"/>
      <c r="AQ3134" s="207"/>
      <c r="BK3134" s="207"/>
      <c r="BY3134" s="207"/>
      <c r="BZ3134" s="207"/>
      <c r="CA3134" s="207"/>
      <c r="CB3134" s="207"/>
      <c r="CC3134" s="207"/>
      <c r="CD3134" s="207"/>
      <c r="CE3134" s="207"/>
      <c r="CF3134" s="207"/>
    </row>
    <row r="3135" spans="1:84" s="406" customFormat="1" x14ac:dyDescent="0.3">
      <c r="A3135" s="407"/>
      <c r="B3135" s="412"/>
      <c r="C3135" s="126"/>
      <c r="D3135" s="390"/>
      <c r="E3135" s="390"/>
      <c r="F3135" s="390"/>
      <c r="G3135" s="390"/>
      <c r="H3135" s="390"/>
      <c r="I3135" s="390"/>
      <c r="AP3135" s="207"/>
      <c r="AQ3135" s="207"/>
      <c r="BK3135" s="207"/>
      <c r="BY3135" s="207"/>
      <c r="BZ3135" s="207"/>
      <c r="CA3135" s="207"/>
      <c r="CB3135" s="207"/>
      <c r="CC3135" s="207"/>
      <c r="CD3135" s="207"/>
      <c r="CE3135" s="207"/>
      <c r="CF3135" s="207"/>
    </row>
    <row r="3136" spans="1:84" s="406" customFormat="1" x14ac:dyDescent="0.3">
      <c r="A3136" s="407"/>
      <c r="B3136" s="412"/>
      <c r="C3136" s="126"/>
      <c r="D3136" s="390"/>
      <c r="E3136" s="390"/>
      <c r="F3136" s="390"/>
      <c r="G3136" s="390"/>
      <c r="H3136" s="390"/>
      <c r="I3136" s="390"/>
      <c r="AP3136" s="207"/>
      <c r="AQ3136" s="207"/>
      <c r="BK3136" s="207"/>
      <c r="BY3136" s="207"/>
      <c r="BZ3136" s="207"/>
      <c r="CA3136" s="207"/>
      <c r="CB3136" s="207"/>
      <c r="CC3136" s="207"/>
      <c r="CD3136" s="207"/>
      <c r="CE3136" s="207"/>
      <c r="CF3136" s="207"/>
    </row>
    <row r="3137" spans="1:84" s="406" customFormat="1" x14ac:dyDescent="0.3">
      <c r="A3137" s="407"/>
      <c r="B3137" s="412"/>
      <c r="C3137" s="126"/>
      <c r="D3137" s="390"/>
      <c r="E3137" s="390"/>
      <c r="F3137" s="390"/>
      <c r="G3137" s="390"/>
      <c r="H3137" s="390"/>
      <c r="I3137" s="390"/>
      <c r="AP3137" s="207"/>
      <c r="AQ3137" s="207"/>
      <c r="BK3137" s="207"/>
      <c r="BY3137" s="207"/>
      <c r="BZ3137" s="207"/>
      <c r="CA3137" s="207"/>
      <c r="CB3137" s="207"/>
      <c r="CC3137" s="207"/>
      <c r="CD3137" s="207"/>
      <c r="CE3137" s="207"/>
      <c r="CF3137" s="207"/>
    </row>
    <row r="3138" spans="1:84" s="406" customFormat="1" x14ac:dyDescent="0.3">
      <c r="A3138" s="407"/>
      <c r="B3138" s="412"/>
      <c r="C3138" s="126"/>
      <c r="D3138" s="390"/>
      <c r="E3138" s="390"/>
      <c r="F3138" s="390"/>
      <c r="G3138" s="390"/>
      <c r="H3138" s="390"/>
      <c r="I3138" s="390"/>
      <c r="AP3138" s="207"/>
      <c r="AQ3138" s="207"/>
      <c r="BK3138" s="207"/>
      <c r="BY3138" s="207"/>
      <c r="BZ3138" s="207"/>
      <c r="CA3138" s="207"/>
      <c r="CB3138" s="207"/>
      <c r="CC3138" s="207"/>
      <c r="CD3138" s="207"/>
      <c r="CE3138" s="207"/>
      <c r="CF3138" s="207"/>
    </row>
    <row r="3139" spans="1:84" s="406" customFormat="1" x14ac:dyDescent="0.3">
      <c r="A3139" s="407"/>
      <c r="B3139" s="412"/>
      <c r="C3139" s="126"/>
      <c r="D3139" s="390"/>
      <c r="E3139" s="390"/>
      <c r="F3139" s="390"/>
      <c r="G3139" s="390"/>
      <c r="H3139" s="390"/>
      <c r="I3139" s="390"/>
      <c r="AP3139" s="207"/>
      <c r="AQ3139" s="207"/>
      <c r="BK3139" s="207"/>
      <c r="BY3139" s="207"/>
      <c r="BZ3139" s="207"/>
      <c r="CA3139" s="207"/>
      <c r="CB3139" s="207"/>
      <c r="CC3139" s="207"/>
      <c r="CD3139" s="207"/>
      <c r="CE3139" s="207"/>
      <c r="CF3139" s="207"/>
    </row>
    <row r="3140" spans="1:84" s="406" customFormat="1" x14ac:dyDescent="0.3">
      <c r="A3140" s="407"/>
      <c r="B3140" s="412"/>
      <c r="C3140" s="126"/>
      <c r="D3140" s="390"/>
      <c r="E3140" s="390"/>
      <c r="F3140" s="390"/>
      <c r="G3140" s="390"/>
      <c r="H3140" s="390"/>
      <c r="I3140" s="390"/>
      <c r="AP3140" s="207"/>
      <c r="AQ3140" s="207"/>
      <c r="BK3140" s="207"/>
      <c r="BY3140" s="207"/>
      <c r="BZ3140" s="207"/>
      <c r="CA3140" s="207"/>
      <c r="CB3140" s="207"/>
      <c r="CC3140" s="207"/>
      <c r="CD3140" s="207"/>
      <c r="CE3140" s="207"/>
      <c r="CF3140" s="207"/>
    </row>
    <row r="3141" spans="1:84" s="406" customFormat="1" x14ac:dyDescent="0.3">
      <c r="A3141" s="407"/>
      <c r="B3141" s="412"/>
      <c r="C3141" s="126"/>
      <c r="D3141" s="390"/>
      <c r="E3141" s="390"/>
      <c r="F3141" s="390"/>
      <c r="G3141" s="390"/>
      <c r="H3141" s="390"/>
      <c r="I3141" s="390"/>
      <c r="AP3141" s="207"/>
      <c r="AQ3141" s="207"/>
      <c r="BK3141" s="207"/>
      <c r="BY3141" s="207"/>
      <c r="BZ3141" s="207"/>
      <c r="CA3141" s="207"/>
      <c r="CB3141" s="207"/>
      <c r="CC3141" s="207"/>
      <c r="CD3141" s="207"/>
      <c r="CE3141" s="207"/>
      <c r="CF3141" s="207"/>
    </row>
    <row r="3142" spans="1:84" s="406" customFormat="1" x14ac:dyDescent="0.3">
      <c r="A3142" s="407"/>
      <c r="B3142" s="412"/>
      <c r="C3142" s="126"/>
      <c r="D3142" s="390"/>
      <c r="E3142" s="390"/>
      <c r="F3142" s="390"/>
      <c r="G3142" s="390"/>
      <c r="H3142" s="390"/>
      <c r="I3142" s="390"/>
      <c r="AP3142" s="207"/>
      <c r="AQ3142" s="207"/>
      <c r="BK3142" s="207"/>
      <c r="BY3142" s="207"/>
      <c r="BZ3142" s="207"/>
      <c r="CA3142" s="207"/>
      <c r="CB3142" s="207"/>
      <c r="CC3142" s="207"/>
      <c r="CD3142" s="207"/>
      <c r="CE3142" s="207"/>
      <c r="CF3142" s="207"/>
    </row>
    <row r="3143" spans="1:84" s="406" customFormat="1" x14ac:dyDescent="0.3">
      <c r="A3143" s="407"/>
      <c r="B3143" s="412"/>
      <c r="C3143" s="126"/>
      <c r="D3143" s="390"/>
      <c r="E3143" s="390"/>
      <c r="F3143" s="390"/>
      <c r="G3143" s="390"/>
      <c r="H3143" s="390"/>
      <c r="I3143" s="390"/>
      <c r="AP3143" s="207"/>
      <c r="AQ3143" s="207"/>
      <c r="BK3143" s="207"/>
      <c r="BY3143" s="207"/>
      <c r="BZ3143" s="207"/>
      <c r="CA3143" s="207"/>
      <c r="CB3143" s="207"/>
      <c r="CC3143" s="207"/>
      <c r="CD3143" s="207"/>
      <c r="CE3143" s="207"/>
      <c r="CF3143" s="207"/>
    </row>
    <row r="3144" spans="1:84" s="406" customFormat="1" x14ac:dyDescent="0.3">
      <c r="A3144" s="407"/>
      <c r="B3144" s="412"/>
      <c r="C3144" s="126"/>
      <c r="D3144" s="390"/>
      <c r="E3144" s="390"/>
      <c r="F3144" s="390"/>
      <c r="G3144" s="390"/>
      <c r="H3144" s="390"/>
      <c r="I3144" s="390"/>
      <c r="AP3144" s="207"/>
      <c r="AQ3144" s="207"/>
      <c r="BK3144" s="207"/>
      <c r="BY3144" s="207"/>
      <c r="BZ3144" s="207"/>
      <c r="CA3144" s="207"/>
      <c r="CB3144" s="207"/>
      <c r="CC3144" s="207"/>
      <c r="CD3144" s="207"/>
      <c r="CE3144" s="207"/>
      <c r="CF3144" s="207"/>
    </row>
    <row r="3145" spans="1:84" s="406" customFormat="1" x14ac:dyDescent="0.3">
      <c r="A3145" s="407"/>
      <c r="B3145" s="412"/>
      <c r="C3145" s="126"/>
      <c r="D3145" s="390"/>
      <c r="E3145" s="390"/>
      <c r="F3145" s="390"/>
      <c r="G3145" s="390"/>
      <c r="H3145" s="390"/>
      <c r="I3145" s="390"/>
      <c r="AP3145" s="207"/>
      <c r="AQ3145" s="207"/>
      <c r="BK3145" s="207"/>
      <c r="BY3145" s="207"/>
      <c r="BZ3145" s="207"/>
      <c r="CA3145" s="207"/>
      <c r="CB3145" s="207"/>
      <c r="CC3145" s="207"/>
      <c r="CD3145" s="207"/>
      <c r="CE3145" s="207"/>
      <c r="CF3145" s="207"/>
    </row>
    <row r="3146" spans="1:84" s="406" customFormat="1" x14ac:dyDescent="0.3">
      <c r="A3146" s="407"/>
      <c r="B3146" s="412"/>
      <c r="C3146" s="126"/>
      <c r="D3146" s="390"/>
      <c r="E3146" s="390"/>
      <c r="F3146" s="390"/>
      <c r="G3146" s="390"/>
      <c r="H3146" s="390"/>
      <c r="I3146" s="390"/>
      <c r="AP3146" s="207"/>
      <c r="AQ3146" s="207"/>
      <c r="BK3146" s="207"/>
      <c r="BY3146" s="207"/>
      <c r="BZ3146" s="207"/>
      <c r="CA3146" s="207"/>
      <c r="CB3146" s="207"/>
      <c r="CC3146" s="207"/>
      <c r="CD3146" s="207"/>
      <c r="CE3146" s="207"/>
      <c r="CF3146" s="207"/>
    </row>
    <row r="3147" spans="1:84" s="406" customFormat="1" x14ac:dyDescent="0.3">
      <c r="A3147" s="407"/>
      <c r="B3147" s="412"/>
      <c r="C3147" s="126"/>
      <c r="D3147" s="390"/>
      <c r="E3147" s="390"/>
      <c r="F3147" s="390"/>
      <c r="G3147" s="390"/>
      <c r="H3147" s="390"/>
      <c r="I3147" s="390"/>
      <c r="AP3147" s="207"/>
      <c r="AQ3147" s="207"/>
      <c r="BK3147" s="207"/>
      <c r="BY3147" s="207"/>
      <c r="BZ3147" s="207"/>
      <c r="CA3147" s="207"/>
      <c r="CB3147" s="207"/>
      <c r="CC3147" s="207"/>
      <c r="CD3147" s="207"/>
      <c r="CE3147" s="207"/>
      <c r="CF3147" s="207"/>
    </row>
    <row r="3148" spans="1:84" s="406" customFormat="1" x14ac:dyDescent="0.3">
      <c r="A3148" s="407"/>
      <c r="B3148" s="412"/>
      <c r="C3148" s="126"/>
      <c r="D3148" s="390"/>
      <c r="E3148" s="390"/>
      <c r="F3148" s="390"/>
      <c r="G3148" s="390"/>
      <c r="H3148" s="390"/>
      <c r="I3148" s="390"/>
      <c r="AP3148" s="207"/>
      <c r="AQ3148" s="207"/>
      <c r="BK3148" s="207"/>
      <c r="BY3148" s="207"/>
      <c r="BZ3148" s="207"/>
      <c r="CA3148" s="207"/>
      <c r="CB3148" s="207"/>
      <c r="CC3148" s="207"/>
      <c r="CD3148" s="207"/>
      <c r="CE3148" s="207"/>
      <c r="CF3148" s="207"/>
    </row>
    <row r="3149" spans="1:84" s="406" customFormat="1" x14ac:dyDescent="0.3">
      <c r="A3149" s="407"/>
      <c r="B3149" s="412"/>
      <c r="C3149" s="126"/>
      <c r="D3149" s="390"/>
      <c r="E3149" s="390"/>
      <c r="F3149" s="390"/>
      <c r="G3149" s="390"/>
      <c r="H3149" s="390"/>
      <c r="I3149" s="390"/>
      <c r="AP3149" s="207"/>
      <c r="AQ3149" s="207"/>
      <c r="BK3149" s="207"/>
      <c r="BY3149" s="207"/>
      <c r="BZ3149" s="207"/>
      <c r="CA3149" s="207"/>
      <c r="CB3149" s="207"/>
      <c r="CC3149" s="207"/>
      <c r="CD3149" s="207"/>
      <c r="CE3149" s="207"/>
      <c r="CF3149" s="207"/>
    </row>
    <row r="3150" spans="1:84" s="406" customFormat="1" x14ac:dyDescent="0.3">
      <c r="A3150" s="407"/>
      <c r="B3150" s="412"/>
      <c r="C3150" s="126"/>
      <c r="D3150" s="390"/>
      <c r="E3150" s="390"/>
      <c r="F3150" s="390"/>
      <c r="G3150" s="390"/>
      <c r="H3150" s="390"/>
      <c r="I3150" s="390"/>
      <c r="AP3150" s="207"/>
      <c r="AQ3150" s="207"/>
      <c r="BK3150" s="207"/>
      <c r="BY3150" s="207"/>
      <c r="BZ3150" s="207"/>
      <c r="CA3150" s="207"/>
      <c r="CB3150" s="207"/>
      <c r="CC3150" s="207"/>
      <c r="CD3150" s="207"/>
      <c r="CE3150" s="207"/>
      <c r="CF3150" s="207"/>
    </row>
    <row r="3151" spans="1:84" s="406" customFormat="1" x14ac:dyDescent="0.3">
      <c r="A3151" s="407"/>
      <c r="B3151" s="412"/>
      <c r="C3151" s="126"/>
      <c r="D3151" s="390"/>
      <c r="E3151" s="390"/>
      <c r="F3151" s="390"/>
      <c r="G3151" s="390"/>
      <c r="H3151" s="390"/>
      <c r="I3151" s="390"/>
      <c r="AP3151" s="207"/>
      <c r="AQ3151" s="207"/>
      <c r="BK3151" s="207"/>
      <c r="BY3151" s="207"/>
      <c r="BZ3151" s="207"/>
      <c r="CA3151" s="207"/>
      <c r="CB3151" s="207"/>
      <c r="CC3151" s="207"/>
      <c r="CD3151" s="207"/>
      <c r="CE3151" s="207"/>
      <c r="CF3151" s="207"/>
    </row>
    <row r="3152" spans="1:84" s="406" customFormat="1" x14ac:dyDescent="0.3">
      <c r="A3152" s="407"/>
      <c r="B3152" s="412"/>
      <c r="C3152" s="126"/>
      <c r="D3152" s="390"/>
      <c r="E3152" s="390"/>
      <c r="F3152" s="390"/>
      <c r="G3152" s="390"/>
      <c r="H3152" s="390"/>
      <c r="I3152" s="390"/>
      <c r="AP3152" s="207"/>
      <c r="AQ3152" s="207"/>
      <c r="BK3152" s="207"/>
      <c r="BY3152" s="207"/>
      <c r="BZ3152" s="207"/>
      <c r="CA3152" s="207"/>
      <c r="CB3152" s="207"/>
      <c r="CC3152" s="207"/>
      <c r="CD3152" s="207"/>
      <c r="CE3152" s="207"/>
      <c r="CF3152" s="207"/>
    </row>
    <row r="3153" spans="1:84" s="406" customFormat="1" x14ac:dyDescent="0.3">
      <c r="A3153" s="407"/>
      <c r="B3153" s="412"/>
      <c r="C3153" s="126"/>
      <c r="D3153" s="390"/>
      <c r="E3153" s="390"/>
      <c r="F3153" s="390"/>
      <c r="G3153" s="390"/>
      <c r="H3153" s="390"/>
      <c r="I3153" s="390"/>
      <c r="AP3153" s="207"/>
      <c r="AQ3153" s="207"/>
      <c r="BK3153" s="207"/>
      <c r="BY3153" s="207"/>
      <c r="BZ3153" s="207"/>
      <c r="CA3153" s="207"/>
      <c r="CB3153" s="207"/>
      <c r="CC3153" s="207"/>
      <c r="CD3153" s="207"/>
      <c r="CE3153" s="207"/>
      <c r="CF3153" s="207"/>
    </row>
    <row r="3154" spans="1:84" s="406" customFormat="1" x14ac:dyDescent="0.3">
      <c r="A3154" s="407"/>
      <c r="B3154" s="412"/>
      <c r="C3154" s="126"/>
      <c r="D3154" s="390"/>
      <c r="E3154" s="390"/>
      <c r="F3154" s="390"/>
      <c r="G3154" s="390"/>
      <c r="H3154" s="390"/>
      <c r="I3154" s="390"/>
      <c r="AP3154" s="207"/>
      <c r="AQ3154" s="207"/>
      <c r="BK3154" s="207"/>
      <c r="BY3154" s="207"/>
      <c r="BZ3154" s="207"/>
      <c r="CA3154" s="207"/>
      <c r="CB3154" s="207"/>
      <c r="CC3154" s="207"/>
      <c r="CD3154" s="207"/>
      <c r="CE3154" s="207"/>
      <c r="CF3154" s="207"/>
    </row>
    <row r="3155" spans="1:84" s="406" customFormat="1" x14ac:dyDescent="0.3">
      <c r="A3155" s="407"/>
      <c r="B3155" s="412"/>
      <c r="C3155" s="126"/>
      <c r="D3155" s="390"/>
      <c r="E3155" s="390"/>
      <c r="F3155" s="390"/>
      <c r="G3155" s="390"/>
      <c r="H3155" s="390"/>
      <c r="I3155" s="390"/>
      <c r="AP3155" s="207"/>
      <c r="AQ3155" s="207"/>
      <c r="BK3155" s="207"/>
      <c r="BY3155" s="207"/>
      <c r="BZ3155" s="207"/>
      <c r="CA3155" s="207"/>
      <c r="CB3155" s="207"/>
      <c r="CC3155" s="207"/>
      <c r="CD3155" s="207"/>
      <c r="CE3155" s="207"/>
      <c r="CF3155" s="207"/>
    </row>
    <row r="3156" spans="1:84" s="406" customFormat="1" x14ac:dyDescent="0.3">
      <c r="A3156" s="407"/>
      <c r="B3156" s="412"/>
      <c r="C3156" s="126"/>
      <c r="D3156" s="390"/>
      <c r="E3156" s="390"/>
      <c r="F3156" s="390"/>
      <c r="G3156" s="390"/>
      <c r="H3156" s="390"/>
      <c r="I3156" s="390"/>
      <c r="AP3156" s="207"/>
      <c r="AQ3156" s="207"/>
      <c r="BK3156" s="207"/>
      <c r="BY3156" s="207"/>
      <c r="BZ3156" s="207"/>
      <c r="CA3156" s="207"/>
      <c r="CB3156" s="207"/>
      <c r="CC3156" s="207"/>
      <c r="CD3156" s="207"/>
      <c r="CE3156" s="207"/>
      <c r="CF3156" s="207"/>
    </row>
    <row r="3157" spans="1:84" s="406" customFormat="1" x14ac:dyDescent="0.3">
      <c r="A3157" s="407"/>
      <c r="B3157" s="412"/>
      <c r="C3157" s="126"/>
      <c r="D3157" s="390"/>
      <c r="E3157" s="390"/>
      <c r="F3157" s="390"/>
      <c r="G3157" s="390"/>
      <c r="H3157" s="390"/>
      <c r="I3157" s="390"/>
      <c r="AP3157" s="207"/>
      <c r="AQ3157" s="207"/>
      <c r="BK3157" s="207"/>
      <c r="BY3157" s="207"/>
      <c r="BZ3157" s="207"/>
      <c r="CA3157" s="207"/>
      <c r="CB3157" s="207"/>
      <c r="CC3157" s="207"/>
      <c r="CD3157" s="207"/>
      <c r="CE3157" s="207"/>
      <c r="CF3157" s="207"/>
    </row>
    <row r="3158" spans="1:84" s="406" customFormat="1" x14ac:dyDescent="0.3">
      <c r="A3158" s="407"/>
      <c r="B3158" s="412"/>
      <c r="C3158" s="126"/>
      <c r="D3158" s="390"/>
      <c r="E3158" s="390"/>
      <c r="F3158" s="390"/>
      <c r="G3158" s="390"/>
      <c r="H3158" s="390"/>
      <c r="I3158" s="390"/>
      <c r="AP3158" s="207"/>
      <c r="AQ3158" s="207"/>
      <c r="BK3158" s="207"/>
      <c r="BY3158" s="207"/>
      <c r="BZ3158" s="207"/>
      <c r="CA3158" s="207"/>
      <c r="CB3158" s="207"/>
      <c r="CC3158" s="207"/>
      <c r="CD3158" s="207"/>
      <c r="CE3158" s="207"/>
      <c r="CF3158" s="207"/>
    </row>
    <row r="3159" spans="1:84" s="406" customFormat="1" x14ac:dyDescent="0.3">
      <c r="A3159" s="407"/>
      <c r="B3159" s="412"/>
      <c r="C3159" s="126"/>
      <c r="D3159" s="390"/>
      <c r="E3159" s="390"/>
      <c r="F3159" s="390"/>
      <c r="G3159" s="390"/>
      <c r="H3159" s="390"/>
      <c r="I3159" s="390"/>
      <c r="AP3159" s="207"/>
      <c r="AQ3159" s="207"/>
      <c r="BK3159" s="207"/>
      <c r="BY3159" s="207"/>
      <c r="BZ3159" s="207"/>
      <c r="CA3159" s="207"/>
      <c r="CB3159" s="207"/>
      <c r="CC3159" s="207"/>
      <c r="CD3159" s="207"/>
      <c r="CE3159" s="207"/>
      <c r="CF3159" s="207"/>
    </row>
    <row r="3160" spans="1:84" s="406" customFormat="1" x14ac:dyDescent="0.3">
      <c r="A3160" s="407"/>
      <c r="B3160" s="412"/>
      <c r="C3160" s="126"/>
      <c r="D3160" s="390"/>
      <c r="E3160" s="390"/>
      <c r="F3160" s="390"/>
      <c r="G3160" s="390"/>
      <c r="H3160" s="390"/>
      <c r="I3160" s="390"/>
      <c r="AP3160" s="207"/>
      <c r="AQ3160" s="207"/>
      <c r="BK3160" s="207"/>
      <c r="BY3160" s="207"/>
      <c r="BZ3160" s="207"/>
      <c r="CA3160" s="207"/>
      <c r="CB3160" s="207"/>
      <c r="CC3160" s="207"/>
      <c r="CD3160" s="207"/>
      <c r="CE3160" s="207"/>
      <c r="CF3160" s="207"/>
    </row>
    <row r="3161" spans="1:84" s="406" customFormat="1" x14ac:dyDescent="0.3">
      <c r="A3161" s="407"/>
      <c r="B3161" s="412"/>
      <c r="C3161" s="126"/>
      <c r="D3161" s="390"/>
      <c r="E3161" s="390"/>
      <c r="F3161" s="390"/>
      <c r="G3161" s="390"/>
      <c r="H3161" s="390"/>
      <c r="I3161" s="390"/>
      <c r="AP3161" s="207"/>
      <c r="AQ3161" s="207"/>
      <c r="BK3161" s="207"/>
      <c r="BY3161" s="207"/>
      <c r="BZ3161" s="207"/>
      <c r="CA3161" s="207"/>
      <c r="CB3161" s="207"/>
      <c r="CC3161" s="207"/>
      <c r="CD3161" s="207"/>
      <c r="CE3161" s="207"/>
      <c r="CF3161" s="207"/>
    </row>
    <row r="3162" spans="1:84" s="406" customFormat="1" x14ac:dyDescent="0.3">
      <c r="A3162" s="407"/>
      <c r="B3162" s="412"/>
      <c r="C3162" s="126"/>
      <c r="D3162" s="390"/>
      <c r="E3162" s="390"/>
      <c r="F3162" s="390"/>
      <c r="G3162" s="390"/>
      <c r="H3162" s="390"/>
      <c r="I3162" s="390"/>
      <c r="AP3162" s="207"/>
      <c r="AQ3162" s="207"/>
      <c r="BK3162" s="207"/>
      <c r="BY3162" s="207"/>
      <c r="BZ3162" s="207"/>
      <c r="CA3162" s="207"/>
      <c r="CB3162" s="207"/>
      <c r="CC3162" s="207"/>
      <c r="CD3162" s="207"/>
      <c r="CE3162" s="207"/>
      <c r="CF3162" s="207"/>
    </row>
    <row r="3163" spans="1:84" s="406" customFormat="1" x14ac:dyDescent="0.3">
      <c r="A3163" s="407"/>
      <c r="B3163" s="412"/>
      <c r="C3163" s="126"/>
      <c r="D3163" s="390"/>
      <c r="E3163" s="390"/>
      <c r="F3163" s="390"/>
      <c r="G3163" s="390"/>
      <c r="H3163" s="390"/>
      <c r="I3163" s="390"/>
      <c r="AP3163" s="207"/>
      <c r="AQ3163" s="207"/>
      <c r="BK3163" s="207"/>
      <c r="BY3163" s="207"/>
      <c r="BZ3163" s="207"/>
      <c r="CA3163" s="207"/>
      <c r="CB3163" s="207"/>
      <c r="CC3163" s="207"/>
      <c r="CD3163" s="207"/>
      <c r="CE3163" s="207"/>
      <c r="CF3163" s="207"/>
    </row>
    <row r="3164" spans="1:84" s="406" customFormat="1" x14ac:dyDescent="0.3">
      <c r="A3164" s="407"/>
      <c r="B3164" s="412"/>
      <c r="C3164" s="126"/>
      <c r="D3164" s="390"/>
      <c r="E3164" s="390"/>
      <c r="F3164" s="390"/>
      <c r="G3164" s="390"/>
      <c r="H3164" s="390"/>
      <c r="I3164" s="390"/>
      <c r="AP3164" s="207"/>
      <c r="AQ3164" s="207"/>
      <c r="BK3164" s="207"/>
      <c r="BY3164" s="207"/>
      <c r="BZ3164" s="207"/>
      <c r="CA3164" s="207"/>
      <c r="CB3164" s="207"/>
      <c r="CC3164" s="207"/>
      <c r="CD3164" s="207"/>
      <c r="CE3164" s="207"/>
      <c r="CF3164" s="207"/>
    </row>
    <row r="3165" spans="1:84" s="406" customFormat="1" x14ac:dyDescent="0.3">
      <c r="A3165" s="407"/>
      <c r="B3165" s="412"/>
      <c r="C3165" s="126"/>
      <c r="D3165" s="390"/>
      <c r="E3165" s="390"/>
      <c r="F3165" s="390"/>
      <c r="G3165" s="390"/>
      <c r="H3165" s="390"/>
      <c r="I3165" s="390"/>
      <c r="AP3165" s="207"/>
      <c r="AQ3165" s="207"/>
      <c r="BK3165" s="207"/>
      <c r="BY3165" s="207"/>
      <c r="BZ3165" s="207"/>
      <c r="CA3165" s="207"/>
      <c r="CB3165" s="207"/>
      <c r="CC3165" s="207"/>
      <c r="CD3165" s="207"/>
      <c r="CE3165" s="207"/>
      <c r="CF3165" s="207"/>
    </row>
    <row r="3166" spans="1:84" s="406" customFormat="1" x14ac:dyDescent="0.3">
      <c r="A3166" s="407"/>
      <c r="B3166" s="412"/>
      <c r="C3166" s="126"/>
      <c r="D3166" s="390"/>
      <c r="E3166" s="390"/>
      <c r="F3166" s="390"/>
      <c r="G3166" s="390"/>
      <c r="H3166" s="390"/>
      <c r="I3166" s="390"/>
      <c r="AP3166" s="207"/>
      <c r="AQ3166" s="207"/>
      <c r="BK3166" s="207"/>
      <c r="BY3166" s="207"/>
      <c r="BZ3166" s="207"/>
      <c r="CA3166" s="207"/>
      <c r="CB3166" s="207"/>
      <c r="CC3166" s="207"/>
      <c r="CD3166" s="207"/>
      <c r="CE3166" s="207"/>
      <c r="CF3166" s="207"/>
    </row>
    <row r="3167" spans="1:84" s="406" customFormat="1" x14ac:dyDescent="0.3">
      <c r="A3167" s="407"/>
      <c r="B3167" s="412"/>
      <c r="C3167" s="126"/>
      <c r="D3167" s="390"/>
      <c r="E3167" s="390"/>
      <c r="F3167" s="390"/>
      <c r="G3167" s="390"/>
      <c r="H3167" s="390"/>
      <c r="I3167" s="390"/>
      <c r="AP3167" s="207"/>
      <c r="AQ3167" s="207"/>
      <c r="BK3167" s="207"/>
      <c r="BY3167" s="207"/>
      <c r="BZ3167" s="207"/>
      <c r="CA3167" s="207"/>
      <c r="CB3167" s="207"/>
      <c r="CC3167" s="207"/>
      <c r="CD3167" s="207"/>
      <c r="CE3167" s="207"/>
      <c r="CF3167" s="207"/>
    </row>
    <row r="3168" spans="1:84" s="406" customFormat="1" x14ac:dyDescent="0.3">
      <c r="A3168" s="407"/>
      <c r="B3168" s="412"/>
      <c r="C3168" s="126"/>
      <c r="D3168" s="390"/>
      <c r="E3168" s="390"/>
      <c r="F3168" s="390"/>
      <c r="G3168" s="390"/>
      <c r="H3168" s="390"/>
      <c r="I3168" s="390"/>
      <c r="AP3168" s="207"/>
      <c r="AQ3168" s="207"/>
      <c r="BK3168" s="207"/>
      <c r="BY3168" s="207"/>
      <c r="BZ3168" s="207"/>
      <c r="CA3168" s="207"/>
      <c r="CB3168" s="207"/>
      <c r="CC3168" s="207"/>
      <c r="CD3168" s="207"/>
      <c r="CE3168" s="207"/>
      <c r="CF3168" s="207"/>
    </row>
    <row r="3169" spans="1:84" s="406" customFormat="1" x14ac:dyDescent="0.3">
      <c r="A3169" s="407"/>
      <c r="B3169" s="412"/>
      <c r="C3169" s="126"/>
      <c r="D3169" s="390"/>
      <c r="E3169" s="390"/>
      <c r="F3169" s="390"/>
      <c r="G3169" s="390"/>
      <c r="H3169" s="390"/>
      <c r="I3169" s="390"/>
      <c r="AP3169" s="207"/>
      <c r="AQ3169" s="207"/>
      <c r="BK3169" s="207"/>
      <c r="BY3169" s="207"/>
      <c r="BZ3169" s="207"/>
      <c r="CA3169" s="207"/>
      <c r="CB3169" s="207"/>
      <c r="CC3169" s="207"/>
      <c r="CD3169" s="207"/>
      <c r="CE3169" s="207"/>
      <c r="CF3169" s="207"/>
    </row>
    <row r="3170" spans="1:84" s="406" customFormat="1" x14ac:dyDescent="0.3">
      <c r="A3170" s="407"/>
      <c r="B3170" s="412"/>
      <c r="C3170" s="126"/>
      <c r="D3170" s="390"/>
      <c r="E3170" s="390"/>
      <c r="F3170" s="390"/>
      <c r="G3170" s="390"/>
      <c r="H3170" s="390"/>
      <c r="I3170" s="390"/>
      <c r="AP3170" s="207"/>
      <c r="AQ3170" s="207"/>
      <c r="BK3170" s="207"/>
      <c r="BY3170" s="207"/>
      <c r="BZ3170" s="207"/>
      <c r="CA3170" s="207"/>
      <c r="CB3170" s="207"/>
      <c r="CC3170" s="207"/>
      <c r="CD3170" s="207"/>
      <c r="CE3170" s="207"/>
      <c r="CF3170" s="207"/>
    </row>
    <row r="3171" spans="1:84" s="406" customFormat="1" x14ac:dyDescent="0.3">
      <c r="A3171" s="407"/>
      <c r="B3171" s="412"/>
      <c r="C3171" s="126"/>
      <c r="D3171" s="390"/>
      <c r="E3171" s="390"/>
      <c r="F3171" s="390"/>
      <c r="G3171" s="390"/>
      <c r="H3171" s="390"/>
      <c r="I3171" s="390"/>
      <c r="AP3171" s="207"/>
      <c r="AQ3171" s="207"/>
      <c r="BK3171" s="207"/>
      <c r="BY3171" s="207"/>
      <c r="BZ3171" s="207"/>
      <c r="CA3171" s="207"/>
      <c r="CB3171" s="207"/>
      <c r="CC3171" s="207"/>
      <c r="CD3171" s="207"/>
      <c r="CE3171" s="207"/>
      <c r="CF3171" s="207"/>
    </row>
    <row r="3172" spans="1:84" s="406" customFormat="1" x14ac:dyDescent="0.3">
      <c r="A3172" s="407"/>
      <c r="B3172" s="412"/>
      <c r="C3172" s="126"/>
      <c r="D3172" s="390"/>
      <c r="E3172" s="390"/>
      <c r="F3172" s="390"/>
      <c r="G3172" s="390"/>
      <c r="H3172" s="390"/>
      <c r="I3172" s="390"/>
      <c r="AP3172" s="207"/>
      <c r="AQ3172" s="207"/>
      <c r="BK3172" s="207"/>
      <c r="BY3172" s="207"/>
      <c r="BZ3172" s="207"/>
      <c r="CA3172" s="207"/>
      <c r="CB3172" s="207"/>
      <c r="CC3172" s="207"/>
      <c r="CD3172" s="207"/>
      <c r="CE3172" s="207"/>
      <c r="CF3172" s="207"/>
    </row>
    <row r="3173" spans="1:84" s="406" customFormat="1" x14ac:dyDescent="0.3">
      <c r="A3173" s="407"/>
      <c r="B3173" s="412"/>
      <c r="C3173" s="126"/>
      <c r="D3173" s="390"/>
      <c r="E3173" s="390"/>
      <c r="F3173" s="390"/>
      <c r="G3173" s="390"/>
      <c r="H3173" s="390"/>
      <c r="I3173" s="390"/>
      <c r="AP3173" s="207"/>
      <c r="AQ3173" s="207"/>
      <c r="BK3173" s="207"/>
      <c r="BY3173" s="207"/>
      <c r="BZ3173" s="207"/>
      <c r="CA3173" s="207"/>
      <c r="CB3173" s="207"/>
      <c r="CC3173" s="207"/>
      <c r="CD3173" s="207"/>
      <c r="CE3173" s="207"/>
      <c r="CF3173" s="207"/>
    </row>
    <row r="3174" spans="1:84" s="406" customFormat="1" x14ac:dyDescent="0.3">
      <c r="A3174" s="407"/>
      <c r="B3174" s="412"/>
      <c r="C3174" s="126"/>
      <c r="D3174" s="390"/>
      <c r="E3174" s="390"/>
      <c r="F3174" s="390"/>
      <c r="G3174" s="390"/>
      <c r="H3174" s="390"/>
      <c r="I3174" s="390"/>
      <c r="AP3174" s="207"/>
      <c r="AQ3174" s="207"/>
      <c r="BK3174" s="207"/>
      <c r="BY3174" s="207"/>
      <c r="BZ3174" s="207"/>
      <c r="CA3174" s="207"/>
      <c r="CB3174" s="207"/>
      <c r="CC3174" s="207"/>
      <c r="CD3174" s="207"/>
      <c r="CE3174" s="207"/>
      <c r="CF3174" s="207"/>
    </row>
    <row r="3175" spans="1:84" s="406" customFormat="1" x14ac:dyDescent="0.3">
      <c r="A3175" s="407"/>
      <c r="B3175" s="412"/>
      <c r="C3175" s="126"/>
      <c r="D3175" s="390"/>
      <c r="E3175" s="390"/>
      <c r="F3175" s="390"/>
      <c r="G3175" s="390"/>
      <c r="H3175" s="390"/>
      <c r="I3175" s="390"/>
      <c r="AP3175" s="207"/>
      <c r="AQ3175" s="207"/>
      <c r="BK3175" s="207"/>
      <c r="BY3175" s="207"/>
      <c r="BZ3175" s="207"/>
      <c r="CA3175" s="207"/>
      <c r="CB3175" s="207"/>
      <c r="CC3175" s="207"/>
      <c r="CD3175" s="207"/>
      <c r="CE3175" s="207"/>
      <c r="CF3175" s="207"/>
    </row>
    <row r="3176" spans="1:84" s="406" customFormat="1" x14ac:dyDescent="0.3">
      <c r="A3176" s="407"/>
      <c r="B3176" s="412"/>
      <c r="C3176" s="126"/>
      <c r="D3176" s="390"/>
      <c r="E3176" s="390"/>
      <c r="F3176" s="390"/>
      <c r="G3176" s="390"/>
      <c r="H3176" s="390"/>
      <c r="I3176" s="390"/>
      <c r="AP3176" s="207"/>
      <c r="AQ3176" s="207"/>
      <c r="BK3176" s="207"/>
      <c r="BY3176" s="207"/>
      <c r="BZ3176" s="207"/>
      <c r="CA3176" s="207"/>
      <c r="CB3176" s="207"/>
      <c r="CC3176" s="207"/>
      <c r="CD3176" s="207"/>
      <c r="CE3176" s="207"/>
      <c r="CF3176" s="207"/>
    </row>
    <row r="3177" spans="1:84" s="406" customFormat="1" x14ac:dyDescent="0.3">
      <c r="A3177" s="407"/>
      <c r="B3177" s="412"/>
      <c r="C3177" s="126"/>
      <c r="D3177" s="390"/>
      <c r="E3177" s="390"/>
      <c r="F3177" s="390"/>
      <c r="G3177" s="390"/>
      <c r="H3177" s="390"/>
      <c r="I3177" s="390"/>
      <c r="AP3177" s="207"/>
      <c r="AQ3177" s="207"/>
      <c r="BK3177" s="207"/>
      <c r="BY3177" s="207"/>
      <c r="BZ3177" s="207"/>
      <c r="CA3177" s="207"/>
      <c r="CB3177" s="207"/>
      <c r="CC3177" s="207"/>
      <c r="CD3177" s="207"/>
      <c r="CE3177" s="207"/>
      <c r="CF3177" s="207"/>
    </row>
    <row r="3178" spans="1:84" s="406" customFormat="1" x14ac:dyDescent="0.3">
      <c r="A3178" s="407"/>
      <c r="B3178" s="412"/>
      <c r="C3178" s="126"/>
      <c r="D3178" s="390"/>
      <c r="E3178" s="390"/>
      <c r="F3178" s="390"/>
      <c r="G3178" s="390"/>
      <c r="H3178" s="390"/>
      <c r="I3178" s="390"/>
      <c r="AP3178" s="207"/>
      <c r="AQ3178" s="207"/>
      <c r="BK3178" s="207"/>
      <c r="BY3178" s="207"/>
      <c r="BZ3178" s="207"/>
      <c r="CA3178" s="207"/>
      <c r="CB3178" s="207"/>
      <c r="CC3178" s="207"/>
      <c r="CD3178" s="207"/>
      <c r="CE3178" s="207"/>
      <c r="CF3178" s="207"/>
    </row>
    <row r="3179" spans="1:84" s="406" customFormat="1" x14ac:dyDescent="0.3">
      <c r="A3179" s="407"/>
      <c r="B3179" s="412"/>
      <c r="C3179" s="126"/>
      <c r="D3179" s="390"/>
      <c r="E3179" s="390"/>
      <c r="F3179" s="390"/>
      <c r="G3179" s="390"/>
      <c r="H3179" s="390"/>
      <c r="I3179" s="390"/>
      <c r="AP3179" s="207"/>
      <c r="AQ3179" s="207"/>
      <c r="BK3179" s="207"/>
      <c r="BY3179" s="207"/>
      <c r="BZ3179" s="207"/>
      <c r="CA3179" s="207"/>
      <c r="CB3179" s="207"/>
      <c r="CC3179" s="207"/>
      <c r="CD3179" s="207"/>
      <c r="CE3179" s="207"/>
      <c r="CF3179" s="207"/>
    </row>
    <row r="3180" spans="1:84" s="406" customFormat="1" x14ac:dyDescent="0.3">
      <c r="A3180" s="407"/>
      <c r="B3180" s="412"/>
      <c r="C3180" s="126"/>
      <c r="D3180" s="390"/>
      <c r="E3180" s="390"/>
      <c r="F3180" s="390"/>
      <c r="G3180" s="390"/>
      <c r="H3180" s="390"/>
      <c r="I3180" s="390"/>
      <c r="AP3180" s="207"/>
      <c r="AQ3180" s="207"/>
      <c r="BK3180" s="207"/>
      <c r="BY3180" s="207"/>
      <c r="BZ3180" s="207"/>
      <c r="CA3180" s="207"/>
      <c r="CB3180" s="207"/>
      <c r="CC3180" s="207"/>
      <c r="CD3180" s="207"/>
      <c r="CE3180" s="207"/>
      <c r="CF3180" s="207"/>
    </row>
    <row r="3181" spans="1:84" s="406" customFormat="1" x14ac:dyDescent="0.3">
      <c r="A3181" s="407"/>
      <c r="B3181" s="412"/>
      <c r="C3181" s="126"/>
      <c r="D3181" s="390"/>
      <c r="E3181" s="390"/>
      <c r="F3181" s="390"/>
      <c r="G3181" s="390"/>
      <c r="H3181" s="390"/>
      <c r="I3181" s="390"/>
      <c r="AP3181" s="207"/>
      <c r="AQ3181" s="207"/>
      <c r="BK3181" s="207"/>
      <c r="BY3181" s="207"/>
      <c r="BZ3181" s="207"/>
      <c r="CA3181" s="207"/>
      <c r="CB3181" s="207"/>
      <c r="CC3181" s="207"/>
      <c r="CD3181" s="207"/>
      <c r="CE3181" s="207"/>
      <c r="CF3181" s="207"/>
    </row>
    <row r="3182" spans="1:84" s="406" customFormat="1" x14ac:dyDescent="0.3">
      <c r="A3182" s="407"/>
      <c r="B3182" s="412"/>
      <c r="C3182" s="126"/>
      <c r="D3182" s="390"/>
      <c r="E3182" s="390"/>
      <c r="F3182" s="390"/>
      <c r="G3182" s="390"/>
      <c r="H3182" s="390"/>
      <c r="I3182" s="390"/>
      <c r="AP3182" s="207"/>
      <c r="AQ3182" s="207"/>
      <c r="BK3182" s="207"/>
      <c r="BY3182" s="207"/>
      <c r="BZ3182" s="207"/>
      <c r="CA3182" s="207"/>
      <c r="CB3182" s="207"/>
      <c r="CC3182" s="207"/>
      <c r="CD3182" s="207"/>
      <c r="CE3182" s="207"/>
      <c r="CF3182" s="207"/>
    </row>
    <row r="3183" spans="1:84" s="406" customFormat="1" x14ac:dyDescent="0.3">
      <c r="A3183" s="407"/>
      <c r="B3183" s="412"/>
      <c r="C3183" s="126"/>
      <c r="D3183" s="390"/>
      <c r="E3183" s="390"/>
      <c r="F3183" s="390"/>
      <c r="G3183" s="390"/>
      <c r="H3183" s="390"/>
      <c r="I3183" s="390"/>
      <c r="AP3183" s="207"/>
      <c r="AQ3183" s="207"/>
      <c r="BK3183" s="207"/>
      <c r="BY3183" s="207"/>
      <c r="BZ3183" s="207"/>
      <c r="CA3183" s="207"/>
      <c r="CB3183" s="207"/>
      <c r="CC3183" s="207"/>
      <c r="CD3183" s="207"/>
      <c r="CE3183" s="207"/>
      <c r="CF3183" s="207"/>
    </row>
    <row r="3184" spans="1:84" s="406" customFormat="1" x14ac:dyDescent="0.3">
      <c r="A3184" s="407"/>
      <c r="B3184" s="412"/>
      <c r="C3184" s="126"/>
      <c r="D3184" s="390"/>
      <c r="E3184" s="390"/>
      <c r="F3184" s="390"/>
      <c r="G3184" s="390"/>
      <c r="H3184" s="390"/>
      <c r="I3184" s="390"/>
      <c r="AP3184" s="207"/>
      <c r="AQ3184" s="207"/>
      <c r="BK3184" s="207"/>
      <c r="BY3184" s="207"/>
      <c r="BZ3184" s="207"/>
      <c r="CA3184" s="207"/>
      <c r="CB3184" s="207"/>
      <c r="CC3184" s="207"/>
      <c r="CD3184" s="207"/>
      <c r="CE3184" s="207"/>
      <c r="CF3184" s="207"/>
    </row>
    <row r="3185" spans="1:84" s="406" customFormat="1" x14ac:dyDescent="0.3">
      <c r="A3185" s="407"/>
      <c r="B3185" s="412"/>
      <c r="C3185" s="126"/>
      <c r="D3185" s="390"/>
      <c r="E3185" s="390"/>
      <c r="F3185" s="390"/>
      <c r="G3185" s="390"/>
      <c r="H3185" s="390"/>
      <c r="I3185" s="390"/>
      <c r="AP3185" s="207"/>
      <c r="AQ3185" s="207"/>
      <c r="BK3185" s="207"/>
      <c r="BY3185" s="207"/>
      <c r="BZ3185" s="207"/>
      <c r="CA3185" s="207"/>
      <c r="CB3185" s="207"/>
      <c r="CC3185" s="207"/>
      <c r="CD3185" s="207"/>
      <c r="CE3185" s="207"/>
      <c r="CF3185" s="207"/>
    </row>
    <row r="3186" spans="1:84" s="406" customFormat="1" x14ac:dyDescent="0.3">
      <c r="A3186" s="407"/>
      <c r="B3186" s="412"/>
      <c r="C3186" s="126"/>
      <c r="D3186" s="390"/>
      <c r="E3186" s="390"/>
      <c r="F3186" s="390"/>
      <c r="G3186" s="390"/>
      <c r="H3186" s="390"/>
      <c r="I3186" s="390"/>
      <c r="AP3186" s="207"/>
      <c r="AQ3186" s="207"/>
      <c r="BK3186" s="207"/>
      <c r="BY3186" s="207"/>
      <c r="BZ3186" s="207"/>
      <c r="CA3186" s="207"/>
      <c r="CB3186" s="207"/>
      <c r="CC3186" s="207"/>
      <c r="CD3186" s="207"/>
      <c r="CE3186" s="207"/>
      <c r="CF3186" s="207"/>
    </row>
    <row r="3187" spans="1:84" s="406" customFormat="1" x14ac:dyDescent="0.3">
      <c r="A3187" s="407"/>
      <c r="B3187" s="412"/>
      <c r="C3187" s="126"/>
      <c r="D3187" s="390"/>
      <c r="E3187" s="390"/>
      <c r="F3187" s="390"/>
      <c r="G3187" s="390"/>
      <c r="H3187" s="390"/>
      <c r="I3187" s="390"/>
      <c r="AP3187" s="207"/>
      <c r="AQ3187" s="207"/>
      <c r="BK3187" s="207"/>
      <c r="BY3187" s="207"/>
      <c r="BZ3187" s="207"/>
      <c r="CA3187" s="207"/>
      <c r="CB3187" s="207"/>
      <c r="CC3187" s="207"/>
      <c r="CD3187" s="207"/>
      <c r="CE3187" s="207"/>
      <c r="CF3187" s="207"/>
    </row>
    <row r="3188" spans="1:84" s="406" customFormat="1" x14ac:dyDescent="0.3">
      <c r="A3188" s="407"/>
      <c r="B3188" s="412"/>
      <c r="C3188" s="126"/>
      <c r="D3188" s="390"/>
      <c r="E3188" s="390"/>
      <c r="F3188" s="390"/>
      <c r="G3188" s="390"/>
      <c r="H3188" s="390"/>
      <c r="I3188" s="390"/>
      <c r="AP3188" s="207"/>
      <c r="AQ3188" s="207"/>
      <c r="BK3188" s="207"/>
      <c r="BY3188" s="207"/>
      <c r="BZ3188" s="207"/>
      <c r="CA3188" s="207"/>
      <c r="CB3188" s="207"/>
      <c r="CC3188" s="207"/>
      <c r="CD3188" s="207"/>
      <c r="CE3188" s="207"/>
      <c r="CF3188" s="207"/>
    </row>
    <row r="3189" spans="1:84" s="406" customFormat="1" x14ac:dyDescent="0.3">
      <c r="A3189" s="407"/>
      <c r="B3189" s="412"/>
      <c r="C3189" s="126"/>
      <c r="D3189" s="390"/>
      <c r="E3189" s="390"/>
      <c r="F3189" s="390"/>
      <c r="G3189" s="390"/>
      <c r="H3189" s="390"/>
      <c r="I3189" s="390"/>
      <c r="AP3189" s="207"/>
      <c r="AQ3189" s="207"/>
      <c r="BK3189" s="207"/>
      <c r="BY3189" s="207"/>
      <c r="BZ3189" s="207"/>
      <c r="CA3189" s="207"/>
      <c r="CB3189" s="207"/>
      <c r="CC3189" s="207"/>
      <c r="CD3189" s="207"/>
      <c r="CE3189" s="207"/>
      <c r="CF3189" s="207"/>
    </row>
    <row r="3190" spans="1:84" s="406" customFormat="1" x14ac:dyDescent="0.3">
      <c r="A3190" s="407"/>
      <c r="B3190" s="412"/>
      <c r="C3190" s="126"/>
      <c r="D3190" s="390"/>
      <c r="E3190" s="390"/>
      <c r="F3190" s="390"/>
      <c r="G3190" s="390"/>
      <c r="H3190" s="390"/>
      <c r="I3190" s="390"/>
      <c r="AP3190" s="207"/>
      <c r="AQ3190" s="207"/>
      <c r="BK3190" s="207"/>
      <c r="BY3190" s="207"/>
      <c r="BZ3190" s="207"/>
      <c r="CA3190" s="207"/>
      <c r="CB3190" s="207"/>
      <c r="CC3190" s="207"/>
      <c r="CD3190" s="207"/>
      <c r="CE3190" s="207"/>
      <c r="CF3190" s="207"/>
    </row>
    <row r="3191" spans="1:84" s="406" customFormat="1" x14ac:dyDescent="0.3">
      <c r="A3191" s="407"/>
      <c r="B3191" s="412"/>
      <c r="C3191" s="126"/>
      <c r="D3191" s="390"/>
      <c r="E3191" s="390"/>
      <c r="F3191" s="390"/>
      <c r="G3191" s="390"/>
      <c r="H3191" s="390"/>
      <c r="I3191" s="390"/>
      <c r="AP3191" s="207"/>
      <c r="AQ3191" s="207"/>
      <c r="BK3191" s="207"/>
      <c r="BY3191" s="207"/>
      <c r="BZ3191" s="207"/>
      <c r="CA3191" s="207"/>
      <c r="CB3191" s="207"/>
      <c r="CC3191" s="207"/>
      <c r="CD3191" s="207"/>
      <c r="CE3191" s="207"/>
      <c r="CF3191" s="207"/>
    </row>
    <row r="3192" spans="1:84" s="406" customFormat="1" x14ac:dyDescent="0.3">
      <c r="A3192" s="407"/>
      <c r="B3192" s="412"/>
      <c r="C3192" s="126"/>
      <c r="D3192" s="390"/>
      <c r="E3192" s="390"/>
      <c r="F3192" s="390"/>
      <c r="G3192" s="390"/>
      <c r="H3192" s="390"/>
      <c r="I3192" s="390"/>
      <c r="AP3192" s="207"/>
      <c r="AQ3192" s="207"/>
      <c r="BK3192" s="207"/>
      <c r="BY3192" s="207"/>
      <c r="BZ3192" s="207"/>
      <c r="CA3192" s="207"/>
      <c r="CB3192" s="207"/>
      <c r="CC3192" s="207"/>
      <c r="CD3192" s="207"/>
      <c r="CE3192" s="207"/>
      <c r="CF3192" s="207"/>
    </row>
    <row r="3193" spans="1:84" s="406" customFormat="1" x14ac:dyDescent="0.3">
      <c r="A3193" s="407"/>
      <c r="B3193" s="412"/>
      <c r="C3193" s="126"/>
      <c r="D3193" s="390"/>
      <c r="E3193" s="390"/>
      <c r="F3193" s="390"/>
      <c r="G3193" s="390"/>
      <c r="H3193" s="390"/>
      <c r="I3193" s="390"/>
      <c r="AP3193" s="207"/>
      <c r="AQ3193" s="207"/>
      <c r="BK3193" s="207"/>
      <c r="BY3193" s="207"/>
      <c r="BZ3193" s="207"/>
      <c r="CA3193" s="207"/>
      <c r="CB3193" s="207"/>
      <c r="CC3193" s="207"/>
      <c r="CD3193" s="207"/>
      <c r="CE3193" s="207"/>
      <c r="CF3193" s="207"/>
    </row>
    <row r="3194" spans="1:84" s="406" customFormat="1" x14ac:dyDescent="0.3">
      <c r="A3194" s="407"/>
      <c r="B3194" s="412"/>
      <c r="C3194" s="126"/>
      <c r="D3194" s="390"/>
      <c r="E3194" s="390"/>
      <c r="F3194" s="390"/>
      <c r="G3194" s="390"/>
      <c r="H3194" s="390"/>
      <c r="I3194" s="390"/>
      <c r="AP3194" s="207"/>
      <c r="AQ3194" s="207"/>
      <c r="BK3194" s="207"/>
      <c r="BY3194" s="207"/>
      <c r="BZ3194" s="207"/>
      <c r="CA3194" s="207"/>
      <c r="CB3194" s="207"/>
      <c r="CC3194" s="207"/>
      <c r="CD3194" s="207"/>
      <c r="CE3194" s="207"/>
      <c r="CF3194" s="207"/>
    </row>
    <row r="3195" spans="1:84" s="406" customFormat="1" x14ac:dyDescent="0.3">
      <c r="A3195" s="407"/>
      <c r="B3195" s="412"/>
      <c r="C3195" s="126"/>
      <c r="D3195" s="390"/>
      <c r="E3195" s="390"/>
      <c r="F3195" s="390"/>
      <c r="G3195" s="390"/>
      <c r="H3195" s="390"/>
      <c r="I3195" s="390"/>
      <c r="AP3195" s="207"/>
      <c r="AQ3195" s="207"/>
      <c r="BK3195" s="207"/>
      <c r="BY3195" s="207"/>
      <c r="BZ3195" s="207"/>
      <c r="CA3195" s="207"/>
      <c r="CB3195" s="207"/>
      <c r="CC3195" s="207"/>
      <c r="CD3195" s="207"/>
      <c r="CE3195" s="207"/>
      <c r="CF3195" s="207"/>
    </row>
    <row r="3196" spans="1:84" s="406" customFormat="1" x14ac:dyDescent="0.3">
      <c r="A3196" s="407"/>
      <c r="B3196" s="412"/>
      <c r="C3196" s="126"/>
      <c r="D3196" s="390"/>
      <c r="E3196" s="390"/>
      <c r="F3196" s="390"/>
      <c r="G3196" s="390"/>
      <c r="H3196" s="390"/>
      <c r="I3196" s="390"/>
      <c r="AP3196" s="207"/>
      <c r="AQ3196" s="207"/>
      <c r="BK3196" s="207"/>
      <c r="BY3196" s="207"/>
      <c r="BZ3196" s="207"/>
      <c r="CA3196" s="207"/>
      <c r="CB3196" s="207"/>
      <c r="CC3196" s="207"/>
      <c r="CD3196" s="207"/>
      <c r="CE3196" s="207"/>
      <c r="CF3196" s="207"/>
    </row>
    <row r="3197" spans="1:84" s="406" customFormat="1" x14ac:dyDescent="0.3">
      <c r="A3197" s="407"/>
      <c r="B3197" s="412"/>
      <c r="C3197" s="126"/>
      <c r="D3197" s="390"/>
      <c r="E3197" s="390"/>
      <c r="F3197" s="390"/>
      <c r="G3197" s="390"/>
      <c r="H3197" s="390"/>
      <c r="I3197" s="390"/>
      <c r="AP3197" s="207"/>
      <c r="AQ3197" s="207"/>
      <c r="BK3197" s="207"/>
      <c r="BY3197" s="207"/>
      <c r="BZ3197" s="207"/>
      <c r="CA3197" s="207"/>
      <c r="CB3197" s="207"/>
      <c r="CC3197" s="207"/>
      <c r="CD3197" s="207"/>
      <c r="CE3197" s="207"/>
      <c r="CF3197" s="207"/>
    </row>
    <row r="3198" spans="1:84" s="406" customFormat="1" x14ac:dyDescent="0.3">
      <c r="A3198" s="407"/>
      <c r="B3198" s="412"/>
      <c r="C3198" s="126"/>
      <c r="D3198" s="390"/>
      <c r="E3198" s="390"/>
      <c r="F3198" s="390"/>
      <c r="G3198" s="390"/>
      <c r="H3198" s="390"/>
      <c r="I3198" s="390"/>
      <c r="AP3198" s="207"/>
      <c r="AQ3198" s="207"/>
      <c r="BK3198" s="207"/>
      <c r="BY3198" s="207"/>
      <c r="BZ3198" s="207"/>
      <c r="CA3198" s="207"/>
      <c r="CB3198" s="207"/>
      <c r="CC3198" s="207"/>
      <c r="CD3198" s="207"/>
      <c r="CE3198" s="207"/>
      <c r="CF3198" s="207"/>
    </row>
    <row r="3199" spans="1:84" s="406" customFormat="1" x14ac:dyDescent="0.3">
      <c r="A3199" s="407"/>
      <c r="B3199" s="412"/>
      <c r="C3199" s="126"/>
      <c r="D3199" s="390"/>
      <c r="E3199" s="390"/>
      <c r="F3199" s="390"/>
      <c r="G3199" s="390"/>
      <c r="H3199" s="390"/>
      <c r="I3199" s="390"/>
      <c r="AP3199" s="207"/>
      <c r="AQ3199" s="207"/>
      <c r="BK3199" s="207"/>
      <c r="BY3199" s="207"/>
      <c r="BZ3199" s="207"/>
      <c r="CA3199" s="207"/>
      <c r="CB3199" s="207"/>
      <c r="CC3199" s="207"/>
      <c r="CD3199" s="207"/>
      <c r="CE3199" s="207"/>
      <c r="CF3199" s="207"/>
    </row>
    <row r="3200" spans="1:84" s="406" customFormat="1" x14ac:dyDescent="0.3">
      <c r="A3200" s="407"/>
      <c r="B3200" s="412"/>
      <c r="C3200" s="126"/>
      <c r="D3200" s="390"/>
      <c r="E3200" s="390"/>
      <c r="F3200" s="390"/>
      <c r="G3200" s="390"/>
      <c r="H3200" s="390"/>
      <c r="I3200" s="390"/>
      <c r="AP3200" s="207"/>
      <c r="AQ3200" s="207"/>
      <c r="BK3200" s="207"/>
      <c r="BY3200" s="207"/>
      <c r="BZ3200" s="207"/>
      <c r="CA3200" s="207"/>
      <c r="CB3200" s="207"/>
      <c r="CC3200" s="207"/>
      <c r="CD3200" s="207"/>
      <c r="CE3200" s="207"/>
      <c r="CF3200" s="207"/>
    </row>
    <row r="3201" spans="1:84" s="406" customFormat="1" x14ac:dyDescent="0.3">
      <c r="A3201" s="407"/>
      <c r="B3201" s="412"/>
      <c r="C3201" s="126"/>
      <c r="D3201" s="390"/>
      <c r="E3201" s="390"/>
      <c r="F3201" s="390"/>
      <c r="G3201" s="390"/>
      <c r="H3201" s="390"/>
      <c r="I3201" s="390"/>
      <c r="AP3201" s="207"/>
      <c r="AQ3201" s="207"/>
      <c r="BK3201" s="207"/>
      <c r="BY3201" s="207"/>
      <c r="BZ3201" s="207"/>
      <c r="CA3201" s="207"/>
      <c r="CB3201" s="207"/>
      <c r="CC3201" s="207"/>
      <c r="CD3201" s="207"/>
      <c r="CE3201" s="207"/>
      <c r="CF3201" s="207"/>
    </row>
    <row r="3202" spans="1:84" s="406" customFormat="1" x14ac:dyDescent="0.3">
      <c r="A3202" s="407"/>
      <c r="B3202" s="412"/>
      <c r="C3202" s="126"/>
      <c r="D3202" s="390"/>
      <c r="E3202" s="390"/>
      <c r="F3202" s="390"/>
      <c r="G3202" s="390"/>
      <c r="H3202" s="390"/>
      <c r="I3202" s="390"/>
      <c r="AP3202" s="207"/>
      <c r="AQ3202" s="207"/>
      <c r="BK3202" s="207"/>
      <c r="BY3202" s="207"/>
      <c r="BZ3202" s="207"/>
      <c r="CA3202" s="207"/>
      <c r="CB3202" s="207"/>
      <c r="CC3202" s="207"/>
      <c r="CD3202" s="207"/>
      <c r="CE3202" s="207"/>
      <c r="CF3202" s="207"/>
    </row>
    <row r="3203" spans="1:84" s="406" customFormat="1" x14ac:dyDescent="0.3">
      <c r="A3203" s="407"/>
      <c r="B3203" s="412"/>
      <c r="C3203" s="126"/>
      <c r="D3203" s="390"/>
      <c r="E3203" s="390"/>
      <c r="F3203" s="390"/>
      <c r="G3203" s="390"/>
      <c r="H3203" s="390"/>
      <c r="I3203" s="390"/>
      <c r="AP3203" s="207"/>
      <c r="AQ3203" s="207"/>
      <c r="BK3203" s="207"/>
      <c r="BY3203" s="207"/>
      <c r="BZ3203" s="207"/>
      <c r="CA3203" s="207"/>
      <c r="CB3203" s="207"/>
      <c r="CC3203" s="207"/>
      <c r="CD3203" s="207"/>
      <c r="CE3203" s="207"/>
      <c r="CF3203" s="207"/>
    </row>
    <row r="3204" spans="1:84" s="406" customFormat="1" x14ac:dyDescent="0.3">
      <c r="A3204" s="407"/>
      <c r="B3204" s="412"/>
      <c r="C3204" s="126"/>
      <c r="D3204" s="390"/>
      <c r="E3204" s="390"/>
      <c r="F3204" s="390"/>
      <c r="G3204" s="390"/>
      <c r="H3204" s="390"/>
      <c r="I3204" s="390"/>
      <c r="AP3204" s="207"/>
      <c r="AQ3204" s="207"/>
      <c r="BK3204" s="207"/>
      <c r="BY3204" s="207"/>
      <c r="BZ3204" s="207"/>
      <c r="CA3204" s="207"/>
      <c r="CB3204" s="207"/>
      <c r="CC3204" s="207"/>
      <c r="CD3204" s="207"/>
      <c r="CE3204" s="207"/>
      <c r="CF3204" s="207"/>
    </row>
    <row r="3205" spans="1:84" s="406" customFormat="1" x14ac:dyDescent="0.3">
      <c r="A3205" s="407"/>
      <c r="B3205" s="412"/>
      <c r="C3205" s="126"/>
      <c r="D3205" s="390"/>
      <c r="E3205" s="390"/>
      <c r="F3205" s="390"/>
      <c r="G3205" s="390"/>
      <c r="H3205" s="390"/>
      <c r="I3205" s="390"/>
      <c r="AP3205" s="207"/>
      <c r="AQ3205" s="207"/>
      <c r="BK3205" s="207"/>
      <c r="BY3205" s="207"/>
      <c r="BZ3205" s="207"/>
      <c r="CA3205" s="207"/>
      <c r="CB3205" s="207"/>
      <c r="CC3205" s="207"/>
      <c r="CD3205" s="207"/>
      <c r="CE3205" s="207"/>
      <c r="CF3205" s="207"/>
    </row>
    <row r="3206" spans="1:84" s="406" customFormat="1" x14ac:dyDescent="0.3">
      <c r="A3206" s="407"/>
      <c r="B3206" s="412"/>
      <c r="C3206" s="126"/>
      <c r="D3206" s="390"/>
      <c r="E3206" s="390"/>
      <c r="F3206" s="390"/>
      <c r="G3206" s="390"/>
      <c r="H3206" s="390"/>
      <c r="I3206" s="390"/>
      <c r="AP3206" s="207"/>
      <c r="AQ3206" s="207"/>
      <c r="BK3206" s="207"/>
      <c r="BY3206" s="207"/>
      <c r="BZ3206" s="207"/>
      <c r="CA3206" s="207"/>
      <c r="CB3206" s="207"/>
      <c r="CC3206" s="207"/>
      <c r="CD3206" s="207"/>
      <c r="CE3206" s="207"/>
      <c r="CF3206" s="207"/>
    </row>
    <row r="3207" spans="1:84" s="406" customFormat="1" x14ac:dyDescent="0.3">
      <c r="A3207" s="407"/>
      <c r="B3207" s="412"/>
      <c r="C3207" s="126"/>
      <c r="D3207" s="390"/>
      <c r="E3207" s="390"/>
      <c r="F3207" s="390"/>
      <c r="G3207" s="390"/>
      <c r="H3207" s="390"/>
      <c r="I3207" s="390"/>
      <c r="AP3207" s="207"/>
      <c r="AQ3207" s="207"/>
      <c r="BK3207" s="207"/>
      <c r="BY3207" s="207"/>
      <c r="BZ3207" s="207"/>
      <c r="CA3207" s="207"/>
      <c r="CB3207" s="207"/>
      <c r="CC3207" s="207"/>
      <c r="CD3207" s="207"/>
      <c r="CE3207" s="207"/>
      <c r="CF3207" s="207"/>
    </row>
    <row r="3208" spans="1:84" s="406" customFormat="1" x14ac:dyDescent="0.3">
      <c r="A3208" s="407"/>
      <c r="B3208" s="412"/>
      <c r="C3208" s="126"/>
      <c r="D3208" s="390"/>
      <c r="E3208" s="390"/>
      <c r="F3208" s="390"/>
      <c r="G3208" s="390"/>
      <c r="H3208" s="390"/>
      <c r="I3208" s="390"/>
      <c r="AP3208" s="207"/>
      <c r="AQ3208" s="207"/>
      <c r="BK3208" s="207"/>
      <c r="BY3208" s="207"/>
      <c r="BZ3208" s="207"/>
      <c r="CA3208" s="207"/>
      <c r="CB3208" s="207"/>
      <c r="CC3208" s="207"/>
      <c r="CD3208" s="207"/>
      <c r="CE3208" s="207"/>
      <c r="CF3208" s="207"/>
    </row>
    <row r="3209" spans="1:84" s="406" customFormat="1" x14ac:dyDescent="0.3">
      <c r="A3209" s="407"/>
      <c r="B3209" s="412"/>
      <c r="C3209" s="126"/>
      <c r="D3209" s="390"/>
      <c r="E3209" s="390"/>
      <c r="F3209" s="390"/>
      <c r="G3209" s="390"/>
      <c r="H3209" s="390"/>
      <c r="I3209" s="390"/>
      <c r="AP3209" s="207"/>
      <c r="AQ3209" s="207"/>
      <c r="BK3209" s="207"/>
      <c r="BY3209" s="207"/>
      <c r="BZ3209" s="207"/>
      <c r="CA3209" s="207"/>
      <c r="CB3209" s="207"/>
      <c r="CC3209" s="207"/>
      <c r="CD3209" s="207"/>
      <c r="CE3209" s="207"/>
      <c r="CF3209" s="207"/>
    </row>
    <row r="3210" spans="1:84" s="406" customFormat="1" x14ac:dyDescent="0.3">
      <c r="A3210" s="407"/>
      <c r="B3210" s="412"/>
      <c r="C3210" s="126"/>
      <c r="D3210" s="390"/>
      <c r="E3210" s="390"/>
      <c r="F3210" s="390"/>
      <c r="G3210" s="390"/>
      <c r="H3210" s="390"/>
      <c r="I3210" s="390"/>
      <c r="AP3210" s="207"/>
      <c r="AQ3210" s="207"/>
      <c r="BK3210" s="207"/>
      <c r="BY3210" s="207"/>
      <c r="BZ3210" s="207"/>
      <c r="CA3210" s="207"/>
      <c r="CB3210" s="207"/>
      <c r="CC3210" s="207"/>
      <c r="CD3210" s="207"/>
      <c r="CE3210" s="207"/>
      <c r="CF3210" s="207"/>
    </row>
    <row r="3211" spans="1:84" s="406" customFormat="1" x14ac:dyDescent="0.3">
      <c r="A3211" s="407"/>
      <c r="B3211" s="412"/>
      <c r="C3211" s="126"/>
      <c r="D3211" s="390"/>
      <c r="E3211" s="390"/>
      <c r="F3211" s="390"/>
      <c r="G3211" s="390"/>
      <c r="H3211" s="390"/>
      <c r="I3211" s="390"/>
      <c r="AP3211" s="207"/>
      <c r="AQ3211" s="207"/>
      <c r="BK3211" s="207"/>
      <c r="BY3211" s="207"/>
      <c r="BZ3211" s="207"/>
      <c r="CA3211" s="207"/>
      <c r="CB3211" s="207"/>
      <c r="CC3211" s="207"/>
      <c r="CD3211" s="207"/>
      <c r="CE3211" s="207"/>
      <c r="CF3211" s="207"/>
    </row>
    <row r="3212" spans="1:84" s="406" customFormat="1" x14ac:dyDescent="0.3">
      <c r="A3212" s="407"/>
      <c r="B3212" s="412"/>
      <c r="C3212" s="126"/>
      <c r="D3212" s="390"/>
      <c r="E3212" s="390"/>
      <c r="F3212" s="390"/>
      <c r="G3212" s="390"/>
      <c r="H3212" s="390"/>
      <c r="I3212" s="390"/>
      <c r="AP3212" s="207"/>
      <c r="AQ3212" s="207"/>
      <c r="BK3212" s="207"/>
      <c r="BY3212" s="207"/>
      <c r="BZ3212" s="207"/>
      <c r="CA3212" s="207"/>
      <c r="CB3212" s="207"/>
      <c r="CC3212" s="207"/>
      <c r="CD3212" s="207"/>
      <c r="CE3212" s="207"/>
      <c r="CF3212" s="207"/>
    </row>
    <row r="3213" spans="1:84" s="406" customFormat="1" x14ac:dyDescent="0.3">
      <c r="A3213" s="407"/>
      <c r="B3213" s="412"/>
      <c r="C3213" s="126"/>
      <c r="D3213" s="390"/>
      <c r="E3213" s="390"/>
      <c r="F3213" s="390"/>
      <c r="G3213" s="390"/>
      <c r="H3213" s="390"/>
      <c r="I3213" s="390"/>
      <c r="AP3213" s="207"/>
      <c r="AQ3213" s="207"/>
      <c r="BK3213" s="207"/>
      <c r="BY3213" s="207"/>
      <c r="BZ3213" s="207"/>
      <c r="CA3213" s="207"/>
      <c r="CB3213" s="207"/>
      <c r="CC3213" s="207"/>
      <c r="CD3213" s="207"/>
      <c r="CE3213" s="207"/>
      <c r="CF3213" s="207"/>
    </row>
    <row r="3214" spans="1:84" s="406" customFormat="1" x14ac:dyDescent="0.3">
      <c r="A3214" s="407"/>
      <c r="B3214" s="412"/>
      <c r="C3214" s="126"/>
      <c r="D3214" s="390"/>
      <c r="E3214" s="390"/>
      <c r="F3214" s="390"/>
      <c r="G3214" s="390"/>
      <c r="H3214" s="390"/>
      <c r="I3214" s="390"/>
      <c r="AP3214" s="207"/>
      <c r="AQ3214" s="207"/>
      <c r="BK3214" s="207"/>
      <c r="BY3214" s="207"/>
      <c r="BZ3214" s="207"/>
      <c r="CA3214" s="207"/>
      <c r="CB3214" s="207"/>
      <c r="CC3214" s="207"/>
      <c r="CD3214" s="207"/>
      <c r="CE3214" s="207"/>
      <c r="CF3214" s="207"/>
    </row>
    <row r="3215" spans="1:84" s="406" customFormat="1" x14ac:dyDescent="0.3">
      <c r="A3215" s="407"/>
      <c r="B3215" s="412"/>
      <c r="C3215" s="126"/>
      <c r="D3215" s="390"/>
      <c r="E3215" s="390"/>
      <c r="F3215" s="390"/>
      <c r="G3215" s="390"/>
      <c r="H3215" s="390"/>
      <c r="I3215" s="390"/>
      <c r="AP3215" s="207"/>
      <c r="AQ3215" s="207"/>
      <c r="BK3215" s="207"/>
      <c r="BY3215" s="207"/>
      <c r="BZ3215" s="207"/>
      <c r="CA3215" s="207"/>
      <c r="CB3215" s="207"/>
      <c r="CC3215" s="207"/>
      <c r="CD3215" s="207"/>
      <c r="CE3215" s="207"/>
      <c r="CF3215" s="207"/>
    </row>
    <row r="3216" spans="1:84" s="406" customFormat="1" x14ac:dyDescent="0.3">
      <c r="A3216" s="407"/>
      <c r="B3216" s="412"/>
      <c r="C3216" s="126"/>
      <c r="D3216" s="390"/>
      <c r="E3216" s="390"/>
      <c r="F3216" s="390"/>
      <c r="G3216" s="390"/>
      <c r="H3216" s="390"/>
      <c r="I3216" s="390"/>
      <c r="AP3216" s="207"/>
      <c r="AQ3216" s="207"/>
      <c r="BK3216" s="207"/>
      <c r="BY3216" s="207"/>
      <c r="BZ3216" s="207"/>
      <c r="CA3216" s="207"/>
      <c r="CB3216" s="207"/>
      <c r="CC3216" s="207"/>
      <c r="CD3216" s="207"/>
      <c r="CE3216" s="207"/>
      <c r="CF3216" s="207"/>
    </row>
    <row r="3217" spans="1:84" s="406" customFormat="1" x14ac:dyDescent="0.3">
      <c r="A3217" s="407"/>
      <c r="B3217" s="412"/>
      <c r="C3217" s="126"/>
      <c r="D3217" s="390"/>
      <c r="E3217" s="390"/>
      <c r="F3217" s="390"/>
      <c r="G3217" s="390"/>
      <c r="H3217" s="390"/>
      <c r="I3217" s="390"/>
      <c r="AP3217" s="207"/>
      <c r="AQ3217" s="207"/>
      <c r="BK3217" s="207"/>
      <c r="BY3217" s="207"/>
      <c r="BZ3217" s="207"/>
      <c r="CA3217" s="207"/>
      <c r="CB3217" s="207"/>
      <c r="CC3217" s="207"/>
      <c r="CD3217" s="207"/>
      <c r="CE3217" s="207"/>
      <c r="CF3217" s="207"/>
    </row>
    <row r="3218" spans="1:84" s="406" customFormat="1" x14ac:dyDescent="0.3">
      <c r="A3218" s="407"/>
      <c r="B3218" s="412"/>
      <c r="C3218" s="126"/>
      <c r="D3218" s="390"/>
      <c r="E3218" s="390"/>
      <c r="F3218" s="390"/>
      <c r="G3218" s="390"/>
      <c r="H3218" s="390"/>
      <c r="I3218" s="390"/>
      <c r="AP3218" s="207"/>
      <c r="AQ3218" s="207"/>
      <c r="BK3218" s="207"/>
      <c r="BY3218" s="207"/>
      <c r="BZ3218" s="207"/>
      <c r="CA3218" s="207"/>
      <c r="CB3218" s="207"/>
      <c r="CC3218" s="207"/>
      <c r="CD3218" s="207"/>
      <c r="CE3218" s="207"/>
      <c r="CF3218" s="207"/>
    </row>
    <row r="3219" spans="1:84" s="406" customFormat="1" x14ac:dyDescent="0.3">
      <c r="A3219" s="407"/>
      <c r="B3219" s="412"/>
      <c r="C3219" s="126"/>
      <c r="D3219" s="390"/>
      <c r="E3219" s="390"/>
      <c r="F3219" s="390"/>
      <c r="G3219" s="390"/>
      <c r="H3219" s="390"/>
      <c r="I3219" s="390"/>
      <c r="AP3219" s="207"/>
      <c r="AQ3219" s="207"/>
      <c r="BK3219" s="207"/>
      <c r="BY3219" s="207"/>
      <c r="BZ3219" s="207"/>
      <c r="CA3219" s="207"/>
      <c r="CB3219" s="207"/>
      <c r="CC3219" s="207"/>
      <c r="CD3219" s="207"/>
      <c r="CE3219" s="207"/>
      <c r="CF3219" s="207"/>
    </row>
    <row r="3220" spans="1:84" s="406" customFormat="1" x14ac:dyDescent="0.3">
      <c r="A3220" s="407"/>
      <c r="B3220" s="412"/>
      <c r="C3220" s="126"/>
      <c r="D3220" s="390"/>
      <c r="E3220" s="390"/>
      <c r="F3220" s="390"/>
      <c r="G3220" s="390"/>
      <c r="H3220" s="390"/>
      <c r="I3220" s="390"/>
      <c r="AP3220" s="207"/>
      <c r="AQ3220" s="207"/>
      <c r="BK3220" s="207"/>
      <c r="BY3220" s="207"/>
      <c r="BZ3220" s="207"/>
      <c r="CA3220" s="207"/>
      <c r="CB3220" s="207"/>
      <c r="CC3220" s="207"/>
      <c r="CD3220" s="207"/>
      <c r="CE3220" s="207"/>
      <c r="CF3220" s="207"/>
    </row>
    <row r="3221" spans="1:84" s="406" customFormat="1" x14ac:dyDescent="0.3">
      <c r="A3221" s="407"/>
      <c r="B3221" s="412"/>
      <c r="C3221" s="126"/>
      <c r="D3221" s="390"/>
      <c r="E3221" s="390"/>
      <c r="F3221" s="390"/>
      <c r="G3221" s="390"/>
      <c r="H3221" s="390"/>
      <c r="I3221" s="390"/>
      <c r="AP3221" s="207"/>
      <c r="AQ3221" s="207"/>
      <c r="BK3221" s="207"/>
      <c r="BY3221" s="207"/>
      <c r="BZ3221" s="207"/>
      <c r="CA3221" s="207"/>
      <c r="CB3221" s="207"/>
      <c r="CC3221" s="207"/>
      <c r="CD3221" s="207"/>
      <c r="CE3221" s="207"/>
      <c r="CF3221" s="207"/>
    </row>
    <row r="3222" spans="1:84" s="406" customFormat="1" x14ac:dyDescent="0.3">
      <c r="A3222" s="407"/>
      <c r="B3222" s="412"/>
      <c r="C3222" s="126"/>
      <c r="D3222" s="390"/>
      <c r="E3222" s="390"/>
      <c r="F3222" s="390"/>
      <c r="G3222" s="390"/>
      <c r="H3222" s="390"/>
      <c r="I3222" s="390"/>
      <c r="AP3222" s="207"/>
      <c r="AQ3222" s="207"/>
      <c r="BK3222" s="207"/>
      <c r="BY3222" s="207"/>
      <c r="BZ3222" s="207"/>
      <c r="CA3222" s="207"/>
      <c r="CB3222" s="207"/>
      <c r="CC3222" s="207"/>
      <c r="CD3222" s="207"/>
      <c r="CE3222" s="207"/>
      <c r="CF3222" s="207"/>
    </row>
    <row r="3223" spans="1:84" s="406" customFormat="1" x14ac:dyDescent="0.3">
      <c r="A3223" s="407"/>
      <c r="B3223" s="412"/>
      <c r="C3223" s="126"/>
      <c r="D3223" s="390"/>
      <c r="E3223" s="390"/>
      <c r="F3223" s="390"/>
      <c r="G3223" s="390"/>
      <c r="H3223" s="390"/>
      <c r="I3223" s="390"/>
      <c r="AP3223" s="207"/>
      <c r="AQ3223" s="207"/>
      <c r="BK3223" s="207"/>
      <c r="BY3223" s="207"/>
      <c r="BZ3223" s="207"/>
      <c r="CA3223" s="207"/>
      <c r="CB3223" s="207"/>
      <c r="CC3223" s="207"/>
      <c r="CD3223" s="207"/>
      <c r="CE3223" s="207"/>
      <c r="CF3223" s="207"/>
    </row>
    <row r="3224" spans="1:84" s="406" customFormat="1" x14ac:dyDescent="0.3">
      <c r="A3224" s="407"/>
      <c r="B3224" s="412"/>
      <c r="C3224" s="126"/>
      <c r="D3224" s="390"/>
      <c r="E3224" s="390"/>
      <c r="F3224" s="390"/>
      <c r="G3224" s="390"/>
      <c r="H3224" s="390"/>
      <c r="I3224" s="390"/>
      <c r="AP3224" s="207"/>
      <c r="AQ3224" s="207"/>
      <c r="BK3224" s="207"/>
      <c r="BY3224" s="207"/>
      <c r="BZ3224" s="207"/>
      <c r="CA3224" s="207"/>
      <c r="CB3224" s="207"/>
      <c r="CC3224" s="207"/>
      <c r="CD3224" s="207"/>
      <c r="CE3224" s="207"/>
      <c r="CF3224" s="207"/>
    </row>
    <row r="3225" spans="1:84" s="406" customFormat="1" x14ac:dyDescent="0.3">
      <c r="A3225" s="407"/>
      <c r="B3225" s="412"/>
      <c r="C3225" s="126"/>
      <c r="D3225" s="390"/>
      <c r="E3225" s="390"/>
      <c r="F3225" s="390"/>
      <c r="G3225" s="390"/>
      <c r="H3225" s="390"/>
      <c r="I3225" s="390"/>
      <c r="AP3225" s="207"/>
      <c r="AQ3225" s="207"/>
      <c r="BK3225" s="207"/>
      <c r="BY3225" s="207"/>
      <c r="BZ3225" s="207"/>
      <c r="CA3225" s="207"/>
      <c r="CB3225" s="207"/>
      <c r="CC3225" s="207"/>
      <c r="CD3225" s="207"/>
      <c r="CE3225" s="207"/>
      <c r="CF3225" s="207"/>
    </row>
    <row r="3226" spans="1:84" s="406" customFormat="1" x14ac:dyDescent="0.3">
      <c r="A3226" s="407"/>
      <c r="B3226" s="412"/>
      <c r="C3226" s="126"/>
      <c r="D3226" s="390"/>
      <c r="E3226" s="390"/>
      <c r="F3226" s="390"/>
      <c r="G3226" s="390"/>
      <c r="H3226" s="390"/>
      <c r="I3226" s="390"/>
      <c r="AP3226" s="207"/>
      <c r="AQ3226" s="207"/>
      <c r="BK3226" s="207"/>
      <c r="BY3226" s="207"/>
      <c r="BZ3226" s="207"/>
      <c r="CA3226" s="207"/>
      <c r="CB3226" s="207"/>
      <c r="CC3226" s="207"/>
      <c r="CD3226" s="207"/>
      <c r="CE3226" s="207"/>
      <c r="CF3226" s="207"/>
    </row>
    <row r="3227" spans="1:84" s="406" customFormat="1" x14ac:dyDescent="0.3">
      <c r="A3227" s="407"/>
      <c r="B3227" s="412"/>
      <c r="C3227" s="126"/>
      <c r="D3227" s="390"/>
      <c r="E3227" s="390"/>
      <c r="F3227" s="390"/>
      <c r="G3227" s="390"/>
      <c r="H3227" s="390"/>
      <c r="I3227" s="390"/>
      <c r="AP3227" s="207"/>
      <c r="AQ3227" s="207"/>
      <c r="BK3227" s="207"/>
      <c r="BY3227" s="207"/>
      <c r="BZ3227" s="207"/>
      <c r="CA3227" s="207"/>
      <c r="CB3227" s="207"/>
      <c r="CC3227" s="207"/>
      <c r="CD3227" s="207"/>
      <c r="CE3227" s="207"/>
      <c r="CF3227" s="207"/>
    </row>
    <row r="3228" spans="1:84" s="406" customFormat="1" x14ac:dyDescent="0.3">
      <c r="A3228" s="407"/>
      <c r="B3228" s="412"/>
      <c r="C3228" s="126"/>
      <c r="D3228" s="390"/>
      <c r="E3228" s="390"/>
      <c r="F3228" s="390"/>
      <c r="G3228" s="390"/>
      <c r="H3228" s="390"/>
      <c r="I3228" s="390"/>
      <c r="AP3228" s="207"/>
      <c r="AQ3228" s="207"/>
      <c r="BK3228" s="207"/>
      <c r="BY3228" s="207"/>
      <c r="BZ3228" s="207"/>
      <c r="CA3228" s="207"/>
      <c r="CB3228" s="207"/>
      <c r="CC3228" s="207"/>
      <c r="CD3228" s="207"/>
      <c r="CE3228" s="207"/>
      <c r="CF3228" s="207"/>
    </row>
    <row r="3229" spans="1:84" s="406" customFormat="1" x14ac:dyDescent="0.3">
      <c r="A3229" s="407"/>
      <c r="B3229" s="412"/>
      <c r="C3229" s="126"/>
      <c r="D3229" s="390"/>
      <c r="E3229" s="390"/>
      <c r="F3229" s="390"/>
      <c r="G3229" s="390"/>
      <c r="H3229" s="390"/>
      <c r="I3229" s="390"/>
      <c r="AP3229" s="207"/>
      <c r="AQ3229" s="207"/>
      <c r="BK3229" s="207"/>
      <c r="BY3229" s="207"/>
      <c r="BZ3229" s="207"/>
      <c r="CA3229" s="207"/>
      <c r="CB3229" s="207"/>
      <c r="CC3229" s="207"/>
      <c r="CD3229" s="207"/>
      <c r="CE3229" s="207"/>
      <c r="CF3229" s="207"/>
    </row>
    <row r="3230" spans="1:84" s="406" customFormat="1" x14ac:dyDescent="0.3">
      <c r="A3230" s="407"/>
      <c r="B3230" s="412"/>
      <c r="C3230" s="126"/>
      <c r="D3230" s="390"/>
      <c r="E3230" s="390"/>
      <c r="F3230" s="390"/>
      <c r="G3230" s="390"/>
      <c r="H3230" s="390"/>
      <c r="I3230" s="390"/>
      <c r="AP3230" s="207"/>
      <c r="AQ3230" s="207"/>
      <c r="BK3230" s="207"/>
      <c r="BY3230" s="207"/>
      <c r="BZ3230" s="207"/>
      <c r="CA3230" s="207"/>
      <c r="CB3230" s="207"/>
      <c r="CC3230" s="207"/>
      <c r="CD3230" s="207"/>
      <c r="CE3230" s="207"/>
      <c r="CF3230" s="207"/>
    </row>
    <row r="3231" spans="1:84" s="406" customFormat="1" x14ac:dyDescent="0.3">
      <c r="A3231" s="407"/>
      <c r="B3231" s="412"/>
      <c r="C3231" s="126"/>
      <c r="D3231" s="390"/>
      <c r="E3231" s="390"/>
      <c r="F3231" s="390"/>
      <c r="G3231" s="390"/>
      <c r="H3231" s="390"/>
      <c r="I3231" s="390"/>
      <c r="AP3231" s="207"/>
      <c r="AQ3231" s="207"/>
      <c r="BK3231" s="207"/>
      <c r="BY3231" s="207"/>
      <c r="BZ3231" s="207"/>
      <c r="CA3231" s="207"/>
      <c r="CB3231" s="207"/>
      <c r="CC3231" s="207"/>
      <c r="CD3231" s="207"/>
      <c r="CE3231" s="207"/>
      <c r="CF3231" s="207"/>
    </row>
    <row r="3232" spans="1:84" s="406" customFormat="1" x14ac:dyDescent="0.3">
      <c r="A3232" s="407"/>
      <c r="B3232" s="412"/>
      <c r="C3232" s="126"/>
      <c r="D3232" s="390"/>
      <c r="E3232" s="390"/>
      <c r="F3232" s="390"/>
      <c r="G3232" s="390"/>
      <c r="H3232" s="390"/>
      <c r="I3232" s="390"/>
      <c r="AP3232" s="207"/>
      <c r="AQ3232" s="207"/>
      <c r="BK3232" s="207"/>
      <c r="BY3232" s="207"/>
      <c r="BZ3232" s="207"/>
      <c r="CA3232" s="207"/>
      <c r="CB3232" s="207"/>
      <c r="CC3232" s="207"/>
      <c r="CD3232" s="207"/>
      <c r="CE3232" s="207"/>
      <c r="CF3232" s="207"/>
    </row>
    <row r="3233" spans="1:84" s="406" customFormat="1" x14ac:dyDescent="0.3">
      <c r="A3233" s="407"/>
      <c r="B3233" s="412"/>
      <c r="C3233" s="126"/>
      <c r="D3233" s="390"/>
      <c r="E3233" s="390"/>
      <c r="F3233" s="390"/>
      <c r="G3233" s="390"/>
      <c r="H3233" s="390"/>
      <c r="I3233" s="390"/>
      <c r="AP3233" s="207"/>
      <c r="AQ3233" s="207"/>
      <c r="BK3233" s="207"/>
      <c r="BY3233" s="207"/>
      <c r="BZ3233" s="207"/>
      <c r="CA3233" s="207"/>
      <c r="CB3233" s="207"/>
      <c r="CC3233" s="207"/>
      <c r="CD3233" s="207"/>
      <c r="CE3233" s="207"/>
      <c r="CF3233" s="207"/>
    </row>
    <row r="3234" spans="1:84" s="406" customFormat="1" x14ac:dyDescent="0.3">
      <c r="A3234" s="407"/>
      <c r="B3234" s="412"/>
      <c r="C3234" s="126"/>
      <c r="D3234" s="390"/>
      <c r="E3234" s="390"/>
      <c r="F3234" s="390"/>
      <c r="G3234" s="390"/>
      <c r="H3234" s="390"/>
      <c r="I3234" s="390"/>
      <c r="AP3234" s="207"/>
      <c r="AQ3234" s="207"/>
      <c r="BK3234" s="207"/>
      <c r="BY3234" s="207"/>
      <c r="BZ3234" s="207"/>
      <c r="CA3234" s="207"/>
      <c r="CB3234" s="207"/>
      <c r="CC3234" s="207"/>
      <c r="CD3234" s="207"/>
      <c r="CE3234" s="207"/>
      <c r="CF3234" s="207"/>
    </row>
    <row r="3235" spans="1:84" s="406" customFormat="1" x14ac:dyDescent="0.3">
      <c r="A3235" s="407"/>
      <c r="B3235" s="412"/>
      <c r="C3235" s="126"/>
      <c r="D3235" s="390"/>
      <c r="E3235" s="390"/>
      <c r="F3235" s="390"/>
      <c r="G3235" s="390"/>
      <c r="H3235" s="390"/>
      <c r="I3235" s="390"/>
      <c r="AP3235" s="207"/>
      <c r="AQ3235" s="207"/>
      <c r="BK3235" s="207"/>
      <c r="BY3235" s="207"/>
      <c r="BZ3235" s="207"/>
      <c r="CA3235" s="207"/>
      <c r="CB3235" s="207"/>
      <c r="CC3235" s="207"/>
      <c r="CD3235" s="207"/>
      <c r="CE3235" s="207"/>
      <c r="CF3235" s="207"/>
    </row>
    <row r="3236" spans="1:84" s="406" customFormat="1" x14ac:dyDescent="0.3">
      <c r="A3236" s="407"/>
      <c r="B3236" s="412"/>
      <c r="C3236" s="126"/>
      <c r="D3236" s="390"/>
      <c r="E3236" s="390"/>
      <c r="F3236" s="390"/>
      <c r="G3236" s="390"/>
      <c r="H3236" s="390"/>
      <c r="I3236" s="390"/>
      <c r="AP3236" s="207"/>
      <c r="AQ3236" s="207"/>
      <c r="BK3236" s="207"/>
      <c r="BY3236" s="207"/>
      <c r="BZ3236" s="207"/>
      <c r="CA3236" s="207"/>
      <c r="CB3236" s="207"/>
      <c r="CC3236" s="207"/>
      <c r="CD3236" s="207"/>
      <c r="CE3236" s="207"/>
      <c r="CF3236" s="207"/>
    </row>
    <row r="3237" spans="1:84" s="406" customFormat="1" x14ac:dyDescent="0.3">
      <c r="A3237" s="407"/>
      <c r="B3237" s="412"/>
      <c r="C3237" s="126"/>
      <c r="D3237" s="390"/>
      <c r="E3237" s="390"/>
      <c r="F3237" s="390"/>
      <c r="G3237" s="390"/>
      <c r="H3237" s="390"/>
      <c r="I3237" s="390"/>
      <c r="AP3237" s="207"/>
      <c r="AQ3237" s="207"/>
      <c r="BK3237" s="207"/>
      <c r="BY3237" s="207"/>
      <c r="BZ3237" s="207"/>
      <c r="CA3237" s="207"/>
      <c r="CB3237" s="207"/>
      <c r="CC3237" s="207"/>
      <c r="CD3237" s="207"/>
      <c r="CE3237" s="207"/>
      <c r="CF3237" s="207"/>
    </row>
    <row r="3238" spans="1:84" s="406" customFormat="1" x14ac:dyDescent="0.3">
      <c r="A3238" s="407"/>
      <c r="B3238" s="412"/>
      <c r="C3238" s="126"/>
      <c r="D3238" s="390"/>
      <c r="E3238" s="390"/>
      <c r="F3238" s="390"/>
      <c r="G3238" s="390"/>
      <c r="H3238" s="390"/>
      <c r="I3238" s="390"/>
      <c r="AP3238" s="207"/>
      <c r="AQ3238" s="207"/>
      <c r="BK3238" s="207"/>
      <c r="BY3238" s="207"/>
      <c r="BZ3238" s="207"/>
      <c r="CA3238" s="207"/>
      <c r="CB3238" s="207"/>
      <c r="CC3238" s="207"/>
      <c r="CD3238" s="207"/>
      <c r="CE3238" s="207"/>
      <c r="CF3238" s="207"/>
    </row>
    <row r="3239" spans="1:84" s="406" customFormat="1" x14ac:dyDescent="0.3">
      <c r="A3239" s="407"/>
      <c r="B3239" s="412"/>
      <c r="C3239" s="126"/>
      <c r="D3239" s="390"/>
      <c r="E3239" s="390"/>
      <c r="F3239" s="390"/>
      <c r="G3239" s="390"/>
      <c r="H3239" s="390"/>
      <c r="I3239" s="390"/>
      <c r="AP3239" s="207"/>
      <c r="AQ3239" s="207"/>
      <c r="BK3239" s="207"/>
      <c r="BY3239" s="207"/>
      <c r="BZ3239" s="207"/>
      <c r="CA3239" s="207"/>
      <c r="CB3239" s="207"/>
      <c r="CC3239" s="207"/>
      <c r="CD3239" s="207"/>
      <c r="CE3239" s="207"/>
      <c r="CF3239" s="207"/>
    </row>
    <row r="3240" spans="1:84" s="406" customFormat="1" x14ac:dyDescent="0.3">
      <c r="A3240" s="407"/>
      <c r="B3240" s="412"/>
      <c r="C3240" s="126"/>
      <c r="D3240" s="390"/>
      <c r="E3240" s="390"/>
      <c r="F3240" s="390"/>
      <c r="G3240" s="390"/>
      <c r="H3240" s="390"/>
      <c r="I3240" s="390"/>
      <c r="AP3240" s="207"/>
      <c r="AQ3240" s="207"/>
      <c r="BK3240" s="207"/>
      <c r="BY3240" s="207"/>
      <c r="BZ3240" s="207"/>
      <c r="CA3240" s="207"/>
      <c r="CB3240" s="207"/>
      <c r="CC3240" s="207"/>
      <c r="CD3240" s="207"/>
      <c r="CE3240" s="207"/>
      <c r="CF3240" s="207"/>
    </row>
    <row r="3241" spans="1:84" s="406" customFormat="1" x14ac:dyDescent="0.3">
      <c r="A3241" s="407"/>
      <c r="B3241" s="412"/>
      <c r="C3241" s="126"/>
      <c r="D3241" s="390"/>
      <c r="E3241" s="390"/>
      <c r="F3241" s="390"/>
      <c r="G3241" s="390"/>
      <c r="H3241" s="390"/>
      <c r="I3241" s="390"/>
      <c r="AP3241" s="207"/>
      <c r="AQ3241" s="207"/>
      <c r="BK3241" s="207"/>
      <c r="BY3241" s="207"/>
      <c r="BZ3241" s="207"/>
      <c r="CA3241" s="207"/>
      <c r="CB3241" s="207"/>
      <c r="CC3241" s="207"/>
      <c r="CD3241" s="207"/>
      <c r="CE3241" s="207"/>
      <c r="CF3241" s="207"/>
    </row>
    <row r="3242" spans="1:84" s="406" customFormat="1" x14ac:dyDescent="0.3">
      <c r="A3242" s="407"/>
      <c r="B3242" s="412"/>
      <c r="C3242" s="126"/>
      <c r="D3242" s="390"/>
      <c r="E3242" s="390"/>
      <c r="F3242" s="390"/>
      <c r="G3242" s="390"/>
      <c r="H3242" s="390"/>
      <c r="I3242" s="390"/>
      <c r="AP3242" s="207"/>
      <c r="AQ3242" s="207"/>
      <c r="BK3242" s="207"/>
      <c r="BY3242" s="207"/>
      <c r="BZ3242" s="207"/>
      <c r="CA3242" s="207"/>
      <c r="CB3242" s="207"/>
      <c r="CC3242" s="207"/>
      <c r="CD3242" s="207"/>
      <c r="CE3242" s="207"/>
      <c r="CF3242" s="207"/>
    </row>
    <row r="3243" spans="1:84" s="406" customFormat="1" x14ac:dyDescent="0.3">
      <c r="A3243" s="407"/>
      <c r="B3243" s="412"/>
      <c r="C3243" s="126"/>
      <c r="D3243" s="390"/>
      <c r="E3243" s="390"/>
      <c r="F3243" s="390"/>
      <c r="G3243" s="390"/>
      <c r="H3243" s="390"/>
      <c r="I3243" s="390"/>
      <c r="AP3243" s="207"/>
      <c r="AQ3243" s="207"/>
      <c r="BK3243" s="207"/>
      <c r="BY3243" s="207"/>
      <c r="BZ3243" s="207"/>
      <c r="CA3243" s="207"/>
      <c r="CB3243" s="207"/>
      <c r="CC3243" s="207"/>
      <c r="CD3243" s="207"/>
      <c r="CE3243" s="207"/>
      <c r="CF3243" s="207"/>
    </row>
    <row r="3244" spans="1:84" s="406" customFormat="1" x14ac:dyDescent="0.3">
      <c r="A3244" s="407"/>
      <c r="B3244" s="412"/>
      <c r="C3244" s="126"/>
      <c r="D3244" s="390"/>
      <c r="E3244" s="390"/>
      <c r="F3244" s="390"/>
      <c r="G3244" s="390"/>
      <c r="H3244" s="390"/>
      <c r="I3244" s="390"/>
      <c r="AP3244" s="207"/>
      <c r="AQ3244" s="207"/>
      <c r="BK3244" s="207"/>
      <c r="BY3244" s="207"/>
      <c r="BZ3244" s="207"/>
      <c r="CA3244" s="207"/>
      <c r="CB3244" s="207"/>
      <c r="CC3244" s="207"/>
      <c r="CD3244" s="207"/>
      <c r="CE3244" s="207"/>
      <c r="CF3244" s="207"/>
    </row>
    <row r="3245" spans="1:84" s="406" customFormat="1" x14ac:dyDescent="0.3">
      <c r="A3245" s="407"/>
      <c r="B3245" s="412"/>
      <c r="C3245" s="126"/>
      <c r="D3245" s="390"/>
      <c r="E3245" s="390"/>
      <c r="F3245" s="390"/>
      <c r="G3245" s="390"/>
      <c r="H3245" s="390"/>
      <c r="I3245" s="390"/>
      <c r="AP3245" s="207"/>
      <c r="AQ3245" s="207"/>
      <c r="BK3245" s="207"/>
      <c r="BY3245" s="207"/>
      <c r="BZ3245" s="207"/>
      <c r="CA3245" s="207"/>
      <c r="CB3245" s="207"/>
      <c r="CC3245" s="207"/>
      <c r="CD3245" s="207"/>
      <c r="CE3245" s="207"/>
      <c r="CF3245" s="207"/>
    </row>
    <row r="3246" spans="1:84" s="406" customFormat="1" x14ac:dyDescent="0.3">
      <c r="A3246" s="407"/>
      <c r="B3246" s="412"/>
      <c r="C3246" s="126"/>
      <c r="D3246" s="390"/>
      <c r="E3246" s="390"/>
      <c r="F3246" s="390"/>
      <c r="G3246" s="390"/>
      <c r="H3246" s="390"/>
      <c r="I3246" s="390"/>
      <c r="AP3246" s="207"/>
      <c r="AQ3246" s="207"/>
      <c r="BK3246" s="207"/>
      <c r="BY3246" s="207"/>
      <c r="BZ3246" s="207"/>
      <c r="CA3246" s="207"/>
      <c r="CB3246" s="207"/>
      <c r="CC3246" s="207"/>
      <c r="CD3246" s="207"/>
      <c r="CE3246" s="207"/>
      <c r="CF3246" s="207"/>
    </row>
    <row r="3247" spans="1:84" s="406" customFormat="1" x14ac:dyDescent="0.3">
      <c r="A3247" s="407"/>
      <c r="B3247" s="412"/>
      <c r="C3247" s="126"/>
      <c r="D3247" s="390"/>
      <c r="E3247" s="390"/>
      <c r="F3247" s="390"/>
      <c r="G3247" s="390"/>
      <c r="H3247" s="390"/>
      <c r="I3247" s="390"/>
      <c r="AP3247" s="207"/>
      <c r="AQ3247" s="207"/>
      <c r="BK3247" s="207"/>
      <c r="BY3247" s="207"/>
      <c r="BZ3247" s="207"/>
      <c r="CA3247" s="207"/>
      <c r="CB3247" s="207"/>
      <c r="CC3247" s="207"/>
      <c r="CD3247" s="207"/>
      <c r="CE3247" s="207"/>
      <c r="CF3247" s="207"/>
    </row>
    <row r="3248" spans="1:84" s="406" customFormat="1" x14ac:dyDescent="0.3">
      <c r="A3248" s="407"/>
      <c r="B3248" s="412"/>
      <c r="C3248" s="126"/>
      <c r="D3248" s="390"/>
      <c r="E3248" s="390"/>
      <c r="F3248" s="390"/>
      <c r="G3248" s="390"/>
      <c r="H3248" s="390"/>
      <c r="I3248" s="390"/>
      <c r="AP3248" s="207"/>
      <c r="AQ3248" s="207"/>
      <c r="BK3248" s="207"/>
      <c r="BY3248" s="207"/>
      <c r="BZ3248" s="207"/>
      <c r="CA3248" s="207"/>
      <c r="CB3248" s="207"/>
      <c r="CC3248" s="207"/>
      <c r="CD3248" s="207"/>
      <c r="CE3248" s="207"/>
      <c r="CF3248" s="207"/>
    </row>
    <row r="3249" spans="1:84" s="406" customFormat="1" x14ac:dyDescent="0.3">
      <c r="A3249" s="407"/>
      <c r="B3249" s="412"/>
      <c r="C3249" s="126"/>
      <c r="D3249" s="390"/>
      <c r="E3249" s="390"/>
      <c r="F3249" s="390"/>
      <c r="G3249" s="390"/>
      <c r="H3249" s="390"/>
      <c r="I3249" s="390"/>
      <c r="AP3249" s="207"/>
      <c r="AQ3249" s="207"/>
      <c r="BK3249" s="207"/>
      <c r="BY3249" s="207"/>
      <c r="BZ3249" s="207"/>
      <c r="CA3249" s="207"/>
      <c r="CB3249" s="207"/>
      <c r="CC3249" s="207"/>
      <c r="CD3249" s="207"/>
      <c r="CE3249" s="207"/>
      <c r="CF3249" s="207"/>
    </row>
    <row r="3250" spans="1:84" s="406" customFormat="1" x14ac:dyDescent="0.3">
      <c r="A3250" s="407"/>
      <c r="B3250" s="412"/>
      <c r="C3250" s="126"/>
      <c r="D3250" s="390"/>
      <c r="E3250" s="390"/>
      <c r="F3250" s="390"/>
      <c r="G3250" s="390"/>
      <c r="H3250" s="390"/>
      <c r="I3250" s="390"/>
      <c r="AP3250" s="207"/>
      <c r="AQ3250" s="207"/>
      <c r="BK3250" s="207"/>
      <c r="BY3250" s="207"/>
      <c r="BZ3250" s="207"/>
      <c r="CA3250" s="207"/>
      <c r="CB3250" s="207"/>
      <c r="CC3250" s="207"/>
      <c r="CD3250" s="207"/>
      <c r="CE3250" s="207"/>
      <c r="CF3250" s="207"/>
    </row>
    <row r="3251" spans="1:84" s="406" customFormat="1" x14ac:dyDescent="0.3">
      <c r="A3251" s="407"/>
      <c r="B3251" s="412"/>
      <c r="C3251" s="126"/>
      <c r="D3251" s="390"/>
      <c r="E3251" s="390"/>
      <c r="F3251" s="390"/>
      <c r="G3251" s="390"/>
      <c r="H3251" s="390"/>
      <c r="I3251" s="390"/>
      <c r="AP3251" s="207"/>
      <c r="AQ3251" s="207"/>
      <c r="BK3251" s="207"/>
      <c r="BY3251" s="207"/>
      <c r="BZ3251" s="207"/>
      <c r="CA3251" s="207"/>
      <c r="CB3251" s="207"/>
      <c r="CC3251" s="207"/>
      <c r="CD3251" s="207"/>
      <c r="CE3251" s="207"/>
      <c r="CF3251" s="207"/>
    </row>
    <row r="3252" spans="1:84" s="406" customFormat="1" x14ac:dyDescent="0.3">
      <c r="A3252" s="407"/>
      <c r="B3252" s="412"/>
      <c r="C3252" s="126"/>
      <c r="D3252" s="390"/>
      <c r="E3252" s="390"/>
      <c r="F3252" s="390"/>
      <c r="G3252" s="390"/>
      <c r="H3252" s="390"/>
      <c r="I3252" s="390"/>
      <c r="AP3252" s="207"/>
      <c r="AQ3252" s="207"/>
      <c r="BK3252" s="207"/>
      <c r="BY3252" s="207"/>
      <c r="BZ3252" s="207"/>
      <c r="CA3252" s="207"/>
      <c r="CB3252" s="207"/>
      <c r="CC3252" s="207"/>
      <c r="CD3252" s="207"/>
      <c r="CE3252" s="207"/>
      <c r="CF3252" s="207"/>
    </row>
    <row r="3253" spans="1:84" s="406" customFormat="1" x14ac:dyDescent="0.3">
      <c r="A3253" s="407"/>
      <c r="B3253" s="412"/>
      <c r="C3253" s="126"/>
      <c r="D3253" s="390"/>
      <c r="E3253" s="390"/>
      <c r="F3253" s="390"/>
      <c r="G3253" s="390"/>
      <c r="H3253" s="390"/>
      <c r="I3253" s="390"/>
      <c r="AP3253" s="207"/>
      <c r="AQ3253" s="207"/>
      <c r="BK3253" s="207"/>
      <c r="BY3253" s="207"/>
      <c r="BZ3253" s="207"/>
      <c r="CA3253" s="207"/>
      <c r="CB3253" s="207"/>
      <c r="CC3253" s="207"/>
      <c r="CD3253" s="207"/>
      <c r="CE3253" s="207"/>
      <c r="CF3253" s="207"/>
    </row>
    <row r="3254" spans="1:84" s="406" customFormat="1" x14ac:dyDescent="0.3">
      <c r="A3254" s="407"/>
      <c r="B3254" s="412"/>
      <c r="C3254" s="126"/>
      <c r="D3254" s="390"/>
      <c r="E3254" s="390"/>
      <c r="F3254" s="390"/>
      <c r="G3254" s="390"/>
      <c r="H3254" s="390"/>
      <c r="I3254" s="390"/>
      <c r="AP3254" s="207"/>
      <c r="AQ3254" s="207"/>
      <c r="BK3254" s="207"/>
      <c r="BY3254" s="207"/>
      <c r="BZ3254" s="207"/>
      <c r="CA3254" s="207"/>
      <c r="CB3254" s="207"/>
      <c r="CC3254" s="207"/>
      <c r="CD3254" s="207"/>
      <c r="CE3254" s="207"/>
      <c r="CF3254" s="207"/>
    </row>
    <row r="3255" spans="1:84" s="406" customFormat="1" x14ac:dyDescent="0.3">
      <c r="A3255" s="407"/>
      <c r="B3255" s="412"/>
      <c r="C3255" s="126"/>
      <c r="D3255" s="390"/>
      <c r="E3255" s="390"/>
      <c r="F3255" s="390"/>
      <c r="G3255" s="390"/>
      <c r="H3255" s="390"/>
      <c r="I3255" s="390"/>
      <c r="AP3255" s="207"/>
      <c r="AQ3255" s="207"/>
      <c r="BK3255" s="207"/>
      <c r="BY3255" s="207"/>
      <c r="BZ3255" s="207"/>
      <c r="CA3255" s="207"/>
      <c r="CB3255" s="207"/>
      <c r="CC3255" s="207"/>
      <c r="CD3255" s="207"/>
      <c r="CE3255" s="207"/>
      <c r="CF3255" s="207"/>
    </row>
    <row r="3256" spans="1:84" s="406" customFormat="1" x14ac:dyDescent="0.3">
      <c r="A3256" s="407"/>
      <c r="B3256" s="412"/>
      <c r="C3256" s="126"/>
      <c r="D3256" s="390"/>
      <c r="E3256" s="390"/>
      <c r="F3256" s="390"/>
      <c r="G3256" s="390"/>
      <c r="H3256" s="390"/>
      <c r="I3256" s="390"/>
      <c r="AP3256" s="207"/>
      <c r="AQ3256" s="207"/>
      <c r="BK3256" s="207"/>
      <c r="BY3256" s="207"/>
      <c r="BZ3256" s="207"/>
      <c r="CA3256" s="207"/>
      <c r="CB3256" s="207"/>
      <c r="CC3256" s="207"/>
      <c r="CD3256" s="207"/>
      <c r="CE3256" s="207"/>
      <c r="CF3256" s="207"/>
    </row>
    <row r="3257" spans="1:84" s="406" customFormat="1" x14ac:dyDescent="0.3">
      <c r="A3257" s="407"/>
      <c r="B3257" s="412"/>
      <c r="C3257" s="126"/>
      <c r="D3257" s="390"/>
      <c r="E3257" s="390"/>
      <c r="F3257" s="390"/>
      <c r="G3257" s="390"/>
      <c r="H3257" s="390"/>
      <c r="I3257" s="390"/>
      <c r="AP3257" s="207"/>
      <c r="AQ3257" s="207"/>
      <c r="BK3257" s="207"/>
      <c r="BY3257" s="207"/>
      <c r="BZ3257" s="207"/>
      <c r="CA3257" s="207"/>
      <c r="CB3257" s="207"/>
      <c r="CC3257" s="207"/>
      <c r="CD3257" s="207"/>
      <c r="CE3257" s="207"/>
      <c r="CF3257" s="207"/>
    </row>
    <row r="3258" spans="1:84" s="406" customFormat="1" x14ac:dyDescent="0.3">
      <c r="A3258" s="407"/>
      <c r="B3258" s="412"/>
      <c r="C3258" s="126"/>
      <c r="D3258" s="390"/>
      <c r="E3258" s="390"/>
      <c r="F3258" s="390"/>
      <c r="G3258" s="390"/>
      <c r="H3258" s="390"/>
      <c r="I3258" s="390"/>
      <c r="AP3258" s="207"/>
      <c r="AQ3258" s="207"/>
      <c r="BK3258" s="207"/>
      <c r="BY3258" s="207"/>
      <c r="BZ3258" s="207"/>
      <c r="CA3258" s="207"/>
      <c r="CB3258" s="207"/>
      <c r="CC3258" s="207"/>
      <c r="CD3258" s="207"/>
      <c r="CE3258" s="207"/>
      <c r="CF3258" s="207"/>
    </row>
    <row r="3259" spans="1:84" s="406" customFormat="1" x14ac:dyDescent="0.3">
      <c r="A3259" s="407"/>
      <c r="B3259" s="412"/>
      <c r="C3259" s="126"/>
      <c r="D3259" s="390"/>
      <c r="E3259" s="390"/>
      <c r="F3259" s="390"/>
      <c r="G3259" s="390"/>
      <c r="H3259" s="390"/>
      <c r="I3259" s="390"/>
      <c r="AP3259" s="207"/>
      <c r="AQ3259" s="207"/>
      <c r="BK3259" s="207"/>
      <c r="BY3259" s="207"/>
      <c r="BZ3259" s="207"/>
      <c r="CA3259" s="207"/>
      <c r="CB3259" s="207"/>
      <c r="CC3259" s="207"/>
      <c r="CD3259" s="207"/>
      <c r="CE3259" s="207"/>
      <c r="CF3259" s="207"/>
    </row>
    <row r="3260" spans="1:84" s="406" customFormat="1" x14ac:dyDescent="0.3">
      <c r="A3260" s="407"/>
      <c r="B3260" s="412"/>
      <c r="C3260" s="126"/>
      <c r="D3260" s="390"/>
      <c r="E3260" s="390"/>
      <c r="F3260" s="390"/>
      <c r="G3260" s="390"/>
      <c r="H3260" s="390"/>
      <c r="I3260" s="390"/>
      <c r="AP3260" s="207"/>
      <c r="AQ3260" s="207"/>
      <c r="BK3260" s="207"/>
      <c r="BY3260" s="207"/>
      <c r="BZ3260" s="207"/>
      <c r="CA3260" s="207"/>
      <c r="CB3260" s="207"/>
      <c r="CC3260" s="207"/>
      <c r="CD3260" s="207"/>
      <c r="CE3260" s="207"/>
      <c r="CF3260" s="207"/>
    </row>
    <row r="3261" spans="1:84" s="406" customFormat="1" x14ac:dyDescent="0.3">
      <c r="A3261" s="407"/>
      <c r="B3261" s="412"/>
      <c r="C3261" s="126"/>
      <c r="D3261" s="390"/>
      <c r="E3261" s="390"/>
      <c r="F3261" s="390"/>
      <c r="G3261" s="390"/>
      <c r="H3261" s="390"/>
      <c r="I3261" s="390"/>
      <c r="AP3261" s="207"/>
      <c r="AQ3261" s="207"/>
      <c r="BK3261" s="207"/>
      <c r="BY3261" s="207"/>
      <c r="BZ3261" s="207"/>
      <c r="CA3261" s="207"/>
      <c r="CB3261" s="207"/>
      <c r="CC3261" s="207"/>
      <c r="CD3261" s="207"/>
      <c r="CE3261" s="207"/>
      <c r="CF3261" s="207"/>
    </row>
    <row r="3262" spans="1:84" s="406" customFormat="1" x14ac:dyDescent="0.3">
      <c r="A3262" s="407"/>
      <c r="B3262" s="412"/>
      <c r="C3262" s="126"/>
      <c r="D3262" s="390"/>
      <c r="E3262" s="390"/>
      <c r="F3262" s="390"/>
      <c r="G3262" s="390"/>
      <c r="H3262" s="390"/>
      <c r="I3262" s="390"/>
      <c r="AP3262" s="207"/>
      <c r="AQ3262" s="207"/>
      <c r="BK3262" s="207"/>
      <c r="BY3262" s="207"/>
      <c r="BZ3262" s="207"/>
      <c r="CA3262" s="207"/>
      <c r="CB3262" s="207"/>
      <c r="CC3262" s="207"/>
      <c r="CD3262" s="207"/>
      <c r="CE3262" s="207"/>
      <c r="CF3262" s="207"/>
    </row>
    <row r="3263" spans="1:84" s="406" customFormat="1" x14ac:dyDescent="0.3">
      <c r="A3263" s="407"/>
      <c r="B3263" s="412"/>
      <c r="C3263" s="126"/>
      <c r="D3263" s="390"/>
      <c r="E3263" s="390"/>
      <c r="F3263" s="390"/>
      <c r="G3263" s="390"/>
      <c r="H3263" s="390"/>
      <c r="I3263" s="390"/>
      <c r="AP3263" s="207"/>
      <c r="AQ3263" s="207"/>
      <c r="BK3263" s="207"/>
      <c r="BY3263" s="207"/>
      <c r="BZ3263" s="207"/>
      <c r="CA3263" s="207"/>
      <c r="CB3263" s="207"/>
      <c r="CC3263" s="207"/>
      <c r="CD3263" s="207"/>
      <c r="CE3263" s="207"/>
      <c r="CF3263" s="207"/>
    </row>
    <row r="3264" spans="1:84" s="406" customFormat="1" x14ac:dyDescent="0.3">
      <c r="A3264" s="407"/>
      <c r="B3264" s="412"/>
      <c r="C3264" s="126"/>
      <c r="D3264" s="390"/>
      <c r="E3264" s="390"/>
      <c r="F3264" s="390"/>
      <c r="G3264" s="390"/>
      <c r="H3264" s="390"/>
      <c r="I3264" s="390"/>
      <c r="AP3264" s="207"/>
      <c r="AQ3264" s="207"/>
      <c r="BK3264" s="207"/>
      <c r="BY3264" s="207"/>
      <c r="BZ3264" s="207"/>
      <c r="CA3264" s="207"/>
      <c r="CB3264" s="207"/>
      <c r="CC3264" s="207"/>
      <c r="CD3264" s="207"/>
      <c r="CE3264" s="207"/>
      <c r="CF3264" s="207"/>
    </row>
    <row r="3265" spans="1:84" s="406" customFormat="1" x14ac:dyDescent="0.3">
      <c r="A3265" s="407"/>
      <c r="B3265" s="412"/>
      <c r="C3265" s="126"/>
      <c r="D3265" s="390"/>
      <c r="E3265" s="390"/>
      <c r="F3265" s="390"/>
      <c r="G3265" s="390"/>
      <c r="H3265" s="390"/>
      <c r="I3265" s="390"/>
      <c r="AP3265" s="207"/>
      <c r="AQ3265" s="207"/>
      <c r="BK3265" s="207"/>
      <c r="BY3265" s="207"/>
      <c r="BZ3265" s="207"/>
      <c r="CA3265" s="207"/>
      <c r="CB3265" s="207"/>
      <c r="CC3265" s="207"/>
      <c r="CD3265" s="207"/>
      <c r="CE3265" s="207"/>
      <c r="CF3265" s="207"/>
    </row>
    <row r="3266" spans="1:84" s="406" customFormat="1" x14ac:dyDescent="0.3">
      <c r="A3266" s="407"/>
      <c r="B3266" s="412"/>
      <c r="C3266" s="126"/>
      <c r="D3266" s="390"/>
      <c r="E3266" s="390"/>
      <c r="F3266" s="390"/>
      <c r="G3266" s="390"/>
      <c r="H3266" s="390"/>
      <c r="I3266" s="390"/>
      <c r="AP3266" s="207"/>
      <c r="AQ3266" s="207"/>
      <c r="BK3266" s="207"/>
      <c r="BY3266" s="207"/>
      <c r="BZ3266" s="207"/>
      <c r="CA3266" s="207"/>
      <c r="CB3266" s="207"/>
      <c r="CC3266" s="207"/>
      <c r="CD3266" s="207"/>
      <c r="CE3266" s="207"/>
      <c r="CF3266" s="207"/>
    </row>
    <row r="3267" spans="1:84" s="406" customFormat="1" x14ac:dyDescent="0.3">
      <c r="A3267" s="407"/>
      <c r="B3267" s="412"/>
      <c r="C3267" s="126"/>
      <c r="D3267" s="390"/>
      <c r="E3267" s="390"/>
      <c r="F3267" s="390"/>
      <c r="G3267" s="390"/>
      <c r="H3267" s="390"/>
      <c r="I3267" s="390"/>
      <c r="AP3267" s="207"/>
      <c r="AQ3267" s="207"/>
      <c r="BK3267" s="207"/>
      <c r="BY3267" s="207"/>
      <c r="BZ3267" s="207"/>
      <c r="CA3267" s="207"/>
      <c r="CB3267" s="207"/>
      <c r="CC3267" s="207"/>
      <c r="CD3267" s="207"/>
      <c r="CE3267" s="207"/>
      <c r="CF3267" s="207"/>
    </row>
    <row r="3268" spans="1:84" s="406" customFormat="1" x14ac:dyDescent="0.3">
      <c r="A3268" s="407"/>
      <c r="B3268" s="412"/>
      <c r="C3268" s="126"/>
      <c r="D3268" s="390"/>
      <c r="E3268" s="390"/>
      <c r="F3268" s="390"/>
      <c r="G3268" s="390"/>
      <c r="H3268" s="390"/>
      <c r="I3268" s="390"/>
      <c r="AP3268" s="207"/>
      <c r="AQ3268" s="207"/>
      <c r="BK3268" s="207"/>
      <c r="BY3268" s="207"/>
      <c r="BZ3268" s="207"/>
      <c r="CA3268" s="207"/>
      <c r="CB3268" s="207"/>
      <c r="CC3268" s="207"/>
      <c r="CD3268" s="207"/>
      <c r="CE3268" s="207"/>
      <c r="CF3268" s="207"/>
    </row>
    <row r="3269" spans="1:84" s="406" customFormat="1" x14ac:dyDescent="0.3">
      <c r="A3269" s="407"/>
      <c r="B3269" s="412"/>
      <c r="C3269" s="126"/>
      <c r="D3269" s="390"/>
      <c r="E3269" s="390"/>
      <c r="F3269" s="390"/>
      <c r="G3269" s="390"/>
      <c r="H3269" s="390"/>
      <c r="I3269" s="390"/>
      <c r="AP3269" s="207"/>
      <c r="AQ3269" s="207"/>
      <c r="BK3269" s="207"/>
      <c r="BY3269" s="207"/>
      <c r="BZ3269" s="207"/>
      <c r="CA3269" s="207"/>
      <c r="CB3269" s="207"/>
      <c r="CC3269" s="207"/>
      <c r="CD3269" s="207"/>
      <c r="CE3269" s="207"/>
      <c r="CF3269" s="207"/>
    </row>
    <row r="3270" spans="1:84" s="406" customFormat="1" x14ac:dyDescent="0.3">
      <c r="A3270" s="407"/>
      <c r="B3270" s="412"/>
      <c r="C3270" s="126"/>
      <c r="D3270" s="390"/>
      <c r="E3270" s="390"/>
      <c r="F3270" s="390"/>
      <c r="G3270" s="390"/>
      <c r="H3270" s="390"/>
      <c r="I3270" s="390"/>
      <c r="AP3270" s="207"/>
      <c r="AQ3270" s="207"/>
      <c r="BK3270" s="207"/>
      <c r="BY3270" s="207"/>
      <c r="BZ3270" s="207"/>
      <c r="CA3270" s="207"/>
      <c r="CB3270" s="207"/>
      <c r="CC3270" s="207"/>
      <c r="CD3270" s="207"/>
      <c r="CE3270" s="207"/>
      <c r="CF3270" s="207"/>
    </row>
    <row r="3271" spans="1:84" s="406" customFormat="1" x14ac:dyDescent="0.3">
      <c r="A3271" s="407"/>
      <c r="B3271" s="412"/>
      <c r="C3271" s="126"/>
      <c r="D3271" s="390"/>
      <c r="E3271" s="390"/>
      <c r="F3271" s="390"/>
      <c r="G3271" s="390"/>
      <c r="H3271" s="390"/>
      <c r="I3271" s="390"/>
      <c r="AP3271" s="207"/>
      <c r="AQ3271" s="207"/>
      <c r="BK3271" s="207"/>
      <c r="BY3271" s="207"/>
      <c r="BZ3271" s="207"/>
      <c r="CA3271" s="207"/>
      <c r="CB3271" s="207"/>
      <c r="CC3271" s="207"/>
      <c r="CD3271" s="207"/>
      <c r="CE3271" s="207"/>
      <c r="CF3271" s="207"/>
    </row>
    <row r="3272" spans="1:84" s="406" customFormat="1" x14ac:dyDescent="0.3">
      <c r="A3272" s="407"/>
      <c r="B3272" s="412"/>
      <c r="C3272" s="126"/>
      <c r="D3272" s="390"/>
      <c r="E3272" s="390"/>
      <c r="F3272" s="390"/>
      <c r="G3272" s="390"/>
      <c r="H3272" s="390"/>
      <c r="I3272" s="390"/>
      <c r="AP3272" s="207"/>
      <c r="AQ3272" s="207"/>
      <c r="BK3272" s="207"/>
      <c r="BY3272" s="207"/>
      <c r="BZ3272" s="207"/>
      <c r="CA3272" s="207"/>
      <c r="CB3272" s="207"/>
      <c r="CC3272" s="207"/>
      <c r="CD3272" s="207"/>
      <c r="CE3272" s="207"/>
      <c r="CF3272" s="207"/>
    </row>
    <row r="3273" spans="1:84" s="406" customFormat="1" x14ac:dyDescent="0.3">
      <c r="A3273" s="407"/>
      <c r="B3273" s="412"/>
      <c r="C3273" s="126"/>
      <c r="D3273" s="390"/>
      <c r="E3273" s="390"/>
      <c r="F3273" s="390"/>
      <c r="G3273" s="390"/>
      <c r="H3273" s="390"/>
      <c r="I3273" s="390"/>
      <c r="AP3273" s="207"/>
      <c r="AQ3273" s="207"/>
      <c r="BK3273" s="207"/>
      <c r="BY3273" s="207"/>
      <c r="BZ3273" s="207"/>
      <c r="CA3273" s="207"/>
      <c r="CB3273" s="207"/>
      <c r="CC3273" s="207"/>
      <c r="CD3273" s="207"/>
      <c r="CE3273" s="207"/>
      <c r="CF3273" s="207"/>
    </row>
    <row r="3274" spans="1:84" s="406" customFormat="1" x14ac:dyDescent="0.3">
      <c r="A3274" s="407"/>
      <c r="B3274" s="412"/>
      <c r="C3274" s="126"/>
      <c r="D3274" s="390"/>
      <c r="E3274" s="390"/>
      <c r="F3274" s="390"/>
      <c r="G3274" s="390"/>
      <c r="H3274" s="390"/>
      <c r="I3274" s="390"/>
      <c r="AP3274" s="207"/>
      <c r="AQ3274" s="207"/>
      <c r="BK3274" s="207"/>
      <c r="BY3274" s="207"/>
      <c r="BZ3274" s="207"/>
      <c r="CA3274" s="207"/>
      <c r="CB3274" s="207"/>
      <c r="CC3274" s="207"/>
      <c r="CD3274" s="207"/>
      <c r="CE3274" s="207"/>
      <c r="CF3274" s="207"/>
    </row>
    <row r="3275" spans="1:84" s="406" customFormat="1" x14ac:dyDescent="0.3">
      <c r="A3275" s="407"/>
      <c r="B3275" s="412"/>
      <c r="C3275" s="126"/>
      <c r="D3275" s="390"/>
      <c r="E3275" s="390"/>
      <c r="F3275" s="390"/>
      <c r="G3275" s="390"/>
      <c r="H3275" s="390"/>
      <c r="I3275" s="390"/>
      <c r="AP3275" s="207"/>
      <c r="AQ3275" s="207"/>
      <c r="BK3275" s="207"/>
      <c r="BY3275" s="207"/>
      <c r="BZ3275" s="207"/>
      <c r="CA3275" s="207"/>
      <c r="CB3275" s="207"/>
      <c r="CC3275" s="207"/>
      <c r="CD3275" s="207"/>
      <c r="CE3275" s="207"/>
      <c r="CF3275" s="207"/>
    </row>
    <row r="3276" spans="1:84" s="406" customFormat="1" x14ac:dyDescent="0.3">
      <c r="A3276" s="407"/>
      <c r="B3276" s="412"/>
      <c r="C3276" s="126"/>
      <c r="D3276" s="390"/>
      <c r="E3276" s="390"/>
      <c r="F3276" s="390"/>
      <c r="G3276" s="390"/>
      <c r="H3276" s="390"/>
      <c r="I3276" s="390"/>
      <c r="AP3276" s="207"/>
      <c r="AQ3276" s="207"/>
      <c r="BK3276" s="207"/>
      <c r="BY3276" s="207"/>
      <c r="BZ3276" s="207"/>
      <c r="CA3276" s="207"/>
      <c r="CB3276" s="207"/>
      <c r="CC3276" s="207"/>
      <c r="CD3276" s="207"/>
      <c r="CE3276" s="207"/>
      <c r="CF3276" s="207"/>
    </row>
    <row r="3277" spans="1:84" s="406" customFormat="1" x14ac:dyDescent="0.3">
      <c r="A3277" s="407"/>
      <c r="B3277" s="412"/>
      <c r="C3277" s="126"/>
      <c r="D3277" s="390"/>
      <c r="E3277" s="390"/>
      <c r="F3277" s="390"/>
      <c r="G3277" s="390"/>
      <c r="H3277" s="390"/>
      <c r="I3277" s="390"/>
      <c r="AP3277" s="207"/>
      <c r="AQ3277" s="207"/>
      <c r="BK3277" s="207"/>
      <c r="BY3277" s="207"/>
      <c r="BZ3277" s="207"/>
      <c r="CA3277" s="207"/>
      <c r="CB3277" s="207"/>
      <c r="CC3277" s="207"/>
      <c r="CD3277" s="207"/>
      <c r="CE3277" s="207"/>
      <c r="CF3277" s="207"/>
    </row>
    <row r="3278" spans="1:84" s="406" customFormat="1" x14ac:dyDescent="0.3">
      <c r="A3278" s="407"/>
      <c r="B3278" s="412"/>
      <c r="C3278" s="126"/>
      <c r="D3278" s="390"/>
      <c r="E3278" s="390"/>
      <c r="F3278" s="390"/>
      <c r="G3278" s="390"/>
      <c r="H3278" s="390"/>
      <c r="I3278" s="390"/>
      <c r="AP3278" s="207"/>
      <c r="AQ3278" s="207"/>
      <c r="BK3278" s="207"/>
      <c r="BY3278" s="207"/>
      <c r="BZ3278" s="207"/>
      <c r="CA3278" s="207"/>
      <c r="CB3278" s="207"/>
      <c r="CC3278" s="207"/>
      <c r="CD3278" s="207"/>
      <c r="CE3278" s="207"/>
      <c r="CF3278" s="207"/>
    </row>
    <row r="3279" spans="1:84" s="406" customFormat="1" x14ac:dyDescent="0.3">
      <c r="A3279" s="407"/>
      <c r="B3279" s="412"/>
      <c r="C3279" s="126"/>
      <c r="D3279" s="390"/>
      <c r="E3279" s="390"/>
      <c r="F3279" s="390"/>
      <c r="G3279" s="390"/>
      <c r="H3279" s="390"/>
      <c r="I3279" s="390"/>
      <c r="AP3279" s="207"/>
      <c r="AQ3279" s="207"/>
      <c r="BK3279" s="207"/>
      <c r="BY3279" s="207"/>
      <c r="BZ3279" s="207"/>
      <c r="CA3279" s="207"/>
      <c r="CB3279" s="207"/>
      <c r="CC3279" s="207"/>
      <c r="CD3279" s="207"/>
      <c r="CE3279" s="207"/>
      <c r="CF3279" s="207"/>
    </row>
    <row r="3280" spans="1:84" s="406" customFormat="1" x14ac:dyDescent="0.3">
      <c r="A3280" s="407"/>
      <c r="B3280" s="412"/>
      <c r="C3280" s="126"/>
      <c r="D3280" s="390"/>
      <c r="E3280" s="390"/>
      <c r="F3280" s="390"/>
      <c r="G3280" s="390"/>
      <c r="H3280" s="390"/>
      <c r="I3280" s="390"/>
      <c r="AP3280" s="207"/>
      <c r="AQ3280" s="207"/>
      <c r="BK3280" s="207"/>
      <c r="BY3280" s="207"/>
      <c r="BZ3280" s="207"/>
      <c r="CA3280" s="207"/>
      <c r="CB3280" s="207"/>
      <c r="CC3280" s="207"/>
      <c r="CD3280" s="207"/>
      <c r="CE3280" s="207"/>
      <c r="CF3280" s="207"/>
    </row>
    <row r="3281" spans="1:84" s="406" customFormat="1" x14ac:dyDescent="0.3">
      <c r="A3281" s="407"/>
      <c r="B3281" s="412"/>
      <c r="C3281" s="126"/>
      <c r="D3281" s="390"/>
      <c r="E3281" s="390"/>
      <c r="F3281" s="390"/>
      <c r="G3281" s="390"/>
      <c r="H3281" s="390"/>
      <c r="I3281" s="390"/>
      <c r="AP3281" s="207"/>
      <c r="AQ3281" s="207"/>
      <c r="BK3281" s="207"/>
      <c r="BY3281" s="207"/>
      <c r="BZ3281" s="207"/>
      <c r="CA3281" s="207"/>
      <c r="CB3281" s="207"/>
      <c r="CC3281" s="207"/>
      <c r="CD3281" s="207"/>
      <c r="CE3281" s="207"/>
      <c r="CF3281" s="207"/>
    </row>
    <row r="3282" spans="1:84" s="406" customFormat="1" x14ac:dyDescent="0.3">
      <c r="A3282" s="407"/>
      <c r="B3282" s="412"/>
      <c r="C3282" s="126"/>
      <c r="D3282" s="390"/>
      <c r="E3282" s="390"/>
      <c r="F3282" s="390"/>
      <c r="G3282" s="390"/>
      <c r="H3282" s="390"/>
      <c r="I3282" s="390"/>
      <c r="AP3282" s="207"/>
      <c r="AQ3282" s="207"/>
      <c r="BK3282" s="207"/>
      <c r="BY3282" s="207"/>
      <c r="BZ3282" s="207"/>
      <c r="CA3282" s="207"/>
      <c r="CB3282" s="207"/>
      <c r="CC3282" s="207"/>
      <c r="CD3282" s="207"/>
      <c r="CE3282" s="207"/>
      <c r="CF3282" s="207"/>
    </row>
    <row r="3283" spans="1:84" s="406" customFormat="1" x14ac:dyDescent="0.3">
      <c r="A3283" s="407"/>
      <c r="B3283" s="412"/>
      <c r="C3283" s="126"/>
      <c r="D3283" s="390"/>
      <c r="E3283" s="390"/>
      <c r="F3283" s="390"/>
      <c r="G3283" s="390"/>
      <c r="H3283" s="390"/>
      <c r="I3283" s="390"/>
      <c r="AP3283" s="207"/>
      <c r="AQ3283" s="207"/>
      <c r="BK3283" s="207"/>
      <c r="BY3283" s="207"/>
      <c r="BZ3283" s="207"/>
      <c r="CA3283" s="207"/>
      <c r="CB3283" s="207"/>
      <c r="CC3283" s="207"/>
      <c r="CD3283" s="207"/>
      <c r="CE3283" s="207"/>
      <c r="CF3283" s="207"/>
    </row>
    <row r="3284" spans="1:84" s="406" customFormat="1" x14ac:dyDescent="0.3">
      <c r="A3284" s="407"/>
      <c r="B3284" s="412"/>
      <c r="C3284" s="126"/>
      <c r="D3284" s="390"/>
      <c r="E3284" s="390"/>
      <c r="F3284" s="390"/>
      <c r="G3284" s="390"/>
      <c r="H3284" s="390"/>
      <c r="I3284" s="390"/>
      <c r="AP3284" s="207"/>
      <c r="AQ3284" s="207"/>
      <c r="BK3284" s="207"/>
      <c r="BY3284" s="207"/>
      <c r="BZ3284" s="207"/>
      <c r="CA3284" s="207"/>
      <c r="CB3284" s="207"/>
      <c r="CC3284" s="207"/>
      <c r="CD3284" s="207"/>
      <c r="CE3284" s="207"/>
      <c r="CF3284" s="207"/>
    </row>
    <row r="3285" spans="1:84" s="406" customFormat="1" x14ac:dyDescent="0.3">
      <c r="A3285" s="407"/>
      <c r="B3285" s="412"/>
      <c r="C3285" s="126"/>
      <c r="D3285" s="390"/>
      <c r="E3285" s="390"/>
      <c r="F3285" s="390"/>
      <c r="G3285" s="390"/>
      <c r="H3285" s="390"/>
      <c r="I3285" s="390"/>
      <c r="AP3285" s="207"/>
      <c r="AQ3285" s="207"/>
      <c r="BK3285" s="207"/>
      <c r="BY3285" s="207"/>
      <c r="BZ3285" s="207"/>
      <c r="CA3285" s="207"/>
      <c r="CB3285" s="207"/>
      <c r="CC3285" s="207"/>
      <c r="CD3285" s="207"/>
      <c r="CE3285" s="207"/>
      <c r="CF3285" s="207"/>
    </row>
    <row r="3286" spans="1:84" s="406" customFormat="1" x14ac:dyDescent="0.3">
      <c r="A3286" s="407"/>
      <c r="B3286" s="412"/>
      <c r="C3286" s="126"/>
      <c r="D3286" s="390"/>
      <c r="E3286" s="390"/>
      <c r="F3286" s="390"/>
      <c r="G3286" s="390"/>
      <c r="H3286" s="390"/>
      <c r="I3286" s="390"/>
      <c r="AP3286" s="207"/>
      <c r="AQ3286" s="207"/>
      <c r="BK3286" s="207"/>
      <c r="BY3286" s="207"/>
      <c r="BZ3286" s="207"/>
      <c r="CA3286" s="207"/>
      <c r="CB3286" s="207"/>
      <c r="CC3286" s="207"/>
      <c r="CD3286" s="207"/>
      <c r="CE3286" s="207"/>
      <c r="CF3286" s="207"/>
    </row>
    <row r="3287" spans="1:84" s="406" customFormat="1" x14ac:dyDescent="0.3">
      <c r="A3287" s="407"/>
      <c r="B3287" s="412"/>
      <c r="C3287" s="126"/>
      <c r="D3287" s="390"/>
      <c r="E3287" s="390"/>
      <c r="F3287" s="390"/>
      <c r="G3287" s="390"/>
      <c r="H3287" s="390"/>
      <c r="I3287" s="390"/>
      <c r="AP3287" s="207"/>
      <c r="AQ3287" s="207"/>
      <c r="BK3287" s="207"/>
      <c r="BY3287" s="207"/>
      <c r="BZ3287" s="207"/>
      <c r="CA3287" s="207"/>
      <c r="CB3287" s="207"/>
      <c r="CC3287" s="207"/>
      <c r="CD3287" s="207"/>
      <c r="CE3287" s="207"/>
      <c r="CF3287" s="207"/>
    </row>
    <row r="3288" spans="1:84" s="406" customFormat="1" x14ac:dyDescent="0.3">
      <c r="A3288" s="407"/>
      <c r="B3288" s="412"/>
      <c r="C3288" s="126"/>
      <c r="D3288" s="390"/>
      <c r="E3288" s="390"/>
      <c r="F3288" s="390"/>
      <c r="G3288" s="390"/>
      <c r="H3288" s="390"/>
      <c r="I3288" s="390"/>
      <c r="AP3288" s="207"/>
      <c r="AQ3288" s="207"/>
      <c r="BK3288" s="207"/>
      <c r="BY3288" s="207"/>
      <c r="BZ3288" s="207"/>
      <c r="CA3288" s="207"/>
      <c r="CB3288" s="207"/>
      <c r="CC3288" s="207"/>
      <c r="CD3288" s="207"/>
      <c r="CE3288" s="207"/>
      <c r="CF3288" s="207"/>
    </row>
    <row r="3289" spans="1:84" s="406" customFormat="1" x14ac:dyDescent="0.3">
      <c r="A3289" s="407"/>
      <c r="B3289" s="412"/>
      <c r="C3289" s="126"/>
      <c r="D3289" s="390"/>
      <c r="E3289" s="390"/>
      <c r="F3289" s="390"/>
      <c r="G3289" s="390"/>
      <c r="H3289" s="390"/>
      <c r="I3289" s="390"/>
      <c r="AP3289" s="207"/>
      <c r="AQ3289" s="207"/>
      <c r="BK3289" s="207"/>
      <c r="BY3289" s="207"/>
      <c r="BZ3289" s="207"/>
      <c r="CA3289" s="207"/>
      <c r="CB3289" s="207"/>
      <c r="CC3289" s="207"/>
      <c r="CD3289" s="207"/>
      <c r="CE3289" s="207"/>
      <c r="CF3289" s="207"/>
    </row>
    <row r="3290" spans="1:84" s="406" customFormat="1" x14ac:dyDescent="0.3">
      <c r="A3290" s="407"/>
      <c r="B3290" s="412"/>
      <c r="C3290" s="126"/>
      <c r="D3290" s="390"/>
      <c r="E3290" s="390"/>
      <c r="F3290" s="390"/>
      <c r="G3290" s="390"/>
      <c r="H3290" s="390"/>
      <c r="I3290" s="390"/>
      <c r="AP3290" s="207"/>
      <c r="AQ3290" s="207"/>
      <c r="BK3290" s="207"/>
      <c r="BY3290" s="207"/>
      <c r="BZ3290" s="207"/>
      <c r="CA3290" s="207"/>
      <c r="CB3290" s="207"/>
      <c r="CC3290" s="207"/>
      <c r="CD3290" s="207"/>
      <c r="CE3290" s="207"/>
      <c r="CF3290" s="207"/>
    </row>
    <row r="3291" spans="1:84" s="406" customFormat="1" x14ac:dyDescent="0.3">
      <c r="A3291" s="407"/>
      <c r="B3291" s="412"/>
      <c r="C3291" s="126"/>
      <c r="D3291" s="390"/>
      <c r="E3291" s="390"/>
      <c r="F3291" s="390"/>
      <c r="G3291" s="390"/>
      <c r="H3291" s="390"/>
      <c r="I3291" s="390"/>
      <c r="AP3291" s="207"/>
      <c r="AQ3291" s="207"/>
      <c r="BK3291" s="207"/>
      <c r="BY3291" s="207"/>
      <c r="BZ3291" s="207"/>
      <c r="CA3291" s="207"/>
      <c r="CB3291" s="207"/>
      <c r="CC3291" s="207"/>
      <c r="CD3291" s="207"/>
      <c r="CE3291" s="207"/>
      <c r="CF3291" s="207"/>
    </row>
    <row r="3292" spans="1:84" s="406" customFormat="1" x14ac:dyDescent="0.3">
      <c r="A3292" s="407"/>
      <c r="B3292" s="412"/>
      <c r="C3292" s="126"/>
      <c r="D3292" s="390"/>
      <c r="E3292" s="390"/>
      <c r="F3292" s="390"/>
      <c r="G3292" s="390"/>
      <c r="H3292" s="390"/>
      <c r="I3292" s="390"/>
      <c r="AP3292" s="207"/>
      <c r="AQ3292" s="207"/>
      <c r="BK3292" s="207"/>
      <c r="BY3292" s="207"/>
      <c r="BZ3292" s="207"/>
      <c r="CA3292" s="207"/>
      <c r="CB3292" s="207"/>
      <c r="CC3292" s="207"/>
      <c r="CD3292" s="207"/>
      <c r="CE3292" s="207"/>
      <c r="CF3292" s="207"/>
    </row>
    <row r="3293" spans="1:84" s="406" customFormat="1" x14ac:dyDescent="0.3">
      <c r="A3293" s="407"/>
      <c r="B3293" s="412"/>
      <c r="C3293" s="126"/>
      <c r="D3293" s="390"/>
      <c r="E3293" s="390"/>
      <c r="F3293" s="390"/>
      <c r="G3293" s="390"/>
      <c r="H3293" s="390"/>
      <c r="I3293" s="390"/>
      <c r="AP3293" s="207"/>
      <c r="AQ3293" s="207"/>
      <c r="BK3293" s="207"/>
      <c r="BY3293" s="207"/>
      <c r="BZ3293" s="207"/>
      <c r="CA3293" s="207"/>
      <c r="CB3293" s="207"/>
      <c r="CC3293" s="207"/>
      <c r="CD3293" s="207"/>
      <c r="CE3293" s="207"/>
      <c r="CF3293" s="207"/>
    </row>
    <row r="3294" spans="1:84" s="406" customFormat="1" x14ac:dyDescent="0.3">
      <c r="A3294" s="407"/>
      <c r="B3294" s="412"/>
      <c r="C3294" s="126"/>
      <c r="D3294" s="390"/>
      <c r="E3294" s="390"/>
      <c r="F3294" s="390"/>
      <c r="G3294" s="390"/>
      <c r="H3294" s="390"/>
      <c r="I3294" s="390"/>
      <c r="AP3294" s="207"/>
      <c r="AQ3294" s="207"/>
      <c r="BK3294" s="207"/>
      <c r="BY3294" s="207"/>
      <c r="BZ3294" s="207"/>
      <c r="CA3294" s="207"/>
      <c r="CB3294" s="207"/>
      <c r="CC3294" s="207"/>
      <c r="CD3294" s="207"/>
      <c r="CE3294" s="207"/>
      <c r="CF3294" s="207"/>
    </row>
    <row r="3295" spans="1:84" s="406" customFormat="1" x14ac:dyDescent="0.3">
      <c r="A3295" s="407"/>
      <c r="B3295" s="412"/>
      <c r="C3295" s="126"/>
      <c r="D3295" s="390"/>
      <c r="E3295" s="390"/>
      <c r="F3295" s="390"/>
      <c r="G3295" s="390"/>
      <c r="H3295" s="390"/>
      <c r="I3295" s="390"/>
      <c r="AP3295" s="207"/>
      <c r="AQ3295" s="207"/>
      <c r="BK3295" s="207"/>
      <c r="BY3295" s="207"/>
      <c r="BZ3295" s="207"/>
      <c r="CA3295" s="207"/>
      <c r="CB3295" s="207"/>
      <c r="CC3295" s="207"/>
      <c r="CD3295" s="207"/>
      <c r="CE3295" s="207"/>
      <c r="CF3295" s="207"/>
    </row>
    <row r="3296" spans="1:84" s="406" customFormat="1" x14ac:dyDescent="0.3">
      <c r="A3296" s="407"/>
      <c r="B3296" s="412"/>
      <c r="C3296" s="126"/>
      <c r="D3296" s="390"/>
      <c r="E3296" s="390"/>
      <c r="F3296" s="390"/>
      <c r="G3296" s="390"/>
      <c r="H3296" s="390"/>
      <c r="I3296" s="390"/>
      <c r="AP3296" s="207"/>
      <c r="AQ3296" s="207"/>
      <c r="BK3296" s="207"/>
      <c r="BY3296" s="207"/>
      <c r="BZ3296" s="207"/>
      <c r="CA3296" s="207"/>
      <c r="CB3296" s="207"/>
      <c r="CC3296" s="207"/>
      <c r="CD3296" s="207"/>
      <c r="CE3296" s="207"/>
      <c r="CF3296" s="207"/>
    </row>
    <row r="3297" spans="1:84" s="406" customFormat="1" x14ac:dyDescent="0.3">
      <c r="A3297" s="407"/>
      <c r="B3297" s="412"/>
      <c r="C3297" s="126"/>
      <c r="D3297" s="390"/>
      <c r="E3297" s="390"/>
      <c r="F3297" s="390"/>
      <c r="G3297" s="390"/>
      <c r="H3297" s="390"/>
      <c r="I3297" s="390"/>
      <c r="AP3297" s="207"/>
      <c r="AQ3297" s="207"/>
      <c r="BK3297" s="207"/>
      <c r="BY3297" s="207"/>
      <c r="BZ3297" s="207"/>
      <c r="CA3297" s="207"/>
      <c r="CB3297" s="207"/>
      <c r="CC3297" s="207"/>
      <c r="CD3297" s="207"/>
      <c r="CE3297" s="207"/>
      <c r="CF3297" s="207"/>
    </row>
    <row r="3298" spans="1:84" s="406" customFormat="1" x14ac:dyDescent="0.3">
      <c r="A3298" s="407"/>
      <c r="B3298" s="412"/>
      <c r="C3298" s="126"/>
      <c r="D3298" s="390"/>
      <c r="E3298" s="390"/>
      <c r="F3298" s="390"/>
      <c r="G3298" s="390"/>
      <c r="H3298" s="390"/>
      <c r="I3298" s="390"/>
      <c r="AP3298" s="207"/>
      <c r="AQ3298" s="207"/>
      <c r="BK3298" s="207"/>
      <c r="BY3298" s="207"/>
      <c r="BZ3298" s="207"/>
      <c r="CA3298" s="207"/>
      <c r="CB3298" s="207"/>
      <c r="CC3298" s="207"/>
      <c r="CD3298" s="207"/>
      <c r="CE3298" s="207"/>
      <c r="CF3298" s="207"/>
    </row>
    <row r="3299" spans="1:84" s="406" customFormat="1" x14ac:dyDescent="0.3">
      <c r="A3299" s="407"/>
      <c r="B3299" s="412"/>
      <c r="C3299" s="126"/>
      <c r="D3299" s="390"/>
      <c r="E3299" s="390"/>
      <c r="F3299" s="390"/>
      <c r="G3299" s="390"/>
      <c r="H3299" s="390"/>
      <c r="I3299" s="390"/>
      <c r="AP3299" s="207"/>
      <c r="AQ3299" s="207"/>
      <c r="BK3299" s="207"/>
      <c r="BY3299" s="207"/>
      <c r="BZ3299" s="207"/>
      <c r="CA3299" s="207"/>
      <c r="CB3299" s="207"/>
      <c r="CC3299" s="207"/>
      <c r="CD3299" s="207"/>
      <c r="CE3299" s="207"/>
      <c r="CF3299" s="207"/>
    </row>
    <row r="3300" spans="1:84" s="406" customFormat="1" x14ac:dyDescent="0.3">
      <c r="A3300" s="407"/>
      <c r="B3300" s="412"/>
      <c r="C3300" s="126"/>
      <c r="D3300" s="390"/>
      <c r="E3300" s="390"/>
      <c r="F3300" s="390"/>
      <c r="G3300" s="390"/>
      <c r="H3300" s="390"/>
      <c r="I3300" s="390"/>
      <c r="AP3300" s="207"/>
      <c r="AQ3300" s="207"/>
      <c r="BK3300" s="207"/>
      <c r="BY3300" s="207"/>
      <c r="BZ3300" s="207"/>
      <c r="CA3300" s="207"/>
      <c r="CB3300" s="207"/>
      <c r="CC3300" s="207"/>
      <c r="CD3300" s="207"/>
      <c r="CE3300" s="207"/>
      <c r="CF3300" s="207"/>
    </row>
    <row r="3301" spans="1:84" s="406" customFormat="1" x14ac:dyDescent="0.3">
      <c r="A3301" s="407"/>
      <c r="B3301" s="412"/>
      <c r="C3301" s="126"/>
      <c r="D3301" s="390"/>
      <c r="E3301" s="390"/>
      <c r="F3301" s="390"/>
      <c r="G3301" s="390"/>
      <c r="H3301" s="390"/>
      <c r="I3301" s="390"/>
      <c r="AP3301" s="207"/>
      <c r="AQ3301" s="207"/>
      <c r="BK3301" s="207"/>
      <c r="BY3301" s="207"/>
      <c r="BZ3301" s="207"/>
      <c r="CA3301" s="207"/>
      <c r="CB3301" s="207"/>
      <c r="CC3301" s="207"/>
      <c r="CD3301" s="207"/>
      <c r="CE3301" s="207"/>
      <c r="CF3301" s="207"/>
    </row>
    <row r="3302" spans="1:84" s="406" customFormat="1" x14ac:dyDescent="0.3">
      <c r="A3302" s="407"/>
      <c r="B3302" s="412"/>
      <c r="C3302" s="126"/>
      <c r="D3302" s="390"/>
      <c r="E3302" s="390"/>
      <c r="F3302" s="390"/>
      <c r="G3302" s="390"/>
      <c r="H3302" s="390"/>
      <c r="I3302" s="390"/>
      <c r="AP3302" s="207"/>
      <c r="AQ3302" s="207"/>
      <c r="BK3302" s="207"/>
      <c r="BY3302" s="207"/>
      <c r="BZ3302" s="207"/>
      <c r="CA3302" s="207"/>
      <c r="CB3302" s="207"/>
      <c r="CC3302" s="207"/>
      <c r="CD3302" s="207"/>
      <c r="CE3302" s="207"/>
      <c r="CF3302" s="207"/>
    </row>
    <row r="3303" spans="1:84" s="406" customFormat="1" x14ac:dyDescent="0.3">
      <c r="A3303" s="407"/>
      <c r="B3303" s="412"/>
      <c r="C3303" s="126"/>
      <c r="D3303" s="390"/>
      <c r="E3303" s="390"/>
      <c r="F3303" s="390"/>
      <c r="G3303" s="390"/>
      <c r="H3303" s="390"/>
      <c r="I3303" s="390"/>
      <c r="AP3303" s="207"/>
      <c r="AQ3303" s="207"/>
      <c r="BK3303" s="207"/>
      <c r="BY3303" s="207"/>
      <c r="BZ3303" s="207"/>
      <c r="CA3303" s="207"/>
      <c r="CB3303" s="207"/>
      <c r="CC3303" s="207"/>
      <c r="CD3303" s="207"/>
      <c r="CE3303" s="207"/>
      <c r="CF3303" s="207"/>
    </row>
    <row r="3304" spans="1:84" s="406" customFormat="1" x14ac:dyDescent="0.3">
      <c r="A3304" s="407"/>
      <c r="B3304" s="412"/>
      <c r="C3304" s="126"/>
      <c r="D3304" s="390"/>
      <c r="E3304" s="390"/>
      <c r="F3304" s="390"/>
      <c r="G3304" s="390"/>
      <c r="H3304" s="390"/>
      <c r="I3304" s="390"/>
      <c r="AP3304" s="207"/>
      <c r="AQ3304" s="207"/>
      <c r="BK3304" s="207"/>
      <c r="BY3304" s="207"/>
      <c r="BZ3304" s="207"/>
      <c r="CA3304" s="207"/>
      <c r="CB3304" s="207"/>
      <c r="CC3304" s="207"/>
      <c r="CD3304" s="207"/>
      <c r="CE3304" s="207"/>
      <c r="CF3304" s="207"/>
    </row>
    <row r="3305" spans="1:84" s="406" customFormat="1" x14ac:dyDescent="0.3">
      <c r="A3305" s="407"/>
      <c r="B3305" s="412"/>
      <c r="C3305" s="126"/>
      <c r="D3305" s="390"/>
      <c r="E3305" s="390"/>
      <c r="F3305" s="390"/>
      <c r="G3305" s="390"/>
      <c r="H3305" s="390"/>
      <c r="I3305" s="390"/>
      <c r="AP3305" s="207"/>
      <c r="AQ3305" s="207"/>
      <c r="BK3305" s="207"/>
      <c r="BY3305" s="207"/>
      <c r="BZ3305" s="207"/>
      <c r="CA3305" s="207"/>
      <c r="CB3305" s="207"/>
      <c r="CC3305" s="207"/>
      <c r="CD3305" s="207"/>
      <c r="CE3305" s="207"/>
      <c r="CF3305" s="207"/>
    </row>
    <row r="3306" spans="1:84" s="406" customFormat="1" x14ac:dyDescent="0.3">
      <c r="A3306" s="407"/>
      <c r="B3306" s="412"/>
      <c r="C3306" s="126"/>
      <c r="D3306" s="390"/>
      <c r="E3306" s="390"/>
      <c r="F3306" s="390"/>
      <c r="G3306" s="390"/>
      <c r="H3306" s="390"/>
      <c r="I3306" s="390"/>
      <c r="AP3306" s="207"/>
      <c r="AQ3306" s="207"/>
      <c r="BK3306" s="207"/>
      <c r="BY3306" s="207"/>
      <c r="BZ3306" s="207"/>
      <c r="CA3306" s="207"/>
      <c r="CB3306" s="207"/>
      <c r="CC3306" s="207"/>
      <c r="CD3306" s="207"/>
      <c r="CE3306" s="207"/>
      <c r="CF3306" s="207"/>
    </row>
    <row r="3307" spans="1:84" s="406" customFormat="1" x14ac:dyDescent="0.3">
      <c r="A3307" s="407"/>
      <c r="B3307" s="412"/>
      <c r="C3307" s="126"/>
      <c r="D3307" s="390"/>
      <c r="E3307" s="390"/>
      <c r="F3307" s="390"/>
      <c r="G3307" s="390"/>
      <c r="H3307" s="390"/>
      <c r="I3307" s="390"/>
      <c r="AP3307" s="207"/>
      <c r="AQ3307" s="207"/>
      <c r="BK3307" s="207"/>
      <c r="BY3307" s="207"/>
      <c r="BZ3307" s="207"/>
      <c r="CA3307" s="207"/>
      <c r="CB3307" s="207"/>
      <c r="CC3307" s="207"/>
      <c r="CD3307" s="207"/>
      <c r="CE3307" s="207"/>
      <c r="CF3307" s="207"/>
    </row>
    <row r="3308" spans="1:84" s="406" customFormat="1" x14ac:dyDescent="0.3">
      <c r="A3308" s="407"/>
      <c r="B3308" s="412"/>
      <c r="C3308" s="126"/>
      <c r="D3308" s="390"/>
      <c r="E3308" s="390"/>
      <c r="F3308" s="390"/>
      <c r="G3308" s="390"/>
      <c r="H3308" s="390"/>
      <c r="I3308" s="390"/>
      <c r="AP3308" s="207"/>
      <c r="AQ3308" s="207"/>
      <c r="BK3308" s="207"/>
      <c r="BY3308" s="207"/>
      <c r="BZ3308" s="207"/>
      <c r="CA3308" s="207"/>
      <c r="CB3308" s="207"/>
      <c r="CC3308" s="207"/>
      <c r="CD3308" s="207"/>
      <c r="CE3308" s="207"/>
      <c r="CF3308" s="207"/>
    </row>
    <row r="3309" spans="1:84" s="406" customFormat="1" x14ac:dyDescent="0.3">
      <c r="A3309" s="407"/>
      <c r="B3309" s="412"/>
      <c r="C3309" s="126"/>
      <c r="D3309" s="390"/>
      <c r="E3309" s="390"/>
      <c r="F3309" s="390"/>
      <c r="G3309" s="390"/>
      <c r="H3309" s="390"/>
      <c r="I3309" s="390"/>
      <c r="AP3309" s="207"/>
      <c r="AQ3309" s="207"/>
      <c r="BK3309" s="207"/>
      <c r="BY3309" s="207"/>
      <c r="BZ3309" s="207"/>
      <c r="CA3309" s="207"/>
      <c r="CB3309" s="207"/>
      <c r="CC3309" s="207"/>
      <c r="CD3309" s="207"/>
      <c r="CE3309" s="207"/>
      <c r="CF3309" s="207"/>
    </row>
    <row r="3310" spans="1:84" s="406" customFormat="1" x14ac:dyDescent="0.3">
      <c r="A3310" s="407"/>
      <c r="B3310" s="412"/>
      <c r="C3310" s="126"/>
      <c r="D3310" s="390"/>
      <c r="E3310" s="390"/>
      <c r="F3310" s="390"/>
      <c r="G3310" s="390"/>
      <c r="H3310" s="390"/>
      <c r="I3310" s="390"/>
      <c r="AP3310" s="207"/>
      <c r="AQ3310" s="207"/>
      <c r="BK3310" s="207"/>
      <c r="BY3310" s="207"/>
      <c r="BZ3310" s="207"/>
      <c r="CA3310" s="207"/>
      <c r="CB3310" s="207"/>
      <c r="CC3310" s="207"/>
      <c r="CD3310" s="207"/>
      <c r="CE3310" s="207"/>
      <c r="CF3310" s="207"/>
    </row>
    <row r="3311" spans="1:84" s="406" customFormat="1" x14ac:dyDescent="0.3">
      <c r="A3311" s="407"/>
      <c r="B3311" s="412"/>
      <c r="C3311" s="126"/>
      <c r="D3311" s="390"/>
      <c r="E3311" s="390"/>
      <c r="F3311" s="390"/>
      <c r="G3311" s="390"/>
      <c r="H3311" s="390"/>
      <c r="I3311" s="390"/>
      <c r="AP3311" s="207"/>
      <c r="AQ3311" s="207"/>
      <c r="BK3311" s="207"/>
      <c r="BY3311" s="207"/>
      <c r="BZ3311" s="207"/>
      <c r="CA3311" s="207"/>
      <c r="CB3311" s="207"/>
      <c r="CC3311" s="207"/>
      <c r="CD3311" s="207"/>
      <c r="CE3311" s="207"/>
      <c r="CF3311" s="207"/>
    </row>
    <row r="3312" spans="1:84" s="406" customFormat="1" x14ac:dyDescent="0.3">
      <c r="A3312" s="407"/>
      <c r="B3312" s="412"/>
      <c r="C3312" s="126"/>
      <c r="D3312" s="390"/>
      <c r="E3312" s="390"/>
      <c r="F3312" s="390"/>
      <c r="G3312" s="390"/>
      <c r="H3312" s="390"/>
      <c r="I3312" s="390"/>
      <c r="AP3312" s="207"/>
      <c r="AQ3312" s="207"/>
      <c r="BK3312" s="207"/>
      <c r="BY3312" s="207"/>
      <c r="BZ3312" s="207"/>
      <c r="CA3312" s="207"/>
      <c r="CB3312" s="207"/>
      <c r="CC3312" s="207"/>
      <c r="CD3312" s="207"/>
      <c r="CE3312" s="207"/>
      <c r="CF3312" s="207"/>
    </row>
    <row r="3313" spans="1:84" s="406" customFormat="1" x14ac:dyDescent="0.3">
      <c r="A3313" s="407"/>
      <c r="B3313" s="412"/>
      <c r="C3313" s="126"/>
      <c r="D3313" s="390"/>
      <c r="E3313" s="390"/>
      <c r="F3313" s="390"/>
      <c r="G3313" s="390"/>
      <c r="H3313" s="390"/>
      <c r="I3313" s="390"/>
      <c r="AP3313" s="207"/>
      <c r="AQ3313" s="207"/>
      <c r="BK3313" s="207"/>
      <c r="BY3313" s="207"/>
      <c r="BZ3313" s="207"/>
      <c r="CA3313" s="207"/>
      <c r="CB3313" s="207"/>
      <c r="CC3313" s="207"/>
      <c r="CD3313" s="207"/>
      <c r="CE3313" s="207"/>
      <c r="CF3313" s="207"/>
    </row>
    <row r="3314" spans="1:84" s="406" customFormat="1" x14ac:dyDescent="0.3">
      <c r="A3314" s="407"/>
      <c r="B3314" s="412"/>
      <c r="C3314" s="126"/>
      <c r="D3314" s="390"/>
      <c r="E3314" s="390"/>
      <c r="F3314" s="390"/>
      <c r="G3314" s="390"/>
      <c r="H3314" s="390"/>
      <c r="I3314" s="390"/>
      <c r="AP3314" s="207"/>
      <c r="AQ3314" s="207"/>
      <c r="BK3314" s="207"/>
      <c r="BY3314" s="207"/>
      <c r="BZ3314" s="207"/>
      <c r="CA3314" s="207"/>
      <c r="CB3314" s="207"/>
      <c r="CC3314" s="207"/>
      <c r="CD3314" s="207"/>
      <c r="CE3314" s="207"/>
      <c r="CF3314" s="207"/>
    </row>
    <row r="3315" spans="1:84" s="406" customFormat="1" x14ac:dyDescent="0.3">
      <c r="A3315" s="407"/>
      <c r="B3315" s="412"/>
      <c r="C3315" s="126"/>
      <c r="D3315" s="390"/>
      <c r="E3315" s="390"/>
      <c r="F3315" s="390"/>
      <c r="G3315" s="390"/>
      <c r="H3315" s="390"/>
      <c r="I3315" s="390"/>
      <c r="AP3315" s="207"/>
      <c r="AQ3315" s="207"/>
      <c r="BK3315" s="207"/>
      <c r="BY3315" s="207"/>
      <c r="BZ3315" s="207"/>
      <c r="CA3315" s="207"/>
      <c r="CB3315" s="207"/>
      <c r="CC3315" s="207"/>
      <c r="CD3315" s="207"/>
      <c r="CE3315" s="207"/>
      <c r="CF3315" s="207"/>
    </row>
    <row r="3316" spans="1:84" s="406" customFormat="1" x14ac:dyDescent="0.3">
      <c r="A3316" s="407"/>
      <c r="B3316" s="412"/>
      <c r="C3316" s="126"/>
      <c r="D3316" s="390"/>
      <c r="E3316" s="390"/>
      <c r="F3316" s="390"/>
      <c r="G3316" s="390"/>
      <c r="H3316" s="390"/>
      <c r="I3316" s="390"/>
      <c r="AP3316" s="207"/>
      <c r="AQ3316" s="207"/>
      <c r="BK3316" s="207"/>
      <c r="BY3316" s="207"/>
      <c r="BZ3316" s="207"/>
      <c r="CA3316" s="207"/>
      <c r="CB3316" s="207"/>
      <c r="CC3316" s="207"/>
      <c r="CD3316" s="207"/>
      <c r="CE3316" s="207"/>
      <c r="CF3316" s="207"/>
    </row>
    <row r="3317" spans="1:84" s="406" customFormat="1" x14ac:dyDescent="0.3">
      <c r="A3317" s="407"/>
      <c r="B3317" s="412"/>
      <c r="C3317" s="126"/>
      <c r="D3317" s="390"/>
      <c r="E3317" s="390"/>
      <c r="F3317" s="390"/>
      <c r="G3317" s="390"/>
      <c r="H3317" s="390"/>
      <c r="I3317" s="390"/>
      <c r="AP3317" s="207"/>
      <c r="AQ3317" s="207"/>
      <c r="BK3317" s="207"/>
      <c r="BY3317" s="207"/>
      <c r="BZ3317" s="207"/>
      <c r="CA3317" s="207"/>
      <c r="CB3317" s="207"/>
      <c r="CC3317" s="207"/>
      <c r="CD3317" s="207"/>
      <c r="CE3317" s="207"/>
      <c r="CF3317" s="207"/>
    </row>
    <row r="3318" spans="1:84" s="406" customFormat="1" x14ac:dyDescent="0.3">
      <c r="A3318" s="407"/>
      <c r="B3318" s="412"/>
      <c r="C3318" s="126"/>
      <c r="D3318" s="390"/>
      <c r="E3318" s="390"/>
      <c r="F3318" s="390"/>
      <c r="G3318" s="390"/>
      <c r="H3318" s="390"/>
      <c r="I3318" s="390"/>
      <c r="AP3318" s="207"/>
      <c r="AQ3318" s="207"/>
      <c r="BK3318" s="207"/>
      <c r="BY3318" s="207"/>
      <c r="BZ3318" s="207"/>
      <c r="CA3318" s="207"/>
      <c r="CB3318" s="207"/>
      <c r="CC3318" s="207"/>
      <c r="CD3318" s="207"/>
      <c r="CE3318" s="207"/>
      <c r="CF3318" s="207"/>
    </row>
    <row r="3319" spans="1:84" s="406" customFormat="1" x14ac:dyDescent="0.3">
      <c r="A3319" s="407"/>
      <c r="B3319" s="412"/>
      <c r="C3319" s="126"/>
      <c r="D3319" s="390"/>
      <c r="E3319" s="390"/>
      <c r="F3319" s="390"/>
      <c r="G3319" s="390"/>
      <c r="H3319" s="390"/>
      <c r="I3319" s="390"/>
      <c r="AP3319" s="207"/>
      <c r="AQ3319" s="207"/>
      <c r="BK3319" s="207"/>
      <c r="BY3319" s="207"/>
      <c r="BZ3319" s="207"/>
      <c r="CA3319" s="207"/>
      <c r="CB3319" s="207"/>
      <c r="CC3319" s="207"/>
      <c r="CD3319" s="207"/>
      <c r="CE3319" s="207"/>
      <c r="CF3319" s="207"/>
    </row>
    <row r="3320" spans="1:84" s="406" customFormat="1" x14ac:dyDescent="0.3">
      <c r="A3320" s="407"/>
      <c r="B3320" s="412"/>
      <c r="C3320" s="126"/>
      <c r="D3320" s="390"/>
      <c r="E3320" s="390"/>
      <c r="F3320" s="390"/>
      <c r="G3320" s="390"/>
      <c r="H3320" s="390"/>
      <c r="I3320" s="390"/>
      <c r="AP3320" s="207"/>
      <c r="AQ3320" s="207"/>
      <c r="BK3320" s="207"/>
      <c r="BY3320" s="207"/>
      <c r="BZ3320" s="207"/>
      <c r="CA3320" s="207"/>
      <c r="CB3320" s="207"/>
      <c r="CC3320" s="207"/>
      <c r="CD3320" s="207"/>
      <c r="CE3320" s="207"/>
      <c r="CF3320" s="207"/>
    </row>
    <row r="3321" spans="1:84" s="406" customFormat="1" x14ac:dyDescent="0.3">
      <c r="A3321" s="407"/>
      <c r="B3321" s="412"/>
      <c r="C3321" s="126"/>
      <c r="D3321" s="390"/>
      <c r="E3321" s="390"/>
      <c r="F3321" s="390"/>
      <c r="G3321" s="390"/>
      <c r="H3321" s="390"/>
      <c r="I3321" s="390"/>
      <c r="AP3321" s="207"/>
      <c r="AQ3321" s="207"/>
      <c r="BK3321" s="207"/>
      <c r="BY3321" s="207"/>
      <c r="BZ3321" s="207"/>
      <c r="CA3321" s="207"/>
      <c r="CB3321" s="207"/>
      <c r="CC3321" s="207"/>
      <c r="CD3321" s="207"/>
      <c r="CE3321" s="207"/>
      <c r="CF3321" s="207"/>
    </row>
    <row r="3322" spans="1:84" s="406" customFormat="1" x14ac:dyDescent="0.3">
      <c r="A3322" s="407"/>
      <c r="B3322" s="412"/>
      <c r="C3322" s="126"/>
      <c r="D3322" s="390"/>
      <c r="E3322" s="390"/>
      <c r="F3322" s="390"/>
      <c r="G3322" s="390"/>
      <c r="H3322" s="390"/>
      <c r="I3322" s="390"/>
      <c r="AP3322" s="207"/>
      <c r="AQ3322" s="207"/>
      <c r="BK3322" s="207"/>
      <c r="BY3322" s="207"/>
      <c r="BZ3322" s="207"/>
      <c r="CA3322" s="207"/>
      <c r="CB3322" s="207"/>
      <c r="CC3322" s="207"/>
      <c r="CD3322" s="207"/>
      <c r="CE3322" s="207"/>
      <c r="CF3322" s="207"/>
    </row>
    <row r="3323" spans="1:84" s="406" customFormat="1" x14ac:dyDescent="0.3">
      <c r="A3323" s="407"/>
      <c r="B3323" s="412"/>
      <c r="C3323" s="126"/>
      <c r="D3323" s="390"/>
      <c r="E3323" s="390"/>
      <c r="F3323" s="390"/>
      <c r="G3323" s="390"/>
      <c r="H3323" s="390"/>
      <c r="I3323" s="390"/>
      <c r="AP3323" s="207"/>
      <c r="AQ3323" s="207"/>
      <c r="BK3323" s="207"/>
      <c r="BY3323" s="207"/>
      <c r="BZ3323" s="207"/>
      <c r="CA3323" s="207"/>
      <c r="CB3323" s="207"/>
      <c r="CC3323" s="207"/>
      <c r="CD3323" s="207"/>
      <c r="CE3323" s="207"/>
      <c r="CF3323" s="207"/>
    </row>
    <row r="3324" spans="1:84" s="406" customFormat="1" x14ac:dyDescent="0.3">
      <c r="A3324" s="407"/>
      <c r="B3324" s="412"/>
      <c r="C3324" s="126"/>
      <c r="D3324" s="390"/>
      <c r="E3324" s="390"/>
      <c r="F3324" s="390"/>
      <c r="G3324" s="390"/>
      <c r="H3324" s="390"/>
      <c r="I3324" s="390"/>
      <c r="AP3324" s="207"/>
      <c r="AQ3324" s="207"/>
      <c r="BK3324" s="207"/>
      <c r="BY3324" s="207"/>
      <c r="BZ3324" s="207"/>
      <c r="CA3324" s="207"/>
      <c r="CB3324" s="207"/>
      <c r="CC3324" s="207"/>
      <c r="CD3324" s="207"/>
      <c r="CE3324" s="207"/>
      <c r="CF3324" s="207"/>
    </row>
    <row r="3325" spans="1:84" s="406" customFormat="1" x14ac:dyDescent="0.3">
      <c r="A3325" s="407"/>
      <c r="B3325" s="412"/>
      <c r="C3325" s="126"/>
      <c r="D3325" s="390"/>
      <c r="E3325" s="390"/>
      <c r="F3325" s="390"/>
      <c r="G3325" s="390"/>
      <c r="H3325" s="390"/>
      <c r="I3325" s="390"/>
      <c r="AP3325" s="207"/>
      <c r="AQ3325" s="207"/>
      <c r="BK3325" s="207"/>
      <c r="BY3325" s="207"/>
      <c r="BZ3325" s="207"/>
      <c r="CA3325" s="207"/>
      <c r="CB3325" s="207"/>
      <c r="CC3325" s="207"/>
      <c r="CD3325" s="207"/>
      <c r="CE3325" s="207"/>
      <c r="CF3325" s="207"/>
    </row>
    <row r="3326" spans="1:84" s="406" customFormat="1" x14ac:dyDescent="0.3">
      <c r="A3326" s="407"/>
      <c r="B3326" s="412"/>
      <c r="C3326" s="126"/>
      <c r="D3326" s="390"/>
      <c r="E3326" s="390"/>
      <c r="F3326" s="390"/>
      <c r="G3326" s="390"/>
      <c r="H3326" s="390"/>
      <c r="I3326" s="390"/>
      <c r="AP3326" s="207"/>
      <c r="AQ3326" s="207"/>
      <c r="BK3326" s="207"/>
      <c r="BY3326" s="207"/>
      <c r="BZ3326" s="207"/>
      <c r="CA3326" s="207"/>
      <c r="CB3326" s="207"/>
      <c r="CC3326" s="207"/>
      <c r="CD3326" s="207"/>
      <c r="CE3326" s="207"/>
      <c r="CF3326" s="207"/>
    </row>
    <row r="3327" spans="1:84" s="406" customFormat="1" x14ac:dyDescent="0.3">
      <c r="A3327" s="407"/>
      <c r="B3327" s="412"/>
      <c r="C3327" s="126"/>
      <c r="D3327" s="390"/>
      <c r="E3327" s="390"/>
      <c r="F3327" s="390"/>
      <c r="G3327" s="390"/>
      <c r="H3327" s="390"/>
      <c r="I3327" s="390"/>
      <c r="AP3327" s="207"/>
      <c r="AQ3327" s="207"/>
      <c r="BK3327" s="207"/>
      <c r="BY3327" s="207"/>
      <c r="BZ3327" s="207"/>
      <c r="CA3327" s="207"/>
      <c r="CB3327" s="207"/>
      <c r="CC3327" s="207"/>
      <c r="CD3327" s="207"/>
      <c r="CE3327" s="207"/>
      <c r="CF3327" s="207"/>
    </row>
    <row r="3328" spans="1:84" s="406" customFormat="1" x14ac:dyDescent="0.3">
      <c r="A3328" s="407"/>
      <c r="B3328" s="412"/>
      <c r="C3328" s="126"/>
      <c r="D3328" s="390"/>
      <c r="E3328" s="390"/>
      <c r="F3328" s="390"/>
      <c r="G3328" s="390"/>
      <c r="H3328" s="390"/>
      <c r="I3328" s="390"/>
      <c r="AP3328" s="207"/>
      <c r="AQ3328" s="207"/>
      <c r="BK3328" s="207"/>
      <c r="BY3328" s="207"/>
      <c r="BZ3328" s="207"/>
      <c r="CA3328" s="207"/>
      <c r="CB3328" s="207"/>
      <c r="CC3328" s="207"/>
      <c r="CD3328" s="207"/>
      <c r="CE3328" s="207"/>
      <c r="CF3328" s="207"/>
    </row>
    <row r="3329" spans="1:84" s="406" customFormat="1" x14ac:dyDescent="0.3">
      <c r="A3329" s="407"/>
      <c r="B3329" s="412"/>
      <c r="C3329" s="126"/>
      <c r="D3329" s="390"/>
      <c r="E3329" s="390"/>
      <c r="F3329" s="390"/>
      <c r="G3329" s="390"/>
      <c r="H3329" s="390"/>
      <c r="I3329" s="390"/>
      <c r="AP3329" s="207"/>
      <c r="AQ3329" s="207"/>
      <c r="BK3329" s="207"/>
      <c r="BY3329" s="207"/>
      <c r="BZ3329" s="207"/>
      <c r="CA3329" s="207"/>
      <c r="CB3329" s="207"/>
      <c r="CC3329" s="207"/>
      <c r="CD3329" s="207"/>
      <c r="CE3329" s="207"/>
      <c r="CF3329" s="207"/>
    </row>
    <row r="3330" spans="1:84" s="406" customFormat="1" x14ac:dyDescent="0.3">
      <c r="A3330" s="407"/>
      <c r="B3330" s="412"/>
      <c r="C3330" s="126"/>
      <c r="D3330" s="390"/>
      <c r="E3330" s="390"/>
      <c r="F3330" s="390"/>
      <c r="G3330" s="390"/>
      <c r="H3330" s="390"/>
      <c r="I3330" s="390"/>
      <c r="AP3330" s="207"/>
      <c r="AQ3330" s="207"/>
      <c r="BK3330" s="207"/>
      <c r="BY3330" s="207"/>
      <c r="BZ3330" s="207"/>
      <c r="CA3330" s="207"/>
      <c r="CB3330" s="207"/>
      <c r="CC3330" s="207"/>
      <c r="CD3330" s="207"/>
      <c r="CE3330" s="207"/>
      <c r="CF3330" s="207"/>
    </row>
    <row r="3331" spans="1:84" s="406" customFormat="1" x14ac:dyDescent="0.3">
      <c r="A3331" s="407"/>
      <c r="B3331" s="412"/>
      <c r="C3331" s="126"/>
      <c r="D3331" s="390"/>
      <c r="E3331" s="390"/>
      <c r="F3331" s="390"/>
      <c r="G3331" s="390"/>
      <c r="H3331" s="390"/>
      <c r="I3331" s="390"/>
      <c r="AP3331" s="207"/>
      <c r="AQ3331" s="207"/>
      <c r="BK3331" s="207"/>
      <c r="BY3331" s="207"/>
      <c r="BZ3331" s="207"/>
      <c r="CA3331" s="207"/>
      <c r="CB3331" s="207"/>
      <c r="CC3331" s="207"/>
      <c r="CD3331" s="207"/>
      <c r="CE3331" s="207"/>
      <c r="CF3331" s="207"/>
    </row>
    <row r="3332" spans="1:84" s="406" customFormat="1" x14ac:dyDescent="0.3">
      <c r="A3332" s="407"/>
      <c r="B3332" s="412"/>
      <c r="C3332" s="126"/>
      <c r="D3332" s="390"/>
      <c r="E3332" s="390"/>
      <c r="F3332" s="390"/>
      <c r="G3332" s="390"/>
      <c r="H3332" s="390"/>
      <c r="I3332" s="390"/>
      <c r="AP3332" s="207"/>
      <c r="AQ3332" s="207"/>
      <c r="BK3332" s="207"/>
      <c r="BY3332" s="207"/>
      <c r="BZ3332" s="207"/>
      <c r="CA3332" s="207"/>
      <c r="CB3332" s="207"/>
      <c r="CC3332" s="207"/>
      <c r="CD3332" s="207"/>
      <c r="CE3332" s="207"/>
      <c r="CF3332" s="207"/>
    </row>
    <row r="3333" spans="1:84" s="406" customFormat="1" x14ac:dyDescent="0.3">
      <c r="A3333" s="407"/>
      <c r="B3333" s="412"/>
      <c r="C3333" s="126"/>
      <c r="D3333" s="390"/>
      <c r="E3333" s="390"/>
      <c r="F3333" s="390"/>
      <c r="G3333" s="390"/>
      <c r="H3333" s="390"/>
      <c r="I3333" s="390"/>
      <c r="AP3333" s="207"/>
      <c r="AQ3333" s="207"/>
      <c r="BK3333" s="207"/>
      <c r="BY3333" s="207"/>
      <c r="BZ3333" s="207"/>
      <c r="CA3333" s="207"/>
      <c r="CB3333" s="207"/>
      <c r="CC3333" s="207"/>
      <c r="CD3333" s="207"/>
      <c r="CE3333" s="207"/>
      <c r="CF3333" s="207"/>
    </row>
    <row r="3334" spans="1:84" s="406" customFormat="1" x14ac:dyDescent="0.3">
      <c r="A3334" s="407"/>
      <c r="B3334" s="412"/>
      <c r="C3334" s="126"/>
      <c r="D3334" s="390"/>
      <c r="E3334" s="390"/>
      <c r="F3334" s="390"/>
      <c r="G3334" s="390"/>
      <c r="H3334" s="390"/>
      <c r="I3334" s="390"/>
      <c r="AP3334" s="207"/>
      <c r="AQ3334" s="207"/>
      <c r="BK3334" s="207"/>
      <c r="BY3334" s="207"/>
      <c r="BZ3334" s="207"/>
      <c r="CA3334" s="207"/>
      <c r="CB3334" s="207"/>
      <c r="CC3334" s="207"/>
      <c r="CD3334" s="207"/>
      <c r="CE3334" s="207"/>
      <c r="CF3334" s="207"/>
    </row>
    <row r="3335" spans="1:84" s="406" customFormat="1" x14ac:dyDescent="0.3">
      <c r="A3335" s="407"/>
      <c r="B3335" s="412"/>
      <c r="C3335" s="126"/>
      <c r="D3335" s="390"/>
      <c r="E3335" s="390"/>
      <c r="F3335" s="390"/>
      <c r="G3335" s="390"/>
      <c r="H3335" s="390"/>
      <c r="I3335" s="390"/>
      <c r="AP3335" s="207"/>
      <c r="AQ3335" s="207"/>
      <c r="BK3335" s="207"/>
      <c r="BY3335" s="207"/>
      <c r="BZ3335" s="207"/>
      <c r="CA3335" s="207"/>
      <c r="CB3335" s="207"/>
      <c r="CC3335" s="207"/>
      <c r="CD3335" s="207"/>
      <c r="CE3335" s="207"/>
      <c r="CF3335" s="207"/>
    </row>
    <row r="3336" spans="1:84" s="406" customFormat="1" x14ac:dyDescent="0.3">
      <c r="A3336" s="407"/>
      <c r="B3336" s="412"/>
      <c r="C3336" s="126"/>
      <c r="D3336" s="390"/>
      <c r="E3336" s="390"/>
      <c r="F3336" s="390"/>
      <c r="G3336" s="390"/>
      <c r="H3336" s="390"/>
      <c r="I3336" s="390"/>
      <c r="AP3336" s="207"/>
      <c r="AQ3336" s="207"/>
      <c r="BK3336" s="207"/>
      <c r="BY3336" s="207"/>
      <c r="BZ3336" s="207"/>
      <c r="CA3336" s="207"/>
      <c r="CB3336" s="207"/>
      <c r="CC3336" s="207"/>
      <c r="CD3336" s="207"/>
      <c r="CE3336" s="207"/>
      <c r="CF3336" s="207"/>
    </row>
    <row r="3337" spans="1:84" s="406" customFormat="1" x14ac:dyDescent="0.3">
      <c r="A3337" s="407"/>
      <c r="B3337" s="412"/>
      <c r="C3337" s="126"/>
      <c r="D3337" s="390"/>
      <c r="E3337" s="390"/>
      <c r="F3337" s="390"/>
      <c r="G3337" s="390"/>
      <c r="H3337" s="390"/>
      <c r="I3337" s="390"/>
      <c r="AP3337" s="207"/>
      <c r="AQ3337" s="207"/>
      <c r="BK3337" s="207"/>
      <c r="BY3337" s="207"/>
      <c r="BZ3337" s="207"/>
      <c r="CA3337" s="207"/>
      <c r="CB3337" s="207"/>
      <c r="CC3337" s="207"/>
      <c r="CD3337" s="207"/>
      <c r="CE3337" s="207"/>
      <c r="CF3337" s="207"/>
    </row>
    <row r="3338" spans="1:84" s="406" customFormat="1" x14ac:dyDescent="0.3">
      <c r="A3338" s="407"/>
      <c r="B3338" s="412"/>
      <c r="C3338" s="126"/>
      <c r="D3338" s="390"/>
      <c r="E3338" s="390"/>
      <c r="F3338" s="390"/>
      <c r="G3338" s="390"/>
      <c r="H3338" s="390"/>
      <c r="I3338" s="390"/>
      <c r="AP3338" s="207"/>
      <c r="AQ3338" s="207"/>
      <c r="BK3338" s="207"/>
      <c r="BY3338" s="207"/>
      <c r="BZ3338" s="207"/>
      <c r="CA3338" s="207"/>
      <c r="CB3338" s="207"/>
      <c r="CC3338" s="207"/>
      <c r="CD3338" s="207"/>
      <c r="CE3338" s="207"/>
      <c r="CF3338" s="207"/>
    </row>
    <row r="3339" spans="1:84" s="406" customFormat="1" x14ac:dyDescent="0.3">
      <c r="A3339" s="407"/>
      <c r="B3339" s="412"/>
      <c r="C3339" s="126"/>
      <c r="D3339" s="390"/>
      <c r="E3339" s="390"/>
      <c r="F3339" s="390"/>
      <c r="G3339" s="390"/>
      <c r="H3339" s="390"/>
      <c r="I3339" s="390"/>
      <c r="AP3339" s="207"/>
      <c r="AQ3339" s="207"/>
      <c r="BK3339" s="207"/>
      <c r="BY3339" s="207"/>
      <c r="BZ3339" s="207"/>
      <c r="CA3339" s="207"/>
      <c r="CB3339" s="207"/>
      <c r="CC3339" s="207"/>
      <c r="CD3339" s="207"/>
      <c r="CE3339" s="207"/>
      <c r="CF3339" s="207"/>
    </row>
    <row r="3340" spans="1:84" s="406" customFormat="1" x14ac:dyDescent="0.3">
      <c r="A3340" s="407"/>
      <c r="B3340" s="412"/>
      <c r="C3340" s="126"/>
      <c r="D3340" s="390"/>
      <c r="E3340" s="390"/>
      <c r="F3340" s="390"/>
      <c r="G3340" s="390"/>
      <c r="H3340" s="390"/>
      <c r="I3340" s="390"/>
      <c r="AP3340" s="207"/>
      <c r="AQ3340" s="207"/>
      <c r="BK3340" s="207"/>
      <c r="BY3340" s="207"/>
      <c r="BZ3340" s="207"/>
      <c r="CA3340" s="207"/>
      <c r="CB3340" s="207"/>
      <c r="CC3340" s="207"/>
      <c r="CD3340" s="207"/>
      <c r="CE3340" s="207"/>
      <c r="CF3340" s="207"/>
    </row>
    <row r="3341" spans="1:84" s="406" customFormat="1" x14ac:dyDescent="0.3">
      <c r="A3341" s="407"/>
      <c r="B3341" s="412"/>
      <c r="C3341" s="126"/>
      <c r="D3341" s="390"/>
      <c r="E3341" s="390"/>
      <c r="F3341" s="390"/>
      <c r="G3341" s="390"/>
      <c r="H3341" s="390"/>
      <c r="I3341" s="390"/>
      <c r="AP3341" s="207"/>
      <c r="AQ3341" s="207"/>
      <c r="BK3341" s="207"/>
      <c r="BY3341" s="207"/>
      <c r="BZ3341" s="207"/>
      <c r="CA3341" s="207"/>
      <c r="CB3341" s="207"/>
      <c r="CC3341" s="207"/>
      <c r="CD3341" s="207"/>
      <c r="CE3341" s="207"/>
      <c r="CF3341" s="207"/>
    </row>
    <row r="3342" spans="1:84" s="406" customFormat="1" x14ac:dyDescent="0.3">
      <c r="A3342" s="407"/>
      <c r="B3342" s="412"/>
      <c r="C3342" s="126"/>
      <c r="D3342" s="390"/>
      <c r="E3342" s="390"/>
      <c r="F3342" s="390"/>
      <c r="G3342" s="390"/>
      <c r="H3342" s="390"/>
      <c r="I3342" s="390"/>
      <c r="AP3342" s="207"/>
      <c r="AQ3342" s="207"/>
      <c r="BK3342" s="207"/>
      <c r="BY3342" s="207"/>
      <c r="BZ3342" s="207"/>
      <c r="CA3342" s="207"/>
      <c r="CB3342" s="207"/>
      <c r="CC3342" s="207"/>
      <c r="CD3342" s="207"/>
      <c r="CE3342" s="207"/>
      <c r="CF3342" s="207"/>
    </row>
    <row r="3343" spans="1:84" s="406" customFormat="1" x14ac:dyDescent="0.3">
      <c r="A3343" s="407"/>
      <c r="B3343" s="412"/>
      <c r="C3343" s="126"/>
      <c r="D3343" s="390"/>
      <c r="E3343" s="390"/>
      <c r="F3343" s="390"/>
      <c r="G3343" s="390"/>
      <c r="H3343" s="390"/>
      <c r="I3343" s="390"/>
      <c r="AP3343" s="207"/>
      <c r="AQ3343" s="207"/>
      <c r="BK3343" s="207"/>
      <c r="BY3343" s="207"/>
      <c r="BZ3343" s="207"/>
      <c r="CA3343" s="207"/>
      <c r="CB3343" s="207"/>
      <c r="CC3343" s="207"/>
      <c r="CD3343" s="207"/>
      <c r="CE3343" s="207"/>
      <c r="CF3343" s="207"/>
    </row>
    <row r="3344" spans="1:84" s="406" customFormat="1" x14ac:dyDescent="0.3">
      <c r="A3344" s="407"/>
      <c r="B3344" s="412"/>
      <c r="C3344" s="126"/>
      <c r="D3344" s="390"/>
      <c r="E3344" s="390"/>
      <c r="F3344" s="390"/>
      <c r="G3344" s="390"/>
      <c r="H3344" s="390"/>
      <c r="I3344" s="390"/>
      <c r="AP3344" s="207"/>
      <c r="AQ3344" s="207"/>
      <c r="BK3344" s="207"/>
      <c r="BY3344" s="207"/>
      <c r="BZ3344" s="207"/>
      <c r="CA3344" s="207"/>
      <c r="CB3344" s="207"/>
      <c r="CC3344" s="207"/>
      <c r="CD3344" s="207"/>
      <c r="CE3344" s="207"/>
      <c r="CF3344" s="207"/>
    </row>
    <row r="3345" spans="1:84" s="406" customFormat="1" x14ac:dyDescent="0.3">
      <c r="A3345" s="407"/>
      <c r="B3345" s="412"/>
      <c r="C3345" s="126"/>
      <c r="D3345" s="390"/>
      <c r="E3345" s="390"/>
      <c r="F3345" s="390"/>
      <c r="G3345" s="390"/>
      <c r="H3345" s="390"/>
      <c r="I3345" s="390"/>
      <c r="AP3345" s="207"/>
      <c r="AQ3345" s="207"/>
      <c r="BK3345" s="207"/>
      <c r="BY3345" s="207"/>
      <c r="BZ3345" s="207"/>
      <c r="CA3345" s="207"/>
      <c r="CB3345" s="207"/>
      <c r="CC3345" s="207"/>
      <c r="CD3345" s="207"/>
      <c r="CE3345" s="207"/>
      <c r="CF3345" s="207"/>
    </row>
    <row r="3346" spans="1:84" s="406" customFormat="1" x14ac:dyDescent="0.3">
      <c r="A3346" s="407"/>
      <c r="B3346" s="412"/>
      <c r="C3346" s="126"/>
      <c r="D3346" s="390"/>
      <c r="E3346" s="390"/>
      <c r="F3346" s="390"/>
      <c r="G3346" s="390"/>
      <c r="H3346" s="390"/>
      <c r="I3346" s="390"/>
      <c r="AP3346" s="207"/>
      <c r="AQ3346" s="207"/>
      <c r="BK3346" s="207"/>
      <c r="BY3346" s="207"/>
      <c r="BZ3346" s="207"/>
      <c r="CA3346" s="207"/>
      <c r="CB3346" s="207"/>
      <c r="CC3346" s="207"/>
      <c r="CD3346" s="207"/>
      <c r="CE3346" s="207"/>
      <c r="CF3346" s="207"/>
    </row>
    <row r="3347" spans="1:84" s="406" customFormat="1" x14ac:dyDescent="0.3">
      <c r="A3347" s="407"/>
      <c r="B3347" s="412"/>
      <c r="C3347" s="126"/>
      <c r="D3347" s="390"/>
      <c r="E3347" s="390"/>
      <c r="F3347" s="390"/>
      <c r="G3347" s="390"/>
      <c r="H3347" s="390"/>
      <c r="I3347" s="390"/>
      <c r="AP3347" s="207"/>
      <c r="AQ3347" s="207"/>
      <c r="BK3347" s="207"/>
      <c r="BY3347" s="207"/>
      <c r="BZ3347" s="207"/>
      <c r="CA3347" s="207"/>
      <c r="CB3347" s="207"/>
      <c r="CC3347" s="207"/>
      <c r="CD3347" s="207"/>
      <c r="CE3347" s="207"/>
      <c r="CF3347" s="207"/>
    </row>
    <row r="3348" spans="1:84" s="406" customFormat="1" x14ac:dyDescent="0.3">
      <c r="A3348" s="407"/>
      <c r="B3348" s="412"/>
      <c r="C3348" s="126"/>
      <c r="D3348" s="390"/>
      <c r="E3348" s="390"/>
      <c r="F3348" s="390"/>
      <c r="G3348" s="390"/>
      <c r="H3348" s="390"/>
      <c r="I3348" s="390"/>
      <c r="AP3348" s="207"/>
      <c r="AQ3348" s="207"/>
      <c r="BK3348" s="207"/>
      <c r="BY3348" s="207"/>
      <c r="BZ3348" s="207"/>
      <c r="CA3348" s="207"/>
      <c r="CB3348" s="207"/>
      <c r="CC3348" s="207"/>
      <c r="CD3348" s="207"/>
      <c r="CE3348" s="207"/>
      <c r="CF3348" s="207"/>
    </row>
    <row r="3349" spans="1:84" s="406" customFormat="1" x14ac:dyDescent="0.3">
      <c r="A3349" s="407"/>
      <c r="B3349" s="412"/>
      <c r="C3349" s="126"/>
      <c r="D3349" s="390"/>
      <c r="E3349" s="390"/>
      <c r="F3349" s="390"/>
      <c r="G3349" s="390"/>
      <c r="H3349" s="390"/>
      <c r="I3349" s="390"/>
      <c r="AP3349" s="207"/>
      <c r="AQ3349" s="207"/>
      <c r="BK3349" s="207"/>
      <c r="BY3349" s="207"/>
      <c r="BZ3349" s="207"/>
      <c r="CA3349" s="207"/>
      <c r="CB3349" s="207"/>
      <c r="CC3349" s="207"/>
      <c r="CD3349" s="207"/>
      <c r="CE3349" s="207"/>
      <c r="CF3349" s="207"/>
    </row>
    <row r="3350" spans="1:84" s="406" customFormat="1" x14ac:dyDescent="0.3">
      <c r="A3350" s="407"/>
      <c r="B3350" s="412"/>
      <c r="C3350" s="126"/>
      <c r="D3350" s="390"/>
      <c r="E3350" s="390"/>
      <c r="F3350" s="390"/>
      <c r="G3350" s="390"/>
      <c r="H3350" s="390"/>
      <c r="I3350" s="390"/>
      <c r="AP3350" s="207"/>
      <c r="AQ3350" s="207"/>
      <c r="BK3350" s="207"/>
      <c r="BY3350" s="207"/>
      <c r="BZ3350" s="207"/>
      <c r="CA3350" s="207"/>
      <c r="CB3350" s="207"/>
      <c r="CC3350" s="207"/>
      <c r="CD3350" s="207"/>
      <c r="CE3350" s="207"/>
      <c r="CF3350" s="207"/>
    </row>
    <row r="3351" spans="1:84" s="406" customFormat="1" x14ac:dyDescent="0.3">
      <c r="A3351" s="407"/>
      <c r="B3351" s="412"/>
      <c r="C3351" s="126"/>
      <c r="D3351" s="390"/>
      <c r="E3351" s="390"/>
      <c r="F3351" s="390"/>
      <c r="G3351" s="390"/>
      <c r="H3351" s="390"/>
      <c r="I3351" s="390"/>
      <c r="AP3351" s="207"/>
      <c r="AQ3351" s="207"/>
      <c r="BK3351" s="207"/>
      <c r="BY3351" s="207"/>
      <c r="BZ3351" s="207"/>
      <c r="CA3351" s="207"/>
      <c r="CB3351" s="207"/>
      <c r="CC3351" s="207"/>
      <c r="CD3351" s="207"/>
      <c r="CE3351" s="207"/>
      <c r="CF3351" s="207"/>
    </row>
    <row r="3352" spans="1:84" s="406" customFormat="1" x14ac:dyDescent="0.3">
      <c r="A3352" s="407"/>
      <c r="B3352" s="412"/>
      <c r="C3352" s="126"/>
      <c r="D3352" s="390"/>
      <c r="E3352" s="390"/>
      <c r="F3352" s="390"/>
      <c r="G3352" s="390"/>
      <c r="H3352" s="390"/>
      <c r="I3352" s="390"/>
      <c r="AP3352" s="207"/>
      <c r="AQ3352" s="207"/>
      <c r="BK3352" s="207"/>
      <c r="BY3352" s="207"/>
      <c r="BZ3352" s="207"/>
      <c r="CA3352" s="207"/>
      <c r="CB3352" s="207"/>
      <c r="CC3352" s="207"/>
      <c r="CD3352" s="207"/>
      <c r="CE3352" s="207"/>
      <c r="CF3352" s="207"/>
    </row>
    <row r="3353" spans="1:84" s="406" customFormat="1" x14ac:dyDescent="0.3">
      <c r="A3353" s="407"/>
      <c r="B3353" s="412"/>
      <c r="C3353" s="126"/>
      <c r="D3353" s="390"/>
      <c r="E3353" s="390"/>
      <c r="F3353" s="390"/>
      <c r="G3353" s="390"/>
      <c r="H3353" s="390"/>
      <c r="I3353" s="390"/>
      <c r="AP3353" s="207"/>
      <c r="AQ3353" s="207"/>
      <c r="BK3353" s="207"/>
      <c r="BY3353" s="207"/>
      <c r="BZ3353" s="207"/>
      <c r="CA3353" s="207"/>
      <c r="CB3353" s="207"/>
      <c r="CC3353" s="207"/>
      <c r="CD3353" s="207"/>
      <c r="CE3353" s="207"/>
      <c r="CF3353" s="207"/>
    </row>
    <row r="3354" spans="1:84" s="406" customFormat="1" x14ac:dyDescent="0.3">
      <c r="A3354" s="407"/>
      <c r="B3354" s="412"/>
      <c r="C3354" s="126"/>
      <c r="D3354" s="390"/>
      <c r="E3354" s="390"/>
      <c r="F3354" s="390"/>
      <c r="G3354" s="390"/>
      <c r="H3354" s="390"/>
      <c r="I3354" s="390"/>
      <c r="AP3354" s="207"/>
      <c r="AQ3354" s="207"/>
      <c r="BK3354" s="207"/>
      <c r="BY3354" s="207"/>
      <c r="BZ3354" s="207"/>
      <c r="CA3354" s="207"/>
      <c r="CB3354" s="207"/>
      <c r="CC3354" s="207"/>
      <c r="CD3354" s="207"/>
      <c r="CE3354" s="207"/>
      <c r="CF3354" s="207"/>
    </row>
    <row r="3355" spans="1:84" s="406" customFormat="1" x14ac:dyDescent="0.3">
      <c r="A3355" s="407"/>
      <c r="B3355" s="412"/>
      <c r="C3355" s="126"/>
      <c r="D3355" s="390"/>
      <c r="E3355" s="390"/>
      <c r="F3355" s="390"/>
      <c r="G3355" s="390"/>
      <c r="H3355" s="390"/>
      <c r="I3355" s="390"/>
      <c r="AP3355" s="207"/>
      <c r="AQ3355" s="207"/>
      <c r="BK3355" s="207"/>
      <c r="BY3355" s="207"/>
      <c r="BZ3355" s="207"/>
      <c r="CA3355" s="207"/>
      <c r="CB3355" s="207"/>
      <c r="CC3355" s="207"/>
      <c r="CD3355" s="207"/>
      <c r="CE3355" s="207"/>
      <c r="CF3355" s="207"/>
    </row>
    <row r="3356" spans="1:84" s="406" customFormat="1" x14ac:dyDescent="0.3">
      <c r="A3356" s="407"/>
      <c r="B3356" s="412"/>
      <c r="C3356" s="126"/>
      <c r="D3356" s="390"/>
      <c r="E3356" s="390"/>
      <c r="F3356" s="390"/>
      <c r="G3356" s="390"/>
      <c r="H3356" s="390"/>
      <c r="I3356" s="390"/>
      <c r="AP3356" s="207"/>
      <c r="AQ3356" s="207"/>
      <c r="BK3356" s="207"/>
      <c r="BY3356" s="207"/>
      <c r="BZ3356" s="207"/>
      <c r="CA3356" s="207"/>
      <c r="CB3356" s="207"/>
      <c r="CC3356" s="207"/>
      <c r="CD3356" s="207"/>
      <c r="CE3356" s="207"/>
      <c r="CF3356" s="207"/>
    </row>
    <row r="3357" spans="1:84" s="406" customFormat="1" x14ac:dyDescent="0.3">
      <c r="A3357" s="407"/>
      <c r="B3357" s="412"/>
      <c r="C3357" s="126"/>
      <c r="D3357" s="390"/>
      <c r="E3357" s="390"/>
      <c r="F3357" s="390"/>
      <c r="G3357" s="390"/>
      <c r="H3357" s="390"/>
      <c r="I3357" s="390"/>
      <c r="AP3357" s="207"/>
      <c r="AQ3357" s="207"/>
      <c r="BK3357" s="207"/>
      <c r="BY3357" s="207"/>
      <c r="BZ3357" s="207"/>
      <c r="CA3357" s="207"/>
      <c r="CB3357" s="207"/>
      <c r="CC3357" s="207"/>
      <c r="CD3357" s="207"/>
      <c r="CE3357" s="207"/>
      <c r="CF3357" s="207"/>
    </row>
    <row r="3358" spans="1:84" s="406" customFormat="1" x14ac:dyDescent="0.3">
      <c r="A3358" s="407"/>
      <c r="B3358" s="412"/>
      <c r="C3358" s="126"/>
      <c r="D3358" s="390"/>
      <c r="E3358" s="390"/>
      <c r="F3358" s="390"/>
      <c r="G3358" s="390"/>
      <c r="H3358" s="390"/>
      <c r="I3358" s="390"/>
      <c r="AP3358" s="207"/>
      <c r="AQ3358" s="207"/>
      <c r="BK3358" s="207"/>
      <c r="BY3358" s="207"/>
      <c r="BZ3358" s="207"/>
      <c r="CA3358" s="207"/>
      <c r="CB3358" s="207"/>
      <c r="CC3358" s="207"/>
      <c r="CD3358" s="207"/>
      <c r="CE3358" s="207"/>
      <c r="CF3358" s="207"/>
    </row>
    <row r="3359" spans="1:84" s="406" customFormat="1" x14ac:dyDescent="0.3">
      <c r="A3359" s="407"/>
      <c r="B3359" s="412"/>
      <c r="C3359" s="126"/>
      <c r="D3359" s="390"/>
      <c r="E3359" s="390"/>
      <c r="F3359" s="390"/>
      <c r="G3359" s="390"/>
      <c r="H3359" s="390"/>
      <c r="I3359" s="390"/>
      <c r="AP3359" s="207"/>
      <c r="AQ3359" s="207"/>
      <c r="BK3359" s="207"/>
      <c r="BY3359" s="207"/>
      <c r="BZ3359" s="207"/>
      <c r="CA3359" s="207"/>
      <c r="CB3359" s="207"/>
      <c r="CC3359" s="207"/>
      <c r="CD3359" s="207"/>
      <c r="CE3359" s="207"/>
      <c r="CF3359" s="207"/>
    </row>
    <row r="3360" spans="1:84" s="406" customFormat="1" x14ac:dyDescent="0.3">
      <c r="A3360" s="407"/>
      <c r="B3360" s="412"/>
      <c r="C3360" s="126"/>
      <c r="D3360" s="390"/>
      <c r="E3360" s="390"/>
      <c r="F3360" s="390"/>
      <c r="G3360" s="390"/>
      <c r="H3360" s="390"/>
      <c r="I3360" s="390"/>
      <c r="AP3360" s="207"/>
      <c r="AQ3360" s="207"/>
      <c r="BK3360" s="207"/>
      <c r="BY3360" s="207"/>
      <c r="BZ3360" s="207"/>
      <c r="CA3360" s="207"/>
      <c r="CB3360" s="207"/>
      <c r="CC3360" s="207"/>
      <c r="CD3360" s="207"/>
      <c r="CE3360" s="207"/>
      <c r="CF3360" s="207"/>
    </row>
    <row r="3361" spans="1:84" s="406" customFormat="1" x14ac:dyDescent="0.3">
      <c r="A3361" s="407"/>
      <c r="B3361" s="412"/>
      <c r="C3361" s="126"/>
      <c r="D3361" s="390"/>
      <c r="E3361" s="390"/>
      <c r="F3361" s="390"/>
      <c r="G3361" s="390"/>
      <c r="H3361" s="390"/>
      <c r="I3361" s="390"/>
      <c r="AP3361" s="207"/>
      <c r="AQ3361" s="207"/>
      <c r="BK3361" s="207"/>
      <c r="BY3361" s="207"/>
      <c r="BZ3361" s="207"/>
      <c r="CA3361" s="207"/>
      <c r="CB3361" s="207"/>
      <c r="CC3361" s="207"/>
      <c r="CD3361" s="207"/>
      <c r="CE3361" s="207"/>
      <c r="CF3361" s="207"/>
    </row>
    <row r="3362" spans="1:84" s="406" customFormat="1" x14ac:dyDescent="0.3">
      <c r="A3362" s="407"/>
      <c r="B3362" s="412"/>
      <c r="C3362" s="126"/>
      <c r="D3362" s="390"/>
      <c r="E3362" s="390"/>
      <c r="F3362" s="390"/>
      <c r="G3362" s="390"/>
      <c r="H3362" s="390"/>
      <c r="I3362" s="390"/>
      <c r="AP3362" s="207"/>
      <c r="AQ3362" s="207"/>
      <c r="BK3362" s="207"/>
      <c r="BY3362" s="207"/>
      <c r="BZ3362" s="207"/>
      <c r="CA3362" s="207"/>
      <c r="CB3362" s="207"/>
      <c r="CC3362" s="207"/>
      <c r="CD3362" s="207"/>
      <c r="CE3362" s="207"/>
      <c r="CF3362" s="207"/>
    </row>
    <row r="3363" spans="1:84" s="406" customFormat="1" x14ac:dyDescent="0.3">
      <c r="A3363" s="407"/>
      <c r="B3363" s="412"/>
      <c r="C3363" s="126"/>
      <c r="D3363" s="390"/>
      <c r="E3363" s="390"/>
      <c r="F3363" s="390"/>
      <c r="G3363" s="390"/>
      <c r="H3363" s="390"/>
      <c r="I3363" s="390"/>
      <c r="AP3363" s="207"/>
      <c r="AQ3363" s="207"/>
      <c r="BK3363" s="207"/>
      <c r="BY3363" s="207"/>
      <c r="BZ3363" s="207"/>
      <c r="CA3363" s="207"/>
      <c r="CB3363" s="207"/>
      <c r="CC3363" s="207"/>
      <c r="CD3363" s="207"/>
      <c r="CE3363" s="207"/>
      <c r="CF3363" s="207"/>
    </row>
    <row r="3364" spans="1:84" s="406" customFormat="1" x14ac:dyDescent="0.3">
      <c r="A3364" s="407"/>
      <c r="B3364" s="412"/>
      <c r="C3364" s="126"/>
      <c r="D3364" s="390"/>
      <c r="E3364" s="390"/>
      <c r="F3364" s="390"/>
      <c r="G3364" s="390"/>
      <c r="H3364" s="390"/>
      <c r="I3364" s="390"/>
      <c r="AP3364" s="207"/>
      <c r="AQ3364" s="207"/>
      <c r="BK3364" s="207"/>
      <c r="BY3364" s="207"/>
      <c r="BZ3364" s="207"/>
      <c r="CA3364" s="207"/>
      <c r="CB3364" s="207"/>
      <c r="CC3364" s="207"/>
      <c r="CD3364" s="207"/>
      <c r="CE3364" s="207"/>
      <c r="CF3364" s="207"/>
    </row>
    <row r="3365" spans="1:84" s="406" customFormat="1" x14ac:dyDescent="0.3">
      <c r="A3365" s="407"/>
      <c r="B3365" s="412"/>
      <c r="C3365" s="126"/>
      <c r="D3365" s="390"/>
      <c r="E3365" s="390"/>
      <c r="F3365" s="390"/>
      <c r="G3365" s="390"/>
      <c r="H3365" s="390"/>
      <c r="I3365" s="390"/>
      <c r="AP3365" s="207"/>
      <c r="AQ3365" s="207"/>
      <c r="BK3365" s="207"/>
      <c r="BY3365" s="207"/>
      <c r="BZ3365" s="207"/>
      <c r="CA3365" s="207"/>
      <c r="CB3365" s="207"/>
      <c r="CC3365" s="207"/>
      <c r="CD3365" s="207"/>
      <c r="CE3365" s="207"/>
      <c r="CF3365" s="207"/>
    </row>
    <row r="3366" spans="1:84" s="406" customFormat="1" x14ac:dyDescent="0.3">
      <c r="A3366" s="407"/>
      <c r="B3366" s="412"/>
      <c r="C3366" s="126"/>
      <c r="D3366" s="390"/>
      <c r="E3366" s="390"/>
      <c r="F3366" s="390"/>
      <c r="G3366" s="390"/>
      <c r="H3366" s="390"/>
      <c r="I3366" s="390"/>
      <c r="AP3366" s="207"/>
      <c r="AQ3366" s="207"/>
      <c r="BK3366" s="207"/>
      <c r="BY3366" s="207"/>
      <c r="BZ3366" s="207"/>
      <c r="CA3366" s="207"/>
      <c r="CB3366" s="207"/>
      <c r="CC3366" s="207"/>
      <c r="CD3366" s="207"/>
      <c r="CE3366" s="207"/>
      <c r="CF3366" s="207"/>
    </row>
    <row r="3367" spans="1:84" s="406" customFormat="1" x14ac:dyDescent="0.3">
      <c r="A3367" s="407"/>
      <c r="B3367" s="412"/>
      <c r="C3367" s="126"/>
      <c r="D3367" s="390"/>
      <c r="E3367" s="390"/>
      <c r="F3367" s="390"/>
      <c r="G3367" s="390"/>
      <c r="H3367" s="390"/>
      <c r="I3367" s="390"/>
      <c r="AP3367" s="207"/>
      <c r="AQ3367" s="207"/>
      <c r="BK3367" s="207"/>
      <c r="BY3367" s="207"/>
      <c r="BZ3367" s="207"/>
      <c r="CA3367" s="207"/>
      <c r="CB3367" s="207"/>
      <c r="CC3367" s="207"/>
      <c r="CD3367" s="207"/>
      <c r="CE3367" s="207"/>
      <c r="CF3367" s="207"/>
    </row>
    <row r="3368" spans="1:84" s="406" customFormat="1" x14ac:dyDescent="0.3">
      <c r="A3368" s="407"/>
      <c r="B3368" s="412"/>
      <c r="C3368" s="126"/>
      <c r="D3368" s="390"/>
      <c r="E3368" s="390"/>
      <c r="F3368" s="390"/>
      <c r="G3368" s="390"/>
      <c r="H3368" s="390"/>
      <c r="I3368" s="390"/>
      <c r="AP3368" s="207"/>
      <c r="AQ3368" s="207"/>
      <c r="BK3368" s="207"/>
      <c r="BY3368" s="207"/>
      <c r="BZ3368" s="207"/>
      <c r="CA3368" s="207"/>
      <c r="CB3368" s="207"/>
      <c r="CC3368" s="207"/>
      <c r="CD3368" s="207"/>
      <c r="CE3368" s="207"/>
      <c r="CF3368" s="207"/>
    </row>
    <row r="3369" spans="1:84" s="406" customFormat="1" x14ac:dyDescent="0.3">
      <c r="A3369" s="407"/>
      <c r="B3369" s="412"/>
      <c r="C3369" s="126"/>
      <c r="D3369" s="390"/>
      <c r="E3369" s="390"/>
      <c r="F3369" s="390"/>
      <c r="G3369" s="390"/>
      <c r="H3369" s="390"/>
      <c r="I3369" s="390"/>
      <c r="AP3369" s="207"/>
      <c r="AQ3369" s="207"/>
      <c r="BK3369" s="207"/>
      <c r="BY3369" s="207"/>
      <c r="BZ3369" s="207"/>
      <c r="CA3369" s="207"/>
      <c r="CB3369" s="207"/>
      <c r="CC3369" s="207"/>
      <c r="CD3369" s="207"/>
      <c r="CE3369" s="207"/>
      <c r="CF3369" s="207"/>
    </row>
    <row r="3370" spans="1:84" s="406" customFormat="1" x14ac:dyDescent="0.3">
      <c r="A3370" s="407"/>
      <c r="B3370" s="412"/>
      <c r="C3370" s="126"/>
      <c r="D3370" s="390"/>
      <c r="E3370" s="390"/>
      <c r="F3370" s="390"/>
      <c r="G3370" s="390"/>
      <c r="H3370" s="390"/>
      <c r="I3370" s="390"/>
      <c r="AP3370" s="207"/>
      <c r="AQ3370" s="207"/>
      <c r="BK3370" s="207"/>
      <c r="BY3370" s="207"/>
      <c r="BZ3370" s="207"/>
      <c r="CA3370" s="207"/>
      <c r="CB3370" s="207"/>
      <c r="CC3370" s="207"/>
      <c r="CD3370" s="207"/>
      <c r="CE3370" s="207"/>
      <c r="CF3370" s="207"/>
    </row>
    <row r="3371" spans="1:84" s="406" customFormat="1" x14ac:dyDescent="0.3">
      <c r="A3371" s="407"/>
      <c r="B3371" s="412"/>
      <c r="C3371" s="126"/>
      <c r="D3371" s="390"/>
      <c r="E3371" s="390"/>
      <c r="F3371" s="390"/>
      <c r="G3371" s="390"/>
      <c r="H3371" s="390"/>
      <c r="I3371" s="390"/>
      <c r="AP3371" s="207"/>
      <c r="AQ3371" s="207"/>
      <c r="BK3371" s="207"/>
      <c r="BY3371" s="207"/>
      <c r="BZ3371" s="207"/>
      <c r="CA3371" s="207"/>
      <c r="CB3371" s="207"/>
      <c r="CC3371" s="207"/>
      <c r="CD3371" s="207"/>
      <c r="CE3371" s="207"/>
      <c r="CF3371" s="207"/>
    </row>
    <row r="3372" spans="1:84" s="406" customFormat="1" x14ac:dyDescent="0.3">
      <c r="A3372" s="407"/>
      <c r="B3372" s="412"/>
      <c r="C3372" s="126"/>
      <c r="D3372" s="390"/>
      <c r="E3372" s="390"/>
      <c r="F3372" s="390"/>
      <c r="G3372" s="390"/>
      <c r="H3372" s="390"/>
      <c r="I3372" s="390"/>
      <c r="AP3372" s="207"/>
      <c r="AQ3372" s="207"/>
      <c r="BK3372" s="207"/>
      <c r="BY3372" s="207"/>
      <c r="BZ3372" s="207"/>
      <c r="CA3372" s="207"/>
      <c r="CB3372" s="207"/>
      <c r="CC3372" s="207"/>
      <c r="CD3372" s="207"/>
      <c r="CE3372" s="207"/>
      <c r="CF3372" s="207"/>
    </row>
    <row r="3373" spans="1:84" s="406" customFormat="1" x14ac:dyDescent="0.3">
      <c r="A3373" s="407"/>
      <c r="B3373" s="412"/>
      <c r="C3373" s="126"/>
      <c r="D3373" s="390"/>
      <c r="E3373" s="390"/>
      <c r="F3373" s="390"/>
      <c r="G3373" s="390"/>
      <c r="H3373" s="390"/>
      <c r="I3373" s="390"/>
      <c r="AP3373" s="207"/>
      <c r="AQ3373" s="207"/>
      <c r="BK3373" s="207"/>
      <c r="BY3373" s="207"/>
      <c r="BZ3373" s="207"/>
      <c r="CA3373" s="207"/>
      <c r="CB3373" s="207"/>
      <c r="CC3373" s="207"/>
      <c r="CD3373" s="207"/>
      <c r="CE3373" s="207"/>
      <c r="CF3373" s="207"/>
    </row>
    <row r="3374" spans="1:84" s="406" customFormat="1" x14ac:dyDescent="0.3">
      <c r="A3374" s="407"/>
      <c r="B3374" s="412"/>
      <c r="C3374" s="126"/>
      <c r="D3374" s="390"/>
      <c r="E3374" s="390"/>
      <c r="F3374" s="390"/>
      <c r="G3374" s="390"/>
      <c r="H3374" s="390"/>
      <c r="I3374" s="390"/>
      <c r="AP3374" s="207"/>
      <c r="AQ3374" s="207"/>
      <c r="BK3374" s="207"/>
      <c r="BY3374" s="207"/>
      <c r="BZ3374" s="207"/>
      <c r="CA3374" s="207"/>
      <c r="CB3374" s="207"/>
      <c r="CC3374" s="207"/>
      <c r="CD3374" s="207"/>
      <c r="CE3374" s="207"/>
      <c r="CF3374" s="207"/>
    </row>
    <row r="3375" spans="1:84" s="406" customFormat="1" x14ac:dyDescent="0.3">
      <c r="A3375" s="407"/>
      <c r="B3375" s="412"/>
      <c r="C3375" s="126"/>
      <c r="D3375" s="390"/>
      <c r="E3375" s="390"/>
      <c r="F3375" s="390"/>
      <c r="G3375" s="390"/>
      <c r="H3375" s="390"/>
      <c r="I3375" s="390"/>
      <c r="AP3375" s="207"/>
      <c r="AQ3375" s="207"/>
      <c r="BK3375" s="207"/>
      <c r="BY3375" s="207"/>
      <c r="BZ3375" s="207"/>
      <c r="CA3375" s="207"/>
      <c r="CB3375" s="207"/>
      <c r="CC3375" s="207"/>
      <c r="CD3375" s="207"/>
      <c r="CE3375" s="207"/>
      <c r="CF3375" s="207"/>
    </row>
    <row r="3376" spans="1:84" s="406" customFormat="1" x14ac:dyDescent="0.3">
      <c r="A3376" s="407"/>
      <c r="B3376" s="412"/>
      <c r="C3376" s="126"/>
      <c r="D3376" s="390"/>
      <c r="E3376" s="390"/>
      <c r="F3376" s="390"/>
      <c r="G3376" s="390"/>
      <c r="H3376" s="390"/>
      <c r="I3376" s="390"/>
      <c r="AP3376" s="207"/>
      <c r="AQ3376" s="207"/>
      <c r="BK3376" s="207"/>
      <c r="BY3376" s="207"/>
      <c r="BZ3376" s="207"/>
      <c r="CA3376" s="207"/>
      <c r="CB3376" s="207"/>
      <c r="CC3376" s="207"/>
      <c r="CD3376" s="207"/>
      <c r="CE3376" s="207"/>
      <c r="CF3376" s="207"/>
    </row>
    <row r="3377" spans="1:84" s="406" customFormat="1" x14ac:dyDescent="0.3">
      <c r="A3377" s="407"/>
      <c r="B3377" s="412"/>
      <c r="C3377" s="126"/>
      <c r="D3377" s="390"/>
      <c r="E3377" s="390"/>
      <c r="F3377" s="390"/>
      <c r="G3377" s="390"/>
      <c r="H3377" s="390"/>
      <c r="I3377" s="390"/>
      <c r="AP3377" s="207"/>
      <c r="AQ3377" s="207"/>
      <c r="BK3377" s="207"/>
      <c r="BY3377" s="207"/>
      <c r="BZ3377" s="207"/>
      <c r="CA3377" s="207"/>
      <c r="CB3377" s="207"/>
      <c r="CC3377" s="207"/>
      <c r="CD3377" s="207"/>
      <c r="CE3377" s="207"/>
      <c r="CF3377" s="207"/>
    </row>
    <row r="3378" spans="1:84" s="406" customFormat="1" x14ac:dyDescent="0.3">
      <c r="A3378" s="407"/>
      <c r="B3378" s="412"/>
      <c r="C3378" s="126"/>
      <c r="D3378" s="390"/>
      <c r="E3378" s="390"/>
      <c r="F3378" s="390"/>
      <c r="G3378" s="390"/>
      <c r="H3378" s="390"/>
      <c r="I3378" s="390"/>
      <c r="AP3378" s="207"/>
      <c r="AQ3378" s="207"/>
      <c r="BK3378" s="207"/>
      <c r="BY3378" s="207"/>
      <c r="BZ3378" s="207"/>
      <c r="CA3378" s="207"/>
      <c r="CB3378" s="207"/>
      <c r="CC3378" s="207"/>
      <c r="CD3378" s="207"/>
      <c r="CE3378" s="207"/>
      <c r="CF3378" s="207"/>
    </row>
    <row r="3379" spans="1:84" s="406" customFormat="1" x14ac:dyDescent="0.3">
      <c r="A3379" s="407"/>
      <c r="B3379" s="412"/>
      <c r="C3379" s="126"/>
      <c r="D3379" s="390"/>
      <c r="E3379" s="390"/>
      <c r="F3379" s="390"/>
      <c r="G3379" s="390"/>
      <c r="H3379" s="390"/>
      <c r="I3379" s="390"/>
      <c r="AP3379" s="207"/>
      <c r="AQ3379" s="207"/>
      <c r="BK3379" s="207"/>
      <c r="BY3379" s="207"/>
      <c r="BZ3379" s="207"/>
      <c r="CA3379" s="207"/>
      <c r="CB3379" s="207"/>
      <c r="CC3379" s="207"/>
      <c r="CD3379" s="207"/>
      <c r="CE3379" s="207"/>
      <c r="CF3379" s="207"/>
    </row>
    <row r="3380" spans="1:84" s="406" customFormat="1" x14ac:dyDescent="0.3">
      <c r="A3380" s="407"/>
      <c r="B3380" s="412"/>
      <c r="C3380" s="126"/>
      <c r="D3380" s="390"/>
      <c r="E3380" s="390"/>
      <c r="F3380" s="390"/>
      <c r="G3380" s="390"/>
      <c r="H3380" s="390"/>
      <c r="I3380" s="390"/>
      <c r="AP3380" s="207"/>
      <c r="AQ3380" s="207"/>
      <c r="BK3380" s="207"/>
      <c r="BY3380" s="207"/>
      <c r="BZ3380" s="207"/>
      <c r="CA3380" s="207"/>
      <c r="CB3380" s="207"/>
      <c r="CC3380" s="207"/>
      <c r="CD3380" s="207"/>
      <c r="CE3380" s="207"/>
      <c r="CF3380" s="207"/>
    </row>
    <row r="3381" spans="1:84" s="406" customFormat="1" x14ac:dyDescent="0.3">
      <c r="A3381" s="407"/>
      <c r="B3381" s="412"/>
      <c r="C3381" s="126"/>
      <c r="D3381" s="390"/>
      <c r="E3381" s="390"/>
      <c r="F3381" s="390"/>
      <c r="G3381" s="390"/>
      <c r="H3381" s="390"/>
      <c r="I3381" s="390"/>
      <c r="AP3381" s="207"/>
      <c r="AQ3381" s="207"/>
      <c r="BK3381" s="207"/>
      <c r="BY3381" s="207"/>
      <c r="BZ3381" s="207"/>
      <c r="CA3381" s="207"/>
      <c r="CB3381" s="207"/>
      <c r="CC3381" s="207"/>
      <c r="CD3381" s="207"/>
      <c r="CE3381" s="207"/>
      <c r="CF3381" s="207"/>
    </row>
    <row r="3382" spans="1:84" s="406" customFormat="1" x14ac:dyDescent="0.3">
      <c r="A3382" s="407"/>
      <c r="B3382" s="412"/>
      <c r="C3382" s="126"/>
      <c r="D3382" s="390"/>
      <c r="E3382" s="390"/>
      <c r="F3382" s="390"/>
      <c r="G3382" s="390"/>
      <c r="H3382" s="390"/>
      <c r="I3382" s="390"/>
      <c r="AP3382" s="207"/>
      <c r="AQ3382" s="207"/>
      <c r="BK3382" s="207"/>
      <c r="BY3382" s="207"/>
      <c r="BZ3382" s="207"/>
      <c r="CA3382" s="207"/>
      <c r="CB3382" s="207"/>
      <c r="CC3382" s="207"/>
      <c r="CD3382" s="207"/>
      <c r="CE3382" s="207"/>
      <c r="CF3382" s="207"/>
    </row>
    <row r="3383" spans="1:84" s="406" customFormat="1" x14ac:dyDescent="0.3">
      <c r="A3383" s="407"/>
      <c r="B3383" s="412"/>
      <c r="C3383" s="126"/>
      <c r="D3383" s="390"/>
      <c r="E3383" s="390"/>
      <c r="F3383" s="390"/>
      <c r="G3383" s="390"/>
      <c r="H3383" s="390"/>
      <c r="I3383" s="390"/>
      <c r="AP3383" s="207"/>
      <c r="AQ3383" s="207"/>
      <c r="BK3383" s="207"/>
      <c r="BY3383" s="207"/>
      <c r="BZ3383" s="207"/>
      <c r="CA3383" s="207"/>
      <c r="CB3383" s="207"/>
      <c r="CC3383" s="207"/>
      <c r="CD3383" s="207"/>
      <c r="CE3383" s="207"/>
      <c r="CF3383" s="207"/>
    </row>
    <row r="3384" spans="1:84" s="406" customFormat="1" x14ac:dyDescent="0.3">
      <c r="A3384" s="407"/>
      <c r="B3384" s="412"/>
      <c r="C3384" s="126"/>
      <c r="D3384" s="390"/>
      <c r="E3384" s="390"/>
      <c r="F3384" s="390"/>
      <c r="G3384" s="390"/>
      <c r="H3384" s="390"/>
      <c r="I3384" s="390"/>
      <c r="AP3384" s="207"/>
      <c r="AQ3384" s="207"/>
      <c r="BK3384" s="207"/>
      <c r="BY3384" s="207"/>
      <c r="BZ3384" s="207"/>
      <c r="CA3384" s="207"/>
      <c r="CB3384" s="207"/>
      <c r="CC3384" s="207"/>
      <c r="CD3384" s="207"/>
      <c r="CE3384" s="207"/>
      <c r="CF3384" s="207"/>
    </row>
    <row r="3385" spans="1:84" s="406" customFormat="1" x14ac:dyDescent="0.3">
      <c r="A3385" s="407"/>
      <c r="B3385" s="412"/>
      <c r="C3385" s="126"/>
      <c r="D3385" s="390"/>
      <c r="E3385" s="390"/>
      <c r="F3385" s="390"/>
      <c r="G3385" s="390"/>
      <c r="H3385" s="390"/>
      <c r="I3385" s="390"/>
      <c r="AP3385" s="207"/>
      <c r="AQ3385" s="207"/>
      <c r="BK3385" s="207"/>
      <c r="BY3385" s="207"/>
      <c r="BZ3385" s="207"/>
      <c r="CA3385" s="207"/>
      <c r="CB3385" s="207"/>
      <c r="CC3385" s="207"/>
      <c r="CD3385" s="207"/>
      <c r="CE3385" s="207"/>
      <c r="CF3385" s="207"/>
    </row>
    <row r="3386" spans="1:84" s="406" customFormat="1" x14ac:dyDescent="0.3">
      <c r="A3386" s="407"/>
      <c r="B3386" s="412"/>
      <c r="C3386" s="126"/>
      <c r="D3386" s="390"/>
      <c r="E3386" s="390"/>
      <c r="F3386" s="390"/>
      <c r="G3386" s="390"/>
      <c r="H3386" s="390"/>
      <c r="I3386" s="390"/>
      <c r="AP3386" s="207"/>
      <c r="AQ3386" s="207"/>
      <c r="BK3386" s="207"/>
      <c r="BY3386" s="207"/>
      <c r="BZ3386" s="207"/>
      <c r="CA3386" s="207"/>
      <c r="CB3386" s="207"/>
      <c r="CC3386" s="207"/>
      <c r="CD3386" s="207"/>
      <c r="CE3386" s="207"/>
      <c r="CF3386" s="207"/>
    </row>
    <row r="3387" spans="1:84" s="406" customFormat="1" x14ac:dyDescent="0.3">
      <c r="A3387" s="407"/>
      <c r="B3387" s="412"/>
      <c r="C3387" s="126"/>
      <c r="D3387" s="390"/>
      <c r="E3387" s="390"/>
      <c r="F3387" s="390"/>
      <c r="G3387" s="390"/>
      <c r="H3387" s="390"/>
      <c r="I3387" s="390"/>
      <c r="AP3387" s="207"/>
      <c r="AQ3387" s="207"/>
      <c r="BK3387" s="207"/>
      <c r="BY3387" s="207"/>
      <c r="BZ3387" s="207"/>
      <c r="CA3387" s="207"/>
      <c r="CB3387" s="207"/>
      <c r="CC3387" s="207"/>
      <c r="CD3387" s="207"/>
      <c r="CE3387" s="207"/>
      <c r="CF3387" s="207"/>
    </row>
    <row r="3388" spans="1:84" s="406" customFormat="1" x14ac:dyDescent="0.3">
      <c r="A3388" s="407"/>
      <c r="B3388" s="412"/>
      <c r="C3388" s="126"/>
      <c r="D3388" s="390"/>
      <c r="E3388" s="390"/>
      <c r="F3388" s="390"/>
      <c r="G3388" s="390"/>
      <c r="H3388" s="390"/>
      <c r="I3388" s="390"/>
      <c r="AP3388" s="207"/>
      <c r="AQ3388" s="207"/>
      <c r="BK3388" s="207"/>
      <c r="BY3388" s="207"/>
      <c r="BZ3388" s="207"/>
      <c r="CA3388" s="207"/>
      <c r="CB3388" s="207"/>
      <c r="CC3388" s="207"/>
      <c r="CD3388" s="207"/>
      <c r="CE3388" s="207"/>
      <c r="CF3388" s="207"/>
    </row>
    <row r="3389" spans="1:84" s="406" customFormat="1" x14ac:dyDescent="0.3">
      <c r="A3389" s="407"/>
      <c r="B3389" s="412"/>
      <c r="C3389" s="126"/>
      <c r="D3389" s="390"/>
      <c r="E3389" s="390"/>
      <c r="F3389" s="390"/>
      <c r="G3389" s="390"/>
      <c r="H3389" s="390"/>
      <c r="I3389" s="390"/>
      <c r="AP3389" s="207"/>
      <c r="AQ3389" s="207"/>
      <c r="BK3389" s="207"/>
      <c r="BY3389" s="207"/>
      <c r="BZ3389" s="207"/>
      <c r="CA3389" s="207"/>
      <c r="CB3389" s="207"/>
      <c r="CC3389" s="207"/>
      <c r="CD3389" s="207"/>
      <c r="CE3389" s="207"/>
      <c r="CF3389" s="207"/>
    </row>
    <row r="3390" spans="1:84" s="406" customFormat="1" x14ac:dyDescent="0.3">
      <c r="A3390" s="407"/>
      <c r="B3390" s="412"/>
      <c r="C3390" s="126"/>
      <c r="D3390" s="390"/>
      <c r="E3390" s="390"/>
      <c r="F3390" s="390"/>
      <c r="G3390" s="390"/>
      <c r="H3390" s="390"/>
      <c r="I3390" s="390"/>
      <c r="AP3390" s="207"/>
      <c r="AQ3390" s="207"/>
      <c r="BK3390" s="207"/>
      <c r="BY3390" s="207"/>
      <c r="BZ3390" s="207"/>
      <c r="CA3390" s="207"/>
      <c r="CB3390" s="207"/>
      <c r="CC3390" s="207"/>
      <c r="CD3390" s="207"/>
      <c r="CE3390" s="207"/>
      <c r="CF3390" s="207"/>
    </row>
    <row r="3391" spans="1:84" s="406" customFormat="1" x14ac:dyDescent="0.3">
      <c r="A3391" s="407"/>
      <c r="B3391" s="412"/>
      <c r="C3391" s="126"/>
      <c r="D3391" s="390"/>
      <c r="E3391" s="390"/>
      <c r="F3391" s="390"/>
      <c r="G3391" s="390"/>
      <c r="H3391" s="390"/>
      <c r="I3391" s="390"/>
      <c r="AP3391" s="207"/>
      <c r="AQ3391" s="207"/>
      <c r="BK3391" s="207"/>
      <c r="BY3391" s="207"/>
      <c r="BZ3391" s="207"/>
      <c r="CA3391" s="207"/>
      <c r="CB3391" s="207"/>
      <c r="CC3391" s="207"/>
      <c r="CD3391" s="207"/>
      <c r="CE3391" s="207"/>
      <c r="CF3391" s="207"/>
    </row>
    <row r="3392" spans="1:84" s="406" customFormat="1" x14ac:dyDescent="0.3">
      <c r="A3392" s="407"/>
      <c r="B3392" s="412"/>
      <c r="C3392" s="126"/>
      <c r="D3392" s="390"/>
      <c r="E3392" s="390"/>
      <c r="F3392" s="390"/>
      <c r="G3392" s="390"/>
      <c r="H3392" s="390"/>
      <c r="I3392" s="390"/>
      <c r="AP3392" s="207"/>
      <c r="AQ3392" s="207"/>
      <c r="BK3392" s="207"/>
      <c r="BY3392" s="207"/>
      <c r="BZ3392" s="207"/>
      <c r="CA3392" s="207"/>
      <c r="CB3392" s="207"/>
      <c r="CC3392" s="207"/>
      <c r="CD3392" s="207"/>
      <c r="CE3392" s="207"/>
      <c r="CF3392" s="207"/>
    </row>
    <row r="3393" spans="1:84" s="406" customFormat="1" x14ac:dyDescent="0.3">
      <c r="A3393" s="407"/>
      <c r="B3393" s="412"/>
      <c r="C3393" s="126"/>
      <c r="D3393" s="390"/>
      <c r="E3393" s="390"/>
      <c r="F3393" s="390"/>
      <c r="G3393" s="390"/>
      <c r="H3393" s="390"/>
      <c r="I3393" s="390"/>
      <c r="AP3393" s="207"/>
      <c r="AQ3393" s="207"/>
      <c r="BK3393" s="207"/>
      <c r="BY3393" s="207"/>
      <c r="BZ3393" s="207"/>
      <c r="CA3393" s="207"/>
      <c r="CB3393" s="207"/>
      <c r="CC3393" s="207"/>
      <c r="CD3393" s="207"/>
      <c r="CE3393" s="207"/>
      <c r="CF3393" s="207"/>
    </row>
    <row r="3394" spans="1:84" s="406" customFormat="1" x14ac:dyDescent="0.3">
      <c r="A3394" s="407"/>
      <c r="B3394" s="412"/>
      <c r="C3394" s="126"/>
      <c r="D3394" s="390"/>
      <c r="E3394" s="390"/>
      <c r="F3394" s="390"/>
      <c r="G3394" s="390"/>
      <c r="H3394" s="390"/>
      <c r="I3394" s="390"/>
      <c r="AP3394" s="207"/>
      <c r="AQ3394" s="207"/>
      <c r="BK3394" s="207"/>
      <c r="BY3394" s="207"/>
      <c r="BZ3394" s="207"/>
      <c r="CA3394" s="207"/>
      <c r="CB3394" s="207"/>
      <c r="CC3394" s="207"/>
      <c r="CD3394" s="207"/>
      <c r="CE3394" s="207"/>
      <c r="CF3394" s="207"/>
    </row>
    <row r="3395" spans="1:84" s="406" customFormat="1" x14ac:dyDescent="0.3">
      <c r="A3395" s="407"/>
      <c r="B3395" s="412"/>
      <c r="C3395" s="126"/>
      <c r="D3395" s="390"/>
      <c r="E3395" s="390"/>
      <c r="F3395" s="390"/>
      <c r="G3395" s="390"/>
      <c r="H3395" s="390"/>
      <c r="I3395" s="390"/>
      <c r="AP3395" s="207"/>
      <c r="AQ3395" s="207"/>
      <c r="BK3395" s="207"/>
      <c r="BY3395" s="207"/>
      <c r="BZ3395" s="207"/>
      <c r="CA3395" s="207"/>
      <c r="CB3395" s="207"/>
      <c r="CC3395" s="207"/>
      <c r="CD3395" s="207"/>
      <c r="CE3395" s="207"/>
      <c r="CF3395" s="207"/>
    </row>
    <row r="3396" spans="1:84" s="406" customFormat="1" x14ac:dyDescent="0.3">
      <c r="A3396" s="407"/>
      <c r="B3396" s="412"/>
      <c r="C3396" s="126"/>
      <c r="D3396" s="390"/>
      <c r="E3396" s="390"/>
      <c r="F3396" s="390"/>
      <c r="G3396" s="390"/>
      <c r="H3396" s="390"/>
      <c r="I3396" s="390"/>
      <c r="AP3396" s="207"/>
      <c r="AQ3396" s="207"/>
      <c r="BK3396" s="207"/>
      <c r="BY3396" s="207"/>
      <c r="BZ3396" s="207"/>
      <c r="CA3396" s="207"/>
      <c r="CB3396" s="207"/>
      <c r="CC3396" s="207"/>
      <c r="CD3396" s="207"/>
      <c r="CE3396" s="207"/>
      <c r="CF3396" s="207"/>
    </row>
    <row r="3397" spans="1:84" s="406" customFormat="1" x14ac:dyDescent="0.3">
      <c r="A3397" s="407"/>
      <c r="B3397" s="412"/>
      <c r="C3397" s="126"/>
      <c r="D3397" s="390"/>
      <c r="E3397" s="390"/>
      <c r="F3397" s="390"/>
      <c r="G3397" s="390"/>
      <c r="H3397" s="390"/>
      <c r="I3397" s="390"/>
      <c r="AP3397" s="207"/>
      <c r="AQ3397" s="207"/>
      <c r="BK3397" s="207"/>
      <c r="BY3397" s="207"/>
      <c r="BZ3397" s="207"/>
      <c r="CA3397" s="207"/>
      <c r="CB3397" s="207"/>
      <c r="CC3397" s="207"/>
      <c r="CD3397" s="207"/>
      <c r="CE3397" s="207"/>
      <c r="CF3397" s="207"/>
    </row>
    <row r="3398" spans="1:84" s="406" customFormat="1" x14ac:dyDescent="0.3">
      <c r="A3398" s="407"/>
      <c r="B3398" s="412"/>
      <c r="C3398" s="126"/>
      <c r="D3398" s="390"/>
      <c r="E3398" s="390"/>
      <c r="F3398" s="390"/>
      <c r="G3398" s="390"/>
      <c r="H3398" s="390"/>
      <c r="I3398" s="390"/>
      <c r="AP3398" s="207"/>
      <c r="AQ3398" s="207"/>
      <c r="BK3398" s="207"/>
      <c r="BY3398" s="207"/>
      <c r="BZ3398" s="207"/>
      <c r="CA3398" s="207"/>
      <c r="CB3398" s="207"/>
      <c r="CC3398" s="207"/>
      <c r="CD3398" s="207"/>
      <c r="CE3398" s="207"/>
      <c r="CF3398" s="207"/>
    </row>
    <row r="3399" spans="1:84" s="406" customFormat="1" x14ac:dyDescent="0.3">
      <c r="A3399" s="407"/>
      <c r="B3399" s="412"/>
      <c r="C3399" s="126"/>
      <c r="D3399" s="390"/>
      <c r="E3399" s="390"/>
      <c r="F3399" s="390"/>
      <c r="G3399" s="390"/>
      <c r="H3399" s="390"/>
      <c r="I3399" s="390"/>
      <c r="AP3399" s="207"/>
      <c r="AQ3399" s="207"/>
      <c r="BK3399" s="207"/>
      <c r="BY3399" s="207"/>
      <c r="BZ3399" s="207"/>
      <c r="CA3399" s="207"/>
      <c r="CB3399" s="207"/>
      <c r="CC3399" s="207"/>
      <c r="CD3399" s="207"/>
      <c r="CE3399" s="207"/>
      <c r="CF3399" s="207"/>
    </row>
    <row r="3400" spans="1:84" s="406" customFormat="1" x14ac:dyDescent="0.3">
      <c r="A3400" s="407"/>
      <c r="B3400" s="412"/>
      <c r="C3400" s="126"/>
      <c r="D3400" s="390"/>
      <c r="E3400" s="390"/>
      <c r="F3400" s="390"/>
      <c r="G3400" s="390"/>
      <c r="H3400" s="390"/>
      <c r="I3400" s="390"/>
      <c r="AP3400" s="207"/>
      <c r="AQ3400" s="207"/>
      <c r="BK3400" s="207"/>
      <c r="BY3400" s="207"/>
      <c r="BZ3400" s="207"/>
      <c r="CA3400" s="207"/>
      <c r="CB3400" s="207"/>
      <c r="CC3400" s="207"/>
      <c r="CD3400" s="207"/>
      <c r="CE3400" s="207"/>
      <c r="CF3400" s="207"/>
    </row>
    <row r="3401" spans="1:84" s="406" customFormat="1" x14ac:dyDescent="0.3">
      <c r="A3401" s="407"/>
      <c r="B3401" s="412"/>
      <c r="C3401" s="126"/>
      <c r="D3401" s="390"/>
      <c r="E3401" s="390"/>
      <c r="F3401" s="390"/>
      <c r="G3401" s="390"/>
      <c r="H3401" s="390"/>
      <c r="I3401" s="390"/>
      <c r="AP3401" s="207"/>
      <c r="AQ3401" s="207"/>
      <c r="BK3401" s="207"/>
      <c r="BY3401" s="207"/>
      <c r="BZ3401" s="207"/>
      <c r="CA3401" s="207"/>
      <c r="CB3401" s="207"/>
      <c r="CC3401" s="207"/>
      <c r="CD3401" s="207"/>
      <c r="CE3401" s="207"/>
      <c r="CF3401" s="207"/>
    </row>
    <row r="3402" spans="1:84" s="406" customFormat="1" x14ac:dyDescent="0.3">
      <c r="A3402" s="407"/>
      <c r="B3402" s="412"/>
      <c r="C3402" s="126"/>
      <c r="D3402" s="390"/>
      <c r="E3402" s="390"/>
      <c r="F3402" s="390"/>
      <c r="G3402" s="390"/>
      <c r="H3402" s="390"/>
      <c r="I3402" s="390"/>
      <c r="AP3402" s="207"/>
      <c r="AQ3402" s="207"/>
      <c r="BK3402" s="207"/>
      <c r="BY3402" s="207"/>
      <c r="BZ3402" s="207"/>
      <c r="CA3402" s="207"/>
      <c r="CB3402" s="207"/>
      <c r="CC3402" s="207"/>
      <c r="CD3402" s="207"/>
      <c r="CE3402" s="207"/>
      <c r="CF3402" s="207"/>
    </row>
    <row r="3403" spans="1:84" s="406" customFormat="1" x14ac:dyDescent="0.3">
      <c r="A3403" s="407"/>
      <c r="B3403" s="412"/>
      <c r="C3403" s="126"/>
      <c r="D3403" s="390"/>
      <c r="E3403" s="390"/>
      <c r="F3403" s="390"/>
      <c r="G3403" s="390"/>
      <c r="H3403" s="390"/>
      <c r="I3403" s="390"/>
      <c r="AP3403" s="207"/>
      <c r="AQ3403" s="207"/>
      <c r="BK3403" s="207"/>
      <c r="BY3403" s="207"/>
      <c r="BZ3403" s="207"/>
      <c r="CA3403" s="207"/>
      <c r="CB3403" s="207"/>
      <c r="CC3403" s="207"/>
      <c r="CD3403" s="207"/>
      <c r="CE3403" s="207"/>
      <c r="CF3403" s="207"/>
    </row>
    <row r="3404" spans="1:84" s="406" customFormat="1" x14ac:dyDescent="0.3">
      <c r="A3404" s="407"/>
      <c r="B3404" s="412"/>
      <c r="C3404" s="126"/>
      <c r="D3404" s="390"/>
      <c r="E3404" s="390"/>
      <c r="F3404" s="390"/>
      <c r="G3404" s="390"/>
      <c r="H3404" s="390"/>
      <c r="I3404" s="390"/>
      <c r="AP3404" s="207"/>
      <c r="AQ3404" s="207"/>
      <c r="BK3404" s="207"/>
      <c r="BY3404" s="207"/>
      <c r="BZ3404" s="207"/>
      <c r="CA3404" s="207"/>
      <c r="CB3404" s="207"/>
      <c r="CC3404" s="207"/>
      <c r="CD3404" s="207"/>
      <c r="CE3404" s="207"/>
      <c r="CF3404" s="207"/>
    </row>
    <row r="3405" spans="1:84" s="406" customFormat="1" x14ac:dyDescent="0.3">
      <c r="A3405" s="407"/>
      <c r="B3405" s="412"/>
      <c r="C3405" s="126"/>
      <c r="D3405" s="390"/>
      <c r="E3405" s="390"/>
      <c r="F3405" s="390"/>
      <c r="G3405" s="390"/>
      <c r="H3405" s="390"/>
      <c r="I3405" s="390"/>
      <c r="AP3405" s="207"/>
      <c r="AQ3405" s="207"/>
      <c r="BK3405" s="207"/>
      <c r="BY3405" s="207"/>
      <c r="BZ3405" s="207"/>
      <c r="CA3405" s="207"/>
      <c r="CB3405" s="207"/>
      <c r="CC3405" s="207"/>
      <c r="CD3405" s="207"/>
      <c r="CE3405" s="207"/>
      <c r="CF3405" s="207"/>
    </row>
    <row r="3406" spans="1:84" s="406" customFormat="1" x14ac:dyDescent="0.3">
      <c r="A3406" s="407"/>
      <c r="B3406" s="412"/>
      <c r="C3406" s="126"/>
      <c r="D3406" s="390"/>
      <c r="E3406" s="390"/>
      <c r="F3406" s="390"/>
      <c r="G3406" s="390"/>
      <c r="H3406" s="390"/>
      <c r="I3406" s="390"/>
      <c r="AP3406" s="207"/>
      <c r="AQ3406" s="207"/>
      <c r="BK3406" s="207"/>
      <c r="BY3406" s="207"/>
      <c r="BZ3406" s="207"/>
      <c r="CA3406" s="207"/>
      <c r="CB3406" s="207"/>
      <c r="CC3406" s="207"/>
      <c r="CD3406" s="207"/>
      <c r="CE3406" s="207"/>
      <c r="CF3406" s="207"/>
    </row>
    <row r="3407" spans="1:84" s="406" customFormat="1" x14ac:dyDescent="0.3">
      <c r="A3407" s="407"/>
      <c r="B3407" s="412"/>
      <c r="C3407" s="126"/>
      <c r="D3407" s="390"/>
      <c r="E3407" s="390"/>
      <c r="F3407" s="390"/>
      <c r="G3407" s="390"/>
      <c r="H3407" s="390"/>
      <c r="I3407" s="390"/>
      <c r="AP3407" s="207"/>
      <c r="AQ3407" s="207"/>
      <c r="BK3407" s="207"/>
      <c r="BY3407" s="207"/>
      <c r="BZ3407" s="207"/>
      <c r="CA3407" s="207"/>
      <c r="CB3407" s="207"/>
      <c r="CC3407" s="207"/>
      <c r="CD3407" s="207"/>
      <c r="CE3407" s="207"/>
      <c r="CF3407" s="207"/>
    </row>
    <row r="3408" spans="1:84" s="406" customFormat="1" x14ac:dyDescent="0.3">
      <c r="A3408" s="407"/>
      <c r="B3408" s="412"/>
      <c r="C3408" s="126"/>
      <c r="D3408" s="390"/>
      <c r="E3408" s="390"/>
      <c r="F3408" s="390"/>
      <c r="G3408" s="390"/>
      <c r="H3408" s="390"/>
      <c r="I3408" s="390"/>
      <c r="AP3408" s="207"/>
      <c r="AQ3408" s="207"/>
      <c r="BK3408" s="207"/>
      <c r="BY3408" s="207"/>
      <c r="BZ3408" s="207"/>
      <c r="CA3408" s="207"/>
      <c r="CB3408" s="207"/>
      <c r="CC3408" s="207"/>
      <c r="CD3408" s="207"/>
      <c r="CE3408" s="207"/>
      <c r="CF3408" s="207"/>
    </row>
    <row r="3409" spans="1:84" s="406" customFormat="1" x14ac:dyDescent="0.3">
      <c r="A3409" s="407"/>
      <c r="B3409" s="412"/>
      <c r="C3409" s="126"/>
      <c r="D3409" s="390"/>
      <c r="E3409" s="390"/>
      <c r="F3409" s="390"/>
      <c r="G3409" s="390"/>
      <c r="H3409" s="390"/>
      <c r="I3409" s="390"/>
      <c r="AP3409" s="207"/>
      <c r="AQ3409" s="207"/>
      <c r="BK3409" s="207"/>
      <c r="BY3409" s="207"/>
      <c r="BZ3409" s="207"/>
      <c r="CA3409" s="207"/>
      <c r="CB3409" s="207"/>
      <c r="CC3409" s="207"/>
      <c r="CD3409" s="207"/>
      <c r="CE3409" s="207"/>
      <c r="CF3409" s="207"/>
    </row>
    <row r="3410" spans="1:84" s="406" customFormat="1" x14ac:dyDescent="0.3">
      <c r="A3410" s="407"/>
      <c r="B3410" s="412"/>
      <c r="C3410" s="126"/>
      <c r="D3410" s="390"/>
      <c r="E3410" s="390"/>
      <c r="F3410" s="390"/>
      <c r="G3410" s="390"/>
      <c r="H3410" s="390"/>
      <c r="I3410" s="390"/>
      <c r="AP3410" s="207"/>
      <c r="AQ3410" s="207"/>
      <c r="BK3410" s="207"/>
      <c r="BY3410" s="207"/>
      <c r="BZ3410" s="207"/>
      <c r="CA3410" s="207"/>
      <c r="CB3410" s="207"/>
      <c r="CC3410" s="207"/>
      <c r="CD3410" s="207"/>
      <c r="CE3410" s="207"/>
      <c r="CF3410" s="207"/>
    </row>
    <row r="3411" spans="1:84" s="406" customFormat="1" x14ac:dyDescent="0.3">
      <c r="A3411" s="407"/>
      <c r="B3411" s="412"/>
      <c r="C3411" s="126"/>
      <c r="D3411" s="390"/>
      <c r="E3411" s="390"/>
      <c r="F3411" s="390"/>
      <c r="G3411" s="390"/>
      <c r="H3411" s="390"/>
      <c r="I3411" s="390"/>
      <c r="AP3411" s="207"/>
      <c r="AQ3411" s="207"/>
      <c r="BK3411" s="207"/>
      <c r="BY3411" s="207"/>
      <c r="BZ3411" s="207"/>
      <c r="CA3411" s="207"/>
      <c r="CB3411" s="207"/>
      <c r="CC3411" s="207"/>
      <c r="CD3411" s="207"/>
      <c r="CE3411" s="207"/>
      <c r="CF3411" s="207"/>
    </row>
    <row r="3412" spans="1:84" s="406" customFormat="1" x14ac:dyDescent="0.3">
      <c r="A3412" s="407"/>
      <c r="B3412" s="412"/>
      <c r="C3412" s="126"/>
      <c r="D3412" s="390"/>
      <c r="E3412" s="390"/>
      <c r="F3412" s="390"/>
      <c r="G3412" s="390"/>
      <c r="H3412" s="390"/>
      <c r="I3412" s="390"/>
      <c r="AP3412" s="207"/>
      <c r="AQ3412" s="207"/>
      <c r="BK3412" s="207"/>
      <c r="BY3412" s="207"/>
      <c r="BZ3412" s="207"/>
      <c r="CA3412" s="207"/>
      <c r="CB3412" s="207"/>
      <c r="CC3412" s="207"/>
      <c r="CD3412" s="207"/>
      <c r="CE3412" s="207"/>
      <c r="CF3412" s="207"/>
    </row>
    <row r="3413" spans="1:84" s="406" customFormat="1" x14ac:dyDescent="0.3">
      <c r="A3413" s="407"/>
      <c r="B3413" s="412"/>
      <c r="C3413" s="126"/>
      <c r="D3413" s="390"/>
      <c r="E3413" s="390"/>
      <c r="F3413" s="390"/>
      <c r="G3413" s="390"/>
      <c r="H3413" s="390"/>
      <c r="I3413" s="390"/>
      <c r="AP3413" s="207"/>
      <c r="AQ3413" s="207"/>
      <c r="BK3413" s="207"/>
      <c r="BY3413" s="207"/>
      <c r="BZ3413" s="207"/>
      <c r="CA3413" s="207"/>
      <c r="CB3413" s="207"/>
      <c r="CC3413" s="207"/>
      <c r="CD3413" s="207"/>
      <c r="CE3413" s="207"/>
      <c r="CF3413" s="207"/>
    </row>
    <row r="3414" spans="1:84" s="406" customFormat="1" x14ac:dyDescent="0.3">
      <c r="A3414" s="407"/>
      <c r="B3414" s="412"/>
      <c r="C3414" s="126"/>
      <c r="D3414" s="390"/>
      <c r="E3414" s="390"/>
      <c r="F3414" s="390"/>
      <c r="G3414" s="390"/>
      <c r="H3414" s="390"/>
      <c r="I3414" s="390"/>
      <c r="AP3414" s="207"/>
      <c r="AQ3414" s="207"/>
      <c r="BK3414" s="207"/>
      <c r="BY3414" s="207"/>
      <c r="BZ3414" s="207"/>
      <c r="CA3414" s="207"/>
      <c r="CB3414" s="207"/>
      <c r="CC3414" s="207"/>
      <c r="CD3414" s="207"/>
      <c r="CE3414" s="207"/>
      <c r="CF3414" s="207"/>
    </row>
    <row r="3415" spans="1:84" s="406" customFormat="1" x14ac:dyDescent="0.3">
      <c r="A3415" s="407"/>
      <c r="B3415" s="412"/>
      <c r="C3415" s="126"/>
      <c r="D3415" s="390"/>
      <c r="E3415" s="390"/>
      <c r="F3415" s="390"/>
      <c r="G3415" s="390"/>
      <c r="H3415" s="390"/>
      <c r="I3415" s="390"/>
      <c r="AP3415" s="207"/>
      <c r="AQ3415" s="207"/>
      <c r="BK3415" s="207"/>
      <c r="BY3415" s="207"/>
      <c r="BZ3415" s="207"/>
      <c r="CA3415" s="207"/>
      <c r="CB3415" s="207"/>
      <c r="CC3415" s="207"/>
      <c r="CD3415" s="207"/>
      <c r="CE3415" s="207"/>
      <c r="CF3415" s="207"/>
    </row>
    <row r="3416" spans="1:84" s="406" customFormat="1" x14ac:dyDescent="0.3">
      <c r="A3416" s="407"/>
      <c r="B3416" s="412"/>
      <c r="C3416" s="126"/>
      <c r="D3416" s="390"/>
      <c r="E3416" s="390"/>
      <c r="F3416" s="390"/>
      <c r="G3416" s="390"/>
      <c r="H3416" s="390"/>
      <c r="I3416" s="390"/>
      <c r="AP3416" s="207"/>
      <c r="AQ3416" s="207"/>
      <c r="BK3416" s="207"/>
      <c r="BY3416" s="207"/>
      <c r="BZ3416" s="207"/>
      <c r="CA3416" s="207"/>
      <c r="CB3416" s="207"/>
      <c r="CC3416" s="207"/>
      <c r="CD3416" s="207"/>
      <c r="CE3416" s="207"/>
      <c r="CF3416" s="207"/>
    </row>
    <row r="3417" spans="1:84" s="406" customFormat="1" x14ac:dyDescent="0.3">
      <c r="A3417" s="407"/>
      <c r="B3417" s="412"/>
      <c r="C3417" s="126"/>
      <c r="D3417" s="390"/>
      <c r="E3417" s="390"/>
      <c r="F3417" s="390"/>
      <c r="G3417" s="390"/>
      <c r="H3417" s="390"/>
      <c r="I3417" s="390"/>
      <c r="AP3417" s="207"/>
      <c r="AQ3417" s="207"/>
      <c r="BK3417" s="207"/>
      <c r="BY3417" s="207"/>
      <c r="BZ3417" s="207"/>
      <c r="CA3417" s="207"/>
      <c r="CB3417" s="207"/>
      <c r="CC3417" s="207"/>
      <c r="CD3417" s="207"/>
      <c r="CE3417" s="207"/>
      <c r="CF3417" s="207"/>
    </row>
    <row r="3418" spans="1:84" s="406" customFormat="1" x14ac:dyDescent="0.3">
      <c r="A3418" s="407"/>
      <c r="B3418" s="412"/>
      <c r="C3418" s="126"/>
      <c r="D3418" s="390"/>
      <c r="E3418" s="390"/>
      <c r="F3418" s="390"/>
      <c r="G3418" s="390"/>
      <c r="H3418" s="390"/>
      <c r="I3418" s="390"/>
      <c r="AP3418" s="207"/>
      <c r="AQ3418" s="207"/>
      <c r="BK3418" s="207"/>
      <c r="BY3418" s="207"/>
      <c r="BZ3418" s="207"/>
      <c r="CA3418" s="207"/>
      <c r="CB3418" s="207"/>
      <c r="CC3418" s="207"/>
      <c r="CD3418" s="207"/>
      <c r="CE3418" s="207"/>
      <c r="CF3418" s="207"/>
    </row>
    <row r="3419" spans="1:84" s="406" customFormat="1" x14ac:dyDescent="0.3">
      <c r="A3419" s="407"/>
      <c r="B3419" s="412"/>
      <c r="C3419" s="126"/>
      <c r="D3419" s="390"/>
      <c r="E3419" s="390"/>
      <c r="F3419" s="390"/>
      <c r="G3419" s="390"/>
      <c r="H3419" s="390"/>
      <c r="I3419" s="390"/>
      <c r="AP3419" s="207"/>
      <c r="AQ3419" s="207"/>
      <c r="BK3419" s="207"/>
      <c r="BY3419" s="207"/>
      <c r="BZ3419" s="207"/>
      <c r="CA3419" s="207"/>
      <c r="CB3419" s="207"/>
      <c r="CC3419" s="207"/>
      <c r="CD3419" s="207"/>
      <c r="CE3419" s="207"/>
      <c r="CF3419" s="207"/>
    </row>
    <row r="3420" spans="1:84" s="406" customFormat="1" x14ac:dyDescent="0.3">
      <c r="A3420" s="407"/>
      <c r="B3420" s="412"/>
      <c r="C3420" s="126"/>
      <c r="D3420" s="390"/>
      <c r="E3420" s="390"/>
      <c r="F3420" s="390"/>
      <c r="G3420" s="390"/>
      <c r="H3420" s="390"/>
      <c r="I3420" s="390"/>
      <c r="AP3420" s="207"/>
      <c r="AQ3420" s="207"/>
      <c r="BK3420" s="207"/>
      <c r="BY3420" s="207"/>
      <c r="BZ3420" s="207"/>
      <c r="CA3420" s="207"/>
      <c r="CB3420" s="207"/>
      <c r="CC3420" s="207"/>
      <c r="CD3420" s="207"/>
      <c r="CE3420" s="207"/>
      <c r="CF3420" s="207"/>
    </row>
    <row r="3421" spans="1:84" s="406" customFormat="1" x14ac:dyDescent="0.3">
      <c r="A3421" s="407"/>
      <c r="B3421" s="412"/>
      <c r="C3421" s="126"/>
      <c r="D3421" s="390"/>
      <c r="E3421" s="390"/>
      <c r="F3421" s="390"/>
      <c r="G3421" s="390"/>
      <c r="H3421" s="390"/>
      <c r="I3421" s="390"/>
      <c r="AP3421" s="207"/>
      <c r="AQ3421" s="207"/>
      <c r="BK3421" s="207"/>
      <c r="BY3421" s="207"/>
      <c r="BZ3421" s="207"/>
      <c r="CA3421" s="207"/>
      <c r="CB3421" s="207"/>
      <c r="CC3421" s="207"/>
      <c r="CD3421" s="207"/>
      <c r="CE3421" s="207"/>
      <c r="CF3421" s="207"/>
    </row>
    <row r="3422" spans="1:84" s="406" customFormat="1" x14ac:dyDescent="0.3">
      <c r="A3422" s="407"/>
      <c r="B3422" s="412"/>
      <c r="C3422" s="126"/>
      <c r="D3422" s="390"/>
      <c r="E3422" s="390"/>
      <c r="F3422" s="390"/>
      <c r="G3422" s="390"/>
      <c r="H3422" s="390"/>
      <c r="I3422" s="390"/>
      <c r="AP3422" s="207"/>
      <c r="AQ3422" s="207"/>
      <c r="BK3422" s="207"/>
      <c r="BY3422" s="207"/>
      <c r="BZ3422" s="207"/>
      <c r="CA3422" s="207"/>
      <c r="CB3422" s="207"/>
      <c r="CC3422" s="207"/>
      <c r="CD3422" s="207"/>
      <c r="CE3422" s="207"/>
      <c r="CF3422" s="207"/>
    </row>
    <row r="3423" spans="1:84" s="406" customFormat="1" x14ac:dyDescent="0.3">
      <c r="A3423" s="407"/>
      <c r="B3423" s="412"/>
      <c r="C3423" s="126"/>
      <c r="D3423" s="390"/>
      <c r="E3423" s="390"/>
      <c r="F3423" s="390"/>
      <c r="G3423" s="390"/>
      <c r="H3423" s="390"/>
      <c r="I3423" s="390"/>
      <c r="AP3423" s="207"/>
      <c r="AQ3423" s="207"/>
      <c r="BK3423" s="207"/>
      <c r="BY3423" s="207"/>
      <c r="BZ3423" s="207"/>
      <c r="CA3423" s="207"/>
      <c r="CB3423" s="207"/>
      <c r="CC3423" s="207"/>
      <c r="CD3423" s="207"/>
      <c r="CE3423" s="207"/>
      <c r="CF3423" s="207"/>
    </row>
    <row r="3424" spans="1:84" s="406" customFormat="1" x14ac:dyDescent="0.3">
      <c r="A3424" s="407"/>
      <c r="B3424" s="412"/>
      <c r="C3424" s="126"/>
      <c r="D3424" s="390"/>
      <c r="E3424" s="390"/>
      <c r="F3424" s="390"/>
      <c r="G3424" s="390"/>
      <c r="H3424" s="390"/>
      <c r="I3424" s="390"/>
      <c r="AP3424" s="207"/>
      <c r="AQ3424" s="207"/>
      <c r="BK3424" s="207"/>
      <c r="BY3424" s="207"/>
      <c r="BZ3424" s="207"/>
      <c r="CA3424" s="207"/>
      <c r="CB3424" s="207"/>
      <c r="CC3424" s="207"/>
      <c r="CD3424" s="207"/>
      <c r="CE3424" s="207"/>
      <c r="CF3424" s="207"/>
    </row>
    <row r="3425" spans="1:84" s="406" customFormat="1" x14ac:dyDescent="0.3">
      <c r="A3425" s="407"/>
      <c r="B3425" s="412"/>
      <c r="C3425" s="126"/>
      <c r="D3425" s="390"/>
      <c r="E3425" s="390"/>
      <c r="F3425" s="390"/>
      <c r="G3425" s="390"/>
      <c r="H3425" s="390"/>
      <c r="I3425" s="390"/>
      <c r="AP3425" s="207"/>
      <c r="AQ3425" s="207"/>
      <c r="BK3425" s="207"/>
      <c r="BY3425" s="207"/>
      <c r="BZ3425" s="207"/>
      <c r="CA3425" s="207"/>
      <c r="CB3425" s="207"/>
      <c r="CC3425" s="207"/>
      <c r="CD3425" s="207"/>
      <c r="CE3425" s="207"/>
      <c r="CF3425" s="207"/>
    </row>
    <row r="3426" spans="1:84" s="406" customFormat="1" x14ac:dyDescent="0.3">
      <c r="A3426" s="407"/>
      <c r="B3426" s="412"/>
      <c r="C3426" s="126"/>
      <c r="D3426" s="390"/>
      <c r="E3426" s="390"/>
      <c r="F3426" s="390"/>
      <c r="G3426" s="390"/>
      <c r="H3426" s="390"/>
      <c r="I3426" s="390"/>
      <c r="AP3426" s="207"/>
      <c r="AQ3426" s="207"/>
      <c r="BK3426" s="207"/>
      <c r="BY3426" s="207"/>
      <c r="BZ3426" s="207"/>
      <c r="CA3426" s="207"/>
      <c r="CB3426" s="207"/>
      <c r="CC3426" s="207"/>
      <c r="CD3426" s="207"/>
      <c r="CE3426" s="207"/>
      <c r="CF3426" s="207"/>
    </row>
    <row r="3427" spans="1:84" s="406" customFormat="1" x14ac:dyDescent="0.3">
      <c r="A3427" s="407"/>
      <c r="B3427" s="412"/>
      <c r="C3427" s="126"/>
      <c r="D3427" s="390"/>
      <c r="E3427" s="390"/>
      <c r="F3427" s="390"/>
      <c r="G3427" s="390"/>
      <c r="H3427" s="390"/>
      <c r="I3427" s="390"/>
      <c r="AP3427" s="207"/>
      <c r="AQ3427" s="207"/>
      <c r="BK3427" s="207"/>
      <c r="BY3427" s="207"/>
      <c r="BZ3427" s="207"/>
      <c r="CA3427" s="207"/>
      <c r="CB3427" s="207"/>
      <c r="CC3427" s="207"/>
      <c r="CD3427" s="207"/>
      <c r="CE3427" s="207"/>
      <c r="CF3427" s="207"/>
    </row>
    <row r="3428" spans="1:84" s="406" customFormat="1" x14ac:dyDescent="0.3">
      <c r="A3428" s="407"/>
      <c r="B3428" s="412"/>
      <c r="C3428" s="126"/>
      <c r="D3428" s="390"/>
      <c r="E3428" s="390"/>
      <c r="F3428" s="390"/>
      <c r="G3428" s="390"/>
      <c r="H3428" s="390"/>
      <c r="I3428" s="390"/>
      <c r="AP3428" s="207"/>
      <c r="AQ3428" s="207"/>
      <c r="BK3428" s="207"/>
      <c r="BY3428" s="207"/>
      <c r="BZ3428" s="207"/>
      <c r="CA3428" s="207"/>
      <c r="CB3428" s="207"/>
      <c r="CC3428" s="207"/>
      <c r="CD3428" s="207"/>
      <c r="CE3428" s="207"/>
      <c r="CF3428" s="207"/>
    </row>
    <row r="3429" spans="1:84" s="406" customFormat="1" x14ac:dyDescent="0.3">
      <c r="A3429" s="407"/>
      <c r="B3429" s="412"/>
      <c r="C3429" s="126"/>
      <c r="D3429" s="390"/>
      <c r="E3429" s="390"/>
      <c r="F3429" s="390"/>
      <c r="G3429" s="390"/>
      <c r="H3429" s="390"/>
      <c r="I3429" s="390"/>
      <c r="AP3429" s="207"/>
      <c r="AQ3429" s="207"/>
      <c r="BK3429" s="207"/>
      <c r="BY3429" s="207"/>
      <c r="BZ3429" s="207"/>
      <c r="CA3429" s="207"/>
      <c r="CB3429" s="207"/>
      <c r="CC3429" s="207"/>
      <c r="CD3429" s="207"/>
      <c r="CE3429" s="207"/>
      <c r="CF3429" s="207"/>
    </row>
    <row r="3430" spans="1:84" s="406" customFormat="1" x14ac:dyDescent="0.3">
      <c r="A3430" s="407"/>
      <c r="B3430" s="412"/>
      <c r="C3430" s="126"/>
      <c r="D3430" s="390"/>
      <c r="E3430" s="390"/>
      <c r="F3430" s="390"/>
      <c r="G3430" s="390"/>
      <c r="H3430" s="390"/>
      <c r="I3430" s="390"/>
      <c r="AP3430" s="207"/>
      <c r="AQ3430" s="207"/>
      <c r="BK3430" s="207"/>
      <c r="BY3430" s="207"/>
      <c r="BZ3430" s="207"/>
      <c r="CA3430" s="207"/>
      <c r="CB3430" s="207"/>
      <c r="CC3430" s="207"/>
      <c r="CD3430" s="207"/>
      <c r="CE3430" s="207"/>
      <c r="CF3430" s="207"/>
    </row>
    <row r="3431" spans="1:84" s="406" customFormat="1" x14ac:dyDescent="0.3">
      <c r="A3431" s="407"/>
      <c r="B3431" s="412"/>
      <c r="C3431" s="126"/>
      <c r="D3431" s="390"/>
      <c r="E3431" s="390"/>
      <c r="F3431" s="390"/>
      <c r="G3431" s="390"/>
      <c r="H3431" s="390"/>
      <c r="I3431" s="390"/>
      <c r="AP3431" s="207"/>
      <c r="AQ3431" s="207"/>
      <c r="BK3431" s="207"/>
      <c r="BY3431" s="207"/>
      <c r="BZ3431" s="207"/>
      <c r="CA3431" s="207"/>
      <c r="CB3431" s="207"/>
      <c r="CC3431" s="207"/>
      <c r="CD3431" s="207"/>
      <c r="CE3431" s="207"/>
      <c r="CF3431" s="207"/>
    </row>
    <row r="3432" spans="1:84" s="406" customFormat="1" x14ac:dyDescent="0.3">
      <c r="A3432" s="407"/>
      <c r="B3432" s="412"/>
      <c r="C3432" s="126"/>
      <c r="D3432" s="390"/>
      <c r="E3432" s="390"/>
      <c r="F3432" s="390"/>
      <c r="G3432" s="390"/>
      <c r="H3432" s="390"/>
      <c r="I3432" s="390"/>
      <c r="AP3432" s="207"/>
      <c r="AQ3432" s="207"/>
      <c r="BK3432" s="207"/>
      <c r="BY3432" s="207"/>
      <c r="BZ3432" s="207"/>
      <c r="CA3432" s="207"/>
      <c r="CB3432" s="207"/>
      <c r="CC3432" s="207"/>
      <c r="CD3432" s="207"/>
      <c r="CE3432" s="207"/>
      <c r="CF3432" s="207"/>
    </row>
    <row r="3433" spans="1:84" s="406" customFormat="1" x14ac:dyDescent="0.3">
      <c r="A3433" s="407"/>
      <c r="B3433" s="412"/>
      <c r="C3433" s="126"/>
      <c r="D3433" s="390"/>
      <c r="E3433" s="390"/>
      <c r="F3433" s="390"/>
      <c r="G3433" s="390"/>
      <c r="H3433" s="390"/>
      <c r="I3433" s="390"/>
      <c r="AP3433" s="207"/>
      <c r="AQ3433" s="207"/>
      <c r="BK3433" s="207"/>
      <c r="BY3433" s="207"/>
      <c r="BZ3433" s="207"/>
      <c r="CA3433" s="207"/>
      <c r="CB3433" s="207"/>
      <c r="CC3433" s="207"/>
      <c r="CD3433" s="207"/>
      <c r="CE3433" s="207"/>
      <c r="CF3433" s="207"/>
    </row>
    <row r="3434" spans="1:84" s="406" customFormat="1" x14ac:dyDescent="0.3">
      <c r="A3434" s="407"/>
      <c r="B3434" s="412"/>
      <c r="C3434" s="126"/>
      <c r="D3434" s="390"/>
      <c r="E3434" s="390"/>
      <c r="F3434" s="390"/>
      <c r="G3434" s="390"/>
      <c r="H3434" s="390"/>
      <c r="I3434" s="390"/>
      <c r="AP3434" s="207"/>
      <c r="AQ3434" s="207"/>
      <c r="BK3434" s="207"/>
      <c r="BY3434" s="207"/>
      <c r="BZ3434" s="207"/>
      <c r="CA3434" s="207"/>
      <c r="CB3434" s="207"/>
      <c r="CC3434" s="207"/>
      <c r="CD3434" s="207"/>
      <c r="CE3434" s="207"/>
      <c r="CF3434" s="207"/>
    </row>
    <row r="3435" spans="1:84" s="406" customFormat="1" x14ac:dyDescent="0.3">
      <c r="A3435" s="407"/>
      <c r="B3435" s="412"/>
      <c r="C3435" s="126"/>
      <c r="D3435" s="390"/>
      <c r="E3435" s="390"/>
      <c r="F3435" s="390"/>
      <c r="G3435" s="390"/>
      <c r="H3435" s="390"/>
      <c r="I3435" s="390"/>
      <c r="AP3435" s="207"/>
      <c r="AQ3435" s="207"/>
      <c r="BK3435" s="207"/>
      <c r="BY3435" s="207"/>
      <c r="BZ3435" s="207"/>
      <c r="CA3435" s="207"/>
      <c r="CB3435" s="207"/>
      <c r="CC3435" s="207"/>
      <c r="CD3435" s="207"/>
      <c r="CE3435" s="207"/>
      <c r="CF3435" s="207"/>
    </row>
    <row r="3436" spans="1:84" s="406" customFormat="1" x14ac:dyDescent="0.3">
      <c r="A3436" s="407"/>
      <c r="B3436" s="412"/>
      <c r="C3436" s="126"/>
      <c r="D3436" s="390"/>
      <c r="E3436" s="390"/>
      <c r="F3436" s="390"/>
      <c r="G3436" s="390"/>
      <c r="H3436" s="390"/>
      <c r="I3436" s="390"/>
      <c r="AP3436" s="207"/>
      <c r="AQ3436" s="207"/>
      <c r="BK3436" s="207"/>
      <c r="BY3436" s="207"/>
      <c r="BZ3436" s="207"/>
      <c r="CA3436" s="207"/>
      <c r="CB3436" s="207"/>
      <c r="CC3436" s="207"/>
      <c r="CD3436" s="207"/>
      <c r="CE3436" s="207"/>
      <c r="CF3436" s="207"/>
    </row>
    <row r="3437" spans="1:84" s="406" customFormat="1" x14ac:dyDescent="0.3">
      <c r="A3437" s="407"/>
      <c r="B3437" s="412"/>
      <c r="C3437" s="126"/>
      <c r="D3437" s="390"/>
      <c r="E3437" s="390"/>
      <c r="F3437" s="390"/>
      <c r="G3437" s="390"/>
      <c r="H3437" s="390"/>
      <c r="I3437" s="390"/>
      <c r="AP3437" s="207"/>
      <c r="AQ3437" s="207"/>
      <c r="BK3437" s="207"/>
      <c r="BY3437" s="207"/>
      <c r="BZ3437" s="207"/>
      <c r="CA3437" s="207"/>
      <c r="CB3437" s="207"/>
      <c r="CC3437" s="207"/>
      <c r="CD3437" s="207"/>
      <c r="CE3437" s="207"/>
      <c r="CF3437" s="207"/>
    </row>
    <row r="3438" spans="1:84" s="406" customFormat="1" x14ac:dyDescent="0.3">
      <c r="A3438" s="407"/>
      <c r="B3438" s="412"/>
      <c r="C3438" s="126"/>
      <c r="D3438" s="390"/>
      <c r="E3438" s="390"/>
      <c r="F3438" s="390"/>
      <c r="G3438" s="390"/>
      <c r="H3438" s="390"/>
      <c r="I3438" s="390"/>
      <c r="AP3438" s="207"/>
      <c r="AQ3438" s="207"/>
      <c r="BK3438" s="207"/>
      <c r="BY3438" s="207"/>
      <c r="BZ3438" s="207"/>
      <c r="CA3438" s="207"/>
      <c r="CB3438" s="207"/>
      <c r="CC3438" s="207"/>
      <c r="CD3438" s="207"/>
      <c r="CE3438" s="207"/>
      <c r="CF3438" s="207"/>
    </row>
    <row r="3439" spans="1:84" s="406" customFormat="1" x14ac:dyDescent="0.3">
      <c r="A3439" s="407"/>
      <c r="B3439" s="412"/>
      <c r="C3439" s="126"/>
      <c r="D3439" s="390"/>
      <c r="E3439" s="390"/>
      <c r="F3439" s="390"/>
      <c r="G3439" s="390"/>
      <c r="H3439" s="390"/>
      <c r="I3439" s="390"/>
      <c r="AP3439" s="207"/>
      <c r="AQ3439" s="207"/>
      <c r="BK3439" s="207"/>
      <c r="BY3439" s="207"/>
      <c r="BZ3439" s="207"/>
      <c r="CA3439" s="207"/>
      <c r="CB3439" s="207"/>
      <c r="CC3439" s="207"/>
      <c r="CD3439" s="207"/>
      <c r="CE3439" s="207"/>
      <c r="CF3439" s="207"/>
    </row>
    <row r="3440" spans="1:84" s="406" customFormat="1" x14ac:dyDescent="0.3">
      <c r="A3440" s="407"/>
      <c r="B3440" s="412"/>
      <c r="C3440" s="126"/>
      <c r="D3440" s="390"/>
      <c r="E3440" s="390"/>
      <c r="F3440" s="390"/>
      <c r="G3440" s="390"/>
      <c r="H3440" s="390"/>
      <c r="I3440" s="390"/>
      <c r="AP3440" s="207"/>
      <c r="AQ3440" s="207"/>
      <c r="BK3440" s="207"/>
      <c r="BY3440" s="207"/>
      <c r="BZ3440" s="207"/>
      <c r="CA3440" s="207"/>
      <c r="CB3440" s="207"/>
      <c r="CC3440" s="207"/>
      <c r="CD3440" s="207"/>
      <c r="CE3440" s="207"/>
      <c r="CF3440" s="207"/>
    </row>
    <row r="3441" spans="1:84" s="406" customFormat="1" x14ac:dyDescent="0.3">
      <c r="A3441" s="407"/>
      <c r="B3441" s="412"/>
      <c r="C3441" s="126"/>
      <c r="D3441" s="390"/>
      <c r="E3441" s="390"/>
      <c r="F3441" s="390"/>
      <c r="G3441" s="390"/>
      <c r="H3441" s="390"/>
      <c r="I3441" s="390"/>
      <c r="AP3441" s="207"/>
      <c r="AQ3441" s="207"/>
      <c r="BK3441" s="207"/>
      <c r="BY3441" s="207"/>
      <c r="BZ3441" s="207"/>
      <c r="CA3441" s="207"/>
      <c r="CB3441" s="207"/>
      <c r="CC3441" s="207"/>
      <c r="CD3441" s="207"/>
      <c r="CE3441" s="207"/>
      <c r="CF3441" s="207"/>
    </row>
    <row r="3442" spans="1:84" s="406" customFormat="1" x14ac:dyDescent="0.3">
      <c r="A3442" s="407"/>
      <c r="B3442" s="412"/>
      <c r="C3442" s="126"/>
      <c r="D3442" s="390"/>
      <c r="E3442" s="390"/>
      <c r="F3442" s="390"/>
      <c r="G3442" s="390"/>
      <c r="H3442" s="390"/>
      <c r="I3442" s="390"/>
      <c r="AP3442" s="207"/>
      <c r="AQ3442" s="207"/>
      <c r="BK3442" s="207"/>
      <c r="BY3442" s="207"/>
      <c r="BZ3442" s="207"/>
      <c r="CA3442" s="207"/>
      <c r="CB3442" s="207"/>
      <c r="CC3442" s="207"/>
      <c r="CD3442" s="207"/>
      <c r="CE3442" s="207"/>
      <c r="CF3442" s="207"/>
    </row>
    <row r="3443" spans="1:84" s="406" customFormat="1" x14ac:dyDescent="0.3">
      <c r="A3443" s="407"/>
      <c r="B3443" s="412"/>
      <c r="C3443" s="126"/>
      <c r="D3443" s="390"/>
      <c r="E3443" s="390"/>
      <c r="F3443" s="390"/>
      <c r="G3443" s="390"/>
      <c r="H3443" s="390"/>
      <c r="I3443" s="390"/>
      <c r="AP3443" s="207"/>
      <c r="AQ3443" s="207"/>
      <c r="BK3443" s="207"/>
      <c r="BY3443" s="207"/>
      <c r="BZ3443" s="207"/>
      <c r="CA3443" s="207"/>
      <c r="CB3443" s="207"/>
      <c r="CC3443" s="207"/>
      <c r="CD3443" s="207"/>
      <c r="CE3443" s="207"/>
      <c r="CF3443" s="207"/>
    </row>
    <row r="3444" spans="1:84" s="406" customFormat="1" x14ac:dyDescent="0.3">
      <c r="A3444" s="407"/>
      <c r="B3444" s="412"/>
      <c r="C3444" s="126"/>
      <c r="D3444" s="390"/>
      <c r="E3444" s="390"/>
      <c r="F3444" s="390"/>
      <c r="G3444" s="390"/>
      <c r="H3444" s="390"/>
      <c r="I3444" s="390"/>
      <c r="AP3444" s="207"/>
      <c r="AQ3444" s="207"/>
      <c r="BK3444" s="207"/>
      <c r="BY3444" s="207"/>
      <c r="BZ3444" s="207"/>
      <c r="CA3444" s="207"/>
      <c r="CB3444" s="207"/>
      <c r="CC3444" s="207"/>
      <c r="CD3444" s="207"/>
      <c r="CE3444" s="207"/>
      <c r="CF3444" s="207"/>
    </row>
    <row r="3445" spans="1:84" s="406" customFormat="1" x14ac:dyDescent="0.3">
      <c r="A3445" s="407"/>
      <c r="B3445" s="412"/>
      <c r="C3445" s="126"/>
      <c r="D3445" s="390"/>
      <c r="E3445" s="390"/>
      <c r="F3445" s="390"/>
      <c r="G3445" s="390"/>
      <c r="H3445" s="390"/>
      <c r="I3445" s="390"/>
      <c r="AP3445" s="207"/>
      <c r="AQ3445" s="207"/>
      <c r="BK3445" s="207"/>
      <c r="BY3445" s="207"/>
      <c r="BZ3445" s="207"/>
      <c r="CA3445" s="207"/>
      <c r="CB3445" s="207"/>
      <c r="CC3445" s="207"/>
      <c r="CD3445" s="207"/>
      <c r="CE3445" s="207"/>
      <c r="CF3445" s="207"/>
    </row>
    <row r="3446" spans="1:84" s="406" customFormat="1" x14ac:dyDescent="0.3">
      <c r="A3446" s="407"/>
      <c r="B3446" s="412"/>
      <c r="C3446" s="126"/>
      <c r="D3446" s="390"/>
      <c r="E3446" s="390"/>
      <c r="F3446" s="390"/>
      <c r="G3446" s="390"/>
      <c r="H3446" s="390"/>
      <c r="I3446" s="390"/>
      <c r="AP3446" s="207"/>
      <c r="AQ3446" s="207"/>
      <c r="BK3446" s="207"/>
      <c r="BY3446" s="207"/>
      <c r="BZ3446" s="207"/>
      <c r="CA3446" s="207"/>
      <c r="CB3446" s="207"/>
      <c r="CC3446" s="207"/>
      <c r="CD3446" s="207"/>
      <c r="CE3446" s="207"/>
      <c r="CF3446" s="207"/>
    </row>
    <row r="3447" spans="1:84" s="406" customFormat="1" x14ac:dyDescent="0.3">
      <c r="A3447" s="407"/>
      <c r="B3447" s="412"/>
      <c r="C3447" s="126"/>
      <c r="D3447" s="390"/>
      <c r="E3447" s="390"/>
      <c r="F3447" s="390"/>
      <c r="G3447" s="390"/>
      <c r="H3447" s="390"/>
      <c r="I3447" s="390"/>
      <c r="AP3447" s="207"/>
      <c r="AQ3447" s="207"/>
      <c r="BK3447" s="207"/>
      <c r="BY3447" s="207"/>
      <c r="BZ3447" s="207"/>
      <c r="CA3447" s="207"/>
      <c r="CB3447" s="207"/>
      <c r="CC3447" s="207"/>
      <c r="CD3447" s="207"/>
      <c r="CE3447" s="207"/>
      <c r="CF3447" s="207"/>
    </row>
    <row r="3448" spans="1:84" s="406" customFormat="1" x14ac:dyDescent="0.3">
      <c r="A3448" s="407"/>
      <c r="B3448" s="412"/>
      <c r="C3448" s="126"/>
      <c r="D3448" s="390"/>
      <c r="E3448" s="390"/>
      <c r="F3448" s="390"/>
      <c r="G3448" s="390"/>
      <c r="H3448" s="390"/>
      <c r="I3448" s="390"/>
      <c r="AP3448" s="207"/>
      <c r="AQ3448" s="207"/>
      <c r="BK3448" s="207"/>
      <c r="BY3448" s="207"/>
      <c r="BZ3448" s="207"/>
      <c r="CA3448" s="207"/>
      <c r="CB3448" s="207"/>
      <c r="CC3448" s="207"/>
      <c r="CD3448" s="207"/>
      <c r="CE3448" s="207"/>
      <c r="CF3448" s="207"/>
    </row>
    <row r="3449" spans="1:84" s="406" customFormat="1" x14ac:dyDescent="0.3">
      <c r="A3449" s="407"/>
      <c r="B3449" s="412"/>
      <c r="C3449" s="126"/>
      <c r="D3449" s="390"/>
      <c r="E3449" s="390"/>
      <c r="F3449" s="390"/>
      <c r="G3449" s="390"/>
      <c r="H3449" s="390"/>
      <c r="I3449" s="390"/>
      <c r="AP3449" s="207"/>
      <c r="AQ3449" s="207"/>
      <c r="BK3449" s="207"/>
      <c r="BY3449" s="207"/>
      <c r="BZ3449" s="207"/>
      <c r="CA3449" s="207"/>
      <c r="CB3449" s="207"/>
      <c r="CC3449" s="207"/>
      <c r="CD3449" s="207"/>
      <c r="CE3449" s="207"/>
      <c r="CF3449" s="207"/>
    </row>
    <row r="3450" spans="1:84" s="406" customFormat="1" x14ac:dyDescent="0.3">
      <c r="A3450" s="407"/>
      <c r="B3450" s="412"/>
      <c r="C3450" s="126"/>
      <c r="D3450" s="390"/>
      <c r="E3450" s="390"/>
      <c r="F3450" s="390"/>
      <c r="G3450" s="390"/>
      <c r="H3450" s="390"/>
      <c r="I3450" s="390"/>
      <c r="AP3450" s="207"/>
      <c r="AQ3450" s="207"/>
      <c r="BK3450" s="207"/>
      <c r="BY3450" s="207"/>
      <c r="BZ3450" s="207"/>
      <c r="CA3450" s="207"/>
      <c r="CB3450" s="207"/>
      <c r="CC3450" s="207"/>
      <c r="CD3450" s="207"/>
      <c r="CE3450" s="207"/>
      <c r="CF3450" s="207"/>
    </row>
    <row r="3451" spans="1:84" s="406" customFormat="1" x14ac:dyDescent="0.3">
      <c r="A3451" s="407"/>
      <c r="B3451" s="412"/>
      <c r="C3451" s="126"/>
      <c r="D3451" s="390"/>
      <c r="E3451" s="390"/>
      <c r="F3451" s="390"/>
      <c r="G3451" s="390"/>
      <c r="H3451" s="390"/>
      <c r="I3451" s="390"/>
      <c r="AP3451" s="207"/>
      <c r="AQ3451" s="207"/>
      <c r="BK3451" s="207"/>
      <c r="BY3451" s="207"/>
      <c r="BZ3451" s="207"/>
      <c r="CA3451" s="207"/>
      <c r="CB3451" s="207"/>
      <c r="CC3451" s="207"/>
      <c r="CD3451" s="207"/>
      <c r="CE3451" s="207"/>
      <c r="CF3451" s="207"/>
    </row>
    <row r="3452" spans="1:84" s="406" customFormat="1" x14ac:dyDescent="0.3">
      <c r="A3452" s="407"/>
      <c r="B3452" s="412"/>
      <c r="C3452" s="126"/>
      <c r="D3452" s="390"/>
      <c r="E3452" s="390"/>
      <c r="F3452" s="390"/>
      <c r="G3452" s="390"/>
      <c r="H3452" s="390"/>
      <c r="I3452" s="390"/>
      <c r="AP3452" s="207"/>
      <c r="AQ3452" s="207"/>
      <c r="BK3452" s="207"/>
      <c r="BY3452" s="207"/>
      <c r="BZ3452" s="207"/>
      <c r="CA3452" s="207"/>
      <c r="CB3452" s="207"/>
      <c r="CC3452" s="207"/>
      <c r="CD3452" s="207"/>
      <c r="CE3452" s="207"/>
      <c r="CF3452" s="207"/>
    </row>
    <row r="3453" spans="1:84" s="406" customFormat="1" x14ac:dyDescent="0.3">
      <c r="A3453" s="407"/>
      <c r="B3453" s="412"/>
      <c r="C3453" s="126"/>
      <c r="D3453" s="390"/>
      <c r="E3453" s="390"/>
      <c r="F3453" s="390"/>
      <c r="G3453" s="390"/>
      <c r="H3453" s="390"/>
      <c r="I3453" s="390"/>
      <c r="AP3453" s="207"/>
      <c r="AQ3453" s="207"/>
      <c r="BK3453" s="207"/>
      <c r="BY3453" s="207"/>
      <c r="BZ3453" s="207"/>
      <c r="CA3453" s="207"/>
      <c r="CB3453" s="207"/>
      <c r="CC3453" s="207"/>
      <c r="CD3453" s="207"/>
      <c r="CE3453" s="207"/>
      <c r="CF3453" s="207"/>
    </row>
    <row r="3454" spans="1:84" s="406" customFormat="1" x14ac:dyDescent="0.3">
      <c r="A3454" s="407"/>
      <c r="B3454" s="412"/>
      <c r="C3454" s="126"/>
      <c r="D3454" s="390"/>
      <c r="E3454" s="390"/>
      <c r="F3454" s="390"/>
      <c r="G3454" s="390"/>
      <c r="H3454" s="390"/>
      <c r="I3454" s="390"/>
      <c r="AP3454" s="207"/>
      <c r="AQ3454" s="207"/>
      <c r="BK3454" s="207"/>
      <c r="BY3454" s="207"/>
      <c r="BZ3454" s="207"/>
      <c r="CA3454" s="207"/>
      <c r="CB3454" s="207"/>
      <c r="CC3454" s="207"/>
      <c r="CD3454" s="207"/>
      <c r="CE3454" s="207"/>
      <c r="CF3454" s="207"/>
    </row>
    <row r="3455" spans="1:84" s="406" customFormat="1" x14ac:dyDescent="0.3">
      <c r="A3455" s="407"/>
      <c r="B3455" s="412"/>
      <c r="C3455" s="126"/>
      <c r="D3455" s="390"/>
      <c r="E3455" s="390"/>
      <c r="F3455" s="390"/>
      <c r="G3455" s="390"/>
      <c r="H3455" s="390"/>
      <c r="I3455" s="390"/>
      <c r="AP3455" s="207"/>
      <c r="AQ3455" s="207"/>
      <c r="BK3455" s="207"/>
      <c r="BY3455" s="207"/>
      <c r="BZ3455" s="207"/>
      <c r="CA3455" s="207"/>
      <c r="CB3455" s="207"/>
      <c r="CC3455" s="207"/>
      <c r="CD3455" s="207"/>
      <c r="CE3455" s="207"/>
      <c r="CF3455" s="207"/>
    </row>
    <row r="3456" spans="1:84" s="406" customFormat="1" x14ac:dyDescent="0.3">
      <c r="A3456" s="407"/>
      <c r="B3456" s="412"/>
      <c r="C3456" s="126"/>
      <c r="D3456" s="390"/>
      <c r="E3456" s="390"/>
      <c r="F3456" s="390"/>
      <c r="G3456" s="390"/>
      <c r="H3456" s="390"/>
      <c r="I3456" s="390"/>
      <c r="AP3456" s="207"/>
      <c r="AQ3456" s="207"/>
      <c r="BK3456" s="207"/>
      <c r="BY3456" s="207"/>
      <c r="BZ3456" s="207"/>
      <c r="CA3456" s="207"/>
      <c r="CB3456" s="207"/>
      <c r="CC3456" s="207"/>
      <c r="CD3456" s="207"/>
      <c r="CE3456" s="207"/>
      <c r="CF3456" s="207"/>
    </row>
    <row r="3457" spans="1:84" s="406" customFormat="1" x14ac:dyDescent="0.3">
      <c r="A3457" s="407"/>
      <c r="B3457" s="412"/>
      <c r="C3457" s="126"/>
      <c r="D3457" s="390"/>
      <c r="E3457" s="390"/>
      <c r="F3457" s="390"/>
      <c r="G3457" s="390"/>
      <c r="H3457" s="390"/>
      <c r="I3457" s="390"/>
      <c r="AP3457" s="207"/>
      <c r="AQ3457" s="207"/>
      <c r="BK3457" s="207"/>
      <c r="BY3457" s="207"/>
      <c r="BZ3457" s="207"/>
      <c r="CA3457" s="207"/>
      <c r="CB3457" s="207"/>
      <c r="CC3457" s="207"/>
      <c r="CD3457" s="207"/>
      <c r="CE3457" s="207"/>
      <c r="CF3457" s="207"/>
    </row>
    <row r="3458" spans="1:84" s="406" customFormat="1" x14ac:dyDescent="0.3">
      <c r="A3458" s="407"/>
      <c r="B3458" s="412"/>
      <c r="C3458" s="126"/>
      <c r="D3458" s="390"/>
      <c r="E3458" s="390"/>
      <c r="F3458" s="390"/>
      <c r="G3458" s="390"/>
      <c r="H3458" s="390"/>
      <c r="I3458" s="390"/>
      <c r="AP3458" s="207"/>
      <c r="AQ3458" s="207"/>
      <c r="BK3458" s="207"/>
      <c r="BY3458" s="207"/>
      <c r="BZ3458" s="207"/>
      <c r="CA3458" s="207"/>
      <c r="CB3458" s="207"/>
      <c r="CC3458" s="207"/>
      <c r="CD3458" s="207"/>
      <c r="CE3458" s="207"/>
      <c r="CF3458" s="207"/>
    </row>
    <row r="3459" spans="1:84" s="406" customFormat="1" x14ac:dyDescent="0.3">
      <c r="A3459" s="407"/>
      <c r="B3459" s="412"/>
      <c r="C3459" s="126"/>
      <c r="D3459" s="390"/>
      <c r="E3459" s="390"/>
      <c r="F3459" s="390"/>
      <c r="G3459" s="390"/>
      <c r="H3459" s="390"/>
      <c r="I3459" s="390"/>
      <c r="AP3459" s="207"/>
      <c r="AQ3459" s="207"/>
      <c r="BK3459" s="207"/>
      <c r="BY3459" s="207"/>
      <c r="BZ3459" s="207"/>
      <c r="CA3459" s="207"/>
      <c r="CB3459" s="207"/>
      <c r="CC3459" s="207"/>
      <c r="CD3459" s="207"/>
      <c r="CE3459" s="207"/>
      <c r="CF3459" s="207"/>
    </row>
    <row r="3460" spans="1:84" s="406" customFormat="1" x14ac:dyDescent="0.3">
      <c r="A3460" s="407"/>
      <c r="B3460" s="412"/>
      <c r="C3460" s="126"/>
      <c r="D3460" s="390"/>
      <c r="E3460" s="390"/>
      <c r="F3460" s="390"/>
      <c r="G3460" s="390"/>
      <c r="H3460" s="390"/>
      <c r="I3460" s="390"/>
      <c r="AP3460" s="207"/>
      <c r="AQ3460" s="207"/>
      <c r="BK3460" s="207"/>
      <c r="BY3460" s="207"/>
      <c r="BZ3460" s="207"/>
      <c r="CA3460" s="207"/>
      <c r="CB3460" s="207"/>
      <c r="CC3460" s="207"/>
      <c r="CD3460" s="207"/>
      <c r="CE3460" s="207"/>
      <c r="CF3460" s="207"/>
    </row>
    <row r="3461" spans="1:84" s="406" customFormat="1" x14ac:dyDescent="0.3">
      <c r="A3461" s="407"/>
      <c r="B3461" s="412"/>
      <c r="C3461" s="126"/>
      <c r="D3461" s="390"/>
      <c r="E3461" s="390"/>
      <c r="F3461" s="390"/>
      <c r="G3461" s="390"/>
      <c r="H3461" s="390"/>
      <c r="I3461" s="390"/>
      <c r="AP3461" s="207"/>
      <c r="AQ3461" s="207"/>
      <c r="BK3461" s="207"/>
      <c r="BY3461" s="207"/>
      <c r="BZ3461" s="207"/>
      <c r="CA3461" s="207"/>
      <c r="CB3461" s="207"/>
      <c r="CC3461" s="207"/>
      <c r="CD3461" s="207"/>
      <c r="CE3461" s="207"/>
      <c r="CF3461" s="207"/>
    </row>
    <row r="3462" spans="1:84" s="406" customFormat="1" x14ac:dyDescent="0.3">
      <c r="A3462" s="407"/>
      <c r="B3462" s="412"/>
      <c r="C3462" s="126"/>
      <c r="D3462" s="390"/>
      <c r="E3462" s="390"/>
      <c r="F3462" s="390"/>
      <c r="G3462" s="390"/>
      <c r="H3462" s="390"/>
      <c r="I3462" s="390"/>
      <c r="AP3462" s="207"/>
      <c r="AQ3462" s="207"/>
      <c r="BK3462" s="207"/>
      <c r="BY3462" s="207"/>
      <c r="BZ3462" s="207"/>
      <c r="CA3462" s="207"/>
      <c r="CB3462" s="207"/>
      <c r="CC3462" s="207"/>
      <c r="CD3462" s="207"/>
      <c r="CE3462" s="207"/>
      <c r="CF3462" s="207"/>
    </row>
    <row r="3463" spans="1:84" s="406" customFormat="1" x14ac:dyDescent="0.3">
      <c r="A3463" s="407"/>
      <c r="B3463" s="412"/>
      <c r="C3463" s="126"/>
      <c r="D3463" s="390"/>
      <c r="E3463" s="390"/>
      <c r="F3463" s="390"/>
      <c r="G3463" s="390"/>
      <c r="H3463" s="390"/>
      <c r="I3463" s="390"/>
      <c r="AP3463" s="207"/>
      <c r="AQ3463" s="207"/>
      <c r="BK3463" s="207"/>
      <c r="BY3463" s="207"/>
      <c r="BZ3463" s="207"/>
      <c r="CA3463" s="207"/>
      <c r="CB3463" s="207"/>
      <c r="CC3463" s="207"/>
      <c r="CD3463" s="207"/>
      <c r="CE3463" s="207"/>
      <c r="CF3463" s="207"/>
    </row>
    <row r="3464" spans="1:84" s="406" customFormat="1" x14ac:dyDescent="0.3">
      <c r="A3464" s="407"/>
      <c r="B3464" s="412"/>
      <c r="C3464" s="126"/>
      <c r="D3464" s="390"/>
      <c r="E3464" s="390"/>
      <c r="F3464" s="390"/>
      <c r="G3464" s="390"/>
      <c r="H3464" s="390"/>
      <c r="I3464" s="390"/>
      <c r="AP3464" s="207"/>
      <c r="AQ3464" s="207"/>
      <c r="BK3464" s="207"/>
      <c r="BY3464" s="207"/>
      <c r="BZ3464" s="207"/>
      <c r="CA3464" s="207"/>
      <c r="CB3464" s="207"/>
      <c r="CC3464" s="207"/>
      <c r="CD3464" s="207"/>
      <c r="CE3464" s="207"/>
      <c r="CF3464" s="207"/>
    </row>
    <row r="3465" spans="1:84" s="406" customFormat="1" x14ac:dyDescent="0.3">
      <c r="A3465" s="407"/>
      <c r="B3465" s="412"/>
      <c r="C3465" s="126"/>
      <c r="D3465" s="390"/>
      <c r="E3465" s="390"/>
      <c r="F3465" s="390"/>
      <c r="G3465" s="390"/>
      <c r="H3465" s="390"/>
      <c r="I3465" s="390"/>
      <c r="AP3465" s="207"/>
      <c r="AQ3465" s="207"/>
      <c r="BK3465" s="207"/>
      <c r="BY3465" s="207"/>
      <c r="BZ3465" s="207"/>
      <c r="CA3465" s="207"/>
      <c r="CB3465" s="207"/>
      <c r="CC3465" s="207"/>
      <c r="CD3465" s="207"/>
      <c r="CE3465" s="207"/>
      <c r="CF3465" s="207"/>
    </row>
    <row r="3466" spans="1:84" s="406" customFormat="1" x14ac:dyDescent="0.3">
      <c r="A3466" s="407"/>
      <c r="B3466" s="412"/>
      <c r="C3466" s="126"/>
      <c r="D3466" s="390"/>
      <c r="E3466" s="390"/>
      <c r="F3466" s="390"/>
      <c r="G3466" s="390"/>
      <c r="H3466" s="390"/>
      <c r="I3466" s="390"/>
      <c r="AP3466" s="207"/>
      <c r="AQ3466" s="207"/>
      <c r="BK3466" s="207"/>
      <c r="BY3466" s="207"/>
      <c r="BZ3466" s="207"/>
      <c r="CA3466" s="207"/>
      <c r="CB3466" s="207"/>
      <c r="CC3466" s="207"/>
      <c r="CD3466" s="207"/>
      <c r="CE3466" s="207"/>
      <c r="CF3466" s="207"/>
    </row>
    <row r="3467" spans="1:84" s="406" customFormat="1" x14ac:dyDescent="0.3">
      <c r="A3467" s="407"/>
      <c r="B3467" s="412"/>
      <c r="C3467" s="126"/>
      <c r="D3467" s="390"/>
      <c r="E3467" s="390"/>
      <c r="F3467" s="390"/>
      <c r="G3467" s="390"/>
      <c r="H3467" s="390"/>
      <c r="I3467" s="390"/>
      <c r="AP3467" s="207"/>
      <c r="AQ3467" s="207"/>
      <c r="BK3467" s="207"/>
      <c r="BY3467" s="207"/>
      <c r="BZ3467" s="207"/>
      <c r="CA3467" s="207"/>
      <c r="CB3467" s="207"/>
      <c r="CC3467" s="207"/>
      <c r="CD3467" s="207"/>
      <c r="CE3467" s="207"/>
      <c r="CF3467" s="207"/>
    </row>
    <row r="3468" spans="1:84" s="406" customFormat="1" x14ac:dyDescent="0.3">
      <c r="A3468" s="407"/>
      <c r="B3468" s="412"/>
      <c r="C3468" s="126"/>
      <c r="D3468" s="390"/>
      <c r="E3468" s="390"/>
      <c r="F3468" s="390"/>
      <c r="G3468" s="390"/>
      <c r="H3468" s="390"/>
      <c r="I3468" s="390"/>
      <c r="AP3468" s="207"/>
      <c r="AQ3468" s="207"/>
      <c r="BK3468" s="207"/>
      <c r="BY3468" s="207"/>
      <c r="BZ3468" s="207"/>
      <c r="CA3468" s="207"/>
      <c r="CB3468" s="207"/>
      <c r="CC3468" s="207"/>
      <c r="CD3468" s="207"/>
      <c r="CE3468" s="207"/>
      <c r="CF3468" s="207"/>
    </row>
    <row r="3469" spans="1:84" s="406" customFormat="1" x14ac:dyDescent="0.3">
      <c r="A3469" s="407"/>
      <c r="B3469" s="412"/>
      <c r="C3469" s="126"/>
      <c r="D3469" s="390"/>
      <c r="E3469" s="390"/>
      <c r="F3469" s="390"/>
      <c r="G3469" s="390"/>
      <c r="H3469" s="390"/>
      <c r="I3469" s="390"/>
      <c r="AP3469" s="207"/>
      <c r="AQ3469" s="207"/>
      <c r="BK3469" s="207"/>
      <c r="BY3469" s="207"/>
      <c r="BZ3469" s="207"/>
      <c r="CA3469" s="207"/>
      <c r="CB3469" s="207"/>
      <c r="CC3469" s="207"/>
      <c r="CD3469" s="207"/>
      <c r="CE3469" s="207"/>
      <c r="CF3469" s="207"/>
    </row>
    <row r="3470" spans="1:84" s="406" customFormat="1" x14ac:dyDescent="0.3">
      <c r="A3470" s="407"/>
      <c r="B3470" s="412"/>
      <c r="C3470" s="126"/>
      <c r="D3470" s="390"/>
      <c r="E3470" s="390"/>
      <c r="F3470" s="390"/>
      <c r="G3470" s="390"/>
      <c r="H3470" s="390"/>
      <c r="I3470" s="390"/>
      <c r="AP3470" s="207"/>
      <c r="AQ3470" s="207"/>
      <c r="BK3470" s="207"/>
      <c r="BY3470" s="207"/>
      <c r="BZ3470" s="207"/>
      <c r="CA3470" s="207"/>
      <c r="CB3470" s="207"/>
      <c r="CC3470" s="207"/>
      <c r="CD3470" s="207"/>
      <c r="CE3470" s="207"/>
      <c r="CF3470" s="207"/>
    </row>
    <row r="3471" spans="1:84" s="406" customFormat="1" x14ac:dyDescent="0.3">
      <c r="A3471" s="407"/>
      <c r="B3471" s="412"/>
      <c r="C3471" s="126"/>
      <c r="D3471" s="390"/>
      <c r="E3471" s="390"/>
      <c r="F3471" s="390"/>
      <c r="G3471" s="390"/>
      <c r="H3471" s="390"/>
      <c r="I3471" s="390"/>
      <c r="AP3471" s="207"/>
      <c r="AQ3471" s="207"/>
      <c r="BK3471" s="207"/>
      <c r="BY3471" s="207"/>
      <c r="BZ3471" s="207"/>
      <c r="CA3471" s="207"/>
      <c r="CB3471" s="207"/>
      <c r="CC3471" s="207"/>
      <c r="CD3471" s="207"/>
      <c r="CE3471" s="207"/>
      <c r="CF3471" s="207"/>
    </row>
    <row r="3472" spans="1:84" s="406" customFormat="1" x14ac:dyDescent="0.3">
      <c r="A3472" s="407"/>
      <c r="B3472" s="412"/>
      <c r="C3472" s="126"/>
      <c r="D3472" s="390"/>
      <c r="E3472" s="390"/>
      <c r="F3472" s="390"/>
      <c r="G3472" s="390"/>
      <c r="H3472" s="390"/>
      <c r="I3472" s="390"/>
      <c r="AP3472" s="207"/>
      <c r="AQ3472" s="207"/>
      <c r="BK3472" s="207"/>
      <c r="BY3472" s="207"/>
      <c r="BZ3472" s="207"/>
      <c r="CA3472" s="207"/>
      <c r="CB3472" s="207"/>
      <c r="CC3472" s="207"/>
      <c r="CD3472" s="207"/>
      <c r="CE3472" s="207"/>
      <c r="CF3472" s="207"/>
    </row>
    <row r="3473" spans="1:84" s="406" customFormat="1" x14ac:dyDescent="0.3">
      <c r="A3473" s="407"/>
      <c r="B3473" s="412"/>
      <c r="C3473" s="126"/>
      <c r="D3473" s="390"/>
      <c r="E3473" s="390"/>
      <c r="F3473" s="390"/>
      <c r="G3473" s="390"/>
      <c r="H3473" s="390"/>
      <c r="I3473" s="390"/>
      <c r="AP3473" s="207"/>
      <c r="AQ3473" s="207"/>
      <c r="BK3473" s="207"/>
      <c r="BY3473" s="207"/>
      <c r="BZ3473" s="207"/>
      <c r="CA3473" s="207"/>
      <c r="CB3473" s="207"/>
      <c r="CC3473" s="207"/>
      <c r="CD3473" s="207"/>
      <c r="CE3473" s="207"/>
      <c r="CF3473" s="207"/>
    </row>
    <row r="3474" spans="1:84" s="406" customFormat="1" x14ac:dyDescent="0.3">
      <c r="A3474" s="407"/>
      <c r="B3474" s="412"/>
      <c r="C3474" s="126"/>
      <c r="D3474" s="390"/>
      <c r="E3474" s="390"/>
      <c r="F3474" s="390"/>
      <c r="G3474" s="390"/>
      <c r="H3474" s="390"/>
      <c r="I3474" s="390"/>
      <c r="AP3474" s="207"/>
      <c r="AQ3474" s="207"/>
      <c r="BK3474" s="207"/>
      <c r="BY3474" s="207"/>
      <c r="BZ3474" s="207"/>
      <c r="CA3474" s="207"/>
      <c r="CB3474" s="207"/>
      <c r="CC3474" s="207"/>
      <c r="CD3474" s="207"/>
      <c r="CE3474" s="207"/>
      <c r="CF3474" s="207"/>
    </row>
    <row r="3475" spans="1:84" s="406" customFormat="1" x14ac:dyDescent="0.3">
      <c r="A3475" s="407"/>
      <c r="B3475" s="412"/>
      <c r="C3475" s="126"/>
      <c r="D3475" s="390"/>
      <c r="E3475" s="390"/>
      <c r="F3475" s="390"/>
      <c r="G3475" s="390"/>
      <c r="H3475" s="390"/>
      <c r="I3475" s="390"/>
      <c r="AP3475" s="207"/>
      <c r="AQ3475" s="207"/>
      <c r="BK3475" s="207"/>
      <c r="BY3475" s="207"/>
      <c r="BZ3475" s="207"/>
      <c r="CA3475" s="207"/>
      <c r="CB3475" s="207"/>
      <c r="CC3475" s="207"/>
      <c r="CD3475" s="207"/>
      <c r="CE3475" s="207"/>
      <c r="CF3475" s="207"/>
    </row>
    <row r="3476" spans="1:84" s="406" customFormat="1" x14ac:dyDescent="0.3">
      <c r="A3476" s="407"/>
      <c r="B3476" s="412"/>
      <c r="C3476" s="126"/>
      <c r="D3476" s="390"/>
      <c r="E3476" s="390"/>
      <c r="F3476" s="390"/>
      <c r="G3476" s="390"/>
      <c r="H3476" s="390"/>
      <c r="I3476" s="390"/>
      <c r="AP3476" s="207"/>
      <c r="AQ3476" s="207"/>
      <c r="BK3476" s="207"/>
      <c r="BY3476" s="207"/>
      <c r="BZ3476" s="207"/>
      <c r="CA3476" s="207"/>
      <c r="CB3476" s="207"/>
      <c r="CC3476" s="207"/>
      <c r="CD3476" s="207"/>
      <c r="CE3476" s="207"/>
      <c r="CF3476" s="207"/>
    </row>
    <row r="3477" spans="1:84" s="406" customFormat="1" x14ac:dyDescent="0.3">
      <c r="A3477" s="407"/>
      <c r="B3477" s="412"/>
      <c r="C3477" s="126"/>
      <c r="D3477" s="390"/>
      <c r="E3477" s="390"/>
      <c r="F3477" s="390"/>
      <c r="G3477" s="390"/>
      <c r="H3477" s="390"/>
      <c r="I3477" s="390"/>
      <c r="AP3477" s="207"/>
      <c r="AQ3477" s="207"/>
      <c r="BK3477" s="207"/>
      <c r="BY3477" s="207"/>
      <c r="BZ3477" s="207"/>
      <c r="CA3477" s="207"/>
      <c r="CB3477" s="207"/>
      <c r="CC3477" s="207"/>
      <c r="CD3477" s="207"/>
      <c r="CE3477" s="207"/>
      <c r="CF3477" s="207"/>
    </row>
    <row r="3478" spans="1:84" s="406" customFormat="1" x14ac:dyDescent="0.3">
      <c r="A3478" s="407"/>
      <c r="B3478" s="412"/>
      <c r="C3478" s="126"/>
      <c r="D3478" s="390"/>
      <c r="E3478" s="390"/>
      <c r="F3478" s="390"/>
      <c r="G3478" s="390"/>
      <c r="H3478" s="390"/>
      <c r="I3478" s="390"/>
      <c r="AP3478" s="207"/>
      <c r="AQ3478" s="207"/>
      <c r="BK3478" s="207"/>
      <c r="BY3478" s="207"/>
      <c r="BZ3478" s="207"/>
      <c r="CA3478" s="207"/>
      <c r="CB3478" s="207"/>
      <c r="CC3478" s="207"/>
      <c r="CD3478" s="207"/>
      <c r="CE3478" s="207"/>
      <c r="CF3478" s="207"/>
    </row>
    <row r="3479" spans="1:84" s="406" customFormat="1" x14ac:dyDescent="0.3">
      <c r="A3479" s="407"/>
      <c r="B3479" s="412"/>
      <c r="C3479" s="126"/>
      <c r="D3479" s="390"/>
      <c r="E3479" s="390"/>
      <c r="F3479" s="390"/>
      <c r="G3479" s="390"/>
      <c r="H3479" s="390"/>
      <c r="I3479" s="390"/>
      <c r="AP3479" s="207"/>
      <c r="AQ3479" s="207"/>
      <c r="BK3479" s="207"/>
      <c r="BY3479" s="207"/>
      <c r="BZ3479" s="207"/>
      <c r="CA3479" s="207"/>
      <c r="CB3479" s="207"/>
      <c r="CC3479" s="207"/>
      <c r="CD3479" s="207"/>
      <c r="CE3479" s="207"/>
      <c r="CF3479" s="207"/>
    </row>
    <row r="3480" spans="1:84" s="406" customFormat="1" x14ac:dyDescent="0.3">
      <c r="A3480" s="407"/>
      <c r="B3480" s="412"/>
      <c r="C3480" s="126"/>
      <c r="D3480" s="390"/>
      <c r="E3480" s="390"/>
      <c r="F3480" s="390"/>
      <c r="G3480" s="390"/>
      <c r="H3480" s="390"/>
      <c r="I3480" s="390"/>
      <c r="AP3480" s="207"/>
      <c r="AQ3480" s="207"/>
      <c r="BK3480" s="207"/>
      <c r="BY3480" s="207"/>
      <c r="BZ3480" s="207"/>
      <c r="CA3480" s="207"/>
      <c r="CB3480" s="207"/>
      <c r="CC3480" s="207"/>
      <c r="CD3480" s="207"/>
      <c r="CE3480" s="207"/>
      <c r="CF3480" s="207"/>
    </row>
    <row r="3481" spans="1:84" s="406" customFormat="1" x14ac:dyDescent="0.3">
      <c r="A3481" s="407"/>
      <c r="B3481" s="412"/>
      <c r="C3481" s="126"/>
      <c r="D3481" s="390"/>
      <c r="E3481" s="390"/>
      <c r="F3481" s="390"/>
      <c r="G3481" s="390"/>
      <c r="H3481" s="390"/>
      <c r="I3481" s="390"/>
      <c r="AP3481" s="207"/>
      <c r="AQ3481" s="207"/>
      <c r="BK3481" s="207"/>
      <c r="BY3481" s="207"/>
      <c r="BZ3481" s="207"/>
      <c r="CA3481" s="207"/>
      <c r="CB3481" s="207"/>
      <c r="CC3481" s="207"/>
      <c r="CD3481" s="207"/>
      <c r="CE3481" s="207"/>
      <c r="CF3481" s="207"/>
    </row>
    <row r="3482" spans="1:84" s="406" customFormat="1" x14ac:dyDescent="0.3">
      <c r="A3482" s="407"/>
      <c r="B3482" s="412"/>
      <c r="C3482" s="126"/>
      <c r="D3482" s="390"/>
      <c r="E3482" s="390"/>
      <c r="F3482" s="390"/>
      <c r="G3482" s="390"/>
      <c r="H3482" s="390"/>
      <c r="I3482" s="390"/>
      <c r="AP3482" s="207"/>
      <c r="AQ3482" s="207"/>
      <c r="BK3482" s="207"/>
      <c r="BY3482" s="207"/>
      <c r="BZ3482" s="207"/>
      <c r="CA3482" s="207"/>
      <c r="CB3482" s="207"/>
      <c r="CC3482" s="207"/>
      <c r="CD3482" s="207"/>
      <c r="CE3482" s="207"/>
      <c r="CF3482" s="207"/>
    </row>
    <row r="3483" spans="1:84" s="406" customFormat="1" x14ac:dyDescent="0.3">
      <c r="A3483" s="407"/>
      <c r="B3483" s="412"/>
      <c r="C3483" s="126"/>
      <c r="D3483" s="390"/>
      <c r="E3483" s="390"/>
      <c r="F3483" s="390"/>
      <c r="G3483" s="390"/>
      <c r="H3483" s="390"/>
      <c r="I3483" s="390"/>
      <c r="AP3483" s="207"/>
      <c r="AQ3483" s="207"/>
      <c r="BK3483" s="207"/>
      <c r="BY3483" s="207"/>
      <c r="BZ3483" s="207"/>
      <c r="CA3483" s="207"/>
      <c r="CB3483" s="207"/>
      <c r="CC3483" s="207"/>
      <c r="CD3483" s="207"/>
      <c r="CE3483" s="207"/>
      <c r="CF3483" s="207"/>
    </row>
    <row r="3484" spans="1:84" s="406" customFormat="1" x14ac:dyDescent="0.3">
      <c r="A3484" s="407"/>
      <c r="B3484" s="412"/>
      <c r="C3484" s="126"/>
      <c r="D3484" s="390"/>
      <c r="E3484" s="390"/>
      <c r="F3484" s="390"/>
      <c r="G3484" s="390"/>
      <c r="H3484" s="390"/>
      <c r="I3484" s="390"/>
      <c r="AP3484" s="207"/>
      <c r="AQ3484" s="207"/>
      <c r="BK3484" s="207"/>
      <c r="BY3484" s="207"/>
      <c r="BZ3484" s="207"/>
      <c r="CA3484" s="207"/>
      <c r="CB3484" s="207"/>
      <c r="CC3484" s="207"/>
      <c r="CD3484" s="207"/>
      <c r="CE3484" s="207"/>
      <c r="CF3484" s="207"/>
    </row>
    <row r="3485" spans="1:84" s="406" customFormat="1" x14ac:dyDescent="0.3">
      <c r="A3485" s="407"/>
      <c r="B3485" s="412"/>
      <c r="C3485" s="126"/>
      <c r="D3485" s="390"/>
      <c r="E3485" s="390"/>
      <c r="F3485" s="390"/>
      <c r="G3485" s="390"/>
      <c r="H3485" s="390"/>
      <c r="I3485" s="390"/>
      <c r="AP3485" s="207"/>
      <c r="AQ3485" s="207"/>
      <c r="BK3485" s="207"/>
      <c r="BY3485" s="207"/>
      <c r="BZ3485" s="207"/>
      <c r="CA3485" s="207"/>
      <c r="CB3485" s="207"/>
      <c r="CC3485" s="207"/>
      <c r="CD3485" s="207"/>
      <c r="CE3485" s="207"/>
      <c r="CF3485" s="207"/>
    </row>
    <row r="3486" spans="1:84" s="406" customFormat="1" x14ac:dyDescent="0.3">
      <c r="A3486" s="407"/>
      <c r="B3486" s="412"/>
      <c r="C3486" s="126"/>
      <c r="D3486" s="390"/>
      <c r="E3486" s="390"/>
      <c r="F3486" s="390"/>
      <c r="G3486" s="390"/>
      <c r="H3486" s="390"/>
      <c r="I3486" s="390"/>
      <c r="AP3486" s="207"/>
      <c r="AQ3486" s="207"/>
      <c r="BK3486" s="207"/>
      <c r="BY3486" s="207"/>
      <c r="BZ3486" s="207"/>
      <c r="CA3486" s="207"/>
      <c r="CB3486" s="207"/>
      <c r="CC3486" s="207"/>
      <c r="CD3486" s="207"/>
      <c r="CE3486" s="207"/>
      <c r="CF3486" s="207"/>
    </row>
    <row r="3487" spans="1:84" s="406" customFormat="1" x14ac:dyDescent="0.3">
      <c r="A3487" s="407"/>
      <c r="B3487" s="412"/>
      <c r="C3487" s="126"/>
      <c r="D3487" s="390"/>
      <c r="E3487" s="390"/>
      <c r="F3487" s="390"/>
      <c r="G3487" s="390"/>
      <c r="H3487" s="390"/>
      <c r="I3487" s="390"/>
      <c r="AP3487" s="207"/>
      <c r="AQ3487" s="207"/>
      <c r="BK3487" s="207"/>
      <c r="BY3487" s="207"/>
      <c r="BZ3487" s="207"/>
      <c r="CA3487" s="207"/>
      <c r="CB3487" s="207"/>
      <c r="CC3487" s="207"/>
      <c r="CD3487" s="207"/>
      <c r="CE3487" s="207"/>
      <c r="CF3487" s="207"/>
    </row>
    <row r="3488" spans="1:84" s="406" customFormat="1" x14ac:dyDescent="0.3">
      <c r="A3488" s="407"/>
      <c r="B3488" s="412"/>
      <c r="C3488" s="126"/>
      <c r="D3488" s="390"/>
      <c r="E3488" s="390"/>
      <c r="F3488" s="390"/>
      <c r="G3488" s="390"/>
      <c r="H3488" s="390"/>
      <c r="I3488" s="390"/>
      <c r="AP3488" s="207"/>
      <c r="AQ3488" s="207"/>
      <c r="BK3488" s="207"/>
      <c r="BY3488" s="207"/>
      <c r="BZ3488" s="207"/>
      <c r="CA3488" s="207"/>
      <c r="CB3488" s="207"/>
      <c r="CC3488" s="207"/>
      <c r="CD3488" s="207"/>
      <c r="CE3488" s="207"/>
      <c r="CF3488" s="207"/>
    </row>
    <row r="3489" spans="1:84" s="406" customFormat="1" x14ac:dyDescent="0.3">
      <c r="A3489" s="407"/>
      <c r="B3489" s="412"/>
      <c r="C3489" s="126"/>
      <c r="D3489" s="390"/>
      <c r="E3489" s="390"/>
      <c r="F3489" s="390"/>
      <c r="G3489" s="390"/>
      <c r="H3489" s="390"/>
      <c r="I3489" s="390"/>
      <c r="AP3489" s="207"/>
      <c r="AQ3489" s="207"/>
      <c r="BK3489" s="207"/>
      <c r="BY3489" s="207"/>
      <c r="BZ3489" s="207"/>
      <c r="CA3489" s="207"/>
      <c r="CB3489" s="207"/>
      <c r="CC3489" s="207"/>
      <c r="CD3489" s="207"/>
      <c r="CE3489" s="207"/>
      <c r="CF3489" s="207"/>
    </row>
    <row r="3490" spans="1:84" s="406" customFormat="1" x14ac:dyDescent="0.3">
      <c r="A3490" s="407"/>
      <c r="B3490" s="412"/>
      <c r="C3490" s="126"/>
      <c r="D3490" s="390"/>
      <c r="E3490" s="390"/>
      <c r="F3490" s="390"/>
      <c r="G3490" s="390"/>
      <c r="H3490" s="390"/>
      <c r="I3490" s="390"/>
      <c r="AP3490" s="207"/>
      <c r="AQ3490" s="207"/>
      <c r="BK3490" s="207"/>
      <c r="BY3490" s="207"/>
      <c r="BZ3490" s="207"/>
      <c r="CA3490" s="207"/>
      <c r="CB3490" s="207"/>
      <c r="CC3490" s="207"/>
      <c r="CD3490" s="207"/>
      <c r="CE3490" s="207"/>
      <c r="CF3490" s="207"/>
    </row>
    <row r="3491" spans="1:84" s="406" customFormat="1" x14ac:dyDescent="0.3">
      <c r="A3491" s="407"/>
      <c r="B3491" s="412"/>
      <c r="C3491" s="126"/>
      <c r="D3491" s="390"/>
      <c r="E3491" s="390"/>
      <c r="F3491" s="390"/>
      <c r="G3491" s="390"/>
      <c r="H3491" s="390"/>
      <c r="I3491" s="390"/>
      <c r="AP3491" s="207"/>
      <c r="AQ3491" s="207"/>
      <c r="BK3491" s="207"/>
      <c r="BY3491" s="207"/>
      <c r="BZ3491" s="207"/>
      <c r="CA3491" s="207"/>
      <c r="CB3491" s="207"/>
      <c r="CC3491" s="207"/>
      <c r="CD3491" s="207"/>
      <c r="CE3491" s="207"/>
      <c r="CF3491" s="207"/>
    </row>
    <row r="3492" spans="1:84" s="406" customFormat="1" x14ac:dyDescent="0.3">
      <c r="A3492" s="407"/>
      <c r="B3492" s="412"/>
      <c r="C3492" s="126"/>
      <c r="D3492" s="390"/>
      <c r="E3492" s="390"/>
      <c r="F3492" s="390"/>
      <c r="G3492" s="390"/>
      <c r="H3492" s="390"/>
      <c r="I3492" s="390"/>
      <c r="AP3492" s="207"/>
      <c r="AQ3492" s="207"/>
      <c r="BK3492" s="207"/>
      <c r="BY3492" s="207"/>
      <c r="BZ3492" s="207"/>
      <c r="CA3492" s="207"/>
      <c r="CB3492" s="207"/>
      <c r="CC3492" s="207"/>
      <c r="CD3492" s="207"/>
      <c r="CE3492" s="207"/>
      <c r="CF3492" s="207"/>
    </row>
    <row r="3493" spans="1:84" s="406" customFormat="1" x14ac:dyDescent="0.3">
      <c r="A3493" s="407"/>
      <c r="B3493" s="412"/>
      <c r="C3493" s="126"/>
      <c r="D3493" s="390"/>
      <c r="E3493" s="390"/>
      <c r="F3493" s="390"/>
      <c r="G3493" s="390"/>
      <c r="H3493" s="390"/>
      <c r="I3493" s="390"/>
      <c r="AP3493" s="207"/>
      <c r="AQ3493" s="207"/>
      <c r="BK3493" s="207"/>
      <c r="BY3493" s="207"/>
      <c r="BZ3493" s="207"/>
      <c r="CA3493" s="207"/>
      <c r="CB3493" s="207"/>
      <c r="CC3493" s="207"/>
      <c r="CD3493" s="207"/>
      <c r="CE3493" s="207"/>
      <c r="CF3493" s="207"/>
    </row>
    <row r="3494" spans="1:84" s="406" customFormat="1" x14ac:dyDescent="0.3">
      <c r="A3494" s="407"/>
      <c r="B3494" s="412"/>
      <c r="C3494" s="126"/>
      <c r="D3494" s="390"/>
      <c r="E3494" s="390"/>
      <c r="F3494" s="390"/>
      <c r="G3494" s="390"/>
      <c r="H3494" s="390"/>
      <c r="I3494" s="390"/>
      <c r="AP3494" s="207"/>
      <c r="AQ3494" s="207"/>
      <c r="BK3494" s="207"/>
      <c r="BY3494" s="207"/>
      <c r="BZ3494" s="207"/>
      <c r="CA3494" s="207"/>
      <c r="CB3494" s="207"/>
      <c r="CC3494" s="207"/>
      <c r="CD3494" s="207"/>
      <c r="CE3494" s="207"/>
      <c r="CF3494" s="207"/>
    </row>
    <row r="3495" spans="1:84" s="406" customFormat="1" x14ac:dyDescent="0.3">
      <c r="A3495" s="407"/>
      <c r="B3495" s="412"/>
      <c r="C3495" s="126"/>
      <c r="D3495" s="390"/>
      <c r="E3495" s="390"/>
      <c r="F3495" s="390"/>
      <c r="G3495" s="390"/>
      <c r="H3495" s="390"/>
      <c r="I3495" s="390"/>
      <c r="AP3495" s="207"/>
      <c r="AQ3495" s="207"/>
      <c r="BK3495" s="207"/>
      <c r="BY3495" s="207"/>
      <c r="BZ3495" s="207"/>
      <c r="CA3495" s="207"/>
      <c r="CB3495" s="207"/>
      <c r="CC3495" s="207"/>
      <c r="CD3495" s="207"/>
      <c r="CE3495" s="207"/>
      <c r="CF3495" s="207"/>
    </row>
    <row r="3496" spans="1:84" s="406" customFormat="1" x14ac:dyDescent="0.3">
      <c r="A3496" s="407"/>
      <c r="B3496" s="412"/>
      <c r="C3496" s="126"/>
      <c r="D3496" s="390"/>
      <c r="E3496" s="390"/>
      <c r="F3496" s="390"/>
      <c r="G3496" s="390"/>
      <c r="H3496" s="390"/>
      <c r="I3496" s="390"/>
      <c r="AP3496" s="207"/>
      <c r="AQ3496" s="207"/>
      <c r="BK3496" s="207"/>
      <c r="BY3496" s="207"/>
      <c r="BZ3496" s="207"/>
      <c r="CA3496" s="207"/>
      <c r="CB3496" s="207"/>
      <c r="CC3496" s="207"/>
      <c r="CD3496" s="207"/>
      <c r="CE3496" s="207"/>
      <c r="CF3496" s="207"/>
    </row>
    <row r="3497" spans="1:84" s="406" customFormat="1" x14ac:dyDescent="0.3">
      <c r="A3497" s="407"/>
      <c r="B3497" s="412"/>
      <c r="C3497" s="126"/>
      <c r="D3497" s="390"/>
      <c r="E3497" s="390"/>
      <c r="F3497" s="390"/>
      <c r="G3497" s="390"/>
      <c r="H3497" s="390"/>
      <c r="I3497" s="390"/>
      <c r="AP3497" s="207"/>
      <c r="AQ3497" s="207"/>
      <c r="BK3497" s="207"/>
      <c r="BY3497" s="207"/>
      <c r="BZ3497" s="207"/>
      <c r="CA3497" s="207"/>
      <c r="CB3497" s="207"/>
      <c r="CC3497" s="207"/>
      <c r="CD3497" s="207"/>
      <c r="CE3497" s="207"/>
      <c r="CF3497" s="207"/>
    </row>
    <row r="3498" spans="1:84" s="406" customFormat="1" x14ac:dyDescent="0.3">
      <c r="A3498" s="407"/>
      <c r="B3498" s="412"/>
      <c r="C3498" s="126"/>
      <c r="D3498" s="390"/>
      <c r="E3498" s="390"/>
      <c r="F3498" s="390"/>
      <c r="G3498" s="390"/>
      <c r="H3498" s="390"/>
      <c r="I3498" s="390"/>
      <c r="AP3498" s="207"/>
      <c r="AQ3498" s="207"/>
      <c r="BK3498" s="207"/>
      <c r="BY3498" s="207"/>
      <c r="BZ3498" s="207"/>
      <c r="CA3498" s="207"/>
      <c r="CB3498" s="207"/>
      <c r="CC3498" s="207"/>
      <c r="CD3498" s="207"/>
      <c r="CE3498" s="207"/>
      <c r="CF3498" s="207"/>
    </row>
    <row r="3499" spans="1:84" s="406" customFormat="1" x14ac:dyDescent="0.3">
      <c r="A3499" s="407"/>
      <c r="B3499" s="412"/>
      <c r="C3499" s="126"/>
      <c r="D3499" s="390"/>
      <c r="E3499" s="390"/>
      <c r="F3499" s="390"/>
      <c r="G3499" s="390"/>
      <c r="H3499" s="390"/>
      <c r="I3499" s="390"/>
      <c r="AP3499" s="207"/>
      <c r="AQ3499" s="207"/>
      <c r="BK3499" s="207"/>
      <c r="BY3499" s="207"/>
      <c r="BZ3499" s="207"/>
      <c r="CA3499" s="207"/>
      <c r="CB3499" s="207"/>
      <c r="CC3499" s="207"/>
      <c r="CD3499" s="207"/>
      <c r="CE3499" s="207"/>
      <c r="CF3499" s="207"/>
    </row>
    <row r="3500" spans="1:84" s="406" customFormat="1" x14ac:dyDescent="0.3">
      <c r="A3500" s="407"/>
      <c r="B3500" s="412"/>
      <c r="C3500" s="126"/>
      <c r="D3500" s="390"/>
      <c r="E3500" s="390"/>
      <c r="F3500" s="390"/>
      <c r="G3500" s="390"/>
      <c r="H3500" s="390"/>
      <c r="I3500" s="390"/>
      <c r="AP3500" s="207"/>
      <c r="AQ3500" s="207"/>
      <c r="BK3500" s="207"/>
      <c r="BY3500" s="207"/>
      <c r="BZ3500" s="207"/>
      <c r="CA3500" s="207"/>
      <c r="CB3500" s="207"/>
      <c r="CC3500" s="207"/>
      <c r="CD3500" s="207"/>
      <c r="CE3500" s="207"/>
      <c r="CF3500" s="207"/>
    </row>
    <row r="3501" spans="1:84" s="406" customFormat="1" x14ac:dyDescent="0.3">
      <c r="A3501" s="407"/>
      <c r="B3501" s="412"/>
      <c r="C3501" s="126"/>
      <c r="D3501" s="390"/>
      <c r="E3501" s="390"/>
      <c r="F3501" s="390"/>
      <c r="G3501" s="390"/>
      <c r="H3501" s="390"/>
      <c r="I3501" s="390"/>
      <c r="AP3501" s="207"/>
      <c r="AQ3501" s="207"/>
      <c r="BK3501" s="207"/>
      <c r="BY3501" s="207"/>
      <c r="BZ3501" s="207"/>
      <c r="CA3501" s="207"/>
      <c r="CB3501" s="207"/>
      <c r="CC3501" s="207"/>
      <c r="CD3501" s="207"/>
      <c r="CE3501" s="207"/>
      <c r="CF3501" s="207"/>
    </row>
    <row r="3502" spans="1:84" s="406" customFormat="1" x14ac:dyDescent="0.3">
      <c r="A3502" s="407"/>
      <c r="B3502" s="412"/>
      <c r="C3502" s="126"/>
      <c r="D3502" s="390"/>
      <c r="E3502" s="390"/>
      <c r="F3502" s="390"/>
      <c r="G3502" s="390"/>
      <c r="H3502" s="390"/>
      <c r="I3502" s="390"/>
      <c r="AP3502" s="207"/>
      <c r="AQ3502" s="207"/>
      <c r="BK3502" s="207"/>
      <c r="BY3502" s="207"/>
      <c r="BZ3502" s="207"/>
      <c r="CA3502" s="207"/>
      <c r="CB3502" s="207"/>
      <c r="CC3502" s="207"/>
      <c r="CD3502" s="207"/>
      <c r="CE3502" s="207"/>
      <c r="CF3502" s="207"/>
    </row>
    <row r="3503" spans="1:84" s="406" customFormat="1" x14ac:dyDescent="0.3">
      <c r="A3503" s="407"/>
      <c r="B3503" s="412"/>
      <c r="C3503" s="126"/>
      <c r="D3503" s="390"/>
      <c r="E3503" s="390"/>
      <c r="F3503" s="390"/>
      <c r="G3503" s="390"/>
      <c r="H3503" s="390"/>
      <c r="I3503" s="390"/>
      <c r="AP3503" s="207"/>
      <c r="AQ3503" s="207"/>
      <c r="BK3503" s="207"/>
      <c r="BY3503" s="207"/>
      <c r="BZ3503" s="207"/>
      <c r="CA3503" s="207"/>
      <c r="CB3503" s="207"/>
      <c r="CC3503" s="207"/>
      <c r="CD3503" s="207"/>
      <c r="CE3503" s="207"/>
      <c r="CF3503" s="207"/>
    </row>
    <row r="3504" spans="1:84" s="406" customFormat="1" x14ac:dyDescent="0.3">
      <c r="A3504" s="407"/>
      <c r="B3504" s="412"/>
      <c r="C3504" s="126"/>
      <c r="D3504" s="390"/>
      <c r="E3504" s="390"/>
      <c r="F3504" s="390"/>
      <c r="G3504" s="390"/>
      <c r="H3504" s="390"/>
      <c r="I3504" s="390"/>
      <c r="AP3504" s="207"/>
      <c r="AQ3504" s="207"/>
      <c r="BK3504" s="207"/>
      <c r="BY3504" s="207"/>
      <c r="BZ3504" s="207"/>
      <c r="CA3504" s="207"/>
      <c r="CB3504" s="207"/>
      <c r="CC3504" s="207"/>
      <c r="CD3504" s="207"/>
      <c r="CE3504" s="207"/>
      <c r="CF3504" s="207"/>
    </row>
    <row r="3505" spans="1:84" s="406" customFormat="1" x14ac:dyDescent="0.3">
      <c r="A3505" s="407"/>
      <c r="B3505" s="412"/>
      <c r="C3505" s="126"/>
      <c r="D3505" s="390"/>
      <c r="E3505" s="390"/>
      <c r="F3505" s="390"/>
      <c r="G3505" s="390"/>
      <c r="H3505" s="390"/>
      <c r="I3505" s="390"/>
      <c r="AP3505" s="207"/>
      <c r="AQ3505" s="207"/>
      <c r="BK3505" s="207"/>
      <c r="BY3505" s="207"/>
      <c r="BZ3505" s="207"/>
      <c r="CA3505" s="207"/>
      <c r="CB3505" s="207"/>
      <c r="CC3505" s="207"/>
      <c r="CD3505" s="207"/>
      <c r="CE3505" s="207"/>
      <c r="CF3505" s="207"/>
    </row>
    <row r="3506" spans="1:84" s="406" customFormat="1" x14ac:dyDescent="0.3">
      <c r="A3506" s="407"/>
      <c r="B3506" s="412"/>
      <c r="C3506" s="126"/>
      <c r="D3506" s="390"/>
      <c r="E3506" s="390"/>
      <c r="F3506" s="390"/>
      <c r="G3506" s="390"/>
      <c r="H3506" s="390"/>
      <c r="I3506" s="390"/>
      <c r="AP3506" s="207"/>
      <c r="AQ3506" s="207"/>
      <c r="BK3506" s="207"/>
      <c r="BY3506" s="207"/>
      <c r="BZ3506" s="207"/>
      <c r="CA3506" s="207"/>
      <c r="CB3506" s="207"/>
      <c r="CC3506" s="207"/>
      <c r="CD3506" s="207"/>
      <c r="CE3506" s="207"/>
      <c r="CF3506" s="207"/>
    </row>
    <row r="3507" spans="1:84" s="406" customFormat="1" x14ac:dyDescent="0.3">
      <c r="A3507" s="407"/>
      <c r="B3507" s="412"/>
      <c r="C3507" s="126"/>
      <c r="D3507" s="390"/>
      <c r="E3507" s="390"/>
      <c r="F3507" s="390"/>
      <c r="G3507" s="390"/>
      <c r="H3507" s="390"/>
      <c r="I3507" s="390"/>
      <c r="AP3507" s="207"/>
      <c r="AQ3507" s="207"/>
      <c r="BK3507" s="207"/>
      <c r="BY3507" s="207"/>
      <c r="BZ3507" s="207"/>
      <c r="CA3507" s="207"/>
      <c r="CB3507" s="207"/>
      <c r="CC3507" s="207"/>
      <c r="CD3507" s="207"/>
      <c r="CE3507" s="207"/>
      <c r="CF3507" s="207"/>
    </row>
    <row r="3508" spans="1:84" s="406" customFormat="1" x14ac:dyDescent="0.3">
      <c r="A3508" s="407"/>
      <c r="B3508" s="412"/>
      <c r="C3508" s="126"/>
      <c r="D3508" s="390"/>
      <c r="E3508" s="390"/>
      <c r="F3508" s="390"/>
      <c r="G3508" s="390"/>
      <c r="H3508" s="390"/>
      <c r="I3508" s="390"/>
      <c r="AP3508" s="207"/>
      <c r="AQ3508" s="207"/>
      <c r="BK3508" s="207"/>
      <c r="BY3508" s="207"/>
      <c r="BZ3508" s="207"/>
      <c r="CA3508" s="207"/>
      <c r="CB3508" s="207"/>
      <c r="CC3508" s="207"/>
      <c r="CD3508" s="207"/>
      <c r="CE3508" s="207"/>
      <c r="CF3508" s="207"/>
    </row>
    <row r="3509" spans="1:84" s="406" customFormat="1" x14ac:dyDescent="0.3">
      <c r="A3509" s="407"/>
      <c r="B3509" s="412"/>
      <c r="C3509" s="126"/>
      <c r="D3509" s="390"/>
      <c r="E3509" s="390"/>
      <c r="F3509" s="390"/>
      <c r="G3509" s="390"/>
      <c r="H3509" s="390"/>
      <c r="I3509" s="390"/>
      <c r="AP3509" s="207"/>
      <c r="AQ3509" s="207"/>
      <c r="BK3509" s="207"/>
      <c r="BY3509" s="207"/>
      <c r="BZ3509" s="207"/>
      <c r="CA3509" s="207"/>
      <c r="CB3509" s="207"/>
      <c r="CC3509" s="207"/>
      <c r="CD3509" s="207"/>
      <c r="CE3509" s="207"/>
      <c r="CF3509" s="207"/>
    </row>
    <row r="3510" spans="1:84" s="406" customFormat="1" x14ac:dyDescent="0.3">
      <c r="A3510" s="407"/>
      <c r="B3510" s="412"/>
      <c r="C3510" s="126"/>
      <c r="D3510" s="390"/>
      <c r="E3510" s="390"/>
      <c r="F3510" s="390"/>
      <c r="G3510" s="390"/>
      <c r="H3510" s="390"/>
      <c r="I3510" s="390"/>
      <c r="AP3510" s="207"/>
      <c r="AQ3510" s="207"/>
      <c r="BK3510" s="207"/>
      <c r="BY3510" s="207"/>
      <c r="BZ3510" s="207"/>
      <c r="CA3510" s="207"/>
      <c r="CB3510" s="207"/>
      <c r="CC3510" s="207"/>
      <c r="CD3510" s="207"/>
      <c r="CE3510" s="207"/>
      <c r="CF3510" s="207"/>
    </row>
    <row r="3511" spans="1:84" s="406" customFormat="1" x14ac:dyDescent="0.3">
      <c r="A3511" s="407"/>
      <c r="B3511" s="412"/>
      <c r="C3511" s="126"/>
      <c r="D3511" s="390"/>
      <c r="E3511" s="390"/>
      <c r="F3511" s="390"/>
      <c r="G3511" s="390"/>
      <c r="H3511" s="390"/>
      <c r="I3511" s="390"/>
      <c r="AP3511" s="207"/>
      <c r="AQ3511" s="207"/>
      <c r="BK3511" s="207"/>
      <c r="BY3511" s="207"/>
      <c r="BZ3511" s="207"/>
      <c r="CA3511" s="207"/>
      <c r="CB3511" s="207"/>
      <c r="CC3511" s="207"/>
      <c r="CD3511" s="207"/>
      <c r="CE3511" s="207"/>
      <c r="CF3511" s="207"/>
    </row>
    <row r="3512" spans="1:84" s="406" customFormat="1" x14ac:dyDescent="0.3">
      <c r="A3512" s="407"/>
      <c r="B3512" s="412"/>
      <c r="C3512" s="126"/>
      <c r="D3512" s="390"/>
      <c r="E3512" s="390"/>
      <c r="F3512" s="390"/>
      <c r="G3512" s="390"/>
      <c r="H3512" s="390"/>
      <c r="I3512" s="390"/>
      <c r="AP3512" s="207"/>
      <c r="AQ3512" s="207"/>
      <c r="BK3512" s="207"/>
      <c r="BY3512" s="207"/>
      <c r="BZ3512" s="207"/>
      <c r="CA3512" s="207"/>
      <c r="CB3512" s="207"/>
      <c r="CC3512" s="207"/>
      <c r="CD3512" s="207"/>
      <c r="CE3512" s="207"/>
      <c r="CF3512" s="207"/>
    </row>
    <row r="3513" spans="1:84" s="406" customFormat="1" x14ac:dyDescent="0.3">
      <c r="A3513" s="407"/>
      <c r="B3513" s="412"/>
      <c r="C3513" s="126"/>
      <c r="D3513" s="390"/>
      <c r="E3513" s="390"/>
      <c r="F3513" s="390"/>
      <c r="G3513" s="390"/>
      <c r="H3513" s="390"/>
      <c r="I3513" s="390"/>
      <c r="AP3513" s="207"/>
      <c r="AQ3513" s="207"/>
      <c r="BK3513" s="207"/>
      <c r="BY3513" s="207"/>
      <c r="BZ3513" s="207"/>
      <c r="CA3513" s="207"/>
      <c r="CB3513" s="207"/>
      <c r="CC3513" s="207"/>
      <c r="CD3513" s="207"/>
      <c r="CE3513" s="207"/>
      <c r="CF3513" s="207"/>
    </row>
    <row r="3514" spans="1:84" s="406" customFormat="1" x14ac:dyDescent="0.3">
      <c r="A3514" s="407"/>
      <c r="B3514" s="412"/>
      <c r="C3514" s="126"/>
      <c r="D3514" s="390"/>
      <c r="E3514" s="390"/>
      <c r="F3514" s="390"/>
      <c r="G3514" s="390"/>
      <c r="H3514" s="390"/>
      <c r="I3514" s="390"/>
      <c r="AP3514" s="207"/>
      <c r="AQ3514" s="207"/>
      <c r="BK3514" s="207"/>
      <c r="BY3514" s="207"/>
      <c r="BZ3514" s="207"/>
      <c r="CA3514" s="207"/>
      <c r="CB3514" s="207"/>
      <c r="CC3514" s="207"/>
      <c r="CD3514" s="207"/>
      <c r="CE3514" s="207"/>
      <c r="CF3514" s="207"/>
    </row>
    <row r="3515" spans="1:84" s="406" customFormat="1" x14ac:dyDescent="0.3">
      <c r="A3515" s="407"/>
      <c r="B3515" s="412"/>
      <c r="C3515" s="126"/>
      <c r="D3515" s="390"/>
      <c r="E3515" s="390"/>
      <c r="F3515" s="390"/>
      <c r="G3515" s="390"/>
      <c r="H3515" s="390"/>
      <c r="I3515" s="390"/>
      <c r="AP3515" s="207"/>
      <c r="AQ3515" s="207"/>
      <c r="BK3515" s="207"/>
      <c r="BY3515" s="207"/>
      <c r="BZ3515" s="207"/>
      <c r="CA3515" s="207"/>
      <c r="CB3515" s="207"/>
      <c r="CC3515" s="207"/>
      <c r="CD3515" s="207"/>
      <c r="CE3515" s="207"/>
      <c r="CF3515" s="207"/>
    </row>
    <row r="3516" spans="1:84" s="406" customFormat="1" x14ac:dyDescent="0.3">
      <c r="A3516" s="407"/>
      <c r="B3516" s="412"/>
      <c r="C3516" s="126"/>
      <c r="D3516" s="390"/>
      <c r="E3516" s="390"/>
      <c r="F3516" s="390"/>
      <c r="G3516" s="390"/>
      <c r="H3516" s="390"/>
      <c r="I3516" s="390"/>
      <c r="AP3516" s="207"/>
      <c r="AQ3516" s="207"/>
      <c r="BK3516" s="207"/>
      <c r="BY3516" s="207"/>
      <c r="BZ3516" s="207"/>
      <c r="CA3516" s="207"/>
      <c r="CB3516" s="207"/>
      <c r="CC3516" s="207"/>
      <c r="CD3516" s="207"/>
      <c r="CE3516" s="207"/>
      <c r="CF3516" s="207"/>
    </row>
    <row r="3517" spans="1:84" s="406" customFormat="1" x14ac:dyDescent="0.3">
      <c r="A3517" s="407"/>
      <c r="B3517" s="412"/>
      <c r="C3517" s="126"/>
      <c r="D3517" s="390"/>
      <c r="E3517" s="390"/>
      <c r="F3517" s="390"/>
      <c r="G3517" s="390"/>
      <c r="H3517" s="390"/>
      <c r="I3517" s="390"/>
      <c r="AP3517" s="207"/>
      <c r="AQ3517" s="207"/>
      <c r="BK3517" s="207"/>
      <c r="BY3517" s="207"/>
      <c r="BZ3517" s="207"/>
      <c r="CA3517" s="207"/>
      <c r="CB3517" s="207"/>
      <c r="CC3517" s="207"/>
      <c r="CD3517" s="207"/>
      <c r="CE3517" s="207"/>
      <c r="CF3517" s="207"/>
    </row>
    <row r="3518" spans="1:84" s="406" customFormat="1" x14ac:dyDescent="0.3">
      <c r="A3518" s="407"/>
      <c r="B3518" s="412"/>
      <c r="C3518" s="126"/>
      <c r="D3518" s="390"/>
      <c r="E3518" s="390"/>
      <c r="F3518" s="390"/>
      <c r="G3518" s="390"/>
      <c r="H3518" s="390"/>
      <c r="I3518" s="390"/>
      <c r="AP3518" s="207"/>
      <c r="AQ3518" s="207"/>
      <c r="BK3518" s="207"/>
      <c r="BY3518" s="207"/>
      <c r="BZ3518" s="207"/>
      <c r="CA3518" s="207"/>
      <c r="CB3518" s="207"/>
      <c r="CC3518" s="207"/>
      <c r="CD3518" s="207"/>
      <c r="CE3518" s="207"/>
      <c r="CF3518" s="207"/>
    </row>
    <row r="3519" spans="1:84" s="406" customFormat="1" x14ac:dyDescent="0.3">
      <c r="A3519" s="407"/>
      <c r="B3519" s="412"/>
      <c r="C3519" s="126"/>
      <c r="D3519" s="390"/>
      <c r="E3519" s="390"/>
      <c r="F3519" s="390"/>
      <c r="G3519" s="390"/>
      <c r="H3519" s="390"/>
      <c r="I3519" s="390"/>
      <c r="AP3519" s="207"/>
      <c r="AQ3519" s="207"/>
      <c r="BK3519" s="207"/>
      <c r="BY3519" s="207"/>
      <c r="BZ3519" s="207"/>
      <c r="CA3519" s="207"/>
      <c r="CB3519" s="207"/>
      <c r="CC3519" s="207"/>
      <c r="CD3519" s="207"/>
      <c r="CE3519" s="207"/>
      <c r="CF3519" s="207"/>
    </row>
    <row r="3520" spans="1:84" s="406" customFormat="1" x14ac:dyDescent="0.3">
      <c r="A3520" s="407"/>
      <c r="B3520" s="412"/>
      <c r="C3520" s="126"/>
      <c r="D3520" s="390"/>
      <c r="E3520" s="390"/>
      <c r="F3520" s="390"/>
      <c r="G3520" s="390"/>
      <c r="H3520" s="390"/>
      <c r="I3520" s="390"/>
      <c r="AP3520" s="207"/>
      <c r="AQ3520" s="207"/>
      <c r="BK3520" s="207"/>
      <c r="BY3520" s="207"/>
      <c r="BZ3520" s="207"/>
      <c r="CA3520" s="207"/>
      <c r="CB3520" s="207"/>
      <c r="CC3520" s="207"/>
      <c r="CD3520" s="207"/>
      <c r="CE3520" s="207"/>
      <c r="CF3520" s="207"/>
    </row>
    <row r="3521" spans="1:84" s="406" customFormat="1" x14ac:dyDescent="0.3">
      <c r="A3521" s="407"/>
      <c r="B3521" s="412"/>
      <c r="C3521" s="126"/>
      <c r="D3521" s="390"/>
      <c r="E3521" s="390"/>
      <c r="F3521" s="390"/>
      <c r="G3521" s="390"/>
      <c r="H3521" s="390"/>
      <c r="I3521" s="390"/>
      <c r="AP3521" s="207"/>
      <c r="AQ3521" s="207"/>
      <c r="BK3521" s="207"/>
      <c r="BY3521" s="207"/>
      <c r="BZ3521" s="207"/>
      <c r="CA3521" s="207"/>
      <c r="CB3521" s="207"/>
      <c r="CC3521" s="207"/>
      <c r="CD3521" s="207"/>
      <c r="CE3521" s="207"/>
      <c r="CF3521" s="207"/>
    </row>
    <row r="3522" spans="1:84" s="406" customFormat="1" x14ac:dyDescent="0.3">
      <c r="A3522" s="407"/>
      <c r="B3522" s="412"/>
      <c r="C3522" s="126"/>
      <c r="D3522" s="390"/>
      <c r="E3522" s="390"/>
      <c r="F3522" s="390"/>
      <c r="G3522" s="390"/>
      <c r="H3522" s="390"/>
      <c r="I3522" s="390"/>
      <c r="AP3522" s="207"/>
      <c r="AQ3522" s="207"/>
      <c r="BK3522" s="207"/>
      <c r="BY3522" s="207"/>
      <c r="BZ3522" s="207"/>
      <c r="CA3522" s="207"/>
      <c r="CB3522" s="207"/>
      <c r="CC3522" s="207"/>
      <c r="CD3522" s="207"/>
      <c r="CE3522" s="207"/>
      <c r="CF3522" s="207"/>
    </row>
    <row r="3523" spans="1:84" s="406" customFormat="1" x14ac:dyDescent="0.3">
      <c r="A3523" s="407"/>
      <c r="B3523" s="412"/>
      <c r="C3523" s="126"/>
      <c r="D3523" s="390"/>
      <c r="E3523" s="390"/>
      <c r="F3523" s="390"/>
      <c r="G3523" s="390"/>
      <c r="H3523" s="390"/>
      <c r="I3523" s="390"/>
      <c r="AP3523" s="207"/>
      <c r="AQ3523" s="207"/>
      <c r="BK3523" s="207"/>
      <c r="BY3523" s="207"/>
      <c r="BZ3523" s="207"/>
      <c r="CA3523" s="207"/>
      <c r="CB3523" s="207"/>
      <c r="CC3523" s="207"/>
      <c r="CD3523" s="207"/>
      <c r="CE3523" s="207"/>
      <c r="CF3523" s="207"/>
    </row>
    <row r="3524" spans="1:84" s="406" customFormat="1" x14ac:dyDescent="0.3">
      <c r="A3524" s="407"/>
      <c r="B3524" s="412"/>
      <c r="C3524" s="126"/>
      <c r="D3524" s="390"/>
      <c r="E3524" s="390"/>
      <c r="F3524" s="390"/>
      <c r="G3524" s="390"/>
      <c r="H3524" s="390"/>
      <c r="I3524" s="390"/>
      <c r="AP3524" s="207"/>
      <c r="AQ3524" s="207"/>
      <c r="BK3524" s="207"/>
      <c r="BY3524" s="207"/>
      <c r="BZ3524" s="207"/>
      <c r="CA3524" s="207"/>
      <c r="CB3524" s="207"/>
      <c r="CC3524" s="207"/>
      <c r="CD3524" s="207"/>
      <c r="CE3524" s="207"/>
      <c r="CF3524" s="207"/>
    </row>
    <row r="3525" spans="1:84" s="406" customFormat="1" x14ac:dyDescent="0.3">
      <c r="A3525" s="407"/>
      <c r="B3525" s="412"/>
      <c r="C3525" s="126"/>
      <c r="D3525" s="390"/>
      <c r="E3525" s="390"/>
      <c r="F3525" s="390"/>
      <c r="G3525" s="390"/>
      <c r="H3525" s="390"/>
      <c r="I3525" s="390"/>
      <c r="AP3525" s="207"/>
      <c r="AQ3525" s="207"/>
      <c r="BK3525" s="207"/>
      <c r="BY3525" s="207"/>
      <c r="BZ3525" s="207"/>
      <c r="CA3525" s="207"/>
      <c r="CB3525" s="207"/>
      <c r="CC3525" s="207"/>
      <c r="CD3525" s="207"/>
      <c r="CE3525" s="207"/>
      <c r="CF3525" s="207"/>
    </row>
    <row r="3526" spans="1:84" s="406" customFormat="1" x14ac:dyDescent="0.3">
      <c r="A3526" s="407"/>
      <c r="B3526" s="412"/>
      <c r="C3526" s="126"/>
      <c r="D3526" s="390"/>
      <c r="E3526" s="390"/>
      <c r="F3526" s="390"/>
      <c r="G3526" s="390"/>
      <c r="H3526" s="390"/>
      <c r="I3526" s="390"/>
      <c r="AP3526" s="207"/>
      <c r="AQ3526" s="207"/>
      <c r="BK3526" s="207"/>
      <c r="BY3526" s="207"/>
      <c r="BZ3526" s="207"/>
      <c r="CA3526" s="207"/>
      <c r="CB3526" s="207"/>
      <c r="CC3526" s="207"/>
      <c r="CD3526" s="207"/>
      <c r="CE3526" s="207"/>
      <c r="CF3526" s="207"/>
    </row>
    <row r="3527" spans="1:84" s="406" customFormat="1" x14ac:dyDescent="0.3">
      <c r="A3527" s="407"/>
      <c r="B3527" s="412"/>
      <c r="C3527" s="126"/>
      <c r="D3527" s="390"/>
      <c r="E3527" s="390"/>
      <c r="F3527" s="390"/>
      <c r="G3527" s="390"/>
      <c r="H3527" s="390"/>
      <c r="I3527" s="390"/>
      <c r="AP3527" s="207"/>
      <c r="AQ3527" s="207"/>
      <c r="BK3527" s="207"/>
      <c r="BY3527" s="207"/>
      <c r="BZ3527" s="207"/>
      <c r="CA3527" s="207"/>
      <c r="CB3527" s="207"/>
      <c r="CC3527" s="207"/>
      <c r="CD3527" s="207"/>
      <c r="CE3527" s="207"/>
      <c r="CF3527" s="207"/>
    </row>
    <row r="3528" spans="1:84" s="406" customFormat="1" x14ac:dyDescent="0.3">
      <c r="A3528" s="407"/>
      <c r="B3528" s="412"/>
      <c r="C3528" s="126"/>
      <c r="D3528" s="390"/>
      <c r="E3528" s="390"/>
      <c r="F3528" s="390"/>
      <c r="G3528" s="390"/>
      <c r="H3528" s="390"/>
      <c r="I3528" s="390"/>
      <c r="AP3528" s="207"/>
      <c r="AQ3528" s="207"/>
      <c r="BK3528" s="207"/>
      <c r="BY3528" s="207"/>
      <c r="BZ3528" s="207"/>
      <c r="CA3528" s="207"/>
      <c r="CB3528" s="207"/>
      <c r="CC3528" s="207"/>
      <c r="CD3528" s="207"/>
      <c r="CE3528" s="207"/>
      <c r="CF3528" s="207"/>
    </row>
    <row r="3529" spans="1:84" s="406" customFormat="1" x14ac:dyDescent="0.3">
      <c r="A3529" s="407"/>
      <c r="B3529" s="412"/>
      <c r="C3529" s="126"/>
      <c r="D3529" s="390"/>
      <c r="E3529" s="390"/>
      <c r="F3529" s="390"/>
      <c r="G3529" s="390"/>
      <c r="H3529" s="390"/>
      <c r="I3529" s="390"/>
      <c r="AP3529" s="207"/>
      <c r="AQ3529" s="207"/>
      <c r="BK3529" s="207"/>
      <c r="BY3529" s="207"/>
      <c r="BZ3529" s="207"/>
      <c r="CA3529" s="207"/>
      <c r="CB3529" s="207"/>
      <c r="CC3529" s="207"/>
      <c r="CD3529" s="207"/>
      <c r="CE3529" s="207"/>
      <c r="CF3529" s="207"/>
    </row>
    <row r="3530" spans="1:84" s="406" customFormat="1" x14ac:dyDescent="0.3">
      <c r="A3530" s="407"/>
      <c r="B3530" s="412"/>
      <c r="C3530" s="126"/>
      <c r="D3530" s="390"/>
      <c r="E3530" s="390"/>
      <c r="F3530" s="390"/>
      <c r="G3530" s="390"/>
      <c r="H3530" s="390"/>
      <c r="I3530" s="390"/>
      <c r="AP3530" s="207"/>
      <c r="AQ3530" s="207"/>
      <c r="BK3530" s="207"/>
      <c r="BY3530" s="207"/>
      <c r="BZ3530" s="207"/>
      <c r="CA3530" s="207"/>
      <c r="CB3530" s="207"/>
      <c r="CC3530" s="207"/>
      <c r="CD3530" s="207"/>
      <c r="CE3530" s="207"/>
      <c r="CF3530" s="207"/>
    </row>
    <row r="3531" spans="1:84" s="406" customFormat="1" x14ac:dyDescent="0.3">
      <c r="A3531" s="407"/>
      <c r="B3531" s="412"/>
      <c r="C3531" s="126"/>
      <c r="D3531" s="390"/>
      <c r="E3531" s="390"/>
      <c r="F3531" s="390"/>
      <c r="G3531" s="390"/>
      <c r="H3531" s="390"/>
      <c r="I3531" s="390"/>
      <c r="AP3531" s="207"/>
      <c r="AQ3531" s="207"/>
      <c r="BK3531" s="207"/>
      <c r="BY3531" s="207"/>
      <c r="BZ3531" s="207"/>
      <c r="CA3531" s="207"/>
      <c r="CB3531" s="207"/>
      <c r="CC3531" s="207"/>
      <c r="CD3531" s="207"/>
      <c r="CE3531" s="207"/>
      <c r="CF3531" s="207"/>
    </row>
    <row r="3532" spans="1:84" s="406" customFormat="1" x14ac:dyDescent="0.3">
      <c r="A3532" s="407"/>
      <c r="B3532" s="412"/>
      <c r="C3532" s="126"/>
      <c r="D3532" s="390"/>
      <c r="E3532" s="390"/>
      <c r="F3532" s="390"/>
      <c r="G3532" s="390"/>
      <c r="H3532" s="390"/>
      <c r="I3532" s="390"/>
      <c r="AP3532" s="207"/>
      <c r="AQ3532" s="207"/>
      <c r="BK3532" s="207"/>
      <c r="BY3532" s="207"/>
      <c r="BZ3532" s="207"/>
      <c r="CA3532" s="207"/>
      <c r="CB3532" s="207"/>
      <c r="CC3532" s="207"/>
      <c r="CD3532" s="207"/>
      <c r="CE3532" s="207"/>
      <c r="CF3532" s="207"/>
    </row>
    <row r="3533" spans="1:84" s="406" customFormat="1" x14ac:dyDescent="0.3">
      <c r="A3533" s="407"/>
      <c r="B3533" s="412"/>
      <c r="C3533" s="126"/>
      <c r="D3533" s="390"/>
      <c r="E3533" s="390"/>
      <c r="F3533" s="390"/>
      <c r="G3533" s="390"/>
      <c r="H3533" s="390"/>
      <c r="I3533" s="390"/>
      <c r="AP3533" s="207"/>
      <c r="AQ3533" s="207"/>
      <c r="BK3533" s="207"/>
      <c r="BY3533" s="207"/>
      <c r="BZ3533" s="207"/>
      <c r="CA3533" s="207"/>
      <c r="CB3533" s="207"/>
      <c r="CC3533" s="207"/>
      <c r="CD3533" s="207"/>
      <c r="CE3533" s="207"/>
      <c r="CF3533" s="207"/>
    </row>
    <row r="3534" spans="1:84" s="406" customFormat="1" x14ac:dyDescent="0.3">
      <c r="A3534" s="407"/>
      <c r="B3534" s="412"/>
      <c r="C3534" s="126"/>
      <c r="D3534" s="390"/>
      <c r="E3534" s="390"/>
      <c r="F3534" s="390"/>
      <c r="G3534" s="390"/>
      <c r="H3534" s="390"/>
      <c r="I3534" s="390"/>
      <c r="AP3534" s="207"/>
      <c r="AQ3534" s="207"/>
      <c r="BK3534" s="207"/>
      <c r="BY3534" s="207"/>
      <c r="BZ3534" s="207"/>
      <c r="CA3534" s="207"/>
      <c r="CB3534" s="207"/>
      <c r="CC3534" s="207"/>
      <c r="CD3534" s="207"/>
      <c r="CE3534" s="207"/>
      <c r="CF3534" s="207"/>
    </row>
    <row r="3535" spans="1:84" s="406" customFormat="1" x14ac:dyDescent="0.3">
      <c r="A3535" s="407"/>
      <c r="B3535" s="412"/>
      <c r="C3535" s="126"/>
      <c r="D3535" s="390"/>
      <c r="E3535" s="390"/>
      <c r="F3535" s="390"/>
      <c r="G3535" s="390"/>
      <c r="H3535" s="390"/>
      <c r="I3535" s="390"/>
      <c r="AP3535" s="207"/>
      <c r="AQ3535" s="207"/>
      <c r="BK3535" s="207"/>
      <c r="BY3535" s="207"/>
      <c r="BZ3535" s="207"/>
      <c r="CA3535" s="207"/>
      <c r="CB3535" s="207"/>
      <c r="CC3535" s="207"/>
      <c r="CD3535" s="207"/>
      <c r="CE3535" s="207"/>
      <c r="CF3535" s="207"/>
    </row>
    <row r="3536" spans="1:84" s="406" customFormat="1" x14ac:dyDescent="0.3">
      <c r="A3536" s="407"/>
      <c r="B3536" s="412"/>
      <c r="C3536" s="126"/>
      <c r="D3536" s="390"/>
      <c r="E3536" s="390"/>
      <c r="F3536" s="390"/>
      <c r="G3536" s="390"/>
      <c r="H3536" s="390"/>
      <c r="I3536" s="390"/>
      <c r="AP3536" s="207"/>
      <c r="AQ3536" s="207"/>
      <c r="BK3536" s="207"/>
      <c r="BY3536" s="207"/>
      <c r="BZ3536" s="207"/>
      <c r="CA3536" s="207"/>
      <c r="CB3536" s="207"/>
      <c r="CC3536" s="207"/>
      <c r="CD3536" s="207"/>
      <c r="CE3536" s="207"/>
      <c r="CF3536" s="207"/>
    </row>
    <row r="3537" spans="1:84" s="406" customFormat="1" x14ac:dyDescent="0.3">
      <c r="A3537" s="407"/>
      <c r="B3537" s="412"/>
      <c r="C3537" s="126"/>
      <c r="D3537" s="390"/>
      <c r="E3537" s="390"/>
      <c r="F3537" s="390"/>
      <c r="G3537" s="390"/>
      <c r="H3537" s="390"/>
      <c r="I3537" s="390"/>
      <c r="AP3537" s="207"/>
      <c r="AQ3537" s="207"/>
      <c r="BK3537" s="207"/>
      <c r="BY3537" s="207"/>
      <c r="BZ3537" s="207"/>
      <c r="CA3537" s="207"/>
      <c r="CB3537" s="207"/>
      <c r="CC3537" s="207"/>
      <c r="CD3537" s="207"/>
      <c r="CE3537" s="207"/>
      <c r="CF3537" s="207"/>
    </row>
    <row r="3538" spans="1:84" s="406" customFormat="1" x14ac:dyDescent="0.3">
      <c r="A3538" s="407"/>
      <c r="B3538" s="412"/>
      <c r="C3538" s="126"/>
      <c r="D3538" s="390"/>
      <c r="E3538" s="390"/>
      <c r="F3538" s="390"/>
      <c r="G3538" s="390"/>
      <c r="H3538" s="390"/>
      <c r="I3538" s="390"/>
      <c r="AP3538" s="207"/>
      <c r="AQ3538" s="207"/>
      <c r="BK3538" s="207"/>
      <c r="BY3538" s="207"/>
      <c r="BZ3538" s="207"/>
      <c r="CA3538" s="207"/>
      <c r="CB3538" s="207"/>
      <c r="CC3538" s="207"/>
      <c r="CD3538" s="207"/>
      <c r="CE3538" s="207"/>
      <c r="CF3538" s="207"/>
    </row>
    <row r="3539" spans="1:84" s="406" customFormat="1" x14ac:dyDescent="0.3">
      <c r="A3539" s="407"/>
      <c r="B3539" s="412"/>
      <c r="C3539" s="126"/>
      <c r="D3539" s="390"/>
      <c r="E3539" s="390"/>
      <c r="F3539" s="390"/>
      <c r="G3539" s="390"/>
      <c r="H3539" s="390"/>
      <c r="I3539" s="390"/>
      <c r="AP3539" s="207"/>
      <c r="AQ3539" s="207"/>
      <c r="BK3539" s="207"/>
      <c r="BY3539" s="207"/>
      <c r="BZ3539" s="207"/>
      <c r="CA3539" s="207"/>
      <c r="CB3539" s="207"/>
      <c r="CC3539" s="207"/>
      <c r="CD3539" s="207"/>
      <c r="CE3539" s="207"/>
      <c r="CF3539" s="207"/>
    </row>
    <row r="3540" spans="1:84" s="406" customFormat="1" x14ac:dyDescent="0.3">
      <c r="A3540" s="407"/>
      <c r="B3540" s="412"/>
      <c r="C3540" s="126"/>
      <c r="D3540" s="390"/>
      <c r="E3540" s="390"/>
      <c r="F3540" s="390"/>
      <c r="G3540" s="390"/>
      <c r="H3540" s="390"/>
      <c r="I3540" s="390"/>
      <c r="AP3540" s="207"/>
      <c r="AQ3540" s="207"/>
      <c r="BK3540" s="207"/>
      <c r="BY3540" s="207"/>
      <c r="BZ3540" s="207"/>
      <c r="CA3540" s="207"/>
      <c r="CB3540" s="207"/>
      <c r="CC3540" s="207"/>
      <c r="CD3540" s="207"/>
      <c r="CE3540" s="207"/>
      <c r="CF3540" s="207"/>
    </row>
    <row r="3541" spans="1:84" s="406" customFormat="1" x14ac:dyDescent="0.3">
      <c r="A3541" s="407"/>
      <c r="B3541" s="412"/>
      <c r="C3541" s="126"/>
      <c r="D3541" s="390"/>
      <c r="E3541" s="390"/>
      <c r="F3541" s="390"/>
      <c r="G3541" s="390"/>
      <c r="H3541" s="390"/>
      <c r="I3541" s="390"/>
      <c r="AP3541" s="207"/>
      <c r="AQ3541" s="207"/>
      <c r="BK3541" s="207"/>
      <c r="BY3541" s="207"/>
      <c r="BZ3541" s="207"/>
      <c r="CA3541" s="207"/>
      <c r="CB3541" s="207"/>
      <c r="CC3541" s="207"/>
      <c r="CD3541" s="207"/>
      <c r="CE3541" s="207"/>
      <c r="CF3541" s="207"/>
    </row>
    <row r="3542" spans="1:84" s="406" customFormat="1" x14ac:dyDescent="0.3">
      <c r="A3542" s="407"/>
      <c r="B3542" s="412"/>
      <c r="C3542" s="126"/>
      <c r="D3542" s="390"/>
      <c r="E3542" s="390"/>
      <c r="F3542" s="390"/>
      <c r="G3542" s="390"/>
      <c r="H3542" s="390"/>
      <c r="I3542" s="390"/>
      <c r="AP3542" s="207"/>
      <c r="AQ3542" s="207"/>
      <c r="BK3542" s="207"/>
      <c r="BY3542" s="207"/>
      <c r="BZ3542" s="207"/>
      <c r="CA3542" s="207"/>
      <c r="CB3542" s="207"/>
      <c r="CC3542" s="207"/>
      <c r="CD3542" s="207"/>
      <c r="CE3542" s="207"/>
      <c r="CF3542" s="207"/>
    </row>
    <row r="3543" spans="1:84" s="406" customFormat="1" x14ac:dyDescent="0.3">
      <c r="A3543" s="407"/>
      <c r="B3543" s="412"/>
      <c r="C3543" s="126"/>
      <c r="D3543" s="390"/>
      <c r="E3543" s="390"/>
      <c r="F3543" s="390"/>
      <c r="G3543" s="390"/>
      <c r="H3543" s="390"/>
      <c r="I3543" s="390"/>
      <c r="AP3543" s="207"/>
      <c r="AQ3543" s="207"/>
      <c r="BK3543" s="207"/>
      <c r="BY3543" s="207"/>
      <c r="BZ3543" s="207"/>
      <c r="CA3543" s="207"/>
      <c r="CB3543" s="207"/>
      <c r="CC3543" s="207"/>
      <c r="CD3543" s="207"/>
      <c r="CE3543" s="207"/>
      <c r="CF3543" s="207"/>
    </row>
    <row r="3544" spans="1:84" s="406" customFormat="1" x14ac:dyDescent="0.3">
      <c r="A3544" s="407"/>
      <c r="B3544" s="412"/>
      <c r="C3544" s="126"/>
      <c r="D3544" s="390"/>
      <c r="E3544" s="390"/>
      <c r="F3544" s="390"/>
      <c r="G3544" s="390"/>
      <c r="H3544" s="390"/>
      <c r="I3544" s="390"/>
      <c r="AP3544" s="207"/>
      <c r="AQ3544" s="207"/>
      <c r="BK3544" s="207"/>
      <c r="BY3544" s="207"/>
      <c r="BZ3544" s="207"/>
      <c r="CA3544" s="207"/>
      <c r="CB3544" s="207"/>
      <c r="CC3544" s="207"/>
      <c r="CD3544" s="207"/>
      <c r="CE3544" s="207"/>
      <c r="CF3544" s="207"/>
    </row>
    <row r="3545" spans="1:84" s="406" customFormat="1" x14ac:dyDescent="0.3">
      <c r="A3545" s="407"/>
      <c r="B3545" s="412"/>
      <c r="C3545" s="126"/>
      <c r="D3545" s="390"/>
      <c r="E3545" s="390"/>
      <c r="F3545" s="390"/>
      <c r="G3545" s="390"/>
      <c r="H3545" s="390"/>
      <c r="I3545" s="390"/>
      <c r="AP3545" s="207"/>
      <c r="AQ3545" s="207"/>
      <c r="BK3545" s="207"/>
      <c r="BY3545" s="207"/>
      <c r="BZ3545" s="207"/>
      <c r="CA3545" s="207"/>
      <c r="CB3545" s="207"/>
      <c r="CC3545" s="207"/>
      <c r="CD3545" s="207"/>
      <c r="CE3545" s="207"/>
      <c r="CF3545" s="207"/>
    </row>
    <row r="3546" spans="1:84" s="406" customFormat="1" x14ac:dyDescent="0.3">
      <c r="A3546" s="407"/>
      <c r="B3546" s="412"/>
      <c r="C3546" s="126"/>
      <c r="D3546" s="390"/>
      <c r="E3546" s="390"/>
      <c r="F3546" s="390"/>
      <c r="G3546" s="390"/>
      <c r="H3546" s="390"/>
      <c r="I3546" s="390"/>
      <c r="AP3546" s="207"/>
      <c r="AQ3546" s="207"/>
      <c r="BK3546" s="207"/>
      <c r="BY3546" s="207"/>
      <c r="BZ3546" s="207"/>
      <c r="CA3546" s="207"/>
      <c r="CB3546" s="207"/>
      <c r="CC3546" s="207"/>
      <c r="CD3546" s="207"/>
      <c r="CE3546" s="207"/>
      <c r="CF3546" s="207"/>
    </row>
    <row r="3547" spans="1:84" s="406" customFormat="1" x14ac:dyDescent="0.3">
      <c r="A3547" s="407"/>
      <c r="B3547" s="412"/>
      <c r="C3547" s="126"/>
      <c r="D3547" s="390"/>
      <c r="E3547" s="390"/>
      <c r="F3547" s="390"/>
      <c r="G3547" s="390"/>
      <c r="H3547" s="390"/>
      <c r="I3547" s="390"/>
      <c r="AP3547" s="207"/>
      <c r="AQ3547" s="207"/>
      <c r="BK3547" s="207"/>
      <c r="BY3547" s="207"/>
      <c r="BZ3547" s="207"/>
      <c r="CA3547" s="207"/>
      <c r="CB3547" s="207"/>
      <c r="CC3547" s="207"/>
      <c r="CD3547" s="207"/>
      <c r="CE3547" s="207"/>
      <c r="CF3547" s="207"/>
    </row>
    <row r="3548" spans="1:84" s="406" customFormat="1" x14ac:dyDescent="0.3">
      <c r="A3548" s="407"/>
      <c r="B3548" s="412"/>
      <c r="C3548" s="126"/>
      <c r="D3548" s="390"/>
      <c r="E3548" s="390"/>
      <c r="F3548" s="390"/>
      <c r="G3548" s="390"/>
      <c r="H3548" s="390"/>
      <c r="I3548" s="390"/>
      <c r="AP3548" s="207"/>
      <c r="AQ3548" s="207"/>
      <c r="BK3548" s="207"/>
      <c r="BY3548" s="207"/>
      <c r="BZ3548" s="207"/>
      <c r="CA3548" s="207"/>
      <c r="CB3548" s="207"/>
      <c r="CC3548" s="207"/>
      <c r="CD3548" s="207"/>
      <c r="CE3548" s="207"/>
      <c r="CF3548" s="207"/>
    </row>
    <row r="3549" spans="1:84" s="406" customFormat="1" x14ac:dyDescent="0.3">
      <c r="A3549" s="407"/>
      <c r="B3549" s="412"/>
      <c r="C3549" s="126"/>
      <c r="D3549" s="390"/>
      <c r="E3549" s="390"/>
      <c r="F3549" s="390"/>
      <c r="G3549" s="390"/>
      <c r="H3549" s="390"/>
      <c r="I3549" s="390"/>
      <c r="AP3549" s="207"/>
      <c r="AQ3549" s="207"/>
      <c r="BK3549" s="207"/>
      <c r="BY3549" s="207"/>
      <c r="BZ3549" s="207"/>
      <c r="CA3549" s="207"/>
      <c r="CB3549" s="207"/>
      <c r="CC3549" s="207"/>
      <c r="CD3549" s="207"/>
      <c r="CE3549" s="207"/>
      <c r="CF3549" s="207"/>
    </row>
    <row r="3550" spans="1:84" s="406" customFormat="1" x14ac:dyDescent="0.3">
      <c r="A3550" s="407"/>
      <c r="B3550" s="412"/>
      <c r="C3550" s="126"/>
      <c r="D3550" s="390"/>
      <c r="E3550" s="390"/>
      <c r="F3550" s="390"/>
      <c r="G3550" s="390"/>
      <c r="H3550" s="390"/>
      <c r="I3550" s="390"/>
      <c r="AP3550" s="207"/>
      <c r="AQ3550" s="207"/>
      <c r="BK3550" s="207"/>
      <c r="BY3550" s="207"/>
      <c r="BZ3550" s="207"/>
      <c r="CA3550" s="207"/>
      <c r="CB3550" s="207"/>
      <c r="CC3550" s="207"/>
      <c r="CD3550" s="207"/>
      <c r="CE3550" s="207"/>
      <c r="CF3550" s="207"/>
    </row>
    <row r="3551" spans="1:84" s="406" customFormat="1" x14ac:dyDescent="0.3">
      <c r="A3551" s="407"/>
      <c r="B3551" s="412"/>
      <c r="C3551" s="126"/>
      <c r="D3551" s="390"/>
      <c r="E3551" s="390"/>
      <c r="F3551" s="390"/>
      <c r="G3551" s="390"/>
      <c r="H3551" s="390"/>
      <c r="I3551" s="390"/>
      <c r="AP3551" s="207"/>
      <c r="AQ3551" s="207"/>
      <c r="BK3551" s="207"/>
      <c r="BY3551" s="207"/>
      <c r="BZ3551" s="207"/>
      <c r="CA3551" s="207"/>
      <c r="CB3551" s="207"/>
      <c r="CC3551" s="207"/>
      <c r="CD3551" s="207"/>
      <c r="CE3551" s="207"/>
      <c r="CF3551" s="207"/>
    </row>
    <row r="3552" spans="1:84" s="406" customFormat="1" x14ac:dyDescent="0.3">
      <c r="A3552" s="407"/>
      <c r="B3552" s="412"/>
      <c r="C3552" s="126"/>
      <c r="D3552" s="390"/>
      <c r="E3552" s="390"/>
      <c r="F3552" s="390"/>
      <c r="G3552" s="390"/>
      <c r="H3552" s="390"/>
      <c r="I3552" s="390"/>
      <c r="AP3552" s="207"/>
      <c r="AQ3552" s="207"/>
      <c r="BK3552" s="207"/>
      <c r="BY3552" s="207"/>
      <c r="BZ3552" s="207"/>
      <c r="CA3552" s="207"/>
      <c r="CB3552" s="207"/>
      <c r="CC3552" s="207"/>
      <c r="CD3552" s="207"/>
      <c r="CE3552" s="207"/>
      <c r="CF3552" s="207"/>
    </row>
    <row r="3553" spans="1:84" s="406" customFormat="1" x14ac:dyDescent="0.3">
      <c r="A3553" s="407"/>
      <c r="B3553" s="412"/>
      <c r="C3553" s="126"/>
      <c r="D3553" s="390"/>
      <c r="E3553" s="390"/>
      <c r="F3553" s="390"/>
      <c r="G3553" s="390"/>
      <c r="H3553" s="390"/>
      <c r="I3553" s="390"/>
      <c r="AP3553" s="207"/>
      <c r="AQ3553" s="207"/>
      <c r="BK3553" s="207"/>
      <c r="BY3553" s="207"/>
      <c r="BZ3553" s="207"/>
      <c r="CA3553" s="207"/>
      <c r="CB3553" s="207"/>
      <c r="CC3553" s="207"/>
      <c r="CD3553" s="207"/>
      <c r="CE3553" s="207"/>
      <c r="CF3553" s="207"/>
    </row>
    <row r="3554" spans="1:84" s="406" customFormat="1" x14ac:dyDescent="0.3">
      <c r="A3554" s="407"/>
      <c r="B3554" s="412"/>
      <c r="C3554" s="126"/>
      <c r="D3554" s="390"/>
      <c r="E3554" s="390"/>
      <c r="F3554" s="390"/>
      <c r="G3554" s="390"/>
      <c r="H3554" s="390"/>
      <c r="I3554" s="390"/>
      <c r="AP3554" s="207"/>
      <c r="AQ3554" s="207"/>
      <c r="BK3554" s="207"/>
      <c r="BY3554" s="207"/>
      <c r="BZ3554" s="207"/>
      <c r="CA3554" s="207"/>
      <c r="CB3554" s="207"/>
      <c r="CC3554" s="207"/>
      <c r="CD3554" s="207"/>
      <c r="CE3554" s="207"/>
      <c r="CF3554" s="207"/>
    </row>
    <row r="3555" spans="1:84" s="406" customFormat="1" x14ac:dyDescent="0.3">
      <c r="A3555" s="407"/>
      <c r="B3555" s="412"/>
      <c r="C3555" s="126"/>
      <c r="D3555" s="390"/>
      <c r="E3555" s="390"/>
      <c r="F3555" s="390"/>
      <c r="G3555" s="390"/>
      <c r="H3555" s="390"/>
      <c r="I3555" s="390"/>
      <c r="AP3555" s="207"/>
      <c r="AQ3555" s="207"/>
      <c r="BK3555" s="207"/>
      <c r="BY3555" s="207"/>
      <c r="BZ3555" s="207"/>
      <c r="CA3555" s="207"/>
      <c r="CB3555" s="207"/>
      <c r="CC3555" s="207"/>
      <c r="CD3555" s="207"/>
      <c r="CE3555" s="207"/>
      <c r="CF3555" s="207"/>
    </row>
    <row r="3556" spans="1:84" s="406" customFormat="1" x14ac:dyDescent="0.3">
      <c r="A3556" s="407"/>
      <c r="B3556" s="412"/>
      <c r="C3556" s="126"/>
      <c r="D3556" s="390"/>
      <c r="E3556" s="390"/>
      <c r="F3556" s="390"/>
      <c r="G3556" s="390"/>
      <c r="H3556" s="390"/>
      <c r="I3556" s="390"/>
      <c r="AP3556" s="207"/>
      <c r="AQ3556" s="207"/>
      <c r="BK3556" s="207"/>
      <c r="BY3556" s="207"/>
      <c r="BZ3556" s="207"/>
      <c r="CA3556" s="207"/>
      <c r="CB3556" s="207"/>
      <c r="CC3556" s="207"/>
      <c r="CD3556" s="207"/>
      <c r="CE3556" s="207"/>
      <c r="CF3556" s="207"/>
    </row>
    <row r="3557" spans="1:84" s="406" customFormat="1" x14ac:dyDescent="0.3">
      <c r="A3557" s="407"/>
      <c r="B3557" s="412"/>
      <c r="C3557" s="126"/>
      <c r="D3557" s="390"/>
      <c r="E3557" s="390"/>
      <c r="F3557" s="390"/>
      <c r="G3557" s="390"/>
      <c r="H3557" s="390"/>
      <c r="I3557" s="390"/>
      <c r="AP3557" s="207"/>
      <c r="AQ3557" s="207"/>
      <c r="BK3557" s="207"/>
      <c r="BY3557" s="207"/>
      <c r="BZ3557" s="207"/>
      <c r="CA3557" s="207"/>
      <c r="CB3557" s="207"/>
      <c r="CC3557" s="207"/>
      <c r="CD3557" s="207"/>
      <c r="CE3557" s="207"/>
      <c r="CF3557" s="207"/>
    </row>
    <row r="3558" spans="1:84" s="406" customFormat="1" x14ac:dyDescent="0.3">
      <c r="A3558" s="407"/>
      <c r="B3558" s="412"/>
      <c r="C3558" s="126"/>
      <c r="D3558" s="390"/>
      <c r="E3558" s="390"/>
      <c r="F3558" s="390"/>
      <c r="G3558" s="390"/>
      <c r="H3558" s="390"/>
      <c r="I3558" s="390"/>
      <c r="AP3558" s="207"/>
      <c r="AQ3558" s="207"/>
      <c r="BK3558" s="207"/>
      <c r="BY3558" s="207"/>
      <c r="BZ3558" s="207"/>
      <c r="CA3558" s="207"/>
      <c r="CB3558" s="207"/>
      <c r="CC3558" s="207"/>
      <c r="CD3558" s="207"/>
      <c r="CE3558" s="207"/>
      <c r="CF3558" s="207"/>
    </row>
    <row r="3559" spans="1:84" s="406" customFormat="1" x14ac:dyDescent="0.3">
      <c r="A3559" s="407"/>
      <c r="B3559" s="412"/>
      <c r="C3559" s="126"/>
      <c r="D3559" s="390"/>
      <c r="E3559" s="390"/>
      <c r="F3559" s="390"/>
      <c r="G3559" s="390"/>
      <c r="H3559" s="390"/>
      <c r="I3559" s="390"/>
      <c r="AP3559" s="207"/>
      <c r="AQ3559" s="207"/>
      <c r="BK3559" s="207"/>
      <c r="BY3559" s="207"/>
      <c r="BZ3559" s="207"/>
      <c r="CA3559" s="207"/>
      <c r="CB3559" s="207"/>
      <c r="CC3559" s="207"/>
      <c r="CD3559" s="207"/>
      <c r="CE3559" s="207"/>
      <c r="CF3559" s="207"/>
    </row>
    <row r="3560" spans="1:84" s="406" customFormat="1" x14ac:dyDescent="0.3">
      <c r="A3560" s="407"/>
      <c r="B3560" s="412"/>
      <c r="C3560" s="126"/>
      <c r="D3560" s="390"/>
      <c r="E3560" s="390"/>
      <c r="F3560" s="390"/>
      <c r="G3560" s="390"/>
      <c r="H3560" s="390"/>
      <c r="I3560" s="390"/>
      <c r="AP3560" s="207"/>
      <c r="AQ3560" s="207"/>
      <c r="BK3560" s="207"/>
      <c r="BY3560" s="207"/>
      <c r="BZ3560" s="207"/>
      <c r="CA3560" s="207"/>
      <c r="CB3560" s="207"/>
      <c r="CC3560" s="207"/>
      <c r="CD3560" s="207"/>
      <c r="CE3560" s="207"/>
      <c r="CF3560" s="207"/>
    </row>
    <row r="3561" spans="1:84" s="406" customFormat="1" x14ac:dyDescent="0.3">
      <c r="A3561" s="407"/>
      <c r="B3561" s="412"/>
      <c r="C3561" s="126"/>
      <c r="D3561" s="390"/>
      <c r="E3561" s="390"/>
      <c r="F3561" s="390"/>
      <c r="G3561" s="390"/>
      <c r="H3561" s="390"/>
      <c r="I3561" s="390"/>
      <c r="AP3561" s="207"/>
      <c r="AQ3561" s="207"/>
      <c r="BK3561" s="207"/>
      <c r="BY3561" s="207"/>
      <c r="BZ3561" s="207"/>
      <c r="CA3561" s="207"/>
      <c r="CB3561" s="207"/>
      <c r="CC3561" s="207"/>
      <c r="CD3561" s="207"/>
      <c r="CE3561" s="207"/>
      <c r="CF3561" s="207"/>
    </row>
    <row r="3562" spans="1:84" s="406" customFormat="1" x14ac:dyDescent="0.3">
      <c r="A3562" s="407"/>
      <c r="B3562" s="412"/>
      <c r="C3562" s="126"/>
      <c r="D3562" s="390"/>
      <c r="E3562" s="390"/>
      <c r="F3562" s="390"/>
      <c r="G3562" s="390"/>
      <c r="H3562" s="390"/>
      <c r="I3562" s="390"/>
      <c r="AP3562" s="207"/>
      <c r="AQ3562" s="207"/>
      <c r="BK3562" s="207"/>
      <c r="BY3562" s="207"/>
      <c r="BZ3562" s="207"/>
      <c r="CA3562" s="207"/>
      <c r="CB3562" s="207"/>
      <c r="CC3562" s="207"/>
      <c r="CD3562" s="207"/>
      <c r="CE3562" s="207"/>
      <c r="CF3562" s="207"/>
    </row>
    <row r="3563" spans="1:84" s="406" customFormat="1" x14ac:dyDescent="0.3">
      <c r="A3563" s="407"/>
      <c r="B3563" s="412"/>
      <c r="C3563" s="126"/>
      <c r="D3563" s="390"/>
      <c r="E3563" s="390"/>
      <c r="F3563" s="390"/>
      <c r="G3563" s="390"/>
      <c r="H3563" s="390"/>
      <c r="I3563" s="390"/>
      <c r="AP3563" s="207"/>
      <c r="AQ3563" s="207"/>
      <c r="BK3563" s="207"/>
      <c r="BY3563" s="207"/>
      <c r="BZ3563" s="207"/>
      <c r="CA3563" s="207"/>
      <c r="CB3563" s="207"/>
      <c r="CC3563" s="207"/>
      <c r="CD3563" s="207"/>
      <c r="CE3563" s="207"/>
      <c r="CF3563" s="207"/>
    </row>
    <row r="3564" spans="1:84" s="406" customFormat="1" x14ac:dyDescent="0.3">
      <c r="A3564" s="407"/>
      <c r="B3564" s="412"/>
      <c r="C3564" s="126"/>
      <c r="D3564" s="390"/>
      <c r="E3564" s="390"/>
      <c r="F3564" s="390"/>
      <c r="G3564" s="390"/>
      <c r="H3564" s="390"/>
      <c r="I3564" s="390"/>
      <c r="AP3564" s="207"/>
      <c r="AQ3564" s="207"/>
      <c r="BK3564" s="207"/>
      <c r="BY3564" s="207"/>
      <c r="BZ3564" s="207"/>
      <c r="CA3564" s="207"/>
      <c r="CB3564" s="207"/>
      <c r="CC3564" s="207"/>
      <c r="CD3564" s="207"/>
      <c r="CE3564" s="207"/>
      <c r="CF3564" s="207"/>
    </row>
    <row r="3565" spans="1:84" s="406" customFormat="1" x14ac:dyDescent="0.3">
      <c r="A3565" s="407"/>
      <c r="B3565" s="412"/>
      <c r="C3565" s="126"/>
      <c r="D3565" s="390"/>
      <c r="E3565" s="390"/>
      <c r="F3565" s="390"/>
      <c r="G3565" s="390"/>
      <c r="H3565" s="390"/>
      <c r="I3565" s="390"/>
      <c r="AP3565" s="207"/>
      <c r="AQ3565" s="207"/>
      <c r="BK3565" s="207"/>
      <c r="BY3565" s="207"/>
      <c r="BZ3565" s="207"/>
      <c r="CA3565" s="207"/>
      <c r="CB3565" s="207"/>
      <c r="CC3565" s="207"/>
      <c r="CD3565" s="207"/>
      <c r="CE3565" s="207"/>
      <c r="CF3565" s="207"/>
    </row>
    <row r="3566" spans="1:84" s="406" customFormat="1" x14ac:dyDescent="0.3">
      <c r="A3566" s="407"/>
      <c r="B3566" s="412"/>
      <c r="C3566" s="126"/>
      <c r="D3566" s="390"/>
      <c r="E3566" s="390"/>
      <c r="F3566" s="390"/>
      <c r="G3566" s="390"/>
      <c r="H3566" s="390"/>
      <c r="I3566" s="390"/>
      <c r="AP3566" s="207"/>
      <c r="AQ3566" s="207"/>
      <c r="BK3566" s="207"/>
      <c r="BY3566" s="207"/>
      <c r="BZ3566" s="207"/>
      <c r="CA3566" s="207"/>
      <c r="CB3566" s="207"/>
      <c r="CC3566" s="207"/>
      <c r="CD3566" s="207"/>
      <c r="CE3566" s="207"/>
      <c r="CF3566" s="207"/>
    </row>
    <row r="3567" spans="1:84" s="406" customFormat="1" x14ac:dyDescent="0.3">
      <c r="A3567" s="407"/>
      <c r="B3567" s="412"/>
      <c r="C3567" s="126"/>
      <c r="D3567" s="390"/>
      <c r="E3567" s="390"/>
      <c r="F3567" s="390"/>
      <c r="G3567" s="390"/>
      <c r="H3567" s="390"/>
      <c r="I3567" s="390"/>
      <c r="AP3567" s="207"/>
      <c r="AQ3567" s="207"/>
      <c r="BK3567" s="207"/>
      <c r="BY3567" s="207"/>
      <c r="BZ3567" s="207"/>
      <c r="CA3567" s="207"/>
      <c r="CB3567" s="207"/>
      <c r="CC3567" s="207"/>
      <c r="CD3567" s="207"/>
      <c r="CE3567" s="207"/>
      <c r="CF3567" s="207"/>
    </row>
    <row r="3568" spans="1:84" s="406" customFormat="1" x14ac:dyDescent="0.3">
      <c r="A3568" s="407"/>
      <c r="B3568" s="412"/>
      <c r="C3568" s="126"/>
      <c r="D3568" s="390"/>
      <c r="E3568" s="390"/>
      <c r="F3568" s="390"/>
      <c r="G3568" s="390"/>
      <c r="H3568" s="390"/>
      <c r="I3568" s="390"/>
      <c r="AP3568" s="207"/>
      <c r="AQ3568" s="207"/>
      <c r="BK3568" s="207"/>
      <c r="BY3568" s="207"/>
      <c r="BZ3568" s="207"/>
      <c r="CA3568" s="207"/>
      <c r="CB3568" s="207"/>
      <c r="CC3568" s="207"/>
      <c r="CD3568" s="207"/>
      <c r="CE3568" s="207"/>
      <c r="CF3568" s="207"/>
    </row>
    <row r="3569" spans="1:84" s="406" customFormat="1" x14ac:dyDescent="0.3">
      <c r="A3569" s="407"/>
      <c r="B3569" s="412"/>
      <c r="C3569" s="126"/>
      <c r="D3569" s="390"/>
      <c r="E3569" s="390"/>
      <c r="F3569" s="390"/>
      <c r="G3569" s="390"/>
      <c r="H3569" s="390"/>
      <c r="I3569" s="390"/>
      <c r="AP3569" s="207"/>
      <c r="AQ3569" s="207"/>
      <c r="BK3569" s="207"/>
      <c r="BY3569" s="207"/>
      <c r="BZ3569" s="207"/>
      <c r="CA3569" s="207"/>
      <c r="CB3569" s="207"/>
      <c r="CC3569" s="207"/>
      <c r="CD3569" s="207"/>
      <c r="CE3569" s="207"/>
      <c r="CF3569" s="207"/>
    </row>
    <row r="3570" spans="1:84" s="406" customFormat="1" x14ac:dyDescent="0.3">
      <c r="A3570" s="407"/>
      <c r="B3570" s="412"/>
      <c r="C3570" s="126"/>
      <c r="D3570" s="390"/>
      <c r="E3570" s="390"/>
      <c r="F3570" s="390"/>
      <c r="G3570" s="390"/>
      <c r="H3570" s="390"/>
      <c r="I3570" s="390"/>
      <c r="AP3570" s="207"/>
      <c r="AQ3570" s="207"/>
      <c r="BK3570" s="207"/>
      <c r="BY3570" s="207"/>
      <c r="BZ3570" s="207"/>
      <c r="CA3570" s="207"/>
      <c r="CB3570" s="207"/>
      <c r="CC3570" s="207"/>
      <c r="CD3570" s="207"/>
      <c r="CE3570" s="207"/>
      <c r="CF3570" s="207"/>
    </row>
    <row r="3571" spans="1:84" s="406" customFormat="1" x14ac:dyDescent="0.3">
      <c r="A3571" s="407"/>
      <c r="B3571" s="412"/>
      <c r="C3571" s="126"/>
      <c r="D3571" s="390"/>
      <c r="E3571" s="390"/>
      <c r="F3571" s="390"/>
      <c r="G3571" s="390"/>
      <c r="H3571" s="390"/>
      <c r="I3571" s="390"/>
      <c r="AP3571" s="207"/>
      <c r="AQ3571" s="207"/>
      <c r="BK3571" s="207"/>
      <c r="BY3571" s="207"/>
      <c r="BZ3571" s="207"/>
      <c r="CA3571" s="207"/>
      <c r="CB3571" s="207"/>
      <c r="CC3571" s="207"/>
      <c r="CD3571" s="207"/>
      <c r="CE3571" s="207"/>
      <c r="CF3571" s="207"/>
    </row>
    <row r="3572" spans="1:84" s="406" customFormat="1" x14ac:dyDescent="0.3">
      <c r="A3572" s="407"/>
      <c r="B3572" s="412"/>
      <c r="C3572" s="126"/>
      <c r="D3572" s="390"/>
      <c r="E3572" s="390"/>
      <c r="F3572" s="390"/>
      <c r="G3572" s="390"/>
      <c r="H3572" s="390"/>
      <c r="I3572" s="390"/>
      <c r="AP3572" s="207"/>
      <c r="AQ3572" s="207"/>
      <c r="BK3572" s="207"/>
      <c r="BY3572" s="207"/>
      <c r="BZ3572" s="207"/>
      <c r="CA3572" s="207"/>
      <c r="CB3572" s="207"/>
      <c r="CC3572" s="207"/>
      <c r="CD3572" s="207"/>
      <c r="CE3572" s="207"/>
      <c r="CF3572" s="207"/>
    </row>
    <row r="3573" spans="1:84" s="406" customFormat="1" x14ac:dyDescent="0.3">
      <c r="A3573" s="407"/>
      <c r="B3573" s="412"/>
      <c r="C3573" s="126"/>
      <c r="D3573" s="390"/>
      <c r="E3573" s="390"/>
      <c r="F3573" s="390"/>
      <c r="G3573" s="390"/>
      <c r="H3573" s="390"/>
      <c r="I3573" s="390"/>
      <c r="AP3573" s="207"/>
      <c r="AQ3573" s="207"/>
      <c r="BK3573" s="207"/>
      <c r="BY3573" s="207"/>
      <c r="BZ3573" s="207"/>
      <c r="CA3573" s="207"/>
      <c r="CB3573" s="207"/>
      <c r="CC3573" s="207"/>
      <c r="CD3573" s="207"/>
      <c r="CE3573" s="207"/>
      <c r="CF3573" s="207"/>
    </row>
    <row r="3574" spans="1:84" s="406" customFormat="1" x14ac:dyDescent="0.3">
      <c r="A3574" s="407"/>
      <c r="B3574" s="412"/>
      <c r="C3574" s="126"/>
      <c r="D3574" s="390"/>
      <c r="E3574" s="390"/>
      <c r="F3574" s="390"/>
      <c r="G3574" s="390"/>
      <c r="H3574" s="390"/>
      <c r="I3574" s="390"/>
      <c r="AP3574" s="207"/>
      <c r="AQ3574" s="207"/>
      <c r="BK3574" s="207"/>
      <c r="BY3574" s="207"/>
      <c r="BZ3574" s="207"/>
      <c r="CA3574" s="207"/>
      <c r="CB3574" s="207"/>
      <c r="CC3574" s="207"/>
      <c r="CD3574" s="207"/>
      <c r="CE3574" s="207"/>
      <c r="CF3574" s="207"/>
    </row>
    <row r="3575" spans="1:84" s="406" customFormat="1" x14ac:dyDescent="0.3">
      <c r="A3575" s="407"/>
      <c r="B3575" s="412"/>
      <c r="C3575" s="126"/>
      <c r="D3575" s="390"/>
      <c r="E3575" s="390"/>
      <c r="F3575" s="390"/>
      <c r="G3575" s="390"/>
      <c r="H3575" s="390"/>
      <c r="I3575" s="390"/>
      <c r="AP3575" s="207"/>
      <c r="AQ3575" s="207"/>
      <c r="BK3575" s="207"/>
      <c r="BY3575" s="207"/>
      <c r="BZ3575" s="207"/>
      <c r="CA3575" s="207"/>
      <c r="CB3575" s="207"/>
      <c r="CC3575" s="207"/>
      <c r="CD3575" s="207"/>
      <c r="CE3575" s="207"/>
      <c r="CF3575" s="207"/>
    </row>
    <row r="3576" spans="1:84" s="406" customFormat="1" x14ac:dyDescent="0.3">
      <c r="A3576" s="407"/>
      <c r="B3576" s="412"/>
      <c r="C3576" s="126"/>
      <c r="D3576" s="390"/>
      <c r="E3576" s="390"/>
      <c r="F3576" s="390"/>
      <c r="G3576" s="390"/>
      <c r="H3576" s="390"/>
      <c r="I3576" s="390"/>
      <c r="AP3576" s="207"/>
      <c r="AQ3576" s="207"/>
      <c r="BK3576" s="207"/>
      <c r="BY3576" s="207"/>
      <c r="BZ3576" s="207"/>
      <c r="CA3576" s="207"/>
      <c r="CB3576" s="207"/>
      <c r="CC3576" s="207"/>
      <c r="CD3576" s="207"/>
      <c r="CE3576" s="207"/>
      <c r="CF3576" s="207"/>
    </row>
    <row r="3577" spans="1:84" s="406" customFormat="1" x14ac:dyDescent="0.3">
      <c r="A3577" s="407"/>
      <c r="B3577" s="412"/>
      <c r="C3577" s="126"/>
      <c r="D3577" s="390"/>
      <c r="E3577" s="390"/>
      <c r="F3577" s="390"/>
      <c r="G3577" s="390"/>
      <c r="H3577" s="390"/>
      <c r="I3577" s="390"/>
      <c r="AP3577" s="207"/>
      <c r="AQ3577" s="207"/>
      <c r="BK3577" s="207"/>
      <c r="BY3577" s="207"/>
      <c r="BZ3577" s="207"/>
      <c r="CA3577" s="207"/>
      <c r="CB3577" s="207"/>
      <c r="CC3577" s="207"/>
      <c r="CD3577" s="207"/>
      <c r="CE3577" s="207"/>
      <c r="CF3577" s="207"/>
    </row>
    <row r="3578" spans="1:84" s="406" customFormat="1" x14ac:dyDescent="0.3">
      <c r="A3578" s="407"/>
      <c r="B3578" s="412"/>
      <c r="C3578" s="126"/>
      <c r="D3578" s="390"/>
      <c r="E3578" s="390"/>
      <c r="F3578" s="390"/>
      <c r="G3578" s="390"/>
      <c r="H3578" s="390"/>
      <c r="I3578" s="390"/>
      <c r="AP3578" s="207"/>
      <c r="AQ3578" s="207"/>
      <c r="BK3578" s="207"/>
      <c r="BY3578" s="207"/>
      <c r="BZ3578" s="207"/>
      <c r="CA3578" s="207"/>
      <c r="CB3578" s="207"/>
      <c r="CC3578" s="207"/>
      <c r="CD3578" s="207"/>
      <c r="CE3578" s="207"/>
      <c r="CF3578" s="207"/>
    </row>
    <row r="3579" spans="1:84" s="406" customFormat="1" x14ac:dyDescent="0.3">
      <c r="A3579" s="407"/>
      <c r="B3579" s="412"/>
      <c r="C3579" s="126"/>
      <c r="D3579" s="390"/>
      <c r="E3579" s="390"/>
      <c r="F3579" s="390"/>
      <c r="G3579" s="390"/>
      <c r="H3579" s="390"/>
      <c r="I3579" s="390"/>
      <c r="AP3579" s="207"/>
      <c r="AQ3579" s="207"/>
      <c r="BK3579" s="207"/>
      <c r="BY3579" s="207"/>
      <c r="BZ3579" s="207"/>
      <c r="CA3579" s="207"/>
      <c r="CB3579" s="207"/>
      <c r="CC3579" s="207"/>
      <c r="CD3579" s="207"/>
      <c r="CE3579" s="207"/>
      <c r="CF3579" s="207"/>
    </row>
    <row r="3580" spans="1:84" s="406" customFormat="1" x14ac:dyDescent="0.3">
      <c r="A3580" s="407"/>
      <c r="B3580" s="412"/>
      <c r="C3580" s="126"/>
      <c r="D3580" s="390"/>
      <c r="E3580" s="390"/>
      <c r="F3580" s="390"/>
      <c r="G3580" s="390"/>
      <c r="H3580" s="390"/>
      <c r="I3580" s="390"/>
      <c r="AP3580" s="207"/>
      <c r="AQ3580" s="207"/>
      <c r="BK3580" s="207"/>
      <c r="BY3580" s="207"/>
      <c r="BZ3580" s="207"/>
      <c r="CA3580" s="207"/>
      <c r="CB3580" s="207"/>
      <c r="CC3580" s="207"/>
      <c r="CD3580" s="207"/>
      <c r="CE3580" s="207"/>
      <c r="CF3580" s="207"/>
    </row>
    <row r="3581" spans="1:84" s="406" customFormat="1" x14ac:dyDescent="0.3">
      <c r="A3581" s="407"/>
      <c r="B3581" s="412"/>
      <c r="C3581" s="126"/>
      <c r="D3581" s="390"/>
      <c r="E3581" s="390"/>
      <c r="F3581" s="390"/>
      <c r="G3581" s="390"/>
      <c r="H3581" s="390"/>
      <c r="I3581" s="390"/>
      <c r="AP3581" s="207"/>
      <c r="AQ3581" s="207"/>
      <c r="BK3581" s="207"/>
      <c r="BY3581" s="207"/>
      <c r="BZ3581" s="207"/>
      <c r="CA3581" s="207"/>
      <c r="CB3581" s="207"/>
      <c r="CC3581" s="207"/>
      <c r="CD3581" s="207"/>
      <c r="CE3581" s="207"/>
      <c r="CF3581" s="207"/>
    </row>
    <row r="3582" spans="1:84" s="406" customFormat="1" x14ac:dyDescent="0.3">
      <c r="A3582" s="407"/>
      <c r="B3582" s="412"/>
      <c r="C3582" s="126"/>
      <c r="D3582" s="390"/>
      <c r="E3582" s="390"/>
      <c r="F3582" s="390"/>
      <c r="G3582" s="390"/>
      <c r="H3582" s="390"/>
      <c r="I3582" s="390"/>
      <c r="AP3582" s="207"/>
      <c r="AQ3582" s="207"/>
      <c r="BK3582" s="207"/>
      <c r="BY3582" s="207"/>
      <c r="BZ3582" s="207"/>
      <c r="CA3582" s="207"/>
      <c r="CB3582" s="207"/>
      <c r="CC3582" s="207"/>
      <c r="CD3582" s="207"/>
      <c r="CE3582" s="207"/>
      <c r="CF3582" s="207"/>
    </row>
    <row r="3583" spans="1:84" s="406" customFormat="1" x14ac:dyDescent="0.3">
      <c r="A3583" s="407"/>
      <c r="B3583" s="412"/>
      <c r="C3583" s="126"/>
      <c r="D3583" s="390"/>
      <c r="E3583" s="390"/>
      <c r="F3583" s="390"/>
      <c r="G3583" s="390"/>
      <c r="H3583" s="390"/>
      <c r="I3583" s="390"/>
      <c r="AP3583" s="207"/>
      <c r="AQ3583" s="207"/>
      <c r="BK3583" s="207"/>
      <c r="BY3583" s="207"/>
      <c r="BZ3583" s="207"/>
      <c r="CA3583" s="207"/>
      <c r="CB3583" s="207"/>
      <c r="CC3583" s="207"/>
      <c r="CD3583" s="207"/>
      <c r="CE3583" s="207"/>
      <c r="CF3583" s="207"/>
    </row>
    <row r="3584" spans="1:84" s="406" customFormat="1" x14ac:dyDescent="0.3">
      <c r="A3584" s="407"/>
      <c r="B3584" s="412"/>
      <c r="C3584" s="126"/>
      <c r="D3584" s="390"/>
      <c r="E3584" s="390"/>
      <c r="F3584" s="390"/>
      <c r="G3584" s="390"/>
      <c r="H3584" s="390"/>
      <c r="I3584" s="390"/>
      <c r="AP3584" s="207"/>
      <c r="AQ3584" s="207"/>
      <c r="BK3584" s="207"/>
      <c r="BY3584" s="207"/>
      <c r="BZ3584" s="207"/>
      <c r="CA3584" s="207"/>
      <c r="CB3584" s="207"/>
      <c r="CC3584" s="207"/>
      <c r="CD3584" s="207"/>
      <c r="CE3584" s="207"/>
      <c r="CF3584" s="207"/>
    </row>
    <row r="3585" spans="1:84" s="406" customFormat="1" x14ac:dyDescent="0.3">
      <c r="A3585" s="407"/>
      <c r="B3585" s="412"/>
      <c r="C3585" s="126"/>
      <c r="D3585" s="390"/>
      <c r="E3585" s="390"/>
      <c r="F3585" s="390"/>
      <c r="G3585" s="390"/>
      <c r="H3585" s="390"/>
      <c r="I3585" s="390"/>
      <c r="AP3585" s="207"/>
      <c r="AQ3585" s="207"/>
      <c r="BK3585" s="207"/>
      <c r="BY3585" s="207"/>
      <c r="BZ3585" s="207"/>
      <c r="CA3585" s="207"/>
      <c r="CB3585" s="207"/>
      <c r="CC3585" s="207"/>
      <c r="CD3585" s="207"/>
      <c r="CE3585" s="207"/>
      <c r="CF3585" s="207"/>
    </row>
    <row r="3586" spans="1:84" s="406" customFormat="1" x14ac:dyDescent="0.3">
      <c r="A3586" s="407"/>
      <c r="B3586" s="412"/>
      <c r="C3586" s="126"/>
      <c r="D3586" s="390"/>
      <c r="E3586" s="390"/>
      <c r="F3586" s="390"/>
      <c r="G3586" s="390"/>
      <c r="H3586" s="390"/>
      <c r="I3586" s="390"/>
      <c r="AP3586" s="207"/>
      <c r="AQ3586" s="207"/>
      <c r="BK3586" s="207"/>
      <c r="BY3586" s="207"/>
      <c r="BZ3586" s="207"/>
      <c r="CA3586" s="207"/>
      <c r="CB3586" s="207"/>
      <c r="CC3586" s="207"/>
      <c r="CD3586" s="207"/>
      <c r="CE3586" s="207"/>
      <c r="CF3586" s="207"/>
    </row>
    <row r="3587" spans="1:84" s="406" customFormat="1" x14ac:dyDescent="0.3">
      <c r="A3587" s="407"/>
      <c r="B3587" s="412"/>
      <c r="C3587" s="126"/>
      <c r="D3587" s="390"/>
      <c r="E3587" s="390"/>
      <c r="F3587" s="390"/>
      <c r="G3587" s="390"/>
      <c r="H3587" s="390"/>
      <c r="I3587" s="390"/>
      <c r="AP3587" s="207"/>
      <c r="AQ3587" s="207"/>
      <c r="BK3587" s="207"/>
      <c r="BY3587" s="207"/>
      <c r="BZ3587" s="207"/>
      <c r="CA3587" s="207"/>
      <c r="CB3587" s="207"/>
      <c r="CC3587" s="207"/>
      <c r="CD3587" s="207"/>
      <c r="CE3587" s="207"/>
      <c r="CF3587" s="207"/>
    </row>
    <row r="3588" spans="1:84" s="406" customFormat="1" x14ac:dyDescent="0.3">
      <c r="A3588" s="407"/>
      <c r="B3588" s="412"/>
      <c r="C3588" s="126"/>
      <c r="D3588" s="390"/>
      <c r="E3588" s="390"/>
      <c r="F3588" s="390"/>
      <c r="G3588" s="390"/>
      <c r="H3588" s="390"/>
      <c r="I3588" s="390"/>
      <c r="AP3588" s="207"/>
      <c r="AQ3588" s="207"/>
      <c r="BK3588" s="207"/>
      <c r="BY3588" s="207"/>
      <c r="BZ3588" s="207"/>
      <c r="CA3588" s="207"/>
      <c r="CB3588" s="207"/>
      <c r="CC3588" s="207"/>
      <c r="CD3588" s="207"/>
      <c r="CE3588" s="207"/>
      <c r="CF3588" s="207"/>
    </row>
    <row r="3589" spans="1:84" s="406" customFormat="1" x14ac:dyDescent="0.3">
      <c r="A3589" s="407"/>
      <c r="B3589" s="412"/>
      <c r="C3589" s="126"/>
      <c r="D3589" s="390"/>
      <c r="E3589" s="390"/>
      <c r="F3589" s="390"/>
      <c r="G3589" s="390"/>
      <c r="H3589" s="390"/>
      <c r="I3589" s="390"/>
      <c r="AP3589" s="207"/>
      <c r="AQ3589" s="207"/>
      <c r="BK3589" s="207"/>
      <c r="BY3589" s="207"/>
      <c r="BZ3589" s="207"/>
      <c r="CA3589" s="207"/>
      <c r="CB3589" s="207"/>
      <c r="CC3589" s="207"/>
      <c r="CD3589" s="207"/>
      <c r="CE3589" s="207"/>
      <c r="CF3589" s="207"/>
    </row>
    <row r="3590" spans="1:84" s="406" customFormat="1" x14ac:dyDescent="0.3">
      <c r="A3590" s="407"/>
      <c r="B3590" s="412"/>
      <c r="C3590" s="126"/>
      <c r="D3590" s="390"/>
      <c r="E3590" s="390"/>
      <c r="F3590" s="390"/>
      <c r="G3590" s="390"/>
      <c r="H3590" s="390"/>
      <c r="I3590" s="390"/>
      <c r="AP3590" s="207"/>
      <c r="AQ3590" s="207"/>
      <c r="BK3590" s="207"/>
      <c r="BY3590" s="207"/>
      <c r="BZ3590" s="207"/>
      <c r="CA3590" s="207"/>
      <c r="CB3590" s="207"/>
      <c r="CC3590" s="207"/>
      <c r="CD3590" s="207"/>
      <c r="CE3590" s="207"/>
      <c r="CF3590" s="207"/>
    </row>
    <row r="3591" spans="1:84" s="406" customFormat="1" x14ac:dyDescent="0.3">
      <c r="A3591" s="407"/>
      <c r="B3591" s="412"/>
      <c r="C3591" s="126"/>
      <c r="D3591" s="390"/>
      <c r="E3591" s="390"/>
      <c r="F3591" s="390"/>
      <c r="G3591" s="390"/>
      <c r="H3591" s="390"/>
      <c r="I3591" s="390"/>
      <c r="AP3591" s="207"/>
      <c r="AQ3591" s="207"/>
      <c r="BK3591" s="207"/>
      <c r="BY3591" s="207"/>
      <c r="BZ3591" s="207"/>
      <c r="CA3591" s="207"/>
      <c r="CB3591" s="207"/>
      <c r="CC3591" s="207"/>
      <c r="CD3591" s="207"/>
      <c r="CE3591" s="207"/>
      <c r="CF3591" s="207"/>
    </row>
    <row r="3592" spans="1:84" s="406" customFormat="1" x14ac:dyDescent="0.3">
      <c r="A3592" s="407"/>
      <c r="B3592" s="412"/>
      <c r="C3592" s="126"/>
      <c r="D3592" s="390"/>
      <c r="E3592" s="390"/>
      <c r="F3592" s="390"/>
      <c r="G3592" s="390"/>
      <c r="H3592" s="390"/>
      <c r="I3592" s="390"/>
      <c r="AP3592" s="207"/>
      <c r="AQ3592" s="207"/>
      <c r="BK3592" s="207"/>
      <c r="BY3592" s="207"/>
      <c r="BZ3592" s="207"/>
      <c r="CA3592" s="207"/>
      <c r="CB3592" s="207"/>
      <c r="CC3592" s="207"/>
      <c r="CD3592" s="207"/>
      <c r="CE3592" s="207"/>
      <c r="CF3592" s="207"/>
    </row>
    <row r="3593" spans="1:84" s="406" customFormat="1" x14ac:dyDescent="0.3">
      <c r="A3593" s="407"/>
      <c r="B3593" s="412"/>
      <c r="C3593" s="126"/>
      <c r="D3593" s="390"/>
      <c r="E3593" s="390"/>
      <c r="F3593" s="390"/>
      <c r="G3593" s="390"/>
      <c r="H3593" s="390"/>
      <c r="I3593" s="390"/>
      <c r="AP3593" s="207"/>
      <c r="AQ3593" s="207"/>
      <c r="BK3593" s="207"/>
      <c r="BY3593" s="207"/>
      <c r="BZ3593" s="207"/>
      <c r="CA3593" s="207"/>
      <c r="CB3593" s="207"/>
      <c r="CC3593" s="207"/>
      <c r="CD3593" s="207"/>
      <c r="CE3593" s="207"/>
      <c r="CF3593" s="207"/>
    </row>
    <row r="3594" spans="1:84" s="406" customFormat="1" x14ac:dyDescent="0.3">
      <c r="A3594" s="407"/>
      <c r="B3594" s="412"/>
      <c r="C3594" s="126"/>
      <c r="D3594" s="390"/>
      <c r="E3594" s="390"/>
      <c r="F3594" s="390"/>
      <c r="G3594" s="390"/>
      <c r="H3594" s="390"/>
      <c r="I3594" s="390"/>
      <c r="AP3594" s="207"/>
      <c r="AQ3594" s="207"/>
      <c r="BK3594" s="207"/>
      <c r="BY3594" s="207"/>
      <c r="BZ3594" s="207"/>
      <c r="CA3594" s="207"/>
      <c r="CB3594" s="207"/>
      <c r="CC3594" s="207"/>
      <c r="CD3594" s="207"/>
      <c r="CE3594" s="207"/>
      <c r="CF3594" s="207"/>
    </row>
    <row r="3595" spans="1:84" s="406" customFormat="1" x14ac:dyDescent="0.3">
      <c r="A3595" s="407"/>
      <c r="B3595" s="412"/>
      <c r="C3595" s="126"/>
      <c r="D3595" s="390"/>
      <c r="E3595" s="390"/>
      <c r="F3595" s="390"/>
      <c r="G3595" s="390"/>
      <c r="H3595" s="390"/>
      <c r="I3595" s="390"/>
      <c r="AP3595" s="207"/>
      <c r="AQ3595" s="207"/>
      <c r="BK3595" s="207"/>
      <c r="BY3595" s="207"/>
      <c r="BZ3595" s="207"/>
      <c r="CA3595" s="207"/>
      <c r="CB3595" s="207"/>
      <c r="CC3595" s="207"/>
      <c r="CD3595" s="207"/>
      <c r="CE3595" s="207"/>
      <c r="CF3595" s="207"/>
    </row>
    <row r="3596" spans="1:84" s="406" customFormat="1" x14ac:dyDescent="0.3">
      <c r="A3596" s="407"/>
      <c r="B3596" s="412"/>
      <c r="C3596" s="126"/>
      <c r="D3596" s="390"/>
      <c r="E3596" s="390"/>
      <c r="F3596" s="390"/>
      <c r="G3596" s="390"/>
      <c r="H3596" s="390"/>
      <c r="I3596" s="390"/>
      <c r="AP3596" s="207"/>
      <c r="AQ3596" s="207"/>
      <c r="BK3596" s="207"/>
      <c r="BY3596" s="207"/>
      <c r="BZ3596" s="207"/>
      <c r="CA3596" s="207"/>
      <c r="CB3596" s="207"/>
      <c r="CC3596" s="207"/>
      <c r="CD3596" s="207"/>
      <c r="CE3596" s="207"/>
      <c r="CF3596" s="207"/>
    </row>
    <row r="3597" spans="1:84" s="406" customFormat="1" x14ac:dyDescent="0.3">
      <c r="A3597" s="407"/>
      <c r="B3597" s="412"/>
      <c r="C3597" s="126"/>
      <c r="D3597" s="390"/>
      <c r="E3597" s="390"/>
      <c r="F3597" s="390"/>
      <c r="G3597" s="390"/>
      <c r="H3597" s="390"/>
      <c r="I3597" s="390"/>
      <c r="AP3597" s="207"/>
      <c r="AQ3597" s="207"/>
      <c r="BK3597" s="207"/>
      <c r="BY3597" s="207"/>
      <c r="BZ3597" s="207"/>
      <c r="CA3597" s="207"/>
      <c r="CB3597" s="207"/>
      <c r="CC3597" s="207"/>
      <c r="CD3597" s="207"/>
      <c r="CE3597" s="207"/>
      <c r="CF3597" s="207"/>
    </row>
    <row r="3598" spans="1:84" s="406" customFormat="1" x14ac:dyDescent="0.3">
      <c r="A3598" s="407"/>
      <c r="B3598" s="412"/>
      <c r="C3598" s="126"/>
      <c r="D3598" s="390"/>
      <c r="E3598" s="390"/>
      <c r="F3598" s="390"/>
      <c r="G3598" s="390"/>
      <c r="H3598" s="390"/>
      <c r="I3598" s="390"/>
      <c r="AP3598" s="207"/>
      <c r="AQ3598" s="207"/>
      <c r="BK3598" s="207"/>
      <c r="BY3598" s="207"/>
      <c r="BZ3598" s="207"/>
      <c r="CA3598" s="207"/>
      <c r="CB3598" s="207"/>
      <c r="CC3598" s="207"/>
      <c r="CD3598" s="207"/>
      <c r="CE3598" s="207"/>
      <c r="CF3598" s="207"/>
    </row>
    <row r="3599" spans="1:84" s="406" customFormat="1" x14ac:dyDescent="0.3">
      <c r="A3599" s="407"/>
      <c r="B3599" s="412"/>
      <c r="C3599" s="126"/>
      <c r="D3599" s="390"/>
      <c r="E3599" s="390"/>
      <c r="F3599" s="390"/>
      <c r="G3599" s="390"/>
      <c r="H3599" s="390"/>
      <c r="I3599" s="390"/>
      <c r="AP3599" s="207"/>
      <c r="AQ3599" s="207"/>
      <c r="BK3599" s="207"/>
      <c r="BY3599" s="207"/>
      <c r="BZ3599" s="207"/>
      <c r="CA3599" s="207"/>
      <c r="CB3599" s="207"/>
      <c r="CC3599" s="207"/>
      <c r="CD3599" s="207"/>
      <c r="CE3599" s="207"/>
      <c r="CF3599" s="207"/>
    </row>
    <row r="3600" spans="1:84" s="406" customFormat="1" x14ac:dyDescent="0.3">
      <c r="A3600" s="407"/>
      <c r="B3600" s="412"/>
      <c r="C3600" s="126"/>
      <c r="D3600" s="390"/>
      <c r="E3600" s="390"/>
      <c r="F3600" s="390"/>
      <c r="G3600" s="390"/>
      <c r="H3600" s="390"/>
      <c r="I3600" s="390"/>
      <c r="AP3600" s="207"/>
      <c r="AQ3600" s="207"/>
      <c r="BK3600" s="207"/>
      <c r="BY3600" s="207"/>
      <c r="BZ3600" s="207"/>
      <c r="CA3600" s="207"/>
      <c r="CB3600" s="207"/>
      <c r="CC3600" s="207"/>
      <c r="CD3600" s="207"/>
      <c r="CE3600" s="207"/>
      <c r="CF3600" s="207"/>
    </row>
    <row r="3601" spans="1:84" s="406" customFormat="1" x14ac:dyDescent="0.3">
      <c r="A3601" s="407"/>
      <c r="B3601" s="412"/>
      <c r="C3601" s="126"/>
      <c r="D3601" s="390"/>
      <c r="E3601" s="390"/>
      <c r="F3601" s="390"/>
      <c r="G3601" s="390"/>
      <c r="H3601" s="390"/>
      <c r="I3601" s="390"/>
      <c r="AP3601" s="207"/>
      <c r="AQ3601" s="207"/>
      <c r="BK3601" s="207"/>
      <c r="BY3601" s="207"/>
      <c r="BZ3601" s="207"/>
      <c r="CA3601" s="207"/>
      <c r="CB3601" s="207"/>
      <c r="CC3601" s="207"/>
      <c r="CD3601" s="207"/>
      <c r="CE3601" s="207"/>
      <c r="CF3601" s="207"/>
    </row>
    <row r="3602" spans="1:84" s="406" customFormat="1" x14ac:dyDescent="0.3">
      <c r="A3602" s="407"/>
      <c r="B3602" s="412"/>
      <c r="C3602" s="126"/>
      <c r="D3602" s="390"/>
      <c r="E3602" s="390"/>
      <c r="F3602" s="390"/>
      <c r="G3602" s="390"/>
      <c r="H3602" s="390"/>
      <c r="I3602" s="390"/>
      <c r="AP3602" s="207"/>
      <c r="AQ3602" s="207"/>
      <c r="BK3602" s="207"/>
      <c r="BY3602" s="207"/>
      <c r="BZ3602" s="207"/>
      <c r="CA3602" s="207"/>
      <c r="CB3602" s="207"/>
      <c r="CC3602" s="207"/>
      <c r="CD3602" s="207"/>
      <c r="CE3602" s="207"/>
      <c r="CF3602" s="207"/>
    </row>
    <row r="3603" spans="1:84" s="406" customFormat="1" x14ac:dyDescent="0.3">
      <c r="A3603" s="407"/>
      <c r="B3603" s="412"/>
      <c r="C3603" s="126"/>
      <c r="D3603" s="390"/>
      <c r="E3603" s="390"/>
      <c r="F3603" s="390"/>
      <c r="G3603" s="390"/>
      <c r="H3603" s="390"/>
      <c r="I3603" s="390"/>
      <c r="AP3603" s="207"/>
      <c r="AQ3603" s="207"/>
      <c r="BK3603" s="207"/>
      <c r="BY3603" s="207"/>
      <c r="BZ3603" s="207"/>
      <c r="CA3603" s="207"/>
      <c r="CB3603" s="207"/>
      <c r="CC3603" s="207"/>
      <c r="CD3603" s="207"/>
      <c r="CE3603" s="207"/>
      <c r="CF3603" s="207"/>
    </row>
    <row r="3604" spans="1:84" s="406" customFormat="1" x14ac:dyDescent="0.3">
      <c r="A3604" s="407"/>
      <c r="B3604" s="412"/>
      <c r="C3604" s="126"/>
      <c r="D3604" s="390"/>
      <c r="E3604" s="390"/>
      <c r="F3604" s="390"/>
      <c r="G3604" s="390"/>
      <c r="H3604" s="390"/>
      <c r="I3604" s="390"/>
      <c r="AP3604" s="207"/>
      <c r="AQ3604" s="207"/>
      <c r="BK3604" s="207"/>
      <c r="BY3604" s="207"/>
      <c r="BZ3604" s="207"/>
      <c r="CA3604" s="207"/>
      <c r="CB3604" s="207"/>
      <c r="CC3604" s="207"/>
      <c r="CD3604" s="207"/>
      <c r="CE3604" s="207"/>
      <c r="CF3604" s="207"/>
    </row>
    <row r="3605" spans="1:84" s="406" customFormat="1" x14ac:dyDescent="0.3">
      <c r="A3605" s="407"/>
      <c r="B3605" s="412"/>
      <c r="C3605" s="126"/>
      <c r="D3605" s="390"/>
      <c r="E3605" s="390"/>
      <c r="F3605" s="390"/>
      <c r="G3605" s="390"/>
      <c r="H3605" s="390"/>
      <c r="I3605" s="390"/>
      <c r="AP3605" s="207"/>
      <c r="AQ3605" s="207"/>
      <c r="BK3605" s="207"/>
      <c r="BY3605" s="207"/>
      <c r="BZ3605" s="207"/>
      <c r="CA3605" s="207"/>
      <c r="CB3605" s="207"/>
      <c r="CC3605" s="207"/>
      <c r="CD3605" s="207"/>
      <c r="CE3605" s="207"/>
      <c r="CF3605" s="207"/>
    </row>
    <row r="3606" spans="1:84" s="406" customFormat="1" x14ac:dyDescent="0.3">
      <c r="A3606" s="407"/>
      <c r="B3606" s="412"/>
      <c r="C3606" s="126"/>
      <c r="D3606" s="390"/>
      <c r="E3606" s="390"/>
      <c r="F3606" s="390"/>
      <c r="G3606" s="390"/>
      <c r="H3606" s="390"/>
      <c r="I3606" s="390"/>
      <c r="AP3606" s="207"/>
      <c r="AQ3606" s="207"/>
      <c r="BK3606" s="207"/>
      <c r="BY3606" s="207"/>
      <c r="BZ3606" s="207"/>
      <c r="CA3606" s="207"/>
      <c r="CB3606" s="207"/>
      <c r="CC3606" s="207"/>
      <c r="CD3606" s="207"/>
      <c r="CE3606" s="207"/>
      <c r="CF3606" s="207"/>
    </row>
    <row r="3607" spans="1:84" s="406" customFormat="1" x14ac:dyDescent="0.3">
      <c r="A3607" s="407"/>
      <c r="B3607" s="412"/>
      <c r="C3607" s="126"/>
      <c r="D3607" s="390"/>
      <c r="E3607" s="390"/>
      <c r="F3607" s="390"/>
      <c r="G3607" s="390"/>
      <c r="H3607" s="390"/>
      <c r="I3607" s="390"/>
      <c r="AP3607" s="207"/>
      <c r="AQ3607" s="207"/>
      <c r="BK3607" s="207"/>
      <c r="BY3607" s="207"/>
      <c r="BZ3607" s="207"/>
      <c r="CA3607" s="207"/>
      <c r="CB3607" s="207"/>
      <c r="CC3607" s="207"/>
      <c r="CD3607" s="207"/>
      <c r="CE3607" s="207"/>
      <c r="CF3607" s="207"/>
    </row>
    <row r="3608" spans="1:84" s="406" customFormat="1" x14ac:dyDescent="0.3">
      <c r="A3608" s="407"/>
      <c r="B3608" s="412"/>
      <c r="C3608" s="126"/>
      <c r="D3608" s="390"/>
      <c r="E3608" s="390"/>
      <c r="F3608" s="390"/>
      <c r="G3608" s="390"/>
      <c r="H3608" s="390"/>
      <c r="I3608" s="390"/>
      <c r="AP3608" s="207"/>
      <c r="AQ3608" s="207"/>
      <c r="BK3608" s="207"/>
      <c r="BY3608" s="207"/>
      <c r="BZ3608" s="207"/>
      <c r="CA3608" s="207"/>
      <c r="CB3608" s="207"/>
      <c r="CC3608" s="207"/>
      <c r="CD3608" s="207"/>
      <c r="CE3608" s="207"/>
      <c r="CF3608" s="207"/>
    </row>
    <row r="3609" spans="1:84" s="406" customFormat="1" x14ac:dyDescent="0.3">
      <c r="A3609" s="407"/>
      <c r="B3609" s="412"/>
      <c r="C3609" s="126"/>
      <c r="D3609" s="390"/>
      <c r="E3609" s="390"/>
      <c r="F3609" s="390"/>
      <c r="G3609" s="390"/>
      <c r="H3609" s="390"/>
      <c r="I3609" s="390"/>
      <c r="AP3609" s="207"/>
      <c r="AQ3609" s="207"/>
      <c r="BK3609" s="207"/>
      <c r="BY3609" s="207"/>
      <c r="BZ3609" s="207"/>
      <c r="CA3609" s="207"/>
      <c r="CB3609" s="207"/>
      <c r="CC3609" s="207"/>
      <c r="CD3609" s="207"/>
      <c r="CE3609" s="207"/>
      <c r="CF3609" s="207"/>
    </row>
    <row r="3610" spans="1:84" s="406" customFormat="1" x14ac:dyDescent="0.3">
      <c r="A3610" s="407"/>
      <c r="B3610" s="412"/>
      <c r="C3610" s="126"/>
      <c r="D3610" s="390"/>
      <c r="E3610" s="390"/>
      <c r="F3610" s="390"/>
      <c r="G3610" s="390"/>
      <c r="H3610" s="390"/>
      <c r="I3610" s="390"/>
      <c r="AP3610" s="207"/>
      <c r="AQ3610" s="207"/>
      <c r="BK3610" s="207"/>
      <c r="BY3610" s="207"/>
      <c r="BZ3610" s="207"/>
      <c r="CA3610" s="207"/>
      <c r="CB3610" s="207"/>
      <c r="CC3610" s="207"/>
      <c r="CD3610" s="207"/>
      <c r="CE3610" s="207"/>
      <c r="CF3610" s="207"/>
    </row>
    <row r="3611" spans="1:84" s="406" customFormat="1" x14ac:dyDescent="0.3">
      <c r="A3611" s="407"/>
      <c r="B3611" s="412"/>
      <c r="C3611" s="126"/>
      <c r="D3611" s="390"/>
      <c r="E3611" s="390"/>
      <c r="F3611" s="390"/>
      <c r="G3611" s="390"/>
      <c r="H3611" s="390"/>
      <c r="I3611" s="390"/>
      <c r="AP3611" s="207"/>
      <c r="AQ3611" s="207"/>
      <c r="BK3611" s="207"/>
      <c r="BY3611" s="207"/>
      <c r="BZ3611" s="207"/>
      <c r="CA3611" s="207"/>
      <c r="CB3611" s="207"/>
      <c r="CC3611" s="207"/>
      <c r="CD3611" s="207"/>
      <c r="CE3611" s="207"/>
      <c r="CF3611" s="207"/>
    </row>
    <row r="3612" spans="1:84" s="406" customFormat="1" x14ac:dyDescent="0.3">
      <c r="A3612" s="407"/>
      <c r="B3612" s="412"/>
      <c r="C3612" s="126"/>
      <c r="D3612" s="390"/>
      <c r="E3612" s="390"/>
      <c r="F3612" s="390"/>
      <c r="G3612" s="390"/>
      <c r="H3612" s="390"/>
      <c r="I3612" s="390"/>
      <c r="AP3612" s="207"/>
      <c r="AQ3612" s="207"/>
      <c r="BK3612" s="207"/>
      <c r="BY3612" s="207"/>
      <c r="BZ3612" s="207"/>
      <c r="CA3612" s="207"/>
      <c r="CB3612" s="207"/>
      <c r="CC3612" s="207"/>
      <c r="CD3612" s="207"/>
      <c r="CE3612" s="207"/>
      <c r="CF3612" s="207"/>
    </row>
    <row r="3613" spans="1:84" s="406" customFormat="1" x14ac:dyDescent="0.3">
      <c r="A3613" s="407"/>
      <c r="B3613" s="412"/>
      <c r="C3613" s="126"/>
      <c r="D3613" s="390"/>
      <c r="E3613" s="390"/>
      <c r="F3613" s="390"/>
      <c r="G3613" s="390"/>
      <c r="H3613" s="390"/>
      <c r="I3613" s="390"/>
      <c r="AP3613" s="207"/>
      <c r="AQ3613" s="207"/>
      <c r="BK3613" s="207"/>
      <c r="BY3613" s="207"/>
      <c r="BZ3613" s="207"/>
      <c r="CA3613" s="207"/>
      <c r="CB3613" s="207"/>
      <c r="CC3613" s="207"/>
      <c r="CD3613" s="207"/>
      <c r="CE3613" s="207"/>
      <c r="CF3613" s="207"/>
    </row>
    <row r="3614" spans="1:84" s="406" customFormat="1" x14ac:dyDescent="0.3">
      <c r="A3614" s="407"/>
      <c r="B3614" s="412"/>
      <c r="C3614" s="126"/>
      <c r="D3614" s="390"/>
      <c r="E3614" s="390"/>
      <c r="F3614" s="390"/>
      <c r="G3614" s="390"/>
      <c r="H3614" s="390"/>
      <c r="I3614" s="390"/>
      <c r="AP3614" s="207"/>
      <c r="AQ3614" s="207"/>
      <c r="BK3614" s="207"/>
      <c r="BY3614" s="207"/>
      <c r="BZ3614" s="207"/>
      <c r="CA3614" s="207"/>
      <c r="CB3614" s="207"/>
      <c r="CC3614" s="207"/>
      <c r="CD3614" s="207"/>
      <c r="CE3614" s="207"/>
      <c r="CF3614" s="207"/>
    </row>
    <row r="3615" spans="1:84" s="406" customFormat="1" x14ac:dyDescent="0.3">
      <c r="A3615" s="407"/>
      <c r="B3615" s="412"/>
      <c r="C3615" s="126"/>
      <c r="D3615" s="390"/>
      <c r="E3615" s="390"/>
      <c r="F3615" s="390"/>
      <c r="G3615" s="390"/>
      <c r="H3615" s="390"/>
      <c r="I3615" s="390"/>
      <c r="AP3615" s="207"/>
      <c r="AQ3615" s="207"/>
      <c r="BK3615" s="207"/>
      <c r="BY3615" s="207"/>
      <c r="BZ3615" s="207"/>
      <c r="CA3615" s="207"/>
      <c r="CB3615" s="207"/>
      <c r="CC3615" s="207"/>
      <c r="CD3615" s="207"/>
      <c r="CE3615" s="207"/>
      <c r="CF3615" s="207"/>
    </row>
    <row r="3616" spans="1:84" s="406" customFormat="1" x14ac:dyDescent="0.3">
      <c r="A3616" s="407"/>
      <c r="B3616" s="412"/>
      <c r="C3616" s="126"/>
      <c r="D3616" s="390"/>
      <c r="E3616" s="390"/>
      <c r="F3616" s="390"/>
      <c r="G3616" s="390"/>
      <c r="H3616" s="390"/>
      <c r="I3616" s="390"/>
      <c r="AP3616" s="207"/>
      <c r="AQ3616" s="207"/>
      <c r="BK3616" s="207"/>
      <c r="BY3616" s="207"/>
      <c r="BZ3616" s="207"/>
      <c r="CA3616" s="207"/>
      <c r="CB3616" s="207"/>
      <c r="CC3616" s="207"/>
      <c r="CD3616" s="207"/>
      <c r="CE3616" s="207"/>
      <c r="CF3616" s="207"/>
    </row>
    <row r="3617" spans="1:84" s="406" customFormat="1" x14ac:dyDescent="0.3">
      <c r="A3617" s="407"/>
      <c r="B3617" s="412"/>
      <c r="C3617" s="126"/>
      <c r="D3617" s="390"/>
      <c r="E3617" s="390"/>
      <c r="F3617" s="390"/>
      <c r="G3617" s="390"/>
      <c r="H3617" s="390"/>
      <c r="I3617" s="390"/>
      <c r="AP3617" s="207"/>
      <c r="AQ3617" s="207"/>
      <c r="BK3617" s="207"/>
      <c r="BY3617" s="207"/>
      <c r="BZ3617" s="207"/>
      <c r="CA3617" s="207"/>
      <c r="CB3617" s="207"/>
      <c r="CC3617" s="207"/>
      <c r="CD3617" s="207"/>
      <c r="CE3617" s="207"/>
      <c r="CF3617" s="207"/>
    </row>
    <row r="3618" spans="1:84" s="406" customFormat="1" x14ac:dyDescent="0.3">
      <c r="A3618" s="407"/>
      <c r="B3618" s="412"/>
      <c r="C3618" s="126"/>
      <c r="D3618" s="390"/>
      <c r="E3618" s="390"/>
      <c r="F3618" s="390"/>
      <c r="G3618" s="390"/>
      <c r="H3618" s="390"/>
      <c r="I3618" s="390"/>
      <c r="AP3618" s="207"/>
      <c r="AQ3618" s="207"/>
      <c r="BK3618" s="207"/>
      <c r="BY3618" s="207"/>
      <c r="BZ3618" s="207"/>
      <c r="CA3618" s="207"/>
      <c r="CB3618" s="207"/>
      <c r="CC3618" s="207"/>
      <c r="CD3618" s="207"/>
      <c r="CE3618" s="207"/>
      <c r="CF3618" s="207"/>
    </row>
    <row r="3619" spans="1:84" s="406" customFormat="1" x14ac:dyDescent="0.3">
      <c r="A3619" s="407"/>
      <c r="B3619" s="412"/>
      <c r="C3619" s="126"/>
      <c r="D3619" s="390"/>
      <c r="E3619" s="390"/>
      <c r="F3619" s="390"/>
      <c r="G3619" s="390"/>
      <c r="H3619" s="390"/>
      <c r="I3619" s="390"/>
      <c r="AP3619" s="207"/>
      <c r="AQ3619" s="207"/>
      <c r="BK3619" s="207"/>
      <c r="BY3619" s="207"/>
      <c r="BZ3619" s="207"/>
      <c r="CA3619" s="207"/>
      <c r="CB3619" s="207"/>
      <c r="CC3619" s="207"/>
      <c r="CD3619" s="207"/>
      <c r="CE3619" s="207"/>
      <c r="CF3619" s="207"/>
    </row>
    <row r="3620" spans="1:84" s="406" customFormat="1" x14ac:dyDescent="0.3">
      <c r="A3620" s="407"/>
      <c r="B3620" s="412"/>
      <c r="C3620" s="126"/>
      <c r="D3620" s="390"/>
      <c r="E3620" s="390"/>
      <c r="F3620" s="390"/>
      <c r="G3620" s="390"/>
      <c r="H3620" s="390"/>
      <c r="I3620" s="390"/>
      <c r="AP3620" s="207"/>
      <c r="AQ3620" s="207"/>
      <c r="BK3620" s="207"/>
      <c r="BY3620" s="207"/>
      <c r="BZ3620" s="207"/>
      <c r="CA3620" s="207"/>
      <c r="CB3620" s="207"/>
      <c r="CC3620" s="207"/>
      <c r="CD3620" s="207"/>
      <c r="CE3620" s="207"/>
      <c r="CF3620" s="207"/>
    </row>
    <row r="3621" spans="1:84" s="406" customFormat="1" x14ac:dyDescent="0.3">
      <c r="A3621" s="407"/>
      <c r="B3621" s="412"/>
      <c r="C3621" s="126"/>
      <c r="D3621" s="390"/>
      <c r="E3621" s="390"/>
      <c r="F3621" s="390"/>
      <c r="G3621" s="390"/>
      <c r="H3621" s="390"/>
      <c r="I3621" s="390"/>
      <c r="AP3621" s="207"/>
      <c r="AQ3621" s="207"/>
      <c r="BK3621" s="207"/>
      <c r="BY3621" s="207"/>
      <c r="BZ3621" s="207"/>
      <c r="CA3621" s="207"/>
      <c r="CB3621" s="207"/>
      <c r="CC3621" s="207"/>
      <c r="CD3621" s="207"/>
      <c r="CE3621" s="207"/>
      <c r="CF3621" s="207"/>
    </row>
    <row r="3622" spans="1:84" s="406" customFormat="1" x14ac:dyDescent="0.3">
      <c r="A3622" s="407"/>
      <c r="B3622" s="412"/>
      <c r="C3622" s="126"/>
      <c r="D3622" s="390"/>
      <c r="E3622" s="390"/>
      <c r="F3622" s="390"/>
      <c r="G3622" s="390"/>
      <c r="H3622" s="390"/>
      <c r="I3622" s="390"/>
      <c r="AP3622" s="207"/>
      <c r="AQ3622" s="207"/>
      <c r="BK3622" s="207"/>
      <c r="BY3622" s="207"/>
      <c r="BZ3622" s="207"/>
      <c r="CA3622" s="207"/>
      <c r="CB3622" s="207"/>
      <c r="CC3622" s="207"/>
      <c r="CD3622" s="207"/>
      <c r="CE3622" s="207"/>
      <c r="CF3622" s="207"/>
    </row>
    <row r="3623" spans="1:84" s="406" customFormat="1" x14ac:dyDescent="0.3">
      <c r="A3623" s="407"/>
      <c r="B3623" s="412"/>
      <c r="C3623" s="126"/>
      <c r="D3623" s="390"/>
      <c r="E3623" s="390"/>
      <c r="F3623" s="390"/>
      <c r="G3623" s="390"/>
      <c r="H3623" s="390"/>
      <c r="I3623" s="390"/>
      <c r="AP3623" s="207"/>
      <c r="AQ3623" s="207"/>
      <c r="BK3623" s="207"/>
      <c r="BY3623" s="207"/>
      <c r="BZ3623" s="207"/>
      <c r="CA3623" s="207"/>
      <c r="CB3623" s="207"/>
      <c r="CC3623" s="207"/>
      <c r="CD3623" s="207"/>
      <c r="CE3623" s="207"/>
      <c r="CF3623" s="207"/>
    </row>
    <row r="3624" spans="1:84" s="406" customFormat="1" x14ac:dyDescent="0.3">
      <c r="A3624" s="407"/>
      <c r="B3624" s="412"/>
      <c r="C3624" s="126"/>
      <c r="D3624" s="390"/>
      <c r="E3624" s="390"/>
      <c r="F3624" s="390"/>
      <c r="G3624" s="390"/>
      <c r="H3624" s="390"/>
      <c r="I3624" s="390"/>
      <c r="AP3624" s="207"/>
      <c r="AQ3624" s="207"/>
      <c r="BK3624" s="207"/>
      <c r="BY3624" s="207"/>
      <c r="BZ3624" s="207"/>
      <c r="CA3624" s="207"/>
      <c r="CB3624" s="207"/>
      <c r="CC3624" s="207"/>
      <c r="CD3624" s="207"/>
      <c r="CE3624" s="207"/>
      <c r="CF3624" s="207"/>
    </row>
    <row r="3625" spans="1:84" s="406" customFormat="1" x14ac:dyDescent="0.3">
      <c r="A3625" s="407"/>
      <c r="B3625" s="412"/>
      <c r="C3625" s="126"/>
      <c r="D3625" s="390"/>
      <c r="E3625" s="390"/>
      <c r="F3625" s="390"/>
      <c r="G3625" s="390"/>
      <c r="H3625" s="390"/>
      <c r="I3625" s="390"/>
      <c r="AP3625" s="207"/>
      <c r="AQ3625" s="207"/>
      <c r="BK3625" s="207"/>
      <c r="BY3625" s="207"/>
      <c r="BZ3625" s="207"/>
      <c r="CA3625" s="207"/>
      <c r="CB3625" s="207"/>
      <c r="CC3625" s="207"/>
      <c r="CD3625" s="207"/>
      <c r="CE3625" s="207"/>
      <c r="CF3625" s="207"/>
    </row>
    <row r="3626" spans="1:84" s="406" customFormat="1" x14ac:dyDescent="0.3">
      <c r="A3626" s="407"/>
      <c r="B3626" s="412"/>
      <c r="C3626" s="126"/>
      <c r="D3626" s="390"/>
      <c r="E3626" s="390"/>
      <c r="F3626" s="390"/>
      <c r="G3626" s="390"/>
      <c r="H3626" s="390"/>
      <c r="I3626" s="390"/>
      <c r="AP3626" s="207"/>
      <c r="AQ3626" s="207"/>
      <c r="BK3626" s="207"/>
      <c r="BY3626" s="207"/>
      <c r="BZ3626" s="207"/>
      <c r="CA3626" s="207"/>
      <c r="CB3626" s="207"/>
      <c r="CC3626" s="207"/>
      <c r="CD3626" s="207"/>
      <c r="CE3626" s="207"/>
      <c r="CF3626" s="207"/>
    </row>
    <row r="3627" spans="1:84" s="406" customFormat="1" x14ac:dyDescent="0.3">
      <c r="A3627" s="407"/>
      <c r="B3627" s="412"/>
      <c r="C3627" s="126"/>
      <c r="D3627" s="390"/>
      <c r="E3627" s="390"/>
      <c r="F3627" s="390"/>
      <c r="G3627" s="390"/>
      <c r="H3627" s="390"/>
      <c r="I3627" s="390"/>
      <c r="AP3627" s="207"/>
      <c r="AQ3627" s="207"/>
      <c r="BK3627" s="207"/>
      <c r="BY3627" s="207"/>
      <c r="BZ3627" s="207"/>
      <c r="CA3627" s="207"/>
      <c r="CB3627" s="207"/>
      <c r="CC3627" s="207"/>
      <c r="CD3627" s="207"/>
      <c r="CE3627" s="207"/>
      <c r="CF3627" s="207"/>
    </row>
    <row r="3628" spans="1:84" s="406" customFormat="1" x14ac:dyDescent="0.3">
      <c r="A3628" s="407"/>
      <c r="B3628" s="412"/>
      <c r="C3628" s="126"/>
      <c r="D3628" s="390"/>
      <c r="E3628" s="390"/>
      <c r="F3628" s="390"/>
      <c r="G3628" s="390"/>
      <c r="H3628" s="390"/>
      <c r="I3628" s="390"/>
      <c r="AP3628" s="207"/>
      <c r="AQ3628" s="207"/>
      <c r="BK3628" s="207"/>
      <c r="BY3628" s="207"/>
      <c r="BZ3628" s="207"/>
      <c r="CA3628" s="207"/>
      <c r="CB3628" s="207"/>
      <c r="CC3628" s="207"/>
      <c r="CD3628" s="207"/>
      <c r="CE3628" s="207"/>
      <c r="CF3628" s="207"/>
    </row>
    <row r="3629" spans="1:84" s="406" customFormat="1" x14ac:dyDescent="0.3">
      <c r="A3629" s="407"/>
      <c r="B3629" s="412"/>
      <c r="C3629" s="126"/>
      <c r="D3629" s="390"/>
      <c r="E3629" s="390"/>
      <c r="F3629" s="390"/>
      <c r="G3629" s="390"/>
      <c r="H3629" s="390"/>
      <c r="I3629" s="390"/>
      <c r="AP3629" s="207"/>
      <c r="AQ3629" s="207"/>
      <c r="BK3629" s="207"/>
      <c r="BY3629" s="207"/>
      <c r="BZ3629" s="207"/>
      <c r="CA3629" s="207"/>
      <c r="CB3629" s="207"/>
      <c r="CC3629" s="207"/>
      <c r="CD3629" s="207"/>
      <c r="CE3629" s="207"/>
      <c r="CF3629" s="207"/>
    </row>
    <row r="3630" spans="1:84" s="406" customFormat="1" x14ac:dyDescent="0.3">
      <c r="A3630" s="407"/>
      <c r="B3630" s="412"/>
      <c r="C3630" s="126"/>
      <c r="D3630" s="390"/>
      <c r="E3630" s="390"/>
      <c r="F3630" s="390"/>
      <c r="G3630" s="390"/>
      <c r="H3630" s="390"/>
      <c r="I3630" s="390"/>
      <c r="AP3630" s="207"/>
      <c r="AQ3630" s="207"/>
      <c r="BK3630" s="207"/>
      <c r="BY3630" s="207"/>
      <c r="BZ3630" s="207"/>
      <c r="CA3630" s="207"/>
      <c r="CB3630" s="207"/>
      <c r="CC3630" s="207"/>
      <c r="CD3630" s="207"/>
      <c r="CE3630" s="207"/>
      <c r="CF3630" s="207"/>
    </row>
    <row r="3631" spans="1:84" s="406" customFormat="1" x14ac:dyDescent="0.3">
      <c r="A3631" s="407"/>
      <c r="B3631" s="412"/>
      <c r="C3631" s="126"/>
      <c r="D3631" s="390"/>
      <c r="E3631" s="390"/>
      <c r="F3631" s="390"/>
      <c r="G3631" s="390"/>
      <c r="H3631" s="390"/>
      <c r="I3631" s="390"/>
      <c r="AP3631" s="207"/>
      <c r="AQ3631" s="207"/>
      <c r="BK3631" s="207"/>
      <c r="BY3631" s="207"/>
      <c r="BZ3631" s="207"/>
      <c r="CA3631" s="207"/>
      <c r="CB3631" s="207"/>
      <c r="CC3631" s="207"/>
      <c r="CD3631" s="207"/>
      <c r="CE3631" s="207"/>
      <c r="CF3631" s="207"/>
    </row>
    <row r="3632" spans="1:84" s="406" customFormat="1" x14ac:dyDescent="0.3">
      <c r="A3632" s="407"/>
      <c r="B3632" s="412"/>
      <c r="C3632" s="126"/>
      <c r="D3632" s="390"/>
      <c r="E3632" s="390"/>
      <c r="F3632" s="390"/>
      <c r="G3632" s="390"/>
      <c r="H3632" s="390"/>
      <c r="I3632" s="390"/>
      <c r="AP3632" s="207"/>
      <c r="AQ3632" s="207"/>
      <c r="BK3632" s="207"/>
      <c r="BY3632" s="207"/>
      <c r="BZ3632" s="207"/>
      <c r="CA3632" s="207"/>
      <c r="CB3632" s="207"/>
      <c r="CC3632" s="207"/>
      <c r="CD3632" s="207"/>
      <c r="CE3632" s="207"/>
      <c r="CF3632" s="207"/>
    </row>
    <row r="3633" spans="1:84" s="406" customFormat="1" x14ac:dyDescent="0.3">
      <c r="A3633" s="407"/>
      <c r="B3633" s="412"/>
      <c r="C3633" s="126"/>
      <c r="D3633" s="390"/>
      <c r="E3633" s="390"/>
      <c r="F3633" s="390"/>
      <c r="G3633" s="390"/>
      <c r="H3633" s="390"/>
      <c r="I3633" s="390"/>
      <c r="AP3633" s="207"/>
      <c r="AQ3633" s="207"/>
      <c r="BK3633" s="207"/>
      <c r="BY3633" s="207"/>
      <c r="BZ3633" s="207"/>
      <c r="CA3633" s="207"/>
      <c r="CB3633" s="207"/>
      <c r="CC3633" s="207"/>
      <c r="CD3633" s="207"/>
      <c r="CE3633" s="207"/>
      <c r="CF3633" s="207"/>
    </row>
    <row r="3634" spans="1:84" s="406" customFormat="1" x14ac:dyDescent="0.3">
      <c r="A3634" s="407"/>
      <c r="B3634" s="412"/>
      <c r="C3634" s="126"/>
      <c r="D3634" s="390"/>
      <c r="E3634" s="390"/>
      <c r="F3634" s="390"/>
      <c r="G3634" s="390"/>
      <c r="H3634" s="390"/>
      <c r="I3634" s="390"/>
      <c r="AP3634" s="207"/>
      <c r="AQ3634" s="207"/>
      <c r="BK3634" s="207"/>
      <c r="BY3634" s="207"/>
      <c r="BZ3634" s="207"/>
      <c r="CA3634" s="207"/>
      <c r="CB3634" s="207"/>
      <c r="CC3634" s="207"/>
      <c r="CD3634" s="207"/>
      <c r="CE3634" s="207"/>
      <c r="CF3634" s="207"/>
    </row>
    <row r="3635" spans="1:84" s="406" customFormat="1" x14ac:dyDescent="0.3">
      <c r="A3635" s="407"/>
      <c r="B3635" s="412"/>
      <c r="C3635" s="126"/>
      <c r="D3635" s="390"/>
      <c r="E3635" s="390"/>
      <c r="F3635" s="390"/>
      <c r="G3635" s="390"/>
      <c r="H3635" s="390"/>
      <c r="I3635" s="390"/>
      <c r="AP3635" s="207"/>
      <c r="AQ3635" s="207"/>
      <c r="BK3635" s="207"/>
      <c r="BY3635" s="207"/>
      <c r="BZ3635" s="207"/>
      <c r="CA3635" s="207"/>
      <c r="CB3635" s="207"/>
      <c r="CC3635" s="207"/>
      <c r="CD3635" s="207"/>
      <c r="CE3635" s="207"/>
      <c r="CF3635" s="207"/>
    </row>
    <row r="3636" spans="1:84" s="406" customFormat="1" x14ac:dyDescent="0.3">
      <c r="A3636" s="407"/>
      <c r="B3636" s="412"/>
      <c r="C3636" s="126"/>
      <c r="D3636" s="390"/>
      <c r="E3636" s="390"/>
      <c r="F3636" s="390"/>
      <c r="G3636" s="390"/>
      <c r="H3636" s="390"/>
      <c r="I3636" s="390"/>
      <c r="AP3636" s="207"/>
      <c r="AQ3636" s="207"/>
      <c r="BK3636" s="207"/>
      <c r="BY3636" s="207"/>
      <c r="BZ3636" s="207"/>
      <c r="CA3636" s="207"/>
      <c r="CB3636" s="207"/>
      <c r="CC3636" s="207"/>
      <c r="CD3636" s="207"/>
      <c r="CE3636" s="207"/>
      <c r="CF3636" s="207"/>
    </row>
    <row r="3637" spans="1:84" s="406" customFormat="1" x14ac:dyDescent="0.3">
      <c r="A3637" s="407"/>
      <c r="B3637" s="412"/>
      <c r="C3637" s="126"/>
      <c r="D3637" s="390"/>
      <c r="E3637" s="390"/>
      <c r="F3637" s="390"/>
      <c r="G3637" s="390"/>
      <c r="H3637" s="390"/>
      <c r="I3637" s="390"/>
      <c r="AP3637" s="207"/>
      <c r="AQ3637" s="207"/>
      <c r="BK3637" s="207"/>
      <c r="BY3637" s="207"/>
      <c r="BZ3637" s="207"/>
      <c r="CA3637" s="207"/>
      <c r="CB3637" s="207"/>
      <c r="CC3637" s="207"/>
      <c r="CD3637" s="207"/>
      <c r="CE3637" s="207"/>
      <c r="CF3637" s="207"/>
    </row>
    <row r="3638" spans="1:84" s="406" customFormat="1" x14ac:dyDescent="0.3">
      <c r="A3638" s="407"/>
      <c r="B3638" s="412"/>
      <c r="C3638" s="126"/>
      <c r="D3638" s="390"/>
      <c r="E3638" s="390"/>
      <c r="F3638" s="390"/>
      <c r="G3638" s="390"/>
      <c r="H3638" s="390"/>
      <c r="I3638" s="390"/>
      <c r="AP3638" s="207"/>
      <c r="AQ3638" s="207"/>
      <c r="BK3638" s="207"/>
      <c r="BY3638" s="207"/>
      <c r="BZ3638" s="207"/>
      <c r="CA3638" s="207"/>
      <c r="CB3638" s="207"/>
      <c r="CC3638" s="207"/>
      <c r="CD3638" s="207"/>
      <c r="CE3638" s="207"/>
      <c r="CF3638" s="207"/>
    </row>
    <row r="3639" spans="1:84" s="406" customFormat="1" x14ac:dyDescent="0.3">
      <c r="A3639" s="407"/>
      <c r="B3639" s="412"/>
      <c r="C3639" s="126"/>
      <c r="D3639" s="390"/>
      <c r="E3639" s="390"/>
      <c r="F3639" s="390"/>
      <c r="G3639" s="390"/>
      <c r="H3639" s="390"/>
      <c r="I3639" s="390"/>
      <c r="AP3639" s="207"/>
      <c r="AQ3639" s="207"/>
      <c r="BK3639" s="207"/>
      <c r="BY3639" s="207"/>
      <c r="BZ3639" s="207"/>
      <c r="CA3639" s="207"/>
      <c r="CB3639" s="207"/>
      <c r="CC3639" s="207"/>
      <c r="CD3639" s="207"/>
      <c r="CE3639" s="207"/>
      <c r="CF3639" s="207"/>
    </row>
    <row r="3640" spans="1:84" s="406" customFormat="1" x14ac:dyDescent="0.3">
      <c r="A3640" s="407"/>
      <c r="B3640" s="412"/>
      <c r="C3640" s="126"/>
      <c r="D3640" s="390"/>
      <c r="E3640" s="390"/>
      <c r="F3640" s="390"/>
      <c r="G3640" s="390"/>
      <c r="H3640" s="390"/>
      <c r="I3640" s="390"/>
      <c r="AP3640" s="207"/>
      <c r="AQ3640" s="207"/>
      <c r="BK3640" s="207"/>
      <c r="BY3640" s="207"/>
      <c r="BZ3640" s="207"/>
      <c r="CA3640" s="207"/>
      <c r="CB3640" s="207"/>
      <c r="CC3640" s="207"/>
      <c r="CD3640" s="207"/>
      <c r="CE3640" s="207"/>
      <c r="CF3640" s="207"/>
    </row>
    <row r="3641" spans="1:84" s="406" customFormat="1" x14ac:dyDescent="0.3">
      <c r="A3641" s="407"/>
      <c r="B3641" s="412"/>
      <c r="C3641" s="126"/>
      <c r="D3641" s="390"/>
      <c r="E3641" s="390"/>
      <c r="F3641" s="390"/>
      <c r="G3641" s="390"/>
      <c r="H3641" s="390"/>
      <c r="I3641" s="390"/>
      <c r="AP3641" s="207"/>
      <c r="AQ3641" s="207"/>
      <c r="BK3641" s="207"/>
      <c r="BY3641" s="207"/>
      <c r="BZ3641" s="207"/>
      <c r="CA3641" s="207"/>
      <c r="CB3641" s="207"/>
      <c r="CC3641" s="207"/>
      <c r="CD3641" s="207"/>
      <c r="CE3641" s="207"/>
      <c r="CF3641" s="207"/>
    </row>
    <row r="3642" spans="1:84" s="406" customFormat="1" x14ac:dyDescent="0.3">
      <c r="A3642" s="407"/>
      <c r="B3642" s="412"/>
      <c r="C3642" s="126"/>
      <c r="D3642" s="390"/>
      <c r="E3642" s="390"/>
      <c r="F3642" s="390"/>
      <c r="G3642" s="390"/>
      <c r="H3642" s="390"/>
      <c r="I3642" s="390"/>
      <c r="AP3642" s="207"/>
      <c r="AQ3642" s="207"/>
      <c r="BK3642" s="207"/>
      <c r="BY3642" s="207"/>
      <c r="BZ3642" s="207"/>
      <c r="CA3642" s="207"/>
      <c r="CB3642" s="207"/>
      <c r="CC3642" s="207"/>
      <c r="CD3642" s="207"/>
      <c r="CE3642" s="207"/>
      <c r="CF3642" s="207"/>
    </row>
    <row r="3643" spans="1:84" s="406" customFormat="1" x14ac:dyDescent="0.3">
      <c r="A3643" s="407"/>
      <c r="B3643" s="412"/>
      <c r="C3643" s="126"/>
      <c r="D3643" s="390"/>
      <c r="E3643" s="390"/>
      <c r="F3643" s="390"/>
      <c r="G3643" s="390"/>
      <c r="H3643" s="390"/>
      <c r="I3643" s="390"/>
      <c r="AP3643" s="207"/>
      <c r="AQ3643" s="207"/>
      <c r="BK3643" s="207"/>
      <c r="BY3643" s="207"/>
      <c r="BZ3643" s="207"/>
      <c r="CA3643" s="207"/>
      <c r="CB3643" s="207"/>
      <c r="CC3643" s="207"/>
      <c r="CD3643" s="207"/>
      <c r="CE3643" s="207"/>
      <c r="CF3643" s="207"/>
    </row>
    <row r="3644" spans="1:84" s="406" customFormat="1" x14ac:dyDescent="0.3">
      <c r="A3644" s="407"/>
      <c r="B3644" s="412"/>
      <c r="C3644" s="126"/>
      <c r="D3644" s="390"/>
      <c r="E3644" s="390"/>
      <c r="F3644" s="390"/>
      <c r="G3644" s="390"/>
      <c r="H3644" s="390"/>
      <c r="I3644" s="390"/>
      <c r="AP3644" s="207"/>
      <c r="AQ3644" s="207"/>
      <c r="BK3644" s="207"/>
      <c r="BY3644" s="207"/>
      <c r="BZ3644" s="207"/>
      <c r="CA3644" s="207"/>
      <c r="CB3644" s="207"/>
      <c r="CC3644" s="207"/>
      <c r="CD3644" s="207"/>
      <c r="CE3644" s="207"/>
      <c r="CF3644" s="207"/>
    </row>
    <row r="3645" spans="1:84" s="406" customFormat="1" x14ac:dyDescent="0.3">
      <c r="A3645" s="407"/>
      <c r="B3645" s="412"/>
      <c r="C3645" s="126"/>
      <c r="D3645" s="390"/>
      <c r="E3645" s="390"/>
      <c r="F3645" s="390"/>
      <c r="G3645" s="390"/>
      <c r="H3645" s="390"/>
      <c r="I3645" s="390"/>
      <c r="AP3645" s="207"/>
      <c r="AQ3645" s="207"/>
      <c r="BK3645" s="207"/>
      <c r="BY3645" s="207"/>
      <c r="BZ3645" s="207"/>
      <c r="CA3645" s="207"/>
      <c r="CB3645" s="207"/>
      <c r="CC3645" s="207"/>
      <c r="CD3645" s="207"/>
      <c r="CE3645" s="207"/>
      <c r="CF3645" s="207"/>
    </row>
    <row r="3646" spans="1:84" s="406" customFormat="1" x14ac:dyDescent="0.3">
      <c r="A3646" s="407"/>
      <c r="B3646" s="412"/>
      <c r="C3646" s="126"/>
      <c r="D3646" s="390"/>
      <c r="E3646" s="390"/>
      <c r="F3646" s="390"/>
      <c r="G3646" s="390"/>
      <c r="H3646" s="390"/>
      <c r="I3646" s="390"/>
      <c r="AP3646" s="207"/>
      <c r="AQ3646" s="207"/>
      <c r="BK3646" s="207"/>
      <c r="BY3646" s="207"/>
      <c r="BZ3646" s="207"/>
      <c r="CA3646" s="207"/>
      <c r="CB3646" s="207"/>
      <c r="CC3646" s="207"/>
      <c r="CD3646" s="207"/>
      <c r="CE3646" s="207"/>
      <c r="CF3646" s="207"/>
    </row>
    <row r="3647" spans="1:84" s="406" customFormat="1" x14ac:dyDescent="0.3">
      <c r="A3647" s="407"/>
      <c r="B3647" s="412"/>
      <c r="C3647" s="126"/>
      <c r="D3647" s="390"/>
      <c r="E3647" s="390"/>
      <c r="F3647" s="390"/>
      <c r="G3647" s="390"/>
      <c r="H3647" s="390"/>
      <c r="I3647" s="390"/>
      <c r="AP3647" s="207"/>
      <c r="AQ3647" s="207"/>
      <c r="BK3647" s="207"/>
      <c r="BY3647" s="207"/>
      <c r="BZ3647" s="207"/>
      <c r="CA3647" s="207"/>
      <c r="CB3647" s="207"/>
      <c r="CC3647" s="207"/>
      <c r="CD3647" s="207"/>
      <c r="CE3647" s="207"/>
      <c r="CF3647" s="207"/>
    </row>
    <row r="3648" spans="1:84" s="406" customFormat="1" x14ac:dyDescent="0.3">
      <c r="A3648" s="407"/>
      <c r="B3648" s="412"/>
      <c r="C3648" s="126"/>
      <c r="D3648" s="390"/>
      <c r="E3648" s="390"/>
      <c r="F3648" s="390"/>
      <c r="G3648" s="390"/>
      <c r="H3648" s="390"/>
      <c r="I3648" s="390"/>
      <c r="AP3648" s="207"/>
      <c r="AQ3648" s="207"/>
      <c r="BK3648" s="207"/>
      <c r="BY3648" s="207"/>
      <c r="BZ3648" s="207"/>
      <c r="CA3648" s="207"/>
      <c r="CB3648" s="207"/>
      <c r="CC3648" s="207"/>
      <c r="CD3648" s="207"/>
      <c r="CE3648" s="207"/>
      <c r="CF3648" s="207"/>
    </row>
    <row r="3649" spans="1:84" s="406" customFormat="1" x14ac:dyDescent="0.3">
      <c r="A3649" s="407"/>
      <c r="B3649" s="412"/>
      <c r="C3649" s="126"/>
      <c r="D3649" s="390"/>
      <c r="E3649" s="390"/>
      <c r="F3649" s="390"/>
      <c r="G3649" s="390"/>
      <c r="H3649" s="390"/>
      <c r="I3649" s="390"/>
      <c r="AP3649" s="207"/>
      <c r="AQ3649" s="207"/>
      <c r="BK3649" s="207"/>
      <c r="BY3649" s="207"/>
      <c r="BZ3649" s="207"/>
      <c r="CA3649" s="207"/>
      <c r="CB3649" s="207"/>
      <c r="CC3649" s="207"/>
      <c r="CD3649" s="207"/>
      <c r="CE3649" s="207"/>
      <c r="CF3649" s="207"/>
    </row>
    <row r="3650" spans="1:84" s="406" customFormat="1" x14ac:dyDescent="0.3">
      <c r="A3650" s="407"/>
      <c r="B3650" s="412"/>
      <c r="C3650" s="126"/>
      <c r="D3650" s="390"/>
      <c r="E3650" s="390"/>
      <c r="F3650" s="390"/>
      <c r="G3650" s="390"/>
      <c r="H3650" s="390"/>
      <c r="I3650" s="390"/>
      <c r="AP3650" s="207"/>
      <c r="AQ3650" s="207"/>
      <c r="BK3650" s="207"/>
      <c r="BY3650" s="207"/>
      <c r="BZ3650" s="207"/>
      <c r="CA3650" s="207"/>
      <c r="CB3650" s="207"/>
      <c r="CC3650" s="207"/>
      <c r="CD3650" s="207"/>
      <c r="CE3650" s="207"/>
      <c r="CF3650" s="207"/>
    </row>
    <row r="3651" spans="1:84" s="406" customFormat="1" x14ac:dyDescent="0.3">
      <c r="A3651" s="407"/>
      <c r="B3651" s="412"/>
      <c r="C3651" s="126"/>
      <c r="D3651" s="390"/>
      <c r="E3651" s="390"/>
      <c r="F3651" s="390"/>
      <c r="G3651" s="390"/>
      <c r="H3651" s="390"/>
      <c r="I3651" s="390"/>
      <c r="AP3651" s="207"/>
      <c r="AQ3651" s="207"/>
      <c r="BK3651" s="207"/>
      <c r="BY3651" s="207"/>
      <c r="BZ3651" s="207"/>
      <c r="CA3651" s="207"/>
      <c r="CB3651" s="207"/>
      <c r="CC3651" s="207"/>
      <c r="CD3651" s="207"/>
      <c r="CE3651" s="207"/>
      <c r="CF3651" s="207"/>
    </row>
    <row r="3652" spans="1:84" s="406" customFormat="1" x14ac:dyDescent="0.3">
      <c r="A3652" s="407"/>
      <c r="B3652" s="412"/>
      <c r="C3652" s="126"/>
      <c r="D3652" s="390"/>
      <c r="E3652" s="390"/>
      <c r="F3652" s="390"/>
      <c r="G3652" s="390"/>
      <c r="H3652" s="390"/>
      <c r="I3652" s="390"/>
      <c r="AP3652" s="207"/>
      <c r="AQ3652" s="207"/>
      <c r="BK3652" s="207"/>
      <c r="BY3652" s="207"/>
      <c r="BZ3652" s="207"/>
      <c r="CA3652" s="207"/>
      <c r="CB3652" s="207"/>
      <c r="CC3652" s="207"/>
      <c r="CD3652" s="207"/>
      <c r="CE3652" s="207"/>
      <c r="CF3652" s="207"/>
    </row>
    <row r="3653" spans="1:84" s="406" customFormat="1" x14ac:dyDescent="0.3">
      <c r="A3653" s="407"/>
      <c r="B3653" s="412"/>
      <c r="C3653" s="126"/>
      <c r="D3653" s="390"/>
      <c r="E3653" s="390"/>
      <c r="F3653" s="390"/>
      <c r="G3653" s="390"/>
      <c r="H3653" s="390"/>
      <c r="I3653" s="390"/>
      <c r="AP3653" s="207"/>
      <c r="AQ3653" s="207"/>
      <c r="BK3653" s="207"/>
      <c r="BY3653" s="207"/>
      <c r="BZ3653" s="207"/>
      <c r="CA3653" s="207"/>
      <c r="CB3653" s="207"/>
      <c r="CC3653" s="207"/>
      <c r="CD3653" s="207"/>
      <c r="CE3653" s="207"/>
      <c r="CF3653" s="207"/>
    </row>
    <row r="3654" spans="1:84" s="406" customFormat="1" x14ac:dyDescent="0.3">
      <c r="A3654" s="407"/>
      <c r="B3654" s="412"/>
      <c r="C3654" s="126"/>
      <c r="D3654" s="390"/>
      <c r="E3654" s="390"/>
      <c r="F3654" s="390"/>
      <c r="G3654" s="390"/>
      <c r="H3654" s="390"/>
      <c r="I3654" s="390"/>
      <c r="AP3654" s="207"/>
      <c r="AQ3654" s="207"/>
      <c r="BK3654" s="207"/>
      <c r="BY3654" s="207"/>
      <c r="BZ3654" s="207"/>
      <c r="CA3654" s="207"/>
      <c r="CB3654" s="207"/>
      <c r="CC3654" s="207"/>
      <c r="CD3654" s="207"/>
      <c r="CE3654" s="207"/>
      <c r="CF3654" s="207"/>
    </row>
    <row r="3655" spans="1:84" s="406" customFormat="1" x14ac:dyDescent="0.3">
      <c r="A3655" s="407"/>
      <c r="B3655" s="412"/>
      <c r="C3655" s="126"/>
      <c r="D3655" s="390"/>
      <c r="E3655" s="390"/>
      <c r="F3655" s="390"/>
      <c r="G3655" s="390"/>
      <c r="H3655" s="390"/>
      <c r="I3655" s="390"/>
      <c r="AP3655" s="207"/>
      <c r="AQ3655" s="207"/>
      <c r="BK3655" s="207"/>
      <c r="BY3655" s="207"/>
      <c r="BZ3655" s="207"/>
      <c r="CA3655" s="207"/>
      <c r="CB3655" s="207"/>
      <c r="CC3655" s="207"/>
      <c r="CD3655" s="207"/>
      <c r="CE3655" s="207"/>
      <c r="CF3655" s="207"/>
    </row>
    <row r="3656" spans="1:84" s="406" customFormat="1" x14ac:dyDescent="0.3">
      <c r="A3656" s="407"/>
      <c r="B3656" s="412"/>
      <c r="C3656" s="126"/>
      <c r="D3656" s="390"/>
      <c r="E3656" s="390"/>
      <c r="F3656" s="390"/>
      <c r="G3656" s="390"/>
      <c r="H3656" s="390"/>
      <c r="I3656" s="390"/>
      <c r="AP3656" s="207"/>
      <c r="AQ3656" s="207"/>
      <c r="BK3656" s="207"/>
      <c r="BY3656" s="207"/>
      <c r="BZ3656" s="207"/>
      <c r="CA3656" s="207"/>
      <c r="CB3656" s="207"/>
      <c r="CC3656" s="207"/>
      <c r="CD3656" s="207"/>
      <c r="CE3656" s="207"/>
      <c r="CF3656" s="207"/>
    </row>
    <row r="3657" spans="1:84" s="406" customFormat="1" x14ac:dyDescent="0.3">
      <c r="A3657" s="407"/>
      <c r="B3657" s="412"/>
      <c r="C3657" s="126"/>
      <c r="D3657" s="390"/>
      <c r="E3657" s="390"/>
      <c r="F3657" s="390"/>
      <c r="G3657" s="390"/>
      <c r="H3657" s="390"/>
      <c r="I3657" s="390"/>
      <c r="AP3657" s="207"/>
      <c r="AQ3657" s="207"/>
      <c r="BK3657" s="207"/>
      <c r="BY3657" s="207"/>
      <c r="BZ3657" s="207"/>
      <c r="CA3657" s="207"/>
      <c r="CB3657" s="207"/>
      <c r="CC3657" s="207"/>
      <c r="CD3657" s="207"/>
      <c r="CE3657" s="207"/>
      <c r="CF3657" s="207"/>
    </row>
    <row r="3658" spans="1:84" s="406" customFormat="1" x14ac:dyDescent="0.3">
      <c r="A3658" s="407"/>
      <c r="B3658" s="412"/>
      <c r="C3658" s="126"/>
      <c r="D3658" s="390"/>
      <c r="E3658" s="390"/>
      <c r="F3658" s="390"/>
      <c r="G3658" s="390"/>
      <c r="H3658" s="390"/>
      <c r="I3658" s="390"/>
      <c r="AP3658" s="207"/>
      <c r="AQ3658" s="207"/>
      <c r="BK3658" s="207"/>
      <c r="BY3658" s="207"/>
      <c r="BZ3658" s="207"/>
      <c r="CA3658" s="207"/>
      <c r="CB3658" s="207"/>
      <c r="CC3658" s="207"/>
      <c r="CD3658" s="207"/>
      <c r="CE3658" s="207"/>
      <c r="CF3658" s="207"/>
    </row>
    <row r="3659" spans="1:84" s="406" customFormat="1" x14ac:dyDescent="0.3">
      <c r="A3659" s="407"/>
      <c r="B3659" s="412"/>
      <c r="C3659" s="126"/>
      <c r="D3659" s="390"/>
      <c r="E3659" s="390"/>
      <c r="F3659" s="390"/>
      <c r="G3659" s="390"/>
      <c r="H3659" s="390"/>
      <c r="I3659" s="390"/>
      <c r="AP3659" s="207"/>
      <c r="AQ3659" s="207"/>
      <c r="BK3659" s="207"/>
      <c r="BY3659" s="207"/>
      <c r="BZ3659" s="207"/>
      <c r="CA3659" s="207"/>
      <c r="CB3659" s="207"/>
      <c r="CC3659" s="207"/>
      <c r="CD3659" s="207"/>
      <c r="CE3659" s="207"/>
      <c r="CF3659" s="207"/>
    </row>
    <row r="3660" spans="1:84" s="406" customFormat="1" x14ac:dyDescent="0.3">
      <c r="A3660" s="407"/>
      <c r="B3660" s="412"/>
      <c r="C3660" s="126"/>
      <c r="D3660" s="390"/>
      <c r="E3660" s="390"/>
      <c r="F3660" s="390"/>
      <c r="G3660" s="390"/>
      <c r="H3660" s="390"/>
      <c r="I3660" s="390"/>
      <c r="AP3660" s="207"/>
      <c r="AQ3660" s="207"/>
      <c r="BK3660" s="207"/>
      <c r="BY3660" s="207"/>
      <c r="BZ3660" s="207"/>
      <c r="CA3660" s="207"/>
      <c r="CB3660" s="207"/>
      <c r="CC3660" s="207"/>
      <c r="CD3660" s="207"/>
      <c r="CE3660" s="207"/>
      <c r="CF3660" s="207"/>
    </row>
    <row r="3661" spans="1:84" s="406" customFormat="1" x14ac:dyDescent="0.3">
      <c r="A3661" s="407"/>
      <c r="B3661" s="412"/>
      <c r="C3661" s="126"/>
      <c r="D3661" s="390"/>
      <c r="E3661" s="390"/>
      <c r="F3661" s="390"/>
      <c r="G3661" s="390"/>
      <c r="H3661" s="390"/>
      <c r="I3661" s="390"/>
      <c r="AP3661" s="207"/>
      <c r="AQ3661" s="207"/>
      <c r="BK3661" s="207"/>
      <c r="BY3661" s="207"/>
      <c r="BZ3661" s="207"/>
      <c r="CA3661" s="207"/>
      <c r="CB3661" s="207"/>
      <c r="CC3661" s="207"/>
      <c r="CD3661" s="207"/>
      <c r="CE3661" s="207"/>
      <c r="CF3661" s="207"/>
    </row>
    <row r="3662" spans="1:84" s="406" customFormat="1" x14ac:dyDescent="0.3">
      <c r="A3662" s="407"/>
      <c r="B3662" s="412"/>
      <c r="C3662" s="126"/>
      <c r="D3662" s="390"/>
      <c r="E3662" s="390"/>
      <c r="F3662" s="390"/>
      <c r="G3662" s="390"/>
      <c r="H3662" s="390"/>
      <c r="I3662" s="390"/>
      <c r="AP3662" s="207"/>
      <c r="AQ3662" s="207"/>
      <c r="BK3662" s="207"/>
      <c r="BY3662" s="207"/>
      <c r="BZ3662" s="207"/>
      <c r="CA3662" s="207"/>
      <c r="CB3662" s="207"/>
      <c r="CC3662" s="207"/>
      <c r="CD3662" s="207"/>
      <c r="CE3662" s="207"/>
      <c r="CF3662" s="207"/>
    </row>
    <row r="3663" spans="1:84" s="406" customFormat="1" x14ac:dyDescent="0.3">
      <c r="A3663" s="407"/>
      <c r="B3663" s="412"/>
      <c r="C3663" s="126"/>
      <c r="D3663" s="390"/>
      <c r="E3663" s="390"/>
      <c r="F3663" s="390"/>
      <c r="G3663" s="390"/>
      <c r="H3663" s="390"/>
      <c r="I3663" s="390"/>
      <c r="AP3663" s="207"/>
      <c r="AQ3663" s="207"/>
      <c r="BK3663" s="207"/>
      <c r="BY3663" s="207"/>
      <c r="BZ3663" s="207"/>
      <c r="CA3663" s="207"/>
      <c r="CB3663" s="207"/>
      <c r="CC3663" s="207"/>
      <c r="CD3663" s="207"/>
      <c r="CE3663" s="207"/>
      <c r="CF3663" s="207"/>
    </row>
    <row r="3664" spans="1:84" s="406" customFormat="1" x14ac:dyDescent="0.3">
      <c r="A3664" s="407"/>
      <c r="B3664" s="412"/>
      <c r="C3664" s="126"/>
      <c r="D3664" s="390"/>
      <c r="E3664" s="390"/>
      <c r="F3664" s="390"/>
      <c r="G3664" s="390"/>
      <c r="H3664" s="390"/>
      <c r="I3664" s="390"/>
      <c r="AP3664" s="207"/>
      <c r="AQ3664" s="207"/>
      <c r="BK3664" s="207"/>
      <c r="BY3664" s="207"/>
      <c r="BZ3664" s="207"/>
      <c r="CA3664" s="207"/>
      <c r="CB3664" s="207"/>
      <c r="CC3664" s="207"/>
      <c r="CD3664" s="207"/>
      <c r="CE3664" s="207"/>
      <c r="CF3664" s="207"/>
    </row>
    <row r="3665" spans="1:84" s="406" customFormat="1" x14ac:dyDescent="0.3">
      <c r="A3665" s="407"/>
      <c r="B3665" s="412"/>
      <c r="C3665" s="126"/>
      <c r="D3665" s="390"/>
      <c r="E3665" s="390"/>
      <c r="F3665" s="390"/>
      <c r="G3665" s="390"/>
      <c r="H3665" s="390"/>
      <c r="I3665" s="390"/>
      <c r="AP3665" s="207"/>
      <c r="AQ3665" s="207"/>
      <c r="BK3665" s="207"/>
      <c r="BY3665" s="207"/>
      <c r="BZ3665" s="207"/>
      <c r="CA3665" s="207"/>
      <c r="CB3665" s="207"/>
      <c r="CC3665" s="207"/>
      <c r="CD3665" s="207"/>
      <c r="CE3665" s="207"/>
      <c r="CF3665" s="207"/>
    </row>
    <row r="3666" spans="1:84" s="406" customFormat="1" x14ac:dyDescent="0.3">
      <c r="A3666" s="407"/>
      <c r="B3666" s="412"/>
      <c r="C3666" s="126"/>
      <c r="D3666" s="390"/>
      <c r="E3666" s="390"/>
      <c r="F3666" s="390"/>
      <c r="G3666" s="390"/>
      <c r="H3666" s="390"/>
      <c r="I3666" s="390"/>
      <c r="AP3666" s="207"/>
      <c r="AQ3666" s="207"/>
      <c r="BK3666" s="207"/>
      <c r="BY3666" s="207"/>
      <c r="BZ3666" s="207"/>
      <c r="CA3666" s="207"/>
      <c r="CB3666" s="207"/>
      <c r="CC3666" s="207"/>
      <c r="CD3666" s="207"/>
      <c r="CE3666" s="207"/>
      <c r="CF3666" s="207"/>
    </row>
    <row r="3667" spans="1:84" s="406" customFormat="1" x14ac:dyDescent="0.3">
      <c r="A3667" s="407"/>
      <c r="B3667" s="412"/>
      <c r="C3667" s="126"/>
      <c r="D3667" s="390"/>
      <c r="E3667" s="390"/>
      <c r="F3667" s="390"/>
      <c r="G3667" s="390"/>
      <c r="H3667" s="390"/>
      <c r="I3667" s="390"/>
      <c r="AP3667" s="207"/>
      <c r="AQ3667" s="207"/>
      <c r="BK3667" s="207"/>
      <c r="BY3667" s="207"/>
      <c r="BZ3667" s="207"/>
      <c r="CA3667" s="207"/>
      <c r="CB3667" s="207"/>
      <c r="CC3667" s="207"/>
      <c r="CD3667" s="207"/>
      <c r="CE3667" s="207"/>
      <c r="CF3667" s="207"/>
    </row>
    <row r="3668" spans="1:84" s="406" customFormat="1" x14ac:dyDescent="0.3">
      <c r="A3668" s="407"/>
      <c r="B3668" s="412"/>
      <c r="C3668" s="126"/>
      <c r="D3668" s="390"/>
      <c r="E3668" s="390"/>
      <c r="F3668" s="390"/>
      <c r="G3668" s="390"/>
      <c r="H3668" s="390"/>
      <c r="I3668" s="390"/>
      <c r="AP3668" s="207"/>
      <c r="AQ3668" s="207"/>
      <c r="BK3668" s="207"/>
      <c r="BY3668" s="207"/>
      <c r="BZ3668" s="207"/>
      <c r="CA3668" s="207"/>
      <c r="CB3668" s="207"/>
      <c r="CC3668" s="207"/>
      <c r="CD3668" s="207"/>
      <c r="CE3668" s="207"/>
      <c r="CF3668" s="207"/>
    </row>
    <row r="3669" spans="1:84" s="406" customFormat="1" x14ac:dyDescent="0.3">
      <c r="A3669" s="407"/>
      <c r="B3669" s="412"/>
      <c r="C3669" s="126"/>
      <c r="D3669" s="390"/>
      <c r="E3669" s="390"/>
      <c r="F3669" s="390"/>
      <c r="G3669" s="390"/>
      <c r="H3669" s="390"/>
      <c r="I3669" s="390"/>
      <c r="AP3669" s="207"/>
      <c r="AQ3669" s="207"/>
      <c r="BK3669" s="207"/>
      <c r="BY3669" s="207"/>
      <c r="BZ3669" s="207"/>
      <c r="CA3669" s="207"/>
      <c r="CB3669" s="207"/>
      <c r="CC3669" s="207"/>
      <c r="CD3669" s="207"/>
      <c r="CE3669" s="207"/>
      <c r="CF3669" s="207"/>
    </row>
    <row r="3670" spans="1:84" s="406" customFormat="1" x14ac:dyDescent="0.3">
      <c r="A3670" s="407"/>
      <c r="B3670" s="412"/>
      <c r="C3670" s="126"/>
      <c r="D3670" s="390"/>
      <c r="E3670" s="390"/>
      <c r="F3670" s="390"/>
      <c r="G3670" s="390"/>
      <c r="H3670" s="390"/>
      <c r="I3670" s="390"/>
      <c r="AP3670" s="207"/>
      <c r="AQ3670" s="207"/>
      <c r="BK3670" s="207"/>
      <c r="BY3670" s="207"/>
      <c r="BZ3670" s="207"/>
      <c r="CA3670" s="207"/>
      <c r="CB3670" s="207"/>
      <c r="CC3670" s="207"/>
      <c r="CD3670" s="207"/>
      <c r="CE3670" s="207"/>
      <c r="CF3670" s="207"/>
    </row>
    <row r="3671" spans="1:84" s="406" customFormat="1" x14ac:dyDescent="0.3">
      <c r="A3671" s="407"/>
      <c r="B3671" s="412"/>
      <c r="C3671" s="126"/>
      <c r="D3671" s="390"/>
      <c r="E3671" s="390"/>
      <c r="F3671" s="390"/>
      <c r="G3671" s="390"/>
      <c r="H3671" s="390"/>
      <c r="I3671" s="390"/>
      <c r="AP3671" s="207"/>
      <c r="AQ3671" s="207"/>
      <c r="BK3671" s="207"/>
      <c r="BY3671" s="207"/>
      <c r="BZ3671" s="207"/>
      <c r="CA3671" s="207"/>
      <c r="CB3671" s="207"/>
      <c r="CC3671" s="207"/>
      <c r="CD3671" s="207"/>
      <c r="CE3671" s="207"/>
      <c r="CF3671" s="207"/>
    </row>
    <row r="3672" spans="1:84" s="406" customFormat="1" x14ac:dyDescent="0.3">
      <c r="A3672" s="407"/>
      <c r="B3672" s="412"/>
      <c r="C3672" s="126"/>
      <c r="D3672" s="390"/>
      <c r="E3672" s="390"/>
      <c r="F3672" s="390"/>
      <c r="G3672" s="390"/>
      <c r="H3672" s="390"/>
      <c r="I3672" s="390"/>
      <c r="AP3672" s="207"/>
      <c r="AQ3672" s="207"/>
      <c r="BK3672" s="207"/>
      <c r="BY3672" s="207"/>
      <c r="BZ3672" s="207"/>
      <c r="CA3672" s="207"/>
      <c r="CB3672" s="207"/>
      <c r="CC3672" s="207"/>
      <c r="CD3672" s="207"/>
      <c r="CE3672" s="207"/>
      <c r="CF3672" s="207"/>
    </row>
    <row r="3673" spans="1:84" s="406" customFormat="1" x14ac:dyDescent="0.3">
      <c r="A3673" s="407"/>
      <c r="B3673" s="412"/>
      <c r="C3673" s="126"/>
      <c r="D3673" s="390"/>
      <c r="E3673" s="390"/>
      <c r="F3673" s="390"/>
      <c r="G3673" s="390"/>
      <c r="H3673" s="390"/>
      <c r="I3673" s="390"/>
      <c r="AP3673" s="207"/>
      <c r="AQ3673" s="207"/>
      <c r="BK3673" s="207"/>
      <c r="BY3673" s="207"/>
      <c r="BZ3673" s="207"/>
      <c r="CA3673" s="207"/>
      <c r="CB3673" s="207"/>
      <c r="CC3673" s="207"/>
      <c r="CD3673" s="207"/>
      <c r="CE3673" s="207"/>
      <c r="CF3673" s="207"/>
    </row>
    <row r="3674" spans="1:84" s="406" customFormat="1" x14ac:dyDescent="0.3">
      <c r="A3674" s="407"/>
      <c r="B3674" s="412"/>
      <c r="C3674" s="126"/>
      <c r="D3674" s="390"/>
      <c r="E3674" s="390"/>
      <c r="F3674" s="390"/>
      <c r="G3674" s="390"/>
      <c r="H3674" s="390"/>
      <c r="I3674" s="390"/>
      <c r="AP3674" s="207"/>
      <c r="AQ3674" s="207"/>
      <c r="BK3674" s="207"/>
      <c r="BY3674" s="207"/>
      <c r="BZ3674" s="207"/>
      <c r="CA3674" s="207"/>
      <c r="CB3674" s="207"/>
      <c r="CC3674" s="207"/>
      <c r="CD3674" s="207"/>
      <c r="CE3674" s="207"/>
      <c r="CF3674" s="207"/>
    </row>
    <row r="3675" spans="1:84" s="406" customFormat="1" x14ac:dyDescent="0.3">
      <c r="A3675" s="407"/>
      <c r="B3675" s="412"/>
      <c r="C3675" s="126"/>
      <c r="D3675" s="390"/>
      <c r="E3675" s="390"/>
      <c r="F3675" s="390"/>
      <c r="G3675" s="390"/>
      <c r="H3675" s="390"/>
      <c r="I3675" s="390"/>
      <c r="AP3675" s="207"/>
      <c r="AQ3675" s="207"/>
      <c r="BK3675" s="207"/>
      <c r="BY3675" s="207"/>
      <c r="BZ3675" s="207"/>
      <c r="CA3675" s="207"/>
      <c r="CB3675" s="207"/>
      <c r="CC3675" s="207"/>
      <c r="CD3675" s="207"/>
      <c r="CE3675" s="207"/>
      <c r="CF3675" s="207"/>
    </row>
    <row r="3676" spans="1:84" s="406" customFormat="1" x14ac:dyDescent="0.3">
      <c r="A3676" s="407"/>
      <c r="B3676" s="412"/>
      <c r="C3676" s="126"/>
      <c r="D3676" s="390"/>
      <c r="E3676" s="390"/>
      <c r="F3676" s="390"/>
      <c r="G3676" s="390"/>
      <c r="H3676" s="390"/>
      <c r="I3676" s="390"/>
      <c r="AP3676" s="207"/>
      <c r="AQ3676" s="207"/>
      <c r="BK3676" s="207"/>
      <c r="BY3676" s="207"/>
      <c r="BZ3676" s="207"/>
      <c r="CA3676" s="207"/>
      <c r="CB3676" s="207"/>
      <c r="CC3676" s="207"/>
      <c r="CD3676" s="207"/>
      <c r="CE3676" s="207"/>
      <c r="CF3676" s="207"/>
    </row>
    <row r="3677" spans="1:84" s="406" customFormat="1" x14ac:dyDescent="0.3">
      <c r="A3677" s="407"/>
      <c r="B3677" s="412"/>
      <c r="C3677" s="126"/>
      <c r="D3677" s="390"/>
      <c r="E3677" s="390"/>
      <c r="F3677" s="390"/>
      <c r="G3677" s="390"/>
      <c r="H3677" s="390"/>
      <c r="I3677" s="390"/>
      <c r="AP3677" s="207"/>
      <c r="AQ3677" s="207"/>
      <c r="BK3677" s="207"/>
      <c r="BY3677" s="207"/>
      <c r="BZ3677" s="207"/>
      <c r="CA3677" s="207"/>
      <c r="CB3677" s="207"/>
      <c r="CC3677" s="207"/>
      <c r="CD3677" s="207"/>
      <c r="CE3677" s="207"/>
      <c r="CF3677" s="207"/>
    </row>
    <row r="3678" spans="1:84" s="406" customFormat="1" x14ac:dyDescent="0.3">
      <c r="A3678" s="407"/>
      <c r="B3678" s="412"/>
      <c r="C3678" s="126"/>
      <c r="D3678" s="390"/>
      <c r="E3678" s="390"/>
      <c r="F3678" s="390"/>
      <c r="G3678" s="390"/>
      <c r="H3678" s="390"/>
      <c r="I3678" s="390"/>
      <c r="AP3678" s="207"/>
      <c r="AQ3678" s="207"/>
      <c r="BK3678" s="207"/>
      <c r="BY3678" s="207"/>
      <c r="BZ3678" s="207"/>
      <c r="CA3678" s="207"/>
      <c r="CB3678" s="207"/>
      <c r="CC3678" s="207"/>
      <c r="CD3678" s="207"/>
      <c r="CE3678" s="207"/>
      <c r="CF3678" s="207"/>
    </row>
    <row r="3679" spans="1:84" s="406" customFormat="1" x14ac:dyDescent="0.3">
      <c r="A3679" s="407"/>
      <c r="B3679" s="412"/>
      <c r="C3679" s="126"/>
      <c r="D3679" s="390"/>
      <c r="E3679" s="390"/>
      <c r="F3679" s="390"/>
      <c r="G3679" s="390"/>
      <c r="H3679" s="390"/>
      <c r="I3679" s="390"/>
      <c r="AP3679" s="207"/>
      <c r="AQ3679" s="207"/>
      <c r="BK3679" s="207"/>
      <c r="BY3679" s="207"/>
      <c r="BZ3679" s="207"/>
      <c r="CA3679" s="207"/>
      <c r="CB3679" s="207"/>
      <c r="CC3679" s="207"/>
      <c r="CD3679" s="207"/>
      <c r="CE3679" s="207"/>
      <c r="CF3679" s="207"/>
    </row>
    <row r="3680" spans="1:84" s="406" customFormat="1" x14ac:dyDescent="0.3">
      <c r="A3680" s="407"/>
      <c r="B3680" s="412"/>
      <c r="C3680" s="126"/>
      <c r="D3680" s="390"/>
      <c r="E3680" s="390"/>
      <c r="F3680" s="390"/>
      <c r="G3680" s="390"/>
      <c r="H3680" s="390"/>
      <c r="I3680" s="390"/>
      <c r="AP3680" s="207"/>
      <c r="AQ3680" s="207"/>
      <c r="BK3680" s="207"/>
      <c r="BY3680" s="207"/>
      <c r="BZ3680" s="207"/>
      <c r="CA3680" s="207"/>
      <c r="CB3680" s="207"/>
      <c r="CC3680" s="207"/>
      <c r="CD3680" s="207"/>
      <c r="CE3680" s="207"/>
      <c r="CF3680" s="207"/>
    </row>
    <row r="3681" spans="1:84" s="406" customFormat="1" x14ac:dyDescent="0.3">
      <c r="A3681" s="407"/>
      <c r="B3681" s="412"/>
      <c r="C3681" s="126"/>
      <c r="D3681" s="390"/>
      <c r="E3681" s="390"/>
      <c r="F3681" s="390"/>
      <c r="G3681" s="390"/>
      <c r="H3681" s="390"/>
      <c r="I3681" s="390"/>
      <c r="AP3681" s="207"/>
      <c r="AQ3681" s="207"/>
      <c r="BK3681" s="207"/>
      <c r="BY3681" s="207"/>
      <c r="BZ3681" s="207"/>
      <c r="CA3681" s="207"/>
      <c r="CB3681" s="207"/>
      <c r="CC3681" s="207"/>
      <c r="CD3681" s="207"/>
      <c r="CE3681" s="207"/>
      <c r="CF3681" s="207"/>
    </row>
    <row r="3682" spans="1:84" s="406" customFormat="1" x14ac:dyDescent="0.3">
      <c r="A3682" s="407"/>
      <c r="B3682" s="412"/>
      <c r="C3682" s="126"/>
      <c r="D3682" s="390"/>
      <c r="E3682" s="390"/>
      <c r="F3682" s="390"/>
      <c r="G3682" s="390"/>
      <c r="H3682" s="390"/>
      <c r="I3682" s="390"/>
      <c r="AP3682" s="207"/>
      <c r="AQ3682" s="207"/>
      <c r="BK3682" s="207"/>
      <c r="BY3682" s="207"/>
      <c r="BZ3682" s="207"/>
      <c r="CA3682" s="207"/>
      <c r="CB3682" s="207"/>
      <c r="CC3682" s="207"/>
      <c r="CD3682" s="207"/>
      <c r="CE3682" s="207"/>
      <c r="CF3682" s="207"/>
    </row>
    <row r="3683" spans="1:84" s="406" customFormat="1" x14ac:dyDescent="0.3">
      <c r="A3683" s="407"/>
      <c r="B3683" s="412"/>
      <c r="C3683" s="126"/>
      <c r="D3683" s="390"/>
      <c r="E3683" s="390"/>
      <c r="F3683" s="390"/>
      <c r="G3683" s="390"/>
      <c r="H3683" s="390"/>
      <c r="I3683" s="390"/>
      <c r="AP3683" s="207"/>
      <c r="AQ3683" s="207"/>
      <c r="BK3683" s="207"/>
      <c r="BY3683" s="207"/>
      <c r="BZ3683" s="207"/>
      <c r="CA3683" s="207"/>
      <c r="CB3683" s="207"/>
      <c r="CC3683" s="207"/>
      <c r="CD3683" s="207"/>
      <c r="CE3683" s="207"/>
      <c r="CF3683" s="207"/>
    </row>
    <row r="3684" spans="1:84" s="406" customFormat="1" x14ac:dyDescent="0.3">
      <c r="A3684" s="407"/>
      <c r="B3684" s="412"/>
      <c r="C3684" s="126"/>
      <c r="D3684" s="390"/>
      <c r="E3684" s="390"/>
      <c r="F3684" s="390"/>
      <c r="G3684" s="390"/>
      <c r="H3684" s="390"/>
      <c r="I3684" s="390"/>
      <c r="AP3684" s="207"/>
      <c r="AQ3684" s="207"/>
      <c r="BK3684" s="207"/>
      <c r="BY3684" s="207"/>
      <c r="BZ3684" s="207"/>
      <c r="CA3684" s="207"/>
      <c r="CB3684" s="207"/>
      <c r="CC3684" s="207"/>
      <c r="CD3684" s="207"/>
      <c r="CE3684" s="207"/>
      <c r="CF3684" s="207"/>
    </row>
    <row r="3685" spans="1:84" s="406" customFormat="1" x14ac:dyDescent="0.3">
      <c r="A3685" s="407"/>
      <c r="B3685" s="412"/>
      <c r="C3685" s="126"/>
      <c r="D3685" s="390"/>
      <c r="E3685" s="390"/>
      <c r="F3685" s="390"/>
      <c r="G3685" s="390"/>
      <c r="H3685" s="390"/>
      <c r="I3685" s="390"/>
      <c r="AP3685" s="207"/>
      <c r="AQ3685" s="207"/>
      <c r="BK3685" s="207"/>
      <c r="BY3685" s="207"/>
      <c r="BZ3685" s="207"/>
      <c r="CA3685" s="207"/>
      <c r="CB3685" s="207"/>
      <c r="CC3685" s="207"/>
      <c r="CD3685" s="207"/>
      <c r="CE3685" s="207"/>
      <c r="CF3685" s="207"/>
    </row>
    <row r="3686" spans="1:84" s="406" customFormat="1" x14ac:dyDescent="0.3">
      <c r="A3686" s="407"/>
      <c r="B3686" s="412"/>
      <c r="C3686" s="126"/>
      <c r="D3686" s="390"/>
      <c r="E3686" s="390"/>
      <c r="F3686" s="390"/>
      <c r="G3686" s="390"/>
      <c r="H3686" s="390"/>
      <c r="I3686" s="390"/>
      <c r="AP3686" s="207"/>
      <c r="AQ3686" s="207"/>
      <c r="BK3686" s="207"/>
      <c r="BY3686" s="207"/>
      <c r="BZ3686" s="207"/>
      <c r="CA3686" s="207"/>
      <c r="CB3686" s="207"/>
      <c r="CC3686" s="207"/>
      <c r="CD3686" s="207"/>
      <c r="CE3686" s="207"/>
      <c r="CF3686" s="207"/>
    </row>
    <row r="3687" spans="1:84" s="406" customFormat="1" x14ac:dyDescent="0.3">
      <c r="A3687" s="407"/>
      <c r="B3687" s="412"/>
      <c r="C3687" s="126"/>
      <c r="D3687" s="390"/>
      <c r="E3687" s="390"/>
      <c r="F3687" s="390"/>
      <c r="G3687" s="390"/>
      <c r="H3687" s="390"/>
      <c r="I3687" s="390"/>
      <c r="AP3687" s="207"/>
      <c r="AQ3687" s="207"/>
      <c r="BK3687" s="207"/>
      <c r="BY3687" s="207"/>
      <c r="BZ3687" s="207"/>
      <c r="CA3687" s="207"/>
      <c r="CB3687" s="207"/>
      <c r="CC3687" s="207"/>
      <c r="CD3687" s="207"/>
      <c r="CE3687" s="207"/>
      <c r="CF3687" s="207"/>
    </row>
    <row r="3688" spans="1:84" s="406" customFormat="1" x14ac:dyDescent="0.3">
      <c r="A3688" s="407"/>
      <c r="B3688" s="412"/>
      <c r="C3688" s="126"/>
      <c r="D3688" s="390"/>
      <c r="E3688" s="390"/>
      <c r="F3688" s="390"/>
      <c r="G3688" s="390"/>
      <c r="H3688" s="390"/>
      <c r="I3688" s="390"/>
      <c r="AP3688" s="207"/>
      <c r="AQ3688" s="207"/>
      <c r="BK3688" s="207"/>
      <c r="BY3688" s="207"/>
      <c r="BZ3688" s="207"/>
      <c r="CA3688" s="207"/>
      <c r="CB3688" s="207"/>
      <c r="CC3688" s="207"/>
      <c r="CD3688" s="207"/>
      <c r="CE3688" s="207"/>
      <c r="CF3688" s="207"/>
    </row>
    <row r="3689" spans="1:84" s="406" customFormat="1" x14ac:dyDescent="0.3">
      <c r="A3689" s="407"/>
      <c r="B3689" s="412"/>
      <c r="C3689" s="126"/>
      <c r="D3689" s="390"/>
      <c r="E3689" s="390"/>
      <c r="F3689" s="390"/>
      <c r="G3689" s="390"/>
      <c r="H3689" s="390"/>
      <c r="I3689" s="390"/>
      <c r="AP3689" s="207"/>
      <c r="AQ3689" s="207"/>
      <c r="BK3689" s="207"/>
      <c r="BY3689" s="207"/>
      <c r="BZ3689" s="207"/>
      <c r="CA3689" s="207"/>
      <c r="CB3689" s="207"/>
      <c r="CC3689" s="207"/>
      <c r="CD3689" s="207"/>
      <c r="CE3689" s="207"/>
      <c r="CF3689" s="207"/>
    </row>
    <row r="3690" spans="1:84" s="406" customFormat="1" x14ac:dyDescent="0.3">
      <c r="A3690" s="407"/>
      <c r="B3690" s="412"/>
      <c r="C3690" s="126"/>
      <c r="D3690" s="390"/>
      <c r="E3690" s="390"/>
      <c r="F3690" s="390"/>
      <c r="G3690" s="390"/>
      <c r="H3690" s="390"/>
      <c r="I3690" s="390"/>
      <c r="AP3690" s="207"/>
      <c r="AQ3690" s="207"/>
      <c r="BK3690" s="207"/>
      <c r="BY3690" s="207"/>
      <c r="BZ3690" s="207"/>
      <c r="CA3690" s="207"/>
      <c r="CB3690" s="207"/>
      <c r="CC3690" s="207"/>
      <c r="CD3690" s="207"/>
      <c r="CE3690" s="207"/>
      <c r="CF3690" s="207"/>
    </row>
    <row r="3691" spans="1:84" s="406" customFormat="1" x14ac:dyDescent="0.3">
      <c r="A3691" s="407"/>
      <c r="B3691" s="412"/>
      <c r="C3691" s="126"/>
      <c r="D3691" s="390"/>
      <c r="E3691" s="390"/>
      <c r="F3691" s="390"/>
      <c r="G3691" s="390"/>
      <c r="H3691" s="390"/>
      <c r="I3691" s="390"/>
      <c r="AP3691" s="207"/>
      <c r="AQ3691" s="207"/>
      <c r="BK3691" s="207"/>
      <c r="BY3691" s="207"/>
      <c r="BZ3691" s="207"/>
      <c r="CA3691" s="207"/>
      <c r="CB3691" s="207"/>
      <c r="CC3691" s="207"/>
      <c r="CD3691" s="207"/>
      <c r="CE3691" s="207"/>
      <c r="CF3691" s="207"/>
    </row>
    <row r="3692" spans="1:84" s="406" customFormat="1" x14ac:dyDescent="0.3">
      <c r="A3692" s="407"/>
      <c r="B3692" s="412"/>
      <c r="C3692" s="126"/>
      <c r="D3692" s="390"/>
      <c r="E3692" s="390"/>
      <c r="F3692" s="390"/>
      <c r="G3692" s="390"/>
      <c r="H3692" s="390"/>
      <c r="I3692" s="390"/>
      <c r="AP3692" s="207"/>
      <c r="AQ3692" s="207"/>
      <c r="BK3692" s="207"/>
      <c r="BY3692" s="207"/>
      <c r="BZ3692" s="207"/>
      <c r="CA3692" s="207"/>
      <c r="CB3692" s="207"/>
      <c r="CC3692" s="207"/>
      <c r="CD3692" s="207"/>
      <c r="CE3692" s="207"/>
      <c r="CF3692" s="207"/>
    </row>
    <row r="3693" spans="1:84" s="406" customFormat="1" x14ac:dyDescent="0.3">
      <c r="A3693" s="407"/>
      <c r="B3693" s="412"/>
      <c r="C3693" s="126"/>
      <c r="D3693" s="390"/>
      <c r="E3693" s="390"/>
      <c r="F3693" s="390"/>
      <c r="G3693" s="390"/>
      <c r="H3693" s="390"/>
      <c r="I3693" s="390"/>
      <c r="AP3693" s="207"/>
      <c r="AQ3693" s="207"/>
      <c r="BK3693" s="207"/>
      <c r="BY3693" s="207"/>
      <c r="BZ3693" s="207"/>
      <c r="CA3693" s="207"/>
      <c r="CB3693" s="207"/>
      <c r="CC3693" s="207"/>
      <c r="CD3693" s="207"/>
      <c r="CE3693" s="207"/>
      <c r="CF3693" s="207"/>
    </row>
    <row r="3694" spans="1:84" s="406" customFormat="1" x14ac:dyDescent="0.3">
      <c r="A3694" s="407"/>
      <c r="B3694" s="412"/>
      <c r="C3694" s="126"/>
      <c r="D3694" s="390"/>
      <c r="E3694" s="390"/>
      <c r="F3694" s="390"/>
      <c r="G3694" s="390"/>
      <c r="H3694" s="390"/>
      <c r="I3694" s="390"/>
      <c r="AP3694" s="207"/>
      <c r="AQ3694" s="207"/>
      <c r="BK3694" s="207"/>
      <c r="BY3694" s="207"/>
      <c r="BZ3694" s="207"/>
      <c r="CA3694" s="207"/>
      <c r="CB3694" s="207"/>
      <c r="CC3694" s="207"/>
      <c r="CD3694" s="207"/>
      <c r="CE3694" s="207"/>
      <c r="CF3694" s="207"/>
    </row>
    <row r="3695" spans="1:84" s="406" customFormat="1" x14ac:dyDescent="0.3">
      <c r="A3695" s="407"/>
      <c r="B3695" s="412"/>
      <c r="C3695" s="126"/>
      <c r="D3695" s="390"/>
      <c r="E3695" s="390"/>
      <c r="F3695" s="390"/>
      <c r="G3695" s="390"/>
      <c r="H3695" s="390"/>
      <c r="I3695" s="390"/>
      <c r="AP3695" s="207"/>
      <c r="AQ3695" s="207"/>
      <c r="BK3695" s="207"/>
      <c r="BY3695" s="207"/>
      <c r="BZ3695" s="207"/>
      <c r="CA3695" s="207"/>
      <c r="CB3695" s="207"/>
      <c r="CC3695" s="207"/>
      <c r="CD3695" s="207"/>
      <c r="CE3695" s="207"/>
      <c r="CF3695" s="207"/>
    </row>
    <row r="3696" spans="1:84" s="406" customFormat="1" x14ac:dyDescent="0.3">
      <c r="A3696" s="407"/>
      <c r="B3696" s="412"/>
      <c r="C3696" s="126"/>
      <c r="D3696" s="390"/>
      <c r="E3696" s="390"/>
      <c r="F3696" s="390"/>
      <c r="G3696" s="390"/>
      <c r="H3696" s="390"/>
      <c r="I3696" s="390"/>
      <c r="AP3696" s="207"/>
      <c r="AQ3696" s="207"/>
      <c r="BK3696" s="207"/>
      <c r="BY3696" s="207"/>
      <c r="BZ3696" s="207"/>
      <c r="CA3696" s="207"/>
      <c r="CB3696" s="207"/>
      <c r="CC3696" s="207"/>
      <c r="CD3696" s="207"/>
      <c r="CE3696" s="207"/>
      <c r="CF3696" s="207"/>
    </row>
    <row r="3697" spans="1:84" s="406" customFormat="1" x14ac:dyDescent="0.3">
      <c r="A3697" s="407"/>
      <c r="B3697" s="412"/>
      <c r="C3697" s="126"/>
      <c r="D3697" s="390"/>
      <c r="E3697" s="390"/>
      <c r="F3697" s="390"/>
      <c r="G3697" s="390"/>
      <c r="H3697" s="390"/>
      <c r="I3697" s="390"/>
      <c r="AP3697" s="207"/>
      <c r="AQ3697" s="207"/>
      <c r="BK3697" s="207"/>
      <c r="BY3697" s="207"/>
      <c r="BZ3697" s="207"/>
      <c r="CA3697" s="207"/>
      <c r="CB3697" s="207"/>
      <c r="CC3697" s="207"/>
      <c r="CD3697" s="207"/>
      <c r="CE3697" s="207"/>
      <c r="CF3697" s="207"/>
    </row>
    <row r="3698" spans="1:84" s="406" customFormat="1" x14ac:dyDescent="0.3">
      <c r="A3698" s="407"/>
      <c r="B3698" s="412"/>
      <c r="C3698" s="126"/>
      <c r="D3698" s="390"/>
      <c r="E3698" s="390"/>
      <c r="F3698" s="390"/>
      <c r="G3698" s="390"/>
      <c r="H3698" s="390"/>
      <c r="I3698" s="390"/>
      <c r="AP3698" s="207"/>
      <c r="AQ3698" s="207"/>
      <c r="BK3698" s="207"/>
      <c r="BY3698" s="207"/>
      <c r="BZ3698" s="207"/>
      <c r="CA3698" s="207"/>
      <c r="CB3698" s="207"/>
      <c r="CC3698" s="207"/>
      <c r="CD3698" s="207"/>
      <c r="CE3698" s="207"/>
      <c r="CF3698" s="207"/>
    </row>
    <row r="3699" spans="1:84" s="406" customFormat="1" x14ac:dyDescent="0.3">
      <c r="A3699" s="407"/>
      <c r="B3699" s="412"/>
      <c r="C3699" s="126"/>
      <c r="D3699" s="390"/>
      <c r="E3699" s="390"/>
      <c r="F3699" s="390"/>
      <c r="G3699" s="390"/>
      <c r="H3699" s="390"/>
      <c r="I3699" s="390"/>
      <c r="AP3699" s="207"/>
      <c r="AQ3699" s="207"/>
      <c r="BK3699" s="207"/>
      <c r="BY3699" s="207"/>
      <c r="BZ3699" s="207"/>
      <c r="CA3699" s="207"/>
      <c r="CB3699" s="207"/>
      <c r="CC3699" s="207"/>
      <c r="CD3699" s="207"/>
      <c r="CE3699" s="207"/>
      <c r="CF3699" s="207"/>
    </row>
    <row r="3700" spans="1:84" s="406" customFormat="1" x14ac:dyDescent="0.3">
      <c r="A3700" s="407"/>
      <c r="B3700" s="412"/>
      <c r="C3700" s="126"/>
      <c r="D3700" s="390"/>
      <c r="E3700" s="390"/>
      <c r="F3700" s="390"/>
      <c r="G3700" s="390"/>
      <c r="H3700" s="390"/>
      <c r="I3700" s="390"/>
      <c r="AP3700" s="207"/>
      <c r="AQ3700" s="207"/>
      <c r="BK3700" s="207"/>
      <c r="BY3700" s="207"/>
      <c r="BZ3700" s="207"/>
      <c r="CA3700" s="207"/>
      <c r="CB3700" s="207"/>
      <c r="CC3700" s="207"/>
      <c r="CD3700" s="207"/>
      <c r="CE3700" s="207"/>
      <c r="CF3700" s="207"/>
    </row>
    <row r="3701" spans="1:84" s="406" customFormat="1" x14ac:dyDescent="0.3">
      <c r="A3701" s="407"/>
      <c r="B3701" s="412"/>
      <c r="C3701" s="126"/>
      <c r="D3701" s="390"/>
      <c r="E3701" s="390"/>
      <c r="F3701" s="390"/>
      <c r="G3701" s="390"/>
      <c r="H3701" s="390"/>
      <c r="I3701" s="390"/>
      <c r="AP3701" s="207"/>
      <c r="AQ3701" s="207"/>
      <c r="BK3701" s="207"/>
      <c r="BY3701" s="207"/>
      <c r="BZ3701" s="207"/>
      <c r="CA3701" s="207"/>
      <c r="CB3701" s="207"/>
      <c r="CC3701" s="207"/>
      <c r="CD3701" s="207"/>
      <c r="CE3701" s="207"/>
      <c r="CF3701" s="207"/>
    </row>
    <row r="3702" spans="1:84" s="406" customFormat="1" x14ac:dyDescent="0.3">
      <c r="A3702" s="407"/>
      <c r="B3702" s="412"/>
      <c r="C3702" s="126"/>
      <c r="D3702" s="390"/>
      <c r="E3702" s="390"/>
      <c r="F3702" s="390"/>
      <c r="G3702" s="390"/>
      <c r="H3702" s="390"/>
      <c r="I3702" s="390"/>
      <c r="AP3702" s="207"/>
      <c r="AQ3702" s="207"/>
      <c r="BK3702" s="207"/>
      <c r="BY3702" s="207"/>
      <c r="BZ3702" s="207"/>
      <c r="CA3702" s="207"/>
      <c r="CB3702" s="207"/>
      <c r="CC3702" s="207"/>
      <c r="CD3702" s="207"/>
      <c r="CE3702" s="207"/>
      <c r="CF3702" s="207"/>
    </row>
    <row r="3703" spans="1:84" s="406" customFormat="1" x14ac:dyDescent="0.3">
      <c r="A3703" s="407"/>
      <c r="B3703" s="412"/>
      <c r="C3703" s="126"/>
      <c r="D3703" s="390"/>
      <c r="E3703" s="390"/>
      <c r="F3703" s="390"/>
      <c r="G3703" s="390"/>
      <c r="H3703" s="390"/>
      <c r="I3703" s="390"/>
      <c r="AP3703" s="207"/>
      <c r="AQ3703" s="207"/>
      <c r="BK3703" s="207"/>
      <c r="BY3703" s="207"/>
      <c r="BZ3703" s="207"/>
      <c r="CA3703" s="207"/>
      <c r="CB3703" s="207"/>
      <c r="CC3703" s="207"/>
      <c r="CD3703" s="207"/>
      <c r="CE3703" s="207"/>
      <c r="CF3703" s="207"/>
    </row>
    <row r="3704" spans="1:84" s="406" customFormat="1" x14ac:dyDescent="0.3">
      <c r="A3704" s="407"/>
      <c r="B3704" s="412"/>
      <c r="C3704" s="126"/>
      <c r="D3704" s="390"/>
      <c r="E3704" s="390"/>
      <c r="F3704" s="390"/>
      <c r="G3704" s="390"/>
      <c r="H3704" s="390"/>
      <c r="I3704" s="390"/>
      <c r="AP3704" s="207"/>
      <c r="AQ3704" s="207"/>
      <c r="BK3704" s="207"/>
      <c r="BY3704" s="207"/>
      <c r="BZ3704" s="207"/>
      <c r="CA3704" s="207"/>
      <c r="CB3704" s="207"/>
      <c r="CC3704" s="207"/>
      <c r="CD3704" s="207"/>
      <c r="CE3704" s="207"/>
      <c r="CF3704" s="207"/>
    </row>
    <row r="3705" spans="1:84" s="406" customFormat="1" x14ac:dyDescent="0.3">
      <c r="A3705" s="407"/>
      <c r="B3705" s="412"/>
      <c r="C3705" s="126"/>
      <c r="D3705" s="390"/>
      <c r="E3705" s="390"/>
      <c r="F3705" s="390"/>
      <c r="G3705" s="390"/>
      <c r="H3705" s="390"/>
      <c r="I3705" s="390"/>
      <c r="AP3705" s="207"/>
      <c r="AQ3705" s="207"/>
      <c r="BK3705" s="207"/>
      <c r="BY3705" s="207"/>
      <c r="BZ3705" s="207"/>
      <c r="CA3705" s="207"/>
      <c r="CB3705" s="207"/>
      <c r="CC3705" s="207"/>
      <c r="CD3705" s="207"/>
      <c r="CE3705" s="207"/>
      <c r="CF3705" s="207"/>
    </row>
    <row r="3706" spans="1:84" s="406" customFormat="1" x14ac:dyDescent="0.3">
      <c r="A3706" s="407"/>
      <c r="B3706" s="412"/>
      <c r="C3706" s="126"/>
      <c r="D3706" s="390"/>
      <c r="E3706" s="390"/>
      <c r="F3706" s="390"/>
      <c r="G3706" s="390"/>
      <c r="H3706" s="390"/>
      <c r="I3706" s="390"/>
      <c r="AP3706" s="207"/>
      <c r="AQ3706" s="207"/>
      <c r="BK3706" s="207"/>
      <c r="BY3706" s="207"/>
      <c r="BZ3706" s="207"/>
      <c r="CA3706" s="207"/>
      <c r="CB3706" s="207"/>
      <c r="CC3706" s="207"/>
      <c r="CD3706" s="207"/>
      <c r="CE3706" s="207"/>
      <c r="CF3706" s="207"/>
    </row>
    <row r="3707" spans="1:84" s="406" customFormat="1" x14ac:dyDescent="0.3">
      <c r="A3707" s="407"/>
      <c r="B3707" s="412"/>
      <c r="C3707" s="126"/>
      <c r="D3707" s="390"/>
      <c r="E3707" s="390"/>
      <c r="F3707" s="390"/>
      <c r="G3707" s="390"/>
      <c r="H3707" s="390"/>
      <c r="I3707" s="390"/>
      <c r="AP3707" s="207"/>
      <c r="AQ3707" s="207"/>
      <c r="BK3707" s="207"/>
      <c r="BY3707" s="207"/>
      <c r="BZ3707" s="207"/>
      <c r="CA3707" s="207"/>
      <c r="CB3707" s="207"/>
      <c r="CC3707" s="207"/>
      <c r="CD3707" s="207"/>
      <c r="CE3707" s="207"/>
      <c r="CF3707" s="207"/>
    </row>
    <row r="3708" spans="1:84" s="406" customFormat="1" x14ac:dyDescent="0.3">
      <c r="A3708" s="407"/>
      <c r="B3708" s="412"/>
      <c r="C3708" s="126"/>
      <c r="D3708" s="390"/>
      <c r="E3708" s="390"/>
      <c r="F3708" s="390"/>
      <c r="G3708" s="390"/>
      <c r="H3708" s="390"/>
      <c r="I3708" s="390"/>
      <c r="AP3708" s="207"/>
      <c r="AQ3708" s="207"/>
      <c r="BK3708" s="207"/>
      <c r="BY3708" s="207"/>
      <c r="BZ3708" s="207"/>
      <c r="CA3708" s="207"/>
      <c r="CB3708" s="207"/>
      <c r="CC3708" s="207"/>
      <c r="CD3708" s="207"/>
      <c r="CE3708" s="207"/>
      <c r="CF3708" s="207"/>
    </row>
    <row r="3709" spans="1:84" s="406" customFormat="1" x14ac:dyDescent="0.3">
      <c r="A3709" s="407"/>
      <c r="B3709" s="412"/>
      <c r="C3709" s="126"/>
      <c r="D3709" s="390"/>
      <c r="E3709" s="390"/>
      <c r="F3709" s="390"/>
      <c r="G3709" s="390"/>
      <c r="H3709" s="390"/>
      <c r="I3709" s="390"/>
      <c r="AP3709" s="207"/>
      <c r="AQ3709" s="207"/>
      <c r="BK3709" s="207"/>
      <c r="BY3709" s="207"/>
      <c r="BZ3709" s="207"/>
      <c r="CA3709" s="207"/>
      <c r="CB3709" s="207"/>
      <c r="CC3709" s="207"/>
      <c r="CD3709" s="207"/>
      <c r="CE3709" s="207"/>
      <c r="CF3709" s="207"/>
    </row>
    <row r="3710" spans="1:84" s="406" customFormat="1" x14ac:dyDescent="0.3">
      <c r="A3710" s="407"/>
      <c r="B3710" s="412"/>
      <c r="C3710" s="126"/>
      <c r="D3710" s="390"/>
      <c r="E3710" s="390"/>
      <c r="F3710" s="390"/>
      <c r="G3710" s="390"/>
      <c r="H3710" s="390"/>
      <c r="I3710" s="390"/>
      <c r="AP3710" s="207"/>
      <c r="AQ3710" s="207"/>
      <c r="BK3710" s="207"/>
      <c r="BY3710" s="207"/>
      <c r="BZ3710" s="207"/>
      <c r="CA3710" s="207"/>
      <c r="CB3710" s="207"/>
      <c r="CC3710" s="207"/>
      <c r="CD3710" s="207"/>
      <c r="CE3710" s="207"/>
      <c r="CF3710" s="207"/>
    </row>
    <row r="3711" spans="1:84" s="406" customFormat="1" x14ac:dyDescent="0.3">
      <c r="A3711" s="407"/>
      <c r="B3711" s="412"/>
      <c r="C3711" s="126"/>
      <c r="D3711" s="390"/>
      <c r="E3711" s="390"/>
      <c r="F3711" s="390"/>
      <c r="G3711" s="390"/>
      <c r="H3711" s="390"/>
      <c r="I3711" s="390"/>
      <c r="AP3711" s="207"/>
      <c r="AQ3711" s="207"/>
      <c r="BK3711" s="207"/>
      <c r="BY3711" s="207"/>
      <c r="BZ3711" s="207"/>
      <c r="CA3711" s="207"/>
      <c r="CB3711" s="207"/>
      <c r="CC3711" s="207"/>
      <c r="CD3711" s="207"/>
      <c r="CE3711" s="207"/>
      <c r="CF3711" s="207"/>
    </row>
    <row r="3712" spans="1:84" s="406" customFormat="1" x14ac:dyDescent="0.3">
      <c r="A3712" s="407"/>
      <c r="B3712" s="412"/>
      <c r="C3712" s="126"/>
      <c r="D3712" s="390"/>
      <c r="E3712" s="390"/>
      <c r="F3712" s="390"/>
      <c r="G3712" s="390"/>
      <c r="H3712" s="390"/>
      <c r="I3712" s="390"/>
      <c r="AP3712" s="207"/>
      <c r="AQ3712" s="207"/>
      <c r="BK3712" s="207"/>
      <c r="BY3712" s="207"/>
      <c r="BZ3712" s="207"/>
      <c r="CA3712" s="207"/>
      <c r="CB3712" s="207"/>
      <c r="CC3712" s="207"/>
      <c r="CD3712" s="207"/>
      <c r="CE3712" s="207"/>
      <c r="CF3712" s="207"/>
    </row>
    <row r="3713" spans="1:84" s="406" customFormat="1" x14ac:dyDescent="0.3">
      <c r="A3713" s="407"/>
      <c r="B3713" s="412"/>
      <c r="C3713" s="126"/>
      <c r="D3713" s="390"/>
      <c r="E3713" s="390"/>
      <c r="F3713" s="390"/>
      <c r="G3713" s="390"/>
      <c r="H3713" s="390"/>
      <c r="I3713" s="390"/>
      <c r="AP3713" s="207"/>
      <c r="AQ3713" s="207"/>
      <c r="BK3713" s="207"/>
      <c r="BY3713" s="207"/>
      <c r="BZ3713" s="207"/>
      <c r="CA3713" s="207"/>
      <c r="CB3713" s="207"/>
      <c r="CC3713" s="207"/>
      <c r="CD3713" s="207"/>
      <c r="CE3713" s="207"/>
      <c r="CF3713" s="207"/>
    </row>
    <row r="3714" spans="1:84" s="406" customFormat="1" x14ac:dyDescent="0.3">
      <c r="A3714" s="407"/>
      <c r="B3714" s="412"/>
      <c r="C3714" s="126"/>
      <c r="D3714" s="390"/>
      <c r="E3714" s="390"/>
      <c r="F3714" s="390"/>
      <c r="G3714" s="390"/>
      <c r="H3714" s="390"/>
      <c r="I3714" s="390"/>
      <c r="AP3714" s="207"/>
      <c r="AQ3714" s="207"/>
      <c r="BK3714" s="207"/>
      <c r="BY3714" s="207"/>
      <c r="BZ3714" s="207"/>
      <c r="CA3714" s="207"/>
      <c r="CB3714" s="207"/>
      <c r="CC3714" s="207"/>
      <c r="CD3714" s="207"/>
      <c r="CE3714" s="207"/>
      <c r="CF3714" s="207"/>
    </row>
    <row r="3715" spans="1:84" s="406" customFormat="1" x14ac:dyDescent="0.3">
      <c r="A3715" s="407"/>
      <c r="B3715" s="412"/>
      <c r="C3715" s="126"/>
      <c r="D3715" s="390"/>
      <c r="E3715" s="390"/>
      <c r="F3715" s="390"/>
      <c r="G3715" s="390"/>
      <c r="H3715" s="390"/>
      <c r="I3715" s="390"/>
      <c r="AP3715" s="207"/>
      <c r="AQ3715" s="207"/>
      <c r="BK3715" s="207"/>
      <c r="BY3715" s="207"/>
      <c r="BZ3715" s="207"/>
      <c r="CA3715" s="207"/>
      <c r="CB3715" s="207"/>
      <c r="CC3715" s="207"/>
      <c r="CD3715" s="207"/>
      <c r="CE3715" s="207"/>
      <c r="CF3715" s="207"/>
    </row>
    <row r="3716" spans="1:84" s="406" customFormat="1" x14ac:dyDescent="0.3">
      <c r="A3716" s="407"/>
      <c r="B3716" s="412"/>
      <c r="C3716" s="126"/>
      <c r="D3716" s="390"/>
      <c r="E3716" s="390"/>
      <c r="F3716" s="390"/>
      <c r="G3716" s="390"/>
      <c r="H3716" s="390"/>
      <c r="I3716" s="390"/>
      <c r="AP3716" s="207"/>
      <c r="AQ3716" s="207"/>
      <c r="BK3716" s="207"/>
      <c r="BY3716" s="207"/>
      <c r="BZ3716" s="207"/>
      <c r="CA3716" s="207"/>
      <c r="CB3716" s="207"/>
      <c r="CC3716" s="207"/>
      <c r="CD3716" s="207"/>
      <c r="CE3716" s="207"/>
      <c r="CF3716" s="207"/>
    </row>
    <row r="3717" spans="1:84" s="406" customFormat="1" x14ac:dyDescent="0.3">
      <c r="A3717" s="407"/>
      <c r="B3717" s="412"/>
      <c r="C3717" s="126"/>
      <c r="D3717" s="390"/>
      <c r="E3717" s="390"/>
      <c r="F3717" s="390"/>
      <c r="G3717" s="390"/>
      <c r="H3717" s="390"/>
      <c r="I3717" s="390"/>
      <c r="AP3717" s="207"/>
      <c r="AQ3717" s="207"/>
      <c r="BK3717" s="207"/>
      <c r="BY3717" s="207"/>
      <c r="BZ3717" s="207"/>
      <c r="CA3717" s="207"/>
      <c r="CB3717" s="207"/>
      <c r="CC3717" s="207"/>
      <c r="CD3717" s="207"/>
      <c r="CE3717" s="207"/>
      <c r="CF3717" s="207"/>
    </row>
    <row r="3718" spans="1:84" s="406" customFormat="1" x14ac:dyDescent="0.3">
      <c r="A3718" s="407"/>
      <c r="B3718" s="412"/>
      <c r="C3718" s="126"/>
      <c r="D3718" s="390"/>
      <c r="E3718" s="390"/>
      <c r="F3718" s="390"/>
      <c r="G3718" s="390"/>
      <c r="H3718" s="390"/>
      <c r="I3718" s="390"/>
      <c r="AP3718" s="207"/>
      <c r="AQ3718" s="207"/>
      <c r="BK3718" s="207"/>
      <c r="BY3718" s="207"/>
      <c r="BZ3718" s="207"/>
      <c r="CA3718" s="207"/>
      <c r="CB3718" s="207"/>
      <c r="CC3718" s="207"/>
      <c r="CD3718" s="207"/>
      <c r="CE3718" s="207"/>
      <c r="CF3718" s="207"/>
    </row>
    <row r="3719" spans="1:84" s="406" customFormat="1" x14ac:dyDescent="0.3">
      <c r="A3719" s="407"/>
      <c r="B3719" s="412"/>
      <c r="C3719" s="126"/>
      <c r="D3719" s="390"/>
      <c r="E3719" s="390"/>
      <c r="F3719" s="390"/>
      <c r="G3719" s="390"/>
      <c r="H3719" s="390"/>
      <c r="I3719" s="390"/>
      <c r="AP3719" s="207"/>
      <c r="AQ3719" s="207"/>
      <c r="BK3719" s="207"/>
      <c r="BY3719" s="207"/>
      <c r="BZ3719" s="207"/>
      <c r="CA3719" s="207"/>
      <c r="CB3719" s="207"/>
      <c r="CC3719" s="207"/>
      <c r="CD3719" s="207"/>
      <c r="CE3719" s="207"/>
      <c r="CF3719" s="207"/>
    </row>
    <row r="3720" spans="1:84" s="406" customFormat="1" x14ac:dyDescent="0.3">
      <c r="A3720" s="407"/>
      <c r="B3720" s="412"/>
      <c r="C3720" s="126"/>
      <c r="D3720" s="390"/>
      <c r="E3720" s="390"/>
      <c r="F3720" s="390"/>
      <c r="G3720" s="390"/>
      <c r="H3720" s="390"/>
      <c r="I3720" s="390"/>
      <c r="AP3720" s="207"/>
      <c r="AQ3720" s="207"/>
      <c r="BK3720" s="207"/>
      <c r="BY3720" s="207"/>
      <c r="BZ3720" s="207"/>
      <c r="CA3720" s="207"/>
      <c r="CB3720" s="207"/>
      <c r="CC3720" s="207"/>
      <c r="CD3720" s="207"/>
      <c r="CE3720" s="207"/>
      <c r="CF3720" s="207"/>
    </row>
    <row r="3721" spans="1:84" s="406" customFormat="1" x14ac:dyDescent="0.3">
      <c r="A3721" s="407"/>
      <c r="B3721" s="412"/>
      <c r="C3721" s="126"/>
      <c r="D3721" s="390"/>
      <c r="E3721" s="390"/>
      <c r="F3721" s="390"/>
      <c r="G3721" s="390"/>
      <c r="H3721" s="390"/>
      <c r="I3721" s="390"/>
      <c r="AP3721" s="207"/>
      <c r="AQ3721" s="207"/>
      <c r="BK3721" s="207"/>
      <c r="BY3721" s="207"/>
      <c r="BZ3721" s="207"/>
      <c r="CA3721" s="207"/>
      <c r="CB3721" s="207"/>
      <c r="CC3721" s="207"/>
      <c r="CD3721" s="207"/>
      <c r="CE3721" s="207"/>
      <c r="CF3721" s="207"/>
    </row>
    <row r="3722" spans="1:84" s="406" customFormat="1" x14ac:dyDescent="0.3">
      <c r="A3722" s="407"/>
      <c r="B3722" s="412"/>
      <c r="C3722" s="126"/>
      <c r="D3722" s="390"/>
      <c r="E3722" s="390"/>
      <c r="F3722" s="390"/>
      <c r="G3722" s="390"/>
      <c r="H3722" s="390"/>
      <c r="I3722" s="390"/>
      <c r="AP3722" s="207"/>
      <c r="AQ3722" s="207"/>
      <c r="BK3722" s="207"/>
      <c r="BY3722" s="207"/>
      <c r="BZ3722" s="207"/>
      <c r="CA3722" s="207"/>
      <c r="CB3722" s="207"/>
      <c r="CC3722" s="207"/>
      <c r="CD3722" s="207"/>
      <c r="CE3722" s="207"/>
      <c r="CF3722" s="207"/>
    </row>
    <row r="3723" spans="1:84" s="406" customFormat="1" x14ac:dyDescent="0.3">
      <c r="A3723" s="407"/>
      <c r="B3723" s="412"/>
      <c r="C3723" s="126"/>
      <c r="D3723" s="390"/>
      <c r="E3723" s="390"/>
      <c r="F3723" s="390"/>
      <c r="G3723" s="390"/>
      <c r="H3723" s="390"/>
      <c r="I3723" s="390"/>
      <c r="AP3723" s="207"/>
      <c r="AQ3723" s="207"/>
      <c r="BK3723" s="207"/>
      <c r="BY3723" s="207"/>
      <c r="BZ3723" s="207"/>
      <c r="CA3723" s="207"/>
      <c r="CB3723" s="207"/>
      <c r="CC3723" s="207"/>
      <c r="CD3723" s="207"/>
      <c r="CE3723" s="207"/>
      <c r="CF3723" s="207"/>
    </row>
    <row r="3724" spans="1:84" s="406" customFormat="1" x14ac:dyDescent="0.3">
      <c r="A3724" s="407"/>
      <c r="B3724" s="412"/>
      <c r="C3724" s="126"/>
      <c r="D3724" s="390"/>
      <c r="E3724" s="390"/>
      <c r="F3724" s="390"/>
      <c r="G3724" s="390"/>
      <c r="H3724" s="390"/>
      <c r="I3724" s="390"/>
      <c r="AP3724" s="207"/>
      <c r="AQ3724" s="207"/>
      <c r="BK3724" s="207"/>
      <c r="BY3724" s="207"/>
      <c r="BZ3724" s="207"/>
      <c r="CA3724" s="207"/>
      <c r="CB3724" s="207"/>
      <c r="CC3724" s="207"/>
      <c r="CD3724" s="207"/>
      <c r="CE3724" s="207"/>
      <c r="CF3724" s="207"/>
    </row>
    <row r="3725" spans="1:84" s="406" customFormat="1" x14ac:dyDescent="0.3">
      <c r="A3725" s="407"/>
      <c r="B3725" s="412"/>
      <c r="C3725" s="126"/>
      <c r="D3725" s="390"/>
      <c r="E3725" s="390"/>
      <c r="F3725" s="390"/>
      <c r="G3725" s="390"/>
      <c r="H3725" s="390"/>
      <c r="I3725" s="390"/>
      <c r="AP3725" s="207"/>
      <c r="AQ3725" s="207"/>
      <c r="BK3725" s="207"/>
      <c r="BY3725" s="207"/>
      <c r="BZ3725" s="207"/>
      <c r="CA3725" s="207"/>
      <c r="CB3725" s="207"/>
      <c r="CC3725" s="207"/>
      <c r="CD3725" s="207"/>
      <c r="CE3725" s="207"/>
      <c r="CF3725" s="207"/>
    </row>
    <row r="3726" spans="1:84" s="406" customFormat="1" x14ac:dyDescent="0.3">
      <c r="A3726" s="407"/>
      <c r="B3726" s="412"/>
      <c r="C3726" s="126"/>
      <c r="D3726" s="390"/>
      <c r="E3726" s="390"/>
      <c r="F3726" s="390"/>
      <c r="G3726" s="390"/>
      <c r="H3726" s="390"/>
      <c r="I3726" s="390"/>
      <c r="AP3726" s="207"/>
      <c r="AQ3726" s="207"/>
      <c r="BK3726" s="207"/>
      <c r="BY3726" s="207"/>
      <c r="BZ3726" s="207"/>
      <c r="CA3726" s="207"/>
      <c r="CB3726" s="207"/>
      <c r="CC3726" s="207"/>
      <c r="CD3726" s="207"/>
      <c r="CE3726" s="207"/>
      <c r="CF3726" s="207"/>
    </row>
    <row r="3727" spans="1:84" s="406" customFormat="1" x14ac:dyDescent="0.3">
      <c r="A3727" s="407"/>
      <c r="B3727" s="412"/>
      <c r="C3727" s="126"/>
      <c r="D3727" s="390"/>
      <c r="E3727" s="390"/>
      <c r="F3727" s="390"/>
      <c r="G3727" s="390"/>
      <c r="H3727" s="390"/>
      <c r="I3727" s="390"/>
      <c r="AP3727" s="207"/>
      <c r="AQ3727" s="207"/>
      <c r="BK3727" s="207"/>
      <c r="BY3727" s="207"/>
      <c r="BZ3727" s="207"/>
      <c r="CA3727" s="207"/>
      <c r="CB3727" s="207"/>
      <c r="CC3727" s="207"/>
      <c r="CD3727" s="207"/>
      <c r="CE3727" s="207"/>
      <c r="CF3727" s="207"/>
    </row>
    <row r="3728" spans="1:84" s="406" customFormat="1" x14ac:dyDescent="0.3">
      <c r="A3728" s="407"/>
      <c r="B3728" s="412"/>
      <c r="C3728" s="126"/>
      <c r="D3728" s="390"/>
      <c r="E3728" s="390"/>
      <c r="F3728" s="390"/>
      <c r="G3728" s="390"/>
      <c r="H3728" s="390"/>
      <c r="I3728" s="390"/>
      <c r="AP3728" s="207"/>
      <c r="AQ3728" s="207"/>
      <c r="BK3728" s="207"/>
      <c r="BY3728" s="207"/>
      <c r="BZ3728" s="207"/>
      <c r="CA3728" s="207"/>
      <c r="CB3728" s="207"/>
      <c r="CC3728" s="207"/>
      <c r="CD3728" s="207"/>
      <c r="CE3728" s="207"/>
      <c r="CF3728" s="207"/>
    </row>
    <row r="3729" spans="1:84" s="406" customFormat="1" x14ac:dyDescent="0.3">
      <c r="A3729" s="407"/>
      <c r="B3729" s="412"/>
      <c r="C3729" s="126"/>
      <c r="D3729" s="390"/>
      <c r="E3729" s="390"/>
      <c r="F3729" s="390"/>
      <c r="G3729" s="390"/>
      <c r="H3729" s="390"/>
      <c r="I3729" s="390"/>
      <c r="AP3729" s="207"/>
      <c r="AQ3729" s="207"/>
      <c r="BK3729" s="207"/>
      <c r="BY3729" s="207"/>
      <c r="BZ3729" s="207"/>
      <c r="CA3729" s="207"/>
      <c r="CB3729" s="207"/>
      <c r="CC3729" s="207"/>
      <c r="CD3729" s="207"/>
      <c r="CE3729" s="207"/>
      <c r="CF3729" s="207"/>
    </row>
    <row r="3730" spans="1:84" s="406" customFormat="1" x14ac:dyDescent="0.3">
      <c r="A3730" s="407"/>
      <c r="B3730" s="412"/>
      <c r="C3730" s="126"/>
      <c r="D3730" s="390"/>
      <c r="E3730" s="390"/>
      <c r="F3730" s="390"/>
      <c r="G3730" s="390"/>
      <c r="H3730" s="390"/>
      <c r="I3730" s="390"/>
      <c r="AP3730" s="207"/>
      <c r="AQ3730" s="207"/>
      <c r="BK3730" s="207"/>
      <c r="BY3730" s="207"/>
      <c r="BZ3730" s="207"/>
      <c r="CA3730" s="207"/>
      <c r="CB3730" s="207"/>
      <c r="CC3730" s="207"/>
      <c r="CD3730" s="207"/>
      <c r="CE3730" s="207"/>
      <c r="CF3730" s="207"/>
    </row>
    <row r="3731" spans="1:84" s="406" customFormat="1" x14ac:dyDescent="0.3">
      <c r="A3731" s="407"/>
      <c r="B3731" s="412"/>
      <c r="C3731" s="126"/>
      <c r="D3731" s="390"/>
      <c r="E3731" s="390"/>
      <c r="F3731" s="390"/>
      <c r="G3731" s="390"/>
      <c r="H3731" s="390"/>
      <c r="I3731" s="390"/>
      <c r="AP3731" s="207"/>
      <c r="AQ3731" s="207"/>
      <c r="BK3731" s="207"/>
      <c r="BY3731" s="207"/>
      <c r="BZ3731" s="207"/>
      <c r="CA3731" s="207"/>
      <c r="CB3731" s="207"/>
      <c r="CC3731" s="207"/>
      <c r="CD3731" s="207"/>
      <c r="CE3731" s="207"/>
      <c r="CF3731" s="207"/>
    </row>
    <row r="3732" spans="1:84" s="406" customFormat="1" x14ac:dyDescent="0.3">
      <c r="A3732" s="407"/>
      <c r="B3732" s="412"/>
      <c r="C3732" s="126"/>
      <c r="D3732" s="390"/>
      <c r="E3732" s="390"/>
      <c r="F3732" s="390"/>
      <c r="G3732" s="390"/>
      <c r="H3732" s="390"/>
      <c r="I3732" s="390"/>
      <c r="AP3732" s="207"/>
      <c r="AQ3732" s="207"/>
      <c r="BK3732" s="207"/>
      <c r="BY3732" s="207"/>
      <c r="BZ3732" s="207"/>
      <c r="CA3732" s="207"/>
      <c r="CB3732" s="207"/>
      <c r="CC3732" s="207"/>
      <c r="CD3732" s="207"/>
      <c r="CE3732" s="207"/>
      <c r="CF3732" s="207"/>
    </row>
    <row r="3733" spans="1:84" s="406" customFormat="1" x14ac:dyDescent="0.3">
      <c r="A3733" s="407"/>
      <c r="B3733" s="412"/>
      <c r="C3733" s="126"/>
      <c r="D3733" s="390"/>
      <c r="E3733" s="390"/>
      <c r="F3733" s="390"/>
      <c r="G3733" s="390"/>
      <c r="H3733" s="390"/>
      <c r="I3733" s="390"/>
      <c r="AP3733" s="207"/>
      <c r="AQ3733" s="207"/>
      <c r="BK3733" s="207"/>
      <c r="BY3733" s="207"/>
      <c r="BZ3733" s="207"/>
      <c r="CA3733" s="207"/>
      <c r="CB3733" s="207"/>
      <c r="CC3733" s="207"/>
      <c r="CD3733" s="207"/>
      <c r="CE3733" s="207"/>
      <c r="CF3733" s="207"/>
    </row>
    <row r="3734" spans="1:84" s="406" customFormat="1" x14ac:dyDescent="0.3">
      <c r="A3734" s="407"/>
      <c r="B3734" s="412"/>
      <c r="C3734" s="126"/>
      <c r="D3734" s="390"/>
      <c r="E3734" s="390"/>
      <c r="F3734" s="390"/>
      <c r="G3734" s="390"/>
      <c r="H3734" s="390"/>
      <c r="I3734" s="390"/>
      <c r="AP3734" s="207"/>
      <c r="AQ3734" s="207"/>
      <c r="BK3734" s="207"/>
      <c r="BY3734" s="207"/>
      <c r="BZ3734" s="207"/>
      <c r="CA3734" s="207"/>
      <c r="CB3734" s="207"/>
      <c r="CC3734" s="207"/>
      <c r="CD3734" s="207"/>
      <c r="CE3734" s="207"/>
      <c r="CF3734" s="207"/>
    </row>
    <row r="3735" spans="1:84" s="406" customFormat="1" x14ac:dyDescent="0.3">
      <c r="A3735" s="407"/>
      <c r="B3735" s="412"/>
      <c r="C3735" s="126"/>
      <c r="D3735" s="390"/>
      <c r="E3735" s="390"/>
      <c r="F3735" s="390"/>
      <c r="G3735" s="390"/>
      <c r="H3735" s="390"/>
      <c r="I3735" s="390"/>
      <c r="AP3735" s="207"/>
      <c r="AQ3735" s="207"/>
      <c r="BK3735" s="207"/>
      <c r="BY3735" s="207"/>
      <c r="BZ3735" s="207"/>
      <c r="CA3735" s="207"/>
      <c r="CB3735" s="207"/>
      <c r="CC3735" s="207"/>
      <c r="CD3735" s="207"/>
      <c r="CE3735" s="207"/>
      <c r="CF3735" s="207"/>
    </row>
    <row r="3736" spans="1:84" s="406" customFormat="1" x14ac:dyDescent="0.3">
      <c r="A3736" s="407"/>
      <c r="B3736" s="412"/>
      <c r="C3736" s="126"/>
      <c r="D3736" s="390"/>
      <c r="E3736" s="390"/>
      <c r="F3736" s="390"/>
      <c r="G3736" s="390"/>
      <c r="H3736" s="390"/>
      <c r="I3736" s="390"/>
      <c r="AP3736" s="207"/>
      <c r="AQ3736" s="207"/>
      <c r="BK3736" s="207"/>
      <c r="BY3736" s="207"/>
      <c r="BZ3736" s="207"/>
      <c r="CA3736" s="207"/>
      <c r="CB3736" s="207"/>
      <c r="CC3736" s="207"/>
      <c r="CD3736" s="207"/>
      <c r="CE3736" s="207"/>
      <c r="CF3736" s="207"/>
    </row>
    <row r="3737" spans="1:84" s="406" customFormat="1" x14ac:dyDescent="0.3">
      <c r="A3737" s="407"/>
      <c r="B3737" s="412"/>
      <c r="C3737" s="126"/>
      <c r="D3737" s="390"/>
      <c r="E3737" s="390"/>
      <c r="F3737" s="390"/>
      <c r="G3737" s="390"/>
      <c r="H3737" s="390"/>
      <c r="I3737" s="390"/>
      <c r="AP3737" s="207"/>
      <c r="AQ3737" s="207"/>
      <c r="BK3737" s="207"/>
      <c r="BY3737" s="207"/>
      <c r="BZ3737" s="207"/>
      <c r="CA3737" s="207"/>
      <c r="CB3737" s="207"/>
      <c r="CC3737" s="207"/>
      <c r="CD3737" s="207"/>
      <c r="CE3737" s="207"/>
      <c r="CF3737" s="207"/>
    </row>
    <row r="3738" spans="1:84" s="406" customFormat="1" x14ac:dyDescent="0.3">
      <c r="A3738" s="407"/>
      <c r="B3738" s="412"/>
      <c r="C3738" s="126"/>
      <c r="D3738" s="390"/>
      <c r="E3738" s="390"/>
      <c r="F3738" s="390"/>
      <c r="G3738" s="390"/>
      <c r="H3738" s="390"/>
      <c r="I3738" s="390"/>
      <c r="AP3738" s="207"/>
      <c r="AQ3738" s="207"/>
      <c r="BK3738" s="207"/>
      <c r="BY3738" s="207"/>
      <c r="BZ3738" s="207"/>
      <c r="CA3738" s="207"/>
      <c r="CB3738" s="207"/>
      <c r="CC3738" s="207"/>
      <c r="CD3738" s="207"/>
      <c r="CE3738" s="207"/>
      <c r="CF3738" s="207"/>
    </row>
    <row r="3739" spans="1:84" s="406" customFormat="1" x14ac:dyDescent="0.3">
      <c r="A3739" s="407"/>
      <c r="B3739" s="412"/>
      <c r="C3739" s="126"/>
      <c r="D3739" s="390"/>
      <c r="E3739" s="390"/>
      <c r="F3739" s="390"/>
      <c r="G3739" s="390"/>
      <c r="H3739" s="390"/>
      <c r="I3739" s="390"/>
      <c r="AP3739" s="207"/>
      <c r="AQ3739" s="207"/>
      <c r="BK3739" s="207"/>
      <c r="BY3739" s="207"/>
      <c r="BZ3739" s="207"/>
      <c r="CA3739" s="207"/>
      <c r="CB3739" s="207"/>
      <c r="CC3739" s="207"/>
      <c r="CD3739" s="207"/>
      <c r="CE3739" s="207"/>
      <c r="CF3739" s="207"/>
    </row>
    <row r="3740" spans="1:84" s="406" customFormat="1" x14ac:dyDescent="0.3">
      <c r="A3740" s="407"/>
      <c r="B3740" s="412"/>
      <c r="C3740" s="126"/>
      <c r="D3740" s="390"/>
      <c r="E3740" s="390"/>
      <c r="F3740" s="390"/>
      <c r="G3740" s="390"/>
      <c r="H3740" s="390"/>
      <c r="I3740" s="390"/>
      <c r="AP3740" s="207"/>
      <c r="AQ3740" s="207"/>
      <c r="BK3740" s="207"/>
      <c r="BY3740" s="207"/>
      <c r="BZ3740" s="207"/>
      <c r="CA3740" s="207"/>
      <c r="CB3740" s="207"/>
      <c r="CC3740" s="207"/>
      <c r="CD3740" s="207"/>
      <c r="CE3740" s="207"/>
      <c r="CF3740" s="207"/>
    </row>
    <row r="3741" spans="1:84" s="406" customFormat="1" x14ac:dyDescent="0.3">
      <c r="A3741" s="407"/>
      <c r="B3741" s="412"/>
      <c r="C3741" s="126"/>
      <c r="D3741" s="390"/>
      <c r="E3741" s="390"/>
      <c r="F3741" s="390"/>
      <c r="G3741" s="390"/>
      <c r="H3741" s="390"/>
      <c r="I3741" s="390"/>
      <c r="AP3741" s="207"/>
      <c r="AQ3741" s="207"/>
      <c r="BK3741" s="207"/>
      <c r="BY3741" s="207"/>
      <c r="BZ3741" s="207"/>
      <c r="CA3741" s="207"/>
      <c r="CB3741" s="207"/>
      <c r="CC3741" s="207"/>
      <c r="CD3741" s="207"/>
      <c r="CE3741" s="207"/>
      <c r="CF3741" s="207"/>
    </row>
    <row r="3742" spans="1:84" s="406" customFormat="1" x14ac:dyDescent="0.3">
      <c r="A3742" s="407"/>
      <c r="B3742" s="412"/>
      <c r="C3742" s="126"/>
      <c r="D3742" s="390"/>
      <c r="E3742" s="390"/>
      <c r="F3742" s="390"/>
      <c r="G3742" s="390"/>
      <c r="H3742" s="390"/>
      <c r="I3742" s="390"/>
      <c r="AP3742" s="207"/>
      <c r="AQ3742" s="207"/>
      <c r="BK3742" s="207"/>
      <c r="BY3742" s="207"/>
      <c r="BZ3742" s="207"/>
      <c r="CA3742" s="207"/>
      <c r="CB3742" s="207"/>
      <c r="CC3742" s="207"/>
      <c r="CD3742" s="207"/>
      <c r="CE3742" s="207"/>
      <c r="CF3742" s="207"/>
    </row>
    <row r="3743" spans="1:84" s="406" customFormat="1" x14ac:dyDescent="0.3">
      <c r="A3743" s="407"/>
      <c r="B3743" s="412"/>
      <c r="C3743" s="126"/>
      <c r="D3743" s="390"/>
      <c r="E3743" s="390"/>
      <c r="F3743" s="390"/>
      <c r="G3743" s="390"/>
      <c r="H3743" s="390"/>
      <c r="I3743" s="390"/>
      <c r="AP3743" s="207"/>
      <c r="AQ3743" s="207"/>
      <c r="BK3743" s="207"/>
      <c r="BY3743" s="207"/>
      <c r="BZ3743" s="207"/>
      <c r="CA3743" s="207"/>
      <c r="CB3743" s="207"/>
      <c r="CC3743" s="207"/>
      <c r="CD3743" s="207"/>
      <c r="CE3743" s="207"/>
      <c r="CF3743" s="207"/>
    </row>
    <row r="3744" spans="1:84" s="406" customFormat="1" x14ac:dyDescent="0.3">
      <c r="A3744" s="407"/>
      <c r="B3744" s="412"/>
      <c r="C3744" s="126"/>
      <c r="D3744" s="390"/>
      <c r="E3744" s="390"/>
      <c r="F3744" s="390"/>
      <c r="G3744" s="390"/>
      <c r="H3744" s="390"/>
      <c r="I3744" s="390"/>
      <c r="AP3744" s="207"/>
      <c r="AQ3744" s="207"/>
      <c r="BK3744" s="207"/>
      <c r="BY3744" s="207"/>
      <c r="BZ3744" s="207"/>
      <c r="CA3744" s="207"/>
      <c r="CB3744" s="207"/>
      <c r="CC3744" s="207"/>
      <c r="CD3744" s="207"/>
      <c r="CE3744" s="207"/>
      <c r="CF3744" s="207"/>
    </row>
    <row r="3745" spans="1:84" s="406" customFormat="1" x14ac:dyDescent="0.3">
      <c r="A3745" s="407"/>
      <c r="B3745" s="412"/>
      <c r="C3745" s="126"/>
      <c r="D3745" s="390"/>
      <c r="E3745" s="390"/>
      <c r="F3745" s="390"/>
      <c r="G3745" s="390"/>
      <c r="H3745" s="390"/>
      <c r="I3745" s="390"/>
      <c r="AP3745" s="207"/>
      <c r="AQ3745" s="207"/>
      <c r="BK3745" s="207"/>
      <c r="BY3745" s="207"/>
      <c r="BZ3745" s="207"/>
      <c r="CA3745" s="207"/>
      <c r="CB3745" s="207"/>
      <c r="CC3745" s="207"/>
      <c r="CD3745" s="207"/>
      <c r="CE3745" s="207"/>
      <c r="CF3745" s="207"/>
    </row>
    <row r="3746" spans="1:84" s="406" customFormat="1" x14ac:dyDescent="0.3">
      <c r="A3746" s="407"/>
      <c r="B3746" s="412"/>
      <c r="C3746" s="126"/>
      <c r="D3746" s="390"/>
      <c r="E3746" s="390"/>
      <c r="F3746" s="390"/>
      <c r="G3746" s="390"/>
      <c r="H3746" s="390"/>
      <c r="I3746" s="390"/>
      <c r="AP3746" s="207"/>
      <c r="AQ3746" s="207"/>
      <c r="BK3746" s="207"/>
      <c r="BY3746" s="207"/>
      <c r="BZ3746" s="207"/>
      <c r="CA3746" s="207"/>
      <c r="CB3746" s="207"/>
      <c r="CC3746" s="207"/>
      <c r="CD3746" s="207"/>
      <c r="CE3746" s="207"/>
      <c r="CF3746" s="207"/>
    </row>
    <row r="3747" spans="1:84" s="406" customFormat="1" x14ac:dyDescent="0.3">
      <c r="A3747" s="407"/>
      <c r="B3747" s="412"/>
      <c r="C3747" s="126"/>
      <c r="D3747" s="390"/>
      <c r="E3747" s="390"/>
      <c r="F3747" s="390"/>
      <c r="G3747" s="390"/>
      <c r="H3747" s="390"/>
      <c r="I3747" s="390"/>
      <c r="AP3747" s="207"/>
      <c r="AQ3747" s="207"/>
      <c r="BK3747" s="207"/>
      <c r="BY3747" s="207"/>
      <c r="BZ3747" s="207"/>
      <c r="CA3747" s="207"/>
      <c r="CB3747" s="207"/>
      <c r="CC3747" s="207"/>
      <c r="CD3747" s="207"/>
      <c r="CE3747" s="207"/>
      <c r="CF3747" s="207"/>
    </row>
    <row r="3748" spans="1:84" s="406" customFormat="1" x14ac:dyDescent="0.3">
      <c r="A3748" s="407"/>
      <c r="B3748" s="412"/>
      <c r="C3748" s="126"/>
      <c r="D3748" s="390"/>
      <c r="E3748" s="390"/>
      <c r="F3748" s="390"/>
      <c r="G3748" s="390"/>
      <c r="H3748" s="390"/>
      <c r="I3748" s="390"/>
      <c r="AP3748" s="207"/>
      <c r="AQ3748" s="207"/>
      <c r="BK3748" s="207"/>
      <c r="BY3748" s="207"/>
      <c r="BZ3748" s="207"/>
      <c r="CA3748" s="207"/>
      <c r="CB3748" s="207"/>
      <c r="CC3748" s="207"/>
      <c r="CD3748" s="207"/>
      <c r="CE3748" s="207"/>
      <c r="CF3748" s="207"/>
    </row>
    <row r="3749" spans="1:84" s="406" customFormat="1" x14ac:dyDescent="0.3">
      <c r="A3749" s="407"/>
      <c r="B3749" s="412"/>
      <c r="C3749" s="126"/>
      <c r="D3749" s="390"/>
      <c r="E3749" s="390"/>
      <c r="F3749" s="390"/>
      <c r="G3749" s="390"/>
      <c r="H3749" s="390"/>
      <c r="I3749" s="390"/>
      <c r="AP3749" s="207"/>
      <c r="AQ3749" s="207"/>
      <c r="BK3749" s="207"/>
      <c r="BY3749" s="207"/>
      <c r="BZ3749" s="207"/>
      <c r="CA3749" s="207"/>
      <c r="CB3749" s="207"/>
      <c r="CC3749" s="207"/>
      <c r="CD3749" s="207"/>
      <c r="CE3749" s="207"/>
      <c r="CF3749" s="207"/>
    </row>
    <row r="3750" spans="1:84" s="406" customFormat="1" x14ac:dyDescent="0.3">
      <c r="A3750" s="407"/>
      <c r="B3750" s="412"/>
      <c r="C3750" s="126"/>
      <c r="D3750" s="390"/>
      <c r="E3750" s="390"/>
      <c r="F3750" s="390"/>
      <c r="G3750" s="390"/>
      <c r="H3750" s="390"/>
      <c r="I3750" s="390"/>
      <c r="AP3750" s="207"/>
      <c r="AQ3750" s="207"/>
      <c r="BK3750" s="207"/>
      <c r="BY3750" s="207"/>
      <c r="BZ3750" s="207"/>
      <c r="CA3750" s="207"/>
      <c r="CB3750" s="207"/>
      <c r="CC3750" s="207"/>
      <c r="CD3750" s="207"/>
      <c r="CE3750" s="207"/>
      <c r="CF3750" s="207"/>
    </row>
    <row r="3751" spans="1:84" s="406" customFormat="1" x14ac:dyDescent="0.3">
      <c r="A3751" s="407"/>
      <c r="B3751" s="412"/>
      <c r="C3751" s="126"/>
      <c r="D3751" s="390"/>
      <c r="E3751" s="390"/>
      <c r="F3751" s="390"/>
      <c r="G3751" s="390"/>
      <c r="H3751" s="390"/>
      <c r="I3751" s="390"/>
      <c r="AP3751" s="207"/>
      <c r="AQ3751" s="207"/>
      <c r="BK3751" s="207"/>
      <c r="BY3751" s="207"/>
      <c r="BZ3751" s="207"/>
      <c r="CA3751" s="207"/>
      <c r="CB3751" s="207"/>
      <c r="CC3751" s="207"/>
      <c r="CD3751" s="207"/>
      <c r="CE3751" s="207"/>
      <c r="CF3751" s="207"/>
    </row>
    <row r="3752" spans="1:84" s="406" customFormat="1" x14ac:dyDescent="0.3">
      <c r="A3752" s="407"/>
      <c r="B3752" s="412"/>
      <c r="C3752" s="126"/>
      <c r="D3752" s="390"/>
      <c r="E3752" s="390"/>
      <c r="F3752" s="390"/>
      <c r="G3752" s="390"/>
      <c r="H3752" s="390"/>
      <c r="I3752" s="390"/>
      <c r="AP3752" s="207"/>
      <c r="AQ3752" s="207"/>
      <c r="BK3752" s="207"/>
      <c r="BY3752" s="207"/>
      <c r="BZ3752" s="207"/>
      <c r="CA3752" s="207"/>
      <c r="CB3752" s="207"/>
      <c r="CC3752" s="207"/>
      <c r="CD3752" s="207"/>
      <c r="CE3752" s="207"/>
      <c r="CF3752" s="207"/>
    </row>
    <row r="3753" spans="1:84" s="406" customFormat="1" x14ac:dyDescent="0.3">
      <c r="A3753" s="407"/>
      <c r="B3753" s="412"/>
      <c r="C3753" s="126"/>
      <c r="D3753" s="390"/>
      <c r="E3753" s="390"/>
      <c r="F3753" s="390"/>
      <c r="G3753" s="390"/>
      <c r="H3753" s="390"/>
      <c r="I3753" s="390"/>
      <c r="AP3753" s="207"/>
      <c r="AQ3753" s="207"/>
      <c r="BK3753" s="207"/>
      <c r="BY3753" s="207"/>
      <c r="BZ3753" s="207"/>
      <c r="CA3753" s="207"/>
      <c r="CB3753" s="207"/>
      <c r="CC3753" s="207"/>
      <c r="CD3753" s="207"/>
      <c r="CE3753" s="207"/>
      <c r="CF3753" s="207"/>
    </row>
    <row r="3754" spans="1:84" s="406" customFormat="1" x14ac:dyDescent="0.3">
      <c r="A3754" s="407"/>
      <c r="B3754" s="412"/>
      <c r="C3754" s="126"/>
      <c r="D3754" s="390"/>
      <c r="E3754" s="390"/>
      <c r="F3754" s="390"/>
      <c r="G3754" s="390"/>
      <c r="H3754" s="390"/>
      <c r="I3754" s="390"/>
      <c r="AP3754" s="207"/>
      <c r="AQ3754" s="207"/>
      <c r="BK3754" s="207"/>
      <c r="BY3754" s="207"/>
      <c r="BZ3754" s="207"/>
      <c r="CA3754" s="207"/>
      <c r="CB3754" s="207"/>
      <c r="CC3754" s="207"/>
      <c r="CD3754" s="207"/>
      <c r="CE3754" s="207"/>
      <c r="CF3754" s="207"/>
    </row>
    <row r="3755" spans="1:84" s="406" customFormat="1" x14ac:dyDescent="0.3">
      <c r="A3755" s="407"/>
      <c r="B3755" s="412"/>
      <c r="C3755" s="126"/>
      <c r="D3755" s="390"/>
      <c r="E3755" s="390"/>
      <c r="F3755" s="390"/>
      <c r="G3755" s="390"/>
      <c r="H3755" s="390"/>
      <c r="I3755" s="390"/>
      <c r="AP3755" s="207"/>
      <c r="AQ3755" s="207"/>
      <c r="BK3755" s="207"/>
      <c r="BY3755" s="207"/>
      <c r="BZ3755" s="207"/>
      <c r="CA3755" s="207"/>
      <c r="CB3755" s="207"/>
      <c r="CC3755" s="207"/>
      <c r="CD3755" s="207"/>
      <c r="CE3755" s="207"/>
      <c r="CF3755" s="207"/>
    </row>
    <row r="3756" spans="1:84" s="406" customFormat="1" x14ac:dyDescent="0.3">
      <c r="A3756" s="407"/>
      <c r="B3756" s="412"/>
      <c r="C3756" s="126"/>
      <c r="D3756" s="390"/>
      <c r="E3756" s="390"/>
      <c r="F3756" s="390"/>
      <c r="G3756" s="390"/>
      <c r="H3756" s="390"/>
      <c r="I3756" s="390"/>
      <c r="AP3756" s="207"/>
      <c r="AQ3756" s="207"/>
      <c r="BK3756" s="207"/>
      <c r="BY3756" s="207"/>
      <c r="BZ3756" s="207"/>
      <c r="CA3756" s="207"/>
      <c r="CB3756" s="207"/>
      <c r="CC3756" s="207"/>
      <c r="CD3756" s="207"/>
      <c r="CE3756" s="207"/>
      <c r="CF3756" s="207"/>
    </row>
    <row r="3757" spans="1:84" s="406" customFormat="1" x14ac:dyDescent="0.3">
      <c r="A3757" s="407"/>
      <c r="B3757" s="412"/>
      <c r="C3757" s="126"/>
      <c r="D3757" s="390"/>
      <c r="E3757" s="390"/>
      <c r="F3757" s="390"/>
      <c r="G3757" s="390"/>
      <c r="H3757" s="390"/>
      <c r="I3757" s="390"/>
      <c r="AP3757" s="207"/>
      <c r="AQ3757" s="207"/>
      <c r="BK3757" s="207"/>
      <c r="BY3757" s="207"/>
      <c r="BZ3757" s="207"/>
      <c r="CA3757" s="207"/>
      <c r="CB3757" s="207"/>
      <c r="CC3757" s="207"/>
      <c r="CD3757" s="207"/>
      <c r="CE3757" s="207"/>
      <c r="CF3757" s="207"/>
    </row>
    <row r="3758" spans="1:84" s="406" customFormat="1" x14ac:dyDescent="0.3">
      <c r="A3758" s="407"/>
      <c r="B3758" s="412"/>
      <c r="C3758" s="126"/>
      <c r="D3758" s="390"/>
      <c r="E3758" s="390"/>
      <c r="F3758" s="390"/>
      <c r="G3758" s="390"/>
      <c r="H3758" s="390"/>
      <c r="I3758" s="390"/>
      <c r="AP3758" s="207"/>
      <c r="AQ3758" s="207"/>
      <c r="BK3758" s="207"/>
      <c r="BY3758" s="207"/>
      <c r="BZ3758" s="207"/>
      <c r="CA3758" s="207"/>
      <c r="CB3758" s="207"/>
      <c r="CC3758" s="207"/>
      <c r="CD3758" s="207"/>
      <c r="CE3758" s="207"/>
      <c r="CF3758" s="207"/>
    </row>
    <row r="3759" spans="1:84" s="406" customFormat="1" x14ac:dyDescent="0.3">
      <c r="A3759" s="407"/>
      <c r="B3759" s="412"/>
      <c r="C3759" s="126"/>
      <c r="D3759" s="390"/>
      <c r="E3759" s="390"/>
      <c r="F3759" s="390"/>
      <c r="G3759" s="390"/>
      <c r="H3759" s="390"/>
      <c r="I3759" s="390"/>
      <c r="AP3759" s="207"/>
      <c r="AQ3759" s="207"/>
      <c r="BK3759" s="207"/>
      <c r="BY3759" s="207"/>
      <c r="BZ3759" s="207"/>
      <c r="CA3759" s="207"/>
      <c r="CB3759" s="207"/>
      <c r="CC3759" s="207"/>
      <c r="CD3759" s="207"/>
      <c r="CE3759" s="207"/>
      <c r="CF3759" s="207"/>
    </row>
    <row r="3760" spans="1:84" s="406" customFormat="1" x14ac:dyDescent="0.3">
      <c r="A3760" s="407"/>
      <c r="B3760" s="412"/>
      <c r="C3760" s="126"/>
      <c r="D3760" s="390"/>
      <c r="E3760" s="390"/>
      <c r="F3760" s="390"/>
      <c r="G3760" s="390"/>
      <c r="H3760" s="390"/>
      <c r="I3760" s="390"/>
      <c r="AP3760" s="207"/>
      <c r="AQ3760" s="207"/>
      <c r="BK3760" s="207"/>
      <c r="BY3760" s="207"/>
      <c r="BZ3760" s="207"/>
      <c r="CA3760" s="207"/>
      <c r="CB3760" s="207"/>
      <c r="CC3760" s="207"/>
      <c r="CD3760" s="207"/>
      <c r="CE3760" s="207"/>
      <c r="CF3760" s="207"/>
    </row>
    <row r="3761" spans="1:84" s="406" customFormat="1" x14ac:dyDescent="0.3">
      <c r="A3761" s="407"/>
      <c r="B3761" s="412"/>
      <c r="C3761" s="126"/>
      <c r="D3761" s="390"/>
      <c r="E3761" s="390"/>
      <c r="F3761" s="390"/>
      <c r="G3761" s="390"/>
      <c r="H3761" s="390"/>
      <c r="I3761" s="390"/>
      <c r="AP3761" s="207"/>
      <c r="AQ3761" s="207"/>
      <c r="BK3761" s="207"/>
      <c r="BY3761" s="207"/>
      <c r="BZ3761" s="207"/>
      <c r="CA3761" s="207"/>
      <c r="CB3761" s="207"/>
      <c r="CC3761" s="207"/>
      <c r="CD3761" s="207"/>
      <c r="CE3761" s="207"/>
      <c r="CF3761" s="207"/>
    </row>
    <row r="3762" spans="1:84" s="406" customFormat="1" x14ac:dyDescent="0.3">
      <c r="A3762" s="407"/>
      <c r="B3762" s="412"/>
      <c r="C3762" s="126"/>
      <c r="D3762" s="390"/>
      <c r="E3762" s="390"/>
      <c r="F3762" s="390"/>
      <c r="G3762" s="390"/>
      <c r="H3762" s="390"/>
      <c r="I3762" s="390"/>
      <c r="AP3762" s="207"/>
      <c r="AQ3762" s="207"/>
      <c r="BK3762" s="207"/>
      <c r="BY3762" s="207"/>
      <c r="BZ3762" s="207"/>
      <c r="CA3762" s="207"/>
      <c r="CB3762" s="207"/>
      <c r="CC3762" s="207"/>
      <c r="CD3762" s="207"/>
      <c r="CE3762" s="207"/>
      <c r="CF3762" s="207"/>
    </row>
    <row r="3763" spans="1:84" s="406" customFormat="1" x14ac:dyDescent="0.3">
      <c r="A3763" s="407"/>
      <c r="B3763" s="412"/>
      <c r="C3763" s="126"/>
      <c r="D3763" s="390"/>
      <c r="E3763" s="390"/>
      <c r="F3763" s="390"/>
      <c r="G3763" s="390"/>
      <c r="H3763" s="390"/>
      <c r="I3763" s="390"/>
      <c r="AP3763" s="207"/>
      <c r="AQ3763" s="207"/>
      <c r="BK3763" s="207"/>
      <c r="BY3763" s="207"/>
      <c r="BZ3763" s="207"/>
      <c r="CA3763" s="207"/>
      <c r="CB3763" s="207"/>
      <c r="CC3763" s="207"/>
      <c r="CD3763" s="207"/>
      <c r="CE3763" s="207"/>
      <c r="CF3763" s="207"/>
    </row>
    <row r="3764" spans="1:84" s="406" customFormat="1" x14ac:dyDescent="0.3">
      <c r="A3764" s="407"/>
      <c r="B3764" s="412"/>
      <c r="C3764" s="126"/>
      <c r="D3764" s="390"/>
      <c r="E3764" s="390"/>
      <c r="F3764" s="390"/>
      <c r="G3764" s="390"/>
      <c r="H3764" s="390"/>
      <c r="I3764" s="390"/>
      <c r="AP3764" s="207"/>
      <c r="AQ3764" s="207"/>
      <c r="BK3764" s="207"/>
      <c r="BY3764" s="207"/>
      <c r="BZ3764" s="207"/>
      <c r="CA3764" s="207"/>
      <c r="CB3764" s="207"/>
      <c r="CC3764" s="207"/>
      <c r="CD3764" s="207"/>
      <c r="CE3764" s="207"/>
      <c r="CF3764" s="207"/>
    </row>
    <row r="3765" spans="1:84" s="406" customFormat="1" x14ac:dyDescent="0.3">
      <c r="A3765" s="407"/>
      <c r="B3765" s="412"/>
      <c r="C3765" s="126"/>
      <c r="D3765" s="390"/>
      <c r="E3765" s="390"/>
      <c r="F3765" s="390"/>
      <c r="G3765" s="390"/>
      <c r="H3765" s="390"/>
      <c r="I3765" s="390"/>
      <c r="AP3765" s="207"/>
      <c r="AQ3765" s="207"/>
      <c r="BK3765" s="207"/>
      <c r="BY3765" s="207"/>
      <c r="BZ3765" s="207"/>
      <c r="CA3765" s="207"/>
      <c r="CB3765" s="207"/>
      <c r="CC3765" s="207"/>
      <c r="CD3765" s="207"/>
      <c r="CE3765" s="207"/>
      <c r="CF3765" s="207"/>
    </row>
    <row r="3766" spans="1:84" s="406" customFormat="1" x14ac:dyDescent="0.3">
      <c r="A3766" s="407"/>
      <c r="B3766" s="412"/>
      <c r="C3766" s="126"/>
      <c r="D3766" s="390"/>
      <c r="E3766" s="390"/>
      <c r="F3766" s="390"/>
      <c r="G3766" s="390"/>
      <c r="H3766" s="390"/>
      <c r="I3766" s="390"/>
      <c r="AP3766" s="207"/>
      <c r="AQ3766" s="207"/>
      <c r="BK3766" s="207"/>
      <c r="BY3766" s="207"/>
      <c r="BZ3766" s="207"/>
      <c r="CA3766" s="207"/>
      <c r="CB3766" s="207"/>
      <c r="CC3766" s="207"/>
      <c r="CD3766" s="207"/>
      <c r="CE3766" s="207"/>
      <c r="CF3766" s="207"/>
    </row>
    <row r="3767" spans="1:84" s="406" customFormat="1" x14ac:dyDescent="0.3">
      <c r="A3767" s="407"/>
      <c r="B3767" s="412"/>
      <c r="C3767" s="126"/>
      <c r="D3767" s="390"/>
      <c r="E3767" s="390"/>
      <c r="F3767" s="390"/>
      <c r="G3767" s="390"/>
      <c r="H3767" s="390"/>
      <c r="I3767" s="390"/>
      <c r="AP3767" s="207"/>
      <c r="AQ3767" s="207"/>
      <c r="BK3767" s="207"/>
      <c r="BY3767" s="207"/>
      <c r="BZ3767" s="207"/>
      <c r="CA3767" s="207"/>
      <c r="CB3767" s="207"/>
      <c r="CC3767" s="207"/>
      <c r="CD3767" s="207"/>
      <c r="CE3767" s="207"/>
      <c r="CF3767" s="207"/>
    </row>
    <row r="3768" spans="1:84" s="406" customFormat="1" x14ac:dyDescent="0.3">
      <c r="A3768" s="407"/>
      <c r="B3768" s="412"/>
      <c r="C3768" s="126"/>
      <c r="D3768" s="390"/>
      <c r="E3768" s="390"/>
      <c r="F3768" s="390"/>
      <c r="G3768" s="390"/>
      <c r="H3768" s="390"/>
      <c r="I3768" s="390"/>
      <c r="AP3768" s="207"/>
      <c r="AQ3768" s="207"/>
      <c r="BK3768" s="207"/>
      <c r="BY3768" s="207"/>
      <c r="BZ3768" s="207"/>
      <c r="CA3768" s="207"/>
      <c r="CB3768" s="207"/>
      <c r="CC3768" s="207"/>
      <c r="CD3768" s="207"/>
      <c r="CE3768" s="207"/>
      <c r="CF3768" s="207"/>
    </row>
    <row r="3769" spans="1:84" s="406" customFormat="1" x14ac:dyDescent="0.3">
      <c r="A3769" s="407"/>
      <c r="B3769" s="412"/>
      <c r="C3769" s="126"/>
      <c r="D3769" s="390"/>
      <c r="E3769" s="390"/>
      <c r="F3769" s="390"/>
      <c r="G3769" s="390"/>
      <c r="H3769" s="390"/>
      <c r="I3769" s="390"/>
      <c r="AP3769" s="207"/>
      <c r="AQ3769" s="207"/>
      <c r="BK3769" s="207"/>
      <c r="BY3769" s="207"/>
      <c r="BZ3769" s="207"/>
      <c r="CA3769" s="207"/>
      <c r="CB3769" s="207"/>
      <c r="CC3769" s="207"/>
      <c r="CD3769" s="207"/>
      <c r="CE3769" s="207"/>
      <c r="CF3769" s="207"/>
    </row>
    <row r="3770" spans="1:84" s="406" customFormat="1" x14ac:dyDescent="0.3">
      <c r="A3770" s="407"/>
      <c r="B3770" s="412"/>
      <c r="C3770" s="126"/>
      <c r="D3770" s="390"/>
      <c r="E3770" s="390"/>
      <c r="F3770" s="390"/>
      <c r="G3770" s="390"/>
      <c r="H3770" s="390"/>
      <c r="I3770" s="390"/>
      <c r="AP3770" s="207"/>
      <c r="AQ3770" s="207"/>
      <c r="BK3770" s="207"/>
      <c r="BY3770" s="207"/>
      <c r="BZ3770" s="207"/>
      <c r="CA3770" s="207"/>
      <c r="CB3770" s="207"/>
      <c r="CC3770" s="207"/>
      <c r="CD3770" s="207"/>
      <c r="CE3770" s="207"/>
      <c r="CF3770" s="207"/>
    </row>
    <row r="3771" spans="1:84" s="406" customFormat="1" x14ac:dyDescent="0.3">
      <c r="A3771" s="407"/>
      <c r="B3771" s="412"/>
      <c r="C3771" s="126"/>
      <c r="D3771" s="390"/>
      <c r="E3771" s="390"/>
      <c r="F3771" s="390"/>
      <c r="G3771" s="390"/>
      <c r="H3771" s="390"/>
      <c r="I3771" s="390"/>
      <c r="AP3771" s="207"/>
      <c r="AQ3771" s="207"/>
      <c r="BK3771" s="207"/>
      <c r="BY3771" s="207"/>
      <c r="BZ3771" s="207"/>
      <c r="CA3771" s="207"/>
      <c r="CB3771" s="207"/>
      <c r="CC3771" s="207"/>
      <c r="CD3771" s="207"/>
      <c r="CE3771" s="207"/>
      <c r="CF3771" s="207"/>
    </row>
    <row r="3772" spans="1:84" s="406" customFormat="1" x14ac:dyDescent="0.3">
      <c r="A3772" s="407"/>
      <c r="B3772" s="412"/>
      <c r="C3772" s="126"/>
      <c r="D3772" s="390"/>
      <c r="E3772" s="390"/>
      <c r="F3772" s="390"/>
      <c r="G3772" s="390"/>
      <c r="H3772" s="390"/>
      <c r="I3772" s="390"/>
      <c r="AP3772" s="207"/>
      <c r="AQ3772" s="207"/>
      <c r="BK3772" s="207"/>
      <c r="BY3772" s="207"/>
      <c r="BZ3772" s="207"/>
      <c r="CA3772" s="207"/>
      <c r="CB3772" s="207"/>
      <c r="CC3772" s="207"/>
      <c r="CD3772" s="207"/>
      <c r="CE3772" s="207"/>
      <c r="CF3772" s="207"/>
    </row>
    <row r="3773" spans="1:84" s="406" customFormat="1" x14ac:dyDescent="0.3">
      <c r="A3773" s="407"/>
      <c r="B3773" s="412"/>
      <c r="C3773" s="126"/>
      <c r="D3773" s="390"/>
      <c r="E3773" s="390"/>
      <c r="F3773" s="390"/>
      <c r="G3773" s="390"/>
      <c r="H3773" s="390"/>
      <c r="I3773" s="390"/>
      <c r="AP3773" s="207"/>
      <c r="AQ3773" s="207"/>
      <c r="BK3773" s="207"/>
      <c r="BY3773" s="207"/>
      <c r="BZ3773" s="207"/>
      <c r="CA3773" s="207"/>
      <c r="CB3773" s="207"/>
      <c r="CC3773" s="207"/>
      <c r="CD3773" s="207"/>
      <c r="CE3773" s="207"/>
      <c r="CF3773" s="207"/>
    </row>
    <row r="3774" spans="1:84" s="406" customFormat="1" x14ac:dyDescent="0.3">
      <c r="A3774" s="407"/>
      <c r="B3774" s="412"/>
      <c r="C3774" s="126"/>
      <c r="D3774" s="390"/>
      <c r="E3774" s="390"/>
      <c r="F3774" s="390"/>
      <c r="G3774" s="390"/>
      <c r="H3774" s="390"/>
      <c r="I3774" s="390"/>
      <c r="AP3774" s="207"/>
      <c r="AQ3774" s="207"/>
      <c r="BK3774" s="207"/>
      <c r="BY3774" s="207"/>
      <c r="BZ3774" s="207"/>
      <c r="CA3774" s="207"/>
      <c r="CB3774" s="207"/>
      <c r="CC3774" s="207"/>
      <c r="CD3774" s="207"/>
      <c r="CE3774" s="207"/>
      <c r="CF3774" s="207"/>
    </row>
    <row r="3775" spans="1:84" s="406" customFormat="1" x14ac:dyDescent="0.3">
      <c r="A3775" s="407"/>
      <c r="B3775" s="412"/>
      <c r="C3775" s="126"/>
      <c r="D3775" s="390"/>
      <c r="E3775" s="390"/>
      <c r="F3775" s="390"/>
      <c r="G3775" s="390"/>
      <c r="H3775" s="390"/>
      <c r="I3775" s="390"/>
      <c r="AP3775" s="207"/>
      <c r="AQ3775" s="207"/>
      <c r="BK3775" s="207"/>
      <c r="BY3775" s="207"/>
      <c r="BZ3775" s="207"/>
      <c r="CA3775" s="207"/>
      <c r="CB3775" s="207"/>
      <c r="CC3775" s="207"/>
      <c r="CD3775" s="207"/>
      <c r="CE3775" s="207"/>
      <c r="CF3775" s="207"/>
    </row>
    <row r="3776" spans="1:84" s="406" customFormat="1" x14ac:dyDescent="0.3">
      <c r="A3776" s="407"/>
      <c r="B3776" s="412"/>
      <c r="C3776" s="126"/>
      <c r="D3776" s="390"/>
      <c r="E3776" s="390"/>
      <c r="F3776" s="390"/>
      <c r="G3776" s="390"/>
      <c r="H3776" s="390"/>
      <c r="I3776" s="390"/>
      <c r="AP3776" s="207"/>
      <c r="AQ3776" s="207"/>
      <c r="BK3776" s="207"/>
      <c r="BY3776" s="207"/>
      <c r="BZ3776" s="207"/>
      <c r="CA3776" s="207"/>
      <c r="CB3776" s="207"/>
      <c r="CC3776" s="207"/>
      <c r="CD3776" s="207"/>
      <c r="CE3776" s="207"/>
      <c r="CF3776" s="207"/>
    </row>
    <row r="3777" spans="1:84" s="406" customFormat="1" x14ac:dyDescent="0.3">
      <c r="A3777" s="407"/>
      <c r="B3777" s="412"/>
      <c r="C3777" s="126"/>
      <c r="D3777" s="390"/>
      <c r="E3777" s="390"/>
      <c r="F3777" s="390"/>
      <c r="G3777" s="390"/>
      <c r="H3777" s="390"/>
      <c r="I3777" s="390"/>
      <c r="AP3777" s="207"/>
      <c r="AQ3777" s="207"/>
      <c r="BK3777" s="207"/>
      <c r="BY3777" s="207"/>
      <c r="BZ3777" s="207"/>
      <c r="CA3777" s="207"/>
      <c r="CB3777" s="207"/>
      <c r="CC3777" s="207"/>
      <c r="CD3777" s="207"/>
      <c r="CE3777" s="207"/>
      <c r="CF3777" s="207"/>
    </row>
    <row r="3778" spans="1:84" s="406" customFormat="1" x14ac:dyDescent="0.3">
      <c r="A3778" s="407"/>
      <c r="B3778" s="412"/>
      <c r="C3778" s="126"/>
      <c r="D3778" s="390"/>
      <c r="E3778" s="390"/>
      <c r="F3778" s="390"/>
      <c r="G3778" s="390"/>
      <c r="H3778" s="390"/>
      <c r="I3778" s="390"/>
      <c r="AP3778" s="207"/>
      <c r="AQ3778" s="207"/>
      <c r="BK3778" s="207"/>
      <c r="BY3778" s="207"/>
      <c r="BZ3778" s="207"/>
      <c r="CA3778" s="207"/>
      <c r="CB3778" s="207"/>
      <c r="CC3778" s="207"/>
      <c r="CD3778" s="207"/>
      <c r="CE3778" s="207"/>
      <c r="CF3778" s="207"/>
    </row>
    <row r="3779" spans="1:84" s="406" customFormat="1" x14ac:dyDescent="0.3">
      <c r="A3779" s="407"/>
      <c r="B3779" s="412"/>
      <c r="C3779" s="126"/>
      <c r="D3779" s="390"/>
      <c r="E3779" s="390"/>
      <c r="F3779" s="390"/>
      <c r="G3779" s="390"/>
      <c r="H3779" s="390"/>
      <c r="I3779" s="390"/>
      <c r="AP3779" s="207"/>
      <c r="AQ3779" s="207"/>
      <c r="BK3779" s="207"/>
      <c r="BY3779" s="207"/>
      <c r="BZ3779" s="207"/>
      <c r="CA3779" s="207"/>
      <c r="CB3779" s="207"/>
      <c r="CC3779" s="207"/>
      <c r="CD3779" s="207"/>
      <c r="CE3779" s="207"/>
      <c r="CF3779" s="207"/>
    </row>
    <row r="3780" spans="1:84" s="406" customFormat="1" x14ac:dyDescent="0.3">
      <c r="A3780" s="407"/>
      <c r="B3780" s="412"/>
      <c r="C3780" s="126"/>
      <c r="D3780" s="390"/>
      <c r="E3780" s="390"/>
      <c r="F3780" s="390"/>
      <c r="G3780" s="390"/>
      <c r="H3780" s="390"/>
      <c r="I3780" s="390"/>
      <c r="AP3780" s="207"/>
      <c r="AQ3780" s="207"/>
      <c r="BK3780" s="207"/>
      <c r="BY3780" s="207"/>
      <c r="BZ3780" s="207"/>
      <c r="CA3780" s="207"/>
      <c r="CB3780" s="207"/>
      <c r="CC3780" s="207"/>
      <c r="CD3780" s="207"/>
      <c r="CE3780" s="207"/>
      <c r="CF3780" s="207"/>
    </row>
    <row r="3781" spans="1:84" s="406" customFormat="1" x14ac:dyDescent="0.3">
      <c r="A3781" s="407"/>
      <c r="B3781" s="412"/>
      <c r="C3781" s="126"/>
      <c r="D3781" s="390"/>
      <c r="E3781" s="390"/>
      <c r="F3781" s="390"/>
      <c r="G3781" s="390"/>
      <c r="H3781" s="390"/>
      <c r="I3781" s="390"/>
      <c r="AP3781" s="207"/>
      <c r="AQ3781" s="207"/>
      <c r="BK3781" s="207"/>
      <c r="BY3781" s="207"/>
      <c r="BZ3781" s="207"/>
      <c r="CA3781" s="207"/>
      <c r="CB3781" s="207"/>
      <c r="CC3781" s="207"/>
      <c r="CD3781" s="207"/>
      <c r="CE3781" s="207"/>
      <c r="CF3781" s="207"/>
    </row>
    <row r="3782" spans="1:84" s="406" customFormat="1" x14ac:dyDescent="0.3">
      <c r="A3782" s="407"/>
      <c r="B3782" s="412"/>
      <c r="C3782" s="126"/>
      <c r="D3782" s="390"/>
      <c r="E3782" s="390"/>
      <c r="F3782" s="390"/>
      <c r="G3782" s="390"/>
      <c r="H3782" s="390"/>
      <c r="I3782" s="390"/>
      <c r="AP3782" s="207"/>
      <c r="AQ3782" s="207"/>
      <c r="BK3782" s="207"/>
      <c r="BY3782" s="207"/>
      <c r="BZ3782" s="207"/>
      <c r="CA3782" s="207"/>
      <c r="CB3782" s="207"/>
      <c r="CC3782" s="207"/>
      <c r="CD3782" s="207"/>
      <c r="CE3782" s="207"/>
      <c r="CF3782" s="207"/>
    </row>
    <row r="3783" spans="1:84" s="406" customFormat="1" x14ac:dyDescent="0.3">
      <c r="A3783" s="407"/>
      <c r="B3783" s="412"/>
      <c r="C3783" s="126"/>
      <c r="D3783" s="390"/>
      <c r="E3783" s="390"/>
      <c r="F3783" s="390"/>
      <c r="G3783" s="390"/>
      <c r="H3783" s="390"/>
      <c r="I3783" s="390"/>
      <c r="AP3783" s="207"/>
      <c r="AQ3783" s="207"/>
      <c r="BK3783" s="207"/>
      <c r="BY3783" s="207"/>
      <c r="BZ3783" s="207"/>
      <c r="CA3783" s="207"/>
      <c r="CB3783" s="207"/>
      <c r="CC3783" s="207"/>
      <c r="CD3783" s="207"/>
      <c r="CE3783" s="207"/>
      <c r="CF3783" s="207"/>
    </row>
    <row r="3784" spans="1:84" s="406" customFormat="1" x14ac:dyDescent="0.3">
      <c r="A3784" s="407"/>
      <c r="B3784" s="412"/>
      <c r="C3784" s="126"/>
      <c r="D3784" s="390"/>
      <c r="E3784" s="390"/>
      <c r="F3784" s="390"/>
      <c r="G3784" s="390"/>
      <c r="H3784" s="390"/>
      <c r="I3784" s="390"/>
      <c r="AP3784" s="207"/>
      <c r="AQ3784" s="207"/>
      <c r="BK3784" s="207"/>
      <c r="BY3784" s="207"/>
      <c r="BZ3784" s="207"/>
      <c r="CA3784" s="207"/>
      <c r="CB3784" s="207"/>
      <c r="CC3784" s="207"/>
      <c r="CD3784" s="207"/>
      <c r="CE3784" s="207"/>
      <c r="CF3784" s="207"/>
    </row>
    <row r="3785" spans="1:84" s="406" customFormat="1" x14ac:dyDescent="0.3">
      <c r="A3785" s="407"/>
      <c r="B3785" s="412"/>
      <c r="C3785" s="126"/>
      <c r="D3785" s="390"/>
      <c r="E3785" s="390"/>
      <c r="F3785" s="390"/>
      <c r="G3785" s="390"/>
      <c r="H3785" s="390"/>
      <c r="I3785" s="390"/>
      <c r="AP3785" s="207"/>
      <c r="AQ3785" s="207"/>
      <c r="BK3785" s="207"/>
      <c r="BY3785" s="207"/>
      <c r="BZ3785" s="207"/>
      <c r="CA3785" s="207"/>
      <c r="CB3785" s="207"/>
      <c r="CC3785" s="207"/>
      <c r="CD3785" s="207"/>
      <c r="CE3785" s="207"/>
      <c r="CF3785" s="207"/>
    </row>
    <row r="3786" spans="1:84" s="406" customFormat="1" x14ac:dyDescent="0.3">
      <c r="A3786" s="407"/>
      <c r="B3786" s="412"/>
      <c r="C3786" s="126"/>
      <c r="D3786" s="390"/>
      <c r="E3786" s="390"/>
      <c r="F3786" s="390"/>
      <c r="G3786" s="390"/>
      <c r="H3786" s="390"/>
      <c r="I3786" s="390"/>
      <c r="AP3786" s="207"/>
      <c r="AQ3786" s="207"/>
      <c r="BK3786" s="207"/>
      <c r="BY3786" s="207"/>
      <c r="BZ3786" s="207"/>
      <c r="CA3786" s="207"/>
      <c r="CB3786" s="207"/>
      <c r="CC3786" s="207"/>
      <c r="CD3786" s="207"/>
      <c r="CE3786" s="207"/>
      <c r="CF3786" s="207"/>
    </row>
    <row r="3787" spans="1:84" s="406" customFormat="1" x14ac:dyDescent="0.3">
      <c r="A3787" s="407"/>
      <c r="B3787" s="412"/>
      <c r="C3787" s="126"/>
      <c r="D3787" s="390"/>
      <c r="E3787" s="390"/>
      <c r="F3787" s="390"/>
      <c r="G3787" s="390"/>
      <c r="H3787" s="390"/>
      <c r="I3787" s="390"/>
      <c r="AP3787" s="207"/>
      <c r="AQ3787" s="207"/>
      <c r="BK3787" s="207"/>
      <c r="BY3787" s="207"/>
      <c r="BZ3787" s="207"/>
      <c r="CA3787" s="207"/>
      <c r="CB3787" s="207"/>
      <c r="CC3787" s="207"/>
      <c r="CD3787" s="207"/>
      <c r="CE3787" s="207"/>
      <c r="CF3787" s="207"/>
    </row>
    <row r="3788" spans="1:84" s="406" customFormat="1" x14ac:dyDescent="0.3">
      <c r="A3788" s="407"/>
      <c r="B3788" s="412"/>
      <c r="C3788" s="126"/>
      <c r="D3788" s="390"/>
      <c r="E3788" s="390"/>
      <c r="F3788" s="390"/>
      <c r="G3788" s="390"/>
      <c r="H3788" s="390"/>
      <c r="I3788" s="390"/>
      <c r="AP3788" s="207"/>
      <c r="AQ3788" s="207"/>
      <c r="BK3788" s="207"/>
      <c r="BY3788" s="207"/>
      <c r="BZ3788" s="207"/>
      <c r="CA3788" s="207"/>
      <c r="CB3788" s="207"/>
      <c r="CC3788" s="207"/>
      <c r="CD3788" s="207"/>
      <c r="CE3788" s="207"/>
      <c r="CF3788" s="207"/>
    </row>
    <row r="3789" spans="1:84" s="406" customFormat="1" x14ac:dyDescent="0.3">
      <c r="A3789" s="407"/>
      <c r="B3789" s="412"/>
      <c r="C3789" s="126"/>
      <c r="D3789" s="390"/>
      <c r="E3789" s="390"/>
      <c r="F3789" s="390"/>
      <c r="G3789" s="390"/>
      <c r="H3789" s="390"/>
      <c r="I3789" s="390"/>
      <c r="AP3789" s="207"/>
      <c r="AQ3789" s="207"/>
      <c r="BK3789" s="207"/>
      <c r="BY3789" s="207"/>
      <c r="BZ3789" s="207"/>
      <c r="CA3789" s="207"/>
      <c r="CB3789" s="207"/>
      <c r="CC3789" s="207"/>
      <c r="CD3789" s="207"/>
      <c r="CE3789" s="207"/>
      <c r="CF3789" s="207"/>
    </row>
    <row r="3790" spans="1:84" s="406" customFormat="1" x14ac:dyDescent="0.3">
      <c r="A3790" s="407"/>
      <c r="B3790" s="412"/>
      <c r="C3790" s="126"/>
      <c r="D3790" s="390"/>
      <c r="E3790" s="390"/>
      <c r="F3790" s="390"/>
      <c r="G3790" s="390"/>
      <c r="H3790" s="390"/>
      <c r="I3790" s="390"/>
      <c r="AP3790" s="207"/>
      <c r="AQ3790" s="207"/>
      <c r="BK3790" s="207"/>
      <c r="BY3790" s="207"/>
      <c r="BZ3790" s="207"/>
      <c r="CA3790" s="207"/>
      <c r="CB3790" s="207"/>
      <c r="CC3790" s="207"/>
      <c r="CD3790" s="207"/>
      <c r="CE3790" s="207"/>
      <c r="CF3790" s="207"/>
    </row>
    <row r="3791" spans="1:84" s="406" customFormat="1" x14ac:dyDescent="0.3">
      <c r="A3791" s="407"/>
      <c r="B3791" s="412"/>
      <c r="C3791" s="126"/>
      <c r="D3791" s="390"/>
      <c r="E3791" s="390"/>
      <c r="F3791" s="390"/>
      <c r="G3791" s="390"/>
      <c r="H3791" s="390"/>
      <c r="I3791" s="390"/>
      <c r="AP3791" s="207"/>
      <c r="AQ3791" s="207"/>
      <c r="BK3791" s="207"/>
      <c r="BY3791" s="207"/>
      <c r="BZ3791" s="207"/>
      <c r="CA3791" s="207"/>
      <c r="CB3791" s="207"/>
      <c r="CC3791" s="207"/>
      <c r="CD3791" s="207"/>
      <c r="CE3791" s="207"/>
      <c r="CF3791" s="207"/>
    </row>
    <row r="3792" spans="1:84" s="406" customFormat="1" x14ac:dyDescent="0.3">
      <c r="A3792" s="407"/>
      <c r="B3792" s="412"/>
      <c r="C3792" s="126"/>
      <c r="D3792" s="390"/>
      <c r="E3792" s="390"/>
      <c r="F3792" s="390"/>
      <c r="G3792" s="390"/>
      <c r="H3792" s="390"/>
      <c r="I3792" s="390"/>
      <c r="AP3792" s="207"/>
      <c r="AQ3792" s="207"/>
      <c r="BK3792" s="207"/>
      <c r="BY3792" s="207"/>
      <c r="BZ3792" s="207"/>
      <c r="CA3792" s="207"/>
      <c r="CB3792" s="207"/>
      <c r="CC3792" s="207"/>
      <c r="CD3792" s="207"/>
      <c r="CE3792" s="207"/>
      <c r="CF3792" s="207"/>
    </row>
    <row r="3793" spans="1:84" s="406" customFormat="1" x14ac:dyDescent="0.3">
      <c r="A3793" s="407"/>
      <c r="B3793" s="412"/>
      <c r="C3793" s="126"/>
      <c r="D3793" s="390"/>
      <c r="E3793" s="390"/>
      <c r="F3793" s="390"/>
      <c r="G3793" s="390"/>
      <c r="H3793" s="390"/>
      <c r="I3793" s="390"/>
      <c r="AP3793" s="207"/>
      <c r="AQ3793" s="207"/>
      <c r="BK3793" s="207"/>
      <c r="BY3793" s="207"/>
      <c r="BZ3793" s="207"/>
      <c r="CA3793" s="207"/>
      <c r="CB3793" s="207"/>
      <c r="CC3793" s="207"/>
      <c r="CD3793" s="207"/>
      <c r="CE3793" s="207"/>
      <c r="CF3793" s="207"/>
    </row>
    <row r="3794" spans="1:84" s="406" customFormat="1" x14ac:dyDescent="0.3">
      <c r="A3794" s="407"/>
      <c r="B3794" s="412"/>
      <c r="C3794" s="126"/>
      <c r="D3794" s="390"/>
      <c r="E3794" s="390"/>
      <c r="F3794" s="390"/>
      <c r="G3794" s="390"/>
      <c r="H3794" s="390"/>
      <c r="I3794" s="390"/>
      <c r="AP3794" s="207"/>
      <c r="AQ3794" s="207"/>
      <c r="BK3794" s="207"/>
      <c r="BY3794" s="207"/>
      <c r="BZ3794" s="207"/>
      <c r="CA3794" s="207"/>
      <c r="CB3794" s="207"/>
      <c r="CC3794" s="207"/>
      <c r="CD3794" s="207"/>
      <c r="CE3794" s="207"/>
      <c r="CF3794" s="207"/>
    </row>
    <row r="3795" spans="1:84" s="406" customFormat="1" x14ac:dyDescent="0.3">
      <c r="A3795" s="407"/>
      <c r="B3795" s="412"/>
      <c r="C3795" s="126"/>
      <c r="D3795" s="390"/>
      <c r="E3795" s="390"/>
      <c r="F3795" s="390"/>
      <c r="G3795" s="390"/>
      <c r="H3795" s="390"/>
      <c r="I3795" s="390"/>
      <c r="AP3795" s="207"/>
      <c r="AQ3795" s="207"/>
      <c r="BK3795" s="207"/>
      <c r="BY3795" s="207"/>
      <c r="BZ3795" s="207"/>
      <c r="CA3795" s="207"/>
      <c r="CB3795" s="207"/>
      <c r="CC3795" s="207"/>
      <c r="CD3795" s="207"/>
      <c r="CE3795" s="207"/>
      <c r="CF3795" s="207"/>
    </row>
    <row r="3796" spans="1:84" s="406" customFormat="1" x14ac:dyDescent="0.3">
      <c r="A3796" s="407"/>
      <c r="B3796" s="412"/>
      <c r="C3796" s="126"/>
      <c r="D3796" s="390"/>
      <c r="E3796" s="390"/>
      <c r="F3796" s="390"/>
      <c r="G3796" s="390"/>
      <c r="H3796" s="390"/>
      <c r="I3796" s="390"/>
      <c r="AP3796" s="207"/>
      <c r="AQ3796" s="207"/>
      <c r="BK3796" s="207"/>
      <c r="BY3796" s="207"/>
      <c r="BZ3796" s="207"/>
      <c r="CA3796" s="207"/>
      <c r="CB3796" s="207"/>
      <c r="CC3796" s="207"/>
      <c r="CD3796" s="207"/>
      <c r="CE3796" s="207"/>
      <c r="CF3796" s="207"/>
    </row>
    <row r="3797" spans="1:84" s="406" customFormat="1" x14ac:dyDescent="0.3">
      <c r="A3797" s="407"/>
      <c r="B3797" s="412"/>
      <c r="C3797" s="126"/>
      <c r="D3797" s="390"/>
      <c r="E3797" s="390"/>
      <c r="F3797" s="390"/>
      <c r="G3797" s="390"/>
      <c r="H3797" s="390"/>
      <c r="I3797" s="390"/>
      <c r="AP3797" s="207"/>
      <c r="AQ3797" s="207"/>
      <c r="BK3797" s="207"/>
      <c r="BY3797" s="207"/>
      <c r="BZ3797" s="207"/>
      <c r="CA3797" s="207"/>
      <c r="CB3797" s="207"/>
      <c r="CC3797" s="207"/>
      <c r="CD3797" s="207"/>
      <c r="CE3797" s="207"/>
      <c r="CF3797" s="207"/>
    </row>
    <row r="3798" spans="1:84" s="406" customFormat="1" x14ac:dyDescent="0.3">
      <c r="A3798" s="407"/>
      <c r="B3798" s="412"/>
      <c r="C3798" s="126"/>
      <c r="D3798" s="390"/>
      <c r="E3798" s="390"/>
      <c r="F3798" s="390"/>
      <c r="G3798" s="390"/>
      <c r="H3798" s="390"/>
      <c r="I3798" s="390"/>
      <c r="AP3798" s="207"/>
      <c r="AQ3798" s="207"/>
      <c r="BK3798" s="207"/>
      <c r="BY3798" s="207"/>
      <c r="BZ3798" s="207"/>
      <c r="CA3798" s="207"/>
      <c r="CB3798" s="207"/>
      <c r="CC3798" s="207"/>
      <c r="CD3798" s="207"/>
      <c r="CE3798" s="207"/>
      <c r="CF3798" s="207"/>
    </row>
    <row r="3799" spans="1:84" s="406" customFormat="1" x14ac:dyDescent="0.3">
      <c r="A3799" s="407"/>
      <c r="B3799" s="412"/>
      <c r="C3799" s="126"/>
      <c r="D3799" s="390"/>
      <c r="E3799" s="390"/>
      <c r="F3799" s="390"/>
      <c r="G3799" s="390"/>
      <c r="H3799" s="390"/>
      <c r="I3799" s="390"/>
      <c r="AP3799" s="207"/>
      <c r="AQ3799" s="207"/>
      <c r="BK3799" s="207"/>
      <c r="BY3799" s="207"/>
      <c r="BZ3799" s="207"/>
      <c r="CA3799" s="207"/>
      <c r="CB3799" s="207"/>
      <c r="CC3799" s="207"/>
      <c r="CD3799" s="207"/>
      <c r="CE3799" s="207"/>
      <c r="CF3799" s="207"/>
    </row>
    <row r="3800" spans="1:84" s="406" customFormat="1" x14ac:dyDescent="0.3">
      <c r="A3800" s="407"/>
      <c r="B3800" s="412"/>
      <c r="C3800" s="126"/>
      <c r="D3800" s="390"/>
      <c r="E3800" s="390"/>
      <c r="F3800" s="390"/>
      <c r="G3800" s="390"/>
      <c r="H3800" s="390"/>
      <c r="I3800" s="390"/>
      <c r="AP3800" s="207"/>
      <c r="AQ3800" s="207"/>
      <c r="BK3800" s="207"/>
      <c r="BY3800" s="207"/>
      <c r="BZ3800" s="207"/>
      <c r="CA3800" s="207"/>
      <c r="CB3800" s="207"/>
      <c r="CC3800" s="207"/>
      <c r="CD3800" s="207"/>
      <c r="CE3800" s="207"/>
      <c r="CF3800" s="207"/>
    </row>
    <row r="3801" spans="1:84" s="406" customFormat="1" x14ac:dyDescent="0.3">
      <c r="A3801" s="407"/>
      <c r="B3801" s="412"/>
      <c r="C3801" s="126"/>
      <c r="D3801" s="390"/>
      <c r="E3801" s="390"/>
      <c r="F3801" s="390"/>
      <c r="G3801" s="390"/>
      <c r="H3801" s="390"/>
      <c r="I3801" s="390"/>
      <c r="AP3801" s="207"/>
      <c r="AQ3801" s="207"/>
      <c r="BK3801" s="207"/>
      <c r="BY3801" s="207"/>
      <c r="BZ3801" s="207"/>
      <c r="CA3801" s="207"/>
      <c r="CB3801" s="207"/>
      <c r="CC3801" s="207"/>
      <c r="CD3801" s="207"/>
      <c r="CE3801" s="207"/>
      <c r="CF3801" s="207"/>
    </row>
    <row r="3802" spans="1:84" s="406" customFormat="1" x14ac:dyDescent="0.3">
      <c r="A3802" s="407"/>
      <c r="B3802" s="412"/>
      <c r="C3802" s="126"/>
      <c r="D3802" s="390"/>
      <c r="E3802" s="390"/>
      <c r="F3802" s="390"/>
      <c r="G3802" s="390"/>
      <c r="H3802" s="390"/>
      <c r="I3802" s="390"/>
      <c r="AP3802" s="207"/>
      <c r="AQ3802" s="207"/>
      <c r="BK3802" s="207"/>
      <c r="BY3802" s="207"/>
      <c r="BZ3802" s="207"/>
      <c r="CA3802" s="207"/>
      <c r="CB3802" s="207"/>
      <c r="CC3802" s="207"/>
      <c r="CD3802" s="207"/>
      <c r="CE3802" s="207"/>
      <c r="CF3802" s="207"/>
    </row>
    <row r="3803" spans="1:84" s="406" customFormat="1" x14ac:dyDescent="0.3">
      <c r="A3803" s="407"/>
      <c r="B3803" s="412"/>
      <c r="C3803" s="126"/>
      <c r="D3803" s="390"/>
      <c r="E3803" s="390"/>
      <c r="F3803" s="390"/>
      <c r="G3803" s="390"/>
      <c r="H3803" s="390"/>
      <c r="I3803" s="390"/>
      <c r="AP3803" s="207"/>
      <c r="AQ3803" s="207"/>
      <c r="BK3803" s="207"/>
      <c r="BY3803" s="207"/>
      <c r="BZ3803" s="207"/>
      <c r="CA3803" s="207"/>
      <c r="CB3803" s="207"/>
      <c r="CC3803" s="207"/>
      <c r="CD3803" s="207"/>
      <c r="CE3803" s="207"/>
      <c r="CF3803" s="207"/>
    </row>
    <row r="3804" spans="1:84" s="406" customFormat="1" x14ac:dyDescent="0.3">
      <c r="A3804" s="407"/>
      <c r="B3804" s="412"/>
      <c r="C3804" s="126"/>
      <c r="D3804" s="390"/>
      <c r="E3804" s="390"/>
      <c r="F3804" s="390"/>
      <c r="G3804" s="390"/>
      <c r="H3804" s="390"/>
      <c r="I3804" s="390"/>
      <c r="AP3804" s="207"/>
      <c r="AQ3804" s="207"/>
      <c r="BK3804" s="207"/>
      <c r="BY3804" s="207"/>
      <c r="BZ3804" s="207"/>
      <c r="CA3804" s="207"/>
      <c r="CB3804" s="207"/>
      <c r="CC3804" s="207"/>
      <c r="CD3804" s="207"/>
      <c r="CE3804" s="207"/>
      <c r="CF3804" s="207"/>
    </row>
    <row r="3805" spans="1:84" s="406" customFormat="1" x14ac:dyDescent="0.3">
      <c r="A3805" s="407"/>
      <c r="B3805" s="412"/>
      <c r="C3805" s="126"/>
      <c r="D3805" s="390"/>
      <c r="E3805" s="390"/>
      <c r="F3805" s="390"/>
      <c r="G3805" s="390"/>
      <c r="H3805" s="390"/>
      <c r="I3805" s="390"/>
      <c r="AP3805" s="207"/>
      <c r="AQ3805" s="207"/>
      <c r="BK3805" s="207"/>
      <c r="BY3805" s="207"/>
      <c r="BZ3805" s="207"/>
      <c r="CA3805" s="207"/>
      <c r="CB3805" s="207"/>
      <c r="CC3805" s="207"/>
      <c r="CD3805" s="207"/>
      <c r="CE3805" s="207"/>
      <c r="CF3805" s="207"/>
    </row>
    <row r="3806" spans="1:84" s="406" customFormat="1" x14ac:dyDescent="0.3">
      <c r="A3806" s="407"/>
      <c r="B3806" s="412"/>
      <c r="C3806" s="126"/>
      <c r="D3806" s="390"/>
      <c r="E3806" s="390"/>
      <c r="F3806" s="390"/>
      <c r="G3806" s="390"/>
      <c r="H3806" s="390"/>
      <c r="I3806" s="390"/>
      <c r="AP3806" s="207"/>
      <c r="AQ3806" s="207"/>
      <c r="BK3806" s="207"/>
      <c r="BY3806" s="207"/>
      <c r="BZ3806" s="207"/>
      <c r="CA3806" s="207"/>
      <c r="CB3806" s="207"/>
      <c r="CC3806" s="207"/>
      <c r="CD3806" s="207"/>
      <c r="CE3806" s="207"/>
      <c r="CF3806" s="207"/>
    </row>
    <row r="3807" spans="1:84" s="406" customFormat="1" x14ac:dyDescent="0.3">
      <c r="A3807" s="407"/>
      <c r="B3807" s="412"/>
      <c r="C3807" s="126"/>
      <c r="D3807" s="390"/>
      <c r="E3807" s="390"/>
      <c r="F3807" s="390"/>
      <c r="G3807" s="390"/>
      <c r="H3807" s="390"/>
      <c r="I3807" s="390"/>
      <c r="AP3807" s="207"/>
      <c r="AQ3807" s="207"/>
      <c r="BK3807" s="207"/>
      <c r="BY3807" s="207"/>
      <c r="BZ3807" s="207"/>
      <c r="CA3807" s="207"/>
      <c r="CB3807" s="207"/>
      <c r="CC3807" s="207"/>
      <c r="CD3807" s="207"/>
      <c r="CE3807" s="207"/>
      <c r="CF3807" s="207"/>
    </row>
    <row r="3808" spans="1:84" s="406" customFormat="1" x14ac:dyDescent="0.3">
      <c r="A3808" s="407"/>
      <c r="B3808" s="412"/>
      <c r="C3808" s="126"/>
      <c r="D3808" s="390"/>
      <c r="E3808" s="390"/>
      <c r="F3808" s="390"/>
      <c r="G3808" s="390"/>
      <c r="H3808" s="390"/>
      <c r="I3808" s="390"/>
      <c r="AP3808" s="207"/>
      <c r="AQ3808" s="207"/>
      <c r="BK3808" s="207"/>
      <c r="BY3808" s="207"/>
      <c r="BZ3808" s="207"/>
      <c r="CA3808" s="207"/>
      <c r="CB3808" s="207"/>
      <c r="CC3808" s="207"/>
      <c r="CD3808" s="207"/>
      <c r="CE3808" s="207"/>
      <c r="CF3808" s="207"/>
    </row>
    <row r="3809" spans="1:84" s="406" customFormat="1" x14ac:dyDescent="0.3">
      <c r="A3809" s="407"/>
      <c r="B3809" s="412"/>
      <c r="C3809" s="126"/>
      <c r="D3809" s="390"/>
      <c r="E3809" s="390"/>
      <c r="F3809" s="390"/>
      <c r="G3809" s="390"/>
      <c r="H3809" s="390"/>
      <c r="I3809" s="390"/>
      <c r="AP3809" s="207"/>
      <c r="AQ3809" s="207"/>
      <c r="BK3809" s="207"/>
      <c r="BY3809" s="207"/>
      <c r="BZ3809" s="207"/>
      <c r="CA3809" s="207"/>
      <c r="CB3809" s="207"/>
      <c r="CC3809" s="207"/>
      <c r="CD3809" s="207"/>
      <c r="CE3809" s="207"/>
      <c r="CF3809" s="207"/>
    </row>
    <row r="3810" spans="1:84" s="406" customFormat="1" x14ac:dyDescent="0.3">
      <c r="A3810" s="407"/>
      <c r="B3810" s="412"/>
      <c r="C3810" s="126"/>
      <c r="D3810" s="390"/>
      <c r="E3810" s="390"/>
      <c r="F3810" s="390"/>
      <c r="G3810" s="390"/>
      <c r="H3810" s="390"/>
      <c r="I3810" s="390"/>
      <c r="AP3810" s="207"/>
      <c r="AQ3810" s="207"/>
      <c r="BK3810" s="207"/>
      <c r="BY3810" s="207"/>
      <c r="BZ3810" s="207"/>
      <c r="CA3810" s="207"/>
      <c r="CB3810" s="207"/>
      <c r="CC3810" s="207"/>
      <c r="CD3810" s="207"/>
      <c r="CE3810" s="207"/>
      <c r="CF3810" s="207"/>
    </row>
    <row r="3811" spans="1:84" s="406" customFormat="1" x14ac:dyDescent="0.3">
      <c r="A3811" s="407"/>
      <c r="B3811" s="412"/>
      <c r="C3811" s="126"/>
      <c r="D3811" s="390"/>
      <c r="E3811" s="390"/>
      <c r="F3811" s="390"/>
      <c r="G3811" s="390"/>
      <c r="H3811" s="390"/>
      <c r="I3811" s="390"/>
      <c r="AP3811" s="207"/>
      <c r="AQ3811" s="207"/>
      <c r="BK3811" s="207"/>
      <c r="BY3811" s="207"/>
      <c r="BZ3811" s="207"/>
      <c r="CA3811" s="207"/>
      <c r="CB3811" s="207"/>
      <c r="CC3811" s="207"/>
      <c r="CD3811" s="207"/>
      <c r="CE3811" s="207"/>
      <c r="CF3811" s="207"/>
    </row>
    <row r="3812" spans="1:84" s="406" customFormat="1" x14ac:dyDescent="0.3">
      <c r="A3812" s="407"/>
      <c r="B3812" s="412"/>
      <c r="C3812" s="126"/>
      <c r="D3812" s="390"/>
      <c r="E3812" s="390"/>
      <c r="F3812" s="390"/>
      <c r="G3812" s="390"/>
      <c r="H3812" s="390"/>
      <c r="I3812" s="390"/>
      <c r="AP3812" s="207"/>
      <c r="AQ3812" s="207"/>
      <c r="BK3812" s="207"/>
      <c r="BY3812" s="207"/>
      <c r="BZ3812" s="207"/>
      <c r="CA3812" s="207"/>
      <c r="CB3812" s="207"/>
      <c r="CC3812" s="207"/>
      <c r="CD3812" s="207"/>
      <c r="CE3812" s="207"/>
      <c r="CF3812" s="207"/>
    </row>
    <row r="3813" spans="1:84" s="406" customFormat="1" x14ac:dyDescent="0.3">
      <c r="A3813" s="407"/>
      <c r="B3813" s="412"/>
      <c r="C3813" s="126"/>
      <c r="D3813" s="390"/>
      <c r="E3813" s="390"/>
      <c r="F3813" s="390"/>
      <c r="G3813" s="390"/>
      <c r="H3813" s="390"/>
      <c r="I3813" s="390"/>
      <c r="AP3813" s="207"/>
      <c r="AQ3813" s="207"/>
      <c r="BK3813" s="207"/>
      <c r="BY3813" s="207"/>
      <c r="BZ3813" s="207"/>
      <c r="CA3813" s="207"/>
      <c r="CB3813" s="207"/>
      <c r="CC3813" s="207"/>
      <c r="CD3813" s="207"/>
      <c r="CE3813" s="207"/>
      <c r="CF3813" s="207"/>
    </row>
    <row r="3814" spans="1:84" s="406" customFormat="1" x14ac:dyDescent="0.3">
      <c r="A3814" s="407"/>
      <c r="B3814" s="412"/>
      <c r="C3814" s="126"/>
      <c r="D3814" s="390"/>
      <c r="E3814" s="390"/>
      <c r="F3814" s="390"/>
      <c r="G3814" s="390"/>
      <c r="H3814" s="390"/>
      <c r="I3814" s="390"/>
      <c r="AP3814" s="207"/>
      <c r="AQ3814" s="207"/>
      <c r="BK3814" s="207"/>
      <c r="BY3814" s="207"/>
      <c r="BZ3814" s="207"/>
      <c r="CA3814" s="207"/>
      <c r="CB3814" s="207"/>
      <c r="CC3814" s="207"/>
      <c r="CD3814" s="207"/>
      <c r="CE3814" s="207"/>
      <c r="CF3814" s="207"/>
    </row>
    <row r="3815" spans="1:84" s="406" customFormat="1" x14ac:dyDescent="0.3">
      <c r="A3815" s="407"/>
      <c r="B3815" s="412"/>
      <c r="C3815" s="126"/>
      <c r="D3815" s="390"/>
      <c r="E3815" s="390"/>
      <c r="F3815" s="390"/>
      <c r="G3815" s="390"/>
      <c r="H3815" s="390"/>
      <c r="I3815" s="390"/>
      <c r="AP3815" s="207"/>
      <c r="AQ3815" s="207"/>
      <c r="BK3815" s="207"/>
      <c r="BY3815" s="207"/>
      <c r="BZ3815" s="207"/>
      <c r="CA3815" s="207"/>
      <c r="CB3815" s="207"/>
      <c r="CC3815" s="207"/>
      <c r="CD3815" s="207"/>
      <c r="CE3815" s="207"/>
      <c r="CF3815" s="207"/>
    </row>
    <row r="3816" spans="1:84" s="406" customFormat="1" x14ac:dyDescent="0.3">
      <c r="A3816" s="407"/>
      <c r="B3816" s="412"/>
      <c r="C3816" s="126"/>
      <c r="D3816" s="390"/>
      <c r="E3816" s="390"/>
      <c r="F3816" s="390"/>
      <c r="G3816" s="390"/>
      <c r="H3816" s="390"/>
      <c r="I3816" s="390"/>
      <c r="AP3816" s="207"/>
      <c r="AQ3816" s="207"/>
      <c r="BK3816" s="207"/>
      <c r="BY3816" s="207"/>
      <c r="BZ3816" s="207"/>
      <c r="CA3816" s="207"/>
      <c r="CB3816" s="207"/>
      <c r="CC3816" s="207"/>
      <c r="CD3816" s="207"/>
      <c r="CE3816" s="207"/>
      <c r="CF3816" s="207"/>
    </row>
    <row r="3817" spans="1:84" s="406" customFormat="1" x14ac:dyDescent="0.3">
      <c r="A3817" s="407"/>
      <c r="B3817" s="412"/>
      <c r="C3817" s="126"/>
      <c r="D3817" s="390"/>
      <c r="E3817" s="390"/>
      <c r="F3817" s="390"/>
      <c r="G3817" s="390"/>
      <c r="H3817" s="390"/>
      <c r="I3817" s="390"/>
      <c r="AP3817" s="207"/>
      <c r="AQ3817" s="207"/>
      <c r="BK3817" s="207"/>
      <c r="BY3817" s="207"/>
      <c r="BZ3817" s="207"/>
      <c r="CA3817" s="207"/>
      <c r="CB3817" s="207"/>
      <c r="CC3817" s="207"/>
      <c r="CD3817" s="207"/>
      <c r="CE3817" s="207"/>
      <c r="CF3817" s="207"/>
    </row>
    <row r="3818" spans="1:84" s="406" customFormat="1" x14ac:dyDescent="0.3">
      <c r="A3818" s="407"/>
      <c r="B3818" s="412"/>
      <c r="C3818" s="126"/>
      <c r="D3818" s="390"/>
      <c r="E3818" s="390"/>
      <c r="F3818" s="390"/>
      <c r="G3818" s="390"/>
      <c r="H3818" s="390"/>
      <c r="I3818" s="390"/>
      <c r="AP3818" s="207"/>
      <c r="AQ3818" s="207"/>
      <c r="BK3818" s="207"/>
      <c r="BY3818" s="207"/>
      <c r="BZ3818" s="207"/>
      <c r="CA3818" s="207"/>
      <c r="CB3818" s="207"/>
      <c r="CC3818" s="207"/>
      <c r="CD3818" s="207"/>
      <c r="CE3818" s="207"/>
      <c r="CF3818" s="207"/>
    </row>
    <row r="3819" spans="1:84" s="406" customFormat="1" x14ac:dyDescent="0.3">
      <c r="A3819" s="407"/>
      <c r="B3819" s="412"/>
      <c r="C3819" s="126"/>
      <c r="D3819" s="390"/>
      <c r="E3819" s="390"/>
      <c r="F3819" s="390"/>
      <c r="G3819" s="390"/>
      <c r="H3819" s="390"/>
      <c r="I3819" s="390"/>
      <c r="AP3819" s="207"/>
      <c r="AQ3819" s="207"/>
      <c r="BK3819" s="207"/>
      <c r="BY3819" s="207"/>
      <c r="BZ3819" s="207"/>
      <c r="CA3819" s="207"/>
      <c r="CB3819" s="207"/>
      <c r="CC3819" s="207"/>
      <c r="CD3819" s="207"/>
      <c r="CE3819" s="207"/>
      <c r="CF3819" s="207"/>
    </row>
    <row r="3820" spans="1:84" s="406" customFormat="1" x14ac:dyDescent="0.3">
      <c r="A3820" s="407"/>
      <c r="B3820" s="412"/>
      <c r="C3820" s="126"/>
      <c r="D3820" s="390"/>
      <c r="E3820" s="390"/>
      <c r="F3820" s="390"/>
      <c r="G3820" s="390"/>
      <c r="H3820" s="390"/>
      <c r="I3820" s="390"/>
      <c r="AP3820" s="207"/>
      <c r="AQ3820" s="207"/>
      <c r="BK3820" s="207"/>
      <c r="BY3820" s="207"/>
      <c r="BZ3820" s="207"/>
      <c r="CA3820" s="207"/>
      <c r="CB3820" s="207"/>
      <c r="CC3820" s="207"/>
      <c r="CD3820" s="207"/>
      <c r="CE3820" s="207"/>
      <c r="CF3820" s="207"/>
    </row>
    <row r="3821" spans="1:84" s="406" customFormat="1" x14ac:dyDescent="0.3">
      <c r="A3821" s="407"/>
      <c r="B3821" s="412"/>
      <c r="C3821" s="126"/>
      <c r="D3821" s="390"/>
      <c r="E3821" s="390"/>
      <c r="F3821" s="390"/>
      <c r="G3821" s="390"/>
      <c r="H3821" s="390"/>
      <c r="I3821" s="390"/>
      <c r="AP3821" s="207"/>
      <c r="AQ3821" s="207"/>
      <c r="BK3821" s="207"/>
      <c r="BY3821" s="207"/>
      <c r="BZ3821" s="207"/>
      <c r="CA3821" s="207"/>
      <c r="CB3821" s="207"/>
      <c r="CC3821" s="207"/>
      <c r="CD3821" s="207"/>
      <c r="CE3821" s="207"/>
      <c r="CF3821" s="207"/>
    </row>
    <row r="3822" spans="1:84" s="406" customFormat="1" x14ac:dyDescent="0.3">
      <c r="A3822" s="407"/>
      <c r="B3822" s="412"/>
      <c r="C3822" s="126"/>
      <c r="D3822" s="390"/>
      <c r="E3822" s="390"/>
      <c r="F3822" s="390"/>
      <c r="G3822" s="390"/>
      <c r="H3822" s="390"/>
      <c r="I3822" s="390"/>
      <c r="AP3822" s="207"/>
      <c r="AQ3822" s="207"/>
      <c r="BK3822" s="207"/>
      <c r="BY3822" s="207"/>
      <c r="BZ3822" s="207"/>
      <c r="CA3822" s="207"/>
      <c r="CB3822" s="207"/>
      <c r="CC3822" s="207"/>
      <c r="CD3822" s="207"/>
      <c r="CE3822" s="207"/>
      <c r="CF3822" s="207"/>
    </row>
    <row r="3823" spans="1:84" s="406" customFormat="1" x14ac:dyDescent="0.3">
      <c r="A3823" s="407"/>
      <c r="B3823" s="412"/>
      <c r="C3823" s="126"/>
      <c r="D3823" s="390"/>
      <c r="E3823" s="390"/>
      <c r="F3823" s="390"/>
      <c r="G3823" s="390"/>
      <c r="H3823" s="390"/>
      <c r="I3823" s="390"/>
      <c r="AP3823" s="207"/>
      <c r="AQ3823" s="207"/>
      <c r="BK3823" s="207"/>
      <c r="BY3823" s="207"/>
      <c r="BZ3823" s="207"/>
      <c r="CA3823" s="207"/>
      <c r="CB3823" s="207"/>
      <c r="CC3823" s="207"/>
      <c r="CD3823" s="207"/>
      <c r="CE3823" s="207"/>
      <c r="CF3823" s="207"/>
    </row>
    <row r="3824" spans="1:84" s="406" customFormat="1" x14ac:dyDescent="0.3">
      <c r="A3824" s="407"/>
      <c r="B3824" s="412"/>
      <c r="C3824" s="126"/>
      <c r="D3824" s="390"/>
      <c r="E3824" s="390"/>
      <c r="F3824" s="390"/>
      <c r="G3824" s="390"/>
      <c r="H3824" s="390"/>
      <c r="I3824" s="390"/>
      <c r="AP3824" s="207"/>
      <c r="AQ3824" s="207"/>
      <c r="BK3824" s="207"/>
      <c r="BY3824" s="207"/>
      <c r="BZ3824" s="207"/>
      <c r="CA3824" s="207"/>
      <c r="CB3824" s="207"/>
      <c r="CC3824" s="207"/>
      <c r="CD3824" s="207"/>
      <c r="CE3824" s="207"/>
      <c r="CF3824" s="207"/>
    </row>
    <row r="3825" spans="1:84" s="406" customFormat="1" x14ac:dyDescent="0.3">
      <c r="A3825" s="407"/>
      <c r="B3825" s="412"/>
      <c r="C3825" s="126"/>
      <c r="D3825" s="390"/>
      <c r="E3825" s="390"/>
      <c r="F3825" s="390"/>
      <c r="G3825" s="390"/>
      <c r="H3825" s="390"/>
      <c r="I3825" s="390"/>
      <c r="AP3825" s="207"/>
      <c r="AQ3825" s="207"/>
      <c r="BK3825" s="207"/>
      <c r="BY3825" s="207"/>
      <c r="BZ3825" s="207"/>
      <c r="CA3825" s="207"/>
      <c r="CB3825" s="207"/>
      <c r="CC3825" s="207"/>
      <c r="CD3825" s="207"/>
      <c r="CE3825" s="207"/>
      <c r="CF3825" s="207"/>
    </row>
    <row r="3826" spans="1:84" s="406" customFormat="1" x14ac:dyDescent="0.3">
      <c r="A3826" s="407"/>
      <c r="B3826" s="412"/>
      <c r="C3826" s="126"/>
      <c r="D3826" s="390"/>
      <c r="E3826" s="390"/>
      <c r="F3826" s="390"/>
      <c r="G3826" s="390"/>
      <c r="H3826" s="390"/>
      <c r="I3826" s="390"/>
      <c r="AP3826" s="207"/>
      <c r="AQ3826" s="207"/>
      <c r="BK3826" s="207"/>
      <c r="BY3826" s="207"/>
      <c r="BZ3826" s="207"/>
      <c r="CA3826" s="207"/>
      <c r="CB3826" s="207"/>
      <c r="CC3826" s="207"/>
      <c r="CD3826" s="207"/>
      <c r="CE3826" s="207"/>
      <c r="CF3826" s="207"/>
    </row>
    <row r="3827" spans="1:84" s="406" customFormat="1" x14ac:dyDescent="0.3">
      <c r="A3827" s="407"/>
      <c r="B3827" s="412"/>
      <c r="C3827" s="126"/>
      <c r="D3827" s="390"/>
      <c r="E3827" s="390"/>
      <c r="F3827" s="390"/>
      <c r="G3827" s="390"/>
      <c r="H3827" s="390"/>
      <c r="I3827" s="390"/>
      <c r="AP3827" s="207"/>
      <c r="AQ3827" s="207"/>
      <c r="BK3827" s="207"/>
      <c r="BY3827" s="207"/>
      <c r="BZ3827" s="207"/>
      <c r="CA3827" s="207"/>
      <c r="CB3827" s="207"/>
      <c r="CC3827" s="207"/>
      <c r="CD3827" s="207"/>
      <c r="CE3827" s="207"/>
      <c r="CF3827" s="207"/>
    </row>
    <row r="3828" spans="1:84" s="406" customFormat="1" x14ac:dyDescent="0.3">
      <c r="A3828" s="407"/>
      <c r="B3828" s="412"/>
      <c r="C3828" s="126"/>
      <c r="D3828" s="390"/>
      <c r="E3828" s="390"/>
      <c r="F3828" s="390"/>
      <c r="G3828" s="390"/>
      <c r="H3828" s="390"/>
      <c r="I3828" s="390"/>
      <c r="AP3828" s="207"/>
      <c r="AQ3828" s="207"/>
      <c r="BK3828" s="207"/>
      <c r="BY3828" s="207"/>
      <c r="BZ3828" s="207"/>
      <c r="CA3828" s="207"/>
      <c r="CB3828" s="207"/>
      <c r="CC3828" s="207"/>
      <c r="CD3828" s="207"/>
      <c r="CE3828" s="207"/>
      <c r="CF3828" s="207"/>
    </row>
    <row r="3829" spans="1:84" s="406" customFormat="1" x14ac:dyDescent="0.3">
      <c r="A3829" s="407"/>
      <c r="B3829" s="412"/>
      <c r="C3829" s="126"/>
      <c r="D3829" s="390"/>
      <c r="E3829" s="390"/>
      <c r="F3829" s="390"/>
      <c r="G3829" s="390"/>
      <c r="H3829" s="390"/>
      <c r="I3829" s="390"/>
      <c r="AP3829" s="207"/>
      <c r="AQ3829" s="207"/>
      <c r="BK3829" s="207"/>
      <c r="BY3829" s="207"/>
      <c r="BZ3829" s="207"/>
      <c r="CA3829" s="207"/>
      <c r="CB3829" s="207"/>
      <c r="CC3829" s="207"/>
      <c r="CD3829" s="207"/>
      <c r="CE3829" s="207"/>
      <c r="CF3829" s="207"/>
    </row>
    <row r="3830" spans="1:84" s="406" customFormat="1" x14ac:dyDescent="0.3">
      <c r="A3830" s="407"/>
      <c r="B3830" s="412"/>
      <c r="C3830" s="126"/>
      <c r="D3830" s="390"/>
      <c r="E3830" s="390"/>
      <c r="F3830" s="390"/>
      <c r="G3830" s="390"/>
      <c r="H3830" s="390"/>
      <c r="I3830" s="390"/>
      <c r="AP3830" s="207"/>
      <c r="AQ3830" s="207"/>
      <c r="BK3830" s="207"/>
      <c r="BY3830" s="207"/>
      <c r="BZ3830" s="207"/>
      <c r="CA3830" s="207"/>
      <c r="CB3830" s="207"/>
      <c r="CC3830" s="207"/>
      <c r="CD3830" s="207"/>
      <c r="CE3830" s="207"/>
      <c r="CF3830" s="207"/>
    </row>
    <row r="3831" spans="1:84" s="406" customFormat="1" x14ac:dyDescent="0.3">
      <c r="A3831" s="407"/>
      <c r="B3831" s="412"/>
      <c r="C3831" s="126"/>
      <c r="D3831" s="390"/>
      <c r="E3831" s="390"/>
      <c r="F3831" s="390"/>
      <c r="G3831" s="390"/>
      <c r="H3831" s="390"/>
      <c r="I3831" s="390"/>
      <c r="AP3831" s="207"/>
      <c r="AQ3831" s="207"/>
      <c r="BK3831" s="207"/>
      <c r="BY3831" s="207"/>
      <c r="BZ3831" s="207"/>
      <c r="CA3831" s="207"/>
      <c r="CB3831" s="207"/>
      <c r="CC3831" s="207"/>
      <c r="CD3831" s="207"/>
      <c r="CE3831" s="207"/>
      <c r="CF3831" s="207"/>
    </row>
    <row r="3832" spans="1:84" s="406" customFormat="1" x14ac:dyDescent="0.3">
      <c r="A3832" s="407"/>
      <c r="B3832" s="412"/>
      <c r="C3832" s="126"/>
      <c r="D3832" s="390"/>
      <c r="E3832" s="390"/>
      <c r="F3832" s="390"/>
      <c r="G3832" s="390"/>
      <c r="H3832" s="390"/>
      <c r="I3832" s="390"/>
      <c r="AP3832" s="207"/>
      <c r="AQ3832" s="207"/>
      <c r="BK3832" s="207"/>
      <c r="BY3832" s="207"/>
      <c r="BZ3832" s="207"/>
      <c r="CA3832" s="207"/>
      <c r="CB3832" s="207"/>
      <c r="CC3832" s="207"/>
      <c r="CD3832" s="207"/>
      <c r="CE3832" s="207"/>
      <c r="CF3832" s="207"/>
    </row>
    <row r="3833" spans="1:84" s="406" customFormat="1" x14ac:dyDescent="0.3">
      <c r="A3833" s="407"/>
      <c r="B3833" s="412"/>
      <c r="C3833" s="126"/>
      <c r="D3833" s="390"/>
      <c r="E3833" s="390"/>
      <c r="F3833" s="390"/>
      <c r="G3833" s="390"/>
      <c r="H3833" s="390"/>
      <c r="I3833" s="390"/>
      <c r="AP3833" s="207"/>
      <c r="AQ3833" s="207"/>
      <c r="BK3833" s="207"/>
      <c r="BY3833" s="207"/>
      <c r="BZ3833" s="207"/>
      <c r="CA3833" s="207"/>
      <c r="CB3833" s="207"/>
      <c r="CC3833" s="207"/>
      <c r="CD3833" s="207"/>
      <c r="CE3833" s="207"/>
      <c r="CF3833" s="207"/>
    </row>
    <row r="3834" spans="1:84" s="406" customFormat="1" x14ac:dyDescent="0.3">
      <c r="A3834" s="407"/>
      <c r="B3834" s="412"/>
      <c r="C3834" s="126"/>
      <c r="D3834" s="390"/>
      <c r="E3834" s="390"/>
      <c r="F3834" s="390"/>
      <c r="G3834" s="390"/>
      <c r="H3834" s="390"/>
      <c r="I3834" s="390"/>
      <c r="AP3834" s="207"/>
      <c r="AQ3834" s="207"/>
      <c r="BK3834" s="207"/>
      <c r="BY3834" s="207"/>
      <c r="BZ3834" s="207"/>
      <c r="CA3834" s="207"/>
      <c r="CB3834" s="207"/>
      <c r="CC3834" s="207"/>
      <c r="CD3834" s="207"/>
      <c r="CE3834" s="207"/>
      <c r="CF3834" s="207"/>
    </row>
    <row r="3835" spans="1:84" s="406" customFormat="1" x14ac:dyDescent="0.3">
      <c r="A3835" s="407"/>
      <c r="B3835" s="412"/>
      <c r="C3835" s="126"/>
      <c r="D3835" s="390"/>
      <c r="E3835" s="390"/>
      <c r="F3835" s="390"/>
      <c r="G3835" s="390"/>
      <c r="H3835" s="390"/>
      <c r="I3835" s="390"/>
      <c r="AP3835" s="207"/>
      <c r="AQ3835" s="207"/>
      <c r="BK3835" s="207"/>
      <c r="BY3835" s="207"/>
      <c r="BZ3835" s="207"/>
      <c r="CA3835" s="207"/>
      <c r="CB3835" s="207"/>
      <c r="CC3835" s="207"/>
      <c r="CD3835" s="207"/>
      <c r="CE3835" s="207"/>
      <c r="CF3835" s="207"/>
    </row>
    <row r="3836" spans="1:84" s="406" customFormat="1" x14ac:dyDescent="0.3">
      <c r="A3836" s="407"/>
      <c r="B3836" s="412"/>
      <c r="C3836" s="126"/>
      <c r="D3836" s="390"/>
      <c r="E3836" s="390"/>
      <c r="F3836" s="390"/>
      <c r="G3836" s="390"/>
      <c r="H3836" s="390"/>
      <c r="I3836" s="390"/>
      <c r="AP3836" s="207"/>
      <c r="AQ3836" s="207"/>
      <c r="BK3836" s="207"/>
      <c r="BY3836" s="207"/>
      <c r="BZ3836" s="207"/>
      <c r="CA3836" s="207"/>
      <c r="CB3836" s="207"/>
      <c r="CC3836" s="207"/>
      <c r="CD3836" s="207"/>
      <c r="CE3836" s="207"/>
      <c r="CF3836" s="207"/>
    </row>
    <row r="3837" spans="1:84" s="406" customFormat="1" x14ac:dyDescent="0.3">
      <c r="A3837" s="407"/>
      <c r="B3837" s="412"/>
      <c r="C3837" s="126"/>
      <c r="D3837" s="390"/>
      <c r="E3837" s="390"/>
      <c r="F3837" s="390"/>
      <c r="G3837" s="390"/>
      <c r="H3837" s="390"/>
      <c r="I3837" s="390"/>
      <c r="AP3837" s="207"/>
      <c r="AQ3837" s="207"/>
      <c r="BK3837" s="207"/>
      <c r="BY3837" s="207"/>
      <c r="BZ3837" s="207"/>
      <c r="CA3837" s="207"/>
      <c r="CB3837" s="207"/>
      <c r="CC3837" s="207"/>
      <c r="CD3837" s="207"/>
      <c r="CE3837" s="207"/>
      <c r="CF3837" s="207"/>
    </row>
    <row r="3838" spans="1:84" s="406" customFormat="1" x14ac:dyDescent="0.3">
      <c r="A3838" s="407"/>
      <c r="B3838" s="412"/>
      <c r="C3838" s="126"/>
      <c r="D3838" s="390"/>
      <c r="E3838" s="390"/>
      <c r="F3838" s="390"/>
      <c r="G3838" s="390"/>
      <c r="H3838" s="390"/>
      <c r="I3838" s="390"/>
      <c r="AP3838" s="207"/>
      <c r="AQ3838" s="207"/>
      <c r="BK3838" s="207"/>
      <c r="BY3838" s="207"/>
      <c r="BZ3838" s="207"/>
      <c r="CA3838" s="207"/>
      <c r="CB3838" s="207"/>
      <c r="CC3838" s="207"/>
      <c r="CD3838" s="207"/>
      <c r="CE3838" s="207"/>
      <c r="CF3838" s="207"/>
    </row>
    <row r="3839" spans="1:84" s="406" customFormat="1" x14ac:dyDescent="0.3">
      <c r="A3839" s="407"/>
      <c r="B3839" s="412"/>
      <c r="C3839" s="126"/>
      <c r="D3839" s="390"/>
      <c r="E3839" s="390"/>
      <c r="F3839" s="390"/>
      <c r="G3839" s="390"/>
      <c r="H3839" s="390"/>
      <c r="I3839" s="390"/>
      <c r="AP3839" s="207"/>
      <c r="AQ3839" s="207"/>
      <c r="BK3839" s="207"/>
      <c r="BY3839" s="207"/>
      <c r="BZ3839" s="207"/>
      <c r="CA3839" s="207"/>
      <c r="CB3839" s="207"/>
      <c r="CC3839" s="207"/>
      <c r="CD3839" s="207"/>
      <c r="CE3839" s="207"/>
      <c r="CF3839" s="207"/>
    </row>
    <row r="3840" spans="1:84" s="406" customFormat="1" x14ac:dyDescent="0.3">
      <c r="A3840" s="407"/>
      <c r="B3840" s="412"/>
      <c r="C3840" s="126"/>
      <c r="D3840" s="390"/>
      <c r="E3840" s="390"/>
      <c r="F3840" s="390"/>
      <c r="G3840" s="390"/>
      <c r="H3840" s="390"/>
      <c r="I3840" s="390"/>
      <c r="AP3840" s="207"/>
      <c r="AQ3840" s="207"/>
      <c r="BK3840" s="207"/>
      <c r="BY3840" s="207"/>
      <c r="BZ3840" s="207"/>
      <c r="CA3840" s="207"/>
      <c r="CB3840" s="207"/>
      <c r="CC3840" s="207"/>
      <c r="CD3840" s="207"/>
      <c r="CE3840" s="207"/>
      <c r="CF3840" s="207"/>
    </row>
    <row r="3841" spans="1:84" s="406" customFormat="1" x14ac:dyDescent="0.3">
      <c r="A3841" s="407"/>
      <c r="B3841" s="412"/>
      <c r="C3841" s="126"/>
      <c r="D3841" s="390"/>
      <c r="E3841" s="390"/>
      <c r="F3841" s="390"/>
      <c r="G3841" s="390"/>
      <c r="H3841" s="390"/>
      <c r="I3841" s="390"/>
      <c r="AP3841" s="207"/>
      <c r="AQ3841" s="207"/>
      <c r="BK3841" s="207"/>
      <c r="BY3841" s="207"/>
      <c r="BZ3841" s="207"/>
      <c r="CA3841" s="207"/>
      <c r="CB3841" s="207"/>
      <c r="CC3841" s="207"/>
      <c r="CD3841" s="207"/>
      <c r="CE3841" s="207"/>
      <c r="CF3841" s="207"/>
    </row>
    <row r="3842" spans="1:84" s="406" customFormat="1" x14ac:dyDescent="0.3">
      <c r="A3842" s="407"/>
      <c r="B3842" s="412"/>
      <c r="C3842" s="126"/>
      <c r="D3842" s="390"/>
      <c r="E3842" s="390"/>
      <c r="F3842" s="390"/>
      <c r="G3842" s="390"/>
      <c r="H3842" s="390"/>
      <c r="I3842" s="390"/>
      <c r="AP3842" s="207"/>
      <c r="AQ3842" s="207"/>
      <c r="BK3842" s="207"/>
      <c r="BY3842" s="207"/>
      <c r="BZ3842" s="207"/>
      <c r="CA3842" s="207"/>
      <c r="CB3842" s="207"/>
      <c r="CC3842" s="207"/>
      <c r="CD3842" s="207"/>
      <c r="CE3842" s="207"/>
      <c r="CF3842" s="207"/>
    </row>
    <row r="3843" spans="1:84" s="406" customFormat="1" x14ac:dyDescent="0.3">
      <c r="A3843" s="407"/>
      <c r="B3843" s="412"/>
      <c r="C3843" s="126"/>
      <c r="D3843" s="390"/>
      <c r="E3843" s="390"/>
      <c r="F3843" s="390"/>
      <c r="G3843" s="390"/>
      <c r="H3843" s="390"/>
      <c r="I3843" s="390"/>
      <c r="AP3843" s="207"/>
      <c r="AQ3843" s="207"/>
      <c r="BK3843" s="207"/>
      <c r="BY3843" s="207"/>
      <c r="BZ3843" s="207"/>
      <c r="CA3843" s="207"/>
      <c r="CB3843" s="207"/>
      <c r="CC3843" s="207"/>
      <c r="CD3843" s="207"/>
      <c r="CE3843" s="207"/>
      <c r="CF3843" s="207"/>
    </row>
    <row r="3844" spans="1:84" s="406" customFormat="1" x14ac:dyDescent="0.3">
      <c r="A3844" s="407"/>
      <c r="B3844" s="412"/>
      <c r="C3844" s="126"/>
      <c r="D3844" s="390"/>
      <c r="E3844" s="390"/>
      <c r="F3844" s="390"/>
      <c r="G3844" s="390"/>
      <c r="H3844" s="390"/>
      <c r="I3844" s="390"/>
      <c r="AP3844" s="207"/>
      <c r="AQ3844" s="207"/>
      <c r="BK3844" s="207"/>
      <c r="BY3844" s="207"/>
      <c r="BZ3844" s="207"/>
      <c r="CA3844" s="207"/>
      <c r="CB3844" s="207"/>
      <c r="CC3844" s="207"/>
      <c r="CD3844" s="207"/>
      <c r="CE3844" s="207"/>
      <c r="CF3844" s="207"/>
    </row>
    <row r="3845" spans="1:84" s="406" customFormat="1" x14ac:dyDescent="0.3">
      <c r="A3845" s="407"/>
      <c r="B3845" s="412"/>
      <c r="C3845" s="126"/>
      <c r="D3845" s="390"/>
      <c r="E3845" s="390"/>
      <c r="F3845" s="390"/>
      <c r="G3845" s="390"/>
      <c r="H3845" s="390"/>
      <c r="I3845" s="390"/>
      <c r="AP3845" s="207"/>
      <c r="AQ3845" s="207"/>
      <c r="BK3845" s="207"/>
      <c r="BY3845" s="207"/>
      <c r="BZ3845" s="207"/>
      <c r="CA3845" s="207"/>
      <c r="CB3845" s="207"/>
      <c r="CC3845" s="207"/>
      <c r="CD3845" s="207"/>
      <c r="CE3845" s="207"/>
      <c r="CF3845" s="207"/>
    </row>
    <row r="3846" spans="1:84" s="406" customFormat="1" x14ac:dyDescent="0.3">
      <c r="A3846" s="407"/>
      <c r="B3846" s="412"/>
      <c r="C3846" s="126"/>
      <c r="D3846" s="390"/>
      <c r="E3846" s="390"/>
      <c r="F3846" s="390"/>
      <c r="G3846" s="390"/>
      <c r="H3846" s="390"/>
      <c r="I3846" s="390"/>
      <c r="AP3846" s="207"/>
      <c r="AQ3846" s="207"/>
      <c r="BK3846" s="207"/>
      <c r="BY3846" s="207"/>
      <c r="BZ3846" s="207"/>
      <c r="CA3846" s="207"/>
      <c r="CB3846" s="207"/>
      <c r="CC3846" s="207"/>
      <c r="CD3846" s="207"/>
      <c r="CE3846" s="207"/>
      <c r="CF3846" s="207"/>
    </row>
    <row r="3847" spans="1:84" s="406" customFormat="1" x14ac:dyDescent="0.3">
      <c r="A3847" s="407"/>
      <c r="B3847" s="412"/>
      <c r="C3847" s="126"/>
      <c r="D3847" s="390"/>
      <c r="E3847" s="390"/>
      <c r="F3847" s="390"/>
      <c r="G3847" s="390"/>
      <c r="H3847" s="390"/>
      <c r="I3847" s="390"/>
      <c r="AP3847" s="207"/>
      <c r="AQ3847" s="207"/>
      <c r="BK3847" s="207"/>
      <c r="BY3847" s="207"/>
      <c r="BZ3847" s="207"/>
      <c r="CA3847" s="207"/>
      <c r="CB3847" s="207"/>
      <c r="CC3847" s="207"/>
      <c r="CD3847" s="207"/>
      <c r="CE3847" s="207"/>
      <c r="CF3847" s="207"/>
    </row>
    <row r="3848" spans="1:84" s="406" customFormat="1" x14ac:dyDescent="0.3">
      <c r="A3848" s="407"/>
      <c r="B3848" s="412"/>
      <c r="C3848" s="126"/>
      <c r="D3848" s="390"/>
      <c r="E3848" s="390"/>
      <c r="F3848" s="390"/>
      <c r="G3848" s="390"/>
      <c r="H3848" s="390"/>
      <c r="I3848" s="390"/>
      <c r="AP3848" s="207"/>
      <c r="AQ3848" s="207"/>
      <c r="BK3848" s="207"/>
      <c r="BY3848" s="207"/>
      <c r="BZ3848" s="207"/>
      <c r="CA3848" s="207"/>
      <c r="CB3848" s="207"/>
      <c r="CC3848" s="207"/>
      <c r="CD3848" s="207"/>
      <c r="CE3848" s="207"/>
      <c r="CF3848" s="207"/>
    </row>
    <row r="3849" spans="1:84" s="406" customFormat="1" x14ac:dyDescent="0.3">
      <c r="A3849" s="407"/>
      <c r="B3849" s="412"/>
      <c r="C3849" s="126"/>
      <c r="D3849" s="390"/>
      <c r="E3849" s="390"/>
      <c r="F3849" s="390"/>
      <c r="G3849" s="390"/>
      <c r="H3849" s="390"/>
      <c r="I3849" s="390"/>
      <c r="AP3849" s="207"/>
      <c r="AQ3849" s="207"/>
      <c r="BK3849" s="207"/>
      <c r="BY3849" s="207"/>
      <c r="BZ3849" s="207"/>
      <c r="CA3849" s="207"/>
      <c r="CB3849" s="207"/>
      <c r="CC3849" s="207"/>
      <c r="CD3849" s="207"/>
      <c r="CE3849" s="207"/>
      <c r="CF3849" s="207"/>
    </row>
    <row r="3850" spans="1:84" s="406" customFormat="1" x14ac:dyDescent="0.3">
      <c r="A3850" s="407"/>
      <c r="B3850" s="412"/>
      <c r="C3850" s="126"/>
      <c r="D3850" s="390"/>
      <c r="E3850" s="390"/>
      <c r="F3850" s="390"/>
      <c r="G3850" s="390"/>
      <c r="H3850" s="390"/>
      <c r="I3850" s="390"/>
      <c r="AP3850" s="207"/>
      <c r="AQ3850" s="207"/>
      <c r="BK3850" s="207"/>
      <c r="BY3850" s="207"/>
      <c r="BZ3850" s="207"/>
      <c r="CA3850" s="207"/>
      <c r="CB3850" s="207"/>
      <c r="CC3850" s="207"/>
      <c r="CD3850" s="207"/>
      <c r="CE3850" s="207"/>
      <c r="CF3850" s="207"/>
    </row>
    <row r="3851" spans="1:84" s="406" customFormat="1" x14ac:dyDescent="0.3">
      <c r="A3851" s="407"/>
      <c r="B3851" s="412"/>
      <c r="C3851" s="126"/>
      <c r="D3851" s="390"/>
      <c r="E3851" s="390"/>
      <c r="F3851" s="390"/>
      <c r="G3851" s="390"/>
      <c r="H3851" s="390"/>
      <c r="I3851" s="390"/>
      <c r="AP3851" s="207"/>
      <c r="AQ3851" s="207"/>
      <c r="BK3851" s="207"/>
      <c r="BY3851" s="207"/>
      <c r="BZ3851" s="207"/>
      <c r="CA3851" s="207"/>
      <c r="CB3851" s="207"/>
      <c r="CC3851" s="207"/>
      <c r="CD3851" s="207"/>
      <c r="CE3851" s="207"/>
      <c r="CF3851" s="207"/>
    </row>
    <row r="3852" spans="1:84" s="406" customFormat="1" x14ac:dyDescent="0.3">
      <c r="A3852" s="407"/>
      <c r="B3852" s="412"/>
      <c r="C3852" s="126"/>
      <c r="D3852" s="390"/>
      <c r="E3852" s="390"/>
      <c r="F3852" s="390"/>
      <c r="G3852" s="390"/>
      <c r="H3852" s="390"/>
      <c r="I3852" s="390"/>
      <c r="AP3852" s="207"/>
      <c r="AQ3852" s="207"/>
      <c r="BK3852" s="207"/>
      <c r="BY3852" s="207"/>
      <c r="BZ3852" s="207"/>
      <c r="CA3852" s="207"/>
      <c r="CB3852" s="207"/>
      <c r="CC3852" s="207"/>
      <c r="CD3852" s="207"/>
      <c r="CE3852" s="207"/>
      <c r="CF3852" s="207"/>
    </row>
    <row r="3853" spans="1:84" s="406" customFormat="1" x14ac:dyDescent="0.3">
      <c r="A3853" s="407"/>
      <c r="B3853" s="412"/>
      <c r="C3853" s="126"/>
      <c r="D3853" s="390"/>
      <c r="E3853" s="390"/>
      <c r="F3853" s="390"/>
      <c r="G3853" s="390"/>
      <c r="H3853" s="390"/>
      <c r="I3853" s="390"/>
      <c r="AP3853" s="207"/>
      <c r="AQ3853" s="207"/>
      <c r="BK3853" s="207"/>
      <c r="BY3853" s="207"/>
      <c r="BZ3853" s="207"/>
      <c r="CA3853" s="207"/>
      <c r="CB3853" s="207"/>
      <c r="CC3853" s="207"/>
      <c r="CD3853" s="207"/>
      <c r="CE3853" s="207"/>
      <c r="CF3853" s="207"/>
    </row>
    <row r="3854" spans="1:84" s="406" customFormat="1" x14ac:dyDescent="0.3">
      <c r="A3854" s="407"/>
      <c r="B3854" s="412"/>
      <c r="C3854" s="126"/>
      <c r="D3854" s="390"/>
      <c r="E3854" s="390"/>
      <c r="F3854" s="390"/>
      <c r="G3854" s="390"/>
      <c r="H3854" s="390"/>
      <c r="I3854" s="390"/>
      <c r="AP3854" s="207"/>
      <c r="AQ3854" s="207"/>
      <c r="BK3854" s="207"/>
      <c r="BY3854" s="207"/>
      <c r="BZ3854" s="207"/>
      <c r="CA3854" s="207"/>
      <c r="CB3854" s="207"/>
      <c r="CC3854" s="207"/>
      <c r="CD3854" s="207"/>
      <c r="CE3854" s="207"/>
      <c r="CF3854" s="207"/>
    </row>
    <row r="3855" spans="1:84" s="406" customFormat="1" x14ac:dyDescent="0.3">
      <c r="A3855" s="407"/>
      <c r="B3855" s="412"/>
      <c r="C3855" s="126"/>
      <c r="D3855" s="390"/>
      <c r="E3855" s="390"/>
      <c r="F3855" s="390"/>
      <c r="G3855" s="390"/>
      <c r="H3855" s="390"/>
      <c r="I3855" s="390"/>
      <c r="AP3855" s="207"/>
      <c r="AQ3855" s="207"/>
      <c r="BK3855" s="207"/>
      <c r="BY3855" s="207"/>
      <c r="BZ3855" s="207"/>
      <c r="CA3855" s="207"/>
      <c r="CB3855" s="207"/>
      <c r="CC3855" s="207"/>
      <c r="CD3855" s="207"/>
      <c r="CE3855" s="207"/>
      <c r="CF3855" s="207"/>
    </row>
    <row r="3856" spans="1:84" s="406" customFormat="1" x14ac:dyDescent="0.3">
      <c r="A3856" s="407"/>
      <c r="B3856" s="412"/>
      <c r="C3856" s="126"/>
      <c r="D3856" s="390"/>
      <c r="E3856" s="390"/>
      <c r="F3856" s="390"/>
      <c r="G3856" s="390"/>
      <c r="H3856" s="390"/>
      <c r="I3856" s="390"/>
      <c r="AP3856" s="207"/>
      <c r="AQ3856" s="207"/>
      <c r="BK3856" s="207"/>
      <c r="BY3856" s="207"/>
      <c r="BZ3856" s="207"/>
      <c r="CA3856" s="207"/>
      <c r="CB3856" s="207"/>
      <c r="CC3856" s="207"/>
      <c r="CD3856" s="207"/>
      <c r="CE3856" s="207"/>
      <c r="CF3856" s="207"/>
    </row>
    <row r="3857" spans="1:84" s="406" customFormat="1" x14ac:dyDescent="0.3">
      <c r="A3857" s="407"/>
      <c r="B3857" s="412"/>
      <c r="C3857" s="126"/>
      <c r="D3857" s="390"/>
      <c r="E3857" s="390"/>
      <c r="F3857" s="390"/>
      <c r="G3857" s="390"/>
      <c r="H3857" s="390"/>
      <c r="I3857" s="390"/>
      <c r="AP3857" s="207"/>
      <c r="AQ3857" s="207"/>
      <c r="BK3857" s="207"/>
      <c r="BY3857" s="207"/>
      <c r="BZ3857" s="207"/>
      <c r="CA3857" s="207"/>
      <c r="CB3857" s="207"/>
      <c r="CC3857" s="207"/>
      <c r="CD3857" s="207"/>
      <c r="CE3857" s="207"/>
      <c r="CF3857" s="207"/>
    </row>
    <row r="3858" spans="1:84" s="406" customFormat="1" x14ac:dyDescent="0.3">
      <c r="A3858" s="407"/>
      <c r="B3858" s="412"/>
      <c r="C3858" s="126"/>
      <c r="D3858" s="390"/>
      <c r="E3858" s="390"/>
      <c r="F3858" s="390"/>
      <c r="G3858" s="390"/>
      <c r="H3858" s="390"/>
      <c r="I3858" s="390"/>
      <c r="AP3858" s="207"/>
      <c r="AQ3858" s="207"/>
      <c r="BK3858" s="207"/>
      <c r="BY3858" s="207"/>
      <c r="BZ3858" s="207"/>
      <c r="CA3858" s="207"/>
      <c r="CB3858" s="207"/>
      <c r="CC3858" s="207"/>
      <c r="CD3858" s="207"/>
      <c r="CE3858" s="207"/>
      <c r="CF3858" s="207"/>
    </row>
    <row r="3859" spans="1:84" s="406" customFormat="1" x14ac:dyDescent="0.3">
      <c r="A3859" s="407"/>
      <c r="B3859" s="412"/>
      <c r="C3859" s="126"/>
      <c r="D3859" s="390"/>
      <c r="E3859" s="390"/>
      <c r="F3859" s="390"/>
      <c r="G3859" s="390"/>
      <c r="H3859" s="390"/>
      <c r="I3859" s="390"/>
      <c r="AP3859" s="207"/>
      <c r="AQ3859" s="207"/>
      <c r="BK3859" s="207"/>
      <c r="BY3859" s="207"/>
      <c r="BZ3859" s="207"/>
      <c r="CA3859" s="207"/>
      <c r="CB3859" s="207"/>
      <c r="CC3859" s="207"/>
      <c r="CD3859" s="207"/>
      <c r="CE3859" s="207"/>
      <c r="CF3859" s="207"/>
    </row>
    <row r="3860" spans="1:84" s="406" customFormat="1" x14ac:dyDescent="0.3">
      <c r="A3860" s="407"/>
      <c r="B3860" s="412"/>
      <c r="C3860" s="126"/>
      <c r="D3860" s="390"/>
      <c r="E3860" s="390"/>
      <c r="F3860" s="390"/>
      <c r="G3860" s="390"/>
      <c r="H3860" s="390"/>
      <c r="I3860" s="390"/>
      <c r="AP3860" s="207"/>
      <c r="AQ3860" s="207"/>
      <c r="BK3860" s="207"/>
      <c r="BY3860" s="207"/>
      <c r="BZ3860" s="207"/>
      <c r="CA3860" s="207"/>
      <c r="CB3860" s="207"/>
      <c r="CC3860" s="207"/>
      <c r="CD3860" s="207"/>
      <c r="CE3860" s="207"/>
      <c r="CF3860" s="207"/>
    </row>
    <row r="3861" spans="1:84" s="406" customFormat="1" x14ac:dyDescent="0.3">
      <c r="A3861" s="407"/>
      <c r="B3861" s="412"/>
      <c r="C3861" s="126"/>
      <c r="D3861" s="390"/>
      <c r="E3861" s="390"/>
      <c r="F3861" s="390"/>
      <c r="G3861" s="390"/>
      <c r="H3861" s="390"/>
      <c r="I3861" s="390"/>
      <c r="AP3861" s="207"/>
      <c r="AQ3861" s="207"/>
      <c r="BK3861" s="207"/>
      <c r="BY3861" s="207"/>
      <c r="BZ3861" s="207"/>
      <c r="CA3861" s="207"/>
      <c r="CB3861" s="207"/>
      <c r="CC3861" s="207"/>
      <c r="CD3861" s="207"/>
      <c r="CE3861" s="207"/>
      <c r="CF3861" s="207"/>
    </row>
    <row r="3862" spans="1:84" s="406" customFormat="1" x14ac:dyDescent="0.3">
      <c r="A3862" s="407"/>
      <c r="B3862" s="412"/>
      <c r="C3862" s="126"/>
      <c r="D3862" s="390"/>
      <c r="E3862" s="390"/>
      <c r="F3862" s="390"/>
      <c r="G3862" s="390"/>
      <c r="H3862" s="390"/>
      <c r="I3862" s="390"/>
      <c r="AP3862" s="207"/>
      <c r="AQ3862" s="207"/>
      <c r="BK3862" s="207"/>
      <c r="BY3862" s="207"/>
      <c r="BZ3862" s="207"/>
      <c r="CA3862" s="207"/>
      <c r="CB3862" s="207"/>
      <c r="CC3862" s="207"/>
      <c r="CD3862" s="207"/>
      <c r="CE3862" s="207"/>
      <c r="CF3862" s="207"/>
    </row>
    <row r="3863" spans="1:84" s="406" customFormat="1" x14ac:dyDescent="0.3">
      <c r="A3863" s="407"/>
      <c r="B3863" s="412"/>
      <c r="C3863" s="126"/>
      <c r="D3863" s="390"/>
      <c r="E3863" s="390"/>
      <c r="F3863" s="390"/>
      <c r="G3863" s="390"/>
      <c r="H3863" s="390"/>
      <c r="I3863" s="390"/>
      <c r="AP3863" s="207"/>
      <c r="AQ3863" s="207"/>
      <c r="BK3863" s="207"/>
      <c r="BY3863" s="207"/>
      <c r="BZ3863" s="207"/>
      <c r="CA3863" s="207"/>
      <c r="CB3863" s="207"/>
      <c r="CC3863" s="207"/>
      <c r="CD3863" s="207"/>
      <c r="CE3863" s="207"/>
      <c r="CF3863" s="207"/>
    </row>
    <row r="3864" spans="1:84" s="406" customFormat="1" x14ac:dyDescent="0.3">
      <c r="A3864" s="407"/>
      <c r="B3864" s="412"/>
      <c r="C3864" s="126"/>
      <c r="D3864" s="390"/>
      <c r="E3864" s="390"/>
      <c r="F3864" s="390"/>
      <c r="G3864" s="390"/>
      <c r="H3864" s="390"/>
      <c r="I3864" s="390"/>
      <c r="AP3864" s="207"/>
      <c r="AQ3864" s="207"/>
      <c r="BK3864" s="207"/>
      <c r="BY3864" s="207"/>
      <c r="BZ3864" s="207"/>
      <c r="CA3864" s="207"/>
      <c r="CB3864" s="207"/>
      <c r="CC3864" s="207"/>
      <c r="CD3864" s="207"/>
      <c r="CE3864" s="207"/>
      <c r="CF3864" s="207"/>
    </row>
    <row r="3865" spans="1:84" s="406" customFormat="1" x14ac:dyDescent="0.3">
      <c r="A3865" s="407"/>
      <c r="B3865" s="412"/>
      <c r="C3865" s="126"/>
      <c r="D3865" s="390"/>
      <c r="E3865" s="390"/>
      <c r="F3865" s="390"/>
      <c r="G3865" s="390"/>
      <c r="H3865" s="390"/>
      <c r="I3865" s="390"/>
      <c r="AP3865" s="207"/>
      <c r="AQ3865" s="207"/>
      <c r="BK3865" s="207"/>
      <c r="BY3865" s="207"/>
      <c r="BZ3865" s="207"/>
      <c r="CA3865" s="207"/>
      <c r="CB3865" s="207"/>
      <c r="CC3865" s="207"/>
      <c r="CD3865" s="207"/>
      <c r="CE3865" s="207"/>
      <c r="CF3865" s="207"/>
    </row>
    <row r="3866" spans="1:84" s="406" customFormat="1" x14ac:dyDescent="0.3">
      <c r="A3866" s="407"/>
      <c r="B3866" s="412"/>
      <c r="C3866" s="126"/>
      <c r="D3866" s="390"/>
      <c r="E3866" s="390"/>
      <c r="F3866" s="390"/>
      <c r="G3866" s="390"/>
      <c r="H3866" s="390"/>
      <c r="I3866" s="390"/>
      <c r="AP3866" s="207"/>
      <c r="AQ3866" s="207"/>
      <c r="BK3866" s="207"/>
      <c r="BY3866" s="207"/>
      <c r="BZ3866" s="207"/>
      <c r="CA3866" s="207"/>
      <c r="CB3866" s="207"/>
      <c r="CC3866" s="207"/>
      <c r="CD3866" s="207"/>
      <c r="CE3866" s="207"/>
      <c r="CF3866" s="207"/>
    </row>
    <row r="3867" spans="1:84" s="406" customFormat="1" x14ac:dyDescent="0.3">
      <c r="A3867" s="407"/>
      <c r="B3867" s="412"/>
      <c r="C3867" s="126"/>
      <c r="D3867" s="390"/>
      <c r="E3867" s="390"/>
      <c r="F3867" s="390"/>
      <c r="G3867" s="390"/>
      <c r="H3867" s="390"/>
      <c r="I3867" s="390"/>
      <c r="AP3867" s="207"/>
      <c r="AQ3867" s="207"/>
      <c r="BK3867" s="207"/>
      <c r="BY3867" s="207"/>
      <c r="BZ3867" s="207"/>
      <c r="CA3867" s="207"/>
      <c r="CB3867" s="207"/>
      <c r="CC3867" s="207"/>
      <c r="CD3867" s="207"/>
      <c r="CE3867" s="207"/>
      <c r="CF3867" s="207"/>
    </row>
    <row r="3868" spans="1:84" s="406" customFormat="1" x14ac:dyDescent="0.3">
      <c r="A3868" s="407"/>
      <c r="B3868" s="412"/>
      <c r="C3868" s="126"/>
      <c r="D3868" s="390"/>
      <c r="E3868" s="390"/>
      <c r="F3868" s="390"/>
      <c r="G3868" s="390"/>
      <c r="H3868" s="390"/>
      <c r="I3868" s="390"/>
      <c r="AP3868" s="207"/>
      <c r="AQ3868" s="207"/>
      <c r="BK3868" s="207"/>
      <c r="BY3868" s="207"/>
      <c r="BZ3868" s="207"/>
      <c r="CA3868" s="207"/>
      <c r="CB3868" s="207"/>
      <c r="CC3868" s="207"/>
      <c r="CD3868" s="207"/>
      <c r="CE3868" s="207"/>
      <c r="CF3868" s="207"/>
    </row>
    <row r="3869" spans="1:84" s="406" customFormat="1" x14ac:dyDescent="0.3">
      <c r="A3869" s="407"/>
      <c r="B3869" s="412"/>
      <c r="C3869" s="126"/>
      <c r="D3869" s="390"/>
      <c r="E3869" s="390"/>
      <c r="F3869" s="390"/>
      <c r="G3869" s="390"/>
      <c r="H3869" s="390"/>
      <c r="I3869" s="390"/>
      <c r="AP3869" s="207"/>
      <c r="AQ3869" s="207"/>
      <c r="BK3869" s="207"/>
      <c r="BY3869" s="207"/>
      <c r="BZ3869" s="207"/>
      <c r="CA3869" s="207"/>
      <c r="CB3869" s="207"/>
      <c r="CC3869" s="207"/>
      <c r="CD3869" s="207"/>
      <c r="CE3869" s="207"/>
      <c r="CF3869" s="207"/>
    </row>
    <row r="3870" spans="1:84" s="406" customFormat="1" x14ac:dyDescent="0.3">
      <c r="A3870" s="407"/>
      <c r="B3870" s="412"/>
      <c r="C3870" s="126"/>
      <c r="D3870" s="390"/>
      <c r="E3870" s="390"/>
      <c r="F3870" s="390"/>
      <c r="G3870" s="390"/>
      <c r="H3870" s="390"/>
      <c r="I3870" s="390"/>
      <c r="AP3870" s="207"/>
      <c r="AQ3870" s="207"/>
      <c r="BK3870" s="207"/>
      <c r="BY3870" s="207"/>
      <c r="BZ3870" s="207"/>
      <c r="CA3870" s="207"/>
      <c r="CB3870" s="207"/>
      <c r="CC3870" s="207"/>
      <c r="CD3870" s="207"/>
      <c r="CE3870" s="207"/>
      <c r="CF3870" s="207"/>
    </row>
    <row r="3871" spans="1:84" s="406" customFormat="1" x14ac:dyDescent="0.3">
      <c r="A3871" s="407"/>
      <c r="B3871" s="412"/>
      <c r="C3871" s="126"/>
      <c r="D3871" s="390"/>
      <c r="E3871" s="390"/>
      <c r="F3871" s="390"/>
      <c r="G3871" s="390"/>
      <c r="H3871" s="390"/>
      <c r="I3871" s="390"/>
      <c r="AP3871" s="207"/>
      <c r="AQ3871" s="207"/>
      <c r="BK3871" s="207"/>
      <c r="BY3871" s="207"/>
      <c r="BZ3871" s="207"/>
      <c r="CA3871" s="207"/>
      <c r="CB3871" s="207"/>
      <c r="CC3871" s="207"/>
      <c r="CD3871" s="207"/>
      <c r="CE3871" s="207"/>
      <c r="CF3871" s="207"/>
    </row>
    <row r="3872" spans="1:84" s="406" customFormat="1" x14ac:dyDescent="0.3">
      <c r="A3872" s="407"/>
      <c r="B3872" s="412"/>
      <c r="C3872" s="126"/>
      <c r="D3872" s="390"/>
      <c r="E3872" s="390"/>
      <c r="F3872" s="390"/>
      <c r="G3872" s="390"/>
      <c r="H3872" s="390"/>
      <c r="I3872" s="390"/>
      <c r="AP3872" s="207"/>
      <c r="AQ3872" s="207"/>
      <c r="BK3872" s="207"/>
      <c r="BY3872" s="207"/>
      <c r="BZ3872" s="207"/>
      <c r="CA3872" s="207"/>
      <c r="CB3872" s="207"/>
      <c r="CC3872" s="207"/>
      <c r="CD3872" s="207"/>
      <c r="CE3872" s="207"/>
      <c r="CF3872" s="207"/>
    </row>
    <row r="3873" spans="1:84" s="406" customFormat="1" x14ac:dyDescent="0.3">
      <c r="A3873" s="407"/>
      <c r="B3873" s="412"/>
      <c r="C3873" s="126"/>
      <c r="D3873" s="390"/>
      <c r="E3873" s="390"/>
      <c r="F3873" s="390"/>
      <c r="G3873" s="390"/>
      <c r="H3873" s="390"/>
      <c r="I3873" s="390"/>
      <c r="AP3873" s="207"/>
      <c r="AQ3873" s="207"/>
      <c r="BK3873" s="207"/>
      <c r="BY3873" s="207"/>
      <c r="BZ3873" s="207"/>
      <c r="CA3873" s="207"/>
      <c r="CB3873" s="207"/>
      <c r="CC3873" s="207"/>
      <c r="CD3873" s="207"/>
      <c r="CE3873" s="207"/>
      <c r="CF3873" s="207"/>
    </row>
    <row r="3874" spans="1:84" s="406" customFormat="1" x14ac:dyDescent="0.3">
      <c r="A3874" s="407"/>
      <c r="B3874" s="412"/>
      <c r="C3874" s="126"/>
      <c r="D3874" s="390"/>
      <c r="E3874" s="390"/>
      <c r="F3874" s="390"/>
      <c r="G3874" s="390"/>
      <c r="H3874" s="390"/>
      <c r="I3874" s="390"/>
      <c r="AP3874" s="207"/>
      <c r="AQ3874" s="207"/>
      <c r="BK3874" s="207"/>
      <c r="BY3874" s="207"/>
      <c r="BZ3874" s="207"/>
      <c r="CA3874" s="207"/>
      <c r="CB3874" s="207"/>
      <c r="CC3874" s="207"/>
      <c r="CD3874" s="207"/>
      <c r="CE3874" s="207"/>
      <c r="CF3874" s="207"/>
    </row>
    <row r="3875" spans="1:84" s="406" customFormat="1" x14ac:dyDescent="0.3">
      <c r="A3875" s="407"/>
      <c r="B3875" s="412"/>
      <c r="C3875" s="126"/>
      <c r="D3875" s="390"/>
      <c r="E3875" s="390"/>
      <c r="F3875" s="390"/>
      <c r="G3875" s="390"/>
      <c r="H3875" s="390"/>
      <c r="I3875" s="390"/>
      <c r="AP3875" s="207"/>
      <c r="AQ3875" s="207"/>
      <c r="BK3875" s="207"/>
      <c r="BY3875" s="207"/>
      <c r="BZ3875" s="207"/>
      <c r="CA3875" s="207"/>
      <c r="CB3875" s="207"/>
      <c r="CC3875" s="207"/>
      <c r="CD3875" s="207"/>
      <c r="CE3875" s="207"/>
      <c r="CF3875" s="207"/>
    </row>
    <row r="3876" spans="1:84" s="406" customFormat="1" x14ac:dyDescent="0.3">
      <c r="A3876" s="407"/>
      <c r="B3876" s="412"/>
      <c r="C3876" s="126"/>
      <c r="D3876" s="390"/>
      <c r="E3876" s="390"/>
      <c r="F3876" s="390"/>
      <c r="G3876" s="390"/>
      <c r="H3876" s="390"/>
      <c r="I3876" s="390"/>
      <c r="AP3876" s="207"/>
      <c r="AQ3876" s="207"/>
      <c r="BK3876" s="207"/>
      <c r="BY3876" s="207"/>
      <c r="BZ3876" s="207"/>
      <c r="CA3876" s="207"/>
      <c r="CB3876" s="207"/>
      <c r="CC3876" s="207"/>
      <c r="CD3876" s="207"/>
      <c r="CE3876" s="207"/>
      <c r="CF3876" s="207"/>
    </row>
    <row r="3877" spans="1:84" s="406" customFormat="1" x14ac:dyDescent="0.3">
      <c r="A3877" s="407"/>
      <c r="B3877" s="412"/>
      <c r="C3877" s="126"/>
      <c r="D3877" s="390"/>
      <c r="E3877" s="390"/>
      <c r="F3877" s="390"/>
      <c r="G3877" s="390"/>
      <c r="H3877" s="390"/>
      <c r="I3877" s="390"/>
      <c r="AP3877" s="207"/>
      <c r="AQ3877" s="207"/>
      <c r="BK3877" s="207"/>
      <c r="BY3877" s="207"/>
      <c r="BZ3877" s="207"/>
      <c r="CA3877" s="207"/>
      <c r="CB3877" s="207"/>
      <c r="CC3877" s="207"/>
      <c r="CD3877" s="207"/>
      <c r="CE3877" s="207"/>
      <c r="CF3877" s="207"/>
    </row>
    <row r="3878" spans="1:84" s="406" customFormat="1" x14ac:dyDescent="0.3">
      <c r="A3878" s="407"/>
      <c r="B3878" s="412"/>
      <c r="C3878" s="126"/>
      <c r="D3878" s="390"/>
      <c r="E3878" s="390"/>
      <c r="F3878" s="390"/>
      <c r="G3878" s="390"/>
      <c r="H3878" s="390"/>
      <c r="I3878" s="390"/>
      <c r="AP3878" s="207"/>
      <c r="AQ3878" s="207"/>
      <c r="BK3878" s="207"/>
      <c r="BY3878" s="207"/>
      <c r="BZ3878" s="207"/>
      <c r="CA3878" s="207"/>
      <c r="CB3878" s="207"/>
      <c r="CC3878" s="207"/>
      <c r="CD3878" s="207"/>
      <c r="CE3878" s="207"/>
      <c r="CF3878" s="207"/>
    </row>
    <row r="3879" spans="1:84" s="406" customFormat="1" x14ac:dyDescent="0.3">
      <c r="A3879" s="407"/>
      <c r="B3879" s="412"/>
      <c r="C3879" s="126"/>
      <c r="D3879" s="390"/>
      <c r="E3879" s="390"/>
      <c r="F3879" s="390"/>
      <c r="G3879" s="390"/>
      <c r="H3879" s="390"/>
      <c r="I3879" s="390"/>
      <c r="AP3879" s="207"/>
      <c r="AQ3879" s="207"/>
      <c r="BK3879" s="207"/>
      <c r="BY3879" s="207"/>
      <c r="BZ3879" s="207"/>
      <c r="CA3879" s="207"/>
      <c r="CB3879" s="207"/>
      <c r="CC3879" s="207"/>
      <c r="CD3879" s="207"/>
      <c r="CE3879" s="207"/>
      <c r="CF3879" s="207"/>
    </row>
    <row r="3880" spans="1:84" s="406" customFormat="1" x14ac:dyDescent="0.3">
      <c r="A3880" s="407"/>
      <c r="B3880" s="412"/>
      <c r="C3880" s="126"/>
      <c r="D3880" s="390"/>
      <c r="E3880" s="390"/>
      <c r="F3880" s="390"/>
      <c r="G3880" s="390"/>
      <c r="H3880" s="390"/>
      <c r="I3880" s="390"/>
      <c r="AP3880" s="207"/>
      <c r="AQ3880" s="207"/>
      <c r="BK3880" s="207"/>
      <c r="BY3880" s="207"/>
      <c r="BZ3880" s="207"/>
      <c r="CA3880" s="207"/>
      <c r="CB3880" s="207"/>
      <c r="CC3880" s="207"/>
      <c r="CD3880" s="207"/>
      <c r="CE3880" s="207"/>
      <c r="CF3880" s="207"/>
    </row>
    <row r="3881" spans="1:84" s="406" customFormat="1" x14ac:dyDescent="0.3">
      <c r="A3881" s="407"/>
      <c r="B3881" s="412"/>
      <c r="C3881" s="126"/>
      <c r="D3881" s="390"/>
      <c r="E3881" s="390"/>
      <c r="F3881" s="390"/>
      <c r="G3881" s="390"/>
      <c r="H3881" s="390"/>
      <c r="I3881" s="390"/>
      <c r="AP3881" s="207"/>
      <c r="AQ3881" s="207"/>
      <c r="BK3881" s="207"/>
      <c r="BY3881" s="207"/>
      <c r="BZ3881" s="207"/>
      <c r="CA3881" s="207"/>
      <c r="CB3881" s="207"/>
      <c r="CC3881" s="207"/>
      <c r="CD3881" s="207"/>
      <c r="CE3881" s="207"/>
      <c r="CF3881" s="207"/>
    </row>
    <row r="3882" spans="1:84" s="406" customFormat="1" x14ac:dyDescent="0.3">
      <c r="A3882" s="407"/>
      <c r="B3882" s="412"/>
      <c r="C3882" s="126"/>
      <c r="D3882" s="390"/>
      <c r="E3882" s="390"/>
      <c r="F3882" s="390"/>
      <c r="G3882" s="390"/>
      <c r="H3882" s="390"/>
      <c r="I3882" s="390"/>
      <c r="AP3882" s="207"/>
      <c r="AQ3882" s="207"/>
      <c r="BK3882" s="207"/>
      <c r="BY3882" s="207"/>
      <c r="BZ3882" s="207"/>
      <c r="CA3882" s="207"/>
      <c r="CB3882" s="207"/>
      <c r="CC3882" s="207"/>
      <c r="CD3882" s="207"/>
      <c r="CE3882" s="207"/>
      <c r="CF3882" s="207"/>
    </row>
    <row r="3883" spans="1:84" s="406" customFormat="1" x14ac:dyDescent="0.3">
      <c r="A3883" s="407"/>
      <c r="B3883" s="412"/>
      <c r="C3883" s="126"/>
      <c r="D3883" s="390"/>
      <c r="E3883" s="390"/>
      <c r="F3883" s="390"/>
      <c r="G3883" s="390"/>
      <c r="H3883" s="390"/>
      <c r="I3883" s="390"/>
      <c r="AP3883" s="207"/>
      <c r="AQ3883" s="207"/>
      <c r="BK3883" s="207"/>
      <c r="BY3883" s="207"/>
      <c r="BZ3883" s="207"/>
      <c r="CA3883" s="207"/>
      <c r="CB3883" s="207"/>
      <c r="CC3883" s="207"/>
      <c r="CD3883" s="207"/>
      <c r="CE3883" s="207"/>
      <c r="CF3883" s="207"/>
    </row>
    <row r="3884" spans="1:84" s="406" customFormat="1" x14ac:dyDescent="0.3">
      <c r="A3884" s="407"/>
      <c r="B3884" s="412"/>
      <c r="C3884" s="126"/>
      <c r="D3884" s="390"/>
      <c r="E3884" s="390"/>
      <c r="F3884" s="390"/>
      <c r="G3884" s="390"/>
      <c r="H3884" s="390"/>
      <c r="I3884" s="390"/>
      <c r="AP3884" s="207"/>
      <c r="AQ3884" s="207"/>
      <c r="BK3884" s="207"/>
      <c r="BY3884" s="207"/>
      <c r="BZ3884" s="207"/>
      <c r="CA3884" s="207"/>
      <c r="CB3884" s="207"/>
      <c r="CC3884" s="207"/>
      <c r="CD3884" s="207"/>
      <c r="CE3884" s="207"/>
      <c r="CF3884" s="207"/>
    </row>
    <row r="3885" spans="1:84" s="406" customFormat="1" x14ac:dyDescent="0.3">
      <c r="A3885" s="407"/>
      <c r="B3885" s="412"/>
      <c r="C3885" s="126"/>
      <c r="D3885" s="390"/>
      <c r="E3885" s="390"/>
      <c r="F3885" s="390"/>
      <c r="G3885" s="390"/>
      <c r="H3885" s="390"/>
      <c r="I3885" s="390"/>
      <c r="AP3885" s="207"/>
      <c r="AQ3885" s="207"/>
      <c r="BK3885" s="207"/>
      <c r="BY3885" s="207"/>
      <c r="BZ3885" s="207"/>
      <c r="CA3885" s="207"/>
      <c r="CB3885" s="207"/>
      <c r="CC3885" s="207"/>
      <c r="CD3885" s="207"/>
      <c r="CE3885" s="207"/>
      <c r="CF3885" s="207"/>
    </row>
    <row r="3886" spans="1:84" s="406" customFormat="1" x14ac:dyDescent="0.3">
      <c r="A3886" s="407"/>
      <c r="B3886" s="412"/>
      <c r="C3886" s="126"/>
      <c r="D3886" s="390"/>
      <c r="E3886" s="390"/>
      <c r="F3886" s="390"/>
      <c r="G3886" s="390"/>
      <c r="H3886" s="390"/>
      <c r="I3886" s="390"/>
      <c r="AP3886" s="207"/>
      <c r="AQ3886" s="207"/>
      <c r="BK3886" s="207"/>
      <c r="BY3886" s="207"/>
      <c r="BZ3886" s="207"/>
      <c r="CA3886" s="207"/>
      <c r="CB3886" s="207"/>
      <c r="CC3886" s="207"/>
      <c r="CD3886" s="207"/>
      <c r="CE3886" s="207"/>
      <c r="CF3886" s="207"/>
    </row>
    <row r="3887" spans="1:84" s="406" customFormat="1" x14ac:dyDescent="0.3">
      <c r="A3887" s="407"/>
      <c r="B3887" s="412"/>
      <c r="C3887" s="126"/>
      <c r="D3887" s="390"/>
      <c r="E3887" s="390"/>
      <c r="F3887" s="390"/>
      <c r="G3887" s="390"/>
      <c r="H3887" s="390"/>
      <c r="I3887" s="390"/>
      <c r="AP3887" s="207"/>
      <c r="AQ3887" s="207"/>
      <c r="BK3887" s="207"/>
      <c r="BY3887" s="207"/>
      <c r="BZ3887" s="207"/>
      <c r="CA3887" s="207"/>
      <c r="CB3887" s="207"/>
      <c r="CC3887" s="207"/>
      <c r="CD3887" s="207"/>
      <c r="CE3887" s="207"/>
      <c r="CF3887" s="207"/>
    </row>
    <row r="3888" spans="1:84" s="406" customFormat="1" x14ac:dyDescent="0.3">
      <c r="A3888" s="407"/>
      <c r="B3888" s="412"/>
      <c r="C3888" s="126"/>
      <c r="D3888" s="390"/>
      <c r="E3888" s="390"/>
      <c r="F3888" s="390"/>
      <c r="G3888" s="390"/>
      <c r="H3888" s="390"/>
      <c r="I3888" s="390"/>
      <c r="AP3888" s="207"/>
      <c r="AQ3888" s="207"/>
      <c r="BK3888" s="207"/>
      <c r="BY3888" s="207"/>
      <c r="BZ3888" s="207"/>
      <c r="CA3888" s="207"/>
      <c r="CB3888" s="207"/>
      <c r="CC3888" s="207"/>
      <c r="CD3888" s="207"/>
      <c r="CE3888" s="207"/>
      <c r="CF3888" s="207"/>
    </row>
    <row r="3889" spans="1:84" s="406" customFormat="1" x14ac:dyDescent="0.3">
      <c r="A3889" s="407"/>
      <c r="B3889" s="412"/>
      <c r="C3889" s="126"/>
      <c r="D3889" s="390"/>
      <c r="E3889" s="390"/>
      <c r="F3889" s="390"/>
      <c r="G3889" s="390"/>
      <c r="H3889" s="390"/>
      <c r="I3889" s="390"/>
      <c r="AP3889" s="207"/>
      <c r="AQ3889" s="207"/>
      <c r="BK3889" s="207"/>
      <c r="BY3889" s="207"/>
      <c r="BZ3889" s="207"/>
      <c r="CA3889" s="207"/>
      <c r="CB3889" s="207"/>
      <c r="CC3889" s="207"/>
      <c r="CD3889" s="207"/>
      <c r="CE3889" s="207"/>
      <c r="CF3889" s="207"/>
    </row>
    <row r="3890" spans="1:84" s="406" customFormat="1" x14ac:dyDescent="0.3">
      <c r="A3890" s="407"/>
      <c r="B3890" s="412"/>
      <c r="C3890" s="126"/>
      <c r="D3890" s="390"/>
      <c r="E3890" s="390"/>
      <c r="F3890" s="390"/>
      <c r="G3890" s="390"/>
      <c r="H3890" s="390"/>
      <c r="I3890" s="390"/>
      <c r="AP3890" s="207"/>
      <c r="AQ3890" s="207"/>
      <c r="BK3890" s="207"/>
      <c r="BY3890" s="207"/>
      <c r="BZ3890" s="207"/>
      <c r="CA3890" s="207"/>
      <c r="CB3890" s="207"/>
      <c r="CC3890" s="207"/>
      <c r="CD3890" s="207"/>
      <c r="CE3890" s="207"/>
      <c r="CF3890" s="207"/>
    </row>
    <row r="3891" spans="1:84" s="406" customFormat="1" x14ac:dyDescent="0.3">
      <c r="A3891" s="407"/>
      <c r="B3891" s="412"/>
      <c r="C3891" s="126"/>
      <c r="D3891" s="390"/>
      <c r="E3891" s="390"/>
      <c r="F3891" s="390"/>
      <c r="G3891" s="390"/>
      <c r="H3891" s="390"/>
      <c r="I3891" s="390"/>
      <c r="AP3891" s="207"/>
      <c r="AQ3891" s="207"/>
      <c r="BK3891" s="207"/>
      <c r="BY3891" s="207"/>
      <c r="BZ3891" s="207"/>
      <c r="CA3891" s="207"/>
      <c r="CB3891" s="207"/>
      <c r="CC3891" s="207"/>
      <c r="CD3891" s="207"/>
      <c r="CE3891" s="207"/>
      <c r="CF3891" s="207"/>
    </row>
    <row r="3892" spans="1:84" s="406" customFormat="1" x14ac:dyDescent="0.3">
      <c r="A3892" s="407"/>
      <c r="B3892" s="412"/>
      <c r="C3892" s="126"/>
      <c r="D3892" s="390"/>
      <c r="E3892" s="390"/>
      <c r="F3892" s="390"/>
      <c r="G3892" s="390"/>
      <c r="H3892" s="390"/>
      <c r="I3892" s="390"/>
      <c r="AP3892" s="207"/>
      <c r="AQ3892" s="207"/>
      <c r="BK3892" s="207"/>
      <c r="BY3892" s="207"/>
      <c r="BZ3892" s="207"/>
      <c r="CA3892" s="207"/>
      <c r="CB3892" s="207"/>
      <c r="CC3892" s="207"/>
      <c r="CD3892" s="207"/>
      <c r="CE3892" s="207"/>
      <c r="CF3892" s="207"/>
    </row>
    <row r="3893" spans="1:84" s="406" customFormat="1" x14ac:dyDescent="0.3">
      <c r="A3893" s="407"/>
      <c r="B3893" s="412"/>
      <c r="C3893" s="126"/>
      <c r="D3893" s="390"/>
      <c r="E3893" s="390"/>
      <c r="F3893" s="390"/>
      <c r="G3893" s="390"/>
      <c r="H3893" s="390"/>
      <c r="I3893" s="390"/>
      <c r="AP3893" s="207"/>
      <c r="AQ3893" s="207"/>
      <c r="BK3893" s="207"/>
      <c r="BY3893" s="207"/>
      <c r="BZ3893" s="207"/>
      <c r="CA3893" s="207"/>
      <c r="CB3893" s="207"/>
      <c r="CC3893" s="207"/>
      <c r="CD3893" s="207"/>
      <c r="CE3893" s="207"/>
      <c r="CF3893" s="207"/>
    </row>
    <row r="3894" spans="1:84" s="406" customFormat="1" x14ac:dyDescent="0.3">
      <c r="A3894" s="407"/>
      <c r="B3894" s="412"/>
      <c r="C3894" s="126"/>
      <c r="D3894" s="390"/>
      <c r="E3894" s="390"/>
      <c r="F3894" s="390"/>
      <c r="G3894" s="390"/>
      <c r="H3894" s="390"/>
      <c r="I3894" s="390"/>
      <c r="AP3894" s="207"/>
      <c r="AQ3894" s="207"/>
      <c r="BK3894" s="207"/>
      <c r="BY3894" s="207"/>
      <c r="BZ3894" s="207"/>
      <c r="CA3894" s="207"/>
      <c r="CB3894" s="207"/>
      <c r="CC3894" s="207"/>
      <c r="CD3894" s="207"/>
      <c r="CE3894" s="207"/>
      <c r="CF3894" s="207"/>
    </row>
    <row r="3895" spans="1:84" s="406" customFormat="1" x14ac:dyDescent="0.3">
      <c r="A3895" s="407"/>
      <c r="B3895" s="412"/>
      <c r="C3895" s="126"/>
      <c r="D3895" s="390"/>
      <c r="E3895" s="390"/>
      <c r="F3895" s="390"/>
      <c r="G3895" s="390"/>
      <c r="H3895" s="390"/>
      <c r="I3895" s="390"/>
      <c r="AP3895" s="207"/>
      <c r="AQ3895" s="207"/>
      <c r="BK3895" s="207"/>
      <c r="BY3895" s="207"/>
      <c r="BZ3895" s="207"/>
      <c r="CA3895" s="207"/>
      <c r="CB3895" s="207"/>
      <c r="CC3895" s="207"/>
      <c r="CD3895" s="207"/>
      <c r="CE3895" s="207"/>
      <c r="CF3895" s="207"/>
    </row>
    <row r="3896" spans="1:84" s="406" customFormat="1" x14ac:dyDescent="0.3">
      <c r="A3896" s="407"/>
      <c r="B3896" s="412"/>
      <c r="C3896" s="126"/>
      <c r="D3896" s="390"/>
      <c r="E3896" s="390"/>
      <c r="F3896" s="390"/>
      <c r="G3896" s="390"/>
      <c r="H3896" s="390"/>
      <c r="I3896" s="390"/>
      <c r="AP3896" s="207"/>
      <c r="AQ3896" s="207"/>
      <c r="BK3896" s="207"/>
      <c r="BY3896" s="207"/>
      <c r="BZ3896" s="207"/>
      <c r="CA3896" s="207"/>
      <c r="CB3896" s="207"/>
      <c r="CC3896" s="207"/>
      <c r="CD3896" s="207"/>
      <c r="CE3896" s="207"/>
      <c r="CF3896" s="207"/>
    </row>
    <row r="3897" spans="1:84" s="406" customFormat="1" x14ac:dyDescent="0.3">
      <c r="A3897" s="407"/>
      <c r="B3897" s="412"/>
      <c r="C3897" s="126"/>
      <c r="D3897" s="390"/>
      <c r="E3897" s="390"/>
      <c r="F3897" s="390"/>
      <c r="G3897" s="390"/>
      <c r="H3897" s="390"/>
      <c r="I3897" s="390"/>
      <c r="AP3897" s="207"/>
      <c r="AQ3897" s="207"/>
      <c r="BK3897" s="207"/>
      <c r="BY3897" s="207"/>
      <c r="BZ3897" s="207"/>
      <c r="CA3897" s="207"/>
      <c r="CB3897" s="207"/>
      <c r="CC3897" s="207"/>
      <c r="CD3897" s="207"/>
      <c r="CE3897" s="207"/>
      <c r="CF3897" s="207"/>
    </row>
    <row r="3898" spans="1:84" s="406" customFormat="1" x14ac:dyDescent="0.3">
      <c r="A3898" s="407"/>
      <c r="B3898" s="412"/>
      <c r="C3898" s="126"/>
      <c r="D3898" s="390"/>
      <c r="E3898" s="390"/>
      <c r="F3898" s="390"/>
      <c r="G3898" s="390"/>
      <c r="H3898" s="390"/>
      <c r="I3898" s="390"/>
      <c r="AP3898" s="207"/>
      <c r="AQ3898" s="207"/>
      <c r="BK3898" s="207"/>
      <c r="BY3898" s="207"/>
      <c r="BZ3898" s="207"/>
      <c r="CA3898" s="207"/>
      <c r="CB3898" s="207"/>
      <c r="CC3898" s="207"/>
      <c r="CD3898" s="207"/>
      <c r="CE3898" s="207"/>
      <c r="CF3898" s="207"/>
    </row>
    <row r="3899" spans="1:84" s="406" customFormat="1" x14ac:dyDescent="0.3">
      <c r="A3899" s="407"/>
      <c r="B3899" s="412"/>
      <c r="C3899" s="126"/>
      <c r="D3899" s="390"/>
      <c r="E3899" s="390"/>
      <c r="F3899" s="390"/>
      <c r="G3899" s="390"/>
      <c r="H3899" s="390"/>
      <c r="I3899" s="390"/>
      <c r="AP3899" s="207"/>
      <c r="AQ3899" s="207"/>
      <c r="BK3899" s="207"/>
      <c r="BY3899" s="207"/>
      <c r="BZ3899" s="207"/>
      <c r="CA3899" s="207"/>
      <c r="CB3899" s="207"/>
      <c r="CC3899" s="207"/>
      <c r="CD3899" s="207"/>
      <c r="CE3899" s="207"/>
      <c r="CF3899" s="207"/>
    </row>
    <row r="3900" spans="1:84" s="406" customFormat="1" x14ac:dyDescent="0.3">
      <c r="A3900" s="407"/>
      <c r="B3900" s="412"/>
      <c r="C3900" s="126"/>
      <c r="D3900" s="390"/>
      <c r="E3900" s="390"/>
      <c r="F3900" s="390"/>
      <c r="G3900" s="390"/>
      <c r="H3900" s="390"/>
      <c r="I3900" s="390"/>
      <c r="AP3900" s="207"/>
      <c r="AQ3900" s="207"/>
      <c r="BK3900" s="207"/>
      <c r="BY3900" s="207"/>
      <c r="BZ3900" s="207"/>
      <c r="CA3900" s="207"/>
      <c r="CB3900" s="207"/>
      <c r="CC3900" s="207"/>
      <c r="CD3900" s="207"/>
      <c r="CE3900" s="207"/>
      <c r="CF3900" s="207"/>
    </row>
    <row r="3901" spans="1:84" s="406" customFormat="1" x14ac:dyDescent="0.3">
      <c r="A3901" s="407"/>
      <c r="B3901" s="412"/>
      <c r="C3901" s="126"/>
      <c r="D3901" s="390"/>
      <c r="E3901" s="390"/>
      <c r="F3901" s="390"/>
      <c r="G3901" s="390"/>
      <c r="H3901" s="390"/>
      <c r="I3901" s="390"/>
      <c r="AP3901" s="207"/>
      <c r="AQ3901" s="207"/>
      <c r="BK3901" s="207"/>
      <c r="BY3901" s="207"/>
      <c r="BZ3901" s="207"/>
      <c r="CA3901" s="207"/>
      <c r="CB3901" s="207"/>
      <c r="CC3901" s="207"/>
      <c r="CD3901" s="207"/>
      <c r="CE3901" s="207"/>
      <c r="CF3901" s="207"/>
    </row>
    <row r="3902" spans="1:84" s="406" customFormat="1" x14ac:dyDescent="0.3">
      <c r="A3902" s="407"/>
      <c r="B3902" s="412"/>
      <c r="C3902" s="126"/>
      <c r="D3902" s="390"/>
      <c r="E3902" s="390"/>
      <c r="F3902" s="390"/>
      <c r="G3902" s="390"/>
      <c r="H3902" s="390"/>
      <c r="I3902" s="390"/>
      <c r="AP3902" s="207"/>
      <c r="AQ3902" s="207"/>
      <c r="BK3902" s="207"/>
      <c r="BY3902" s="207"/>
      <c r="BZ3902" s="207"/>
      <c r="CA3902" s="207"/>
      <c r="CB3902" s="207"/>
      <c r="CC3902" s="207"/>
      <c r="CD3902" s="207"/>
      <c r="CE3902" s="207"/>
      <c r="CF3902" s="207"/>
    </row>
    <row r="3903" spans="1:84" s="406" customFormat="1" x14ac:dyDescent="0.3">
      <c r="A3903" s="407"/>
      <c r="B3903" s="412"/>
      <c r="C3903" s="126"/>
      <c r="D3903" s="390"/>
      <c r="E3903" s="390"/>
      <c r="F3903" s="390"/>
      <c r="G3903" s="390"/>
      <c r="H3903" s="390"/>
      <c r="I3903" s="390"/>
      <c r="AP3903" s="207"/>
      <c r="AQ3903" s="207"/>
      <c r="BK3903" s="207"/>
      <c r="BY3903" s="207"/>
      <c r="BZ3903" s="207"/>
      <c r="CA3903" s="207"/>
      <c r="CB3903" s="207"/>
      <c r="CC3903" s="207"/>
      <c r="CD3903" s="207"/>
      <c r="CE3903" s="207"/>
      <c r="CF3903" s="207"/>
    </row>
    <row r="3904" spans="1:84" s="406" customFormat="1" x14ac:dyDescent="0.3">
      <c r="A3904" s="407"/>
      <c r="B3904" s="412"/>
      <c r="C3904" s="126"/>
      <c r="D3904" s="390"/>
      <c r="E3904" s="390"/>
      <c r="F3904" s="390"/>
      <c r="G3904" s="390"/>
      <c r="H3904" s="390"/>
      <c r="I3904" s="390"/>
      <c r="AP3904" s="207"/>
      <c r="AQ3904" s="207"/>
      <c r="BK3904" s="207"/>
      <c r="BY3904" s="207"/>
      <c r="BZ3904" s="207"/>
      <c r="CA3904" s="207"/>
      <c r="CB3904" s="207"/>
      <c r="CC3904" s="207"/>
      <c r="CD3904" s="207"/>
      <c r="CE3904" s="207"/>
      <c r="CF3904" s="207"/>
    </row>
    <row r="3905" spans="1:84" s="406" customFormat="1" x14ac:dyDescent="0.3">
      <c r="A3905" s="407"/>
      <c r="B3905" s="412"/>
      <c r="C3905" s="126"/>
      <c r="D3905" s="390"/>
      <c r="E3905" s="390"/>
      <c r="F3905" s="390"/>
      <c r="G3905" s="390"/>
      <c r="H3905" s="390"/>
      <c r="I3905" s="390"/>
      <c r="AP3905" s="207"/>
      <c r="AQ3905" s="207"/>
      <c r="BK3905" s="207"/>
      <c r="BY3905" s="207"/>
      <c r="BZ3905" s="207"/>
      <c r="CA3905" s="207"/>
      <c r="CB3905" s="207"/>
      <c r="CC3905" s="207"/>
      <c r="CD3905" s="207"/>
      <c r="CE3905" s="207"/>
      <c r="CF3905" s="207"/>
    </row>
    <row r="3906" spans="1:84" s="406" customFormat="1" x14ac:dyDescent="0.3">
      <c r="A3906" s="407"/>
      <c r="B3906" s="412"/>
      <c r="C3906" s="126"/>
      <c r="D3906" s="390"/>
      <c r="E3906" s="390"/>
      <c r="F3906" s="390"/>
      <c r="G3906" s="390"/>
      <c r="H3906" s="390"/>
      <c r="I3906" s="390"/>
      <c r="AP3906" s="207"/>
      <c r="AQ3906" s="207"/>
      <c r="BK3906" s="207"/>
      <c r="BY3906" s="207"/>
      <c r="BZ3906" s="207"/>
      <c r="CA3906" s="207"/>
      <c r="CB3906" s="207"/>
      <c r="CC3906" s="207"/>
      <c r="CD3906" s="207"/>
      <c r="CE3906" s="207"/>
      <c r="CF3906" s="207"/>
    </row>
    <row r="3907" spans="1:84" s="406" customFormat="1" x14ac:dyDescent="0.3">
      <c r="A3907" s="407"/>
      <c r="B3907" s="412"/>
      <c r="C3907" s="126"/>
      <c r="D3907" s="390"/>
      <c r="E3907" s="390"/>
      <c r="F3907" s="390"/>
      <c r="G3907" s="390"/>
      <c r="H3907" s="390"/>
      <c r="I3907" s="390"/>
      <c r="AP3907" s="207"/>
      <c r="AQ3907" s="207"/>
      <c r="BK3907" s="207"/>
      <c r="BY3907" s="207"/>
      <c r="BZ3907" s="207"/>
      <c r="CA3907" s="207"/>
      <c r="CB3907" s="207"/>
      <c r="CC3907" s="207"/>
      <c r="CD3907" s="207"/>
      <c r="CE3907" s="207"/>
      <c r="CF3907" s="207"/>
    </row>
    <row r="3908" spans="1:84" s="406" customFormat="1" x14ac:dyDescent="0.3">
      <c r="A3908" s="407"/>
      <c r="B3908" s="412"/>
      <c r="C3908" s="126"/>
      <c r="D3908" s="390"/>
      <c r="E3908" s="390"/>
      <c r="F3908" s="390"/>
      <c r="G3908" s="390"/>
      <c r="H3908" s="390"/>
      <c r="I3908" s="390"/>
      <c r="AP3908" s="207"/>
      <c r="AQ3908" s="207"/>
      <c r="BK3908" s="207"/>
      <c r="BY3908" s="207"/>
      <c r="BZ3908" s="207"/>
      <c r="CA3908" s="207"/>
      <c r="CB3908" s="207"/>
      <c r="CC3908" s="207"/>
      <c r="CD3908" s="207"/>
      <c r="CE3908" s="207"/>
      <c r="CF3908" s="207"/>
    </row>
    <row r="3909" spans="1:84" s="406" customFormat="1" x14ac:dyDescent="0.3">
      <c r="A3909" s="407"/>
      <c r="B3909" s="412"/>
      <c r="C3909" s="126"/>
      <c r="D3909" s="390"/>
      <c r="E3909" s="390"/>
      <c r="F3909" s="390"/>
      <c r="G3909" s="390"/>
      <c r="H3909" s="390"/>
      <c r="I3909" s="390"/>
      <c r="AP3909" s="207"/>
      <c r="AQ3909" s="207"/>
      <c r="BK3909" s="207"/>
      <c r="BY3909" s="207"/>
      <c r="BZ3909" s="207"/>
      <c r="CA3909" s="207"/>
      <c r="CB3909" s="207"/>
      <c r="CC3909" s="207"/>
      <c r="CD3909" s="207"/>
      <c r="CE3909" s="207"/>
      <c r="CF3909" s="207"/>
    </row>
    <row r="3910" spans="1:84" s="406" customFormat="1" x14ac:dyDescent="0.3">
      <c r="A3910" s="407"/>
      <c r="B3910" s="412"/>
      <c r="C3910" s="126"/>
      <c r="D3910" s="390"/>
      <c r="E3910" s="390"/>
      <c r="F3910" s="390"/>
      <c r="G3910" s="390"/>
      <c r="H3910" s="390"/>
      <c r="I3910" s="390"/>
      <c r="AP3910" s="207"/>
      <c r="AQ3910" s="207"/>
      <c r="BK3910" s="207"/>
      <c r="BY3910" s="207"/>
      <c r="BZ3910" s="207"/>
      <c r="CA3910" s="207"/>
      <c r="CB3910" s="207"/>
      <c r="CC3910" s="207"/>
      <c r="CD3910" s="207"/>
      <c r="CE3910" s="207"/>
      <c r="CF3910" s="207"/>
    </row>
    <row r="3911" spans="1:84" s="406" customFormat="1" x14ac:dyDescent="0.3">
      <c r="A3911" s="407"/>
      <c r="B3911" s="412"/>
      <c r="C3911" s="126"/>
      <c r="D3911" s="390"/>
      <c r="E3911" s="390"/>
      <c r="F3911" s="390"/>
      <c r="G3911" s="390"/>
      <c r="H3911" s="390"/>
      <c r="I3911" s="390"/>
      <c r="AP3911" s="207"/>
      <c r="AQ3911" s="207"/>
      <c r="BK3911" s="207"/>
      <c r="BY3911" s="207"/>
      <c r="BZ3911" s="207"/>
      <c r="CA3911" s="207"/>
      <c r="CB3911" s="207"/>
      <c r="CC3911" s="207"/>
      <c r="CD3911" s="207"/>
      <c r="CE3911" s="207"/>
      <c r="CF3911" s="207"/>
    </row>
    <row r="3912" spans="1:84" s="406" customFormat="1" x14ac:dyDescent="0.3">
      <c r="A3912" s="407"/>
      <c r="B3912" s="412"/>
      <c r="C3912" s="126"/>
      <c r="D3912" s="390"/>
      <c r="E3912" s="390"/>
      <c r="F3912" s="390"/>
      <c r="G3912" s="390"/>
      <c r="H3912" s="390"/>
      <c r="I3912" s="390"/>
      <c r="AP3912" s="207"/>
      <c r="AQ3912" s="207"/>
      <c r="BK3912" s="207"/>
      <c r="BY3912" s="207"/>
      <c r="BZ3912" s="207"/>
      <c r="CA3912" s="207"/>
      <c r="CB3912" s="207"/>
      <c r="CC3912" s="207"/>
      <c r="CD3912" s="207"/>
      <c r="CE3912" s="207"/>
      <c r="CF3912" s="207"/>
    </row>
    <row r="3913" spans="1:84" s="406" customFormat="1" x14ac:dyDescent="0.3">
      <c r="A3913" s="407"/>
      <c r="B3913" s="412"/>
      <c r="C3913" s="126"/>
      <c r="D3913" s="390"/>
      <c r="E3913" s="390"/>
      <c r="F3913" s="390"/>
      <c r="G3913" s="390"/>
      <c r="H3913" s="390"/>
      <c r="I3913" s="390"/>
      <c r="AP3913" s="207"/>
      <c r="AQ3913" s="207"/>
      <c r="BK3913" s="207"/>
      <c r="BY3913" s="207"/>
      <c r="BZ3913" s="207"/>
      <c r="CA3913" s="207"/>
      <c r="CB3913" s="207"/>
      <c r="CC3913" s="207"/>
      <c r="CD3913" s="207"/>
      <c r="CE3913" s="207"/>
      <c r="CF3913" s="207"/>
    </row>
    <row r="3914" spans="1:84" s="406" customFormat="1" x14ac:dyDescent="0.3">
      <c r="A3914" s="407"/>
      <c r="B3914" s="412"/>
      <c r="C3914" s="126"/>
      <c r="D3914" s="390"/>
      <c r="E3914" s="390"/>
      <c r="F3914" s="390"/>
      <c r="G3914" s="390"/>
      <c r="H3914" s="390"/>
      <c r="I3914" s="390"/>
      <c r="AP3914" s="207"/>
      <c r="AQ3914" s="207"/>
      <c r="BK3914" s="207"/>
      <c r="BY3914" s="207"/>
      <c r="BZ3914" s="207"/>
      <c r="CA3914" s="207"/>
      <c r="CB3914" s="207"/>
      <c r="CC3914" s="207"/>
      <c r="CD3914" s="207"/>
      <c r="CE3914" s="207"/>
      <c r="CF3914" s="207"/>
    </row>
    <row r="3915" spans="1:84" s="406" customFormat="1" x14ac:dyDescent="0.3">
      <c r="A3915" s="407"/>
      <c r="B3915" s="412"/>
      <c r="C3915" s="126"/>
      <c r="D3915" s="390"/>
      <c r="E3915" s="390"/>
      <c r="F3915" s="390"/>
      <c r="G3915" s="390"/>
      <c r="H3915" s="390"/>
      <c r="I3915" s="390"/>
      <c r="AP3915" s="207"/>
      <c r="AQ3915" s="207"/>
      <c r="BK3915" s="207"/>
      <c r="BY3915" s="207"/>
      <c r="BZ3915" s="207"/>
      <c r="CA3915" s="207"/>
      <c r="CB3915" s="207"/>
      <c r="CC3915" s="207"/>
      <c r="CD3915" s="207"/>
      <c r="CE3915" s="207"/>
      <c r="CF3915" s="207"/>
    </row>
    <row r="3916" spans="1:84" s="406" customFormat="1" x14ac:dyDescent="0.3">
      <c r="A3916" s="407"/>
      <c r="B3916" s="412"/>
      <c r="C3916" s="126"/>
      <c r="D3916" s="390"/>
      <c r="E3916" s="390"/>
      <c r="F3916" s="390"/>
      <c r="G3916" s="390"/>
      <c r="H3916" s="390"/>
      <c r="I3916" s="390"/>
      <c r="AP3916" s="207"/>
      <c r="AQ3916" s="207"/>
      <c r="BK3916" s="207"/>
      <c r="BY3916" s="207"/>
      <c r="BZ3916" s="207"/>
      <c r="CA3916" s="207"/>
      <c r="CB3916" s="207"/>
      <c r="CC3916" s="207"/>
      <c r="CD3916" s="207"/>
      <c r="CE3916" s="207"/>
      <c r="CF3916" s="207"/>
    </row>
    <row r="3917" spans="1:84" s="406" customFormat="1" x14ac:dyDescent="0.3">
      <c r="A3917" s="407"/>
      <c r="B3917" s="412"/>
      <c r="C3917" s="126"/>
      <c r="D3917" s="390"/>
      <c r="E3917" s="390"/>
      <c r="F3917" s="390"/>
      <c r="G3917" s="390"/>
      <c r="H3917" s="390"/>
      <c r="I3917" s="390"/>
      <c r="AP3917" s="207"/>
      <c r="AQ3917" s="207"/>
      <c r="BK3917" s="207"/>
      <c r="BY3917" s="207"/>
      <c r="BZ3917" s="207"/>
      <c r="CA3917" s="207"/>
      <c r="CB3917" s="207"/>
      <c r="CC3917" s="207"/>
      <c r="CD3917" s="207"/>
      <c r="CE3917" s="207"/>
      <c r="CF3917" s="207"/>
    </row>
    <row r="3918" spans="1:84" s="406" customFormat="1" x14ac:dyDescent="0.3">
      <c r="A3918" s="407"/>
      <c r="B3918" s="412"/>
      <c r="C3918" s="126"/>
      <c r="D3918" s="390"/>
      <c r="E3918" s="390"/>
      <c r="F3918" s="390"/>
      <c r="G3918" s="390"/>
      <c r="H3918" s="390"/>
      <c r="I3918" s="390"/>
      <c r="AP3918" s="207"/>
      <c r="AQ3918" s="207"/>
      <c r="BK3918" s="207"/>
      <c r="BY3918" s="207"/>
      <c r="BZ3918" s="207"/>
      <c r="CA3918" s="207"/>
      <c r="CB3918" s="207"/>
      <c r="CC3918" s="207"/>
      <c r="CD3918" s="207"/>
      <c r="CE3918" s="207"/>
      <c r="CF3918" s="207"/>
    </row>
    <row r="3919" spans="1:84" s="406" customFormat="1" x14ac:dyDescent="0.3">
      <c r="A3919" s="407"/>
      <c r="B3919" s="412"/>
      <c r="C3919" s="126"/>
      <c r="D3919" s="390"/>
      <c r="E3919" s="390"/>
      <c r="F3919" s="390"/>
      <c r="G3919" s="390"/>
      <c r="H3919" s="390"/>
      <c r="I3919" s="390"/>
      <c r="AP3919" s="207"/>
      <c r="AQ3919" s="207"/>
      <c r="BK3919" s="207"/>
      <c r="BY3919" s="207"/>
      <c r="BZ3919" s="207"/>
      <c r="CA3919" s="207"/>
      <c r="CB3919" s="207"/>
      <c r="CC3919" s="207"/>
      <c r="CD3919" s="207"/>
      <c r="CE3919" s="207"/>
      <c r="CF3919" s="207"/>
    </row>
    <row r="3920" spans="1:84" s="406" customFormat="1" x14ac:dyDescent="0.3">
      <c r="A3920" s="407"/>
      <c r="B3920" s="412"/>
      <c r="C3920" s="126"/>
      <c r="D3920" s="390"/>
      <c r="E3920" s="390"/>
      <c r="F3920" s="390"/>
      <c r="G3920" s="390"/>
      <c r="H3920" s="390"/>
      <c r="I3920" s="390"/>
      <c r="AP3920" s="207"/>
      <c r="AQ3920" s="207"/>
      <c r="BK3920" s="207"/>
      <c r="BY3920" s="207"/>
      <c r="BZ3920" s="207"/>
      <c r="CA3920" s="207"/>
      <c r="CB3920" s="207"/>
      <c r="CC3920" s="207"/>
      <c r="CD3920" s="207"/>
      <c r="CE3920" s="207"/>
      <c r="CF3920" s="207"/>
    </row>
    <row r="3921" spans="1:84" s="406" customFormat="1" x14ac:dyDescent="0.3">
      <c r="A3921" s="407"/>
      <c r="B3921" s="412"/>
      <c r="C3921" s="126"/>
      <c r="D3921" s="390"/>
      <c r="E3921" s="390"/>
      <c r="F3921" s="390"/>
      <c r="G3921" s="390"/>
      <c r="H3921" s="390"/>
      <c r="I3921" s="390"/>
      <c r="AP3921" s="207"/>
      <c r="AQ3921" s="207"/>
      <c r="BK3921" s="207"/>
      <c r="BY3921" s="207"/>
      <c r="BZ3921" s="207"/>
      <c r="CA3921" s="207"/>
      <c r="CB3921" s="207"/>
      <c r="CC3921" s="207"/>
      <c r="CD3921" s="207"/>
      <c r="CE3921" s="207"/>
      <c r="CF3921" s="207"/>
    </row>
    <row r="3922" spans="1:84" s="406" customFormat="1" x14ac:dyDescent="0.3">
      <c r="A3922" s="407"/>
      <c r="B3922" s="412"/>
      <c r="C3922" s="126"/>
      <c r="D3922" s="390"/>
      <c r="E3922" s="390"/>
      <c r="F3922" s="390"/>
      <c r="G3922" s="390"/>
      <c r="H3922" s="390"/>
      <c r="I3922" s="390"/>
      <c r="AP3922" s="207"/>
      <c r="AQ3922" s="207"/>
      <c r="BK3922" s="207"/>
      <c r="BY3922" s="207"/>
      <c r="BZ3922" s="207"/>
      <c r="CA3922" s="207"/>
      <c r="CB3922" s="207"/>
      <c r="CC3922" s="207"/>
      <c r="CD3922" s="207"/>
      <c r="CE3922" s="207"/>
      <c r="CF3922" s="207"/>
    </row>
    <row r="3923" spans="1:84" s="406" customFormat="1" x14ac:dyDescent="0.3">
      <c r="A3923" s="407"/>
      <c r="B3923" s="412"/>
      <c r="C3923" s="126"/>
      <c r="D3923" s="390"/>
      <c r="E3923" s="390"/>
      <c r="F3923" s="390"/>
      <c r="G3923" s="390"/>
      <c r="H3923" s="390"/>
      <c r="I3923" s="390"/>
      <c r="AP3923" s="207"/>
      <c r="AQ3923" s="207"/>
      <c r="BK3923" s="207"/>
      <c r="BY3923" s="207"/>
      <c r="BZ3923" s="207"/>
      <c r="CA3923" s="207"/>
      <c r="CB3923" s="207"/>
      <c r="CC3923" s="207"/>
      <c r="CD3923" s="207"/>
      <c r="CE3923" s="207"/>
      <c r="CF3923" s="207"/>
    </row>
    <row r="3924" spans="1:84" s="406" customFormat="1" x14ac:dyDescent="0.3">
      <c r="A3924" s="407"/>
      <c r="B3924" s="412"/>
      <c r="C3924" s="126"/>
      <c r="D3924" s="390"/>
      <c r="E3924" s="390"/>
      <c r="F3924" s="390"/>
      <c r="G3924" s="390"/>
      <c r="H3924" s="390"/>
      <c r="I3924" s="390"/>
      <c r="AP3924" s="207"/>
      <c r="AQ3924" s="207"/>
      <c r="BK3924" s="207"/>
      <c r="BY3924" s="207"/>
      <c r="BZ3924" s="207"/>
      <c r="CA3924" s="207"/>
      <c r="CB3924" s="207"/>
      <c r="CC3924" s="207"/>
      <c r="CD3924" s="207"/>
      <c r="CE3924" s="207"/>
      <c r="CF3924" s="207"/>
    </row>
    <row r="3925" spans="1:84" s="406" customFormat="1" x14ac:dyDescent="0.3">
      <c r="A3925" s="407"/>
      <c r="B3925" s="412"/>
      <c r="C3925" s="126"/>
      <c r="D3925" s="390"/>
      <c r="E3925" s="390"/>
      <c r="F3925" s="390"/>
      <c r="G3925" s="390"/>
      <c r="H3925" s="390"/>
      <c r="I3925" s="390"/>
      <c r="AP3925" s="207"/>
      <c r="AQ3925" s="207"/>
      <c r="BK3925" s="207"/>
      <c r="BY3925" s="207"/>
      <c r="BZ3925" s="207"/>
      <c r="CA3925" s="207"/>
      <c r="CB3925" s="207"/>
      <c r="CC3925" s="207"/>
      <c r="CD3925" s="207"/>
      <c r="CE3925" s="207"/>
      <c r="CF3925" s="207"/>
    </row>
    <row r="3926" spans="1:84" s="406" customFormat="1" x14ac:dyDescent="0.3">
      <c r="A3926" s="407"/>
      <c r="B3926" s="412"/>
      <c r="C3926" s="126"/>
      <c r="D3926" s="390"/>
      <c r="E3926" s="390"/>
      <c r="F3926" s="390"/>
      <c r="G3926" s="390"/>
      <c r="H3926" s="390"/>
      <c r="I3926" s="390"/>
      <c r="AP3926" s="207"/>
      <c r="AQ3926" s="207"/>
      <c r="BK3926" s="207"/>
      <c r="BY3926" s="207"/>
      <c r="BZ3926" s="207"/>
      <c r="CA3926" s="207"/>
      <c r="CB3926" s="207"/>
      <c r="CC3926" s="207"/>
      <c r="CD3926" s="207"/>
      <c r="CE3926" s="207"/>
      <c r="CF3926" s="207"/>
    </row>
    <row r="3927" spans="1:84" s="406" customFormat="1" x14ac:dyDescent="0.3">
      <c r="A3927" s="407"/>
      <c r="B3927" s="412"/>
      <c r="C3927" s="126"/>
      <c r="D3927" s="390"/>
      <c r="E3927" s="390"/>
      <c r="F3927" s="390"/>
      <c r="G3927" s="390"/>
      <c r="H3927" s="390"/>
      <c r="I3927" s="390"/>
      <c r="AP3927" s="207"/>
      <c r="AQ3927" s="207"/>
      <c r="BK3927" s="207"/>
      <c r="BY3927" s="207"/>
      <c r="BZ3927" s="207"/>
      <c r="CA3927" s="207"/>
      <c r="CB3927" s="207"/>
      <c r="CC3927" s="207"/>
      <c r="CD3927" s="207"/>
      <c r="CE3927" s="207"/>
      <c r="CF3927" s="207"/>
    </row>
    <row r="3928" spans="1:84" s="406" customFormat="1" x14ac:dyDescent="0.3">
      <c r="A3928" s="407"/>
      <c r="B3928" s="412"/>
      <c r="C3928" s="126"/>
      <c r="D3928" s="390"/>
      <c r="E3928" s="390"/>
      <c r="F3928" s="390"/>
      <c r="G3928" s="390"/>
      <c r="H3928" s="390"/>
      <c r="I3928" s="390"/>
      <c r="AP3928" s="207"/>
      <c r="AQ3928" s="207"/>
      <c r="BK3928" s="207"/>
      <c r="BY3928" s="207"/>
      <c r="BZ3928" s="207"/>
      <c r="CA3928" s="207"/>
      <c r="CB3928" s="207"/>
      <c r="CC3928" s="207"/>
      <c r="CD3928" s="207"/>
      <c r="CE3928" s="207"/>
      <c r="CF3928" s="207"/>
    </row>
    <row r="3929" spans="1:84" s="406" customFormat="1" x14ac:dyDescent="0.3">
      <c r="A3929" s="407"/>
      <c r="B3929" s="412"/>
      <c r="C3929" s="126"/>
      <c r="D3929" s="390"/>
      <c r="E3929" s="390"/>
      <c r="F3929" s="390"/>
      <c r="G3929" s="390"/>
      <c r="H3929" s="390"/>
      <c r="I3929" s="390"/>
      <c r="AP3929" s="207"/>
      <c r="AQ3929" s="207"/>
      <c r="BK3929" s="207"/>
      <c r="BY3929" s="207"/>
      <c r="BZ3929" s="207"/>
      <c r="CA3929" s="207"/>
      <c r="CB3929" s="207"/>
      <c r="CC3929" s="207"/>
      <c r="CD3929" s="207"/>
      <c r="CE3929" s="207"/>
      <c r="CF3929" s="207"/>
    </row>
    <row r="3930" spans="1:84" s="406" customFormat="1" x14ac:dyDescent="0.3">
      <c r="A3930" s="407"/>
      <c r="B3930" s="412"/>
      <c r="C3930" s="126"/>
      <c r="D3930" s="390"/>
      <c r="E3930" s="390"/>
      <c r="F3930" s="390"/>
      <c r="G3930" s="390"/>
      <c r="H3930" s="390"/>
      <c r="I3930" s="390"/>
      <c r="AP3930" s="207"/>
      <c r="AQ3930" s="207"/>
      <c r="BK3930" s="207"/>
      <c r="BY3930" s="207"/>
      <c r="BZ3930" s="207"/>
      <c r="CA3930" s="207"/>
      <c r="CB3930" s="207"/>
      <c r="CC3930" s="207"/>
      <c r="CD3930" s="207"/>
      <c r="CE3930" s="207"/>
      <c r="CF3930" s="207"/>
    </row>
    <row r="3931" spans="1:84" s="406" customFormat="1" x14ac:dyDescent="0.3">
      <c r="A3931" s="407"/>
      <c r="B3931" s="412"/>
      <c r="C3931" s="126"/>
      <c r="D3931" s="390"/>
      <c r="E3931" s="390"/>
      <c r="F3931" s="390"/>
      <c r="G3931" s="390"/>
      <c r="H3931" s="390"/>
      <c r="I3931" s="390"/>
      <c r="AP3931" s="207"/>
      <c r="AQ3931" s="207"/>
      <c r="BK3931" s="207"/>
      <c r="BY3931" s="207"/>
      <c r="BZ3931" s="207"/>
      <c r="CA3931" s="207"/>
      <c r="CB3931" s="207"/>
      <c r="CC3931" s="207"/>
      <c r="CD3931" s="207"/>
      <c r="CE3931" s="207"/>
      <c r="CF3931" s="207"/>
    </row>
    <row r="3932" spans="1:84" s="406" customFormat="1" x14ac:dyDescent="0.3">
      <c r="A3932" s="407"/>
      <c r="B3932" s="412"/>
      <c r="C3932" s="126"/>
      <c r="D3932" s="390"/>
      <c r="E3932" s="390"/>
      <c r="F3932" s="390"/>
      <c r="G3932" s="390"/>
      <c r="H3932" s="390"/>
      <c r="I3932" s="390"/>
      <c r="AP3932" s="207"/>
      <c r="AQ3932" s="207"/>
      <c r="BK3932" s="207"/>
      <c r="BY3932" s="207"/>
      <c r="BZ3932" s="207"/>
      <c r="CA3932" s="207"/>
      <c r="CB3932" s="207"/>
      <c r="CC3932" s="207"/>
      <c r="CD3932" s="207"/>
      <c r="CE3932" s="207"/>
      <c r="CF3932" s="207"/>
    </row>
    <row r="3933" spans="1:84" s="406" customFormat="1" x14ac:dyDescent="0.3">
      <c r="A3933" s="407"/>
      <c r="B3933" s="412"/>
      <c r="C3933" s="126"/>
      <c r="D3933" s="390"/>
      <c r="E3933" s="390"/>
      <c r="F3933" s="390"/>
      <c r="G3933" s="390"/>
      <c r="H3933" s="390"/>
      <c r="I3933" s="390"/>
      <c r="AP3933" s="207"/>
      <c r="AQ3933" s="207"/>
      <c r="BK3933" s="207"/>
      <c r="BY3933" s="207"/>
      <c r="BZ3933" s="207"/>
      <c r="CA3933" s="207"/>
      <c r="CB3933" s="207"/>
      <c r="CC3933" s="207"/>
      <c r="CD3933" s="207"/>
      <c r="CE3933" s="207"/>
      <c r="CF3933" s="207"/>
    </row>
    <row r="3934" spans="1:84" s="406" customFormat="1" x14ac:dyDescent="0.3">
      <c r="A3934" s="407"/>
      <c r="B3934" s="412"/>
      <c r="C3934" s="126"/>
      <c r="D3934" s="390"/>
      <c r="E3934" s="390"/>
      <c r="F3934" s="390"/>
      <c r="G3934" s="390"/>
      <c r="H3934" s="390"/>
      <c r="I3934" s="390"/>
      <c r="AP3934" s="207"/>
      <c r="AQ3934" s="207"/>
      <c r="BK3934" s="207"/>
      <c r="BY3934" s="207"/>
      <c r="BZ3934" s="207"/>
      <c r="CA3934" s="207"/>
      <c r="CB3934" s="207"/>
      <c r="CC3934" s="207"/>
      <c r="CD3934" s="207"/>
      <c r="CE3934" s="207"/>
      <c r="CF3934" s="207"/>
    </row>
    <row r="3935" spans="1:84" s="406" customFormat="1" x14ac:dyDescent="0.3">
      <c r="A3935" s="407"/>
      <c r="B3935" s="412"/>
      <c r="C3935" s="126"/>
      <c r="D3935" s="390"/>
      <c r="E3935" s="390"/>
      <c r="F3935" s="390"/>
      <c r="G3935" s="390"/>
      <c r="H3935" s="390"/>
      <c r="I3935" s="390"/>
      <c r="AP3935" s="207"/>
      <c r="AQ3935" s="207"/>
      <c r="BK3935" s="207"/>
      <c r="BY3935" s="207"/>
      <c r="BZ3935" s="207"/>
      <c r="CA3935" s="207"/>
      <c r="CB3935" s="207"/>
      <c r="CC3935" s="207"/>
      <c r="CD3935" s="207"/>
      <c r="CE3935" s="207"/>
      <c r="CF3935" s="207"/>
    </row>
    <row r="3936" spans="1:84" s="406" customFormat="1" x14ac:dyDescent="0.3">
      <c r="A3936" s="407"/>
      <c r="B3936" s="412"/>
      <c r="C3936" s="126"/>
      <c r="D3936" s="390"/>
      <c r="E3936" s="390"/>
      <c r="F3936" s="390"/>
      <c r="G3936" s="390"/>
      <c r="H3936" s="390"/>
      <c r="I3936" s="390"/>
      <c r="AP3936" s="207"/>
      <c r="AQ3936" s="207"/>
      <c r="BK3936" s="207"/>
      <c r="BY3936" s="207"/>
      <c r="BZ3936" s="207"/>
      <c r="CA3936" s="207"/>
      <c r="CB3936" s="207"/>
      <c r="CC3936" s="207"/>
      <c r="CD3936" s="207"/>
      <c r="CE3936" s="207"/>
      <c r="CF3936" s="207"/>
    </row>
    <row r="3937" spans="1:84" s="406" customFormat="1" x14ac:dyDescent="0.3">
      <c r="A3937" s="407"/>
      <c r="B3937" s="412"/>
      <c r="C3937" s="126"/>
      <c r="D3937" s="390"/>
      <c r="E3937" s="390"/>
      <c r="F3937" s="390"/>
      <c r="G3937" s="390"/>
      <c r="H3937" s="390"/>
      <c r="I3937" s="390"/>
      <c r="AP3937" s="207"/>
      <c r="AQ3937" s="207"/>
      <c r="BK3937" s="207"/>
      <c r="BY3937" s="207"/>
      <c r="BZ3937" s="207"/>
      <c r="CA3937" s="207"/>
      <c r="CB3937" s="207"/>
      <c r="CC3937" s="207"/>
      <c r="CD3937" s="207"/>
      <c r="CE3937" s="207"/>
      <c r="CF3937" s="207"/>
    </row>
    <row r="3938" spans="1:84" s="406" customFormat="1" x14ac:dyDescent="0.3">
      <c r="A3938" s="407"/>
      <c r="B3938" s="412"/>
      <c r="C3938" s="126"/>
      <c r="D3938" s="390"/>
      <c r="E3938" s="390"/>
      <c r="F3938" s="390"/>
      <c r="G3938" s="390"/>
      <c r="H3938" s="390"/>
      <c r="I3938" s="390"/>
      <c r="AP3938" s="207"/>
      <c r="AQ3938" s="207"/>
      <c r="BK3938" s="207"/>
      <c r="BY3938" s="207"/>
      <c r="BZ3938" s="207"/>
      <c r="CA3938" s="207"/>
      <c r="CB3938" s="207"/>
      <c r="CC3938" s="207"/>
      <c r="CD3938" s="207"/>
      <c r="CE3938" s="207"/>
      <c r="CF3938" s="207"/>
    </row>
    <row r="3939" spans="1:84" s="406" customFormat="1" x14ac:dyDescent="0.3">
      <c r="A3939" s="407"/>
      <c r="B3939" s="412"/>
      <c r="C3939" s="126"/>
      <c r="D3939" s="390"/>
      <c r="E3939" s="390"/>
      <c r="F3939" s="390"/>
      <c r="G3939" s="390"/>
      <c r="H3939" s="390"/>
      <c r="I3939" s="390"/>
      <c r="AP3939" s="207"/>
      <c r="AQ3939" s="207"/>
      <c r="BK3939" s="207"/>
      <c r="BY3939" s="207"/>
      <c r="BZ3939" s="207"/>
      <c r="CA3939" s="207"/>
      <c r="CB3939" s="207"/>
      <c r="CC3939" s="207"/>
      <c r="CD3939" s="207"/>
      <c r="CE3939" s="207"/>
      <c r="CF3939" s="207"/>
    </row>
    <row r="3940" spans="1:84" s="406" customFormat="1" x14ac:dyDescent="0.3">
      <c r="A3940" s="407"/>
      <c r="B3940" s="412"/>
      <c r="C3940" s="126"/>
      <c r="D3940" s="390"/>
      <c r="E3940" s="390"/>
      <c r="F3940" s="390"/>
      <c r="G3940" s="390"/>
      <c r="H3940" s="390"/>
      <c r="I3940" s="390"/>
      <c r="AP3940" s="207"/>
      <c r="AQ3940" s="207"/>
      <c r="BK3940" s="207"/>
      <c r="BY3940" s="207"/>
      <c r="BZ3940" s="207"/>
      <c r="CA3940" s="207"/>
      <c r="CB3940" s="207"/>
      <c r="CC3940" s="207"/>
      <c r="CD3940" s="207"/>
      <c r="CE3940" s="207"/>
      <c r="CF3940" s="207"/>
    </row>
    <row r="3941" spans="1:84" s="406" customFormat="1" x14ac:dyDescent="0.3">
      <c r="A3941" s="407"/>
      <c r="B3941" s="412"/>
      <c r="C3941" s="126"/>
      <c r="D3941" s="390"/>
      <c r="E3941" s="390"/>
      <c r="F3941" s="390"/>
      <c r="G3941" s="390"/>
      <c r="H3941" s="390"/>
      <c r="I3941" s="390"/>
      <c r="AP3941" s="207"/>
      <c r="AQ3941" s="207"/>
      <c r="BK3941" s="207"/>
      <c r="BY3941" s="207"/>
      <c r="BZ3941" s="207"/>
      <c r="CA3941" s="207"/>
      <c r="CB3941" s="207"/>
      <c r="CC3941" s="207"/>
      <c r="CD3941" s="207"/>
      <c r="CE3941" s="207"/>
      <c r="CF3941" s="207"/>
    </row>
    <row r="3942" spans="1:84" s="406" customFormat="1" x14ac:dyDescent="0.3">
      <c r="A3942" s="407"/>
      <c r="B3942" s="412"/>
      <c r="C3942" s="126"/>
      <c r="D3942" s="390"/>
      <c r="E3942" s="390"/>
      <c r="F3942" s="390"/>
      <c r="G3942" s="390"/>
      <c r="H3942" s="390"/>
      <c r="I3942" s="390"/>
      <c r="AP3942" s="207"/>
      <c r="AQ3942" s="207"/>
      <c r="BK3942" s="207"/>
      <c r="BY3942" s="207"/>
      <c r="BZ3942" s="207"/>
      <c r="CA3942" s="207"/>
      <c r="CB3942" s="207"/>
      <c r="CC3942" s="207"/>
      <c r="CD3942" s="207"/>
      <c r="CE3942" s="207"/>
      <c r="CF3942" s="207"/>
    </row>
    <row r="3943" spans="1:84" s="406" customFormat="1" x14ac:dyDescent="0.3">
      <c r="A3943" s="407"/>
      <c r="B3943" s="412"/>
      <c r="C3943" s="126"/>
      <c r="D3943" s="390"/>
      <c r="E3943" s="390"/>
      <c r="F3943" s="390"/>
      <c r="G3943" s="390"/>
      <c r="H3943" s="390"/>
      <c r="I3943" s="390"/>
      <c r="AP3943" s="207"/>
      <c r="AQ3943" s="207"/>
      <c r="BK3943" s="207"/>
      <c r="BY3943" s="207"/>
      <c r="BZ3943" s="207"/>
      <c r="CA3943" s="207"/>
      <c r="CB3943" s="207"/>
      <c r="CC3943" s="207"/>
      <c r="CD3943" s="207"/>
      <c r="CE3943" s="207"/>
      <c r="CF3943" s="207"/>
    </row>
    <row r="3944" spans="1:84" s="406" customFormat="1" x14ac:dyDescent="0.3">
      <c r="A3944" s="407"/>
      <c r="B3944" s="412"/>
      <c r="C3944" s="126"/>
      <c r="D3944" s="390"/>
      <c r="E3944" s="390"/>
      <c r="F3944" s="390"/>
      <c r="G3944" s="390"/>
      <c r="H3944" s="390"/>
      <c r="I3944" s="390"/>
      <c r="AP3944" s="207"/>
      <c r="AQ3944" s="207"/>
      <c r="BK3944" s="207"/>
      <c r="BY3944" s="207"/>
      <c r="BZ3944" s="207"/>
      <c r="CA3944" s="207"/>
      <c r="CB3944" s="207"/>
      <c r="CC3944" s="207"/>
      <c r="CD3944" s="207"/>
      <c r="CE3944" s="207"/>
      <c r="CF3944" s="207"/>
    </row>
    <row r="3945" spans="1:84" s="406" customFormat="1" x14ac:dyDescent="0.3">
      <c r="A3945" s="407"/>
      <c r="B3945" s="412"/>
      <c r="C3945" s="126"/>
      <c r="D3945" s="390"/>
      <c r="E3945" s="390"/>
      <c r="F3945" s="390"/>
      <c r="G3945" s="390"/>
      <c r="H3945" s="390"/>
      <c r="I3945" s="390"/>
      <c r="AP3945" s="207"/>
      <c r="AQ3945" s="207"/>
      <c r="BK3945" s="207"/>
      <c r="BY3945" s="207"/>
      <c r="BZ3945" s="207"/>
      <c r="CA3945" s="207"/>
      <c r="CB3945" s="207"/>
      <c r="CC3945" s="207"/>
      <c r="CD3945" s="207"/>
      <c r="CE3945" s="207"/>
      <c r="CF3945" s="207"/>
    </row>
    <row r="3946" spans="1:84" s="406" customFormat="1" x14ac:dyDescent="0.3">
      <c r="A3946" s="407"/>
      <c r="B3946" s="412"/>
      <c r="C3946" s="126"/>
      <c r="D3946" s="390"/>
      <c r="E3946" s="390"/>
      <c r="F3946" s="390"/>
      <c r="G3946" s="390"/>
      <c r="H3946" s="390"/>
      <c r="I3946" s="390"/>
      <c r="AP3946" s="207"/>
      <c r="AQ3946" s="207"/>
      <c r="BK3946" s="207"/>
      <c r="BY3946" s="207"/>
      <c r="BZ3946" s="207"/>
      <c r="CA3946" s="207"/>
      <c r="CB3946" s="207"/>
      <c r="CC3946" s="207"/>
      <c r="CD3946" s="207"/>
      <c r="CE3946" s="207"/>
      <c r="CF3946" s="207"/>
    </row>
    <row r="3947" spans="1:84" s="406" customFormat="1" x14ac:dyDescent="0.3">
      <c r="A3947" s="407"/>
      <c r="B3947" s="412"/>
      <c r="C3947" s="126"/>
      <c r="D3947" s="390"/>
      <c r="E3947" s="390"/>
      <c r="F3947" s="390"/>
      <c r="G3947" s="390"/>
      <c r="H3947" s="390"/>
      <c r="I3947" s="390"/>
      <c r="AP3947" s="207"/>
      <c r="AQ3947" s="207"/>
      <c r="BK3947" s="207"/>
      <c r="BY3947" s="207"/>
      <c r="BZ3947" s="207"/>
      <c r="CA3947" s="207"/>
      <c r="CB3947" s="207"/>
      <c r="CC3947" s="207"/>
      <c r="CD3947" s="207"/>
      <c r="CE3947" s="207"/>
      <c r="CF3947" s="207"/>
    </row>
    <row r="3948" spans="1:84" s="406" customFormat="1" x14ac:dyDescent="0.3">
      <c r="A3948" s="407"/>
      <c r="B3948" s="412"/>
      <c r="C3948" s="126"/>
      <c r="D3948" s="390"/>
      <c r="E3948" s="390"/>
      <c r="F3948" s="390"/>
      <c r="G3948" s="390"/>
      <c r="H3948" s="390"/>
      <c r="I3948" s="390"/>
      <c r="AP3948" s="207"/>
      <c r="AQ3948" s="207"/>
      <c r="BK3948" s="207"/>
      <c r="BY3948" s="207"/>
      <c r="BZ3948" s="207"/>
      <c r="CA3948" s="207"/>
      <c r="CB3948" s="207"/>
      <c r="CC3948" s="207"/>
      <c r="CD3948" s="207"/>
      <c r="CE3948" s="207"/>
      <c r="CF3948" s="207"/>
    </row>
    <row r="3949" spans="1:84" s="406" customFormat="1" x14ac:dyDescent="0.3">
      <c r="A3949" s="407"/>
      <c r="B3949" s="412"/>
      <c r="C3949" s="126"/>
      <c r="D3949" s="390"/>
      <c r="E3949" s="390"/>
      <c r="F3949" s="390"/>
      <c r="G3949" s="390"/>
      <c r="H3949" s="390"/>
      <c r="I3949" s="390"/>
      <c r="AP3949" s="207"/>
      <c r="AQ3949" s="207"/>
      <c r="BK3949" s="207"/>
      <c r="BY3949" s="207"/>
      <c r="BZ3949" s="207"/>
      <c r="CA3949" s="207"/>
      <c r="CB3949" s="207"/>
      <c r="CC3949" s="207"/>
      <c r="CD3949" s="207"/>
      <c r="CE3949" s="207"/>
      <c r="CF3949" s="207"/>
    </row>
    <row r="3950" spans="1:84" s="406" customFormat="1" x14ac:dyDescent="0.3">
      <c r="A3950" s="407"/>
      <c r="B3950" s="412"/>
      <c r="C3950" s="126"/>
      <c r="D3950" s="390"/>
      <c r="E3950" s="390"/>
      <c r="F3950" s="390"/>
      <c r="G3950" s="390"/>
      <c r="H3950" s="390"/>
      <c r="I3950" s="390"/>
      <c r="AP3950" s="207"/>
      <c r="AQ3950" s="207"/>
      <c r="BK3950" s="207"/>
      <c r="BY3950" s="207"/>
      <c r="BZ3950" s="207"/>
      <c r="CA3950" s="207"/>
      <c r="CB3950" s="207"/>
      <c r="CC3950" s="207"/>
      <c r="CD3950" s="207"/>
      <c r="CE3950" s="207"/>
      <c r="CF3950" s="207"/>
    </row>
    <row r="3951" spans="1:84" s="406" customFormat="1" x14ac:dyDescent="0.3">
      <c r="A3951" s="407"/>
      <c r="B3951" s="412"/>
      <c r="C3951" s="126"/>
      <c r="D3951" s="390"/>
      <c r="E3951" s="390"/>
      <c r="F3951" s="390"/>
      <c r="G3951" s="390"/>
      <c r="H3951" s="390"/>
      <c r="I3951" s="390"/>
      <c r="AP3951" s="207"/>
      <c r="AQ3951" s="207"/>
      <c r="BK3951" s="207"/>
      <c r="BY3951" s="207"/>
      <c r="BZ3951" s="207"/>
      <c r="CA3951" s="207"/>
      <c r="CB3951" s="207"/>
      <c r="CC3951" s="207"/>
      <c r="CD3951" s="207"/>
      <c r="CE3951" s="207"/>
      <c r="CF3951" s="207"/>
    </row>
    <row r="3952" spans="1:84" s="406" customFormat="1" x14ac:dyDescent="0.3">
      <c r="A3952" s="407"/>
      <c r="B3952" s="412"/>
      <c r="C3952" s="126"/>
      <c r="D3952" s="390"/>
      <c r="E3952" s="390"/>
      <c r="F3952" s="390"/>
      <c r="G3952" s="390"/>
      <c r="H3952" s="390"/>
      <c r="I3952" s="390"/>
      <c r="AP3952" s="207"/>
      <c r="AQ3952" s="207"/>
      <c r="BK3952" s="207"/>
      <c r="BY3952" s="207"/>
      <c r="BZ3952" s="207"/>
      <c r="CA3952" s="207"/>
      <c r="CB3952" s="207"/>
      <c r="CC3952" s="207"/>
      <c r="CD3952" s="207"/>
      <c r="CE3952" s="207"/>
      <c r="CF3952" s="207"/>
    </row>
    <row r="3953" spans="1:84" s="406" customFormat="1" x14ac:dyDescent="0.3">
      <c r="A3953" s="407"/>
      <c r="B3953" s="412"/>
      <c r="C3953" s="126"/>
      <c r="D3953" s="390"/>
      <c r="E3953" s="390"/>
      <c r="F3953" s="390"/>
      <c r="G3953" s="390"/>
      <c r="H3953" s="390"/>
      <c r="I3953" s="390"/>
      <c r="AP3953" s="207"/>
      <c r="AQ3953" s="207"/>
      <c r="BK3953" s="207"/>
      <c r="BY3953" s="207"/>
      <c r="BZ3953" s="207"/>
      <c r="CA3953" s="207"/>
      <c r="CB3953" s="207"/>
      <c r="CC3953" s="207"/>
      <c r="CD3953" s="207"/>
      <c r="CE3953" s="207"/>
      <c r="CF3953" s="207"/>
    </row>
    <row r="3954" spans="1:84" s="406" customFormat="1" x14ac:dyDescent="0.3">
      <c r="A3954" s="407"/>
      <c r="B3954" s="412"/>
      <c r="C3954" s="126"/>
      <c r="D3954" s="390"/>
      <c r="E3954" s="390"/>
      <c r="F3954" s="390"/>
      <c r="G3954" s="390"/>
      <c r="H3954" s="390"/>
      <c r="I3954" s="390"/>
      <c r="AP3954" s="207"/>
      <c r="AQ3954" s="207"/>
      <c r="BK3954" s="207"/>
      <c r="BY3954" s="207"/>
      <c r="BZ3954" s="207"/>
      <c r="CA3954" s="207"/>
      <c r="CB3954" s="207"/>
      <c r="CC3954" s="207"/>
      <c r="CD3954" s="207"/>
      <c r="CE3954" s="207"/>
      <c r="CF3954" s="207"/>
    </row>
    <row r="3955" spans="1:84" s="406" customFormat="1" x14ac:dyDescent="0.3">
      <c r="A3955" s="407"/>
      <c r="B3955" s="412"/>
      <c r="C3955" s="126"/>
      <c r="D3955" s="390"/>
      <c r="E3955" s="390"/>
      <c r="F3955" s="390"/>
      <c r="G3955" s="390"/>
      <c r="H3955" s="390"/>
      <c r="I3955" s="390"/>
      <c r="AP3955" s="207"/>
      <c r="AQ3955" s="207"/>
      <c r="BK3955" s="207"/>
      <c r="BY3955" s="207"/>
      <c r="BZ3955" s="207"/>
      <c r="CA3955" s="207"/>
      <c r="CB3955" s="207"/>
      <c r="CC3955" s="207"/>
      <c r="CD3955" s="207"/>
      <c r="CE3955" s="207"/>
      <c r="CF3955" s="207"/>
    </row>
    <row r="3956" spans="1:84" s="406" customFormat="1" x14ac:dyDescent="0.3">
      <c r="A3956" s="407"/>
      <c r="B3956" s="412"/>
      <c r="C3956" s="126"/>
      <c r="D3956" s="390"/>
      <c r="E3956" s="390"/>
      <c r="F3956" s="390"/>
      <c r="G3956" s="390"/>
      <c r="H3956" s="390"/>
      <c r="I3956" s="390"/>
      <c r="AP3956" s="207"/>
      <c r="AQ3956" s="207"/>
      <c r="BK3956" s="207"/>
      <c r="BY3956" s="207"/>
      <c r="BZ3956" s="207"/>
      <c r="CA3956" s="207"/>
      <c r="CB3956" s="207"/>
      <c r="CC3956" s="207"/>
      <c r="CD3956" s="207"/>
      <c r="CE3956" s="207"/>
      <c r="CF3956" s="207"/>
    </row>
    <row r="3957" spans="1:84" s="406" customFormat="1" x14ac:dyDescent="0.3">
      <c r="A3957" s="407"/>
      <c r="B3957" s="412"/>
      <c r="C3957" s="126"/>
      <c r="D3957" s="390"/>
      <c r="E3957" s="390"/>
      <c r="F3957" s="390"/>
      <c r="G3957" s="390"/>
      <c r="H3957" s="390"/>
      <c r="I3957" s="390"/>
      <c r="AP3957" s="207"/>
      <c r="AQ3957" s="207"/>
      <c r="BK3957" s="207"/>
      <c r="BY3957" s="207"/>
      <c r="BZ3957" s="207"/>
      <c r="CA3957" s="207"/>
      <c r="CB3957" s="207"/>
      <c r="CC3957" s="207"/>
      <c r="CD3957" s="207"/>
      <c r="CE3957" s="207"/>
      <c r="CF3957" s="207"/>
    </row>
    <row r="3958" spans="1:84" s="406" customFormat="1" x14ac:dyDescent="0.3">
      <c r="A3958" s="407"/>
      <c r="B3958" s="412"/>
      <c r="C3958" s="126"/>
      <c r="D3958" s="390"/>
      <c r="E3958" s="390"/>
      <c r="F3958" s="390"/>
      <c r="G3958" s="390"/>
      <c r="H3958" s="390"/>
      <c r="I3958" s="390"/>
      <c r="AP3958" s="207"/>
      <c r="AQ3958" s="207"/>
      <c r="BK3958" s="207"/>
      <c r="BY3958" s="207"/>
      <c r="BZ3958" s="207"/>
      <c r="CA3958" s="207"/>
      <c r="CB3958" s="207"/>
      <c r="CC3958" s="207"/>
      <c r="CD3958" s="207"/>
      <c r="CE3958" s="207"/>
      <c r="CF3958" s="207"/>
    </row>
    <row r="3959" spans="1:84" s="406" customFormat="1" x14ac:dyDescent="0.3">
      <c r="A3959" s="407"/>
      <c r="B3959" s="412"/>
      <c r="C3959" s="126"/>
      <c r="D3959" s="390"/>
      <c r="E3959" s="390"/>
      <c r="F3959" s="390"/>
      <c r="G3959" s="390"/>
      <c r="H3959" s="390"/>
      <c r="I3959" s="390"/>
      <c r="AP3959" s="207"/>
      <c r="AQ3959" s="207"/>
      <c r="BK3959" s="207"/>
      <c r="BY3959" s="207"/>
      <c r="BZ3959" s="207"/>
      <c r="CA3959" s="207"/>
      <c r="CB3959" s="207"/>
      <c r="CC3959" s="207"/>
      <c r="CD3959" s="207"/>
      <c r="CE3959" s="207"/>
      <c r="CF3959" s="207"/>
    </row>
    <row r="3960" spans="1:84" s="406" customFormat="1" x14ac:dyDescent="0.3">
      <c r="A3960" s="407"/>
      <c r="B3960" s="412"/>
      <c r="C3960" s="126"/>
      <c r="D3960" s="390"/>
      <c r="E3960" s="390"/>
      <c r="F3960" s="390"/>
      <c r="G3960" s="390"/>
      <c r="H3960" s="390"/>
      <c r="I3960" s="390"/>
      <c r="AP3960" s="207"/>
      <c r="AQ3960" s="207"/>
      <c r="BK3960" s="207"/>
      <c r="BY3960" s="207"/>
      <c r="BZ3960" s="207"/>
      <c r="CA3960" s="207"/>
      <c r="CB3960" s="207"/>
      <c r="CC3960" s="207"/>
      <c r="CD3960" s="207"/>
      <c r="CE3960" s="207"/>
      <c r="CF3960" s="207"/>
    </row>
    <row r="3961" spans="1:84" s="406" customFormat="1" x14ac:dyDescent="0.3">
      <c r="A3961" s="407"/>
      <c r="B3961" s="412"/>
      <c r="C3961" s="126"/>
      <c r="D3961" s="390"/>
      <c r="E3961" s="390"/>
      <c r="F3961" s="390"/>
      <c r="G3961" s="390"/>
      <c r="H3961" s="390"/>
      <c r="I3961" s="390"/>
      <c r="AP3961" s="207"/>
      <c r="AQ3961" s="207"/>
      <c r="BK3961" s="207"/>
      <c r="BY3961" s="207"/>
      <c r="BZ3961" s="207"/>
      <c r="CA3961" s="207"/>
      <c r="CB3961" s="207"/>
      <c r="CC3961" s="207"/>
      <c r="CD3961" s="207"/>
      <c r="CE3961" s="207"/>
      <c r="CF3961" s="207"/>
    </row>
    <row r="3962" spans="1:84" s="406" customFormat="1" x14ac:dyDescent="0.3">
      <c r="A3962" s="407"/>
      <c r="B3962" s="412"/>
      <c r="C3962" s="126"/>
      <c r="D3962" s="390"/>
      <c r="E3962" s="390"/>
      <c r="F3962" s="390"/>
      <c r="G3962" s="390"/>
      <c r="H3962" s="390"/>
      <c r="I3962" s="390"/>
      <c r="AP3962" s="207"/>
      <c r="AQ3962" s="207"/>
      <c r="BK3962" s="207"/>
      <c r="BY3962" s="207"/>
      <c r="BZ3962" s="207"/>
      <c r="CA3962" s="207"/>
      <c r="CB3962" s="207"/>
      <c r="CC3962" s="207"/>
      <c r="CD3962" s="207"/>
      <c r="CE3962" s="207"/>
      <c r="CF3962" s="207"/>
    </row>
    <row r="3963" spans="1:84" s="406" customFormat="1" x14ac:dyDescent="0.3">
      <c r="A3963" s="407"/>
      <c r="B3963" s="412"/>
      <c r="C3963" s="126"/>
      <c r="D3963" s="390"/>
      <c r="E3963" s="390"/>
      <c r="F3963" s="390"/>
      <c r="G3963" s="390"/>
      <c r="H3963" s="390"/>
      <c r="I3963" s="390"/>
      <c r="AP3963" s="207"/>
      <c r="AQ3963" s="207"/>
      <c r="BK3963" s="207"/>
      <c r="BY3963" s="207"/>
      <c r="BZ3963" s="207"/>
      <c r="CA3963" s="207"/>
      <c r="CB3963" s="207"/>
      <c r="CC3963" s="207"/>
      <c r="CD3963" s="207"/>
      <c r="CE3963" s="207"/>
      <c r="CF3963" s="207"/>
    </row>
    <row r="3964" spans="1:84" s="406" customFormat="1" x14ac:dyDescent="0.3">
      <c r="A3964" s="407"/>
      <c r="B3964" s="412"/>
      <c r="C3964" s="126"/>
      <c r="D3964" s="390"/>
      <c r="E3964" s="390"/>
      <c r="F3964" s="390"/>
      <c r="G3964" s="390"/>
      <c r="H3964" s="390"/>
      <c r="I3964" s="390"/>
      <c r="AP3964" s="207"/>
      <c r="AQ3964" s="207"/>
      <c r="BK3964" s="207"/>
      <c r="BY3964" s="207"/>
      <c r="BZ3964" s="207"/>
      <c r="CA3964" s="207"/>
      <c r="CB3964" s="207"/>
      <c r="CC3964" s="207"/>
      <c r="CD3964" s="207"/>
      <c r="CE3964" s="207"/>
      <c r="CF3964" s="207"/>
    </row>
    <row r="3965" spans="1:84" s="406" customFormat="1" x14ac:dyDescent="0.3">
      <c r="A3965" s="407"/>
      <c r="B3965" s="412"/>
      <c r="C3965" s="126"/>
      <c r="D3965" s="390"/>
      <c r="E3965" s="390"/>
      <c r="F3965" s="390"/>
      <c r="G3965" s="390"/>
      <c r="H3965" s="390"/>
      <c r="I3965" s="390"/>
      <c r="AP3965" s="207"/>
      <c r="AQ3965" s="207"/>
      <c r="BK3965" s="207"/>
      <c r="BY3965" s="207"/>
      <c r="BZ3965" s="207"/>
      <c r="CA3965" s="207"/>
      <c r="CB3965" s="207"/>
      <c r="CC3965" s="207"/>
      <c r="CD3965" s="207"/>
      <c r="CE3965" s="207"/>
      <c r="CF3965" s="207"/>
    </row>
    <row r="3966" spans="1:84" s="406" customFormat="1" x14ac:dyDescent="0.3">
      <c r="A3966" s="407"/>
      <c r="B3966" s="412"/>
      <c r="C3966" s="126"/>
      <c r="D3966" s="390"/>
      <c r="E3966" s="390"/>
      <c r="F3966" s="390"/>
      <c r="G3966" s="390"/>
      <c r="H3966" s="390"/>
      <c r="I3966" s="390"/>
      <c r="AP3966" s="207"/>
      <c r="AQ3966" s="207"/>
      <c r="BK3966" s="207"/>
      <c r="BY3966" s="207"/>
      <c r="BZ3966" s="207"/>
      <c r="CA3966" s="207"/>
      <c r="CB3966" s="207"/>
      <c r="CC3966" s="207"/>
      <c r="CD3966" s="207"/>
      <c r="CE3966" s="207"/>
      <c r="CF3966" s="207"/>
    </row>
    <row r="3967" spans="1:84" s="406" customFormat="1" x14ac:dyDescent="0.3">
      <c r="A3967" s="407"/>
      <c r="B3967" s="412"/>
      <c r="C3967" s="126"/>
      <c r="D3967" s="390"/>
      <c r="E3967" s="390"/>
      <c r="F3967" s="390"/>
      <c r="G3967" s="390"/>
      <c r="H3967" s="390"/>
      <c r="I3967" s="390"/>
      <c r="AP3967" s="207"/>
      <c r="AQ3967" s="207"/>
      <c r="BK3967" s="207"/>
      <c r="BY3967" s="207"/>
      <c r="BZ3967" s="207"/>
      <c r="CA3967" s="207"/>
      <c r="CB3967" s="207"/>
      <c r="CC3967" s="207"/>
      <c r="CD3967" s="207"/>
      <c r="CE3967" s="207"/>
      <c r="CF3967" s="207"/>
    </row>
    <row r="3968" spans="1:84" s="406" customFormat="1" x14ac:dyDescent="0.3">
      <c r="A3968" s="407"/>
      <c r="B3968" s="412"/>
      <c r="C3968" s="126"/>
      <c r="D3968" s="390"/>
      <c r="E3968" s="390"/>
      <c r="F3968" s="390"/>
      <c r="G3968" s="390"/>
      <c r="H3968" s="390"/>
      <c r="I3968" s="390"/>
      <c r="AP3968" s="207"/>
      <c r="AQ3968" s="207"/>
      <c r="BK3968" s="207"/>
      <c r="BY3968" s="207"/>
      <c r="BZ3968" s="207"/>
      <c r="CA3968" s="207"/>
      <c r="CB3968" s="207"/>
      <c r="CC3968" s="207"/>
      <c r="CD3968" s="207"/>
      <c r="CE3968" s="207"/>
      <c r="CF3968" s="207"/>
    </row>
    <row r="3969" spans="1:84" s="406" customFormat="1" x14ac:dyDescent="0.3">
      <c r="A3969" s="407"/>
      <c r="B3969" s="412"/>
      <c r="C3969" s="126"/>
      <c r="D3969" s="390"/>
      <c r="E3969" s="390"/>
      <c r="F3969" s="390"/>
      <c r="G3969" s="390"/>
      <c r="H3969" s="390"/>
      <c r="I3969" s="390"/>
      <c r="AP3969" s="207"/>
      <c r="AQ3969" s="207"/>
      <c r="BK3969" s="207"/>
      <c r="BY3969" s="207"/>
      <c r="BZ3969" s="207"/>
      <c r="CA3969" s="207"/>
      <c r="CB3969" s="207"/>
      <c r="CC3969" s="207"/>
      <c r="CD3969" s="207"/>
      <c r="CE3969" s="207"/>
      <c r="CF3969" s="207"/>
    </row>
    <row r="3970" spans="1:84" s="406" customFormat="1" x14ac:dyDescent="0.3">
      <c r="A3970" s="407"/>
      <c r="B3970" s="412"/>
      <c r="C3970" s="126"/>
      <c r="D3970" s="390"/>
      <c r="E3970" s="390"/>
      <c r="F3970" s="390"/>
      <c r="G3970" s="390"/>
      <c r="H3970" s="390"/>
      <c r="I3970" s="390"/>
      <c r="AP3970" s="207"/>
      <c r="AQ3970" s="207"/>
      <c r="BK3970" s="207"/>
      <c r="BY3970" s="207"/>
      <c r="BZ3970" s="207"/>
      <c r="CA3970" s="207"/>
      <c r="CB3970" s="207"/>
      <c r="CC3970" s="207"/>
      <c r="CD3970" s="207"/>
      <c r="CE3970" s="207"/>
      <c r="CF3970" s="207"/>
    </row>
    <row r="3971" spans="1:84" s="406" customFormat="1" x14ac:dyDescent="0.3">
      <c r="A3971" s="407"/>
      <c r="B3971" s="412"/>
      <c r="C3971" s="126"/>
      <c r="D3971" s="390"/>
      <c r="E3971" s="390"/>
      <c r="F3971" s="390"/>
      <c r="G3971" s="390"/>
      <c r="H3971" s="390"/>
      <c r="I3971" s="390"/>
      <c r="AP3971" s="207"/>
      <c r="AQ3971" s="207"/>
      <c r="BK3971" s="207"/>
      <c r="BY3971" s="207"/>
      <c r="BZ3971" s="207"/>
      <c r="CA3971" s="207"/>
      <c r="CB3971" s="207"/>
      <c r="CC3971" s="207"/>
      <c r="CD3971" s="207"/>
      <c r="CE3971" s="207"/>
      <c r="CF3971" s="207"/>
    </row>
    <row r="3972" spans="1:84" s="406" customFormat="1" x14ac:dyDescent="0.3">
      <c r="A3972" s="407"/>
      <c r="B3972" s="412"/>
      <c r="C3972" s="126"/>
      <c r="D3972" s="390"/>
      <c r="E3972" s="390"/>
      <c r="F3972" s="390"/>
      <c r="G3972" s="390"/>
      <c r="H3972" s="390"/>
      <c r="I3972" s="390"/>
      <c r="AP3972" s="207"/>
      <c r="AQ3972" s="207"/>
      <c r="BK3972" s="207"/>
      <c r="BY3972" s="207"/>
      <c r="BZ3972" s="207"/>
      <c r="CA3972" s="207"/>
      <c r="CB3972" s="207"/>
      <c r="CC3972" s="207"/>
      <c r="CD3972" s="207"/>
      <c r="CE3972" s="207"/>
      <c r="CF3972" s="207"/>
    </row>
    <row r="3973" spans="1:84" s="406" customFormat="1" x14ac:dyDescent="0.3">
      <c r="A3973" s="407"/>
      <c r="B3973" s="412"/>
      <c r="C3973" s="126"/>
      <c r="D3973" s="390"/>
      <c r="E3973" s="390"/>
      <c r="F3973" s="390"/>
      <c r="G3973" s="390"/>
      <c r="H3973" s="390"/>
      <c r="I3973" s="390"/>
      <c r="AP3973" s="207"/>
      <c r="AQ3973" s="207"/>
      <c r="BK3973" s="207"/>
      <c r="BY3973" s="207"/>
      <c r="BZ3973" s="207"/>
      <c r="CA3973" s="207"/>
      <c r="CB3973" s="207"/>
      <c r="CC3973" s="207"/>
      <c r="CD3973" s="207"/>
      <c r="CE3973" s="207"/>
      <c r="CF3973" s="207"/>
    </row>
    <row r="3974" spans="1:84" s="406" customFormat="1" x14ac:dyDescent="0.3">
      <c r="A3974" s="407"/>
      <c r="B3974" s="412"/>
      <c r="C3974" s="126"/>
      <c r="D3974" s="390"/>
      <c r="E3974" s="390"/>
      <c r="F3974" s="390"/>
      <c r="G3974" s="390"/>
      <c r="H3974" s="390"/>
      <c r="I3974" s="390"/>
      <c r="AP3974" s="207"/>
      <c r="AQ3974" s="207"/>
      <c r="BK3974" s="207"/>
      <c r="BY3974" s="207"/>
      <c r="BZ3974" s="207"/>
      <c r="CA3974" s="207"/>
      <c r="CB3974" s="207"/>
      <c r="CC3974" s="207"/>
      <c r="CD3974" s="207"/>
      <c r="CE3974" s="207"/>
      <c r="CF3974" s="207"/>
    </row>
    <row r="3975" spans="1:84" s="406" customFormat="1" x14ac:dyDescent="0.3">
      <c r="A3975" s="407"/>
      <c r="B3975" s="412"/>
      <c r="C3975" s="126"/>
      <c r="D3975" s="390"/>
      <c r="E3975" s="390"/>
      <c r="F3975" s="390"/>
      <c r="G3975" s="390"/>
      <c r="H3975" s="390"/>
      <c r="I3975" s="390"/>
      <c r="AP3975" s="207"/>
      <c r="AQ3975" s="207"/>
      <c r="BK3975" s="207"/>
      <c r="BY3975" s="207"/>
      <c r="BZ3975" s="207"/>
      <c r="CA3975" s="207"/>
      <c r="CB3975" s="207"/>
      <c r="CC3975" s="207"/>
      <c r="CD3975" s="207"/>
      <c r="CE3975" s="207"/>
      <c r="CF3975" s="207"/>
    </row>
    <row r="3976" spans="1:84" s="406" customFormat="1" x14ac:dyDescent="0.3">
      <c r="A3976" s="407"/>
      <c r="B3976" s="412"/>
      <c r="C3976" s="126"/>
      <c r="D3976" s="390"/>
      <c r="E3976" s="390"/>
      <c r="F3976" s="390"/>
      <c r="G3976" s="390"/>
      <c r="H3976" s="390"/>
      <c r="I3976" s="390"/>
      <c r="AP3976" s="207"/>
      <c r="AQ3976" s="207"/>
      <c r="BK3976" s="207"/>
      <c r="BY3976" s="207"/>
      <c r="BZ3976" s="207"/>
      <c r="CA3976" s="207"/>
      <c r="CB3976" s="207"/>
      <c r="CC3976" s="207"/>
      <c r="CD3976" s="207"/>
      <c r="CE3976" s="207"/>
      <c r="CF3976" s="207"/>
    </row>
    <row r="3977" spans="1:84" s="406" customFormat="1" x14ac:dyDescent="0.3">
      <c r="A3977" s="407"/>
      <c r="B3977" s="412"/>
      <c r="C3977" s="126"/>
      <c r="D3977" s="390"/>
      <c r="E3977" s="390"/>
      <c r="F3977" s="390"/>
      <c r="G3977" s="390"/>
      <c r="H3977" s="390"/>
      <c r="I3977" s="390"/>
      <c r="AP3977" s="207"/>
      <c r="AQ3977" s="207"/>
      <c r="BK3977" s="207"/>
      <c r="BY3977" s="207"/>
      <c r="BZ3977" s="207"/>
      <c r="CA3977" s="207"/>
      <c r="CB3977" s="207"/>
      <c r="CC3977" s="207"/>
      <c r="CD3977" s="207"/>
      <c r="CE3977" s="207"/>
      <c r="CF3977" s="207"/>
    </row>
    <row r="3978" spans="1:84" s="406" customFormat="1" x14ac:dyDescent="0.3">
      <c r="A3978" s="407"/>
      <c r="B3978" s="412"/>
      <c r="C3978" s="126"/>
      <c r="D3978" s="390"/>
      <c r="E3978" s="390"/>
      <c r="F3978" s="390"/>
      <c r="G3978" s="390"/>
      <c r="H3978" s="390"/>
      <c r="I3978" s="390"/>
      <c r="AP3978" s="207"/>
      <c r="AQ3978" s="207"/>
      <c r="BK3978" s="207"/>
      <c r="BY3978" s="207"/>
      <c r="BZ3978" s="207"/>
      <c r="CA3978" s="207"/>
      <c r="CB3978" s="207"/>
      <c r="CC3978" s="207"/>
      <c r="CD3978" s="207"/>
      <c r="CE3978" s="207"/>
      <c r="CF3978" s="207"/>
    </row>
    <row r="3979" spans="1:84" s="406" customFormat="1" x14ac:dyDescent="0.3">
      <c r="A3979" s="407"/>
      <c r="B3979" s="412"/>
      <c r="C3979" s="126"/>
      <c r="D3979" s="390"/>
      <c r="E3979" s="390"/>
      <c r="F3979" s="390"/>
      <c r="G3979" s="390"/>
      <c r="H3979" s="390"/>
      <c r="I3979" s="390"/>
      <c r="AP3979" s="207"/>
      <c r="AQ3979" s="207"/>
      <c r="BK3979" s="207"/>
      <c r="BY3979" s="207"/>
      <c r="BZ3979" s="207"/>
      <c r="CA3979" s="207"/>
      <c r="CB3979" s="207"/>
      <c r="CC3979" s="207"/>
      <c r="CD3979" s="207"/>
      <c r="CE3979" s="207"/>
      <c r="CF3979" s="207"/>
    </row>
    <row r="3980" spans="1:84" s="406" customFormat="1" x14ac:dyDescent="0.3">
      <c r="A3980" s="407"/>
      <c r="B3980" s="412"/>
      <c r="C3980" s="126"/>
      <c r="D3980" s="390"/>
      <c r="E3980" s="390"/>
      <c r="F3980" s="390"/>
      <c r="G3980" s="390"/>
      <c r="H3980" s="390"/>
      <c r="I3980" s="390"/>
      <c r="AP3980" s="207"/>
      <c r="AQ3980" s="207"/>
      <c r="BK3980" s="207"/>
      <c r="BY3980" s="207"/>
      <c r="BZ3980" s="207"/>
      <c r="CA3980" s="207"/>
      <c r="CB3980" s="207"/>
      <c r="CC3980" s="207"/>
      <c r="CD3980" s="207"/>
      <c r="CE3980" s="207"/>
      <c r="CF3980" s="207"/>
    </row>
    <row r="3981" spans="1:84" s="406" customFormat="1" x14ac:dyDescent="0.3">
      <c r="A3981" s="407"/>
      <c r="B3981" s="412"/>
      <c r="C3981" s="126"/>
      <c r="D3981" s="390"/>
      <c r="E3981" s="390"/>
      <c r="F3981" s="390"/>
      <c r="G3981" s="390"/>
      <c r="H3981" s="390"/>
      <c r="I3981" s="390"/>
      <c r="AP3981" s="207"/>
      <c r="AQ3981" s="207"/>
      <c r="BK3981" s="207"/>
      <c r="BY3981" s="207"/>
      <c r="BZ3981" s="207"/>
      <c r="CA3981" s="207"/>
      <c r="CB3981" s="207"/>
      <c r="CC3981" s="207"/>
      <c r="CD3981" s="207"/>
      <c r="CE3981" s="207"/>
      <c r="CF3981" s="207"/>
    </row>
    <row r="3982" spans="1:84" s="406" customFormat="1" x14ac:dyDescent="0.3">
      <c r="A3982" s="407"/>
      <c r="B3982" s="412"/>
      <c r="C3982" s="126"/>
      <c r="D3982" s="390"/>
      <c r="E3982" s="390"/>
      <c r="F3982" s="390"/>
      <c r="G3982" s="390"/>
      <c r="H3982" s="390"/>
      <c r="I3982" s="390"/>
      <c r="AP3982" s="207"/>
      <c r="AQ3982" s="207"/>
      <c r="BK3982" s="207"/>
      <c r="BY3982" s="207"/>
      <c r="BZ3982" s="207"/>
      <c r="CA3982" s="207"/>
      <c r="CB3982" s="207"/>
      <c r="CC3982" s="207"/>
      <c r="CD3982" s="207"/>
      <c r="CE3982" s="207"/>
      <c r="CF3982" s="207"/>
    </row>
    <row r="3983" spans="1:84" s="406" customFormat="1" x14ac:dyDescent="0.3">
      <c r="A3983" s="407"/>
      <c r="B3983" s="412"/>
      <c r="C3983" s="126"/>
      <c r="D3983" s="390"/>
      <c r="E3983" s="390"/>
      <c r="F3983" s="390"/>
      <c r="G3983" s="390"/>
      <c r="H3983" s="390"/>
      <c r="I3983" s="390"/>
      <c r="AP3983" s="207"/>
      <c r="AQ3983" s="207"/>
      <c r="BK3983" s="207"/>
      <c r="BY3983" s="207"/>
      <c r="BZ3983" s="207"/>
      <c r="CA3983" s="207"/>
      <c r="CB3983" s="207"/>
      <c r="CC3983" s="207"/>
      <c r="CD3983" s="207"/>
      <c r="CE3983" s="207"/>
      <c r="CF3983" s="207"/>
    </row>
    <row r="3984" spans="1:84" s="406" customFormat="1" x14ac:dyDescent="0.3">
      <c r="A3984" s="407"/>
      <c r="B3984" s="412"/>
      <c r="C3984" s="126"/>
      <c r="D3984" s="390"/>
      <c r="E3984" s="390"/>
      <c r="F3984" s="390"/>
      <c r="G3984" s="390"/>
      <c r="H3984" s="390"/>
      <c r="I3984" s="390"/>
      <c r="AP3984" s="207"/>
      <c r="AQ3984" s="207"/>
      <c r="BK3984" s="207"/>
      <c r="BY3984" s="207"/>
      <c r="BZ3984" s="207"/>
      <c r="CA3984" s="207"/>
      <c r="CB3984" s="207"/>
      <c r="CC3984" s="207"/>
      <c r="CD3984" s="207"/>
      <c r="CE3984" s="207"/>
      <c r="CF3984" s="207"/>
    </row>
    <row r="3985" spans="1:84" s="406" customFormat="1" x14ac:dyDescent="0.3">
      <c r="A3985" s="407"/>
      <c r="B3985" s="412"/>
      <c r="C3985" s="126"/>
      <c r="D3985" s="390"/>
      <c r="E3985" s="390"/>
      <c r="F3985" s="390"/>
      <c r="G3985" s="390"/>
      <c r="H3985" s="390"/>
      <c r="I3985" s="390"/>
      <c r="AP3985" s="207"/>
      <c r="AQ3985" s="207"/>
      <c r="BK3985" s="207"/>
      <c r="BY3985" s="207"/>
      <c r="BZ3985" s="207"/>
      <c r="CA3985" s="207"/>
      <c r="CB3985" s="207"/>
      <c r="CC3985" s="207"/>
      <c r="CD3985" s="207"/>
      <c r="CE3985" s="207"/>
      <c r="CF3985" s="207"/>
    </row>
    <row r="3986" spans="1:84" s="406" customFormat="1" x14ac:dyDescent="0.3">
      <c r="A3986" s="407"/>
      <c r="B3986" s="412"/>
      <c r="C3986" s="126"/>
      <c r="D3986" s="390"/>
      <c r="E3986" s="390"/>
      <c r="F3986" s="390"/>
      <c r="G3986" s="390"/>
      <c r="H3986" s="390"/>
      <c r="I3986" s="390"/>
      <c r="AP3986" s="207"/>
      <c r="AQ3986" s="207"/>
      <c r="BK3986" s="207"/>
      <c r="BY3986" s="207"/>
      <c r="BZ3986" s="207"/>
      <c r="CA3986" s="207"/>
      <c r="CB3986" s="207"/>
      <c r="CC3986" s="207"/>
      <c r="CD3986" s="207"/>
      <c r="CE3986" s="207"/>
      <c r="CF3986" s="207"/>
    </row>
    <row r="3987" spans="1:84" s="406" customFormat="1" x14ac:dyDescent="0.3">
      <c r="A3987" s="407"/>
      <c r="B3987" s="412"/>
      <c r="C3987" s="126"/>
      <c r="D3987" s="390"/>
      <c r="E3987" s="390"/>
      <c r="F3987" s="390"/>
      <c r="G3987" s="390"/>
      <c r="H3987" s="390"/>
      <c r="I3987" s="390"/>
      <c r="AP3987" s="207"/>
      <c r="AQ3987" s="207"/>
      <c r="BK3987" s="207"/>
      <c r="BY3987" s="207"/>
      <c r="BZ3987" s="207"/>
      <c r="CA3987" s="207"/>
      <c r="CB3987" s="207"/>
      <c r="CC3987" s="207"/>
      <c r="CD3987" s="207"/>
      <c r="CE3987" s="207"/>
      <c r="CF3987" s="207"/>
    </row>
    <row r="3988" spans="1:84" s="406" customFormat="1" x14ac:dyDescent="0.3">
      <c r="A3988" s="407"/>
      <c r="B3988" s="412"/>
      <c r="C3988" s="126"/>
      <c r="D3988" s="390"/>
      <c r="E3988" s="390"/>
      <c r="F3988" s="390"/>
      <c r="G3988" s="390"/>
      <c r="H3988" s="390"/>
      <c r="I3988" s="390"/>
      <c r="AP3988" s="207"/>
      <c r="AQ3988" s="207"/>
      <c r="BK3988" s="207"/>
      <c r="BY3988" s="207"/>
      <c r="BZ3988" s="207"/>
      <c r="CA3988" s="207"/>
      <c r="CB3988" s="207"/>
      <c r="CC3988" s="207"/>
      <c r="CD3988" s="207"/>
      <c r="CE3988" s="207"/>
      <c r="CF3988" s="207"/>
    </row>
    <row r="3989" spans="1:84" s="406" customFormat="1" x14ac:dyDescent="0.3">
      <c r="A3989" s="407"/>
      <c r="B3989" s="412"/>
      <c r="C3989" s="126"/>
      <c r="D3989" s="390"/>
      <c r="E3989" s="390"/>
      <c r="F3989" s="390"/>
      <c r="G3989" s="390"/>
      <c r="H3989" s="390"/>
      <c r="I3989" s="390"/>
      <c r="AP3989" s="207"/>
      <c r="AQ3989" s="207"/>
      <c r="BK3989" s="207"/>
      <c r="BY3989" s="207"/>
      <c r="BZ3989" s="207"/>
      <c r="CA3989" s="207"/>
      <c r="CB3989" s="207"/>
      <c r="CC3989" s="207"/>
      <c r="CD3989" s="207"/>
      <c r="CE3989" s="207"/>
      <c r="CF3989" s="207"/>
    </row>
    <row r="3990" spans="1:84" s="406" customFormat="1" x14ac:dyDescent="0.3">
      <c r="A3990" s="407"/>
      <c r="B3990" s="412"/>
      <c r="C3990" s="126"/>
      <c r="D3990" s="390"/>
      <c r="E3990" s="390"/>
      <c r="F3990" s="390"/>
      <c r="G3990" s="390"/>
      <c r="H3990" s="390"/>
      <c r="I3990" s="390"/>
      <c r="AP3990" s="207"/>
      <c r="AQ3990" s="207"/>
      <c r="BK3990" s="207"/>
      <c r="BY3990" s="207"/>
      <c r="BZ3990" s="207"/>
      <c r="CA3990" s="207"/>
      <c r="CB3990" s="207"/>
      <c r="CC3990" s="207"/>
      <c r="CD3990" s="207"/>
      <c r="CE3990" s="207"/>
      <c r="CF3990" s="207"/>
    </row>
    <row r="3991" spans="1:84" s="406" customFormat="1" x14ac:dyDescent="0.3">
      <c r="A3991" s="407"/>
      <c r="B3991" s="412"/>
      <c r="C3991" s="126"/>
      <c r="D3991" s="390"/>
      <c r="E3991" s="390"/>
      <c r="F3991" s="390"/>
      <c r="G3991" s="390"/>
      <c r="H3991" s="390"/>
      <c r="I3991" s="390"/>
      <c r="AP3991" s="207"/>
      <c r="AQ3991" s="207"/>
      <c r="BK3991" s="207"/>
      <c r="BY3991" s="207"/>
      <c r="BZ3991" s="207"/>
      <c r="CA3991" s="207"/>
      <c r="CB3991" s="207"/>
      <c r="CC3991" s="207"/>
      <c r="CD3991" s="207"/>
      <c r="CE3991" s="207"/>
      <c r="CF3991" s="207"/>
    </row>
    <row r="3992" spans="1:84" s="406" customFormat="1" x14ac:dyDescent="0.3">
      <c r="A3992" s="407"/>
      <c r="B3992" s="412"/>
      <c r="C3992" s="126"/>
      <c r="D3992" s="390"/>
      <c r="E3992" s="390"/>
      <c r="F3992" s="390"/>
      <c r="G3992" s="390"/>
      <c r="H3992" s="390"/>
      <c r="I3992" s="390"/>
      <c r="AP3992" s="207"/>
      <c r="AQ3992" s="207"/>
      <c r="BK3992" s="207"/>
      <c r="BY3992" s="207"/>
      <c r="BZ3992" s="207"/>
      <c r="CA3992" s="207"/>
      <c r="CB3992" s="207"/>
      <c r="CC3992" s="207"/>
      <c r="CD3992" s="207"/>
      <c r="CE3992" s="207"/>
      <c r="CF3992" s="207"/>
    </row>
    <row r="3993" spans="1:84" s="406" customFormat="1" x14ac:dyDescent="0.3">
      <c r="A3993" s="407"/>
      <c r="B3993" s="412"/>
      <c r="C3993" s="126"/>
      <c r="D3993" s="390"/>
      <c r="E3993" s="390"/>
      <c r="F3993" s="390"/>
      <c r="G3993" s="390"/>
      <c r="H3993" s="390"/>
      <c r="I3993" s="390"/>
      <c r="AP3993" s="207"/>
      <c r="AQ3993" s="207"/>
      <c r="BK3993" s="207"/>
      <c r="BY3993" s="207"/>
      <c r="BZ3993" s="207"/>
      <c r="CA3993" s="207"/>
      <c r="CB3993" s="207"/>
      <c r="CC3993" s="207"/>
      <c r="CD3993" s="207"/>
      <c r="CE3993" s="207"/>
      <c r="CF3993" s="207"/>
    </row>
    <row r="3994" spans="1:84" s="406" customFormat="1" x14ac:dyDescent="0.3">
      <c r="A3994" s="407"/>
      <c r="B3994" s="412"/>
      <c r="C3994" s="126"/>
      <c r="D3994" s="390"/>
      <c r="E3994" s="390"/>
      <c r="F3994" s="390"/>
      <c r="G3994" s="390"/>
      <c r="H3994" s="390"/>
      <c r="I3994" s="390"/>
      <c r="AP3994" s="207"/>
      <c r="AQ3994" s="207"/>
      <c r="BK3994" s="207"/>
      <c r="BY3994" s="207"/>
      <c r="BZ3994" s="207"/>
      <c r="CA3994" s="207"/>
      <c r="CB3994" s="207"/>
      <c r="CC3994" s="207"/>
      <c r="CD3994" s="207"/>
      <c r="CE3994" s="207"/>
      <c r="CF3994" s="207"/>
    </row>
    <row r="3995" spans="1:84" s="406" customFormat="1" x14ac:dyDescent="0.3">
      <c r="A3995" s="407"/>
      <c r="B3995" s="412"/>
      <c r="C3995" s="126"/>
      <c r="D3995" s="390"/>
      <c r="E3995" s="390"/>
      <c r="F3995" s="390"/>
      <c r="G3995" s="390"/>
      <c r="H3995" s="390"/>
      <c r="I3995" s="390"/>
      <c r="AP3995" s="207"/>
      <c r="AQ3995" s="207"/>
      <c r="BK3995" s="207"/>
      <c r="BY3995" s="207"/>
      <c r="BZ3995" s="207"/>
      <c r="CA3995" s="207"/>
      <c r="CB3995" s="207"/>
      <c r="CC3995" s="207"/>
      <c r="CD3995" s="207"/>
      <c r="CE3995" s="207"/>
      <c r="CF3995" s="207"/>
    </row>
    <row r="3996" spans="1:84" s="406" customFormat="1" x14ac:dyDescent="0.3">
      <c r="A3996" s="407"/>
      <c r="B3996" s="412"/>
      <c r="C3996" s="126"/>
      <c r="D3996" s="390"/>
      <c r="E3996" s="390"/>
      <c r="F3996" s="390"/>
      <c r="G3996" s="390"/>
      <c r="H3996" s="390"/>
      <c r="I3996" s="390"/>
      <c r="AP3996" s="207"/>
      <c r="AQ3996" s="207"/>
      <c r="BK3996" s="207"/>
      <c r="BY3996" s="207"/>
      <c r="BZ3996" s="207"/>
      <c r="CA3996" s="207"/>
      <c r="CB3996" s="207"/>
      <c r="CC3996" s="207"/>
      <c r="CD3996" s="207"/>
      <c r="CE3996" s="207"/>
      <c r="CF3996" s="207"/>
    </row>
    <row r="3997" spans="1:84" s="406" customFormat="1" x14ac:dyDescent="0.3">
      <c r="A3997" s="407"/>
      <c r="B3997" s="412"/>
      <c r="C3997" s="126"/>
      <c r="D3997" s="390"/>
      <c r="E3997" s="390"/>
      <c r="F3997" s="390"/>
      <c r="G3997" s="390"/>
      <c r="H3997" s="390"/>
      <c r="I3997" s="390"/>
      <c r="AP3997" s="207"/>
      <c r="AQ3997" s="207"/>
      <c r="BK3997" s="207"/>
      <c r="BY3997" s="207"/>
      <c r="BZ3997" s="207"/>
      <c r="CA3997" s="207"/>
      <c r="CB3997" s="207"/>
      <c r="CC3997" s="207"/>
      <c r="CD3997" s="207"/>
      <c r="CE3997" s="207"/>
      <c r="CF3997" s="207"/>
    </row>
    <row r="3998" spans="1:84" s="406" customFormat="1" x14ac:dyDescent="0.3">
      <c r="A3998" s="407"/>
      <c r="B3998" s="412"/>
      <c r="C3998" s="126"/>
      <c r="D3998" s="390"/>
      <c r="E3998" s="390"/>
      <c r="F3998" s="390"/>
      <c r="G3998" s="390"/>
      <c r="H3998" s="390"/>
      <c r="I3998" s="390"/>
      <c r="AP3998" s="207"/>
      <c r="AQ3998" s="207"/>
      <c r="BK3998" s="207"/>
      <c r="BY3998" s="207"/>
      <c r="BZ3998" s="207"/>
      <c r="CA3998" s="207"/>
      <c r="CB3998" s="207"/>
      <c r="CC3998" s="207"/>
      <c r="CD3998" s="207"/>
      <c r="CE3998" s="207"/>
      <c r="CF3998" s="207"/>
    </row>
    <row r="3999" spans="1:84" s="406" customFormat="1" x14ac:dyDescent="0.3">
      <c r="A3999" s="407"/>
      <c r="B3999" s="412"/>
      <c r="C3999" s="126"/>
      <c r="D3999" s="390"/>
      <c r="E3999" s="390"/>
      <c r="F3999" s="390"/>
      <c r="G3999" s="390"/>
      <c r="H3999" s="390"/>
      <c r="I3999" s="390"/>
      <c r="AP3999" s="207"/>
      <c r="AQ3999" s="207"/>
      <c r="BK3999" s="207"/>
      <c r="BY3999" s="207"/>
      <c r="BZ3999" s="207"/>
      <c r="CA3999" s="207"/>
      <c r="CB3999" s="207"/>
      <c r="CC3999" s="207"/>
      <c r="CD3999" s="207"/>
      <c r="CE3999" s="207"/>
      <c r="CF3999" s="207"/>
    </row>
    <row r="4000" spans="1:84" s="406" customFormat="1" x14ac:dyDescent="0.3">
      <c r="A4000" s="407"/>
      <c r="B4000" s="412"/>
      <c r="C4000" s="126"/>
      <c r="D4000" s="390"/>
      <c r="E4000" s="390"/>
      <c r="F4000" s="390"/>
      <c r="G4000" s="390"/>
      <c r="H4000" s="390"/>
      <c r="I4000" s="390"/>
      <c r="AP4000" s="207"/>
      <c r="AQ4000" s="207"/>
      <c r="BK4000" s="207"/>
      <c r="BY4000" s="207"/>
      <c r="BZ4000" s="207"/>
      <c r="CA4000" s="207"/>
      <c r="CB4000" s="207"/>
      <c r="CC4000" s="207"/>
      <c r="CD4000" s="207"/>
      <c r="CE4000" s="207"/>
      <c r="CF4000" s="207"/>
    </row>
    <row r="4001" spans="1:84" s="406" customFormat="1" x14ac:dyDescent="0.3">
      <c r="A4001" s="407"/>
      <c r="B4001" s="412"/>
      <c r="C4001" s="126"/>
      <c r="D4001" s="390"/>
      <c r="E4001" s="390"/>
      <c r="F4001" s="390"/>
      <c r="G4001" s="390"/>
      <c r="H4001" s="390"/>
      <c r="I4001" s="390"/>
      <c r="AP4001" s="207"/>
      <c r="AQ4001" s="207"/>
      <c r="BK4001" s="207"/>
      <c r="BY4001" s="207"/>
      <c r="BZ4001" s="207"/>
      <c r="CA4001" s="207"/>
      <c r="CB4001" s="207"/>
      <c r="CC4001" s="207"/>
      <c r="CD4001" s="207"/>
      <c r="CE4001" s="207"/>
      <c r="CF4001" s="207"/>
    </row>
    <row r="4002" spans="1:84" s="406" customFormat="1" x14ac:dyDescent="0.3">
      <c r="A4002" s="407"/>
      <c r="B4002" s="412"/>
      <c r="C4002" s="126"/>
      <c r="D4002" s="390"/>
      <c r="E4002" s="390"/>
      <c r="F4002" s="390"/>
      <c r="G4002" s="390"/>
      <c r="H4002" s="390"/>
      <c r="I4002" s="390"/>
      <c r="AP4002" s="207"/>
      <c r="AQ4002" s="207"/>
      <c r="BK4002" s="207"/>
      <c r="BY4002" s="207"/>
      <c r="BZ4002" s="207"/>
      <c r="CA4002" s="207"/>
      <c r="CB4002" s="207"/>
      <c r="CC4002" s="207"/>
      <c r="CD4002" s="207"/>
      <c r="CE4002" s="207"/>
      <c r="CF4002" s="207"/>
    </row>
    <row r="4003" spans="1:84" s="406" customFormat="1" x14ac:dyDescent="0.3">
      <c r="A4003" s="407"/>
      <c r="B4003" s="412"/>
      <c r="C4003" s="126"/>
      <c r="D4003" s="390"/>
      <c r="E4003" s="390"/>
      <c r="F4003" s="390"/>
      <c r="G4003" s="390"/>
      <c r="H4003" s="390"/>
      <c r="I4003" s="390"/>
      <c r="AP4003" s="207"/>
      <c r="AQ4003" s="207"/>
      <c r="BK4003" s="207"/>
      <c r="BY4003" s="207"/>
      <c r="BZ4003" s="207"/>
      <c r="CA4003" s="207"/>
      <c r="CB4003" s="207"/>
      <c r="CC4003" s="207"/>
      <c r="CD4003" s="207"/>
      <c r="CE4003" s="207"/>
      <c r="CF4003" s="207"/>
    </row>
    <row r="4004" spans="1:84" s="406" customFormat="1" x14ac:dyDescent="0.3">
      <c r="A4004" s="407"/>
      <c r="B4004" s="412"/>
      <c r="C4004" s="126"/>
      <c r="D4004" s="390"/>
      <c r="E4004" s="390"/>
      <c r="F4004" s="390"/>
      <c r="G4004" s="390"/>
      <c r="H4004" s="390"/>
      <c r="I4004" s="390"/>
      <c r="AP4004" s="207"/>
      <c r="AQ4004" s="207"/>
      <c r="BK4004" s="207"/>
      <c r="BY4004" s="207"/>
      <c r="BZ4004" s="207"/>
      <c r="CA4004" s="207"/>
      <c r="CB4004" s="207"/>
      <c r="CC4004" s="207"/>
      <c r="CD4004" s="207"/>
      <c r="CE4004" s="207"/>
      <c r="CF4004" s="207"/>
    </row>
    <row r="4005" spans="1:84" s="406" customFormat="1" x14ac:dyDescent="0.3">
      <c r="A4005" s="407"/>
      <c r="B4005" s="412"/>
      <c r="C4005" s="126"/>
      <c r="D4005" s="390"/>
      <c r="E4005" s="390"/>
      <c r="F4005" s="390"/>
      <c r="G4005" s="390"/>
      <c r="H4005" s="390"/>
      <c r="I4005" s="390"/>
      <c r="AP4005" s="207"/>
      <c r="AQ4005" s="207"/>
      <c r="BK4005" s="207"/>
      <c r="BY4005" s="207"/>
      <c r="BZ4005" s="207"/>
      <c r="CA4005" s="207"/>
      <c r="CB4005" s="207"/>
      <c r="CC4005" s="207"/>
      <c r="CD4005" s="207"/>
      <c r="CE4005" s="207"/>
      <c r="CF4005" s="207"/>
    </row>
    <row r="4006" spans="1:84" s="406" customFormat="1" x14ac:dyDescent="0.3">
      <c r="A4006" s="407"/>
      <c r="B4006" s="412"/>
      <c r="C4006" s="126"/>
      <c r="D4006" s="390"/>
      <c r="E4006" s="390"/>
      <c r="F4006" s="390"/>
      <c r="G4006" s="390"/>
      <c r="H4006" s="390"/>
      <c r="I4006" s="390"/>
      <c r="AP4006" s="207"/>
      <c r="AQ4006" s="207"/>
      <c r="BK4006" s="207"/>
      <c r="BY4006" s="207"/>
      <c r="BZ4006" s="207"/>
      <c r="CA4006" s="207"/>
      <c r="CB4006" s="207"/>
      <c r="CC4006" s="207"/>
      <c r="CD4006" s="207"/>
      <c r="CE4006" s="207"/>
      <c r="CF4006" s="207"/>
    </row>
    <row r="4007" spans="1:84" s="406" customFormat="1" x14ac:dyDescent="0.3">
      <c r="A4007" s="407"/>
      <c r="B4007" s="412"/>
      <c r="C4007" s="126"/>
      <c r="D4007" s="390"/>
      <c r="E4007" s="390"/>
      <c r="F4007" s="390"/>
      <c r="G4007" s="390"/>
      <c r="H4007" s="390"/>
      <c r="I4007" s="390"/>
      <c r="AP4007" s="207"/>
      <c r="AQ4007" s="207"/>
      <c r="BK4007" s="207"/>
      <c r="BY4007" s="207"/>
      <c r="BZ4007" s="207"/>
      <c r="CA4007" s="207"/>
      <c r="CB4007" s="207"/>
      <c r="CC4007" s="207"/>
      <c r="CD4007" s="207"/>
      <c r="CE4007" s="207"/>
      <c r="CF4007" s="207"/>
    </row>
    <row r="4008" spans="1:84" s="406" customFormat="1" x14ac:dyDescent="0.3">
      <c r="A4008" s="407"/>
      <c r="B4008" s="412"/>
      <c r="C4008" s="126"/>
      <c r="D4008" s="390"/>
      <c r="E4008" s="390"/>
      <c r="F4008" s="390"/>
      <c r="G4008" s="390"/>
      <c r="H4008" s="390"/>
      <c r="I4008" s="390"/>
      <c r="AP4008" s="207"/>
      <c r="AQ4008" s="207"/>
      <c r="BK4008" s="207"/>
      <c r="BY4008" s="207"/>
      <c r="BZ4008" s="207"/>
      <c r="CA4008" s="207"/>
      <c r="CB4008" s="207"/>
      <c r="CC4008" s="207"/>
      <c r="CD4008" s="207"/>
      <c r="CE4008" s="207"/>
      <c r="CF4008" s="207"/>
    </row>
    <row r="4009" spans="1:84" s="406" customFormat="1" x14ac:dyDescent="0.3">
      <c r="A4009" s="407"/>
      <c r="B4009" s="412"/>
      <c r="C4009" s="126"/>
      <c r="D4009" s="390"/>
      <c r="E4009" s="390"/>
      <c r="F4009" s="390"/>
      <c r="G4009" s="390"/>
      <c r="H4009" s="390"/>
      <c r="I4009" s="390"/>
      <c r="AP4009" s="207"/>
      <c r="AQ4009" s="207"/>
      <c r="BK4009" s="207"/>
      <c r="BY4009" s="207"/>
      <c r="BZ4009" s="207"/>
      <c r="CA4009" s="207"/>
      <c r="CB4009" s="207"/>
      <c r="CC4009" s="207"/>
      <c r="CD4009" s="207"/>
      <c r="CE4009" s="207"/>
      <c r="CF4009" s="207"/>
    </row>
    <row r="4010" spans="1:84" s="406" customFormat="1" x14ac:dyDescent="0.3">
      <c r="A4010" s="407"/>
      <c r="B4010" s="412"/>
      <c r="C4010" s="126"/>
      <c r="D4010" s="390"/>
      <c r="E4010" s="390"/>
      <c r="F4010" s="390"/>
      <c r="G4010" s="390"/>
      <c r="H4010" s="390"/>
      <c r="I4010" s="390"/>
      <c r="AP4010" s="207"/>
      <c r="AQ4010" s="207"/>
      <c r="BK4010" s="207"/>
      <c r="BY4010" s="207"/>
      <c r="BZ4010" s="207"/>
      <c r="CA4010" s="207"/>
      <c r="CB4010" s="207"/>
      <c r="CC4010" s="207"/>
      <c r="CD4010" s="207"/>
      <c r="CE4010" s="207"/>
      <c r="CF4010" s="207"/>
    </row>
    <row r="4011" spans="1:84" s="406" customFormat="1" x14ac:dyDescent="0.3">
      <c r="A4011" s="407"/>
      <c r="B4011" s="412"/>
      <c r="C4011" s="126"/>
      <c r="D4011" s="390"/>
      <c r="E4011" s="390"/>
      <c r="F4011" s="390"/>
      <c r="G4011" s="390"/>
      <c r="H4011" s="390"/>
      <c r="I4011" s="390"/>
      <c r="AP4011" s="207"/>
      <c r="AQ4011" s="207"/>
      <c r="BK4011" s="207"/>
      <c r="BY4011" s="207"/>
      <c r="BZ4011" s="207"/>
      <c r="CA4011" s="207"/>
      <c r="CB4011" s="207"/>
      <c r="CC4011" s="207"/>
      <c r="CD4011" s="207"/>
      <c r="CE4011" s="207"/>
      <c r="CF4011" s="207"/>
    </row>
    <row r="4012" spans="1:84" s="406" customFormat="1" x14ac:dyDescent="0.3">
      <c r="A4012" s="407"/>
      <c r="B4012" s="412"/>
      <c r="C4012" s="126"/>
      <c r="D4012" s="390"/>
      <c r="E4012" s="390"/>
      <c r="F4012" s="390"/>
      <c r="G4012" s="390"/>
      <c r="H4012" s="390"/>
      <c r="I4012" s="390"/>
      <c r="AP4012" s="207"/>
      <c r="AQ4012" s="207"/>
      <c r="BK4012" s="207"/>
      <c r="BY4012" s="207"/>
      <c r="BZ4012" s="207"/>
      <c r="CA4012" s="207"/>
      <c r="CB4012" s="207"/>
      <c r="CC4012" s="207"/>
      <c r="CD4012" s="207"/>
      <c r="CE4012" s="207"/>
      <c r="CF4012" s="207"/>
    </row>
    <row r="4013" spans="1:84" s="406" customFormat="1" x14ac:dyDescent="0.3">
      <c r="A4013" s="407"/>
      <c r="B4013" s="412"/>
      <c r="C4013" s="126"/>
      <c r="D4013" s="390"/>
      <c r="E4013" s="390"/>
      <c r="F4013" s="390"/>
      <c r="G4013" s="390"/>
      <c r="H4013" s="390"/>
      <c r="I4013" s="390"/>
      <c r="AP4013" s="207"/>
      <c r="AQ4013" s="207"/>
      <c r="BK4013" s="207"/>
      <c r="BY4013" s="207"/>
      <c r="BZ4013" s="207"/>
      <c r="CA4013" s="207"/>
      <c r="CB4013" s="207"/>
      <c r="CC4013" s="207"/>
      <c r="CD4013" s="207"/>
      <c r="CE4013" s="207"/>
      <c r="CF4013" s="207"/>
    </row>
    <row r="4014" spans="1:84" s="406" customFormat="1" x14ac:dyDescent="0.3">
      <c r="A4014" s="407"/>
      <c r="B4014" s="412"/>
      <c r="C4014" s="126"/>
      <c r="D4014" s="390"/>
      <c r="E4014" s="390"/>
      <c r="F4014" s="390"/>
      <c r="G4014" s="390"/>
      <c r="H4014" s="390"/>
      <c r="I4014" s="390"/>
      <c r="AP4014" s="207"/>
      <c r="AQ4014" s="207"/>
      <c r="BK4014" s="207"/>
      <c r="BY4014" s="207"/>
      <c r="BZ4014" s="207"/>
      <c r="CA4014" s="207"/>
      <c r="CB4014" s="207"/>
      <c r="CC4014" s="207"/>
      <c r="CD4014" s="207"/>
      <c r="CE4014" s="207"/>
      <c r="CF4014" s="207"/>
    </row>
    <row r="4015" spans="1:84" s="406" customFormat="1" x14ac:dyDescent="0.3">
      <c r="A4015" s="407"/>
      <c r="B4015" s="412"/>
      <c r="C4015" s="126"/>
      <c r="D4015" s="390"/>
      <c r="E4015" s="390"/>
      <c r="F4015" s="390"/>
      <c r="G4015" s="390"/>
      <c r="H4015" s="390"/>
      <c r="I4015" s="390"/>
      <c r="AP4015" s="207"/>
      <c r="AQ4015" s="207"/>
      <c r="BK4015" s="207"/>
      <c r="BY4015" s="207"/>
      <c r="BZ4015" s="207"/>
      <c r="CA4015" s="207"/>
      <c r="CB4015" s="207"/>
      <c r="CC4015" s="207"/>
      <c r="CD4015" s="207"/>
      <c r="CE4015" s="207"/>
      <c r="CF4015" s="207"/>
    </row>
    <row r="4016" spans="1:84" s="406" customFormat="1" x14ac:dyDescent="0.3">
      <c r="A4016" s="407"/>
      <c r="B4016" s="412"/>
      <c r="C4016" s="126"/>
      <c r="D4016" s="390"/>
      <c r="E4016" s="390"/>
      <c r="F4016" s="390"/>
      <c r="G4016" s="390"/>
      <c r="H4016" s="390"/>
      <c r="I4016" s="390"/>
      <c r="AP4016" s="207"/>
      <c r="AQ4016" s="207"/>
      <c r="BK4016" s="207"/>
      <c r="BY4016" s="207"/>
      <c r="BZ4016" s="207"/>
      <c r="CA4016" s="207"/>
      <c r="CB4016" s="207"/>
      <c r="CC4016" s="207"/>
      <c r="CD4016" s="207"/>
      <c r="CE4016" s="207"/>
      <c r="CF4016" s="207"/>
    </row>
    <row r="4017" spans="1:84" s="406" customFormat="1" x14ac:dyDescent="0.3">
      <c r="A4017" s="407"/>
      <c r="B4017" s="412"/>
      <c r="C4017" s="126"/>
      <c r="D4017" s="390"/>
      <c r="E4017" s="390"/>
      <c r="F4017" s="390"/>
      <c r="G4017" s="390"/>
      <c r="H4017" s="390"/>
      <c r="I4017" s="390"/>
      <c r="AP4017" s="207"/>
      <c r="AQ4017" s="207"/>
      <c r="BK4017" s="207"/>
      <c r="BY4017" s="207"/>
      <c r="BZ4017" s="207"/>
      <c r="CA4017" s="207"/>
      <c r="CB4017" s="207"/>
      <c r="CC4017" s="207"/>
      <c r="CD4017" s="207"/>
      <c r="CE4017" s="207"/>
      <c r="CF4017" s="207"/>
    </row>
    <row r="4018" spans="1:84" s="406" customFormat="1" x14ac:dyDescent="0.3">
      <c r="A4018" s="407"/>
      <c r="B4018" s="412"/>
      <c r="C4018" s="126"/>
      <c r="D4018" s="390"/>
      <c r="E4018" s="390"/>
      <c r="F4018" s="390"/>
      <c r="G4018" s="390"/>
      <c r="H4018" s="390"/>
      <c r="I4018" s="390"/>
      <c r="AP4018" s="207"/>
      <c r="AQ4018" s="207"/>
      <c r="BK4018" s="207"/>
      <c r="BY4018" s="207"/>
      <c r="BZ4018" s="207"/>
      <c r="CA4018" s="207"/>
      <c r="CB4018" s="207"/>
      <c r="CC4018" s="207"/>
      <c r="CD4018" s="207"/>
      <c r="CE4018" s="207"/>
      <c r="CF4018" s="207"/>
    </row>
    <row r="4019" spans="1:84" s="406" customFormat="1" x14ac:dyDescent="0.3">
      <c r="A4019" s="407"/>
      <c r="B4019" s="412"/>
      <c r="C4019" s="126"/>
      <c r="D4019" s="390"/>
      <c r="E4019" s="390"/>
      <c r="F4019" s="390"/>
      <c r="G4019" s="390"/>
      <c r="H4019" s="390"/>
      <c r="I4019" s="390"/>
      <c r="AP4019" s="207"/>
      <c r="AQ4019" s="207"/>
      <c r="BK4019" s="207"/>
      <c r="BY4019" s="207"/>
      <c r="BZ4019" s="207"/>
      <c r="CA4019" s="207"/>
      <c r="CB4019" s="207"/>
      <c r="CC4019" s="207"/>
      <c r="CD4019" s="207"/>
      <c r="CE4019" s="207"/>
      <c r="CF4019" s="207"/>
    </row>
    <row r="4020" spans="1:84" s="406" customFormat="1" x14ac:dyDescent="0.3">
      <c r="A4020" s="407"/>
      <c r="B4020" s="412"/>
      <c r="C4020" s="126"/>
      <c r="D4020" s="390"/>
      <c r="E4020" s="390"/>
      <c r="F4020" s="390"/>
      <c r="G4020" s="390"/>
      <c r="H4020" s="390"/>
      <c r="I4020" s="390"/>
      <c r="AP4020" s="207"/>
      <c r="AQ4020" s="207"/>
      <c r="BK4020" s="207"/>
      <c r="BY4020" s="207"/>
      <c r="BZ4020" s="207"/>
      <c r="CA4020" s="207"/>
      <c r="CB4020" s="207"/>
      <c r="CC4020" s="207"/>
      <c r="CD4020" s="207"/>
      <c r="CE4020" s="207"/>
      <c r="CF4020" s="207"/>
    </row>
    <row r="4021" spans="1:84" s="406" customFormat="1" x14ac:dyDescent="0.3">
      <c r="A4021" s="407"/>
      <c r="B4021" s="412"/>
      <c r="C4021" s="126"/>
      <c r="D4021" s="390"/>
      <c r="E4021" s="390"/>
      <c r="F4021" s="390"/>
      <c r="G4021" s="390"/>
      <c r="H4021" s="390"/>
      <c r="I4021" s="390"/>
      <c r="AP4021" s="207"/>
      <c r="AQ4021" s="207"/>
      <c r="BK4021" s="207"/>
      <c r="BY4021" s="207"/>
      <c r="BZ4021" s="207"/>
      <c r="CA4021" s="207"/>
      <c r="CB4021" s="207"/>
      <c r="CC4021" s="207"/>
      <c r="CD4021" s="207"/>
      <c r="CE4021" s="207"/>
      <c r="CF4021" s="207"/>
    </row>
    <row r="4022" spans="1:84" s="406" customFormat="1" x14ac:dyDescent="0.3">
      <c r="A4022" s="407"/>
      <c r="B4022" s="412"/>
      <c r="C4022" s="126"/>
      <c r="D4022" s="390"/>
      <c r="E4022" s="390"/>
      <c r="F4022" s="390"/>
      <c r="G4022" s="390"/>
      <c r="H4022" s="390"/>
      <c r="I4022" s="390"/>
      <c r="AP4022" s="207"/>
      <c r="AQ4022" s="207"/>
      <c r="BK4022" s="207"/>
      <c r="BY4022" s="207"/>
      <c r="BZ4022" s="207"/>
      <c r="CA4022" s="207"/>
      <c r="CB4022" s="207"/>
      <c r="CC4022" s="207"/>
      <c r="CD4022" s="207"/>
      <c r="CE4022" s="207"/>
      <c r="CF4022" s="207"/>
    </row>
    <row r="4023" spans="1:84" s="406" customFormat="1" x14ac:dyDescent="0.3">
      <c r="A4023" s="407"/>
      <c r="B4023" s="412"/>
      <c r="C4023" s="126"/>
      <c r="D4023" s="390"/>
      <c r="E4023" s="390"/>
      <c r="F4023" s="390"/>
      <c r="G4023" s="390"/>
      <c r="H4023" s="390"/>
      <c r="I4023" s="390"/>
      <c r="AP4023" s="207"/>
      <c r="AQ4023" s="207"/>
      <c r="BK4023" s="207"/>
      <c r="BY4023" s="207"/>
      <c r="BZ4023" s="207"/>
      <c r="CA4023" s="207"/>
      <c r="CB4023" s="207"/>
      <c r="CC4023" s="207"/>
      <c r="CD4023" s="207"/>
      <c r="CE4023" s="207"/>
      <c r="CF4023" s="207"/>
    </row>
    <row r="4024" spans="1:84" s="406" customFormat="1" x14ac:dyDescent="0.3">
      <c r="A4024" s="407"/>
      <c r="B4024" s="412"/>
      <c r="C4024" s="126"/>
      <c r="D4024" s="390"/>
      <c r="E4024" s="390"/>
      <c r="F4024" s="390"/>
      <c r="G4024" s="390"/>
      <c r="H4024" s="390"/>
      <c r="I4024" s="390"/>
      <c r="AP4024" s="207"/>
      <c r="AQ4024" s="207"/>
      <c r="BK4024" s="207"/>
      <c r="BY4024" s="207"/>
      <c r="BZ4024" s="207"/>
      <c r="CA4024" s="207"/>
      <c r="CB4024" s="207"/>
      <c r="CC4024" s="207"/>
      <c r="CD4024" s="207"/>
      <c r="CE4024" s="207"/>
      <c r="CF4024" s="207"/>
    </row>
    <row r="4025" spans="1:84" s="406" customFormat="1" x14ac:dyDescent="0.3">
      <c r="A4025" s="407"/>
      <c r="B4025" s="412"/>
      <c r="C4025" s="126"/>
      <c r="D4025" s="390"/>
      <c r="E4025" s="390"/>
      <c r="F4025" s="390"/>
      <c r="G4025" s="390"/>
      <c r="H4025" s="390"/>
      <c r="I4025" s="390"/>
      <c r="AP4025" s="207"/>
      <c r="AQ4025" s="207"/>
      <c r="BK4025" s="207"/>
      <c r="BY4025" s="207"/>
      <c r="BZ4025" s="207"/>
      <c r="CA4025" s="207"/>
      <c r="CB4025" s="207"/>
      <c r="CC4025" s="207"/>
      <c r="CD4025" s="207"/>
      <c r="CE4025" s="207"/>
      <c r="CF4025" s="207"/>
    </row>
    <row r="4026" spans="1:84" s="406" customFormat="1" x14ac:dyDescent="0.3">
      <c r="A4026" s="407"/>
      <c r="B4026" s="412"/>
      <c r="C4026" s="126"/>
      <c r="D4026" s="390"/>
      <c r="E4026" s="390"/>
      <c r="F4026" s="390"/>
      <c r="G4026" s="390"/>
      <c r="H4026" s="390"/>
      <c r="I4026" s="390"/>
      <c r="AP4026" s="207"/>
      <c r="AQ4026" s="207"/>
      <c r="BK4026" s="207"/>
      <c r="BY4026" s="207"/>
      <c r="BZ4026" s="207"/>
      <c r="CA4026" s="207"/>
      <c r="CB4026" s="207"/>
      <c r="CC4026" s="207"/>
      <c r="CD4026" s="207"/>
      <c r="CE4026" s="207"/>
      <c r="CF4026" s="207"/>
    </row>
    <row r="4027" spans="1:84" s="406" customFormat="1" x14ac:dyDescent="0.3">
      <c r="A4027" s="407"/>
      <c r="B4027" s="412"/>
      <c r="C4027" s="126"/>
      <c r="D4027" s="390"/>
      <c r="E4027" s="390"/>
      <c r="F4027" s="390"/>
      <c r="G4027" s="390"/>
      <c r="H4027" s="390"/>
      <c r="I4027" s="390"/>
      <c r="AP4027" s="207"/>
      <c r="AQ4027" s="207"/>
      <c r="BK4027" s="207"/>
      <c r="BY4027" s="207"/>
      <c r="BZ4027" s="207"/>
      <c r="CA4027" s="207"/>
      <c r="CB4027" s="207"/>
      <c r="CC4027" s="207"/>
      <c r="CD4027" s="207"/>
      <c r="CE4027" s="207"/>
      <c r="CF4027" s="207"/>
    </row>
    <row r="4028" spans="1:84" s="406" customFormat="1" x14ac:dyDescent="0.3">
      <c r="A4028" s="407"/>
      <c r="B4028" s="412"/>
      <c r="C4028" s="126"/>
      <c r="D4028" s="390"/>
      <c r="E4028" s="390"/>
      <c r="F4028" s="390"/>
      <c r="G4028" s="390"/>
      <c r="H4028" s="390"/>
      <c r="I4028" s="390"/>
      <c r="AP4028" s="207"/>
      <c r="AQ4028" s="207"/>
      <c r="BK4028" s="207"/>
      <c r="BY4028" s="207"/>
      <c r="BZ4028" s="207"/>
      <c r="CA4028" s="207"/>
      <c r="CB4028" s="207"/>
      <c r="CC4028" s="207"/>
      <c r="CD4028" s="207"/>
      <c r="CE4028" s="207"/>
      <c r="CF4028" s="207"/>
    </row>
    <row r="4029" spans="1:84" s="406" customFormat="1" x14ac:dyDescent="0.3">
      <c r="A4029" s="407"/>
      <c r="B4029" s="412"/>
      <c r="C4029" s="126"/>
      <c r="D4029" s="390"/>
      <c r="E4029" s="390"/>
      <c r="F4029" s="390"/>
      <c r="G4029" s="390"/>
      <c r="H4029" s="390"/>
      <c r="I4029" s="390"/>
      <c r="AP4029" s="207"/>
      <c r="AQ4029" s="207"/>
      <c r="BK4029" s="207"/>
      <c r="BY4029" s="207"/>
      <c r="BZ4029" s="207"/>
      <c r="CA4029" s="207"/>
      <c r="CB4029" s="207"/>
      <c r="CC4029" s="207"/>
      <c r="CD4029" s="207"/>
      <c r="CE4029" s="207"/>
      <c r="CF4029" s="207"/>
    </row>
    <row r="4030" spans="1:84" s="406" customFormat="1" x14ac:dyDescent="0.3">
      <c r="A4030" s="407"/>
      <c r="B4030" s="412"/>
      <c r="C4030" s="126"/>
      <c r="D4030" s="390"/>
      <c r="E4030" s="390"/>
      <c r="F4030" s="390"/>
      <c r="G4030" s="390"/>
      <c r="H4030" s="390"/>
      <c r="I4030" s="390"/>
      <c r="AP4030" s="207"/>
      <c r="AQ4030" s="207"/>
      <c r="BK4030" s="207"/>
      <c r="BY4030" s="207"/>
      <c r="BZ4030" s="207"/>
      <c r="CA4030" s="207"/>
      <c r="CB4030" s="207"/>
      <c r="CC4030" s="207"/>
      <c r="CD4030" s="207"/>
      <c r="CE4030" s="207"/>
      <c r="CF4030" s="207"/>
    </row>
    <row r="4031" spans="1:84" s="406" customFormat="1" x14ac:dyDescent="0.3">
      <c r="A4031" s="407"/>
      <c r="B4031" s="412"/>
      <c r="C4031" s="126"/>
      <c r="D4031" s="390"/>
      <c r="E4031" s="390"/>
      <c r="F4031" s="390"/>
      <c r="G4031" s="390"/>
      <c r="H4031" s="390"/>
      <c r="I4031" s="390"/>
      <c r="AP4031" s="207"/>
      <c r="AQ4031" s="207"/>
      <c r="BK4031" s="207"/>
      <c r="BY4031" s="207"/>
      <c r="BZ4031" s="207"/>
      <c r="CA4031" s="207"/>
      <c r="CB4031" s="207"/>
      <c r="CC4031" s="207"/>
      <c r="CD4031" s="207"/>
      <c r="CE4031" s="207"/>
      <c r="CF4031" s="207"/>
    </row>
    <row r="4032" spans="1:84" s="406" customFormat="1" x14ac:dyDescent="0.3">
      <c r="A4032" s="407"/>
      <c r="B4032" s="412"/>
      <c r="C4032" s="126"/>
      <c r="D4032" s="390"/>
      <c r="E4032" s="390"/>
      <c r="F4032" s="390"/>
      <c r="G4032" s="390"/>
      <c r="H4032" s="390"/>
      <c r="I4032" s="390"/>
      <c r="AP4032" s="207"/>
      <c r="AQ4032" s="207"/>
      <c r="BK4032" s="207"/>
      <c r="BY4032" s="207"/>
      <c r="BZ4032" s="207"/>
      <c r="CA4032" s="207"/>
      <c r="CB4032" s="207"/>
      <c r="CC4032" s="207"/>
      <c r="CD4032" s="207"/>
      <c r="CE4032" s="207"/>
      <c r="CF4032" s="207"/>
    </row>
    <row r="4033" spans="1:84" s="406" customFormat="1" x14ac:dyDescent="0.3">
      <c r="A4033" s="407"/>
      <c r="B4033" s="412"/>
      <c r="C4033" s="126"/>
      <c r="D4033" s="390"/>
      <c r="E4033" s="390"/>
      <c r="F4033" s="390"/>
      <c r="G4033" s="390"/>
      <c r="H4033" s="390"/>
      <c r="I4033" s="390"/>
      <c r="AP4033" s="207"/>
      <c r="AQ4033" s="207"/>
      <c r="BK4033" s="207"/>
      <c r="BY4033" s="207"/>
      <c r="BZ4033" s="207"/>
      <c r="CA4033" s="207"/>
      <c r="CB4033" s="207"/>
      <c r="CC4033" s="207"/>
      <c r="CD4033" s="207"/>
      <c r="CE4033" s="207"/>
      <c r="CF4033" s="207"/>
    </row>
    <row r="4034" spans="1:84" s="406" customFormat="1" x14ac:dyDescent="0.3">
      <c r="A4034" s="407"/>
      <c r="B4034" s="412"/>
      <c r="C4034" s="126"/>
      <c r="D4034" s="390"/>
      <c r="E4034" s="390"/>
      <c r="F4034" s="390"/>
      <c r="G4034" s="390"/>
      <c r="H4034" s="390"/>
      <c r="I4034" s="390"/>
      <c r="AP4034" s="207"/>
      <c r="AQ4034" s="207"/>
      <c r="BK4034" s="207"/>
      <c r="BY4034" s="207"/>
      <c r="BZ4034" s="207"/>
      <c r="CA4034" s="207"/>
      <c r="CB4034" s="207"/>
      <c r="CC4034" s="207"/>
      <c r="CD4034" s="207"/>
      <c r="CE4034" s="207"/>
      <c r="CF4034" s="207"/>
    </row>
    <row r="4035" spans="1:84" s="406" customFormat="1" x14ac:dyDescent="0.3">
      <c r="A4035" s="407"/>
      <c r="B4035" s="412"/>
      <c r="C4035" s="126"/>
      <c r="D4035" s="390"/>
      <c r="E4035" s="390"/>
      <c r="F4035" s="390"/>
      <c r="G4035" s="390"/>
      <c r="H4035" s="390"/>
      <c r="I4035" s="390"/>
      <c r="AP4035" s="207"/>
      <c r="AQ4035" s="207"/>
      <c r="BK4035" s="207"/>
      <c r="BY4035" s="207"/>
      <c r="BZ4035" s="207"/>
      <c r="CA4035" s="207"/>
      <c r="CB4035" s="207"/>
      <c r="CC4035" s="207"/>
      <c r="CD4035" s="207"/>
      <c r="CE4035" s="207"/>
      <c r="CF4035" s="207"/>
    </row>
    <row r="4036" spans="1:84" s="406" customFormat="1" x14ac:dyDescent="0.3">
      <c r="A4036" s="407"/>
      <c r="B4036" s="412"/>
      <c r="C4036" s="126"/>
      <c r="D4036" s="390"/>
      <c r="E4036" s="390"/>
      <c r="F4036" s="390"/>
      <c r="G4036" s="390"/>
      <c r="H4036" s="390"/>
      <c r="I4036" s="390"/>
      <c r="AP4036" s="207"/>
      <c r="AQ4036" s="207"/>
      <c r="BK4036" s="207"/>
      <c r="BY4036" s="207"/>
      <c r="BZ4036" s="207"/>
      <c r="CA4036" s="207"/>
      <c r="CB4036" s="207"/>
      <c r="CC4036" s="207"/>
      <c r="CD4036" s="207"/>
      <c r="CE4036" s="207"/>
      <c r="CF4036" s="207"/>
    </row>
    <row r="4037" spans="1:84" s="406" customFormat="1" x14ac:dyDescent="0.3">
      <c r="A4037" s="407"/>
      <c r="B4037" s="412"/>
      <c r="C4037" s="126"/>
      <c r="D4037" s="390"/>
      <c r="E4037" s="390"/>
      <c r="F4037" s="390"/>
      <c r="G4037" s="390"/>
      <c r="H4037" s="390"/>
      <c r="I4037" s="390"/>
      <c r="AP4037" s="207"/>
      <c r="AQ4037" s="207"/>
      <c r="BK4037" s="207"/>
      <c r="BY4037" s="207"/>
      <c r="BZ4037" s="207"/>
      <c r="CA4037" s="207"/>
      <c r="CB4037" s="207"/>
      <c r="CC4037" s="207"/>
      <c r="CD4037" s="207"/>
      <c r="CE4037" s="207"/>
      <c r="CF4037" s="207"/>
    </row>
    <row r="4038" spans="1:84" s="406" customFormat="1" x14ac:dyDescent="0.3">
      <c r="A4038" s="407"/>
      <c r="B4038" s="412"/>
      <c r="C4038" s="126"/>
      <c r="D4038" s="390"/>
      <c r="E4038" s="390"/>
      <c r="F4038" s="390"/>
      <c r="G4038" s="390"/>
      <c r="H4038" s="390"/>
      <c r="I4038" s="390"/>
      <c r="AP4038" s="207"/>
      <c r="AQ4038" s="207"/>
      <c r="BK4038" s="207"/>
      <c r="BY4038" s="207"/>
      <c r="BZ4038" s="207"/>
      <c r="CA4038" s="207"/>
      <c r="CB4038" s="207"/>
      <c r="CC4038" s="207"/>
      <c r="CD4038" s="207"/>
      <c r="CE4038" s="207"/>
      <c r="CF4038" s="207"/>
    </row>
    <row r="4039" spans="1:84" s="406" customFormat="1" x14ac:dyDescent="0.3">
      <c r="A4039" s="407"/>
      <c r="B4039" s="412"/>
      <c r="C4039" s="126"/>
      <c r="D4039" s="390"/>
      <c r="E4039" s="390"/>
      <c r="F4039" s="390"/>
      <c r="G4039" s="390"/>
      <c r="H4039" s="390"/>
      <c r="I4039" s="390"/>
      <c r="AP4039" s="207"/>
      <c r="AQ4039" s="207"/>
      <c r="BK4039" s="207"/>
      <c r="BY4039" s="207"/>
      <c r="BZ4039" s="207"/>
      <c r="CA4039" s="207"/>
      <c r="CB4039" s="207"/>
      <c r="CC4039" s="207"/>
      <c r="CD4039" s="207"/>
      <c r="CE4039" s="207"/>
      <c r="CF4039" s="207"/>
    </row>
    <row r="4040" spans="1:84" s="406" customFormat="1" x14ac:dyDescent="0.3">
      <c r="A4040" s="407"/>
      <c r="B4040" s="412"/>
      <c r="C4040" s="126"/>
      <c r="D4040" s="390"/>
      <c r="E4040" s="390"/>
      <c r="F4040" s="390"/>
      <c r="G4040" s="390"/>
      <c r="H4040" s="390"/>
      <c r="I4040" s="390"/>
      <c r="AP4040" s="207"/>
      <c r="AQ4040" s="207"/>
      <c r="BK4040" s="207"/>
      <c r="BY4040" s="207"/>
      <c r="BZ4040" s="207"/>
      <c r="CA4040" s="207"/>
      <c r="CB4040" s="207"/>
      <c r="CC4040" s="207"/>
      <c r="CD4040" s="207"/>
      <c r="CE4040" s="207"/>
      <c r="CF4040" s="207"/>
    </row>
    <row r="4041" spans="1:84" s="406" customFormat="1" x14ac:dyDescent="0.3">
      <c r="A4041" s="407"/>
      <c r="B4041" s="412"/>
      <c r="C4041" s="126"/>
      <c r="D4041" s="390"/>
      <c r="E4041" s="390"/>
      <c r="F4041" s="390"/>
      <c r="G4041" s="390"/>
      <c r="H4041" s="390"/>
      <c r="I4041" s="390"/>
      <c r="AP4041" s="207"/>
      <c r="AQ4041" s="207"/>
      <c r="BK4041" s="207"/>
      <c r="BY4041" s="207"/>
      <c r="BZ4041" s="207"/>
      <c r="CA4041" s="207"/>
      <c r="CB4041" s="207"/>
      <c r="CC4041" s="207"/>
      <c r="CD4041" s="207"/>
      <c r="CE4041" s="207"/>
      <c r="CF4041" s="207"/>
    </row>
    <row r="4042" spans="1:84" s="406" customFormat="1" x14ac:dyDescent="0.3">
      <c r="A4042" s="407"/>
      <c r="B4042" s="412"/>
      <c r="C4042" s="126"/>
      <c r="D4042" s="390"/>
      <c r="E4042" s="390"/>
      <c r="F4042" s="390"/>
      <c r="G4042" s="390"/>
      <c r="H4042" s="390"/>
      <c r="I4042" s="390"/>
      <c r="AP4042" s="207"/>
      <c r="AQ4042" s="207"/>
      <c r="BK4042" s="207"/>
      <c r="BY4042" s="207"/>
      <c r="BZ4042" s="207"/>
      <c r="CA4042" s="207"/>
      <c r="CB4042" s="207"/>
      <c r="CC4042" s="207"/>
      <c r="CD4042" s="207"/>
      <c r="CE4042" s="207"/>
      <c r="CF4042" s="207"/>
    </row>
    <row r="4043" spans="1:84" s="406" customFormat="1" x14ac:dyDescent="0.3">
      <c r="A4043" s="407"/>
      <c r="B4043" s="412"/>
      <c r="C4043" s="126"/>
      <c r="D4043" s="390"/>
      <c r="E4043" s="390"/>
      <c r="F4043" s="390"/>
      <c r="G4043" s="390"/>
      <c r="H4043" s="390"/>
      <c r="I4043" s="390"/>
      <c r="AP4043" s="207"/>
      <c r="AQ4043" s="207"/>
      <c r="BK4043" s="207"/>
      <c r="BY4043" s="207"/>
      <c r="BZ4043" s="207"/>
      <c r="CA4043" s="207"/>
      <c r="CB4043" s="207"/>
      <c r="CC4043" s="207"/>
      <c r="CD4043" s="207"/>
      <c r="CE4043" s="207"/>
      <c r="CF4043" s="207"/>
    </row>
    <row r="4044" spans="1:84" s="406" customFormat="1" x14ac:dyDescent="0.3">
      <c r="A4044" s="407"/>
      <c r="B4044" s="412"/>
      <c r="C4044" s="126"/>
      <c r="D4044" s="390"/>
      <c r="E4044" s="390"/>
      <c r="F4044" s="390"/>
      <c r="G4044" s="390"/>
      <c r="H4044" s="390"/>
      <c r="I4044" s="390"/>
      <c r="AP4044" s="207"/>
      <c r="AQ4044" s="207"/>
      <c r="BK4044" s="207"/>
      <c r="BY4044" s="207"/>
      <c r="BZ4044" s="207"/>
      <c r="CA4044" s="207"/>
      <c r="CB4044" s="207"/>
      <c r="CC4044" s="207"/>
      <c r="CD4044" s="207"/>
      <c r="CE4044" s="207"/>
      <c r="CF4044" s="207"/>
    </row>
    <row r="4045" spans="1:84" s="406" customFormat="1" x14ac:dyDescent="0.3">
      <c r="A4045" s="407"/>
      <c r="B4045" s="412"/>
      <c r="C4045" s="126"/>
      <c r="D4045" s="390"/>
      <c r="E4045" s="390"/>
      <c r="F4045" s="390"/>
      <c r="G4045" s="390"/>
      <c r="H4045" s="390"/>
      <c r="I4045" s="390"/>
      <c r="AP4045" s="207"/>
      <c r="AQ4045" s="207"/>
      <c r="BK4045" s="207"/>
      <c r="BY4045" s="207"/>
      <c r="BZ4045" s="207"/>
      <c r="CA4045" s="207"/>
      <c r="CB4045" s="207"/>
      <c r="CC4045" s="207"/>
      <c r="CD4045" s="207"/>
      <c r="CE4045" s="207"/>
      <c r="CF4045" s="207"/>
    </row>
    <row r="4046" spans="1:84" s="406" customFormat="1" x14ac:dyDescent="0.3">
      <c r="A4046" s="407"/>
      <c r="B4046" s="412"/>
      <c r="C4046" s="126"/>
      <c r="D4046" s="390"/>
      <c r="E4046" s="390"/>
      <c r="F4046" s="390"/>
      <c r="G4046" s="390"/>
      <c r="H4046" s="390"/>
      <c r="I4046" s="390"/>
      <c r="AP4046" s="207"/>
      <c r="AQ4046" s="207"/>
      <c r="BK4046" s="207"/>
      <c r="BY4046" s="207"/>
      <c r="BZ4046" s="207"/>
      <c r="CA4046" s="207"/>
      <c r="CB4046" s="207"/>
      <c r="CC4046" s="207"/>
      <c r="CD4046" s="207"/>
      <c r="CE4046" s="207"/>
      <c r="CF4046" s="207"/>
    </row>
    <row r="4047" spans="1:84" s="406" customFormat="1" x14ac:dyDescent="0.3">
      <c r="A4047" s="407"/>
      <c r="B4047" s="412"/>
      <c r="C4047" s="126"/>
      <c r="D4047" s="390"/>
      <c r="E4047" s="390"/>
      <c r="F4047" s="390"/>
      <c r="G4047" s="390"/>
      <c r="H4047" s="390"/>
      <c r="I4047" s="390"/>
      <c r="AP4047" s="207"/>
      <c r="AQ4047" s="207"/>
      <c r="BK4047" s="207"/>
      <c r="BY4047" s="207"/>
      <c r="BZ4047" s="207"/>
      <c r="CA4047" s="207"/>
      <c r="CB4047" s="207"/>
      <c r="CC4047" s="207"/>
      <c r="CD4047" s="207"/>
      <c r="CE4047" s="207"/>
      <c r="CF4047" s="207"/>
    </row>
    <row r="4048" spans="1:84" s="406" customFormat="1" x14ac:dyDescent="0.3">
      <c r="A4048" s="407"/>
      <c r="B4048" s="412"/>
      <c r="C4048" s="126"/>
      <c r="D4048" s="390"/>
      <c r="E4048" s="390"/>
      <c r="F4048" s="390"/>
      <c r="G4048" s="390"/>
      <c r="H4048" s="390"/>
      <c r="I4048" s="390"/>
      <c r="AP4048" s="207"/>
      <c r="AQ4048" s="207"/>
      <c r="BK4048" s="207"/>
      <c r="BY4048" s="207"/>
      <c r="BZ4048" s="207"/>
      <c r="CA4048" s="207"/>
      <c r="CB4048" s="207"/>
      <c r="CC4048" s="207"/>
      <c r="CD4048" s="207"/>
      <c r="CE4048" s="207"/>
      <c r="CF4048" s="207"/>
    </row>
    <row r="4049" spans="1:84" s="406" customFormat="1" x14ac:dyDescent="0.3">
      <c r="A4049" s="407"/>
      <c r="B4049" s="412"/>
      <c r="C4049" s="126"/>
      <c r="D4049" s="390"/>
      <c r="E4049" s="390"/>
      <c r="F4049" s="390"/>
      <c r="G4049" s="390"/>
      <c r="H4049" s="390"/>
      <c r="I4049" s="390"/>
      <c r="AP4049" s="207"/>
      <c r="AQ4049" s="207"/>
      <c r="BK4049" s="207"/>
      <c r="BY4049" s="207"/>
      <c r="BZ4049" s="207"/>
      <c r="CA4049" s="207"/>
      <c r="CB4049" s="207"/>
      <c r="CC4049" s="207"/>
      <c r="CD4049" s="207"/>
      <c r="CE4049" s="207"/>
      <c r="CF4049" s="207"/>
    </row>
    <row r="4050" spans="1:84" s="406" customFormat="1" x14ac:dyDescent="0.3">
      <c r="A4050" s="407"/>
      <c r="B4050" s="412"/>
      <c r="C4050" s="126"/>
      <c r="D4050" s="390"/>
      <c r="E4050" s="390"/>
      <c r="F4050" s="390"/>
      <c r="G4050" s="390"/>
      <c r="H4050" s="390"/>
      <c r="I4050" s="390"/>
      <c r="AP4050" s="207"/>
      <c r="AQ4050" s="207"/>
      <c r="BK4050" s="207"/>
      <c r="BY4050" s="207"/>
      <c r="BZ4050" s="207"/>
      <c r="CA4050" s="207"/>
      <c r="CB4050" s="207"/>
      <c r="CC4050" s="207"/>
      <c r="CD4050" s="207"/>
      <c r="CE4050" s="207"/>
      <c r="CF4050" s="207"/>
    </row>
    <row r="4051" spans="1:84" s="406" customFormat="1" x14ac:dyDescent="0.3">
      <c r="A4051" s="407"/>
      <c r="B4051" s="412"/>
      <c r="C4051" s="126"/>
      <c r="D4051" s="390"/>
      <c r="E4051" s="390"/>
      <c r="F4051" s="390"/>
      <c r="G4051" s="390"/>
      <c r="H4051" s="390"/>
      <c r="I4051" s="390"/>
      <c r="AP4051" s="207"/>
      <c r="AQ4051" s="207"/>
      <c r="BK4051" s="207"/>
      <c r="BY4051" s="207"/>
      <c r="BZ4051" s="207"/>
      <c r="CA4051" s="207"/>
      <c r="CB4051" s="207"/>
      <c r="CC4051" s="207"/>
      <c r="CD4051" s="207"/>
      <c r="CE4051" s="207"/>
      <c r="CF4051" s="207"/>
    </row>
    <row r="4052" spans="1:84" s="406" customFormat="1" x14ac:dyDescent="0.3">
      <c r="A4052" s="407"/>
      <c r="B4052" s="412"/>
      <c r="C4052" s="126"/>
      <c r="D4052" s="390"/>
      <c r="E4052" s="390"/>
      <c r="F4052" s="390"/>
      <c r="G4052" s="390"/>
      <c r="H4052" s="390"/>
      <c r="I4052" s="390"/>
      <c r="AP4052" s="207"/>
      <c r="AQ4052" s="207"/>
      <c r="BK4052" s="207"/>
      <c r="BY4052" s="207"/>
      <c r="BZ4052" s="207"/>
      <c r="CA4052" s="207"/>
      <c r="CB4052" s="207"/>
      <c r="CC4052" s="207"/>
      <c r="CD4052" s="207"/>
      <c r="CE4052" s="207"/>
      <c r="CF4052" s="207"/>
    </row>
    <row r="4053" spans="1:84" s="406" customFormat="1" x14ac:dyDescent="0.3">
      <c r="A4053" s="407"/>
      <c r="B4053" s="412"/>
      <c r="C4053" s="126"/>
      <c r="D4053" s="390"/>
      <c r="E4053" s="390"/>
      <c r="F4053" s="390"/>
      <c r="G4053" s="390"/>
      <c r="H4053" s="390"/>
      <c r="I4053" s="390"/>
      <c r="AP4053" s="207"/>
      <c r="AQ4053" s="207"/>
      <c r="BK4053" s="207"/>
      <c r="BY4053" s="207"/>
      <c r="BZ4053" s="207"/>
      <c r="CA4053" s="207"/>
      <c r="CB4053" s="207"/>
      <c r="CC4053" s="207"/>
      <c r="CD4053" s="207"/>
      <c r="CE4053" s="207"/>
      <c r="CF4053" s="207"/>
    </row>
    <row r="4054" spans="1:84" s="406" customFormat="1" x14ac:dyDescent="0.3">
      <c r="A4054" s="407"/>
      <c r="B4054" s="412"/>
      <c r="C4054" s="126"/>
      <c r="D4054" s="390"/>
      <c r="E4054" s="390"/>
      <c r="F4054" s="390"/>
      <c r="G4054" s="390"/>
      <c r="H4054" s="390"/>
      <c r="I4054" s="390"/>
      <c r="AP4054" s="207"/>
      <c r="AQ4054" s="207"/>
      <c r="BK4054" s="207"/>
      <c r="BY4054" s="207"/>
      <c r="BZ4054" s="207"/>
      <c r="CA4054" s="207"/>
      <c r="CB4054" s="207"/>
      <c r="CC4054" s="207"/>
      <c r="CD4054" s="207"/>
      <c r="CE4054" s="207"/>
      <c r="CF4054" s="207"/>
    </row>
    <row r="4055" spans="1:84" s="406" customFormat="1" x14ac:dyDescent="0.3">
      <c r="A4055" s="407"/>
      <c r="B4055" s="412"/>
      <c r="C4055" s="126"/>
      <c r="D4055" s="390"/>
      <c r="E4055" s="390"/>
      <c r="F4055" s="390"/>
      <c r="G4055" s="390"/>
      <c r="H4055" s="390"/>
      <c r="I4055" s="390"/>
      <c r="AP4055" s="207"/>
      <c r="AQ4055" s="207"/>
      <c r="BK4055" s="207"/>
      <c r="BY4055" s="207"/>
      <c r="BZ4055" s="207"/>
      <c r="CA4055" s="207"/>
      <c r="CB4055" s="207"/>
      <c r="CC4055" s="207"/>
      <c r="CD4055" s="207"/>
      <c r="CE4055" s="207"/>
      <c r="CF4055" s="207"/>
    </row>
    <row r="4056" spans="1:84" s="406" customFormat="1" x14ac:dyDescent="0.3">
      <c r="A4056" s="407"/>
      <c r="B4056" s="412"/>
      <c r="C4056" s="126"/>
      <c r="D4056" s="390"/>
      <c r="E4056" s="390"/>
      <c r="F4056" s="390"/>
      <c r="G4056" s="390"/>
      <c r="H4056" s="390"/>
      <c r="I4056" s="390"/>
      <c r="AP4056" s="207"/>
      <c r="AQ4056" s="207"/>
      <c r="BK4056" s="207"/>
      <c r="BY4056" s="207"/>
      <c r="BZ4056" s="207"/>
      <c r="CA4056" s="207"/>
      <c r="CB4056" s="207"/>
      <c r="CC4056" s="207"/>
      <c r="CD4056" s="207"/>
      <c r="CE4056" s="207"/>
      <c r="CF4056" s="207"/>
    </row>
    <row r="4057" spans="1:84" s="406" customFormat="1" x14ac:dyDescent="0.3">
      <c r="A4057" s="407"/>
      <c r="B4057" s="412"/>
      <c r="C4057" s="126"/>
      <c r="D4057" s="390"/>
      <c r="E4057" s="390"/>
      <c r="F4057" s="390"/>
      <c r="G4057" s="390"/>
      <c r="H4057" s="390"/>
      <c r="I4057" s="390"/>
      <c r="AP4057" s="207"/>
      <c r="AQ4057" s="207"/>
      <c r="BK4057" s="207"/>
      <c r="BY4057" s="207"/>
      <c r="BZ4057" s="207"/>
      <c r="CA4057" s="207"/>
      <c r="CB4057" s="207"/>
      <c r="CC4057" s="207"/>
      <c r="CD4057" s="207"/>
      <c r="CE4057" s="207"/>
      <c r="CF4057" s="207"/>
    </row>
    <row r="4058" spans="1:84" s="406" customFormat="1" x14ac:dyDescent="0.3">
      <c r="A4058" s="407"/>
      <c r="B4058" s="412"/>
      <c r="C4058" s="126"/>
      <c r="D4058" s="390"/>
      <c r="E4058" s="390"/>
      <c r="F4058" s="390"/>
      <c r="G4058" s="390"/>
      <c r="H4058" s="390"/>
      <c r="I4058" s="390"/>
      <c r="AP4058" s="207"/>
      <c r="AQ4058" s="207"/>
      <c r="BK4058" s="207"/>
      <c r="BY4058" s="207"/>
      <c r="BZ4058" s="207"/>
      <c r="CA4058" s="207"/>
      <c r="CB4058" s="207"/>
      <c r="CC4058" s="207"/>
      <c r="CD4058" s="207"/>
      <c r="CE4058" s="207"/>
      <c r="CF4058" s="207"/>
    </row>
    <row r="4059" spans="1:84" s="406" customFormat="1" x14ac:dyDescent="0.3">
      <c r="A4059" s="407"/>
      <c r="B4059" s="412"/>
      <c r="C4059" s="126"/>
      <c r="D4059" s="390"/>
      <c r="E4059" s="390"/>
      <c r="F4059" s="390"/>
      <c r="G4059" s="390"/>
      <c r="H4059" s="390"/>
      <c r="I4059" s="390"/>
      <c r="AP4059" s="207"/>
      <c r="AQ4059" s="207"/>
      <c r="BK4059" s="207"/>
      <c r="BY4059" s="207"/>
      <c r="BZ4059" s="207"/>
      <c r="CA4059" s="207"/>
      <c r="CB4059" s="207"/>
      <c r="CC4059" s="207"/>
      <c r="CD4059" s="207"/>
      <c r="CE4059" s="207"/>
      <c r="CF4059" s="207"/>
    </row>
    <row r="4060" spans="1:84" s="406" customFormat="1" x14ac:dyDescent="0.3">
      <c r="A4060" s="407"/>
      <c r="B4060" s="412"/>
      <c r="C4060" s="126"/>
      <c r="D4060" s="390"/>
      <c r="E4060" s="390"/>
      <c r="F4060" s="390"/>
      <c r="G4060" s="390"/>
      <c r="H4060" s="390"/>
      <c r="I4060" s="390"/>
      <c r="AP4060" s="207"/>
      <c r="AQ4060" s="207"/>
      <c r="BK4060" s="207"/>
      <c r="BY4060" s="207"/>
      <c r="BZ4060" s="207"/>
      <c r="CA4060" s="207"/>
      <c r="CB4060" s="207"/>
      <c r="CC4060" s="207"/>
      <c r="CD4060" s="207"/>
      <c r="CE4060" s="207"/>
      <c r="CF4060" s="207"/>
    </row>
    <row r="4061" spans="1:84" s="406" customFormat="1" x14ac:dyDescent="0.3">
      <c r="A4061" s="407"/>
      <c r="B4061" s="412"/>
      <c r="C4061" s="126"/>
      <c r="D4061" s="390"/>
      <c r="E4061" s="390"/>
      <c r="F4061" s="390"/>
      <c r="G4061" s="390"/>
      <c r="H4061" s="390"/>
      <c r="I4061" s="390"/>
      <c r="AP4061" s="207"/>
      <c r="AQ4061" s="207"/>
      <c r="BK4061" s="207"/>
      <c r="BY4061" s="207"/>
      <c r="BZ4061" s="207"/>
      <c r="CA4061" s="207"/>
      <c r="CB4061" s="207"/>
      <c r="CC4061" s="207"/>
      <c r="CD4061" s="207"/>
      <c r="CE4061" s="207"/>
      <c r="CF4061" s="207"/>
    </row>
    <row r="4062" spans="1:84" s="406" customFormat="1" x14ac:dyDescent="0.3">
      <c r="A4062" s="407"/>
      <c r="B4062" s="412"/>
      <c r="C4062" s="126"/>
      <c r="D4062" s="390"/>
      <c r="E4062" s="390"/>
      <c r="F4062" s="390"/>
      <c r="G4062" s="390"/>
      <c r="H4062" s="390"/>
      <c r="I4062" s="390"/>
      <c r="AP4062" s="207"/>
      <c r="AQ4062" s="207"/>
      <c r="BK4062" s="207"/>
      <c r="BY4062" s="207"/>
      <c r="BZ4062" s="207"/>
      <c r="CA4062" s="207"/>
      <c r="CB4062" s="207"/>
      <c r="CC4062" s="207"/>
      <c r="CD4062" s="207"/>
      <c r="CE4062" s="207"/>
      <c r="CF4062" s="207"/>
    </row>
    <row r="4063" spans="1:84" s="406" customFormat="1" x14ac:dyDescent="0.3">
      <c r="A4063" s="407"/>
      <c r="B4063" s="412"/>
      <c r="C4063" s="126"/>
      <c r="D4063" s="390"/>
      <c r="E4063" s="390"/>
      <c r="F4063" s="390"/>
      <c r="G4063" s="390"/>
      <c r="H4063" s="390"/>
      <c r="I4063" s="390"/>
      <c r="AP4063" s="207"/>
      <c r="AQ4063" s="207"/>
      <c r="BK4063" s="207"/>
      <c r="BY4063" s="207"/>
      <c r="BZ4063" s="207"/>
      <c r="CA4063" s="207"/>
      <c r="CB4063" s="207"/>
      <c r="CC4063" s="207"/>
      <c r="CD4063" s="207"/>
      <c r="CE4063" s="207"/>
      <c r="CF4063" s="207"/>
    </row>
    <row r="4064" spans="1:84" s="406" customFormat="1" x14ac:dyDescent="0.3">
      <c r="A4064" s="407"/>
      <c r="B4064" s="412"/>
      <c r="C4064" s="126"/>
      <c r="D4064" s="390"/>
      <c r="E4064" s="390"/>
      <c r="F4064" s="390"/>
      <c r="G4064" s="390"/>
      <c r="H4064" s="390"/>
      <c r="I4064" s="390"/>
      <c r="AP4064" s="207"/>
      <c r="AQ4064" s="207"/>
      <c r="BK4064" s="207"/>
      <c r="BY4064" s="207"/>
      <c r="BZ4064" s="207"/>
      <c r="CA4064" s="207"/>
      <c r="CB4064" s="207"/>
      <c r="CC4064" s="207"/>
      <c r="CD4064" s="207"/>
      <c r="CE4064" s="207"/>
      <c r="CF4064" s="207"/>
    </row>
    <row r="4065" spans="1:84" s="406" customFormat="1" x14ac:dyDescent="0.3">
      <c r="A4065" s="407"/>
      <c r="B4065" s="412"/>
      <c r="C4065" s="126"/>
      <c r="D4065" s="390"/>
      <c r="E4065" s="390"/>
      <c r="F4065" s="390"/>
      <c r="G4065" s="390"/>
      <c r="H4065" s="390"/>
      <c r="I4065" s="390"/>
      <c r="AP4065" s="207"/>
      <c r="AQ4065" s="207"/>
      <c r="BK4065" s="207"/>
      <c r="BY4065" s="207"/>
      <c r="BZ4065" s="207"/>
      <c r="CA4065" s="207"/>
      <c r="CB4065" s="207"/>
      <c r="CC4065" s="207"/>
      <c r="CD4065" s="207"/>
      <c r="CE4065" s="207"/>
      <c r="CF4065" s="207"/>
    </row>
    <row r="4066" spans="1:84" s="406" customFormat="1" x14ac:dyDescent="0.3">
      <c r="A4066" s="407"/>
      <c r="B4066" s="412"/>
      <c r="C4066" s="126"/>
      <c r="D4066" s="390"/>
      <c r="E4066" s="390"/>
      <c r="F4066" s="390"/>
      <c r="G4066" s="390"/>
      <c r="H4066" s="390"/>
      <c r="I4066" s="390"/>
      <c r="AP4066" s="207"/>
      <c r="AQ4066" s="207"/>
      <c r="BK4066" s="207"/>
      <c r="BY4066" s="207"/>
      <c r="BZ4066" s="207"/>
      <c r="CA4066" s="207"/>
      <c r="CB4066" s="207"/>
      <c r="CC4066" s="207"/>
      <c r="CD4066" s="207"/>
      <c r="CE4066" s="207"/>
      <c r="CF4066" s="207"/>
    </row>
    <row r="4067" spans="1:84" s="406" customFormat="1" x14ac:dyDescent="0.3">
      <c r="A4067" s="407"/>
      <c r="B4067" s="412"/>
      <c r="C4067" s="126"/>
      <c r="D4067" s="390"/>
      <c r="E4067" s="390"/>
      <c r="F4067" s="390"/>
      <c r="G4067" s="390"/>
      <c r="H4067" s="390"/>
      <c r="I4067" s="390"/>
      <c r="AP4067" s="207"/>
      <c r="AQ4067" s="207"/>
      <c r="BK4067" s="207"/>
      <c r="BY4067" s="207"/>
      <c r="BZ4067" s="207"/>
      <c r="CA4067" s="207"/>
      <c r="CB4067" s="207"/>
      <c r="CC4067" s="207"/>
      <c r="CD4067" s="207"/>
      <c r="CE4067" s="207"/>
      <c r="CF4067" s="207"/>
    </row>
    <row r="4068" spans="1:84" s="406" customFormat="1" x14ac:dyDescent="0.3">
      <c r="A4068" s="407"/>
      <c r="B4068" s="412"/>
      <c r="C4068" s="126"/>
      <c r="D4068" s="390"/>
      <c r="E4068" s="390"/>
      <c r="F4068" s="390"/>
      <c r="G4068" s="390"/>
      <c r="H4068" s="390"/>
      <c r="I4068" s="390"/>
      <c r="AP4068" s="207"/>
      <c r="AQ4068" s="207"/>
      <c r="BK4068" s="207"/>
      <c r="BY4068" s="207"/>
      <c r="BZ4068" s="207"/>
      <c r="CA4068" s="207"/>
      <c r="CB4068" s="207"/>
      <c r="CC4068" s="207"/>
      <c r="CD4068" s="207"/>
      <c r="CE4068" s="207"/>
      <c r="CF4068" s="207"/>
    </row>
    <row r="4069" spans="1:84" s="406" customFormat="1" x14ac:dyDescent="0.3">
      <c r="A4069" s="407"/>
      <c r="B4069" s="412"/>
      <c r="C4069" s="126"/>
      <c r="D4069" s="390"/>
      <c r="E4069" s="390"/>
      <c r="F4069" s="390"/>
      <c r="G4069" s="390"/>
      <c r="H4069" s="390"/>
      <c r="I4069" s="390"/>
      <c r="AP4069" s="207"/>
      <c r="AQ4069" s="207"/>
      <c r="BK4069" s="207"/>
      <c r="BY4069" s="207"/>
      <c r="BZ4069" s="207"/>
      <c r="CA4069" s="207"/>
      <c r="CB4069" s="207"/>
      <c r="CC4069" s="207"/>
      <c r="CD4069" s="207"/>
      <c r="CE4069" s="207"/>
      <c r="CF4069" s="207"/>
    </row>
    <row r="4070" spans="1:84" s="406" customFormat="1" x14ac:dyDescent="0.3">
      <c r="A4070" s="407"/>
      <c r="B4070" s="412"/>
      <c r="C4070" s="126"/>
      <c r="D4070" s="390"/>
      <c r="E4070" s="390"/>
      <c r="F4070" s="390"/>
      <c r="G4070" s="390"/>
      <c r="H4070" s="390"/>
      <c r="I4070" s="390"/>
      <c r="AP4070" s="207"/>
      <c r="AQ4070" s="207"/>
      <c r="BK4070" s="207"/>
      <c r="BY4070" s="207"/>
      <c r="BZ4070" s="207"/>
      <c r="CA4070" s="207"/>
      <c r="CB4070" s="207"/>
      <c r="CC4070" s="207"/>
      <c r="CD4070" s="207"/>
      <c r="CE4070" s="207"/>
      <c r="CF4070" s="207"/>
    </row>
    <row r="4071" spans="1:84" s="406" customFormat="1" x14ac:dyDescent="0.3">
      <c r="A4071" s="407"/>
      <c r="B4071" s="412"/>
      <c r="C4071" s="126"/>
      <c r="D4071" s="390"/>
      <c r="E4071" s="390"/>
      <c r="F4071" s="390"/>
      <c r="G4071" s="390"/>
      <c r="H4071" s="390"/>
      <c r="I4071" s="390"/>
      <c r="AP4071" s="207"/>
      <c r="AQ4071" s="207"/>
      <c r="BK4071" s="207"/>
      <c r="BY4071" s="207"/>
      <c r="BZ4071" s="207"/>
      <c r="CA4071" s="207"/>
      <c r="CB4071" s="207"/>
      <c r="CC4071" s="207"/>
      <c r="CD4071" s="207"/>
      <c r="CE4071" s="207"/>
      <c r="CF4071" s="207"/>
    </row>
    <row r="4072" spans="1:84" s="406" customFormat="1" x14ac:dyDescent="0.3">
      <c r="A4072" s="407"/>
      <c r="B4072" s="412"/>
      <c r="C4072" s="126"/>
      <c r="D4072" s="390"/>
      <c r="E4072" s="390"/>
      <c r="F4072" s="390"/>
      <c r="G4072" s="390"/>
      <c r="H4072" s="390"/>
      <c r="I4072" s="390"/>
      <c r="AP4072" s="207"/>
      <c r="AQ4072" s="207"/>
      <c r="BK4072" s="207"/>
      <c r="BY4072" s="207"/>
      <c r="BZ4072" s="207"/>
      <c r="CA4072" s="207"/>
      <c r="CB4072" s="207"/>
      <c r="CC4072" s="207"/>
      <c r="CD4072" s="207"/>
      <c r="CE4072" s="207"/>
      <c r="CF4072" s="207"/>
    </row>
    <row r="4073" spans="1:84" s="406" customFormat="1" x14ac:dyDescent="0.3">
      <c r="A4073" s="407"/>
      <c r="B4073" s="412"/>
      <c r="C4073" s="126"/>
      <c r="D4073" s="390"/>
      <c r="E4073" s="390"/>
      <c r="F4073" s="390"/>
      <c r="G4073" s="390"/>
      <c r="H4073" s="390"/>
      <c r="I4073" s="390"/>
      <c r="AP4073" s="207"/>
      <c r="AQ4073" s="207"/>
      <c r="BK4073" s="207"/>
      <c r="BY4073" s="207"/>
      <c r="BZ4073" s="207"/>
      <c r="CA4073" s="207"/>
      <c r="CB4073" s="207"/>
      <c r="CC4073" s="207"/>
      <c r="CD4073" s="207"/>
      <c r="CE4073" s="207"/>
      <c r="CF4073" s="207"/>
    </row>
    <row r="4074" spans="1:84" s="406" customFormat="1" x14ac:dyDescent="0.3">
      <c r="A4074" s="407"/>
      <c r="B4074" s="412"/>
      <c r="C4074" s="126"/>
      <c r="D4074" s="390"/>
      <c r="E4074" s="390"/>
      <c r="F4074" s="390"/>
      <c r="G4074" s="390"/>
      <c r="H4074" s="390"/>
      <c r="I4074" s="390"/>
      <c r="AP4074" s="207"/>
      <c r="AQ4074" s="207"/>
      <c r="BK4074" s="207"/>
      <c r="BY4074" s="207"/>
      <c r="BZ4074" s="207"/>
      <c r="CA4074" s="207"/>
      <c r="CB4074" s="207"/>
      <c r="CC4074" s="207"/>
      <c r="CD4074" s="207"/>
      <c r="CE4074" s="207"/>
      <c r="CF4074" s="207"/>
    </row>
    <row r="4075" spans="1:84" s="406" customFormat="1" x14ac:dyDescent="0.3">
      <c r="A4075" s="407"/>
      <c r="B4075" s="412"/>
      <c r="C4075" s="126"/>
      <c r="D4075" s="390"/>
      <c r="E4075" s="390"/>
      <c r="F4075" s="390"/>
      <c r="G4075" s="390"/>
      <c r="H4075" s="390"/>
      <c r="I4075" s="390"/>
      <c r="AP4075" s="207"/>
      <c r="AQ4075" s="207"/>
      <c r="BK4075" s="207"/>
      <c r="BY4075" s="207"/>
      <c r="BZ4075" s="207"/>
      <c r="CA4075" s="207"/>
      <c r="CB4075" s="207"/>
      <c r="CC4075" s="207"/>
      <c r="CD4075" s="207"/>
      <c r="CE4075" s="207"/>
      <c r="CF4075" s="207"/>
    </row>
    <row r="4076" spans="1:84" s="406" customFormat="1" x14ac:dyDescent="0.3">
      <c r="A4076" s="407"/>
      <c r="B4076" s="412"/>
      <c r="C4076" s="126"/>
      <c r="D4076" s="390"/>
      <c r="E4076" s="390"/>
      <c r="F4076" s="390"/>
      <c r="G4076" s="390"/>
      <c r="H4076" s="390"/>
      <c r="I4076" s="390"/>
      <c r="AP4076" s="207"/>
      <c r="AQ4076" s="207"/>
      <c r="BK4076" s="207"/>
      <c r="BY4076" s="207"/>
      <c r="BZ4076" s="207"/>
      <c r="CA4076" s="207"/>
      <c r="CB4076" s="207"/>
      <c r="CC4076" s="207"/>
      <c r="CD4076" s="207"/>
      <c r="CE4076" s="207"/>
      <c r="CF4076" s="207"/>
    </row>
    <row r="4077" spans="1:84" s="406" customFormat="1" x14ac:dyDescent="0.3">
      <c r="A4077" s="407"/>
      <c r="B4077" s="412"/>
      <c r="C4077" s="126"/>
      <c r="D4077" s="390"/>
      <c r="E4077" s="390"/>
      <c r="F4077" s="390"/>
      <c r="G4077" s="390"/>
      <c r="H4077" s="390"/>
      <c r="I4077" s="390"/>
      <c r="AP4077" s="207"/>
      <c r="AQ4077" s="207"/>
      <c r="BK4077" s="207"/>
      <c r="BY4077" s="207"/>
      <c r="BZ4077" s="207"/>
      <c r="CA4077" s="207"/>
      <c r="CB4077" s="207"/>
      <c r="CC4077" s="207"/>
      <c r="CD4077" s="207"/>
      <c r="CE4077" s="207"/>
      <c r="CF4077" s="207"/>
    </row>
    <row r="4078" spans="1:84" s="406" customFormat="1" x14ac:dyDescent="0.3">
      <c r="A4078" s="407"/>
      <c r="B4078" s="412"/>
      <c r="C4078" s="126"/>
      <c r="D4078" s="390"/>
      <c r="E4078" s="390"/>
      <c r="F4078" s="390"/>
      <c r="G4078" s="390"/>
      <c r="H4078" s="390"/>
      <c r="I4078" s="390"/>
      <c r="AP4078" s="207"/>
      <c r="AQ4078" s="207"/>
      <c r="BK4078" s="207"/>
      <c r="BY4078" s="207"/>
      <c r="BZ4078" s="207"/>
      <c r="CA4078" s="207"/>
      <c r="CB4078" s="207"/>
      <c r="CC4078" s="207"/>
      <c r="CD4078" s="207"/>
      <c r="CE4078" s="207"/>
      <c r="CF4078" s="207"/>
    </row>
    <row r="4079" spans="1:84" s="406" customFormat="1" x14ac:dyDescent="0.3">
      <c r="A4079" s="407"/>
      <c r="B4079" s="412"/>
      <c r="C4079" s="126"/>
      <c r="D4079" s="390"/>
      <c r="E4079" s="390"/>
      <c r="F4079" s="390"/>
      <c r="G4079" s="390"/>
      <c r="H4079" s="390"/>
      <c r="I4079" s="390"/>
      <c r="AP4079" s="207"/>
      <c r="AQ4079" s="207"/>
      <c r="BK4079" s="207"/>
      <c r="BY4079" s="207"/>
      <c r="BZ4079" s="207"/>
      <c r="CA4079" s="207"/>
      <c r="CB4079" s="207"/>
      <c r="CC4079" s="207"/>
      <c r="CD4079" s="207"/>
      <c r="CE4079" s="207"/>
      <c r="CF4079" s="207"/>
    </row>
    <row r="4080" spans="1:84" s="406" customFormat="1" x14ac:dyDescent="0.3">
      <c r="A4080" s="407"/>
      <c r="B4080" s="412"/>
      <c r="C4080" s="126"/>
      <c r="D4080" s="390"/>
      <c r="E4080" s="390"/>
      <c r="F4080" s="390"/>
      <c r="G4080" s="390"/>
      <c r="H4080" s="390"/>
      <c r="I4080" s="390"/>
      <c r="AP4080" s="207"/>
      <c r="AQ4080" s="207"/>
      <c r="BK4080" s="207"/>
      <c r="BY4080" s="207"/>
      <c r="BZ4080" s="207"/>
      <c r="CA4080" s="207"/>
      <c r="CB4080" s="207"/>
      <c r="CC4080" s="207"/>
      <c r="CD4080" s="207"/>
      <c r="CE4080" s="207"/>
      <c r="CF4080" s="207"/>
    </row>
    <row r="4081" spans="1:84" s="406" customFormat="1" x14ac:dyDescent="0.3">
      <c r="A4081" s="407"/>
      <c r="B4081" s="412"/>
      <c r="C4081" s="126"/>
      <c r="D4081" s="390"/>
      <c r="E4081" s="390"/>
      <c r="F4081" s="390"/>
      <c r="G4081" s="390"/>
      <c r="H4081" s="390"/>
      <c r="I4081" s="390"/>
      <c r="AP4081" s="207"/>
      <c r="AQ4081" s="207"/>
      <c r="BK4081" s="207"/>
      <c r="BY4081" s="207"/>
      <c r="BZ4081" s="207"/>
      <c r="CA4081" s="207"/>
      <c r="CB4081" s="207"/>
      <c r="CC4081" s="207"/>
      <c r="CD4081" s="207"/>
      <c r="CE4081" s="207"/>
      <c r="CF4081" s="207"/>
    </row>
    <row r="4082" spans="1:84" s="406" customFormat="1" x14ac:dyDescent="0.3">
      <c r="A4082" s="407"/>
      <c r="B4082" s="412"/>
      <c r="C4082" s="126"/>
      <c r="D4082" s="390"/>
      <c r="E4082" s="390"/>
      <c r="F4082" s="390"/>
      <c r="G4082" s="390"/>
      <c r="H4082" s="390"/>
      <c r="I4082" s="390"/>
      <c r="AP4082" s="207"/>
      <c r="AQ4082" s="207"/>
      <c r="BK4082" s="207"/>
      <c r="BY4082" s="207"/>
      <c r="BZ4082" s="207"/>
      <c r="CA4082" s="207"/>
      <c r="CB4082" s="207"/>
      <c r="CC4082" s="207"/>
      <c r="CD4082" s="207"/>
      <c r="CE4082" s="207"/>
      <c r="CF4082" s="207"/>
    </row>
    <row r="4083" spans="1:84" s="406" customFormat="1" x14ac:dyDescent="0.3">
      <c r="A4083" s="407"/>
      <c r="B4083" s="412"/>
      <c r="C4083" s="126"/>
      <c r="D4083" s="390"/>
      <c r="E4083" s="390"/>
      <c r="F4083" s="390"/>
      <c r="G4083" s="390"/>
      <c r="H4083" s="390"/>
      <c r="I4083" s="390"/>
      <c r="AP4083" s="207"/>
      <c r="AQ4083" s="207"/>
      <c r="BK4083" s="207"/>
      <c r="BY4083" s="207"/>
      <c r="BZ4083" s="207"/>
      <c r="CA4083" s="207"/>
      <c r="CB4083" s="207"/>
      <c r="CC4083" s="207"/>
      <c r="CD4083" s="207"/>
      <c r="CE4083" s="207"/>
      <c r="CF4083" s="207"/>
    </row>
    <row r="4084" spans="1:84" s="406" customFormat="1" x14ac:dyDescent="0.3">
      <c r="A4084" s="407"/>
      <c r="B4084" s="412"/>
      <c r="C4084" s="126"/>
      <c r="D4084" s="390"/>
      <c r="E4084" s="390"/>
      <c r="F4084" s="390"/>
      <c r="G4084" s="390"/>
      <c r="H4084" s="390"/>
      <c r="I4084" s="390"/>
      <c r="AP4084" s="207"/>
      <c r="AQ4084" s="207"/>
      <c r="BK4084" s="207"/>
      <c r="BY4084" s="207"/>
      <c r="BZ4084" s="207"/>
      <c r="CA4084" s="207"/>
      <c r="CB4084" s="207"/>
      <c r="CC4084" s="207"/>
      <c r="CD4084" s="207"/>
      <c r="CE4084" s="207"/>
      <c r="CF4084" s="207"/>
    </row>
    <row r="4085" spans="1:84" s="406" customFormat="1" x14ac:dyDescent="0.3">
      <c r="A4085" s="407"/>
      <c r="B4085" s="412"/>
      <c r="C4085" s="126"/>
      <c r="D4085" s="390"/>
      <c r="E4085" s="390"/>
      <c r="F4085" s="390"/>
      <c r="G4085" s="390"/>
      <c r="H4085" s="390"/>
      <c r="I4085" s="390"/>
      <c r="AP4085" s="207"/>
      <c r="AQ4085" s="207"/>
      <c r="BK4085" s="207"/>
      <c r="BY4085" s="207"/>
      <c r="BZ4085" s="207"/>
      <c r="CA4085" s="207"/>
      <c r="CB4085" s="207"/>
      <c r="CC4085" s="207"/>
      <c r="CD4085" s="207"/>
      <c r="CE4085" s="207"/>
      <c r="CF4085" s="207"/>
    </row>
    <row r="4086" spans="1:84" s="406" customFormat="1" x14ac:dyDescent="0.3">
      <c r="A4086" s="407"/>
      <c r="B4086" s="412"/>
      <c r="C4086" s="126"/>
      <c r="D4086" s="390"/>
      <c r="E4086" s="390"/>
      <c r="F4086" s="390"/>
      <c r="G4086" s="390"/>
      <c r="H4086" s="390"/>
      <c r="I4086" s="390"/>
      <c r="AP4086" s="207"/>
      <c r="AQ4086" s="207"/>
      <c r="BK4086" s="207"/>
      <c r="BY4086" s="207"/>
      <c r="BZ4086" s="207"/>
      <c r="CA4086" s="207"/>
      <c r="CB4086" s="207"/>
      <c r="CC4086" s="207"/>
      <c r="CD4086" s="207"/>
      <c r="CE4086" s="207"/>
      <c r="CF4086" s="207"/>
    </row>
    <row r="4087" spans="1:84" s="406" customFormat="1" x14ac:dyDescent="0.3">
      <c r="A4087" s="407"/>
      <c r="B4087" s="412"/>
      <c r="C4087" s="126"/>
      <c r="D4087" s="390"/>
      <c r="E4087" s="390"/>
      <c r="F4087" s="390"/>
      <c r="G4087" s="390"/>
      <c r="H4087" s="390"/>
      <c r="I4087" s="390"/>
      <c r="AP4087" s="207"/>
      <c r="AQ4087" s="207"/>
      <c r="BK4087" s="207"/>
      <c r="BY4087" s="207"/>
      <c r="BZ4087" s="207"/>
      <c r="CA4087" s="207"/>
      <c r="CB4087" s="207"/>
      <c r="CC4087" s="207"/>
      <c r="CD4087" s="207"/>
      <c r="CE4087" s="207"/>
      <c r="CF4087" s="207"/>
    </row>
    <row r="4088" spans="1:84" s="406" customFormat="1" x14ac:dyDescent="0.3">
      <c r="A4088" s="407"/>
      <c r="B4088" s="412"/>
      <c r="C4088" s="126"/>
      <c r="D4088" s="390"/>
      <c r="E4088" s="390"/>
      <c r="F4088" s="390"/>
      <c r="G4088" s="390"/>
      <c r="H4088" s="390"/>
      <c r="I4088" s="390"/>
      <c r="AP4088" s="207"/>
      <c r="AQ4088" s="207"/>
      <c r="BK4088" s="207"/>
      <c r="BY4088" s="207"/>
      <c r="BZ4088" s="207"/>
      <c r="CA4088" s="207"/>
      <c r="CB4088" s="207"/>
      <c r="CC4088" s="207"/>
      <c r="CD4088" s="207"/>
      <c r="CE4088" s="207"/>
      <c r="CF4088" s="207"/>
    </row>
    <row r="4089" spans="1:84" s="406" customFormat="1" x14ac:dyDescent="0.3">
      <c r="A4089" s="407"/>
      <c r="B4089" s="412"/>
      <c r="C4089" s="126"/>
      <c r="D4089" s="390"/>
      <c r="E4089" s="390"/>
      <c r="F4089" s="390"/>
      <c r="G4089" s="390"/>
      <c r="H4089" s="390"/>
      <c r="I4089" s="390"/>
      <c r="AP4089" s="207"/>
      <c r="AQ4089" s="207"/>
      <c r="BK4089" s="207"/>
      <c r="BY4089" s="207"/>
      <c r="BZ4089" s="207"/>
      <c r="CA4089" s="207"/>
      <c r="CB4089" s="207"/>
      <c r="CC4089" s="207"/>
      <c r="CD4089" s="207"/>
      <c r="CE4089" s="207"/>
      <c r="CF4089" s="207"/>
    </row>
    <row r="4090" spans="1:84" s="406" customFormat="1" x14ac:dyDescent="0.3">
      <c r="A4090" s="407"/>
      <c r="B4090" s="412"/>
      <c r="C4090" s="126"/>
      <c r="D4090" s="390"/>
      <c r="E4090" s="390"/>
      <c r="F4090" s="390"/>
      <c r="G4090" s="390"/>
      <c r="H4090" s="390"/>
      <c r="I4090" s="390"/>
      <c r="AP4090" s="207"/>
      <c r="AQ4090" s="207"/>
      <c r="BK4090" s="207"/>
      <c r="BY4090" s="207"/>
      <c r="BZ4090" s="207"/>
      <c r="CA4090" s="207"/>
      <c r="CB4090" s="207"/>
      <c r="CC4090" s="207"/>
      <c r="CD4090" s="207"/>
      <c r="CE4090" s="207"/>
      <c r="CF4090" s="207"/>
    </row>
    <row r="4091" spans="1:84" s="406" customFormat="1" x14ac:dyDescent="0.3">
      <c r="A4091" s="407"/>
      <c r="B4091" s="412"/>
      <c r="C4091" s="126"/>
      <c r="D4091" s="390"/>
      <c r="E4091" s="390"/>
      <c r="F4091" s="390"/>
      <c r="G4091" s="390"/>
      <c r="H4091" s="390"/>
      <c r="I4091" s="390"/>
      <c r="AP4091" s="207"/>
      <c r="AQ4091" s="207"/>
      <c r="BK4091" s="207"/>
      <c r="BY4091" s="207"/>
      <c r="BZ4091" s="207"/>
      <c r="CA4091" s="207"/>
      <c r="CB4091" s="207"/>
      <c r="CC4091" s="207"/>
      <c r="CD4091" s="207"/>
      <c r="CE4091" s="207"/>
      <c r="CF4091" s="207"/>
    </row>
    <row r="4092" spans="1:84" s="406" customFormat="1" x14ac:dyDescent="0.3">
      <c r="A4092" s="407"/>
      <c r="B4092" s="412"/>
      <c r="C4092" s="126"/>
      <c r="D4092" s="390"/>
      <c r="E4092" s="390"/>
      <c r="F4092" s="390"/>
      <c r="G4092" s="390"/>
      <c r="H4092" s="390"/>
      <c r="I4092" s="390"/>
      <c r="AP4092" s="207"/>
      <c r="AQ4092" s="207"/>
      <c r="BK4092" s="207"/>
      <c r="BY4092" s="207"/>
      <c r="BZ4092" s="207"/>
      <c r="CA4092" s="207"/>
      <c r="CB4092" s="207"/>
      <c r="CC4092" s="207"/>
      <c r="CD4092" s="207"/>
      <c r="CE4092" s="207"/>
      <c r="CF4092" s="207"/>
    </row>
    <row r="4093" spans="1:84" s="406" customFormat="1" x14ac:dyDescent="0.3">
      <c r="A4093" s="407"/>
      <c r="B4093" s="412"/>
      <c r="C4093" s="126"/>
      <c r="D4093" s="390"/>
      <c r="E4093" s="390"/>
      <c r="F4093" s="390"/>
      <c r="G4093" s="390"/>
      <c r="H4093" s="390"/>
      <c r="I4093" s="390"/>
      <c r="AP4093" s="207"/>
      <c r="AQ4093" s="207"/>
      <c r="BK4093" s="207"/>
      <c r="BY4093" s="207"/>
      <c r="BZ4093" s="207"/>
      <c r="CA4093" s="207"/>
      <c r="CB4093" s="207"/>
      <c r="CC4093" s="207"/>
      <c r="CD4093" s="207"/>
      <c r="CE4093" s="207"/>
      <c r="CF4093" s="207"/>
    </row>
    <row r="4094" spans="1:84" s="406" customFormat="1" x14ac:dyDescent="0.3">
      <c r="A4094" s="407"/>
      <c r="B4094" s="412"/>
      <c r="C4094" s="126"/>
      <c r="D4094" s="390"/>
      <c r="E4094" s="390"/>
      <c r="F4094" s="390"/>
      <c r="G4094" s="390"/>
      <c r="H4094" s="390"/>
      <c r="I4094" s="390"/>
      <c r="AP4094" s="207"/>
      <c r="AQ4094" s="207"/>
      <c r="BK4094" s="207"/>
      <c r="BY4094" s="207"/>
      <c r="BZ4094" s="207"/>
      <c r="CA4094" s="207"/>
      <c r="CB4094" s="207"/>
      <c r="CC4094" s="207"/>
      <c r="CD4094" s="207"/>
      <c r="CE4094" s="207"/>
      <c r="CF4094" s="207"/>
    </row>
    <row r="4095" spans="1:84" s="406" customFormat="1" x14ac:dyDescent="0.3">
      <c r="A4095" s="407"/>
      <c r="B4095" s="412"/>
      <c r="C4095" s="126"/>
      <c r="D4095" s="390"/>
      <c r="E4095" s="390"/>
      <c r="F4095" s="390"/>
      <c r="G4095" s="390"/>
      <c r="H4095" s="390"/>
      <c r="I4095" s="390"/>
      <c r="AP4095" s="207"/>
      <c r="AQ4095" s="207"/>
      <c r="BK4095" s="207"/>
      <c r="BY4095" s="207"/>
      <c r="BZ4095" s="207"/>
      <c r="CA4095" s="207"/>
      <c r="CB4095" s="207"/>
      <c r="CC4095" s="207"/>
      <c r="CD4095" s="207"/>
      <c r="CE4095" s="207"/>
      <c r="CF4095" s="207"/>
    </row>
    <row r="4096" spans="1:84" s="406" customFormat="1" x14ac:dyDescent="0.3">
      <c r="A4096" s="407"/>
      <c r="B4096" s="412"/>
      <c r="C4096" s="126"/>
      <c r="D4096" s="390"/>
      <c r="E4096" s="390"/>
      <c r="F4096" s="390"/>
      <c r="G4096" s="390"/>
      <c r="H4096" s="390"/>
      <c r="I4096" s="390"/>
      <c r="AP4096" s="207"/>
      <c r="AQ4096" s="207"/>
      <c r="BK4096" s="207"/>
      <c r="BY4096" s="207"/>
      <c r="BZ4096" s="207"/>
      <c r="CA4096" s="207"/>
      <c r="CB4096" s="207"/>
      <c r="CC4096" s="207"/>
      <c r="CD4096" s="207"/>
      <c r="CE4096" s="207"/>
      <c r="CF4096" s="207"/>
    </row>
    <row r="4097" spans="1:84" s="406" customFormat="1" x14ac:dyDescent="0.3">
      <c r="A4097" s="407"/>
      <c r="B4097" s="412"/>
      <c r="C4097" s="126"/>
      <c r="D4097" s="390"/>
      <c r="E4097" s="390"/>
      <c r="F4097" s="390"/>
      <c r="G4097" s="390"/>
      <c r="H4097" s="390"/>
      <c r="I4097" s="390"/>
      <c r="AP4097" s="207"/>
      <c r="AQ4097" s="207"/>
      <c r="BK4097" s="207"/>
      <c r="BY4097" s="207"/>
      <c r="BZ4097" s="207"/>
      <c r="CA4097" s="207"/>
      <c r="CB4097" s="207"/>
      <c r="CC4097" s="207"/>
      <c r="CD4097" s="207"/>
      <c r="CE4097" s="207"/>
      <c r="CF4097" s="207"/>
    </row>
    <row r="4098" spans="1:84" s="406" customFormat="1" x14ac:dyDescent="0.3">
      <c r="A4098" s="407"/>
      <c r="B4098" s="412"/>
      <c r="C4098" s="126"/>
      <c r="D4098" s="390"/>
      <c r="E4098" s="390"/>
      <c r="F4098" s="390"/>
      <c r="G4098" s="390"/>
      <c r="H4098" s="390"/>
      <c r="I4098" s="390"/>
      <c r="AP4098" s="207"/>
      <c r="AQ4098" s="207"/>
      <c r="BK4098" s="207"/>
      <c r="BY4098" s="207"/>
      <c r="BZ4098" s="207"/>
      <c r="CA4098" s="207"/>
      <c r="CB4098" s="207"/>
      <c r="CC4098" s="207"/>
      <c r="CD4098" s="207"/>
      <c r="CE4098" s="207"/>
      <c r="CF4098" s="207"/>
    </row>
    <row r="4099" spans="1:84" s="406" customFormat="1" x14ac:dyDescent="0.3">
      <c r="A4099" s="407"/>
      <c r="B4099" s="412"/>
      <c r="C4099" s="126"/>
      <c r="D4099" s="390"/>
      <c r="E4099" s="390"/>
      <c r="F4099" s="390"/>
      <c r="G4099" s="390"/>
      <c r="H4099" s="390"/>
      <c r="I4099" s="390"/>
      <c r="AP4099" s="207"/>
      <c r="AQ4099" s="207"/>
      <c r="BK4099" s="207"/>
      <c r="BY4099" s="207"/>
      <c r="BZ4099" s="207"/>
      <c r="CA4099" s="207"/>
      <c r="CB4099" s="207"/>
      <c r="CC4099" s="207"/>
      <c r="CD4099" s="207"/>
      <c r="CE4099" s="207"/>
      <c r="CF4099" s="207"/>
    </row>
    <row r="4100" spans="1:84" s="406" customFormat="1" x14ac:dyDescent="0.3">
      <c r="A4100" s="407"/>
      <c r="B4100" s="412"/>
      <c r="C4100" s="126"/>
      <c r="D4100" s="390"/>
      <c r="E4100" s="390"/>
      <c r="F4100" s="390"/>
      <c r="G4100" s="390"/>
      <c r="H4100" s="390"/>
      <c r="I4100" s="390"/>
      <c r="AP4100" s="207"/>
      <c r="AQ4100" s="207"/>
      <c r="BK4100" s="207"/>
      <c r="BY4100" s="207"/>
      <c r="BZ4100" s="207"/>
      <c r="CA4100" s="207"/>
      <c r="CB4100" s="207"/>
      <c r="CC4100" s="207"/>
      <c r="CD4100" s="207"/>
      <c r="CE4100" s="207"/>
      <c r="CF4100" s="207"/>
    </row>
    <row r="4101" spans="1:84" s="406" customFormat="1" x14ac:dyDescent="0.3">
      <c r="A4101" s="407"/>
      <c r="B4101" s="412"/>
      <c r="C4101" s="126"/>
      <c r="D4101" s="390"/>
      <c r="E4101" s="390"/>
      <c r="F4101" s="390"/>
      <c r="G4101" s="390"/>
      <c r="H4101" s="390"/>
      <c r="I4101" s="390"/>
      <c r="AP4101" s="207"/>
      <c r="AQ4101" s="207"/>
      <c r="BK4101" s="207"/>
      <c r="BY4101" s="207"/>
      <c r="BZ4101" s="207"/>
      <c r="CA4101" s="207"/>
      <c r="CB4101" s="207"/>
      <c r="CC4101" s="207"/>
      <c r="CD4101" s="207"/>
      <c r="CE4101" s="207"/>
      <c r="CF4101" s="207"/>
    </row>
    <row r="4102" spans="1:84" s="406" customFormat="1" x14ac:dyDescent="0.3">
      <c r="A4102" s="407"/>
      <c r="B4102" s="412"/>
      <c r="C4102" s="126"/>
      <c r="D4102" s="390"/>
      <c r="E4102" s="390"/>
      <c r="F4102" s="390"/>
      <c r="G4102" s="390"/>
      <c r="H4102" s="390"/>
      <c r="I4102" s="390"/>
      <c r="AP4102" s="207"/>
      <c r="AQ4102" s="207"/>
      <c r="BK4102" s="207"/>
      <c r="BY4102" s="207"/>
      <c r="BZ4102" s="207"/>
      <c r="CA4102" s="207"/>
      <c r="CB4102" s="207"/>
      <c r="CC4102" s="207"/>
      <c r="CD4102" s="207"/>
      <c r="CE4102" s="207"/>
      <c r="CF4102" s="207"/>
    </row>
    <row r="4103" spans="1:84" s="406" customFormat="1" x14ac:dyDescent="0.3">
      <c r="A4103" s="407"/>
      <c r="B4103" s="412"/>
      <c r="C4103" s="126"/>
      <c r="D4103" s="390"/>
      <c r="E4103" s="390"/>
      <c r="F4103" s="390"/>
      <c r="G4103" s="390"/>
      <c r="H4103" s="390"/>
      <c r="I4103" s="390"/>
      <c r="AP4103" s="207"/>
      <c r="AQ4103" s="207"/>
      <c r="BK4103" s="207"/>
      <c r="BY4103" s="207"/>
      <c r="BZ4103" s="207"/>
      <c r="CA4103" s="207"/>
      <c r="CB4103" s="207"/>
      <c r="CC4103" s="207"/>
      <c r="CD4103" s="207"/>
      <c r="CE4103" s="207"/>
      <c r="CF4103" s="207"/>
    </row>
    <row r="4104" spans="1:84" s="406" customFormat="1" x14ac:dyDescent="0.3">
      <c r="A4104" s="407"/>
      <c r="B4104" s="412"/>
      <c r="C4104" s="126"/>
      <c r="D4104" s="390"/>
      <c r="E4104" s="390"/>
      <c r="F4104" s="390"/>
      <c r="G4104" s="390"/>
      <c r="H4104" s="390"/>
      <c r="I4104" s="390"/>
      <c r="AP4104" s="207"/>
      <c r="AQ4104" s="207"/>
      <c r="BK4104" s="207"/>
      <c r="BY4104" s="207"/>
      <c r="BZ4104" s="207"/>
      <c r="CA4104" s="207"/>
      <c r="CB4104" s="207"/>
      <c r="CC4104" s="207"/>
      <c r="CD4104" s="207"/>
      <c r="CE4104" s="207"/>
      <c r="CF4104" s="207"/>
    </row>
    <row r="4105" spans="1:84" s="406" customFormat="1" x14ac:dyDescent="0.3">
      <c r="A4105" s="407"/>
      <c r="B4105" s="412"/>
      <c r="C4105" s="126"/>
      <c r="D4105" s="390"/>
      <c r="E4105" s="390"/>
      <c r="F4105" s="390"/>
      <c r="G4105" s="390"/>
      <c r="H4105" s="390"/>
      <c r="I4105" s="390"/>
      <c r="AP4105" s="207"/>
      <c r="AQ4105" s="207"/>
      <c r="BK4105" s="207"/>
      <c r="BY4105" s="207"/>
      <c r="BZ4105" s="207"/>
      <c r="CA4105" s="207"/>
      <c r="CB4105" s="207"/>
      <c r="CC4105" s="207"/>
      <c r="CD4105" s="207"/>
      <c r="CE4105" s="207"/>
      <c r="CF4105" s="207"/>
    </row>
    <row r="4106" spans="1:84" s="406" customFormat="1" x14ac:dyDescent="0.3">
      <c r="A4106" s="407"/>
      <c r="B4106" s="412"/>
      <c r="C4106" s="126"/>
      <c r="D4106" s="390"/>
      <c r="E4106" s="390"/>
      <c r="F4106" s="390"/>
      <c r="G4106" s="390"/>
      <c r="H4106" s="390"/>
      <c r="I4106" s="390"/>
      <c r="AP4106" s="207"/>
      <c r="AQ4106" s="207"/>
      <c r="BK4106" s="207"/>
      <c r="BY4106" s="207"/>
      <c r="BZ4106" s="207"/>
      <c r="CA4106" s="207"/>
      <c r="CB4106" s="207"/>
      <c r="CC4106" s="207"/>
      <c r="CD4106" s="207"/>
      <c r="CE4106" s="207"/>
      <c r="CF4106" s="207"/>
    </row>
    <row r="4107" spans="1:84" s="406" customFormat="1" x14ac:dyDescent="0.3">
      <c r="A4107" s="407"/>
      <c r="B4107" s="412"/>
      <c r="C4107" s="126"/>
      <c r="D4107" s="390"/>
      <c r="E4107" s="390"/>
      <c r="F4107" s="390"/>
      <c r="G4107" s="390"/>
      <c r="H4107" s="390"/>
      <c r="I4107" s="390"/>
      <c r="AP4107" s="207"/>
      <c r="AQ4107" s="207"/>
      <c r="BK4107" s="207"/>
      <c r="BY4107" s="207"/>
      <c r="BZ4107" s="207"/>
      <c r="CA4107" s="207"/>
      <c r="CB4107" s="207"/>
      <c r="CC4107" s="207"/>
      <c r="CD4107" s="207"/>
      <c r="CE4107" s="207"/>
      <c r="CF4107" s="207"/>
    </row>
    <row r="4108" spans="1:84" s="406" customFormat="1" x14ac:dyDescent="0.3">
      <c r="A4108" s="407"/>
      <c r="B4108" s="412"/>
      <c r="C4108" s="126"/>
      <c r="D4108" s="390"/>
      <c r="E4108" s="390"/>
      <c r="F4108" s="390"/>
      <c r="G4108" s="390"/>
      <c r="H4108" s="390"/>
      <c r="I4108" s="390"/>
      <c r="AP4108" s="207"/>
      <c r="AQ4108" s="207"/>
      <c r="BK4108" s="207"/>
      <c r="BY4108" s="207"/>
      <c r="BZ4108" s="207"/>
      <c r="CA4108" s="207"/>
      <c r="CB4108" s="207"/>
      <c r="CC4108" s="207"/>
      <c r="CD4108" s="207"/>
      <c r="CE4108" s="207"/>
      <c r="CF4108" s="207"/>
    </row>
    <row r="4109" spans="1:84" s="406" customFormat="1" x14ac:dyDescent="0.3">
      <c r="A4109" s="407"/>
      <c r="B4109" s="412"/>
      <c r="C4109" s="126"/>
      <c r="D4109" s="390"/>
      <c r="E4109" s="390"/>
      <c r="F4109" s="390"/>
      <c r="G4109" s="390"/>
      <c r="H4109" s="390"/>
      <c r="I4109" s="390"/>
      <c r="AP4109" s="207"/>
      <c r="AQ4109" s="207"/>
      <c r="BK4109" s="207"/>
      <c r="BY4109" s="207"/>
      <c r="BZ4109" s="207"/>
      <c r="CA4109" s="207"/>
      <c r="CB4109" s="207"/>
      <c r="CC4109" s="207"/>
      <c r="CD4109" s="207"/>
      <c r="CE4109" s="207"/>
      <c r="CF4109" s="207"/>
    </row>
    <row r="4110" spans="1:84" s="406" customFormat="1" x14ac:dyDescent="0.3">
      <c r="A4110" s="407"/>
      <c r="B4110" s="412"/>
      <c r="C4110" s="126"/>
      <c r="D4110" s="390"/>
      <c r="E4110" s="390"/>
      <c r="F4110" s="390"/>
      <c r="G4110" s="390"/>
      <c r="H4110" s="390"/>
      <c r="I4110" s="390"/>
      <c r="AP4110" s="207"/>
      <c r="AQ4110" s="207"/>
      <c r="BK4110" s="207"/>
      <c r="BY4110" s="207"/>
      <c r="BZ4110" s="207"/>
      <c r="CA4110" s="207"/>
      <c r="CB4110" s="207"/>
      <c r="CC4110" s="207"/>
      <c r="CD4110" s="207"/>
      <c r="CE4110" s="207"/>
      <c r="CF4110" s="207"/>
    </row>
    <row r="4111" spans="1:84" s="406" customFormat="1" x14ac:dyDescent="0.3">
      <c r="A4111" s="407"/>
      <c r="B4111" s="412"/>
      <c r="C4111" s="126"/>
      <c r="D4111" s="390"/>
      <c r="E4111" s="390"/>
      <c r="F4111" s="390"/>
      <c r="G4111" s="390"/>
      <c r="H4111" s="390"/>
      <c r="I4111" s="390"/>
      <c r="AP4111" s="207"/>
      <c r="AQ4111" s="207"/>
      <c r="BK4111" s="207"/>
      <c r="BY4111" s="207"/>
      <c r="BZ4111" s="207"/>
      <c r="CA4111" s="207"/>
      <c r="CB4111" s="207"/>
      <c r="CC4111" s="207"/>
      <c r="CD4111" s="207"/>
      <c r="CE4111" s="207"/>
      <c r="CF4111" s="207"/>
    </row>
    <row r="4112" spans="1:84" s="406" customFormat="1" x14ac:dyDescent="0.3">
      <c r="A4112" s="407"/>
      <c r="B4112" s="412"/>
      <c r="C4112" s="126"/>
      <c r="D4112" s="390"/>
      <c r="E4112" s="390"/>
      <c r="F4112" s="390"/>
      <c r="G4112" s="390"/>
      <c r="H4112" s="390"/>
      <c r="I4112" s="390"/>
      <c r="AP4112" s="207"/>
      <c r="AQ4112" s="207"/>
      <c r="BK4112" s="207"/>
      <c r="BY4112" s="207"/>
      <c r="BZ4112" s="207"/>
      <c r="CA4112" s="207"/>
      <c r="CB4112" s="207"/>
      <c r="CC4112" s="207"/>
      <c r="CD4112" s="207"/>
      <c r="CE4112" s="207"/>
      <c r="CF4112" s="207"/>
    </row>
    <row r="4113" spans="1:84" s="406" customFormat="1" x14ac:dyDescent="0.3">
      <c r="A4113" s="407"/>
      <c r="B4113" s="412"/>
      <c r="C4113" s="126"/>
      <c r="D4113" s="390"/>
      <c r="E4113" s="390"/>
      <c r="F4113" s="390"/>
      <c r="G4113" s="390"/>
      <c r="H4113" s="390"/>
      <c r="I4113" s="390"/>
      <c r="AP4113" s="207"/>
      <c r="AQ4113" s="207"/>
      <c r="BK4113" s="207"/>
      <c r="BY4113" s="207"/>
      <c r="BZ4113" s="207"/>
      <c r="CA4113" s="207"/>
      <c r="CB4113" s="207"/>
      <c r="CC4113" s="207"/>
      <c r="CD4113" s="207"/>
      <c r="CE4113" s="207"/>
      <c r="CF4113" s="207"/>
    </row>
    <row r="4114" spans="1:84" s="406" customFormat="1" x14ac:dyDescent="0.3">
      <c r="A4114" s="407"/>
      <c r="B4114" s="412"/>
      <c r="C4114" s="126"/>
      <c r="D4114" s="390"/>
      <c r="E4114" s="390"/>
      <c r="F4114" s="390"/>
      <c r="G4114" s="390"/>
      <c r="H4114" s="390"/>
      <c r="I4114" s="390"/>
      <c r="AP4114" s="207"/>
      <c r="AQ4114" s="207"/>
      <c r="BK4114" s="207"/>
      <c r="BY4114" s="207"/>
      <c r="BZ4114" s="207"/>
      <c r="CA4114" s="207"/>
      <c r="CB4114" s="207"/>
      <c r="CC4114" s="207"/>
      <c r="CD4114" s="207"/>
      <c r="CE4114" s="207"/>
      <c r="CF4114" s="207"/>
    </row>
    <row r="4115" spans="1:84" s="406" customFormat="1" x14ac:dyDescent="0.3">
      <c r="A4115" s="407"/>
      <c r="B4115" s="412"/>
      <c r="C4115" s="126"/>
      <c r="D4115" s="390"/>
      <c r="E4115" s="390"/>
      <c r="F4115" s="390"/>
      <c r="G4115" s="390"/>
      <c r="H4115" s="390"/>
      <c r="I4115" s="390"/>
      <c r="AP4115" s="207"/>
      <c r="AQ4115" s="207"/>
      <c r="BK4115" s="207"/>
      <c r="BY4115" s="207"/>
      <c r="BZ4115" s="207"/>
      <c r="CA4115" s="207"/>
      <c r="CB4115" s="207"/>
      <c r="CC4115" s="207"/>
      <c r="CD4115" s="207"/>
      <c r="CE4115" s="207"/>
      <c r="CF4115" s="207"/>
    </row>
    <row r="4116" spans="1:84" s="406" customFormat="1" x14ac:dyDescent="0.3">
      <c r="A4116" s="407"/>
      <c r="B4116" s="412"/>
      <c r="C4116" s="126"/>
      <c r="D4116" s="390"/>
      <c r="E4116" s="390"/>
      <c r="F4116" s="390"/>
      <c r="G4116" s="390"/>
      <c r="H4116" s="390"/>
      <c r="I4116" s="390"/>
      <c r="AP4116" s="207"/>
      <c r="AQ4116" s="207"/>
      <c r="BK4116" s="207"/>
      <c r="BY4116" s="207"/>
      <c r="BZ4116" s="207"/>
      <c r="CA4116" s="207"/>
      <c r="CB4116" s="207"/>
      <c r="CC4116" s="207"/>
      <c r="CD4116" s="207"/>
      <c r="CE4116" s="207"/>
      <c r="CF4116" s="207"/>
    </row>
    <row r="4117" spans="1:84" s="406" customFormat="1" x14ac:dyDescent="0.3">
      <c r="A4117" s="407"/>
      <c r="B4117" s="412"/>
      <c r="C4117" s="126"/>
      <c r="D4117" s="390"/>
      <c r="E4117" s="390"/>
      <c r="F4117" s="390"/>
      <c r="G4117" s="390"/>
      <c r="H4117" s="390"/>
      <c r="I4117" s="390"/>
      <c r="AP4117" s="207"/>
      <c r="AQ4117" s="207"/>
      <c r="BK4117" s="207"/>
      <c r="BY4117" s="207"/>
      <c r="BZ4117" s="207"/>
      <c r="CA4117" s="207"/>
      <c r="CB4117" s="207"/>
      <c r="CC4117" s="207"/>
      <c r="CD4117" s="207"/>
      <c r="CE4117" s="207"/>
      <c r="CF4117" s="207"/>
    </row>
    <row r="4118" spans="1:84" s="406" customFormat="1" x14ac:dyDescent="0.3">
      <c r="A4118" s="407"/>
      <c r="B4118" s="412"/>
      <c r="C4118" s="126"/>
      <c r="D4118" s="390"/>
      <c r="E4118" s="390"/>
      <c r="F4118" s="390"/>
      <c r="G4118" s="390"/>
      <c r="H4118" s="390"/>
      <c r="I4118" s="390"/>
      <c r="AP4118" s="207"/>
      <c r="AQ4118" s="207"/>
      <c r="BK4118" s="207"/>
      <c r="BY4118" s="207"/>
      <c r="BZ4118" s="207"/>
      <c r="CA4118" s="207"/>
      <c r="CB4118" s="207"/>
      <c r="CC4118" s="207"/>
      <c r="CD4118" s="207"/>
      <c r="CE4118" s="207"/>
      <c r="CF4118" s="207"/>
    </row>
    <row r="4119" spans="1:84" s="406" customFormat="1" x14ac:dyDescent="0.3">
      <c r="A4119" s="407"/>
      <c r="B4119" s="412"/>
      <c r="C4119" s="126"/>
      <c r="D4119" s="390"/>
      <c r="E4119" s="390"/>
      <c r="F4119" s="390"/>
      <c r="G4119" s="390"/>
      <c r="H4119" s="390"/>
      <c r="I4119" s="390"/>
      <c r="AP4119" s="207"/>
      <c r="AQ4119" s="207"/>
      <c r="BK4119" s="207"/>
      <c r="BY4119" s="207"/>
      <c r="BZ4119" s="207"/>
      <c r="CA4119" s="207"/>
      <c r="CB4119" s="207"/>
      <c r="CC4119" s="207"/>
      <c r="CD4119" s="207"/>
      <c r="CE4119" s="207"/>
      <c r="CF4119" s="207"/>
    </row>
    <row r="4120" spans="1:84" s="406" customFormat="1" x14ac:dyDescent="0.3">
      <c r="A4120" s="407"/>
      <c r="B4120" s="412"/>
      <c r="C4120" s="126"/>
      <c r="D4120" s="390"/>
      <c r="E4120" s="390"/>
      <c r="F4120" s="390"/>
      <c r="G4120" s="390"/>
      <c r="H4120" s="390"/>
      <c r="I4120" s="390"/>
      <c r="AP4120" s="207"/>
      <c r="AQ4120" s="207"/>
      <c r="BK4120" s="207"/>
      <c r="BY4120" s="207"/>
      <c r="BZ4120" s="207"/>
      <c r="CA4120" s="207"/>
      <c r="CB4120" s="207"/>
      <c r="CC4120" s="207"/>
      <c r="CD4120" s="207"/>
      <c r="CE4120" s="207"/>
      <c r="CF4120" s="207"/>
    </row>
    <row r="4121" spans="1:84" s="406" customFormat="1" x14ac:dyDescent="0.3">
      <c r="A4121" s="407"/>
      <c r="B4121" s="412"/>
      <c r="C4121" s="126"/>
      <c r="D4121" s="390"/>
      <c r="E4121" s="390"/>
      <c r="F4121" s="390"/>
      <c r="G4121" s="390"/>
      <c r="H4121" s="390"/>
      <c r="I4121" s="390"/>
      <c r="AP4121" s="207"/>
      <c r="AQ4121" s="207"/>
      <c r="BK4121" s="207"/>
      <c r="BY4121" s="207"/>
      <c r="BZ4121" s="207"/>
      <c r="CA4121" s="207"/>
      <c r="CB4121" s="207"/>
      <c r="CC4121" s="207"/>
      <c r="CD4121" s="207"/>
      <c r="CE4121" s="207"/>
      <c r="CF4121" s="207"/>
    </row>
    <row r="4122" spans="1:84" s="406" customFormat="1" x14ac:dyDescent="0.3">
      <c r="A4122" s="407"/>
      <c r="B4122" s="412"/>
      <c r="C4122" s="126"/>
      <c r="D4122" s="390"/>
      <c r="E4122" s="390"/>
      <c r="F4122" s="390"/>
      <c r="G4122" s="390"/>
      <c r="H4122" s="390"/>
      <c r="I4122" s="390"/>
      <c r="AP4122" s="207"/>
      <c r="AQ4122" s="207"/>
      <c r="BK4122" s="207"/>
      <c r="BY4122" s="207"/>
      <c r="BZ4122" s="207"/>
      <c r="CA4122" s="207"/>
      <c r="CB4122" s="207"/>
      <c r="CC4122" s="207"/>
      <c r="CD4122" s="207"/>
      <c r="CE4122" s="207"/>
      <c r="CF4122" s="207"/>
    </row>
    <row r="4123" spans="1:84" s="406" customFormat="1" x14ac:dyDescent="0.3">
      <c r="A4123" s="407"/>
      <c r="B4123" s="412"/>
      <c r="C4123" s="126"/>
      <c r="D4123" s="390"/>
      <c r="E4123" s="390"/>
      <c r="F4123" s="390"/>
      <c r="G4123" s="390"/>
      <c r="H4123" s="390"/>
      <c r="I4123" s="390"/>
      <c r="AP4123" s="207"/>
      <c r="AQ4123" s="207"/>
      <c r="BK4123" s="207"/>
      <c r="BY4123" s="207"/>
      <c r="BZ4123" s="207"/>
      <c r="CA4123" s="207"/>
      <c r="CB4123" s="207"/>
      <c r="CC4123" s="207"/>
      <c r="CD4123" s="207"/>
      <c r="CE4123" s="207"/>
      <c r="CF4123" s="207"/>
    </row>
    <row r="4124" spans="1:84" s="406" customFormat="1" x14ac:dyDescent="0.3">
      <c r="A4124" s="407"/>
      <c r="B4124" s="412"/>
      <c r="C4124" s="126"/>
      <c r="D4124" s="390"/>
      <c r="E4124" s="390"/>
      <c r="F4124" s="390"/>
      <c r="G4124" s="390"/>
      <c r="H4124" s="390"/>
      <c r="I4124" s="390"/>
      <c r="AP4124" s="207"/>
      <c r="AQ4124" s="207"/>
      <c r="BK4124" s="207"/>
      <c r="BY4124" s="207"/>
      <c r="BZ4124" s="207"/>
      <c r="CA4124" s="207"/>
      <c r="CB4124" s="207"/>
      <c r="CC4124" s="207"/>
      <c r="CD4124" s="207"/>
      <c r="CE4124" s="207"/>
      <c r="CF4124" s="207"/>
    </row>
    <row r="4125" spans="1:84" s="406" customFormat="1" x14ac:dyDescent="0.3">
      <c r="A4125" s="407"/>
      <c r="B4125" s="412"/>
      <c r="C4125" s="126"/>
      <c r="D4125" s="390"/>
      <c r="E4125" s="390"/>
      <c r="F4125" s="390"/>
      <c r="G4125" s="390"/>
      <c r="H4125" s="390"/>
      <c r="I4125" s="390"/>
      <c r="AP4125" s="207"/>
      <c r="AQ4125" s="207"/>
      <c r="BK4125" s="207"/>
      <c r="BY4125" s="207"/>
      <c r="BZ4125" s="207"/>
      <c r="CA4125" s="207"/>
      <c r="CB4125" s="207"/>
      <c r="CC4125" s="207"/>
      <c r="CD4125" s="207"/>
      <c r="CE4125" s="207"/>
      <c r="CF4125" s="207"/>
    </row>
    <row r="4126" spans="1:84" s="406" customFormat="1" x14ac:dyDescent="0.3">
      <c r="A4126" s="407"/>
      <c r="B4126" s="412"/>
      <c r="C4126" s="126"/>
      <c r="D4126" s="390"/>
      <c r="E4126" s="390"/>
      <c r="F4126" s="390"/>
      <c r="G4126" s="390"/>
      <c r="H4126" s="390"/>
      <c r="I4126" s="390"/>
      <c r="AP4126" s="207"/>
      <c r="AQ4126" s="207"/>
      <c r="BK4126" s="207"/>
      <c r="BY4126" s="207"/>
      <c r="BZ4126" s="207"/>
      <c r="CA4126" s="207"/>
      <c r="CB4126" s="207"/>
      <c r="CC4126" s="207"/>
      <c r="CD4126" s="207"/>
      <c r="CE4126" s="207"/>
      <c r="CF4126" s="207"/>
    </row>
    <row r="4127" spans="1:84" s="406" customFormat="1" x14ac:dyDescent="0.3">
      <c r="A4127" s="407"/>
      <c r="B4127" s="412"/>
      <c r="C4127" s="126"/>
      <c r="D4127" s="390"/>
      <c r="E4127" s="390"/>
      <c r="F4127" s="390"/>
      <c r="G4127" s="390"/>
      <c r="H4127" s="390"/>
      <c r="I4127" s="390"/>
      <c r="AP4127" s="207"/>
      <c r="AQ4127" s="207"/>
      <c r="BK4127" s="207"/>
      <c r="BY4127" s="207"/>
      <c r="BZ4127" s="207"/>
      <c r="CA4127" s="207"/>
      <c r="CB4127" s="207"/>
      <c r="CC4127" s="207"/>
      <c r="CD4127" s="207"/>
      <c r="CE4127" s="207"/>
      <c r="CF4127" s="207"/>
    </row>
    <row r="4128" spans="1:84" s="406" customFormat="1" x14ac:dyDescent="0.3">
      <c r="A4128" s="407"/>
      <c r="B4128" s="412"/>
      <c r="C4128" s="126"/>
      <c r="D4128" s="390"/>
      <c r="E4128" s="390"/>
      <c r="F4128" s="390"/>
      <c r="G4128" s="390"/>
      <c r="H4128" s="390"/>
      <c r="I4128" s="390"/>
      <c r="AP4128" s="207"/>
      <c r="AQ4128" s="207"/>
      <c r="BK4128" s="207"/>
      <c r="BY4128" s="207"/>
      <c r="BZ4128" s="207"/>
      <c r="CA4128" s="207"/>
      <c r="CB4128" s="207"/>
      <c r="CC4128" s="207"/>
      <c r="CD4128" s="207"/>
      <c r="CE4128" s="207"/>
      <c r="CF4128" s="207"/>
    </row>
    <row r="4129" spans="1:84" s="406" customFormat="1" x14ac:dyDescent="0.3">
      <c r="A4129" s="407"/>
      <c r="B4129" s="412"/>
      <c r="C4129" s="126"/>
      <c r="D4129" s="390"/>
      <c r="E4129" s="390"/>
      <c r="F4129" s="390"/>
      <c r="G4129" s="390"/>
      <c r="H4129" s="390"/>
      <c r="I4129" s="390"/>
      <c r="AP4129" s="207"/>
      <c r="AQ4129" s="207"/>
      <c r="BK4129" s="207"/>
      <c r="BY4129" s="207"/>
      <c r="BZ4129" s="207"/>
      <c r="CA4129" s="207"/>
      <c r="CB4129" s="207"/>
      <c r="CC4129" s="207"/>
      <c r="CD4129" s="207"/>
      <c r="CE4129" s="207"/>
      <c r="CF4129" s="207"/>
    </row>
    <row r="4130" spans="1:84" s="406" customFormat="1" x14ac:dyDescent="0.3">
      <c r="A4130" s="407"/>
      <c r="B4130" s="412"/>
      <c r="C4130" s="126"/>
      <c r="D4130" s="390"/>
      <c r="E4130" s="390"/>
      <c r="F4130" s="390"/>
      <c r="G4130" s="390"/>
      <c r="H4130" s="390"/>
      <c r="I4130" s="390"/>
      <c r="AP4130" s="207"/>
      <c r="AQ4130" s="207"/>
      <c r="BK4130" s="207"/>
      <c r="BY4130" s="207"/>
      <c r="BZ4130" s="207"/>
      <c r="CA4130" s="207"/>
      <c r="CB4130" s="207"/>
      <c r="CC4130" s="207"/>
      <c r="CD4130" s="207"/>
      <c r="CE4130" s="207"/>
      <c r="CF4130" s="207"/>
    </row>
    <row r="4131" spans="1:84" s="406" customFormat="1" x14ac:dyDescent="0.3">
      <c r="A4131" s="407"/>
      <c r="B4131" s="412"/>
      <c r="C4131" s="126"/>
      <c r="D4131" s="390"/>
      <c r="E4131" s="390"/>
      <c r="F4131" s="390"/>
      <c r="G4131" s="390"/>
      <c r="H4131" s="390"/>
      <c r="I4131" s="390"/>
      <c r="AP4131" s="207"/>
      <c r="AQ4131" s="207"/>
      <c r="BK4131" s="207"/>
      <c r="BY4131" s="207"/>
      <c r="BZ4131" s="207"/>
      <c r="CA4131" s="207"/>
      <c r="CB4131" s="207"/>
      <c r="CC4131" s="207"/>
      <c r="CD4131" s="207"/>
      <c r="CE4131" s="207"/>
      <c r="CF4131" s="207"/>
    </row>
    <row r="4132" spans="1:84" s="406" customFormat="1" x14ac:dyDescent="0.3">
      <c r="A4132" s="407"/>
      <c r="B4132" s="412"/>
      <c r="C4132" s="126"/>
      <c r="D4132" s="390"/>
      <c r="E4132" s="390"/>
      <c r="F4132" s="390"/>
      <c r="G4132" s="390"/>
      <c r="H4132" s="390"/>
      <c r="I4132" s="390"/>
      <c r="AP4132" s="207"/>
      <c r="AQ4132" s="207"/>
      <c r="BK4132" s="207"/>
      <c r="BY4132" s="207"/>
      <c r="BZ4132" s="207"/>
      <c r="CA4132" s="207"/>
      <c r="CB4132" s="207"/>
      <c r="CC4132" s="207"/>
      <c r="CD4132" s="207"/>
      <c r="CE4132" s="207"/>
      <c r="CF4132" s="207"/>
    </row>
    <row r="4133" spans="1:84" s="406" customFormat="1" x14ac:dyDescent="0.3">
      <c r="A4133" s="407"/>
      <c r="B4133" s="412"/>
      <c r="C4133" s="126"/>
      <c r="D4133" s="390"/>
      <c r="E4133" s="390"/>
      <c r="F4133" s="390"/>
      <c r="G4133" s="390"/>
      <c r="H4133" s="390"/>
      <c r="I4133" s="390"/>
      <c r="AP4133" s="207"/>
      <c r="AQ4133" s="207"/>
      <c r="BK4133" s="207"/>
      <c r="BY4133" s="207"/>
      <c r="BZ4133" s="207"/>
      <c r="CA4133" s="207"/>
      <c r="CB4133" s="207"/>
      <c r="CC4133" s="207"/>
      <c r="CD4133" s="207"/>
      <c r="CE4133" s="207"/>
      <c r="CF4133" s="207"/>
    </row>
    <row r="4134" spans="1:84" s="406" customFormat="1" x14ac:dyDescent="0.3">
      <c r="A4134" s="407"/>
      <c r="B4134" s="412"/>
      <c r="C4134" s="126"/>
      <c r="D4134" s="390"/>
      <c r="E4134" s="390"/>
      <c r="F4134" s="390"/>
      <c r="G4134" s="390"/>
      <c r="H4134" s="390"/>
      <c r="I4134" s="390"/>
      <c r="AP4134" s="207"/>
      <c r="AQ4134" s="207"/>
      <c r="BK4134" s="207"/>
      <c r="BY4134" s="207"/>
      <c r="BZ4134" s="207"/>
      <c r="CA4134" s="207"/>
      <c r="CB4134" s="207"/>
      <c r="CC4134" s="207"/>
      <c r="CD4134" s="207"/>
      <c r="CE4134" s="207"/>
      <c r="CF4134" s="207"/>
    </row>
    <row r="4135" spans="1:84" s="406" customFormat="1" x14ac:dyDescent="0.3">
      <c r="A4135" s="407"/>
      <c r="B4135" s="412"/>
      <c r="C4135" s="126"/>
      <c r="D4135" s="390"/>
      <c r="E4135" s="390"/>
      <c r="F4135" s="390"/>
      <c r="G4135" s="390"/>
      <c r="H4135" s="390"/>
      <c r="I4135" s="390"/>
      <c r="AP4135" s="207"/>
      <c r="AQ4135" s="207"/>
      <c r="BK4135" s="207"/>
      <c r="BY4135" s="207"/>
      <c r="BZ4135" s="207"/>
      <c r="CA4135" s="207"/>
      <c r="CB4135" s="207"/>
      <c r="CC4135" s="207"/>
      <c r="CD4135" s="207"/>
      <c r="CE4135" s="207"/>
      <c r="CF4135" s="207"/>
    </row>
    <row r="4136" spans="1:84" s="406" customFormat="1" x14ac:dyDescent="0.3">
      <c r="A4136" s="407"/>
      <c r="B4136" s="412"/>
      <c r="C4136" s="126"/>
      <c r="D4136" s="390"/>
      <c r="E4136" s="390"/>
      <c r="F4136" s="390"/>
      <c r="G4136" s="390"/>
      <c r="H4136" s="390"/>
      <c r="I4136" s="390"/>
      <c r="AP4136" s="207"/>
      <c r="AQ4136" s="207"/>
      <c r="BK4136" s="207"/>
      <c r="BY4136" s="207"/>
      <c r="BZ4136" s="207"/>
      <c r="CA4136" s="207"/>
      <c r="CB4136" s="207"/>
      <c r="CC4136" s="207"/>
      <c r="CD4136" s="207"/>
      <c r="CE4136" s="207"/>
      <c r="CF4136" s="207"/>
    </row>
    <row r="4137" spans="1:84" s="406" customFormat="1" x14ac:dyDescent="0.3">
      <c r="A4137" s="407"/>
      <c r="B4137" s="412"/>
      <c r="C4137" s="126"/>
      <c r="D4137" s="390"/>
      <c r="E4137" s="390"/>
      <c r="F4137" s="390"/>
      <c r="G4137" s="390"/>
      <c r="H4137" s="390"/>
      <c r="I4137" s="390"/>
      <c r="AP4137" s="207"/>
      <c r="AQ4137" s="207"/>
      <c r="BK4137" s="207"/>
      <c r="BY4137" s="207"/>
      <c r="BZ4137" s="207"/>
      <c r="CA4137" s="207"/>
      <c r="CB4137" s="207"/>
      <c r="CC4137" s="207"/>
      <c r="CD4137" s="207"/>
      <c r="CE4137" s="207"/>
      <c r="CF4137" s="207"/>
    </row>
    <row r="4138" spans="1:84" s="406" customFormat="1" x14ac:dyDescent="0.3">
      <c r="A4138" s="407"/>
      <c r="B4138" s="412"/>
      <c r="C4138" s="126"/>
      <c r="D4138" s="390"/>
      <c r="E4138" s="390"/>
      <c r="F4138" s="390"/>
      <c r="G4138" s="390"/>
      <c r="H4138" s="390"/>
      <c r="I4138" s="390"/>
      <c r="AP4138" s="207"/>
      <c r="AQ4138" s="207"/>
      <c r="BK4138" s="207"/>
      <c r="BY4138" s="207"/>
      <c r="BZ4138" s="207"/>
      <c r="CA4138" s="207"/>
      <c r="CB4138" s="207"/>
      <c r="CC4138" s="207"/>
      <c r="CD4138" s="207"/>
      <c r="CE4138" s="207"/>
      <c r="CF4138" s="207"/>
    </row>
    <row r="4139" spans="1:84" s="406" customFormat="1" x14ac:dyDescent="0.3">
      <c r="A4139" s="407"/>
      <c r="B4139" s="412"/>
      <c r="C4139" s="126"/>
      <c r="D4139" s="390"/>
      <c r="E4139" s="390"/>
      <c r="F4139" s="390"/>
      <c r="G4139" s="390"/>
      <c r="H4139" s="390"/>
      <c r="I4139" s="390"/>
      <c r="AP4139" s="207"/>
      <c r="AQ4139" s="207"/>
      <c r="BK4139" s="207"/>
      <c r="BY4139" s="207"/>
      <c r="BZ4139" s="207"/>
      <c r="CA4139" s="207"/>
      <c r="CB4139" s="207"/>
      <c r="CC4139" s="207"/>
      <c r="CD4139" s="207"/>
      <c r="CE4139" s="207"/>
      <c r="CF4139" s="207"/>
    </row>
    <row r="4140" spans="1:84" s="406" customFormat="1" x14ac:dyDescent="0.3">
      <c r="A4140" s="407"/>
      <c r="B4140" s="412"/>
      <c r="C4140" s="126"/>
      <c r="D4140" s="390"/>
      <c r="E4140" s="390"/>
      <c r="F4140" s="390"/>
      <c r="G4140" s="390"/>
      <c r="H4140" s="390"/>
      <c r="I4140" s="390"/>
      <c r="AP4140" s="207"/>
      <c r="AQ4140" s="207"/>
      <c r="BK4140" s="207"/>
      <c r="BY4140" s="207"/>
      <c r="BZ4140" s="207"/>
      <c r="CA4140" s="207"/>
      <c r="CB4140" s="207"/>
      <c r="CC4140" s="207"/>
      <c r="CD4140" s="207"/>
      <c r="CE4140" s="207"/>
      <c r="CF4140" s="207"/>
    </row>
    <row r="4141" spans="1:84" s="406" customFormat="1" x14ac:dyDescent="0.3">
      <c r="A4141" s="407"/>
      <c r="B4141" s="412"/>
      <c r="C4141" s="126"/>
      <c r="D4141" s="390"/>
      <c r="E4141" s="390"/>
      <c r="F4141" s="390"/>
      <c r="G4141" s="390"/>
      <c r="H4141" s="390"/>
      <c r="I4141" s="390"/>
      <c r="AP4141" s="207"/>
      <c r="AQ4141" s="207"/>
      <c r="BK4141" s="207"/>
      <c r="BY4141" s="207"/>
      <c r="BZ4141" s="207"/>
      <c r="CA4141" s="207"/>
      <c r="CB4141" s="207"/>
      <c r="CC4141" s="207"/>
      <c r="CD4141" s="207"/>
      <c r="CE4141" s="207"/>
      <c r="CF4141" s="207"/>
    </row>
    <row r="4142" spans="1:84" s="406" customFormat="1" x14ac:dyDescent="0.3">
      <c r="A4142" s="407"/>
      <c r="B4142" s="412"/>
      <c r="C4142" s="126"/>
      <c r="D4142" s="390"/>
      <c r="E4142" s="390"/>
      <c r="F4142" s="390"/>
      <c r="G4142" s="390"/>
      <c r="H4142" s="390"/>
      <c r="I4142" s="390"/>
      <c r="AP4142" s="207"/>
      <c r="AQ4142" s="207"/>
      <c r="BK4142" s="207"/>
      <c r="BY4142" s="207"/>
      <c r="BZ4142" s="207"/>
      <c r="CA4142" s="207"/>
      <c r="CB4142" s="207"/>
      <c r="CC4142" s="207"/>
      <c r="CD4142" s="207"/>
      <c r="CE4142" s="207"/>
      <c r="CF4142" s="207"/>
    </row>
    <row r="4143" spans="1:84" s="406" customFormat="1" x14ac:dyDescent="0.3">
      <c r="A4143" s="407"/>
      <c r="B4143" s="412"/>
      <c r="C4143" s="126"/>
      <c r="D4143" s="390"/>
      <c r="E4143" s="390"/>
      <c r="F4143" s="390"/>
      <c r="G4143" s="390"/>
      <c r="H4143" s="390"/>
      <c r="I4143" s="390"/>
      <c r="AP4143" s="207"/>
      <c r="AQ4143" s="207"/>
      <c r="BK4143" s="207"/>
      <c r="BY4143" s="207"/>
      <c r="BZ4143" s="207"/>
      <c r="CA4143" s="207"/>
      <c r="CB4143" s="207"/>
      <c r="CC4143" s="207"/>
      <c r="CD4143" s="207"/>
      <c r="CE4143" s="207"/>
      <c r="CF4143" s="207"/>
    </row>
    <row r="4144" spans="1:84" s="406" customFormat="1" x14ac:dyDescent="0.3">
      <c r="A4144" s="407"/>
      <c r="B4144" s="412"/>
      <c r="C4144" s="126"/>
      <c r="D4144" s="390"/>
      <c r="E4144" s="390"/>
      <c r="F4144" s="390"/>
      <c r="G4144" s="390"/>
      <c r="H4144" s="390"/>
      <c r="I4144" s="390"/>
      <c r="AP4144" s="207"/>
      <c r="AQ4144" s="207"/>
      <c r="BK4144" s="207"/>
      <c r="BY4144" s="207"/>
      <c r="BZ4144" s="207"/>
      <c r="CA4144" s="207"/>
      <c r="CB4144" s="207"/>
      <c r="CC4144" s="207"/>
      <c r="CD4144" s="207"/>
      <c r="CE4144" s="207"/>
      <c r="CF4144" s="207"/>
    </row>
    <row r="4145" spans="1:84" s="406" customFormat="1" x14ac:dyDescent="0.3">
      <c r="A4145" s="407"/>
      <c r="B4145" s="412"/>
      <c r="C4145" s="126"/>
      <c r="D4145" s="390"/>
      <c r="E4145" s="390"/>
      <c r="F4145" s="390"/>
      <c r="G4145" s="390"/>
      <c r="H4145" s="390"/>
      <c r="I4145" s="390"/>
      <c r="AP4145" s="207"/>
      <c r="AQ4145" s="207"/>
      <c r="BK4145" s="207"/>
      <c r="BY4145" s="207"/>
      <c r="BZ4145" s="207"/>
      <c r="CA4145" s="207"/>
      <c r="CB4145" s="207"/>
      <c r="CC4145" s="207"/>
      <c r="CD4145" s="207"/>
      <c r="CE4145" s="207"/>
      <c r="CF4145" s="207"/>
    </row>
    <row r="4146" spans="1:84" s="406" customFormat="1" x14ac:dyDescent="0.3">
      <c r="A4146" s="407"/>
      <c r="B4146" s="412"/>
      <c r="C4146" s="126"/>
      <c r="D4146" s="390"/>
      <c r="E4146" s="390"/>
      <c r="F4146" s="390"/>
      <c r="G4146" s="390"/>
      <c r="H4146" s="390"/>
      <c r="I4146" s="390"/>
      <c r="AP4146" s="207"/>
      <c r="AQ4146" s="207"/>
      <c r="BK4146" s="207"/>
      <c r="BY4146" s="207"/>
      <c r="BZ4146" s="207"/>
      <c r="CA4146" s="207"/>
      <c r="CB4146" s="207"/>
      <c r="CC4146" s="207"/>
      <c r="CD4146" s="207"/>
      <c r="CE4146" s="207"/>
      <c r="CF4146" s="207"/>
    </row>
    <row r="4147" spans="1:84" s="406" customFormat="1" x14ac:dyDescent="0.3">
      <c r="A4147" s="407"/>
      <c r="B4147" s="412"/>
      <c r="C4147" s="126"/>
      <c r="D4147" s="390"/>
      <c r="E4147" s="390"/>
      <c r="F4147" s="390"/>
      <c r="G4147" s="390"/>
      <c r="H4147" s="390"/>
      <c r="I4147" s="390"/>
      <c r="AP4147" s="207"/>
      <c r="AQ4147" s="207"/>
      <c r="BK4147" s="207"/>
      <c r="BY4147" s="207"/>
      <c r="BZ4147" s="207"/>
      <c r="CA4147" s="207"/>
      <c r="CB4147" s="207"/>
      <c r="CC4147" s="207"/>
      <c r="CD4147" s="207"/>
      <c r="CE4147" s="207"/>
      <c r="CF4147" s="207"/>
    </row>
    <row r="4148" spans="1:84" s="406" customFormat="1" x14ac:dyDescent="0.3">
      <c r="A4148" s="407"/>
      <c r="B4148" s="412"/>
      <c r="C4148" s="126"/>
      <c r="D4148" s="390"/>
      <c r="E4148" s="390"/>
      <c r="F4148" s="390"/>
      <c r="G4148" s="390"/>
      <c r="H4148" s="390"/>
      <c r="I4148" s="390"/>
      <c r="AP4148" s="207"/>
      <c r="AQ4148" s="207"/>
      <c r="BK4148" s="207"/>
      <c r="BY4148" s="207"/>
      <c r="BZ4148" s="207"/>
      <c r="CA4148" s="207"/>
      <c r="CB4148" s="207"/>
      <c r="CC4148" s="207"/>
      <c r="CD4148" s="207"/>
      <c r="CE4148" s="207"/>
      <c r="CF4148" s="207"/>
    </row>
    <row r="4149" spans="1:84" s="406" customFormat="1" x14ac:dyDescent="0.3">
      <c r="A4149" s="407"/>
      <c r="B4149" s="412"/>
      <c r="C4149" s="126"/>
      <c r="D4149" s="390"/>
      <c r="E4149" s="390"/>
      <c r="F4149" s="390"/>
      <c r="G4149" s="390"/>
      <c r="H4149" s="390"/>
      <c r="I4149" s="390"/>
      <c r="AP4149" s="207"/>
      <c r="AQ4149" s="207"/>
      <c r="BK4149" s="207"/>
      <c r="BY4149" s="207"/>
      <c r="BZ4149" s="207"/>
      <c r="CA4149" s="207"/>
      <c r="CB4149" s="207"/>
      <c r="CC4149" s="207"/>
      <c r="CD4149" s="207"/>
      <c r="CE4149" s="207"/>
      <c r="CF4149" s="207"/>
    </row>
    <row r="4150" spans="1:84" s="406" customFormat="1" x14ac:dyDescent="0.3">
      <c r="A4150" s="407"/>
      <c r="B4150" s="412"/>
      <c r="C4150" s="126"/>
      <c r="D4150" s="390"/>
      <c r="E4150" s="390"/>
      <c r="F4150" s="390"/>
      <c r="G4150" s="390"/>
      <c r="H4150" s="390"/>
      <c r="I4150" s="390"/>
      <c r="AP4150" s="207"/>
      <c r="AQ4150" s="207"/>
      <c r="BK4150" s="207"/>
      <c r="BY4150" s="207"/>
      <c r="BZ4150" s="207"/>
      <c r="CA4150" s="207"/>
      <c r="CB4150" s="207"/>
      <c r="CC4150" s="207"/>
      <c r="CD4150" s="207"/>
      <c r="CE4150" s="207"/>
      <c r="CF4150" s="207"/>
    </row>
    <row r="4151" spans="1:84" s="406" customFormat="1" x14ac:dyDescent="0.3">
      <c r="A4151" s="407"/>
      <c r="B4151" s="412"/>
      <c r="C4151" s="126"/>
      <c r="D4151" s="390"/>
      <c r="E4151" s="390"/>
      <c r="F4151" s="390"/>
      <c r="G4151" s="390"/>
      <c r="H4151" s="390"/>
      <c r="I4151" s="390"/>
      <c r="AP4151" s="207"/>
      <c r="AQ4151" s="207"/>
      <c r="BK4151" s="207"/>
      <c r="BY4151" s="207"/>
      <c r="BZ4151" s="207"/>
      <c r="CA4151" s="207"/>
      <c r="CB4151" s="207"/>
      <c r="CC4151" s="207"/>
      <c r="CD4151" s="207"/>
      <c r="CE4151" s="207"/>
      <c r="CF4151" s="207"/>
    </row>
    <row r="4152" spans="1:84" s="406" customFormat="1" x14ac:dyDescent="0.3">
      <c r="A4152" s="407"/>
      <c r="B4152" s="412"/>
      <c r="C4152" s="126"/>
      <c r="D4152" s="390"/>
      <c r="E4152" s="390"/>
      <c r="F4152" s="390"/>
      <c r="G4152" s="390"/>
      <c r="H4152" s="390"/>
      <c r="I4152" s="390"/>
      <c r="AP4152" s="207"/>
      <c r="AQ4152" s="207"/>
      <c r="BK4152" s="207"/>
      <c r="BY4152" s="207"/>
      <c r="BZ4152" s="207"/>
      <c r="CA4152" s="207"/>
      <c r="CB4152" s="207"/>
      <c r="CC4152" s="207"/>
      <c r="CD4152" s="207"/>
      <c r="CE4152" s="207"/>
      <c r="CF4152" s="207"/>
    </row>
    <row r="4153" spans="1:84" s="406" customFormat="1" x14ac:dyDescent="0.3">
      <c r="A4153" s="407"/>
      <c r="B4153" s="412"/>
      <c r="C4153" s="126"/>
      <c r="D4153" s="390"/>
      <c r="E4153" s="390"/>
      <c r="F4153" s="390"/>
      <c r="G4153" s="390"/>
      <c r="H4153" s="390"/>
      <c r="I4153" s="390"/>
      <c r="AP4153" s="207"/>
      <c r="AQ4153" s="207"/>
      <c r="BK4153" s="207"/>
      <c r="BY4153" s="207"/>
      <c r="BZ4153" s="207"/>
      <c r="CA4153" s="207"/>
      <c r="CB4153" s="207"/>
      <c r="CC4153" s="207"/>
      <c r="CD4153" s="207"/>
      <c r="CE4153" s="207"/>
      <c r="CF4153" s="207"/>
    </row>
    <row r="4154" spans="1:84" s="406" customFormat="1" x14ac:dyDescent="0.3">
      <c r="A4154" s="407"/>
      <c r="B4154" s="412"/>
      <c r="C4154" s="126"/>
      <c r="D4154" s="390"/>
      <c r="E4154" s="390"/>
      <c r="F4154" s="390"/>
      <c r="G4154" s="390"/>
      <c r="H4154" s="390"/>
      <c r="I4154" s="390"/>
      <c r="AP4154" s="207"/>
      <c r="AQ4154" s="207"/>
      <c r="BK4154" s="207"/>
      <c r="BY4154" s="207"/>
      <c r="BZ4154" s="207"/>
      <c r="CA4154" s="207"/>
      <c r="CB4154" s="207"/>
      <c r="CC4154" s="207"/>
      <c r="CD4154" s="207"/>
      <c r="CE4154" s="207"/>
      <c r="CF4154" s="207"/>
    </row>
    <row r="4155" spans="1:84" s="406" customFormat="1" x14ac:dyDescent="0.3">
      <c r="A4155" s="407"/>
      <c r="B4155" s="412"/>
      <c r="C4155" s="126"/>
      <c r="D4155" s="390"/>
      <c r="E4155" s="390"/>
      <c r="F4155" s="390"/>
      <c r="G4155" s="390"/>
      <c r="H4155" s="390"/>
      <c r="I4155" s="390"/>
      <c r="AP4155" s="207"/>
      <c r="AQ4155" s="207"/>
      <c r="BK4155" s="207"/>
      <c r="BY4155" s="207"/>
      <c r="BZ4155" s="207"/>
      <c r="CA4155" s="207"/>
      <c r="CB4155" s="207"/>
      <c r="CC4155" s="207"/>
      <c r="CD4155" s="207"/>
      <c r="CE4155" s="207"/>
      <c r="CF4155" s="207"/>
    </row>
    <row r="4156" spans="1:84" s="406" customFormat="1" x14ac:dyDescent="0.3">
      <c r="A4156" s="407"/>
      <c r="B4156" s="412"/>
      <c r="C4156" s="126"/>
      <c r="D4156" s="390"/>
      <c r="E4156" s="390"/>
      <c r="F4156" s="390"/>
      <c r="G4156" s="390"/>
      <c r="H4156" s="390"/>
      <c r="I4156" s="390"/>
      <c r="AP4156" s="207"/>
      <c r="AQ4156" s="207"/>
      <c r="BK4156" s="207"/>
      <c r="BY4156" s="207"/>
      <c r="BZ4156" s="207"/>
      <c r="CA4156" s="207"/>
      <c r="CB4156" s="207"/>
      <c r="CC4156" s="207"/>
      <c r="CD4156" s="207"/>
      <c r="CE4156" s="207"/>
      <c r="CF4156" s="207"/>
    </row>
    <row r="4157" spans="1:84" s="406" customFormat="1" x14ac:dyDescent="0.3">
      <c r="A4157" s="407"/>
      <c r="B4157" s="412"/>
      <c r="C4157" s="126"/>
      <c r="D4157" s="390"/>
      <c r="E4157" s="390"/>
      <c r="F4157" s="390"/>
      <c r="G4157" s="390"/>
      <c r="H4157" s="390"/>
      <c r="I4157" s="390"/>
      <c r="AP4157" s="207"/>
      <c r="AQ4157" s="207"/>
      <c r="BK4157" s="207"/>
      <c r="BY4157" s="207"/>
      <c r="BZ4157" s="207"/>
      <c r="CA4157" s="207"/>
      <c r="CB4157" s="207"/>
      <c r="CC4157" s="207"/>
      <c r="CD4157" s="207"/>
      <c r="CE4157" s="207"/>
      <c r="CF4157" s="207"/>
    </row>
    <row r="4158" spans="1:84" s="406" customFormat="1" x14ac:dyDescent="0.3">
      <c r="A4158" s="407"/>
      <c r="B4158" s="412"/>
      <c r="C4158" s="126"/>
      <c r="D4158" s="390"/>
      <c r="E4158" s="390"/>
      <c r="F4158" s="390"/>
      <c r="G4158" s="390"/>
      <c r="H4158" s="390"/>
      <c r="I4158" s="390"/>
      <c r="AP4158" s="207"/>
      <c r="AQ4158" s="207"/>
      <c r="BK4158" s="207"/>
      <c r="BY4158" s="207"/>
      <c r="BZ4158" s="207"/>
      <c r="CA4158" s="207"/>
      <c r="CB4158" s="207"/>
      <c r="CC4158" s="207"/>
      <c r="CD4158" s="207"/>
      <c r="CE4158" s="207"/>
      <c r="CF4158" s="207"/>
    </row>
    <row r="4159" spans="1:84" s="406" customFormat="1" x14ac:dyDescent="0.3">
      <c r="A4159" s="407"/>
      <c r="B4159" s="412"/>
      <c r="C4159" s="126"/>
      <c r="D4159" s="390"/>
      <c r="E4159" s="390"/>
      <c r="F4159" s="390"/>
      <c r="G4159" s="390"/>
      <c r="H4159" s="390"/>
      <c r="I4159" s="390"/>
      <c r="AP4159" s="207"/>
      <c r="AQ4159" s="207"/>
      <c r="BK4159" s="207"/>
      <c r="BY4159" s="207"/>
      <c r="BZ4159" s="207"/>
      <c r="CA4159" s="207"/>
      <c r="CB4159" s="207"/>
      <c r="CC4159" s="207"/>
      <c r="CD4159" s="207"/>
      <c r="CE4159" s="207"/>
      <c r="CF4159" s="207"/>
    </row>
    <row r="4160" spans="1:84" s="406" customFormat="1" x14ac:dyDescent="0.3">
      <c r="A4160" s="407"/>
      <c r="B4160" s="412"/>
      <c r="C4160" s="126"/>
      <c r="D4160" s="390"/>
      <c r="E4160" s="390"/>
      <c r="F4160" s="390"/>
      <c r="G4160" s="390"/>
      <c r="H4160" s="390"/>
      <c r="I4160" s="390"/>
      <c r="AP4160" s="207"/>
      <c r="AQ4160" s="207"/>
      <c r="BK4160" s="207"/>
      <c r="BY4160" s="207"/>
      <c r="BZ4160" s="207"/>
      <c r="CA4160" s="207"/>
      <c r="CB4160" s="207"/>
      <c r="CC4160" s="207"/>
      <c r="CD4160" s="207"/>
      <c r="CE4160" s="207"/>
      <c r="CF4160" s="207"/>
    </row>
    <row r="4161" spans="1:84" s="406" customFormat="1" x14ac:dyDescent="0.3">
      <c r="A4161" s="407"/>
      <c r="B4161" s="412"/>
      <c r="C4161" s="126"/>
      <c r="D4161" s="390"/>
      <c r="E4161" s="390"/>
      <c r="F4161" s="390"/>
      <c r="G4161" s="390"/>
      <c r="H4161" s="390"/>
      <c r="I4161" s="390"/>
      <c r="AP4161" s="207"/>
      <c r="AQ4161" s="207"/>
      <c r="BK4161" s="207"/>
      <c r="BY4161" s="207"/>
      <c r="BZ4161" s="207"/>
      <c r="CA4161" s="207"/>
      <c r="CB4161" s="207"/>
      <c r="CC4161" s="207"/>
      <c r="CD4161" s="207"/>
      <c r="CE4161" s="207"/>
      <c r="CF4161" s="207"/>
    </row>
    <row r="4162" spans="1:84" s="406" customFormat="1" x14ac:dyDescent="0.3">
      <c r="A4162" s="407"/>
      <c r="B4162" s="412"/>
      <c r="C4162" s="126"/>
      <c r="D4162" s="390"/>
      <c r="E4162" s="390"/>
      <c r="F4162" s="390"/>
      <c r="G4162" s="390"/>
      <c r="H4162" s="390"/>
      <c r="I4162" s="390"/>
      <c r="AP4162" s="207"/>
      <c r="AQ4162" s="207"/>
      <c r="BK4162" s="207"/>
      <c r="BY4162" s="207"/>
      <c r="BZ4162" s="207"/>
      <c r="CA4162" s="207"/>
      <c r="CB4162" s="207"/>
      <c r="CC4162" s="207"/>
      <c r="CD4162" s="207"/>
      <c r="CE4162" s="207"/>
      <c r="CF4162" s="207"/>
    </row>
    <row r="4163" spans="1:84" s="406" customFormat="1" x14ac:dyDescent="0.3">
      <c r="A4163" s="407"/>
      <c r="B4163" s="412"/>
      <c r="C4163" s="126"/>
      <c r="D4163" s="390"/>
      <c r="E4163" s="390"/>
      <c r="F4163" s="390"/>
      <c r="G4163" s="390"/>
      <c r="H4163" s="390"/>
      <c r="I4163" s="390"/>
      <c r="AP4163" s="207"/>
      <c r="AQ4163" s="207"/>
      <c r="BK4163" s="207"/>
      <c r="BY4163" s="207"/>
      <c r="BZ4163" s="207"/>
      <c r="CA4163" s="207"/>
      <c r="CB4163" s="207"/>
      <c r="CC4163" s="207"/>
      <c r="CD4163" s="207"/>
      <c r="CE4163" s="207"/>
      <c r="CF4163" s="207"/>
    </row>
    <row r="4164" spans="1:84" s="406" customFormat="1" x14ac:dyDescent="0.3">
      <c r="A4164" s="407"/>
      <c r="B4164" s="412"/>
      <c r="C4164" s="126"/>
      <c r="D4164" s="390"/>
      <c r="E4164" s="390"/>
      <c r="F4164" s="390"/>
      <c r="G4164" s="390"/>
      <c r="H4164" s="390"/>
      <c r="I4164" s="390"/>
      <c r="AP4164" s="207"/>
      <c r="AQ4164" s="207"/>
      <c r="BK4164" s="207"/>
      <c r="BY4164" s="207"/>
      <c r="BZ4164" s="207"/>
      <c r="CA4164" s="207"/>
      <c r="CB4164" s="207"/>
      <c r="CC4164" s="207"/>
      <c r="CD4164" s="207"/>
      <c r="CE4164" s="207"/>
      <c r="CF4164" s="207"/>
    </row>
    <row r="4165" spans="1:84" s="406" customFormat="1" x14ac:dyDescent="0.3">
      <c r="A4165" s="407"/>
      <c r="B4165" s="412"/>
      <c r="C4165" s="126"/>
      <c r="D4165" s="390"/>
      <c r="E4165" s="390"/>
      <c r="F4165" s="390"/>
      <c r="G4165" s="390"/>
      <c r="H4165" s="390"/>
      <c r="I4165" s="390"/>
      <c r="AP4165" s="207"/>
      <c r="AQ4165" s="207"/>
      <c r="BK4165" s="207"/>
      <c r="BY4165" s="207"/>
      <c r="BZ4165" s="207"/>
      <c r="CA4165" s="207"/>
      <c r="CB4165" s="207"/>
      <c r="CC4165" s="207"/>
      <c r="CD4165" s="207"/>
      <c r="CE4165" s="207"/>
      <c r="CF4165" s="207"/>
    </row>
    <row r="4166" spans="1:84" s="406" customFormat="1" x14ac:dyDescent="0.3">
      <c r="A4166" s="407"/>
      <c r="B4166" s="412"/>
      <c r="C4166" s="126"/>
      <c r="D4166" s="390"/>
      <c r="E4166" s="390"/>
      <c r="F4166" s="390"/>
      <c r="G4166" s="390"/>
      <c r="H4166" s="390"/>
      <c r="I4166" s="390"/>
      <c r="AP4166" s="207"/>
      <c r="AQ4166" s="207"/>
      <c r="BK4166" s="207"/>
      <c r="BY4166" s="207"/>
      <c r="BZ4166" s="207"/>
      <c r="CA4166" s="207"/>
      <c r="CB4166" s="207"/>
      <c r="CC4166" s="207"/>
      <c r="CD4166" s="207"/>
      <c r="CE4166" s="207"/>
      <c r="CF4166" s="207"/>
    </row>
    <row r="4167" spans="1:84" s="406" customFormat="1" x14ac:dyDescent="0.3">
      <c r="A4167" s="407"/>
      <c r="B4167" s="412"/>
      <c r="C4167" s="126"/>
      <c r="D4167" s="390"/>
      <c r="E4167" s="390"/>
      <c r="F4167" s="390"/>
      <c r="G4167" s="390"/>
      <c r="H4167" s="390"/>
      <c r="I4167" s="390"/>
      <c r="AP4167" s="207"/>
      <c r="AQ4167" s="207"/>
      <c r="BK4167" s="207"/>
      <c r="BY4167" s="207"/>
      <c r="BZ4167" s="207"/>
      <c r="CA4167" s="207"/>
      <c r="CB4167" s="207"/>
      <c r="CC4167" s="207"/>
      <c r="CD4167" s="207"/>
      <c r="CE4167" s="207"/>
      <c r="CF4167" s="207"/>
    </row>
    <row r="4168" spans="1:84" s="406" customFormat="1" x14ac:dyDescent="0.3">
      <c r="A4168" s="407"/>
      <c r="B4168" s="412"/>
      <c r="C4168" s="126"/>
      <c r="D4168" s="390"/>
      <c r="E4168" s="390"/>
      <c r="F4168" s="390"/>
      <c r="G4168" s="390"/>
      <c r="H4168" s="390"/>
      <c r="I4168" s="390"/>
      <c r="AP4168" s="207"/>
      <c r="AQ4168" s="207"/>
      <c r="BK4168" s="207"/>
      <c r="BY4168" s="207"/>
      <c r="BZ4168" s="207"/>
      <c r="CA4168" s="207"/>
      <c r="CB4168" s="207"/>
      <c r="CC4168" s="207"/>
      <c r="CD4168" s="207"/>
      <c r="CE4168" s="207"/>
      <c r="CF4168" s="207"/>
    </row>
    <row r="4169" spans="1:84" s="406" customFormat="1" x14ac:dyDescent="0.3">
      <c r="A4169" s="407"/>
      <c r="B4169" s="412"/>
      <c r="C4169" s="126"/>
      <c r="D4169" s="390"/>
      <c r="E4169" s="390"/>
      <c r="F4169" s="390"/>
      <c r="G4169" s="390"/>
      <c r="H4169" s="390"/>
      <c r="I4169" s="390"/>
      <c r="AP4169" s="207"/>
      <c r="AQ4169" s="207"/>
      <c r="BK4169" s="207"/>
      <c r="BY4169" s="207"/>
      <c r="BZ4169" s="207"/>
      <c r="CA4169" s="207"/>
      <c r="CB4169" s="207"/>
      <c r="CC4169" s="207"/>
      <c r="CD4169" s="207"/>
      <c r="CE4169" s="207"/>
      <c r="CF4169" s="207"/>
    </row>
    <row r="4170" spans="1:84" s="406" customFormat="1" x14ac:dyDescent="0.3">
      <c r="A4170" s="407"/>
      <c r="B4170" s="412"/>
      <c r="C4170" s="126"/>
      <c r="D4170" s="390"/>
      <c r="E4170" s="390"/>
      <c r="F4170" s="390"/>
      <c r="G4170" s="390"/>
      <c r="H4170" s="390"/>
      <c r="I4170" s="390"/>
      <c r="AP4170" s="207"/>
      <c r="AQ4170" s="207"/>
      <c r="BK4170" s="207"/>
      <c r="BY4170" s="207"/>
      <c r="BZ4170" s="207"/>
      <c r="CA4170" s="207"/>
      <c r="CB4170" s="207"/>
      <c r="CC4170" s="207"/>
      <c r="CD4170" s="207"/>
      <c r="CE4170" s="207"/>
      <c r="CF4170" s="207"/>
    </row>
    <row r="4171" spans="1:84" s="406" customFormat="1" x14ac:dyDescent="0.3">
      <c r="A4171" s="407"/>
      <c r="B4171" s="412"/>
      <c r="C4171" s="126"/>
      <c r="D4171" s="390"/>
      <c r="E4171" s="390"/>
      <c r="F4171" s="390"/>
      <c r="G4171" s="390"/>
      <c r="H4171" s="390"/>
      <c r="I4171" s="390"/>
      <c r="AP4171" s="207"/>
      <c r="AQ4171" s="207"/>
      <c r="BK4171" s="207"/>
      <c r="BY4171" s="207"/>
      <c r="BZ4171" s="207"/>
      <c r="CA4171" s="207"/>
      <c r="CB4171" s="207"/>
      <c r="CC4171" s="207"/>
      <c r="CD4171" s="207"/>
      <c r="CE4171" s="207"/>
      <c r="CF4171" s="207"/>
    </row>
    <row r="4172" spans="1:84" s="406" customFormat="1" x14ac:dyDescent="0.3">
      <c r="A4172" s="407"/>
      <c r="B4172" s="412"/>
      <c r="C4172" s="126"/>
      <c r="D4172" s="390"/>
      <c r="E4172" s="390"/>
      <c r="F4172" s="390"/>
      <c r="G4172" s="390"/>
      <c r="H4172" s="390"/>
      <c r="I4172" s="390"/>
      <c r="AP4172" s="207"/>
      <c r="AQ4172" s="207"/>
      <c r="BK4172" s="207"/>
      <c r="BY4172" s="207"/>
      <c r="BZ4172" s="207"/>
      <c r="CA4172" s="207"/>
      <c r="CB4172" s="207"/>
      <c r="CC4172" s="207"/>
      <c r="CD4172" s="207"/>
      <c r="CE4172" s="207"/>
      <c r="CF4172" s="207"/>
    </row>
    <row r="4173" spans="1:84" s="406" customFormat="1" x14ac:dyDescent="0.3">
      <c r="A4173" s="407"/>
      <c r="B4173" s="412"/>
      <c r="C4173" s="126"/>
      <c r="D4173" s="390"/>
      <c r="E4173" s="390"/>
      <c r="F4173" s="390"/>
      <c r="G4173" s="390"/>
      <c r="H4173" s="390"/>
      <c r="I4173" s="390"/>
      <c r="AP4173" s="207"/>
      <c r="AQ4173" s="207"/>
      <c r="BK4173" s="207"/>
      <c r="BY4173" s="207"/>
      <c r="BZ4173" s="207"/>
      <c r="CA4173" s="207"/>
      <c r="CB4173" s="207"/>
      <c r="CC4173" s="207"/>
      <c r="CD4173" s="207"/>
      <c r="CE4173" s="207"/>
      <c r="CF4173" s="207"/>
    </row>
    <row r="4174" spans="1:84" s="406" customFormat="1" x14ac:dyDescent="0.3">
      <c r="A4174" s="407"/>
      <c r="B4174" s="412"/>
      <c r="C4174" s="126"/>
      <c r="D4174" s="390"/>
      <c r="E4174" s="390"/>
      <c r="F4174" s="390"/>
      <c r="G4174" s="390"/>
      <c r="H4174" s="390"/>
      <c r="I4174" s="390"/>
      <c r="AP4174" s="207"/>
      <c r="AQ4174" s="207"/>
      <c r="BK4174" s="207"/>
      <c r="BY4174" s="207"/>
      <c r="BZ4174" s="207"/>
      <c r="CA4174" s="207"/>
      <c r="CB4174" s="207"/>
      <c r="CC4174" s="207"/>
      <c r="CD4174" s="207"/>
      <c r="CE4174" s="207"/>
      <c r="CF4174" s="207"/>
    </row>
    <row r="4175" spans="1:84" s="406" customFormat="1" x14ac:dyDescent="0.3">
      <c r="A4175" s="407"/>
      <c r="B4175" s="412"/>
      <c r="C4175" s="126"/>
      <c r="D4175" s="390"/>
      <c r="E4175" s="390"/>
      <c r="F4175" s="390"/>
      <c r="G4175" s="390"/>
      <c r="H4175" s="390"/>
      <c r="I4175" s="390"/>
      <c r="AP4175" s="207"/>
      <c r="AQ4175" s="207"/>
      <c r="BK4175" s="207"/>
      <c r="BY4175" s="207"/>
      <c r="BZ4175" s="207"/>
      <c r="CA4175" s="207"/>
      <c r="CB4175" s="207"/>
      <c r="CC4175" s="207"/>
      <c r="CD4175" s="207"/>
      <c r="CE4175" s="207"/>
      <c r="CF4175" s="207"/>
    </row>
    <row r="4176" spans="1:84" s="406" customFormat="1" x14ac:dyDescent="0.3">
      <c r="A4176" s="407"/>
      <c r="B4176" s="412"/>
      <c r="C4176" s="126"/>
      <c r="D4176" s="390"/>
      <c r="E4176" s="390"/>
      <c r="F4176" s="390"/>
      <c r="G4176" s="390"/>
      <c r="H4176" s="390"/>
      <c r="I4176" s="390"/>
      <c r="AP4176" s="207"/>
      <c r="AQ4176" s="207"/>
      <c r="BK4176" s="207"/>
      <c r="BY4176" s="207"/>
      <c r="BZ4176" s="207"/>
      <c r="CA4176" s="207"/>
      <c r="CB4176" s="207"/>
      <c r="CC4176" s="207"/>
      <c r="CD4176" s="207"/>
      <c r="CE4176" s="207"/>
      <c r="CF4176" s="207"/>
    </row>
    <row r="4177" spans="1:84" s="406" customFormat="1" x14ac:dyDescent="0.3">
      <c r="A4177" s="407"/>
      <c r="B4177" s="412"/>
      <c r="C4177" s="126"/>
      <c r="D4177" s="390"/>
      <c r="E4177" s="390"/>
      <c r="F4177" s="390"/>
      <c r="G4177" s="390"/>
      <c r="H4177" s="390"/>
      <c r="I4177" s="390"/>
      <c r="AP4177" s="207"/>
      <c r="AQ4177" s="207"/>
      <c r="BK4177" s="207"/>
      <c r="BY4177" s="207"/>
      <c r="BZ4177" s="207"/>
      <c r="CA4177" s="207"/>
      <c r="CB4177" s="207"/>
      <c r="CC4177" s="207"/>
      <c r="CD4177" s="207"/>
      <c r="CE4177" s="207"/>
      <c r="CF4177" s="207"/>
    </row>
    <row r="4178" spans="1:84" s="406" customFormat="1" x14ac:dyDescent="0.3">
      <c r="A4178" s="407"/>
      <c r="B4178" s="412"/>
      <c r="C4178" s="126"/>
      <c r="D4178" s="390"/>
      <c r="E4178" s="390"/>
      <c r="F4178" s="390"/>
      <c r="G4178" s="390"/>
      <c r="H4178" s="390"/>
      <c r="I4178" s="390"/>
      <c r="AP4178" s="207"/>
      <c r="AQ4178" s="207"/>
      <c r="BK4178" s="207"/>
      <c r="BY4178" s="207"/>
      <c r="BZ4178" s="207"/>
      <c r="CA4178" s="207"/>
      <c r="CB4178" s="207"/>
      <c r="CC4178" s="207"/>
      <c r="CD4178" s="207"/>
      <c r="CE4178" s="207"/>
      <c r="CF4178" s="207"/>
    </row>
    <row r="4179" spans="1:84" s="406" customFormat="1" x14ac:dyDescent="0.3">
      <c r="A4179" s="407"/>
      <c r="B4179" s="412"/>
      <c r="C4179" s="126"/>
      <c r="D4179" s="390"/>
      <c r="E4179" s="390"/>
      <c r="F4179" s="390"/>
      <c r="G4179" s="390"/>
      <c r="H4179" s="390"/>
      <c r="I4179" s="390"/>
      <c r="AP4179" s="207"/>
      <c r="AQ4179" s="207"/>
      <c r="BK4179" s="207"/>
      <c r="BY4179" s="207"/>
      <c r="BZ4179" s="207"/>
      <c r="CA4179" s="207"/>
      <c r="CB4179" s="207"/>
      <c r="CC4179" s="207"/>
      <c r="CD4179" s="207"/>
      <c r="CE4179" s="207"/>
      <c r="CF4179" s="207"/>
    </row>
    <row r="4180" spans="1:84" s="406" customFormat="1" x14ac:dyDescent="0.3">
      <c r="A4180" s="407"/>
      <c r="B4180" s="412"/>
      <c r="C4180" s="126"/>
      <c r="D4180" s="390"/>
      <c r="E4180" s="390"/>
      <c r="F4180" s="390"/>
      <c r="G4180" s="390"/>
      <c r="H4180" s="390"/>
      <c r="I4180" s="390"/>
      <c r="AP4180" s="207"/>
      <c r="AQ4180" s="207"/>
      <c r="BK4180" s="207"/>
      <c r="BY4180" s="207"/>
      <c r="BZ4180" s="207"/>
      <c r="CA4180" s="207"/>
      <c r="CB4180" s="207"/>
      <c r="CC4180" s="207"/>
      <c r="CD4180" s="207"/>
      <c r="CE4180" s="207"/>
      <c r="CF4180" s="207"/>
    </row>
    <row r="4181" spans="1:84" s="406" customFormat="1" x14ac:dyDescent="0.3">
      <c r="A4181" s="407"/>
      <c r="B4181" s="412"/>
      <c r="C4181" s="126"/>
      <c r="D4181" s="390"/>
      <c r="E4181" s="390"/>
      <c r="F4181" s="390"/>
      <c r="G4181" s="390"/>
      <c r="H4181" s="390"/>
      <c r="I4181" s="390"/>
      <c r="AP4181" s="207"/>
      <c r="AQ4181" s="207"/>
      <c r="BK4181" s="207"/>
      <c r="BY4181" s="207"/>
      <c r="BZ4181" s="207"/>
      <c r="CA4181" s="207"/>
      <c r="CB4181" s="207"/>
      <c r="CC4181" s="207"/>
      <c r="CD4181" s="207"/>
      <c r="CE4181" s="207"/>
      <c r="CF4181" s="207"/>
    </row>
    <row r="4182" spans="1:84" s="406" customFormat="1" x14ac:dyDescent="0.3">
      <c r="A4182" s="407"/>
      <c r="B4182" s="412"/>
      <c r="C4182" s="126"/>
      <c r="D4182" s="390"/>
      <c r="E4182" s="390"/>
      <c r="F4182" s="390"/>
      <c r="G4182" s="390"/>
      <c r="H4182" s="390"/>
      <c r="I4182" s="390"/>
      <c r="AP4182" s="207"/>
      <c r="AQ4182" s="207"/>
      <c r="BK4182" s="207"/>
      <c r="BY4182" s="207"/>
      <c r="BZ4182" s="207"/>
      <c r="CA4182" s="207"/>
      <c r="CB4182" s="207"/>
      <c r="CC4182" s="207"/>
      <c r="CD4182" s="207"/>
      <c r="CE4182" s="207"/>
      <c r="CF4182" s="207"/>
    </row>
    <row r="4183" spans="1:84" s="406" customFormat="1" x14ac:dyDescent="0.3">
      <c r="A4183" s="407"/>
      <c r="B4183" s="412"/>
      <c r="C4183" s="126"/>
      <c r="D4183" s="390"/>
      <c r="E4183" s="390"/>
      <c r="F4183" s="390"/>
      <c r="G4183" s="390"/>
      <c r="H4183" s="390"/>
      <c r="I4183" s="390"/>
      <c r="AP4183" s="207"/>
      <c r="AQ4183" s="207"/>
      <c r="BK4183" s="207"/>
      <c r="BY4183" s="207"/>
      <c r="BZ4183" s="207"/>
      <c r="CA4183" s="207"/>
      <c r="CB4183" s="207"/>
      <c r="CC4183" s="207"/>
      <c r="CD4183" s="207"/>
      <c r="CE4183" s="207"/>
      <c r="CF4183" s="207"/>
    </row>
    <row r="4184" spans="1:84" s="406" customFormat="1" x14ac:dyDescent="0.3">
      <c r="A4184" s="407"/>
      <c r="B4184" s="412"/>
      <c r="C4184" s="126"/>
      <c r="D4184" s="390"/>
      <c r="E4184" s="390"/>
      <c r="F4184" s="390"/>
      <c r="G4184" s="390"/>
      <c r="H4184" s="390"/>
      <c r="I4184" s="390"/>
      <c r="AP4184" s="207"/>
      <c r="AQ4184" s="207"/>
      <c r="BK4184" s="207"/>
      <c r="BY4184" s="207"/>
      <c r="BZ4184" s="207"/>
      <c r="CA4184" s="207"/>
      <c r="CB4184" s="207"/>
      <c r="CC4184" s="207"/>
      <c r="CD4184" s="207"/>
      <c r="CE4184" s="207"/>
      <c r="CF4184" s="207"/>
    </row>
    <row r="4185" spans="1:84" s="406" customFormat="1" x14ac:dyDescent="0.3">
      <c r="A4185" s="407"/>
      <c r="B4185" s="412"/>
      <c r="C4185" s="126"/>
      <c r="D4185" s="390"/>
      <c r="E4185" s="390"/>
      <c r="F4185" s="390"/>
      <c r="G4185" s="390"/>
      <c r="H4185" s="390"/>
      <c r="I4185" s="390"/>
      <c r="AP4185" s="207"/>
      <c r="AQ4185" s="207"/>
      <c r="BK4185" s="207"/>
      <c r="BY4185" s="207"/>
      <c r="BZ4185" s="207"/>
      <c r="CA4185" s="207"/>
      <c r="CB4185" s="207"/>
      <c r="CC4185" s="207"/>
      <c r="CD4185" s="207"/>
      <c r="CE4185" s="207"/>
      <c r="CF4185" s="207"/>
    </row>
    <row r="4186" spans="1:84" s="406" customFormat="1" x14ac:dyDescent="0.3">
      <c r="A4186" s="407"/>
      <c r="B4186" s="412"/>
      <c r="C4186" s="126"/>
      <c r="D4186" s="390"/>
      <c r="E4186" s="390"/>
      <c r="F4186" s="390"/>
      <c r="G4186" s="390"/>
      <c r="H4186" s="390"/>
      <c r="I4186" s="390"/>
      <c r="AP4186" s="207"/>
      <c r="AQ4186" s="207"/>
      <c r="BK4186" s="207"/>
      <c r="BY4186" s="207"/>
      <c r="BZ4186" s="207"/>
      <c r="CA4186" s="207"/>
      <c r="CB4186" s="207"/>
      <c r="CC4186" s="207"/>
      <c r="CD4186" s="207"/>
      <c r="CE4186" s="207"/>
      <c r="CF4186" s="207"/>
    </row>
    <row r="4187" spans="1:84" s="406" customFormat="1" x14ac:dyDescent="0.3">
      <c r="A4187" s="407"/>
      <c r="B4187" s="412"/>
      <c r="C4187" s="126"/>
      <c r="D4187" s="390"/>
      <c r="E4187" s="390"/>
      <c r="F4187" s="390"/>
      <c r="G4187" s="390"/>
      <c r="H4187" s="390"/>
      <c r="I4187" s="390"/>
      <c r="AP4187" s="207"/>
      <c r="AQ4187" s="207"/>
      <c r="BK4187" s="207"/>
      <c r="BY4187" s="207"/>
      <c r="BZ4187" s="207"/>
      <c r="CA4187" s="207"/>
      <c r="CB4187" s="207"/>
      <c r="CC4187" s="207"/>
      <c r="CD4187" s="207"/>
      <c r="CE4187" s="207"/>
      <c r="CF4187" s="207"/>
    </row>
    <row r="4188" spans="1:84" s="406" customFormat="1" x14ac:dyDescent="0.3">
      <c r="A4188" s="407"/>
      <c r="B4188" s="412"/>
      <c r="C4188" s="126"/>
      <c r="D4188" s="390"/>
      <c r="E4188" s="390"/>
      <c r="F4188" s="390"/>
      <c r="G4188" s="390"/>
      <c r="H4188" s="390"/>
      <c r="I4188" s="390"/>
      <c r="AP4188" s="207"/>
      <c r="AQ4188" s="207"/>
      <c r="BK4188" s="207"/>
      <c r="BY4188" s="207"/>
      <c r="BZ4188" s="207"/>
      <c r="CA4188" s="207"/>
      <c r="CB4188" s="207"/>
      <c r="CC4188" s="207"/>
      <c r="CD4188" s="207"/>
      <c r="CE4188" s="207"/>
      <c r="CF4188" s="207"/>
    </row>
    <row r="4189" spans="1:84" s="406" customFormat="1" x14ac:dyDescent="0.3">
      <c r="A4189" s="407"/>
      <c r="B4189" s="412"/>
      <c r="C4189" s="126"/>
      <c r="D4189" s="390"/>
      <c r="E4189" s="390"/>
      <c r="F4189" s="390"/>
      <c r="G4189" s="390"/>
      <c r="H4189" s="390"/>
      <c r="I4189" s="390"/>
      <c r="AP4189" s="207"/>
      <c r="AQ4189" s="207"/>
      <c r="BK4189" s="207"/>
      <c r="BY4189" s="207"/>
      <c r="BZ4189" s="207"/>
      <c r="CA4189" s="207"/>
      <c r="CB4189" s="207"/>
      <c r="CC4189" s="207"/>
      <c r="CD4189" s="207"/>
      <c r="CE4189" s="207"/>
      <c r="CF4189" s="207"/>
    </row>
    <row r="4190" spans="1:84" s="406" customFormat="1" x14ac:dyDescent="0.3">
      <c r="A4190" s="407"/>
      <c r="B4190" s="412"/>
      <c r="C4190" s="126"/>
      <c r="D4190" s="390"/>
      <c r="E4190" s="390"/>
      <c r="F4190" s="390"/>
      <c r="G4190" s="390"/>
      <c r="H4190" s="390"/>
      <c r="I4190" s="390"/>
      <c r="AP4190" s="207"/>
      <c r="AQ4190" s="207"/>
      <c r="BK4190" s="207"/>
      <c r="BY4190" s="207"/>
      <c r="BZ4190" s="207"/>
      <c r="CA4190" s="207"/>
      <c r="CB4190" s="207"/>
      <c r="CC4190" s="207"/>
      <c r="CD4190" s="207"/>
      <c r="CE4190" s="207"/>
      <c r="CF4190" s="207"/>
    </row>
    <row r="4191" spans="1:84" s="406" customFormat="1" x14ac:dyDescent="0.3">
      <c r="A4191" s="407"/>
      <c r="B4191" s="412"/>
      <c r="C4191" s="126"/>
      <c r="D4191" s="390"/>
      <c r="E4191" s="390"/>
      <c r="F4191" s="390"/>
      <c r="G4191" s="390"/>
      <c r="H4191" s="390"/>
      <c r="I4191" s="390"/>
      <c r="AP4191" s="207"/>
      <c r="AQ4191" s="207"/>
      <c r="BK4191" s="207"/>
      <c r="BY4191" s="207"/>
      <c r="BZ4191" s="207"/>
      <c r="CA4191" s="207"/>
      <c r="CB4191" s="207"/>
      <c r="CC4191" s="207"/>
      <c r="CD4191" s="207"/>
      <c r="CE4191" s="207"/>
      <c r="CF4191" s="207"/>
    </row>
    <row r="4192" spans="1:84" s="406" customFormat="1" x14ac:dyDescent="0.3">
      <c r="A4192" s="407"/>
      <c r="B4192" s="412"/>
      <c r="C4192" s="126"/>
      <c r="D4192" s="390"/>
      <c r="E4192" s="390"/>
      <c r="F4192" s="390"/>
      <c r="G4192" s="390"/>
      <c r="H4192" s="390"/>
      <c r="I4192" s="390"/>
      <c r="AP4192" s="207"/>
      <c r="AQ4192" s="207"/>
      <c r="BK4192" s="207"/>
      <c r="BY4192" s="207"/>
      <c r="BZ4192" s="207"/>
      <c r="CA4192" s="207"/>
      <c r="CB4192" s="207"/>
      <c r="CC4192" s="207"/>
      <c r="CD4192" s="207"/>
      <c r="CE4192" s="207"/>
      <c r="CF4192" s="207"/>
    </row>
    <row r="4193" spans="1:84" s="406" customFormat="1" x14ac:dyDescent="0.3">
      <c r="A4193" s="407"/>
      <c r="B4193" s="412"/>
      <c r="C4193" s="126"/>
      <c r="D4193" s="390"/>
      <c r="E4193" s="390"/>
      <c r="F4193" s="390"/>
      <c r="G4193" s="390"/>
      <c r="H4193" s="390"/>
      <c r="I4193" s="390"/>
      <c r="AP4193" s="207"/>
      <c r="AQ4193" s="207"/>
      <c r="BK4193" s="207"/>
      <c r="BY4193" s="207"/>
      <c r="BZ4193" s="207"/>
      <c r="CA4193" s="207"/>
      <c r="CB4193" s="207"/>
      <c r="CC4193" s="207"/>
      <c r="CD4193" s="207"/>
      <c r="CE4193" s="207"/>
      <c r="CF4193" s="207"/>
    </row>
    <row r="4194" spans="1:84" s="406" customFormat="1" x14ac:dyDescent="0.3">
      <c r="A4194" s="407"/>
      <c r="B4194" s="412"/>
      <c r="C4194" s="126"/>
      <c r="D4194" s="390"/>
      <c r="E4194" s="390"/>
      <c r="F4194" s="390"/>
      <c r="G4194" s="390"/>
      <c r="H4194" s="390"/>
      <c r="I4194" s="390"/>
      <c r="AP4194" s="207"/>
      <c r="AQ4194" s="207"/>
      <c r="BK4194" s="207"/>
      <c r="BY4194" s="207"/>
      <c r="BZ4194" s="207"/>
      <c r="CA4194" s="207"/>
      <c r="CB4194" s="207"/>
      <c r="CC4194" s="207"/>
      <c r="CD4194" s="207"/>
      <c r="CE4194" s="207"/>
      <c r="CF4194" s="207"/>
    </row>
    <row r="4195" spans="1:84" s="406" customFormat="1" x14ac:dyDescent="0.3">
      <c r="A4195" s="407"/>
      <c r="B4195" s="412"/>
      <c r="C4195" s="126"/>
      <c r="D4195" s="390"/>
      <c r="E4195" s="390"/>
      <c r="F4195" s="390"/>
      <c r="G4195" s="390"/>
      <c r="H4195" s="390"/>
      <c r="I4195" s="390"/>
      <c r="AP4195" s="207"/>
      <c r="AQ4195" s="207"/>
      <c r="BK4195" s="207"/>
      <c r="BY4195" s="207"/>
      <c r="BZ4195" s="207"/>
      <c r="CA4195" s="207"/>
      <c r="CB4195" s="207"/>
      <c r="CC4195" s="207"/>
      <c r="CD4195" s="207"/>
      <c r="CE4195" s="207"/>
      <c r="CF4195" s="207"/>
    </row>
    <row r="4196" spans="1:84" s="406" customFormat="1" x14ac:dyDescent="0.3">
      <c r="A4196" s="407"/>
      <c r="B4196" s="412"/>
      <c r="C4196" s="126"/>
      <c r="D4196" s="390"/>
      <c r="E4196" s="390"/>
      <c r="F4196" s="390"/>
      <c r="G4196" s="390"/>
      <c r="H4196" s="390"/>
      <c r="I4196" s="390"/>
      <c r="AP4196" s="207"/>
      <c r="AQ4196" s="207"/>
      <c r="BK4196" s="207"/>
      <c r="BY4196" s="207"/>
      <c r="BZ4196" s="207"/>
      <c r="CA4196" s="207"/>
      <c r="CB4196" s="207"/>
      <c r="CC4196" s="207"/>
      <c r="CD4196" s="207"/>
      <c r="CE4196" s="207"/>
      <c r="CF4196" s="207"/>
    </row>
    <row r="4197" spans="1:84" s="406" customFormat="1" x14ac:dyDescent="0.3">
      <c r="A4197" s="407"/>
      <c r="B4197" s="412"/>
      <c r="C4197" s="126"/>
      <c r="D4197" s="390"/>
      <c r="E4197" s="390"/>
      <c r="F4197" s="390"/>
      <c r="G4197" s="390"/>
      <c r="H4197" s="390"/>
      <c r="I4197" s="390"/>
      <c r="AP4197" s="207"/>
      <c r="AQ4197" s="207"/>
      <c r="BK4197" s="207"/>
      <c r="BY4197" s="207"/>
      <c r="BZ4197" s="207"/>
      <c r="CA4197" s="207"/>
      <c r="CB4197" s="207"/>
      <c r="CC4197" s="207"/>
      <c r="CD4197" s="207"/>
      <c r="CE4197" s="207"/>
      <c r="CF4197" s="207"/>
    </row>
    <row r="4198" spans="1:84" s="406" customFormat="1" x14ac:dyDescent="0.3">
      <c r="A4198" s="407"/>
      <c r="B4198" s="412"/>
      <c r="C4198" s="126"/>
      <c r="D4198" s="390"/>
      <c r="E4198" s="390"/>
      <c r="F4198" s="390"/>
      <c r="G4198" s="390"/>
      <c r="H4198" s="390"/>
      <c r="I4198" s="390"/>
      <c r="AP4198" s="207"/>
      <c r="AQ4198" s="207"/>
      <c r="BK4198" s="207"/>
      <c r="BY4198" s="207"/>
      <c r="BZ4198" s="207"/>
      <c r="CA4198" s="207"/>
      <c r="CB4198" s="207"/>
      <c r="CC4198" s="207"/>
      <c r="CD4198" s="207"/>
      <c r="CE4198" s="207"/>
      <c r="CF4198" s="207"/>
    </row>
    <row r="4199" spans="1:84" s="406" customFormat="1" x14ac:dyDescent="0.3">
      <c r="A4199" s="407"/>
      <c r="B4199" s="412"/>
      <c r="C4199" s="126"/>
      <c r="D4199" s="390"/>
      <c r="E4199" s="390"/>
      <c r="F4199" s="390"/>
      <c r="G4199" s="390"/>
      <c r="H4199" s="390"/>
      <c r="I4199" s="390"/>
      <c r="AP4199" s="207"/>
      <c r="AQ4199" s="207"/>
      <c r="BK4199" s="207"/>
      <c r="BY4199" s="207"/>
      <c r="BZ4199" s="207"/>
      <c r="CA4199" s="207"/>
      <c r="CB4199" s="207"/>
      <c r="CC4199" s="207"/>
      <c r="CD4199" s="207"/>
      <c r="CE4199" s="207"/>
      <c r="CF4199" s="207"/>
    </row>
    <row r="4200" spans="1:84" s="406" customFormat="1" x14ac:dyDescent="0.3">
      <c r="A4200" s="407"/>
      <c r="B4200" s="412"/>
      <c r="C4200" s="126"/>
      <c r="D4200" s="390"/>
      <c r="E4200" s="390"/>
      <c r="F4200" s="390"/>
      <c r="G4200" s="390"/>
      <c r="H4200" s="390"/>
      <c r="I4200" s="390"/>
      <c r="AP4200" s="207"/>
      <c r="AQ4200" s="207"/>
      <c r="BK4200" s="207"/>
      <c r="BY4200" s="207"/>
      <c r="BZ4200" s="207"/>
      <c r="CA4200" s="207"/>
      <c r="CB4200" s="207"/>
      <c r="CC4200" s="207"/>
      <c r="CD4200" s="207"/>
      <c r="CE4200" s="207"/>
      <c r="CF4200" s="207"/>
    </row>
    <row r="4201" spans="1:84" s="406" customFormat="1" x14ac:dyDescent="0.3">
      <c r="A4201" s="407"/>
      <c r="B4201" s="412"/>
      <c r="C4201" s="126"/>
      <c r="D4201" s="390"/>
      <c r="E4201" s="390"/>
      <c r="F4201" s="390"/>
      <c r="G4201" s="390"/>
      <c r="H4201" s="390"/>
      <c r="I4201" s="390"/>
      <c r="AP4201" s="207"/>
      <c r="AQ4201" s="207"/>
      <c r="BK4201" s="207"/>
      <c r="BY4201" s="207"/>
      <c r="BZ4201" s="207"/>
      <c r="CA4201" s="207"/>
      <c r="CB4201" s="207"/>
      <c r="CC4201" s="207"/>
      <c r="CD4201" s="207"/>
      <c r="CE4201" s="207"/>
      <c r="CF4201" s="207"/>
    </row>
    <row r="4202" spans="1:84" s="406" customFormat="1" x14ac:dyDescent="0.3">
      <c r="A4202" s="407"/>
      <c r="B4202" s="412"/>
      <c r="C4202" s="126"/>
      <c r="D4202" s="390"/>
      <c r="E4202" s="390"/>
      <c r="F4202" s="390"/>
      <c r="G4202" s="390"/>
      <c r="H4202" s="390"/>
      <c r="I4202" s="390"/>
      <c r="AP4202" s="207"/>
      <c r="AQ4202" s="207"/>
      <c r="BK4202" s="207"/>
      <c r="BY4202" s="207"/>
      <c r="BZ4202" s="207"/>
      <c r="CA4202" s="207"/>
      <c r="CB4202" s="207"/>
      <c r="CC4202" s="207"/>
      <c r="CD4202" s="207"/>
      <c r="CE4202" s="207"/>
      <c r="CF4202" s="207"/>
    </row>
    <row r="4203" spans="1:84" s="406" customFormat="1" x14ac:dyDescent="0.3">
      <c r="A4203" s="407"/>
      <c r="B4203" s="412"/>
      <c r="C4203" s="126"/>
      <c r="D4203" s="390"/>
      <c r="E4203" s="390"/>
      <c r="F4203" s="390"/>
      <c r="G4203" s="390"/>
      <c r="H4203" s="390"/>
      <c r="I4203" s="390"/>
      <c r="AP4203" s="207"/>
      <c r="AQ4203" s="207"/>
      <c r="BK4203" s="207"/>
      <c r="BY4203" s="207"/>
      <c r="BZ4203" s="207"/>
      <c r="CA4203" s="207"/>
      <c r="CB4203" s="207"/>
      <c r="CC4203" s="207"/>
      <c r="CD4203" s="207"/>
      <c r="CE4203" s="207"/>
      <c r="CF4203" s="207"/>
    </row>
    <row r="4204" spans="1:84" s="406" customFormat="1" x14ac:dyDescent="0.3">
      <c r="A4204" s="407"/>
      <c r="B4204" s="412"/>
      <c r="C4204" s="126"/>
      <c r="D4204" s="390"/>
      <c r="E4204" s="390"/>
      <c r="F4204" s="390"/>
      <c r="G4204" s="390"/>
      <c r="H4204" s="390"/>
      <c r="I4204" s="390"/>
      <c r="AP4204" s="207"/>
      <c r="AQ4204" s="207"/>
      <c r="BK4204" s="207"/>
      <c r="BY4204" s="207"/>
      <c r="BZ4204" s="207"/>
      <c r="CA4204" s="207"/>
      <c r="CB4204" s="207"/>
      <c r="CC4204" s="207"/>
      <c r="CD4204" s="207"/>
      <c r="CE4204" s="207"/>
      <c r="CF4204" s="207"/>
    </row>
    <row r="4205" spans="1:84" s="406" customFormat="1" x14ac:dyDescent="0.3">
      <c r="A4205" s="407"/>
      <c r="B4205" s="412"/>
      <c r="C4205" s="126"/>
      <c r="D4205" s="390"/>
      <c r="E4205" s="390"/>
      <c r="F4205" s="390"/>
      <c r="G4205" s="390"/>
      <c r="H4205" s="390"/>
      <c r="I4205" s="390"/>
      <c r="AP4205" s="207"/>
      <c r="AQ4205" s="207"/>
      <c r="BK4205" s="207"/>
      <c r="BY4205" s="207"/>
      <c r="BZ4205" s="207"/>
      <c r="CA4205" s="207"/>
      <c r="CB4205" s="207"/>
      <c r="CC4205" s="207"/>
      <c r="CD4205" s="207"/>
      <c r="CE4205" s="207"/>
      <c r="CF4205" s="207"/>
    </row>
    <row r="4206" spans="1:84" s="406" customFormat="1" x14ac:dyDescent="0.3">
      <c r="A4206" s="407"/>
      <c r="B4206" s="412"/>
      <c r="C4206" s="126"/>
      <c r="D4206" s="390"/>
      <c r="E4206" s="390"/>
      <c r="F4206" s="390"/>
      <c r="G4206" s="390"/>
      <c r="H4206" s="390"/>
      <c r="I4206" s="390"/>
      <c r="AP4206" s="207"/>
      <c r="AQ4206" s="207"/>
      <c r="BK4206" s="207"/>
      <c r="BY4206" s="207"/>
      <c r="BZ4206" s="207"/>
      <c r="CA4206" s="207"/>
      <c r="CB4206" s="207"/>
      <c r="CC4206" s="207"/>
      <c r="CD4206" s="207"/>
      <c r="CE4206" s="207"/>
      <c r="CF4206" s="207"/>
    </row>
    <row r="4207" spans="1:84" s="406" customFormat="1" x14ac:dyDescent="0.3">
      <c r="A4207" s="407"/>
      <c r="B4207" s="412"/>
      <c r="C4207" s="126"/>
      <c r="D4207" s="390"/>
      <c r="E4207" s="390"/>
      <c r="F4207" s="390"/>
      <c r="G4207" s="390"/>
      <c r="H4207" s="390"/>
      <c r="I4207" s="390"/>
      <c r="AP4207" s="207"/>
      <c r="AQ4207" s="207"/>
      <c r="BK4207" s="207"/>
      <c r="BY4207" s="207"/>
      <c r="BZ4207" s="207"/>
      <c r="CA4207" s="207"/>
      <c r="CB4207" s="207"/>
      <c r="CC4207" s="207"/>
      <c r="CD4207" s="207"/>
      <c r="CE4207" s="207"/>
      <c r="CF4207" s="207"/>
    </row>
    <row r="4208" spans="1:84" s="406" customFormat="1" x14ac:dyDescent="0.3">
      <c r="A4208" s="407"/>
      <c r="B4208" s="412"/>
      <c r="C4208" s="126"/>
      <c r="D4208" s="390"/>
      <c r="E4208" s="390"/>
      <c r="F4208" s="390"/>
      <c r="G4208" s="390"/>
      <c r="H4208" s="390"/>
      <c r="I4208" s="390"/>
      <c r="AP4208" s="207"/>
      <c r="AQ4208" s="207"/>
      <c r="BK4208" s="207"/>
      <c r="BY4208" s="207"/>
      <c r="BZ4208" s="207"/>
      <c r="CA4208" s="207"/>
      <c r="CB4208" s="207"/>
      <c r="CC4208" s="207"/>
      <c r="CD4208" s="207"/>
      <c r="CE4208" s="207"/>
      <c r="CF4208" s="207"/>
    </row>
    <row r="4209" spans="1:84" s="406" customFormat="1" x14ac:dyDescent="0.3">
      <c r="A4209" s="407"/>
      <c r="B4209" s="412"/>
      <c r="C4209" s="126"/>
      <c r="D4209" s="390"/>
      <c r="E4209" s="390"/>
      <c r="F4209" s="390"/>
      <c r="G4209" s="390"/>
      <c r="H4209" s="390"/>
      <c r="I4209" s="390"/>
      <c r="AP4209" s="207"/>
      <c r="AQ4209" s="207"/>
      <c r="BK4209" s="207"/>
      <c r="BY4209" s="207"/>
      <c r="BZ4209" s="207"/>
      <c r="CA4209" s="207"/>
      <c r="CB4209" s="207"/>
      <c r="CC4209" s="207"/>
      <c r="CD4209" s="207"/>
      <c r="CE4209" s="207"/>
      <c r="CF4209" s="207"/>
    </row>
    <row r="4210" spans="1:84" s="406" customFormat="1" x14ac:dyDescent="0.3">
      <c r="A4210" s="407"/>
      <c r="B4210" s="412"/>
      <c r="C4210" s="126"/>
      <c r="D4210" s="390"/>
      <c r="E4210" s="390"/>
      <c r="F4210" s="390"/>
      <c r="G4210" s="390"/>
      <c r="H4210" s="390"/>
      <c r="I4210" s="390"/>
      <c r="AP4210" s="207"/>
      <c r="AQ4210" s="207"/>
      <c r="BK4210" s="207"/>
      <c r="BY4210" s="207"/>
      <c r="BZ4210" s="207"/>
      <c r="CA4210" s="207"/>
      <c r="CB4210" s="207"/>
      <c r="CC4210" s="207"/>
      <c r="CD4210" s="207"/>
      <c r="CE4210" s="207"/>
      <c r="CF4210" s="207"/>
    </row>
    <row r="4211" spans="1:84" s="406" customFormat="1" x14ac:dyDescent="0.3">
      <c r="A4211" s="407"/>
      <c r="B4211" s="412"/>
      <c r="C4211" s="126"/>
      <c r="D4211" s="390"/>
      <c r="E4211" s="390"/>
      <c r="F4211" s="390"/>
      <c r="G4211" s="390"/>
      <c r="H4211" s="390"/>
      <c r="I4211" s="390"/>
      <c r="AP4211" s="207"/>
      <c r="AQ4211" s="207"/>
      <c r="BK4211" s="207"/>
      <c r="BY4211" s="207"/>
      <c r="BZ4211" s="207"/>
      <c r="CA4211" s="207"/>
      <c r="CB4211" s="207"/>
      <c r="CC4211" s="207"/>
      <c r="CD4211" s="207"/>
      <c r="CE4211" s="207"/>
      <c r="CF4211" s="207"/>
    </row>
    <row r="4212" spans="1:84" s="406" customFormat="1" x14ac:dyDescent="0.3">
      <c r="A4212" s="407"/>
      <c r="B4212" s="412"/>
      <c r="C4212" s="126"/>
      <c r="D4212" s="390"/>
      <c r="E4212" s="390"/>
      <c r="F4212" s="390"/>
      <c r="G4212" s="390"/>
      <c r="H4212" s="390"/>
      <c r="I4212" s="390"/>
      <c r="AP4212" s="207"/>
      <c r="AQ4212" s="207"/>
      <c r="BK4212" s="207"/>
      <c r="BY4212" s="207"/>
      <c r="BZ4212" s="207"/>
      <c r="CA4212" s="207"/>
      <c r="CB4212" s="207"/>
      <c r="CC4212" s="207"/>
      <c r="CD4212" s="207"/>
      <c r="CE4212" s="207"/>
      <c r="CF4212" s="207"/>
    </row>
    <row r="4213" spans="1:84" s="406" customFormat="1" x14ac:dyDescent="0.3">
      <c r="A4213" s="407"/>
      <c r="B4213" s="412"/>
      <c r="C4213" s="126"/>
      <c r="D4213" s="390"/>
      <c r="E4213" s="390"/>
      <c r="F4213" s="390"/>
      <c r="G4213" s="390"/>
      <c r="H4213" s="390"/>
      <c r="I4213" s="390"/>
      <c r="AP4213" s="207"/>
      <c r="AQ4213" s="207"/>
      <c r="BK4213" s="207"/>
      <c r="BY4213" s="207"/>
      <c r="BZ4213" s="207"/>
      <c r="CA4213" s="207"/>
      <c r="CB4213" s="207"/>
      <c r="CC4213" s="207"/>
      <c r="CD4213" s="207"/>
      <c r="CE4213" s="207"/>
      <c r="CF4213" s="207"/>
    </row>
    <row r="4214" spans="1:84" s="406" customFormat="1" x14ac:dyDescent="0.3">
      <c r="A4214" s="407"/>
      <c r="B4214" s="412"/>
      <c r="C4214" s="126"/>
      <c r="D4214" s="390"/>
      <c r="E4214" s="390"/>
      <c r="F4214" s="390"/>
      <c r="G4214" s="390"/>
      <c r="H4214" s="390"/>
      <c r="I4214" s="390"/>
      <c r="AP4214" s="207"/>
      <c r="AQ4214" s="207"/>
      <c r="BK4214" s="207"/>
      <c r="BY4214" s="207"/>
      <c r="BZ4214" s="207"/>
      <c r="CA4214" s="207"/>
      <c r="CB4214" s="207"/>
      <c r="CC4214" s="207"/>
      <c r="CD4214" s="207"/>
      <c r="CE4214" s="207"/>
      <c r="CF4214" s="207"/>
    </row>
    <row r="4215" spans="1:84" s="406" customFormat="1" x14ac:dyDescent="0.3">
      <c r="A4215" s="407"/>
      <c r="B4215" s="412"/>
      <c r="C4215" s="126"/>
      <c r="D4215" s="390"/>
      <c r="E4215" s="390"/>
      <c r="F4215" s="390"/>
      <c r="G4215" s="390"/>
      <c r="H4215" s="390"/>
      <c r="I4215" s="390"/>
      <c r="AP4215" s="207"/>
      <c r="AQ4215" s="207"/>
      <c r="BK4215" s="207"/>
      <c r="BY4215" s="207"/>
      <c r="BZ4215" s="207"/>
      <c r="CA4215" s="207"/>
      <c r="CB4215" s="207"/>
      <c r="CC4215" s="207"/>
      <c r="CD4215" s="207"/>
      <c r="CE4215" s="207"/>
      <c r="CF4215" s="207"/>
    </row>
    <row r="4216" spans="1:84" s="406" customFormat="1" x14ac:dyDescent="0.3">
      <c r="A4216" s="407"/>
      <c r="B4216" s="412"/>
      <c r="C4216" s="126"/>
      <c r="D4216" s="390"/>
      <c r="E4216" s="390"/>
      <c r="F4216" s="390"/>
      <c r="G4216" s="390"/>
      <c r="H4216" s="390"/>
      <c r="I4216" s="390"/>
      <c r="AP4216" s="207"/>
      <c r="AQ4216" s="207"/>
      <c r="BK4216" s="207"/>
      <c r="BY4216" s="207"/>
      <c r="BZ4216" s="207"/>
      <c r="CA4216" s="207"/>
      <c r="CB4216" s="207"/>
      <c r="CC4216" s="207"/>
      <c r="CD4216" s="207"/>
      <c r="CE4216" s="207"/>
      <c r="CF4216" s="207"/>
    </row>
    <row r="4217" spans="1:84" s="406" customFormat="1" x14ac:dyDescent="0.3">
      <c r="A4217" s="407"/>
      <c r="B4217" s="412"/>
      <c r="C4217" s="126"/>
      <c r="D4217" s="390"/>
      <c r="E4217" s="390"/>
      <c r="F4217" s="390"/>
      <c r="G4217" s="390"/>
      <c r="H4217" s="390"/>
      <c r="I4217" s="390"/>
      <c r="AP4217" s="207"/>
      <c r="AQ4217" s="207"/>
      <c r="BK4217" s="207"/>
      <c r="BY4217" s="207"/>
      <c r="BZ4217" s="207"/>
      <c r="CA4217" s="207"/>
      <c r="CB4217" s="207"/>
      <c r="CC4217" s="207"/>
      <c r="CD4217" s="207"/>
      <c r="CE4217" s="207"/>
      <c r="CF4217" s="207"/>
    </row>
    <row r="4218" spans="1:84" s="406" customFormat="1" x14ac:dyDescent="0.3">
      <c r="A4218" s="407"/>
      <c r="B4218" s="412"/>
      <c r="C4218" s="126"/>
      <c r="D4218" s="390"/>
      <c r="E4218" s="390"/>
      <c r="F4218" s="390"/>
      <c r="G4218" s="390"/>
      <c r="H4218" s="390"/>
      <c r="I4218" s="390"/>
      <c r="AP4218" s="207"/>
      <c r="AQ4218" s="207"/>
      <c r="BK4218" s="207"/>
      <c r="BY4218" s="207"/>
      <c r="BZ4218" s="207"/>
      <c r="CA4218" s="207"/>
      <c r="CB4218" s="207"/>
      <c r="CC4218" s="207"/>
      <c r="CD4218" s="207"/>
      <c r="CE4218" s="207"/>
      <c r="CF4218" s="207"/>
    </row>
    <row r="4219" spans="1:84" s="406" customFormat="1" x14ac:dyDescent="0.3">
      <c r="A4219" s="407"/>
      <c r="B4219" s="412"/>
      <c r="C4219" s="126"/>
      <c r="D4219" s="390"/>
      <c r="E4219" s="390"/>
      <c r="F4219" s="390"/>
      <c r="G4219" s="390"/>
      <c r="H4219" s="390"/>
      <c r="I4219" s="390"/>
      <c r="AP4219" s="207"/>
      <c r="AQ4219" s="207"/>
      <c r="BK4219" s="207"/>
      <c r="BY4219" s="207"/>
      <c r="BZ4219" s="207"/>
      <c r="CA4219" s="207"/>
      <c r="CB4219" s="207"/>
      <c r="CC4219" s="207"/>
      <c r="CD4219" s="207"/>
      <c r="CE4219" s="207"/>
      <c r="CF4219" s="207"/>
    </row>
    <row r="4220" spans="1:84" s="406" customFormat="1" x14ac:dyDescent="0.3">
      <c r="A4220" s="407"/>
      <c r="B4220" s="412"/>
      <c r="C4220" s="126"/>
      <c r="D4220" s="390"/>
      <c r="E4220" s="390"/>
      <c r="F4220" s="390"/>
      <c r="G4220" s="390"/>
      <c r="H4220" s="390"/>
      <c r="I4220" s="390"/>
      <c r="AP4220" s="207"/>
      <c r="AQ4220" s="207"/>
      <c r="BK4220" s="207"/>
      <c r="BY4220" s="207"/>
      <c r="BZ4220" s="207"/>
      <c r="CA4220" s="207"/>
      <c r="CB4220" s="207"/>
      <c r="CC4220" s="207"/>
      <c r="CD4220" s="207"/>
      <c r="CE4220" s="207"/>
      <c r="CF4220" s="207"/>
    </row>
    <row r="4221" spans="1:84" s="406" customFormat="1" x14ac:dyDescent="0.3">
      <c r="A4221" s="407"/>
      <c r="B4221" s="412"/>
      <c r="C4221" s="126"/>
      <c r="D4221" s="390"/>
      <c r="E4221" s="390"/>
      <c r="F4221" s="390"/>
      <c r="G4221" s="390"/>
      <c r="H4221" s="390"/>
      <c r="I4221" s="390"/>
      <c r="AP4221" s="207"/>
      <c r="AQ4221" s="207"/>
      <c r="BK4221" s="207"/>
      <c r="BY4221" s="207"/>
      <c r="BZ4221" s="207"/>
      <c r="CA4221" s="207"/>
      <c r="CB4221" s="207"/>
      <c r="CC4221" s="207"/>
      <c r="CD4221" s="207"/>
      <c r="CE4221" s="207"/>
      <c r="CF4221" s="207"/>
    </row>
    <row r="4222" spans="1:84" s="406" customFormat="1" x14ac:dyDescent="0.3">
      <c r="A4222" s="407"/>
      <c r="B4222" s="412"/>
      <c r="C4222" s="126"/>
      <c r="D4222" s="390"/>
      <c r="E4222" s="390"/>
      <c r="F4222" s="390"/>
      <c r="G4222" s="390"/>
      <c r="H4222" s="390"/>
      <c r="I4222" s="390"/>
      <c r="AP4222" s="207"/>
      <c r="AQ4222" s="207"/>
      <c r="BK4222" s="207"/>
      <c r="BY4222" s="207"/>
      <c r="BZ4222" s="207"/>
      <c r="CA4222" s="207"/>
      <c r="CB4222" s="207"/>
      <c r="CC4222" s="207"/>
      <c r="CD4222" s="207"/>
      <c r="CE4222" s="207"/>
      <c r="CF4222" s="207"/>
    </row>
    <row r="4223" spans="1:84" s="406" customFormat="1" x14ac:dyDescent="0.3">
      <c r="A4223" s="407"/>
      <c r="B4223" s="412"/>
      <c r="C4223" s="126"/>
      <c r="D4223" s="390"/>
      <c r="E4223" s="390"/>
      <c r="F4223" s="390"/>
      <c r="G4223" s="390"/>
      <c r="H4223" s="390"/>
      <c r="I4223" s="390"/>
      <c r="AP4223" s="207"/>
      <c r="AQ4223" s="207"/>
      <c r="BK4223" s="207"/>
      <c r="BY4223" s="207"/>
      <c r="BZ4223" s="207"/>
      <c r="CA4223" s="207"/>
      <c r="CB4223" s="207"/>
      <c r="CC4223" s="207"/>
      <c r="CD4223" s="207"/>
      <c r="CE4223" s="207"/>
      <c r="CF4223" s="207"/>
    </row>
    <row r="4224" spans="1:84" s="406" customFormat="1" x14ac:dyDescent="0.3">
      <c r="A4224" s="407"/>
      <c r="B4224" s="412"/>
      <c r="C4224" s="126"/>
      <c r="D4224" s="390"/>
      <c r="E4224" s="390"/>
      <c r="F4224" s="390"/>
      <c r="G4224" s="390"/>
      <c r="H4224" s="390"/>
      <c r="I4224" s="390"/>
      <c r="AP4224" s="207"/>
      <c r="AQ4224" s="207"/>
      <c r="BK4224" s="207"/>
      <c r="BY4224" s="207"/>
      <c r="BZ4224" s="207"/>
      <c r="CA4224" s="207"/>
      <c r="CB4224" s="207"/>
      <c r="CC4224" s="207"/>
      <c r="CD4224" s="207"/>
      <c r="CE4224" s="207"/>
      <c r="CF4224" s="207"/>
    </row>
    <row r="4225" spans="1:84" s="406" customFormat="1" x14ac:dyDescent="0.3">
      <c r="A4225" s="407"/>
      <c r="B4225" s="412"/>
      <c r="C4225" s="126"/>
      <c r="D4225" s="390"/>
      <c r="E4225" s="390"/>
      <c r="F4225" s="390"/>
      <c r="G4225" s="390"/>
      <c r="H4225" s="390"/>
      <c r="I4225" s="390"/>
      <c r="AP4225" s="207"/>
      <c r="AQ4225" s="207"/>
      <c r="BK4225" s="207"/>
      <c r="BY4225" s="207"/>
      <c r="BZ4225" s="207"/>
      <c r="CA4225" s="207"/>
      <c r="CB4225" s="207"/>
      <c r="CC4225" s="207"/>
      <c r="CD4225" s="207"/>
      <c r="CE4225" s="207"/>
      <c r="CF4225" s="207"/>
    </row>
    <row r="4226" spans="1:84" s="406" customFormat="1" x14ac:dyDescent="0.3">
      <c r="A4226" s="407"/>
      <c r="B4226" s="412"/>
      <c r="C4226" s="126"/>
      <c r="D4226" s="390"/>
      <c r="E4226" s="390"/>
      <c r="F4226" s="390"/>
      <c r="G4226" s="390"/>
      <c r="H4226" s="390"/>
      <c r="I4226" s="390"/>
      <c r="AP4226" s="207"/>
      <c r="AQ4226" s="207"/>
      <c r="BK4226" s="207"/>
      <c r="BY4226" s="207"/>
      <c r="BZ4226" s="207"/>
      <c r="CA4226" s="207"/>
      <c r="CB4226" s="207"/>
      <c r="CC4226" s="207"/>
      <c r="CD4226" s="207"/>
      <c r="CE4226" s="207"/>
      <c r="CF4226" s="207"/>
    </row>
    <row r="4227" spans="1:84" s="406" customFormat="1" x14ac:dyDescent="0.3">
      <c r="A4227" s="407"/>
      <c r="B4227" s="412"/>
      <c r="C4227" s="126"/>
      <c r="D4227" s="390"/>
      <c r="E4227" s="390"/>
      <c r="F4227" s="390"/>
      <c r="G4227" s="390"/>
      <c r="H4227" s="390"/>
      <c r="I4227" s="390"/>
      <c r="AP4227" s="207"/>
      <c r="AQ4227" s="207"/>
      <c r="BK4227" s="207"/>
      <c r="BY4227" s="207"/>
      <c r="BZ4227" s="207"/>
      <c r="CA4227" s="207"/>
      <c r="CB4227" s="207"/>
      <c r="CC4227" s="207"/>
      <c r="CD4227" s="207"/>
      <c r="CE4227" s="207"/>
      <c r="CF4227" s="207"/>
    </row>
    <row r="4228" spans="1:84" s="406" customFormat="1" x14ac:dyDescent="0.3">
      <c r="A4228" s="407"/>
      <c r="B4228" s="412"/>
      <c r="C4228" s="126"/>
      <c r="D4228" s="390"/>
      <c r="E4228" s="390"/>
      <c r="F4228" s="390"/>
      <c r="G4228" s="390"/>
      <c r="H4228" s="390"/>
      <c r="I4228" s="390"/>
      <c r="AP4228" s="207"/>
      <c r="AQ4228" s="207"/>
      <c r="BK4228" s="207"/>
      <c r="BY4228" s="207"/>
      <c r="BZ4228" s="207"/>
      <c r="CA4228" s="207"/>
      <c r="CB4228" s="207"/>
      <c r="CC4228" s="207"/>
      <c r="CD4228" s="207"/>
      <c r="CE4228" s="207"/>
      <c r="CF4228" s="207"/>
    </row>
    <row r="4229" spans="1:84" s="406" customFormat="1" x14ac:dyDescent="0.3">
      <c r="A4229" s="407"/>
      <c r="B4229" s="412"/>
      <c r="C4229" s="126"/>
      <c r="D4229" s="390"/>
      <c r="E4229" s="390"/>
      <c r="F4229" s="390"/>
      <c r="G4229" s="390"/>
      <c r="H4229" s="390"/>
      <c r="I4229" s="390"/>
      <c r="AP4229" s="207"/>
      <c r="AQ4229" s="207"/>
      <c r="BK4229" s="207"/>
      <c r="BY4229" s="207"/>
      <c r="BZ4229" s="207"/>
      <c r="CA4229" s="207"/>
      <c r="CB4229" s="207"/>
      <c r="CC4229" s="207"/>
      <c r="CD4229" s="207"/>
      <c r="CE4229" s="207"/>
      <c r="CF4229" s="207"/>
    </row>
    <row r="4230" spans="1:84" s="406" customFormat="1" x14ac:dyDescent="0.3">
      <c r="A4230" s="407"/>
      <c r="B4230" s="412"/>
      <c r="C4230" s="126"/>
      <c r="D4230" s="390"/>
      <c r="E4230" s="390"/>
      <c r="F4230" s="390"/>
      <c r="G4230" s="390"/>
      <c r="H4230" s="390"/>
      <c r="I4230" s="390"/>
      <c r="AP4230" s="207"/>
      <c r="AQ4230" s="207"/>
      <c r="BK4230" s="207"/>
      <c r="BY4230" s="207"/>
      <c r="BZ4230" s="207"/>
      <c r="CA4230" s="207"/>
      <c r="CB4230" s="207"/>
      <c r="CC4230" s="207"/>
      <c r="CD4230" s="207"/>
      <c r="CE4230" s="207"/>
      <c r="CF4230" s="207"/>
    </row>
    <row r="4231" spans="1:84" s="406" customFormat="1" x14ac:dyDescent="0.3">
      <c r="A4231" s="407"/>
      <c r="B4231" s="412"/>
      <c r="C4231" s="126"/>
      <c r="D4231" s="390"/>
      <c r="E4231" s="390"/>
      <c r="F4231" s="390"/>
      <c r="G4231" s="390"/>
      <c r="H4231" s="390"/>
      <c r="I4231" s="390"/>
      <c r="AP4231" s="207"/>
      <c r="AQ4231" s="207"/>
      <c r="BK4231" s="207"/>
      <c r="BY4231" s="207"/>
      <c r="BZ4231" s="207"/>
      <c r="CA4231" s="207"/>
      <c r="CB4231" s="207"/>
      <c r="CC4231" s="207"/>
      <c r="CD4231" s="207"/>
      <c r="CE4231" s="207"/>
      <c r="CF4231" s="207"/>
    </row>
    <row r="4232" spans="1:84" s="406" customFormat="1" x14ac:dyDescent="0.3">
      <c r="A4232" s="407"/>
      <c r="B4232" s="412"/>
      <c r="C4232" s="126"/>
      <c r="D4232" s="390"/>
      <c r="E4232" s="390"/>
      <c r="F4232" s="390"/>
      <c r="G4232" s="390"/>
      <c r="H4232" s="390"/>
      <c r="I4232" s="390"/>
      <c r="AP4232" s="207"/>
      <c r="AQ4232" s="207"/>
      <c r="BK4232" s="207"/>
      <c r="BY4232" s="207"/>
      <c r="BZ4232" s="207"/>
      <c r="CA4232" s="207"/>
      <c r="CB4232" s="207"/>
      <c r="CC4232" s="207"/>
      <c r="CD4232" s="207"/>
      <c r="CE4232" s="207"/>
      <c r="CF4232" s="207"/>
    </row>
    <row r="4233" spans="1:84" s="406" customFormat="1" x14ac:dyDescent="0.3">
      <c r="A4233" s="407"/>
      <c r="B4233" s="412"/>
      <c r="C4233" s="126"/>
      <c r="D4233" s="390"/>
      <c r="E4233" s="390"/>
      <c r="F4233" s="390"/>
      <c r="G4233" s="390"/>
      <c r="H4233" s="390"/>
      <c r="I4233" s="390"/>
      <c r="AP4233" s="207"/>
      <c r="AQ4233" s="207"/>
      <c r="BK4233" s="207"/>
      <c r="BY4233" s="207"/>
      <c r="BZ4233" s="207"/>
      <c r="CA4233" s="207"/>
      <c r="CB4233" s="207"/>
      <c r="CC4233" s="207"/>
      <c r="CD4233" s="207"/>
      <c r="CE4233" s="207"/>
      <c r="CF4233" s="207"/>
    </row>
    <row r="4234" spans="1:84" s="406" customFormat="1" x14ac:dyDescent="0.3">
      <c r="A4234" s="407"/>
      <c r="B4234" s="412"/>
      <c r="C4234" s="126"/>
      <c r="D4234" s="390"/>
      <c r="E4234" s="390"/>
      <c r="F4234" s="390"/>
      <c r="G4234" s="390"/>
      <c r="H4234" s="390"/>
      <c r="I4234" s="390"/>
      <c r="AP4234" s="207"/>
      <c r="AQ4234" s="207"/>
      <c r="BK4234" s="207"/>
      <c r="BY4234" s="207"/>
      <c r="BZ4234" s="207"/>
      <c r="CA4234" s="207"/>
      <c r="CB4234" s="207"/>
      <c r="CC4234" s="207"/>
      <c r="CD4234" s="207"/>
      <c r="CE4234" s="207"/>
      <c r="CF4234" s="207"/>
    </row>
    <row r="4235" spans="1:84" s="406" customFormat="1" x14ac:dyDescent="0.3">
      <c r="A4235" s="407"/>
      <c r="B4235" s="412"/>
      <c r="C4235" s="126"/>
      <c r="D4235" s="390"/>
      <c r="E4235" s="390"/>
      <c r="F4235" s="390"/>
      <c r="G4235" s="390"/>
      <c r="H4235" s="390"/>
      <c r="I4235" s="390"/>
      <c r="AP4235" s="207"/>
      <c r="AQ4235" s="207"/>
      <c r="BK4235" s="207"/>
      <c r="BY4235" s="207"/>
      <c r="BZ4235" s="207"/>
      <c r="CA4235" s="207"/>
      <c r="CB4235" s="207"/>
      <c r="CC4235" s="207"/>
      <c r="CD4235" s="207"/>
      <c r="CE4235" s="207"/>
      <c r="CF4235" s="207"/>
    </row>
    <row r="4236" spans="1:84" s="406" customFormat="1" x14ac:dyDescent="0.3">
      <c r="A4236" s="407"/>
      <c r="B4236" s="412"/>
      <c r="C4236" s="126"/>
      <c r="D4236" s="390"/>
      <c r="E4236" s="390"/>
      <c r="F4236" s="390"/>
      <c r="G4236" s="390"/>
      <c r="H4236" s="390"/>
      <c r="I4236" s="390"/>
      <c r="AP4236" s="207"/>
      <c r="AQ4236" s="207"/>
      <c r="BK4236" s="207"/>
      <c r="BY4236" s="207"/>
      <c r="BZ4236" s="207"/>
      <c r="CA4236" s="207"/>
      <c r="CB4236" s="207"/>
      <c r="CC4236" s="207"/>
      <c r="CD4236" s="207"/>
      <c r="CE4236" s="207"/>
      <c r="CF4236" s="207"/>
    </row>
    <row r="4237" spans="1:84" s="406" customFormat="1" x14ac:dyDescent="0.3">
      <c r="A4237" s="407"/>
      <c r="B4237" s="412"/>
      <c r="C4237" s="126"/>
      <c r="D4237" s="390"/>
      <c r="E4237" s="390"/>
      <c r="F4237" s="390"/>
      <c r="G4237" s="390"/>
      <c r="H4237" s="390"/>
      <c r="I4237" s="390"/>
      <c r="AP4237" s="207"/>
      <c r="AQ4237" s="207"/>
      <c r="BK4237" s="207"/>
      <c r="BY4237" s="207"/>
      <c r="BZ4237" s="207"/>
      <c r="CA4237" s="207"/>
      <c r="CB4237" s="207"/>
      <c r="CC4237" s="207"/>
      <c r="CD4237" s="207"/>
      <c r="CE4237" s="207"/>
      <c r="CF4237" s="207"/>
    </row>
    <row r="4238" spans="1:84" s="406" customFormat="1" x14ac:dyDescent="0.3">
      <c r="A4238" s="407"/>
      <c r="B4238" s="412"/>
      <c r="C4238" s="126"/>
      <c r="D4238" s="390"/>
      <c r="E4238" s="390"/>
      <c r="F4238" s="390"/>
      <c r="G4238" s="390"/>
      <c r="H4238" s="390"/>
      <c r="I4238" s="390"/>
      <c r="AP4238" s="207"/>
      <c r="AQ4238" s="207"/>
      <c r="BK4238" s="207"/>
      <c r="BY4238" s="207"/>
      <c r="BZ4238" s="207"/>
      <c r="CA4238" s="207"/>
      <c r="CB4238" s="207"/>
      <c r="CC4238" s="207"/>
      <c r="CD4238" s="207"/>
      <c r="CE4238" s="207"/>
      <c r="CF4238" s="207"/>
    </row>
    <row r="4239" spans="1:84" s="406" customFormat="1" x14ac:dyDescent="0.3">
      <c r="A4239" s="407"/>
      <c r="B4239" s="412"/>
      <c r="C4239" s="126"/>
      <c r="D4239" s="390"/>
      <c r="E4239" s="390"/>
      <c r="F4239" s="390"/>
      <c r="G4239" s="390"/>
      <c r="H4239" s="390"/>
      <c r="I4239" s="390"/>
      <c r="AP4239" s="207"/>
      <c r="AQ4239" s="207"/>
      <c r="BK4239" s="207"/>
      <c r="BY4239" s="207"/>
      <c r="BZ4239" s="207"/>
      <c r="CA4239" s="207"/>
      <c r="CB4239" s="207"/>
      <c r="CC4239" s="207"/>
      <c r="CD4239" s="207"/>
      <c r="CE4239" s="207"/>
      <c r="CF4239" s="207"/>
    </row>
    <row r="4240" spans="1:84" s="406" customFormat="1" x14ac:dyDescent="0.3">
      <c r="A4240" s="407"/>
      <c r="B4240" s="412"/>
      <c r="C4240" s="126"/>
      <c r="D4240" s="390"/>
      <c r="E4240" s="390"/>
      <c r="F4240" s="390"/>
      <c r="G4240" s="390"/>
      <c r="H4240" s="390"/>
      <c r="I4240" s="390"/>
      <c r="AP4240" s="207"/>
      <c r="AQ4240" s="207"/>
      <c r="BK4240" s="207"/>
      <c r="BY4240" s="207"/>
      <c r="BZ4240" s="207"/>
      <c r="CA4240" s="207"/>
      <c r="CB4240" s="207"/>
      <c r="CC4240" s="207"/>
      <c r="CD4240" s="207"/>
      <c r="CE4240" s="207"/>
      <c r="CF4240" s="207"/>
    </row>
    <row r="4241" spans="1:84" s="406" customFormat="1" x14ac:dyDescent="0.3">
      <c r="A4241" s="407"/>
      <c r="B4241" s="412"/>
      <c r="C4241" s="126"/>
      <c r="D4241" s="390"/>
      <c r="E4241" s="390"/>
      <c r="F4241" s="390"/>
      <c r="G4241" s="390"/>
      <c r="H4241" s="390"/>
      <c r="I4241" s="390"/>
      <c r="AP4241" s="207"/>
      <c r="AQ4241" s="207"/>
      <c r="BK4241" s="207"/>
      <c r="BY4241" s="207"/>
      <c r="BZ4241" s="207"/>
      <c r="CA4241" s="207"/>
      <c r="CB4241" s="207"/>
      <c r="CC4241" s="207"/>
      <c r="CD4241" s="207"/>
      <c r="CE4241" s="207"/>
      <c r="CF4241" s="207"/>
    </row>
    <row r="4242" spans="1:84" s="406" customFormat="1" x14ac:dyDescent="0.3">
      <c r="A4242" s="407"/>
      <c r="B4242" s="412"/>
      <c r="C4242" s="126"/>
      <c r="D4242" s="390"/>
      <c r="E4242" s="390"/>
      <c r="F4242" s="390"/>
      <c r="G4242" s="390"/>
      <c r="H4242" s="390"/>
      <c r="I4242" s="390"/>
      <c r="AP4242" s="207"/>
      <c r="AQ4242" s="207"/>
      <c r="BK4242" s="207"/>
      <c r="BY4242" s="207"/>
      <c r="BZ4242" s="207"/>
      <c r="CA4242" s="207"/>
      <c r="CB4242" s="207"/>
      <c r="CC4242" s="207"/>
      <c r="CD4242" s="207"/>
      <c r="CE4242" s="207"/>
      <c r="CF4242" s="207"/>
    </row>
    <row r="4243" spans="1:84" s="406" customFormat="1" x14ac:dyDescent="0.3">
      <c r="A4243" s="407"/>
      <c r="B4243" s="412"/>
      <c r="C4243" s="126"/>
      <c r="D4243" s="390"/>
      <c r="E4243" s="390"/>
      <c r="F4243" s="390"/>
      <c r="G4243" s="390"/>
      <c r="H4243" s="390"/>
      <c r="I4243" s="390"/>
      <c r="AP4243" s="207"/>
      <c r="AQ4243" s="207"/>
      <c r="BK4243" s="207"/>
      <c r="BY4243" s="207"/>
      <c r="BZ4243" s="207"/>
      <c r="CA4243" s="207"/>
      <c r="CB4243" s="207"/>
      <c r="CC4243" s="207"/>
      <c r="CD4243" s="207"/>
      <c r="CE4243" s="207"/>
      <c r="CF4243" s="207"/>
    </row>
    <row r="4244" spans="1:84" s="406" customFormat="1" x14ac:dyDescent="0.3">
      <c r="A4244" s="407"/>
      <c r="B4244" s="412"/>
      <c r="C4244" s="126"/>
      <c r="D4244" s="390"/>
      <c r="E4244" s="390"/>
      <c r="F4244" s="390"/>
      <c r="G4244" s="390"/>
      <c r="H4244" s="390"/>
      <c r="I4244" s="390"/>
      <c r="AP4244" s="207"/>
      <c r="AQ4244" s="207"/>
      <c r="BK4244" s="207"/>
      <c r="BY4244" s="207"/>
      <c r="BZ4244" s="207"/>
      <c r="CA4244" s="207"/>
      <c r="CB4244" s="207"/>
      <c r="CC4244" s="207"/>
      <c r="CD4244" s="207"/>
      <c r="CE4244" s="207"/>
      <c r="CF4244" s="207"/>
    </row>
    <row r="4245" spans="1:84" s="406" customFormat="1" x14ac:dyDescent="0.3">
      <c r="A4245" s="407"/>
      <c r="B4245" s="412"/>
      <c r="C4245" s="126"/>
      <c r="D4245" s="390"/>
      <c r="E4245" s="390"/>
      <c r="F4245" s="390"/>
      <c r="G4245" s="390"/>
      <c r="H4245" s="390"/>
      <c r="I4245" s="390"/>
      <c r="AP4245" s="207"/>
      <c r="AQ4245" s="207"/>
      <c r="BK4245" s="207"/>
      <c r="BY4245" s="207"/>
      <c r="BZ4245" s="207"/>
      <c r="CA4245" s="207"/>
      <c r="CB4245" s="207"/>
      <c r="CC4245" s="207"/>
      <c r="CD4245" s="207"/>
      <c r="CE4245" s="207"/>
      <c r="CF4245" s="207"/>
    </row>
    <row r="4246" spans="1:84" s="406" customFormat="1" x14ac:dyDescent="0.3">
      <c r="A4246" s="407"/>
      <c r="B4246" s="412"/>
      <c r="C4246" s="126"/>
      <c r="D4246" s="390"/>
      <c r="E4246" s="390"/>
      <c r="F4246" s="390"/>
      <c r="G4246" s="390"/>
      <c r="H4246" s="390"/>
      <c r="I4246" s="390"/>
      <c r="AP4246" s="207"/>
      <c r="AQ4246" s="207"/>
      <c r="BK4246" s="207"/>
      <c r="BY4246" s="207"/>
      <c r="BZ4246" s="207"/>
      <c r="CA4246" s="207"/>
      <c r="CB4246" s="207"/>
      <c r="CC4246" s="207"/>
      <c r="CD4246" s="207"/>
      <c r="CE4246" s="207"/>
      <c r="CF4246" s="207"/>
    </row>
    <row r="4247" spans="1:84" s="406" customFormat="1" x14ac:dyDescent="0.3">
      <c r="A4247" s="407"/>
      <c r="B4247" s="412"/>
      <c r="C4247" s="126"/>
      <c r="D4247" s="390"/>
      <c r="E4247" s="390"/>
      <c r="F4247" s="390"/>
      <c r="G4247" s="390"/>
      <c r="H4247" s="390"/>
      <c r="I4247" s="390"/>
      <c r="AP4247" s="207"/>
      <c r="AQ4247" s="207"/>
      <c r="BK4247" s="207"/>
      <c r="BY4247" s="207"/>
      <c r="BZ4247" s="207"/>
      <c r="CA4247" s="207"/>
      <c r="CB4247" s="207"/>
      <c r="CC4247" s="207"/>
      <c r="CD4247" s="207"/>
      <c r="CE4247" s="207"/>
      <c r="CF4247" s="207"/>
    </row>
    <row r="4248" spans="1:84" s="406" customFormat="1" x14ac:dyDescent="0.3">
      <c r="A4248" s="407"/>
      <c r="B4248" s="412"/>
      <c r="C4248" s="126"/>
      <c r="D4248" s="390"/>
      <c r="E4248" s="390"/>
      <c r="F4248" s="390"/>
      <c r="G4248" s="390"/>
      <c r="H4248" s="390"/>
      <c r="I4248" s="390"/>
      <c r="AP4248" s="207"/>
      <c r="AQ4248" s="207"/>
      <c r="BK4248" s="207"/>
      <c r="BY4248" s="207"/>
      <c r="BZ4248" s="207"/>
      <c r="CA4248" s="207"/>
      <c r="CB4248" s="207"/>
      <c r="CC4248" s="207"/>
      <c r="CD4248" s="207"/>
      <c r="CE4248" s="207"/>
      <c r="CF4248" s="207"/>
    </row>
    <row r="4249" spans="1:84" s="406" customFormat="1" x14ac:dyDescent="0.3">
      <c r="A4249" s="407"/>
      <c r="B4249" s="412"/>
      <c r="C4249" s="126"/>
      <c r="D4249" s="390"/>
      <c r="E4249" s="390"/>
      <c r="F4249" s="390"/>
      <c r="G4249" s="390"/>
      <c r="H4249" s="390"/>
      <c r="I4249" s="390"/>
      <c r="AP4249" s="207"/>
      <c r="AQ4249" s="207"/>
      <c r="BK4249" s="207"/>
      <c r="BY4249" s="207"/>
      <c r="BZ4249" s="207"/>
      <c r="CA4249" s="207"/>
      <c r="CB4249" s="207"/>
      <c r="CC4249" s="207"/>
      <c r="CD4249" s="207"/>
      <c r="CE4249" s="207"/>
      <c r="CF4249" s="207"/>
    </row>
    <row r="4250" spans="1:84" s="406" customFormat="1" x14ac:dyDescent="0.3">
      <c r="A4250" s="407"/>
      <c r="B4250" s="412"/>
      <c r="C4250" s="126"/>
      <c r="D4250" s="390"/>
      <c r="E4250" s="390"/>
      <c r="F4250" s="390"/>
      <c r="G4250" s="390"/>
      <c r="H4250" s="390"/>
      <c r="I4250" s="390"/>
      <c r="AP4250" s="207"/>
      <c r="AQ4250" s="207"/>
      <c r="BK4250" s="207"/>
      <c r="BY4250" s="207"/>
      <c r="BZ4250" s="207"/>
      <c r="CA4250" s="207"/>
      <c r="CB4250" s="207"/>
      <c r="CC4250" s="207"/>
      <c r="CD4250" s="207"/>
      <c r="CE4250" s="207"/>
      <c r="CF4250" s="207"/>
    </row>
    <row r="4251" spans="1:84" s="406" customFormat="1" x14ac:dyDescent="0.3">
      <c r="A4251" s="407"/>
      <c r="B4251" s="412"/>
      <c r="C4251" s="126"/>
      <c r="D4251" s="390"/>
      <c r="E4251" s="390"/>
      <c r="F4251" s="390"/>
      <c r="G4251" s="390"/>
      <c r="H4251" s="390"/>
      <c r="I4251" s="390"/>
      <c r="AP4251" s="207"/>
      <c r="AQ4251" s="207"/>
      <c r="BK4251" s="207"/>
      <c r="BY4251" s="207"/>
      <c r="BZ4251" s="207"/>
      <c r="CA4251" s="207"/>
      <c r="CB4251" s="207"/>
      <c r="CC4251" s="207"/>
      <c r="CD4251" s="207"/>
      <c r="CE4251" s="207"/>
      <c r="CF4251" s="207"/>
    </row>
    <row r="4252" spans="1:84" s="406" customFormat="1" x14ac:dyDescent="0.3">
      <c r="A4252" s="407"/>
      <c r="B4252" s="412"/>
      <c r="C4252" s="126"/>
      <c r="D4252" s="390"/>
      <c r="E4252" s="390"/>
      <c r="F4252" s="390"/>
      <c r="G4252" s="390"/>
      <c r="H4252" s="390"/>
      <c r="I4252" s="390"/>
      <c r="AP4252" s="207"/>
      <c r="AQ4252" s="207"/>
      <c r="BK4252" s="207"/>
      <c r="BY4252" s="207"/>
      <c r="BZ4252" s="207"/>
      <c r="CA4252" s="207"/>
      <c r="CB4252" s="207"/>
      <c r="CC4252" s="207"/>
      <c r="CD4252" s="207"/>
      <c r="CE4252" s="207"/>
      <c r="CF4252" s="207"/>
    </row>
    <row r="4253" spans="1:84" s="406" customFormat="1" x14ac:dyDescent="0.3">
      <c r="A4253" s="407"/>
      <c r="B4253" s="412"/>
      <c r="C4253" s="126"/>
      <c r="D4253" s="390"/>
      <c r="E4253" s="390"/>
      <c r="F4253" s="390"/>
      <c r="G4253" s="390"/>
      <c r="H4253" s="390"/>
      <c r="I4253" s="390"/>
      <c r="AP4253" s="207"/>
      <c r="AQ4253" s="207"/>
      <c r="BK4253" s="207"/>
      <c r="BY4253" s="207"/>
      <c r="BZ4253" s="207"/>
      <c r="CA4253" s="207"/>
      <c r="CB4253" s="207"/>
      <c r="CC4253" s="207"/>
      <c r="CD4253" s="207"/>
      <c r="CE4253" s="207"/>
      <c r="CF4253" s="207"/>
    </row>
    <row r="4254" spans="1:84" s="406" customFormat="1" x14ac:dyDescent="0.3">
      <c r="A4254" s="407"/>
      <c r="B4254" s="412"/>
      <c r="C4254" s="126"/>
      <c r="D4254" s="390"/>
      <c r="E4254" s="390"/>
      <c r="F4254" s="390"/>
      <c r="G4254" s="390"/>
      <c r="H4254" s="390"/>
      <c r="I4254" s="390"/>
      <c r="AP4254" s="207"/>
      <c r="AQ4254" s="207"/>
      <c r="BK4254" s="207"/>
      <c r="BY4254" s="207"/>
      <c r="BZ4254" s="207"/>
      <c r="CA4254" s="207"/>
      <c r="CB4254" s="207"/>
      <c r="CC4254" s="207"/>
      <c r="CD4254" s="207"/>
      <c r="CE4254" s="207"/>
      <c r="CF4254" s="207"/>
    </row>
    <row r="4255" spans="1:84" s="406" customFormat="1" x14ac:dyDescent="0.3">
      <c r="A4255" s="407"/>
      <c r="B4255" s="412"/>
      <c r="C4255" s="126"/>
      <c r="D4255" s="390"/>
      <c r="E4255" s="390"/>
      <c r="F4255" s="390"/>
      <c r="G4255" s="390"/>
      <c r="H4255" s="390"/>
      <c r="I4255" s="390"/>
      <c r="AP4255" s="207"/>
      <c r="AQ4255" s="207"/>
      <c r="BK4255" s="207"/>
      <c r="BY4255" s="207"/>
      <c r="BZ4255" s="207"/>
      <c r="CA4255" s="207"/>
      <c r="CB4255" s="207"/>
      <c r="CC4255" s="207"/>
      <c r="CD4255" s="207"/>
      <c r="CE4255" s="207"/>
      <c r="CF4255" s="207"/>
    </row>
    <row r="4256" spans="1:84" s="406" customFormat="1" x14ac:dyDescent="0.3">
      <c r="A4256" s="407"/>
      <c r="B4256" s="412"/>
      <c r="C4256" s="126"/>
      <c r="D4256" s="390"/>
      <c r="E4256" s="390"/>
      <c r="F4256" s="390"/>
      <c r="G4256" s="390"/>
      <c r="H4256" s="390"/>
      <c r="I4256" s="390"/>
      <c r="AP4256" s="207"/>
      <c r="AQ4256" s="207"/>
      <c r="BK4256" s="207"/>
      <c r="BY4256" s="207"/>
      <c r="BZ4256" s="207"/>
      <c r="CA4256" s="207"/>
      <c r="CB4256" s="207"/>
      <c r="CC4256" s="207"/>
      <c r="CD4256" s="207"/>
      <c r="CE4256" s="207"/>
      <c r="CF4256" s="207"/>
    </row>
    <row r="4257" spans="1:84" s="406" customFormat="1" x14ac:dyDescent="0.3">
      <c r="A4257" s="407"/>
      <c r="B4257" s="412"/>
      <c r="C4257" s="126"/>
      <c r="D4257" s="390"/>
      <c r="E4257" s="390"/>
      <c r="F4257" s="390"/>
      <c r="G4257" s="390"/>
      <c r="H4257" s="390"/>
      <c r="I4257" s="390"/>
      <c r="AP4257" s="207"/>
      <c r="AQ4257" s="207"/>
      <c r="BK4257" s="207"/>
      <c r="BY4257" s="207"/>
      <c r="BZ4257" s="207"/>
      <c r="CA4257" s="207"/>
      <c r="CB4257" s="207"/>
      <c r="CC4257" s="207"/>
      <c r="CD4257" s="207"/>
      <c r="CE4257" s="207"/>
      <c r="CF4257" s="207"/>
    </row>
    <row r="4258" spans="1:84" s="406" customFormat="1" x14ac:dyDescent="0.3">
      <c r="A4258" s="407"/>
      <c r="B4258" s="412"/>
      <c r="C4258" s="126"/>
      <c r="D4258" s="390"/>
      <c r="E4258" s="390"/>
      <c r="F4258" s="390"/>
      <c r="G4258" s="390"/>
      <c r="H4258" s="390"/>
      <c r="I4258" s="390"/>
      <c r="AP4258" s="207"/>
      <c r="AQ4258" s="207"/>
      <c r="BK4258" s="207"/>
      <c r="BY4258" s="207"/>
      <c r="BZ4258" s="207"/>
      <c r="CA4258" s="207"/>
      <c r="CB4258" s="207"/>
      <c r="CC4258" s="207"/>
      <c r="CD4258" s="207"/>
      <c r="CE4258" s="207"/>
      <c r="CF4258" s="207"/>
    </row>
    <row r="4259" spans="1:84" s="406" customFormat="1" x14ac:dyDescent="0.3">
      <c r="A4259" s="407"/>
      <c r="B4259" s="412"/>
      <c r="C4259" s="126"/>
      <c r="D4259" s="390"/>
      <c r="E4259" s="390"/>
      <c r="F4259" s="390"/>
      <c r="G4259" s="390"/>
      <c r="H4259" s="390"/>
      <c r="I4259" s="390"/>
      <c r="AP4259" s="207"/>
      <c r="AQ4259" s="207"/>
      <c r="BK4259" s="207"/>
      <c r="BY4259" s="207"/>
      <c r="BZ4259" s="207"/>
      <c r="CA4259" s="207"/>
      <c r="CB4259" s="207"/>
      <c r="CC4259" s="207"/>
      <c r="CD4259" s="207"/>
      <c r="CE4259" s="207"/>
      <c r="CF4259" s="207"/>
    </row>
    <row r="4260" spans="1:84" s="406" customFormat="1" x14ac:dyDescent="0.3">
      <c r="A4260" s="407"/>
      <c r="B4260" s="412"/>
      <c r="C4260" s="126"/>
      <c r="D4260" s="390"/>
      <c r="E4260" s="390"/>
      <c r="F4260" s="390"/>
      <c r="G4260" s="390"/>
      <c r="H4260" s="390"/>
      <c r="I4260" s="390"/>
      <c r="AP4260" s="207"/>
      <c r="AQ4260" s="207"/>
      <c r="BK4260" s="207"/>
      <c r="BY4260" s="207"/>
      <c r="BZ4260" s="207"/>
      <c r="CA4260" s="207"/>
      <c r="CB4260" s="207"/>
      <c r="CC4260" s="207"/>
      <c r="CD4260" s="207"/>
      <c r="CE4260" s="207"/>
      <c r="CF4260" s="207"/>
    </row>
    <row r="4261" spans="1:84" s="406" customFormat="1" x14ac:dyDescent="0.3">
      <c r="A4261" s="407"/>
      <c r="B4261" s="412"/>
      <c r="C4261" s="126"/>
      <c r="D4261" s="390"/>
      <c r="E4261" s="390"/>
      <c r="F4261" s="390"/>
      <c r="G4261" s="390"/>
      <c r="H4261" s="390"/>
      <c r="I4261" s="390"/>
      <c r="AP4261" s="207"/>
      <c r="AQ4261" s="207"/>
      <c r="BK4261" s="207"/>
      <c r="BY4261" s="207"/>
      <c r="BZ4261" s="207"/>
      <c r="CA4261" s="207"/>
      <c r="CB4261" s="207"/>
      <c r="CC4261" s="207"/>
      <c r="CD4261" s="207"/>
      <c r="CE4261" s="207"/>
      <c r="CF4261" s="207"/>
    </row>
    <row r="4262" spans="1:84" s="406" customFormat="1" x14ac:dyDescent="0.3">
      <c r="A4262" s="407"/>
      <c r="B4262" s="412"/>
      <c r="C4262" s="126"/>
      <c r="D4262" s="390"/>
      <c r="E4262" s="390"/>
      <c r="F4262" s="390"/>
      <c r="G4262" s="390"/>
      <c r="H4262" s="390"/>
      <c r="I4262" s="390"/>
      <c r="AP4262" s="207"/>
      <c r="AQ4262" s="207"/>
      <c r="BK4262" s="207"/>
      <c r="BY4262" s="207"/>
      <c r="BZ4262" s="207"/>
      <c r="CA4262" s="207"/>
      <c r="CB4262" s="207"/>
      <c r="CC4262" s="207"/>
      <c r="CD4262" s="207"/>
      <c r="CE4262" s="207"/>
      <c r="CF4262" s="207"/>
    </row>
    <row r="4263" spans="1:84" s="406" customFormat="1" x14ac:dyDescent="0.3">
      <c r="A4263" s="407"/>
      <c r="B4263" s="412"/>
      <c r="C4263" s="126"/>
      <c r="D4263" s="390"/>
      <c r="E4263" s="390"/>
      <c r="F4263" s="390"/>
      <c r="G4263" s="390"/>
      <c r="H4263" s="390"/>
      <c r="I4263" s="390"/>
      <c r="AP4263" s="207"/>
      <c r="AQ4263" s="207"/>
      <c r="BK4263" s="207"/>
      <c r="BY4263" s="207"/>
      <c r="BZ4263" s="207"/>
      <c r="CA4263" s="207"/>
      <c r="CB4263" s="207"/>
      <c r="CC4263" s="207"/>
      <c r="CD4263" s="207"/>
      <c r="CE4263" s="207"/>
      <c r="CF4263" s="207"/>
    </row>
    <row r="4264" spans="1:84" s="406" customFormat="1" x14ac:dyDescent="0.3">
      <c r="A4264" s="407"/>
      <c r="B4264" s="412"/>
      <c r="C4264" s="126"/>
      <c r="D4264" s="390"/>
      <c r="E4264" s="390"/>
      <c r="F4264" s="390"/>
      <c r="G4264" s="390"/>
      <c r="H4264" s="390"/>
      <c r="I4264" s="390"/>
      <c r="AP4264" s="207"/>
      <c r="AQ4264" s="207"/>
      <c r="BK4264" s="207"/>
      <c r="BY4264" s="207"/>
      <c r="BZ4264" s="207"/>
      <c r="CA4264" s="207"/>
      <c r="CB4264" s="207"/>
      <c r="CC4264" s="207"/>
      <c r="CD4264" s="207"/>
      <c r="CE4264" s="207"/>
      <c r="CF4264" s="207"/>
    </row>
    <row r="4265" spans="1:84" s="406" customFormat="1" x14ac:dyDescent="0.3">
      <c r="A4265" s="407"/>
      <c r="B4265" s="412"/>
      <c r="C4265" s="126"/>
      <c r="D4265" s="390"/>
      <c r="E4265" s="390"/>
      <c r="F4265" s="390"/>
      <c r="G4265" s="390"/>
      <c r="H4265" s="390"/>
      <c r="I4265" s="390"/>
      <c r="AP4265" s="207"/>
      <c r="AQ4265" s="207"/>
      <c r="BK4265" s="207"/>
      <c r="BY4265" s="207"/>
      <c r="BZ4265" s="207"/>
      <c r="CA4265" s="207"/>
      <c r="CB4265" s="207"/>
      <c r="CC4265" s="207"/>
      <c r="CD4265" s="207"/>
      <c r="CE4265" s="207"/>
      <c r="CF4265" s="207"/>
    </row>
    <row r="4266" spans="1:84" s="406" customFormat="1" x14ac:dyDescent="0.3">
      <c r="A4266" s="407"/>
      <c r="B4266" s="412"/>
      <c r="C4266" s="126"/>
      <c r="D4266" s="390"/>
      <c r="E4266" s="390"/>
      <c r="F4266" s="390"/>
      <c r="G4266" s="390"/>
      <c r="H4266" s="390"/>
      <c r="I4266" s="390"/>
      <c r="AP4266" s="207"/>
      <c r="AQ4266" s="207"/>
      <c r="BK4266" s="207"/>
      <c r="BY4266" s="207"/>
      <c r="BZ4266" s="207"/>
      <c r="CA4266" s="207"/>
      <c r="CB4266" s="207"/>
      <c r="CC4266" s="207"/>
      <c r="CD4266" s="207"/>
      <c r="CE4266" s="207"/>
      <c r="CF4266" s="207"/>
    </row>
    <row r="4267" spans="1:84" s="406" customFormat="1" x14ac:dyDescent="0.3">
      <c r="A4267" s="407"/>
      <c r="B4267" s="412"/>
      <c r="C4267" s="126"/>
      <c r="D4267" s="390"/>
      <c r="E4267" s="390"/>
      <c r="F4267" s="390"/>
      <c r="G4267" s="390"/>
      <c r="H4267" s="390"/>
      <c r="I4267" s="390"/>
      <c r="AP4267" s="207"/>
      <c r="AQ4267" s="207"/>
      <c r="BK4267" s="207"/>
      <c r="BY4267" s="207"/>
      <c r="BZ4267" s="207"/>
      <c r="CA4267" s="207"/>
      <c r="CB4267" s="207"/>
      <c r="CC4267" s="207"/>
      <c r="CD4267" s="207"/>
      <c r="CE4267" s="207"/>
      <c r="CF4267" s="207"/>
    </row>
    <row r="4268" spans="1:84" s="406" customFormat="1" x14ac:dyDescent="0.3">
      <c r="A4268" s="407"/>
      <c r="B4268" s="412"/>
      <c r="C4268" s="126"/>
      <c r="D4268" s="390"/>
      <c r="E4268" s="390"/>
      <c r="F4268" s="390"/>
      <c r="G4268" s="390"/>
      <c r="H4268" s="390"/>
      <c r="I4268" s="390"/>
      <c r="AP4268" s="207"/>
      <c r="AQ4268" s="207"/>
      <c r="BK4268" s="207"/>
      <c r="BY4268" s="207"/>
      <c r="BZ4268" s="207"/>
      <c r="CA4268" s="207"/>
      <c r="CB4268" s="207"/>
      <c r="CC4268" s="207"/>
      <c r="CD4268" s="207"/>
      <c r="CE4268" s="207"/>
      <c r="CF4268" s="207"/>
    </row>
    <row r="4269" spans="1:84" s="406" customFormat="1" x14ac:dyDescent="0.3">
      <c r="A4269" s="407"/>
      <c r="B4269" s="412"/>
      <c r="C4269" s="126"/>
      <c r="D4269" s="390"/>
      <c r="E4269" s="390"/>
      <c r="F4269" s="390"/>
      <c r="G4269" s="390"/>
      <c r="H4269" s="390"/>
      <c r="I4269" s="390"/>
      <c r="AP4269" s="207"/>
      <c r="AQ4269" s="207"/>
      <c r="BK4269" s="207"/>
      <c r="BY4269" s="207"/>
      <c r="BZ4269" s="207"/>
      <c r="CA4269" s="207"/>
      <c r="CB4269" s="207"/>
      <c r="CC4269" s="207"/>
      <c r="CD4269" s="207"/>
      <c r="CE4269" s="207"/>
      <c r="CF4269" s="207"/>
    </row>
    <row r="4270" spans="1:84" s="406" customFormat="1" x14ac:dyDescent="0.3">
      <c r="A4270" s="407"/>
      <c r="B4270" s="412"/>
      <c r="C4270" s="126"/>
      <c r="D4270" s="390"/>
      <c r="E4270" s="390"/>
      <c r="F4270" s="390"/>
      <c r="G4270" s="390"/>
      <c r="H4270" s="390"/>
      <c r="I4270" s="390"/>
      <c r="AP4270" s="207"/>
      <c r="AQ4270" s="207"/>
      <c r="BK4270" s="207"/>
      <c r="BY4270" s="207"/>
      <c r="BZ4270" s="207"/>
      <c r="CA4270" s="207"/>
      <c r="CB4270" s="207"/>
      <c r="CC4270" s="207"/>
      <c r="CD4270" s="207"/>
      <c r="CE4270" s="207"/>
      <c r="CF4270" s="207"/>
    </row>
    <row r="4271" spans="1:84" s="406" customFormat="1" x14ac:dyDescent="0.3">
      <c r="A4271" s="407"/>
      <c r="B4271" s="412"/>
      <c r="C4271" s="126"/>
      <c r="D4271" s="390"/>
      <c r="E4271" s="390"/>
      <c r="F4271" s="390"/>
      <c r="G4271" s="390"/>
      <c r="H4271" s="390"/>
      <c r="I4271" s="390"/>
      <c r="AP4271" s="207"/>
      <c r="AQ4271" s="207"/>
      <c r="BK4271" s="207"/>
      <c r="BY4271" s="207"/>
      <c r="BZ4271" s="207"/>
      <c r="CA4271" s="207"/>
      <c r="CB4271" s="207"/>
      <c r="CC4271" s="207"/>
      <c r="CD4271" s="207"/>
      <c r="CE4271" s="207"/>
      <c r="CF4271" s="207"/>
    </row>
    <row r="4272" spans="1:84" s="406" customFormat="1" x14ac:dyDescent="0.3">
      <c r="A4272" s="407"/>
      <c r="B4272" s="412"/>
      <c r="C4272" s="126"/>
      <c r="D4272" s="390"/>
      <c r="E4272" s="390"/>
      <c r="F4272" s="390"/>
      <c r="G4272" s="390"/>
      <c r="H4272" s="390"/>
      <c r="I4272" s="390"/>
      <c r="AP4272" s="207"/>
      <c r="AQ4272" s="207"/>
      <c r="BK4272" s="207"/>
      <c r="BY4272" s="207"/>
      <c r="BZ4272" s="207"/>
      <c r="CA4272" s="207"/>
      <c r="CB4272" s="207"/>
      <c r="CC4272" s="207"/>
      <c r="CD4272" s="207"/>
      <c r="CE4272" s="207"/>
      <c r="CF4272" s="207"/>
    </row>
    <row r="4273" spans="1:84" s="406" customFormat="1" x14ac:dyDescent="0.3">
      <c r="A4273" s="407"/>
      <c r="B4273" s="412"/>
      <c r="C4273" s="126"/>
      <c r="D4273" s="390"/>
      <c r="E4273" s="390"/>
      <c r="F4273" s="390"/>
      <c r="G4273" s="390"/>
      <c r="H4273" s="390"/>
      <c r="I4273" s="390"/>
      <c r="AP4273" s="207"/>
      <c r="AQ4273" s="207"/>
      <c r="BK4273" s="207"/>
      <c r="BY4273" s="207"/>
      <c r="BZ4273" s="207"/>
      <c r="CA4273" s="207"/>
      <c r="CB4273" s="207"/>
      <c r="CC4273" s="207"/>
      <c r="CD4273" s="207"/>
      <c r="CE4273" s="207"/>
      <c r="CF4273" s="207"/>
    </row>
    <row r="4274" spans="1:84" s="406" customFormat="1" x14ac:dyDescent="0.3">
      <c r="A4274" s="407"/>
      <c r="B4274" s="412"/>
      <c r="C4274" s="126"/>
      <c r="D4274" s="390"/>
      <c r="E4274" s="390"/>
      <c r="F4274" s="390"/>
      <c r="G4274" s="390"/>
      <c r="H4274" s="390"/>
      <c r="I4274" s="390"/>
      <c r="AP4274" s="207"/>
      <c r="AQ4274" s="207"/>
      <c r="BK4274" s="207"/>
      <c r="BY4274" s="207"/>
      <c r="BZ4274" s="207"/>
      <c r="CA4274" s="207"/>
      <c r="CB4274" s="207"/>
      <c r="CC4274" s="207"/>
      <c r="CD4274" s="207"/>
      <c r="CE4274" s="207"/>
      <c r="CF4274" s="207"/>
    </row>
    <row r="4275" spans="1:84" s="406" customFormat="1" x14ac:dyDescent="0.3">
      <c r="A4275" s="407"/>
      <c r="B4275" s="412"/>
      <c r="C4275" s="126"/>
      <c r="D4275" s="390"/>
      <c r="E4275" s="390"/>
      <c r="F4275" s="390"/>
      <c r="G4275" s="390"/>
      <c r="H4275" s="390"/>
      <c r="I4275" s="390"/>
      <c r="AP4275" s="207"/>
      <c r="AQ4275" s="207"/>
      <c r="BK4275" s="207"/>
      <c r="BY4275" s="207"/>
      <c r="BZ4275" s="207"/>
      <c r="CA4275" s="207"/>
      <c r="CB4275" s="207"/>
      <c r="CC4275" s="207"/>
      <c r="CD4275" s="207"/>
      <c r="CE4275" s="207"/>
      <c r="CF4275" s="207"/>
    </row>
    <row r="4276" spans="1:84" s="406" customFormat="1" x14ac:dyDescent="0.3">
      <c r="A4276" s="407"/>
      <c r="B4276" s="412"/>
      <c r="C4276" s="126"/>
      <c r="D4276" s="390"/>
      <c r="E4276" s="390"/>
      <c r="F4276" s="390"/>
      <c r="G4276" s="390"/>
      <c r="H4276" s="390"/>
      <c r="I4276" s="390"/>
      <c r="AP4276" s="207"/>
      <c r="AQ4276" s="207"/>
      <c r="BK4276" s="207"/>
      <c r="BY4276" s="207"/>
      <c r="BZ4276" s="207"/>
      <c r="CA4276" s="207"/>
      <c r="CB4276" s="207"/>
      <c r="CC4276" s="207"/>
      <c r="CD4276" s="207"/>
      <c r="CE4276" s="207"/>
      <c r="CF4276" s="207"/>
    </row>
    <row r="4277" spans="1:84" s="406" customFormat="1" x14ac:dyDescent="0.3">
      <c r="A4277" s="407"/>
      <c r="B4277" s="412"/>
      <c r="C4277" s="126"/>
      <c r="D4277" s="390"/>
      <c r="E4277" s="390"/>
      <c r="F4277" s="390"/>
      <c r="G4277" s="390"/>
      <c r="H4277" s="390"/>
      <c r="I4277" s="390"/>
      <c r="AP4277" s="207"/>
      <c r="AQ4277" s="207"/>
      <c r="BK4277" s="207"/>
      <c r="BY4277" s="207"/>
      <c r="BZ4277" s="207"/>
      <c r="CA4277" s="207"/>
      <c r="CB4277" s="207"/>
      <c r="CC4277" s="207"/>
      <c r="CD4277" s="207"/>
      <c r="CE4277" s="207"/>
      <c r="CF4277" s="207"/>
    </row>
    <row r="4278" spans="1:84" s="406" customFormat="1" x14ac:dyDescent="0.3">
      <c r="A4278" s="407"/>
      <c r="B4278" s="412"/>
      <c r="C4278" s="126"/>
      <c r="D4278" s="390"/>
      <c r="E4278" s="390"/>
      <c r="F4278" s="390"/>
      <c r="G4278" s="390"/>
      <c r="H4278" s="390"/>
      <c r="I4278" s="390"/>
      <c r="AP4278" s="207"/>
      <c r="AQ4278" s="207"/>
      <c r="BK4278" s="207"/>
      <c r="BY4278" s="207"/>
      <c r="BZ4278" s="207"/>
      <c r="CA4278" s="207"/>
      <c r="CB4278" s="207"/>
      <c r="CC4278" s="207"/>
      <c r="CD4278" s="207"/>
      <c r="CE4278" s="207"/>
      <c r="CF4278" s="207"/>
    </row>
    <row r="4279" spans="1:84" s="406" customFormat="1" x14ac:dyDescent="0.3">
      <c r="A4279" s="407"/>
      <c r="B4279" s="412"/>
      <c r="C4279" s="126"/>
      <c r="D4279" s="390"/>
      <c r="E4279" s="390"/>
      <c r="F4279" s="390"/>
      <c r="G4279" s="390"/>
      <c r="H4279" s="390"/>
      <c r="I4279" s="390"/>
      <c r="AP4279" s="207"/>
      <c r="AQ4279" s="207"/>
      <c r="BK4279" s="207"/>
      <c r="BY4279" s="207"/>
      <c r="BZ4279" s="207"/>
      <c r="CA4279" s="207"/>
      <c r="CB4279" s="207"/>
      <c r="CC4279" s="207"/>
      <c r="CD4279" s="207"/>
      <c r="CE4279" s="207"/>
      <c r="CF4279" s="207"/>
    </row>
    <row r="4280" spans="1:84" s="406" customFormat="1" x14ac:dyDescent="0.3">
      <c r="A4280" s="407"/>
      <c r="B4280" s="412"/>
      <c r="C4280" s="126"/>
      <c r="D4280" s="390"/>
      <c r="E4280" s="390"/>
      <c r="F4280" s="390"/>
      <c r="G4280" s="390"/>
      <c r="H4280" s="390"/>
      <c r="I4280" s="390"/>
      <c r="AP4280" s="207"/>
      <c r="AQ4280" s="207"/>
      <c r="BK4280" s="207"/>
      <c r="BY4280" s="207"/>
      <c r="BZ4280" s="207"/>
      <c r="CA4280" s="207"/>
      <c r="CB4280" s="207"/>
      <c r="CC4280" s="207"/>
      <c r="CD4280" s="207"/>
      <c r="CE4280" s="207"/>
      <c r="CF4280" s="207"/>
    </row>
    <row r="4281" spans="1:84" s="406" customFormat="1" x14ac:dyDescent="0.3">
      <c r="A4281" s="407"/>
      <c r="B4281" s="412"/>
      <c r="C4281" s="126"/>
      <c r="D4281" s="390"/>
      <c r="E4281" s="390"/>
      <c r="F4281" s="390"/>
      <c r="G4281" s="390"/>
      <c r="H4281" s="390"/>
      <c r="I4281" s="390"/>
      <c r="AP4281" s="207"/>
      <c r="AQ4281" s="207"/>
      <c r="BK4281" s="207"/>
      <c r="BY4281" s="207"/>
      <c r="BZ4281" s="207"/>
      <c r="CA4281" s="207"/>
      <c r="CB4281" s="207"/>
      <c r="CC4281" s="207"/>
      <c r="CD4281" s="207"/>
      <c r="CE4281" s="207"/>
      <c r="CF4281" s="207"/>
    </row>
    <row r="4282" spans="1:84" s="406" customFormat="1" x14ac:dyDescent="0.3">
      <c r="A4282" s="407"/>
      <c r="B4282" s="412"/>
      <c r="C4282" s="126"/>
      <c r="D4282" s="390"/>
      <c r="E4282" s="390"/>
      <c r="F4282" s="390"/>
      <c r="G4282" s="390"/>
      <c r="H4282" s="390"/>
      <c r="I4282" s="390"/>
      <c r="AP4282" s="207"/>
      <c r="AQ4282" s="207"/>
      <c r="BK4282" s="207"/>
      <c r="BY4282" s="207"/>
      <c r="BZ4282" s="207"/>
      <c r="CA4282" s="207"/>
      <c r="CB4282" s="207"/>
      <c r="CC4282" s="207"/>
      <c r="CD4282" s="207"/>
      <c r="CE4282" s="207"/>
      <c r="CF4282" s="207"/>
    </row>
    <row r="4283" spans="1:84" s="406" customFormat="1" x14ac:dyDescent="0.3">
      <c r="A4283" s="407"/>
      <c r="B4283" s="412"/>
      <c r="C4283" s="126"/>
      <c r="D4283" s="390"/>
      <c r="E4283" s="390"/>
      <c r="F4283" s="390"/>
      <c r="G4283" s="390"/>
      <c r="H4283" s="390"/>
      <c r="I4283" s="390"/>
      <c r="AP4283" s="207"/>
      <c r="AQ4283" s="207"/>
      <c r="BK4283" s="207"/>
      <c r="BY4283" s="207"/>
      <c r="BZ4283" s="207"/>
      <c r="CA4283" s="207"/>
      <c r="CB4283" s="207"/>
      <c r="CC4283" s="207"/>
      <c r="CD4283" s="207"/>
      <c r="CE4283" s="207"/>
      <c r="CF4283" s="207"/>
    </row>
    <row r="4284" spans="1:84" s="406" customFormat="1" x14ac:dyDescent="0.3">
      <c r="A4284" s="407"/>
      <c r="B4284" s="412"/>
      <c r="C4284" s="126"/>
      <c r="D4284" s="390"/>
      <c r="E4284" s="390"/>
      <c r="F4284" s="390"/>
      <c r="G4284" s="390"/>
      <c r="H4284" s="390"/>
      <c r="I4284" s="390"/>
      <c r="AP4284" s="207"/>
      <c r="AQ4284" s="207"/>
      <c r="BK4284" s="207"/>
      <c r="BY4284" s="207"/>
      <c r="BZ4284" s="207"/>
      <c r="CA4284" s="207"/>
      <c r="CB4284" s="207"/>
      <c r="CC4284" s="207"/>
      <c r="CD4284" s="207"/>
      <c r="CE4284" s="207"/>
      <c r="CF4284" s="207"/>
    </row>
    <row r="4285" spans="1:84" s="406" customFormat="1" x14ac:dyDescent="0.3">
      <c r="A4285" s="407"/>
      <c r="B4285" s="412"/>
      <c r="C4285" s="126"/>
      <c r="D4285" s="390"/>
      <c r="E4285" s="390"/>
      <c r="F4285" s="390"/>
      <c r="G4285" s="390"/>
      <c r="H4285" s="390"/>
      <c r="I4285" s="390"/>
      <c r="AP4285" s="207"/>
      <c r="AQ4285" s="207"/>
      <c r="BK4285" s="207"/>
      <c r="BY4285" s="207"/>
      <c r="BZ4285" s="207"/>
      <c r="CA4285" s="207"/>
      <c r="CB4285" s="207"/>
      <c r="CC4285" s="207"/>
      <c r="CD4285" s="207"/>
      <c r="CE4285" s="207"/>
      <c r="CF4285" s="207"/>
    </row>
    <row r="4286" spans="1:84" s="406" customFormat="1" x14ac:dyDescent="0.3">
      <c r="A4286" s="407"/>
      <c r="B4286" s="412"/>
      <c r="C4286" s="126"/>
      <c r="D4286" s="390"/>
      <c r="E4286" s="390"/>
      <c r="F4286" s="390"/>
      <c r="G4286" s="390"/>
      <c r="H4286" s="390"/>
      <c r="I4286" s="390"/>
      <c r="AP4286" s="207"/>
      <c r="AQ4286" s="207"/>
      <c r="BK4286" s="207"/>
      <c r="BY4286" s="207"/>
      <c r="BZ4286" s="207"/>
      <c r="CA4286" s="207"/>
      <c r="CB4286" s="207"/>
      <c r="CC4286" s="207"/>
      <c r="CD4286" s="207"/>
      <c r="CE4286" s="207"/>
      <c r="CF4286" s="207"/>
    </row>
    <row r="4287" spans="1:84" s="406" customFormat="1" x14ac:dyDescent="0.3">
      <c r="A4287" s="407"/>
      <c r="B4287" s="412"/>
      <c r="C4287" s="126"/>
      <c r="D4287" s="390"/>
      <c r="E4287" s="390"/>
      <c r="F4287" s="390"/>
      <c r="G4287" s="390"/>
      <c r="H4287" s="390"/>
      <c r="I4287" s="390"/>
      <c r="AP4287" s="207"/>
      <c r="AQ4287" s="207"/>
      <c r="BK4287" s="207"/>
      <c r="BY4287" s="207"/>
      <c r="BZ4287" s="207"/>
      <c r="CA4287" s="207"/>
      <c r="CB4287" s="207"/>
      <c r="CC4287" s="207"/>
      <c r="CD4287" s="207"/>
      <c r="CE4287" s="207"/>
      <c r="CF4287" s="207"/>
    </row>
    <row r="4288" spans="1:84" s="406" customFormat="1" x14ac:dyDescent="0.3">
      <c r="A4288" s="407"/>
      <c r="B4288" s="412"/>
      <c r="C4288" s="126"/>
      <c r="D4288" s="390"/>
      <c r="E4288" s="390"/>
      <c r="F4288" s="390"/>
      <c r="G4288" s="390"/>
      <c r="H4288" s="390"/>
      <c r="I4288" s="390"/>
      <c r="AP4288" s="207"/>
      <c r="AQ4288" s="207"/>
      <c r="BK4288" s="207"/>
      <c r="BY4288" s="207"/>
      <c r="BZ4288" s="207"/>
      <c r="CA4288" s="207"/>
      <c r="CB4288" s="207"/>
      <c r="CC4288" s="207"/>
      <c r="CD4288" s="207"/>
      <c r="CE4288" s="207"/>
      <c r="CF4288" s="207"/>
    </row>
    <row r="4289" spans="1:84" s="406" customFormat="1" x14ac:dyDescent="0.3">
      <c r="A4289" s="407"/>
      <c r="B4289" s="412"/>
      <c r="C4289" s="126"/>
      <c r="D4289" s="390"/>
      <c r="E4289" s="390"/>
      <c r="F4289" s="390"/>
      <c r="G4289" s="390"/>
      <c r="H4289" s="390"/>
      <c r="I4289" s="390"/>
      <c r="AP4289" s="207"/>
      <c r="AQ4289" s="207"/>
      <c r="BK4289" s="207"/>
      <c r="BY4289" s="207"/>
      <c r="BZ4289" s="207"/>
      <c r="CA4289" s="207"/>
      <c r="CB4289" s="207"/>
      <c r="CC4289" s="207"/>
      <c r="CD4289" s="207"/>
      <c r="CE4289" s="207"/>
      <c r="CF4289" s="207"/>
    </row>
    <row r="4290" spans="1:84" s="406" customFormat="1" x14ac:dyDescent="0.3">
      <c r="A4290" s="407"/>
      <c r="B4290" s="412"/>
      <c r="C4290" s="126"/>
      <c r="D4290" s="390"/>
      <c r="E4290" s="390"/>
      <c r="F4290" s="390"/>
      <c r="G4290" s="390"/>
      <c r="H4290" s="390"/>
      <c r="I4290" s="390"/>
      <c r="AP4290" s="207"/>
      <c r="AQ4290" s="207"/>
      <c r="BK4290" s="207"/>
      <c r="BY4290" s="207"/>
      <c r="BZ4290" s="207"/>
      <c r="CA4290" s="207"/>
      <c r="CB4290" s="207"/>
      <c r="CC4290" s="207"/>
      <c r="CD4290" s="207"/>
      <c r="CE4290" s="207"/>
      <c r="CF4290" s="207"/>
    </row>
    <row r="4291" spans="1:84" s="406" customFormat="1" x14ac:dyDescent="0.3">
      <c r="A4291" s="407"/>
      <c r="B4291" s="412"/>
      <c r="C4291" s="126"/>
      <c r="D4291" s="390"/>
      <c r="E4291" s="390"/>
      <c r="F4291" s="390"/>
      <c r="G4291" s="390"/>
      <c r="H4291" s="390"/>
      <c r="I4291" s="390"/>
      <c r="AP4291" s="207"/>
      <c r="AQ4291" s="207"/>
      <c r="BK4291" s="207"/>
      <c r="BY4291" s="207"/>
      <c r="BZ4291" s="207"/>
      <c r="CA4291" s="207"/>
      <c r="CB4291" s="207"/>
      <c r="CC4291" s="207"/>
      <c r="CD4291" s="207"/>
      <c r="CE4291" s="207"/>
      <c r="CF4291" s="207"/>
    </row>
    <row r="4292" spans="1:84" s="406" customFormat="1" x14ac:dyDescent="0.3">
      <c r="A4292" s="407"/>
      <c r="B4292" s="412"/>
      <c r="C4292" s="126"/>
      <c r="D4292" s="390"/>
      <c r="E4292" s="390"/>
      <c r="F4292" s="390"/>
      <c r="G4292" s="390"/>
      <c r="H4292" s="390"/>
      <c r="I4292" s="390"/>
      <c r="AP4292" s="207"/>
      <c r="AQ4292" s="207"/>
      <c r="BK4292" s="207"/>
      <c r="BY4292" s="207"/>
      <c r="BZ4292" s="207"/>
      <c r="CA4292" s="207"/>
      <c r="CB4292" s="207"/>
      <c r="CC4292" s="207"/>
      <c r="CD4292" s="207"/>
      <c r="CE4292" s="207"/>
      <c r="CF4292" s="207"/>
    </row>
    <row r="4293" spans="1:84" s="406" customFormat="1" x14ac:dyDescent="0.3">
      <c r="A4293" s="407"/>
      <c r="B4293" s="412"/>
      <c r="C4293" s="126"/>
      <c r="D4293" s="390"/>
      <c r="E4293" s="390"/>
      <c r="F4293" s="390"/>
      <c r="G4293" s="390"/>
      <c r="H4293" s="390"/>
      <c r="I4293" s="390"/>
      <c r="AP4293" s="207"/>
      <c r="AQ4293" s="207"/>
      <c r="BK4293" s="207"/>
      <c r="BY4293" s="207"/>
      <c r="BZ4293" s="207"/>
      <c r="CA4293" s="207"/>
      <c r="CB4293" s="207"/>
      <c r="CC4293" s="207"/>
      <c r="CD4293" s="207"/>
      <c r="CE4293" s="207"/>
      <c r="CF4293" s="207"/>
    </row>
    <row r="4294" spans="1:84" s="406" customFormat="1" x14ac:dyDescent="0.3">
      <c r="A4294" s="407"/>
      <c r="B4294" s="412"/>
      <c r="C4294" s="126"/>
      <c r="D4294" s="390"/>
      <c r="E4294" s="390"/>
      <c r="F4294" s="390"/>
      <c r="G4294" s="390"/>
      <c r="H4294" s="390"/>
      <c r="I4294" s="390"/>
      <c r="AP4294" s="207"/>
      <c r="AQ4294" s="207"/>
      <c r="BK4294" s="207"/>
      <c r="BY4294" s="207"/>
      <c r="BZ4294" s="207"/>
      <c r="CA4294" s="207"/>
      <c r="CB4294" s="207"/>
      <c r="CC4294" s="207"/>
      <c r="CD4294" s="207"/>
      <c r="CE4294" s="207"/>
      <c r="CF4294" s="207"/>
    </row>
    <row r="4295" spans="1:84" s="406" customFormat="1" x14ac:dyDescent="0.3">
      <c r="A4295" s="407"/>
      <c r="B4295" s="412"/>
      <c r="C4295" s="126"/>
      <c r="D4295" s="390"/>
      <c r="E4295" s="390"/>
      <c r="F4295" s="390"/>
      <c r="G4295" s="390"/>
      <c r="H4295" s="390"/>
      <c r="I4295" s="390"/>
      <c r="AP4295" s="207"/>
      <c r="AQ4295" s="207"/>
      <c r="BK4295" s="207"/>
      <c r="BY4295" s="207"/>
      <c r="BZ4295" s="207"/>
      <c r="CA4295" s="207"/>
      <c r="CB4295" s="207"/>
      <c r="CC4295" s="207"/>
      <c r="CD4295" s="207"/>
      <c r="CE4295" s="207"/>
      <c r="CF4295" s="207"/>
    </row>
    <row r="4296" spans="1:84" s="406" customFormat="1" x14ac:dyDescent="0.3">
      <c r="A4296" s="407"/>
      <c r="B4296" s="412"/>
      <c r="C4296" s="126"/>
      <c r="D4296" s="390"/>
      <c r="E4296" s="390"/>
      <c r="F4296" s="390"/>
      <c r="G4296" s="390"/>
      <c r="H4296" s="390"/>
      <c r="I4296" s="390"/>
      <c r="AP4296" s="207"/>
      <c r="AQ4296" s="207"/>
      <c r="BK4296" s="207"/>
      <c r="BY4296" s="207"/>
      <c r="BZ4296" s="207"/>
      <c r="CA4296" s="207"/>
      <c r="CB4296" s="207"/>
      <c r="CC4296" s="207"/>
      <c r="CD4296" s="207"/>
      <c r="CE4296" s="207"/>
      <c r="CF4296" s="207"/>
    </row>
    <row r="4297" spans="1:84" s="406" customFormat="1" x14ac:dyDescent="0.3">
      <c r="A4297" s="407"/>
      <c r="B4297" s="412"/>
      <c r="C4297" s="126"/>
      <c r="D4297" s="390"/>
      <c r="E4297" s="390"/>
      <c r="F4297" s="390"/>
      <c r="G4297" s="390"/>
      <c r="H4297" s="390"/>
      <c r="I4297" s="390"/>
      <c r="AP4297" s="207"/>
      <c r="AQ4297" s="207"/>
      <c r="BK4297" s="207"/>
      <c r="BY4297" s="207"/>
      <c r="BZ4297" s="207"/>
      <c r="CA4297" s="207"/>
      <c r="CB4297" s="207"/>
      <c r="CC4297" s="207"/>
      <c r="CD4297" s="207"/>
      <c r="CE4297" s="207"/>
      <c r="CF4297" s="207"/>
    </row>
    <row r="4298" spans="1:84" s="406" customFormat="1" x14ac:dyDescent="0.3">
      <c r="A4298" s="407"/>
      <c r="B4298" s="412"/>
      <c r="C4298" s="126"/>
      <c r="D4298" s="390"/>
      <c r="E4298" s="390"/>
      <c r="F4298" s="390"/>
      <c r="G4298" s="390"/>
      <c r="H4298" s="390"/>
      <c r="I4298" s="390"/>
      <c r="AP4298" s="207"/>
      <c r="AQ4298" s="207"/>
      <c r="BK4298" s="207"/>
      <c r="BY4298" s="207"/>
      <c r="BZ4298" s="207"/>
      <c r="CA4298" s="207"/>
      <c r="CB4298" s="207"/>
      <c r="CC4298" s="207"/>
      <c r="CD4298" s="207"/>
      <c r="CE4298" s="207"/>
      <c r="CF4298" s="207"/>
    </row>
    <row r="4299" spans="1:84" s="406" customFormat="1" x14ac:dyDescent="0.3">
      <c r="A4299" s="407"/>
      <c r="B4299" s="412"/>
      <c r="C4299" s="126"/>
      <c r="D4299" s="390"/>
      <c r="E4299" s="390"/>
      <c r="F4299" s="390"/>
      <c r="G4299" s="390"/>
      <c r="H4299" s="390"/>
      <c r="I4299" s="390"/>
      <c r="AP4299" s="207"/>
      <c r="AQ4299" s="207"/>
      <c r="BK4299" s="207"/>
      <c r="BY4299" s="207"/>
      <c r="BZ4299" s="207"/>
      <c r="CA4299" s="207"/>
      <c r="CB4299" s="207"/>
      <c r="CC4299" s="207"/>
      <c r="CD4299" s="207"/>
      <c r="CE4299" s="207"/>
      <c r="CF4299" s="207"/>
    </row>
    <row r="4300" spans="1:84" s="406" customFormat="1" x14ac:dyDescent="0.3">
      <c r="A4300" s="407"/>
      <c r="B4300" s="412"/>
      <c r="C4300" s="126"/>
      <c r="D4300" s="390"/>
      <c r="E4300" s="390"/>
      <c r="F4300" s="390"/>
      <c r="G4300" s="390"/>
      <c r="H4300" s="390"/>
      <c r="I4300" s="390"/>
      <c r="AP4300" s="207"/>
      <c r="AQ4300" s="207"/>
      <c r="BK4300" s="207"/>
      <c r="BY4300" s="207"/>
      <c r="BZ4300" s="207"/>
      <c r="CA4300" s="207"/>
      <c r="CB4300" s="207"/>
      <c r="CC4300" s="207"/>
      <c r="CD4300" s="207"/>
      <c r="CE4300" s="207"/>
      <c r="CF4300" s="207"/>
    </row>
    <row r="4301" spans="1:84" s="406" customFormat="1" x14ac:dyDescent="0.3">
      <c r="A4301" s="407"/>
      <c r="B4301" s="412"/>
      <c r="C4301" s="126"/>
      <c r="D4301" s="390"/>
      <c r="E4301" s="390"/>
      <c r="F4301" s="390"/>
      <c r="G4301" s="390"/>
      <c r="H4301" s="390"/>
      <c r="I4301" s="390"/>
      <c r="AP4301" s="207"/>
      <c r="AQ4301" s="207"/>
      <c r="BK4301" s="207"/>
      <c r="BY4301" s="207"/>
      <c r="BZ4301" s="207"/>
      <c r="CA4301" s="207"/>
      <c r="CB4301" s="207"/>
      <c r="CC4301" s="207"/>
      <c r="CD4301" s="207"/>
      <c r="CE4301" s="207"/>
      <c r="CF4301" s="207"/>
    </row>
    <row r="4302" spans="1:84" s="406" customFormat="1" x14ac:dyDescent="0.3">
      <c r="A4302" s="407"/>
      <c r="B4302" s="412"/>
      <c r="C4302" s="126"/>
      <c r="D4302" s="390"/>
      <c r="E4302" s="390"/>
      <c r="F4302" s="390"/>
      <c r="G4302" s="390"/>
      <c r="H4302" s="390"/>
      <c r="I4302" s="390"/>
      <c r="AP4302" s="207"/>
      <c r="AQ4302" s="207"/>
      <c r="BK4302" s="207"/>
      <c r="BY4302" s="207"/>
      <c r="BZ4302" s="207"/>
      <c r="CA4302" s="207"/>
      <c r="CB4302" s="207"/>
      <c r="CC4302" s="207"/>
      <c r="CD4302" s="207"/>
      <c r="CE4302" s="207"/>
      <c r="CF4302" s="207"/>
    </row>
    <row r="4303" spans="1:84" s="406" customFormat="1" x14ac:dyDescent="0.3">
      <c r="A4303" s="407"/>
      <c r="B4303" s="412"/>
      <c r="C4303" s="126"/>
      <c r="D4303" s="390"/>
      <c r="E4303" s="390"/>
      <c r="F4303" s="390"/>
      <c r="G4303" s="390"/>
      <c r="H4303" s="390"/>
      <c r="I4303" s="390"/>
      <c r="AP4303" s="207"/>
      <c r="AQ4303" s="207"/>
      <c r="BK4303" s="207"/>
      <c r="BY4303" s="207"/>
      <c r="BZ4303" s="207"/>
      <c r="CA4303" s="207"/>
      <c r="CB4303" s="207"/>
      <c r="CC4303" s="207"/>
      <c r="CD4303" s="207"/>
      <c r="CE4303" s="207"/>
      <c r="CF4303" s="207"/>
    </row>
    <row r="4304" spans="1:84" s="406" customFormat="1" x14ac:dyDescent="0.3">
      <c r="A4304" s="407"/>
      <c r="B4304" s="412"/>
      <c r="C4304" s="126"/>
      <c r="D4304" s="390"/>
      <c r="E4304" s="390"/>
      <c r="F4304" s="390"/>
      <c r="G4304" s="390"/>
      <c r="H4304" s="390"/>
      <c r="I4304" s="390"/>
      <c r="AP4304" s="207"/>
      <c r="AQ4304" s="207"/>
      <c r="BK4304" s="207"/>
      <c r="BY4304" s="207"/>
      <c r="BZ4304" s="207"/>
      <c r="CA4304" s="207"/>
      <c r="CB4304" s="207"/>
      <c r="CC4304" s="207"/>
      <c r="CD4304" s="207"/>
      <c r="CE4304" s="207"/>
      <c r="CF4304" s="207"/>
    </row>
    <row r="4305" spans="1:84" s="406" customFormat="1" x14ac:dyDescent="0.3">
      <c r="A4305" s="407"/>
      <c r="B4305" s="412"/>
      <c r="C4305" s="126"/>
      <c r="D4305" s="390"/>
      <c r="E4305" s="390"/>
      <c r="F4305" s="390"/>
      <c r="G4305" s="390"/>
      <c r="H4305" s="390"/>
      <c r="I4305" s="390"/>
      <c r="AP4305" s="207"/>
      <c r="AQ4305" s="207"/>
      <c r="BK4305" s="207"/>
      <c r="BY4305" s="207"/>
      <c r="BZ4305" s="207"/>
      <c r="CA4305" s="207"/>
      <c r="CB4305" s="207"/>
      <c r="CC4305" s="207"/>
      <c r="CD4305" s="207"/>
      <c r="CE4305" s="207"/>
      <c r="CF4305" s="207"/>
    </row>
    <row r="4306" spans="1:84" s="406" customFormat="1" x14ac:dyDescent="0.3">
      <c r="A4306" s="407"/>
      <c r="B4306" s="412"/>
      <c r="C4306" s="126"/>
      <c r="D4306" s="390"/>
      <c r="E4306" s="390"/>
      <c r="F4306" s="390"/>
      <c r="G4306" s="390"/>
      <c r="H4306" s="390"/>
      <c r="I4306" s="390"/>
      <c r="AP4306" s="207"/>
      <c r="AQ4306" s="207"/>
      <c r="BK4306" s="207"/>
      <c r="BY4306" s="207"/>
      <c r="BZ4306" s="207"/>
      <c r="CA4306" s="207"/>
      <c r="CB4306" s="207"/>
      <c r="CC4306" s="207"/>
      <c r="CD4306" s="207"/>
      <c r="CE4306" s="207"/>
      <c r="CF4306" s="207"/>
    </row>
    <row r="4307" spans="1:84" s="406" customFormat="1" x14ac:dyDescent="0.3">
      <c r="A4307" s="407"/>
      <c r="B4307" s="412"/>
      <c r="C4307" s="126"/>
      <c r="D4307" s="390"/>
      <c r="E4307" s="390"/>
      <c r="F4307" s="390"/>
      <c r="G4307" s="390"/>
      <c r="H4307" s="390"/>
      <c r="I4307" s="390"/>
      <c r="AP4307" s="207"/>
      <c r="AQ4307" s="207"/>
      <c r="BK4307" s="207"/>
      <c r="BY4307" s="207"/>
      <c r="BZ4307" s="207"/>
      <c r="CA4307" s="207"/>
      <c r="CB4307" s="207"/>
      <c r="CC4307" s="207"/>
      <c r="CD4307" s="207"/>
      <c r="CE4307" s="207"/>
      <c r="CF4307" s="207"/>
    </row>
    <row r="4308" spans="1:84" s="406" customFormat="1" x14ac:dyDescent="0.3">
      <c r="A4308" s="407"/>
      <c r="B4308" s="412"/>
      <c r="C4308" s="126"/>
      <c r="D4308" s="390"/>
      <c r="E4308" s="390"/>
      <c r="F4308" s="390"/>
      <c r="G4308" s="390"/>
      <c r="H4308" s="390"/>
      <c r="I4308" s="390"/>
      <c r="AP4308" s="207"/>
      <c r="AQ4308" s="207"/>
      <c r="BK4308" s="207"/>
      <c r="BY4308" s="207"/>
      <c r="BZ4308" s="207"/>
      <c r="CA4308" s="207"/>
      <c r="CB4308" s="207"/>
      <c r="CC4308" s="207"/>
      <c r="CD4308" s="207"/>
      <c r="CE4308" s="207"/>
      <c r="CF4308" s="207"/>
    </row>
    <row r="4309" spans="1:84" s="406" customFormat="1" x14ac:dyDescent="0.3">
      <c r="A4309" s="407"/>
      <c r="B4309" s="412"/>
      <c r="C4309" s="126"/>
      <c r="D4309" s="390"/>
      <c r="E4309" s="390"/>
      <c r="F4309" s="390"/>
      <c r="G4309" s="390"/>
      <c r="H4309" s="390"/>
      <c r="I4309" s="390"/>
      <c r="AP4309" s="207"/>
      <c r="AQ4309" s="207"/>
      <c r="BK4309" s="207"/>
      <c r="BY4309" s="207"/>
      <c r="BZ4309" s="207"/>
      <c r="CA4309" s="207"/>
      <c r="CB4309" s="207"/>
      <c r="CC4309" s="207"/>
      <c r="CD4309" s="207"/>
      <c r="CE4309" s="207"/>
      <c r="CF4309" s="207"/>
    </row>
    <row r="4310" spans="1:84" s="406" customFormat="1" x14ac:dyDescent="0.3">
      <c r="A4310" s="407"/>
      <c r="B4310" s="412"/>
      <c r="C4310" s="126"/>
      <c r="D4310" s="390"/>
      <c r="E4310" s="390"/>
      <c r="F4310" s="390"/>
      <c r="G4310" s="390"/>
      <c r="H4310" s="390"/>
      <c r="I4310" s="390"/>
      <c r="AP4310" s="207"/>
      <c r="AQ4310" s="207"/>
      <c r="BK4310" s="207"/>
      <c r="BY4310" s="207"/>
      <c r="BZ4310" s="207"/>
      <c r="CA4310" s="207"/>
      <c r="CB4310" s="207"/>
      <c r="CC4310" s="207"/>
      <c r="CD4310" s="207"/>
      <c r="CE4310" s="207"/>
      <c r="CF4310" s="207"/>
    </row>
    <row r="4311" spans="1:84" s="406" customFormat="1" x14ac:dyDescent="0.3">
      <c r="A4311" s="407"/>
      <c r="B4311" s="412"/>
      <c r="C4311" s="126"/>
      <c r="D4311" s="390"/>
      <c r="E4311" s="390"/>
      <c r="F4311" s="390"/>
      <c r="G4311" s="390"/>
      <c r="H4311" s="390"/>
      <c r="I4311" s="390"/>
      <c r="AP4311" s="207"/>
      <c r="AQ4311" s="207"/>
      <c r="BK4311" s="207"/>
      <c r="BY4311" s="207"/>
      <c r="BZ4311" s="207"/>
      <c r="CA4311" s="207"/>
      <c r="CB4311" s="207"/>
      <c r="CC4311" s="207"/>
      <c r="CD4311" s="207"/>
      <c r="CE4311" s="207"/>
      <c r="CF4311" s="207"/>
    </row>
    <row r="4312" spans="1:84" s="406" customFormat="1" x14ac:dyDescent="0.3">
      <c r="A4312" s="407"/>
      <c r="B4312" s="412"/>
      <c r="C4312" s="126"/>
      <c r="D4312" s="390"/>
      <c r="E4312" s="390"/>
      <c r="F4312" s="390"/>
      <c r="G4312" s="390"/>
      <c r="H4312" s="390"/>
      <c r="I4312" s="390"/>
      <c r="AP4312" s="207"/>
      <c r="AQ4312" s="207"/>
      <c r="BK4312" s="207"/>
      <c r="BY4312" s="207"/>
      <c r="BZ4312" s="207"/>
      <c r="CA4312" s="207"/>
      <c r="CB4312" s="207"/>
      <c r="CC4312" s="207"/>
      <c r="CD4312" s="207"/>
      <c r="CE4312" s="207"/>
      <c r="CF4312" s="207"/>
    </row>
    <row r="4313" spans="1:84" s="406" customFormat="1" x14ac:dyDescent="0.3">
      <c r="A4313" s="407"/>
      <c r="B4313" s="412"/>
      <c r="C4313" s="126"/>
      <c r="D4313" s="390"/>
      <c r="E4313" s="390"/>
      <c r="F4313" s="390"/>
      <c r="G4313" s="390"/>
      <c r="H4313" s="390"/>
      <c r="I4313" s="390"/>
      <c r="AP4313" s="207"/>
      <c r="AQ4313" s="207"/>
      <c r="BK4313" s="207"/>
      <c r="BY4313" s="207"/>
      <c r="BZ4313" s="207"/>
      <c r="CA4313" s="207"/>
      <c r="CB4313" s="207"/>
      <c r="CC4313" s="207"/>
      <c r="CD4313" s="207"/>
      <c r="CE4313" s="207"/>
      <c r="CF4313" s="207"/>
    </row>
    <row r="4314" spans="1:84" s="406" customFormat="1" x14ac:dyDescent="0.3">
      <c r="A4314" s="407"/>
      <c r="B4314" s="412"/>
      <c r="C4314" s="126"/>
      <c r="D4314" s="390"/>
      <c r="E4314" s="390"/>
      <c r="F4314" s="390"/>
      <c r="G4314" s="390"/>
      <c r="H4314" s="390"/>
      <c r="I4314" s="390"/>
      <c r="AP4314" s="207"/>
      <c r="AQ4314" s="207"/>
      <c r="BK4314" s="207"/>
      <c r="BY4314" s="207"/>
      <c r="BZ4314" s="207"/>
      <c r="CA4314" s="207"/>
      <c r="CB4314" s="207"/>
      <c r="CC4314" s="207"/>
      <c r="CD4314" s="207"/>
      <c r="CE4314" s="207"/>
      <c r="CF4314" s="207"/>
    </row>
    <row r="4315" spans="1:84" s="406" customFormat="1" x14ac:dyDescent="0.3">
      <c r="A4315" s="407"/>
      <c r="B4315" s="412"/>
      <c r="C4315" s="126"/>
      <c r="D4315" s="390"/>
      <c r="E4315" s="390"/>
      <c r="F4315" s="390"/>
      <c r="G4315" s="390"/>
      <c r="H4315" s="390"/>
      <c r="I4315" s="390"/>
      <c r="AP4315" s="207"/>
      <c r="AQ4315" s="207"/>
      <c r="BK4315" s="207"/>
      <c r="BY4315" s="207"/>
      <c r="BZ4315" s="207"/>
      <c r="CA4315" s="207"/>
      <c r="CB4315" s="207"/>
      <c r="CC4315" s="207"/>
      <c r="CD4315" s="207"/>
      <c r="CE4315" s="207"/>
      <c r="CF4315" s="207"/>
    </row>
    <row r="4316" spans="1:84" s="406" customFormat="1" x14ac:dyDescent="0.3">
      <c r="A4316" s="407"/>
      <c r="B4316" s="412"/>
      <c r="C4316" s="126"/>
      <c r="D4316" s="390"/>
      <c r="E4316" s="390"/>
      <c r="F4316" s="390"/>
      <c r="G4316" s="390"/>
      <c r="H4316" s="390"/>
      <c r="I4316" s="390"/>
      <c r="AP4316" s="207"/>
      <c r="AQ4316" s="207"/>
      <c r="BK4316" s="207"/>
      <c r="BY4316" s="207"/>
      <c r="BZ4316" s="207"/>
      <c r="CA4316" s="207"/>
      <c r="CB4316" s="207"/>
      <c r="CC4316" s="207"/>
      <c r="CD4316" s="207"/>
      <c r="CE4316" s="207"/>
      <c r="CF4316" s="207"/>
    </row>
    <row r="4317" spans="1:84" s="406" customFormat="1" x14ac:dyDescent="0.3">
      <c r="A4317" s="407"/>
      <c r="B4317" s="412"/>
      <c r="C4317" s="126"/>
      <c r="D4317" s="390"/>
      <c r="E4317" s="390"/>
      <c r="F4317" s="390"/>
      <c r="G4317" s="390"/>
      <c r="H4317" s="390"/>
      <c r="I4317" s="390"/>
      <c r="AP4317" s="207"/>
      <c r="AQ4317" s="207"/>
      <c r="BK4317" s="207"/>
      <c r="BY4317" s="207"/>
      <c r="BZ4317" s="207"/>
      <c r="CA4317" s="207"/>
      <c r="CB4317" s="207"/>
      <c r="CC4317" s="207"/>
      <c r="CD4317" s="207"/>
      <c r="CE4317" s="207"/>
      <c r="CF4317" s="207"/>
    </row>
    <row r="4318" spans="1:84" s="406" customFormat="1" x14ac:dyDescent="0.3">
      <c r="A4318" s="407"/>
      <c r="B4318" s="412"/>
      <c r="C4318" s="126"/>
      <c r="D4318" s="390"/>
      <c r="E4318" s="390"/>
      <c r="F4318" s="390"/>
      <c r="G4318" s="390"/>
      <c r="H4318" s="390"/>
      <c r="I4318" s="390"/>
      <c r="AP4318" s="207"/>
      <c r="AQ4318" s="207"/>
      <c r="BK4318" s="207"/>
      <c r="BY4318" s="207"/>
      <c r="BZ4318" s="207"/>
      <c r="CA4318" s="207"/>
      <c r="CB4318" s="207"/>
      <c r="CC4318" s="207"/>
      <c r="CD4318" s="207"/>
      <c r="CE4318" s="207"/>
      <c r="CF4318" s="207"/>
    </row>
    <row r="4319" spans="1:84" s="406" customFormat="1" x14ac:dyDescent="0.3">
      <c r="A4319" s="407"/>
      <c r="B4319" s="412"/>
      <c r="C4319" s="126"/>
      <c r="D4319" s="390"/>
      <c r="E4319" s="390"/>
      <c r="F4319" s="390"/>
      <c r="G4319" s="390"/>
      <c r="H4319" s="390"/>
      <c r="I4319" s="390"/>
      <c r="AP4319" s="207"/>
      <c r="AQ4319" s="207"/>
      <c r="BK4319" s="207"/>
      <c r="BY4319" s="207"/>
      <c r="BZ4319" s="207"/>
      <c r="CA4319" s="207"/>
      <c r="CB4319" s="207"/>
      <c r="CC4319" s="207"/>
      <c r="CD4319" s="207"/>
      <c r="CE4319" s="207"/>
      <c r="CF4319" s="207"/>
    </row>
    <row r="4320" spans="1:84" s="406" customFormat="1" x14ac:dyDescent="0.3">
      <c r="A4320" s="407"/>
      <c r="B4320" s="412"/>
      <c r="C4320" s="126"/>
      <c r="D4320" s="390"/>
      <c r="E4320" s="390"/>
      <c r="F4320" s="390"/>
      <c r="G4320" s="390"/>
      <c r="H4320" s="390"/>
      <c r="I4320" s="390"/>
      <c r="AP4320" s="207"/>
      <c r="AQ4320" s="207"/>
      <c r="BK4320" s="207"/>
      <c r="BY4320" s="207"/>
      <c r="BZ4320" s="207"/>
      <c r="CA4320" s="207"/>
      <c r="CB4320" s="207"/>
      <c r="CC4320" s="207"/>
      <c r="CD4320" s="207"/>
      <c r="CE4320" s="207"/>
      <c r="CF4320" s="207"/>
    </row>
    <row r="4321" spans="1:84" s="406" customFormat="1" x14ac:dyDescent="0.3">
      <c r="A4321" s="407"/>
      <c r="B4321" s="412"/>
      <c r="C4321" s="126"/>
      <c r="D4321" s="390"/>
      <c r="E4321" s="390"/>
      <c r="F4321" s="390"/>
      <c r="G4321" s="390"/>
      <c r="H4321" s="390"/>
      <c r="I4321" s="390"/>
      <c r="AP4321" s="207"/>
      <c r="AQ4321" s="207"/>
      <c r="BK4321" s="207"/>
      <c r="BY4321" s="207"/>
      <c r="BZ4321" s="207"/>
      <c r="CA4321" s="207"/>
      <c r="CB4321" s="207"/>
      <c r="CC4321" s="207"/>
      <c r="CD4321" s="207"/>
      <c r="CE4321" s="207"/>
      <c r="CF4321" s="207"/>
    </row>
    <row r="4322" spans="1:84" s="406" customFormat="1" x14ac:dyDescent="0.3">
      <c r="A4322" s="407"/>
      <c r="B4322" s="412"/>
      <c r="C4322" s="126"/>
      <c r="D4322" s="390"/>
      <c r="E4322" s="390"/>
      <c r="F4322" s="390"/>
      <c r="G4322" s="390"/>
      <c r="H4322" s="390"/>
      <c r="I4322" s="390"/>
      <c r="AP4322" s="207"/>
      <c r="AQ4322" s="207"/>
      <c r="BK4322" s="207"/>
      <c r="BY4322" s="207"/>
      <c r="BZ4322" s="207"/>
      <c r="CA4322" s="207"/>
      <c r="CB4322" s="207"/>
      <c r="CC4322" s="207"/>
      <c r="CD4322" s="207"/>
      <c r="CE4322" s="207"/>
      <c r="CF4322" s="207"/>
    </row>
    <row r="4323" spans="1:84" s="406" customFormat="1" x14ac:dyDescent="0.3">
      <c r="A4323" s="407"/>
      <c r="B4323" s="412"/>
      <c r="C4323" s="126"/>
      <c r="D4323" s="390"/>
      <c r="E4323" s="390"/>
      <c r="F4323" s="390"/>
      <c r="G4323" s="390"/>
      <c r="H4323" s="390"/>
      <c r="I4323" s="390"/>
      <c r="AP4323" s="207"/>
      <c r="AQ4323" s="207"/>
      <c r="BK4323" s="207"/>
      <c r="BY4323" s="207"/>
      <c r="BZ4323" s="207"/>
      <c r="CA4323" s="207"/>
      <c r="CB4323" s="207"/>
      <c r="CC4323" s="207"/>
      <c r="CD4323" s="207"/>
      <c r="CE4323" s="207"/>
      <c r="CF4323" s="207"/>
    </row>
    <row r="4324" spans="1:84" s="406" customFormat="1" x14ac:dyDescent="0.3">
      <c r="A4324" s="407"/>
      <c r="B4324" s="412"/>
      <c r="C4324" s="126"/>
      <c r="D4324" s="390"/>
      <c r="E4324" s="390"/>
      <c r="F4324" s="390"/>
      <c r="G4324" s="390"/>
      <c r="H4324" s="390"/>
      <c r="I4324" s="390"/>
      <c r="AP4324" s="207"/>
      <c r="AQ4324" s="207"/>
      <c r="BK4324" s="207"/>
      <c r="BY4324" s="207"/>
      <c r="BZ4324" s="207"/>
      <c r="CA4324" s="207"/>
      <c r="CB4324" s="207"/>
      <c r="CC4324" s="207"/>
      <c r="CD4324" s="207"/>
      <c r="CE4324" s="207"/>
      <c r="CF4324" s="207"/>
    </row>
    <row r="4325" spans="1:84" s="406" customFormat="1" x14ac:dyDescent="0.3">
      <c r="A4325" s="407"/>
      <c r="B4325" s="412"/>
      <c r="C4325" s="126"/>
      <c r="D4325" s="390"/>
      <c r="E4325" s="390"/>
      <c r="F4325" s="390"/>
      <c r="G4325" s="390"/>
      <c r="H4325" s="390"/>
      <c r="I4325" s="390"/>
      <c r="AP4325" s="207"/>
      <c r="AQ4325" s="207"/>
      <c r="BK4325" s="207"/>
      <c r="BY4325" s="207"/>
      <c r="BZ4325" s="207"/>
      <c r="CA4325" s="207"/>
      <c r="CB4325" s="207"/>
      <c r="CC4325" s="207"/>
      <c r="CD4325" s="207"/>
      <c r="CE4325" s="207"/>
      <c r="CF4325" s="207"/>
    </row>
    <row r="4326" spans="1:84" s="406" customFormat="1" x14ac:dyDescent="0.3">
      <c r="A4326" s="407"/>
      <c r="B4326" s="412"/>
      <c r="C4326" s="126"/>
      <c r="D4326" s="390"/>
      <c r="E4326" s="390"/>
      <c r="F4326" s="390"/>
      <c r="G4326" s="390"/>
      <c r="H4326" s="390"/>
      <c r="I4326" s="390"/>
      <c r="AP4326" s="207"/>
      <c r="AQ4326" s="207"/>
      <c r="BK4326" s="207"/>
      <c r="BY4326" s="207"/>
      <c r="BZ4326" s="207"/>
      <c r="CA4326" s="207"/>
      <c r="CB4326" s="207"/>
      <c r="CC4326" s="207"/>
      <c r="CD4326" s="207"/>
      <c r="CE4326" s="207"/>
      <c r="CF4326" s="207"/>
    </row>
    <row r="4327" spans="1:84" s="406" customFormat="1" x14ac:dyDescent="0.3">
      <c r="A4327" s="407"/>
      <c r="B4327" s="412"/>
      <c r="C4327" s="126"/>
      <c r="D4327" s="390"/>
      <c r="E4327" s="390"/>
      <c r="F4327" s="390"/>
      <c r="G4327" s="390"/>
      <c r="H4327" s="390"/>
      <c r="I4327" s="390"/>
      <c r="AP4327" s="207"/>
      <c r="AQ4327" s="207"/>
      <c r="BK4327" s="207"/>
      <c r="BY4327" s="207"/>
      <c r="BZ4327" s="207"/>
      <c r="CA4327" s="207"/>
      <c r="CB4327" s="207"/>
      <c r="CC4327" s="207"/>
      <c r="CD4327" s="207"/>
      <c r="CE4327" s="207"/>
      <c r="CF4327" s="207"/>
    </row>
    <row r="4328" spans="1:84" s="406" customFormat="1" x14ac:dyDescent="0.3">
      <c r="A4328" s="407"/>
      <c r="B4328" s="412"/>
      <c r="C4328" s="126"/>
      <c r="D4328" s="390"/>
      <c r="E4328" s="390"/>
      <c r="F4328" s="390"/>
      <c r="G4328" s="390"/>
      <c r="H4328" s="390"/>
      <c r="I4328" s="390"/>
      <c r="AP4328" s="207"/>
      <c r="AQ4328" s="207"/>
      <c r="BK4328" s="207"/>
      <c r="BY4328" s="207"/>
      <c r="BZ4328" s="207"/>
      <c r="CA4328" s="207"/>
      <c r="CB4328" s="207"/>
      <c r="CC4328" s="207"/>
      <c r="CD4328" s="207"/>
      <c r="CE4328" s="207"/>
      <c r="CF4328" s="207"/>
    </row>
    <row r="4329" spans="1:84" s="406" customFormat="1" x14ac:dyDescent="0.3">
      <c r="A4329" s="407"/>
      <c r="B4329" s="412"/>
      <c r="C4329" s="126"/>
      <c r="D4329" s="390"/>
      <c r="E4329" s="390"/>
      <c r="F4329" s="390"/>
      <c r="G4329" s="390"/>
      <c r="H4329" s="390"/>
      <c r="I4329" s="390"/>
      <c r="AP4329" s="207"/>
      <c r="AQ4329" s="207"/>
      <c r="BK4329" s="207"/>
      <c r="BY4329" s="207"/>
      <c r="BZ4329" s="207"/>
      <c r="CA4329" s="207"/>
      <c r="CB4329" s="207"/>
      <c r="CC4329" s="207"/>
      <c r="CD4329" s="207"/>
      <c r="CE4329" s="207"/>
      <c r="CF4329" s="207"/>
    </row>
    <row r="4330" spans="1:84" s="406" customFormat="1" x14ac:dyDescent="0.3">
      <c r="A4330" s="407"/>
      <c r="B4330" s="412"/>
      <c r="C4330" s="126"/>
      <c r="D4330" s="390"/>
      <c r="E4330" s="390"/>
      <c r="F4330" s="390"/>
      <c r="G4330" s="390"/>
      <c r="H4330" s="390"/>
      <c r="I4330" s="390"/>
      <c r="AP4330" s="207"/>
      <c r="AQ4330" s="207"/>
      <c r="BK4330" s="207"/>
      <c r="BY4330" s="207"/>
      <c r="BZ4330" s="207"/>
      <c r="CA4330" s="207"/>
      <c r="CB4330" s="207"/>
      <c r="CC4330" s="207"/>
      <c r="CD4330" s="207"/>
      <c r="CE4330" s="207"/>
      <c r="CF4330" s="207"/>
    </row>
    <row r="4331" spans="1:84" s="406" customFormat="1" x14ac:dyDescent="0.3">
      <c r="A4331" s="407"/>
      <c r="B4331" s="412"/>
      <c r="C4331" s="126"/>
      <c r="D4331" s="390"/>
      <c r="E4331" s="390"/>
      <c r="F4331" s="390"/>
      <c r="G4331" s="390"/>
      <c r="H4331" s="390"/>
      <c r="I4331" s="390"/>
      <c r="AP4331" s="207"/>
      <c r="AQ4331" s="207"/>
      <c r="BK4331" s="207"/>
      <c r="BY4331" s="207"/>
      <c r="BZ4331" s="207"/>
      <c r="CA4331" s="207"/>
      <c r="CB4331" s="207"/>
      <c r="CC4331" s="207"/>
      <c r="CD4331" s="207"/>
      <c r="CE4331" s="207"/>
      <c r="CF4331" s="207"/>
    </row>
    <row r="4332" spans="1:84" s="406" customFormat="1" x14ac:dyDescent="0.3">
      <c r="A4332" s="407"/>
      <c r="B4332" s="412"/>
      <c r="C4332" s="126"/>
      <c r="D4332" s="390"/>
      <c r="E4332" s="390"/>
      <c r="F4332" s="390"/>
      <c r="G4332" s="390"/>
      <c r="H4332" s="390"/>
      <c r="I4332" s="390"/>
      <c r="AP4332" s="207"/>
      <c r="AQ4332" s="207"/>
      <c r="BK4332" s="207"/>
      <c r="BY4332" s="207"/>
      <c r="BZ4332" s="207"/>
      <c r="CA4332" s="207"/>
      <c r="CB4332" s="207"/>
      <c r="CC4332" s="207"/>
      <c r="CD4332" s="207"/>
      <c r="CE4332" s="207"/>
      <c r="CF4332" s="207"/>
    </row>
    <row r="4333" spans="1:84" s="406" customFormat="1" x14ac:dyDescent="0.3">
      <c r="A4333" s="407"/>
      <c r="B4333" s="412"/>
      <c r="C4333" s="126"/>
      <c r="D4333" s="390"/>
      <c r="E4333" s="390"/>
      <c r="F4333" s="390"/>
      <c r="G4333" s="390"/>
      <c r="H4333" s="390"/>
      <c r="I4333" s="390"/>
      <c r="AP4333" s="207"/>
      <c r="AQ4333" s="207"/>
      <c r="BK4333" s="207"/>
      <c r="BY4333" s="207"/>
      <c r="BZ4333" s="207"/>
      <c r="CA4333" s="207"/>
      <c r="CB4333" s="207"/>
      <c r="CC4333" s="207"/>
      <c r="CD4333" s="207"/>
      <c r="CE4333" s="207"/>
      <c r="CF4333" s="207"/>
    </row>
    <row r="4334" spans="1:84" s="406" customFormat="1" x14ac:dyDescent="0.3">
      <c r="A4334" s="407"/>
      <c r="B4334" s="412"/>
      <c r="C4334" s="126"/>
      <c r="D4334" s="390"/>
      <c r="E4334" s="390"/>
      <c r="F4334" s="390"/>
      <c r="G4334" s="390"/>
      <c r="H4334" s="390"/>
      <c r="I4334" s="390"/>
      <c r="AP4334" s="207"/>
      <c r="AQ4334" s="207"/>
      <c r="BK4334" s="207"/>
      <c r="BY4334" s="207"/>
      <c r="BZ4334" s="207"/>
      <c r="CA4334" s="207"/>
      <c r="CB4334" s="207"/>
      <c r="CC4334" s="207"/>
      <c r="CD4334" s="207"/>
      <c r="CE4334" s="207"/>
      <c r="CF4334" s="207"/>
    </row>
    <row r="4335" spans="1:84" s="406" customFormat="1" x14ac:dyDescent="0.3">
      <c r="A4335" s="407"/>
      <c r="B4335" s="412"/>
      <c r="C4335" s="126"/>
      <c r="D4335" s="390"/>
      <c r="E4335" s="390"/>
      <c r="F4335" s="390"/>
      <c r="G4335" s="390"/>
      <c r="H4335" s="390"/>
      <c r="I4335" s="390"/>
      <c r="AP4335" s="207"/>
      <c r="AQ4335" s="207"/>
      <c r="BK4335" s="207"/>
      <c r="BY4335" s="207"/>
      <c r="BZ4335" s="207"/>
      <c r="CA4335" s="207"/>
      <c r="CB4335" s="207"/>
      <c r="CC4335" s="207"/>
      <c r="CD4335" s="207"/>
      <c r="CE4335" s="207"/>
      <c r="CF4335" s="207"/>
    </row>
    <row r="4336" spans="1:84" s="406" customFormat="1" x14ac:dyDescent="0.3">
      <c r="A4336" s="407"/>
      <c r="B4336" s="412"/>
      <c r="C4336" s="126"/>
      <c r="D4336" s="390"/>
      <c r="E4336" s="390"/>
      <c r="F4336" s="390"/>
      <c r="G4336" s="390"/>
      <c r="H4336" s="390"/>
      <c r="I4336" s="390"/>
      <c r="AP4336" s="207"/>
      <c r="AQ4336" s="207"/>
      <c r="BK4336" s="207"/>
      <c r="BY4336" s="207"/>
      <c r="BZ4336" s="207"/>
      <c r="CA4336" s="207"/>
      <c r="CB4336" s="207"/>
      <c r="CC4336" s="207"/>
      <c r="CD4336" s="207"/>
      <c r="CE4336" s="207"/>
      <c r="CF4336" s="207"/>
    </row>
    <row r="4337" spans="1:84" s="406" customFormat="1" x14ac:dyDescent="0.3">
      <c r="A4337" s="407"/>
      <c r="B4337" s="412"/>
      <c r="C4337" s="126"/>
      <c r="D4337" s="390"/>
      <c r="E4337" s="390"/>
      <c r="F4337" s="390"/>
      <c r="G4337" s="390"/>
      <c r="H4337" s="390"/>
      <c r="I4337" s="390"/>
      <c r="AP4337" s="207"/>
      <c r="AQ4337" s="207"/>
      <c r="BK4337" s="207"/>
      <c r="BY4337" s="207"/>
      <c r="BZ4337" s="207"/>
      <c r="CA4337" s="207"/>
      <c r="CB4337" s="207"/>
      <c r="CC4337" s="207"/>
      <c r="CD4337" s="207"/>
      <c r="CE4337" s="207"/>
      <c r="CF4337" s="207"/>
    </row>
    <row r="4338" spans="1:84" s="406" customFormat="1" x14ac:dyDescent="0.3">
      <c r="A4338" s="407"/>
      <c r="B4338" s="412"/>
      <c r="C4338" s="126"/>
      <c r="D4338" s="390"/>
      <c r="E4338" s="390"/>
      <c r="F4338" s="390"/>
      <c r="G4338" s="390"/>
      <c r="H4338" s="390"/>
      <c r="I4338" s="390"/>
      <c r="AP4338" s="207"/>
      <c r="AQ4338" s="207"/>
      <c r="BK4338" s="207"/>
      <c r="BY4338" s="207"/>
      <c r="BZ4338" s="207"/>
      <c r="CA4338" s="207"/>
      <c r="CB4338" s="207"/>
      <c r="CC4338" s="207"/>
      <c r="CD4338" s="207"/>
      <c r="CE4338" s="207"/>
      <c r="CF4338" s="207"/>
    </row>
    <row r="4339" spans="1:84" s="406" customFormat="1" x14ac:dyDescent="0.3">
      <c r="A4339" s="407"/>
      <c r="B4339" s="412"/>
      <c r="C4339" s="126"/>
      <c r="D4339" s="390"/>
      <c r="E4339" s="390"/>
      <c r="F4339" s="390"/>
      <c r="G4339" s="390"/>
      <c r="H4339" s="390"/>
      <c r="I4339" s="390"/>
      <c r="AP4339" s="207"/>
      <c r="AQ4339" s="207"/>
      <c r="BK4339" s="207"/>
      <c r="BY4339" s="207"/>
      <c r="BZ4339" s="207"/>
      <c r="CA4339" s="207"/>
      <c r="CB4339" s="207"/>
      <c r="CC4339" s="207"/>
      <c r="CD4339" s="207"/>
      <c r="CE4339" s="207"/>
      <c r="CF4339" s="207"/>
    </row>
    <row r="4340" spans="1:84" s="406" customFormat="1" x14ac:dyDescent="0.3">
      <c r="A4340" s="407"/>
      <c r="B4340" s="412"/>
      <c r="C4340" s="126"/>
      <c r="D4340" s="390"/>
      <c r="E4340" s="390"/>
      <c r="F4340" s="390"/>
      <c r="G4340" s="390"/>
      <c r="H4340" s="390"/>
      <c r="I4340" s="390"/>
      <c r="AP4340" s="207"/>
      <c r="AQ4340" s="207"/>
      <c r="BK4340" s="207"/>
      <c r="BY4340" s="207"/>
      <c r="BZ4340" s="207"/>
      <c r="CA4340" s="207"/>
      <c r="CB4340" s="207"/>
      <c r="CC4340" s="207"/>
      <c r="CD4340" s="207"/>
      <c r="CE4340" s="207"/>
      <c r="CF4340" s="207"/>
    </row>
    <row r="4341" spans="1:84" s="406" customFormat="1" x14ac:dyDescent="0.3">
      <c r="A4341" s="407"/>
      <c r="B4341" s="412"/>
      <c r="C4341" s="126"/>
      <c r="D4341" s="390"/>
      <c r="E4341" s="390"/>
      <c r="F4341" s="390"/>
      <c r="G4341" s="390"/>
      <c r="H4341" s="390"/>
      <c r="I4341" s="390"/>
      <c r="AP4341" s="207"/>
      <c r="AQ4341" s="207"/>
      <c r="BK4341" s="207"/>
      <c r="BY4341" s="207"/>
      <c r="BZ4341" s="207"/>
      <c r="CA4341" s="207"/>
      <c r="CB4341" s="207"/>
      <c r="CC4341" s="207"/>
      <c r="CD4341" s="207"/>
      <c r="CE4341" s="207"/>
      <c r="CF4341" s="207"/>
    </row>
    <row r="4342" spans="1:84" s="406" customFormat="1" x14ac:dyDescent="0.3">
      <c r="A4342" s="407"/>
      <c r="B4342" s="412"/>
      <c r="C4342" s="126"/>
      <c r="D4342" s="390"/>
      <c r="E4342" s="390"/>
      <c r="F4342" s="390"/>
      <c r="G4342" s="390"/>
      <c r="H4342" s="390"/>
      <c r="I4342" s="390"/>
      <c r="AP4342" s="207"/>
      <c r="AQ4342" s="207"/>
      <c r="BK4342" s="207"/>
      <c r="BY4342" s="207"/>
      <c r="BZ4342" s="207"/>
      <c r="CA4342" s="207"/>
      <c r="CB4342" s="207"/>
      <c r="CC4342" s="207"/>
      <c r="CD4342" s="207"/>
      <c r="CE4342" s="207"/>
      <c r="CF4342" s="207"/>
    </row>
    <row r="4343" spans="1:84" s="406" customFormat="1" x14ac:dyDescent="0.3">
      <c r="A4343" s="407"/>
      <c r="B4343" s="412"/>
      <c r="C4343" s="126"/>
      <c r="D4343" s="390"/>
      <c r="E4343" s="390"/>
      <c r="F4343" s="390"/>
      <c r="G4343" s="390"/>
      <c r="H4343" s="390"/>
      <c r="I4343" s="390"/>
      <c r="AP4343" s="207"/>
      <c r="AQ4343" s="207"/>
      <c r="BK4343" s="207"/>
      <c r="BY4343" s="207"/>
      <c r="BZ4343" s="207"/>
      <c r="CA4343" s="207"/>
      <c r="CB4343" s="207"/>
      <c r="CC4343" s="207"/>
      <c r="CD4343" s="207"/>
      <c r="CE4343" s="207"/>
      <c r="CF4343" s="207"/>
    </row>
    <row r="4344" spans="1:84" s="406" customFormat="1" x14ac:dyDescent="0.3">
      <c r="A4344" s="407"/>
      <c r="B4344" s="412"/>
      <c r="C4344" s="126"/>
      <c r="D4344" s="390"/>
      <c r="E4344" s="390"/>
      <c r="F4344" s="390"/>
      <c r="G4344" s="390"/>
      <c r="H4344" s="390"/>
      <c r="I4344" s="390"/>
      <c r="AP4344" s="207"/>
      <c r="AQ4344" s="207"/>
      <c r="BK4344" s="207"/>
      <c r="BY4344" s="207"/>
      <c r="BZ4344" s="207"/>
      <c r="CA4344" s="207"/>
      <c r="CB4344" s="207"/>
      <c r="CC4344" s="207"/>
      <c r="CD4344" s="207"/>
      <c r="CE4344" s="207"/>
      <c r="CF4344" s="207"/>
    </row>
    <row r="4345" spans="1:84" s="406" customFormat="1" x14ac:dyDescent="0.3">
      <c r="A4345" s="407"/>
      <c r="B4345" s="412"/>
      <c r="C4345" s="126"/>
      <c r="D4345" s="390"/>
      <c r="E4345" s="390"/>
      <c r="F4345" s="390"/>
      <c r="G4345" s="390"/>
      <c r="H4345" s="390"/>
      <c r="I4345" s="390"/>
      <c r="AP4345" s="207"/>
      <c r="AQ4345" s="207"/>
      <c r="BK4345" s="207"/>
      <c r="BY4345" s="207"/>
      <c r="BZ4345" s="207"/>
      <c r="CA4345" s="207"/>
      <c r="CB4345" s="207"/>
      <c r="CC4345" s="207"/>
      <c r="CD4345" s="207"/>
      <c r="CE4345" s="207"/>
      <c r="CF4345" s="207"/>
    </row>
    <row r="4346" spans="1:84" s="406" customFormat="1" x14ac:dyDescent="0.3">
      <c r="A4346" s="407"/>
      <c r="B4346" s="412"/>
      <c r="C4346" s="126"/>
      <c r="D4346" s="390"/>
      <c r="E4346" s="390"/>
      <c r="F4346" s="390"/>
      <c r="G4346" s="390"/>
      <c r="H4346" s="390"/>
      <c r="I4346" s="390"/>
      <c r="AP4346" s="207"/>
      <c r="AQ4346" s="207"/>
      <c r="BK4346" s="207"/>
      <c r="BY4346" s="207"/>
      <c r="BZ4346" s="207"/>
      <c r="CA4346" s="207"/>
      <c r="CB4346" s="207"/>
      <c r="CC4346" s="207"/>
      <c r="CD4346" s="207"/>
      <c r="CE4346" s="207"/>
      <c r="CF4346" s="207"/>
    </row>
    <row r="4347" spans="1:84" s="406" customFormat="1" x14ac:dyDescent="0.3">
      <c r="A4347" s="407"/>
      <c r="B4347" s="412"/>
      <c r="C4347" s="126"/>
      <c r="D4347" s="390"/>
      <c r="E4347" s="390"/>
      <c r="F4347" s="390"/>
      <c r="G4347" s="390"/>
      <c r="H4347" s="390"/>
      <c r="I4347" s="390"/>
      <c r="AP4347" s="207"/>
      <c r="AQ4347" s="207"/>
      <c r="BK4347" s="207"/>
      <c r="BY4347" s="207"/>
      <c r="BZ4347" s="207"/>
      <c r="CA4347" s="207"/>
      <c r="CB4347" s="207"/>
      <c r="CC4347" s="207"/>
      <c r="CD4347" s="207"/>
      <c r="CE4347" s="207"/>
      <c r="CF4347" s="207"/>
    </row>
    <row r="4348" spans="1:84" s="406" customFormat="1" x14ac:dyDescent="0.3">
      <c r="A4348" s="407"/>
      <c r="B4348" s="412"/>
      <c r="C4348" s="126"/>
      <c r="D4348" s="390"/>
      <c r="E4348" s="390"/>
      <c r="F4348" s="390"/>
      <c r="G4348" s="390"/>
      <c r="H4348" s="390"/>
      <c r="I4348" s="390"/>
      <c r="AP4348" s="207"/>
      <c r="AQ4348" s="207"/>
      <c r="BK4348" s="207"/>
      <c r="BY4348" s="207"/>
      <c r="BZ4348" s="207"/>
      <c r="CA4348" s="207"/>
      <c r="CB4348" s="207"/>
      <c r="CC4348" s="207"/>
      <c r="CD4348" s="207"/>
      <c r="CE4348" s="207"/>
      <c r="CF4348" s="207"/>
    </row>
    <row r="4349" spans="1:84" s="406" customFormat="1" x14ac:dyDescent="0.3">
      <c r="A4349" s="407"/>
      <c r="B4349" s="412"/>
      <c r="C4349" s="126"/>
      <c r="D4349" s="390"/>
      <c r="E4349" s="390"/>
      <c r="F4349" s="390"/>
      <c r="G4349" s="390"/>
      <c r="H4349" s="390"/>
      <c r="I4349" s="390"/>
      <c r="AP4349" s="207"/>
      <c r="AQ4349" s="207"/>
      <c r="BK4349" s="207"/>
      <c r="BY4349" s="207"/>
      <c r="BZ4349" s="207"/>
      <c r="CA4349" s="207"/>
      <c r="CB4349" s="207"/>
      <c r="CC4349" s="207"/>
      <c r="CD4349" s="207"/>
      <c r="CE4349" s="207"/>
      <c r="CF4349" s="207"/>
    </row>
    <row r="4350" spans="1:84" s="406" customFormat="1" x14ac:dyDescent="0.3">
      <c r="A4350" s="407"/>
      <c r="B4350" s="412"/>
      <c r="C4350" s="126"/>
      <c r="D4350" s="390"/>
      <c r="E4350" s="390"/>
      <c r="F4350" s="390"/>
      <c r="G4350" s="390"/>
      <c r="H4350" s="390"/>
      <c r="I4350" s="390"/>
      <c r="AP4350" s="207"/>
      <c r="AQ4350" s="207"/>
      <c r="BK4350" s="207"/>
      <c r="BY4350" s="207"/>
      <c r="BZ4350" s="207"/>
      <c r="CA4350" s="207"/>
      <c r="CB4350" s="207"/>
      <c r="CC4350" s="207"/>
      <c r="CD4350" s="207"/>
      <c r="CE4350" s="207"/>
      <c r="CF4350" s="207"/>
    </row>
    <row r="4351" spans="1:84" s="406" customFormat="1" x14ac:dyDescent="0.3">
      <c r="A4351" s="407"/>
      <c r="B4351" s="412"/>
      <c r="C4351" s="126"/>
      <c r="D4351" s="390"/>
      <c r="E4351" s="390"/>
      <c r="F4351" s="390"/>
      <c r="G4351" s="390"/>
      <c r="H4351" s="390"/>
      <c r="I4351" s="390"/>
      <c r="AP4351" s="207"/>
      <c r="AQ4351" s="207"/>
      <c r="BK4351" s="207"/>
      <c r="BY4351" s="207"/>
      <c r="BZ4351" s="207"/>
      <c r="CA4351" s="207"/>
      <c r="CB4351" s="207"/>
      <c r="CC4351" s="207"/>
      <c r="CD4351" s="207"/>
      <c r="CE4351" s="207"/>
      <c r="CF4351" s="207"/>
    </row>
    <row r="4352" spans="1:84" s="406" customFormat="1" x14ac:dyDescent="0.3">
      <c r="A4352" s="407"/>
      <c r="B4352" s="412"/>
      <c r="C4352" s="126"/>
      <c r="D4352" s="390"/>
      <c r="E4352" s="390"/>
      <c r="F4352" s="390"/>
      <c r="G4352" s="390"/>
      <c r="H4352" s="390"/>
      <c r="I4352" s="390"/>
      <c r="AP4352" s="207"/>
      <c r="AQ4352" s="207"/>
      <c r="BK4352" s="207"/>
      <c r="BY4352" s="207"/>
      <c r="BZ4352" s="207"/>
      <c r="CA4352" s="207"/>
      <c r="CB4352" s="207"/>
      <c r="CC4352" s="207"/>
      <c r="CD4352" s="207"/>
      <c r="CE4352" s="207"/>
      <c r="CF4352" s="207"/>
    </row>
    <row r="4353" spans="1:84" s="406" customFormat="1" x14ac:dyDescent="0.3">
      <c r="A4353" s="407"/>
      <c r="B4353" s="412"/>
      <c r="C4353" s="126"/>
      <c r="D4353" s="390"/>
      <c r="E4353" s="390"/>
      <c r="F4353" s="390"/>
      <c r="G4353" s="390"/>
      <c r="H4353" s="390"/>
      <c r="I4353" s="390"/>
      <c r="AP4353" s="207"/>
      <c r="AQ4353" s="207"/>
      <c r="BK4353" s="207"/>
      <c r="BY4353" s="207"/>
      <c r="BZ4353" s="207"/>
      <c r="CA4353" s="207"/>
      <c r="CB4353" s="207"/>
      <c r="CC4353" s="207"/>
      <c r="CD4353" s="207"/>
      <c r="CE4353" s="207"/>
      <c r="CF4353" s="207"/>
    </row>
    <row r="4354" spans="1:84" s="406" customFormat="1" x14ac:dyDescent="0.3">
      <c r="A4354" s="407"/>
      <c r="B4354" s="412"/>
      <c r="C4354" s="126"/>
      <c r="D4354" s="390"/>
      <c r="E4354" s="390"/>
      <c r="F4354" s="390"/>
      <c r="G4354" s="390"/>
      <c r="H4354" s="390"/>
      <c r="I4354" s="390"/>
      <c r="AP4354" s="207"/>
      <c r="AQ4354" s="207"/>
      <c r="BK4354" s="207"/>
      <c r="BY4354" s="207"/>
      <c r="BZ4354" s="207"/>
      <c r="CA4354" s="207"/>
      <c r="CB4354" s="207"/>
      <c r="CC4354" s="207"/>
      <c r="CD4354" s="207"/>
      <c r="CE4354" s="207"/>
      <c r="CF4354" s="207"/>
    </row>
    <row r="4355" spans="1:84" s="406" customFormat="1" x14ac:dyDescent="0.3">
      <c r="A4355" s="407"/>
      <c r="B4355" s="412"/>
      <c r="C4355" s="126"/>
      <c r="D4355" s="390"/>
      <c r="E4355" s="390"/>
      <c r="F4355" s="390"/>
      <c r="G4355" s="390"/>
      <c r="H4355" s="390"/>
      <c r="I4355" s="390"/>
      <c r="AP4355" s="207"/>
      <c r="AQ4355" s="207"/>
      <c r="BK4355" s="207"/>
      <c r="BY4355" s="207"/>
      <c r="BZ4355" s="207"/>
      <c r="CA4355" s="207"/>
      <c r="CB4355" s="207"/>
      <c r="CC4355" s="207"/>
      <c r="CD4355" s="207"/>
      <c r="CE4355" s="207"/>
      <c r="CF4355" s="207"/>
    </row>
    <row r="4356" spans="1:84" s="406" customFormat="1" x14ac:dyDescent="0.3">
      <c r="A4356" s="407"/>
      <c r="B4356" s="412"/>
      <c r="C4356" s="126"/>
      <c r="D4356" s="390"/>
      <c r="E4356" s="390"/>
      <c r="F4356" s="390"/>
      <c r="G4356" s="390"/>
      <c r="H4356" s="390"/>
      <c r="I4356" s="390"/>
      <c r="AP4356" s="207"/>
      <c r="AQ4356" s="207"/>
      <c r="BK4356" s="207"/>
      <c r="BY4356" s="207"/>
      <c r="BZ4356" s="207"/>
      <c r="CA4356" s="207"/>
      <c r="CB4356" s="207"/>
      <c r="CC4356" s="207"/>
      <c r="CD4356" s="207"/>
      <c r="CE4356" s="207"/>
      <c r="CF4356" s="207"/>
    </row>
    <row r="4357" spans="1:84" s="406" customFormat="1" x14ac:dyDescent="0.3">
      <c r="A4357" s="407"/>
      <c r="B4357" s="412"/>
      <c r="C4357" s="126"/>
      <c r="D4357" s="390"/>
      <c r="E4357" s="390"/>
      <c r="F4357" s="390"/>
      <c r="G4357" s="390"/>
      <c r="H4357" s="390"/>
      <c r="I4357" s="390"/>
      <c r="AP4357" s="207"/>
      <c r="AQ4357" s="207"/>
      <c r="BK4357" s="207"/>
      <c r="BY4357" s="207"/>
      <c r="BZ4357" s="207"/>
      <c r="CA4357" s="207"/>
      <c r="CB4357" s="207"/>
      <c r="CC4357" s="207"/>
      <c r="CD4357" s="207"/>
      <c r="CE4357" s="207"/>
      <c r="CF4357" s="207"/>
    </row>
    <row r="4358" spans="1:84" s="406" customFormat="1" x14ac:dyDescent="0.3">
      <c r="A4358" s="407"/>
      <c r="B4358" s="412"/>
      <c r="C4358" s="126"/>
      <c r="D4358" s="390"/>
      <c r="E4358" s="390"/>
      <c r="F4358" s="390"/>
      <c r="G4358" s="390"/>
      <c r="H4358" s="390"/>
      <c r="I4358" s="390"/>
      <c r="AP4358" s="207"/>
      <c r="AQ4358" s="207"/>
      <c r="BK4358" s="207"/>
      <c r="BY4358" s="207"/>
      <c r="BZ4358" s="207"/>
      <c r="CA4358" s="207"/>
      <c r="CB4358" s="207"/>
      <c r="CC4358" s="207"/>
      <c r="CD4358" s="207"/>
      <c r="CE4358" s="207"/>
      <c r="CF4358" s="207"/>
    </row>
    <row r="4359" spans="1:84" s="406" customFormat="1" x14ac:dyDescent="0.3">
      <c r="A4359" s="407"/>
      <c r="B4359" s="412"/>
      <c r="C4359" s="126"/>
      <c r="D4359" s="390"/>
      <c r="E4359" s="390"/>
      <c r="F4359" s="390"/>
      <c r="G4359" s="390"/>
      <c r="H4359" s="390"/>
      <c r="I4359" s="390"/>
      <c r="AP4359" s="207"/>
      <c r="AQ4359" s="207"/>
      <c r="BK4359" s="207"/>
      <c r="BY4359" s="207"/>
      <c r="BZ4359" s="207"/>
      <c r="CA4359" s="207"/>
      <c r="CB4359" s="207"/>
      <c r="CC4359" s="207"/>
      <c r="CD4359" s="207"/>
      <c r="CE4359" s="207"/>
      <c r="CF4359" s="207"/>
    </row>
    <row r="4360" spans="1:84" s="406" customFormat="1" x14ac:dyDescent="0.3">
      <c r="A4360" s="407"/>
      <c r="B4360" s="412"/>
      <c r="C4360" s="126"/>
      <c r="D4360" s="390"/>
      <c r="E4360" s="390"/>
      <c r="F4360" s="390"/>
      <c r="G4360" s="390"/>
      <c r="H4360" s="390"/>
      <c r="I4360" s="390"/>
      <c r="AP4360" s="207"/>
      <c r="AQ4360" s="207"/>
      <c r="BK4360" s="207"/>
      <c r="BY4360" s="207"/>
      <c r="BZ4360" s="207"/>
      <c r="CA4360" s="207"/>
      <c r="CB4360" s="207"/>
      <c r="CC4360" s="207"/>
      <c r="CD4360" s="207"/>
      <c r="CE4360" s="207"/>
      <c r="CF4360" s="207"/>
    </row>
    <row r="4361" spans="1:84" s="406" customFormat="1" x14ac:dyDescent="0.3">
      <c r="A4361" s="407"/>
      <c r="B4361" s="412"/>
      <c r="C4361" s="126"/>
      <c r="D4361" s="390"/>
      <c r="E4361" s="390"/>
      <c r="F4361" s="390"/>
      <c r="G4361" s="390"/>
      <c r="H4361" s="390"/>
      <c r="I4361" s="390"/>
      <c r="AP4361" s="207"/>
      <c r="AQ4361" s="207"/>
      <c r="BK4361" s="207"/>
      <c r="BY4361" s="207"/>
      <c r="BZ4361" s="207"/>
      <c r="CA4361" s="207"/>
      <c r="CB4361" s="207"/>
      <c r="CC4361" s="207"/>
      <c r="CD4361" s="207"/>
      <c r="CE4361" s="207"/>
      <c r="CF4361" s="207"/>
    </row>
    <row r="4362" spans="1:84" s="406" customFormat="1" x14ac:dyDescent="0.3">
      <c r="A4362" s="407"/>
      <c r="B4362" s="412"/>
      <c r="C4362" s="126"/>
      <c r="D4362" s="390"/>
      <c r="E4362" s="390"/>
      <c r="F4362" s="390"/>
      <c r="G4362" s="390"/>
      <c r="H4362" s="390"/>
      <c r="I4362" s="390"/>
      <c r="AP4362" s="207"/>
      <c r="AQ4362" s="207"/>
      <c r="BK4362" s="207"/>
      <c r="BY4362" s="207"/>
      <c r="BZ4362" s="207"/>
      <c r="CA4362" s="207"/>
      <c r="CB4362" s="207"/>
      <c r="CC4362" s="207"/>
      <c r="CD4362" s="207"/>
      <c r="CE4362" s="207"/>
      <c r="CF4362" s="207"/>
    </row>
    <row r="4363" spans="1:84" s="406" customFormat="1" x14ac:dyDescent="0.3">
      <c r="A4363" s="407"/>
      <c r="B4363" s="412"/>
      <c r="C4363" s="126"/>
      <c r="D4363" s="390"/>
      <c r="E4363" s="390"/>
      <c r="F4363" s="390"/>
      <c r="G4363" s="390"/>
      <c r="H4363" s="390"/>
      <c r="I4363" s="390"/>
      <c r="AP4363" s="207"/>
      <c r="AQ4363" s="207"/>
      <c r="BK4363" s="207"/>
      <c r="BY4363" s="207"/>
      <c r="BZ4363" s="207"/>
      <c r="CA4363" s="207"/>
      <c r="CB4363" s="207"/>
      <c r="CC4363" s="207"/>
      <c r="CD4363" s="207"/>
      <c r="CE4363" s="207"/>
      <c r="CF4363" s="207"/>
    </row>
    <row r="4364" spans="1:84" s="406" customFormat="1" x14ac:dyDescent="0.3">
      <c r="A4364" s="407"/>
      <c r="B4364" s="412"/>
      <c r="C4364" s="126"/>
      <c r="D4364" s="390"/>
      <c r="E4364" s="390"/>
      <c r="F4364" s="390"/>
      <c r="G4364" s="390"/>
      <c r="H4364" s="390"/>
      <c r="I4364" s="390"/>
      <c r="AP4364" s="207"/>
      <c r="AQ4364" s="207"/>
      <c r="BK4364" s="207"/>
      <c r="BY4364" s="207"/>
      <c r="BZ4364" s="207"/>
      <c r="CA4364" s="207"/>
      <c r="CB4364" s="207"/>
      <c r="CC4364" s="207"/>
      <c r="CD4364" s="207"/>
      <c r="CE4364" s="207"/>
      <c r="CF4364" s="207"/>
    </row>
    <row r="4365" spans="1:84" s="406" customFormat="1" x14ac:dyDescent="0.3">
      <c r="A4365" s="407"/>
      <c r="B4365" s="412"/>
      <c r="C4365" s="126"/>
      <c r="D4365" s="390"/>
      <c r="E4365" s="390"/>
      <c r="F4365" s="390"/>
      <c r="G4365" s="390"/>
      <c r="H4365" s="390"/>
      <c r="I4365" s="390"/>
      <c r="AP4365" s="207"/>
      <c r="AQ4365" s="207"/>
      <c r="BK4365" s="207"/>
      <c r="BY4365" s="207"/>
      <c r="BZ4365" s="207"/>
      <c r="CA4365" s="207"/>
      <c r="CB4365" s="207"/>
      <c r="CC4365" s="207"/>
      <c r="CD4365" s="207"/>
      <c r="CE4365" s="207"/>
      <c r="CF4365" s="207"/>
    </row>
    <row r="4366" spans="1:84" s="406" customFormat="1" x14ac:dyDescent="0.3">
      <c r="A4366" s="407"/>
      <c r="B4366" s="412"/>
      <c r="C4366" s="126"/>
      <c r="D4366" s="390"/>
      <c r="E4366" s="390"/>
      <c r="F4366" s="390"/>
      <c r="G4366" s="390"/>
      <c r="H4366" s="390"/>
      <c r="I4366" s="390"/>
      <c r="AP4366" s="207"/>
      <c r="AQ4366" s="207"/>
      <c r="BK4366" s="207"/>
      <c r="BY4366" s="207"/>
      <c r="BZ4366" s="207"/>
      <c r="CA4366" s="207"/>
      <c r="CB4366" s="207"/>
      <c r="CC4366" s="207"/>
      <c r="CD4366" s="207"/>
      <c r="CE4366" s="207"/>
      <c r="CF4366" s="207"/>
    </row>
    <row r="4367" spans="1:84" s="406" customFormat="1" x14ac:dyDescent="0.3">
      <c r="A4367" s="407"/>
      <c r="B4367" s="412"/>
      <c r="C4367" s="126"/>
      <c r="D4367" s="390"/>
      <c r="E4367" s="390"/>
      <c r="F4367" s="390"/>
      <c r="G4367" s="390"/>
      <c r="H4367" s="390"/>
      <c r="I4367" s="390"/>
      <c r="AP4367" s="207"/>
      <c r="AQ4367" s="207"/>
      <c r="BK4367" s="207"/>
      <c r="BY4367" s="207"/>
      <c r="BZ4367" s="207"/>
      <c r="CA4367" s="207"/>
      <c r="CB4367" s="207"/>
      <c r="CC4367" s="207"/>
      <c r="CD4367" s="207"/>
      <c r="CE4367" s="207"/>
      <c r="CF4367" s="207"/>
    </row>
    <row r="4368" spans="1:84" s="406" customFormat="1" x14ac:dyDescent="0.3">
      <c r="A4368" s="407"/>
      <c r="B4368" s="412"/>
      <c r="C4368" s="126"/>
      <c r="D4368" s="390"/>
      <c r="E4368" s="390"/>
      <c r="F4368" s="390"/>
      <c r="G4368" s="390"/>
      <c r="H4368" s="390"/>
      <c r="I4368" s="390"/>
      <c r="AP4368" s="207"/>
      <c r="AQ4368" s="207"/>
      <c r="BK4368" s="207"/>
      <c r="BY4368" s="207"/>
      <c r="BZ4368" s="207"/>
      <c r="CA4368" s="207"/>
      <c r="CB4368" s="207"/>
      <c r="CC4368" s="207"/>
      <c r="CD4368" s="207"/>
      <c r="CE4368" s="207"/>
      <c r="CF4368" s="207"/>
    </row>
    <row r="4369" spans="1:84" s="406" customFormat="1" x14ac:dyDescent="0.3">
      <c r="A4369" s="407"/>
      <c r="B4369" s="412"/>
      <c r="C4369" s="126"/>
      <c r="D4369" s="390"/>
      <c r="E4369" s="390"/>
      <c r="F4369" s="390"/>
      <c r="G4369" s="390"/>
      <c r="H4369" s="390"/>
      <c r="I4369" s="390"/>
      <c r="AP4369" s="207"/>
      <c r="AQ4369" s="207"/>
      <c r="BK4369" s="207"/>
      <c r="BY4369" s="207"/>
      <c r="BZ4369" s="207"/>
      <c r="CA4369" s="207"/>
      <c r="CB4369" s="207"/>
      <c r="CC4369" s="207"/>
      <c r="CD4369" s="207"/>
      <c r="CE4369" s="207"/>
      <c r="CF4369" s="207"/>
    </row>
    <row r="4370" spans="1:84" s="406" customFormat="1" x14ac:dyDescent="0.3">
      <c r="A4370" s="407"/>
      <c r="B4370" s="412"/>
      <c r="C4370" s="126"/>
      <c r="D4370" s="390"/>
      <c r="E4370" s="390"/>
      <c r="F4370" s="390"/>
      <c r="G4370" s="390"/>
      <c r="H4370" s="390"/>
      <c r="I4370" s="390"/>
      <c r="AP4370" s="207"/>
      <c r="AQ4370" s="207"/>
      <c r="BK4370" s="207"/>
      <c r="BY4370" s="207"/>
      <c r="BZ4370" s="207"/>
      <c r="CA4370" s="207"/>
      <c r="CB4370" s="207"/>
      <c r="CC4370" s="207"/>
      <c r="CD4370" s="207"/>
      <c r="CE4370" s="207"/>
      <c r="CF4370" s="207"/>
    </row>
    <row r="4371" spans="1:84" s="406" customFormat="1" x14ac:dyDescent="0.3">
      <c r="A4371" s="407"/>
      <c r="B4371" s="412"/>
      <c r="C4371" s="126"/>
      <c r="D4371" s="390"/>
      <c r="E4371" s="390"/>
      <c r="F4371" s="390"/>
      <c r="G4371" s="390"/>
      <c r="H4371" s="390"/>
      <c r="I4371" s="390"/>
      <c r="AP4371" s="207"/>
      <c r="AQ4371" s="207"/>
      <c r="BK4371" s="207"/>
      <c r="BY4371" s="207"/>
      <c r="BZ4371" s="207"/>
      <c r="CA4371" s="207"/>
      <c r="CB4371" s="207"/>
      <c r="CC4371" s="207"/>
      <c r="CD4371" s="207"/>
      <c r="CE4371" s="207"/>
      <c r="CF4371" s="207"/>
    </row>
    <row r="4372" spans="1:84" s="406" customFormat="1" x14ac:dyDescent="0.3">
      <c r="A4372" s="407"/>
      <c r="B4372" s="412"/>
      <c r="C4372" s="126"/>
      <c r="D4372" s="390"/>
      <c r="E4372" s="390"/>
      <c r="F4372" s="390"/>
      <c r="G4372" s="390"/>
      <c r="H4372" s="390"/>
      <c r="I4372" s="390"/>
      <c r="AP4372" s="207"/>
      <c r="AQ4372" s="207"/>
      <c r="BK4372" s="207"/>
      <c r="BY4372" s="207"/>
      <c r="BZ4372" s="207"/>
      <c r="CA4372" s="207"/>
      <c r="CB4372" s="207"/>
      <c r="CC4372" s="207"/>
      <c r="CD4372" s="207"/>
      <c r="CE4372" s="207"/>
      <c r="CF4372" s="207"/>
    </row>
    <row r="4373" spans="1:84" s="406" customFormat="1" x14ac:dyDescent="0.3">
      <c r="A4373" s="407"/>
      <c r="B4373" s="412"/>
      <c r="C4373" s="126"/>
      <c r="D4373" s="390"/>
      <c r="E4373" s="390"/>
      <c r="F4373" s="390"/>
      <c r="G4373" s="390"/>
      <c r="H4373" s="390"/>
      <c r="I4373" s="390"/>
      <c r="AP4373" s="207"/>
      <c r="AQ4373" s="207"/>
      <c r="BK4373" s="207"/>
      <c r="BY4373" s="207"/>
      <c r="BZ4373" s="207"/>
      <c r="CA4373" s="207"/>
      <c r="CB4373" s="207"/>
      <c r="CC4373" s="207"/>
      <c r="CD4373" s="207"/>
      <c r="CE4373" s="207"/>
      <c r="CF4373" s="207"/>
    </row>
    <row r="4374" spans="1:84" s="406" customFormat="1" x14ac:dyDescent="0.3">
      <c r="A4374" s="407"/>
      <c r="B4374" s="412"/>
      <c r="C4374" s="126"/>
      <c r="D4374" s="390"/>
      <c r="E4374" s="390"/>
      <c r="F4374" s="390"/>
      <c r="G4374" s="390"/>
      <c r="H4374" s="390"/>
      <c r="I4374" s="390"/>
      <c r="AP4374" s="207"/>
      <c r="AQ4374" s="207"/>
      <c r="BK4374" s="207"/>
      <c r="BY4374" s="207"/>
      <c r="BZ4374" s="207"/>
      <c r="CA4374" s="207"/>
      <c r="CB4374" s="207"/>
      <c r="CC4374" s="207"/>
      <c r="CD4374" s="207"/>
      <c r="CE4374" s="207"/>
      <c r="CF4374" s="207"/>
    </row>
    <row r="4375" spans="1:84" s="406" customFormat="1" x14ac:dyDescent="0.3">
      <c r="A4375" s="407"/>
      <c r="B4375" s="412"/>
      <c r="C4375" s="126"/>
      <c r="D4375" s="390"/>
      <c r="E4375" s="390"/>
      <c r="F4375" s="390"/>
      <c r="G4375" s="390"/>
      <c r="H4375" s="390"/>
      <c r="I4375" s="390"/>
      <c r="AP4375" s="207"/>
      <c r="AQ4375" s="207"/>
      <c r="BK4375" s="207"/>
      <c r="BY4375" s="207"/>
      <c r="BZ4375" s="207"/>
      <c r="CA4375" s="207"/>
      <c r="CB4375" s="207"/>
      <c r="CC4375" s="207"/>
      <c r="CD4375" s="207"/>
      <c r="CE4375" s="207"/>
      <c r="CF4375" s="207"/>
    </row>
    <row r="4376" spans="1:84" s="406" customFormat="1" x14ac:dyDescent="0.3">
      <c r="A4376" s="407"/>
      <c r="B4376" s="412"/>
      <c r="C4376" s="126"/>
      <c r="D4376" s="390"/>
      <c r="E4376" s="390"/>
      <c r="F4376" s="390"/>
      <c r="G4376" s="390"/>
      <c r="H4376" s="390"/>
      <c r="I4376" s="390"/>
      <c r="AP4376" s="207"/>
      <c r="AQ4376" s="207"/>
      <c r="BK4376" s="207"/>
      <c r="BY4376" s="207"/>
      <c r="BZ4376" s="207"/>
      <c r="CA4376" s="207"/>
      <c r="CB4376" s="207"/>
      <c r="CC4376" s="207"/>
      <c r="CD4376" s="207"/>
      <c r="CE4376" s="207"/>
      <c r="CF4376" s="207"/>
    </row>
    <row r="4377" spans="1:84" s="406" customFormat="1" x14ac:dyDescent="0.3">
      <c r="A4377" s="407"/>
      <c r="B4377" s="412"/>
      <c r="C4377" s="126"/>
      <c r="D4377" s="390"/>
      <c r="E4377" s="390"/>
      <c r="F4377" s="390"/>
      <c r="G4377" s="390"/>
      <c r="H4377" s="390"/>
      <c r="I4377" s="390"/>
      <c r="AP4377" s="207"/>
      <c r="AQ4377" s="207"/>
      <c r="BK4377" s="207"/>
      <c r="BY4377" s="207"/>
      <c r="BZ4377" s="207"/>
      <c r="CA4377" s="207"/>
      <c r="CB4377" s="207"/>
      <c r="CC4377" s="207"/>
      <c r="CD4377" s="207"/>
      <c r="CE4377" s="207"/>
      <c r="CF4377" s="207"/>
    </row>
    <row r="4378" spans="1:84" s="406" customFormat="1" x14ac:dyDescent="0.3">
      <c r="A4378" s="407"/>
      <c r="B4378" s="412"/>
      <c r="C4378" s="126"/>
      <c r="D4378" s="390"/>
      <c r="E4378" s="390"/>
      <c r="F4378" s="390"/>
      <c r="G4378" s="390"/>
      <c r="H4378" s="390"/>
      <c r="I4378" s="390"/>
      <c r="AP4378" s="207"/>
      <c r="AQ4378" s="207"/>
      <c r="BK4378" s="207"/>
      <c r="BY4378" s="207"/>
      <c r="BZ4378" s="207"/>
      <c r="CA4378" s="207"/>
      <c r="CB4378" s="207"/>
      <c r="CC4378" s="207"/>
      <c r="CD4378" s="207"/>
      <c r="CE4378" s="207"/>
      <c r="CF4378" s="207"/>
    </row>
    <row r="4379" spans="1:84" s="406" customFormat="1" x14ac:dyDescent="0.3">
      <c r="A4379" s="407"/>
      <c r="B4379" s="412"/>
      <c r="C4379" s="126"/>
      <c r="D4379" s="390"/>
      <c r="E4379" s="390"/>
      <c r="F4379" s="390"/>
      <c r="G4379" s="390"/>
      <c r="H4379" s="390"/>
      <c r="I4379" s="390"/>
      <c r="AP4379" s="207"/>
      <c r="AQ4379" s="207"/>
      <c r="BK4379" s="207"/>
      <c r="BY4379" s="207"/>
      <c r="BZ4379" s="207"/>
      <c r="CA4379" s="207"/>
      <c r="CB4379" s="207"/>
      <c r="CC4379" s="207"/>
      <c r="CD4379" s="207"/>
      <c r="CE4379" s="207"/>
      <c r="CF4379" s="207"/>
    </row>
    <row r="4380" spans="1:84" s="406" customFormat="1" x14ac:dyDescent="0.3">
      <c r="A4380" s="407"/>
      <c r="B4380" s="412"/>
      <c r="C4380" s="126"/>
      <c r="D4380" s="390"/>
      <c r="E4380" s="390"/>
      <c r="F4380" s="390"/>
      <c r="G4380" s="390"/>
      <c r="H4380" s="390"/>
      <c r="I4380" s="390"/>
      <c r="AP4380" s="207"/>
      <c r="AQ4380" s="207"/>
      <c r="BK4380" s="207"/>
      <c r="BY4380" s="207"/>
      <c r="BZ4380" s="207"/>
      <c r="CA4380" s="207"/>
      <c r="CB4380" s="207"/>
      <c r="CC4380" s="207"/>
      <c r="CD4380" s="207"/>
      <c r="CE4380" s="207"/>
      <c r="CF4380" s="207"/>
    </row>
    <row r="4381" spans="1:84" s="406" customFormat="1" x14ac:dyDescent="0.3">
      <c r="A4381" s="407"/>
      <c r="B4381" s="412"/>
      <c r="C4381" s="126"/>
      <c r="D4381" s="390"/>
      <c r="E4381" s="390"/>
      <c r="F4381" s="390"/>
      <c r="G4381" s="390"/>
      <c r="H4381" s="390"/>
      <c r="I4381" s="390"/>
      <c r="AP4381" s="207"/>
      <c r="AQ4381" s="207"/>
      <c r="BK4381" s="207"/>
      <c r="BY4381" s="207"/>
      <c r="BZ4381" s="207"/>
      <c r="CA4381" s="207"/>
      <c r="CB4381" s="207"/>
      <c r="CC4381" s="207"/>
      <c r="CD4381" s="207"/>
      <c r="CE4381" s="207"/>
      <c r="CF4381" s="207"/>
    </row>
    <row r="4382" spans="1:84" s="406" customFormat="1" x14ac:dyDescent="0.3">
      <c r="A4382" s="407"/>
      <c r="B4382" s="412"/>
      <c r="C4382" s="126"/>
      <c r="D4382" s="390"/>
      <c r="E4382" s="390"/>
      <c r="F4382" s="390"/>
      <c r="G4382" s="390"/>
      <c r="H4382" s="390"/>
      <c r="I4382" s="390"/>
      <c r="AP4382" s="207"/>
      <c r="AQ4382" s="207"/>
      <c r="BK4382" s="207"/>
      <c r="BY4382" s="207"/>
      <c r="BZ4382" s="207"/>
      <c r="CA4382" s="207"/>
      <c r="CB4382" s="207"/>
      <c r="CC4382" s="207"/>
      <c r="CD4382" s="207"/>
      <c r="CE4382" s="207"/>
      <c r="CF4382" s="207"/>
    </row>
    <row r="4383" spans="1:84" s="406" customFormat="1" x14ac:dyDescent="0.3">
      <c r="A4383" s="407"/>
      <c r="B4383" s="412"/>
      <c r="C4383" s="126"/>
      <c r="D4383" s="390"/>
      <c r="E4383" s="390"/>
      <c r="F4383" s="390"/>
      <c r="G4383" s="390"/>
      <c r="H4383" s="390"/>
      <c r="I4383" s="390"/>
      <c r="AP4383" s="207"/>
      <c r="AQ4383" s="207"/>
      <c r="BK4383" s="207"/>
      <c r="BY4383" s="207"/>
      <c r="BZ4383" s="207"/>
      <c r="CA4383" s="207"/>
      <c r="CB4383" s="207"/>
      <c r="CC4383" s="207"/>
      <c r="CD4383" s="207"/>
      <c r="CE4383" s="207"/>
      <c r="CF4383" s="207"/>
    </row>
    <row r="4384" spans="1:84" s="406" customFormat="1" x14ac:dyDescent="0.3">
      <c r="A4384" s="407"/>
      <c r="B4384" s="412"/>
      <c r="C4384" s="126"/>
      <c r="D4384" s="390"/>
      <c r="E4384" s="390"/>
      <c r="F4384" s="390"/>
      <c r="G4384" s="390"/>
      <c r="H4384" s="390"/>
      <c r="I4384" s="390"/>
      <c r="AP4384" s="207"/>
      <c r="AQ4384" s="207"/>
      <c r="BK4384" s="207"/>
      <c r="BY4384" s="207"/>
      <c r="BZ4384" s="207"/>
      <c r="CA4384" s="207"/>
      <c r="CB4384" s="207"/>
      <c r="CC4384" s="207"/>
      <c r="CD4384" s="207"/>
      <c r="CE4384" s="207"/>
      <c r="CF4384" s="207"/>
    </row>
    <row r="4385" spans="1:84" s="406" customFormat="1" x14ac:dyDescent="0.3">
      <c r="A4385" s="407"/>
      <c r="B4385" s="412"/>
      <c r="C4385" s="126"/>
      <c r="D4385" s="390"/>
      <c r="E4385" s="390"/>
      <c r="F4385" s="390"/>
      <c r="G4385" s="390"/>
      <c r="H4385" s="390"/>
      <c r="I4385" s="390"/>
      <c r="AP4385" s="207"/>
      <c r="AQ4385" s="207"/>
      <c r="BK4385" s="207"/>
      <c r="BY4385" s="207"/>
      <c r="BZ4385" s="207"/>
      <c r="CA4385" s="207"/>
      <c r="CB4385" s="207"/>
      <c r="CC4385" s="207"/>
      <c r="CD4385" s="207"/>
      <c r="CE4385" s="207"/>
      <c r="CF4385" s="207"/>
    </row>
    <row r="4386" spans="1:84" s="406" customFormat="1" x14ac:dyDescent="0.3">
      <c r="A4386" s="407"/>
      <c r="B4386" s="412"/>
      <c r="C4386" s="126"/>
      <c r="D4386" s="390"/>
      <c r="E4386" s="390"/>
      <c r="F4386" s="390"/>
      <c r="G4386" s="390"/>
      <c r="H4386" s="390"/>
      <c r="I4386" s="390"/>
      <c r="AP4386" s="207"/>
      <c r="AQ4386" s="207"/>
      <c r="BK4386" s="207"/>
      <c r="BY4386" s="207"/>
      <c r="BZ4386" s="207"/>
      <c r="CA4386" s="207"/>
      <c r="CB4386" s="207"/>
      <c r="CC4386" s="207"/>
      <c r="CD4386" s="207"/>
      <c r="CE4386" s="207"/>
      <c r="CF4386" s="207"/>
    </row>
    <row r="4387" spans="1:84" s="406" customFormat="1" x14ac:dyDescent="0.3">
      <c r="A4387" s="407"/>
      <c r="B4387" s="412"/>
      <c r="C4387" s="126"/>
      <c r="D4387" s="390"/>
      <c r="E4387" s="390"/>
      <c r="F4387" s="390"/>
      <c r="G4387" s="390"/>
      <c r="H4387" s="390"/>
      <c r="I4387" s="390"/>
      <c r="AP4387" s="207"/>
      <c r="AQ4387" s="207"/>
      <c r="BK4387" s="207"/>
      <c r="BY4387" s="207"/>
      <c r="BZ4387" s="207"/>
      <c r="CA4387" s="207"/>
      <c r="CB4387" s="207"/>
      <c r="CC4387" s="207"/>
      <c r="CD4387" s="207"/>
      <c r="CE4387" s="207"/>
      <c r="CF4387" s="207"/>
    </row>
    <row r="4388" spans="1:84" s="406" customFormat="1" x14ac:dyDescent="0.3">
      <c r="A4388" s="407"/>
      <c r="B4388" s="412"/>
      <c r="C4388" s="126"/>
      <c r="D4388" s="390"/>
      <c r="E4388" s="390"/>
      <c r="F4388" s="390"/>
      <c r="G4388" s="390"/>
      <c r="H4388" s="390"/>
      <c r="I4388" s="390"/>
      <c r="AP4388" s="207"/>
      <c r="AQ4388" s="207"/>
      <c r="BK4388" s="207"/>
      <c r="BY4388" s="207"/>
      <c r="BZ4388" s="207"/>
      <c r="CA4388" s="207"/>
      <c r="CB4388" s="207"/>
      <c r="CC4388" s="207"/>
      <c r="CD4388" s="207"/>
      <c r="CE4388" s="207"/>
      <c r="CF4388" s="207"/>
    </row>
    <row r="4389" spans="1:84" s="406" customFormat="1" x14ac:dyDescent="0.3">
      <c r="A4389" s="407"/>
      <c r="B4389" s="412"/>
      <c r="C4389" s="126"/>
      <c r="D4389" s="390"/>
      <c r="E4389" s="390"/>
      <c r="F4389" s="390"/>
      <c r="G4389" s="390"/>
      <c r="H4389" s="390"/>
      <c r="I4389" s="390"/>
      <c r="AP4389" s="207"/>
      <c r="AQ4389" s="207"/>
      <c r="BK4389" s="207"/>
      <c r="BY4389" s="207"/>
      <c r="BZ4389" s="207"/>
      <c r="CA4389" s="207"/>
      <c r="CB4389" s="207"/>
      <c r="CC4389" s="207"/>
      <c r="CD4389" s="207"/>
      <c r="CE4389" s="207"/>
      <c r="CF4389" s="207"/>
    </row>
    <row r="4390" spans="1:84" s="406" customFormat="1" x14ac:dyDescent="0.3">
      <c r="A4390" s="407"/>
      <c r="B4390" s="412"/>
      <c r="C4390" s="126"/>
      <c r="D4390" s="390"/>
      <c r="E4390" s="390"/>
      <c r="F4390" s="390"/>
      <c r="G4390" s="390"/>
      <c r="H4390" s="390"/>
      <c r="I4390" s="390"/>
      <c r="AP4390" s="207"/>
      <c r="AQ4390" s="207"/>
      <c r="BK4390" s="207"/>
      <c r="BY4390" s="207"/>
      <c r="BZ4390" s="207"/>
      <c r="CA4390" s="207"/>
      <c r="CB4390" s="207"/>
      <c r="CC4390" s="207"/>
      <c r="CD4390" s="207"/>
      <c r="CE4390" s="207"/>
      <c r="CF4390" s="207"/>
    </row>
    <row r="4391" spans="1:84" s="406" customFormat="1" x14ac:dyDescent="0.3">
      <c r="A4391" s="407"/>
      <c r="B4391" s="412"/>
      <c r="C4391" s="126"/>
      <c r="D4391" s="390"/>
      <c r="E4391" s="390"/>
      <c r="F4391" s="390"/>
      <c r="G4391" s="390"/>
      <c r="H4391" s="390"/>
      <c r="I4391" s="390"/>
      <c r="AP4391" s="207"/>
      <c r="AQ4391" s="207"/>
      <c r="BK4391" s="207"/>
      <c r="BY4391" s="207"/>
      <c r="BZ4391" s="207"/>
      <c r="CA4391" s="207"/>
      <c r="CB4391" s="207"/>
      <c r="CC4391" s="207"/>
      <c r="CD4391" s="207"/>
      <c r="CE4391" s="207"/>
      <c r="CF4391" s="207"/>
    </row>
    <row r="4392" spans="1:84" s="406" customFormat="1" x14ac:dyDescent="0.3">
      <c r="A4392" s="407"/>
      <c r="B4392" s="412"/>
      <c r="C4392" s="126"/>
      <c r="D4392" s="390"/>
      <c r="E4392" s="390"/>
      <c r="F4392" s="390"/>
      <c r="G4392" s="390"/>
      <c r="H4392" s="390"/>
      <c r="I4392" s="390"/>
      <c r="AP4392" s="207"/>
      <c r="AQ4392" s="207"/>
      <c r="BK4392" s="207"/>
      <c r="BY4392" s="207"/>
      <c r="BZ4392" s="207"/>
      <c r="CA4392" s="207"/>
      <c r="CB4392" s="207"/>
      <c r="CC4392" s="207"/>
      <c r="CD4392" s="207"/>
      <c r="CE4392" s="207"/>
      <c r="CF4392" s="207"/>
    </row>
    <row r="4393" spans="1:84" s="406" customFormat="1" x14ac:dyDescent="0.3">
      <c r="A4393" s="407"/>
      <c r="B4393" s="412"/>
      <c r="C4393" s="126"/>
      <c r="D4393" s="390"/>
      <c r="E4393" s="390"/>
      <c r="F4393" s="390"/>
      <c r="G4393" s="390"/>
      <c r="H4393" s="390"/>
      <c r="I4393" s="390"/>
      <c r="AP4393" s="207"/>
      <c r="AQ4393" s="207"/>
      <c r="BK4393" s="207"/>
      <c r="BY4393" s="207"/>
      <c r="BZ4393" s="207"/>
      <c r="CA4393" s="207"/>
      <c r="CB4393" s="207"/>
      <c r="CC4393" s="207"/>
      <c r="CD4393" s="207"/>
      <c r="CE4393" s="207"/>
      <c r="CF4393" s="207"/>
    </row>
    <row r="4394" spans="1:84" s="406" customFormat="1" x14ac:dyDescent="0.3">
      <c r="A4394" s="407"/>
      <c r="B4394" s="412"/>
      <c r="C4394" s="126"/>
      <c r="D4394" s="390"/>
      <c r="E4394" s="390"/>
      <c r="F4394" s="390"/>
      <c r="G4394" s="390"/>
      <c r="H4394" s="390"/>
      <c r="I4394" s="390"/>
      <c r="AP4394" s="207"/>
      <c r="AQ4394" s="207"/>
      <c r="BK4394" s="207"/>
      <c r="BY4394" s="207"/>
      <c r="BZ4394" s="207"/>
      <c r="CA4394" s="207"/>
      <c r="CB4394" s="207"/>
      <c r="CC4394" s="207"/>
      <c r="CD4394" s="207"/>
      <c r="CE4394" s="207"/>
      <c r="CF4394" s="207"/>
    </row>
    <row r="4395" spans="1:84" s="406" customFormat="1" x14ac:dyDescent="0.3">
      <c r="A4395" s="407"/>
      <c r="B4395" s="412"/>
      <c r="C4395" s="126"/>
      <c r="D4395" s="390"/>
      <c r="E4395" s="390"/>
      <c r="F4395" s="390"/>
      <c r="G4395" s="390"/>
      <c r="H4395" s="390"/>
      <c r="I4395" s="390"/>
      <c r="AP4395" s="207"/>
      <c r="AQ4395" s="207"/>
      <c r="BK4395" s="207"/>
      <c r="BY4395" s="207"/>
      <c r="BZ4395" s="207"/>
      <c r="CA4395" s="207"/>
      <c r="CB4395" s="207"/>
      <c r="CC4395" s="207"/>
      <c r="CD4395" s="207"/>
      <c r="CE4395" s="207"/>
      <c r="CF4395" s="207"/>
    </row>
    <row r="4396" spans="1:84" s="406" customFormat="1" x14ac:dyDescent="0.3">
      <c r="A4396" s="407"/>
      <c r="B4396" s="412"/>
      <c r="C4396" s="126"/>
      <c r="D4396" s="390"/>
      <c r="E4396" s="390"/>
      <c r="F4396" s="390"/>
      <c r="G4396" s="390"/>
      <c r="H4396" s="390"/>
      <c r="I4396" s="390"/>
      <c r="AP4396" s="207"/>
      <c r="AQ4396" s="207"/>
      <c r="BK4396" s="207"/>
      <c r="BY4396" s="207"/>
      <c r="BZ4396" s="207"/>
      <c r="CA4396" s="207"/>
      <c r="CB4396" s="207"/>
      <c r="CC4396" s="207"/>
      <c r="CD4396" s="207"/>
      <c r="CE4396" s="207"/>
      <c r="CF4396" s="207"/>
    </row>
    <row r="4397" spans="1:84" s="406" customFormat="1" x14ac:dyDescent="0.3">
      <c r="A4397" s="407"/>
      <c r="B4397" s="412"/>
      <c r="C4397" s="126"/>
      <c r="D4397" s="390"/>
      <c r="E4397" s="390"/>
      <c r="F4397" s="390"/>
      <c r="G4397" s="390"/>
      <c r="H4397" s="390"/>
      <c r="I4397" s="390"/>
      <c r="AP4397" s="207"/>
      <c r="AQ4397" s="207"/>
      <c r="BK4397" s="207"/>
      <c r="BY4397" s="207"/>
      <c r="BZ4397" s="207"/>
      <c r="CA4397" s="207"/>
      <c r="CB4397" s="207"/>
      <c r="CC4397" s="207"/>
      <c r="CD4397" s="207"/>
      <c r="CE4397" s="207"/>
      <c r="CF4397" s="207"/>
    </row>
    <row r="4398" spans="1:84" s="406" customFormat="1" x14ac:dyDescent="0.3">
      <c r="A4398" s="407"/>
      <c r="B4398" s="412"/>
      <c r="C4398" s="126"/>
      <c r="D4398" s="390"/>
      <c r="E4398" s="390"/>
      <c r="F4398" s="390"/>
      <c r="G4398" s="390"/>
      <c r="H4398" s="390"/>
      <c r="I4398" s="390"/>
      <c r="AP4398" s="207"/>
      <c r="AQ4398" s="207"/>
      <c r="BK4398" s="207"/>
      <c r="BY4398" s="207"/>
      <c r="BZ4398" s="207"/>
      <c r="CA4398" s="207"/>
      <c r="CB4398" s="207"/>
      <c r="CC4398" s="207"/>
      <c r="CD4398" s="207"/>
      <c r="CE4398" s="207"/>
      <c r="CF4398" s="207"/>
    </row>
    <row r="4399" spans="1:84" s="406" customFormat="1" x14ac:dyDescent="0.3">
      <c r="A4399" s="407"/>
      <c r="B4399" s="412"/>
      <c r="C4399" s="126"/>
      <c r="D4399" s="390"/>
      <c r="E4399" s="390"/>
      <c r="F4399" s="390"/>
      <c r="G4399" s="390"/>
      <c r="H4399" s="390"/>
      <c r="I4399" s="390"/>
      <c r="AP4399" s="207"/>
      <c r="AQ4399" s="207"/>
      <c r="BK4399" s="207"/>
      <c r="BY4399" s="207"/>
      <c r="BZ4399" s="207"/>
      <c r="CA4399" s="207"/>
      <c r="CB4399" s="207"/>
      <c r="CC4399" s="207"/>
      <c r="CD4399" s="207"/>
      <c r="CE4399" s="207"/>
      <c r="CF4399" s="207"/>
    </row>
    <row r="4400" spans="1:84" s="406" customFormat="1" x14ac:dyDescent="0.3">
      <c r="A4400" s="407"/>
      <c r="B4400" s="412"/>
      <c r="C4400" s="126"/>
      <c r="D4400" s="390"/>
      <c r="E4400" s="390"/>
      <c r="F4400" s="390"/>
      <c r="G4400" s="390"/>
      <c r="H4400" s="390"/>
      <c r="I4400" s="390"/>
      <c r="AP4400" s="207"/>
      <c r="AQ4400" s="207"/>
      <c r="BK4400" s="207"/>
      <c r="BY4400" s="207"/>
      <c r="BZ4400" s="207"/>
      <c r="CA4400" s="207"/>
      <c r="CB4400" s="207"/>
      <c r="CC4400" s="207"/>
      <c r="CD4400" s="207"/>
      <c r="CE4400" s="207"/>
      <c r="CF4400" s="207"/>
    </row>
    <row r="4401" spans="1:84" s="406" customFormat="1" x14ac:dyDescent="0.3">
      <c r="A4401" s="407"/>
      <c r="B4401" s="412"/>
      <c r="C4401" s="126"/>
      <c r="D4401" s="390"/>
      <c r="E4401" s="390"/>
      <c r="F4401" s="390"/>
      <c r="G4401" s="390"/>
      <c r="H4401" s="390"/>
      <c r="I4401" s="390"/>
      <c r="AP4401" s="207"/>
      <c r="AQ4401" s="207"/>
      <c r="BK4401" s="207"/>
      <c r="BY4401" s="207"/>
      <c r="BZ4401" s="207"/>
      <c r="CA4401" s="207"/>
      <c r="CB4401" s="207"/>
      <c r="CC4401" s="207"/>
      <c r="CD4401" s="207"/>
      <c r="CE4401" s="207"/>
      <c r="CF4401" s="207"/>
    </row>
    <row r="4402" spans="1:84" s="406" customFormat="1" x14ac:dyDescent="0.3">
      <c r="A4402" s="407"/>
      <c r="B4402" s="412"/>
      <c r="C4402" s="126"/>
      <c r="D4402" s="390"/>
      <c r="E4402" s="390"/>
      <c r="F4402" s="390"/>
      <c r="G4402" s="390"/>
      <c r="H4402" s="390"/>
      <c r="I4402" s="390"/>
      <c r="AP4402" s="207"/>
      <c r="AQ4402" s="207"/>
      <c r="BK4402" s="207"/>
      <c r="BY4402" s="207"/>
      <c r="BZ4402" s="207"/>
      <c r="CA4402" s="207"/>
      <c r="CB4402" s="207"/>
      <c r="CC4402" s="207"/>
      <c r="CD4402" s="207"/>
      <c r="CE4402" s="207"/>
      <c r="CF4402" s="207"/>
    </row>
    <row r="4403" spans="1:84" s="406" customFormat="1" x14ac:dyDescent="0.3">
      <c r="A4403" s="407"/>
      <c r="B4403" s="412"/>
      <c r="C4403" s="126"/>
      <c r="D4403" s="390"/>
      <c r="E4403" s="390"/>
      <c r="F4403" s="390"/>
      <c r="G4403" s="390"/>
      <c r="H4403" s="390"/>
      <c r="I4403" s="390"/>
      <c r="AP4403" s="207"/>
      <c r="AQ4403" s="207"/>
      <c r="BK4403" s="207"/>
      <c r="BY4403" s="207"/>
      <c r="BZ4403" s="207"/>
      <c r="CA4403" s="207"/>
      <c r="CB4403" s="207"/>
      <c r="CC4403" s="207"/>
      <c r="CD4403" s="207"/>
      <c r="CE4403" s="207"/>
      <c r="CF4403" s="207"/>
    </row>
    <row r="4404" spans="1:84" s="406" customFormat="1" x14ac:dyDescent="0.3">
      <c r="A4404" s="407"/>
      <c r="B4404" s="412"/>
      <c r="C4404" s="126"/>
      <c r="D4404" s="390"/>
      <c r="E4404" s="390"/>
      <c r="F4404" s="390"/>
      <c r="G4404" s="390"/>
      <c r="H4404" s="390"/>
      <c r="I4404" s="390"/>
      <c r="AP4404" s="207"/>
      <c r="AQ4404" s="207"/>
      <c r="BK4404" s="207"/>
      <c r="BY4404" s="207"/>
      <c r="BZ4404" s="207"/>
      <c r="CA4404" s="207"/>
      <c r="CB4404" s="207"/>
      <c r="CC4404" s="207"/>
      <c r="CD4404" s="207"/>
      <c r="CE4404" s="207"/>
      <c r="CF4404" s="207"/>
    </row>
    <row r="4405" spans="1:84" s="406" customFormat="1" x14ac:dyDescent="0.3">
      <c r="A4405" s="407"/>
      <c r="B4405" s="412"/>
      <c r="C4405" s="126"/>
      <c r="D4405" s="390"/>
      <c r="E4405" s="390"/>
      <c r="F4405" s="390"/>
      <c r="G4405" s="390"/>
      <c r="H4405" s="390"/>
      <c r="I4405" s="390"/>
      <c r="AP4405" s="207"/>
      <c r="AQ4405" s="207"/>
      <c r="BK4405" s="207"/>
      <c r="BY4405" s="207"/>
      <c r="BZ4405" s="207"/>
      <c r="CA4405" s="207"/>
      <c r="CB4405" s="207"/>
      <c r="CC4405" s="207"/>
      <c r="CD4405" s="207"/>
      <c r="CE4405" s="207"/>
      <c r="CF4405" s="207"/>
    </row>
    <row r="4406" spans="1:84" s="406" customFormat="1" x14ac:dyDescent="0.3">
      <c r="A4406" s="407"/>
      <c r="B4406" s="412"/>
      <c r="C4406" s="126"/>
      <c r="D4406" s="390"/>
      <c r="E4406" s="390"/>
      <c r="F4406" s="390"/>
      <c r="G4406" s="390"/>
      <c r="H4406" s="390"/>
      <c r="I4406" s="390"/>
      <c r="AP4406" s="207"/>
      <c r="AQ4406" s="207"/>
      <c r="BK4406" s="207"/>
      <c r="BY4406" s="207"/>
      <c r="BZ4406" s="207"/>
      <c r="CA4406" s="207"/>
      <c r="CB4406" s="207"/>
      <c r="CC4406" s="207"/>
      <c r="CD4406" s="207"/>
      <c r="CE4406" s="207"/>
      <c r="CF4406" s="207"/>
    </row>
    <row r="4407" spans="1:84" s="406" customFormat="1" x14ac:dyDescent="0.3">
      <c r="A4407" s="407"/>
      <c r="B4407" s="412"/>
      <c r="C4407" s="126"/>
      <c r="D4407" s="390"/>
      <c r="E4407" s="390"/>
      <c r="F4407" s="390"/>
      <c r="G4407" s="390"/>
      <c r="H4407" s="390"/>
      <c r="I4407" s="390"/>
      <c r="AP4407" s="207"/>
      <c r="AQ4407" s="207"/>
      <c r="BK4407" s="207"/>
      <c r="BY4407" s="207"/>
      <c r="BZ4407" s="207"/>
      <c r="CA4407" s="207"/>
      <c r="CB4407" s="207"/>
      <c r="CC4407" s="207"/>
      <c r="CD4407" s="207"/>
      <c r="CE4407" s="207"/>
      <c r="CF4407" s="207"/>
    </row>
    <row r="4408" spans="1:84" s="406" customFormat="1" x14ac:dyDescent="0.3">
      <c r="A4408" s="407"/>
      <c r="B4408" s="412"/>
      <c r="C4408" s="126"/>
      <c r="D4408" s="390"/>
      <c r="E4408" s="390"/>
      <c r="F4408" s="390"/>
      <c r="G4408" s="390"/>
      <c r="H4408" s="390"/>
      <c r="I4408" s="390"/>
      <c r="AP4408" s="207"/>
      <c r="AQ4408" s="207"/>
      <c r="BK4408" s="207"/>
      <c r="BY4408" s="207"/>
      <c r="BZ4408" s="207"/>
      <c r="CA4408" s="207"/>
      <c r="CB4408" s="207"/>
      <c r="CC4408" s="207"/>
      <c r="CD4408" s="207"/>
      <c r="CE4408" s="207"/>
      <c r="CF4408" s="207"/>
    </row>
    <row r="4409" spans="1:84" s="406" customFormat="1" x14ac:dyDescent="0.3">
      <c r="A4409" s="407"/>
      <c r="B4409" s="412"/>
      <c r="C4409" s="126"/>
      <c r="D4409" s="390"/>
      <c r="E4409" s="390"/>
      <c r="F4409" s="390"/>
      <c r="G4409" s="390"/>
      <c r="H4409" s="390"/>
      <c r="I4409" s="390"/>
      <c r="AP4409" s="207"/>
      <c r="AQ4409" s="207"/>
      <c r="BK4409" s="207"/>
      <c r="BY4409" s="207"/>
      <c r="BZ4409" s="207"/>
      <c r="CA4409" s="207"/>
      <c r="CB4409" s="207"/>
      <c r="CC4409" s="207"/>
      <c r="CD4409" s="207"/>
      <c r="CE4409" s="207"/>
      <c r="CF4409" s="207"/>
    </row>
    <row r="4410" spans="1:84" s="406" customFormat="1" x14ac:dyDescent="0.3">
      <c r="A4410" s="407"/>
      <c r="B4410" s="412"/>
      <c r="C4410" s="126"/>
      <c r="D4410" s="390"/>
      <c r="E4410" s="390"/>
      <c r="F4410" s="390"/>
      <c r="G4410" s="390"/>
      <c r="H4410" s="390"/>
      <c r="I4410" s="390"/>
      <c r="AP4410" s="207"/>
      <c r="AQ4410" s="207"/>
      <c r="BK4410" s="207"/>
      <c r="BY4410" s="207"/>
      <c r="BZ4410" s="207"/>
      <c r="CA4410" s="207"/>
      <c r="CB4410" s="207"/>
      <c r="CC4410" s="207"/>
      <c r="CD4410" s="207"/>
      <c r="CE4410" s="207"/>
      <c r="CF4410" s="207"/>
    </row>
    <row r="4411" spans="1:84" s="406" customFormat="1" x14ac:dyDescent="0.3">
      <c r="A4411" s="407"/>
      <c r="B4411" s="412"/>
      <c r="C4411" s="126"/>
      <c r="D4411" s="390"/>
      <c r="E4411" s="390"/>
      <c r="F4411" s="390"/>
      <c r="G4411" s="390"/>
      <c r="H4411" s="390"/>
      <c r="I4411" s="390"/>
      <c r="AP4411" s="207"/>
      <c r="AQ4411" s="207"/>
      <c r="BK4411" s="207"/>
      <c r="BY4411" s="207"/>
      <c r="BZ4411" s="207"/>
      <c r="CA4411" s="207"/>
      <c r="CB4411" s="207"/>
      <c r="CC4411" s="207"/>
      <c r="CD4411" s="207"/>
      <c r="CE4411" s="207"/>
      <c r="CF4411" s="207"/>
    </row>
    <row r="4412" spans="1:84" s="406" customFormat="1" x14ac:dyDescent="0.3">
      <c r="A4412" s="407"/>
      <c r="B4412" s="412"/>
      <c r="C4412" s="126"/>
      <c r="D4412" s="390"/>
      <c r="E4412" s="390"/>
      <c r="F4412" s="390"/>
      <c r="G4412" s="390"/>
      <c r="H4412" s="390"/>
      <c r="I4412" s="390"/>
      <c r="AP4412" s="207"/>
      <c r="AQ4412" s="207"/>
      <c r="BK4412" s="207"/>
      <c r="BY4412" s="207"/>
      <c r="BZ4412" s="207"/>
      <c r="CA4412" s="207"/>
      <c r="CB4412" s="207"/>
      <c r="CC4412" s="207"/>
      <c r="CD4412" s="207"/>
      <c r="CE4412" s="207"/>
      <c r="CF4412" s="207"/>
    </row>
    <row r="4413" spans="1:84" s="406" customFormat="1" x14ac:dyDescent="0.3">
      <c r="A4413" s="407"/>
      <c r="B4413" s="412"/>
      <c r="C4413" s="126"/>
      <c r="D4413" s="390"/>
      <c r="E4413" s="390"/>
      <c r="F4413" s="390"/>
      <c r="G4413" s="390"/>
      <c r="H4413" s="390"/>
      <c r="I4413" s="390"/>
      <c r="AP4413" s="207"/>
      <c r="AQ4413" s="207"/>
      <c r="BK4413" s="207"/>
      <c r="BY4413" s="207"/>
      <c r="BZ4413" s="207"/>
      <c r="CA4413" s="207"/>
      <c r="CB4413" s="207"/>
      <c r="CC4413" s="207"/>
      <c r="CD4413" s="207"/>
      <c r="CE4413" s="207"/>
      <c r="CF4413" s="207"/>
    </row>
    <row r="4414" spans="1:84" s="406" customFormat="1" x14ac:dyDescent="0.3">
      <c r="A4414" s="407"/>
      <c r="B4414" s="412"/>
      <c r="C4414" s="126"/>
      <c r="D4414" s="390"/>
      <c r="E4414" s="390"/>
      <c r="F4414" s="390"/>
      <c r="G4414" s="390"/>
      <c r="H4414" s="390"/>
      <c r="I4414" s="390"/>
      <c r="AP4414" s="207"/>
      <c r="AQ4414" s="207"/>
      <c r="BK4414" s="207"/>
      <c r="BY4414" s="207"/>
      <c r="BZ4414" s="207"/>
      <c r="CA4414" s="207"/>
      <c r="CB4414" s="207"/>
      <c r="CC4414" s="207"/>
      <c r="CD4414" s="207"/>
      <c r="CE4414" s="207"/>
      <c r="CF4414" s="207"/>
    </row>
    <row r="4415" spans="1:84" s="406" customFormat="1" x14ac:dyDescent="0.3">
      <c r="A4415" s="407"/>
      <c r="B4415" s="412"/>
      <c r="C4415" s="126"/>
      <c r="D4415" s="390"/>
      <c r="E4415" s="390"/>
      <c r="F4415" s="390"/>
      <c r="G4415" s="390"/>
      <c r="H4415" s="390"/>
      <c r="I4415" s="390"/>
      <c r="AP4415" s="207"/>
      <c r="AQ4415" s="207"/>
      <c r="BK4415" s="207"/>
      <c r="BY4415" s="207"/>
      <c r="BZ4415" s="207"/>
      <c r="CA4415" s="207"/>
      <c r="CB4415" s="207"/>
      <c r="CC4415" s="207"/>
      <c r="CD4415" s="207"/>
      <c r="CE4415" s="207"/>
      <c r="CF4415" s="207"/>
    </row>
    <row r="4416" spans="1:84" s="406" customFormat="1" x14ac:dyDescent="0.3">
      <c r="A4416" s="407"/>
      <c r="B4416" s="412"/>
      <c r="C4416" s="126"/>
      <c r="D4416" s="390"/>
      <c r="E4416" s="390"/>
      <c r="F4416" s="390"/>
      <c r="G4416" s="390"/>
      <c r="H4416" s="390"/>
      <c r="I4416" s="390"/>
      <c r="AP4416" s="207"/>
      <c r="AQ4416" s="207"/>
      <c r="BK4416" s="207"/>
      <c r="BY4416" s="207"/>
      <c r="BZ4416" s="207"/>
      <c r="CA4416" s="207"/>
      <c r="CB4416" s="207"/>
      <c r="CC4416" s="207"/>
      <c r="CD4416" s="207"/>
      <c r="CE4416" s="207"/>
      <c r="CF4416" s="207"/>
    </row>
    <row r="4417" spans="1:84" s="406" customFormat="1" x14ac:dyDescent="0.3">
      <c r="A4417" s="407"/>
      <c r="B4417" s="412"/>
      <c r="C4417" s="126"/>
      <c r="D4417" s="390"/>
      <c r="E4417" s="390"/>
      <c r="F4417" s="390"/>
      <c r="G4417" s="390"/>
      <c r="H4417" s="390"/>
      <c r="I4417" s="390"/>
      <c r="AP4417" s="207"/>
      <c r="AQ4417" s="207"/>
      <c r="BK4417" s="207"/>
      <c r="BY4417" s="207"/>
      <c r="BZ4417" s="207"/>
      <c r="CA4417" s="207"/>
      <c r="CB4417" s="207"/>
      <c r="CC4417" s="207"/>
      <c r="CD4417" s="207"/>
      <c r="CE4417" s="207"/>
      <c r="CF4417" s="207"/>
    </row>
    <row r="4418" spans="1:84" s="406" customFormat="1" x14ac:dyDescent="0.3">
      <c r="A4418" s="407"/>
      <c r="B4418" s="412"/>
      <c r="C4418" s="126"/>
      <c r="D4418" s="390"/>
      <c r="E4418" s="390"/>
      <c r="F4418" s="390"/>
      <c r="G4418" s="390"/>
      <c r="H4418" s="390"/>
      <c r="I4418" s="390"/>
      <c r="AP4418" s="207"/>
      <c r="AQ4418" s="207"/>
      <c r="BK4418" s="207"/>
      <c r="BY4418" s="207"/>
      <c r="BZ4418" s="207"/>
      <c r="CA4418" s="207"/>
      <c r="CB4418" s="207"/>
      <c r="CC4418" s="207"/>
      <c r="CD4418" s="207"/>
      <c r="CE4418" s="207"/>
      <c r="CF4418" s="207"/>
    </row>
    <row r="4419" spans="1:84" s="406" customFormat="1" x14ac:dyDescent="0.3">
      <c r="A4419" s="407"/>
      <c r="B4419" s="412"/>
      <c r="C4419" s="126"/>
      <c r="D4419" s="390"/>
      <c r="E4419" s="390"/>
      <c r="F4419" s="390"/>
      <c r="G4419" s="390"/>
      <c r="H4419" s="390"/>
      <c r="I4419" s="390"/>
      <c r="AP4419" s="207"/>
      <c r="AQ4419" s="207"/>
      <c r="BK4419" s="207"/>
      <c r="BY4419" s="207"/>
      <c r="BZ4419" s="207"/>
      <c r="CA4419" s="207"/>
      <c r="CB4419" s="207"/>
      <c r="CC4419" s="207"/>
      <c r="CD4419" s="207"/>
      <c r="CE4419" s="207"/>
      <c r="CF4419" s="207"/>
    </row>
    <row r="4420" spans="1:84" s="406" customFormat="1" x14ac:dyDescent="0.3">
      <c r="A4420" s="407"/>
      <c r="B4420" s="412"/>
      <c r="C4420" s="126"/>
      <c r="D4420" s="390"/>
      <c r="E4420" s="390"/>
      <c r="F4420" s="390"/>
      <c r="G4420" s="390"/>
      <c r="H4420" s="390"/>
      <c r="I4420" s="390"/>
      <c r="AP4420" s="207"/>
      <c r="AQ4420" s="207"/>
      <c r="BK4420" s="207"/>
      <c r="BY4420" s="207"/>
      <c r="BZ4420" s="207"/>
      <c r="CA4420" s="207"/>
      <c r="CB4420" s="207"/>
      <c r="CC4420" s="207"/>
      <c r="CD4420" s="207"/>
      <c r="CE4420" s="207"/>
      <c r="CF4420" s="207"/>
    </row>
    <row r="4421" spans="1:84" s="406" customFormat="1" x14ac:dyDescent="0.3">
      <c r="A4421" s="407"/>
      <c r="B4421" s="412"/>
      <c r="C4421" s="126"/>
      <c r="D4421" s="390"/>
      <c r="E4421" s="390"/>
      <c r="F4421" s="390"/>
      <c r="G4421" s="390"/>
      <c r="H4421" s="390"/>
      <c r="I4421" s="390"/>
      <c r="AP4421" s="207"/>
      <c r="AQ4421" s="207"/>
      <c r="BK4421" s="207"/>
      <c r="BY4421" s="207"/>
      <c r="BZ4421" s="207"/>
      <c r="CA4421" s="207"/>
      <c r="CB4421" s="207"/>
      <c r="CC4421" s="207"/>
      <c r="CD4421" s="207"/>
      <c r="CE4421" s="207"/>
      <c r="CF4421" s="207"/>
    </row>
    <row r="4422" spans="1:84" s="406" customFormat="1" x14ac:dyDescent="0.3">
      <c r="A4422" s="407"/>
      <c r="B4422" s="412"/>
      <c r="C4422" s="126"/>
      <c r="D4422" s="390"/>
      <c r="E4422" s="390"/>
      <c r="F4422" s="390"/>
      <c r="G4422" s="390"/>
      <c r="H4422" s="390"/>
      <c r="I4422" s="390"/>
      <c r="AP4422" s="207"/>
      <c r="AQ4422" s="207"/>
      <c r="BK4422" s="207"/>
      <c r="BY4422" s="207"/>
      <c r="BZ4422" s="207"/>
      <c r="CA4422" s="207"/>
      <c r="CB4422" s="207"/>
      <c r="CC4422" s="207"/>
      <c r="CD4422" s="207"/>
      <c r="CE4422" s="207"/>
      <c r="CF4422" s="207"/>
    </row>
    <row r="4423" spans="1:84" s="406" customFormat="1" x14ac:dyDescent="0.3">
      <c r="A4423" s="407"/>
      <c r="B4423" s="412"/>
      <c r="C4423" s="126"/>
      <c r="D4423" s="390"/>
      <c r="E4423" s="390"/>
      <c r="F4423" s="390"/>
      <c r="G4423" s="390"/>
      <c r="H4423" s="390"/>
      <c r="I4423" s="390"/>
      <c r="AP4423" s="207"/>
      <c r="AQ4423" s="207"/>
      <c r="BK4423" s="207"/>
      <c r="BY4423" s="207"/>
      <c r="BZ4423" s="207"/>
      <c r="CA4423" s="207"/>
      <c r="CB4423" s="207"/>
      <c r="CC4423" s="207"/>
      <c r="CD4423" s="207"/>
      <c r="CE4423" s="207"/>
      <c r="CF4423" s="207"/>
    </row>
    <row r="4424" spans="1:84" s="406" customFormat="1" x14ac:dyDescent="0.3">
      <c r="A4424" s="407"/>
      <c r="B4424" s="412"/>
      <c r="C4424" s="126"/>
      <c r="D4424" s="390"/>
      <c r="E4424" s="390"/>
      <c r="F4424" s="390"/>
      <c r="G4424" s="390"/>
      <c r="H4424" s="390"/>
      <c r="I4424" s="390"/>
      <c r="AP4424" s="207"/>
      <c r="AQ4424" s="207"/>
      <c r="BK4424" s="207"/>
      <c r="BY4424" s="207"/>
      <c r="BZ4424" s="207"/>
      <c r="CA4424" s="207"/>
      <c r="CB4424" s="207"/>
      <c r="CC4424" s="207"/>
      <c r="CD4424" s="207"/>
      <c r="CE4424" s="207"/>
      <c r="CF4424" s="207"/>
    </row>
    <row r="4425" spans="1:84" s="406" customFormat="1" x14ac:dyDescent="0.3">
      <c r="A4425" s="407"/>
      <c r="B4425" s="412"/>
      <c r="C4425" s="126"/>
      <c r="D4425" s="390"/>
      <c r="E4425" s="390"/>
      <c r="F4425" s="390"/>
      <c r="G4425" s="390"/>
      <c r="H4425" s="390"/>
      <c r="I4425" s="390"/>
      <c r="AP4425" s="207"/>
      <c r="AQ4425" s="207"/>
      <c r="BK4425" s="207"/>
      <c r="BY4425" s="207"/>
      <c r="BZ4425" s="207"/>
      <c r="CA4425" s="207"/>
      <c r="CB4425" s="207"/>
      <c r="CC4425" s="207"/>
      <c r="CD4425" s="207"/>
      <c r="CE4425" s="207"/>
      <c r="CF4425" s="207"/>
    </row>
    <row r="4426" spans="1:84" s="406" customFormat="1" x14ac:dyDescent="0.3">
      <c r="A4426" s="407"/>
      <c r="B4426" s="412"/>
      <c r="C4426" s="126"/>
      <c r="D4426" s="390"/>
      <c r="E4426" s="390"/>
      <c r="F4426" s="390"/>
      <c r="G4426" s="390"/>
      <c r="H4426" s="390"/>
      <c r="I4426" s="390"/>
      <c r="AP4426" s="207"/>
      <c r="AQ4426" s="207"/>
      <c r="BK4426" s="207"/>
      <c r="BY4426" s="207"/>
      <c r="BZ4426" s="207"/>
      <c r="CA4426" s="207"/>
      <c r="CB4426" s="207"/>
      <c r="CC4426" s="207"/>
      <c r="CD4426" s="207"/>
      <c r="CE4426" s="207"/>
      <c r="CF4426" s="207"/>
    </row>
    <row r="4427" spans="1:84" s="406" customFormat="1" x14ac:dyDescent="0.3">
      <c r="A4427" s="407"/>
      <c r="B4427" s="412"/>
      <c r="C4427" s="126"/>
      <c r="D4427" s="390"/>
      <c r="E4427" s="390"/>
      <c r="F4427" s="390"/>
      <c r="G4427" s="390"/>
      <c r="H4427" s="390"/>
      <c r="I4427" s="390"/>
      <c r="AP4427" s="207"/>
      <c r="AQ4427" s="207"/>
      <c r="BK4427" s="207"/>
      <c r="BY4427" s="207"/>
      <c r="BZ4427" s="207"/>
      <c r="CA4427" s="207"/>
      <c r="CB4427" s="207"/>
      <c r="CC4427" s="207"/>
      <c r="CD4427" s="207"/>
      <c r="CE4427" s="207"/>
      <c r="CF4427" s="207"/>
    </row>
    <row r="4428" spans="1:84" s="406" customFormat="1" x14ac:dyDescent="0.3">
      <c r="A4428" s="407"/>
      <c r="B4428" s="412"/>
      <c r="C4428" s="126"/>
      <c r="D4428" s="390"/>
      <c r="E4428" s="390"/>
      <c r="F4428" s="390"/>
      <c r="G4428" s="390"/>
      <c r="H4428" s="390"/>
      <c r="I4428" s="390"/>
      <c r="AP4428" s="207"/>
      <c r="AQ4428" s="207"/>
      <c r="BK4428" s="207"/>
      <c r="BY4428" s="207"/>
      <c r="BZ4428" s="207"/>
      <c r="CA4428" s="207"/>
      <c r="CB4428" s="207"/>
      <c r="CC4428" s="207"/>
      <c r="CD4428" s="207"/>
      <c r="CE4428" s="207"/>
      <c r="CF4428" s="207"/>
    </row>
    <row r="4429" spans="1:84" s="406" customFormat="1" x14ac:dyDescent="0.3">
      <c r="A4429" s="407"/>
      <c r="B4429" s="412"/>
      <c r="C4429" s="126"/>
      <c r="D4429" s="390"/>
      <c r="E4429" s="390"/>
      <c r="F4429" s="390"/>
      <c r="G4429" s="390"/>
      <c r="H4429" s="390"/>
      <c r="I4429" s="390"/>
      <c r="AP4429" s="207"/>
      <c r="AQ4429" s="207"/>
      <c r="BK4429" s="207"/>
      <c r="BY4429" s="207"/>
      <c r="BZ4429" s="207"/>
      <c r="CA4429" s="207"/>
      <c r="CB4429" s="207"/>
      <c r="CC4429" s="207"/>
      <c r="CD4429" s="207"/>
      <c r="CE4429" s="207"/>
      <c r="CF4429" s="207"/>
    </row>
    <row r="4430" spans="1:84" s="406" customFormat="1" x14ac:dyDescent="0.3">
      <c r="A4430" s="407"/>
      <c r="B4430" s="412"/>
      <c r="C4430" s="126"/>
      <c r="D4430" s="390"/>
      <c r="E4430" s="390"/>
      <c r="F4430" s="390"/>
      <c r="G4430" s="390"/>
      <c r="H4430" s="390"/>
      <c r="I4430" s="390"/>
      <c r="AP4430" s="207"/>
      <c r="AQ4430" s="207"/>
      <c r="BK4430" s="207"/>
      <c r="BY4430" s="207"/>
      <c r="BZ4430" s="207"/>
      <c r="CA4430" s="207"/>
      <c r="CB4430" s="207"/>
      <c r="CC4430" s="207"/>
      <c r="CD4430" s="207"/>
      <c r="CE4430" s="207"/>
      <c r="CF4430" s="207"/>
    </row>
    <row r="4431" spans="1:84" s="406" customFormat="1" x14ac:dyDescent="0.3">
      <c r="A4431" s="407"/>
      <c r="B4431" s="412"/>
      <c r="C4431" s="126"/>
      <c r="D4431" s="390"/>
      <c r="E4431" s="390"/>
      <c r="F4431" s="390"/>
      <c r="G4431" s="390"/>
      <c r="H4431" s="390"/>
      <c r="I4431" s="390"/>
      <c r="AP4431" s="207"/>
      <c r="AQ4431" s="207"/>
      <c r="BK4431" s="207"/>
      <c r="BY4431" s="207"/>
      <c r="BZ4431" s="207"/>
      <c r="CA4431" s="207"/>
      <c r="CB4431" s="207"/>
      <c r="CC4431" s="207"/>
      <c r="CD4431" s="207"/>
      <c r="CE4431" s="207"/>
      <c r="CF4431" s="207"/>
    </row>
    <row r="4432" spans="1:84" s="406" customFormat="1" x14ac:dyDescent="0.3">
      <c r="A4432" s="407"/>
      <c r="B4432" s="412"/>
      <c r="C4432" s="126"/>
      <c r="D4432" s="390"/>
      <c r="E4432" s="390"/>
      <c r="F4432" s="390"/>
      <c r="G4432" s="390"/>
      <c r="H4432" s="390"/>
      <c r="I4432" s="390"/>
      <c r="AP4432" s="207"/>
      <c r="AQ4432" s="207"/>
      <c r="BK4432" s="207"/>
      <c r="BY4432" s="207"/>
      <c r="BZ4432" s="207"/>
      <c r="CA4432" s="207"/>
      <c r="CB4432" s="207"/>
      <c r="CC4432" s="207"/>
      <c r="CD4432" s="207"/>
      <c r="CE4432" s="207"/>
      <c r="CF4432" s="207"/>
    </row>
    <row r="4433" spans="1:84" s="406" customFormat="1" x14ac:dyDescent="0.3">
      <c r="A4433" s="407"/>
      <c r="B4433" s="412"/>
      <c r="C4433" s="126"/>
      <c r="D4433" s="390"/>
      <c r="E4433" s="390"/>
      <c r="F4433" s="390"/>
      <c r="G4433" s="390"/>
      <c r="H4433" s="390"/>
      <c r="I4433" s="390"/>
      <c r="AP4433" s="207"/>
      <c r="AQ4433" s="207"/>
      <c r="BK4433" s="207"/>
      <c r="BY4433" s="207"/>
      <c r="BZ4433" s="207"/>
      <c r="CA4433" s="207"/>
      <c r="CB4433" s="207"/>
      <c r="CC4433" s="207"/>
      <c r="CD4433" s="207"/>
      <c r="CE4433" s="207"/>
      <c r="CF4433" s="207"/>
    </row>
    <row r="4434" spans="1:84" s="406" customFormat="1" x14ac:dyDescent="0.3">
      <c r="A4434" s="407"/>
      <c r="B4434" s="412"/>
      <c r="C4434" s="126"/>
      <c r="D4434" s="390"/>
      <c r="E4434" s="390"/>
      <c r="F4434" s="390"/>
      <c r="G4434" s="390"/>
      <c r="H4434" s="390"/>
      <c r="I4434" s="390"/>
      <c r="AP4434" s="207"/>
      <c r="AQ4434" s="207"/>
      <c r="BK4434" s="207"/>
      <c r="BY4434" s="207"/>
      <c r="BZ4434" s="207"/>
      <c r="CA4434" s="207"/>
      <c r="CB4434" s="207"/>
      <c r="CC4434" s="207"/>
      <c r="CD4434" s="207"/>
      <c r="CE4434" s="207"/>
      <c r="CF4434" s="207"/>
    </row>
    <row r="4435" spans="1:84" s="406" customFormat="1" x14ac:dyDescent="0.3">
      <c r="A4435" s="407"/>
      <c r="B4435" s="412"/>
      <c r="C4435" s="126"/>
      <c r="D4435" s="390"/>
      <c r="E4435" s="390"/>
      <c r="F4435" s="390"/>
      <c r="G4435" s="390"/>
      <c r="H4435" s="390"/>
      <c r="I4435" s="390"/>
      <c r="AP4435" s="207"/>
      <c r="AQ4435" s="207"/>
      <c r="BK4435" s="207"/>
      <c r="BY4435" s="207"/>
      <c r="BZ4435" s="207"/>
      <c r="CA4435" s="207"/>
      <c r="CB4435" s="207"/>
      <c r="CC4435" s="207"/>
      <c r="CD4435" s="207"/>
      <c r="CE4435" s="207"/>
      <c r="CF4435" s="207"/>
    </row>
    <row r="4436" spans="1:84" s="406" customFormat="1" x14ac:dyDescent="0.3">
      <c r="A4436" s="407"/>
      <c r="B4436" s="412"/>
      <c r="C4436" s="126"/>
      <c r="D4436" s="390"/>
      <c r="E4436" s="390"/>
      <c r="F4436" s="390"/>
      <c r="G4436" s="390"/>
      <c r="H4436" s="390"/>
      <c r="I4436" s="390"/>
      <c r="AP4436" s="207"/>
      <c r="AQ4436" s="207"/>
      <c r="BK4436" s="207"/>
      <c r="BY4436" s="207"/>
      <c r="BZ4436" s="207"/>
      <c r="CA4436" s="207"/>
      <c r="CB4436" s="207"/>
      <c r="CC4436" s="207"/>
      <c r="CD4436" s="207"/>
      <c r="CE4436" s="207"/>
      <c r="CF4436" s="207"/>
    </row>
    <row r="4437" spans="1:84" s="406" customFormat="1" x14ac:dyDescent="0.3">
      <c r="A4437" s="407"/>
      <c r="B4437" s="412"/>
      <c r="C4437" s="126"/>
      <c r="D4437" s="390"/>
      <c r="E4437" s="390"/>
      <c r="F4437" s="390"/>
      <c r="G4437" s="390"/>
      <c r="H4437" s="390"/>
      <c r="I4437" s="390"/>
      <c r="AP4437" s="207"/>
      <c r="AQ4437" s="207"/>
      <c r="BK4437" s="207"/>
      <c r="BY4437" s="207"/>
      <c r="BZ4437" s="207"/>
      <c r="CA4437" s="207"/>
      <c r="CB4437" s="207"/>
      <c r="CC4437" s="207"/>
      <c r="CD4437" s="207"/>
      <c r="CE4437" s="207"/>
      <c r="CF4437" s="207"/>
    </row>
    <row r="4438" spans="1:84" s="406" customFormat="1" x14ac:dyDescent="0.3">
      <c r="A4438" s="407"/>
      <c r="B4438" s="412"/>
      <c r="C4438" s="126"/>
      <c r="D4438" s="390"/>
      <c r="E4438" s="390"/>
      <c r="F4438" s="390"/>
      <c r="G4438" s="390"/>
      <c r="H4438" s="390"/>
      <c r="I4438" s="390"/>
      <c r="AP4438" s="207"/>
      <c r="AQ4438" s="207"/>
      <c r="BK4438" s="207"/>
      <c r="BY4438" s="207"/>
      <c r="BZ4438" s="207"/>
      <c r="CA4438" s="207"/>
      <c r="CB4438" s="207"/>
      <c r="CC4438" s="207"/>
      <c r="CD4438" s="207"/>
      <c r="CE4438" s="207"/>
      <c r="CF4438" s="207"/>
    </row>
    <row r="4439" spans="1:84" s="406" customFormat="1" x14ac:dyDescent="0.3">
      <c r="A4439" s="407"/>
      <c r="B4439" s="412"/>
      <c r="C4439" s="126"/>
      <c r="D4439" s="390"/>
      <c r="E4439" s="390"/>
      <c r="F4439" s="390"/>
      <c r="G4439" s="390"/>
      <c r="H4439" s="390"/>
      <c r="I4439" s="390"/>
      <c r="AP4439" s="207"/>
      <c r="AQ4439" s="207"/>
      <c r="BK4439" s="207"/>
      <c r="BY4439" s="207"/>
      <c r="BZ4439" s="207"/>
      <c r="CA4439" s="207"/>
      <c r="CB4439" s="207"/>
      <c r="CC4439" s="207"/>
      <c r="CD4439" s="207"/>
      <c r="CE4439" s="207"/>
      <c r="CF4439" s="207"/>
    </row>
    <row r="4440" spans="1:84" s="406" customFormat="1" x14ac:dyDescent="0.3">
      <c r="A4440" s="407"/>
      <c r="B4440" s="412"/>
      <c r="C4440" s="126"/>
      <c r="D4440" s="390"/>
      <c r="E4440" s="390"/>
      <c r="F4440" s="390"/>
      <c r="G4440" s="390"/>
      <c r="H4440" s="390"/>
      <c r="I4440" s="390"/>
      <c r="AP4440" s="207"/>
      <c r="AQ4440" s="207"/>
      <c r="BK4440" s="207"/>
      <c r="BY4440" s="207"/>
      <c r="BZ4440" s="207"/>
      <c r="CA4440" s="207"/>
      <c r="CB4440" s="207"/>
      <c r="CC4440" s="207"/>
      <c r="CD4440" s="207"/>
      <c r="CE4440" s="207"/>
      <c r="CF4440" s="207"/>
    </row>
    <row r="4441" spans="1:84" s="406" customFormat="1" x14ac:dyDescent="0.3">
      <c r="A4441" s="407"/>
      <c r="B4441" s="412"/>
      <c r="C4441" s="126"/>
      <c r="D4441" s="390"/>
      <c r="E4441" s="390"/>
      <c r="F4441" s="390"/>
      <c r="G4441" s="390"/>
      <c r="H4441" s="390"/>
      <c r="I4441" s="390"/>
      <c r="AP4441" s="207"/>
      <c r="AQ4441" s="207"/>
      <c r="BK4441" s="207"/>
      <c r="BY4441" s="207"/>
      <c r="BZ4441" s="207"/>
      <c r="CA4441" s="207"/>
      <c r="CB4441" s="207"/>
      <c r="CC4441" s="207"/>
      <c r="CD4441" s="207"/>
      <c r="CE4441" s="207"/>
      <c r="CF4441" s="207"/>
    </row>
    <row r="4442" spans="1:84" s="406" customFormat="1" x14ac:dyDescent="0.3">
      <c r="A4442" s="407"/>
      <c r="B4442" s="412"/>
      <c r="C4442" s="126"/>
      <c r="D4442" s="390"/>
      <c r="E4442" s="390"/>
      <c r="F4442" s="390"/>
      <c r="G4442" s="390"/>
      <c r="H4442" s="390"/>
      <c r="I4442" s="390"/>
      <c r="AP4442" s="207"/>
      <c r="AQ4442" s="207"/>
      <c r="BK4442" s="207"/>
      <c r="BY4442" s="207"/>
      <c r="BZ4442" s="207"/>
      <c r="CA4442" s="207"/>
      <c r="CB4442" s="207"/>
      <c r="CC4442" s="207"/>
      <c r="CD4442" s="207"/>
      <c r="CE4442" s="207"/>
      <c r="CF4442" s="207"/>
    </row>
    <row r="4443" spans="1:84" s="406" customFormat="1" x14ac:dyDescent="0.3">
      <c r="A4443" s="407"/>
      <c r="B4443" s="412"/>
      <c r="C4443" s="126"/>
      <c r="D4443" s="390"/>
      <c r="E4443" s="390"/>
      <c r="F4443" s="390"/>
      <c r="G4443" s="390"/>
      <c r="H4443" s="390"/>
      <c r="I4443" s="390"/>
      <c r="AP4443" s="207"/>
      <c r="AQ4443" s="207"/>
      <c r="BK4443" s="207"/>
      <c r="BY4443" s="207"/>
      <c r="BZ4443" s="207"/>
      <c r="CA4443" s="207"/>
      <c r="CB4443" s="207"/>
      <c r="CC4443" s="207"/>
      <c r="CD4443" s="207"/>
      <c r="CE4443" s="207"/>
      <c r="CF4443" s="207"/>
    </row>
    <row r="4444" spans="1:84" s="406" customFormat="1" x14ac:dyDescent="0.3">
      <c r="A4444" s="407"/>
      <c r="B4444" s="412"/>
      <c r="C4444" s="126"/>
      <c r="D4444" s="390"/>
      <c r="E4444" s="390"/>
      <c r="F4444" s="390"/>
      <c r="G4444" s="390"/>
      <c r="H4444" s="390"/>
      <c r="I4444" s="390"/>
      <c r="AP4444" s="207"/>
      <c r="AQ4444" s="207"/>
      <c r="BK4444" s="207"/>
      <c r="BY4444" s="207"/>
      <c r="BZ4444" s="207"/>
      <c r="CA4444" s="207"/>
      <c r="CB4444" s="207"/>
      <c r="CC4444" s="207"/>
      <c r="CD4444" s="207"/>
      <c r="CE4444" s="207"/>
      <c r="CF4444" s="207"/>
    </row>
    <row r="4445" spans="1:84" s="406" customFormat="1" x14ac:dyDescent="0.3">
      <c r="A4445" s="407"/>
      <c r="B4445" s="412"/>
      <c r="C4445" s="126"/>
      <c r="D4445" s="390"/>
      <c r="E4445" s="390"/>
      <c r="F4445" s="390"/>
      <c r="G4445" s="390"/>
      <c r="H4445" s="390"/>
      <c r="I4445" s="390"/>
      <c r="AP4445" s="207"/>
      <c r="AQ4445" s="207"/>
      <c r="BK4445" s="207"/>
      <c r="BY4445" s="207"/>
      <c r="BZ4445" s="207"/>
      <c r="CA4445" s="207"/>
      <c r="CB4445" s="207"/>
      <c r="CC4445" s="207"/>
      <c r="CD4445" s="207"/>
      <c r="CE4445" s="207"/>
      <c r="CF4445" s="207"/>
    </row>
    <row r="4446" spans="1:84" s="406" customFormat="1" x14ac:dyDescent="0.3">
      <c r="A4446" s="407"/>
      <c r="B4446" s="412"/>
      <c r="C4446" s="126"/>
      <c r="D4446" s="390"/>
      <c r="E4446" s="390"/>
      <c r="F4446" s="390"/>
      <c r="G4446" s="390"/>
      <c r="H4446" s="390"/>
      <c r="I4446" s="390"/>
      <c r="AP4446" s="207"/>
      <c r="AQ4446" s="207"/>
      <c r="BK4446" s="207"/>
      <c r="BY4446" s="207"/>
      <c r="BZ4446" s="207"/>
      <c r="CA4446" s="207"/>
      <c r="CB4446" s="207"/>
      <c r="CC4446" s="207"/>
      <c r="CD4446" s="207"/>
      <c r="CE4446" s="207"/>
      <c r="CF4446" s="207"/>
    </row>
    <row r="4447" spans="1:84" s="406" customFormat="1" x14ac:dyDescent="0.3">
      <c r="A4447" s="407"/>
      <c r="B4447" s="412"/>
      <c r="C4447" s="126"/>
      <c r="D4447" s="390"/>
      <c r="E4447" s="390"/>
      <c r="F4447" s="390"/>
      <c r="G4447" s="390"/>
      <c r="H4447" s="390"/>
      <c r="I4447" s="390"/>
      <c r="AP4447" s="207"/>
      <c r="AQ4447" s="207"/>
      <c r="BK4447" s="207"/>
      <c r="BY4447" s="207"/>
      <c r="BZ4447" s="207"/>
      <c r="CA4447" s="207"/>
      <c r="CB4447" s="207"/>
      <c r="CC4447" s="207"/>
      <c r="CD4447" s="207"/>
      <c r="CE4447" s="207"/>
      <c r="CF4447" s="207"/>
    </row>
    <row r="4448" spans="1:84" s="406" customFormat="1" x14ac:dyDescent="0.3">
      <c r="A4448" s="407"/>
      <c r="B4448" s="412"/>
      <c r="C4448" s="126"/>
      <c r="D4448" s="390"/>
      <c r="E4448" s="390"/>
      <c r="F4448" s="390"/>
      <c r="G4448" s="390"/>
      <c r="H4448" s="390"/>
      <c r="I4448" s="390"/>
      <c r="AP4448" s="207"/>
      <c r="AQ4448" s="207"/>
      <c r="BK4448" s="207"/>
      <c r="BY4448" s="207"/>
      <c r="BZ4448" s="207"/>
      <c r="CA4448" s="207"/>
      <c r="CB4448" s="207"/>
      <c r="CC4448" s="207"/>
      <c r="CD4448" s="207"/>
      <c r="CE4448" s="207"/>
      <c r="CF4448" s="207"/>
    </row>
    <row r="4449" spans="1:84" s="406" customFormat="1" x14ac:dyDescent="0.3">
      <c r="A4449" s="407"/>
      <c r="B4449" s="412"/>
      <c r="C4449" s="126"/>
      <c r="D4449" s="390"/>
      <c r="E4449" s="390"/>
      <c r="F4449" s="390"/>
      <c r="G4449" s="390"/>
      <c r="H4449" s="390"/>
      <c r="I4449" s="390"/>
      <c r="AP4449" s="207"/>
      <c r="AQ4449" s="207"/>
      <c r="BK4449" s="207"/>
      <c r="BY4449" s="207"/>
      <c r="BZ4449" s="207"/>
      <c r="CA4449" s="207"/>
      <c r="CB4449" s="207"/>
      <c r="CC4449" s="207"/>
      <c r="CD4449" s="207"/>
      <c r="CE4449" s="207"/>
      <c r="CF4449" s="207"/>
    </row>
    <row r="4450" spans="1:84" s="406" customFormat="1" x14ac:dyDescent="0.3">
      <c r="A4450" s="407"/>
      <c r="B4450" s="412"/>
      <c r="C4450" s="126"/>
      <c r="D4450" s="390"/>
      <c r="E4450" s="390"/>
      <c r="F4450" s="390"/>
      <c r="G4450" s="390"/>
      <c r="H4450" s="390"/>
      <c r="I4450" s="390"/>
      <c r="AP4450" s="207"/>
      <c r="AQ4450" s="207"/>
      <c r="BK4450" s="207"/>
      <c r="BY4450" s="207"/>
      <c r="BZ4450" s="207"/>
      <c r="CA4450" s="207"/>
      <c r="CB4450" s="207"/>
      <c r="CC4450" s="207"/>
      <c r="CD4450" s="207"/>
      <c r="CE4450" s="207"/>
      <c r="CF4450" s="207"/>
    </row>
    <row r="4451" spans="1:84" s="406" customFormat="1" x14ac:dyDescent="0.3">
      <c r="A4451" s="407"/>
      <c r="B4451" s="412"/>
      <c r="C4451" s="126"/>
      <c r="D4451" s="390"/>
      <c r="E4451" s="390"/>
      <c r="F4451" s="390"/>
      <c r="G4451" s="390"/>
      <c r="H4451" s="390"/>
      <c r="I4451" s="390"/>
      <c r="AP4451" s="207"/>
      <c r="AQ4451" s="207"/>
      <c r="BK4451" s="207"/>
      <c r="BY4451" s="207"/>
      <c r="BZ4451" s="207"/>
      <c r="CA4451" s="207"/>
      <c r="CB4451" s="207"/>
      <c r="CC4451" s="207"/>
      <c r="CD4451" s="207"/>
      <c r="CE4451" s="207"/>
      <c r="CF4451" s="207"/>
    </row>
    <row r="4452" spans="1:84" s="406" customFormat="1" x14ac:dyDescent="0.3">
      <c r="A4452" s="407"/>
      <c r="B4452" s="412"/>
      <c r="C4452" s="126"/>
      <c r="D4452" s="390"/>
      <c r="E4452" s="390"/>
      <c r="F4452" s="390"/>
      <c r="G4452" s="390"/>
      <c r="H4452" s="390"/>
      <c r="I4452" s="390"/>
      <c r="AP4452" s="207"/>
      <c r="AQ4452" s="207"/>
      <c r="BK4452" s="207"/>
      <c r="BY4452" s="207"/>
      <c r="BZ4452" s="207"/>
      <c r="CA4452" s="207"/>
      <c r="CB4452" s="207"/>
      <c r="CC4452" s="207"/>
      <c r="CD4452" s="207"/>
      <c r="CE4452" s="207"/>
      <c r="CF4452" s="207"/>
    </row>
    <row r="4453" spans="1:84" s="406" customFormat="1" x14ac:dyDescent="0.3">
      <c r="A4453" s="407"/>
      <c r="B4453" s="412"/>
      <c r="C4453" s="126"/>
      <c r="D4453" s="390"/>
      <c r="E4453" s="390"/>
      <c r="F4453" s="390"/>
      <c r="G4453" s="390"/>
      <c r="H4453" s="390"/>
      <c r="I4453" s="390"/>
      <c r="AP4453" s="207"/>
      <c r="AQ4453" s="207"/>
      <c r="BK4453" s="207"/>
      <c r="BY4453" s="207"/>
      <c r="BZ4453" s="207"/>
      <c r="CA4453" s="207"/>
      <c r="CB4453" s="207"/>
      <c r="CC4453" s="207"/>
      <c r="CD4453" s="207"/>
      <c r="CE4453" s="207"/>
      <c r="CF4453" s="207"/>
    </row>
    <row r="4454" spans="1:84" s="406" customFormat="1" x14ac:dyDescent="0.3">
      <c r="A4454" s="407"/>
      <c r="B4454" s="412"/>
      <c r="C4454" s="126"/>
      <c r="D4454" s="390"/>
      <c r="E4454" s="390"/>
      <c r="F4454" s="390"/>
      <c r="G4454" s="390"/>
      <c r="H4454" s="390"/>
      <c r="I4454" s="390"/>
      <c r="AP4454" s="207"/>
      <c r="AQ4454" s="207"/>
      <c r="BK4454" s="207"/>
      <c r="BY4454" s="207"/>
      <c r="BZ4454" s="207"/>
      <c r="CA4454" s="207"/>
      <c r="CB4454" s="207"/>
      <c r="CC4454" s="207"/>
      <c r="CD4454" s="207"/>
      <c r="CE4454" s="207"/>
      <c r="CF4454" s="207"/>
    </row>
    <row r="4455" spans="1:84" s="406" customFormat="1" x14ac:dyDescent="0.3">
      <c r="A4455" s="407"/>
      <c r="B4455" s="412"/>
      <c r="C4455" s="126"/>
      <c r="D4455" s="390"/>
      <c r="E4455" s="390"/>
      <c r="F4455" s="390"/>
      <c r="G4455" s="390"/>
      <c r="H4455" s="390"/>
      <c r="I4455" s="390"/>
      <c r="AP4455" s="207"/>
      <c r="AQ4455" s="207"/>
      <c r="BK4455" s="207"/>
      <c r="BY4455" s="207"/>
      <c r="BZ4455" s="207"/>
      <c r="CA4455" s="207"/>
      <c r="CB4455" s="207"/>
      <c r="CC4455" s="207"/>
      <c r="CD4455" s="207"/>
      <c r="CE4455" s="207"/>
      <c r="CF4455" s="207"/>
    </row>
    <row r="4456" spans="1:84" s="406" customFormat="1" x14ac:dyDescent="0.3">
      <c r="A4456" s="407"/>
      <c r="B4456" s="412"/>
      <c r="C4456" s="126"/>
      <c r="D4456" s="390"/>
      <c r="E4456" s="390"/>
      <c r="F4456" s="390"/>
      <c r="G4456" s="390"/>
      <c r="H4456" s="390"/>
      <c r="I4456" s="390"/>
      <c r="AP4456" s="207"/>
      <c r="AQ4456" s="207"/>
      <c r="BK4456" s="207"/>
      <c r="BY4456" s="207"/>
      <c r="BZ4456" s="207"/>
      <c r="CA4456" s="207"/>
      <c r="CB4456" s="207"/>
      <c r="CC4456" s="207"/>
      <c r="CD4456" s="207"/>
      <c r="CE4456" s="207"/>
      <c r="CF4456" s="207"/>
    </row>
    <row r="4457" spans="1:84" s="406" customFormat="1" x14ac:dyDescent="0.3">
      <c r="A4457" s="407"/>
      <c r="B4457" s="412"/>
      <c r="C4457" s="126"/>
      <c r="D4457" s="390"/>
      <c r="E4457" s="390"/>
      <c r="F4457" s="390"/>
      <c r="G4457" s="390"/>
      <c r="H4457" s="390"/>
      <c r="I4457" s="390"/>
      <c r="AP4457" s="207"/>
      <c r="AQ4457" s="207"/>
      <c r="BK4457" s="207"/>
      <c r="BY4457" s="207"/>
      <c r="BZ4457" s="207"/>
      <c r="CA4457" s="207"/>
      <c r="CB4457" s="207"/>
      <c r="CC4457" s="207"/>
      <c r="CD4457" s="207"/>
      <c r="CE4457" s="207"/>
      <c r="CF4457" s="207"/>
    </row>
    <row r="4458" spans="1:84" s="406" customFormat="1" x14ac:dyDescent="0.3">
      <c r="A4458" s="407"/>
      <c r="B4458" s="412"/>
      <c r="C4458" s="126"/>
      <c r="D4458" s="390"/>
      <c r="E4458" s="390"/>
      <c r="F4458" s="390"/>
      <c r="G4458" s="390"/>
      <c r="H4458" s="390"/>
      <c r="I4458" s="390"/>
      <c r="AP4458" s="207"/>
      <c r="AQ4458" s="207"/>
      <c r="BK4458" s="207"/>
      <c r="BY4458" s="207"/>
      <c r="BZ4458" s="207"/>
      <c r="CA4458" s="207"/>
      <c r="CB4458" s="207"/>
      <c r="CC4458" s="207"/>
      <c r="CD4458" s="207"/>
      <c r="CE4458" s="207"/>
      <c r="CF4458" s="207"/>
    </row>
    <row r="4459" spans="1:84" s="406" customFormat="1" x14ac:dyDescent="0.3">
      <c r="A4459" s="407"/>
      <c r="B4459" s="412"/>
      <c r="C4459" s="126"/>
      <c r="D4459" s="390"/>
      <c r="E4459" s="390"/>
      <c r="F4459" s="390"/>
      <c r="G4459" s="390"/>
      <c r="H4459" s="390"/>
      <c r="I4459" s="390"/>
      <c r="AP4459" s="207"/>
      <c r="AQ4459" s="207"/>
      <c r="BK4459" s="207"/>
      <c r="BY4459" s="207"/>
      <c r="BZ4459" s="207"/>
      <c r="CA4459" s="207"/>
      <c r="CB4459" s="207"/>
      <c r="CC4459" s="207"/>
      <c r="CD4459" s="207"/>
      <c r="CE4459" s="207"/>
      <c r="CF4459" s="207"/>
    </row>
    <row r="4460" spans="1:84" s="406" customFormat="1" x14ac:dyDescent="0.3">
      <c r="A4460" s="407"/>
      <c r="B4460" s="412"/>
      <c r="C4460" s="126"/>
      <c r="D4460" s="390"/>
      <c r="E4460" s="390"/>
      <c r="F4460" s="390"/>
      <c r="G4460" s="390"/>
      <c r="H4460" s="390"/>
      <c r="I4460" s="390"/>
      <c r="AP4460" s="207"/>
      <c r="AQ4460" s="207"/>
      <c r="BK4460" s="207"/>
      <c r="BY4460" s="207"/>
      <c r="BZ4460" s="207"/>
      <c r="CA4460" s="207"/>
      <c r="CB4460" s="207"/>
      <c r="CC4460" s="207"/>
      <c r="CD4460" s="207"/>
      <c r="CE4460" s="207"/>
      <c r="CF4460" s="207"/>
    </row>
    <row r="4461" spans="1:84" s="406" customFormat="1" x14ac:dyDescent="0.3">
      <c r="A4461" s="407"/>
      <c r="B4461" s="412"/>
      <c r="C4461" s="126"/>
      <c r="D4461" s="390"/>
      <c r="E4461" s="390"/>
      <c r="F4461" s="390"/>
      <c r="G4461" s="390"/>
      <c r="H4461" s="390"/>
      <c r="I4461" s="390"/>
      <c r="AP4461" s="207"/>
      <c r="AQ4461" s="207"/>
      <c r="BK4461" s="207"/>
      <c r="BY4461" s="207"/>
      <c r="BZ4461" s="207"/>
      <c r="CA4461" s="207"/>
      <c r="CB4461" s="207"/>
      <c r="CC4461" s="207"/>
      <c r="CD4461" s="207"/>
      <c r="CE4461" s="207"/>
      <c r="CF4461" s="207"/>
    </row>
    <row r="4462" spans="1:84" s="406" customFormat="1" x14ac:dyDescent="0.3">
      <c r="A4462" s="407"/>
      <c r="B4462" s="412"/>
      <c r="C4462" s="126"/>
      <c r="D4462" s="390"/>
      <c r="E4462" s="390"/>
      <c r="F4462" s="390"/>
      <c r="G4462" s="390"/>
      <c r="H4462" s="390"/>
      <c r="I4462" s="390"/>
      <c r="AP4462" s="207"/>
      <c r="AQ4462" s="207"/>
      <c r="BK4462" s="207"/>
      <c r="BY4462" s="207"/>
      <c r="BZ4462" s="207"/>
      <c r="CA4462" s="207"/>
      <c r="CB4462" s="207"/>
      <c r="CC4462" s="207"/>
      <c r="CD4462" s="207"/>
      <c r="CE4462" s="207"/>
      <c r="CF4462" s="207"/>
    </row>
    <row r="4463" spans="1:84" s="406" customFormat="1" x14ac:dyDescent="0.3">
      <c r="A4463" s="407"/>
      <c r="B4463" s="412"/>
      <c r="C4463" s="126"/>
      <c r="D4463" s="390"/>
      <c r="E4463" s="390"/>
      <c r="F4463" s="390"/>
      <c r="G4463" s="390"/>
      <c r="H4463" s="390"/>
      <c r="I4463" s="390"/>
      <c r="AP4463" s="207"/>
      <c r="AQ4463" s="207"/>
      <c r="BK4463" s="207"/>
      <c r="BY4463" s="207"/>
      <c r="BZ4463" s="207"/>
      <c r="CA4463" s="207"/>
      <c r="CB4463" s="207"/>
      <c r="CC4463" s="207"/>
      <c r="CD4463" s="207"/>
      <c r="CE4463" s="207"/>
      <c r="CF4463" s="207"/>
    </row>
    <row r="4464" spans="1:84" s="406" customFormat="1" x14ac:dyDescent="0.3">
      <c r="A4464" s="407"/>
      <c r="B4464" s="412"/>
      <c r="C4464" s="126"/>
      <c r="D4464" s="390"/>
      <c r="E4464" s="390"/>
      <c r="F4464" s="390"/>
      <c r="G4464" s="390"/>
      <c r="H4464" s="390"/>
      <c r="I4464" s="390"/>
      <c r="AP4464" s="207"/>
      <c r="AQ4464" s="207"/>
      <c r="BK4464" s="207"/>
      <c r="BY4464" s="207"/>
      <c r="BZ4464" s="207"/>
      <c r="CA4464" s="207"/>
      <c r="CB4464" s="207"/>
      <c r="CC4464" s="207"/>
      <c r="CD4464" s="207"/>
      <c r="CE4464" s="207"/>
      <c r="CF4464" s="207"/>
    </row>
    <row r="4465" spans="1:84" s="406" customFormat="1" x14ac:dyDescent="0.3">
      <c r="A4465" s="407"/>
      <c r="B4465" s="412"/>
      <c r="C4465" s="126"/>
      <c r="D4465" s="390"/>
      <c r="E4465" s="390"/>
      <c r="F4465" s="390"/>
      <c r="G4465" s="390"/>
      <c r="H4465" s="390"/>
      <c r="I4465" s="390"/>
      <c r="AP4465" s="207"/>
      <c r="AQ4465" s="207"/>
      <c r="BK4465" s="207"/>
      <c r="BY4465" s="207"/>
      <c r="BZ4465" s="207"/>
      <c r="CA4465" s="207"/>
      <c r="CB4465" s="207"/>
      <c r="CC4465" s="207"/>
      <c r="CD4465" s="207"/>
      <c r="CE4465" s="207"/>
      <c r="CF4465" s="207"/>
    </row>
    <row r="4466" spans="1:84" s="406" customFormat="1" x14ac:dyDescent="0.3">
      <c r="A4466" s="407"/>
      <c r="B4466" s="412"/>
      <c r="C4466" s="126"/>
      <c r="D4466" s="390"/>
      <c r="E4466" s="390"/>
      <c r="F4466" s="390"/>
      <c r="G4466" s="390"/>
      <c r="H4466" s="390"/>
      <c r="I4466" s="390"/>
      <c r="AP4466" s="207"/>
      <c r="AQ4466" s="207"/>
      <c r="BK4466" s="207"/>
      <c r="BY4466" s="207"/>
      <c r="BZ4466" s="207"/>
      <c r="CA4466" s="207"/>
      <c r="CB4466" s="207"/>
      <c r="CC4466" s="207"/>
      <c r="CD4466" s="207"/>
      <c r="CE4466" s="207"/>
      <c r="CF4466" s="207"/>
    </row>
    <row r="4467" spans="1:84" s="406" customFormat="1" x14ac:dyDescent="0.3">
      <c r="A4467" s="407"/>
      <c r="B4467" s="412"/>
      <c r="C4467" s="126"/>
      <c r="D4467" s="390"/>
      <c r="E4467" s="390"/>
      <c r="F4467" s="390"/>
      <c r="G4467" s="390"/>
      <c r="H4467" s="390"/>
      <c r="I4467" s="390"/>
      <c r="AP4467" s="207"/>
      <c r="AQ4467" s="207"/>
      <c r="BK4467" s="207"/>
      <c r="BY4467" s="207"/>
      <c r="BZ4467" s="207"/>
      <c r="CA4467" s="207"/>
      <c r="CB4467" s="207"/>
      <c r="CC4467" s="207"/>
      <c r="CD4467" s="207"/>
      <c r="CE4467" s="207"/>
      <c r="CF4467" s="207"/>
    </row>
    <row r="4468" spans="1:84" s="406" customFormat="1" x14ac:dyDescent="0.3">
      <c r="A4468" s="407"/>
      <c r="B4468" s="412"/>
      <c r="C4468" s="126"/>
      <c r="D4468" s="390"/>
      <c r="E4468" s="390"/>
      <c r="F4468" s="390"/>
      <c r="G4468" s="390"/>
      <c r="H4468" s="390"/>
      <c r="I4468" s="390"/>
      <c r="AP4468" s="207"/>
      <c r="AQ4468" s="207"/>
      <c r="BK4468" s="207"/>
      <c r="BY4468" s="207"/>
      <c r="BZ4468" s="207"/>
      <c r="CA4468" s="207"/>
      <c r="CB4468" s="207"/>
      <c r="CC4468" s="207"/>
      <c r="CD4468" s="207"/>
      <c r="CE4468" s="207"/>
      <c r="CF4468" s="207"/>
    </row>
    <row r="4469" spans="1:84" s="406" customFormat="1" x14ac:dyDescent="0.3">
      <c r="A4469" s="407"/>
      <c r="B4469" s="412"/>
      <c r="C4469" s="126"/>
      <c r="D4469" s="390"/>
      <c r="E4469" s="390"/>
      <c r="F4469" s="390"/>
      <c r="G4469" s="390"/>
      <c r="H4469" s="390"/>
      <c r="I4469" s="390"/>
      <c r="AP4469" s="207"/>
      <c r="AQ4469" s="207"/>
      <c r="BK4469" s="207"/>
      <c r="BY4469" s="207"/>
      <c r="BZ4469" s="207"/>
      <c r="CA4469" s="207"/>
      <c r="CB4469" s="207"/>
      <c r="CC4469" s="207"/>
      <c r="CD4469" s="207"/>
      <c r="CE4469" s="207"/>
      <c r="CF4469" s="207"/>
    </row>
    <row r="4470" spans="1:84" s="406" customFormat="1" x14ac:dyDescent="0.3">
      <c r="A4470" s="407"/>
      <c r="B4470" s="412"/>
      <c r="C4470" s="126"/>
      <c r="D4470" s="390"/>
      <c r="E4470" s="390"/>
      <c r="F4470" s="390"/>
      <c r="G4470" s="390"/>
      <c r="H4470" s="390"/>
      <c r="I4470" s="390"/>
      <c r="AP4470" s="207"/>
      <c r="AQ4470" s="207"/>
      <c r="BK4470" s="207"/>
      <c r="BY4470" s="207"/>
      <c r="BZ4470" s="207"/>
      <c r="CA4470" s="207"/>
      <c r="CB4470" s="207"/>
      <c r="CC4470" s="207"/>
      <c r="CD4470" s="207"/>
      <c r="CE4470" s="207"/>
      <c r="CF4470" s="207"/>
    </row>
    <row r="4471" spans="1:84" s="406" customFormat="1" x14ac:dyDescent="0.3">
      <c r="A4471" s="407"/>
      <c r="B4471" s="412"/>
      <c r="C4471" s="126"/>
      <c r="D4471" s="390"/>
      <c r="E4471" s="390"/>
      <c r="F4471" s="390"/>
      <c r="G4471" s="390"/>
      <c r="H4471" s="390"/>
      <c r="I4471" s="390"/>
      <c r="AP4471" s="207"/>
      <c r="AQ4471" s="207"/>
      <c r="BK4471" s="207"/>
      <c r="BY4471" s="207"/>
      <c r="BZ4471" s="207"/>
      <c r="CA4471" s="207"/>
      <c r="CB4471" s="207"/>
      <c r="CC4471" s="207"/>
      <c r="CD4471" s="207"/>
      <c r="CE4471" s="207"/>
      <c r="CF4471" s="207"/>
    </row>
    <row r="4472" spans="1:84" s="406" customFormat="1" x14ac:dyDescent="0.3">
      <c r="A4472" s="407"/>
      <c r="B4472" s="412"/>
      <c r="C4472" s="126"/>
      <c r="D4472" s="390"/>
      <c r="E4472" s="390"/>
      <c r="F4472" s="390"/>
      <c r="G4472" s="390"/>
      <c r="H4472" s="390"/>
      <c r="I4472" s="390"/>
      <c r="AP4472" s="207"/>
      <c r="AQ4472" s="207"/>
      <c r="BK4472" s="207"/>
      <c r="BY4472" s="207"/>
      <c r="BZ4472" s="207"/>
      <c r="CA4472" s="207"/>
      <c r="CB4472" s="207"/>
      <c r="CC4472" s="207"/>
      <c r="CD4472" s="207"/>
      <c r="CE4472" s="207"/>
      <c r="CF4472" s="207"/>
    </row>
    <row r="4473" spans="1:84" s="406" customFormat="1" x14ac:dyDescent="0.3">
      <c r="A4473" s="407"/>
      <c r="B4473" s="412"/>
      <c r="C4473" s="126"/>
      <c r="D4473" s="390"/>
      <c r="E4473" s="390"/>
      <c r="F4473" s="390"/>
      <c r="G4473" s="390"/>
      <c r="H4473" s="390"/>
      <c r="I4473" s="390"/>
      <c r="AP4473" s="207"/>
      <c r="AQ4473" s="207"/>
      <c r="BK4473" s="207"/>
      <c r="BY4473" s="207"/>
      <c r="BZ4473" s="207"/>
      <c r="CA4473" s="207"/>
      <c r="CB4473" s="207"/>
      <c r="CC4473" s="207"/>
      <c r="CD4473" s="207"/>
      <c r="CE4473" s="207"/>
      <c r="CF4473" s="207"/>
    </row>
    <row r="4474" spans="1:84" s="406" customFormat="1" x14ac:dyDescent="0.3">
      <c r="A4474" s="407"/>
      <c r="B4474" s="412"/>
      <c r="C4474" s="126"/>
      <c r="D4474" s="390"/>
      <c r="E4474" s="390"/>
      <c r="F4474" s="390"/>
      <c r="G4474" s="390"/>
      <c r="H4474" s="390"/>
      <c r="I4474" s="390"/>
      <c r="AP4474" s="207"/>
      <c r="AQ4474" s="207"/>
      <c r="BK4474" s="207"/>
      <c r="BY4474" s="207"/>
      <c r="BZ4474" s="207"/>
      <c r="CA4474" s="207"/>
      <c r="CB4474" s="207"/>
      <c r="CC4474" s="207"/>
      <c r="CD4474" s="207"/>
      <c r="CE4474" s="207"/>
      <c r="CF4474" s="207"/>
    </row>
    <row r="4475" spans="1:84" s="406" customFormat="1" x14ac:dyDescent="0.3">
      <c r="A4475" s="407"/>
      <c r="B4475" s="412"/>
      <c r="C4475" s="126"/>
      <c r="D4475" s="390"/>
      <c r="E4475" s="390"/>
      <c r="F4475" s="390"/>
      <c r="G4475" s="390"/>
      <c r="H4475" s="390"/>
      <c r="I4475" s="390"/>
      <c r="AP4475" s="207"/>
      <c r="AQ4475" s="207"/>
      <c r="BK4475" s="207"/>
      <c r="BY4475" s="207"/>
      <c r="BZ4475" s="207"/>
      <c r="CA4475" s="207"/>
      <c r="CB4475" s="207"/>
      <c r="CC4475" s="207"/>
      <c r="CD4475" s="207"/>
      <c r="CE4475" s="207"/>
      <c r="CF4475" s="207"/>
    </row>
    <row r="4476" spans="1:84" s="406" customFormat="1" x14ac:dyDescent="0.3">
      <c r="A4476" s="407"/>
      <c r="B4476" s="412"/>
      <c r="C4476" s="126"/>
      <c r="D4476" s="390"/>
      <c r="E4476" s="390"/>
      <c r="F4476" s="390"/>
      <c r="G4476" s="390"/>
      <c r="H4476" s="390"/>
      <c r="I4476" s="390"/>
      <c r="AP4476" s="207"/>
      <c r="AQ4476" s="207"/>
      <c r="BK4476" s="207"/>
      <c r="BY4476" s="207"/>
      <c r="BZ4476" s="207"/>
      <c r="CA4476" s="207"/>
      <c r="CB4476" s="207"/>
      <c r="CC4476" s="207"/>
      <c r="CD4476" s="207"/>
      <c r="CE4476" s="207"/>
      <c r="CF4476" s="207"/>
    </row>
    <row r="4477" spans="1:84" s="406" customFormat="1" x14ac:dyDescent="0.3">
      <c r="A4477" s="407"/>
      <c r="B4477" s="412"/>
      <c r="C4477" s="126"/>
      <c r="D4477" s="390"/>
      <c r="E4477" s="390"/>
      <c r="F4477" s="390"/>
      <c r="G4477" s="390"/>
      <c r="H4477" s="390"/>
      <c r="I4477" s="390"/>
      <c r="AP4477" s="207"/>
      <c r="AQ4477" s="207"/>
      <c r="BK4477" s="207"/>
      <c r="BY4477" s="207"/>
      <c r="BZ4477" s="207"/>
      <c r="CA4477" s="207"/>
      <c r="CB4477" s="207"/>
      <c r="CC4477" s="207"/>
      <c r="CD4477" s="207"/>
      <c r="CE4477" s="207"/>
      <c r="CF4477" s="207"/>
    </row>
    <row r="4478" spans="1:84" s="406" customFormat="1" x14ac:dyDescent="0.3">
      <c r="A4478" s="407"/>
      <c r="B4478" s="412"/>
      <c r="C4478" s="126"/>
      <c r="D4478" s="390"/>
      <c r="E4478" s="390"/>
      <c r="F4478" s="390"/>
      <c r="G4478" s="390"/>
      <c r="H4478" s="390"/>
      <c r="I4478" s="390"/>
      <c r="AP4478" s="207"/>
      <c r="AQ4478" s="207"/>
      <c r="BK4478" s="207"/>
      <c r="BY4478" s="207"/>
      <c r="BZ4478" s="207"/>
      <c r="CA4478" s="207"/>
      <c r="CB4478" s="207"/>
      <c r="CC4478" s="207"/>
      <c r="CD4478" s="207"/>
      <c r="CE4478" s="207"/>
      <c r="CF4478" s="207"/>
    </row>
    <row r="4479" spans="1:84" s="406" customFormat="1" x14ac:dyDescent="0.3">
      <c r="A4479" s="407"/>
      <c r="B4479" s="412"/>
      <c r="C4479" s="126"/>
      <c r="D4479" s="390"/>
      <c r="E4479" s="390"/>
      <c r="F4479" s="390"/>
      <c r="G4479" s="390"/>
      <c r="H4479" s="390"/>
      <c r="I4479" s="390"/>
      <c r="AP4479" s="207"/>
      <c r="AQ4479" s="207"/>
      <c r="BK4479" s="207"/>
      <c r="BY4479" s="207"/>
      <c r="BZ4479" s="207"/>
      <c r="CA4479" s="207"/>
      <c r="CB4479" s="207"/>
      <c r="CC4479" s="207"/>
      <c r="CD4479" s="207"/>
      <c r="CE4479" s="207"/>
      <c r="CF4479" s="207"/>
    </row>
    <row r="4480" spans="1:84" s="406" customFormat="1" x14ac:dyDescent="0.3">
      <c r="A4480" s="407"/>
      <c r="B4480" s="412"/>
      <c r="C4480" s="126"/>
      <c r="D4480" s="390"/>
      <c r="E4480" s="390"/>
      <c r="F4480" s="390"/>
      <c r="G4480" s="390"/>
      <c r="H4480" s="390"/>
      <c r="I4480" s="390"/>
      <c r="AP4480" s="207"/>
      <c r="AQ4480" s="207"/>
      <c r="BK4480" s="207"/>
      <c r="BY4480" s="207"/>
      <c r="BZ4480" s="207"/>
      <c r="CA4480" s="207"/>
      <c r="CB4480" s="207"/>
      <c r="CC4480" s="207"/>
      <c r="CD4480" s="207"/>
      <c r="CE4480" s="207"/>
      <c r="CF4480" s="207"/>
    </row>
    <row r="4481" spans="1:84" s="406" customFormat="1" x14ac:dyDescent="0.3">
      <c r="A4481" s="407"/>
      <c r="B4481" s="412"/>
      <c r="C4481" s="126"/>
      <c r="D4481" s="390"/>
      <c r="E4481" s="390"/>
      <c r="F4481" s="390"/>
      <c r="G4481" s="390"/>
      <c r="H4481" s="390"/>
      <c r="I4481" s="390"/>
      <c r="AP4481" s="207"/>
      <c r="AQ4481" s="207"/>
      <c r="BK4481" s="207"/>
      <c r="BY4481" s="207"/>
      <c r="BZ4481" s="207"/>
      <c r="CA4481" s="207"/>
      <c r="CB4481" s="207"/>
      <c r="CC4481" s="207"/>
      <c r="CD4481" s="207"/>
      <c r="CE4481" s="207"/>
      <c r="CF4481" s="207"/>
    </row>
    <row r="4482" spans="1:84" s="406" customFormat="1" x14ac:dyDescent="0.3">
      <c r="A4482" s="407"/>
      <c r="B4482" s="412"/>
      <c r="C4482" s="126"/>
      <c r="D4482" s="390"/>
      <c r="E4482" s="390"/>
      <c r="F4482" s="390"/>
      <c r="G4482" s="390"/>
      <c r="H4482" s="390"/>
      <c r="I4482" s="390"/>
      <c r="AP4482" s="207"/>
      <c r="AQ4482" s="207"/>
      <c r="BK4482" s="207"/>
      <c r="BY4482" s="207"/>
      <c r="BZ4482" s="207"/>
      <c r="CA4482" s="207"/>
      <c r="CB4482" s="207"/>
      <c r="CC4482" s="207"/>
      <c r="CD4482" s="207"/>
      <c r="CE4482" s="207"/>
      <c r="CF4482" s="207"/>
    </row>
    <row r="4483" spans="1:84" s="406" customFormat="1" x14ac:dyDescent="0.3">
      <c r="A4483" s="407"/>
      <c r="B4483" s="412"/>
      <c r="C4483" s="126"/>
      <c r="D4483" s="390"/>
      <c r="E4483" s="390"/>
      <c r="F4483" s="390"/>
      <c r="G4483" s="390"/>
      <c r="H4483" s="390"/>
      <c r="I4483" s="390"/>
      <c r="AP4483" s="207"/>
      <c r="AQ4483" s="207"/>
      <c r="BK4483" s="207"/>
      <c r="BY4483" s="207"/>
      <c r="BZ4483" s="207"/>
      <c r="CA4483" s="207"/>
      <c r="CB4483" s="207"/>
      <c r="CC4483" s="207"/>
      <c r="CD4483" s="207"/>
      <c r="CE4483" s="207"/>
      <c r="CF4483" s="207"/>
    </row>
    <row r="4484" spans="1:84" s="406" customFormat="1" x14ac:dyDescent="0.3">
      <c r="A4484" s="407"/>
      <c r="B4484" s="412"/>
      <c r="C4484" s="126"/>
      <c r="D4484" s="390"/>
      <c r="E4484" s="390"/>
      <c r="F4484" s="390"/>
      <c r="G4484" s="390"/>
      <c r="H4484" s="390"/>
      <c r="I4484" s="390"/>
      <c r="AP4484" s="207"/>
      <c r="AQ4484" s="207"/>
      <c r="BK4484" s="207"/>
      <c r="BY4484" s="207"/>
      <c r="BZ4484" s="207"/>
      <c r="CA4484" s="207"/>
      <c r="CB4484" s="207"/>
      <c r="CC4484" s="207"/>
      <c r="CD4484" s="207"/>
      <c r="CE4484" s="207"/>
      <c r="CF4484" s="207"/>
    </row>
    <row r="4485" spans="1:84" s="406" customFormat="1" x14ac:dyDescent="0.3">
      <c r="A4485" s="407"/>
      <c r="B4485" s="412"/>
      <c r="C4485" s="126"/>
      <c r="D4485" s="390"/>
      <c r="E4485" s="390"/>
      <c r="F4485" s="390"/>
      <c r="G4485" s="390"/>
      <c r="H4485" s="390"/>
      <c r="I4485" s="390"/>
      <c r="AP4485" s="207"/>
      <c r="AQ4485" s="207"/>
      <c r="BK4485" s="207"/>
      <c r="BY4485" s="207"/>
      <c r="BZ4485" s="207"/>
      <c r="CA4485" s="207"/>
      <c r="CB4485" s="207"/>
      <c r="CC4485" s="207"/>
      <c r="CD4485" s="207"/>
      <c r="CE4485" s="207"/>
      <c r="CF4485" s="207"/>
    </row>
    <row r="4486" spans="1:84" s="406" customFormat="1" x14ac:dyDescent="0.3">
      <c r="A4486" s="407"/>
      <c r="B4486" s="412"/>
      <c r="C4486" s="126"/>
      <c r="D4486" s="390"/>
      <c r="E4486" s="390"/>
      <c r="F4486" s="390"/>
      <c r="G4486" s="390"/>
      <c r="H4486" s="390"/>
      <c r="I4486" s="390"/>
      <c r="AP4486" s="207"/>
      <c r="AQ4486" s="207"/>
      <c r="BK4486" s="207"/>
      <c r="BY4486" s="207"/>
      <c r="BZ4486" s="207"/>
      <c r="CA4486" s="207"/>
      <c r="CB4486" s="207"/>
      <c r="CC4486" s="207"/>
      <c r="CD4486" s="207"/>
      <c r="CE4486" s="207"/>
      <c r="CF4486" s="207"/>
    </row>
    <row r="4487" spans="1:84" s="406" customFormat="1" x14ac:dyDescent="0.3">
      <c r="A4487" s="407"/>
      <c r="B4487" s="412"/>
      <c r="C4487" s="126"/>
      <c r="D4487" s="390"/>
      <c r="E4487" s="390"/>
      <c r="F4487" s="390"/>
      <c r="G4487" s="390"/>
      <c r="H4487" s="390"/>
      <c r="I4487" s="390"/>
      <c r="AP4487" s="207"/>
      <c r="AQ4487" s="207"/>
      <c r="BK4487" s="207"/>
      <c r="BY4487" s="207"/>
      <c r="BZ4487" s="207"/>
      <c r="CA4487" s="207"/>
      <c r="CB4487" s="207"/>
      <c r="CC4487" s="207"/>
      <c r="CD4487" s="207"/>
      <c r="CE4487" s="207"/>
      <c r="CF4487" s="207"/>
    </row>
    <row r="4488" spans="1:84" s="406" customFormat="1" x14ac:dyDescent="0.3">
      <c r="A4488" s="407"/>
      <c r="B4488" s="412"/>
      <c r="C4488" s="126"/>
      <c r="D4488" s="390"/>
      <c r="E4488" s="390"/>
      <c r="F4488" s="390"/>
      <c r="G4488" s="390"/>
      <c r="H4488" s="390"/>
      <c r="I4488" s="390"/>
      <c r="AP4488" s="207"/>
      <c r="AQ4488" s="207"/>
      <c r="BK4488" s="207"/>
      <c r="BY4488" s="207"/>
      <c r="BZ4488" s="207"/>
      <c r="CA4488" s="207"/>
      <c r="CB4488" s="207"/>
      <c r="CC4488" s="207"/>
      <c r="CD4488" s="207"/>
      <c r="CE4488" s="207"/>
      <c r="CF4488" s="207"/>
    </row>
    <row r="4489" spans="1:84" s="406" customFormat="1" x14ac:dyDescent="0.3">
      <c r="A4489" s="407"/>
      <c r="B4489" s="412"/>
      <c r="C4489" s="126"/>
      <c r="D4489" s="390"/>
      <c r="E4489" s="390"/>
      <c r="F4489" s="390"/>
      <c r="G4489" s="390"/>
      <c r="H4489" s="390"/>
      <c r="I4489" s="390"/>
      <c r="AP4489" s="207"/>
      <c r="AQ4489" s="207"/>
      <c r="BK4489" s="207"/>
      <c r="BY4489" s="207"/>
      <c r="BZ4489" s="207"/>
      <c r="CA4489" s="207"/>
      <c r="CB4489" s="207"/>
      <c r="CC4489" s="207"/>
      <c r="CD4489" s="207"/>
      <c r="CE4489" s="207"/>
      <c r="CF4489" s="207"/>
    </row>
    <row r="4490" spans="1:84" s="406" customFormat="1" x14ac:dyDescent="0.3">
      <c r="A4490" s="407"/>
      <c r="B4490" s="412"/>
      <c r="C4490" s="126"/>
      <c r="D4490" s="390"/>
      <c r="E4490" s="390"/>
      <c r="F4490" s="390"/>
      <c r="G4490" s="390"/>
      <c r="H4490" s="390"/>
      <c r="I4490" s="390"/>
      <c r="AP4490" s="207"/>
      <c r="AQ4490" s="207"/>
      <c r="BK4490" s="207"/>
      <c r="BY4490" s="207"/>
      <c r="BZ4490" s="207"/>
      <c r="CA4490" s="207"/>
      <c r="CB4490" s="207"/>
      <c r="CC4490" s="207"/>
      <c r="CD4490" s="207"/>
      <c r="CE4490" s="207"/>
      <c r="CF4490" s="207"/>
    </row>
    <row r="4491" spans="1:84" s="406" customFormat="1" x14ac:dyDescent="0.3">
      <c r="A4491" s="407"/>
      <c r="B4491" s="412"/>
      <c r="C4491" s="126"/>
      <c r="D4491" s="390"/>
      <c r="E4491" s="390"/>
      <c r="F4491" s="390"/>
      <c r="G4491" s="390"/>
      <c r="H4491" s="390"/>
      <c r="I4491" s="390"/>
      <c r="AP4491" s="207"/>
      <c r="AQ4491" s="207"/>
      <c r="BK4491" s="207"/>
      <c r="BY4491" s="207"/>
      <c r="BZ4491" s="207"/>
      <c r="CA4491" s="207"/>
      <c r="CB4491" s="207"/>
      <c r="CC4491" s="207"/>
      <c r="CD4491" s="207"/>
      <c r="CE4491" s="207"/>
      <c r="CF4491" s="207"/>
    </row>
    <row r="4492" spans="1:84" s="406" customFormat="1" x14ac:dyDescent="0.3">
      <c r="A4492" s="407"/>
      <c r="B4492" s="412"/>
      <c r="C4492" s="126"/>
      <c r="D4492" s="390"/>
      <c r="E4492" s="390"/>
      <c r="F4492" s="390"/>
      <c r="G4492" s="390"/>
      <c r="H4492" s="390"/>
      <c r="I4492" s="390"/>
      <c r="AP4492" s="207"/>
      <c r="AQ4492" s="207"/>
      <c r="BK4492" s="207"/>
      <c r="BY4492" s="207"/>
      <c r="BZ4492" s="207"/>
      <c r="CA4492" s="207"/>
      <c r="CB4492" s="207"/>
      <c r="CC4492" s="207"/>
      <c r="CD4492" s="207"/>
      <c r="CE4492" s="207"/>
      <c r="CF4492" s="207"/>
    </row>
    <row r="4493" spans="1:84" s="406" customFormat="1" x14ac:dyDescent="0.3">
      <c r="A4493" s="407"/>
      <c r="B4493" s="412"/>
      <c r="C4493" s="126"/>
      <c r="D4493" s="390"/>
      <c r="E4493" s="390"/>
      <c r="F4493" s="390"/>
      <c r="G4493" s="390"/>
      <c r="H4493" s="390"/>
      <c r="I4493" s="390"/>
      <c r="AP4493" s="207"/>
      <c r="AQ4493" s="207"/>
      <c r="BK4493" s="207"/>
      <c r="BY4493" s="207"/>
      <c r="BZ4493" s="207"/>
      <c r="CA4493" s="207"/>
      <c r="CB4493" s="207"/>
      <c r="CC4493" s="207"/>
      <c r="CD4493" s="207"/>
      <c r="CE4493" s="207"/>
      <c r="CF4493" s="207"/>
    </row>
    <row r="4494" spans="1:84" s="406" customFormat="1" x14ac:dyDescent="0.3">
      <c r="A4494" s="407"/>
      <c r="B4494" s="412"/>
      <c r="C4494" s="126"/>
      <c r="D4494" s="390"/>
      <c r="E4494" s="390"/>
      <c r="F4494" s="390"/>
      <c r="G4494" s="390"/>
      <c r="H4494" s="390"/>
      <c r="I4494" s="390"/>
      <c r="AP4494" s="207"/>
      <c r="AQ4494" s="207"/>
      <c r="BK4494" s="207"/>
      <c r="BY4494" s="207"/>
      <c r="BZ4494" s="207"/>
      <c r="CA4494" s="207"/>
      <c r="CB4494" s="207"/>
      <c r="CC4494" s="207"/>
      <c r="CD4494" s="207"/>
      <c r="CE4494" s="207"/>
      <c r="CF4494" s="207"/>
    </row>
    <row r="4495" spans="1:84" s="406" customFormat="1" x14ac:dyDescent="0.3">
      <c r="A4495" s="407"/>
      <c r="B4495" s="412"/>
      <c r="C4495" s="126"/>
      <c r="D4495" s="390"/>
      <c r="E4495" s="390"/>
      <c r="F4495" s="390"/>
      <c r="G4495" s="390"/>
      <c r="H4495" s="390"/>
      <c r="I4495" s="390"/>
      <c r="AP4495" s="207"/>
      <c r="AQ4495" s="207"/>
      <c r="BK4495" s="207"/>
      <c r="BY4495" s="207"/>
      <c r="BZ4495" s="207"/>
      <c r="CA4495" s="207"/>
      <c r="CB4495" s="207"/>
      <c r="CC4495" s="207"/>
      <c r="CD4495" s="207"/>
      <c r="CE4495" s="207"/>
      <c r="CF4495" s="207"/>
    </row>
    <row r="4496" spans="1:84" s="406" customFormat="1" x14ac:dyDescent="0.3">
      <c r="A4496" s="407"/>
      <c r="B4496" s="412"/>
      <c r="C4496" s="126"/>
      <c r="D4496" s="390"/>
      <c r="E4496" s="390"/>
      <c r="F4496" s="390"/>
      <c r="G4496" s="390"/>
      <c r="H4496" s="390"/>
      <c r="I4496" s="390"/>
      <c r="AP4496" s="207"/>
      <c r="AQ4496" s="207"/>
      <c r="BK4496" s="207"/>
      <c r="BY4496" s="207"/>
      <c r="BZ4496" s="207"/>
      <c r="CA4496" s="207"/>
      <c r="CB4496" s="207"/>
      <c r="CC4496" s="207"/>
      <c r="CD4496" s="207"/>
      <c r="CE4496" s="207"/>
      <c r="CF4496" s="207"/>
    </row>
    <row r="4497" spans="1:84" s="406" customFormat="1" x14ac:dyDescent="0.3">
      <c r="A4497" s="407"/>
      <c r="B4497" s="412"/>
      <c r="C4497" s="126"/>
      <c r="D4497" s="390"/>
      <c r="E4497" s="390"/>
      <c r="F4497" s="390"/>
      <c r="G4497" s="390"/>
      <c r="H4497" s="390"/>
      <c r="I4497" s="390"/>
      <c r="AP4497" s="207"/>
      <c r="AQ4497" s="207"/>
      <c r="BK4497" s="207"/>
      <c r="BY4497" s="207"/>
      <c r="BZ4497" s="207"/>
      <c r="CA4497" s="207"/>
      <c r="CB4497" s="207"/>
      <c r="CC4497" s="207"/>
      <c r="CD4497" s="207"/>
      <c r="CE4497" s="207"/>
      <c r="CF4497" s="207"/>
    </row>
    <row r="4498" spans="1:84" s="406" customFormat="1" x14ac:dyDescent="0.3">
      <c r="A4498" s="407"/>
      <c r="B4498" s="412"/>
      <c r="C4498" s="126"/>
      <c r="D4498" s="390"/>
      <c r="E4498" s="390"/>
      <c r="F4498" s="390"/>
      <c r="G4498" s="390"/>
      <c r="H4498" s="390"/>
      <c r="I4498" s="390"/>
      <c r="AP4498" s="207"/>
      <c r="AQ4498" s="207"/>
      <c r="BK4498" s="207"/>
      <c r="BY4498" s="207"/>
      <c r="BZ4498" s="207"/>
      <c r="CA4498" s="207"/>
      <c r="CB4498" s="207"/>
      <c r="CC4498" s="207"/>
      <c r="CD4498" s="207"/>
      <c r="CE4498" s="207"/>
      <c r="CF4498" s="207"/>
    </row>
    <row r="4499" spans="1:84" s="406" customFormat="1" x14ac:dyDescent="0.3">
      <c r="A4499" s="407"/>
      <c r="B4499" s="412"/>
      <c r="C4499" s="126"/>
      <c r="D4499" s="390"/>
      <c r="E4499" s="390"/>
      <c r="F4499" s="390"/>
      <c r="G4499" s="390"/>
      <c r="H4499" s="390"/>
      <c r="I4499" s="390"/>
      <c r="AP4499" s="207"/>
      <c r="AQ4499" s="207"/>
      <c r="BK4499" s="207"/>
      <c r="BY4499" s="207"/>
      <c r="BZ4499" s="207"/>
      <c r="CA4499" s="207"/>
      <c r="CB4499" s="207"/>
      <c r="CC4499" s="207"/>
      <c r="CD4499" s="207"/>
      <c r="CE4499" s="207"/>
      <c r="CF4499" s="207"/>
    </row>
    <row r="4500" spans="1:84" s="406" customFormat="1" x14ac:dyDescent="0.3">
      <c r="A4500" s="407"/>
      <c r="B4500" s="412"/>
      <c r="C4500" s="126"/>
      <c r="D4500" s="390"/>
      <c r="E4500" s="390"/>
      <c r="F4500" s="390"/>
      <c r="G4500" s="390"/>
      <c r="H4500" s="390"/>
      <c r="I4500" s="390"/>
      <c r="AP4500" s="207"/>
      <c r="AQ4500" s="207"/>
      <c r="BK4500" s="207"/>
      <c r="BY4500" s="207"/>
      <c r="BZ4500" s="207"/>
      <c r="CA4500" s="207"/>
      <c r="CB4500" s="207"/>
      <c r="CC4500" s="207"/>
      <c r="CD4500" s="207"/>
      <c r="CE4500" s="207"/>
      <c r="CF4500" s="207"/>
    </row>
    <row r="4501" spans="1:84" s="406" customFormat="1" x14ac:dyDescent="0.3">
      <c r="A4501" s="407"/>
      <c r="B4501" s="412"/>
      <c r="C4501" s="126"/>
      <c r="D4501" s="390"/>
      <c r="E4501" s="390"/>
      <c r="F4501" s="390"/>
      <c r="G4501" s="390"/>
      <c r="H4501" s="390"/>
      <c r="I4501" s="390"/>
      <c r="AP4501" s="207"/>
      <c r="AQ4501" s="207"/>
      <c r="BK4501" s="207"/>
      <c r="BY4501" s="207"/>
      <c r="BZ4501" s="207"/>
      <c r="CA4501" s="207"/>
      <c r="CB4501" s="207"/>
      <c r="CC4501" s="207"/>
      <c r="CD4501" s="207"/>
      <c r="CE4501" s="207"/>
      <c r="CF4501" s="207"/>
    </row>
    <row r="4502" spans="1:84" s="406" customFormat="1" x14ac:dyDescent="0.3">
      <c r="A4502" s="407"/>
      <c r="B4502" s="412"/>
      <c r="C4502" s="126"/>
      <c r="D4502" s="390"/>
      <c r="E4502" s="390"/>
      <c r="F4502" s="390"/>
      <c r="G4502" s="390"/>
      <c r="H4502" s="390"/>
      <c r="I4502" s="390"/>
      <c r="AP4502" s="207"/>
      <c r="AQ4502" s="207"/>
      <c r="BK4502" s="207"/>
      <c r="BY4502" s="207"/>
      <c r="BZ4502" s="207"/>
      <c r="CA4502" s="207"/>
      <c r="CB4502" s="207"/>
      <c r="CC4502" s="207"/>
      <c r="CD4502" s="207"/>
      <c r="CE4502" s="207"/>
      <c r="CF4502" s="207"/>
    </row>
    <row r="4503" spans="1:84" s="406" customFormat="1" x14ac:dyDescent="0.3">
      <c r="A4503" s="407"/>
      <c r="B4503" s="412"/>
      <c r="C4503" s="126"/>
      <c r="D4503" s="390"/>
      <c r="E4503" s="390"/>
      <c r="F4503" s="390"/>
      <c r="G4503" s="390"/>
      <c r="H4503" s="390"/>
      <c r="I4503" s="390"/>
      <c r="AP4503" s="207"/>
      <c r="AQ4503" s="207"/>
      <c r="BK4503" s="207"/>
      <c r="BY4503" s="207"/>
      <c r="BZ4503" s="207"/>
      <c r="CA4503" s="207"/>
      <c r="CB4503" s="207"/>
      <c r="CC4503" s="207"/>
      <c r="CD4503" s="207"/>
      <c r="CE4503" s="207"/>
      <c r="CF4503" s="207"/>
    </row>
    <row r="4504" spans="1:84" s="406" customFormat="1" x14ac:dyDescent="0.3">
      <c r="A4504" s="407"/>
      <c r="B4504" s="412"/>
      <c r="C4504" s="126"/>
      <c r="D4504" s="390"/>
      <c r="E4504" s="390"/>
      <c r="F4504" s="390"/>
      <c r="G4504" s="390"/>
      <c r="H4504" s="390"/>
      <c r="I4504" s="390"/>
      <c r="AP4504" s="207"/>
      <c r="AQ4504" s="207"/>
      <c r="BK4504" s="207"/>
      <c r="BY4504" s="207"/>
      <c r="BZ4504" s="207"/>
      <c r="CA4504" s="207"/>
      <c r="CB4504" s="207"/>
      <c r="CC4504" s="207"/>
      <c r="CD4504" s="207"/>
      <c r="CE4504" s="207"/>
      <c r="CF4504" s="207"/>
    </row>
    <row r="4505" spans="1:84" s="406" customFormat="1" x14ac:dyDescent="0.3">
      <c r="A4505" s="407"/>
      <c r="B4505" s="412"/>
      <c r="C4505" s="126"/>
      <c r="D4505" s="390"/>
      <c r="E4505" s="390"/>
      <c r="F4505" s="390"/>
      <c r="G4505" s="390"/>
      <c r="H4505" s="390"/>
      <c r="I4505" s="390"/>
      <c r="AP4505" s="207"/>
      <c r="AQ4505" s="207"/>
      <c r="BK4505" s="207"/>
      <c r="BY4505" s="207"/>
      <c r="BZ4505" s="207"/>
      <c r="CA4505" s="207"/>
      <c r="CB4505" s="207"/>
      <c r="CC4505" s="207"/>
      <c r="CD4505" s="207"/>
      <c r="CE4505" s="207"/>
      <c r="CF4505" s="207"/>
    </row>
    <row r="4506" spans="1:84" s="406" customFormat="1" x14ac:dyDescent="0.3">
      <c r="A4506" s="407"/>
      <c r="B4506" s="412"/>
      <c r="C4506" s="126"/>
      <c r="D4506" s="390"/>
      <c r="E4506" s="390"/>
      <c r="F4506" s="390"/>
      <c r="G4506" s="390"/>
      <c r="H4506" s="390"/>
      <c r="I4506" s="390"/>
      <c r="AP4506" s="207"/>
      <c r="AQ4506" s="207"/>
      <c r="BK4506" s="207"/>
      <c r="BY4506" s="207"/>
      <c r="BZ4506" s="207"/>
      <c r="CA4506" s="207"/>
      <c r="CB4506" s="207"/>
      <c r="CC4506" s="207"/>
      <c r="CD4506" s="207"/>
      <c r="CE4506" s="207"/>
      <c r="CF4506" s="207"/>
    </row>
    <row r="4507" spans="1:84" s="406" customFormat="1" x14ac:dyDescent="0.3">
      <c r="A4507" s="407"/>
      <c r="B4507" s="412"/>
      <c r="C4507" s="126"/>
      <c r="D4507" s="390"/>
      <c r="E4507" s="390"/>
      <c r="F4507" s="390"/>
      <c r="G4507" s="390"/>
      <c r="H4507" s="390"/>
      <c r="I4507" s="390"/>
      <c r="AP4507" s="207"/>
      <c r="AQ4507" s="207"/>
      <c r="BK4507" s="207"/>
      <c r="BY4507" s="207"/>
      <c r="BZ4507" s="207"/>
      <c r="CA4507" s="207"/>
      <c r="CB4507" s="207"/>
      <c r="CC4507" s="207"/>
      <c r="CD4507" s="207"/>
      <c r="CE4507" s="207"/>
      <c r="CF4507" s="207"/>
    </row>
    <row r="4508" spans="1:84" s="406" customFormat="1" x14ac:dyDescent="0.3">
      <c r="A4508" s="407"/>
      <c r="B4508" s="412"/>
      <c r="C4508" s="126"/>
      <c r="D4508" s="390"/>
      <c r="E4508" s="390"/>
      <c r="F4508" s="390"/>
      <c r="G4508" s="390"/>
      <c r="H4508" s="390"/>
      <c r="I4508" s="390"/>
      <c r="AP4508" s="207"/>
      <c r="AQ4508" s="207"/>
      <c r="BK4508" s="207"/>
      <c r="BY4508" s="207"/>
      <c r="BZ4508" s="207"/>
      <c r="CA4508" s="207"/>
      <c r="CB4508" s="207"/>
      <c r="CC4508" s="207"/>
      <c r="CD4508" s="207"/>
      <c r="CE4508" s="207"/>
      <c r="CF4508" s="207"/>
    </row>
    <row r="4509" spans="1:84" s="406" customFormat="1" x14ac:dyDescent="0.3">
      <c r="A4509" s="407"/>
      <c r="B4509" s="412"/>
      <c r="C4509" s="126"/>
      <c r="D4509" s="390"/>
      <c r="E4509" s="390"/>
      <c r="F4509" s="390"/>
      <c r="G4509" s="390"/>
      <c r="H4509" s="390"/>
      <c r="I4509" s="390"/>
      <c r="AP4509" s="207"/>
      <c r="AQ4509" s="207"/>
      <c r="BK4509" s="207"/>
      <c r="BY4509" s="207"/>
      <c r="BZ4509" s="207"/>
      <c r="CA4509" s="207"/>
      <c r="CB4509" s="207"/>
      <c r="CC4509" s="207"/>
      <c r="CD4509" s="207"/>
      <c r="CE4509" s="207"/>
      <c r="CF4509" s="207"/>
    </row>
    <row r="4510" spans="1:84" s="406" customFormat="1" x14ac:dyDescent="0.3">
      <c r="A4510" s="407"/>
      <c r="B4510" s="412"/>
      <c r="C4510" s="126"/>
      <c r="D4510" s="390"/>
      <c r="E4510" s="390"/>
      <c r="F4510" s="390"/>
      <c r="G4510" s="390"/>
      <c r="H4510" s="390"/>
      <c r="I4510" s="390"/>
      <c r="AP4510" s="207"/>
      <c r="AQ4510" s="207"/>
      <c r="BK4510" s="207"/>
      <c r="BY4510" s="207"/>
      <c r="BZ4510" s="207"/>
      <c r="CA4510" s="207"/>
      <c r="CB4510" s="207"/>
      <c r="CC4510" s="207"/>
      <c r="CD4510" s="207"/>
      <c r="CE4510" s="207"/>
      <c r="CF4510" s="207"/>
    </row>
    <row r="4511" spans="1:84" s="406" customFormat="1" x14ac:dyDescent="0.3">
      <c r="A4511" s="407"/>
      <c r="B4511" s="412"/>
      <c r="C4511" s="126"/>
      <c r="D4511" s="390"/>
      <c r="E4511" s="390"/>
      <c r="F4511" s="390"/>
      <c r="G4511" s="390"/>
      <c r="H4511" s="390"/>
      <c r="I4511" s="390"/>
      <c r="AP4511" s="207"/>
      <c r="AQ4511" s="207"/>
      <c r="BK4511" s="207"/>
      <c r="BY4511" s="207"/>
      <c r="BZ4511" s="207"/>
      <c r="CA4511" s="207"/>
      <c r="CB4511" s="207"/>
      <c r="CC4511" s="207"/>
      <c r="CD4511" s="207"/>
      <c r="CE4511" s="207"/>
      <c r="CF4511" s="207"/>
    </row>
    <row r="4512" spans="1:84" s="406" customFormat="1" x14ac:dyDescent="0.3">
      <c r="A4512" s="407"/>
      <c r="B4512" s="412"/>
      <c r="C4512" s="126"/>
      <c r="D4512" s="390"/>
      <c r="E4512" s="390"/>
      <c r="F4512" s="390"/>
      <c r="G4512" s="390"/>
      <c r="H4512" s="390"/>
      <c r="I4512" s="390"/>
      <c r="AP4512" s="207"/>
      <c r="AQ4512" s="207"/>
      <c r="BK4512" s="207"/>
      <c r="BY4512" s="207"/>
      <c r="BZ4512" s="207"/>
      <c r="CA4512" s="207"/>
      <c r="CB4512" s="207"/>
      <c r="CC4512" s="207"/>
      <c r="CD4512" s="207"/>
      <c r="CE4512" s="207"/>
      <c r="CF4512" s="207"/>
    </row>
    <row r="4513" spans="1:84" s="406" customFormat="1" x14ac:dyDescent="0.3">
      <c r="A4513" s="407"/>
      <c r="B4513" s="412"/>
      <c r="C4513" s="126"/>
      <c r="D4513" s="390"/>
      <c r="E4513" s="390"/>
      <c r="F4513" s="390"/>
      <c r="G4513" s="390"/>
      <c r="H4513" s="390"/>
      <c r="I4513" s="390"/>
      <c r="AP4513" s="207"/>
      <c r="AQ4513" s="207"/>
      <c r="BK4513" s="207"/>
      <c r="BY4513" s="207"/>
      <c r="BZ4513" s="207"/>
      <c r="CA4513" s="207"/>
      <c r="CB4513" s="207"/>
      <c r="CC4513" s="207"/>
      <c r="CD4513" s="207"/>
      <c r="CE4513" s="207"/>
      <c r="CF4513" s="207"/>
    </row>
    <row r="4514" spans="1:84" s="406" customFormat="1" x14ac:dyDescent="0.3">
      <c r="A4514" s="407"/>
      <c r="B4514" s="412"/>
      <c r="C4514" s="126"/>
      <c r="D4514" s="390"/>
      <c r="E4514" s="390"/>
      <c r="F4514" s="390"/>
      <c r="G4514" s="390"/>
      <c r="H4514" s="390"/>
      <c r="I4514" s="390"/>
      <c r="AP4514" s="207"/>
      <c r="AQ4514" s="207"/>
      <c r="BK4514" s="207"/>
      <c r="BY4514" s="207"/>
      <c r="BZ4514" s="207"/>
      <c r="CA4514" s="207"/>
      <c r="CB4514" s="207"/>
      <c r="CC4514" s="207"/>
      <c r="CD4514" s="207"/>
      <c r="CE4514" s="207"/>
      <c r="CF4514" s="207"/>
    </row>
    <row r="4515" spans="1:84" s="406" customFormat="1" x14ac:dyDescent="0.3">
      <c r="A4515" s="407"/>
      <c r="B4515" s="412"/>
      <c r="C4515" s="126"/>
      <c r="D4515" s="390"/>
      <c r="E4515" s="390"/>
      <c r="F4515" s="390"/>
      <c r="G4515" s="390"/>
      <c r="H4515" s="390"/>
      <c r="I4515" s="390"/>
      <c r="AP4515" s="207"/>
      <c r="AQ4515" s="207"/>
      <c r="BK4515" s="207"/>
      <c r="BY4515" s="207"/>
      <c r="BZ4515" s="207"/>
      <c r="CA4515" s="207"/>
      <c r="CB4515" s="207"/>
      <c r="CC4515" s="207"/>
      <c r="CD4515" s="207"/>
      <c r="CE4515" s="207"/>
      <c r="CF4515" s="207"/>
    </row>
    <row r="4516" spans="1:84" s="406" customFormat="1" x14ac:dyDescent="0.3">
      <c r="A4516" s="407"/>
      <c r="B4516" s="412"/>
      <c r="C4516" s="126"/>
      <c r="D4516" s="390"/>
      <c r="E4516" s="390"/>
      <c r="F4516" s="390"/>
      <c r="G4516" s="390"/>
      <c r="H4516" s="390"/>
      <c r="I4516" s="390"/>
      <c r="AP4516" s="207"/>
      <c r="AQ4516" s="207"/>
      <c r="BK4516" s="207"/>
      <c r="BY4516" s="207"/>
      <c r="BZ4516" s="207"/>
      <c r="CA4516" s="207"/>
      <c r="CB4516" s="207"/>
      <c r="CC4516" s="207"/>
      <c r="CD4516" s="207"/>
      <c r="CE4516" s="207"/>
      <c r="CF4516" s="207"/>
    </row>
    <row r="4517" spans="1:84" s="406" customFormat="1" x14ac:dyDescent="0.3">
      <c r="A4517" s="407"/>
      <c r="B4517" s="412"/>
      <c r="C4517" s="126"/>
      <c r="D4517" s="390"/>
      <c r="E4517" s="390"/>
      <c r="F4517" s="390"/>
      <c r="G4517" s="390"/>
      <c r="H4517" s="390"/>
      <c r="I4517" s="390"/>
      <c r="AP4517" s="207"/>
      <c r="AQ4517" s="207"/>
      <c r="BK4517" s="207"/>
      <c r="BY4517" s="207"/>
      <c r="BZ4517" s="207"/>
      <c r="CA4517" s="207"/>
      <c r="CB4517" s="207"/>
      <c r="CC4517" s="207"/>
      <c r="CD4517" s="207"/>
      <c r="CE4517" s="207"/>
      <c r="CF4517" s="207"/>
    </row>
    <row r="4518" spans="1:84" s="406" customFormat="1" x14ac:dyDescent="0.3">
      <c r="A4518" s="407"/>
      <c r="B4518" s="412"/>
      <c r="C4518" s="126"/>
      <c r="D4518" s="390"/>
      <c r="E4518" s="390"/>
      <c r="F4518" s="390"/>
      <c r="G4518" s="390"/>
      <c r="H4518" s="390"/>
      <c r="I4518" s="390"/>
      <c r="AP4518" s="207"/>
      <c r="AQ4518" s="207"/>
      <c r="BK4518" s="207"/>
      <c r="BY4518" s="207"/>
      <c r="BZ4518" s="207"/>
      <c r="CA4518" s="207"/>
      <c r="CB4518" s="207"/>
      <c r="CC4518" s="207"/>
      <c r="CD4518" s="207"/>
      <c r="CE4518" s="207"/>
      <c r="CF4518" s="207"/>
    </row>
    <row r="4519" spans="1:84" s="406" customFormat="1" x14ac:dyDescent="0.3">
      <c r="A4519" s="407"/>
      <c r="B4519" s="412"/>
      <c r="C4519" s="126"/>
      <c r="D4519" s="390"/>
      <c r="E4519" s="390"/>
      <c r="F4519" s="390"/>
      <c r="G4519" s="390"/>
      <c r="H4519" s="390"/>
      <c r="I4519" s="390"/>
      <c r="AP4519" s="207"/>
      <c r="AQ4519" s="207"/>
      <c r="BK4519" s="207"/>
      <c r="BY4519" s="207"/>
      <c r="BZ4519" s="207"/>
      <c r="CA4519" s="207"/>
      <c r="CB4519" s="207"/>
      <c r="CC4519" s="207"/>
      <c r="CD4519" s="207"/>
      <c r="CE4519" s="207"/>
      <c r="CF4519" s="207"/>
    </row>
    <row r="4520" spans="1:84" s="406" customFormat="1" x14ac:dyDescent="0.3">
      <c r="A4520" s="407"/>
      <c r="B4520" s="412"/>
      <c r="C4520" s="126"/>
      <c r="D4520" s="390"/>
      <c r="E4520" s="390"/>
      <c r="F4520" s="390"/>
      <c r="G4520" s="390"/>
      <c r="H4520" s="390"/>
      <c r="I4520" s="390"/>
      <c r="AP4520" s="207"/>
      <c r="AQ4520" s="207"/>
      <c r="BK4520" s="207"/>
      <c r="BY4520" s="207"/>
      <c r="BZ4520" s="207"/>
      <c r="CA4520" s="207"/>
      <c r="CB4520" s="207"/>
      <c r="CC4520" s="207"/>
      <c r="CD4520" s="207"/>
      <c r="CE4520" s="207"/>
      <c r="CF4520" s="207"/>
    </row>
    <row r="4521" spans="1:84" s="406" customFormat="1" x14ac:dyDescent="0.3">
      <c r="A4521" s="407"/>
      <c r="B4521" s="412"/>
      <c r="C4521" s="126"/>
      <c r="D4521" s="390"/>
      <c r="E4521" s="390"/>
      <c r="F4521" s="390"/>
      <c r="G4521" s="390"/>
      <c r="H4521" s="390"/>
      <c r="I4521" s="390"/>
      <c r="AP4521" s="207"/>
      <c r="AQ4521" s="207"/>
      <c r="BK4521" s="207"/>
      <c r="BY4521" s="207"/>
      <c r="BZ4521" s="207"/>
      <c r="CA4521" s="207"/>
      <c r="CB4521" s="207"/>
      <c r="CC4521" s="207"/>
      <c r="CD4521" s="207"/>
      <c r="CE4521" s="207"/>
      <c r="CF4521" s="207"/>
    </row>
    <row r="4522" spans="1:84" s="406" customFormat="1" x14ac:dyDescent="0.3">
      <c r="A4522" s="407"/>
      <c r="B4522" s="412"/>
      <c r="C4522" s="126"/>
      <c r="D4522" s="390"/>
      <c r="E4522" s="390"/>
      <c r="F4522" s="390"/>
      <c r="G4522" s="390"/>
      <c r="H4522" s="390"/>
      <c r="I4522" s="390"/>
      <c r="AP4522" s="207"/>
      <c r="AQ4522" s="207"/>
      <c r="BK4522" s="207"/>
      <c r="BY4522" s="207"/>
      <c r="BZ4522" s="207"/>
      <c r="CA4522" s="207"/>
      <c r="CB4522" s="207"/>
      <c r="CC4522" s="207"/>
      <c r="CD4522" s="207"/>
      <c r="CE4522" s="207"/>
      <c r="CF4522" s="207"/>
    </row>
    <row r="4523" spans="1:84" s="406" customFormat="1" x14ac:dyDescent="0.3">
      <c r="A4523" s="407"/>
      <c r="B4523" s="412"/>
      <c r="C4523" s="126"/>
      <c r="D4523" s="390"/>
      <c r="E4523" s="390"/>
      <c r="F4523" s="390"/>
      <c r="G4523" s="390"/>
      <c r="H4523" s="390"/>
      <c r="I4523" s="390"/>
      <c r="AP4523" s="207"/>
      <c r="AQ4523" s="207"/>
      <c r="BK4523" s="207"/>
      <c r="BY4523" s="207"/>
      <c r="BZ4523" s="207"/>
      <c r="CA4523" s="207"/>
      <c r="CB4523" s="207"/>
      <c r="CC4523" s="207"/>
      <c r="CD4523" s="207"/>
      <c r="CE4523" s="207"/>
      <c r="CF4523" s="207"/>
    </row>
    <row r="4524" spans="1:84" s="406" customFormat="1" x14ac:dyDescent="0.3">
      <c r="A4524" s="407"/>
      <c r="B4524" s="412"/>
      <c r="C4524" s="126"/>
      <c r="D4524" s="390"/>
      <c r="E4524" s="390"/>
      <c r="F4524" s="390"/>
      <c r="G4524" s="390"/>
      <c r="H4524" s="390"/>
      <c r="I4524" s="390"/>
      <c r="AP4524" s="207"/>
      <c r="AQ4524" s="207"/>
      <c r="BK4524" s="207"/>
      <c r="BY4524" s="207"/>
      <c r="BZ4524" s="207"/>
      <c r="CA4524" s="207"/>
      <c r="CB4524" s="207"/>
      <c r="CC4524" s="207"/>
      <c r="CD4524" s="207"/>
      <c r="CE4524" s="207"/>
      <c r="CF4524" s="207"/>
    </row>
    <row r="4525" spans="1:84" s="406" customFormat="1" x14ac:dyDescent="0.3">
      <c r="A4525" s="407"/>
      <c r="B4525" s="412"/>
      <c r="C4525" s="126"/>
      <c r="D4525" s="390"/>
      <c r="E4525" s="390"/>
      <c r="F4525" s="390"/>
      <c r="G4525" s="390"/>
      <c r="H4525" s="390"/>
      <c r="I4525" s="390"/>
      <c r="AP4525" s="207"/>
      <c r="AQ4525" s="207"/>
      <c r="BK4525" s="207"/>
      <c r="BY4525" s="207"/>
      <c r="BZ4525" s="207"/>
      <c r="CA4525" s="207"/>
      <c r="CB4525" s="207"/>
      <c r="CC4525" s="207"/>
      <c r="CD4525" s="207"/>
      <c r="CE4525" s="207"/>
      <c r="CF4525" s="207"/>
    </row>
    <row r="4526" spans="1:84" s="406" customFormat="1" x14ac:dyDescent="0.3">
      <c r="A4526" s="407"/>
      <c r="B4526" s="412"/>
      <c r="C4526" s="126"/>
      <c r="D4526" s="390"/>
      <c r="E4526" s="390"/>
      <c r="F4526" s="390"/>
      <c r="G4526" s="390"/>
      <c r="H4526" s="390"/>
      <c r="I4526" s="390"/>
      <c r="AP4526" s="207"/>
      <c r="AQ4526" s="207"/>
      <c r="BK4526" s="207"/>
      <c r="BY4526" s="207"/>
      <c r="BZ4526" s="207"/>
      <c r="CA4526" s="207"/>
      <c r="CB4526" s="207"/>
      <c r="CC4526" s="207"/>
      <c r="CD4526" s="207"/>
      <c r="CE4526" s="207"/>
      <c r="CF4526" s="207"/>
    </row>
    <row r="4527" spans="1:84" s="406" customFormat="1" x14ac:dyDescent="0.3">
      <c r="A4527" s="407"/>
      <c r="B4527" s="412"/>
      <c r="C4527" s="126"/>
      <c r="D4527" s="390"/>
      <c r="E4527" s="390"/>
      <c r="F4527" s="390"/>
      <c r="G4527" s="390"/>
      <c r="H4527" s="390"/>
      <c r="I4527" s="390"/>
      <c r="AP4527" s="207"/>
      <c r="AQ4527" s="207"/>
      <c r="BK4527" s="207"/>
      <c r="BY4527" s="207"/>
      <c r="BZ4527" s="207"/>
      <c r="CA4527" s="207"/>
      <c r="CB4527" s="207"/>
      <c r="CC4527" s="207"/>
      <c r="CD4527" s="207"/>
      <c r="CE4527" s="207"/>
      <c r="CF4527" s="207"/>
    </row>
    <row r="4528" spans="1:84" s="406" customFormat="1" x14ac:dyDescent="0.3">
      <c r="A4528" s="407"/>
      <c r="B4528" s="412"/>
      <c r="C4528" s="126"/>
      <c r="D4528" s="390"/>
      <c r="E4528" s="390"/>
      <c r="F4528" s="390"/>
      <c r="G4528" s="390"/>
      <c r="H4528" s="390"/>
      <c r="I4528" s="390"/>
      <c r="AP4528" s="207"/>
      <c r="AQ4528" s="207"/>
      <c r="BK4528" s="207"/>
      <c r="BY4528" s="207"/>
      <c r="BZ4528" s="207"/>
      <c r="CA4528" s="207"/>
      <c r="CB4528" s="207"/>
      <c r="CC4528" s="207"/>
      <c r="CD4528" s="207"/>
      <c r="CE4528" s="207"/>
      <c r="CF4528" s="207"/>
    </row>
    <row r="4529" spans="1:84" s="406" customFormat="1" x14ac:dyDescent="0.3">
      <c r="A4529" s="407"/>
      <c r="B4529" s="412"/>
      <c r="C4529" s="126"/>
      <c r="D4529" s="390"/>
      <c r="E4529" s="390"/>
      <c r="F4529" s="390"/>
      <c r="G4529" s="390"/>
      <c r="H4529" s="390"/>
      <c r="I4529" s="390"/>
      <c r="AP4529" s="207"/>
      <c r="AQ4529" s="207"/>
      <c r="BK4529" s="207"/>
      <c r="BY4529" s="207"/>
      <c r="BZ4529" s="207"/>
      <c r="CA4529" s="207"/>
      <c r="CB4529" s="207"/>
      <c r="CC4529" s="207"/>
      <c r="CD4529" s="207"/>
      <c r="CE4529" s="207"/>
      <c r="CF4529" s="207"/>
    </row>
    <row r="4530" spans="1:84" s="406" customFormat="1" x14ac:dyDescent="0.3">
      <c r="A4530" s="407"/>
      <c r="B4530" s="412"/>
      <c r="C4530" s="126"/>
      <c r="D4530" s="390"/>
      <c r="E4530" s="390"/>
      <c r="F4530" s="390"/>
      <c r="G4530" s="390"/>
      <c r="H4530" s="390"/>
      <c r="I4530" s="390"/>
      <c r="AP4530" s="207"/>
      <c r="AQ4530" s="207"/>
      <c r="BK4530" s="207"/>
      <c r="BY4530" s="207"/>
      <c r="BZ4530" s="207"/>
      <c r="CA4530" s="207"/>
      <c r="CB4530" s="207"/>
      <c r="CC4530" s="207"/>
      <c r="CD4530" s="207"/>
      <c r="CE4530" s="207"/>
      <c r="CF4530" s="207"/>
    </row>
    <row r="4531" spans="1:84" s="406" customFormat="1" x14ac:dyDescent="0.3">
      <c r="A4531" s="407"/>
      <c r="B4531" s="412"/>
      <c r="C4531" s="126"/>
      <c r="D4531" s="390"/>
      <c r="E4531" s="390"/>
      <c r="F4531" s="390"/>
      <c r="G4531" s="390"/>
      <c r="H4531" s="390"/>
      <c r="I4531" s="390"/>
      <c r="AP4531" s="207"/>
      <c r="AQ4531" s="207"/>
      <c r="BK4531" s="207"/>
      <c r="BY4531" s="207"/>
      <c r="BZ4531" s="207"/>
      <c r="CA4531" s="207"/>
      <c r="CB4531" s="207"/>
      <c r="CC4531" s="207"/>
      <c r="CD4531" s="207"/>
      <c r="CE4531" s="207"/>
      <c r="CF4531" s="207"/>
    </row>
    <row r="4532" spans="1:84" s="406" customFormat="1" x14ac:dyDescent="0.3">
      <c r="A4532" s="407"/>
      <c r="B4532" s="412"/>
      <c r="C4532" s="126"/>
      <c r="D4532" s="390"/>
      <c r="E4532" s="390"/>
      <c r="F4532" s="390"/>
      <c r="G4532" s="390"/>
      <c r="H4532" s="390"/>
      <c r="I4532" s="390"/>
      <c r="AP4532" s="207"/>
      <c r="AQ4532" s="207"/>
      <c r="BK4532" s="207"/>
      <c r="BY4532" s="207"/>
      <c r="BZ4532" s="207"/>
      <c r="CA4532" s="207"/>
      <c r="CB4532" s="207"/>
      <c r="CC4532" s="207"/>
      <c r="CD4532" s="207"/>
      <c r="CE4532" s="207"/>
      <c r="CF4532" s="207"/>
    </row>
    <row r="4533" spans="1:84" s="406" customFormat="1" x14ac:dyDescent="0.3">
      <c r="A4533" s="407"/>
      <c r="B4533" s="412"/>
      <c r="C4533" s="126"/>
      <c r="D4533" s="390"/>
      <c r="E4533" s="390"/>
      <c r="F4533" s="390"/>
      <c r="G4533" s="390"/>
      <c r="H4533" s="390"/>
      <c r="I4533" s="390"/>
      <c r="AP4533" s="207"/>
      <c r="AQ4533" s="207"/>
      <c r="BK4533" s="207"/>
      <c r="BY4533" s="207"/>
      <c r="BZ4533" s="207"/>
      <c r="CA4533" s="207"/>
      <c r="CB4533" s="207"/>
      <c r="CC4533" s="207"/>
      <c r="CD4533" s="207"/>
      <c r="CE4533" s="207"/>
      <c r="CF4533" s="207"/>
    </row>
    <row r="4534" spans="1:84" s="406" customFormat="1" x14ac:dyDescent="0.3">
      <c r="A4534" s="407"/>
      <c r="B4534" s="412"/>
      <c r="C4534" s="126"/>
      <c r="D4534" s="390"/>
      <c r="E4534" s="390"/>
      <c r="F4534" s="390"/>
      <c r="G4534" s="390"/>
      <c r="H4534" s="390"/>
      <c r="I4534" s="390"/>
      <c r="AP4534" s="207"/>
      <c r="AQ4534" s="207"/>
      <c r="BK4534" s="207"/>
      <c r="BY4534" s="207"/>
      <c r="BZ4534" s="207"/>
      <c r="CA4534" s="207"/>
      <c r="CB4534" s="207"/>
      <c r="CC4534" s="207"/>
      <c r="CD4534" s="207"/>
      <c r="CE4534" s="207"/>
      <c r="CF4534" s="207"/>
    </row>
    <row r="4535" spans="1:84" s="406" customFormat="1" x14ac:dyDescent="0.3">
      <c r="A4535" s="407"/>
      <c r="B4535" s="412"/>
      <c r="C4535" s="126"/>
      <c r="D4535" s="390"/>
      <c r="E4535" s="390"/>
      <c r="F4535" s="390"/>
      <c r="G4535" s="390"/>
      <c r="H4535" s="390"/>
      <c r="I4535" s="390"/>
      <c r="AP4535" s="207"/>
      <c r="AQ4535" s="207"/>
      <c r="BK4535" s="207"/>
      <c r="BY4535" s="207"/>
      <c r="BZ4535" s="207"/>
      <c r="CA4535" s="207"/>
      <c r="CB4535" s="207"/>
      <c r="CC4535" s="207"/>
      <c r="CD4535" s="207"/>
      <c r="CE4535" s="207"/>
      <c r="CF4535" s="207"/>
    </row>
    <row r="4536" spans="1:84" s="406" customFormat="1" x14ac:dyDescent="0.3">
      <c r="A4536" s="407"/>
      <c r="B4536" s="412"/>
      <c r="C4536" s="126"/>
      <c r="D4536" s="390"/>
      <c r="E4536" s="390"/>
      <c r="F4536" s="390"/>
      <c r="G4536" s="390"/>
      <c r="H4536" s="390"/>
      <c r="I4536" s="390"/>
      <c r="AP4536" s="207"/>
      <c r="AQ4536" s="207"/>
      <c r="BK4536" s="207"/>
      <c r="BY4536" s="207"/>
      <c r="BZ4536" s="207"/>
      <c r="CA4536" s="207"/>
      <c r="CB4536" s="207"/>
      <c r="CC4536" s="207"/>
      <c r="CD4536" s="207"/>
      <c r="CE4536" s="207"/>
      <c r="CF4536" s="207"/>
    </row>
    <row r="4537" spans="1:84" s="406" customFormat="1" x14ac:dyDescent="0.3">
      <c r="A4537" s="407"/>
      <c r="B4537" s="412"/>
      <c r="C4537" s="126"/>
      <c r="D4537" s="390"/>
      <c r="E4537" s="390"/>
      <c r="F4537" s="390"/>
      <c r="G4537" s="390"/>
      <c r="H4537" s="390"/>
      <c r="I4537" s="390"/>
      <c r="AP4537" s="207"/>
      <c r="AQ4537" s="207"/>
      <c r="BK4537" s="207"/>
      <c r="BY4537" s="207"/>
      <c r="BZ4537" s="207"/>
      <c r="CA4537" s="207"/>
      <c r="CB4537" s="207"/>
      <c r="CC4537" s="207"/>
      <c r="CD4537" s="207"/>
      <c r="CE4537" s="207"/>
      <c r="CF4537" s="207"/>
    </row>
    <row r="4538" spans="1:84" s="406" customFormat="1" x14ac:dyDescent="0.3">
      <c r="A4538" s="407"/>
      <c r="B4538" s="412"/>
      <c r="C4538" s="126"/>
      <c r="D4538" s="390"/>
      <c r="E4538" s="390"/>
      <c r="F4538" s="390"/>
      <c r="G4538" s="390"/>
      <c r="H4538" s="390"/>
      <c r="I4538" s="390"/>
      <c r="AP4538" s="207"/>
      <c r="AQ4538" s="207"/>
      <c r="BK4538" s="207"/>
      <c r="BY4538" s="207"/>
      <c r="BZ4538" s="207"/>
      <c r="CA4538" s="207"/>
      <c r="CB4538" s="207"/>
      <c r="CC4538" s="207"/>
      <c r="CD4538" s="207"/>
      <c r="CE4538" s="207"/>
      <c r="CF4538" s="207"/>
    </row>
    <row r="4539" spans="1:84" s="406" customFormat="1" x14ac:dyDescent="0.3">
      <c r="A4539" s="407"/>
      <c r="B4539" s="412"/>
      <c r="C4539" s="126"/>
      <c r="D4539" s="390"/>
      <c r="E4539" s="390"/>
      <c r="F4539" s="390"/>
      <c r="G4539" s="390"/>
      <c r="H4539" s="390"/>
      <c r="I4539" s="390"/>
      <c r="AP4539" s="207"/>
      <c r="AQ4539" s="207"/>
      <c r="BK4539" s="207"/>
      <c r="BY4539" s="207"/>
      <c r="BZ4539" s="207"/>
      <c r="CA4539" s="207"/>
      <c r="CB4539" s="207"/>
      <c r="CC4539" s="207"/>
      <c r="CD4539" s="207"/>
      <c r="CE4539" s="207"/>
      <c r="CF4539" s="207"/>
    </row>
    <row r="4540" spans="1:84" s="406" customFormat="1" x14ac:dyDescent="0.3">
      <c r="A4540" s="407"/>
      <c r="B4540" s="412"/>
      <c r="C4540" s="126"/>
      <c r="D4540" s="390"/>
      <c r="E4540" s="390"/>
      <c r="F4540" s="390"/>
      <c r="G4540" s="390"/>
      <c r="H4540" s="390"/>
      <c r="I4540" s="390"/>
      <c r="AP4540" s="207"/>
      <c r="AQ4540" s="207"/>
      <c r="BK4540" s="207"/>
      <c r="BY4540" s="207"/>
      <c r="BZ4540" s="207"/>
      <c r="CA4540" s="207"/>
      <c r="CB4540" s="207"/>
      <c r="CC4540" s="207"/>
      <c r="CD4540" s="207"/>
      <c r="CE4540" s="207"/>
      <c r="CF4540" s="207"/>
    </row>
    <row r="4541" spans="1:84" s="406" customFormat="1" x14ac:dyDescent="0.3">
      <c r="A4541" s="407"/>
      <c r="B4541" s="412"/>
      <c r="C4541" s="126"/>
      <c r="D4541" s="390"/>
      <c r="E4541" s="390"/>
      <c r="F4541" s="390"/>
      <c r="G4541" s="390"/>
      <c r="H4541" s="390"/>
      <c r="I4541" s="390"/>
      <c r="AP4541" s="207"/>
      <c r="AQ4541" s="207"/>
      <c r="BK4541" s="207"/>
      <c r="BY4541" s="207"/>
      <c r="BZ4541" s="207"/>
      <c r="CA4541" s="207"/>
      <c r="CB4541" s="207"/>
      <c r="CC4541" s="207"/>
      <c r="CD4541" s="207"/>
      <c r="CE4541" s="207"/>
      <c r="CF4541" s="207"/>
    </row>
    <row r="4542" spans="1:84" s="406" customFormat="1" x14ac:dyDescent="0.3">
      <c r="A4542" s="407"/>
      <c r="B4542" s="412"/>
      <c r="C4542" s="126"/>
      <c r="D4542" s="390"/>
      <c r="E4542" s="390"/>
      <c r="F4542" s="390"/>
      <c r="G4542" s="390"/>
      <c r="H4542" s="390"/>
      <c r="I4542" s="390"/>
      <c r="AP4542" s="207"/>
      <c r="AQ4542" s="207"/>
      <c r="BK4542" s="207"/>
      <c r="BY4542" s="207"/>
      <c r="BZ4542" s="207"/>
      <c r="CA4542" s="207"/>
      <c r="CB4542" s="207"/>
      <c r="CC4542" s="207"/>
      <c r="CD4542" s="207"/>
      <c r="CE4542" s="207"/>
      <c r="CF4542" s="207"/>
    </row>
    <row r="4543" spans="1:84" s="406" customFormat="1" x14ac:dyDescent="0.3">
      <c r="A4543" s="407"/>
      <c r="B4543" s="412"/>
      <c r="C4543" s="126"/>
      <c r="D4543" s="390"/>
      <c r="E4543" s="390"/>
      <c r="F4543" s="390"/>
      <c r="G4543" s="390"/>
      <c r="H4543" s="390"/>
      <c r="I4543" s="390"/>
      <c r="AP4543" s="207"/>
      <c r="AQ4543" s="207"/>
      <c r="BK4543" s="207"/>
      <c r="BY4543" s="207"/>
      <c r="BZ4543" s="207"/>
      <c r="CA4543" s="207"/>
      <c r="CB4543" s="207"/>
      <c r="CC4543" s="207"/>
      <c r="CD4543" s="207"/>
      <c r="CE4543" s="207"/>
      <c r="CF4543" s="207"/>
    </row>
    <row r="4544" spans="1:84" s="406" customFormat="1" x14ac:dyDescent="0.3">
      <c r="A4544" s="407"/>
      <c r="B4544" s="412"/>
      <c r="C4544" s="126"/>
      <c r="D4544" s="390"/>
      <c r="E4544" s="390"/>
      <c r="F4544" s="390"/>
      <c r="G4544" s="390"/>
      <c r="H4544" s="390"/>
      <c r="I4544" s="390"/>
      <c r="AP4544" s="207"/>
      <c r="AQ4544" s="207"/>
      <c r="BK4544" s="207"/>
      <c r="BY4544" s="207"/>
      <c r="BZ4544" s="207"/>
      <c r="CA4544" s="207"/>
      <c r="CB4544" s="207"/>
      <c r="CC4544" s="207"/>
      <c r="CD4544" s="207"/>
      <c r="CE4544" s="207"/>
      <c r="CF4544" s="207"/>
    </row>
    <row r="4545" spans="1:84" s="406" customFormat="1" x14ac:dyDescent="0.3">
      <c r="A4545" s="407"/>
      <c r="B4545" s="412"/>
      <c r="C4545" s="126"/>
      <c r="D4545" s="390"/>
      <c r="E4545" s="390"/>
      <c r="F4545" s="390"/>
      <c r="G4545" s="390"/>
      <c r="H4545" s="390"/>
      <c r="I4545" s="390"/>
      <c r="AP4545" s="207"/>
      <c r="AQ4545" s="207"/>
      <c r="BK4545" s="207"/>
      <c r="BY4545" s="207"/>
      <c r="BZ4545" s="207"/>
      <c r="CA4545" s="207"/>
      <c r="CB4545" s="207"/>
      <c r="CC4545" s="207"/>
      <c r="CD4545" s="207"/>
      <c r="CE4545" s="207"/>
      <c r="CF4545" s="207"/>
    </row>
    <row r="4546" spans="1:84" s="406" customFormat="1" x14ac:dyDescent="0.3">
      <c r="A4546" s="407"/>
      <c r="B4546" s="412"/>
      <c r="C4546" s="126"/>
      <c r="D4546" s="390"/>
      <c r="E4546" s="390"/>
      <c r="F4546" s="390"/>
      <c r="G4546" s="390"/>
      <c r="H4546" s="390"/>
      <c r="I4546" s="390"/>
      <c r="AP4546" s="207"/>
      <c r="AQ4546" s="207"/>
      <c r="BK4546" s="207"/>
      <c r="BY4546" s="207"/>
      <c r="BZ4546" s="207"/>
      <c r="CA4546" s="207"/>
      <c r="CB4546" s="207"/>
      <c r="CC4546" s="207"/>
      <c r="CD4546" s="207"/>
      <c r="CE4546" s="207"/>
      <c r="CF4546" s="207"/>
    </row>
    <row r="4547" spans="1:84" s="406" customFormat="1" x14ac:dyDescent="0.3">
      <c r="A4547" s="407"/>
      <c r="B4547" s="412"/>
      <c r="C4547" s="126"/>
      <c r="D4547" s="390"/>
      <c r="E4547" s="390"/>
      <c r="F4547" s="390"/>
      <c r="G4547" s="390"/>
      <c r="H4547" s="390"/>
      <c r="I4547" s="390"/>
      <c r="AP4547" s="207"/>
      <c r="AQ4547" s="207"/>
      <c r="BK4547" s="207"/>
      <c r="BY4547" s="207"/>
      <c r="BZ4547" s="207"/>
      <c r="CA4547" s="207"/>
      <c r="CB4547" s="207"/>
      <c r="CC4547" s="207"/>
      <c r="CD4547" s="207"/>
      <c r="CE4547" s="207"/>
      <c r="CF4547" s="207"/>
    </row>
    <row r="4548" spans="1:84" s="406" customFormat="1" x14ac:dyDescent="0.3">
      <c r="A4548" s="407"/>
      <c r="B4548" s="412"/>
      <c r="C4548" s="126"/>
      <c r="D4548" s="390"/>
      <c r="E4548" s="390"/>
      <c r="F4548" s="390"/>
      <c r="G4548" s="390"/>
      <c r="H4548" s="390"/>
      <c r="I4548" s="390"/>
      <c r="AP4548" s="207"/>
      <c r="AQ4548" s="207"/>
      <c r="BK4548" s="207"/>
      <c r="BY4548" s="207"/>
      <c r="BZ4548" s="207"/>
      <c r="CA4548" s="207"/>
      <c r="CB4548" s="207"/>
      <c r="CC4548" s="207"/>
      <c r="CD4548" s="207"/>
      <c r="CE4548" s="207"/>
      <c r="CF4548" s="207"/>
    </row>
    <row r="4549" spans="1:84" s="406" customFormat="1" x14ac:dyDescent="0.3">
      <c r="A4549" s="407"/>
      <c r="B4549" s="412"/>
      <c r="C4549" s="126"/>
      <c r="D4549" s="390"/>
      <c r="E4549" s="390"/>
      <c r="F4549" s="390"/>
      <c r="G4549" s="390"/>
      <c r="H4549" s="390"/>
      <c r="I4549" s="390"/>
      <c r="AP4549" s="207"/>
      <c r="AQ4549" s="207"/>
      <c r="BK4549" s="207"/>
      <c r="BY4549" s="207"/>
      <c r="BZ4549" s="207"/>
      <c r="CA4549" s="207"/>
      <c r="CB4549" s="207"/>
      <c r="CC4549" s="207"/>
      <c r="CD4549" s="207"/>
      <c r="CE4549" s="207"/>
      <c r="CF4549" s="207"/>
    </row>
    <row r="4550" spans="1:84" s="406" customFormat="1" x14ac:dyDescent="0.3">
      <c r="A4550" s="407"/>
      <c r="B4550" s="412"/>
      <c r="C4550" s="126"/>
      <c r="D4550" s="390"/>
      <c r="E4550" s="390"/>
      <c r="F4550" s="390"/>
      <c r="G4550" s="390"/>
      <c r="H4550" s="390"/>
      <c r="I4550" s="390"/>
      <c r="AP4550" s="207"/>
      <c r="AQ4550" s="207"/>
      <c r="BK4550" s="207"/>
      <c r="BY4550" s="207"/>
      <c r="BZ4550" s="207"/>
      <c r="CA4550" s="207"/>
      <c r="CB4550" s="207"/>
      <c r="CC4550" s="207"/>
      <c r="CD4550" s="207"/>
      <c r="CE4550" s="207"/>
      <c r="CF4550" s="207"/>
    </row>
    <row r="4551" spans="1:84" s="406" customFormat="1" x14ac:dyDescent="0.3">
      <c r="A4551" s="407"/>
      <c r="B4551" s="412"/>
      <c r="C4551" s="126"/>
      <c r="D4551" s="390"/>
      <c r="E4551" s="390"/>
      <c r="F4551" s="390"/>
      <c r="G4551" s="390"/>
      <c r="H4551" s="390"/>
      <c r="I4551" s="390"/>
      <c r="AP4551" s="207"/>
      <c r="AQ4551" s="207"/>
      <c r="BK4551" s="207"/>
      <c r="BY4551" s="207"/>
      <c r="BZ4551" s="207"/>
      <c r="CA4551" s="207"/>
      <c r="CB4551" s="207"/>
      <c r="CC4551" s="207"/>
      <c r="CD4551" s="207"/>
      <c r="CE4551" s="207"/>
      <c r="CF4551" s="207"/>
    </row>
    <row r="4552" spans="1:84" s="406" customFormat="1" x14ac:dyDescent="0.3">
      <c r="A4552" s="407"/>
      <c r="B4552" s="412"/>
      <c r="C4552" s="126"/>
      <c r="D4552" s="390"/>
      <c r="E4552" s="390"/>
      <c r="F4552" s="390"/>
      <c r="G4552" s="390"/>
      <c r="H4552" s="390"/>
      <c r="I4552" s="390"/>
      <c r="AP4552" s="207"/>
      <c r="AQ4552" s="207"/>
      <c r="BK4552" s="207"/>
      <c r="BY4552" s="207"/>
      <c r="BZ4552" s="207"/>
      <c r="CA4552" s="207"/>
      <c r="CB4552" s="207"/>
      <c r="CC4552" s="207"/>
      <c r="CD4552" s="207"/>
      <c r="CE4552" s="207"/>
      <c r="CF4552" s="207"/>
    </row>
    <row r="4553" spans="1:84" s="406" customFormat="1" x14ac:dyDescent="0.3">
      <c r="A4553" s="407"/>
      <c r="B4553" s="412"/>
      <c r="C4553" s="126"/>
      <c r="D4553" s="390"/>
      <c r="E4553" s="390"/>
      <c r="F4553" s="390"/>
      <c r="G4553" s="390"/>
      <c r="H4553" s="390"/>
      <c r="I4553" s="390"/>
      <c r="AP4553" s="207"/>
      <c r="AQ4553" s="207"/>
      <c r="BK4553" s="207"/>
      <c r="BY4553" s="207"/>
      <c r="BZ4553" s="207"/>
      <c r="CA4553" s="207"/>
      <c r="CB4553" s="207"/>
      <c r="CC4553" s="207"/>
      <c r="CD4553" s="207"/>
      <c r="CE4553" s="207"/>
      <c r="CF4553" s="207"/>
    </row>
    <row r="4554" spans="1:84" s="406" customFormat="1" x14ac:dyDescent="0.3">
      <c r="A4554" s="407"/>
      <c r="B4554" s="412"/>
      <c r="C4554" s="126"/>
      <c r="D4554" s="390"/>
      <c r="E4554" s="390"/>
      <c r="F4554" s="390"/>
      <c r="G4554" s="390"/>
      <c r="H4554" s="390"/>
      <c r="I4554" s="390"/>
      <c r="AP4554" s="207"/>
      <c r="AQ4554" s="207"/>
      <c r="BK4554" s="207"/>
      <c r="BY4554" s="207"/>
      <c r="BZ4554" s="207"/>
      <c r="CA4554" s="207"/>
      <c r="CB4554" s="207"/>
      <c r="CC4554" s="207"/>
      <c r="CD4554" s="207"/>
      <c r="CE4554" s="207"/>
      <c r="CF4554" s="207"/>
    </row>
    <row r="4555" spans="1:84" s="406" customFormat="1" x14ac:dyDescent="0.3">
      <c r="A4555" s="407"/>
      <c r="B4555" s="412"/>
      <c r="C4555" s="126"/>
      <c r="D4555" s="390"/>
      <c r="E4555" s="390"/>
      <c r="F4555" s="390"/>
      <c r="G4555" s="390"/>
      <c r="H4555" s="390"/>
      <c r="I4555" s="390"/>
      <c r="AP4555" s="207"/>
      <c r="AQ4555" s="207"/>
      <c r="BK4555" s="207"/>
      <c r="BY4555" s="207"/>
      <c r="BZ4555" s="207"/>
      <c r="CA4555" s="207"/>
      <c r="CB4555" s="207"/>
      <c r="CC4555" s="207"/>
      <c r="CD4555" s="207"/>
      <c r="CE4555" s="207"/>
      <c r="CF4555" s="207"/>
    </row>
    <row r="4556" spans="1:84" s="406" customFormat="1" x14ac:dyDescent="0.3">
      <c r="A4556" s="407"/>
      <c r="B4556" s="412"/>
      <c r="C4556" s="126"/>
      <c r="D4556" s="390"/>
      <c r="E4556" s="390"/>
      <c r="F4556" s="390"/>
      <c r="G4556" s="390"/>
      <c r="H4556" s="390"/>
      <c r="I4556" s="390"/>
      <c r="AP4556" s="207"/>
      <c r="AQ4556" s="207"/>
      <c r="BK4556" s="207"/>
      <c r="BY4556" s="207"/>
      <c r="BZ4556" s="207"/>
      <c r="CA4556" s="207"/>
      <c r="CB4556" s="207"/>
      <c r="CC4556" s="207"/>
      <c r="CD4556" s="207"/>
      <c r="CE4556" s="207"/>
      <c r="CF4556" s="207"/>
    </row>
    <row r="4557" spans="1:84" s="406" customFormat="1" x14ac:dyDescent="0.3">
      <c r="A4557" s="407"/>
      <c r="B4557" s="412"/>
      <c r="C4557" s="126"/>
      <c r="D4557" s="390"/>
      <c r="E4557" s="390"/>
      <c r="F4557" s="390"/>
      <c r="G4557" s="390"/>
      <c r="H4557" s="390"/>
      <c r="I4557" s="390"/>
      <c r="AP4557" s="207"/>
      <c r="AQ4557" s="207"/>
      <c r="BK4557" s="207"/>
      <c r="BY4557" s="207"/>
      <c r="BZ4557" s="207"/>
      <c r="CA4557" s="207"/>
      <c r="CB4557" s="207"/>
      <c r="CC4557" s="207"/>
      <c r="CD4557" s="207"/>
      <c r="CE4557" s="207"/>
      <c r="CF4557" s="207"/>
    </row>
    <row r="4558" spans="1:84" s="406" customFormat="1" x14ac:dyDescent="0.3">
      <c r="A4558" s="407"/>
      <c r="B4558" s="412"/>
      <c r="C4558" s="126"/>
      <c r="D4558" s="390"/>
      <c r="E4558" s="390"/>
      <c r="F4558" s="390"/>
      <c r="G4558" s="390"/>
      <c r="H4558" s="390"/>
      <c r="I4558" s="390"/>
      <c r="AP4558" s="207"/>
      <c r="AQ4558" s="207"/>
      <c r="BK4558" s="207"/>
      <c r="BY4558" s="207"/>
      <c r="BZ4558" s="207"/>
      <c r="CA4558" s="207"/>
      <c r="CB4558" s="207"/>
      <c r="CC4558" s="207"/>
      <c r="CD4558" s="207"/>
      <c r="CE4558" s="207"/>
      <c r="CF4558" s="207"/>
    </row>
    <row r="4559" spans="1:84" s="406" customFormat="1" x14ac:dyDescent="0.3">
      <c r="A4559" s="407"/>
      <c r="B4559" s="412"/>
      <c r="C4559" s="126"/>
      <c r="D4559" s="390"/>
      <c r="E4559" s="390"/>
      <c r="F4559" s="390"/>
      <c r="G4559" s="390"/>
      <c r="H4559" s="390"/>
      <c r="I4559" s="390"/>
      <c r="AP4559" s="207"/>
      <c r="AQ4559" s="207"/>
      <c r="BK4559" s="207"/>
      <c r="BY4559" s="207"/>
      <c r="BZ4559" s="207"/>
      <c r="CA4559" s="207"/>
      <c r="CB4559" s="207"/>
      <c r="CC4559" s="207"/>
      <c r="CD4559" s="207"/>
      <c r="CE4559" s="207"/>
      <c r="CF4559" s="207"/>
    </row>
    <row r="4560" spans="1:84" s="406" customFormat="1" x14ac:dyDescent="0.3">
      <c r="A4560" s="407"/>
      <c r="B4560" s="412"/>
      <c r="C4560" s="126"/>
      <c r="D4560" s="390"/>
      <c r="E4560" s="390"/>
      <c r="F4560" s="390"/>
      <c r="G4560" s="390"/>
      <c r="H4560" s="390"/>
      <c r="I4560" s="390"/>
      <c r="AP4560" s="207"/>
      <c r="AQ4560" s="207"/>
      <c r="BK4560" s="207"/>
      <c r="BY4560" s="207"/>
      <c r="BZ4560" s="207"/>
      <c r="CA4560" s="207"/>
      <c r="CB4560" s="207"/>
      <c r="CC4560" s="207"/>
      <c r="CD4560" s="207"/>
      <c r="CE4560" s="207"/>
      <c r="CF4560" s="207"/>
    </row>
    <row r="4561" spans="1:84" s="406" customFormat="1" x14ac:dyDescent="0.3">
      <c r="A4561" s="407"/>
      <c r="B4561" s="412"/>
      <c r="C4561" s="126"/>
      <c r="D4561" s="390"/>
      <c r="E4561" s="390"/>
      <c r="F4561" s="390"/>
      <c r="G4561" s="390"/>
      <c r="H4561" s="390"/>
      <c r="I4561" s="390"/>
      <c r="AP4561" s="207"/>
      <c r="AQ4561" s="207"/>
      <c r="BK4561" s="207"/>
      <c r="BY4561" s="207"/>
      <c r="BZ4561" s="207"/>
      <c r="CA4561" s="207"/>
      <c r="CB4561" s="207"/>
      <c r="CC4561" s="207"/>
      <c r="CD4561" s="207"/>
      <c r="CE4561" s="207"/>
      <c r="CF4561" s="207"/>
    </row>
    <row r="4562" spans="1:84" s="406" customFormat="1" x14ac:dyDescent="0.3">
      <c r="A4562" s="407"/>
      <c r="B4562" s="412"/>
      <c r="C4562" s="126"/>
      <c r="D4562" s="390"/>
      <c r="E4562" s="390"/>
      <c r="F4562" s="390"/>
      <c r="G4562" s="390"/>
      <c r="H4562" s="390"/>
      <c r="I4562" s="390"/>
      <c r="AP4562" s="207"/>
      <c r="AQ4562" s="207"/>
      <c r="BK4562" s="207"/>
      <c r="BY4562" s="207"/>
      <c r="BZ4562" s="207"/>
      <c r="CA4562" s="207"/>
      <c r="CB4562" s="207"/>
      <c r="CC4562" s="207"/>
      <c r="CD4562" s="207"/>
      <c r="CE4562" s="207"/>
      <c r="CF4562" s="207"/>
    </row>
    <row r="4563" spans="1:84" s="406" customFormat="1" x14ac:dyDescent="0.3">
      <c r="A4563" s="407"/>
      <c r="B4563" s="412"/>
      <c r="C4563" s="126"/>
      <c r="D4563" s="390"/>
      <c r="E4563" s="390"/>
      <c r="F4563" s="390"/>
      <c r="G4563" s="390"/>
      <c r="H4563" s="390"/>
      <c r="I4563" s="390"/>
      <c r="AP4563" s="207"/>
      <c r="AQ4563" s="207"/>
      <c r="BK4563" s="207"/>
      <c r="BY4563" s="207"/>
      <c r="BZ4563" s="207"/>
      <c r="CA4563" s="207"/>
      <c r="CB4563" s="207"/>
      <c r="CC4563" s="207"/>
      <c r="CD4563" s="207"/>
      <c r="CE4563" s="207"/>
      <c r="CF4563" s="207"/>
    </row>
    <row r="4564" spans="1:84" s="406" customFormat="1" x14ac:dyDescent="0.3">
      <c r="A4564" s="407"/>
      <c r="B4564" s="412"/>
      <c r="C4564" s="126"/>
      <c r="D4564" s="390"/>
      <c r="E4564" s="390"/>
      <c r="F4564" s="390"/>
      <c r="G4564" s="390"/>
      <c r="H4564" s="390"/>
      <c r="I4564" s="390"/>
      <c r="AP4564" s="207"/>
      <c r="AQ4564" s="207"/>
      <c r="BK4564" s="207"/>
      <c r="BY4564" s="207"/>
      <c r="BZ4564" s="207"/>
      <c r="CA4564" s="207"/>
      <c r="CB4564" s="207"/>
      <c r="CC4564" s="207"/>
      <c r="CD4564" s="207"/>
      <c r="CE4564" s="207"/>
      <c r="CF4564" s="207"/>
    </row>
    <row r="4565" spans="1:84" s="406" customFormat="1" x14ac:dyDescent="0.3">
      <c r="A4565" s="407"/>
      <c r="B4565" s="412"/>
      <c r="C4565" s="126"/>
      <c r="D4565" s="390"/>
      <c r="E4565" s="390"/>
      <c r="F4565" s="390"/>
      <c r="G4565" s="390"/>
      <c r="H4565" s="390"/>
      <c r="I4565" s="390"/>
      <c r="AP4565" s="207"/>
      <c r="AQ4565" s="207"/>
      <c r="BK4565" s="207"/>
      <c r="BY4565" s="207"/>
      <c r="BZ4565" s="207"/>
      <c r="CA4565" s="207"/>
      <c r="CB4565" s="207"/>
      <c r="CC4565" s="207"/>
      <c r="CD4565" s="207"/>
      <c r="CE4565" s="207"/>
      <c r="CF4565" s="207"/>
    </row>
    <row r="4566" spans="1:84" s="406" customFormat="1" x14ac:dyDescent="0.3">
      <c r="A4566" s="407"/>
      <c r="B4566" s="412"/>
      <c r="C4566" s="126"/>
      <c r="D4566" s="390"/>
      <c r="E4566" s="390"/>
      <c r="F4566" s="390"/>
      <c r="G4566" s="390"/>
      <c r="H4566" s="390"/>
      <c r="I4566" s="390"/>
      <c r="AP4566" s="207"/>
      <c r="AQ4566" s="207"/>
      <c r="BK4566" s="207"/>
      <c r="BY4566" s="207"/>
      <c r="BZ4566" s="207"/>
      <c r="CA4566" s="207"/>
      <c r="CB4566" s="207"/>
      <c r="CC4566" s="207"/>
      <c r="CD4566" s="207"/>
      <c r="CE4566" s="207"/>
      <c r="CF4566" s="207"/>
    </row>
    <row r="4567" spans="1:84" s="406" customFormat="1" x14ac:dyDescent="0.3">
      <c r="A4567" s="407"/>
      <c r="B4567" s="412"/>
      <c r="C4567" s="126"/>
      <c r="D4567" s="390"/>
      <c r="E4567" s="390"/>
      <c r="F4567" s="390"/>
      <c r="G4567" s="390"/>
      <c r="H4567" s="390"/>
      <c r="I4567" s="390"/>
      <c r="AP4567" s="207"/>
      <c r="AQ4567" s="207"/>
      <c r="BK4567" s="207"/>
      <c r="BY4567" s="207"/>
      <c r="BZ4567" s="207"/>
      <c r="CA4567" s="207"/>
      <c r="CB4567" s="207"/>
      <c r="CC4567" s="207"/>
      <c r="CD4567" s="207"/>
      <c r="CE4567" s="207"/>
      <c r="CF4567" s="207"/>
    </row>
    <row r="4568" spans="1:84" s="406" customFormat="1" x14ac:dyDescent="0.3">
      <c r="A4568" s="407"/>
      <c r="B4568" s="412"/>
      <c r="C4568" s="126"/>
      <c r="D4568" s="390"/>
      <c r="E4568" s="390"/>
      <c r="F4568" s="390"/>
      <c r="G4568" s="390"/>
      <c r="H4568" s="390"/>
      <c r="I4568" s="390"/>
      <c r="AP4568" s="207"/>
      <c r="AQ4568" s="207"/>
      <c r="BK4568" s="207"/>
      <c r="BY4568" s="207"/>
      <c r="BZ4568" s="207"/>
      <c r="CA4568" s="207"/>
      <c r="CB4568" s="207"/>
      <c r="CC4568" s="207"/>
      <c r="CD4568" s="207"/>
      <c r="CE4568" s="207"/>
      <c r="CF4568" s="207"/>
    </row>
    <row r="4569" spans="1:84" s="406" customFormat="1" x14ac:dyDescent="0.3">
      <c r="A4569" s="407"/>
      <c r="B4569" s="412"/>
      <c r="C4569" s="126"/>
      <c r="D4569" s="390"/>
      <c r="E4569" s="390"/>
      <c r="F4569" s="390"/>
      <c r="G4569" s="390"/>
      <c r="H4569" s="390"/>
      <c r="I4569" s="390"/>
      <c r="AP4569" s="207"/>
      <c r="AQ4569" s="207"/>
      <c r="BK4569" s="207"/>
      <c r="BY4569" s="207"/>
      <c r="BZ4569" s="207"/>
      <c r="CA4569" s="207"/>
      <c r="CB4569" s="207"/>
      <c r="CC4569" s="207"/>
      <c r="CD4569" s="207"/>
      <c r="CE4569" s="207"/>
      <c r="CF4569" s="207"/>
    </row>
    <row r="4570" spans="1:84" s="406" customFormat="1" x14ac:dyDescent="0.3">
      <c r="A4570" s="407"/>
      <c r="B4570" s="412"/>
      <c r="C4570" s="126"/>
      <c r="D4570" s="390"/>
      <c r="E4570" s="390"/>
      <c r="F4570" s="390"/>
      <c r="G4570" s="390"/>
      <c r="H4570" s="390"/>
      <c r="I4570" s="390"/>
      <c r="AP4570" s="207"/>
      <c r="AQ4570" s="207"/>
      <c r="BK4570" s="207"/>
      <c r="BY4570" s="207"/>
      <c r="BZ4570" s="207"/>
      <c r="CA4570" s="207"/>
      <c r="CB4570" s="207"/>
      <c r="CC4570" s="207"/>
      <c r="CD4570" s="207"/>
      <c r="CE4570" s="207"/>
      <c r="CF4570" s="207"/>
    </row>
    <row r="4571" spans="1:84" s="406" customFormat="1" x14ac:dyDescent="0.3">
      <c r="A4571" s="407"/>
      <c r="B4571" s="412"/>
      <c r="C4571" s="126"/>
      <c r="D4571" s="390"/>
      <c r="E4571" s="390"/>
      <c r="F4571" s="390"/>
      <c r="G4571" s="390"/>
      <c r="H4571" s="390"/>
      <c r="I4571" s="390"/>
      <c r="AP4571" s="207"/>
      <c r="AQ4571" s="207"/>
      <c r="BK4571" s="207"/>
      <c r="BY4571" s="207"/>
      <c r="BZ4571" s="207"/>
      <c r="CA4571" s="207"/>
      <c r="CB4571" s="207"/>
      <c r="CC4571" s="207"/>
      <c r="CD4571" s="207"/>
      <c r="CE4571" s="207"/>
      <c r="CF4571" s="207"/>
    </row>
    <row r="4572" spans="1:84" s="406" customFormat="1" x14ac:dyDescent="0.3">
      <c r="A4572" s="407"/>
      <c r="B4572" s="412"/>
      <c r="C4572" s="126"/>
      <c r="D4572" s="390"/>
      <c r="E4572" s="390"/>
      <c r="F4572" s="390"/>
      <c r="G4572" s="390"/>
      <c r="H4572" s="390"/>
      <c r="I4572" s="390"/>
      <c r="AP4572" s="207"/>
      <c r="AQ4572" s="207"/>
      <c r="BK4572" s="207"/>
      <c r="BY4572" s="207"/>
      <c r="BZ4572" s="207"/>
      <c r="CA4572" s="207"/>
      <c r="CB4572" s="207"/>
      <c r="CC4572" s="207"/>
      <c r="CD4572" s="207"/>
      <c r="CE4572" s="207"/>
      <c r="CF4572" s="207"/>
    </row>
    <row r="4573" spans="1:84" s="406" customFormat="1" x14ac:dyDescent="0.3">
      <c r="A4573" s="407"/>
      <c r="B4573" s="412"/>
      <c r="C4573" s="126"/>
      <c r="D4573" s="390"/>
      <c r="E4573" s="390"/>
      <c r="F4573" s="390"/>
      <c r="G4573" s="390"/>
      <c r="H4573" s="390"/>
      <c r="I4573" s="390"/>
      <c r="AP4573" s="207"/>
      <c r="AQ4573" s="207"/>
      <c r="BK4573" s="207"/>
      <c r="BY4573" s="207"/>
      <c r="BZ4573" s="207"/>
      <c r="CA4573" s="207"/>
      <c r="CB4573" s="207"/>
      <c r="CC4573" s="207"/>
      <c r="CD4573" s="207"/>
      <c r="CE4573" s="207"/>
      <c r="CF4573" s="207"/>
    </row>
    <row r="4574" spans="1:84" s="406" customFormat="1" x14ac:dyDescent="0.3">
      <c r="A4574" s="407"/>
      <c r="B4574" s="412"/>
      <c r="C4574" s="126"/>
      <c r="D4574" s="390"/>
      <c r="E4574" s="390"/>
      <c r="F4574" s="390"/>
      <c r="G4574" s="390"/>
      <c r="H4574" s="390"/>
      <c r="I4574" s="390"/>
      <c r="AP4574" s="207"/>
      <c r="AQ4574" s="207"/>
      <c r="BK4574" s="207"/>
      <c r="BY4574" s="207"/>
      <c r="BZ4574" s="207"/>
      <c r="CA4574" s="207"/>
      <c r="CB4574" s="207"/>
      <c r="CC4574" s="207"/>
      <c r="CD4574" s="207"/>
      <c r="CE4574" s="207"/>
      <c r="CF4574" s="207"/>
    </row>
    <row r="4575" spans="1:84" s="406" customFormat="1" x14ac:dyDescent="0.3">
      <c r="A4575" s="407"/>
      <c r="B4575" s="412"/>
      <c r="C4575" s="126"/>
      <c r="D4575" s="390"/>
      <c r="E4575" s="390"/>
      <c r="F4575" s="390"/>
      <c r="G4575" s="390"/>
      <c r="H4575" s="390"/>
      <c r="I4575" s="390"/>
      <c r="AP4575" s="207"/>
      <c r="AQ4575" s="207"/>
      <c r="BK4575" s="207"/>
      <c r="BY4575" s="207"/>
      <c r="BZ4575" s="207"/>
      <c r="CA4575" s="207"/>
      <c r="CB4575" s="207"/>
      <c r="CC4575" s="207"/>
      <c r="CD4575" s="207"/>
      <c r="CE4575" s="207"/>
      <c r="CF4575" s="207"/>
    </row>
    <row r="4576" spans="1:84" s="406" customFormat="1" x14ac:dyDescent="0.3">
      <c r="A4576" s="407"/>
      <c r="B4576" s="412"/>
      <c r="C4576" s="126"/>
      <c r="D4576" s="390"/>
      <c r="E4576" s="390"/>
      <c r="F4576" s="390"/>
      <c r="G4576" s="390"/>
      <c r="H4576" s="390"/>
      <c r="I4576" s="390"/>
      <c r="AP4576" s="207"/>
      <c r="AQ4576" s="207"/>
      <c r="BK4576" s="207"/>
      <c r="BY4576" s="207"/>
      <c r="BZ4576" s="207"/>
      <c r="CA4576" s="207"/>
      <c r="CB4576" s="207"/>
      <c r="CC4576" s="207"/>
      <c r="CD4576" s="207"/>
      <c r="CE4576" s="207"/>
      <c r="CF4576" s="207"/>
    </row>
    <row r="4577" spans="1:84" s="406" customFormat="1" x14ac:dyDescent="0.3">
      <c r="A4577" s="407"/>
      <c r="B4577" s="412"/>
      <c r="C4577" s="126"/>
      <c r="D4577" s="390"/>
      <c r="E4577" s="390"/>
      <c r="F4577" s="390"/>
      <c r="G4577" s="390"/>
      <c r="H4577" s="390"/>
      <c r="I4577" s="390"/>
      <c r="AP4577" s="207"/>
      <c r="AQ4577" s="207"/>
      <c r="BK4577" s="207"/>
      <c r="BY4577" s="207"/>
      <c r="BZ4577" s="207"/>
      <c r="CA4577" s="207"/>
      <c r="CB4577" s="207"/>
      <c r="CC4577" s="207"/>
      <c r="CD4577" s="207"/>
      <c r="CE4577" s="207"/>
      <c r="CF4577" s="207"/>
    </row>
    <row r="4578" spans="1:84" s="406" customFormat="1" x14ac:dyDescent="0.3">
      <c r="A4578" s="407"/>
      <c r="B4578" s="412"/>
      <c r="C4578" s="126"/>
      <c r="D4578" s="390"/>
      <c r="E4578" s="390"/>
      <c r="F4578" s="390"/>
      <c r="G4578" s="390"/>
      <c r="H4578" s="390"/>
      <c r="I4578" s="390"/>
      <c r="AP4578" s="207"/>
      <c r="AQ4578" s="207"/>
      <c r="BK4578" s="207"/>
      <c r="BY4578" s="207"/>
      <c r="BZ4578" s="207"/>
      <c r="CA4578" s="207"/>
      <c r="CB4578" s="207"/>
      <c r="CC4578" s="207"/>
      <c r="CD4578" s="207"/>
      <c r="CE4578" s="207"/>
      <c r="CF4578" s="207"/>
    </row>
    <row r="4579" spans="1:84" s="406" customFormat="1" x14ac:dyDescent="0.3">
      <c r="A4579" s="407"/>
      <c r="B4579" s="412"/>
      <c r="C4579" s="126"/>
      <c r="D4579" s="390"/>
      <c r="E4579" s="390"/>
      <c r="F4579" s="390"/>
      <c r="G4579" s="390"/>
      <c r="H4579" s="390"/>
      <c r="I4579" s="390"/>
      <c r="AP4579" s="207"/>
      <c r="AQ4579" s="207"/>
      <c r="BK4579" s="207"/>
      <c r="BY4579" s="207"/>
      <c r="BZ4579" s="207"/>
      <c r="CA4579" s="207"/>
      <c r="CB4579" s="207"/>
      <c r="CC4579" s="207"/>
      <c r="CD4579" s="207"/>
      <c r="CE4579" s="207"/>
      <c r="CF4579" s="207"/>
    </row>
    <row r="4580" spans="1:84" s="406" customFormat="1" x14ac:dyDescent="0.3">
      <c r="A4580" s="407"/>
      <c r="B4580" s="412"/>
      <c r="C4580" s="126"/>
      <c r="D4580" s="390"/>
      <c r="E4580" s="390"/>
      <c r="F4580" s="390"/>
      <c r="G4580" s="390"/>
      <c r="H4580" s="390"/>
      <c r="I4580" s="390"/>
      <c r="AP4580" s="207"/>
      <c r="AQ4580" s="207"/>
      <c r="BK4580" s="207"/>
      <c r="BY4580" s="207"/>
      <c r="BZ4580" s="207"/>
      <c r="CA4580" s="207"/>
      <c r="CB4580" s="207"/>
      <c r="CC4580" s="207"/>
      <c r="CD4580" s="207"/>
      <c r="CE4580" s="207"/>
      <c r="CF4580" s="207"/>
    </row>
    <row r="4581" spans="1:84" s="406" customFormat="1" x14ac:dyDescent="0.3">
      <c r="A4581" s="407"/>
      <c r="B4581" s="412"/>
      <c r="C4581" s="126"/>
      <c r="D4581" s="390"/>
      <c r="E4581" s="390"/>
      <c r="F4581" s="390"/>
      <c r="G4581" s="390"/>
      <c r="H4581" s="390"/>
      <c r="I4581" s="390"/>
      <c r="AP4581" s="207"/>
      <c r="AQ4581" s="207"/>
      <c r="BK4581" s="207"/>
      <c r="BY4581" s="207"/>
      <c r="BZ4581" s="207"/>
      <c r="CA4581" s="207"/>
      <c r="CB4581" s="207"/>
      <c r="CC4581" s="207"/>
      <c r="CD4581" s="207"/>
      <c r="CE4581" s="207"/>
      <c r="CF4581" s="207"/>
    </row>
    <row r="4582" spans="1:84" s="406" customFormat="1" x14ac:dyDescent="0.3">
      <c r="A4582" s="407"/>
      <c r="B4582" s="412"/>
      <c r="C4582" s="126"/>
      <c r="D4582" s="390"/>
      <c r="E4582" s="390"/>
      <c r="F4582" s="390"/>
      <c r="G4582" s="390"/>
      <c r="H4582" s="390"/>
      <c r="I4582" s="390"/>
      <c r="AP4582" s="207"/>
      <c r="AQ4582" s="207"/>
      <c r="BK4582" s="207"/>
      <c r="BY4582" s="207"/>
      <c r="BZ4582" s="207"/>
      <c r="CA4582" s="207"/>
      <c r="CB4582" s="207"/>
      <c r="CC4582" s="207"/>
      <c r="CD4582" s="207"/>
      <c r="CE4582" s="207"/>
      <c r="CF4582" s="207"/>
    </row>
    <row r="4583" spans="1:84" s="406" customFormat="1" x14ac:dyDescent="0.3">
      <c r="A4583" s="407"/>
      <c r="B4583" s="412"/>
      <c r="C4583" s="126"/>
      <c r="D4583" s="390"/>
      <c r="E4583" s="390"/>
      <c r="F4583" s="390"/>
      <c r="G4583" s="390"/>
      <c r="H4583" s="390"/>
      <c r="I4583" s="390"/>
      <c r="AP4583" s="207"/>
      <c r="AQ4583" s="207"/>
      <c r="BK4583" s="207"/>
      <c r="BY4583" s="207"/>
      <c r="BZ4583" s="207"/>
      <c r="CA4583" s="207"/>
      <c r="CB4583" s="207"/>
      <c r="CC4583" s="207"/>
      <c r="CD4583" s="207"/>
      <c r="CE4583" s="207"/>
      <c r="CF4583" s="207"/>
    </row>
    <row r="4584" spans="1:84" s="406" customFormat="1" x14ac:dyDescent="0.3">
      <c r="A4584" s="407"/>
      <c r="B4584" s="412"/>
      <c r="C4584" s="126"/>
      <c r="D4584" s="390"/>
      <c r="E4584" s="390"/>
      <c r="F4584" s="390"/>
      <c r="G4584" s="390"/>
      <c r="H4584" s="390"/>
      <c r="I4584" s="390"/>
      <c r="AP4584" s="207"/>
      <c r="AQ4584" s="207"/>
      <c r="BK4584" s="207"/>
      <c r="BY4584" s="207"/>
      <c r="BZ4584" s="207"/>
      <c r="CA4584" s="207"/>
      <c r="CB4584" s="207"/>
      <c r="CC4584" s="207"/>
      <c r="CD4584" s="207"/>
      <c r="CE4584" s="207"/>
      <c r="CF4584" s="207"/>
    </row>
    <row r="4585" spans="1:84" s="406" customFormat="1" x14ac:dyDescent="0.3">
      <c r="A4585" s="407"/>
      <c r="B4585" s="412"/>
      <c r="C4585" s="126"/>
      <c r="D4585" s="390"/>
      <c r="E4585" s="390"/>
      <c r="F4585" s="390"/>
      <c r="G4585" s="390"/>
      <c r="H4585" s="390"/>
      <c r="I4585" s="390"/>
      <c r="AP4585" s="207"/>
      <c r="AQ4585" s="207"/>
      <c r="BK4585" s="207"/>
      <c r="BY4585" s="207"/>
      <c r="BZ4585" s="207"/>
      <c r="CA4585" s="207"/>
      <c r="CB4585" s="207"/>
      <c r="CC4585" s="207"/>
      <c r="CD4585" s="207"/>
      <c r="CE4585" s="207"/>
      <c r="CF4585" s="207"/>
    </row>
    <row r="4586" spans="1:84" s="406" customFormat="1" x14ac:dyDescent="0.3">
      <c r="A4586" s="407"/>
      <c r="B4586" s="412"/>
      <c r="C4586" s="126"/>
      <c r="D4586" s="390"/>
      <c r="E4586" s="390"/>
      <c r="F4586" s="390"/>
      <c r="G4586" s="390"/>
      <c r="H4586" s="390"/>
      <c r="I4586" s="390"/>
      <c r="AP4586" s="207"/>
      <c r="AQ4586" s="207"/>
      <c r="BK4586" s="207"/>
      <c r="BY4586" s="207"/>
      <c r="BZ4586" s="207"/>
      <c r="CA4586" s="207"/>
      <c r="CB4586" s="207"/>
      <c r="CC4586" s="207"/>
      <c r="CD4586" s="207"/>
      <c r="CE4586" s="207"/>
      <c r="CF4586" s="207"/>
    </row>
    <row r="4587" spans="1:84" s="406" customFormat="1" x14ac:dyDescent="0.3">
      <c r="A4587" s="407"/>
      <c r="B4587" s="412"/>
      <c r="C4587" s="126"/>
      <c r="D4587" s="390"/>
      <c r="E4587" s="390"/>
      <c r="F4587" s="390"/>
      <c r="G4587" s="390"/>
      <c r="H4587" s="390"/>
      <c r="I4587" s="390"/>
      <c r="AP4587" s="207"/>
      <c r="AQ4587" s="207"/>
      <c r="BK4587" s="207"/>
      <c r="BY4587" s="207"/>
      <c r="BZ4587" s="207"/>
      <c r="CA4587" s="207"/>
      <c r="CB4587" s="207"/>
      <c r="CC4587" s="207"/>
      <c r="CD4587" s="207"/>
      <c r="CE4587" s="207"/>
      <c r="CF4587" s="207"/>
    </row>
    <row r="4588" spans="1:84" s="406" customFormat="1" x14ac:dyDescent="0.3">
      <c r="A4588" s="407"/>
      <c r="B4588" s="412"/>
      <c r="C4588" s="126"/>
      <c r="D4588" s="390"/>
      <c r="E4588" s="390"/>
      <c r="F4588" s="390"/>
      <c r="G4588" s="390"/>
      <c r="H4588" s="390"/>
      <c r="I4588" s="390"/>
      <c r="AP4588" s="207"/>
      <c r="AQ4588" s="207"/>
      <c r="BK4588" s="207"/>
      <c r="BY4588" s="207"/>
      <c r="BZ4588" s="207"/>
      <c r="CA4588" s="207"/>
      <c r="CB4588" s="207"/>
      <c r="CC4588" s="207"/>
      <c r="CD4588" s="207"/>
      <c r="CE4588" s="207"/>
      <c r="CF4588" s="207"/>
    </row>
    <row r="4589" spans="1:84" s="406" customFormat="1" x14ac:dyDescent="0.3">
      <c r="A4589" s="407"/>
      <c r="B4589" s="412"/>
      <c r="C4589" s="126"/>
      <c r="D4589" s="390"/>
      <c r="E4589" s="390"/>
      <c r="F4589" s="390"/>
      <c r="G4589" s="390"/>
      <c r="H4589" s="390"/>
      <c r="I4589" s="390"/>
      <c r="AP4589" s="207"/>
      <c r="AQ4589" s="207"/>
      <c r="BK4589" s="207"/>
      <c r="BY4589" s="207"/>
      <c r="BZ4589" s="207"/>
      <c r="CA4589" s="207"/>
      <c r="CB4589" s="207"/>
      <c r="CC4589" s="207"/>
      <c r="CD4589" s="207"/>
      <c r="CE4589" s="207"/>
      <c r="CF4589" s="207"/>
    </row>
    <row r="4590" spans="1:84" s="406" customFormat="1" x14ac:dyDescent="0.3">
      <c r="A4590" s="407"/>
      <c r="B4590" s="412"/>
      <c r="C4590" s="126"/>
      <c r="D4590" s="390"/>
      <c r="E4590" s="390"/>
      <c r="F4590" s="390"/>
      <c r="G4590" s="390"/>
      <c r="H4590" s="390"/>
      <c r="I4590" s="390"/>
      <c r="AP4590" s="207"/>
      <c r="AQ4590" s="207"/>
      <c r="BK4590" s="207"/>
      <c r="BY4590" s="207"/>
      <c r="BZ4590" s="207"/>
      <c r="CA4590" s="207"/>
      <c r="CB4590" s="207"/>
      <c r="CC4590" s="207"/>
      <c r="CD4590" s="207"/>
      <c r="CE4590" s="207"/>
      <c r="CF4590" s="207"/>
    </row>
    <row r="4591" spans="1:84" s="406" customFormat="1" x14ac:dyDescent="0.3">
      <c r="A4591" s="407"/>
      <c r="B4591" s="412"/>
      <c r="C4591" s="126"/>
      <c r="D4591" s="390"/>
      <c r="E4591" s="390"/>
      <c r="F4591" s="390"/>
      <c r="G4591" s="390"/>
      <c r="H4591" s="390"/>
      <c r="I4591" s="390"/>
      <c r="AP4591" s="207"/>
      <c r="AQ4591" s="207"/>
      <c r="BK4591" s="207"/>
      <c r="BY4591" s="207"/>
      <c r="BZ4591" s="207"/>
      <c r="CA4591" s="207"/>
      <c r="CB4591" s="207"/>
      <c r="CC4591" s="207"/>
      <c r="CD4591" s="207"/>
      <c r="CE4591" s="207"/>
      <c r="CF4591" s="207"/>
    </row>
    <row r="4592" spans="1:84" s="406" customFormat="1" x14ac:dyDescent="0.3">
      <c r="A4592" s="407"/>
      <c r="B4592" s="412"/>
      <c r="C4592" s="126"/>
      <c r="D4592" s="390"/>
      <c r="E4592" s="390"/>
      <c r="F4592" s="390"/>
      <c r="G4592" s="390"/>
      <c r="H4592" s="390"/>
      <c r="I4592" s="390"/>
      <c r="AP4592" s="207"/>
      <c r="AQ4592" s="207"/>
      <c r="BK4592" s="207"/>
      <c r="BY4592" s="207"/>
      <c r="BZ4592" s="207"/>
      <c r="CA4592" s="207"/>
      <c r="CB4592" s="207"/>
      <c r="CC4592" s="207"/>
      <c r="CD4592" s="207"/>
      <c r="CE4592" s="207"/>
      <c r="CF4592" s="207"/>
    </row>
    <row r="4593" spans="1:84" s="406" customFormat="1" x14ac:dyDescent="0.3">
      <c r="A4593" s="407"/>
      <c r="B4593" s="412"/>
      <c r="C4593" s="126"/>
      <c r="D4593" s="390"/>
      <c r="E4593" s="390"/>
      <c r="F4593" s="390"/>
      <c r="G4593" s="390"/>
      <c r="H4593" s="390"/>
      <c r="I4593" s="390"/>
      <c r="AP4593" s="207"/>
      <c r="AQ4593" s="207"/>
      <c r="BK4593" s="207"/>
      <c r="BY4593" s="207"/>
      <c r="BZ4593" s="207"/>
      <c r="CA4593" s="207"/>
      <c r="CB4593" s="207"/>
      <c r="CC4593" s="207"/>
      <c r="CD4593" s="207"/>
      <c r="CE4593" s="207"/>
      <c r="CF4593" s="207"/>
    </row>
    <row r="4594" spans="1:84" s="406" customFormat="1" x14ac:dyDescent="0.3">
      <c r="A4594" s="407"/>
      <c r="B4594" s="412"/>
      <c r="C4594" s="126"/>
      <c r="D4594" s="390"/>
      <c r="E4594" s="390"/>
      <c r="F4594" s="390"/>
      <c r="G4594" s="390"/>
      <c r="H4594" s="390"/>
      <c r="I4594" s="390"/>
      <c r="AP4594" s="207"/>
      <c r="AQ4594" s="207"/>
      <c r="BK4594" s="207"/>
      <c r="BY4594" s="207"/>
      <c r="BZ4594" s="207"/>
      <c r="CA4594" s="207"/>
      <c r="CB4594" s="207"/>
      <c r="CC4594" s="207"/>
      <c r="CD4594" s="207"/>
      <c r="CE4594" s="207"/>
      <c r="CF4594" s="207"/>
    </row>
    <row r="4595" spans="1:84" s="406" customFormat="1" x14ac:dyDescent="0.3">
      <c r="A4595" s="407"/>
      <c r="B4595" s="412"/>
      <c r="C4595" s="126"/>
      <c r="D4595" s="390"/>
      <c r="E4595" s="390"/>
      <c r="F4595" s="390"/>
      <c r="G4595" s="390"/>
      <c r="H4595" s="390"/>
      <c r="I4595" s="390"/>
      <c r="AP4595" s="207"/>
      <c r="AQ4595" s="207"/>
      <c r="BK4595" s="207"/>
      <c r="BY4595" s="207"/>
      <c r="BZ4595" s="207"/>
      <c r="CA4595" s="207"/>
      <c r="CB4595" s="207"/>
      <c r="CC4595" s="207"/>
      <c r="CD4595" s="207"/>
      <c r="CE4595" s="207"/>
      <c r="CF4595" s="207"/>
    </row>
    <row r="4596" spans="1:84" s="406" customFormat="1" x14ac:dyDescent="0.3">
      <c r="A4596" s="407"/>
      <c r="B4596" s="412"/>
      <c r="C4596" s="126"/>
      <c r="D4596" s="390"/>
      <c r="E4596" s="390"/>
      <c r="F4596" s="390"/>
      <c r="G4596" s="390"/>
      <c r="H4596" s="390"/>
      <c r="I4596" s="390"/>
      <c r="AP4596" s="207"/>
      <c r="AQ4596" s="207"/>
      <c r="BK4596" s="207"/>
      <c r="BY4596" s="207"/>
      <c r="BZ4596" s="207"/>
      <c r="CA4596" s="207"/>
      <c r="CB4596" s="207"/>
      <c r="CC4596" s="207"/>
      <c r="CD4596" s="207"/>
      <c r="CE4596" s="207"/>
      <c r="CF4596" s="207"/>
    </row>
    <row r="4597" spans="1:84" s="406" customFormat="1" x14ac:dyDescent="0.3">
      <c r="A4597" s="407"/>
      <c r="B4597" s="412"/>
      <c r="C4597" s="126"/>
      <c r="D4597" s="390"/>
      <c r="E4597" s="390"/>
      <c r="F4597" s="390"/>
      <c r="G4597" s="390"/>
      <c r="H4597" s="390"/>
      <c r="I4597" s="390"/>
      <c r="AP4597" s="207"/>
      <c r="AQ4597" s="207"/>
      <c r="BK4597" s="207"/>
      <c r="BY4597" s="207"/>
      <c r="BZ4597" s="207"/>
      <c r="CA4597" s="207"/>
      <c r="CB4597" s="207"/>
      <c r="CC4597" s="207"/>
      <c r="CD4597" s="207"/>
      <c r="CE4597" s="207"/>
      <c r="CF4597" s="207"/>
    </row>
    <row r="4598" spans="1:84" s="406" customFormat="1" x14ac:dyDescent="0.3">
      <c r="A4598" s="407"/>
      <c r="B4598" s="412"/>
      <c r="C4598" s="126"/>
      <c r="D4598" s="390"/>
      <c r="E4598" s="390"/>
      <c r="F4598" s="390"/>
      <c r="G4598" s="390"/>
      <c r="H4598" s="390"/>
      <c r="I4598" s="390"/>
      <c r="AP4598" s="207"/>
      <c r="AQ4598" s="207"/>
      <c r="BK4598" s="207"/>
      <c r="BY4598" s="207"/>
      <c r="BZ4598" s="207"/>
      <c r="CA4598" s="207"/>
      <c r="CB4598" s="207"/>
      <c r="CC4598" s="207"/>
      <c r="CD4598" s="207"/>
      <c r="CE4598" s="207"/>
      <c r="CF4598" s="207"/>
    </row>
    <row r="4599" spans="1:84" s="406" customFormat="1" x14ac:dyDescent="0.3">
      <c r="A4599" s="407"/>
      <c r="B4599" s="412"/>
      <c r="C4599" s="126"/>
      <c r="D4599" s="390"/>
      <c r="E4599" s="390"/>
      <c r="F4599" s="390"/>
      <c r="G4599" s="390"/>
      <c r="H4599" s="390"/>
      <c r="I4599" s="390"/>
      <c r="AP4599" s="207"/>
      <c r="AQ4599" s="207"/>
      <c r="BK4599" s="207"/>
      <c r="BY4599" s="207"/>
      <c r="BZ4599" s="207"/>
      <c r="CA4599" s="207"/>
      <c r="CB4599" s="207"/>
      <c r="CC4599" s="207"/>
      <c r="CD4599" s="207"/>
      <c r="CE4599" s="207"/>
      <c r="CF4599" s="207"/>
    </row>
    <row r="4600" spans="1:84" s="406" customFormat="1" x14ac:dyDescent="0.3">
      <c r="A4600" s="407"/>
      <c r="B4600" s="412"/>
      <c r="C4600" s="126"/>
      <c r="D4600" s="390"/>
      <c r="E4600" s="390"/>
      <c r="F4600" s="390"/>
      <c r="G4600" s="390"/>
      <c r="H4600" s="390"/>
      <c r="I4600" s="390"/>
      <c r="AP4600" s="207"/>
      <c r="AQ4600" s="207"/>
      <c r="BK4600" s="207"/>
      <c r="BY4600" s="207"/>
      <c r="BZ4600" s="207"/>
      <c r="CA4600" s="207"/>
      <c r="CB4600" s="207"/>
      <c r="CC4600" s="207"/>
      <c r="CD4600" s="207"/>
      <c r="CE4600" s="207"/>
      <c r="CF4600" s="207"/>
    </row>
    <row r="4601" spans="1:84" s="406" customFormat="1" x14ac:dyDescent="0.3">
      <c r="A4601" s="407"/>
      <c r="B4601" s="412"/>
      <c r="C4601" s="126"/>
      <c r="D4601" s="390"/>
      <c r="E4601" s="390"/>
      <c r="F4601" s="390"/>
      <c r="G4601" s="390"/>
      <c r="H4601" s="390"/>
      <c r="I4601" s="390"/>
      <c r="AP4601" s="207"/>
      <c r="AQ4601" s="207"/>
      <c r="BK4601" s="207"/>
      <c r="BY4601" s="207"/>
      <c r="BZ4601" s="207"/>
      <c r="CA4601" s="207"/>
      <c r="CB4601" s="207"/>
      <c r="CC4601" s="207"/>
      <c r="CD4601" s="207"/>
      <c r="CE4601" s="207"/>
      <c r="CF4601" s="207"/>
    </row>
    <row r="4602" spans="1:84" s="406" customFormat="1" x14ac:dyDescent="0.3">
      <c r="A4602" s="407"/>
      <c r="B4602" s="412"/>
      <c r="C4602" s="126"/>
      <c r="D4602" s="390"/>
      <c r="E4602" s="390"/>
      <c r="F4602" s="390"/>
      <c r="G4602" s="390"/>
      <c r="H4602" s="390"/>
      <c r="I4602" s="390"/>
      <c r="AP4602" s="207"/>
      <c r="AQ4602" s="207"/>
      <c r="BK4602" s="207"/>
      <c r="BY4602" s="207"/>
      <c r="BZ4602" s="207"/>
      <c r="CA4602" s="207"/>
      <c r="CB4602" s="207"/>
      <c r="CC4602" s="207"/>
      <c r="CD4602" s="207"/>
      <c r="CE4602" s="207"/>
      <c r="CF4602" s="207"/>
    </row>
    <row r="4603" spans="1:84" s="406" customFormat="1" x14ac:dyDescent="0.3">
      <c r="A4603" s="407"/>
      <c r="B4603" s="412"/>
      <c r="C4603" s="126"/>
      <c r="D4603" s="390"/>
      <c r="E4603" s="390"/>
      <c r="F4603" s="390"/>
      <c r="G4603" s="390"/>
      <c r="H4603" s="390"/>
      <c r="I4603" s="390"/>
      <c r="AP4603" s="207"/>
      <c r="AQ4603" s="207"/>
      <c r="BK4603" s="207"/>
      <c r="BY4603" s="207"/>
      <c r="BZ4603" s="207"/>
      <c r="CA4603" s="207"/>
      <c r="CB4603" s="207"/>
      <c r="CC4603" s="207"/>
      <c r="CD4603" s="207"/>
      <c r="CE4603" s="207"/>
      <c r="CF4603" s="207"/>
    </row>
    <row r="4604" spans="1:84" s="406" customFormat="1" x14ac:dyDescent="0.3">
      <c r="A4604" s="407"/>
      <c r="B4604" s="412"/>
      <c r="C4604" s="126"/>
      <c r="D4604" s="390"/>
      <c r="E4604" s="390"/>
      <c r="F4604" s="390"/>
      <c r="G4604" s="390"/>
      <c r="H4604" s="390"/>
      <c r="I4604" s="390"/>
      <c r="AP4604" s="207"/>
      <c r="AQ4604" s="207"/>
      <c r="BK4604" s="207"/>
      <c r="BY4604" s="207"/>
      <c r="BZ4604" s="207"/>
      <c r="CA4604" s="207"/>
      <c r="CB4604" s="207"/>
      <c r="CC4604" s="207"/>
      <c r="CD4604" s="207"/>
      <c r="CE4604" s="207"/>
      <c r="CF4604" s="207"/>
    </row>
    <row r="4605" spans="1:84" s="406" customFormat="1" x14ac:dyDescent="0.3">
      <c r="A4605" s="407"/>
      <c r="B4605" s="412"/>
      <c r="C4605" s="126"/>
      <c r="D4605" s="390"/>
      <c r="E4605" s="390"/>
      <c r="F4605" s="390"/>
      <c r="G4605" s="390"/>
      <c r="H4605" s="390"/>
      <c r="I4605" s="390"/>
      <c r="AP4605" s="207"/>
      <c r="AQ4605" s="207"/>
      <c r="BK4605" s="207"/>
      <c r="BY4605" s="207"/>
      <c r="BZ4605" s="207"/>
      <c r="CA4605" s="207"/>
      <c r="CB4605" s="207"/>
      <c r="CC4605" s="207"/>
      <c r="CD4605" s="207"/>
      <c r="CE4605" s="207"/>
      <c r="CF4605" s="207"/>
    </row>
    <row r="4606" spans="1:84" s="406" customFormat="1" x14ac:dyDescent="0.3">
      <c r="A4606" s="407"/>
      <c r="B4606" s="412"/>
      <c r="C4606" s="126"/>
      <c r="D4606" s="390"/>
      <c r="E4606" s="390"/>
      <c r="F4606" s="390"/>
      <c r="G4606" s="390"/>
      <c r="H4606" s="390"/>
      <c r="I4606" s="390"/>
      <c r="AP4606" s="207"/>
      <c r="AQ4606" s="207"/>
      <c r="BK4606" s="207"/>
      <c r="BY4606" s="207"/>
      <c r="BZ4606" s="207"/>
      <c r="CA4606" s="207"/>
      <c r="CB4606" s="207"/>
      <c r="CC4606" s="207"/>
      <c r="CD4606" s="207"/>
      <c r="CE4606" s="207"/>
      <c r="CF4606" s="207"/>
    </row>
    <row r="4607" spans="1:84" s="406" customFormat="1" x14ac:dyDescent="0.3">
      <c r="A4607" s="407"/>
      <c r="B4607" s="412"/>
      <c r="C4607" s="126"/>
      <c r="D4607" s="390"/>
      <c r="E4607" s="390"/>
      <c r="F4607" s="390"/>
      <c r="G4607" s="390"/>
      <c r="H4607" s="390"/>
      <c r="I4607" s="390"/>
      <c r="AP4607" s="207"/>
      <c r="AQ4607" s="207"/>
      <c r="BK4607" s="207"/>
      <c r="BY4607" s="207"/>
      <c r="BZ4607" s="207"/>
      <c r="CA4607" s="207"/>
      <c r="CB4607" s="207"/>
      <c r="CC4607" s="207"/>
      <c r="CD4607" s="207"/>
      <c r="CE4607" s="207"/>
      <c r="CF4607" s="207"/>
    </row>
    <row r="4608" spans="1:84" s="406" customFormat="1" x14ac:dyDescent="0.3">
      <c r="A4608" s="407"/>
      <c r="B4608" s="412"/>
      <c r="C4608" s="126"/>
      <c r="D4608" s="390"/>
      <c r="E4608" s="390"/>
      <c r="F4608" s="390"/>
      <c r="G4608" s="390"/>
      <c r="H4608" s="390"/>
      <c r="I4608" s="390"/>
      <c r="AP4608" s="207"/>
      <c r="AQ4608" s="207"/>
      <c r="BK4608" s="207"/>
      <c r="BY4608" s="207"/>
      <c r="BZ4608" s="207"/>
      <c r="CA4608" s="207"/>
      <c r="CB4608" s="207"/>
      <c r="CC4608" s="207"/>
      <c r="CD4608" s="207"/>
      <c r="CE4608" s="207"/>
      <c r="CF4608" s="207"/>
    </row>
    <row r="4609" spans="1:84" s="406" customFormat="1" x14ac:dyDescent="0.3">
      <c r="A4609" s="407"/>
      <c r="B4609" s="412"/>
      <c r="C4609" s="126"/>
      <c r="D4609" s="390"/>
      <c r="E4609" s="390"/>
      <c r="F4609" s="390"/>
      <c r="G4609" s="390"/>
      <c r="H4609" s="390"/>
      <c r="I4609" s="390"/>
      <c r="AP4609" s="207"/>
      <c r="AQ4609" s="207"/>
      <c r="BK4609" s="207"/>
      <c r="BY4609" s="207"/>
      <c r="BZ4609" s="207"/>
      <c r="CA4609" s="207"/>
      <c r="CB4609" s="207"/>
      <c r="CC4609" s="207"/>
      <c r="CD4609" s="207"/>
      <c r="CE4609" s="207"/>
      <c r="CF4609" s="207"/>
    </row>
    <row r="4610" spans="1:84" s="406" customFormat="1" x14ac:dyDescent="0.3">
      <c r="A4610" s="407"/>
      <c r="B4610" s="412"/>
      <c r="C4610" s="126"/>
      <c r="D4610" s="390"/>
      <c r="E4610" s="390"/>
      <c r="F4610" s="390"/>
      <c r="G4610" s="390"/>
      <c r="H4610" s="390"/>
      <c r="I4610" s="390"/>
      <c r="AP4610" s="207"/>
      <c r="AQ4610" s="207"/>
      <c r="BK4610" s="207"/>
      <c r="BY4610" s="207"/>
      <c r="BZ4610" s="207"/>
      <c r="CA4610" s="207"/>
      <c r="CB4610" s="207"/>
      <c r="CC4610" s="207"/>
      <c r="CD4610" s="207"/>
      <c r="CE4610" s="207"/>
      <c r="CF4610" s="207"/>
    </row>
    <row r="4611" spans="1:84" s="406" customFormat="1" x14ac:dyDescent="0.3">
      <c r="A4611" s="407"/>
      <c r="B4611" s="412"/>
      <c r="C4611" s="126"/>
      <c r="D4611" s="390"/>
      <c r="E4611" s="390"/>
      <c r="F4611" s="390"/>
      <c r="G4611" s="390"/>
      <c r="H4611" s="390"/>
      <c r="I4611" s="390"/>
      <c r="AP4611" s="207"/>
      <c r="AQ4611" s="207"/>
      <c r="BK4611" s="207"/>
      <c r="BY4611" s="207"/>
      <c r="BZ4611" s="207"/>
      <c r="CA4611" s="207"/>
      <c r="CB4611" s="207"/>
      <c r="CC4611" s="207"/>
      <c r="CD4611" s="207"/>
      <c r="CE4611" s="207"/>
      <c r="CF4611" s="207"/>
    </row>
    <row r="4612" spans="1:84" s="406" customFormat="1" x14ac:dyDescent="0.3">
      <c r="A4612" s="407"/>
      <c r="B4612" s="412"/>
      <c r="C4612" s="126"/>
      <c r="D4612" s="390"/>
      <c r="E4612" s="390"/>
      <c r="F4612" s="390"/>
      <c r="G4612" s="390"/>
      <c r="H4612" s="390"/>
      <c r="I4612" s="390"/>
      <c r="AP4612" s="207"/>
      <c r="AQ4612" s="207"/>
      <c r="BK4612" s="207"/>
      <c r="BY4612" s="207"/>
      <c r="BZ4612" s="207"/>
      <c r="CA4612" s="207"/>
      <c r="CB4612" s="207"/>
      <c r="CC4612" s="207"/>
      <c r="CD4612" s="207"/>
      <c r="CE4612" s="207"/>
      <c r="CF4612" s="207"/>
    </row>
    <row r="4613" spans="1:84" s="406" customFormat="1" x14ac:dyDescent="0.3">
      <c r="A4613" s="407"/>
      <c r="B4613" s="412"/>
      <c r="C4613" s="126"/>
      <c r="D4613" s="390"/>
      <c r="E4613" s="390"/>
      <c r="F4613" s="390"/>
      <c r="G4613" s="390"/>
      <c r="H4613" s="390"/>
      <c r="I4613" s="390"/>
      <c r="AP4613" s="207"/>
      <c r="AQ4613" s="207"/>
      <c r="BK4613" s="207"/>
      <c r="BY4613" s="207"/>
      <c r="BZ4613" s="207"/>
      <c r="CA4613" s="207"/>
      <c r="CB4613" s="207"/>
      <c r="CC4613" s="207"/>
      <c r="CD4613" s="207"/>
      <c r="CE4613" s="207"/>
      <c r="CF4613" s="207"/>
    </row>
    <row r="4614" spans="1:84" s="406" customFormat="1" x14ac:dyDescent="0.3">
      <c r="A4614" s="407"/>
      <c r="B4614" s="412"/>
      <c r="C4614" s="126"/>
      <c r="D4614" s="390"/>
      <c r="E4614" s="390"/>
      <c r="F4614" s="390"/>
      <c r="G4614" s="390"/>
      <c r="H4614" s="390"/>
      <c r="I4614" s="390"/>
      <c r="AP4614" s="207"/>
      <c r="AQ4614" s="207"/>
      <c r="BK4614" s="207"/>
      <c r="BY4614" s="207"/>
      <c r="BZ4614" s="207"/>
      <c r="CA4614" s="207"/>
      <c r="CB4614" s="207"/>
      <c r="CC4614" s="207"/>
      <c r="CD4614" s="207"/>
      <c r="CE4614" s="207"/>
      <c r="CF4614" s="207"/>
    </row>
    <row r="4615" spans="1:84" s="406" customFormat="1" x14ac:dyDescent="0.3">
      <c r="A4615" s="407"/>
      <c r="B4615" s="412"/>
      <c r="C4615" s="126"/>
      <c r="D4615" s="390"/>
      <c r="E4615" s="390"/>
      <c r="F4615" s="390"/>
      <c r="G4615" s="390"/>
      <c r="H4615" s="390"/>
      <c r="I4615" s="390"/>
      <c r="AP4615" s="207"/>
      <c r="AQ4615" s="207"/>
      <c r="BK4615" s="207"/>
      <c r="BY4615" s="207"/>
      <c r="BZ4615" s="207"/>
      <c r="CA4615" s="207"/>
      <c r="CB4615" s="207"/>
      <c r="CC4615" s="207"/>
      <c r="CD4615" s="207"/>
      <c r="CE4615" s="207"/>
      <c r="CF4615" s="207"/>
    </row>
    <row r="4616" spans="1:84" s="406" customFormat="1" x14ac:dyDescent="0.3">
      <c r="A4616" s="407"/>
      <c r="B4616" s="412"/>
      <c r="C4616" s="126"/>
      <c r="D4616" s="390"/>
      <c r="E4616" s="390"/>
      <c r="F4616" s="390"/>
      <c r="G4616" s="390"/>
      <c r="H4616" s="390"/>
      <c r="I4616" s="390"/>
      <c r="AP4616" s="207"/>
      <c r="AQ4616" s="207"/>
      <c r="BK4616" s="207"/>
      <c r="BY4616" s="207"/>
      <c r="BZ4616" s="207"/>
      <c r="CA4616" s="207"/>
      <c r="CB4616" s="207"/>
      <c r="CC4616" s="207"/>
      <c r="CD4616" s="207"/>
      <c r="CE4616" s="207"/>
      <c r="CF4616" s="207"/>
    </row>
    <row r="4617" spans="1:84" s="406" customFormat="1" x14ac:dyDescent="0.3">
      <c r="A4617" s="407"/>
      <c r="B4617" s="412"/>
      <c r="C4617" s="126"/>
      <c r="D4617" s="390"/>
      <c r="E4617" s="390"/>
      <c r="F4617" s="390"/>
      <c r="G4617" s="390"/>
      <c r="H4617" s="390"/>
      <c r="I4617" s="390"/>
      <c r="AP4617" s="207"/>
      <c r="AQ4617" s="207"/>
      <c r="BK4617" s="207"/>
      <c r="BY4617" s="207"/>
      <c r="BZ4617" s="207"/>
      <c r="CA4617" s="207"/>
      <c r="CB4617" s="207"/>
      <c r="CC4617" s="207"/>
      <c r="CD4617" s="207"/>
      <c r="CE4617" s="207"/>
      <c r="CF4617" s="207"/>
    </row>
    <row r="4618" spans="1:84" s="406" customFormat="1" x14ac:dyDescent="0.3">
      <c r="A4618" s="407"/>
      <c r="B4618" s="412"/>
      <c r="C4618" s="126"/>
      <c r="D4618" s="390"/>
      <c r="E4618" s="390"/>
      <c r="F4618" s="390"/>
      <c r="G4618" s="390"/>
      <c r="H4618" s="390"/>
      <c r="I4618" s="390"/>
      <c r="AP4618" s="207"/>
      <c r="AQ4618" s="207"/>
      <c r="BK4618" s="207"/>
      <c r="BY4618" s="207"/>
      <c r="BZ4618" s="207"/>
      <c r="CA4618" s="207"/>
      <c r="CB4618" s="207"/>
      <c r="CC4618" s="207"/>
      <c r="CD4618" s="207"/>
      <c r="CE4618" s="207"/>
      <c r="CF4618" s="207"/>
    </row>
    <row r="4619" spans="1:84" s="406" customFormat="1" x14ac:dyDescent="0.3">
      <c r="A4619" s="407"/>
      <c r="B4619" s="412"/>
      <c r="C4619" s="126"/>
      <c r="D4619" s="390"/>
      <c r="E4619" s="390"/>
      <c r="F4619" s="390"/>
      <c r="G4619" s="390"/>
      <c r="H4619" s="390"/>
      <c r="I4619" s="390"/>
      <c r="AP4619" s="207"/>
      <c r="AQ4619" s="207"/>
      <c r="BK4619" s="207"/>
      <c r="BY4619" s="207"/>
      <c r="BZ4619" s="207"/>
      <c r="CA4619" s="207"/>
      <c r="CB4619" s="207"/>
      <c r="CC4619" s="207"/>
      <c r="CD4619" s="207"/>
      <c r="CE4619" s="207"/>
      <c r="CF4619" s="207"/>
    </row>
    <row r="4620" spans="1:84" s="406" customFormat="1" x14ac:dyDescent="0.3">
      <c r="A4620" s="407"/>
      <c r="B4620" s="412"/>
      <c r="C4620" s="126"/>
      <c r="D4620" s="390"/>
      <c r="E4620" s="390"/>
      <c r="F4620" s="390"/>
      <c r="G4620" s="390"/>
      <c r="H4620" s="390"/>
      <c r="I4620" s="390"/>
      <c r="AP4620" s="207"/>
      <c r="AQ4620" s="207"/>
      <c r="BK4620" s="207"/>
      <c r="BY4620" s="207"/>
      <c r="BZ4620" s="207"/>
      <c r="CA4620" s="207"/>
      <c r="CB4620" s="207"/>
      <c r="CC4620" s="207"/>
      <c r="CD4620" s="207"/>
      <c r="CE4620" s="207"/>
      <c r="CF4620" s="207"/>
    </row>
    <row r="4621" spans="1:84" s="406" customFormat="1" x14ac:dyDescent="0.3">
      <c r="A4621" s="407"/>
      <c r="B4621" s="412"/>
      <c r="C4621" s="126"/>
      <c r="D4621" s="390"/>
      <c r="E4621" s="390"/>
      <c r="F4621" s="390"/>
      <c r="G4621" s="390"/>
      <c r="H4621" s="390"/>
      <c r="I4621" s="390"/>
      <c r="AP4621" s="207"/>
      <c r="AQ4621" s="207"/>
      <c r="BK4621" s="207"/>
      <c r="BY4621" s="207"/>
      <c r="BZ4621" s="207"/>
      <c r="CA4621" s="207"/>
      <c r="CB4621" s="207"/>
      <c r="CC4621" s="207"/>
      <c r="CD4621" s="207"/>
      <c r="CE4621" s="207"/>
      <c r="CF4621" s="207"/>
    </row>
    <row r="4622" spans="1:84" s="406" customFormat="1" x14ac:dyDescent="0.3">
      <c r="A4622" s="407"/>
      <c r="B4622" s="412"/>
      <c r="C4622" s="126"/>
      <c r="D4622" s="390"/>
      <c r="E4622" s="390"/>
      <c r="F4622" s="390"/>
      <c r="G4622" s="390"/>
      <c r="H4622" s="390"/>
      <c r="I4622" s="390"/>
      <c r="AP4622" s="207"/>
      <c r="AQ4622" s="207"/>
      <c r="BK4622" s="207"/>
      <c r="BY4622" s="207"/>
      <c r="BZ4622" s="207"/>
      <c r="CA4622" s="207"/>
      <c r="CB4622" s="207"/>
      <c r="CC4622" s="207"/>
      <c r="CD4622" s="207"/>
      <c r="CE4622" s="207"/>
      <c r="CF4622" s="207"/>
    </row>
    <row r="4623" spans="1:84" s="406" customFormat="1" x14ac:dyDescent="0.3">
      <c r="A4623" s="407"/>
      <c r="B4623" s="412"/>
      <c r="C4623" s="126"/>
      <c r="D4623" s="390"/>
      <c r="E4623" s="390"/>
      <c r="F4623" s="390"/>
      <c r="G4623" s="390"/>
      <c r="H4623" s="390"/>
      <c r="I4623" s="390"/>
      <c r="AP4623" s="207"/>
      <c r="AQ4623" s="207"/>
      <c r="BK4623" s="207"/>
      <c r="BY4623" s="207"/>
      <c r="BZ4623" s="207"/>
      <c r="CA4623" s="207"/>
      <c r="CB4623" s="207"/>
      <c r="CC4623" s="207"/>
      <c r="CD4623" s="207"/>
      <c r="CE4623" s="207"/>
      <c r="CF4623" s="207"/>
    </row>
    <row r="4624" spans="1:84" s="406" customFormat="1" x14ac:dyDescent="0.3">
      <c r="A4624" s="407"/>
      <c r="B4624" s="412"/>
      <c r="C4624" s="126"/>
      <c r="D4624" s="390"/>
      <c r="E4624" s="390"/>
      <c r="F4624" s="390"/>
      <c r="G4624" s="390"/>
      <c r="H4624" s="390"/>
      <c r="I4624" s="390"/>
      <c r="AP4624" s="207"/>
      <c r="AQ4624" s="207"/>
      <c r="BK4624" s="207"/>
      <c r="BY4624" s="207"/>
      <c r="BZ4624" s="207"/>
      <c r="CA4624" s="207"/>
      <c r="CB4624" s="207"/>
      <c r="CC4624" s="207"/>
      <c r="CD4624" s="207"/>
      <c r="CE4624" s="207"/>
      <c r="CF4624" s="207"/>
    </row>
    <row r="4625" spans="1:84" s="406" customFormat="1" x14ac:dyDescent="0.3">
      <c r="A4625" s="407"/>
      <c r="B4625" s="412"/>
      <c r="C4625" s="126"/>
      <c r="D4625" s="390"/>
      <c r="E4625" s="390"/>
      <c r="F4625" s="390"/>
      <c r="G4625" s="390"/>
      <c r="H4625" s="390"/>
      <c r="I4625" s="390"/>
      <c r="AP4625" s="207"/>
      <c r="AQ4625" s="207"/>
      <c r="BK4625" s="207"/>
      <c r="BY4625" s="207"/>
      <c r="BZ4625" s="207"/>
      <c r="CA4625" s="207"/>
      <c r="CB4625" s="207"/>
      <c r="CC4625" s="207"/>
      <c r="CD4625" s="207"/>
      <c r="CE4625" s="207"/>
      <c r="CF4625" s="207"/>
    </row>
    <row r="4626" spans="1:84" s="406" customFormat="1" x14ac:dyDescent="0.3">
      <c r="A4626" s="407"/>
      <c r="B4626" s="412"/>
      <c r="C4626" s="126"/>
      <c r="D4626" s="390"/>
      <c r="E4626" s="390"/>
      <c r="F4626" s="390"/>
      <c r="G4626" s="390"/>
      <c r="H4626" s="390"/>
      <c r="I4626" s="390"/>
      <c r="AP4626" s="207"/>
      <c r="AQ4626" s="207"/>
      <c r="BK4626" s="207"/>
      <c r="BY4626" s="207"/>
      <c r="BZ4626" s="207"/>
      <c r="CA4626" s="207"/>
      <c r="CB4626" s="207"/>
      <c r="CC4626" s="207"/>
      <c r="CD4626" s="207"/>
      <c r="CE4626" s="207"/>
      <c r="CF4626" s="207"/>
    </row>
    <row r="4627" spans="1:84" s="406" customFormat="1" x14ac:dyDescent="0.3">
      <c r="A4627" s="407"/>
      <c r="B4627" s="412"/>
      <c r="C4627" s="126"/>
      <c r="D4627" s="390"/>
      <c r="E4627" s="390"/>
      <c r="F4627" s="390"/>
      <c r="G4627" s="390"/>
      <c r="H4627" s="390"/>
      <c r="I4627" s="390"/>
      <c r="AP4627" s="207"/>
      <c r="AQ4627" s="207"/>
      <c r="BK4627" s="207"/>
      <c r="BY4627" s="207"/>
      <c r="BZ4627" s="207"/>
      <c r="CA4627" s="207"/>
      <c r="CB4627" s="207"/>
      <c r="CC4627" s="207"/>
      <c r="CD4627" s="207"/>
      <c r="CE4627" s="207"/>
      <c r="CF4627" s="207"/>
    </row>
    <row r="4628" spans="1:84" s="406" customFormat="1" x14ac:dyDescent="0.3">
      <c r="A4628" s="407"/>
      <c r="B4628" s="412"/>
      <c r="C4628" s="126"/>
      <c r="D4628" s="390"/>
      <c r="E4628" s="390"/>
      <c r="F4628" s="390"/>
      <c r="G4628" s="390"/>
      <c r="H4628" s="390"/>
      <c r="I4628" s="390"/>
      <c r="AP4628" s="207"/>
      <c r="AQ4628" s="207"/>
      <c r="BK4628" s="207"/>
      <c r="BY4628" s="207"/>
      <c r="BZ4628" s="207"/>
      <c r="CA4628" s="207"/>
      <c r="CB4628" s="207"/>
      <c r="CC4628" s="207"/>
      <c r="CD4628" s="207"/>
      <c r="CE4628" s="207"/>
      <c r="CF4628" s="207"/>
    </row>
    <row r="4629" spans="1:84" s="406" customFormat="1" x14ac:dyDescent="0.3">
      <c r="A4629" s="407"/>
      <c r="B4629" s="412"/>
      <c r="C4629" s="126"/>
      <c r="D4629" s="390"/>
      <c r="E4629" s="390"/>
      <c r="F4629" s="390"/>
      <c r="G4629" s="390"/>
      <c r="H4629" s="390"/>
      <c r="I4629" s="390"/>
      <c r="AP4629" s="207"/>
      <c r="AQ4629" s="207"/>
      <c r="BK4629" s="207"/>
      <c r="BY4629" s="207"/>
      <c r="BZ4629" s="207"/>
      <c r="CA4629" s="207"/>
      <c r="CB4629" s="207"/>
      <c r="CC4629" s="207"/>
      <c r="CD4629" s="207"/>
      <c r="CE4629" s="207"/>
      <c r="CF4629" s="207"/>
    </row>
    <row r="4630" spans="1:84" s="406" customFormat="1" x14ac:dyDescent="0.3">
      <c r="A4630" s="407"/>
      <c r="B4630" s="412"/>
      <c r="C4630" s="126"/>
      <c r="D4630" s="390"/>
      <c r="E4630" s="390"/>
      <c r="F4630" s="390"/>
      <c r="G4630" s="390"/>
      <c r="H4630" s="390"/>
      <c r="I4630" s="390"/>
      <c r="AP4630" s="207"/>
      <c r="AQ4630" s="207"/>
      <c r="BK4630" s="207"/>
      <c r="BY4630" s="207"/>
      <c r="BZ4630" s="207"/>
      <c r="CA4630" s="207"/>
      <c r="CB4630" s="207"/>
      <c r="CC4630" s="207"/>
      <c r="CD4630" s="207"/>
      <c r="CE4630" s="207"/>
      <c r="CF4630" s="207"/>
    </row>
    <row r="4631" spans="1:84" s="406" customFormat="1" x14ac:dyDescent="0.3">
      <c r="A4631" s="407"/>
      <c r="B4631" s="412"/>
      <c r="C4631" s="126"/>
      <c r="D4631" s="390"/>
      <c r="E4631" s="390"/>
      <c r="F4631" s="390"/>
      <c r="G4631" s="390"/>
      <c r="H4631" s="390"/>
      <c r="I4631" s="390"/>
      <c r="AP4631" s="207"/>
      <c r="AQ4631" s="207"/>
      <c r="BK4631" s="207"/>
      <c r="BY4631" s="207"/>
      <c r="BZ4631" s="207"/>
      <c r="CA4631" s="207"/>
      <c r="CB4631" s="207"/>
      <c r="CC4631" s="207"/>
      <c r="CD4631" s="207"/>
      <c r="CE4631" s="207"/>
      <c r="CF4631" s="207"/>
    </row>
    <row r="4632" spans="1:84" s="406" customFormat="1" x14ac:dyDescent="0.3">
      <c r="A4632" s="407"/>
      <c r="B4632" s="412"/>
      <c r="C4632" s="126"/>
      <c r="D4632" s="390"/>
      <c r="E4632" s="390"/>
      <c r="F4632" s="390"/>
      <c r="G4632" s="390"/>
      <c r="H4632" s="390"/>
      <c r="I4632" s="390"/>
      <c r="AP4632" s="207"/>
      <c r="AQ4632" s="207"/>
      <c r="BK4632" s="207"/>
      <c r="BY4632" s="207"/>
      <c r="BZ4632" s="207"/>
      <c r="CA4632" s="207"/>
      <c r="CB4632" s="207"/>
      <c r="CC4632" s="207"/>
      <c r="CD4632" s="207"/>
      <c r="CE4632" s="207"/>
      <c r="CF4632" s="207"/>
    </row>
    <row r="4633" spans="1:84" s="406" customFormat="1" x14ac:dyDescent="0.3">
      <c r="A4633" s="407"/>
      <c r="B4633" s="412"/>
      <c r="C4633" s="126"/>
      <c r="D4633" s="390"/>
      <c r="E4633" s="390"/>
      <c r="F4633" s="390"/>
      <c r="G4633" s="390"/>
      <c r="H4633" s="390"/>
      <c r="I4633" s="390"/>
      <c r="AP4633" s="207"/>
      <c r="AQ4633" s="207"/>
      <c r="BK4633" s="207"/>
      <c r="BY4633" s="207"/>
      <c r="BZ4633" s="207"/>
      <c r="CA4633" s="207"/>
      <c r="CB4633" s="207"/>
      <c r="CC4633" s="207"/>
      <c r="CD4633" s="207"/>
      <c r="CE4633" s="207"/>
      <c r="CF4633" s="207"/>
    </row>
    <row r="4634" spans="1:84" s="406" customFormat="1" x14ac:dyDescent="0.3">
      <c r="A4634" s="407"/>
      <c r="B4634" s="412"/>
      <c r="C4634" s="126"/>
      <c r="D4634" s="390"/>
      <c r="E4634" s="390"/>
      <c r="F4634" s="390"/>
      <c r="G4634" s="390"/>
      <c r="H4634" s="390"/>
      <c r="I4634" s="390"/>
      <c r="AP4634" s="207"/>
      <c r="AQ4634" s="207"/>
      <c r="BK4634" s="207"/>
      <c r="BY4634" s="207"/>
      <c r="BZ4634" s="207"/>
      <c r="CA4634" s="207"/>
      <c r="CB4634" s="207"/>
      <c r="CC4634" s="207"/>
      <c r="CD4634" s="207"/>
      <c r="CE4634" s="207"/>
      <c r="CF4634" s="207"/>
    </row>
    <row r="4635" spans="1:84" s="406" customFormat="1" x14ac:dyDescent="0.3">
      <c r="A4635" s="407"/>
      <c r="B4635" s="412"/>
      <c r="C4635" s="126"/>
      <c r="D4635" s="390"/>
      <c r="E4635" s="390"/>
      <c r="F4635" s="390"/>
      <c r="G4635" s="390"/>
      <c r="H4635" s="390"/>
      <c r="I4635" s="390"/>
      <c r="AP4635" s="207"/>
      <c r="AQ4635" s="207"/>
      <c r="BK4635" s="207"/>
      <c r="BY4635" s="207"/>
      <c r="BZ4635" s="207"/>
      <c r="CA4635" s="207"/>
      <c r="CB4635" s="207"/>
      <c r="CC4635" s="207"/>
      <c r="CD4635" s="207"/>
      <c r="CE4635" s="207"/>
      <c r="CF4635" s="207"/>
    </row>
    <row r="4636" spans="1:84" s="406" customFormat="1" x14ac:dyDescent="0.3">
      <c r="A4636" s="407"/>
      <c r="B4636" s="412"/>
      <c r="C4636" s="126"/>
      <c r="D4636" s="390"/>
      <c r="E4636" s="390"/>
      <c r="F4636" s="390"/>
      <c r="G4636" s="390"/>
      <c r="H4636" s="390"/>
      <c r="I4636" s="390"/>
      <c r="AP4636" s="207"/>
      <c r="AQ4636" s="207"/>
      <c r="BK4636" s="207"/>
      <c r="BY4636" s="207"/>
      <c r="BZ4636" s="207"/>
      <c r="CA4636" s="207"/>
      <c r="CB4636" s="207"/>
      <c r="CC4636" s="207"/>
      <c r="CD4636" s="207"/>
      <c r="CE4636" s="207"/>
      <c r="CF4636" s="207"/>
    </row>
    <row r="4637" spans="1:84" s="406" customFormat="1" x14ac:dyDescent="0.3">
      <c r="A4637" s="407"/>
      <c r="B4637" s="412"/>
      <c r="C4637" s="126"/>
      <c r="D4637" s="390"/>
      <c r="E4637" s="390"/>
      <c r="F4637" s="390"/>
      <c r="G4637" s="390"/>
      <c r="H4637" s="390"/>
      <c r="I4637" s="390"/>
      <c r="AP4637" s="207"/>
      <c r="AQ4637" s="207"/>
      <c r="BK4637" s="207"/>
      <c r="BY4637" s="207"/>
      <c r="BZ4637" s="207"/>
      <c r="CA4637" s="207"/>
      <c r="CB4637" s="207"/>
      <c r="CC4637" s="207"/>
      <c r="CD4637" s="207"/>
      <c r="CE4637" s="207"/>
      <c r="CF4637" s="207"/>
    </row>
    <row r="4638" spans="1:84" s="406" customFormat="1" x14ac:dyDescent="0.3">
      <c r="A4638" s="407"/>
      <c r="B4638" s="412"/>
      <c r="C4638" s="126"/>
      <c r="D4638" s="390"/>
      <c r="E4638" s="390"/>
      <c r="F4638" s="390"/>
      <c r="G4638" s="390"/>
      <c r="H4638" s="390"/>
      <c r="I4638" s="390"/>
      <c r="AP4638" s="207"/>
      <c r="AQ4638" s="207"/>
      <c r="BK4638" s="207"/>
      <c r="BY4638" s="207"/>
      <c r="BZ4638" s="207"/>
      <c r="CA4638" s="207"/>
      <c r="CB4638" s="207"/>
      <c r="CC4638" s="207"/>
      <c r="CD4638" s="207"/>
      <c r="CE4638" s="207"/>
      <c r="CF4638" s="207"/>
    </row>
    <row r="4639" spans="1:84" s="406" customFormat="1" x14ac:dyDescent="0.3">
      <c r="A4639" s="407"/>
      <c r="B4639" s="412"/>
      <c r="C4639" s="126"/>
      <c r="D4639" s="390"/>
      <c r="E4639" s="390"/>
      <c r="F4639" s="390"/>
      <c r="G4639" s="390"/>
      <c r="H4639" s="390"/>
      <c r="I4639" s="390"/>
      <c r="AP4639" s="207"/>
      <c r="AQ4639" s="207"/>
      <c r="BK4639" s="207"/>
      <c r="BY4639" s="207"/>
      <c r="BZ4639" s="207"/>
      <c r="CA4639" s="207"/>
      <c r="CB4639" s="207"/>
      <c r="CC4639" s="207"/>
      <c r="CD4639" s="207"/>
      <c r="CE4639" s="207"/>
      <c r="CF4639" s="207"/>
    </row>
    <row r="4640" spans="1:84" s="406" customFormat="1" x14ac:dyDescent="0.3">
      <c r="A4640" s="407"/>
      <c r="B4640" s="412"/>
      <c r="C4640" s="126"/>
      <c r="D4640" s="390"/>
      <c r="E4640" s="390"/>
      <c r="F4640" s="390"/>
      <c r="G4640" s="390"/>
      <c r="H4640" s="390"/>
      <c r="I4640" s="390"/>
      <c r="AP4640" s="207"/>
      <c r="AQ4640" s="207"/>
      <c r="BK4640" s="207"/>
      <c r="BY4640" s="207"/>
      <c r="BZ4640" s="207"/>
      <c r="CA4640" s="207"/>
      <c r="CB4640" s="207"/>
      <c r="CC4640" s="207"/>
      <c r="CD4640" s="207"/>
      <c r="CE4640" s="207"/>
      <c r="CF4640" s="207"/>
    </row>
    <row r="4641" spans="1:84" s="406" customFormat="1" x14ac:dyDescent="0.3">
      <c r="A4641" s="407"/>
      <c r="B4641" s="412"/>
      <c r="C4641" s="126"/>
      <c r="D4641" s="390"/>
      <c r="E4641" s="390"/>
      <c r="F4641" s="390"/>
      <c r="G4641" s="390"/>
      <c r="H4641" s="390"/>
      <c r="I4641" s="390"/>
      <c r="AP4641" s="207"/>
      <c r="AQ4641" s="207"/>
      <c r="BK4641" s="207"/>
      <c r="BY4641" s="207"/>
      <c r="BZ4641" s="207"/>
      <c r="CA4641" s="207"/>
      <c r="CB4641" s="207"/>
      <c r="CC4641" s="207"/>
      <c r="CD4641" s="207"/>
      <c r="CE4641" s="207"/>
      <c r="CF4641" s="207"/>
    </row>
    <row r="4642" spans="1:84" s="406" customFormat="1" x14ac:dyDescent="0.3">
      <c r="A4642" s="407"/>
      <c r="B4642" s="412"/>
      <c r="C4642" s="126"/>
      <c r="D4642" s="390"/>
      <c r="E4642" s="390"/>
      <c r="F4642" s="390"/>
      <c r="G4642" s="390"/>
      <c r="H4642" s="390"/>
      <c r="I4642" s="390"/>
      <c r="AP4642" s="207"/>
      <c r="AQ4642" s="207"/>
      <c r="BK4642" s="207"/>
      <c r="BY4642" s="207"/>
      <c r="BZ4642" s="207"/>
      <c r="CA4642" s="207"/>
      <c r="CB4642" s="207"/>
      <c r="CC4642" s="207"/>
      <c r="CD4642" s="207"/>
      <c r="CE4642" s="207"/>
      <c r="CF4642" s="207"/>
    </row>
    <row r="4643" spans="1:84" s="406" customFormat="1" x14ac:dyDescent="0.3">
      <c r="A4643" s="407"/>
      <c r="B4643" s="412"/>
      <c r="C4643" s="126"/>
      <c r="D4643" s="390"/>
      <c r="E4643" s="390"/>
      <c r="F4643" s="390"/>
      <c r="G4643" s="390"/>
      <c r="H4643" s="390"/>
      <c r="I4643" s="390"/>
      <c r="AP4643" s="207"/>
      <c r="AQ4643" s="207"/>
      <c r="BK4643" s="207"/>
      <c r="BY4643" s="207"/>
      <c r="BZ4643" s="207"/>
      <c r="CA4643" s="207"/>
      <c r="CB4643" s="207"/>
      <c r="CC4643" s="207"/>
      <c r="CD4643" s="207"/>
      <c r="CE4643" s="207"/>
      <c r="CF4643" s="207"/>
    </row>
    <row r="4644" spans="1:84" s="406" customFormat="1" x14ac:dyDescent="0.3">
      <c r="A4644" s="407"/>
      <c r="B4644" s="412"/>
      <c r="C4644" s="126"/>
      <c r="D4644" s="390"/>
      <c r="E4644" s="390"/>
      <c r="F4644" s="390"/>
      <c r="G4644" s="390"/>
      <c r="H4644" s="390"/>
      <c r="I4644" s="390"/>
      <c r="AP4644" s="207"/>
      <c r="AQ4644" s="207"/>
      <c r="BK4644" s="207"/>
      <c r="BY4644" s="207"/>
      <c r="BZ4644" s="207"/>
      <c r="CA4644" s="207"/>
      <c r="CB4644" s="207"/>
      <c r="CC4644" s="207"/>
      <c r="CD4644" s="207"/>
      <c r="CE4644" s="207"/>
      <c r="CF4644" s="207"/>
    </row>
    <row r="4645" spans="1:84" s="406" customFormat="1" x14ac:dyDescent="0.3">
      <c r="A4645" s="407"/>
      <c r="B4645" s="412"/>
      <c r="C4645" s="126"/>
      <c r="D4645" s="390"/>
      <c r="E4645" s="390"/>
      <c r="F4645" s="390"/>
      <c r="G4645" s="390"/>
      <c r="H4645" s="390"/>
      <c r="I4645" s="390"/>
      <c r="AP4645" s="207"/>
      <c r="AQ4645" s="207"/>
      <c r="BK4645" s="207"/>
      <c r="BY4645" s="207"/>
      <c r="BZ4645" s="207"/>
      <c r="CA4645" s="207"/>
      <c r="CB4645" s="207"/>
      <c r="CC4645" s="207"/>
      <c r="CD4645" s="207"/>
      <c r="CE4645" s="207"/>
      <c r="CF4645" s="207"/>
    </row>
    <row r="4646" spans="1:84" s="406" customFormat="1" x14ac:dyDescent="0.3">
      <c r="A4646" s="407"/>
      <c r="B4646" s="412"/>
      <c r="C4646" s="126"/>
      <c r="D4646" s="390"/>
      <c r="E4646" s="390"/>
      <c r="F4646" s="390"/>
      <c r="G4646" s="390"/>
      <c r="H4646" s="390"/>
      <c r="I4646" s="390"/>
      <c r="AP4646" s="207"/>
      <c r="AQ4646" s="207"/>
      <c r="BK4646" s="207"/>
      <c r="BY4646" s="207"/>
      <c r="BZ4646" s="207"/>
      <c r="CA4646" s="207"/>
      <c r="CB4646" s="207"/>
      <c r="CC4646" s="207"/>
      <c r="CD4646" s="207"/>
      <c r="CE4646" s="207"/>
      <c r="CF4646" s="207"/>
    </row>
    <row r="4647" spans="1:84" s="406" customFormat="1" x14ac:dyDescent="0.3">
      <c r="A4647" s="407"/>
      <c r="B4647" s="412"/>
      <c r="C4647" s="126"/>
      <c r="D4647" s="390"/>
      <c r="E4647" s="390"/>
      <c r="F4647" s="390"/>
      <c r="G4647" s="390"/>
      <c r="H4647" s="390"/>
      <c r="I4647" s="390"/>
      <c r="AP4647" s="207"/>
      <c r="AQ4647" s="207"/>
      <c r="BK4647" s="207"/>
      <c r="BY4647" s="207"/>
      <c r="BZ4647" s="207"/>
      <c r="CA4647" s="207"/>
      <c r="CB4647" s="207"/>
      <c r="CC4647" s="207"/>
      <c r="CD4647" s="207"/>
      <c r="CE4647" s="207"/>
      <c r="CF4647" s="207"/>
    </row>
    <row r="4648" spans="1:84" s="406" customFormat="1" x14ac:dyDescent="0.3">
      <c r="A4648" s="407"/>
      <c r="B4648" s="412"/>
      <c r="C4648" s="126"/>
      <c r="D4648" s="390"/>
      <c r="E4648" s="390"/>
      <c r="F4648" s="390"/>
      <c r="G4648" s="390"/>
      <c r="H4648" s="390"/>
      <c r="I4648" s="390"/>
      <c r="AP4648" s="207"/>
      <c r="AQ4648" s="207"/>
      <c r="BK4648" s="207"/>
      <c r="BY4648" s="207"/>
      <c r="BZ4648" s="207"/>
      <c r="CA4648" s="207"/>
      <c r="CB4648" s="207"/>
      <c r="CC4648" s="207"/>
      <c r="CD4648" s="207"/>
      <c r="CE4648" s="207"/>
      <c r="CF4648" s="207"/>
    </row>
    <row r="4649" spans="1:84" s="406" customFormat="1" x14ac:dyDescent="0.3">
      <c r="A4649" s="407"/>
      <c r="B4649" s="412"/>
      <c r="C4649" s="126"/>
      <c r="D4649" s="390"/>
      <c r="E4649" s="390"/>
      <c r="F4649" s="390"/>
      <c r="G4649" s="390"/>
      <c r="H4649" s="390"/>
      <c r="I4649" s="390"/>
      <c r="AP4649" s="207"/>
      <c r="AQ4649" s="207"/>
      <c r="BK4649" s="207"/>
      <c r="BY4649" s="207"/>
      <c r="BZ4649" s="207"/>
      <c r="CA4649" s="207"/>
      <c r="CB4649" s="207"/>
      <c r="CC4649" s="207"/>
      <c r="CD4649" s="207"/>
      <c r="CE4649" s="207"/>
      <c r="CF4649" s="207"/>
    </row>
    <row r="4650" spans="1:84" s="406" customFormat="1" x14ac:dyDescent="0.3">
      <c r="A4650" s="407"/>
      <c r="B4650" s="412"/>
      <c r="C4650" s="126"/>
      <c r="D4650" s="390"/>
      <c r="E4650" s="390"/>
      <c r="F4650" s="390"/>
      <c r="G4650" s="390"/>
      <c r="H4650" s="390"/>
      <c r="I4650" s="390"/>
      <c r="AP4650" s="207"/>
      <c r="AQ4650" s="207"/>
      <c r="BK4650" s="207"/>
      <c r="BY4650" s="207"/>
      <c r="BZ4650" s="207"/>
      <c r="CA4650" s="207"/>
      <c r="CB4650" s="207"/>
      <c r="CC4650" s="207"/>
      <c r="CD4650" s="207"/>
      <c r="CE4650" s="207"/>
      <c r="CF4650" s="207"/>
    </row>
    <row r="4651" spans="1:84" s="406" customFormat="1" x14ac:dyDescent="0.3">
      <c r="A4651" s="407"/>
      <c r="B4651" s="412"/>
      <c r="C4651" s="126"/>
      <c r="D4651" s="390"/>
      <c r="E4651" s="390"/>
      <c r="F4651" s="390"/>
      <c r="G4651" s="390"/>
      <c r="H4651" s="390"/>
      <c r="I4651" s="390"/>
      <c r="AP4651" s="207"/>
      <c r="AQ4651" s="207"/>
      <c r="BK4651" s="207"/>
      <c r="BY4651" s="207"/>
      <c r="BZ4651" s="207"/>
      <c r="CA4651" s="207"/>
      <c r="CB4651" s="207"/>
      <c r="CC4651" s="207"/>
      <c r="CD4651" s="207"/>
      <c r="CE4651" s="207"/>
      <c r="CF4651" s="207"/>
    </row>
    <row r="4652" spans="1:84" s="406" customFormat="1" x14ac:dyDescent="0.3">
      <c r="A4652" s="407"/>
      <c r="B4652" s="412"/>
      <c r="C4652" s="126"/>
      <c r="D4652" s="390"/>
      <c r="E4652" s="390"/>
      <c r="F4652" s="390"/>
      <c r="G4652" s="390"/>
      <c r="H4652" s="390"/>
      <c r="I4652" s="390"/>
      <c r="AP4652" s="207"/>
      <c r="AQ4652" s="207"/>
      <c r="BK4652" s="207"/>
      <c r="BY4652" s="207"/>
      <c r="BZ4652" s="207"/>
      <c r="CA4652" s="207"/>
      <c r="CB4652" s="207"/>
      <c r="CC4652" s="207"/>
      <c r="CD4652" s="207"/>
      <c r="CE4652" s="207"/>
      <c r="CF4652" s="207"/>
    </row>
    <row r="4653" spans="1:84" s="406" customFormat="1" x14ac:dyDescent="0.3">
      <c r="A4653" s="407"/>
      <c r="B4653" s="412"/>
      <c r="C4653" s="126"/>
      <c r="D4653" s="390"/>
      <c r="E4653" s="390"/>
      <c r="F4653" s="390"/>
      <c r="G4653" s="390"/>
      <c r="H4653" s="390"/>
      <c r="I4653" s="390"/>
      <c r="AP4653" s="207"/>
      <c r="AQ4653" s="207"/>
      <c r="BK4653" s="207"/>
      <c r="BY4653" s="207"/>
      <c r="BZ4653" s="207"/>
      <c r="CA4653" s="207"/>
      <c r="CB4653" s="207"/>
      <c r="CC4653" s="207"/>
      <c r="CD4653" s="207"/>
      <c r="CE4653" s="207"/>
      <c r="CF4653" s="207"/>
    </row>
    <row r="4654" spans="1:84" s="406" customFormat="1" x14ac:dyDescent="0.3">
      <c r="A4654" s="407"/>
      <c r="B4654" s="412"/>
      <c r="C4654" s="126"/>
      <c r="D4654" s="390"/>
      <c r="E4654" s="390"/>
      <c r="F4654" s="390"/>
      <c r="G4654" s="390"/>
      <c r="H4654" s="390"/>
      <c r="I4654" s="390"/>
      <c r="AP4654" s="207"/>
      <c r="AQ4654" s="207"/>
      <c r="BK4654" s="207"/>
      <c r="BY4654" s="207"/>
      <c r="BZ4654" s="207"/>
      <c r="CA4654" s="207"/>
      <c r="CB4654" s="207"/>
      <c r="CC4654" s="207"/>
      <c r="CD4654" s="207"/>
      <c r="CE4654" s="207"/>
      <c r="CF4654" s="207"/>
    </row>
    <row r="4655" spans="1:84" s="406" customFormat="1" x14ac:dyDescent="0.3">
      <c r="A4655" s="407"/>
      <c r="B4655" s="412"/>
      <c r="C4655" s="126"/>
      <c r="D4655" s="390"/>
      <c r="E4655" s="390"/>
      <c r="F4655" s="390"/>
      <c r="G4655" s="390"/>
      <c r="H4655" s="390"/>
      <c r="I4655" s="390"/>
      <c r="AP4655" s="207"/>
      <c r="AQ4655" s="207"/>
      <c r="BK4655" s="207"/>
      <c r="BY4655" s="207"/>
      <c r="BZ4655" s="207"/>
      <c r="CA4655" s="207"/>
      <c r="CB4655" s="207"/>
      <c r="CC4655" s="207"/>
      <c r="CD4655" s="207"/>
      <c r="CE4655" s="207"/>
      <c r="CF4655" s="207"/>
    </row>
    <row r="4656" spans="1:84" s="406" customFormat="1" x14ac:dyDescent="0.3">
      <c r="A4656" s="407"/>
      <c r="B4656" s="412"/>
      <c r="C4656" s="126"/>
      <c r="D4656" s="390"/>
      <c r="E4656" s="390"/>
      <c r="F4656" s="390"/>
      <c r="G4656" s="390"/>
      <c r="H4656" s="390"/>
      <c r="I4656" s="390"/>
      <c r="AP4656" s="207"/>
      <c r="AQ4656" s="207"/>
      <c r="BK4656" s="207"/>
      <c r="BY4656" s="207"/>
      <c r="BZ4656" s="207"/>
      <c r="CA4656" s="207"/>
      <c r="CB4656" s="207"/>
      <c r="CC4656" s="207"/>
      <c r="CD4656" s="207"/>
      <c r="CE4656" s="207"/>
      <c r="CF4656" s="207"/>
    </row>
    <row r="4657" spans="1:84" s="406" customFormat="1" x14ac:dyDescent="0.3">
      <c r="A4657" s="407"/>
      <c r="B4657" s="412"/>
      <c r="C4657" s="126"/>
      <c r="D4657" s="390"/>
      <c r="E4657" s="390"/>
      <c r="F4657" s="390"/>
      <c r="G4657" s="390"/>
      <c r="H4657" s="390"/>
      <c r="I4657" s="390"/>
      <c r="AP4657" s="207"/>
      <c r="AQ4657" s="207"/>
      <c r="BK4657" s="207"/>
      <c r="BY4657" s="207"/>
      <c r="BZ4657" s="207"/>
      <c r="CA4657" s="207"/>
      <c r="CB4657" s="207"/>
      <c r="CC4657" s="207"/>
      <c r="CD4657" s="207"/>
      <c r="CE4657" s="207"/>
      <c r="CF4657" s="207"/>
    </row>
    <row r="4658" spans="1:84" s="406" customFormat="1" x14ac:dyDescent="0.3">
      <c r="A4658" s="407"/>
      <c r="B4658" s="412"/>
      <c r="C4658" s="126"/>
      <c r="D4658" s="390"/>
      <c r="E4658" s="390"/>
      <c r="F4658" s="390"/>
      <c r="G4658" s="390"/>
      <c r="H4658" s="390"/>
      <c r="I4658" s="390"/>
      <c r="AP4658" s="207"/>
      <c r="AQ4658" s="207"/>
      <c r="BK4658" s="207"/>
      <c r="BY4658" s="207"/>
      <c r="BZ4658" s="207"/>
      <c r="CA4658" s="207"/>
      <c r="CB4658" s="207"/>
      <c r="CC4658" s="207"/>
      <c r="CD4658" s="207"/>
      <c r="CE4658" s="207"/>
      <c r="CF4658" s="207"/>
    </row>
    <row r="4659" spans="1:84" s="406" customFormat="1" x14ac:dyDescent="0.3">
      <c r="A4659" s="407"/>
      <c r="B4659" s="412"/>
      <c r="C4659" s="126"/>
      <c r="D4659" s="390"/>
      <c r="E4659" s="390"/>
      <c r="F4659" s="390"/>
      <c r="G4659" s="390"/>
      <c r="H4659" s="390"/>
      <c r="I4659" s="390"/>
      <c r="AP4659" s="207"/>
      <c r="AQ4659" s="207"/>
      <c r="BK4659" s="207"/>
      <c r="BY4659" s="207"/>
      <c r="BZ4659" s="207"/>
      <c r="CA4659" s="207"/>
      <c r="CB4659" s="207"/>
      <c r="CC4659" s="207"/>
      <c r="CD4659" s="207"/>
      <c r="CE4659" s="207"/>
      <c r="CF4659" s="207"/>
    </row>
    <row r="4660" spans="1:84" s="406" customFormat="1" x14ac:dyDescent="0.3">
      <c r="A4660" s="407"/>
      <c r="B4660" s="412"/>
      <c r="C4660" s="126"/>
      <c r="D4660" s="390"/>
      <c r="E4660" s="390"/>
      <c r="F4660" s="390"/>
      <c r="G4660" s="390"/>
      <c r="H4660" s="390"/>
      <c r="I4660" s="390"/>
      <c r="AP4660" s="207"/>
      <c r="AQ4660" s="207"/>
      <c r="BK4660" s="207"/>
      <c r="BY4660" s="207"/>
      <c r="BZ4660" s="207"/>
      <c r="CA4660" s="207"/>
      <c r="CB4660" s="207"/>
      <c r="CC4660" s="207"/>
      <c r="CD4660" s="207"/>
      <c r="CE4660" s="207"/>
      <c r="CF4660" s="207"/>
    </row>
    <row r="4661" spans="1:84" s="406" customFormat="1" x14ac:dyDescent="0.3">
      <c r="A4661" s="407"/>
      <c r="B4661" s="412"/>
      <c r="C4661" s="126"/>
      <c r="D4661" s="390"/>
      <c r="E4661" s="390"/>
      <c r="F4661" s="390"/>
      <c r="G4661" s="390"/>
      <c r="H4661" s="390"/>
      <c r="I4661" s="390"/>
      <c r="AP4661" s="207"/>
      <c r="AQ4661" s="207"/>
      <c r="BK4661" s="207"/>
      <c r="BY4661" s="207"/>
      <c r="BZ4661" s="207"/>
      <c r="CA4661" s="207"/>
      <c r="CB4661" s="207"/>
      <c r="CC4661" s="207"/>
      <c r="CD4661" s="207"/>
      <c r="CE4661" s="207"/>
      <c r="CF4661" s="207"/>
    </row>
    <row r="4662" spans="1:84" s="406" customFormat="1" x14ac:dyDescent="0.3">
      <c r="A4662" s="407"/>
      <c r="B4662" s="412"/>
      <c r="C4662" s="126"/>
      <c r="D4662" s="390"/>
      <c r="E4662" s="390"/>
      <c r="F4662" s="390"/>
      <c r="G4662" s="390"/>
      <c r="H4662" s="390"/>
      <c r="I4662" s="390"/>
      <c r="AP4662" s="207"/>
      <c r="AQ4662" s="207"/>
      <c r="BK4662" s="207"/>
      <c r="BY4662" s="207"/>
      <c r="BZ4662" s="207"/>
      <c r="CA4662" s="207"/>
      <c r="CB4662" s="207"/>
      <c r="CC4662" s="207"/>
      <c r="CD4662" s="207"/>
      <c r="CE4662" s="207"/>
      <c r="CF4662" s="207"/>
    </row>
    <row r="4663" spans="1:84" s="406" customFormat="1" x14ac:dyDescent="0.3">
      <c r="A4663" s="407"/>
      <c r="B4663" s="412"/>
      <c r="C4663" s="126"/>
      <c r="D4663" s="390"/>
      <c r="E4663" s="390"/>
      <c r="F4663" s="390"/>
      <c r="G4663" s="390"/>
      <c r="H4663" s="390"/>
      <c r="I4663" s="390"/>
      <c r="AP4663" s="207"/>
      <c r="AQ4663" s="207"/>
      <c r="BK4663" s="207"/>
      <c r="BY4663" s="207"/>
      <c r="BZ4663" s="207"/>
      <c r="CA4663" s="207"/>
      <c r="CB4663" s="207"/>
      <c r="CC4663" s="207"/>
      <c r="CD4663" s="207"/>
      <c r="CE4663" s="207"/>
      <c r="CF4663" s="207"/>
    </row>
    <row r="4664" spans="1:84" s="406" customFormat="1" x14ac:dyDescent="0.3">
      <c r="A4664" s="407"/>
      <c r="B4664" s="412"/>
      <c r="C4664" s="126"/>
      <c r="D4664" s="390"/>
      <c r="E4664" s="390"/>
      <c r="F4664" s="390"/>
      <c r="G4664" s="390"/>
      <c r="H4664" s="390"/>
      <c r="I4664" s="390"/>
      <c r="AP4664" s="207"/>
      <c r="AQ4664" s="207"/>
      <c r="BK4664" s="207"/>
      <c r="BY4664" s="207"/>
      <c r="BZ4664" s="207"/>
      <c r="CA4664" s="207"/>
      <c r="CB4664" s="207"/>
      <c r="CC4664" s="207"/>
      <c r="CD4664" s="207"/>
      <c r="CE4664" s="207"/>
      <c r="CF4664" s="207"/>
    </row>
    <row r="4665" spans="1:84" s="406" customFormat="1" x14ac:dyDescent="0.3">
      <c r="A4665" s="407"/>
      <c r="B4665" s="412"/>
      <c r="C4665" s="126"/>
      <c r="D4665" s="390"/>
      <c r="E4665" s="390"/>
      <c r="F4665" s="390"/>
      <c r="G4665" s="390"/>
      <c r="H4665" s="390"/>
      <c r="I4665" s="390"/>
      <c r="AP4665" s="207"/>
      <c r="AQ4665" s="207"/>
      <c r="BK4665" s="207"/>
      <c r="BY4665" s="207"/>
      <c r="BZ4665" s="207"/>
      <c r="CA4665" s="207"/>
      <c r="CB4665" s="207"/>
      <c r="CC4665" s="207"/>
      <c r="CD4665" s="207"/>
      <c r="CE4665" s="207"/>
      <c r="CF4665" s="207"/>
    </row>
    <row r="4666" spans="1:84" s="406" customFormat="1" x14ac:dyDescent="0.3">
      <c r="A4666" s="407"/>
      <c r="B4666" s="412"/>
      <c r="C4666" s="126"/>
      <c r="D4666" s="390"/>
      <c r="E4666" s="390"/>
      <c r="F4666" s="390"/>
      <c r="G4666" s="390"/>
      <c r="H4666" s="390"/>
      <c r="I4666" s="390"/>
      <c r="AP4666" s="207"/>
      <c r="AQ4666" s="207"/>
      <c r="BK4666" s="207"/>
      <c r="BY4666" s="207"/>
      <c r="BZ4666" s="207"/>
      <c r="CA4666" s="207"/>
      <c r="CB4666" s="207"/>
      <c r="CC4666" s="207"/>
      <c r="CD4666" s="207"/>
      <c r="CE4666" s="207"/>
      <c r="CF4666" s="207"/>
    </row>
    <row r="4667" spans="1:84" s="406" customFormat="1" x14ac:dyDescent="0.3">
      <c r="A4667" s="407"/>
      <c r="B4667" s="412"/>
      <c r="C4667" s="126"/>
      <c r="D4667" s="390"/>
      <c r="E4667" s="390"/>
      <c r="F4667" s="390"/>
      <c r="G4667" s="390"/>
      <c r="H4667" s="390"/>
      <c r="I4667" s="390"/>
      <c r="AP4667" s="207"/>
      <c r="AQ4667" s="207"/>
      <c r="BK4667" s="207"/>
      <c r="BY4667" s="207"/>
      <c r="BZ4667" s="207"/>
      <c r="CA4667" s="207"/>
      <c r="CB4667" s="207"/>
      <c r="CC4667" s="207"/>
      <c r="CD4667" s="207"/>
      <c r="CE4667" s="207"/>
      <c r="CF4667" s="207"/>
    </row>
    <row r="4668" spans="1:84" s="406" customFormat="1" x14ac:dyDescent="0.3">
      <c r="A4668" s="407"/>
      <c r="B4668" s="412"/>
      <c r="C4668" s="126"/>
      <c r="D4668" s="390"/>
      <c r="E4668" s="390"/>
      <c r="F4668" s="390"/>
      <c r="G4668" s="390"/>
      <c r="H4668" s="390"/>
      <c r="I4668" s="390"/>
      <c r="AP4668" s="207"/>
      <c r="AQ4668" s="207"/>
      <c r="BK4668" s="207"/>
      <c r="BY4668" s="207"/>
      <c r="BZ4668" s="207"/>
      <c r="CA4668" s="207"/>
      <c r="CB4668" s="207"/>
      <c r="CC4668" s="207"/>
      <c r="CD4668" s="207"/>
      <c r="CE4668" s="207"/>
      <c r="CF4668" s="207"/>
    </row>
    <row r="4669" spans="1:84" s="406" customFormat="1" x14ac:dyDescent="0.3">
      <c r="A4669" s="407"/>
      <c r="B4669" s="412"/>
      <c r="C4669" s="126"/>
      <c r="D4669" s="390"/>
      <c r="E4669" s="390"/>
      <c r="F4669" s="390"/>
      <c r="G4669" s="390"/>
      <c r="H4669" s="390"/>
      <c r="I4669" s="390"/>
      <c r="AP4669" s="207"/>
      <c r="AQ4669" s="207"/>
      <c r="BK4669" s="207"/>
      <c r="BY4669" s="207"/>
      <c r="BZ4669" s="207"/>
      <c r="CA4669" s="207"/>
      <c r="CB4669" s="207"/>
      <c r="CC4669" s="207"/>
      <c r="CD4669" s="207"/>
      <c r="CE4669" s="207"/>
      <c r="CF4669" s="207"/>
    </row>
    <row r="4670" spans="1:84" s="406" customFormat="1" x14ac:dyDescent="0.3">
      <c r="A4670" s="407"/>
      <c r="B4670" s="412"/>
      <c r="C4670" s="126"/>
      <c r="D4670" s="390"/>
      <c r="E4670" s="390"/>
      <c r="F4670" s="390"/>
      <c r="G4670" s="390"/>
      <c r="H4670" s="390"/>
      <c r="I4670" s="390"/>
      <c r="AP4670" s="207"/>
      <c r="AQ4670" s="207"/>
      <c r="BK4670" s="207"/>
      <c r="BY4670" s="207"/>
      <c r="BZ4670" s="207"/>
      <c r="CA4670" s="207"/>
      <c r="CB4670" s="207"/>
      <c r="CC4670" s="207"/>
      <c r="CD4670" s="207"/>
      <c r="CE4670" s="207"/>
      <c r="CF4670" s="207"/>
    </row>
    <row r="4671" spans="1:84" s="406" customFormat="1" x14ac:dyDescent="0.3">
      <c r="A4671" s="407"/>
      <c r="B4671" s="412"/>
      <c r="C4671" s="126"/>
      <c r="D4671" s="390"/>
      <c r="E4671" s="390"/>
      <c r="F4671" s="390"/>
      <c r="G4671" s="390"/>
      <c r="H4671" s="390"/>
      <c r="I4671" s="390"/>
      <c r="AP4671" s="207"/>
      <c r="AQ4671" s="207"/>
      <c r="BK4671" s="207"/>
      <c r="BY4671" s="207"/>
      <c r="BZ4671" s="207"/>
      <c r="CA4671" s="207"/>
      <c r="CB4671" s="207"/>
      <c r="CC4671" s="207"/>
      <c r="CD4671" s="207"/>
      <c r="CE4671" s="207"/>
      <c r="CF4671" s="207"/>
    </row>
    <row r="4672" spans="1:84" s="406" customFormat="1" x14ac:dyDescent="0.3">
      <c r="A4672" s="407"/>
      <c r="B4672" s="412"/>
      <c r="C4672" s="126"/>
      <c r="D4672" s="390"/>
      <c r="E4672" s="390"/>
      <c r="F4672" s="390"/>
      <c r="G4672" s="390"/>
      <c r="H4672" s="390"/>
      <c r="I4672" s="390"/>
      <c r="AP4672" s="207"/>
      <c r="AQ4672" s="207"/>
      <c r="BK4672" s="207"/>
      <c r="BY4672" s="207"/>
      <c r="BZ4672" s="207"/>
      <c r="CA4672" s="207"/>
      <c r="CB4672" s="207"/>
      <c r="CC4672" s="207"/>
      <c r="CD4672" s="207"/>
      <c r="CE4672" s="207"/>
      <c r="CF4672" s="207"/>
    </row>
    <row r="4673" spans="1:84" s="406" customFormat="1" x14ac:dyDescent="0.3">
      <c r="A4673" s="407"/>
      <c r="B4673" s="412"/>
      <c r="C4673" s="126"/>
      <c r="D4673" s="390"/>
      <c r="E4673" s="390"/>
      <c r="F4673" s="390"/>
      <c r="G4673" s="390"/>
      <c r="H4673" s="390"/>
      <c r="I4673" s="390"/>
      <c r="AP4673" s="207"/>
      <c r="AQ4673" s="207"/>
      <c r="BK4673" s="207"/>
      <c r="BY4673" s="207"/>
      <c r="BZ4673" s="207"/>
      <c r="CA4673" s="207"/>
      <c r="CB4673" s="207"/>
      <c r="CC4673" s="207"/>
      <c r="CD4673" s="207"/>
      <c r="CE4673" s="207"/>
      <c r="CF4673" s="207"/>
    </row>
    <row r="4674" spans="1:84" s="406" customFormat="1" x14ac:dyDescent="0.3">
      <c r="A4674" s="407"/>
      <c r="B4674" s="412"/>
      <c r="C4674" s="126"/>
      <c r="D4674" s="390"/>
      <c r="E4674" s="390"/>
      <c r="F4674" s="390"/>
      <c r="G4674" s="390"/>
      <c r="H4674" s="390"/>
      <c r="I4674" s="390"/>
      <c r="AP4674" s="207"/>
      <c r="AQ4674" s="207"/>
      <c r="BK4674" s="207"/>
      <c r="BY4674" s="207"/>
      <c r="BZ4674" s="207"/>
      <c r="CA4674" s="207"/>
      <c r="CB4674" s="207"/>
      <c r="CC4674" s="207"/>
      <c r="CD4674" s="207"/>
      <c r="CE4674" s="207"/>
      <c r="CF4674" s="207"/>
    </row>
    <row r="4675" spans="1:84" s="406" customFormat="1" x14ac:dyDescent="0.3">
      <c r="A4675" s="407"/>
      <c r="B4675" s="412"/>
      <c r="C4675" s="126"/>
      <c r="D4675" s="390"/>
      <c r="E4675" s="390"/>
      <c r="F4675" s="390"/>
      <c r="G4675" s="390"/>
      <c r="H4675" s="390"/>
      <c r="I4675" s="390"/>
      <c r="AP4675" s="207"/>
      <c r="AQ4675" s="207"/>
      <c r="BK4675" s="207"/>
      <c r="BY4675" s="207"/>
      <c r="BZ4675" s="207"/>
      <c r="CA4675" s="207"/>
      <c r="CB4675" s="207"/>
      <c r="CC4675" s="207"/>
      <c r="CD4675" s="207"/>
      <c r="CE4675" s="207"/>
      <c r="CF4675" s="207"/>
    </row>
    <row r="4676" spans="1:84" s="406" customFormat="1" x14ac:dyDescent="0.3">
      <c r="A4676" s="407"/>
      <c r="B4676" s="412"/>
      <c r="C4676" s="126"/>
      <c r="D4676" s="390"/>
      <c r="E4676" s="390"/>
      <c r="F4676" s="390"/>
      <c r="G4676" s="390"/>
      <c r="H4676" s="390"/>
      <c r="I4676" s="390"/>
      <c r="AP4676" s="207"/>
      <c r="AQ4676" s="207"/>
      <c r="BK4676" s="207"/>
      <c r="BY4676" s="207"/>
      <c r="BZ4676" s="207"/>
      <c r="CA4676" s="207"/>
      <c r="CB4676" s="207"/>
      <c r="CC4676" s="207"/>
      <c r="CD4676" s="207"/>
      <c r="CE4676" s="207"/>
      <c r="CF4676" s="207"/>
    </row>
    <row r="4677" spans="1:84" s="406" customFormat="1" x14ac:dyDescent="0.3">
      <c r="A4677" s="407"/>
      <c r="B4677" s="412"/>
      <c r="C4677" s="126"/>
      <c r="D4677" s="390"/>
      <c r="E4677" s="390"/>
      <c r="F4677" s="390"/>
      <c r="G4677" s="390"/>
      <c r="H4677" s="390"/>
      <c r="I4677" s="390"/>
      <c r="AP4677" s="207"/>
      <c r="AQ4677" s="207"/>
      <c r="BK4677" s="207"/>
      <c r="BY4677" s="207"/>
      <c r="BZ4677" s="207"/>
      <c r="CA4677" s="207"/>
      <c r="CB4677" s="207"/>
      <c r="CC4677" s="207"/>
      <c r="CD4677" s="207"/>
      <c r="CE4677" s="207"/>
      <c r="CF4677" s="207"/>
    </row>
    <row r="4678" spans="1:84" s="406" customFormat="1" x14ac:dyDescent="0.3">
      <c r="A4678" s="407"/>
      <c r="B4678" s="412"/>
      <c r="C4678" s="126"/>
      <c r="D4678" s="390"/>
      <c r="E4678" s="390"/>
      <c r="F4678" s="390"/>
      <c r="G4678" s="390"/>
      <c r="H4678" s="390"/>
      <c r="I4678" s="390"/>
      <c r="AP4678" s="207"/>
      <c r="AQ4678" s="207"/>
      <c r="BK4678" s="207"/>
      <c r="BY4678" s="207"/>
      <c r="BZ4678" s="207"/>
      <c r="CA4678" s="207"/>
      <c r="CB4678" s="207"/>
      <c r="CC4678" s="207"/>
      <c r="CD4678" s="207"/>
      <c r="CE4678" s="207"/>
      <c r="CF4678" s="207"/>
    </row>
    <row r="4679" spans="1:84" s="406" customFormat="1" x14ac:dyDescent="0.3">
      <c r="A4679" s="407"/>
      <c r="B4679" s="412"/>
      <c r="C4679" s="126"/>
      <c r="D4679" s="390"/>
      <c r="E4679" s="390"/>
      <c r="F4679" s="390"/>
      <c r="G4679" s="390"/>
      <c r="H4679" s="390"/>
      <c r="I4679" s="390"/>
      <c r="AP4679" s="207"/>
      <c r="AQ4679" s="207"/>
      <c r="BK4679" s="207"/>
      <c r="BY4679" s="207"/>
      <c r="BZ4679" s="207"/>
      <c r="CA4679" s="207"/>
      <c r="CB4679" s="207"/>
      <c r="CC4679" s="207"/>
      <c r="CD4679" s="207"/>
      <c r="CE4679" s="207"/>
      <c r="CF4679" s="207"/>
    </row>
    <row r="4680" spans="1:84" s="406" customFormat="1" x14ac:dyDescent="0.3">
      <c r="A4680" s="407"/>
      <c r="B4680" s="412"/>
      <c r="C4680" s="126"/>
      <c r="D4680" s="390"/>
      <c r="E4680" s="390"/>
      <c r="F4680" s="390"/>
      <c r="G4680" s="390"/>
      <c r="H4680" s="390"/>
      <c r="I4680" s="390"/>
      <c r="AP4680" s="207"/>
      <c r="AQ4680" s="207"/>
      <c r="BK4680" s="207"/>
      <c r="BY4680" s="207"/>
      <c r="BZ4680" s="207"/>
      <c r="CA4680" s="207"/>
      <c r="CB4680" s="207"/>
      <c r="CC4680" s="207"/>
      <c r="CD4680" s="207"/>
      <c r="CE4680" s="207"/>
      <c r="CF4680" s="207"/>
    </row>
    <row r="4681" spans="1:84" s="406" customFormat="1" x14ac:dyDescent="0.3">
      <c r="A4681" s="407"/>
      <c r="B4681" s="412"/>
      <c r="C4681" s="126"/>
      <c r="D4681" s="390"/>
      <c r="E4681" s="390"/>
      <c r="F4681" s="390"/>
      <c r="G4681" s="390"/>
      <c r="H4681" s="390"/>
      <c r="I4681" s="390"/>
      <c r="AP4681" s="207"/>
      <c r="AQ4681" s="207"/>
      <c r="BK4681" s="207"/>
      <c r="BY4681" s="207"/>
      <c r="BZ4681" s="207"/>
      <c r="CA4681" s="207"/>
      <c r="CB4681" s="207"/>
      <c r="CC4681" s="207"/>
      <c r="CD4681" s="207"/>
      <c r="CE4681" s="207"/>
      <c r="CF4681" s="207"/>
    </row>
    <row r="4682" spans="1:84" s="406" customFormat="1" x14ac:dyDescent="0.3">
      <c r="A4682" s="407"/>
      <c r="B4682" s="412"/>
      <c r="C4682" s="126"/>
      <c r="D4682" s="390"/>
      <c r="E4682" s="390"/>
      <c r="F4682" s="390"/>
      <c r="G4682" s="390"/>
      <c r="H4682" s="390"/>
      <c r="I4682" s="390"/>
      <c r="AP4682" s="207"/>
      <c r="AQ4682" s="207"/>
      <c r="BK4682" s="207"/>
      <c r="BY4682" s="207"/>
      <c r="BZ4682" s="207"/>
      <c r="CA4682" s="207"/>
      <c r="CB4682" s="207"/>
      <c r="CC4682" s="207"/>
      <c r="CD4682" s="207"/>
      <c r="CE4682" s="207"/>
      <c r="CF4682" s="207"/>
    </row>
    <row r="4683" spans="1:84" s="406" customFormat="1" x14ac:dyDescent="0.3">
      <c r="A4683" s="407"/>
      <c r="B4683" s="412"/>
      <c r="C4683" s="126"/>
      <c r="D4683" s="390"/>
      <c r="E4683" s="390"/>
      <c r="F4683" s="390"/>
      <c r="G4683" s="390"/>
      <c r="H4683" s="390"/>
      <c r="I4683" s="390"/>
      <c r="AP4683" s="207"/>
      <c r="AQ4683" s="207"/>
      <c r="BK4683" s="207"/>
      <c r="BY4683" s="207"/>
      <c r="BZ4683" s="207"/>
      <c r="CA4683" s="207"/>
      <c r="CB4683" s="207"/>
      <c r="CC4683" s="207"/>
      <c r="CD4683" s="207"/>
      <c r="CE4683" s="207"/>
      <c r="CF4683" s="207"/>
    </row>
    <row r="4684" spans="1:84" s="406" customFormat="1" x14ac:dyDescent="0.3">
      <c r="A4684" s="407"/>
      <c r="B4684" s="412"/>
      <c r="C4684" s="126"/>
      <c r="D4684" s="390"/>
      <c r="E4684" s="390"/>
      <c r="F4684" s="390"/>
      <c r="G4684" s="390"/>
      <c r="H4684" s="390"/>
      <c r="I4684" s="390"/>
      <c r="AP4684" s="207"/>
      <c r="AQ4684" s="207"/>
      <c r="BK4684" s="207"/>
      <c r="BY4684" s="207"/>
      <c r="BZ4684" s="207"/>
      <c r="CA4684" s="207"/>
      <c r="CB4684" s="207"/>
      <c r="CC4684" s="207"/>
      <c r="CD4684" s="207"/>
      <c r="CE4684" s="207"/>
      <c r="CF4684" s="207"/>
    </row>
    <row r="4685" spans="1:84" s="406" customFormat="1" x14ac:dyDescent="0.3">
      <c r="A4685" s="407"/>
      <c r="B4685" s="412"/>
      <c r="C4685" s="126"/>
      <c r="D4685" s="390"/>
      <c r="E4685" s="390"/>
      <c r="F4685" s="390"/>
      <c r="G4685" s="390"/>
      <c r="H4685" s="390"/>
      <c r="I4685" s="390"/>
      <c r="AP4685" s="207"/>
      <c r="AQ4685" s="207"/>
      <c r="BK4685" s="207"/>
      <c r="BY4685" s="207"/>
      <c r="BZ4685" s="207"/>
      <c r="CA4685" s="207"/>
      <c r="CB4685" s="207"/>
      <c r="CC4685" s="207"/>
      <c r="CD4685" s="207"/>
      <c r="CE4685" s="207"/>
      <c r="CF4685" s="207"/>
    </row>
    <row r="4686" spans="1:84" s="406" customFormat="1" x14ac:dyDescent="0.3">
      <c r="A4686" s="407"/>
      <c r="B4686" s="412"/>
      <c r="C4686" s="126"/>
      <c r="D4686" s="390"/>
      <c r="E4686" s="390"/>
      <c r="F4686" s="390"/>
      <c r="G4686" s="390"/>
      <c r="H4686" s="390"/>
      <c r="I4686" s="390"/>
      <c r="AP4686" s="207"/>
      <c r="AQ4686" s="207"/>
      <c r="BK4686" s="207"/>
      <c r="BY4686" s="207"/>
      <c r="BZ4686" s="207"/>
      <c r="CA4686" s="207"/>
      <c r="CB4686" s="207"/>
      <c r="CC4686" s="207"/>
      <c r="CD4686" s="207"/>
      <c r="CE4686" s="207"/>
      <c r="CF4686" s="207"/>
    </row>
    <row r="4687" spans="1:84" s="406" customFormat="1" x14ac:dyDescent="0.3">
      <c r="A4687" s="407"/>
      <c r="B4687" s="412"/>
      <c r="C4687" s="126"/>
      <c r="D4687" s="390"/>
      <c r="E4687" s="390"/>
      <c r="F4687" s="390"/>
      <c r="G4687" s="390"/>
      <c r="H4687" s="390"/>
      <c r="I4687" s="390"/>
      <c r="AP4687" s="207"/>
      <c r="AQ4687" s="207"/>
      <c r="BK4687" s="207"/>
      <c r="BY4687" s="207"/>
      <c r="BZ4687" s="207"/>
      <c r="CA4687" s="207"/>
      <c r="CB4687" s="207"/>
      <c r="CC4687" s="207"/>
      <c r="CD4687" s="207"/>
      <c r="CE4687" s="207"/>
      <c r="CF4687" s="207"/>
    </row>
    <row r="4688" spans="1:84" s="406" customFormat="1" x14ac:dyDescent="0.3">
      <c r="A4688" s="407"/>
      <c r="B4688" s="412"/>
      <c r="C4688" s="126"/>
      <c r="D4688" s="390"/>
      <c r="E4688" s="390"/>
      <c r="F4688" s="390"/>
      <c r="G4688" s="390"/>
      <c r="H4688" s="390"/>
      <c r="I4688" s="390"/>
      <c r="AP4688" s="207"/>
      <c r="AQ4688" s="207"/>
      <c r="BK4688" s="207"/>
      <c r="BY4688" s="207"/>
      <c r="BZ4688" s="207"/>
      <c r="CA4688" s="207"/>
      <c r="CB4688" s="207"/>
      <c r="CC4688" s="207"/>
      <c r="CD4688" s="207"/>
      <c r="CE4688" s="207"/>
      <c r="CF4688" s="207"/>
    </row>
    <row r="4689" spans="1:84" s="406" customFormat="1" x14ac:dyDescent="0.3">
      <c r="A4689" s="407"/>
      <c r="B4689" s="412"/>
      <c r="C4689" s="126"/>
      <c r="D4689" s="390"/>
      <c r="E4689" s="390"/>
      <c r="F4689" s="390"/>
      <c r="G4689" s="390"/>
      <c r="H4689" s="390"/>
      <c r="I4689" s="390"/>
      <c r="AP4689" s="207"/>
      <c r="AQ4689" s="207"/>
      <c r="BK4689" s="207"/>
      <c r="BY4689" s="207"/>
      <c r="BZ4689" s="207"/>
      <c r="CA4689" s="207"/>
      <c r="CB4689" s="207"/>
      <c r="CC4689" s="207"/>
      <c r="CD4689" s="207"/>
      <c r="CE4689" s="207"/>
      <c r="CF4689" s="207"/>
    </row>
    <row r="4690" spans="1:84" s="406" customFormat="1" x14ac:dyDescent="0.3">
      <c r="A4690" s="407"/>
      <c r="B4690" s="412"/>
      <c r="C4690" s="126"/>
      <c r="D4690" s="390"/>
      <c r="E4690" s="390"/>
      <c r="F4690" s="390"/>
      <c r="G4690" s="390"/>
      <c r="H4690" s="390"/>
      <c r="I4690" s="390"/>
      <c r="AP4690" s="207"/>
      <c r="AQ4690" s="207"/>
      <c r="BK4690" s="207"/>
      <c r="BY4690" s="207"/>
      <c r="BZ4690" s="207"/>
      <c r="CA4690" s="207"/>
      <c r="CB4690" s="207"/>
      <c r="CC4690" s="207"/>
      <c r="CD4690" s="207"/>
      <c r="CE4690" s="207"/>
      <c r="CF4690" s="207"/>
    </row>
    <row r="4691" spans="1:84" s="406" customFormat="1" x14ac:dyDescent="0.3">
      <c r="A4691" s="407"/>
      <c r="B4691" s="412"/>
      <c r="C4691" s="126"/>
      <c r="D4691" s="390"/>
      <c r="E4691" s="390"/>
      <c r="F4691" s="390"/>
      <c r="G4691" s="390"/>
      <c r="H4691" s="390"/>
      <c r="I4691" s="390"/>
      <c r="AP4691" s="207"/>
      <c r="AQ4691" s="207"/>
      <c r="BK4691" s="207"/>
      <c r="BY4691" s="207"/>
      <c r="BZ4691" s="207"/>
      <c r="CA4691" s="207"/>
      <c r="CB4691" s="207"/>
      <c r="CC4691" s="207"/>
      <c r="CD4691" s="207"/>
      <c r="CE4691" s="207"/>
      <c r="CF4691" s="207"/>
    </row>
    <row r="4692" spans="1:84" s="406" customFormat="1" x14ac:dyDescent="0.3">
      <c r="A4692" s="407"/>
      <c r="B4692" s="412"/>
      <c r="C4692" s="126"/>
      <c r="D4692" s="390"/>
      <c r="E4692" s="390"/>
      <c r="F4692" s="390"/>
      <c r="G4692" s="390"/>
      <c r="H4692" s="390"/>
      <c r="I4692" s="390"/>
      <c r="AP4692" s="207"/>
      <c r="AQ4692" s="207"/>
      <c r="BK4692" s="207"/>
      <c r="BY4692" s="207"/>
      <c r="BZ4692" s="207"/>
      <c r="CA4692" s="207"/>
      <c r="CB4692" s="207"/>
      <c r="CC4692" s="207"/>
      <c r="CD4692" s="207"/>
      <c r="CE4692" s="207"/>
      <c r="CF4692" s="207"/>
    </row>
    <row r="4693" spans="1:84" s="406" customFormat="1" x14ac:dyDescent="0.3">
      <c r="A4693" s="407"/>
      <c r="B4693" s="412"/>
      <c r="C4693" s="126"/>
      <c r="D4693" s="390"/>
      <c r="E4693" s="390"/>
      <c r="F4693" s="390"/>
      <c r="G4693" s="390"/>
      <c r="H4693" s="390"/>
      <c r="I4693" s="390"/>
      <c r="AP4693" s="207"/>
      <c r="AQ4693" s="207"/>
      <c r="BK4693" s="207"/>
      <c r="BY4693" s="207"/>
      <c r="BZ4693" s="207"/>
      <c r="CA4693" s="207"/>
      <c r="CB4693" s="207"/>
      <c r="CC4693" s="207"/>
      <c r="CD4693" s="207"/>
      <c r="CE4693" s="207"/>
      <c r="CF4693" s="207"/>
    </row>
    <row r="4694" spans="1:84" s="406" customFormat="1" x14ac:dyDescent="0.3">
      <c r="A4694" s="407"/>
      <c r="B4694" s="412"/>
      <c r="C4694" s="126"/>
      <c r="D4694" s="390"/>
      <c r="E4694" s="390"/>
      <c r="F4694" s="390"/>
      <c r="G4694" s="390"/>
      <c r="H4694" s="390"/>
      <c r="I4694" s="390"/>
      <c r="AP4694" s="207"/>
      <c r="AQ4694" s="207"/>
      <c r="BK4694" s="207"/>
      <c r="BY4694" s="207"/>
      <c r="BZ4694" s="207"/>
      <c r="CA4694" s="207"/>
      <c r="CB4694" s="207"/>
      <c r="CC4694" s="207"/>
      <c r="CD4694" s="207"/>
      <c r="CE4694" s="207"/>
      <c r="CF4694" s="207"/>
    </row>
    <row r="4695" spans="1:84" s="406" customFormat="1" x14ac:dyDescent="0.3">
      <c r="A4695" s="407"/>
      <c r="B4695" s="412"/>
      <c r="C4695" s="126"/>
      <c r="D4695" s="390"/>
      <c r="E4695" s="390"/>
      <c r="F4695" s="390"/>
      <c r="G4695" s="390"/>
      <c r="H4695" s="390"/>
      <c r="I4695" s="390"/>
      <c r="AP4695" s="207"/>
      <c r="AQ4695" s="207"/>
      <c r="BK4695" s="207"/>
      <c r="BY4695" s="207"/>
      <c r="BZ4695" s="207"/>
      <c r="CA4695" s="207"/>
      <c r="CB4695" s="207"/>
      <c r="CC4695" s="207"/>
      <c r="CD4695" s="207"/>
      <c r="CE4695" s="207"/>
      <c r="CF4695" s="207"/>
    </row>
    <row r="4696" spans="1:84" s="406" customFormat="1" x14ac:dyDescent="0.3">
      <c r="A4696" s="407"/>
      <c r="B4696" s="412"/>
      <c r="C4696" s="126"/>
      <c r="D4696" s="390"/>
      <c r="E4696" s="390"/>
      <c r="F4696" s="390"/>
      <c r="G4696" s="390"/>
      <c r="H4696" s="390"/>
      <c r="I4696" s="390"/>
      <c r="AP4696" s="207"/>
      <c r="AQ4696" s="207"/>
      <c r="BK4696" s="207"/>
      <c r="BY4696" s="207"/>
      <c r="BZ4696" s="207"/>
      <c r="CA4696" s="207"/>
      <c r="CB4696" s="207"/>
      <c r="CC4696" s="207"/>
      <c r="CD4696" s="207"/>
      <c r="CE4696" s="207"/>
      <c r="CF4696" s="207"/>
    </row>
    <row r="4697" spans="1:84" s="406" customFormat="1" x14ac:dyDescent="0.3">
      <c r="A4697" s="407"/>
      <c r="B4697" s="412"/>
      <c r="C4697" s="126"/>
      <c r="D4697" s="390"/>
      <c r="E4697" s="390"/>
      <c r="F4697" s="390"/>
      <c r="G4697" s="390"/>
      <c r="H4697" s="390"/>
      <c r="I4697" s="390"/>
      <c r="AP4697" s="207"/>
      <c r="AQ4697" s="207"/>
      <c r="BK4697" s="207"/>
      <c r="BY4697" s="207"/>
      <c r="BZ4697" s="207"/>
      <c r="CA4697" s="207"/>
      <c r="CB4697" s="207"/>
      <c r="CC4697" s="207"/>
      <c r="CD4697" s="207"/>
      <c r="CE4697" s="207"/>
      <c r="CF4697" s="207"/>
    </row>
    <row r="4698" spans="1:84" s="406" customFormat="1" x14ac:dyDescent="0.3">
      <c r="A4698" s="407"/>
      <c r="B4698" s="412"/>
      <c r="C4698" s="126"/>
      <c r="D4698" s="390"/>
      <c r="E4698" s="390"/>
      <c r="F4698" s="390"/>
      <c r="G4698" s="390"/>
      <c r="H4698" s="390"/>
      <c r="I4698" s="390"/>
      <c r="AP4698" s="207"/>
      <c r="AQ4698" s="207"/>
      <c r="BK4698" s="207"/>
      <c r="BY4698" s="207"/>
      <c r="BZ4698" s="207"/>
      <c r="CA4698" s="207"/>
      <c r="CB4698" s="207"/>
      <c r="CC4698" s="207"/>
      <c r="CD4698" s="207"/>
      <c r="CE4698" s="207"/>
      <c r="CF4698" s="207"/>
    </row>
    <row r="4699" spans="1:84" s="406" customFormat="1" x14ac:dyDescent="0.3">
      <c r="A4699" s="407"/>
      <c r="B4699" s="412"/>
      <c r="C4699" s="126"/>
      <c r="D4699" s="390"/>
      <c r="E4699" s="390"/>
      <c r="F4699" s="390"/>
      <c r="G4699" s="390"/>
      <c r="H4699" s="390"/>
      <c r="I4699" s="390"/>
      <c r="AP4699" s="207"/>
      <c r="AQ4699" s="207"/>
      <c r="BK4699" s="207"/>
      <c r="BY4699" s="207"/>
      <c r="BZ4699" s="207"/>
      <c r="CA4699" s="207"/>
      <c r="CB4699" s="207"/>
      <c r="CC4699" s="207"/>
      <c r="CD4699" s="207"/>
      <c r="CE4699" s="207"/>
      <c r="CF4699" s="207"/>
    </row>
    <row r="4700" spans="1:84" s="406" customFormat="1" x14ac:dyDescent="0.3">
      <c r="A4700" s="407"/>
      <c r="B4700" s="412"/>
      <c r="C4700" s="126"/>
      <c r="D4700" s="390"/>
      <c r="E4700" s="390"/>
      <c r="F4700" s="390"/>
      <c r="G4700" s="390"/>
      <c r="H4700" s="390"/>
      <c r="I4700" s="390"/>
      <c r="AP4700" s="207"/>
      <c r="AQ4700" s="207"/>
      <c r="BK4700" s="207"/>
      <c r="BY4700" s="207"/>
      <c r="BZ4700" s="207"/>
      <c r="CA4700" s="207"/>
      <c r="CB4700" s="207"/>
      <c r="CC4700" s="207"/>
      <c r="CD4700" s="207"/>
      <c r="CE4700" s="207"/>
      <c r="CF4700" s="207"/>
    </row>
    <row r="4701" spans="1:84" s="406" customFormat="1" x14ac:dyDescent="0.3">
      <c r="A4701" s="407"/>
      <c r="B4701" s="412"/>
      <c r="C4701" s="126"/>
      <c r="D4701" s="390"/>
      <c r="E4701" s="390"/>
      <c r="F4701" s="390"/>
      <c r="G4701" s="390"/>
      <c r="H4701" s="390"/>
      <c r="I4701" s="390"/>
      <c r="AP4701" s="207"/>
      <c r="AQ4701" s="207"/>
      <c r="BK4701" s="207"/>
      <c r="BY4701" s="207"/>
      <c r="BZ4701" s="207"/>
      <c r="CA4701" s="207"/>
      <c r="CB4701" s="207"/>
      <c r="CC4701" s="207"/>
      <c r="CD4701" s="207"/>
      <c r="CE4701" s="207"/>
      <c r="CF4701" s="207"/>
    </row>
    <row r="4702" spans="1:84" s="406" customFormat="1" x14ac:dyDescent="0.3">
      <c r="A4702" s="407"/>
      <c r="B4702" s="412"/>
      <c r="C4702" s="126"/>
      <c r="D4702" s="390"/>
      <c r="E4702" s="390"/>
      <c r="F4702" s="390"/>
      <c r="G4702" s="390"/>
      <c r="H4702" s="390"/>
      <c r="I4702" s="390"/>
      <c r="AP4702" s="207"/>
      <c r="AQ4702" s="207"/>
      <c r="BK4702" s="207"/>
      <c r="BY4702" s="207"/>
      <c r="BZ4702" s="207"/>
      <c r="CA4702" s="207"/>
      <c r="CB4702" s="207"/>
      <c r="CC4702" s="207"/>
      <c r="CD4702" s="207"/>
      <c r="CE4702" s="207"/>
      <c r="CF4702" s="207"/>
    </row>
    <row r="4703" spans="1:84" s="406" customFormat="1" x14ac:dyDescent="0.3">
      <c r="A4703" s="407"/>
      <c r="B4703" s="412"/>
      <c r="C4703" s="126"/>
      <c r="D4703" s="390"/>
      <c r="E4703" s="390"/>
      <c r="F4703" s="390"/>
      <c r="G4703" s="390"/>
      <c r="H4703" s="390"/>
      <c r="I4703" s="390"/>
      <c r="AP4703" s="207"/>
      <c r="AQ4703" s="207"/>
      <c r="BK4703" s="207"/>
      <c r="BY4703" s="207"/>
      <c r="BZ4703" s="207"/>
      <c r="CA4703" s="207"/>
      <c r="CB4703" s="207"/>
      <c r="CC4703" s="207"/>
      <c r="CD4703" s="207"/>
      <c r="CE4703" s="207"/>
      <c r="CF4703" s="207"/>
    </row>
    <row r="4704" spans="1:84" s="406" customFormat="1" x14ac:dyDescent="0.3">
      <c r="A4704" s="407"/>
      <c r="B4704" s="412"/>
      <c r="C4704" s="126"/>
      <c r="D4704" s="390"/>
      <c r="E4704" s="390"/>
      <c r="F4704" s="390"/>
      <c r="G4704" s="390"/>
      <c r="H4704" s="390"/>
      <c r="I4704" s="390"/>
      <c r="AP4704" s="207"/>
      <c r="AQ4704" s="207"/>
      <c r="BK4704" s="207"/>
      <c r="BY4704" s="207"/>
      <c r="BZ4704" s="207"/>
      <c r="CA4704" s="207"/>
      <c r="CB4704" s="207"/>
      <c r="CC4704" s="207"/>
      <c r="CD4704" s="207"/>
      <c r="CE4704" s="207"/>
      <c r="CF4704" s="207"/>
    </row>
    <row r="4705" spans="1:84" s="406" customFormat="1" x14ac:dyDescent="0.3">
      <c r="A4705" s="407"/>
      <c r="B4705" s="412"/>
      <c r="C4705" s="126"/>
      <c r="D4705" s="390"/>
      <c r="E4705" s="390"/>
      <c r="F4705" s="390"/>
      <c r="G4705" s="390"/>
      <c r="H4705" s="390"/>
      <c r="I4705" s="390"/>
      <c r="AP4705" s="207"/>
      <c r="AQ4705" s="207"/>
      <c r="BK4705" s="207"/>
      <c r="BY4705" s="207"/>
      <c r="BZ4705" s="207"/>
      <c r="CA4705" s="207"/>
      <c r="CB4705" s="207"/>
      <c r="CC4705" s="207"/>
      <c r="CD4705" s="207"/>
      <c r="CE4705" s="207"/>
      <c r="CF4705" s="207"/>
    </row>
    <row r="4706" spans="1:84" s="406" customFormat="1" x14ac:dyDescent="0.3">
      <c r="A4706" s="407"/>
      <c r="B4706" s="412"/>
      <c r="C4706" s="126"/>
      <c r="D4706" s="390"/>
      <c r="E4706" s="390"/>
      <c r="F4706" s="390"/>
      <c r="G4706" s="390"/>
      <c r="H4706" s="390"/>
      <c r="I4706" s="390"/>
      <c r="AP4706" s="207"/>
      <c r="AQ4706" s="207"/>
      <c r="BK4706" s="207"/>
      <c r="BY4706" s="207"/>
      <c r="BZ4706" s="207"/>
      <c r="CA4706" s="207"/>
      <c r="CB4706" s="207"/>
      <c r="CC4706" s="207"/>
      <c r="CD4706" s="207"/>
      <c r="CE4706" s="207"/>
      <c r="CF4706" s="207"/>
    </row>
    <row r="4707" spans="1:84" s="406" customFormat="1" x14ac:dyDescent="0.3">
      <c r="A4707" s="407"/>
      <c r="B4707" s="412"/>
      <c r="C4707" s="126"/>
      <c r="D4707" s="390"/>
      <c r="E4707" s="390"/>
      <c r="F4707" s="390"/>
      <c r="G4707" s="390"/>
      <c r="H4707" s="390"/>
      <c r="I4707" s="390"/>
      <c r="AP4707" s="207"/>
      <c r="AQ4707" s="207"/>
      <c r="BK4707" s="207"/>
      <c r="BY4707" s="207"/>
      <c r="BZ4707" s="207"/>
      <c r="CA4707" s="207"/>
      <c r="CB4707" s="207"/>
      <c r="CC4707" s="207"/>
      <c r="CD4707" s="207"/>
      <c r="CE4707" s="207"/>
      <c r="CF4707" s="207"/>
    </row>
    <row r="4708" spans="1:84" s="406" customFormat="1" x14ac:dyDescent="0.3">
      <c r="A4708" s="407"/>
      <c r="B4708" s="412"/>
      <c r="C4708" s="126"/>
      <c r="D4708" s="390"/>
      <c r="E4708" s="390"/>
      <c r="F4708" s="390"/>
      <c r="G4708" s="390"/>
      <c r="H4708" s="390"/>
      <c r="I4708" s="390"/>
      <c r="AP4708" s="207"/>
      <c r="AQ4708" s="207"/>
      <c r="BK4708" s="207"/>
      <c r="BY4708" s="207"/>
      <c r="BZ4708" s="207"/>
      <c r="CA4708" s="207"/>
      <c r="CB4708" s="207"/>
      <c r="CC4708" s="207"/>
      <c r="CD4708" s="207"/>
      <c r="CE4708" s="207"/>
      <c r="CF4708" s="207"/>
    </row>
    <row r="4709" spans="1:84" s="406" customFormat="1" x14ac:dyDescent="0.3">
      <c r="A4709" s="407"/>
      <c r="B4709" s="412"/>
      <c r="C4709" s="126"/>
      <c r="D4709" s="390"/>
      <c r="E4709" s="390"/>
      <c r="F4709" s="390"/>
      <c r="G4709" s="390"/>
      <c r="H4709" s="390"/>
      <c r="I4709" s="390"/>
      <c r="AP4709" s="207"/>
      <c r="AQ4709" s="207"/>
      <c r="BK4709" s="207"/>
      <c r="BY4709" s="207"/>
      <c r="BZ4709" s="207"/>
      <c r="CA4709" s="207"/>
      <c r="CB4709" s="207"/>
      <c r="CC4709" s="207"/>
      <c r="CD4709" s="207"/>
      <c r="CE4709" s="207"/>
      <c r="CF4709" s="207"/>
    </row>
    <row r="4710" spans="1:84" s="406" customFormat="1" x14ac:dyDescent="0.3">
      <c r="A4710" s="407"/>
      <c r="B4710" s="412"/>
      <c r="C4710" s="126"/>
      <c r="D4710" s="390"/>
      <c r="E4710" s="390"/>
      <c r="F4710" s="390"/>
      <c r="G4710" s="390"/>
      <c r="H4710" s="390"/>
      <c r="I4710" s="390"/>
      <c r="AP4710" s="207"/>
      <c r="AQ4710" s="207"/>
      <c r="BK4710" s="207"/>
      <c r="BY4710" s="207"/>
      <c r="BZ4710" s="207"/>
      <c r="CA4710" s="207"/>
      <c r="CB4710" s="207"/>
      <c r="CC4710" s="207"/>
      <c r="CD4710" s="207"/>
      <c r="CE4710" s="207"/>
      <c r="CF4710" s="207"/>
    </row>
    <row r="4711" spans="1:84" s="406" customFormat="1" x14ac:dyDescent="0.3">
      <c r="A4711" s="407"/>
      <c r="B4711" s="412"/>
      <c r="C4711" s="126"/>
      <c r="D4711" s="390"/>
      <c r="E4711" s="390"/>
      <c r="F4711" s="390"/>
      <c r="G4711" s="390"/>
      <c r="H4711" s="390"/>
      <c r="I4711" s="390"/>
      <c r="AP4711" s="207"/>
      <c r="AQ4711" s="207"/>
      <c r="BK4711" s="207"/>
      <c r="BY4711" s="207"/>
      <c r="BZ4711" s="207"/>
      <c r="CA4711" s="207"/>
      <c r="CB4711" s="207"/>
      <c r="CC4711" s="207"/>
      <c r="CD4711" s="207"/>
      <c r="CE4711" s="207"/>
      <c r="CF4711" s="207"/>
    </row>
    <row r="4712" spans="1:84" s="406" customFormat="1" x14ac:dyDescent="0.3">
      <c r="A4712" s="407"/>
      <c r="B4712" s="412"/>
      <c r="C4712" s="126"/>
      <c r="D4712" s="390"/>
      <c r="E4712" s="390"/>
      <c r="F4712" s="390"/>
      <c r="G4712" s="390"/>
      <c r="H4712" s="390"/>
      <c r="I4712" s="390"/>
      <c r="AP4712" s="207"/>
      <c r="AQ4712" s="207"/>
      <c r="BK4712" s="207"/>
      <c r="BY4712" s="207"/>
      <c r="BZ4712" s="207"/>
      <c r="CA4712" s="207"/>
      <c r="CB4712" s="207"/>
      <c r="CC4712" s="207"/>
      <c r="CD4712" s="207"/>
      <c r="CE4712" s="207"/>
      <c r="CF4712" s="207"/>
    </row>
    <row r="4713" spans="1:84" s="406" customFormat="1" x14ac:dyDescent="0.3">
      <c r="A4713" s="407"/>
      <c r="B4713" s="412"/>
      <c r="C4713" s="126"/>
      <c r="D4713" s="390"/>
      <c r="E4713" s="390"/>
      <c r="F4713" s="390"/>
      <c r="G4713" s="390"/>
      <c r="H4713" s="390"/>
      <c r="I4713" s="390"/>
      <c r="AP4713" s="207"/>
      <c r="AQ4713" s="207"/>
      <c r="BK4713" s="207"/>
      <c r="BY4713" s="207"/>
      <c r="BZ4713" s="207"/>
      <c r="CA4713" s="207"/>
      <c r="CB4713" s="207"/>
      <c r="CC4713" s="207"/>
      <c r="CD4713" s="207"/>
      <c r="CE4713" s="207"/>
      <c r="CF4713" s="207"/>
    </row>
    <row r="4714" spans="1:84" s="406" customFormat="1" x14ac:dyDescent="0.3">
      <c r="A4714" s="407"/>
      <c r="B4714" s="412"/>
      <c r="C4714" s="126"/>
      <c r="D4714" s="390"/>
      <c r="E4714" s="390"/>
      <c r="F4714" s="390"/>
      <c r="G4714" s="390"/>
      <c r="H4714" s="390"/>
      <c r="I4714" s="390"/>
      <c r="AP4714" s="207"/>
      <c r="AQ4714" s="207"/>
      <c r="BK4714" s="207"/>
      <c r="BY4714" s="207"/>
      <c r="BZ4714" s="207"/>
      <c r="CA4714" s="207"/>
      <c r="CB4714" s="207"/>
      <c r="CC4714" s="207"/>
      <c r="CD4714" s="207"/>
      <c r="CE4714" s="207"/>
      <c r="CF4714" s="207"/>
    </row>
    <row r="4715" spans="1:84" s="406" customFormat="1" x14ac:dyDescent="0.3">
      <c r="A4715" s="407"/>
      <c r="B4715" s="412"/>
      <c r="C4715" s="126"/>
      <c r="D4715" s="390"/>
      <c r="E4715" s="390"/>
      <c r="F4715" s="390"/>
      <c r="G4715" s="390"/>
      <c r="H4715" s="390"/>
      <c r="I4715" s="390"/>
      <c r="AP4715" s="207"/>
      <c r="AQ4715" s="207"/>
      <c r="BK4715" s="207"/>
      <c r="BY4715" s="207"/>
      <c r="BZ4715" s="207"/>
      <c r="CA4715" s="207"/>
      <c r="CB4715" s="207"/>
      <c r="CC4715" s="207"/>
      <c r="CD4715" s="207"/>
      <c r="CE4715" s="207"/>
      <c r="CF4715" s="207"/>
    </row>
    <row r="4716" spans="1:84" s="406" customFormat="1" x14ac:dyDescent="0.3">
      <c r="A4716" s="407"/>
      <c r="B4716" s="412"/>
      <c r="C4716" s="126"/>
      <c r="D4716" s="390"/>
      <c r="E4716" s="390"/>
      <c r="F4716" s="390"/>
      <c r="G4716" s="390"/>
      <c r="H4716" s="390"/>
      <c r="I4716" s="390"/>
      <c r="AP4716" s="207"/>
      <c r="AQ4716" s="207"/>
      <c r="BK4716" s="207"/>
      <c r="BY4716" s="207"/>
      <c r="BZ4716" s="207"/>
      <c r="CA4716" s="207"/>
      <c r="CB4716" s="207"/>
      <c r="CC4716" s="207"/>
      <c r="CD4716" s="207"/>
      <c r="CE4716" s="207"/>
      <c r="CF4716" s="207"/>
    </row>
    <row r="4717" spans="1:84" s="406" customFormat="1" x14ac:dyDescent="0.3">
      <c r="A4717" s="407"/>
      <c r="B4717" s="412"/>
      <c r="C4717" s="126"/>
      <c r="D4717" s="390"/>
      <c r="E4717" s="390"/>
      <c r="F4717" s="390"/>
      <c r="G4717" s="390"/>
      <c r="H4717" s="390"/>
      <c r="I4717" s="390"/>
      <c r="AP4717" s="207"/>
      <c r="AQ4717" s="207"/>
      <c r="BK4717" s="207"/>
      <c r="BY4717" s="207"/>
      <c r="BZ4717" s="207"/>
      <c r="CA4717" s="207"/>
      <c r="CB4717" s="207"/>
      <c r="CC4717" s="207"/>
      <c r="CD4717" s="207"/>
      <c r="CE4717" s="207"/>
      <c r="CF4717" s="207"/>
    </row>
    <row r="4718" spans="1:84" s="406" customFormat="1" x14ac:dyDescent="0.3">
      <c r="A4718" s="407"/>
      <c r="B4718" s="412"/>
      <c r="C4718" s="126"/>
      <c r="D4718" s="390"/>
      <c r="E4718" s="390"/>
      <c r="F4718" s="390"/>
      <c r="G4718" s="390"/>
      <c r="H4718" s="390"/>
      <c r="I4718" s="390"/>
      <c r="AP4718" s="207"/>
      <c r="AQ4718" s="207"/>
      <c r="BK4718" s="207"/>
      <c r="BY4718" s="207"/>
      <c r="BZ4718" s="207"/>
      <c r="CA4718" s="207"/>
      <c r="CB4718" s="207"/>
      <c r="CC4718" s="207"/>
      <c r="CD4718" s="207"/>
      <c r="CE4718" s="207"/>
      <c r="CF4718" s="207"/>
    </row>
    <row r="4719" spans="1:84" s="406" customFormat="1" x14ac:dyDescent="0.3">
      <c r="A4719" s="407"/>
      <c r="B4719" s="412"/>
      <c r="C4719" s="126"/>
      <c r="D4719" s="390"/>
      <c r="E4719" s="390"/>
      <c r="F4719" s="390"/>
      <c r="G4719" s="390"/>
      <c r="H4719" s="390"/>
      <c r="I4719" s="390"/>
      <c r="AP4719" s="207"/>
      <c r="AQ4719" s="207"/>
      <c r="BK4719" s="207"/>
      <c r="BY4719" s="207"/>
      <c r="BZ4719" s="207"/>
      <c r="CA4719" s="207"/>
      <c r="CB4719" s="207"/>
      <c r="CC4719" s="207"/>
      <c r="CD4719" s="207"/>
      <c r="CE4719" s="207"/>
      <c r="CF4719" s="207"/>
    </row>
    <row r="4720" spans="1:84" s="406" customFormat="1" x14ac:dyDescent="0.3">
      <c r="A4720" s="407"/>
      <c r="B4720" s="412"/>
      <c r="C4720" s="126"/>
      <c r="D4720" s="390"/>
      <c r="E4720" s="390"/>
      <c r="F4720" s="390"/>
      <c r="G4720" s="390"/>
      <c r="H4720" s="390"/>
      <c r="I4720" s="390"/>
      <c r="AP4720" s="207"/>
      <c r="AQ4720" s="207"/>
      <c r="BK4720" s="207"/>
      <c r="BY4720" s="207"/>
      <c r="BZ4720" s="207"/>
      <c r="CA4720" s="207"/>
      <c r="CB4720" s="207"/>
      <c r="CC4720" s="207"/>
      <c r="CD4720" s="207"/>
      <c r="CE4720" s="207"/>
      <c r="CF4720" s="207"/>
    </row>
    <row r="4721" spans="1:84" s="406" customFormat="1" x14ac:dyDescent="0.3">
      <c r="A4721" s="407"/>
      <c r="B4721" s="412"/>
      <c r="C4721" s="126"/>
      <c r="D4721" s="390"/>
      <c r="E4721" s="390"/>
      <c r="F4721" s="390"/>
      <c r="G4721" s="390"/>
      <c r="H4721" s="390"/>
      <c r="I4721" s="390"/>
      <c r="AP4721" s="207"/>
      <c r="AQ4721" s="207"/>
      <c r="BK4721" s="207"/>
      <c r="BY4721" s="207"/>
      <c r="BZ4721" s="207"/>
      <c r="CA4721" s="207"/>
      <c r="CB4721" s="207"/>
      <c r="CC4721" s="207"/>
      <c r="CD4721" s="207"/>
      <c r="CE4721" s="207"/>
      <c r="CF4721" s="207"/>
    </row>
    <row r="4722" spans="1:84" s="406" customFormat="1" x14ac:dyDescent="0.3">
      <c r="A4722" s="407"/>
      <c r="B4722" s="412"/>
      <c r="C4722" s="126"/>
      <c r="D4722" s="390"/>
      <c r="E4722" s="390"/>
      <c r="F4722" s="390"/>
      <c r="G4722" s="390"/>
      <c r="H4722" s="390"/>
      <c r="I4722" s="390"/>
      <c r="AP4722" s="207"/>
      <c r="AQ4722" s="207"/>
      <c r="BK4722" s="207"/>
      <c r="BY4722" s="207"/>
      <c r="BZ4722" s="207"/>
      <c r="CA4722" s="207"/>
      <c r="CB4722" s="207"/>
      <c r="CC4722" s="207"/>
      <c r="CD4722" s="207"/>
      <c r="CE4722" s="207"/>
      <c r="CF4722" s="207"/>
    </row>
    <row r="4723" spans="1:84" s="406" customFormat="1" x14ac:dyDescent="0.3">
      <c r="A4723" s="407"/>
      <c r="B4723" s="412"/>
      <c r="C4723" s="126"/>
      <c r="D4723" s="390"/>
      <c r="E4723" s="390"/>
      <c r="F4723" s="390"/>
      <c r="G4723" s="390"/>
      <c r="H4723" s="390"/>
      <c r="I4723" s="390"/>
      <c r="AP4723" s="207"/>
      <c r="AQ4723" s="207"/>
      <c r="BK4723" s="207"/>
      <c r="BY4723" s="207"/>
      <c r="BZ4723" s="207"/>
      <c r="CA4723" s="207"/>
      <c r="CB4723" s="207"/>
      <c r="CC4723" s="207"/>
      <c r="CD4723" s="207"/>
      <c r="CE4723" s="207"/>
      <c r="CF4723" s="207"/>
    </row>
    <row r="4724" spans="1:84" s="406" customFormat="1" x14ac:dyDescent="0.3">
      <c r="A4724" s="407"/>
      <c r="B4724" s="412"/>
      <c r="C4724" s="126"/>
      <c r="D4724" s="390"/>
      <c r="E4724" s="390"/>
      <c r="F4724" s="390"/>
      <c r="G4724" s="390"/>
      <c r="H4724" s="390"/>
      <c r="I4724" s="390"/>
      <c r="AP4724" s="207"/>
      <c r="AQ4724" s="207"/>
      <c r="BK4724" s="207"/>
      <c r="BY4724" s="207"/>
      <c r="BZ4724" s="207"/>
      <c r="CA4724" s="207"/>
      <c r="CB4724" s="207"/>
      <c r="CC4724" s="207"/>
      <c r="CD4724" s="207"/>
      <c r="CE4724" s="207"/>
      <c r="CF4724" s="207"/>
    </row>
    <row r="4725" spans="1:84" s="406" customFormat="1" x14ac:dyDescent="0.3">
      <c r="A4725" s="407"/>
      <c r="B4725" s="412"/>
      <c r="C4725" s="126"/>
      <c r="D4725" s="390"/>
      <c r="E4725" s="390"/>
      <c r="F4725" s="390"/>
      <c r="G4725" s="390"/>
      <c r="H4725" s="390"/>
      <c r="I4725" s="390"/>
      <c r="AP4725" s="207"/>
      <c r="AQ4725" s="207"/>
      <c r="BK4725" s="207"/>
      <c r="BY4725" s="207"/>
      <c r="BZ4725" s="207"/>
      <c r="CA4725" s="207"/>
      <c r="CB4725" s="207"/>
      <c r="CC4725" s="207"/>
      <c r="CD4725" s="207"/>
      <c r="CE4725" s="207"/>
      <c r="CF4725" s="207"/>
    </row>
    <row r="4726" spans="1:84" s="406" customFormat="1" x14ac:dyDescent="0.3">
      <c r="A4726" s="407"/>
      <c r="B4726" s="412"/>
      <c r="C4726" s="126"/>
      <c r="D4726" s="390"/>
      <c r="E4726" s="390"/>
      <c r="F4726" s="390"/>
      <c r="G4726" s="390"/>
      <c r="H4726" s="390"/>
      <c r="I4726" s="390"/>
      <c r="AP4726" s="207"/>
      <c r="AQ4726" s="207"/>
      <c r="BK4726" s="207"/>
      <c r="BY4726" s="207"/>
      <c r="BZ4726" s="207"/>
      <c r="CA4726" s="207"/>
      <c r="CB4726" s="207"/>
      <c r="CC4726" s="207"/>
      <c r="CD4726" s="207"/>
      <c r="CE4726" s="207"/>
      <c r="CF4726" s="207"/>
    </row>
    <row r="4727" spans="1:84" s="406" customFormat="1" x14ac:dyDescent="0.3">
      <c r="A4727" s="407"/>
      <c r="B4727" s="412"/>
      <c r="C4727" s="126"/>
      <c r="D4727" s="390"/>
      <c r="E4727" s="390"/>
      <c r="F4727" s="390"/>
      <c r="G4727" s="390"/>
      <c r="H4727" s="390"/>
      <c r="I4727" s="390"/>
      <c r="AP4727" s="207"/>
      <c r="AQ4727" s="207"/>
      <c r="BK4727" s="207"/>
      <c r="BY4727" s="207"/>
      <c r="BZ4727" s="207"/>
      <c r="CA4727" s="207"/>
      <c r="CB4727" s="207"/>
      <c r="CC4727" s="207"/>
      <c r="CD4727" s="207"/>
      <c r="CE4727" s="207"/>
      <c r="CF4727" s="207"/>
    </row>
    <row r="4728" spans="1:84" s="406" customFormat="1" x14ac:dyDescent="0.3">
      <c r="A4728" s="407"/>
      <c r="B4728" s="412"/>
      <c r="C4728" s="126"/>
      <c r="D4728" s="390"/>
      <c r="E4728" s="390"/>
      <c r="F4728" s="390"/>
      <c r="G4728" s="390"/>
      <c r="H4728" s="390"/>
      <c r="I4728" s="390"/>
      <c r="AP4728" s="207"/>
      <c r="AQ4728" s="207"/>
      <c r="BK4728" s="207"/>
      <c r="BY4728" s="207"/>
      <c r="BZ4728" s="207"/>
      <c r="CA4728" s="207"/>
      <c r="CB4728" s="207"/>
      <c r="CC4728" s="207"/>
      <c r="CD4728" s="207"/>
      <c r="CE4728" s="207"/>
      <c r="CF4728" s="207"/>
    </row>
    <row r="4729" spans="1:84" s="406" customFormat="1" x14ac:dyDescent="0.3">
      <c r="A4729" s="407"/>
      <c r="B4729" s="412"/>
      <c r="C4729" s="126"/>
      <c r="D4729" s="390"/>
      <c r="E4729" s="390"/>
      <c r="F4729" s="390"/>
      <c r="G4729" s="390"/>
      <c r="H4729" s="390"/>
      <c r="I4729" s="390"/>
      <c r="AP4729" s="207"/>
      <c r="AQ4729" s="207"/>
      <c r="BK4729" s="207"/>
      <c r="BY4729" s="207"/>
      <c r="BZ4729" s="207"/>
      <c r="CA4729" s="207"/>
      <c r="CB4729" s="207"/>
      <c r="CC4729" s="207"/>
      <c r="CD4729" s="207"/>
      <c r="CE4729" s="207"/>
      <c r="CF4729" s="207"/>
    </row>
    <row r="4730" spans="1:84" s="406" customFormat="1" x14ac:dyDescent="0.3">
      <c r="A4730" s="407"/>
      <c r="B4730" s="412"/>
      <c r="C4730" s="126"/>
      <c r="D4730" s="390"/>
      <c r="E4730" s="390"/>
      <c r="F4730" s="390"/>
      <c r="G4730" s="390"/>
      <c r="H4730" s="390"/>
      <c r="I4730" s="390"/>
      <c r="AP4730" s="207"/>
      <c r="AQ4730" s="207"/>
      <c r="BK4730" s="207"/>
      <c r="BY4730" s="207"/>
      <c r="BZ4730" s="207"/>
      <c r="CA4730" s="207"/>
      <c r="CB4730" s="207"/>
      <c r="CC4730" s="207"/>
      <c r="CD4730" s="207"/>
      <c r="CE4730" s="207"/>
      <c r="CF4730" s="207"/>
    </row>
    <row r="4731" spans="1:84" s="406" customFormat="1" x14ac:dyDescent="0.3">
      <c r="A4731" s="407"/>
      <c r="B4731" s="412"/>
      <c r="C4731" s="126"/>
      <c r="D4731" s="390"/>
      <c r="E4731" s="390"/>
      <c r="F4731" s="390"/>
      <c r="G4731" s="390"/>
      <c r="H4731" s="390"/>
      <c r="I4731" s="390"/>
      <c r="AP4731" s="207"/>
      <c r="AQ4731" s="207"/>
      <c r="BK4731" s="207"/>
      <c r="BY4731" s="207"/>
      <c r="BZ4731" s="207"/>
      <c r="CA4731" s="207"/>
      <c r="CB4731" s="207"/>
      <c r="CC4731" s="207"/>
      <c r="CD4731" s="207"/>
      <c r="CE4731" s="207"/>
      <c r="CF4731" s="207"/>
    </row>
    <row r="4732" spans="1:84" s="406" customFormat="1" x14ac:dyDescent="0.3">
      <c r="A4732" s="407"/>
      <c r="B4732" s="412"/>
      <c r="C4732" s="126"/>
      <c r="D4732" s="390"/>
      <c r="E4732" s="390"/>
      <c r="F4732" s="390"/>
      <c r="G4732" s="390"/>
      <c r="H4732" s="390"/>
      <c r="I4732" s="390"/>
      <c r="AP4732" s="207"/>
      <c r="AQ4732" s="207"/>
      <c r="BK4732" s="207"/>
      <c r="BY4732" s="207"/>
      <c r="BZ4732" s="207"/>
      <c r="CA4732" s="207"/>
      <c r="CB4732" s="207"/>
      <c r="CC4732" s="207"/>
      <c r="CD4732" s="207"/>
      <c r="CE4732" s="207"/>
      <c r="CF4732" s="207"/>
    </row>
    <row r="4733" spans="1:84" s="406" customFormat="1" x14ac:dyDescent="0.3">
      <c r="A4733" s="407"/>
      <c r="B4733" s="412"/>
      <c r="C4733" s="126"/>
      <c r="D4733" s="390"/>
      <c r="E4733" s="390"/>
      <c r="F4733" s="390"/>
      <c r="G4733" s="390"/>
      <c r="H4733" s="390"/>
      <c r="I4733" s="390"/>
      <c r="AP4733" s="207"/>
      <c r="AQ4733" s="207"/>
      <c r="BK4733" s="207"/>
      <c r="BY4733" s="207"/>
      <c r="BZ4733" s="207"/>
      <c r="CA4733" s="207"/>
      <c r="CB4733" s="207"/>
      <c r="CC4733" s="207"/>
      <c r="CD4733" s="207"/>
      <c r="CE4733" s="207"/>
      <c r="CF4733" s="207"/>
    </row>
    <row r="4734" spans="1:84" s="406" customFormat="1" x14ac:dyDescent="0.3">
      <c r="A4734" s="407"/>
      <c r="B4734" s="412"/>
      <c r="C4734" s="126"/>
      <c r="D4734" s="390"/>
      <c r="E4734" s="390"/>
      <c r="F4734" s="390"/>
      <c r="G4734" s="390"/>
      <c r="H4734" s="390"/>
      <c r="I4734" s="390"/>
      <c r="AP4734" s="207"/>
      <c r="AQ4734" s="207"/>
      <c r="BK4734" s="207"/>
      <c r="BY4734" s="207"/>
      <c r="BZ4734" s="207"/>
      <c r="CA4734" s="207"/>
      <c r="CB4734" s="207"/>
      <c r="CC4734" s="207"/>
      <c r="CD4734" s="207"/>
      <c r="CE4734" s="207"/>
      <c r="CF4734" s="207"/>
    </row>
    <row r="4735" spans="1:84" s="406" customFormat="1" x14ac:dyDescent="0.3">
      <c r="A4735" s="407"/>
      <c r="B4735" s="412"/>
      <c r="C4735" s="126"/>
      <c r="D4735" s="390"/>
      <c r="E4735" s="390"/>
      <c r="F4735" s="390"/>
      <c r="G4735" s="390"/>
      <c r="H4735" s="390"/>
      <c r="I4735" s="390"/>
      <c r="AP4735" s="207"/>
      <c r="AQ4735" s="207"/>
      <c r="BK4735" s="207"/>
      <c r="BY4735" s="207"/>
      <c r="BZ4735" s="207"/>
      <c r="CA4735" s="207"/>
      <c r="CB4735" s="207"/>
      <c r="CC4735" s="207"/>
      <c r="CD4735" s="207"/>
      <c r="CE4735" s="207"/>
      <c r="CF4735" s="207"/>
    </row>
    <row r="4736" spans="1:84" s="406" customFormat="1" x14ac:dyDescent="0.3">
      <c r="A4736" s="407"/>
      <c r="B4736" s="412"/>
      <c r="C4736" s="126"/>
      <c r="D4736" s="390"/>
      <c r="E4736" s="390"/>
      <c r="F4736" s="390"/>
      <c r="G4736" s="390"/>
      <c r="H4736" s="390"/>
      <c r="I4736" s="390"/>
      <c r="AP4736" s="207"/>
      <c r="AQ4736" s="207"/>
      <c r="BK4736" s="207"/>
      <c r="BY4736" s="207"/>
      <c r="BZ4736" s="207"/>
      <c r="CA4736" s="207"/>
      <c r="CB4736" s="207"/>
      <c r="CC4736" s="207"/>
      <c r="CD4736" s="207"/>
      <c r="CE4736" s="207"/>
      <c r="CF4736" s="207"/>
    </row>
    <row r="4737" spans="1:84" s="406" customFormat="1" x14ac:dyDescent="0.3">
      <c r="A4737" s="407"/>
      <c r="B4737" s="412"/>
      <c r="C4737" s="126"/>
      <c r="D4737" s="390"/>
      <c r="E4737" s="390"/>
      <c r="F4737" s="390"/>
      <c r="G4737" s="390"/>
      <c r="H4737" s="390"/>
      <c r="I4737" s="390"/>
      <c r="AP4737" s="207"/>
      <c r="AQ4737" s="207"/>
      <c r="BK4737" s="207"/>
      <c r="BY4737" s="207"/>
      <c r="BZ4737" s="207"/>
      <c r="CA4737" s="207"/>
      <c r="CB4737" s="207"/>
      <c r="CC4737" s="207"/>
      <c r="CD4737" s="207"/>
      <c r="CE4737" s="207"/>
      <c r="CF4737" s="207"/>
    </row>
    <row r="4738" spans="1:84" s="406" customFormat="1" x14ac:dyDescent="0.3">
      <c r="A4738" s="407"/>
      <c r="B4738" s="412"/>
      <c r="C4738" s="126"/>
      <c r="D4738" s="390"/>
      <c r="E4738" s="390"/>
      <c r="F4738" s="390"/>
      <c r="G4738" s="390"/>
      <c r="H4738" s="390"/>
      <c r="I4738" s="390"/>
      <c r="AP4738" s="207"/>
      <c r="AQ4738" s="207"/>
      <c r="BK4738" s="207"/>
      <c r="BY4738" s="207"/>
      <c r="BZ4738" s="207"/>
      <c r="CA4738" s="207"/>
      <c r="CB4738" s="207"/>
      <c r="CC4738" s="207"/>
      <c r="CD4738" s="207"/>
      <c r="CE4738" s="207"/>
      <c r="CF4738" s="207"/>
    </row>
    <row r="4739" spans="1:84" s="406" customFormat="1" x14ac:dyDescent="0.3">
      <c r="A4739" s="407"/>
      <c r="B4739" s="412"/>
      <c r="C4739" s="126"/>
      <c r="D4739" s="390"/>
      <c r="E4739" s="390"/>
      <c r="F4739" s="390"/>
      <c r="G4739" s="390"/>
      <c r="H4739" s="390"/>
      <c r="I4739" s="390"/>
      <c r="AP4739" s="207"/>
      <c r="AQ4739" s="207"/>
      <c r="BK4739" s="207"/>
      <c r="BY4739" s="207"/>
      <c r="BZ4739" s="207"/>
      <c r="CA4739" s="207"/>
      <c r="CB4739" s="207"/>
      <c r="CC4739" s="207"/>
      <c r="CD4739" s="207"/>
      <c r="CE4739" s="207"/>
      <c r="CF4739" s="207"/>
    </row>
    <row r="4740" spans="1:84" s="406" customFormat="1" x14ac:dyDescent="0.3">
      <c r="A4740" s="407"/>
      <c r="B4740" s="412"/>
      <c r="C4740" s="126"/>
      <c r="D4740" s="390"/>
      <c r="E4740" s="390"/>
      <c r="F4740" s="390"/>
      <c r="G4740" s="390"/>
      <c r="H4740" s="390"/>
      <c r="I4740" s="390"/>
      <c r="AP4740" s="207"/>
      <c r="AQ4740" s="207"/>
      <c r="BK4740" s="207"/>
      <c r="BY4740" s="207"/>
      <c r="BZ4740" s="207"/>
      <c r="CA4740" s="207"/>
      <c r="CB4740" s="207"/>
      <c r="CC4740" s="207"/>
      <c r="CD4740" s="207"/>
      <c r="CE4740" s="207"/>
      <c r="CF4740" s="207"/>
    </row>
    <row r="4741" spans="1:84" s="406" customFormat="1" x14ac:dyDescent="0.3">
      <c r="A4741" s="407"/>
      <c r="B4741" s="412"/>
      <c r="C4741" s="126"/>
      <c r="D4741" s="390"/>
      <c r="E4741" s="390"/>
      <c r="F4741" s="390"/>
      <c r="G4741" s="390"/>
      <c r="H4741" s="390"/>
      <c r="I4741" s="390"/>
      <c r="AP4741" s="207"/>
      <c r="AQ4741" s="207"/>
      <c r="BK4741" s="207"/>
      <c r="BY4741" s="207"/>
      <c r="BZ4741" s="207"/>
      <c r="CA4741" s="207"/>
      <c r="CB4741" s="207"/>
      <c r="CC4741" s="207"/>
      <c r="CD4741" s="207"/>
      <c r="CE4741" s="207"/>
      <c r="CF4741" s="207"/>
    </row>
    <row r="4742" spans="1:84" s="406" customFormat="1" x14ac:dyDescent="0.3">
      <c r="A4742" s="407"/>
      <c r="B4742" s="412"/>
      <c r="C4742" s="126"/>
      <c r="D4742" s="390"/>
      <c r="E4742" s="390"/>
      <c r="F4742" s="390"/>
      <c r="G4742" s="390"/>
      <c r="H4742" s="390"/>
      <c r="I4742" s="390"/>
      <c r="AP4742" s="207"/>
      <c r="AQ4742" s="207"/>
      <c r="BK4742" s="207"/>
      <c r="BY4742" s="207"/>
      <c r="BZ4742" s="207"/>
      <c r="CA4742" s="207"/>
      <c r="CB4742" s="207"/>
      <c r="CC4742" s="207"/>
      <c r="CD4742" s="207"/>
      <c r="CE4742" s="207"/>
      <c r="CF4742" s="207"/>
    </row>
    <row r="4743" spans="1:84" s="406" customFormat="1" x14ac:dyDescent="0.3">
      <c r="A4743" s="407"/>
      <c r="B4743" s="412"/>
      <c r="C4743" s="126"/>
      <c r="D4743" s="390"/>
      <c r="E4743" s="390"/>
      <c r="F4743" s="390"/>
      <c r="G4743" s="390"/>
      <c r="H4743" s="390"/>
      <c r="I4743" s="390"/>
      <c r="AP4743" s="207"/>
      <c r="AQ4743" s="207"/>
      <c r="BK4743" s="207"/>
      <c r="BY4743" s="207"/>
      <c r="BZ4743" s="207"/>
      <c r="CA4743" s="207"/>
      <c r="CB4743" s="207"/>
      <c r="CC4743" s="207"/>
      <c r="CD4743" s="207"/>
      <c r="CE4743" s="207"/>
      <c r="CF4743" s="207"/>
    </row>
    <row r="4744" spans="1:84" s="406" customFormat="1" x14ac:dyDescent="0.3">
      <c r="A4744" s="407"/>
      <c r="B4744" s="412"/>
      <c r="C4744" s="126"/>
      <c r="D4744" s="390"/>
      <c r="E4744" s="390"/>
      <c r="F4744" s="390"/>
      <c r="G4744" s="390"/>
      <c r="H4744" s="390"/>
      <c r="I4744" s="390"/>
      <c r="AP4744" s="207"/>
      <c r="AQ4744" s="207"/>
      <c r="BK4744" s="207"/>
      <c r="BY4744" s="207"/>
      <c r="BZ4744" s="207"/>
      <c r="CA4744" s="207"/>
      <c r="CB4744" s="207"/>
      <c r="CC4744" s="207"/>
      <c r="CD4744" s="207"/>
      <c r="CE4744" s="207"/>
      <c r="CF4744" s="207"/>
    </row>
    <row r="4745" spans="1:84" s="406" customFormat="1" x14ac:dyDescent="0.3">
      <c r="A4745" s="407"/>
      <c r="B4745" s="412"/>
      <c r="C4745" s="126"/>
      <c r="D4745" s="390"/>
      <c r="E4745" s="390"/>
      <c r="F4745" s="390"/>
      <c r="G4745" s="390"/>
      <c r="H4745" s="390"/>
      <c r="I4745" s="390"/>
      <c r="AP4745" s="207"/>
      <c r="AQ4745" s="207"/>
      <c r="BK4745" s="207"/>
      <c r="BY4745" s="207"/>
      <c r="BZ4745" s="207"/>
      <c r="CA4745" s="207"/>
      <c r="CB4745" s="207"/>
      <c r="CC4745" s="207"/>
      <c r="CD4745" s="207"/>
      <c r="CE4745" s="207"/>
      <c r="CF4745" s="207"/>
    </row>
    <row r="4746" spans="1:84" s="406" customFormat="1" x14ac:dyDescent="0.3">
      <c r="A4746" s="407"/>
      <c r="B4746" s="412"/>
      <c r="C4746" s="126"/>
      <c r="D4746" s="390"/>
      <c r="E4746" s="390"/>
      <c r="F4746" s="390"/>
      <c r="G4746" s="390"/>
      <c r="H4746" s="390"/>
      <c r="I4746" s="390"/>
      <c r="AP4746" s="207"/>
      <c r="AQ4746" s="207"/>
      <c r="BK4746" s="207"/>
      <c r="BY4746" s="207"/>
      <c r="BZ4746" s="207"/>
      <c r="CA4746" s="207"/>
      <c r="CB4746" s="207"/>
      <c r="CC4746" s="207"/>
      <c r="CD4746" s="207"/>
      <c r="CE4746" s="207"/>
      <c r="CF4746" s="207"/>
    </row>
    <row r="4747" spans="1:84" s="406" customFormat="1" x14ac:dyDescent="0.3">
      <c r="A4747" s="407"/>
      <c r="B4747" s="412"/>
      <c r="C4747" s="126"/>
      <c r="D4747" s="390"/>
      <c r="E4747" s="390"/>
      <c r="F4747" s="390"/>
      <c r="G4747" s="390"/>
      <c r="H4747" s="390"/>
      <c r="I4747" s="390"/>
      <c r="AP4747" s="207"/>
      <c r="AQ4747" s="207"/>
      <c r="BK4747" s="207"/>
      <c r="BY4747" s="207"/>
      <c r="BZ4747" s="207"/>
      <c r="CA4747" s="207"/>
      <c r="CB4747" s="207"/>
      <c r="CC4747" s="207"/>
      <c r="CD4747" s="207"/>
      <c r="CE4747" s="207"/>
      <c r="CF4747" s="207"/>
    </row>
    <row r="4748" spans="1:84" s="406" customFormat="1" x14ac:dyDescent="0.3">
      <c r="A4748" s="407"/>
      <c r="B4748" s="412"/>
      <c r="C4748" s="126"/>
      <c r="D4748" s="390"/>
      <c r="E4748" s="390"/>
      <c r="F4748" s="390"/>
      <c r="G4748" s="390"/>
      <c r="H4748" s="390"/>
      <c r="I4748" s="390"/>
      <c r="AP4748" s="207"/>
      <c r="AQ4748" s="207"/>
      <c r="BK4748" s="207"/>
      <c r="BY4748" s="207"/>
      <c r="BZ4748" s="207"/>
      <c r="CA4748" s="207"/>
      <c r="CB4748" s="207"/>
      <c r="CC4748" s="207"/>
      <c r="CD4748" s="207"/>
      <c r="CE4748" s="207"/>
      <c r="CF4748" s="207"/>
    </row>
    <row r="4749" spans="1:84" s="406" customFormat="1" x14ac:dyDescent="0.3">
      <c r="A4749" s="407"/>
      <c r="B4749" s="412"/>
      <c r="C4749" s="126"/>
      <c r="D4749" s="390"/>
      <c r="E4749" s="390"/>
      <c r="F4749" s="390"/>
      <c r="G4749" s="390"/>
      <c r="H4749" s="390"/>
      <c r="I4749" s="390"/>
      <c r="AP4749" s="207"/>
      <c r="AQ4749" s="207"/>
      <c r="BK4749" s="207"/>
      <c r="BY4749" s="207"/>
      <c r="BZ4749" s="207"/>
      <c r="CA4749" s="207"/>
      <c r="CB4749" s="207"/>
      <c r="CC4749" s="207"/>
      <c r="CD4749" s="207"/>
      <c r="CE4749" s="207"/>
      <c r="CF4749" s="207"/>
    </row>
    <row r="4750" spans="1:84" s="406" customFormat="1" x14ac:dyDescent="0.3">
      <c r="A4750" s="407"/>
      <c r="B4750" s="412"/>
      <c r="C4750" s="126"/>
      <c r="D4750" s="390"/>
      <c r="E4750" s="390"/>
      <c r="F4750" s="390"/>
      <c r="G4750" s="390"/>
      <c r="H4750" s="390"/>
      <c r="I4750" s="390"/>
      <c r="AP4750" s="207"/>
      <c r="AQ4750" s="207"/>
      <c r="BK4750" s="207"/>
      <c r="BY4750" s="207"/>
      <c r="BZ4750" s="207"/>
      <c r="CA4750" s="207"/>
      <c r="CB4750" s="207"/>
      <c r="CC4750" s="207"/>
      <c r="CD4750" s="207"/>
      <c r="CE4750" s="207"/>
      <c r="CF4750" s="207"/>
    </row>
    <row r="4751" spans="1:84" s="406" customFormat="1" x14ac:dyDescent="0.3">
      <c r="A4751" s="407"/>
      <c r="B4751" s="412"/>
      <c r="C4751" s="126"/>
      <c r="D4751" s="390"/>
      <c r="E4751" s="390"/>
      <c r="F4751" s="390"/>
      <c r="G4751" s="390"/>
      <c r="H4751" s="390"/>
      <c r="I4751" s="390"/>
      <c r="AP4751" s="207"/>
      <c r="AQ4751" s="207"/>
      <c r="BK4751" s="207"/>
      <c r="BY4751" s="207"/>
      <c r="BZ4751" s="207"/>
      <c r="CA4751" s="207"/>
      <c r="CB4751" s="207"/>
      <c r="CC4751" s="207"/>
      <c r="CD4751" s="207"/>
      <c r="CE4751" s="207"/>
      <c r="CF4751" s="207"/>
    </row>
    <row r="4752" spans="1:84" s="406" customFormat="1" x14ac:dyDescent="0.3">
      <c r="A4752" s="407"/>
      <c r="B4752" s="412"/>
      <c r="C4752" s="126"/>
      <c r="D4752" s="390"/>
      <c r="E4752" s="390"/>
      <c r="F4752" s="390"/>
      <c r="G4752" s="390"/>
      <c r="H4752" s="390"/>
      <c r="I4752" s="390"/>
      <c r="AP4752" s="207"/>
      <c r="AQ4752" s="207"/>
      <c r="BK4752" s="207"/>
      <c r="BY4752" s="207"/>
      <c r="BZ4752" s="207"/>
      <c r="CA4752" s="207"/>
      <c r="CB4752" s="207"/>
      <c r="CC4752" s="207"/>
      <c r="CD4752" s="207"/>
      <c r="CE4752" s="207"/>
      <c r="CF4752" s="207"/>
    </row>
    <row r="4753" spans="1:84" s="406" customFormat="1" x14ac:dyDescent="0.3">
      <c r="A4753" s="407"/>
      <c r="B4753" s="412"/>
      <c r="C4753" s="126"/>
      <c r="D4753" s="390"/>
      <c r="E4753" s="390"/>
      <c r="F4753" s="390"/>
      <c r="G4753" s="390"/>
      <c r="H4753" s="390"/>
      <c r="I4753" s="390"/>
      <c r="AP4753" s="207"/>
      <c r="AQ4753" s="207"/>
      <c r="BK4753" s="207"/>
      <c r="BY4753" s="207"/>
      <c r="BZ4753" s="207"/>
      <c r="CA4753" s="207"/>
      <c r="CB4753" s="207"/>
      <c r="CC4753" s="207"/>
      <c r="CD4753" s="207"/>
      <c r="CE4753" s="207"/>
      <c r="CF4753" s="207"/>
    </row>
    <row r="4754" spans="1:84" s="406" customFormat="1" x14ac:dyDescent="0.3">
      <c r="A4754" s="407"/>
      <c r="B4754" s="412"/>
      <c r="C4754" s="126"/>
      <c r="D4754" s="390"/>
      <c r="E4754" s="390"/>
      <c r="F4754" s="390"/>
      <c r="G4754" s="390"/>
      <c r="H4754" s="390"/>
      <c r="I4754" s="390"/>
      <c r="AP4754" s="207"/>
      <c r="AQ4754" s="207"/>
      <c r="BK4754" s="207"/>
      <c r="BY4754" s="207"/>
      <c r="BZ4754" s="207"/>
      <c r="CA4754" s="207"/>
      <c r="CB4754" s="207"/>
      <c r="CC4754" s="207"/>
      <c r="CD4754" s="207"/>
      <c r="CE4754" s="207"/>
      <c r="CF4754" s="207"/>
    </row>
    <row r="4755" spans="1:84" s="406" customFormat="1" x14ac:dyDescent="0.3">
      <c r="A4755" s="407"/>
      <c r="B4755" s="412"/>
      <c r="C4755" s="126"/>
      <c r="D4755" s="390"/>
      <c r="E4755" s="390"/>
      <c r="F4755" s="390"/>
      <c r="G4755" s="390"/>
      <c r="H4755" s="390"/>
      <c r="I4755" s="390"/>
      <c r="AP4755" s="207"/>
      <c r="AQ4755" s="207"/>
      <c r="BK4755" s="207"/>
      <c r="BY4755" s="207"/>
      <c r="BZ4755" s="207"/>
      <c r="CA4755" s="207"/>
      <c r="CB4755" s="207"/>
      <c r="CC4755" s="207"/>
      <c r="CD4755" s="207"/>
      <c r="CE4755" s="207"/>
      <c r="CF4755" s="207"/>
    </row>
    <row r="4756" spans="1:84" s="406" customFormat="1" x14ac:dyDescent="0.3">
      <c r="A4756" s="407"/>
      <c r="B4756" s="412"/>
      <c r="C4756" s="126"/>
      <c r="D4756" s="390"/>
      <c r="E4756" s="390"/>
      <c r="F4756" s="390"/>
      <c r="G4756" s="390"/>
      <c r="H4756" s="390"/>
      <c r="I4756" s="390"/>
      <c r="AP4756" s="207"/>
      <c r="AQ4756" s="207"/>
      <c r="BK4756" s="207"/>
      <c r="BY4756" s="207"/>
      <c r="BZ4756" s="207"/>
      <c r="CA4756" s="207"/>
      <c r="CB4756" s="207"/>
      <c r="CC4756" s="207"/>
      <c r="CD4756" s="207"/>
      <c r="CE4756" s="207"/>
      <c r="CF4756" s="207"/>
    </row>
    <row r="4757" spans="1:84" s="406" customFormat="1" x14ac:dyDescent="0.3">
      <c r="A4757" s="407"/>
      <c r="B4757" s="412"/>
      <c r="C4757" s="126"/>
      <c r="D4757" s="390"/>
      <c r="E4757" s="390"/>
      <c r="F4757" s="390"/>
      <c r="G4757" s="390"/>
      <c r="H4757" s="390"/>
      <c r="I4757" s="390"/>
      <c r="AP4757" s="207"/>
      <c r="AQ4757" s="207"/>
      <c r="BK4757" s="207"/>
      <c r="BY4757" s="207"/>
      <c r="BZ4757" s="207"/>
      <c r="CA4757" s="207"/>
      <c r="CB4757" s="207"/>
      <c r="CC4757" s="207"/>
      <c r="CD4757" s="207"/>
      <c r="CE4757" s="207"/>
      <c r="CF4757" s="207"/>
    </row>
    <row r="4758" spans="1:84" s="406" customFormat="1" x14ac:dyDescent="0.3">
      <c r="A4758" s="407"/>
      <c r="B4758" s="412"/>
      <c r="C4758" s="126"/>
      <c r="D4758" s="390"/>
      <c r="E4758" s="390"/>
      <c r="F4758" s="390"/>
      <c r="G4758" s="390"/>
      <c r="H4758" s="390"/>
      <c r="I4758" s="390"/>
      <c r="AP4758" s="207"/>
      <c r="AQ4758" s="207"/>
      <c r="BK4758" s="207"/>
      <c r="BY4758" s="207"/>
      <c r="BZ4758" s="207"/>
      <c r="CA4758" s="207"/>
      <c r="CB4758" s="207"/>
      <c r="CC4758" s="207"/>
      <c r="CD4758" s="207"/>
      <c r="CE4758" s="207"/>
      <c r="CF4758" s="207"/>
    </row>
    <row r="4759" spans="1:84" s="406" customFormat="1" x14ac:dyDescent="0.3">
      <c r="A4759" s="407"/>
      <c r="B4759" s="412"/>
      <c r="C4759" s="126"/>
      <c r="D4759" s="390"/>
      <c r="E4759" s="390"/>
      <c r="F4759" s="390"/>
      <c r="G4759" s="390"/>
      <c r="H4759" s="390"/>
      <c r="I4759" s="390"/>
      <c r="AP4759" s="207"/>
      <c r="AQ4759" s="207"/>
      <c r="BK4759" s="207"/>
      <c r="BY4759" s="207"/>
      <c r="BZ4759" s="207"/>
      <c r="CA4759" s="207"/>
      <c r="CB4759" s="207"/>
      <c r="CC4759" s="207"/>
      <c r="CD4759" s="207"/>
      <c r="CE4759" s="207"/>
      <c r="CF4759" s="207"/>
    </row>
    <row r="4760" spans="1:84" s="406" customFormat="1" x14ac:dyDescent="0.3">
      <c r="A4760" s="407"/>
      <c r="B4760" s="412"/>
      <c r="C4760" s="126"/>
      <c r="D4760" s="390"/>
      <c r="E4760" s="390"/>
      <c r="F4760" s="390"/>
      <c r="G4760" s="390"/>
      <c r="H4760" s="390"/>
      <c r="I4760" s="390"/>
      <c r="AP4760" s="207"/>
      <c r="AQ4760" s="207"/>
      <c r="BK4760" s="207"/>
      <c r="BY4760" s="207"/>
      <c r="BZ4760" s="207"/>
      <c r="CA4760" s="207"/>
      <c r="CB4760" s="207"/>
      <c r="CC4760" s="207"/>
      <c r="CD4760" s="207"/>
      <c r="CE4760" s="207"/>
      <c r="CF4760" s="207"/>
    </row>
    <row r="4761" spans="1:84" s="406" customFormat="1" x14ac:dyDescent="0.3">
      <c r="A4761" s="407"/>
      <c r="B4761" s="412"/>
      <c r="C4761" s="126"/>
      <c r="D4761" s="390"/>
      <c r="E4761" s="390"/>
      <c r="F4761" s="390"/>
      <c r="G4761" s="390"/>
      <c r="H4761" s="390"/>
      <c r="I4761" s="390"/>
      <c r="AP4761" s="207"/>
      <c r="AQ4761" s="207"/>
      <c r="BK4761" s="207"/>
      <c r="BY4761" s="207"/>
      <c r="BZ4761" s="207"/>
      <c r="CA4761" s="207"/>
      <c r="CB4761" s="207"/>
      <c r="CC4761" s="207"/>
      <c r="CD4761" s="207"/>
      <c r="CE4761" s="207"/>
      <c r="CF4761" s="207"/>
    </row>
    <row r="4762" spans="1:84" s="406" customFormat="1" x14ac:dyDescent="0.3">
      <c r="A4762" s="407"/>
      <c r="B4762" s="412"/>
      <c r="C4762" s="126"/>
      <c r="D4762" s="390"/>
      <c r="E4762" s="390"/>
      <c r="F4762" s="390"/>
      <c r="G4762" s="390"/>
      <c r="H4762" s="390"/>
      <c r="I4762" s="390"/>
      <c r="AP4762" s="207"/>
      <c r="AQ4762" s="207"/>
      <c r="BK4762" s="207"/>
      <c r="BY4762" s="207"/>
      <c r="BZ4762" s="207"/>
      <c r="CA4762" s="207"/>
      <c r="CB4762" s="207"/>
      <c r="CC4762" s="207"/>
      <c r="CD4762" s="207"/>
      <c r="CE4762" s="207"/>
      <c r="CF4762" s="207"/>
    </row>
    <row r="4763" spans="1:84" s="406" customFormat="1" x14ac:dyDescent="0.3">
      <c r="A4763" s="407"/>
      <c r="B4763" s="412"/>
      <c r="C4763" s="126"/>
      <c r="D4763" s="390"/>
      <c r="E4763" s="390"/>
      <c r="F4763" s="390"/>
      <c r="G4763" s="390"/>
      <c r="H4763" s="390"/>
      <c r="I4763" s="390"/>
      <c r="AP4763" s="207"/>
      <c r="AQ4763" s="207"/>
      <c r="BK4763" s="207"/>
      <c r="BY4763" s="207"/>
      <c r="BZ4763" s="207"/>
      <c r="CA4763" s="207"/>
      <c r="CB4763" s="207"/>
      <c r="CC4763" s="207"/>
      <c r="CD4763" s="207"/>
      <c r="CE4763" s="207"/>
      <c r="CF4763" s="207"/>
    </row>
    <row r="4764" spans="1:84" s="406" customFormat="1" x14ac:dyDescent="0.3">
      <c r="A4764" s="407"/>
      <c r="B4764" s="412"/>
      <c r="C4764" s="126"/>
      <c r="D4764" s="390"/>
      <c r="E4764" s="390"/>
      <c r="F4764" s="390"/>
      <c r="G4764" s="390"/>
      <c r="H4764" s="390"/>
      <c r="I4764" s="390"/>
      <c r="AP4764" s="207"/>
      <c r="AQ4764" s="207"/>
      <c r="BK4764" s="207"/>
      <c r="BY4764" s="207"/>
      <c r="BZ4764" s="207"/>
      <c r="CA4764" s="207"/>
      <c r="CB4764" s="207"/>
      <c r="CC4764" s="207"/>
      <c r="CD4764" s="207"/>
      <c r="CE4764" s="207"/>
      <c r="CF4764" s="207"/>
    </row>
    <row r="4765" spans="1:84" s="406" customFormat="1" x14ac:dyDescent="0.3">
      <c r="A4765" s="407"/>
      <c r="B4765" s="412"/>
      <c r="C4765" s="126"/>
      <c r="D4765" s="390"/>
      <c r="E4765" s="390"/>
      <c r="F4765" s="390"/>
      <c r="G4765" s="390"/>
      <c r="H4765" s="390"/>
      <c r="I4765" s="390"/>
      <c r="AP4765" s="207"/>
      <c r="AQ4765" s="207"/>
      <c r="BK4765" s="207"/>
      <c r="BY4765" s="207"/>
      <c r="BZ4765" s="207"/>
      <c r="CA4765" s="207"/>
      <c r="CB4765" s="207"/>
      <c r="CC4765" s="207"/>
      <c r="CD4765" s="207"/>
      <c r="CE4765" s="207"/>
      <c r="CF4765" s="207"/>
    </row>
    <row r="4766" spans="1:84" s="406" customFormat="1" x14ac:dyDescent="0.3">
      <c r="A4766" s="407"/>
      <c r="B4766" s="412"/>
      <c r="C4766" s="126"/>
      <c r="D4766" s="390"/>
      <c r="E4766" s="390"/>
      <c r="F4766" s="390"/>
      <c r="G4766" s="390"/>
      <c r="H4766" s="390"/>
      <c r="I4766" s="390"/>
      <c r="AP4766" s="207"/>
      <c r="AQ4766" s="207"/>
      <c r="BK4766" s="207"/>
      <c r="BY4766" s="207"/>
      <c r="BZ4766" s="207"/>
      <c r="CA4766" s="207"/>
      <c r="CB4766" s="207"/>
      <c r="CC4766" s="207"/>
      <c r="CD4766" s="207"/>
      <c r="CE4766" s="207"/>
      <c r="CF4766" s="207"/>
    </row>
    <row r="4767" spans="1:84" s="406" customFormat="1" x14ac:dyDescent="0.3">
      <c r="A4767" s="407"/>
      <c r="B4767" s="412"/>
      <c r="C4767" s="126"/>
      <c r="D4767" s="390"/>
      <c r="E4767" s="390"/>
      <c r="F4767" s="390"/>
      <c r="G4767" s="390"/>
      <c r="H4767" s="390"/>
      <c r="I4767" s="390"/>
      <c r="AP4767" s="207"/>
      <c r="AQ4767" s="207"/>
      <c r="BK4767" s="207"/>
      <c r="BY4767" s="207"/>
      <c r="BZ4767" s="207"/>
      <c r="CA4767" s="207"/>
      <c r="CB4767" s="207"/>
      <c r="CC4767" s="207"/>
      <c r="CD4767" s="207"/>
      <c r="CE4767" s="207"/>
      <c r="CF4767" s="207"/>
    </row>
    <row r="4768" spans="1:84" s="406" customFormat="1" x14ac:dyDescent="0.3">
      <c r="A4768" s="407"/>
      <c r="B4768" s="412"/>
      <c r="C4768" s="126"/>
      <c r="D4768" s="390"/>
      <c r="E4768" s="390"/>
      <c r="F4768" s="390"/>
      <c r="G4768" s="390"/>
      <c r="H4768" s="390"/>
      <c r="I4768" s="390"/>
      <c r="AP4768" s="207"/>
      <c r="AQ4768" s="207"/>
      <c r="BK4768" s="207"/>
      <c r="BY4768" s="207"/>
      <c r="BZ4768" s="207"/>
      <c r="CA4768" s="207"/>
      <c r="CB4768" s="207"/>
      <c r="CC4768" s="207"/>
      <c r="CD4768" s="207"/>
      <c r="CE4768" s="207"/>
      <c r="CF4768" s="207"/>
    </row>
    <row r="4769" spans="1:84" s="406" customFormat="1" x14ac:dyDescent="0.3">
      <c r="A4769" s="407"/>
      <c r="B4769" s="412"/>
      <c r="C4769" s="126"/>
      <c r="D4769" s="390"/>
      <c r="E4769" s="390"/>
      <c r="F4769" s="390"/>
      <c r="G4769" s="390"/>
      <c r="H4769" s="390"/>
      <c r="I4769" s="390"/>
      <c r="AP4769" s="207"/>
      <c r="AQ4769" s="207"/>
      <c r="BK4769" s="207"/>
      <c r="BY4769" s="207"/>
      <c r="BZ4769" s="207"/>
      <c r="CA4769" s="207"/>
      <c r="CB4769" s="207"/>
      <c r="CC4769" s="207"/>
      <c r="CD4769" s="207"/>
      <c r="CE4769" s="207"/>
      <c r="CF4769" s="207"/>
    </row>
    <row r="4770" spans="1:84" s="406" customFormat="1" x14ac:dyDescent="0.3">
      <c r="A4770" s="407"/>
      <c r="B4770" s="412"/>
      <c r="C4770" s="126"/>
      <c r="D4770" s="390"/>
      <c r="E4770" s="390"/>
      <c r="F4770" s="390"/>
      <c r="G4770" s="390"/>
      <c r="H4770" s="390"/>
      <c r="I4770" s="390"/>
      <c r="AP4770" s="207"/>
      <c r="AQ4770" s="207"/>
      <c r="BK4770" s="207"/>
      <c r="BY4770" s="207"/>
      <c r="BZ4770" s="207"/>
      <c r="CA4770" s="207"/>
      <c r="CB4770" s="207"/>
      <c r="CC4770" s="207"/>
      <c r="CD4770" s="207"/>
      <c r="CE4770" s="207"/>
      <c r="CF4770" s="207"/>
    </row>
    <row r="4771" spans="1:84" s="406" customFormat="1" x14ac:dyDescent="0.3">
      <c r="A4771" s="407"/>
      <c r="B4771" s="412"/>
      <c r="C4771" s="126"/>
      <c r="D4771" s="390"/>
      <c r="E4771" s="390"/>
      <c r="F4771" s="390"/>
      <c r="G4771" s="390"/>
      <c r="H4771" s="390"/>
      <c r="I4771" s="390"/>
      <c r="AP4771" s="207"/>
      <c r="AQ4771" s="207"/>
      <c r="BK4771" s="207"/>
      <c r="BY4771" s="207"/>
      <c r="BZ4771" s="207"/>
      <c r="CA4771" s="207"/>
      <c r="CB4771" s="207"/>
      <c r="CC4771" s="207"/>
      <c r="CD4771" s="207"/>
      <c r="CE4771" s="207"/>
      <c r="CF4771" s="207"/>
    </row>
    <row r="4772" spans="1:84" s="406" customFormat="1" x14ac:dyDescent="0.3">
      <c r="A4772" s="407"/>
      <c r="B4772" s="412"/>
      <c r="C4772" s="126"/>
      <c r="D4772" s="390"/>
      <c r="E4772" s="390"/>
      <c r="F4772" s="390"/>
      <c r="G4772" s="390"/>
      <c r="H4772" s="390"/>
      <c r="I4772" s="390"/>
      <c r="AP4772" s="207"/>
      <c r="AQ4772" s="207"/>
      <c r="BK4772" s="207"/>
      <c r="BY4772" s="207"/>
      <c r="BZ4772" s="207"/>
      <c r="CA4772" s="207"/>
      <c r="CB4772" s="207"/>
      <c r="CC4772" s="207"/>
      <c r="CD4772" s="207"/>
      <c r="CE4772" s="207"/>
      <c r="CF4772" s="207"/>
    </row>
    <row r="4773" spans="1:84" s="406" customFormat="1" x14ac:dyDescent="0.3">
      <c r="A4773" s="407"/>
      <c r="B4773" s="412"/>
      <c r="C4773" s="126"/>
      <c r="D4773" s="390"/>
      <c r="E4773" s="390"/>
      <c r="F4773" s="390"/>
      <c r="G4773" s="390"/>
      <c r="H4773" s="390"/>
      <c r="I4773" s="390"/>
      <c r="AP4773" s="207"/>
      <c r="AQ4773" s="207"/>
      <c r="BK4773" s="207"/>
      <c r="BY4773" s="207"/>
      <c r="BZ4773" s="207"/>
      <c r="CA4773" s="207"/>
      <c r="CB4773" s="207"/>
      <c r="CC4773" s="207"/>
      <c r="CD4773" s="207"/>
      <c r="CE4773" s="207"/>
      <c r="CF4773" s="207"/>
    </row>
    <row r="4774" spans="1:84" s="406" customFormat="1" x14ac:dyDescent="0.3">
      <c r="A4774" s="407"/>
      <c r="B4774" s="412"/>
      <c r="C4774" s="126"/>
      <c r="D4774" s="390"/>
      <c r="E4774" s="390"/>
      <c r="F4774" s="390"/>
      <c r="G4774" s="390"/>
      <c r="H4774" s="390"/>
      <c r="I4774" s="390"/>
      <c r="AP4774" s="207"/>
      <c r="AQ4774" s="207"/>
      <c r="BK4774" s="207"/>
      <c r="BY4774" s="207"/>
      <c r="BZ4774" s="207"/>
      <c r="CA4774" s="207"/>
      <c r="CB4774" s="207"/>
      <c r="CC4774" s="207"/>
      <c r="CD4774" s="207"/>
      <c r="CE4774" s="207"/>
      <c r="CF4774" s="207"/>
    </row>
    <row r="4775" spans="1:84" s="406" customFormat="1" x14ac:dyDescent="0.3">
      <c r="A4775" s="407"/>
      <c r="B4775" s="412"/>
      <c r="C4775" s="126"/>
      <c r="D4775" s="390"/>
      <c r="E4775" s="390"/>
      <c r="F4775" s="390"/>
      <c r="G4775" s="390"/>
      <c r="H4775" s="390"/>
      <c r="I4775" s="390"/>
      <c r="AP4775" s="207"/>
      <c r="AQ4775" s="207"/>
      <c r="BK4775" s="207"/>
      <c r="BY4775" s="207"/>
      <c r="BZ4775" s="207"/>
      <c r="CA4775" s="207"/>
      <c r="CB4775" s="207"/>
      <c r="CC4775" s="207"/>
      <c r="CD4775" s="207"/>
      <c r="CE4775" s="207"/>
      <c r="CF4775" s="207"/>
    </row>
    <row r="4776" spans="1:84" s="406" customFormat="1" x14ac:dyDescent="0.3">
      <c r="A4776" s="407"/>
      <c r="B4776" s="412"/>
      <c r="C4776" s="126"/>
      <c r="D4776" s="390"/>
      <c r="E4776" s="390"/>
      <c r="F4776" s="390"/>
      <c r="G4776" s="390"/>
      <c r="H4776" s="390"/>
      <c r="I4776" s="390"/>
      <c r="AP4776" s="207"/>
      <c r="AQ4776" s="207"/>
      <c r="BK4776" s="207"/>
      <c r="BY4776" s="207"/>
      <c r="BZ4776" s="207"/>
      <c r="CA4776" s="207"/>
      <c r="CB4776" s="207"/>
      <c r="CC4776" s="207"/>
      <c r="CD4776" s="207"/>
      <c r="CE4776" s="207"/>
      <c r="CF4776" s="207"/>
    </row>
    <row r="4777" spans="1:84" s="406" customFormat="1" x14ac:dyDescent="0.3">
      <c r="A4777" s="407"/>
      <c r="B4777" s="412"/>
      <c r="C4777" s="126"/>
      <c r="D4777" s="390"/>
      <c r="E4777" s="390"/>
      <c r="F4777" s="390"/>
      <c r="G4777" s="390"/>
      <c r="H4777" s="390"/>
      <c r="I4777" s="390"/>
      <c r="AP4777" s="207"/>
      <c r="AQ4777" s="207"/>
      <c r="BK4777" s="207"/>
      <c r="BY4777" s="207"/>
      <c r="BZ4777" s="207"/>
      <c r="CA4777" s="207"/>
      <c r="CB4777" s="207"/>
      <c r="CC4777" s="207"/>
      <c r="CD4777" s="207"/>
      <c r="CE4777" s="207"/>
      <c r="CF4777" s="207"/>
    </row>
    <row r="4778" spans="1:84" s="406" customFormat="1" x14ac:dyDescent="0.3">
      <c r="A4778" s="407"/>
      <c r="B4778" s="412"/>
      <c r="C4778" s="126"/>
      <c r="D4778" s="390"/>
      <c r="E4778" s="390"/>
      <c r="F4778" s="390"/>
      <c r="G4778" s="390"/>
      <c r="H4778" s="390"/>
      <c r="I4778" s="390"/>
      <c r="AP4778" s="207"/>
      <c r="AQ4778" s="207"/>
      <c r="BK4778" s="207"/>
      <c r="BY4778" s="207"/>
      <c r="BZ4778" s="207"/>
      <c r="CA4778" s="207"/>
      <c r="CB4778" s="207"/>
      <c r="CC4778" s="207"/>
      <c r="CD4778" s="207"/>
      <c r="CE4778" s="207"/>
      <c r="CF4778" s="207"/>
    </row>
    <row r="4779" spans="1:84" s="406" customFormat="1" x14ac:dyDescent="0.3">
      <c r="A4779" s="407"/>
      <c r="B4779" s="412"/>
      <c r="C4779" s="126"/>
      <c r="D4779" s="390"/>
      <c r="E4779" s="390"/>
      <c r="F4779" s="390"/>
      <c r="G4779" s="390"/>
      <c r="H4779" s="390"/>
      <c r="I4779" s="390"/>
      <c r="AP4779" s="207"/>
      <c r="AQ4779" s="207"/>
      <c r="BK4779" s="207"/>
      <c r="BY4779" s="207"/>
      <c r="BZ4779" s="207"/>
      <c r="CA4779" s="207"/>
      <c r="CB4779" s="207"/>
      <c r="CC4779" s="207"/>
      <c r="CD4779" s="207"/>
      <c r="CE4779" s="207"/>
      <c r="CF4779" s="207"/>
    </row>
    <row r="4780" spans="1:84" s="406" customFormat="1" x14ac:dyDescent="0.3">
      <c r="A4780" s="407"/>
      <c r="B4780" s="412"/>
      <c r="C4780" s="126"/>
      <c r="D4780" s="390"/>
      <c r="E4780" s="390"/>
      <c r="F4780" s="390"/>
      <c r="G4780" s="390"/>
      <c r="H4780" s="390"/>
      <c r="I4780" s="390"/>
      <c r="AP4780" s="207"/>
      <c r="AQ4780" s="207"/>
      <c r="BK4780" s="207"/>
      <c r="BY4780" s="207"/>
      <c r="BZ4780" s="207"/>
      <c r="CA4780" s="207"/>
      <c r="CB4780" s="207"/>
      <c r="CC4780" s="207"/>
      <c r="CD4780" s="207"/>
      <c r="CE4780" s="207"/>
      <c r="CF4780" s="207"/>
    </row>
    <row r="4781" spans="1:84" s="406" customFormat="1" x14ac:dyDescent="0.3">
      <c r="A4781" s="407"/>
      <c r="B4781" s="412"/>
      <c r="C4781" s="126"/>
      <c r="D4781" s="390"/>
      <c r="E4781" s="390"/>
      <c r="F4781" s="390"/>
      <c r="G4781" s="390"/>
      <c r="H4781" s="390"/>
      <c r="I4781" s="390"/>
      <c r="AP4781" s="207"/>
      <c r="AQ4781" s="207"/>
      <c r="BK4781" s="207"/>
      <c r="BY4781" s="207"/>
      <c r="BZ4781" s="207"/>
      <c r="CA4781" s="207"/>
      <c r="CB4781" s="207"/>
      <c r="CC4781" s="207"/>
      <c r="CD4781" s="207"/>
      <c r="CE4781" s="207"/>
      <c r="CF4781" s="207"/>
    </row>
    <row r="4782" spans="1:84" s="406" customFormat="1" x14ac:dyDescent="0.3">
      <c r="A4782" s="407"/>
      <c r="B4782" s="412"/>
      <c r="C4782" s="126"/>
      <c r="D4782" s="390"/>
      <c r="E4782" s="390"/>
      <c r="F4782" s="390"/>
      <c r="G4782" s="390"/>
      <c r="H4782" s="390"/>
      <c r="I4782" s="390"/>
      <c r="AP4782" s="207"/>
      <c r="AQ4782" s="207"/>
      <c r="BK4782" s="207"/>
      <c r="BY4782" s="207"/>
      <c r="BZ4782" s="207"/>
      <c r="CA4782" s="207"/>
      <c r="CB4782" s="207"/>
      <c r="CC4782" s="207"/>
      <c r="CD4782" s="207"/>
      <c r="CE4782" s="207"/>
      <c r="CF4782" s="207"/>
    </row>
    <row r="4783" spans="1:84" s="406" customFormat="1" x14ac:dyDescent="0.3">
      <c r="A4783" s="407"/>
      <c r="B4783" s="412"/>
      <c r="C4783" s="126"/>
      <c r="D4783" s="390"/>
      <c r="E4783" s="390"/>
      <c r="F4783" s="390"/>
      <c r="G4783" s="390"/>
      <c r="H4783" s="390"/>
      <c r="I4783" s="390"/>
      <c r="AP4783" s="207"/>
      <c r="AQ4783" s="207"/>
      <c r="BK4783" s="207"/>
      <c r="BY4783" s="207"/>
      <c r="BZ4783" s="207"/>
      <c r="CA4783" s="207"/>
      <c r="CB4783" s="207"/>
      <c r="CC4783" s="207"/>
      <c r="CD4783" s="207"/>
      <c r="CE4783" s="207"/>
      <c r="CF4783" s="207"/>
    </row>
    <row r="4784" spans="1:84" s="406" customFormat="1" x14ac:dyDescent="0.3">
      <c r="A4784" s="407"/>
      <c r="B4784" s="412"/>
      <c r="C4784" s="126"/>
      <c r="D4784" s="390"/>
      <c r="E4784" s="390"/>
      <c r="F4784" s="390"/>
      <c r="G4784" s="390"/>
      <c r="H4784" s="390"/>
      <c r="I4784" s="390"/>
      <c r="AP4784" s="207"/>
      <c r="AQ4784" s="207"/>
      <c r="BK4784" s="207"/>
      <c r="BY4784" s="207"/>
      <c r="BZ4784" s="207"/>
      <c r="CA4784" s="207"/>
      <c r="CB4784" s="207"/>
      <c r="CC4784" s="207"/>
      <c r="CD4784" s="207"/>
      <c r="CE4784" s="207"/>
      <c r="CF4784" s="207"/>
    </row>
    <row r="4785" spans="1:84" s="406" customFormat="1" x14ac:dyDescent="0.3">
      <c r="A4785" s="407"/>
      <c r="B4785" s="412"/>
      <c r="C4785" s="126"/>
      <c r="D4785" s="390"/>
      <c r="E4785" s="390"/>
      <c r="F4785" s="390"/>
      <c r="G4785" s="390"/>
      <c r="H4785" s="390"/>
      <c r="I4785" s="390"/>
      <c r="AP4785" s="207"/>
      <c r="AQ4785" s="207"/>
      <c r="BK4785" s="207"/>
      <c r="BY4785" s="207"/>
      <c r="BZ4785" s="207"/>
      <c r="CA4785" s="207"/>
      <c r="CB4785" s="207"/>
      <c r="CC4785" s="207"/>
      <c r="CD4785" s="207"/>
      <c r="CE4785" s="207"/>
      <c r="CF4785" s="207"/>
    </row>
    <row r="4786" spans="1:84" s="406" customFormat="1" x14ac:dyDescent="0.3">
      <c r="A4786" s="407"/>
      <c r="B4786" s="412"/>
      <c r="C4786" s="126"/>
      <c r="D4786" s="390"/>
      <c r="E4786" s="390"/>
      <c r="F4786" s="390"/>
      <c r="G4786" s="390"/>
      <c r="H4786" s="390"/>
      <c r="I4786" s="390"/>
      <c r="AP4786" s="207"/>
      <c r="AQ4786" s="207"/>
      <c r="BK4786" s="207"/>
      <c r="BY4786" s="207"/>
      <c r="BZ4786" s="207"/>
      <c r="CA4786" s="207"/>
      <c r="CB4786" s="207"/>
      <c r="CC4786" s="207"/>
      <c r="CD4786" s="207"/>
      <c r="CE4786" s="207"/>
      <c r="CF4786" s="207"/>
    </row>
    <row r="4787" spans="1:84" s="406" customFormat="1" x14ac:dyDescent="0.3">
      <c r="A4787" s="407"/>
      <c r="B4787" s="412"/>
      <c r="C4787" s="126"/>
      <c r="D4787" s="390"/>
      <c r="E4787" s="390"/>
      <c r="F4787" s="390"/>
      <c r="G4787" s="390"/>
      <c r="H4787" s="390"/>
      <c r="I4787" s="390"/>
      <c r="AP4787" s="207"/>
      <c r="AQ4787" s="207"/>
      <c r="BK4787" s="207"/>
      <c r="BY4787" s="207"/>
      <c r="BZ4787" s="207"/>
      <c r="CA4787" s="207"/>
      <c r="CB4787" s="207"/>
      <c r="CC4787" s="207"/>
      <c r="CD4787" s="207"/>
      <c r="CE4787" s="207"/>
      <c r="CF4787" s="207"/>
    </row>
    <row r="4788" spans="1:84" s="406" customFormat="1" x14ac:dyDescent="0.3">
      <c r="A4788" s="407"/>
      <c r="B4788" s="412"/>
      <c r="C4788" s="126"/>
      <c r="D4788" s="390"/>
      <c r="E4788" s="390"/>
      <c r="F4788" s="390"/>
      <c r="G4788" s="390"/>
      <c r="H4788" s="390"/>
      <c r="I4788" s="390"/>
      <c r="AP4788" s="207"/>
      <c r="AQ4788" s="207"/>
      <c r="BK4788" s="207"/>
      <c r="BY4788" s="207"/>
      <c r="BZ4788" s="207"/>
      <c r="CA4788" s="207"/>
      <c r="CB4788" s="207"/>
      <c r="CC4788" s="207"/>
      <c r="CD4788" s="207"/>
      <c r="CE4788" s="207"/>
      <c r="CF4788" s="207"/>
    </row>
    <row r="4789" spans="1:84" s="406" customFormat="1" x14ac:dyDescent="0.3">
      <c r="A4789" s="407"/>
      <c r="B4789" s="412"/>
      <c r="C4789" s="126"/>
      <c r="D4789" s="390"/>
      <c r="E4789" s="390"/>
      <c r="F4789" s="390"/>
      <c r="G4789" s="390"/>
      <c r="H4789" s="390"/>
      <c r="I4789" s="390"/>
      <c r="AP4789" s="207"/>
      <c r="AQ4789" s="207"/>
      <c r="BK4789" s="207"/>
      <c r="BY4789" s="207"/>
      <c r="BZ4789" s="207"/>
      <c r="CA4789" s="207"/>
      <c r="CB4789" s="207"/>
      <c r="CC4789" s="207"/>
      <c r="CD4789" s="207"/>
      <c r="CE4789" s="207"/>
      <c r="CF4789" s="207"/>
    </row>
    <row r="4790" spans="1:84" s="406" customFormat="1" x14ac:dyDescent="0.3">
      <c r="A4790" s="407"/>
      <c r="B4790" s="412"/>
      <c r="C4790" s="126"/>
      <c r="D4790" s="390"/>
      <c r="E4790" s="390"/>
      <c r="F4790" s="390"/>
      <c r="G4790" s="390"/>
      <c r="H4790" s="390"/>
      <c r="I4790" s="390"/>
      <c r="AP4790" s="207"/>
      <c r="AQ4790" s="207"/>
      <c r="BK4790" s="207"/>
      <c r="BY4790" s="207"/>
      <c r="BZ4790" s="207"/>
      <c r="CA4790" s="207"/>
      <c r="CB4790" s="207"/>
      <c r="CC4790" s="207"/>
      <c r="CD4790" s="207"/>
      <c r="CE4790" s="207"/>
      <c r="CF4790" s="207"/>
    </row>
    <row r="4791" spans="1:84" s="406" customFormat="1" x14ac:dyDescent="0.3">
      <c r="A4791" s="407"/>
      <c r="B4791" s="412"/>
      <c r="C4791" s="126"/>
      <c r="D4791" s="390"/>
      <c r="E4791" s="390"/>
      <c r="F4791" s="390"/>
      <c r="G4791" s="390"/>
      <c r="H4791" s="390"/>
      <c r="I4791" s="390"/>
      <c r="AP4791" s="207"/>
      <c r="AQ4791" s="207"/>
      <c r="BK4791" s="207"/>
      <c r="BY4791" s="207"/>
      <c r="BZ4791" s="207"/>
      <c r="CA4791" s="207"/>
      <c r="CB4791" s="207"/>
      <c r="CC4791" s="207"/>
      <c r="CD4791" s="207"/>
      <c r="CE4791" s="207"/>
      <c r="CF4791" s="207"/>
    </row>
    <row r="4792" spans="1:84" s="406" customFormat="1" x14ac:dyDescent="0.3">
      <c r="A4792" s="407"/>
      <c r="B4792" s="412"/>
      <c r="C4792" s="126"/>
      <c r="D4792" s="390"/>
      <c r="E4792" s="390"/>
      <c r="F4792" s="390"/>
      <c r="G4792" s="390"/>
      <c r="H4792" s="390"/>
      <c r="I4792" s="390"/>
      <c r="AP4792" s="207"/>
      <c r="AQ4792" s="207"/>
      <c r="BK4792" s="207"/>
      <c r="BY4792" s="207"/>
      <c r="BZ4792" s="207"/>
      <c r="CA4792" s="207"/>
      <c r="CB4792" s="207"/>
      <c r="CC4792" s="207"/>
      <c r="CD4792" s="207"/>
      <c r="CE4792" s="207"/>
      <c r="CF4792" s="207"/>
    </row>
    <row r="4793" spans="1:84" s="406" customFormat="1" x14ac:dyDescent="0.3">
      <c r="A4793" s="407"/>
      <c r="B4793" s="412"/>
      <c r="C4793" s="126"/>
      <c r="D4793" s="390"/>
      <c r="E4793" s="390"/>
      <c r="F4793" s="390"/>
      <c r="G4793" s="390"/>
      <c r="H4793" s="390"/>
      <c r="I4793" s="390"/>
      <c r="AP4793" s="207"/>
      <c r="AQ4793" s="207"/>
      <c r="BK4793" s="207"/>
      <c r="BY4793" s="207"/>
      <c r="BZ4793" s="207"/>
      <c r="CA4793" s="207"/>
      <c r="CB4793" s="207"/>
      <c r="CC4793" s="207"/>
      <c r="CD4793" s="207"/>
      <c r="CE4793" s="207"/>
      <c r="CF4793" s="207"/>
    </row>
    <row r="4794" spans="1:84" s="406" customFormat="1" x14ac:dyDescent="0.3">
      <c r="A4794" s="407"/>
      <c r="B4794" s="412"/>
      <c r="C4794" s="126"/>
      <c r="D4794" s="390"/>
      <c r="E4794" s="390"/>
      <c r="F4794" s="390"/>
      <c r="G4794" s="390"/>
      <c r="H4794" s="390"/>
      <c r="I4794" s="390"/>
      <c r="AP4794" s="207"/>
      <c r="AQ4794" s="207"/>
      <c r="BK4794" s="207"/>
      <c r="BY4794" s="207"/>
      <c r="BZ4794" s="207"/>
      <c r="CA4794" s="207"/>
      <c r="CB4794" s="207"/>
      <c r="CC4794" s="207"/>
      <c r="CD4794" s="207"/>
      <c r="CE4794" s="207"/>
      <c r="CF4794" s="207"/>
    </row>
    <row r="4795" spans="1:84" s="406" customFormat="1" x14ac:dyDescent="0.3">
      <c r="A4795" s="407"/>
      <c r="B4795" s="412"/>
      <c r="C4795" s="126"/>
      <c r="D4795" s="390"/>
      <c r="E4795" s="390"/>
      <c r="F4795" s="390"/>
      <c r="G4795" s="390"/>
      <c r="H4795" s="390"/>
      <c r="I4795" s="390"/>
      <c r="AP4795" s="207"/>
      <c r="AQ4795" s="207"/>
      <c r="BK4795" s="207"/>
      <c r="BY4795" s="207"/>
      <c r="BZ4795" s="207"/>
      <c r="CA4795" s="207"/>
      <c r="CB4795" s="207"/>
      <c r="CC4795" s="207"/>
      <c r="CD4795" s="207"/>
      <c r="CE4795" s="207"/>
      <c r="CF4795" s="207"/>
    </row>
    <row r="4796" spans="1:84" s="406" customFormat="1" x14ac:dyDescent="0.3">
      <c r="A4796" s="407"/>
      <c r="B4796" s="412"/>
      <c r="C4796" s="126"/>
      <c r="D4796" s="390"/>
      <c r="E4796" s="390"/>
      <c r="F4796" s="390"/>
      <c r="G4796" s="390"/>
      <c r="H4796" s="390"/>
      <c r="I4796" s="390"/>
      <c r="AP4796" s="207"/>
      <c r="AQ4796" s="207"/>
      <c r="BK4796" s="207"/>
      <c r="BY4796" s="207"/>
      <c r="BZ4796" s="207"/>
      <c r="CA4796" s="207"/>
      <c r="CB4796" s="207"/>
      <c r="CC4796" s="207"/>
      <c r="CD4796" s="207"/>
      <c r="CE4796" s="207"/>
      <c r="CF4796" s="207"/>
    </row>
    <row r="4797" spans="1:84" s="406" customFormat="1" x14ac:dyDescent="0.3">
      <c r="A4797" s="407"/>
      <c r="B4797" s="412"/>
      <c r="C4797" s="126"/>
      <c r="D4797" s="390"/>
      <c r="E4797" s="390"/>
      <c r="F4797" s="390"/>
      <c r="G4797" s="390"/>
      <c r="H4797" s="390"/>
      <c r="I4797" s="390"/>
      <c r="AP4797" s="207"/>
      <c r="AQ4797" s="207"/>
      <c r="BK4797" s="207"/>
      <c r="BY4797" s="207"/>
      <c r="BZ4797" s="207"/>
      <c r="CA4797" s="207"/>
      <c r="CB4797" s="207"/>
      <c r="CC4797" s="207"/>
      <c r="CD4797" s="207"/>
      <c r="CE4797" s="207"/>
      <c r="CF4797" s="207"/>
    </row>
    <row r="4798" spans="1:84" s="406" customFormat="1" x14ac:dyDescent="0.3">
      <c r="A4798" s="407"/>
      <c r="B4798" s="412"/>
      <c r="C4798" s="126"/>
      <c r="D4798" s="390"/>
      <c r="E4798" s="390"/>
      <c r="F4798" s="390"/>
      <c r="G4798" s="390"/>
      <c r="H4798" s="390"/>
      <c r="I4798" s="390"/>
      <c r="AP4798" s="207"/>
      <c r="AQ4798" s="207"/>
      <c r="BK4798" s="207"/>
      <c r="BY4798" s="207"/>
      <c r="BZ4798" s="207"/>
      <c r="CA4798" s="207"/>
      <c r="CB4798" s="207"/>
      <c r="CC4798" s="207"/>
      <c r="CD4798" s="207"/>
      <c r="CE4798" s="207"/>
      <c r="CF4798" s="207"/>
    </row>
    <row r="4799" spans="1:84" s="406" customFormat="1" x14ac:dyDescent="0.3">
      <c r="A4799" s="407"/>
      <c r="B4799" s="412"/>
      <c r="C4799" s="126"/>
      <c r="D4799" s="390"/>
      <c r="E4799" s="390"/>
      <c r="F4799" s="390"/>
      <c r="G4799" s="390"/>
      <c r="H4799" s="390"/>
      <c r="I4799" s="390"/>
      <c r="AP4799" s="207"/>
      <c r="AQ4799" s="207"/>
      <c r="BK4799" s="207"/>
      <c r="BY4799" s="207"/>
      <c r="BZ4799" s="207"/>
      <c r="CA4799" s="207"/>
      <c r="CB4799" s="207"/>
      <c r="CC4799" s="207"/>
      <c r="CD4799" s="207"/>
      <c r="CE4799" s="207"/>
      <c r="CF4799" s="207"/>
    </row>
    <row r="4800" spans="1:84" s="406" customFormat="1" x14ac:dyDescent="0.3">
      <c r="A4800" s="407"/>
      <c r="B4800" s="412"/>
      <c r="C4800" s="126"/>
      <c r="D4800" s="390"/>
      <c r="E4800" s="390"/>
      <c r="F4800" s="390"/>
      <c r="G4800" s="390"/>
      <c r="H4800" s="390"/>
      <c r="I4800" s="390"/>
      <c r="AP4800" s="207"/>
      <c r="AQ4800" s="207"/>
      <c r="BK4800" s="207"/>
      <c r="BY4800" s="207"/>
      <c r="BZ4800" s="207"/>
      <c r="CA4800" s="207"/>
      <c r="CB4800" s="207"/>
      <c r="CC4800" s="207"/>
      <c r="CD4800" s="207"/>
      <c r="CE4800" s="207"/>
      <c r="CF4800" s="207"/>
    </row>
    <row r="4801" spans="1:84" s="406" customFormat="1" x14ac:dyDescent="0.3">
      <c r="A4801" s="407"/>
      <c r="B4801" s="412"/>
      <c r="C4801" s="126"/>
      <c r="D4801" s="390"/>
      <c r="E4801" s="390"/>
      <c r="F4801" s="390"/>
      <c r="G4801" s="390"/>
      <c r="H4801" s="390"/>
      <c r="I4801" s="390"/>
      <c r="AP4801" s="207"/>
      <c r="AQ4801" s="207"/>
      <c r="BK4801" s="207"/>
      <c r="BY4801" s="207"/>
      <c r="BZ4801" s="207"/>
      <c r="CA4801" s="207"/>
      <c r="CB4801" s="207"/>
      <c r="CC4801" s="207"/>
      <c r="CD4801" s="207"/>
      <c r="CE4801" s="207"/>
      <c r="CF4801" s="207"/>
    </row>
    <row r="4802" spans="1:84" s="406" customFormat="1" x14ac:dyDescent="0.3">
      <c r="A4802" s="407"/>
      <c r="B4802" s="412"/>
      <c r="C4802" s="126"/>
      <c r="D4802" s="390"/>
      <c r="E4802" s="390"/>
      <c r="F4802" s="390"/>
      <c r="G4802" s="390"/>
      <c r="H4802" s="390"/>
      <c r="I4802" s="390"/>
      <c r="AP4802" s="207"/>
      <c r="AQ4802" s="207"/>
      <c r="BK4802" s="207"/>
      <c r="BY4802" s="207"/>
      <c r="BZ4802" s="207"/>
      <c r="CA4802" s="207"/>
      <c r="CB4802" s="207"/>
      <c r="CC4802" s="207"/>
      <c r="CD4802" s="207"/>
      <c r="CE4802" s="207"/>
      <c r="CF4802" s="207"/>
    </row>
    <row r="4803" spans="1:84" s="406" customFormat="1" x14ac:dyDescent="0.3">
      <c r="A4803" s="407"/>
      <c r="B4803" s="412"/>
      <c r="C4803" s="126"/>
      <c r="D4803" s="390"/>
      <c r="E4803" s="390"/>
      <c r="F4803" s="390"/>
      <c r="G4803" s="390"/>
      <c r="H4803" s="390"/>
      <c r="I4803" s="390"/>
      <c r="AP4803" s="207"/>
      <c r="AQ4803" s="207"/>
      <c r="BK4803" s="207"/>
      <c r="BY4803" s="207"/>
      <c r="BZ4803" s="207"/>
      <c r="CA4803" s="207"/>
      <c r="CB4803" s="207"/>
      <c r="CC4803" s="207"/>
      <c r="CD4803" s="207"/>
      <c r="CE4803" s="207"/>
      <c r="CF4803" s="207"/>
    </row>
    <row r="4804" spans="1:84" s="406" customFormat="1" x14ac:dyDescent="0.3">
      <c r="A4804" s="407"/>
      <c r="B4804" s="412"/>
      <c r="C4804" s="126"/>
      <c r="D4804" s="390"/>
      <c r="E4804" s="390"/>
      <c r="F4804" s="390"/>
      <c r="G4804" s="390"/>
      <c r="H4804" s="390"/>
      <c r="I4804" s="390"/>
      <c r="AP4804" s="207"/>
      <c r="AQ4804" s="207"/>
      <c r="BK4804" s="207"/>
      <c r="BY4804" s="207"/>
      <c r="BZ4804" s="207"/>
      <c r="CA4804" s="207"/>
      <c r="CB4804" s="207"/>
      <c r="CC4804" s="207"/>
      <c r="CD4804" s="207"/>
      <c r="CE4804" s="207"/>
      <c r="CF4804" s="207"/>
    </row>
    <row r="4805" spans="1:84" s="406" customFormat="1" x14ac:dyDescent="0.3">
      <c r="A4805" s="407"/>
      <c r="B4805" s="412"/>
      <c r="C4805" s="126"/>
      <c r="D4805" s="390"/>
      <c r="E4805" s="390"/>
      <c r="F4805" s="390"/>
      <c r="G4805" s="390"/>
      <c r="H4805" s="390"/>
      <c r="I4805" s="390"/>
      <c r="AP4805" s="207"/>
      <c r="AQ4805" s="207"/>
      <c r="BK4805" s="207"/>
      <c r="BY4805" s="207"/>
      <c r="BZ4805" s="207"/>
      <c r="CA4805" s="207"/>
      <c r="CB4805" s="207"/>
      <c r="CC4805" s="207"/>
      <c r="CD4805" s="207"/>
      <c r="CE4805" s="207"/>
      <c r="CF4805" s="207"/>
    </row>
    <row r="4806" spans="1:84" s="406" customFormat="1" x14ac:dyDescent="0.3">
      <c r="A4806" s="407"/>
      <c r="B4806" s="412"/>
      <c r="C4806" s="126"/>
      <c r="D4806" s="390"/>
      <c r="E4806" s="390"/>
      <c r="F4806" s="390"/>
      <c r="G4806" s="390"/>
      <c r="H4806" s="390"/>
      <c r="I4806" s="390"/>
      <c r="AP4806" s="207"/>
      <c r="AQ4806" s="207"/>
      <c r="BK4806" s="207"/>
      <c r="BY4806" s="207"/>
      <c r="BZ4806" s="207"/>
      <c r="CA4806" s="207"/>
      <c r="CB4806" s="207"/>
      <c r="CC4806" s="207"/>
      <c r="CD4806" s="207"/>
      <c r="CE4806" s="207"/>
      <c r="CF4806" s="207"/>
    </row>
    <row r="4807" spans="1:84" s="406" customFormat="1" x14ac:dyDescent="0.3">
      <c r="A4807" s="407"/>
      <c r="B4807" s="412"/>
      <c r="C4807" s="126"/>
      <c r="D4807" s="390"/>
      <c r="E4807" s="390"/>
      <c r="F4807" s="390"/>
      <c r="G4807" s="390"/>
      <c r="H4807" s="390"/>
      <c r="I4807" s="390"/>
      <c r="AP4807" s="207"/>
      <c r="AQ4807" s="207"/>
      <c r="BK4807" s="207"/>
      <c r="BY4807" s="207"/>
      <c r="BZ4807" s="207"/>
      <c r="CA4807" s="207"/>
      <c r="CB4807" s="207"/>
      <c r="CC4807" s="207"/>
      <c r="CD4807" s="207"/>
      <c r="CE4807" s="207"/>
      <c r="CF4807" s="207"/>
    </row>
    <row r="4808" spans="1:84" s="406" customFormat="1" x14ac:dyDescent="0.3">
      <c r="A4808" s="407"/>
      <c r="B4808" s="412"/>
      <c r="C4808" s="126"/>
      <c r="D4808" s="390"/>
      <c r="E4808" s="390"/>
      <c r="F4808" s="390"/>
      <c r="G4808" s="390"/>
      <c r="H4808" s="390"/>
      <c r="I4808" s="390"/>
      <c r="AP4808" s="207"/>
      <c r="AQ4808" s="207"/>
      <c r="BK4808" s="207"/>
      <c r="BY4808" s="207"/>
      <c r="BZ4808" s="207"/>
      <c r="CA4808" s="207"/>
      <c r="CB4808" s="207"/>
      <c r="CC4808" s="207"/>
      <c r="CD4808" s="207"/>
      <c r="CE4808" s="207"/>
      <c r="CF4808" s="207"/>
    </row>
    <row r="4809" spans="1:84" s="406" customFormat="1" x14ac:dyDescent="0.3">
      <c r="A4809" s="407"/>
      <c r="B4809" s="412"/>
      <c r="C4809" s="126"/>
      <c r="D4809" s="390"/>
      <c r="E4809" s="390"/>
      <c r="F4809" s="390"/>
      <c r="G4809" s="390"/>
      <c r="H4809" s="390"/>
      <c r="I4809" s="390"/>
      <c r="AP4809" s="207"/>
      <c r="AQ4809" s="207"/>
      <c r="BK4809" s="207"/>
      <c r="BY4809" s="207"/>
      <c r="BZ4809" s="207"/>
      <c r="CA4809" s="207"/>
      <c r="CB4809" s="207"/>
      <c r="CC4809" s="207"/>
      <c r="CD4809" s="207"/>
      <c r="CE4809" s="207"/>
      <c r="CF4809" s="207"/>
    </row>
    <row r="4810" spans="1:84" s="406" customFormat="1" x14ac:dyDescent="0.3">
      <c r="A4810" s="407"/>
      <c r="B4810" s="412"/>
      <c r="C4810" s="126"/>
      <c r="D4810" s="390"/>
      <c r="E4810" s="390"/>
      <c r="F4810" s="390"/>
      <c r="G4810" s="390"/>
      <c r="H4810" s="390"/>
      <c r="I4810" s="390"/>
      <c r="AP4810" s="207"/>
      <c r="AQ4810" s="207"/>
      <c r="BK4810" s="207"/>
      <c r="BY4810" s="207"/>
      <c r="BZ4810" s="207"/>
      <c r="CA4810" s="207"/>
      <c r="CB4810" s="207"/>
      <c r="CC4810" s="207"/>
      <c r="CD4810" s="207"/>
      <c r="CE4810" s="207"/>
      <c r="CF4810" s="207"/>
    </row>
    <row r="4811" spans="1:84" s="406" customFormat="1" x14ac:dyDescent="0.3">
      <c r="A4811" s="407"/>
      <c r="B4811" s="412"/>
      <c r="C4811" s="126"/>
      <c r="D4811" s="390"/>
      <c r="E4811" s="390"/>
      <c r="F4811" s="390"/>
      <c r="G4811" s="390"/>
      <c r="H4811" s="390"/>
      <c r="I4811" s="390"/>
      <c r="AP4811" s="207"/>
      <c r="AQ4811" s="207"/>
      <c r="BK4811" s="207"/>
      <c r="BY4811" s="207"/>
      <c r="BZ4811" s="207"/>
      <c r="CA4811" s="207"/>
      <c r="CB4811" s="207"/>
      <c r="CC4811" s="207"/>
      <c r="CD4811" s="207"/>
      <c r="CE4811" s="207"/>
      <c r="CF4811" s="207"/>
    </row>
    <row r="4812" spans="1:84" s="406" customFormat="1" x14ac:dyDescent="0.3">
      <c r="A4812" s="407"/>
      <c r="B4812" s="412"/>
      <c r="C4812" s="126"/>
      <c r="D4812" s="390"/>
      <c r="E4812" s="390"/>
      <c r="F4812" s="390"/>
      <c r="G4812" s="390"/>
      <c r="H4812" s="390"/>
      <c r="I4812" s="390"/>
      <c r="AP4812" s="207"/>
      <c r="AQ4812" s="207"/>
      <c r="BK4812" s="207"/>
      <c r="BY4812" s="207"/>
      <c r="BZ4812" s="207"/>
      <c r="CA4812" s="207"/>
      <c r="CB4812" s="207"/>
      <c r="CC4812" s="207"/>
      <c r="CD4812" s="207"/>
      <c r="CE4812" s="207"/>
      <c r="CF4812" s="207"/>
    </row>
    <row r="4813" spans="1:84" s="406" customFormat="1" x14ac:dyDescent="0.3">
      <c r="A4813" s="407"/>
      <c r="B4813" s="412"/>
      <c r="C4813" s="126"/>
      <c r="D4813" s="390"/>
      <c r="E4813" s="390"/>
      <c r="F4813" s="390"/>
      <c r="G4813" s="390"/>
      <c r="H4813" s="390"/>
      <c r="I4813" s="390"/>
      <c r="AP4813" s="207"/>
      <c r="AQ4813" s="207"/>
      <c r="BK4813" s="207"/>
      <c r="BY4813" s="207"/>
      <c r="BZ4813" s="207"/>
      <c r="CA4813" s="207"/>
      <c r="CB4813" s="207"/>
      <c r="CC4813" s="207"/>
      <c r="CD4813" s="207"/>
      <c r="CE4813" s="207"/>
      <c r="CF4813" s="207"/>
    </row>
    <row r="4814" spans="1:84" s="406" customFormat="1" x14ac:dyDescent="0.3">
      <c r="A4814" s="407"/>
      <c r="B4814" s="412"/>
      <c r="C4814" s="126"/>
      <c r="D4814" s="390"/>
      <c r="E4814" s="390"/>
      <c r="F4814" s="390"/>
      <c r="G4814" s="390"/>
      <c r="H4814" s="390"/>
      <c r="I4814" s="390"/>
      <c r="AP4814" s="207"/>
      <c r="AQ4814" s="207"/>
      <c r="BK4814" s="207"/>
      <c r="BY4814" s="207"/>
      <c r="BZ4814" s="207"/>
      <c r="CA4814" s="207"/>
      <c r="CB4814" s="207"/>
      <c r="CC4814" s="207"/>
      <c r="CD4814" s="207"/>
      <c r="CE4814" s="207"/>
      <c r="CF4814" s="207"/>
    </row>
    <row r="4815" spans="1:84" s="406" customFormat="1" x14ac:dyDescent="0.3">
      <c r="A4815" s="407"/>
      <c r="B4815" s="412"/>
      <c r="C4815" s="126"/>
      <c r="D4815" s="390"/>
      <c r="E4815" s="390"/>
      <c r="F4815" s="390"/>
      <c r="G4815" s="390"/>
      <c r="H4815" s="390"/>
      <c r="I4815" s="390"/>
      <c r="AP4815" s="207"/>
      <c r="AQ4815" s="207"/>
      <c r="BK4815" s="207"/>
      <c r="BY4815" s="207"/>
      <c r="BZ4815" s="207"/>
      <c r="CA4815" s="207"/>
      <c r="CB4815" s="207"/>
      <c r="CC4815" s="207"/>
      <c r="CD4815" s="207"/>
      <c r="CE4815" s="207"/>
      <c r="CF4815" s="207"/>
    </row>
    <row r="4816" spans="1:84" s="406" customFormat="1" x14ac:dyDescent="0.3">
      <c r="A4816" s="407"/>
      <c r="B4816" s="412"/>
      <c r="C4816" s="126"/>
      <c r="D4816" s="390"/>
      <c r="E4816" s="390"/>
      <c r="F4816" s="390"/>
      <c r="G4816" s="390"/>
      <c r="H4816" s="390"/>
      <c r="I4816" s="390"/>
      <c r="AP4816" s="207"/>
      <c r="AQ4816" s="207"/>
      <c r="BK4816" s="207"/>
      <c r="BY4816" s="207"/>
      <c r="BZ4816" s="207"/>
      <c r="CA4816" s="207"/>
      <c r="CB4816" s="207"/>
      <c r="CC4816" s="207"/>
      <c r="CD4816" s="207"/>
      <c r="CE4816" s="207"/>
      <c r="CF4816" s="207"/>
    </row>
    <row r="4817" spans="1:84" s="406" customFormat="1" x14ac:dyDescent="0.3">
      <c r="A4817" s="407"/>
      <c r="B4817" s="412"/>
      <c r="C4817" s="126"/>
      <c r="D4817" s="390"/>
      <c r="E4817" s="390"/>
      <c r="F4817" s="390"/>
      <c r="G4817" s="390"/>
      <c r="H4817" s="390"/>
      <c r="I4817" s="390"/>
      <c r="AP4817" s="207"/>
      <c r="AQ4817" s="207"/>
      <c r="BK4817" s="207"/>
      <c r="BY4817" s="207"/>
      <c r="BZ4817" s="207"/>
      <c r="CA4817" s="207"/>
      <c r="CB4817" s="207"/>
      <c r="CC4817" s="207"/>
      <c r="CD4817" s="207"/>
      <c r="CE4817" s="207"/>
      <c r="CF4817" s="207"/>
    </row>
    <row r="4818" spans="1:84" s="406" customFormat="1" x14ac:dyDescent="0.3">
      <c r="A4818" s="407"/>
      <c r="B4818" s="412"/>
      <c r="C4818" s="126"/>
      <c r="D4818" s="390"/>
      <c r="E4818" s="390"/>
      <c r="F4818" s="390"/>
      <c r="G4818" s="390"/>
      <c r="H4818" s="390"/>
      <c r="I4818" s="390"/>
      <c r="AP4818" s="207"/>
      <c r="AQ4818" s="207"/>
      <c r="BK4818" s="207"/>
      <c r="BY4818" s="207"/>
      <c r="BZ4818" s="207"/>
      <c r="CA4818" s="207"/>
      <c r="CB4818" s="207"/>
      <c r="CC4818" s="207"/>
      <c r="CD4818" s="207"/>
      <c r="CE4818" s="207"/>
      <c r="CF4818" s="207"/>
    </row>
    <row r="4819" spans="1:84" s="406" customFormat="1" x14ac:dyDescent="0.3">
      <c r="A4819" s="407"/>
      <c r="B4819" s="412"/>
      <c r="C4819" s="126"/>
      <c r="D4819" s="390"/>
      <c r="E4819" s="390"/>
      <c r="F4819" s="390"/>
      <c r="G4819" s="390"/>
      <c r="H4819" s="390"/>
      <c r="I4819" s="390"/>
      <c r="AP4819" s="207"/>
      <c r="AQ4819" s="207"/>
      <c r="BK4819" s="207"/>
      <c r="BY4819" s="207"/>
      <c r="BZ4819" s="207"/>
      <c r="CA4819" s="207"/>
      <c r="CB4819" s="207"/>
      <c r="CC4819" s="207"/>
      <c r="CD4819" s="207"/>
      <c r="CE4819" s="207"/>
      <c r="CF4819" s="207"/>
    </row>
    <row r="4820" spans="1:84" s="406" customFormat="1" x14ac:dyDescent="0.3">
      <c r="A4820" s="407"/>
      <c r="B4820" s="412"/>
      <c r="C4820" s="126"/>
      <c r="D4820" s="390"/>
      <c r="E4820" s="390"/>
      <c r="F4820" s="390"/>
      <c r="G4820" s="390"/>
      <c r="H4820" s="390"/>
      <c r="I4820" s="390"/>
      <c r="AP4820" s="207"/>
      <c r="AQ4820" s="207"/>
      <c r="BK4820" s="207"/>
      <c r="BY4820" s="207"/>
      <c r="BZ4820" s="207"/>
      <c r="CA4820" s="207"/>
      <c r="CB4820" s="207"/>
      <c r="CC4820" s="207"/>
      <c r="CD4820" s="207"/>
      <c r="CE4820" s="207"/>
      <c r="CF4820" s="207"/>
    </row>
    <row r="4821" spans="1:84" s="406" customFormat="1" x14ac:dyDescent="0.3">
      <c r="A4821" s="407"/>
      <c r="B4821" s="412"/>
      <c r="C4821" s="126"/>
      <c r="D4821" s="390"/>
      <c r="E4821" s="390"/>
      <c r="F4821" s="390"/>
      <c r="G4821" s="390"/>
      <c r="H4821" s="390"/>
      <c r="I4821" s="390"/>
      <c r="AP4821" s="207"/>
      <c r="AQ4821" s="207"/>
      <c r="BK4821" s="207"/>
      <c r="BY4821" s="207"/>
      <c r="BZ4821" s="207"/>
      <c r="CA4821" s="207"/>
      <c r="CB4821" s="207"/>
      <c r="CC4821" s="207"/>
      <c r="CD4821" s="207"/>
      <c r="CE4821" s="207"/>
      <c r="CF4821" s="207"/>
    </row>
    <row r="4822" spans="1:84" s="406" customFormat="1" x14ac:dyDescent="0.3">
      <c r="A4822" s="407"/>
      <c r="B4822" s="412"/>
      <c r="C4822" s="126"/>
      <c r="D4822" s="390"/>
      <c r="E4822" s="390"/>
      <c r="F4822" s="390"/>
      <c r="G4822" s="390"/>
      <c r="H4822" s="390"/>
      <c r="I4822" s="390"/>
      <c r="AP4822" s="207"/>
      <c r="AQ4822" s="207"/>
      <c r="BK4822" s="207"/>
      <c r="BY4822" s="207"/>
      <c r="BZ4822" s="207"/>
      <c r="CA4822" s="207"/>
      <c r="CB4822" s="207"/>
      <c r="CC4822" s="207"/>
      <c r="CD4822" s="207"/>
      <c r="CE4822" s="207"/>
      <c r="CF4822" s="207"/>
    </row>
    <row r="4823" spans="1:84" s="406" customFormat="1" x14ac:dyDescent="0.3">
      <c r="A4823" s="407"/>
      <c r="B4823" s="412"/>
      <c r="C4823" s="126"/>
      <c r="D4823" s="390"/>
      <c r="E4823" s="390"/>
      <c r="F4823" s="390"/>
      <c r="G4823" s="390"/>
      <c r="H4823" s="390"/>
      <c r="I4823" s="390"/>
      <c r="AP4823" s="207"/>
      <c r="AQ4823" s="207"/>
      <c r="BK4823" s="207"/>
      <c r="BY4823" s="207"/>
      <c r="BZ4823" s="207"/>
      <c r="CA4823" s="207"/>
      <c r="CB4823" s="207"/>
      <c r="CC4823" s="207"/>
      <c r="CD4823" s="207"/>
      <c r="CE4823" s="207"/>
      <c r="CF4823" s="207"/>
    </row>
    <row r="4824" spans="1:84" s="406" customFormat="1" x14ac:dyDescent="0.3">
      <c r="A4824" s="407"/>
      <c r="B4824" s="412"/>
      <c r="C4824" s="126"/>
      <c r="D4824" s="390"/>
      <c r="E4824" s="390"/>
      <c r="F4824" s="390"/>
      <c r="G4824" s="390"/>
      <c r="H4824" s="390"/>
      <c r="I4824" s="390"/>
      <c r="AP4824" s="207"/>
      <c r="AQ4824" s="207"/>
      <c r="BK4824" s="207"/>
      <c r="BY4824" s="207"/>
      <c r="BZ4824" s="207"/>
      <c r="CA4824" s="207"/>
      <c r="CB4824" s="207"/>
      <c r="CC4824" s="207"/>
      <c r="CD4824" s="207"/>
      <c r="CE4824" s="207"/>
      <c r="CF4824" s="207"/>
    </row>
    <row r="4825" spans="1:84" s="406" customFormat="1" x14ac:dyDescent="0.3">
      <c r="A4825" s="407"/>
      <c r="B4825" s="412"/>
      <c r="C4825" s="126"/>
      <c r="D4825" s="390"/>
      <c r="E4825" s="390"/>
      <c r="F4825" s="390"/>
      <c r="G4825" s="390"/>
      <c r="H4825" s="390"/>
      <c r="I4825" s="390"/>
      <c r="AP4825" s="207"/>
      <c r="AQ4825" s="207"/>
      <c r="BK4825" s="207"/>
      <c r="BY4825" s="207"/>
      <c r="BZ4825" s="207"/>
      <c r="CA4825" s="207"/>
      <c r="CB4825" s="207"/>
      <c r="CC4825" s="207"/>
      <c r="CD4825" s="207"/>
      <c r="CE4825" s="207"/>
      <c r="CF4825" s="207"/>
    </row>
    <row r="4826" spans="1:84" s="406" customFormat="1" x14ac:dyDescent="0.3">
      <c r="A4826" s="407"/>
      <c r="B4826" s="412"/>
      <c r="C4826" s="126"/>
      <c r="D4826" s="390"/>
      <c r="E4826" s="390"/>
      <c r="F4826" s="390"/>
      <c r="G4826" s="390"/>
      <c r="H4826" s="390"/>
      <c r="I4826" s="390"/>
      <c r="AP4826" s="207"/>
      <c r="AQ4826" s="207"/>
      <c r="BK4826" s="207"/>
      <c r="BY4826" s="207"/>
      <c r="BZ4826" s="207"/>
      <c r="CA4826" s="207"/>
      <c r="CB4826" s="207"/>
      <c r="CC4826" s="207"/>
      <c r="CD4826" s="207"/>
      <c r="CE4826" s="207"/>
      <c r="CF4826" s="207"/>
    </row>
    <row r="4827" spans="1:84" s="406" customFormat="1" x14ac:dyDescent="0.3">
      <c r="A4827" s="407"/>
      <c r="B4827" s="412"/>
      <c r="C4827" s="126"/>
      <c r="D4827" s="390"/>
      <c r="E4827" s="390"/>
      <c r="F4827" s="390"/>
      <c r="G4827" s="390"/>
      <c r="H4827" s="390"/>
      <c r="I4827" s="390"/>
      <c r="AP4827" s="207"/>
      <c r="AQ4827" s="207"/>
      <c r="BK4827" s="207"/>
      <c r="BY4827" s="207"/>
      <c r="BZ4827" s="207"/>
      <c r="CA4827" s="207"/>
      <c r="CB4827" s="207"/>
      <c r="CC4827" s="207"/>
      <c r="CD4827" s="207"/>
      <c r="CE4827" s="207"/>
      <c r="CF4827" s="207"/>
    </row>
    <row r="4828" spans="1:84" s="406" customFormat="1" x14ac:dyDescent="0.3">
      <c r="A4828" s="407"/>
      <c r="B4828" s="412"/>
      <c r="C4828" s="126"/>
      <c r="D4828" s="390"/>
      <c r="E4828" s="390"/>
      <c r="F4828" s="390"/>
      <c r="G4828" s="390"/>
      <c r="H4828" s="390"/>
      <c r="I4828" s="390"/>
      <c r="AP4828" s="207"/>
      <c r="AQ4828" s="207"/>
      <c r="BK4828" s="207"/>
      <c r="BY4828" s="207"/>
      <c r="BZ4828" s="207"/>
      <c r="CA4828" s="207"/>
      <c r="CB4828" s="207"/>
      <c r="CC4828" s="207"/>
      <c r="CD4828" s="207"/>
      <c r="CE4828" s="207"/>
      <c r="CF4828" s="207"/>
    </row>
    <row r="4829" spans="1:84" s="406" customFormat="1" x14ac:dyDescent="0.3">
      <c r="A4829" s="407"/>
      <c r="B4829" s="412"/>
      <c r="C4829" s="126"/>
      <c r="D4829" s="390"/>
      <c r="E4829" s="390"/>
      <c r="F4829" s="390"/>
      <c r="G4829" s="390"/>
      <c r="H4829" s="390"/>
      <c r="I4829" s="390"/>
      <c r="AP4829" s="207"/>
      <c r="AQ4829" s="207"/>
      <c r="BK4829" s="207"/>
      <c r="BY4829" s="207"/>
      <c r="BZ4829" s="207"/>
      <c r="CA4829" s="207"/>
      <c r="CB4829" s="207"/>
      <c r="CC4829" s="207"/>
      <c r="CD4829" s="207"/>
      <c r="CE4829" s="207"/>
      <c r="CF4829" s="207"/>
    </row>
    <row r="4830" spans="1:84" s="406" customFormat="1" x14ac:dyDescent="0.3">
      <c r="A4830" s="407"/>
      <c r="B4830" s="412"/>
      <c r="C4830" s="126"/>
      <c r="D4830" s="390"/>
      <c r="E4830" s="390"/>
      <c r="F4830" s="390"/>
      <c r="G4830" s="390"/>
      <c r="H4830" s="390"/>
      <c r="I4830" s="390"/>
      <c r="AP4830" s="207"/>
      <c r="AQ4830" s="207"/>
      <c r="BK4830" s="207"/>
      <c r="BY4830" s="207"/>
      <c r="BZ4830" s="207"/>
      <c r="CA4830" s="207"/>
      <c r="CB4830" s="207"/>
      <c r="CC4830" s="207"/>
      <c r="CD4830" s="207"/>
      <c r="CE4830" s="207"/>
      <c r="CF4830" s="207"/>
    </row>
    <row r="4831" spans="1:84" s="406" customFormat="1" x14ac:dyDescent="0.3">
      <c r="A4831" s="407"/>
      <c r="B4831" s="412"/>
      <c r="C4831" s="126"/>
      <c r="D4831" s="390"/>
      <c r="E4831" s="390"/>
      <c r="F4831" s="390"/>
      <c r="G4831" s="390"/>
      <c r="H4831" s="390"/>
      <c r="I4831" s="390"/>
      <c r="AP4831" s="207"/>
      <c r="AQ4831" s="207"/>
      <c r="BK4831" s="207"/>
      <c r="BY4831" s="207"/>
      <c r="BZ4831" s="207"/>
      <c r="CA4831" s="207"/>
      <c r="CB4831" s="207"/>
      <c r="CC4831" s="207"/>
      <c r="CD4831" s="207"/>
      <c r="CE4831" s="207"/>
      <c r="CF4831" s="207"/>
    </row>
    <row r="4832" spans="1:84" s="406" customFormat="1" x14ac:dyDescent="0.3">
      <c r="A4832" s="407"/>
      <c r="B4832" s="412"/>
      <c r="C4832" s="126"/>
      <c r="D4832" s="390"/>
      <c r="E4832" s="390"/>
      <c r="F4832" s="390"/>
      <c r="G4832" s="390"/>
      <c r="H4832" s="390"/>
      <c r="I4832" s="390"/>
      <c r="AP4832" s="207"/>
      <c r="AQ4832" s="207"/>
      <c r="BK4832" s="207"/>
      <c r="BY4832" s="207"/>
      <c r="BZ4832" s="207"/>
      <c r="CA4832" s="207"/>
      <c r="CB4832" s="207"/>
      <c r="CC4832" s="207"/>
      <c r="CD4832" s="207"/>
      <c r="CE4832" s="207"/>
      <c r="CF4832" s="207"/>
    </row>
    <row r="4833" spans="1:84" s="406" customFormat="1" x14ac:dyDescent="0.3">
      <c r="A4833" s="407"/>
      <c r="B4833" s="412"/>
      <c r="C4833" s="126"/>
      <c r="D4833" s="390"/>
      <c r="E4833" s="390"/>
      <c r="F4833" s="390"/>
      <c r="G4833" s="390"/>
      <c r="H4833" s="390"/>
      <c r="I4833" s="390"/>
      <c r="AP4833" s="207"/>
      <c r="AQ4833" s="207"/>
      <c r="BK4833" s="207"/>
      <c r="BY4833" s="207"/>
      <c r="BZ4833" s="207"/>
      <c r="CA4833" s="207"/>
      <c r="CB4833" s="207"/>
      <c r="CC4833" s="207"/>
      <c r="CD4833" s="207"/>
      <c r="CE4833" s="207"/>
      <c r="CF4833" s="207"/>
    </row>
    <row r="4834" spans="1:84" s="406" customFormat="1" x14ac:dyDescent="0.3">
      <c r="A4834" s="407"/>
      <c r="B4834" s="412"/>
      <c r="C4834" s="126"/>
      <c r="D4834" s="390"/>
      <c r="E4834" s="390"/>
      <c r="F4834" s="390"/>
      <c r="G4834" s="390"/>
      <c r="H4834" s="390"/>
      <c r="I4834" s="390"/>
      <c r="AP4834" s="207"/>
      <c r="AQ4834" s="207"/>
      <c r="BK4834" s="207"/>
      <c r="BY4834" s="207"/>
      <c r="BZ4834" s="207"/>
      <c r="CA4834" s="207"/>
      <c r="CB4834" s="207"/>
      <c r="CC4834" s="207"/>
      <c r="CD4834" s="207"/>
      <c r="CE4834" s="207"/>
      <c r="CF4834" s="207"/>
    </row>
    <row r="4835" spans="1:84" s="406" customFormat="1" x14ac:dyDescent="0.3">
      <c r="A4835" s="407"/>
      <c r="B4835" s="412"/>
      <c r="C4835" s="126"/>
      <c r="D4835" s="390"/>
      <c r="E4835" s="390"/>
      <c r="F4835" s="390"/>
      <c r="G4835" s="390"/>
      <c r="H4835" s="390"/>
      <c r="I4835" s="390"/>
      <c r="AP4835" s="207"/>
      <c r="AQ4835" s="207"/>
      <c r="BK4835" s="207"/>
      <c r="BY4835" s="207"/>
      <c r="BZ4835" s="207"/>
      <c r="CA4835" s="207"/>
      <c r="CB4835" s="207"/>
      <c r="CC4835" s="207"/>
      <c r="CD4835" s="207"/>
      <c r="CE4835" s="207"/>
      <c r="CF4835" s="207"/>
    </row>
    <row r="4836" spans="1:84" s="406" customFormat="1" x14ac:dyDescent="0.3">
      <c r="A4836" s="407"/>
      <c r="B4836" s="412"/>
      <c r="C4836" s="126"/>
      <c r="D4836" s="390"/>
      <c r="E4836" s="390"/>
      <c r="F4836" s="390"/>
      <c r="G4836" s="390"/>
      <c r="H4836" s="390"/>
      <c r="I4836" s="390"/>
      <c r="AP4836" s="207"/>
      <c r="AQ4836" s="207"/>
      <c r="BK4836" s="207"/>
      <c r="BY4836" s="207"/>
      <c r="BZ4836" s="207"/>
      <c r="CA4836" s="207"/>
      <c r="CB4836" s="207"/>
      <c r="CC4836" s="207"/>
      <c r="CD4836" s="207"/>
      <c r="CE4836" s="207"/>
      <c r="CF4836" s="207"/>
    </row>
    <row r="4837" spans="1:84" s="406" customFormat="1" x14ac:dyDescent="0.3">
      <c r="A4837" s="407"/>
      <c r="B4837" s="412"/>
      <c r="C4837" s="126"/>
      <c r="D4837" s="390"/>
      <c r="E4837" s="390"/>
      <c r="F4837" s="390"/>
      <c r="G4837" s="390"/>
      <c r="H4837" s="390"/>
      <c r="I4837" s="390"/>
      <c r="AP4837" s="207"/>
      <c r="AQ4837" s="207"/>
      <c r="BK4837" s="207"/>
      <c r="BY4837" s="207"/>
      <c r="BZ4837" s="207"/>
      <c r="CA4837" s="207"/>
      <c r="CB4837" s="207"/>
      <c r="CC4837" s="207"/>
      <c r="CD4837" s="207"/>
      <c r="CE4837" s="207"/>
      <c r="CF4837" s="207"/>
    </row>
    <row r="4838" spans="1:84" s="406" customFormat="1" x14ac:dyDescent="0.3">
      <c r="A4838" s="407"/>
      <c r="B4838" s="412"/>
      <c r="C4838" s="126"/>
      <c r="D4838" s="390"/>
      <c r="E4838" s="390"/>
      <c r="F4838" s="390"/>
      <c r="G4838" s="390"/>
      <c r="H4838" s="390"/>
      <c r="I4838" s="390"/>
      <c r="AP4838" s="207"/>
      <c r="AQ4838" s="207"/>
      <c r="BK4838" s="207"/>
      <c r="BY4838" s="207"/>
      <c r="BZ4838" s="207"/>
      <c r="CA4838" s="207"/>
      <c r="CB4838" s="207"/>
      <c r="CC4838" s="207"/>
      <c r="CD4838" s="207"/>
      <c r="CE4838" s="207"/>
      <c r="CF4838" s="207"/>
    </row>
    <row r="4839" spans="1:84" s="406" customFormat="1" x14ac:dyDescent="0.3">
      <c r="A4839" s="407"/>
      <c r="B4839" s="412"/>
      <c r="C4839" s="126"/>
      <c r="D4839" s="390"/>
      <c r="E4839" s="390"/>
      <c r="F4839" s="390"/>
      <c r="G4839" s="390"/>
      <c r="H4839" s="390"/>
      <c r="I4839" s="390"/>
      <c r="AP4839" s="207"/>
      <c r="AQ4839" s="207"/>
      <c r="BK4839" s="207"/>
      <c r="BY4839" s="207"/>
      <c r="BZ4839" s="207"/>
      <c r="CA4839" s="207"/>
      <c r="CB4839" s="207"/>
      <c r="CC4839" s="207"/>
      <c r="CD4839" s="207"/>
      <c r="CE4839" s="207"/>
      <c r="CF4839" s="207"/>
    </row>
    <row r="4840" spans="1:84" s="406" customFormat="1" x14ac:dyDescent="0.3">
      <c r="A4840" s="407"/>
      <c r="B4840" s="412"/>
      <c r="C4840" s="126"/>
      <c r="D4840" s="390"/>
      <c r="E4840" s="390"/>
      <c r="F4840" s="390"/>
      <c r="G4840" s="390"/>
      <c r="H4840" s="390"/>
      <c r="I4840" s="390"/>
      <c r="AP4840" s="207"/>
      <c r="AQ4840" s="207"/>
      <c r="BK4840" s="207"/>
      <c r="BY4840" s="207"/>
      <c r="BZ4840" s="207"/>
      <c r="CA4840" s="207"/>
      <c r="CB4840" s="207"/>
      <c r="CC4840" s="207"/>
      <c r="CD4840" s="207"/>
      <c r="CE4840" s="207"/>
      <c r="CF4840" s="207"/>
    </row>
    <row r="4841" spans="1:84" s="406" customFormat="1" x14ac:dyDescent="0.3">
      <c r="A4841" s="407"/>
      <c r="B4841" s="412"/>
      <c r="C4841" s="126"/>
      <c r="D4841" s="390"/>
      <c r="E4841" s="390"/>
      <c r="F4841" s="390"/>
      <c r="G4841" s="390"/>
      <c r="H4841" s="390"/>
      <c r="I4841" s="390"/>
      <c r="AP4841" s="207"/>
      <c r="AQ4841" s="207"/>
      <c r="BK4841" s="207"/>
      <c r="BY4841" s="207"/>
      <c r="BZ4841" s="207"/>
      <c r="CA4841" s="207"/>
      <c r="CB4841" s="207"/>
      <c r="CC4841" s="207"/>
      <c r="CD4841" s="207"/>
      <c r="CE4841" s="207"/>
      <c r="CF4841" s="207"/>
    </row>
    <row r="4842" spans="1:84" s="406" customFormat="1" x14ac:dyDescent="0.3">
      <c r="A4842" s="407"/>
      <c r="B4842" s="412"/>
      <c r="C4842" s="126"/>
      <c r="D4842" s="390"/>
      <c r="E4842" s="390"/>
      <c r="F4842" s="390"/>
      <c r="G4842" s="390"/>
      <c r="H4842" s="390"/>
      <c r="I4842" s="390"/>
      <c r="AP4842" s="207"/>
      <c r="AQ4842" s="207"/>
      <c r="BK4842" s="207"/>
      <c r="BY4842" s="207"/>
      <c r="BZ4842" s="207"/>
      <c r="CA4842" s="207"/>
      <c r="CB4842" s="207"/>
      <c r="CC4842" s="207"/>
      <c r="CD4842" s="207"/>
      <c r="CE4842" s="207"/>
      <c r="CF4842" s="207"/>
    </row>
    <row r="4843" spans="1:84" s="406" customFormat="1" x14ac:dyDescent="0.3">
      <c r="A4843" s="407"/>
      <c r="B4843" s="412"/>
      <c r="C4843" s="126"/>
      <c r="D4843" s="390"/>
      <c r="E4843" s="390"/>
      <c r="F4843" s="390"/>
      <c r="G4843" s="390"/>
      <c r="H4843" s="390"/>
      <c r="I4843" s="390"/>
      <c r="AP4843" s="207"/>
      <c r="AQ4843" s="207"/>
      <c r="BK4843" s="207"/>
      <c r="BY4843" s="207"/>
      <c r="BZ4843" s="207"/>
      <c r="CA4843" s="207"/>
      <c r="CB4843" s="207"/>
      <c r="CC4843" s="207"/>
      <c r="CD4843" s="207"/>
      <c r="CE4843" s="207"/>
      <c r="CF4843" s="207"/>
    </row>
    <row r="4844" spans="1:84" s="406" customFormat="1" x14ac:dyDescent="0.3">
      <c r="A4844" s="407"/>
      <c r="B4844" s="412"/>
      <c r="C4844" s="126"/>
      <c r="D4844" s="390"/>
      <c r="E4844" s="390"/>
      <c r="F4844" s="390"/>
      <c r="G4844" s="390"/>
      <c r="H4844" s="390"/>
      <c r="I4844" s="390"/>
      <c r="AP4844" s="207"/>
      <c r="AQ4844" s="207"/>
      <c r="BK4844" s="207"/>
      <c r="BY4844" s="207"/>
      <c r="BZ4844" s="207"/>
      <c r="CA4844" s="207"/>
      <c r="CB4844" s="207"/>
      <c r="CC4844" s="207"/>
      <c r="CD4844" s="207"/>
      <c r="CE4844" s="207"/>
      <c r="CF4844" s="207"/>
    </row>
    <row r="4845" spans="1:84" s="406" customFormat="1" x14ac:dyDescent="0.3">
      <c r="A4845" s="407"/>
      <c r="B4845" s="412"/>
      <c r="C4845" s="126"/>
      <c r="D4845" s="390"/>
      <c r="E4845" s="390"/>
      <c r="F4845" s="390"/>
      <c r="G4845" s="390"/>
      <c r="H4845" s="390"/>
      <c r="I4845" s="390"/>
      <c r="AP4845" s="207"/>
      <c r="AQ4845" s="207"/>
      <c r="BK4845" s="207"/>
      <c r="BY4845" s="207"/>
      <c r="BZ4845" s="207"/>
      <c r="CA4845" s="207"/>
      <c r="CB4845" s="207"/>
      <c r="CC4845" s="207"/>
      <c r="CD4845" s="207"/>
      <c r="CE4845" s="207"/>
      <c r="CF4845" s="207"/>
    </row>
    <row r="4846" spans="1:84" s="406" customFormat="1" x14ac:dyDescent="0.3">
      <c r="A4846" s="407"/>
      <c r="B4846" s="412"/>
      <c r="C4846" s="126"/>
      <c r="D4846" s="390"/>
      <c r="E4846" s="390"/>
      <c r="F4846" s="390"/>
      <c r="G4846" s="390"/>
      <c r="H4846" s="390"/>
      <c r="I4846" s="390"/>
      <c r="AP4846" s="207"/>
      <c r="AQ4846" s="207"/>
      <c r="BK4846" s="207"/>
      <c r="BY4846" s="207"/>
      <c r="BZ4846" s="207"/>
      <c r="CA4846" s="207"/>
      <c r="CB4846" s="207"/>
      <c r="CC4846" s="207"/>
      <c r="CD4846" s="207"/>
      <c r="CE4846" s="207"/>
      <c r="CF4846" s="207"/>
    </row>
    <row r="4847" spans="1:84" s="406" customFormat="1" x14ac:dyDescent="0.3">
      <c r="A4847" s="407"/>
      <c r="B4847" s="412"/>
      <c r="C4847" s="126"/>
      <c r="D4847" s="390"/>
      <c r="E4847" s="390"/>
      <c r="F4847" s="390"/>
      <c r="G4847" s="390"/>
      <c r="H4847" s="390"/>
      <c r="I4847" s="390"/>
      <c r="AP4847" s="207"/>
      <c r="AQ4847" s="207"/>
      <c r="BK4847" s="207"/>
      <c r="BY4847" s="207"/>
      <c r="BZ4847" s="207"/>
      <c r="CA4847" s="207"/>
      <c r="CB4847" s="207"/>
      <c r="CC4847" s="207"/>
      <c r="CD4847" s="207"/>
      <c r="CE4847" s="207"/>
      <c r="CF4847" s="207"/>
    </row>
    <row r="4848" spans="1:84" s="406" customFormat="1" x14ac:dyDescent="0.3">
      <c r="A4848" s="407"/>
      <c r="B4848" s="412"/>
      <c r="C4848" s="126"/>
      <c r="D4848" s="390"/>
      <c r="E4848" s="390"/>
      <c r="F4848" s="390"/>
      <c r="G4848" s="390"/>
      <c r="H4848" s="390"/>
      <c r="I4848" s="390"/>
      <c r="AP4848" s="207"/>
      <c r="AQ4848" s="207"/>
      <c r="BK4848" s="207"/>
      <c r="BY4848" s="207"/>
      <c r="BZ4848" s="207"/>
      <c r="CA4848" s="207"/>
      <c r="CB4848" s="207"/>
      <c r="CC4848" s="207"/>
      <c r="CD4848" s="207"/>
      <c r="CE4848" s="207"/>
      <c r="CF4848" s="207"/>
    </row>
    <row r="4849" spans="1:84" s="406" customFormat="1" x14ac:dyDescent="0.3">
      <c r="A4849" s="407"/>
      <c r="B4849" s="412"/>
      <c r="C4849" s="126"/>
      <c r="D4849" s="390"/>
      <c r="E4849" s="390"/>
      <c r="F4849" s="390"/>
      <c r="G4849" s="390"/>
      <c r="H4849" s="390"/>
      <c r="I4849" s="390"/>
      <c r="AP4849" s="207"/>
      <c r="AQ4849" s="207"/>
      <c r="BK4849" s="207"/>
      <c r="BY4849" s="207"/>
      <c r="BZ4849" s="207"/>
      <c r="CA4849" s="207"/>
      <c r="CB4849" s="207"/>
      <c r="CC4849" s="207"/>
      <c r="CD4849" s="207"/>
      <c r="CE4849" s="207"/>
      <c r="CF4849" s="207"/>
    </row>
    <row r="4850" spans="1:84" s="406" customFormat="1" x14ac:dyDescent="0.3">
      <c r="A4850" s="407"/>
      <c r="B4850" s="412"/>
      <c r="C4850" s="126"/>
      <c r="D4850" s="390"/>
      <c r="E4850" s="390"/>
      <c r="F4850" s="390"/>
      <c r="G4850" s="390"/>
      <c r="H4850" s="390"/>
      <c r="I4850" s="390"/>
      <c r="AP4850" s="207"/>
      <c r="AQ4850" s="207"/>
      <c r="BK4850" s="207"/>
      <c r="BY4850" s="207"/>
      <c r="BZ4850" s="207"/>
      <c r="CA4850" s="207"/>
      <c r="CB4850" s="207"/>
      <c r="CC4850" s="207"/>
      <c r="CD4850" s="207"/>
      <c r="CE4850" s="207"/>
      <c r="CF4850" s="207"/>
    </row>
    <row r="4851" spans="1:84" s="406" customFormat="1" x14ac:dyDescent="0.3">
      <c r="A4851" s="407"/>
      <c r="B4851" s="412"/>
      <c r="C4851" s="126"/>
      <c r="D4851" s="390"/>
      <c r="E4851" s="390"/>
      <c r="F4851" s="390"/>
      <c r="G4851" s="390"/>
      <c r="H4851" s="390"/>
      <c r="I4851" s="390"/>
      <c r="AP4851" s="207"/>
      <c r="AQ4851" s="207"/>
      <c r="BK4851" s="207"/>
      <c r="BY4851" s="207"/>
      <c r="BZ4851" s="207"/>
      <c r="CA4851" s="207"/>
      <c r="CB4851" s="207"/>
      <c r="CC4851" s="207"/>
      <c r="CD4851" s="207"/>
      <c r="CE4851" s="207"/>
      <c r="CF4851" s="207"/>
    </row>
    <row r="4852" spans="1:84" s="406" customFormat="1" x14ac:dyDescent="0.3">
      <c r="A4852" s="407"/>
      <c r="B4852" s="412"/>
      <c r="C4852" s="126"/>
      <c r="D4852" s="390"/>
      <c r="E4852" s="390"/>
      <c r="F4852" s="390"/>
      <c r="G4852" s="390"/>
      <c r="H4852" s="390"/>
      <c r="I4852" s="390"/>
      <c r="AP4852" s="207"/>
      <c r="AQ4852" s="207"/>
      <c r="BK4852" s="207"/>
      <c r="BY4852" s="207"/>
      <c r="BZ4852" s="207"/>
      <c r="CA4852" s="207"/>
      <c r="CB4852" s="207"/>
      <c r="CC4852" s="207"/>
      <c r="CD4852" s="207"/>
      <c r="CE4852" s="207"/>
      <c r="CF4852" s="207"/>
    </row>
    <row r="4853" spans="1:84" s="406" customFormat="1" x14ac:dyDescent="0.3">
      <c r="A4853" s="407"/>
      <c r="B4853" s="412"/>
      <c r="C4853" s="126"/>
      <c r="D4853" s="390"/>
      <c r="E4853" s="390"/>
      <c r="F4853" s="390"/>
      <c r="G4853" s="390"/>
      <c r="H4853" s="390"/>
      <c r="I4853" s="390"/>
      <c r="AP4853" s="207"/>
      <c r="AQ4853" s="207"/>
      <c r="BK4853" s="207"/>
      <c r="BY4853" s="207"/>
      <c r="BZ4853" s="207"/>
      <c r="CA4853" s="207"/>
      <c r="CB4853" s="207"/>
      <c r="CC4853" s="207"/>
      <c r="CD4853" s="207"/>
      <c r="CE4853" s="207"/>
      <c r="CF4853" s="207"/>
    </row>
    <row r="4854" spans="1:84" s="406" customFormat="1" x14ac:dyDescent="0.3">
      <c r="A4854" s="407"/>
      <c r="B4854" s="412"/>
      <c r="C4854" s="126"/>
      <c r="D4854" s="390"/>
      <c r="E4854" s="390"/>
      <c r="F4854" s="390"/>
      <c r="G4854" s="390"/>
      <c r="H4854" s="390"/>
      <c r="I4854" s="390"/>
      <c r="AP4854" s="207"/>
      <c r="AQ4854" s="207"/>
      <c r="BK4854" s="207"/>
      <c r="BY4854" s="207"/>
      <c r="BZ4854" s="207"/>
      <c r="CA4854" s="207"/>
      <c r="CB4854" s="207"/>
      <c r="CC4854" s="207"/>
      <c r="CD4854" s="207"/>
      <c r="CE4854" s="207"/>
      <c r="CF4854" s="207"/>
    </row>
    <row r="4855" spans="1:84" s="406" customFormat="1" x14ac:dyDescent="0.3">
      <c r="A4855" s="407"/>
      <c r="B4855" s="412"/>
      <c r="C4855" s="126"/>
      <c r="D4855" s="390"/>
      <c r="E4855" s="390"/>
      <c r="F4855" s="390"/>
      <c r="G4855" s="390"/>
      <c r="H4855" s="390"/>
      <c r="I4855" s="390"/>
      <c r="AP4855" s="207"/>
      <c r="AQ4855" s="207"/>
      <c r="BK4855" s="207"/>
      <c r="BY4855" s="207"/>
      <c r="BZ4855" s="207"/>
      <c r="CA4855" s="207"/>
      <c r="CB4855" s="207"/>
      <c r="CC4855" s="207"/>
      <c r="CD4855" s="207"/>
      <c r="CE4855" s="207"/>
      <c r="CF4855" s="207"/>
    </row>
    <row r="4856" spans="1:84" s="406" customFormat="1" x14ac:dyDescent="0.3">
      <c r="A4856" s="407"/>
      <c r="B4856" s="412"/>
      <c r="C4856" s="126"/>
      <c r="D4856" s="390"/>
      <c r="E4856" s="390"/>
      <c r="F4856" s="390"/>
      <c r="G4856" s="390"/>
      <c r="H4856" s="390"/>
      <c r="I4856" s="390"/>
      <c r="AP4856" s="207"/>
      <c r="AQ4856" s="207"/>
      <c r="BK4856" s="207"/>
      <c r="BY4856" s="207"/>
      <c r="BZ4856" s="207"/>
      <c r="CA4856" s="207"/>
      <c r="CB4856" s="207"/>
      <c r="CC4856" s="207"/>
      <c r="CD4856" s="207"/>
      <c r="CE4856" s="207"/>
      <c r="CF4856" s="207"/>
    </row>
    <row r="4857" spans="1:84" s="406" customFormat="1" x14ac:dyDescent="0.3">
      <c r="A4857" s="407"/>
      <c r="B4857" s="412"/>
      <c r="C4857" s="126"/>
      <c r="D4857" s="390"/>
      <c r="E4857" s="390"/>
      <c r="F4857" s="390"/>
      <c r="G4857" s="390"/>
      <c r="H4857" s="390"/>
      <c r="I4857" s="390"/>
      <c r="AP4857" s="207"/>
      <c r="AQ4857" s="207"/>
      <c r="BK4857" s="207"/>
      <c r="BY4857" s="207"/>
      <c r="BZ4857" s="207"/>
      <c r="CA4857" s="207"/>
      <c r="CB4857" s="207"/>
      <c r="CC4857" s="207"/>
      <c r="CD4857" s="207"/>
      <c r="CE4857" s="207"/>
      <c r="CF4857" s="207"/>
    </row>
    <row r="4858" spans="1:84" s="406" customFormat="1" x14ac:dyDescent="0.3">
      <c r="A4858" s="407"/>
      <c r="B4858" s="412"/>
      <c r="C4858" s="126"/>
      <c r="D4858" s="390"/>
      <c r="E4858" s="390"/>
      <c r="F4858" s="390"/>
      <c r="G4858" s="390"/>
      <c r="H4858" s="390"/>
      <c r="I4858" s="390"/>
      <c r="AP4858" s="207"/>
      <c r="AQ4858" s="207"/>
      <c r="BK4858" s="207"/>
      <c r="BY4858" s="207"/>
      <c r="BZ4858" s="207"/>
      <c r="CA4858" s="207"/>
      <c r="CB4858" s="207"/>
      <c r="CC4858" s="207"/>
      <c r="CD4858" s="207"/>
      <c r="CE4858" s="207"/>
      <c r="CF4858" s="207"/>
    </row>
    <row r="4859" spans="1:84" s="406" customFormat="1" x14ac:dyDescent="0.3">
      <c r="A4859" s="407"/>
      <c r="B4859" s="412"/>
      <c r="C4859" s="126"/>
      <c r="D4859" s="390"/>
      <c r="E4859" s="390"/>
      <c r="F4859" s="390"/>
      <c r="G4859" s="390"/>
      <c r="H4859" s="390"/>
      <c r="I4859" s="390"/>
      <c r="AP4859" s="207"/>
      <c r="AQ4859" s="207"/>
      <c r="BK4859" s="207"/>
      <c r="BY4859" s="207"/>
      <c r="BZ4859" s="207"/>
      <c r="CA4859" s="207"/>
      <c r="CB4859" s="207"/>
      <c r="CC4859" s="207"/>
      <c r="CD4859" s="207"/>
      <c r="CE4859" s="207"/>
      <c r="CF4859" s="207"/>
    </row>
    <row r="4860" spans="1:84" s="406" customFormat="1" x14ac:dyDescent="0.3">
      <c r="A4860" s="407"/>
      <c r="B4860" s="412"/>
      <c r="C4860" s="126"/>
      <c r="D4860" s="390"/>
      <c r="E4860" s="390"/>
      <c r="F4860" s="390"/>
      <c r="G4860" s="390"/>
      <c r="H4860" s="390"/>
      <c r="I4860" s="390"/>
      <c r="AP4860" s="207"/>
      <c r="AQ4860" s="207"/>
      <c r="BK4860" s="207"/>
      <c r="BY4860" s="207"/>
      <c r="BZ4860" s="207"/>
      <c r="CA4860" s="207"/>
      <c r="CB4860" s="207"/>
      <c r="CC4860" s="207"/>
      <c r="CD4860" s="207"/>
      <c r="CE4860" s="207"/>
      <c r="CF4860" s="207"/>
    </row>
    <row r="4861" spans="1:84" s="406" customFormat="1" x14ac:dyDescent="0.3">
      <c r="A4861" s="407"/>
      <c r="B4861" s="412"/>
      <c r="C4861" s="126"/>
      <c r="D4861" s="390"/>
      <c r="E4861" s="390"/>
      <c r="F4861" s="390"/>
      <c r="G4861" s="390"/>
      <c r="H4861" s="390"/>
      <c r="I4861" s="390"/>
      <c r="AP4861" s="207"/>
      <c r="AQ4861" s="207"/>
      <c r="BK4861" s="207"/>
      <c r="BY4861" s="207"/>
      <c r="BZ4861" s="207"/>
      <c r="CA4861" s="207"/>
      <c r="CB4861" s="207"/>
      <c r="CC4861" s="207"/>
      <c r="CD4861" s="207"/>
      <c r="CE4861" s="207"/>
      <c r="CF4861" s="207"/>
    </row>
    <row r="4862" spans="1:84" s="406" customFormat="1" x14ac:dyDescent="0.3">
      <c r="A4862" s="407"/>
      <c r="B4862" s="412"/>
      <c r="C4862" s="126"/>
      <c r="D4862" s="390"/>
      <c r="E4862" s="390"/>
      <c r="F4862" s="390"/>
      <c r="G4862" s="390"/>
      <c r="H4862" s="390"/>
      <c r="I4862" s="390"/>
      <c r="AP4862" s="207"/>
      <c r="AQ4862" s="207"/>
      <c r="BK4862" s="207"/>
      <c r="BY4862" s="207"/>
      <c r="BZ4862" s="207"/>
      <c r="CA4862" s="207"/>
      <c r="CB4862" s="207"/>
      <c r="CC4862" s="207"/>
      <c r="CD4862" s="207"/>
      <c r="CE4862" s="207"/>
      <c r="CF4862" s="207"/>
    </row>
    <row r="4863" spans="1:84" s="406" customFormat="1" x14ac:dyDescent="0.3">
      <c r="A4863" s="407"/>
      <c r="B4863" s="412"/>
      <c r="C4863" s="126"/>
      <c r="D4863" s="390"/>
      <c r="E4863" s="390"/>
      <c r="F4863" s="390"/>
      <c r="G4863" s="390"/>
      <c r="H4863" s="390"/>
      <c r="I4863" s="390"/>
      <c r="AP4863" s="207"/>
      <c r="AQ4863" s="207"/>
      <c r="BK4863" s="207"/>
      <c r="BY4863" s="207"/>
      <c r="BZ4863" s="207"/>
      <c r="CA4863" s="207"/>
      <c r="CB4863" s="207"/>
      <c r="CC4863" s="207"/>
      <c r="CD4863" s="207"/>
      <c r="CE4863" s="207"/>
      <c r="CF4863" s="207"/>
    </row>
    <row r="4864" spans="1:84" s="406" customFormat="1" x14ac:dyDescent="0.3">
      <c r="A4864" s="407"/>
      <c r="B4864" s="412"/>
      <c r="C4864" s="126"/>
      <c r="D4864" s="390"/>
      <c r="E4864" s="390"/>
      <c r="F4864" s="390"/>
      <c r="G4864" s="390"/>
      <c r="H4864" s="390"/>
      <c r="I4864" s="390"/>
      <c r="AP4864" s="207"/>
      <c r="AQ4864" s="207"/>
      <c r="BK4864" s="207"/>
      <c r="BY4864" s="207"/>
      <c r="BZ4864" s="207"/>
      <c r="CA4864" s="207"/>
      <c r="CB4864" s="207"/>
      <c r="CC4864" s="207"/>
      <c r="CD4864" s="207"/>
      <c r="CE4864" s="207"/>
      <c r="CF4864" s="207"/>
    </row>
    <row r="4865" spans="1:84" s="406" customFormat="1" x14ac:dyDescent="0.3">
      <c r="A4865" s="407"/>
      <c r="B4865" s="412"/>
      <c r="C4865" s="126"/>
      <c r="D4865" s="390"/>
      <c r="E4865" s="390"/>
      <c r="F4865" s="390"/>
      <c r="G4865" s="390"/>
      <c r="H4865" s="390"/>
      <c r="I4865" s="390"/>
      <c r="AP4865" s="207"/>
      <c r="AQ4865" s="207"/>
      <c r="BK4865" s="207"/>
      <c r="BY4865" s="207"/>
      <c r="BZ4865" s="207"/>
      <c r="CA4865" s="207"/>
      <c r="CB4865" s="207"/>
      <c r="CC4865" s="207"/>
      <c r="CD4865" s="207"/>
      <c r="CE4865" s="207"/>
      <c r="CF4865" s="207"/>
    </row>
    <row r="4866" spans="1:84" s="406" customFormat="1" x14ac:dyDescent="0.3">
      <c r="A4866" s="407"/>
      <c r="B4866" s="412"/>
      <c r="C4866" s="126"/>
      <c r="D4866" s="390"/>
      <c r="E4866" s="390"/>
      <c r="F4866" s="390"/>
      <c r="G4866" s="390"/>
      <c r="H4866" s="390"/>
      <c r="I4866" s="390"/>
      <c r="AP4866" s="207"/>
      <c r="AQ4866" s="207"/>
      <c r="BK4866" s="207"/>
      <c r="BY4866" s="207"/>
      <c r="BZ4866" s="207"/>
      <c r="CA4866" s="207"/>
      <c r="CB4866" s="207"/>
      <c r="CC4866" s="207"/>
      <c r="CD4866" s="207"/>
      <c r="CE4866" s="207"/>
      <c r="CF4866" s="207"/>
    </row>
    <row r="4867" spans="1:84" s="406" customFormat="1" x14ac:dyDescent="0.3">
      <c r="A4867" s="407"/>
      <c r="B4867" s="412"/>
      <c r="C4867" s="126"/>
      <c r="D4867" s="390"/>
      <c r="E4867" s="390"/>
      <c r="F4867" s="390"/>
      <c r="G4867" s="390"/>
      <c r="H4867" s="390"/>
      <c r="I4867" s="390"/>
      <c r="AP4867" s="207"/>
      <c r="AQ4867" s="207"/>
      <c r="BK4867" s="207"/>
      <c r="BY4867" s="207"/>
      <c r="BZ4867" s="207"/>
      <c r="CA4867" s="207"/>
      <c r="CB4867" s="207"/>
      <c r="CC4867" s="207"/>
      <c r="CD4867" s="207"/>
      <c r="CE4867" s="207"/>
      <c r="CF4867" s="207"/>
    </row>
    <row r="4868" spans="1:84" s="406" customFormat="1" x14ac:dyDescent="0.3">
      <c r="A4868" s="407"/>
      <c r="B4868" s="412"/>
      <c r="C4868" s="126"/>
      <c r="D4868" s="390"/>
      <c r="E4868" s="390"/>
      <c r="F4868" s="390"/>
      <c r="G4868" s="390"/>
      <c r="H4868" s="390"/>
      <c r="I4868" s="390"/>
      <c r="AP4868" s="207"/>
      <c r="AQ4868" s="207"/>
      <c r="BK4868" s="207"/>
      <c r="BY4868" s="207"/>
      <c r="BZ4868" s="207"/>
      <c r="CA4868" s="207"/>
      <c r="CB4868" s="207"/>
      <c r="CC4868" s="207"/>
      <c r="CD4868" s="207"/>
      <c r="CE4868" s="207"/>
      <c r="CF4868" s="207"/>
    </row>
    <row r="4869" spans="1:84" s="406" customFormat="1" x14ac:dyDescent="0.3">
      <c r="A4869" s="407"/>
      <c r="B4869" s="412"/>
      <c r="C4869" s="126"/>
      <c r="D4869" s="390"/>
      <c r="E4869" s="390"/>
      <c r="F4869" s="390"/>
      <c r="G4869" s="390"/>
      <c r="H4869" s="390"/>
      <c r="I4869" s="390"/>
      <c r="AP4869" s="207"/>
      <c r="AQ4869" s="207"/>
      <c r="BK4869" s="207"/>
      <c r="BY4869" s="207"/>
      <c r="BZ4869" s="207"/>
      <c r="CA4869" s="207"/>
      <c r="CB4869" s="207"/>
      <c r="CC4869" s="207"/>
      <c r="CD4869" s="207"/>
      <c r="CE4869" s="207"/>
      <c r="CF4869" s="207"/>
    </row>
    <row r="4870" spans="1:84" s="406" customFormat="1" x14ac:dyDescent="0.3">
      <c r="A4870" s="407"/>
      <c r="B4870" s="412"/>
      <c r="C4870" s="126"/>
      <c r="D4870" s="390"/>
      <c r="E4870" s="390"/>
      <c r="F4870" s="390"/>
      <c r="G4870" s="390"/>
      <c r="H4870" s="390"/>
      <c r="I4870" s="390"/>
      <c r="AP4870" s="207"/>
      <c r="AQ4870" s="207"/>
      <c r="BK4870" s="207"/>
      <c r="BY4870" s="207"/>
      <c r="BZ4870" s="207"/>
      <c r="CA4870" s="207"/>
      <c r="CB4870" s="207"/>
      <c r="CC4870" s="207"/>
      <c r="CD4870" s="207"/>
      <c r="CE4870" s="207"/>
      <c r="CF4870" s="207"/>
    </row>
    <row r="4871" spans="1:84" s="406" customFormat="1" x14ac:dyDescent="0.3">
      <c r="A4871" s="407"/>
      <c r="B4871" s="412"/>
      <c r="C4871" s="126"/>
      <c r="D4871" s="390"/>
      <c r="E4871" s="390"/>
      <c r="F4871" s="390"/>
      <c r="G4871" s="390"/>
      <c r="H4871" s="390"/>
      <c r="I4871" s="390"/>
      <c r="AP4871" s="207"/>
      <c r="AQ4871" s="207"/>
      <c r="BK4871" s="207"/>
      <c r="BY4871" s="207"/>
      <c r="BZ4871" s="207"/>
      <c r="CA4871" s="207"/>
      <c r="CB4871" s="207"/>
      <c r="CC4871" s="207"/>
      <c r="CD4871" s="207"/>
      <c r="CE4871" s="207"/>
      <c r="CF4871" s="207"/>
    </row>
    <row r="4872" spans="1:84" s="406" customFormat="1" x14ac:dyDescent="0.3">
      <c r="A4872" s="407"/>
      <c r="B4872" s="412"/>
      <c r="C4872" s="126"/>
      <c r="D4872" s="390"/>
      <c r="E4872" s="390"/>
      <c r="F4872" s="390"/>
      <c r="G4872" s="390"/>
      <c r="H4872" s="390"/>
      <c r="I4872" s="390"/>
      <c r="AP4872" s="207"/>
      <c r="AQ4872" s="207"/>
      <c r="BK4872" s="207"/>
      <c r="BY4872" s="207"/>
      <c r="BZ4872" s="207"/>
      <c r="CA4872" s="207"/>
      <c r="CB4872" s="207"/>
      <c r="CC4872" s="207"/>
      <c r="CD4872" s="207"/>
      <c r="CE4872" s="207"/>
      <c r="CF4872" s="207"/>
    </row>
    <row r="4873" spans="1:84" s="406" customFormat="1" x14ac:dyDescent="0.3">
      <c r="A4873" s="407"/>
      <c r="B4873" s="412"/>
      <c r="C4873" s="126"/>
      <c r="D4873" s="390"/>
      <c r="E4873" s="390"/>
      <c r="F4873" s="390"/>
      <c r="G4873" s="390"/>
      <c r="H4873" s="390"/>
      <c r="I4873" s="390"/>
      <c r="AP4873" s="207"/>
      <c r="AQ4873" s="207"/>
      <c r="BK4873" s="207"/>
      <c r="BY4873" s="207"/>
      <c r="BZ4873" s="207"/>
      <c r="CA4873" s="207"/>
      <c r="CB4873" s="207"/>
      <c r="CC4873" s="207"/>
      <c r="CD4873" s="207"/>
      <c r="CE4873" s="207"/>
      <c r="CF4873" s="207"/>
    </row>
    <row r="4874" spans="1:84" s="406" customFormat="1" x14ac:dyDescent="0.3">
      <c r="A4874" s="407"/>
      <c r="B4874" s="412"/>
      <c r="C4874" s="126"/>
      <c r="D4874" s="390"/>
      <c r="E4874" s="390"/>
      <c r="F4874" s="390"/>
      <c r="G4874" s="390"/>
      <c r="H4874" s="390"/>
      <c r="I4874" s="390"/>
      <c r="AP4874" s="207"/>
      <c r="AQ4874" s="207"/>
      <c r="BK4874" s="207"/>
      <c r="BY4874" s="207"/>
      <c r="BZ4874" s="207"/>
      <c r="CA4874" s="207"/>
      <c r="CB4874" s="207"/>
      <c r="CC4874" s="207"/>
      <c r="CD4874" s="207"/>
      <c r="CE4874" s="207"/>
      <c r="CF4874" s="207"/>
    </row>
    <row r="4875" spans="1:84" s="406" customFormat="1" x14ac:dyDescent="0.3">
      <c r="A4875" s="407"/>
      <c r="B4875" s="412"/>
      <c r="C4875" s="126"/>
      <c r="D4875" s="390"/>
      <c r="E4875" s="390"/>
      <c r="F4875" s="390"/>
      <c r="G4875" s="390"/>
      <c r="H4875" s="390"/>
      <c r="I4875" s="390"/>
      <c r="AP4875" s="207"/>
      <c r="AQ4875" s="207"/>
      <c r="BK4875" s="207"/>
      <c r="BY4875" s="207"/>
      <c r="BZ4875" s="207"/>
      <c r="CA4875" s="207"/>
      <c r="CB4875" s="207"/>
      <c r="CC4875" s="207"/>
      <c r="CD4875" s="207"/>
      <c r="CE4875" s="207"/>
      <c r="CF4875" s="207"/>
    </row>
    <row r="4876" spans="1:84" s="406" customFormat="1" x14ac:dyDescent="0.3">
      <c r="A4876" s="407"/>
      <c r="B4876" s="412"/>
      <c r="C4876" s="126"/>
      <c r="D4876" s="390"/>
      <c r="E4876" s="390"/>
      <c r="F4876" s="390"/>
      <c r="G4876" s="390"/>
      <c r="H4876" s="390"/>
      <c r="I4876" s="390"/>
      <c r="AP4876" s="207"/>
      <c r="AQ4876" s="207"/>
      <c r="BK4876" s="207"/>
      <c r="BY4876" s="207"/>
      <c r="BZ4876" s="207"/>
      <c r="CA4876" s="207"/>
      <c r="CB4876" s="207"/>
      <c r="CC4876" s="207"/>
      <c r="CD4876" s="207"/>
      <c r="CE4876" s="207"/>
      <c r="CF4876" s="207"/>
    </row>
    <row r="4877" spans="1:84" s="406" customFormat="1" x14ac:dyDescent="0.3">
      <c r="A4877" s="407"/>
      <c r="B4877" s="412"/>
      <c r="C4877" s="126"/>
      <c r="D4877" s="390"/>
      <c r="E4877" s="390"/>
      <c r="F4877" s="390"/>
      <c r="G4877" s="390"/>
      <c r="H4877" s="390"/>
      <c r="I4877" s="390"/>
      <c r="AP4877" s="207"/>
      <c r="AQ4877" s="207"/>
      <c r="BK4877" s="207"/>
      <c r="BY4877" s="207"/>
      <c r="BZ4877" s="207"/>
      <c r="CA4877" s="207"/>
      <c r="CB4877" s="207"/>
      <c r="CC4877" s="207"/>
      <c r="CD4877" s="207"/>
      <c r="CE4877" s="207"/>
      <c r="CF4877" s="207"/>
    </row>
    <row r="4878" spans="1:84" s="406" customFormat="1" x14ac:dyDescent="0.3">
      <c r="A4878" s="407"/>
      <c r="B4878" s="412"/>
      <c r="C4878" s="126"/>
      <c r="D4878" s="390"/>
      <c r="E4878" s="390"/>
      <c r="F4878" s="390"/>
      <c r="G4878" s="390"/>
      <c r="H4878" s="390"/>
      <c r="I4878" s="390"/>
      <c r="AP4878" s="207"/>
      <c r="AQ4878" s="207"/>
      <c r="BK4878" s="207"/>
      <c r="BY4878" s="207"/>
      <c r="BZ4878" s="207"/>
      <c r="CA4878" s="207"/>
      <c r="CB4878" s="207"/>
      <c r="CC4878" s="207"/>
      <c r="CD4878" s="207"/>
      <c r="CE4878" s="207"/>
      <c r="CF4878" s="207"/>
    </row>
    <row r="4879" spans="1:84" s="406" customFormat="1" x14ac:dyDescent="0.3">
      <c r="A4879" s="407"/>
      <c r="B4879" s="412"/>
      <c r="C4879" s="126"/>
      <c r="D4879" s="390"/>
      <c r="E4879" s="390"/>
      <c r="F4879" s="390"/>
      <c r="G4879" s="390"/>
      <c r="H4879" s="390"/>
      <c r="I4879" s="390"/>
      <c r="AP4879" s="207"/>
      <c r="AQ4879" s="207"/>
      <c r="BK4879" s="207"/>
      <c r="BY4879" s="207"/>
      <c r="BZ4879" s="207"/>
      <c r="CA4879" s="207"/>
      <c r="CB4879" s="207"/>
      <c r="CC4879" s="207"/>
      <c r="CD4879" s="207"/>
      <c r="CE4879" s="207"/>
      <c r="CF4879" s="207"/>
    </row>
    <row r="4880" spans="1:84" s="406" customFormat="1" x14ac:dyDescent="0.3">
      <c r="A4880" s="407"/>
      <c r="B4880" s="412"/>
      <c r="C4880" s="126"/>
      <c r="D4880" s="390"/>
      <c r="E4880" s="390"/>
      <c r="F4880" s="390"/>
      <c r="G4880" s="390"/>
      <c r="H4880" s="390"/>
      <c r="I4880" s="390"/>
      <c r="AP4880" s="207"/>
      <c r="AQ4880" s="207"/>
      <c r="BK4880" s="207"/>
      <c r="BY4880" s="207"/>
      <c r="BZ4880" s="207"/>
      <c r="CA4880" s="207"/>
      <c r="CB4880" s="207"/>
      <c r="CC4880" s="207"/>
      <c r="CD4880" s="207"/>
      <c r="CE4880" s="207"/>
      <c r="CF4880" s="207"/>
    </row>
    <row r="4881" spans="1:84" s="406" customFormat="1" x14ac:dyDescent="0.3">
      <c r="A4881" s="407"/>
      <c r="B4881" s="412"/>
      <c r="C4881" s="126"/>
      <c r="D4881" s="390"/>
      <c r="E4881" s="390"/>
      <c r="F4881" s="390"/>
      <c r="G4881" s="390"/>
      <c r="H4881" s="390"/>
      <c r="I4881" s="390"/>
      <c r="AP4881" s="207"/>
      <c r="AQ4881" s="207"/>
      <c r="BK4881" s="207"/>
      <c r="BY4881" s="207"/>
      <c r="BZ4881" s="207"/>
      <c r="CA4881" s="207"/>
      <c r="CB4881" s="207"/>
      <c r="CC4881" s="207"/>
      <c r="CD4881" s="207"/>
      <c r="CE4881" s="207"/>
      <c r="CF4881" s="207"/>
    </row>
    <row r="4882" spans="1:84" s="406" customFormat="1" x14ac:dyDescent="0.3">
      <c r="A4882" s="407"/>
      <c r="B4882" s="412"/>
      <c r="C4882" s="126"/>
      <c r="D4882" s="390"/>
      <c r="E4882" s="390"/>
      <c r="F4882" s="390"/>
      <c r="G4882" s="390"/>
      <c r="H4882" s="390"/>
      <c r="I4882" s="390"/>
      <c r="AP4882" s="207"/>
      <c r="AQ4882" s="207"/>
      <c r="BK4882" s="207"/>
      <c r="BY4882" s="207"/>
      <c r="BZ4882" s="207"/>
      <c r="CA4882" s="207"/>
      <c r="CB4882" s="207"/>
      <c r="CC4882" s="207"/>
      <c r="CD4882" s="207"/>
      <c r="CE4882" s="207"/>
      <c r="CF4882" s="207"/>
    </row>
    <row r="4883" spans="1:84" s="406" customFormat="1" x14ac:dyDescent="0.3">
      <c r="A4883" s="407"/>
      <c r="B4883" s="412"/>
      <c r="C4883" s="126"/>
      <c r="D4883" s="390"/>
      <c r="E4883" s="390"/>
      <c r="F4883" s="390"/>
      <c r="G4883" s="390"/>
      <c r="H4883" s="390"/>
      <c r="I4883" s="390"/>
      <c r="AP4883" s="207"/>
      <c r="AQ4883" s="207"/>
      <c r="BK4883" s="207"/>
      <c r="BY4883" s="207"/>
      <c r="BZ4883" s="207"/>
      <c r="CA4883" s="207"/>
      <c r="CB4883" s="207"/>
      <c r="CC4883" s="207"/>
      <c r="CD4883" s="207"/>
      <c r="CE4883" s="207"/>
      <c r="CF4883" s="207"/>
    </row>
    <row r="4884" spans="1:84" s="406" customFormat="1" x14ac:dyDescent="0.3">
      <c r="A4884" s="407"/>
      <c r="B4884" s="412"/>
      <c r="C4884" s="126"/>
      <c r="D4884" s="390"/>
      <c r="E4884" s="390"/>
      <c r="F4884" s="390"/>
      <c r="G4884" s="390"/>
      <c r="H4884" s="390"/>
      <c r="I4884" s="390"/>
      <c r="AP4884" s="207"/>
      <c r="AQ4884" s="207"/>
      <c r="BK4884" s="207"/>
      <c r="BY4884" s="207"/>
      <c r="BZ4884" s="207"/>
      <c r="CA4884" s="207"/>
      <c r="CB4884" s="207"/>
      <c r="CC4884" s="207"/>
      <c r="CD4884" s="207"/>
      <c r="CE4884" s="207"/>
      <c r="CF4884" s="207"/>
    </row>
    <row r="4885" spans="1:84" s="406" customFormat="1" x14ac:dyDescent="0.3">
      <c r="A4885" s="407"/>
      <c r="B4885" s="412"/>
      <c r="C4885" s="126"/>
      <c r="D4885" s="390"/>
      <c r="E4885" s="390"/>
      <c r="F4885" s="390"/>
      <c r="G4885" s="390"/>
      <c r="H4885" s="390"/>
      <c r="I4885" s="390"/>
      <c r="AP4885" s="207"/>
      <c r="AQ4885" s="207"/>
      <c r="BK4885" s="207"/>
      <c r="BY4885" s="207"/>
      <c r="BZ4885" s="207"/>
      <c r="CA4885" s="207"/>
      <c r="CB4885" s="207"/>
      <c r="CC4885" s="207"/>
      <c r="CD4885" s="207"/>
      <c r="CE4885" s="207"/>
      <c r="CF4885" s="207"/>
    </row>
    <row r="4886" spans="1:84" s="406" customFormat="1" x14ac:dyDescent="0.3">
      <c r="A4886" s="407"/>
      <c r="B4886" s="412"/>
      <c r="C4886" s="126"/>
      <c r="D4886" s="390"/>
      <c r="E4886" s="390"/>
      <c r="F4886" s="390"/>
      <c r="G4886" s="390"/>
      <c r="H4886" s="390"/>
      <c r="I4886" s="390"/>
      <c r="AP4886" s="207"/>
      <c r="AQ4886" s="207"/>
      <c r="BK4886" s="207"/>
      <c r="BY4886" s="207"/>
      <c r="BZ4886" s="207"/>
      <c r="CA4886" s="207"/>
      <c r="CB4886" s="207"/>
      <c r="CC4886" s="207"/>
      <c r="CD4886" s="207"/>
      <c r="CE4886" s="207"/>
      <c r="CF4886" s="207"/>
    </row>
    <row r="4887" spans="1:84" s="406" customFormat="1" x14ac:dyDescent="0.3">
      <c r="A4887" s="407"/>
      <c r="B4887" s="412"/>
      <c r="C4887" s="126"/>
      <c r="D4887" s="390"/>
      <c r="E4887" s="390"/>
      <c r="F4887" s="390"/>
      <c r="G4887" s="390"/>
      <c r="H4887" s="390"/>
      <c r="I4887" s="390"/>
      <c r="AP4887" s="207"/>
      <c r="AQ4887" s="207"/>
      <c r="BK4887" s="207"/>
      <c r="BY4887" s="207"/>
      <c r="BZ4887" s="207"/>
      <c r="CA4887" s="207"/>
      <c r="CB4887" s="207"/>
      <c r="CC4887" s="207"/>
      <c r="CD4887" s="207"/>
      <c r="CE4887" s="207"/>
      <c r="CF4887" s="207"/>
    </row>
    <row r="4888" spans="1:84" s="406" customFormat="1" x14ac:dyDescent="0.3">
      <c r="A4888" s="407"/>
      <c r="B4888" s="412"/>
      <c r="C4888" s="126"/>
      <c r="D4888" s="390"/>
      <c r="E4888" s="390"/>
      <c r="F4888" s="390"/>
      <c r="G4888" s="390"/>
      <c r="H4888" s="390"/>
      <c r="I4888" s="390"/>
      <c r="AP4888" s="207"/>
      <c r="AQ4888" s="207"/>
      <c r="BK4888" s="207"/>
      <c r="BY4888" s="207"/>
      <c r="BZ4888" s="207"/>
      <c r="CA4888" s="207"/>
      <c r="CB4888" s="207"/>
      <c r="CC4888" s="207"/>
      <c r="CD4888" s="207"/>
      <c r="CE4888" s="207"/>
      <c r="CF4888" s="207"/>
    </row>
    <row r="4889" spans="1:84" s="406" customFormat="1" x14ac:dyDescent="0.3">
      <c r="A4889" s="407"/>
      <c r="B4889" s="412"/>
      <c r="C4889" s="126"/>
      <c r="D4889" s="390"/>
      <c r="E4889" s="390"/>
      <c r="F4889" s="390"/>
      <c r="G4889" s="390"/>
      <c r="H4889" s="390"/>
      <c r="I4889" s="390"/>
      <c r="AP4889" s="207"/>
      <c r="AQ4889" s="207"/>
      <c r="BK4889" s="207"/>
      <c r="BY4889" s="207"/>
      <c r="BZ4889" s="207"/>
      <c r="CA4889" s="207"/>
      <c r="CB4889" s="207"/>
      <c r="CC4889" s="207"/>
      <c r="CD4889" s="207"/>
      <c r="CE4889" s="207"/>
      <c r="CF4889" s="207"/>
    </row>
    <row r="4890" spans="1:84" s="406" customFormat="1" x14ac:dyDescent="0.3">
      <c r="A4890" s="407"/>
      <c r="B4890" s="412"/>
      <c r="C4890" s="126"/>
      <c r="D4890" s="390"/>
      <c r="E4890" s="390"/>
      <c r="F4890" s="390"/>
      <c r="G4890" s="390"/>
      <c r="H4890" s="390"/>
      <c r="I4890" s="390"/>
      <c r="AP4890" s="207"/>
      <c r="AQ4890" s="207"/>
      <c r="BK4890" s="207"/>
      <c r="BY4890" s="207"/>
      <c r="BZ4890" s="207"/>
      <c r="CA4890" s="207"/>
      <c r="CB4890" s="207"/>
      <c r="CC4890" s="207"/>
      <c r="CD4890" s="207"/>
      <c r="CE4890" s="207"/>
      <c r="CF4890" s="207"/>
    </row>
    <row r="4891" spans="1:84" s="406" customFormat="1" x14ac:dyDescent="0.3">
      <c r="A4891" s="407"/>
      <c r="B4891" s="412"/>
      <c r="C4891" s="126"/>
      <c r="D4891" s="390"/>
      <c r="E4891" s="390"/>
      <c r="F4891" s="390"/>
      <c r="G4891" s="390"/>
      <c r="H4891" s="390"/>
      <c r="I4891" s="390"/>
      <c r="AP4891" s="207"/>
      <c r="AQ4891" s="207"/>
      <c r="BK4891" s="207"/>
      <c r="BY4891" s="207"/>
      <c r="BZ4891" s="207"/>
      <c r="CA4891" s="207"/>
      <c r="CB4891" s="207"/>
      <c r="CC4891" s="207"/>
      <c r="CD4891" s="207"/>
      <c r="CE4891" s="207"/>
      <c r="CF4891" s="207"/>
    </row>
    <row r="4892" spans="1:84" s="406" customFormat="1" x14ac:dyDescent="0.3">
      <c r="A4892" s="407"/>
      <c r="B4892" s="412"/>
      <c r="C4892" s="126"/>
      <c r="D4892" s="390"/>
      <c r="E4892" s="390"/>
      <c r="F4892" s="390"/>
      <c r="G4892" s="390"/>
      <c r="H4892" s="390"/>
      <c r="I4892" s="390"/>
      <c r="AP4892" s="207"/>
      <c r="AQ4892" s="207"/>
      <c r="BK4892" s="207"/>
      <c r="BY4892" s="207"/>
      <c r="BZ4892" s="207"/>
      <c r="CA4892" s="207"/>
      <c r="CB4892" s="207"/>
      <c r="CC4892" s="207"/>
      <c r="CD4892" s="207"/>
      <c r="CE4892" s="207"/>
      <c r="CF4892" s="207"/>
    </row>
    <row r="4893" spans="1:84" s="406" customFormat="1" x14ac:dyDescent="0.3">
      <c r="A4893" s="407"/>
      <c r="B4893" s="412"/>
      <c r="C4893" s="126"/>
      <c r="D4893" s="390"/>
      <c r="E4893" s="390"/>
      <c r="F4893" s="390"/>
      <c r="G4893" s="390"/>
      <c r="H4893" s="390"/>
      <c r="I4893" s="390"/>
      <c r="AP4893" s="207"/>
      <c r="AQ4893" s="207"/>
      <c r="BK4893" s="207"/>
      <c r="BY4893" s="207"/>
      <c r="BZ4893" s="207"/>
      <c r="CA4893" s="207"/>
      <c r="CB4893" s="207"/>
      <c r="CC4893" s="207"/>
      <c r="CD4893" s="207"/>
      <c r="CE4893" s="207"/>
      <c r="CF4893" s="207"/>
    </row>
    <row r="4894" spans="1:84" s="406" customFormat="1" x14ac:dyDescent="0.3">
      <c r="A4894" s="407"/>
      <c r="B4894" s="412"/>
      <c r="C4894" s="126"/>
      <c r="D4894" s="390"/>
      <c r="E4894" s="390"/>
      <c r="F4894" s="390"/>
      <c r="G4894" s="390"/>
      <c r="H4894" s="390"/>
      <c r="I4894" s="390"/>
      <c r="AP4894" s="207"/>
      <c r="AQ4894" s="207"/>
      <c r="BK4894" s="207"/>
      <c r="BY4894" s="207"/>
      <c r="BZ4894" s="207"/>
      <c r="CA4894" s="207"/>
      <c r="CB4894" s="207"/>
      <c r="CC4894" s="207"/>
      <c r="CD4894" s="207"/>
      <c r="CE4894" s="207"/>
      <c r="CF4894" s="207"/>
    </row>
    <row r="4895" spans="1:84" s="406" customFormat="1" x14ac:dyDescent="0.3">
      <c r="A4895" s="407"/>
      <c r="B4895" s="412"/>
      <c r="C4895" s="126"/>
      <c r="D4895" s="390"/>
      <c r="E4895" s="390"/>
      <c r="F4895" s="390"/>
      <c r="G4895" s="390"/>
      <c r="H4895" s="390"/>
      <c r="I4895" s="390"/>
      <c r="AP4895" s="207"/>
      <c r="AQ4895" s="207"/>
      <c r="BK4895" s="207"/>
      <c r="BY4895" s="207"/>
      <c r="BZ4895" s="207"/>
      <c r="CA4895" s="207"/>
      <c r="CB4895" s="207"/>
      <c r="CC4895" s="207"/>
      <c r="CD4895" s="207"/>
      <c r="CE4895" s="207"/>
      <c r="CF4895" s="207"/>
    </row>
    <row r="4896" spans="1:84" s="406" customFormat="1" x14ac:dyDescent="0.3">
      <c r="A4896" s="407"/>
      <c r="B4896" s="412"/>
      <c r="C4896" s="126"/>
      <c r="D4896" s="390"/>
      <c r="E4896" s="390"/>
      <c r="F4896" s="390"/>
      <c r="G4896" s="390"/>
      <c r="H4896" s="390"/>
      <c r="I4896" s="390"/>
      <c r="AP4896" s="207"/>
      <c r="AQ4896" s="207"/>
      <c r="BK4896" s="207"/>
      <c r="BY4896" s="207"/>
      <c r="BZ4896" s="207"/>
      <c r="CA4896" s="207"/>
      <c r="CB4896" s="207"/>
      <c r="CC4896" s="207"/>
      <c r="CD4896" s="207"/>
      <c r="CE4896" s="207"/>
      <c r="CF4896" s="207"/>
    </row>
    <row r="4897" spans="1:84" s="406" customFormat="1" x14ac:dyDescent="0.3">
      <c r="A4897" s="407"/>
      <c r="B4897" s="412"/>
      <c r="C4897" s="126"/>
      <c r="D4897" s="390"/>
      <c r="E4897" s="390"/>
      <c r="F4897" s="390"/>
      <c r="G4897" s="390"/>
      <c r="H4897" s="390"/>
      <c r="I4897" s="390"/>
      <c r="AP4897" s="207"/>
      <c r="AQ4897" s="207"/>
      <c r="BK4897" s="207"/>
      <c r="BY4897" s="207"/>
      <c r="BZ4897" s="207"/>
      <c r="CA4897" s="207"/>
      <c r="CB4897" s="207"/>
      <c r="CC4897" s="207"/>
      <c r="CD4897" s="207"/>
      <c r="CE4897" s="207"/>
      <c r="CF4897" s="207"/>
    </row>
    <row r="4898" spans="1:84" s="406" customFormat="1" x14ac:dyDescent="0.3">
      <c r="A4898" s="407"/>
      <c r="B4898" s="412"/>
      <c r="C4898" s="126"/>
      <c r="D4898" s="390"/>
      <c r="E4898" s="390"/>
      <c r="F4898" s="390"/>
      <c r="G4898" s="390"/>
      <c r="H4898" s="390"/>
      <c r="I4898" s="390"/>
      <c r="AP4898" s="207"/>
      <c r="AQ4898" s="207"/>
      <c r="BK4898" s="207"/>
      <c r="BY4898" s="207"/>
      <c r="BZ4898" s="207"/>
      <c r="CA4898" s="207"/>
      <c r="CB4898" s="207"/>
      <c r="CC4898" s="207"/>
      <c r="CD4898" s="207"/>
      <c r="CE4898" s="207"/>
      <c r="CF4898" s="207"/>
    </row>
    <row r="4899" spans="1:84" s="406" customFormat="1" x14ac:dyDescent="0.3">
      <c r="A4899" s="407"/>
      <c r="B4899" s="412"/>
      <c r="C4899" s="126"/>
      <c r="D4899" s="390"/>
      <c r="E4899" s="390"/>
      <c r="F4899" s="390"/>
      <c r="G4899" s="390"/>
      <c r="H4899" s="390"/>
      <c r="I4899" s="390"/>
      <c r="AP4899" s="207"/>
      <c r="AQ4899" s="207"/>
      <c r="BK4899" s="207"/>
      <c r="BY4899" s="207"/>
      <c r="BZ4899" s="207"/>
      <c r="CA4899" s="207"/>
      <c r="CB4899" s="207"/>
      <c r="CC4899" s="207"/>
      <c r="CD4899" s="207"/>
      <c r="CE4899" s="207"/>
      <c r="CF4899" s="207"/>
    </row>
    <row r="4900" spans="1:84" s="406" customFormat="1" x14ac:dyDescent="0.3">
      <c r="A4900" s="407"/>
      <c r="B4900" s="412"/>
      <c r="C4900" s="126"/>
      <c r="D4900" s="390"/>
      <c r="E4900" s="390"/>
      <c r="F4900" s="390"/>
      <c r="G4900" s="390"/>
      <c r="H4900" s="390"/>
      <c r="I4900" s="390"/>
      <c r="AP4900" s="207"/>
      <c r="AQ4900" s="207"/>
      <c r="BK4900" s="207"/>
      <c r="BY4900" s="207"/>
      <c r="BZ4900" s="207"/>
      <c r="CA4900" s="207"/>
      <c r="CB4900" s="207"/>
      <c r="CC4900" s="207"/>
      <c r="CD4900" s="207"/>
      <c r="CE4900" s="207"/>
      <c r="CF4900" s="207"/>
    </row>
    <row r="4901" spans="1:84" s="406" customFormat="1" x14ac:dyDescent="0.3">
      <c r="A4901" s="407"/>
      <c r="B4901" s="412"/>
      <c r="C4901" s="126"/>
      <c r="D4901" s="390"/>
      <c r="E4901" s="390"/>
      <c r="F4901" s="390"/>
      <c r="G4901" s="390"/>
      <c r="H4901" s="390"/>
      <c r="I4901" s="390"/>
      <c r="AP4901" s="207"/>
      <c r="AQ4901" s="207"/>
      <c r="BK4901" s="207"/>
      <c r="BY4901" s="207"/>
      <c r="BZ4901" s="207"/>
      <c r="CA4901" s="207"/>
      <c r="CB4901" s="207"/>
      <c r="CC4901" s="207"/>
      <c r="CD4901" s="207"/>
      <c r="CE4901" s="207"/>
      <c r="CF4901" s="207"/>
    </row>
    <row r="4902" spans="1:84" s="406" customFormat="1" x14ac:dyDescent="0.3">
      <c r="A4902" s="407"/>
      <c r="B4902" s="412"/>
      <c r="C4902" s="126"/>
      <c r="D4902" s="390"/>
      <c r="E4902" s="390"/>
      <c r="F4902" s="390"/>
      <c r="G4902" s="390"/>
      <c r="H4902" s="390"/>
      <c r="I4902" s="390"/>
      <c r="AP4902" s="207"/>
      <c r="AQ4902" s="207"/>
      <c r="BK4902" s="207"/>
      <c r="BY4902" s="207"/>
      <c r="BZ4902" s="207"/>
      <c r="CA4902" s="207"/>
      <c r="CB4902" s="207"/>
      <c r="CC4902" s="207"/>
      <c r="CD4902" s="207"/>
      <c r="CE4902" s="207"/>
      <c r="CF4902" s="207"/>
    </row>
    <row r="4903" spans="1:84" s="406" customFormat="1" x14ac:dyDescent="0.3">
      <c r="A4903" s="407"/>
      <c r="B4903" s="412"/>
      <c r="C4903" s="126"/>
      <c r="D4903" s="390"/>
      <c r="E4903" s="390"/>
      <c r="F4903" s="390"/>
      <c r="G4903" s="390"/>
      <c r="H4903" s="390"/>
      <c r="I4903" s="390"/>
      <c r="AP4903" s="207"/>
      <c r="AQ4903" s="207"/>
      <c r="BK4903" s="207"/>
      <c r="BY4903" s="207"/>
      <c r="BZ4903" s="207"/>
      <c r="CA4903" s="207"/>
      <c r="CB4903" s="207"/>
      <c r="CC4903" s="207"/>
      <c r="CD4903" s="207"/>
      <c r="CE4903" s="207"/>
      <c r="CF4903" s="207"/>
    </row>
    <row r="4904" spans="1:84" s="406" customFormat="1" x14ac:dyDescent="0.3">
      <c r="A4904" s="407"/>
      <c r="B4904" s="412"/>
      <c r="C4904" s="126"/>
      <c r="D4904" s="390"/>
      <c r="E4904" s="390"/>
      <c r="F4904" s="390"/>
      <c r="G4904" s="390"/>
      <c r="H4904" s="390"/>
      <c r="I4904" s="390"/>
      <c r="AP4904" s="207"/>
      <c r="AQ4904" s="207"/>
      <c r="BK4904" s="207"/>
      <c r="BY4904" s="207"/>
      <c r="BZ4904" s="207"/>
      <c r="CA4904" s="207"/>
      <c r="CB4904" s="207"/>
      <c r="CC4904" s="207"/>
      <c r="CD4904" s="207"/>
      <c r="CE4904" s="207"/>
      <c r="CF4904" s="207"/>
    </row>
    <row r="4905" spans="1:84" s="406" customFormat="1" x14ac:dyDescent="0.3">
      <c r="A4905" s="407"/>
      <c r="B4905" s="412"/>
      <c r="C4905" s="126"/>
      <c r="D4905" s="390"/>
      <c r="E4905" s="390"/>
      <c r="F4905" s="390"/>
      <c r="G4905" s="390"/>
      <c r="H4905" s="390"/>
      <c r="I4905" s="390"/>
      <c r="AP4905" s="207"/>
      <c r="AQ4905" s="207"/>
      <c r="BK4905" s="207"/>
      <c r="BY4905" s="207"/>
      <c r="BZ4905" s="207"/>
      <c r="CA4905" s="207"/>
      <c r="CB4905" s="207"/>
      <c r="CC4905" s="207"/>
      <c r="CD4905" s="207"/>
      <c r="CE4905" s="207"/>
      <c r="CF4905" s="207"/>
    </row>
    <row r="4906" spans="1:84" s="406" customFormat="1" x14ac:dyDescent="0.3">
      <c r="A4906" s="407"/>
      <c r="B4906" s="412"/>
      <c r="C4906" s="126"/>
      <c r="D4906" s="390"/>
      <c r="E4906" s="390"/>
      <c r="F4906" s="390"/>
      <c r="G4906" s="390"/>
      <c r="H4906" s="390"/>
      <c r="I4906" s="390"/>
      <c r="AP4906" s="207"/>
      <c r="AQ4906" s="207"/>
      <c r="BK4906" s="207"/>
      <c r="BY4906" s="207"/>
      <c r="BZ4906" s="207"/>
      <c r="CA4906" s="207"/>
      <c r="CB4906" s="207"/>
      <c r="CC4906" s="207"/>
      <c r="CD4906" s="207"/>
      <c r="CE4906" s="207"/>
      <c r="CF4906" s="207"/>
    </row>
    <row r="4907" spans="1:84" s="406" customFormat="1" x14ac:dyDescent="0.3">
      <c r="A4907" s="407"/>
      <c r="B4907" s="412"/>
      <c r="C4907" s="126"/>
      <c r="D4907" s="390"/>
      <c r="E4907" s="390"/>
      <c r="F4907" s="390"/>
      <c r="G4907" s="390"/>
      <c r="H4907" s="390"/>
      <c r="I4907" s="390"/>
      <c r="AP4907" s="207"/>
      <c r="AQ4907" s="207"/>
      <c r="BK4907" s="207"/>
      <c r="BY4907" s="207"/>
      <c r="BZ4907" s="207"/>
      <c r="CA4907" s="207"/>
      <c r="CB4907" s="207"/>
      <c r="CC4907" s="207"/>
      <c r="CD4907" s="207"/>
      <c r="CE4907" s="207"/>
      <c r="CF4907" s="207"/>
    </row>
    <row r="4908" spans="1:84" s="406" customFormat="1" x14ac:dyDescent="0.3">
      <c r="A4908" s="407"/>
      <c r="B4908" s="412"/>
      <c r="C4908" s="126"/>
      <c r="D4908" s="390"/>
      <c r="E4908" s="390"/>
      <c r="F4908" s="390"/>
      <c r="G4908" s="390"/>
      <c r="H4908" s="390"/>
      <c r="I4908" s="390"/>
      <c r="AP4908" s="207"/>
      <c r="AQ4908" s="207"/>
      <c r="BK4908" s="207"/>
      <c r="BY4908" s="207"/>
      <c r="BZ4908" s="207"/>
      <c r="CA4908" s="207"/>
      <c r="CB4908" s="207"/>
      <c r="CC4908" s="207"/>
      <c r="CD4908" s="207"/>
      <c r="CE4908" s="207"/>
      <c r="CF4908" s="207"/>
    </row>
    <row r="4909" spans="1:84" s="406" customFormat="1" x14ac:dyDescent="0.3">
      <c r="A4909" s="407"/>
      <c r="B4909" s="412"/>
      <c r="C4909" s="126"/>
      <c r="D4909" s="390"/>
      <c r="E4909" s="390"/>
      <c r="F4909" s="390"/>
      <c r="G4909" s="390"/>
      <c r="H4909" s="390"/>
      <c r="I4909" s="390"/>
      <c r="AP4909" s="207"/>
      <c r="AQ4909" s="207"/>
      <c r="BK4909" s="207"/>
      <c r="BY4909" s="207"/>
      <c r="BZ4909" s="207"/>
      <c r="CA4909" s="207"/>
      <c r="CB4909" s="207"/>
      <c r="CC4909" s="207"/>
      <c r="CD4909" s="207"/>
      <c r="CE4909" s="207"/>
      <c r="CF4909" s="207"/>
    </row>
    <row r="4910" spans="1:84" s="406" customFormat="1" x14ac:dyDescent="0.3">
      <c r="A4910" s="407"/>
      <c r="B4910" s="412"/>
      <c r="C4910" s="126"/>
      <c r="D4910" s="390"/>
      <c r="E4910" s="390"/>
      <c r="F4910" s="390"/>
      <c r="G4910" s="390"/>
      <c r="H4910" s="390"/>
      <c r="I4910" s="390"/>
      <c r="AP4910" s="207"/>
      <c r="AQ4910" s="207"/>
      <c r="BK4910" s="207"/>
      <c r="BY4910" s="207"/>
      <c r="BZ4910" s="207"/>
      <c r="CA4910" s="207"/>
      <c r="CB4910" s="207"/>
      <c r="CC4910" s="207"/>
      <c r="CD4910" s="207"/>
      <c r="CE4910" s="207"/>
      <c r="CF4910" s="207"/>
    </row>
    <row r="4911" spans="1:84" s="406" customFormat="1" x14ac:dyDescent="0.3">
      <c r="A4911" s="407"/>
      <c r="B4911" s="412"/>
      <c r="C4911" s="126"/>
      <c r="D4911" s="390"/>
      <c r="E4911" s="390"/>
      <c r="F4911" s="390"/>
      <c r="G4911" s="390"/>
      <c r="H4911" s="390"/>
      <c r="I4911" s="390"/>
      <c r="AP4911" s="207"/>
      <c r="AQ4911" s="207"/>
      <c r="BK4911" s="207"/>
      <c r="BY4911" s="207"/>
      <c r="BZ4911" s="207"/>
      <c r="CA4911" s="207"/>
      <c r="CB4911" s="207"/>
      <c r="CC4911" s="207"/>
      <c r="CD4911" s="207"/>
      <c r="CE4911" s="207"/>
      <c r="CF4911" s="207"/>
    </row>
    <row r="4912" spans="1:84" s="406" customFormat="1" x14ac:dyDescent="0.3">
      <c r="A4912" s="407"/>
      <c r="B4912" s="412"/>
      <c r="C4912" s="126"/>
      <c r="D4912" s="390"/>
      <c r="E4912" s="390"/>
      <c r="F4912" s="390"/>
      <c r="G4912" s="390"/>
      <c r="H4912" s="390"/>
      <c r="I4912" s="390"/>
      <c r="AP4912" s="207"/>
      <c r="AQ4912" s="207"/>
      <c r="BK4912" s="207"/>
      <c r="BY4912" s="207"/>
      <c r="BZ4912" s="207"/>
      <c r="CA4912" s="207"/>
      <c r="CB4912" s="207"/>
      <c r="CC4912" s="207"/>
      <c r="CD4912" s="207"/>
      <c r="CE4912" s="207"/>
      <c r="CF4912" s="207"/>
    </row>
    <row r="4913" spans="1:84" s="406" customFormat="1" x14ac:dyDescent="0.3">
      <c r="A4913" s="407"/>
      <c r="B4913" s="412"/>
      <c r="C4913" s="126"/>
      <c r="D4913" s="390"/>
      <c r="E4913" s="390"/>
      <c r="F4913" s="390"/>
      <c r="G4913" s="390"/>
      <c r="H4913" s="390"/>
      <c r="I4913" s="390"/>
      <c r="AP4913" s="207"/>
      <c r="AQ4913" s="207"/>
      <c r="BK4913" s="207"/>
      <c r="BY4913" s="207"/>
      <c r="BZ4913" s="207"/>
      <c r="CA4913" s="207"/>
      <c r="CB4913" s="207"/>
      <c r="CC4913" s="207"/>
      <c r="CD4913" s="207"/>
      <c r="CE4913" s="207"/>
      <c r="CF4913" s="207"/>
    </row>
    <row r="4914" spans="1:84" s="406" customFormat="1" x14ac:dyDescent="0.3">
      <c r="A4914" s="407"/>
      <c r="B4914" s="412"/>
      <c r="C4914" s="126"/>
      <c r="D4914" s="390"/>
      <c r="E4914" s="390"/>
      <c r="F4914" s="390"/>
      <c r="G4914" s="390"/>
      <c r="H4914" s="390"/>
      <c r="I4914" s="390"/>
      <c r="AP4914" s="207"/>
      <c r="AQ4914" s="207"/>
      <c r="BK4914" s="207"/>
      <c r="BY4914" s="207"/>
      <c r="BZ4914" s="207"/>
      <c r="CA4914" s="207"/>
      <c r="CB4914" s="207"/>
      <c r="CC4914" s="207"/>
      <c r="CD4914" s="207"/>
      <c r="CE4914" s="207"/>
      <c r="CF4914" s="207"/>
    </row>
    <row r="4915" spans="1:84" s="406" customFormat="1" x14ac:dyDescent="0.3">
      <c r="A4915" s="407"/>
      <c r="B4915" s="412"/>
      <c r="C4915" s="126"/>
      <c r="D4915" s="390"/>
      <c r="E4915" s="390"/>
      <c r="F4915" s="390"/>
      <c r="G4915" s="390"/>
      <c r="H4915" s="390"/>
      <c r="I4915" s="390"/>
      <c r="AP4915" s="207"/>
      <c r="AQ4915" s="207"/>
      <c r="BK4915" s="207"/>
      <c r="BY4915" s="207"/>
      <c r="BZ4915" s="207"/>
      <c r="CA4915" s="207"/>
      <c r="CB4915" s="207"/>
      <c r="CC4915" s="207"/>
      <c r="CD4915" s="207"/>
      <c r="CE4915" s="207"/>
      <c r="CF4915" s="207"/>
    </row>
    <row r="4916" spans="1:84" s="406" customFormat="1" x14ac:dyDescent="0.3">
      <c r="A4916" s="407"/>
      <c r="B4916" s="412"/>
      <c r="C4916" s="126"/>
      <c r="D4916" s="390"/>
      <c r="E4916" s="390"/>
      <c r="F4916" s="390"/>
      <c r="G4916" s="390"/>
      <c r="H4916" s="390"/>
      <c r="I4916" s="390"/>
      <c r="AP4916" s="207"/>
      <c r="AQ4916" s="207"/>
      <c r="BK4916" s="207"/>
      <c r="BY4916" s="207"/>
      <c r="BZ4916" s="207"/>
      <c r="CA4916" s="207"/>
      <c r="CB4916" s="207"/>
      <c r="CC4916" s="207"/>
      <c r="CD4916" s="207"/>
      <c r="CE4916" s="207"/>
      <c r="CF4916" s="207"/>
    </row>
    <row r="4917" spans="1:84" s="406" customFormat="1" x14ac:dyDescent="0.3">
      <c r="A4917" s="407"/>
      <c r="B4917" s="412"/>
      <c r="C4917" s="126"/>
      <c r="D4917" s="390"/>
      <c r="E4917" s="390"/>
      <c r="F4917" s="390"/>
      <c r="G4917" s="390"/>
      <c r="H4917" s="390"/>
      <c r="I4917" s="390"/>
      <c r="AP4917" s="207"/>
      <c r="AQ4917" s="207"/>
      <c r="BK4917" s="207"/>
      <c r="BY4917" s="207"/>
      <c r="BZ4917" s="207"/>
      <c r="CA4917" s="207"/>
      <c r="CB4917" s="207"/>
      <c r="CC4917" s="207"/>
      <c r="CD4917" s="207"/>
      <c r="CE4917" s="207"/>
      <c r="CF4917" s="207"/>
    </row>
    <row r="4918" spans="1:84" s="406" customFormat="1" x14ac:dyDescent="0.3">
      <c r="A4918" s="407"/>
      <c r="B4918" s="412"/>
      <c r="C4918" s="126"/>
      <c r="D4918" s="390"/>
      <c r="E4918" s="390"/>
      <c r="F4918" s="390"/>
      <c r="G4918" s="390"/>
      <c r="H4918" s="390"/>
      <c r="I4918" s="390"/>
      <c r="AP4918" s="207"/>
      <c r="AQ4918" s="207"/>
      <c r="BK4918" s="207"/>
      <c r="BY4918" s="207"/>
      <c r="BZ4918" s="207"/>
      <c r="CA4918" s="207"/>
      <c r="CB4918" s="207"/>
      <c r="CC4918" s="207"/>
      <c r="CD4918" s="207"/>
      <c r="CE4918" s="207"/>
      <c r="CF4918" s="207"/>
    </row>
    <row r="4919" spans="1:84" s="406" customFormat="1" x14ac:dyDescent="0.3">
      <c r="A4919" s="407"/>
      <c r="B4919" s="412"/>
      <c r="C4919" s="126"/>
      <c r="D4919" s="390"/>
      <c r="E4919" s="390"/>
      <c r="F4919" s="390"/>
      <c r="G4919" s="390"/>
      <c r="H4919" s="390"/>
      <c r="I4919" s="390"/>
      <c r="AP4919" s="207"/>
      <c r="AQ4919" s="207"/>
      <c r="BK4919" s="207"/>
      <c r="BY4919" s="207"/>
      <c r="BZ4919" s="207"/>
      <c r="CA4919" s="207"/>
      <c r="CB4919" s="207"/>
      <c r="CC4919" s="207"/>
      <c r="CD4919" s="207"/>
      <c r="CE4919" s="207"/>
      <c r="CF4919" s="207"/>
    </row>
    <row r="4920" spans="1:84" s="406" customFormat="1" x14ac:dyDescent="0.3">
      <c r="A4920" s="407"/>
      <c r="B4920" s="412"/>
      <c r="C4920" s="126"/>
      <c r="D4920" s="390"/>
      <c r="E4920" s="390"/>
      <c r="F4920" s="390"/>
      <c r="G4920" s="390"/>
      <c r="H4920" s="390"/>
      <c r="I4920" s="390"/>
      <c r="AP4920" s="207"/>
      <c r="AQ4920" s="207"/>
      <c r="BK4920" s="207"/>
      <c r="BY4920" s="207"/>
      <c r="BZ4920" s="207"/>
      <c r="CA4920" s="207"/>
      <c r="CB4920" s="207"/>
      <c r="CC4920" s="207"/>
      <c r="CD4920" s="207"/>
      <c r="CE4920" s="207"/>
      <c r="CF4920" s="207"/>
    </row>
    <row r="4921" spans="1:84" s="406" customFormat="1" x14ac:dyDescent="0.3">
      <c r="A4921" s="407"/>
      <c r="B4921" s="412"/>
      <c r="C4921" s="126"/>
      <c r="D4921" s="390"/>
      <c r="E4921" s="390"/>
      <c r="F4921" s="390"/>
      <c r="G4921" s="390"/>
      <c r="H4921" s="390"/>
      <c r="I4921" s="390"/>
      <c r="AP4921" s="207"/>
      <c r="AQ4921" s="207"/>
      <c r="BK4921" s="207"/>
      <c r="BY4921" s="207"/>
      <c r="BZ4921" s="207"/>
      <c r="CA4921" s="207"/>
      <c r="CB4921" s="207"/>
      <c r="CC4921" s="207"/>
      <c r="CD4921" s="207"/>
      <c r="CE4921" s="207"/>
      <c r="CF4921" s="207"/>
    </row>
    <row r="4922" spans="1:84" s="406" customFormat="1" x14ac:dyDescent="0.3">
      <c r="A4922" s="407"/>
      <c r="B4922" s="412"/>
      <c r="C4922" s="126"/>
      <c r="D4922" s="390"/>
      <c r="E4922" s="390"/>
      <c r="F4922" s="390"/>
      <c r="G4922" s="390"/>
      <c r="H4922" s="390"/>
      <c r="I4922" s="390"/>
      <c r="AP4922" s="207"/>
      <c r="AQ4922" s="207"/>
      <c r="BK4922" s="207"/>
      <c r="BY4922" s="207"/>
      <c r="BZ4922" s="207"/>
      <c r="CA4922" s="207"/>
      <c r="CB4922" s="207"/>
      <c r="CC4922" s="207"/>
      <c r="CD4922" s="207"/>
      <c r="CE4922" s="207"/>
      <c r="CF4922" s="207"/>
    </row>
    <row r="4923" spans="1:84" s="406" customFormat="1" x14ac:dyDescent="0.3">
      <c r="A4923" s="407"/>
      <c r="B4923" s="412"/>
      <c r="C4923" s="126"/>
      <c r="D4923" s="390"/>
      <c r="E4923" s="390"/>
      <c r="F4923" s="390"/>
      <c r="G4923" s="390"/>
      <c r="H4923" s="390"/>
      <c r="I4923" s="390"/>
      <c r="AP4923" s="207"/>
      <c r="AQ4923" s="207"/>
      <c r="BK4923" s="207"/>
      <c r="BY4923" s="207"/>
      <c r="BZ4923" s="207"/>
      <c r="CA4923" s="207"/>
      <c r="CB4923" s="207"/>
      <c r="CC4923" s="207"/>
      <c r="CD4923" s="207"/>
      <c r="CE4923" s="207"/>
      <c r="CF4923" s="207"/>
    </row>
    <row r="4924" spans="1:84" s="406" customFormat="1" x14ac:dyDescent="0.3">
      <c r="A4924" s="407"/>
      <c r="B4924" s="412"/>
      <c r="C4924" s="126"/>
      <c r="D4924" s="390"/>
      <c r="E4924" s="390"/>
      <c r="F4924" s="390"/>
      <c r="G4924" s="390"/>
      <c r="H4924" s="390"/>
      <c r="I4924" s="390"/>
      <c r="AP4924" s="207"/>
      <c r="AQ4924" s="207"/>
      <c r="BK4924" s="207"/>
      <c r="BY4924" s="207"/>
      <c r="BZ4924" s="207"/>
      <c r="CA4924" s="207"/>
      <c r="CB4924" s="207"/>
      <c r="CC4924" s="207"/>
      <c r="CD4924" s="207"/>
      <c r="CE4924" s="207"/>
      <c r="CF4924" s="207"/>
    </row>
    <row r="4925" spans="1:84" s="406" customFormat="1" x14ac:dyDescent="0.3">
      <c r="A4925" s="407"/>
      <c r="B4925" s="412"/>
      <c r="C4925" s="126"/>
      <c r="D4925" s="390"/>
      <c r="E4925" s="390"/>
      <c r="F4925" s="390"/>
      <c r="G4925" s="390"/>
      <c r="H4925" s="390"/>
      <c r="I4925" s="390"/>
      <c r="AP4925" s="207"/>
      <c r="AQ4925" s="207"/>
      <c r="BK4925" s="207"/>
      <c r="BY4925" s="207"/>
      <c r="BZ4925" s="207"/>
      <c r="CA4925" s="207"/>
      <c r="CB4925" s="207"/>
      <c r="CC4925" s="207"/>
      <c r="CD4925" s="207"/>
      <c r="CE4925" s="207"/>
      <c r="CF4925" s="207"/>
    </row>
    <row r="4926" spans="1:84" s="406" customFormat="1" x14ac:dyDescent="0.3">
      <c r="A4926" s="407"/>
      <c r="B4926" s="412"/>
      <c r="C4926" s="126"/>
      <c r="D4926" s="390"/>
      <c r="E4926" s="390"/>
      <c r="F4926" s="390"/>
      <c r="G4926" s="390"/>
      <c r="H4926" s="390"/>
      <c r="I4926" s="390"/>
      <c r="AP4926" s="207"/>
      <c r="AQ4926" s="207"/>
      <c r="BK4926" s="207"/>
      <c r="BY4926" s="207"/>
      <c r="BZ4926" s="207"/>
      <c r="CA4926" s="207"/>
      <c r="CB4926" s="207"/>
      <c r="CC4926" s="207"/>
      <c r="CD4926" s="207"/>
      <c r="CE4926" s="207"/>
      <c r="CF4926" s="207"/>
    </row>
    <row r="4927" spans="1:84" s="406" customFormat="1" x14ac:dyDescent="0.3">
      <c r="A4927" s="407"/>
      <c r="B4927" s="412"/>
      <c r="C4927" s="126"/>
      <c r="D4927" s="390"/>
      <c r="E4927" s="390"/>
      <c r="F4927" s="390"/>
      <c r="G4927" s="390"/>
      <c r="H4927" s="390"/>
      <c r="I4927" s="390"/>
      <c r="AP4927" s="207"/>
      <c r="AQ4927" s="207"/>
      <c r="BK4927" s="207"/>
      <c r="BY4927" s="207"/>
      <c r="BZ4927" s="207"/>
      <c r="CA4927" s="207"/>
      <c r="CB4927" s="207"/>
      <c r="CC4927" s="207"/>
      <c r="CD4927" s="207"/>
      <c r="CE4927" s="207"/>
      <c r="CF4927" s="207"/>
    </row>
    <row r="4928" spans="1:84" s="406" customFormat="1" x14ac:dyDescent="0.3">
      <c r="A4928" s="407"/>
      <c r="B4928" s="412"/>
      <c r="C4928" s="126"/>
      <c r="D4928" s="390"/>
      <c r="E4928" s="390"/>
      <c r="F4928" s="390"/>
      <c r="G4928" s="390"/>
      <c r="H4928" s="390"/>
      <c r="I4928" s="390"/>
      <c r="AP4928" s="207"/>
      <c r="AQ4928" s="207"/>
      <c r="BK4928" s="207"/>
      <c r="BY4928" s="207"/>
      <c r="BZ4928" s="207"/>
      <c r="CA4928" s="207"/>
      <c r="CB4928" s="207"/>
      <c r="CC4928" s="207"/>
      <c r="CD4928" s="207"/>
      <c r="CE4928" s="207"/>
      <c r="CF4928" s="207"/>
    </row>
    <row r="4929" spans="1:84" s="406" customFormat="1" x14ac:dyDescent="0.3">
      <c r="A4929" s="407"/>
      <c r="B4929" s="412"/>
      <c r="C4929" s="126"/>
      <c r="D4929" s="390"/>
      <c r="E4929" s="390"/>
      <c r="F4929" s="390"/>
      <c r="G4929" s="390"/>
      <c r="H4929" s="390"/>
      <c r="I4929" s="390"/>
      <c r="AP4929" s="207"/>
      <c r="AQ4929" s="207"/>
      <c r="BK4929" s="207"/>
      <c r="BY4929" s="207"/>
      <c r="BZ4929" s="207"/>
      <c r="CA4929" s="207"/>
      <c r="CB4929" s="207"/>
      <c r="CC4929" s="207"/>
      <c r="CD4929" s="207"/>
      <c r="CE4929" s="207"/>
      <c r="CF4929" s="207"/>
    </row>
    <row r="4930" spans="1:84" s="406" customFormat="1" x14ac:dyDescent="0.3">
      <c r="A4930" s="407"/>
      <c r="B4930" s="412"/>
      <c r="C4930" s="126"/>
      <c r="D4930" s="390"/>
      <c r="E4930" s="390"/>
      <c r="F4930" s="390"/>
      <c r="G4930" s="390"/>
      <c r="H4930" s="390"/>
      <c r="I4930" s="390"/>
      <c r="AP4930" s="207"/>
      <c r="AQ4930" s="207"/>
      <c r="BK4930" s="207"/>
      <c r="BY4930" s="207"/>
      <c r="BZ4930" s="207"/>
      <c r="CA4930" s="207"/>
      <c r="CB4930" s="207"/>
      <c r="CC4930" s="207"/>
      <c r="CD4930" s="207"/>
      <c r="CE4930" s="207"/>
      <c r="CF4930" s="207"/>
    </row>
    <row r="4931" spans="1:84" s="406" customFormat="1" x14ac:dyDescent="0.3">
      <c r="A4931" s="407"/>
      <c r="B4931" s="412"/>
      <c r="C4931" s="126"/>
      <c r="D4931" s="390"/>
      <c r="E4931" s="390"/>
      <c r="F4931" s="390"/>
      <c r="G4931" s="390"/>
      <c r="H4931" s="390"/>
      <c r="I4931" s="390"/>
      <c r="AP4931" s="207"/>
      <c r="AQ4931" s="207"/>
      <c r="BK4931" s="207"/>
      <c r="BY4931" s="207"/>
      <c r="BZ4931" s="207"/>
      <c r="CA4931" s="207"/>
      <c r="CB4931" s="207"/>
      <c r="CC4931" s="207"/>
      <c r="CD4931" s="207"/>
      <c r="CE4931" s="207"/>
      <c r="CF4931" s="207"/>
    </row>
    <row r="4932" spans="1:84" s="406" customFormat="1" x14ac:dyDescent="0.3">
      <c r="A4932" s="407"/>
      <c r="B4932" s="412"/>
      <c r="C4932" s="126"/>
      <c r="D4932" s="390"/>
      <c r="E4932" s="390"/>
      <c r="F4932" s="390"/>
      <c r="G4932" s="390"/>
      <c r="H4932" s="390"/>
      <c r="I4932" s="390"/>
      <c r="AP4932" s="207"/>
      <c r="AQ4932" s="207"/>
      <c r="BK4932" s="207"/>
      <c r="BY4932" s="207"/>
      <c r="BZ4932" s="207"/>
      <c r="CA4932" s="207"/>
      <c r="CB4932" s="207"/>
      <c r="CC4932" s="207"/>
      <c r="CD4932" s="207"/>
      <c r="CE4932" s="207"/>
      <c r="CF4932" s="207"/>
    </row>
    <row r="4933" spans="1:84" s="406" customFormat="1" x14ac:dyDescent="0.3">
      <c r="A4933" s="407"/>
      <c r="B4933" s="412"/>
      <c r="C4933" s="126"/>
      <c r="D4933" s="390"/>
      <c r="E4933" s="390"/>
      <c r="F4933" s="390"/>
      <c r="G4933" s="390"/>
      <c r="H4933" s="390"/>
      <c r="I4933" s="390"/>
      <c r="AP4933" s="207"/>
      <c r="AQ4933" s="207"/>
      <c r="BK4933" s="207"/>
      <c r="BY4933" s="207"/>
      <c r="BZ4933" s="207"/>
      <c r="CA4933" s="207"/>
      <c r="CB4933" s="207"/>
      <c r="CC4933" s="207"/>
      <c r="CD4933" s="207"/>
      <c r="CE4933" s="207"/>
      <c r="CF4933" s="207"/>
    </row>
    <row r="4934" spans="1:84" s="406" customFormat="1" x14ac:dyDescent="0.3">
      <c r="A4934" s="407"/>
      <c r="B4934" s="412"/>
      <c r="C4934" s="126"/>
      <c r="D4934" s="390"/>
      <c r="E4934" s="390"/>
      <c r="F4934" s="390"/>
      <c r="G4934" s="390"/>
      <c r="H4934" s="390"/>
      <c r="I4934" s="390"/>
      <c r="AP4934" s="207"/>
      <c r="AQ4934" s="207"/>
      <c r="BK4934" s="207"/>
      <c r="BY4934" s="207"/>
      <c r="BZ4934" s="207"/>
      <c r="CA4934" s="207"/>
      <c r="CB4934" s="207"/>
      <c r="CC4934" s="207"/>
      <c r="CD4934" s="207"/>
      <c r="CE4934" s="207"/>
      <c r="CF4934" s="207"/>
    </row>
    <row r="4935" spans="1:84" s="406" customFormat="1" x14ac:dyDescent="0.3">
      <c r="A4935" s="407"/>
      <c r="B4935" s="412"/>
      <c r="C4935" s="126"/>
      <c r="D4935" s="390"/>
      <c r="E4935" s="390"/>
      <c r="F4935" s="390"/>
      <c r="G4935" s="390"/>
      <c r="H4935" s="390"/>
      <c r="I4935" s="390"/>
      <c r="AP4935" s="207"/>
      <c r="AQ4935" s="207"/>
      <c r="BK4935" s="207"/>
      <c r="BY4935" s="207"/>
      <c r="BZ4935" s="207"/>
      <c r="CA4935" s="207"/>
      <c r="CB4935" s="207"/>
      <c r="CC4935" s="207"/>
      <c r="CD4935" s="207"/>
      <c r="CE4935" s="207"/>
      <c r="CF4935" s="207"/>
    </row>
    <row r="4936" spans="1:84" s="406" customFormat="1" x14ac:dyDescent="0.3">
      <c r="A4936" s="407"/>
      <c r="B4936" s="412"/>
      <c r="C4936" s="126"/>
      <c r="D4936" s="390"/>
      <c r="E4936" s="390"/>
      <c r="F4936" s="390"/>
      <c r="G4936" s="390"/>
      <c r="H4936" s="390"/>
      <c r="I4936" s="390"/>
      <c r="AP4936" s="207"/>
      <c r="AQ4936" s="207"/>
      <c r="BK4936" s="207"/>
      <c r="BY4936" s="207"/>
      <c r="BZ4936" s="207"/>
      <c r="CA4936" s="207"/>
      <c r="CB4936" s="207"/>
      <c r="CC4936" s="207"/>
      <c r="CD4936" s="207"/>
      <c r="CE4936" s="207"/>
      <c r="CF4936" s="207"/>
    </row>
    <row r="4937" spans="1:84" s="406" customFormat="1" x14ac:dyDescent="0.3">
      <c r="A4937" s="407"/>
      <c r="B4937" s="412"/>
      <c r="C4937" s="126"/>
      <c r="D4937" s="390"/>
      <c r="E4937" s="390"/>
      <c r="F4937" s="390"/>
      <c r="G4937" s="390"/>
      <c r="H4937" s="390"/>
      <c r="I4937" s="390"/>
      <c r="AP4937" s="207"/>
      <c r="AQ4937" s="207"/>
      <c r="BK4937" s="207"/>
      <c r="BY4937" s="207"/>
      <c r="BZ4937" s="207"/>
      <c r="CA4937" s="207"/>
      <c r="CB4937" s="207"/>
      <c r="CC4937" s="207"/>
      <c r="CD4937" s="207"/>
      <c r="CE4937" s="207"/>
      <c r="CF4937" s="207"/>
    </row>
    <row r="4938" spans="1:84" s="406" customFormat="1" x14ac:dyDescent="0.3">
      <c r="A4938" s="407"/>
      <c r="B4938" s="412"/>
      <c r="C4938" s="126"/>
      <c r="D4938" s="390"/>
      <c r="E4938" s="390"/>
      <c r="F4938" s="390"/>
      <c r="G4938" s="390"/>
      <c r="H4938" s="390"/>
      <c r="I4938" s="390"/>
      <c r="AP4938" s="207"/>
      <c r="AQ4938" s="207"/>
      <c r="BK4938" s="207"/>
      <c r="BY4938" s="207"/>
      <c r="BZ4938" s="207"/>
      <c r="CA4938" s="207"/>
      <c r="CB4938" s="207"/>
      <c r="CC4938" s="207"/>
      <c r="CD4938" s="207"/>
      <c r="CE4938" s="207"/>
      <c r="CF4938" s="207"/>
    </row>
    <row r="4939" spans="1:84" s="406" customFormat="1" x14ac:dyDescent="0.3">
      <c r="A4939" s="407"/>
      <c r="B4939" s="412"/>
      <c r="C4939" s="126"/>
      <c r="D4939" s="390"/>
      <c r="E4939" s="390"/>
      <c r="F4939" s="390"/>
      <c r="G4939" s="390"/>
      <c r="H4939" s="390"/>
      <c r="I4939" s="390"/>
      <c r="AP4939" s="207"/>
      <c r="AQ4939" s="207"/>
      <c r="BK4939" s="207"/>
      <c r="BY4939" s="207"/>
      <c r="BZ4939" s="207"/>
      <c r="CA4939" s="207"/>
      <c r="CB4939" s="207"/>
      <c r="CC4939" s="207"/>
      <c r="CD4939" s="207"/>
      <c r="CE4939" s="207"/>
      <c r="CF4939" s="207"/>
    </row>
    <row r="4940" spans="1:84" s="406" customFormat="1" x14ac:dyDescent="0.3">
      <c r="A4940" s="407"/>
      <c r="B4940" s="412"/>
      <c r="C4940" s="126"/>
      <c r="D4940" s="390"/>
      <c r="E4940" s="390"/>
      <c r="F4940" s="390"/>
      <c r="G4940" s="390"/>
      <c r="H4940" s="390"/>
      <c r="I4940" s="390"/>
      <c r="AP4940" s="207"/>
      <c r="AQ4940" s="207"/>
      <c r="BK4940" s="207"/>
      <c r="BY4940" s="207"/>
      <c r="BZ4940" s="207"/>
      <c r="CA4940" s="207"/>
      <c r="CB4940" s="207"/>
      <c r="CC4940" s="207"/>
      <c r="CD4940" s="207"/>
      <c r="CE4940" s="207"/>
      <c r="CF4940" s="207"/>
    </row>
    <row r="4941" spans="1:84" s="406" customFormat="1" x14ac:dyDescent="0.3">
      <c r="A4941" s="407"/>
      <c r="B4941" s="412"/>
      <c r="C4941" s="126"/>
      <c r="D4941" s="390"/>
      <c r="E4941" s="390"/>
      <c r="F4941" s="390"/>
      <c r="G4941" s="390"/>
      <c r="H4941" s="390"/>
      <c r="I4941" s="390"/>
      <c r="AP4941" s="207"/>
      <c r="AQ4941" s="207"/>
      <c r="BK4941" s="207"/>
      <c r="BY4941" s="207"/>
      <c r="BZ4941" s="207"/>
      <c r="CA4941" s="207"/>
      <c r="CB4941" s="207"/>
      <c r="CC4941" s="207"/>
      <c r="CD4941" s="207"/>
      <c r="CE4941" s="207"/>
      <c r="CF4941" s="207"/>
    </row>
    <row r="4942" spans="1:84" s="406" customFormat="1" x14ac:dyDescent="0.3">
      <c r="A4942" s="407"/>
      <c r="B4942" s="412"/>
      <c r="C4942" s="126"/>
      <c r="D4942" s="390"/>
      <c r="E4942" s="390"/>
      <c r="F4942" s="390"/>
      <c r="G4942" s="390"/>
      <c r="H4942" s="390"/>
      <c r="I4942" s="390"/>
      <c r="AP4942" s="207"/>
      <c r="AQ4942" s="207"/>
      <c r="BK4942" s="207"/>
      <c r="BY4942" s="207"/>
      <c r="BZ4942" s="207"/>
      <c r="CA4942" s="207"/>
      <c r="CB4942" s="207"/>
      <c r="CC4942" s="207"/>
      <c r="CD4942" s="207"/>
      <c r="CE4942" s="207"/>
      <c r="CF4942" s="207"/>
    </row>
    <row r="4943" spans="1:84" s="406" customFormat="1" x14ac:dyDescent="0.3">
      <c r="A4943" s="407"/>
      <c r="B4943" s="412"/>
      <c r="C4943" s="126"/>
      <c r="D4943" s="390"/>
      <c r="E4943" s="390"/>
      <c r="F4943" s="390"/>
      <c r="G4943" s="390"/>
      <c r="H4943" s="390"/>
      <c r="I4943" s="390"/>
      <c r="AP4943" s="207"/>
      <c r="AQ4943" s="207"/>
      <c r="BK4943" s="207"/>
      <c r="BY4943" s="207"/>
      <c r="BZ4943" s="207"/>
      <c r="CA4943" s="207"/>
      <c r="CB4943" s="207"/>
      <c r="CC4943" s="207"/>
      <c r="CD4943" s="207"/>
      <c r="CE4943" s="207"/>
      <c r="CF4943" s="207"/>
    </row>
    <row r="4944" spans="1:84" s="406" customFormat="1" x14ac:dyDescent="0.3">
      <c r="A4944" s="407"/>
      <c r="B4944" s="412"/>
      <c r="C4944" s="126"/>
      <c r="D4944" s="390"/>
      <c r="E4944" s="390"/>
      <c r="F4944" s="390"/>
      <c r="G4944" s="390"/>
      <c r="H4944" s="390"/>
      <c r="I4944" s="390"/>
      <c r="AP4944" s="207"/>
      <c r="AQ4944" s="207"/>
      <c r="BK4944" s="207"/>
      <c r="BY4944" s="207"/>
      <c r="BZ4944" s="207"/>
      <c r="CA4944" s="207"/>
      <c r="CB4944" s="207"/>
      <c r="CC4944" s="207"/>
      <c r="CD4944" s="207"/>
      <c r="CE4944" s="207"/>
      <c r="CF4944" s="207"/>
    </row>
    <row r="4945" spans="1:84" s="406" customFormat="1" x14ac:dyDescent="0.3">
      <c r="A4945" s="407"/>
      <c r="B4945" s="412"/>
      <c r="C4945" s="126"/>
      <c r="D4945" s="390"/>
      <c r="E4945" s="390"/>
      <c r="F4945" s="390"/>
      <c r="G4945" s="390"/>
      <c r="H4945" s="390"/>
      <c r="I4945" s="390"/>
      <c r="AP4945" s="207"/>
      <c r="AQ4945" s="207"/>
      <c r="BK4945" s="207"/>
      <c r="BY4945" s="207"/>
      <c r="BZ4945" s="207"/>
      <c r="CA4945" s="207"/>
      <c r="CB4945" s="207"/>
      <c r="CC4945" s="207"/>
      <c r="CD4945" s="207"/>
      <c r="CE4945" s="207"/>
      <c r="CF4945" s="207"/>
    </row>
    <row r="4946" spans="1:84" s="406" customFormat="1" x14ac:dyDescent="0.3">
      <c r="A4946" s="407"/>
      <c r="B4946" s="412"/>
      <c r="C4946" s="126"/>
      <c r="D4946" s="390"/>
      <c r="E4946" s="390"/>
      <c r="F4946" s="390"/>
      <c r="G4946" s="390"/>
      <c r="H4946" s="390"/>
      <c r="I4946" s="390"/>
      <c r="AP4946" s="207"/>
      <c r="AQ4946" s="207"/>
      <c r="BK4946" s="207"/>
      <c r="BY4946" s="207"/>
      <c r="BZ4946" s="207"/>
      <c r="CA4946" s="207"/>
      <c r="CB4946" s="207"/>
      <c r="CC4946" s="207"/>
      <c r="CD4946" s="207"/>
      <c r="CE4946" s="207"/>
      <c r="CF4946" s="207"/>
    </row>
    <row r="4947" spans="1:84" s="406" customFormat="1" x14ac:dyDescent="0.3">
      <c r="A4947" s="407"/>
      <c r="B4947" s="412"/>
      <c r="C4947" s="126"/>
      <c r="D4947" s="390"/>
      <c r="E4947" s="390"/>
      <c r="F4947" s="390"/>
      <c r="G4947" s="390"/>
      <c r="H4947" s="390"/>
      <c r="I4947" s="390"/>
      <c r="AP4947" s="207"/>
      <c r="AQ4947" s="207"/>
      <c r="BK4947" s="207"/>
      <c r="BY4947" s="207"/>
      <c r="BZ4947" s="207"/>
      <c r="CA4947" s="207"/>
      <c r="CB4947" s="207"/>
      <c r="CC4947" s="207"/>
      <c r="CD4947" s="207"/>
      <c r="CE4947" s="207"/>
      <c r="CF4947" s="207"/>
    </row>
    <row r="4948" spans="1:84" s="406" customFormat="1" x14ac:dyDescent="0.3">
      <c r="A4948" s="407"/>
      <c r="B4948" s="412"/>
      <c r="C4948" s="126"/>
      <c r="D4948" s="390"/>
      <c r="E4948" s="390"/>
      <c r="F4948" s="390"/>
      <c r="G4948" s="390"/>
      <c r="H4948" s="390"/>
      <c r="I4948" s="390"/>
      <c r="AP4948" s="207"/>
      <c r="AQ4948" s="207"/>
      <c r="BK4948" s="207"/>
      <c r="BY4948" s="207"/>
      <c r="BZ4948" s="207"/>
      <c r="CA4948" s="207"/>
      <c r="CB4948" s="207"/>
      <c r="CC4948" s="207"/>
      <c r="CD4948" s="207"/>
      <c r="CE4948" s="207"/>
      <c r="CF4948" s="207"/>
    </row>
    <row r="4949" spans="1:84" s="406" customFormat="1" x14ac:dyDescent="0.3">
      <c r="A4949" s="407"/>
      <c r="B4949" s="412"/>
      <c r="C4949" s="126"/>
      <c r="D4949" s="390"/>
      <c r="E4949" s="390"/>
      <c r="F4949" s="390"/>
      <c r="G4949" s="390"/>
      <c r="H4949" s="390"/>
      <c r="I4949" s="390"/>
      <c r="AP4949" s="207"/>
      <c r="AQ4949" s="207"/>
      <c r="BK4949" s="207"/>
      <c r="BY4949" s="207"/>
      <c r="BZ4949" s="207"/>
      <c r="CA4949" s="207"/>
      <c r="CB4949" s="207"/>
      <c r="CC4949" s="207"/>
      <c r="CD4949" s="207"/>
      <c r="CE4949" s="207"/>
      <c r="CF4949" s="207"/>
    </row>
    <row r="4950" spans="1:84" s="406" customFormat="1" x14ac:dyDescent="0.3">
      <c r="A4950" s="407"/>
      <c r="B4950" s="412"/>
      <c r="C4950" s="126"/>
      <c r="D4950" s="390"/>
      <c r="E4950" s="390"/>
      <c r="F4950" s="390"/>
      <c r="G4950" s="390"/>
      <c r="H4950" s="390"/>
      <c r="I4950" s="390"/>
      <c r="AP4950" s="207"/>
      <c r="AQ4950" s="207"/>
      <c r="BK4950" s="207"/>
      <c r="BY4950" s="207"/>
      <c r="BZ4950" s="207"/>
      <c r="CA4950" s="207"/>
      <c r="CB4950" s="207"/>
      <c r="CC4950" s="207"/>
      <c r="CD4950" s="207"/>
      <c r="CE4950" s="207"/>
      <c r="CF4950" s="207"/>
    </row>
    <row r="4951" spans="1:84" s="406" customFormat="1" x14ac:dyDescent="0.3">
      <c r="A4951" s="407"/>
      <c r="B4951" s="412"/>
      <c r="C4951" s="126"/>
      <c r="D4951" s="390"/>
      <c r="E4951" s="390"/>
      <c r="F4951" s="390"/>
      <c r="G4951" s="390"/>
      <c r="H4951" s="390"/>
      <c r="I4951" s="390"/>
      <c r="AP4951" s="207"/>
      <c r="AQ4951" s="207"/>
      <c r="BK4951" s="207"/>
      <c r="BY4951" s="207"/>
      <c r="BZ4951" s="207"/>
      <c r="CA4951" s="207"/>
      <c r="CB4951" s="207"/>
      <c r="CC4951" s="207"/>
      <c r="CD4951" s="207"/>
      <c r="CE4951" s="207"/>
      <c r="CF4951" s="207"/>
    </row>
    <row r="4952" spans="1:84" s="406" customFormat="1" x14ac:dyDescent="0.3">
      <c r="A4952" s="407"/>
      <c r="B4952" s="412"/>
      <c r="C4952" s="126"/>
      <c r="D4952" s="390"/>
      <c r="E4952" s="390"/>
      <c r="F4952" s="390"/>
      <c r="G4952" s="390"/>
      <c r="H4952" s="390"/>
      <c r="I4952" s="390"/>
      <c r="AP4952" s="207"/>
      <c r="AQ4952" s="207"/>
      <c r="BK4952" s="207"/>
      <c r="BY4952" s="207"/>
      <c r="BZ4952" s="207"/>
      <c r="CA4952" s="207"/>
      <c r="CB4952" s="207"/>
      <c r="CC4952" s="207"/>
      <c r="CD4952" s="207"/>
      <c r="CE4952" s="207"/>
      <c r="CF4952" s="207"/>
    </row>
    <row r="4953" spans="1:84" s="406" customFormat="1" x14ac:dyDescent="0.3">
      <c r="A4953" s="407"/>
      <c r="B4953" s="412"/>
      <c r="C4953" s="126"/>
      <c r="D4953" s="390"/>
      <c r="E4953" s="390"/>
      <c r="F4953" s="390"/>
      <c r="G4953" s="390"/>
      <c r="H4953" s="390"/>
      <c r="I4953" s="390"/>
      <c r="AP4953" s="207"/>
      <c r="AQ4953" s="207"/>
      <c r="BK4953" s="207"/>
      <c r="BY4953" s="207"/>
      <c r="BZ4953" s="207"/>
      <c r="CA4953" s="207"/>
      <c r="CB4953" s="207"/>
      <c r="CC4953" s="207"/>
      <c r="CD4953" s="207"/>
      <c r="CE4953" s="207"/>
      <c r="CF4953" s="207"/>
    </row>
    <row r="4954" spans="1:84" s="406" customFormat="1" x14ac:dyDescent="0.3">
      <c r="A4954" s="407"/>
      <c r="B4954" s="412"/>
      <c r="C4954" s="126"/>
      <c r="D4954" s="390"/>
      <c r="E4954" s="390"/>
      <c r="F4954" s="390"/>
      <c r="G4954" s="390"/>
      <c r="H4954" s="390"/>
      <c r="I4954" s="390"/>
      <c r="AP4954" s="207"/>
      <c r="AQ4954" s="207"/>
      <c r="BK4954" s="207"/>
      <c r="BY4954" s="207"/>
      <c r="BZ4954" s="207"/>
      <c r="CA4954" s="207"/>
      <c r="CB4954" s="207"/>
      <c r="CC4954" s="207"/>
      <c r="CD4954" s="207"/>
      <c r="CE4954" s="207"/>
      <c r="CF4954" s="207"/>
    </row>
    <row r="4955" spans="1:84" s="406" customFormat="1" x14ac:dyDescent="0.3">
      <c r="A4955" s="407"/>
      <c r="B4955" s="412"/>
      <c r="C4955" s="126"/>
      <c r="D4955" s="390"/>
      <c r="E4955" s="390"/>
      <c r="F4955" s="390"/>
      <c r="G4955" s="390"/>
      <c r="H4955" s="390"/>
      <c r="I4955" s="390"/>
      <c r="AP4955" s="207"/>
      <c r="AQ4955" s="207"/>
      <c r="BK4955" s="207"/>
      <c r="BY4955" s="207"/>
      <c r="BZ4955" s="207"/>
      <c r="CA4955" s="207"/>
      <c r="CB4955" s="207"/>
      <c r="CC4955" s="207"/>
      <c r="CD4955" s="207"/>
      <c r="CE4955" s="207"/>
      <c r="CF4955" s="207"/>
    </row>
    <row r="4956" spans="1:84" s="406" customFormat="1" x14ac:dyDescent="0.3">
      <c r="A4956" s="407"/>
      <c r="B4956" s="412"/>
      <c r="C4956" s="126"/>
      <c r="D4956" s="390"/>
      <c r="E4956" s="390"/>
      <c r="F4956" s="390"/>
      <c r="G4956" s="390"/>
      <c r="H4956" s="390"/>
      <c r="I4956" s="390"/>
      <c r="AP4956" s="207"/>
      <c r="AQ4956" s="207"/>
      <c r="BK4956" s="207"/>
      <c r="BY4956" s="207"/>
      <c r="BZ4956" s="207"/>
      <c r="CA4956" s="207"/>
      <c r="CB4956" s="207"/>
      <c r="CC4956" s="207"/>
      <c r="CD4956" s="207"/>
      <c r="CE4956" s="207"/>
      <c r="CF4956" s="207"/>
    </row>
    <row r="4957" spans="1:84" s="406" customFormat="1" x14ac:dyDescent="0.3">
      <c r="A4957" s="407"/>
      <c r="B4957" s="412"/>
      <c r="C4957" s="126"/>
      <c r="D4957" s="390"/>
      <c r="E4957" s="390"/>
      <c r="F4957" s="390"/>
      <c r="G4957" s="390"/>
      <c r="H4957" s="390"/>
      <c r="I4957" s="390"/>
      <c r="AP4957" s="207"/>
      <c r="AQ4957" s="207"/>
      <c r="BK4957" s="207"/>
      <c r="BY4957" s="207"/>
      <c r="BZ4957" s="207"/>
      <c r="CA4957" s="207"/>
      <c r="CB4957" s="207"/>
      <c r="CC4957" s="207"/>
      <c r="CD4957" s="207"/>
      <c r="CE4957" s="207"/>
      <c r="CF4957" s="207"/>
    </row>
    <row r="4958" spans="1:84" s="406" customFormat="1" x14ac:dyDescent="0.3">
      <c r="A4958" s="407"/>
      <c r="B4958" s="412"/>
      <c r="C4958" s="126"/>
      <c r="D4958" s="390"/>
      <c r="E4958" s="390"/>
      <c r="F4958" s="390"/>
      <c r="G4958" s="390"/>
      <c r="H4958" s="390"/>
      <c r="I4958" s="390"/>
      <c r="AP4958" s="207"/>
      <c r="AQ4958" s="207"/>
      <c r="BK4958" s="207"/>
      <c r="BY4958" s="207"/>
      <c r="BZ4958" s="207"/>
      <c r="CA4958" s="207"/>
      <c r="CB4958" s="207"/>
      <c r="CC4958" s="207"/>
      <c r="CD4958" s="207"/>
      <c r="CE4958" s="207"/>
      <c r="CF4958" s="207"/>
    </row>
    <row r="4959" spans="1:84" s="406" customFormat="1" x14ac:dyDescent="0.3">
      <c r="A4959" s="407"/>
      <c r="B4959" s="412"/>
      <c r="C4959" s="126"/>
      <c r="D4959" s="390"/>
      <c r="E4959" s="390"/>
      <c r="F4959" s="390"/>
      <c r="G4959" s="390"/>
      <c r="H4959" s="390"/>
      <c r="I4959" s="390"/>
      <c r="AP4959" s="207"/>
      <c r="AQ4959" s="207"/>
      <c r="BK4959" s="207"/>
      <c r="BY4959" s="207"/>
      <c r="BZ4959" s="207"/>
      <c r="CA4959" s="207"/>
      <c r="CB4959" s="207"/>
      <c r="CC4959" s="207"/>
      <c r="CD4959" s="207"/>
      <c r="CE4959" s="207"/>
      <c r="CF4959" s="207"/>
    </row>
    <row r="4960" spans="1:84" s="406" customFormat="1" x14ac:dyDescent="0.3">
      <c r="A4960" s="407"/>
      <c r="B4960" s="412"/>
      <c r="C4960" s="126"/>
      <c r="D4960" s="390"/>
      <c r="E4960" s="390"/>
      <c r="F4960" s="390"/>
      <c r="G4960" s="390"/>
      <c r="H4960" s="390"/>
      <c r="I4960" s="390"/>
      <c r="AP4960" s="207"/>
      <c r="AQ4960" s="207"/>
      <c r="BK4960" s="207"/>
      <c r="BY4960" s="207"/>
      <c r="BZ4960" s="207"/>
      <c r="CA4960" s="207"/>
      <c r="CB4960" s="207"/>
      <c r="CC4960" s="207"/>
      <c r="CD4960" s="207"/>
      <c r="CE4960" s="207"/>
      <c r="CF4960" s="207"/>
    </row>
    <row r="4961" spans="1:84" s="406" customFormat="1" x14ac:dyDescent="0.3">
      <c r="A4961" s="407"/>
      <c r="B4961" s="412"/>
      <c r="C4961" s="126"/>
      <c r="D4961" s="390"/>
      <c r="E4961" s="390"/>
      <c r="F4961" s="390"/>
      <c r="G4961" s="390"/>
      <c r="H4961" s="390"/>
      <c r="I4961" s="390"/>
      <c r="AP4961" s="207"/>
      <c r="AQ4961" s="207"/>
      <c r="BK4961" s="207"/>
      <c r="BY4961" s="207"/>
      <c r="BZ4961" s="207"/>
      <c r="CA4961" s="207"/>
      <c r="CB4961" s="207"/>
      <c r="CC4961" s="207"/>
      <c r="CD4961" s="207"/>
      <c r="CE4961" s="207"/>
      <c r="CF4961" s="207"/>
    </row>
    <row r="4962" spans="1:84" s="406" customFormat="1" x14ac:dyDescent="0.3">
      <c r="A4962" s="407"/>
      <c r="B4962" s="412"/>
      <c r="C4962" s="126"/>
      <c r="D4962" s="390"/>
      <c r="E4962" s="390"/>
      <c r="F4962" s="390"/>
      <c r="G4962" s="390"/>
      <c r="H4962" s="390"/>
      <c r="I4962" s="390"/>
      <c r="AP4962" s="207"/>
      <c r="AQ4962" s="207"/>
      <c r="BK4962" s="207"/>
      <c r="BY4962" s="207"/>
      <c r="BZ4962" s="207"/>
      <c r="CA4962" s="207"/>
      <c r="CB4962" s="207"/>
      <c r="CC4962" s="207"/>
      <c r="CD4962" s="207"/>
      <c r="CE4962" s="207"/>
      <c r="CF4962" s="207"/>
    </row>
    <row r="4963" spans="1:84" s="406" customFormat="1" x14ac:dyDescent="0.3">
      <c r="A4963" s="407"/>
      <c r="B4963" s="412"/>
      <c r="C4963" s="126"/>
      <c r="D4963" s="390"/>
      <c r="E4963" s="390"/>
      <c r="F4963" s="390"/>
      <c r="G4963" s="390"/>
      <c r="H4963" s="390"/>
      <c r="I4963" s="390"/>
      <c r="AP4963" s="207"/>
      <c r="AQ4963" s="207"/>
      <c r="BK4963" s="207"/>
      <c r="BY4963" s="207"/>
      <c r="BZ4963" s="207"/>
      <c r="CA4963" s="207"/>
      <c r="CB4963" s="207"/>
      <c r="CC4963" s="207"/>
      <c r="CD4963" s="207"/>
      <c r="CE4963" s="207"/>
      <c r="CF4963" s="207"/>
    </row>
    <row r="4964" spans="1:84" s="406" customFormat="1" x14ac:dyDescent="0.3">
      <c r="A4964" s="407"/>
      <c r="B4964" s="412"/>
      <c r="C4964" s="126"/>
      <c r="D4964" s="390"/>
      <c r="E4964" s="390"/>
      <c r="F4964" s="390"/>
      <c r="G4964" s="390"/>
      <c r="H4964" s="390"/>
      <c r="I4964" s="390"/>
      <c r="AP4964" s="207"/>
      <c r="AQ4964" s="207"/>
      <c r="BK4964" s="207"/>
      <c r="BY4964" s="207"/>
      <c r="BZ4964" s="207"/>
      <c r="CA4964" s="207"/>
      <c r="CB4964" s="207"/>
      <c r="CC4964" s="207"/>
      <c r="CD4964" s="207"/>
      <c r="CE4964" s="207"/>
      <c r="CF4964" s="207"/>
    </row>
    <row r="4965" spans="1:84" s="406" customFormat="1" x14ac:dyDescent="0.3">
      <c r="A4965" s="407"/>
      <c r="B4965" s="412"/>
      <c r="C4965" s="126"/>
      <c r="D4965" s="390"/>
      <c r="E4965" s="390"/>
      <c r="F4965" s="390"/>
      <c r="G4965" s="390"/>
      <c r="H4965" s="390"/>
      <c r="I4965" s="390"/>
      <c r="AP4965" s="207"/>
      <c r="AQ4965" s="207"/>
      <c r="BK4965" s="207"/>
      <c r="BY4965" s="207"/>
      <c r="BZ4965" s="207"/>
      <c r="CA4965" s="207"/>
      <c r="CB4965" s="207"/>
      <c r="CC4965" s="207"/>
      <c r="CD4965" s="207"/>
      <c r="CE4965" s="207"/>
      <c r="CF4965" s="207"/>
    </row>
    <row r="4966" spans="1:84" s="406" customFormat="1" x14ac:dyDescent="0.3">
      <c r="A4966" s="407"/>
      <c r="B4966" s="412"/>
      <c r="C4966" s="126"/>
      <c r="D4966" s="390"/>
      <c r="E4966" s="390"/>
      <c r="F4966" s="390"/>
      <c r="G4966" s="390"/>
      <c r="H4966" s="390"/>
      <c r="I4966" s="390"/>
      <c r="AP4966" s="207"/>
      <c r="AQ4966" s="207"/>
      <c r="BK4966" s="207"/>
      <c r="BY4966" s="207"/>
      <c r="BZ4966" s="207"/>
      <c r="CA4966" s="207"/>
      <c r="CB4966" s="207"/>
      <c r="CC4966" s="207"/>
      <c r="CD4966" s="207"/>
      <c r="CE4966" s="207"/>
      <c r="CF4966" s="207"/>
    </row>
    <row r="4967" spans="1:84" s="406" customFormat="1" x14ac:dyDescent="0.3">
      <c r="A4967" s="407"/>
      <c r="B4967" s="412"/>
      <c r="C4967" s="126"/>
      <c r="D4967" s="390"/>
      <c r="E4967" s="390"/>
      <c r="F4967" s="390"/>
      <c r="G4967" s="390"/>
      <c r="H4967" s="390"/>
      <c r="I4967" s="390"/>
      <c r="AP4967" s="207"/>
      <c r="AQ4967" s="207"/>
      <c r="BK4967" s="207"/>
      <c r="BY4967" s="207"/>
      <c r="BZ4967" s="207"/>
      <c r="CA4967" s="207"/>
      <c r="CB4967" s="207"/>
      <c r="CC4967" s="207"/>
      <c r="CD4967" s="207"/>
      <c r="CE4967" s="207"/>
      <c r="CF4967" s="207"/>
    </row>
    <row r="4968" spans="1:84" s="406" customFormat="1" x14ac:dyDescent="0.3">
      <c r="A4968" s="407"/>
      <c r="B4968" s="412"/>
      <c r="C4968" s="126"/>
      <c r="D4968" s="390"/>
      <c r="E4968" s="390"/>
      <c r="F4968" s="390"/>
      <c r="G4968" s="390"/>
      <c r="H4968" s="390"/>
      <c r="I4968" s="390"/>
      <c r="AP4968" s="207"/>
      <c r="AQ4968" s="207"/>
      <c r="BK4968" s="207"/>
      <c r="BY4968" s="207"/>
      <c r="BZ4968" s="207"/>
      <c r="CA4968" s="207"/>
      <c r="CB4968" s="207"/>
      <c r="CC4968" s="207"/>
      <c r="CD4968" s="207"/>
      <c r="CE4968" s="207"/>
      <c r="CF4968" s="207"/>
    </row>
    <row r="4969" spans="1:84" s="406" customFormat="1" x14ac:dyDescent="0.3">
      <c r="A4969" s="407"/>
      <c r="B4969" s="412"/>
      <c r="C4969" s="126"/>
      <c r="D4969" s="390"/>
      <c r="E4969" s="390"/>
      <c r="F4969" s="390"/>
      <c r="G4969" s="390"/>
      <c r="H4969" s="390"/>
      <c r="I4969" s="390"/>
      <c r="AP4969" s="207"/>
      <c r="AQ4969" s="207"/>
      <c r="BK4969" s="207"/>
      <c r="BY4969" s="207"/>
      <c r="BZ4969" s="207"/>
      <c r="CA4969" s="207"/>
      <c r="CB4969" s="207"/>
      <c r="CC4969" s="207"/>
      <c r="CD4969" s="207"/>
      <c r="CE4969" s="207"/>
      <c r="CF4969" s="207"/>
    </row>
    <row r="4970" spans="1:84" s="406" customFormat="1" x14ac:dyDescent="0.3">
      <c r="A4970" s="407"/>
      <c r="B4970" s="412"/>
      <c r="C4970" s="126"/>
      <c r="D4970" s="390"/>
      <c r="E4970" s="390"/>
      <c r="F4970" s="390"/>
      <c r="G4970" s="390"/>
      <c r="H4970" s="390"/>
      <c r="I4970" s="390"/>
      <c r="AP4970" s="207"/>
      <c r="AQ4970" s="207"/>
      <c r="BK4970" s="207"/>
      <c r="BY4970" s="207"/>
      <c r="BZ4970" s="207"/>
      <c r="CA4970" s="207"/>
      <c r="CB4970" s="207"/>
      <c r="CC4970" s="207"/>
      <c r="CD4970" s="207"/>
      <c r="CE4970" s="207"/>
      <c r="CF4970" s="207"/>
    </row>
    <row r="4971" spans="1:84" s="406" customFormat="1" x14ac:dyDescent="0.3">
      <c r="A4971" s="407"/>
      <c r="B4971" s="412"/>
      <c r="C4971" s="126"/>
      <c r="D4971" s="390"/>
      <c r="E4971" s="390"/>
      <c r="F4971" s="390"/>
      <c r="G4971" s="390"/>
      <c r="H4971" s="390"/>
      <c r="I4971" s="390"/>
      <c r="AP4971" s="207"/>
      <c r="AQ4971" s="207"/>
      <c r="BK4971" s="207"/>
      <c r="BY4971" s="207"/>
      <c r="BZ4971" s="207"/>
      <c r="CA4971" s="207"/>
      <c r="CB4971" s="207"/>
      <c r="CC4971" s="207"/>
      <c r="CD4971" s="207"/>
      <c r="CE4971" s="207"/>
      <c r="CF4971" s="207"/>
    </row>
    <row r="4972" spans="1:84" s="406" customFormat="1" x14ac:dyDescent="0.3">
      <c r="A4972" s="407"/>
      <c r="B4972" s="412"/>
      <c r="C4972" s="126"/>
      <c r="D4972" s="390"/>
      <c r="E4972" s="390"/>
      <c r="F4972" s="390"/>
      <c r="G4972" s="390"/>
      <c r="H4972" s="390"/>
      <c r="I4972" s="390"/>
      <c r="AP4972" s="207"/>
      <c r="AQ4972" s="207"/>
      <c r="BK4972" s="207"/>
      <c r="BY4972" s="207"/>
      <c r="BZ4972" s="207"/>
      <c r="CA4972" s="207"/>
      <c r="CB4972" s="207"/>
      <c r="CC4972" s="207"/>
      <c r="CD4972" s="207"/>
      <c r="CE4972" s="207"/>
      <c r="CF4972" s="207"/>
    </row>
    <row r="4973" spans="1:84" s="406" customFormat="1" x14ac:dyDescent="0.3">
      <c r="A4973" s="407"/>
      <c r="B4973" s="412"/>
      <c r="C4973" s="126"/>
      <c r="D4973" s="390"/>
      <c r="E4973" s="390"/>
      <c r="F4973" s="390"/>
      <c r="G4973" s="390"/>
      <c r="H4973" s="390"/>
      <c r="I4973" s="390"/>
      <c r="AP4973" s="207"/>
      <c r="AQ4973" s="207"/>
      <c r="BK4973" s="207"/>
      <c r="BY4973" s="207"/>
      <c r="BZ4973" s="207"/>
      <c r="CA4973" s="207"/>
      <c r="CB4973" s="207"/>
      <c r="CC4973" s="207"/>
      <c r="CD4973" s="207"/>
      <c r="CE4973" s="207"/>
      <c r="CF4973" s="207"/>
    </row>
    <row r="4974" spans="1:84" s="406" customFormat="1" x14ac:dyDescent="0.3">
      <c r="A4974" s="407"/>
      <c r="B4974" s="412"/>
      <c r="C4974" s="126"/>
      <c r="D4974" s="390"/>
      <c r="E4974" s="390"/>
      <c r="F4974" s="390"/>
      <c r="G4974" s="390"/>
      <c r="H4974" s="390"/>
      <c r="I4974" s="390"/>
      <c r="AP4974" s="207"/>
      <c r="AQ4974" s="207"/>
      <c r="BK4974" s="207"/>
      <c r="BY4974" s="207"/>
      <c r="BZ4974" s="207"/>
      <c r="CA4974" s="207"/>
      <c r="CB4974" s="207"/>
      <c r="CC4974" s="207"/>
      <c r="CD4974" s="207"/>
      <c r="CE4974" s="207"/>
      <c r="CF4974" s="207"/>
    </row>
    <row r="4975" spans="1:84" s="406" customFormat="1" x14ac:dyDescent="0.3">
      <c r="A4975" s="407"/>
      <c r="B4975" s="412"/>
      <c r="C4975" s="126"/>
      <c r="D4975" s="390"/>
      <c r="E4975" s="390"/>
      <c r="F4975" s="390"/>
      <c r="G4975" s="390"/>
      <c r="H4975" s="390"/>
      <c r="I4975" s="390"/>
      <c r="AP4975" s="207"/>
      <c r="AQ4975" s="207"/>
      <c r="BK4975" s="207"/>
      <c r="BY4975" s="207"/>
      <c r="BZ4975" s="207"/>
      <c r="CA4975" s="207"/>
      <c r="CB4975" s="207"/>
      <c r="CC4975" s="207"/>
      <c r="CD4975" s="207"/>
      <c r="CE4975" s="207"/>
      <c r="CF4975" s="207"/>
    </row>
    <row r="4976" spans="1:84" s="406" customFormat="1" x14ac:dyDescent="0.3">
      <c r="A4976" s="407"/>
      <c r="B4976" s="412"/>
      <c r="C4976" s="126"/>
      <c r="D4976" s="390"/>
      <c r="E4976" s="390"/>
      <c r="F4976" s="390"/>
      <c r="G4976" s="390"/>
      <c r="H4976" s="390"/>
      <c r="I4976" s="390"/>
      <c r="AP4976" s="207"/>
      <c r="AQ4976" s="207"/>
      <c r="BK4976" s="207"/>
      <c r="BY4976" s="207"/>
      <c r="BZ4976" s="207"/>
      <c r="CA4976" s="207"/>
      <c r="CB4976" s="207"/>
      <c r="CC4976" s="207"/>
      <c r="CD4976" s="207"/>
      <c r="CE4976" s="207"/>
      <c r="CF4976" s="207"/>
    </row>
    <row r="4977" spans="1:84" s="406" customFormat="1" x14ac:dyDescent="0.3">
      <c r="A4977" s="407"/>
      <c r="B4977" s="412"/>
      <c r="C4977" s="126"/>
      <c r="D4977" s="390"/>
      <c r="E4977" s="390"/>
      <c r="F4977" s="390"/>
      <c r="G4977" s="390"/>
      <c r="H4977" s="390"/>
      <c r="I4977" s="390"/>
      <c r="AP4977" s="207"/>
      <c r="AQ4977" s="207"/>
      <c r="BK4977" s="207"/>
      <c r="BY4977" s="207"/>
      <c r="BZ4977" s="207"/>
      <c r="CA4977" s="207"/>
      <c r="CB4977" s="207"/>
      <c r="CC4977" s="207"/>
      <c r="CD4977" s="207"/>
      <c r="CE4977" s="207"/>
      <c r="CF4977" s="207"/>
    </row>
    <row r="4978" spans="1:84" s="406" customFormat="1" x14ac:dyDescent="0.3">
      <c r="A4978" s="407"/>
      <c r="B4978" s="412"/>
      <c r="C4978" s="126"/>
      <c r="D4978" s="390"/>
      <c r="E4978" s="390"/>
      <c r="F4978" s="390"/>
      <c r="G4978" s="390"/>
      <c r="H4978" s="390"/>
      <c r="I4978" s="390"/>
      <c r="AP4978" s="207"/>
      <c r="AQ4978" s="207"/>
      <c r="BK4978" s="207"/>
      <c r="BY4978" s="207"/>
      <c r="BZ4978" s="207"/>
      <c r="CA4978" s="207"/>
      <c r="CB4978" s="207"/>
      <c r="CC4978" s="207"/>
      <c r="CD4978" s="207"/>
      <c r="CE4978" s="207"/>
      <c r="CF4978" s="207"/>
    </row>
    <row r="4979" spans="1:84" s="406" customFormat="1" x14ac:dyDescent="0.3">
      <c r="A4979" s="407"/>
      <c r="B4979" s="412"/>
      <c r="C4979" s="126"/>
      <c r="D4979" s="390"/>
      <c r="E4979" s="390"/>
      <c r="F4979" s="390"/>
      <c r="G4979" s="390"/>
      <c r="H4979" s="390"/>
      <c r="I4979" s="390"/>
      <c r="AP4979" s="207"/>
      <c r="AQ4979" s="207"/>
      <c r="BK4979" s="207"/>
      <c r="BY4979" s="207"/>
      <c r="BZ4979" s="207"/>
      <c r="CA4979" s="207"/>
      <c r="CB4979" s="207"/>
      <c r="CC4979" s="207"/>
      <c r="CD4979" s="207"/>
      <c r="CE4979" s="207"/>
      <c r="CF4979" s="207"/>
    </row>
    <row r="4980" spans="1:84" s="406" customFormat="1" x14ac:dyDescent="0.3">
      <c r="A4980" s="407"/>
      <c r="B4980" s="412"/>
      <c r="C4980" s="126"/>
      <c r="D4980" s="390"/>
      <c r="E4980" s="390"/>
      <c r="F4980" s="390"/>
      <c r="G4980" s="390"/>
      <c r="H4980" s="390"/>
      <c r="I4980" s="390"/>
      <c r="AP4980" s="207"/>
      <c r="AQ4980" s="207"/>
      <c r="BK4980" s="207"/>
      <c r="BY4980" s="207"/>
      <c r="BZ4980" s="207"/>
      <c r="CA4980" s="207"/>
      <c r="CB4980" s="207"/>
      <c r="CC4980" s="207"/>
      <c r="CD4980" s="207"/>
      <c r="CE4980" s="207"/>
      <c r="CF4980" s="207"/>
    </row>
    <row r="4981" spans="1:84" s="406" customFormat="1" x14ac:dyDescent="0.3">
      <c r="A4981" s="407"/>
      <c r="B4981" s="412"/>
      <c r="C4981" s="126"/>
      <c r="D4981" s="390"/>
      <c r="E4981" s="390"/>
      <c r="F4981" s="390"/>
      <c r="G4981" s="390"/>
      <c r="H4981" s="390"/>
      <c r="I4981" s="390"/>
      <c r="AP4981" s="207"/>
      <c r="AQ4981" s="207"/>
      <c r="BK4981" s="207"/>
      <c r="BY4981" s="207"/>
      <c r="BZ4981" s="207"/>
      <c r="CA4981" s="207"/>
      <c r="CB4981" s="207"/>
      <c r="CC4981" s="207"/>
      <c r="CD4981" s="207"/>
      <c r="CE4981" s="207"/>
      <c r="CF4981" s="207"/>
    </row>
    <row r="4982" spans="1:84" s="406" customFormat="1" x14ac:dyDescent="0.3">
      <c r="A4982" s="407"/>
      <c r="B4982" s="412"/>
      <c r="C4982" s="126"/>
      <c r="D4982" s="390"/>
      <c r="E4982" s="390"/>
      <c r="F4982" s="390"/>
      <c r="G4982" s="390"/>
      <c r="H4982" s="390"/>
      <c r="I4982" s="390"/>
      <c r="AP4982" s="207"/>
      <c r="AQ4982" s="207"/>
      <c r="BK4982" s="207"/>
      <c r="BY4982" s="207"/>
      <c r="BZ4982" s="207"/>
      <c r="CA4982" s="207"/>
      <c r="CB4982" s="207"/>
      <c r="CC4982" s="207"/>
      <c r="CD4982" s="207"/>
      <c r="CE4982" s="207"/>
      <c r="CF4982" s="207"/>
    </row>
    <row r="4983" spans="1:84" s="406" customFormat="1" x14ac:dyDescent="0.3">
      <c r="A4983" s="407"/>
      <c r="B4983" s="412"/>
      <c r="C4983" s="126"/>
      <c r="D4983" s="390"/>
      <c r="E4983" s="390"/>
      <c r="F4983" s="390"/>
      <c r="G4983" s="390"/>
      <c r="H4983" s="390"/>
      <c r="I4983" s="390"/>
      <c r="AP4983" s="207"/>
      <c r="AQ4983" s="207"/>
      <c r="BK4983" s="207"/>
      <c r="BY4983" s="207"/>
      <c r="BZ4983" s="207"/>
      <c r="CA4983" s="207"/>
      <c r="CB4983" s="207"/>
      <c r="CC4983" s="207"/>
      <c r="CD4983" s="207"/>
      <c r="CE4983" s="207"/>
      <c r="CF4983" s="207"/>
    </row>
    <row r="4984" spans="1:84" s="406" customFormat="1" x14ac:dyDescent="0.3">
      <c r="A4984" s="407"/>
      <c r="B4984" s="412"/>
      <c r="C4984" s="126"/>
      <c r="D4984" s="390"/>
      <c r="E4984" s="390"/>
      <c r="F4984" s="390"/>
      <c r="G4984" s="390"/>
      <c r="H4984" s="390"/>
      <c r="I4984" s="390"/>
      <c r="AP4984" s="207"/>
      <c r="AQ4984" s="207"/>
      <c r="BK4984" s="207"/>
      <c r="BY4984" s="207"/>
      <c r="BZ4984" s="207"/>
      <c r="CA4984" s="207"/>
      <c r="CB4984" s="207"/>
      <c r="CC4984" s="207"/>
      <c r="CD4984" s="207"/>
      <c r="CE4984" s="207"/>
      <c r="CF4984" s="207"/>
    </row>
    <row r="4985" spans="1:84" s="406" customFormat="1" x14ac:dyDescent="0.3">
      <c r="A4985" s="407"/>
      <c r="B4985" s="412"/>
      <c r="C4985" s="126"/>
      <c r="D4985" s="390"/>
      <c r="E4985" s="390"/>
      <c r="F4985" s="390"/>
      <c r="G4985" s="390"/>
      <c r="H4985" s="390"/>
      <c r="I4985" s="390"/>
      <c r="AP4985" s="207"/>
      <c r="AQ4985" s="207"/>
      <c r="BK4985" s="207"/>
      <c r="BY4985" s="207"/>
      <c r="BZ4985" s="207"/>
      <c r="CA4985" s="207"/>
      <c r="CB4985" s="207"/>
      <c r="CC4985" s="207"/>
      <c r="CD4985" s="207"/>
      <c r="CE4985" s="207"/>
      <c r="CF4985" s="207"/>
    </row>
    <row r="4986" spans="1:84" s="406" customFormat="1" x14ac:dyDescent="0.3">
      <c r="A4986" s="407"/>
      <c r="B4986" s="412"/>
      <c r="C4986" s="126"/>
      <c r="D4986" s="390"/>
      <c r="E4986" s="390"/>
      <c r="F4986" s="390"/>
      <c r="G4986" s="390"/>
      <c r="H4986" s="390"/>
      <c r="I4986" s="390"/>
      <c r="AP4986" s="207"/>
      <c r="AQ4986" s="207"/>
      <c r="BK4986" s="207"/>
      <c r="BY4986" s="207"/>
      <c r="BZ4986" s="207"/>
      <c r="CA4986" s="207"/>
      <c r="CB4986" s="207"/>
      <c r="CC4986" s="207"/>
      <c r="CD4986" s="207"/>
      <c r="CE4986" s="207"/>
      <c r="CF4986" s="207"/>
    </row>
    <row r="4987" spans="1:84" s="406" customFormat="1" x14ac:dyDescent="0.3">
      <c r="A4987" s="407"/>
      <c r="B4987" s="412"/>
      <c r="C4987" s="126"/>
      <c r="D4987" s="390"/>
      <c r="E4987" s="390"/>
      <c r="F4987" s="390"/>
      <c r="G4987" s="390"/>
      <c r="H4987" s="390"/>
      <c r="I4987" s="390"/>
      <c r="AP4987" s="207"/>
      <c r="AQ4987" s="207"/>
      <c r="BK4987" s="207"/>
      <c r="BY4987" s="207"/>
      <c r="BZ4987" s="207"/>
      <c r="CA4987" s="207"/>
      <c r="CB4987" s="207"/>
      <c r="CC4987" s="207"/>
      <c r="CD4987" s="207"/>
      <c r="CE4987" s="207"/>
      <c r="CF4987" s="207"/>
    </row>
    <row r="4988" spans="1:84" s="406" customFormat="1" x14ac:dyDescent="0.3">
      <c r="A4988" s="407"/>
      <c r="B4988" s="412"/>
      <c r="C4988" s="126"/>
      <c r="D4988" s="390"/>
      <c r="E4988" s="390"/>
      <c r="F4988" s="390"/>
      <c r="G4988" s="390"/>
      <c r="H4988" s="390"/>
      <c r="I4988" s="390"/>
      <c r="AP4988" s="207"/>
      <c r="AQ4988" s="207"/>
      <c r="BK4988" s="207"/>
      <c r="BY4988" s="207"/>
      <c r="BZ4988" s="207"/>
      <c r="CA4988" s="207"/>
      <c r="CB4988" s="207"/>
      <c r="CC4988" s="207"/>
      <c r="CD4988" s="207"/>
      <c r="CE4988" s="207"/>
      <c r="CF4988" s="207"/>
    </row>
    <row r="4989" spans="1:84" s="406" customFormat="1" x14ac:dyDescent="0.3">
      <c r="A4989" s="407"/>
      <c r="B4989" s="412"/>
      <c r="C4989" s="126"/>
      <c r="D4989" s="390"/>
      <c r="E4989" s="390"/>
      <c r="F4989" s="390"/>
      <c r="G4989" s="390"/>
      <c r="H4989" s="390"/>
      <c r="I4989" s="390"/>
      <c r="AP4989" s="207"/>
      <c r="AQ4989" s="207"/>
      <c r="BK4989" s="207"/>
      <c r="BY4989" s="207"/>
      <c r="BZ4989" s="207"/>
      <c r="CA4989" s="207"/>
      <c r="CB4989" s="207"/>
      <c r="CC4989" s="207"/>
      <c r="CD4989" s="207"/>
      <c r="CE4989" s="207"/>
      <c r="CF4989" s="207"/>
    </row>
    <row r="4990" spans="1:84" s="406" customFormat="1" x14ac:dyDescent="0.3">
      <c r="A4990" s="407"/>
      <c r="B4990" s="412"/>
      <c r="C4990" s="126"/>
      <c r="D4990" s="390"/>
      <c r="E4990" s="390"/>
      <c r="F4990" s="390"/>
      <c r="G4990" s="390"/>
      <c r="H4990" s="390"/>
      <c r="I4990" s="390"/>
      <c r="AP4990" s="207"/>
      <c r="AQ4990" s="207"/>
      <c r="BK4990" s="207"/>
      <c r="BY4990" s="207"/>
      <c r="BZ4990" s="207"/>
      <c r="CA4990" s="207"/>
      <c r="CB4990" s="207"/>
      <c r="CC4990" s="207"/>
      <c r="CD4990" s="207"/>
      <c r="CE4990" s="207"/>
      <c r="CF4990" s="207"/>
    </row>
    <row r="4991" spans="1:84" s="406" customFormat="1" x14ac:dyDescent="0.3">
      <c r="A4991" s="407"/>
      <c r="B4991" s="412"/>
      <c r="C4991" s="126"/>
      <c r="D4991" s="390"/>
      <c r="E4991" s="390"/>
      <c r="F4991" s="390"/>
      <c r="G4991" s="390"/>
      <c r="H4991" s="390"/>
      <c r="I4991" s="390"/>
      <c r="AP4991" s="207"/>
      <c r="AQ4991" s="207"/>
      <c r="BK4991" s="207"/>
      <c r="BY4991" s="207"/>
      <c r="BZ4991" s="207"/>
      <c r="CA4991" s="207"/>
      <c r="CB4991" s="207"/>
      <c r="CC4991" s="207"/>
      <c r="CD4991" s="207"/>
      <c r="CE4991" s="207"/>
      <c r="CF4991" s="207"/>
    </row>
    <row r="4992" spans="1:84" s="406" customFormat="1" x14ac:dyDescent="0.3">
      <c r="A4992" s="407"/>
      <c r="B4992" s="412"/>
      <c r="C4992" s="126"/>
      <c r="D4992" s="390"/>
      <c r="E4992" s="390"/>
      <c r="F4992" s="390"/>
      <c r="G4992" s="390"/>
      <c r="H4992" s="390"/>
      <c r="I4992" s="390"/>
      <c r="AP4992" s="207"/>
      <c r="AQ4992" s="207"/>
      <c r="BK4992" s="207"/>
      <c r="BY4992" s="207"/>
      <c r="BZ4992" s="207"/>
      <c r="CA4992" s="207"/>
      <c r="CB4992" s="207"/>
      <c r="CC4992" s="207"/>
      <c r="CD4992" s="207"/>
      <c r="CE4992" s="207"/>
      <c r="CF4992" s="207"/>
    </row>
    <row r="4993" spans="1:84" s="406" customFormat="1" x14ac:dyDescent="0.3">
      <c r="A4993" s="407"/>
      <c r="B4993" s="412"/>
      <c r="C4993" s="126"/>
      <c r="D4993" s="390"/>
      <c r="E4993" s="390"/>
      <c r="F4993" s="390"/>
      <c r="G4993" s="390"/>
      <c r="H4993" s="390"/>
      <c r="I4993" s="390"/>
      <c r="AP4993" s="207"/>
      <c r="AQ4993" s="207"/>
      <c r="BK4993" s="207"/>
      <c r="BY4993" s="207"/>
      <c r="BZ4993" s="207"/>
      <c r="CA4993" s="207"/>
      <c r="CB4993" s="207"/>
      <c r="CC4993" s="207"/>
      <c r="CD4993" s="207"/>
      <c r="CE4993" s="207"/>
      <c r="CF4993" s="207"/>
    </row>
    <row r="4994" spans="1:84" s="406" customFormat="1" x14ac:dyDescent="0.3">
      <c r="A4994" s="407"/>
      <c r="B4994" s="412"/>
      <c r="C4994" s="126"/>
      <c r="D4994" s="390"/>
      <c r="E4994" s="390"/>
      <c r="F4994" s="390"/>
      <c r="G4994" s="390"/>
      <c r="H4994" s="390"/>
      <c r="I4994" s="390"/>
      <c r="AP4994" s="207"/>
      <c r="AQ4994" s="207"/>
      <c r="BK4994" s="207"/>
      <c r="BY4994" s="207"/>
      <c r="BZ4994" s="207"/>
      <c r="CA4994" s="207"/>
      <c r="CB4994" s="207"/>
      <c r="CC4994" s="207"/>
      <c r="CD4994" s="207"/>
      <c r="CE4994" s="207"/>
      <c r="CF4994" s="207"/>
    </row>
    <row r="4995" spans="1:84" s="406" customFormat="1" x14ac:dyDescent="0.3">
      <c r="A4995" s="407"/>
      <c r="B4995" s="412"/>
      <c r="C4995" s="126"/>
      <c r="D4995" s="390"/>
      <c r="E4995" s="390"/>
      <c r="F4995" s="390"/>
      <c r="G4995" s="390"/>
      <c r="H4995" s="390"/>
      <c r="I4995" s="390"/>
      <c r="AP4995" s="207"/>
      <c r="AQ4995" s="207"/>
      <c r="BK4995" s="207"/>
      <c r="BY4995" s="207"/>
      <c r="BZ4995" s="207"/>
      <c r="CA4995" s="207"/>
      <c r="CB4995" s="207"/>
      <c r="CC4995" s="207"/>
      <c r="CD4995" s="207"/>
      <c r="CE4995" s="207"/>
      <c r="CF4995" s="207"/>
    </row>
    <row r="4996" spans="1:84" s="406" customFormat="1" x14ac:dyDescent="0.3">
      <c r="A4996" s="407"/>
      <c r="B4996" s="412"/>
      <c r="C4996" s="126"/>
      <c r="D4996" s="390"/>
      <c r="E4996" s="390"/>
      <c r="F4996" s="390"/>
      <c r="G4996" s="390"/>
      <c r="H4996" s="390"/>
      <c r="I4996" s="390"/>
      <c r="AP4996" s="207"/>
      <c r="AQ4996" s="207"/>
      <c r="BK4996" s="207"/>
      <c r="BY4996" s="207"/>
      <c r="BZ4996" s="207"/>
      <c r="CA4996" s="207"/>
      <c r="CB4996" s="207"/>
      <c r="CC4996" s="207"/>
      <c r="CD4996" s="207"/>
      <c r="CE4996" s="207"/>
      <c r="CF4996" s="207"/>
    </row>
    <row r="4997" spans="1:84" s="406" customFormat="1" x14ac:dyDescent="0.3">
      <c r="A4997" s="407"/>
      <c r="B4997" s="412"/>
      <c r="C4997" s="126"/>
      <c r="D4997" s="390"/>
      <c r="E4997" s="390"/>
      <c r="F4997" s="390"/>
      <c r="G4997" s="390"/>
      <c r="H4997" s="390"/>
      <c r="I4997" s="390"/>
      <c r="AP4997" s="207"/>
      <c r="AQ4997" s="207"/>
      <c r="BK4997" s="207"/>
      <c r="BY4997" s="207"/>
      <c r="BZ4997" s="207"/>
      <c r="CA4997" s="207"/>
      <c r="CB4997" s="207"/>
      <c r="CC4997" s="207"/>
      <c r="CD4997" s="207"/>
      <c r="CE4997" s="207"/>
      <c r="CF4997" s="207"/>
    </row>
    <row r="4998" spans="1:84" s="406" customFormat="1" x14ac:dyDescent="0.3">
      <c r="A4998" s="407"/>
      <c r="B4998" s="412"/>
      <c r="C4998" s="126"/>
      <c r="D4998" s="390"/>
      <c r="E4998" s="390"/>
      <c r="F4998" s="390"/>
      <c r="G4998" s="390"/>
      <c r="H4998" s="390"/>
      <c r="I4998" s="390"/>
      <c r="AP4998" s="207"/>
      <c r="AQ4998" s="207"/>
      <c r="BK4998" s="207"/>
      <c r="BY4998" s="207"/>
      <c r="BZ4998" s="207"/>
      <c r="CA4998" s="207"/>
      <c r="CB4998" s="207"/>
      <c r="CC4998" s="207"/>
      <c r="CD4998" s="207"/>
      <c r="CE4998" s="207"/>
      <c r="CF4998" s="207"/>
    </row>
    <row r="4999" spans="1:84" s="406" customFormat="1" x14ac:dyDescent="0.3">
      <c r="A4999" s="407"/>
      <c r="B4999" s="412"/>
      <c r="C4999" s="126"/>
      <c r="D4999" s="390"/>
      <c r="E4999" s="390"/>
      <c r="F4999" s="390"/>
      <c r="G4999" s="390"/>
      <c r="H4999" s="390"/>
      <c r="I4999" s="390"/>
      <c r="AP4999" s="207"/>
      <c r="AQ4999" s="207"/>
      <c r="BK4999" s="207"/>
      <c r="BY4999" s="207"/>
      <c r="BZ4999" s="207"/>
      <c r="CA4999" s="207"/>
      <c r="CB4999" s="207"/>
      <c r="CC4999" s="207"/>
      <c r="CD4999" s="207"/>
      <c r="CE4999" s="207"/>
      <c r="CF4999" s="207"/>
    </row>
    <row r="5000" spans="1:84" s="406" customFormat="1" x14ac:dyDescent="0.3">
      <c r="A5000" s="407"/>
      <c r="B5000" s="412"/>
      <c r="C5000" s="126"/>
      <c r="D5000" s="390"/>
      <c r="E5000" s="390"/>
      <c r="F5000" s="390"/>
      <c r="G5000" s="390"/>
      <c r="H5000" s="390"/>
      <c r="I5000" s="390"/>
      <c r="AP5000" s="207"/>
      <c r="AQ5000" s="207"/>
      <c r="BK5000" s="207"/>
      <c r="BY5000" s="207"/>
      <c r="BZ5000" s="207"/>
      <c r="CA5000" s="207"/>
      <c r="CB5000" s="207"/>
      <c r="CC5000" s="207"/>
      <c r="CD5000" s="207"/>
      <c r="CE5000" s="207"/>
      <c r="CF5000" s="207"/>
    </row>
    <row r="5001" spans="1:84" s="406" customFormat="1" x14ac:dyDescent="0.3">
      <c r="A5001" s="407"/>
      <c r="B5001" s="412"/>
      <c r="C5001" s="126"/>
      <c r="D5001" s="390"/>
      <c r="E5001" s="390"/>
      <c r="F5001" s="390"/>
      <c r="G5001" s="390"/>
      <c r="H5001" s="390"/>
      <c r="I5001" s="390"/>
      <c r="AP5001" s="207"/>
      <c r="AQ5001" s="207"/>
      <c r="BK5001" s="207"/>
      <c r="BY5001" s="207"/>
      <c r="BZ5001" s="207"/>
      <c r="CA5001" s="207"/>
      <c r="CB5001" s="207"/>
      <c r="CC5001" s="207"/>
      <c r="CD5001" s="207"/>
      <c r="CE5001" s="207"/>
      <c r="CF5001" s="207"/>
    </row>
    <row r="5002" spans="1:84" s="406" customFormat="1" x14ac:dyDescent="0.3">
      <c r="A5002" s="407"/>
      <c r="B5002" s="412"/>
      <c r="C5002" s="126"/>
      <c r="D5002" s="390"/>
      <c r="E5002" s="390"/>
      <c r="F5002" s="390"/>
      <c r="G5002" s="390"/>
      <c r="H5002" s="390"/>
      <c r="I5002" s="390"/>
      <c r="AP5002" s="207"/>
      <c r="AQ5002" s="207"/>
      <c r="BK5002" s="207"/>
      <c r="BY5002" s="207"/>
      <c r="BZ5002" s="207"/>
      <c r="CA5002" s="207"/>
      <c r="CB5002" s="207"/>
      <c r="CC5002" s="207"/>
      <c r="CD5002" s="207"/>
      <c r="CE5002" s="207"/>
      <c r="CF5002" s="207"/>
    </row>
    <row r="5003" spans="1:84" s="406" customFormat="1" x14ac:dyDescent="0.3">
      <c r="A5003" s="407"/>
      <c r="B5003" s="412"/>
      <c r="C5003" s="126"/>
      <c r="D5003" s="390"/>
      <c r="E5003" s="390"/>
      <c r="F5003" s="390"/>
      <c r="G5003" s="390"/>
      <c r="H5003" s="390"/>
      <c r="I5003" s="390"/>
      <c r="AP5003" s="207"/>
      <c r="AQ5003" s="207"/>
      <c r="BK5003" s="207"/>
      <c r="BY5003" s="207"/>
      <c r="BZ5003" s="207"/>
      <c r="CA5003" s="207"/>
      <c r="CB5003" s="207"/>
      <c r="CC5003" s="207"/>
      <c r="CD5003" s="207"/>
      <c r="CE5003" s="207"/>
      <c r="CF5003" s="207"/>
    </row>
    <row r="5004" spans="1:84" s="406" customFormat="1" x14ac:dyDescent="0.3">
      <c r="A5004" s="407"/>
      <c r="B5004" s="412"/>
      <c r="C5004" s="126"/>
      <c r="D5004" s="390"/>
      <c r="E5004" s="390"/>
      <c r="F5004" s="390"/>
      <c r="G5004" s="390"/>
      <c r="H5004" s="390"/>
      <c r="I5004" s="390"/>
      <c r="AP5004" s="207"/>
      <c r="AQ5004" s="207"/>
      <c r="BK5004" s="207"/>
      <c r="BY5004" s="207"/>
      <c r="BZ5004" s="207"/>
      <c r="CA5004" s="207"/>
      <c r="CB5004" s="207"/>
      <c r="CC5004" s="207"/>
      <c r="CD5004" s="207"/>
      <c r="CE5004" s="207"/>
      <c r="CF5004" s="207"/>
    </row>
    <row r="5005" spans="1:84" s="406" customFormat="1" x14ac:dyDescent="0.3">
      <c r="A5005" s="407"/>
      <c r="B5005" s="412"/>
      <c r="C5005" s="126"/>
      <c r="D5005" s="390"/>
      <c r="E5005" s="390"/>
      <c r="F5005" s="390"/>
      <c r="G5005" s="390"/>
      <c r="H5005" s="390"/>
      <c r="I5005" s="390"/>
      <c r="AP5005" s="207"/>
      <c r="AQ5005" s="207"/>
      <c r="BK5005" s="207"/>
      <c r="BY5005" s="207"/>
      <c r="BZ5005" s="207"/>
      <c r="CA5005" s="207"/>
      <c r="CB5005" s="207"/>
      <c r="CC5005" s="207"/>
      <c r="CD5005" s="207"/>
      <c r="CE5005" s="207"/>
      <c r="CF5005" s="207"/>
    </row>
    <row r="5006" spans="1:84" s="406" customFormat="1" x14ac:dyDescent="0.3">
      <c r="A5006" s="407"/>
      <c r="B5006" s="412"/>
      <c r="C5006" s="126"/>
      <c r="D5006" s="390"/>
      <c r="E5006" s="390"/>
      <c r="F5006" s="390"/>
      <c r="G5006" s="390"/>
      <c r="H5006" s="390"/>
      <c r="I5006" s="390"/>
      <c r="AP5006" s="207"/>
      <c r="AQ5006" s="207"/>
      <c r="BK5006" s="207"/>
      <c r="BY5006" s="207"/>
      <c r="BZ5006" s="207"/>
      <c r="CA5006" s="207"/>
      <c r="CB5006" s="207"/>
      <c r="CC5006" s="207"/>
      <c r="CD5006" s="207"/>
      <c r="CE5006" s="207"/>
      <c r="CF5006" s="207"/>
    </row>
    <row r="5007" spans="1:84" s="406" customFormat="1" x14ac:dyDescent="0.3">
      <c r="A5007" s="407"/>
      <c r="B5007" s="412"/>
      <c r="C5007" s="126"/>
      <c r="D5007" s="390"/>
      <c r="E5007" s="390"/>
      <c r="F5007" s="390"/>
      <c r="G5007" s="390"/>
      <c r="H5007" s="390"/>
      <c r="I5007" s="390"/>
      <c r="AP5007" s="207"/>
      <c r="AQ5007" s="207"/>
      <c r="BK5007" s="207"/>
      <c r="BY5007" s="207"/>
      <c r="BZ5007" s="207"/>
      <c r="CA5007" s="207"/>
      <c r="CB5007" s="207"/>
      <c r="CC5007" s="207"/>
      <c r="CD5007" s="207"/>
      <c r="CE5007" s="207"/>
      <c r="CF5007" s="207"/>
    </row>
    <row r="5008" spans="1:84" s="406" customFormat="1" x14ac:dyDescent="0.3">
      <c r="A5008" s="407"/>
      <c r="B5008" s="412"/>
      <c r="C5008" s="126"/>
      <c r="D5008" s="390"/>
      <c r="E5008" s="390"/>
      <c r="F5008" s="390"/>
      <c r="G5008" s="390"/>
      <c r="H5008" s="390"/>
      <c r="I5008" s="390"/>
      <c r="AP5008" s="207"/>
      <c r="AQ5008" s="207"/>
      <c r="BK5008" s="207"/>
      <c r="BY5008" s="207"/>
      <c r="BZ5008" s="207"/>
      <c r="CA5008" s="207"/>
      <c r="CB5008" s="207"/>
      <c r="CC5008" s="207"/>
      <c r="CD5008" s="207"/>
      <c r="CE5008" s="207"/>
      <c r="CF5008" s="207"/>
    </row>
    <row r="5009" spans="1:84" s="406" customFormat="1" x14ac:dyDescent="0.3">
      <c r="A5009" s="407"/>
      <c r="B5009" s="412"/>
      <c r="C5009" s="126"/>
      <c r="D5009" s="390"/>
      <c r="E5009" s="390"/>
      <c r="F5009" s="390"/>
      <c r="G5009" s="390"/>
      <c r="H5009" s="390"/>
      <c r="I5009" s="390"/>
      <c r="AP5009" s="207"/>
      <c r="AQ5009" s="207"/>
      <c r="BK5009" s="207"/>
      <c r="BY5009" s="207"/>
      <c r="BZ5009" s="207"/>
      <c r="CA5009" s="207"/>
      <c r="CB5009" s="207"/>
      <c r="CC5009" s="207"/>
      <c r="CD5009" s="207"/>
      <c r="CE5009" s="207"/>
      <c r="CF5009" s="207"/>
    </row>
    <row r="5010" spans="1:84" s="406" customFormat="1" x14ac:dyDescent="0.3">
      <c r="A5010" s="407"/>
      <c r="B5010" s="412"/>
      <c r="C5010" s="126"/>
      <c r="D5010" s="390"/>
      <c r="E5010" s="390"/>
      <c r="F5010" s="390"/>
      <c r="G5010" s="390"/>
      <c r="H5010" s="390"/>
      <c r="I5010" s="390"/>
      <c r="AP5010" s="207"/>
      <c r="AQ5010" s="207"/>
      <c r="BK5010" s="207"/>
      <c r="BY5010" s="207"/>
      <c r="BZ5010" s="207"/>
      <c r="CA5010" s="207"/>
      <c r="CB5010" s="207"/>
      <c r="CC5010" s="207"/>
      <c r="CD5010" s="207"/>
      <c r="CE5010" s="207"/>
      <c r="CF5010" s="207"/>
    </row>
    <row r="5011" spans="1:84" s="406" customFormat="1" x14ac:dyDescent="0.3">
      <c r="A5011" s="407"/>
      <c r="B5011" s="412"/>
      <c r="C5011" s="126"/>
      <c r="D5011" s="390"/>
      <c r="E5011" s="390"/>
      <c r="F5011" s="390"/>
      <c r="G5011" s="390"/>
      <c r="H5011" s="390"/>
      <c r="I5011" s="390"/>
      <c r="AP5011" s="207"/>
      <c r="AQ5011" s="207"/>
      <c r="BK5011" s="207"/>
      <c r="BY5011" s="207"/>
      <c r="BZ5011" s="207"/>
      <c r="CA5011" s="207"/>
      <c r="CB5011" s="207"/>
      <c r="CC5011" s="207"/>
      <c r="CD5011" s="207"/>
      <c r="CE5011" s="207"/>
      <c r="CF5011" s="207"/>
    </row>
    <row r="5012" spans="1:84" s="406" customFormat="1" x14ac:dyDescent="0.3">
      <c r="A5012" s="407"/>
      <c r="B5012" s="412"/>
      <c r="C5012" s="126"/>
      <c r="D5012" s="390"/>
      <c r="E5012" s="390"/>
      <c r="F5012" s="390"/>
      <c r="G5012" s="390"/>
      <c r="H5012" s="390"/>
      <c r="I5012" s="390"/>
      <c r="AP5012" s="207"/>
      <c r="AQ5012" s="207"/>
      <c r="BK5012" s="207"/>
      <c r="BY5012" s="207"/>
      <c r="BZ5012" s="207"/>
      <c r="CA5012" s="207"/>
      <c r="CB5012" s="207"/>
      <c r="CC5012" s="207"/>
      <c r="CD5012" s="207"/>
      <c r="CE5012" s="207"/>
      <c r="CF5012" s="207"/>
    </row>
    <row r="5013" spans="1:84" s="406" customFormat="1" x14ac:dyDescent="0.3">
      <c r="A5013" s="407"/>
      <c r="B5013" s="412"/>
      <c r="C5013" s="126"/>
      <c r="D5013" s="390"/>
      <c r="E5013" s="390"/>
      <c r="F5013" s="390"/>
      <c r="G5013" s="390"/>
      <c r="H5013" s="390"/>
      <c r="I5013" s="390"/>
      <c r="AP5013" s="207"/>
      <c r="AQ5013" s="207"/>
      <c r="BK5013" s="207"/>
      <c r="BY5013" s="207"/>
      <c r="BZ5013" s="207"/>
      <c r="CA5013" s="207"/>
      <c r="CB5013" s="207"/>
      <c r="CC5013" s="207"/>
      <c r="CD5013" s="207"/>
      <c r="CE5013" s="207"/>
      <c r="CF5013" s="207"/>
    </row>
    <row r="5014" spans="1:84" s="406" customFormat="1" x14ac:dyDescent="0.3">
      <c r="A5014" s="407"/>
      <c r="B5014" s="412"/>
      <c r="C5014" s="126"/>
      <c r="D5014" s="390"/>
      <c r="E5014" s="390"/>
      <c r="F5014" s="390"/>
      <c r="G5014" s="390"/>
      <c r="H5014" s="390"/>
      <c r="I5014" s="390"/>
      <c r="AP5014" s="207"/>
      <c r="AQ5014" s="207"/>
      <c r="BK5014" s="207"/>
      <c r="BY5014" s="207"/>
      <c r="BZ5014" s="207"/>
      <c r="CA5014" s="207"/>
      <c r="CB5014" s="207"/>
      <c r="CC5014" s="207"/>
      <c r="CD5014" s="207"/>
      <c r="CE5014" s="207"/>
      <c r="CF5014" s="207"/>
    </row>
    <row r="5015" spans="1:84" s="406" customFormat="1" x14ac:dyDescent="0.3">
      <c r="A5015" s="407"/>
      <c r="B5015" s="412"/>
      <c r="C5015" s="126"/>
      <c r="D5015" s="390"/>
      <c r="E5015" s="390"/>
      <c r="F5015" s="390"/>
      <c r="G5015" s="390"/>
      <c r="H5015" s="390"/>
      <c r="I5015" s="390"/>
      <c r="AP5015" s="207"/>
      <c r="AQ5015" s="207"/>
      <c r="BK5015" s="207"/>
      <c r="BY5015" s="207"/>
      <c r="BZ5015" s="207"/>
      <c r="CA5015" s="207"/>
      <c r="CB5015" s="207"/>
      <c r="CC5015" s="207"/>
      <c r="CD5015" s="207"/>
      <c r="CE5015" s="207"/>
      <c r="CF5015" s="207"/>
    </row>
    <row r="5016" spans="1:84" s="406" customFormat="1" x14ac:dyDescent="0.3">
      <c r="A5016" s="407"/>
      <c r="B5016" s="412"/>
      <c r="C5016" s="126"/>
      <c r="D5016" s="390"/>
      <c r="E5016" s="390"/>
      <c r="F5016" s="390"/>
      <c r="G5016" s="390"/>
      <c r="H5016" s="390"/>
      <c r="I5016" s="390"/>
      <c r="AP5016" s="207"/>
      <c r="AQ5016" s="207"/>
      <c r="BK5016" s="207"/>
      <c r="BY5016" s="207"/>
      <c r="BZ5016" s="207"/>
      <c r="CA5016" s="207"/>
      <c r="CB5016" s="207"/>
      <c r="CC5016" s="207"/>
      <c r="CD5016" s="207"/>
      <c r="CE5016" s="207"/>
      <c r="CF5016" s="207"/>
    </row>
    <row r="5017" spans="1:84" s="406" customFormat="1" x14ac:dyDescent="0.3">
      <c r="A5017" s="407"/>
      <c r="B5017" s="412"/>
      <c r="C5017" s="126"/>
      <c r="D5017" s="390"/>
      <c r="E5017" s="390"/>
      <c r="F5017" s="390"/>
      <c r="G5017" s="390"/>
      <c r="H5017" s="390"/>
      <c r="I5017" s="390"/>
      <c r="AP5017" s="207"/>
      <c r="AQ5017" s="207"/>
      <c r="BK5017" s="207"/>
      <c r="BY5017" s="207"/>
      <c r="BZ5017" s="207"/>
      <c r="CA5017" s="207"/>
      <c r="CB5017" s="207"/>
      <c r="CC5017" s="207"/>
      <c r="CD5017" s="207"/>
      <c r="CE5017" s="207"/>
      <c r="CF5017" s="207"/>
    </row>
    <row r="5018" spans="1:84" s="406" customFormat="1" x14ac:dyDescent="0.3">
      <c r="A5018" s="407"/>
      <c r="B5018" s="412"/>
      <c r="C5018" s="126"/>
      <c r="D5018" s="390"/>
      <c r="E5018" s="390"/>
      <c r="F5018" s="390"/>
      <c r="G5018" s="390"/>
      <c r="H5018" s="390"/>
      <c r="I5018" s="390"/>
      <c r="AP5018" s="207"/>
      <c r="AQ5018" s="207"/>
      <c r="BK5018" s="207"/>
      <c r="BY5018" s="207"/>
      <c r="BZ5018" s="207"/>
      <c r="CA5018" s="207"/>
      <c r="CB5018" s="207"/>
      <c r="CC5018" s="207"/>
      <c r="CD5018" s="207"/>
      <c r="CE5018" s="207"/>
      <c r="CF5018" s="207"/>
    </row>
    <row r="5019" spans="1:84" s="406" customFormat="1" x14ac:dyDescent="0.3">
      <c r="A5019" s="407"/>
      <c r="B5019" s="412"/>
      <c r="C5019" s="126"/>
      <c r="D5019" s="390"/>
      <c r="E5019" s="390"/>
      <c r="F5019" s="390"/>
      <c r="G5019" s="390"/>
      <c r="H5019" s="390"/>
      <c r="I5019" s="390"/>
      <c r="AP5019" s="207"/>
      <c r="AQ5019" s="207"/>
      <c r="BK5019" s="207"/>
      <c r="BY5019" s="207"/>
      <c r="BZ5019" s="207"/>
      <c r="CA5019" s="207"/>
      <c r="CB5019" s="207"/>
      <c r="CC5019" s="207"/>
      <c r="CD5019" s="207"/>
      <c r="CE5019" s="207"/>
      <c r="CF5019" s="207"/>
    </row>
    <row r="5020" spans="1:84" s="406" customFormat="1" x14ac:dyDescent="0.3">
      <c r="A5020" s="407"/>
      <c r="B5020" s="412"/>
      <c r="C5020" s="126"/>
      <c r="D5020" s="390"/>
      <c r="E5020" s="390"/>
      <c r="F5020" s="390"/>
      <c r="G5020" s="390"/>
      <c r="H5020" s="390"/>
      <c r="I5020" s="390"/>
      <c r="AP5020" s="207"/>
      <c r="AQ5020" s="207"/>
      <c r="BK5020" s="207"/>
      <c r="BY5020" s="207"/>
      <c r="BZ5020" s="207"/>
      <c r="CA5020" s="207"/>
      <c r="CB5020" s="207"/>
      <c r="CC5020" s="207"/>
      <c r="CD5020" s="207"/>
      <c r="CE5020" s="207"/>
      <c r="CF5020" s="207"/>
    </row>
    <row r="5021" spans="1:84" s="406" customFormat="1" x14ac:dyDescent="0.3">
      <c r="A5021" s="407"/>
      <c r="B5021" s="412"/>
      <c r="C5021" s="126"/>
      <c r="D5021" s="390"/>
      <c r="E5021" s="390"/>
      <c r="F5021" s="390"/>
      <c r="G5021" s="390"/>
      <c r="H5021" s="390"/>
      <c r="I5021" s="390"/>
      <c r="AP5021" s="207"/>
      <c r="AQ5021" s="207"/>
      <c r="BK5021" s="207"/>
      <c r="BY5021" s="207"/>
      <c r="BZ5021" s="207"/>
      <c r="CA5021" s="207"/>
      <c r="CB5021" s="207"/>
      <c r="CC5021" s="207"/>
      <c r="CD5021" s="207"/>
      <c r="CE5021" s="207"/>
      <c r="CF5021" s="207"/>
    </row>
    <row r="5022" spans="1:84" s="406" customFormat="1" x14ac:dyDescent="0.3">
      <c r="A5022" s="407"/>
      <c r="B5022" s="412"/>
      <c r="C5022" s="126"/>
      <c r="D5022" s="390"/>
      <c r="E5022" s="390"/>
      <c r="F5022" s="390"/>
      <c r="G5022" s="390"/>
      <c r="H5022" s="390"/>
      <c r="I5022" s="390"/>
      <c r="AP5022" s="207"/>
      <c r="AQ5022" s="207"/>
      <c r="BK5022" s="207"/>
      <c r="BY5022" s="207"/>
      <c r="BZ5022" s="207"/>
      <c r="CA5022" s="207"/>
      <c r="CB5022" s="207"/>
      <c r="CC5022" s="207"/>
      <c r="CD5022" s="207"/>
      <c r="CE5022" s="207"/>
      <c r="CF5022" s="207"/>
    </row>
    <row r="5023" spans="1:84" s="406" customFormat="1" x14ac:dyDescent="0.3">
      <c r="A5023" s="407"/>
      <c r="B5023" s="412"/>
      <c r="C5023" s="126"/>
      <c r="D5023" s="390"/>
      <c r="E5023" s="390"/>
      <c r="F5023" s="390"/>
      <c r="G5023" s="390"/>
      <c r="H5023" s="390"/>
      <c r="I5023" s="390"/>
      <c r="AP5023" s="207"/>
      <c r="AQ5023" s="207"/>
      <c r="BK5023" s="207"/>
      <c r="BY5023" s="207"/>
      <c r="BZ5023" s="207"/>
      <c r="CA5023" s="207"/>
      <c r="CB5023" s="207"/>
      <c r="CC5023" s="207"/>
      <c r="CD5023" s="207"/>
      <c r="CE5023" s="207"/>
      <c r="CF5023" s="207"/>
    </row>
    <row r="5024" spans="1:84" s="406" customFormat="1" x14ac:dyDescent="0.3">
      <c r="A5024" s="407"/>
      <c r="B5024" s="412"/>
      <c r="C5024" s="126"/>
      <c r="D5024" s="390"/>
      <c r="E5024" s="390"/>
      <c r="F5024" s="390"/>
      <c r="G5024" s="390"/>
      <c r="H5024" s="390"/>
      <c r="I5024" s="390"/>
      <c r="AP5024" s="207"/>
      <c r="AQ5024" s="207"/>
      <c r="BK5024" s="207"/>
      <c r="BY5024" s="207"/>
      <c r="BZ5024" s="207"/>
      <c r="CA5024" s="207"/>
      <c r="CB5024" s="207"/>
      <c r="CC5024" s="207"/>
      <c r="CD5024" s="207"/>
      <c r="CE5024" s="207"/>
      <c r="CF5024" s="207"/>
    </row>
    <row r="5025" spans="1:84" s="406" customFormat="1" x14ac:dyDescent="0.3">
      <c r="A5025" s="407"/>
      <c r="B5025" s="412"/>
      <c r="C5025" s="126"/>
      <c r="D5025" s="390"/>
      <c r="E5025" s="390"/>
      <c r="F5025" s="390"/>
      <c r="G5025" s="390"/>
      <c r="H5025" s="390"/>
      <c r="I5025" s="390"/>
      <c r="AP5025" s="207"/>
      <c r="AQ5025" s="207"/>
      <c r="BK5025" s="207"/>
      <c r="BY5025" s="207"/>
      <c r="BZ5025" s="207"/>
      <c r="CA5025" s="207"/>
      <c r="CB5025" s="207"/>
      <c r="CC5025" s="207"/>
      <c r="CD5025" s="207"/>
      <c r="CE5025" s="207"/>
      <c r="CF5025" s="207"/>
    </row>
    <row r="5026" spans="1:84" s="406" customFormat="1" x14ac:dyDescent="0.3">
      <c r="A5026" s="407"/>
      <c r="B5026" s="412"/>
      <c r="C5026" s="126"/>
      <c r="D5026" s="390"/>
      <c r="E5026" s="390"/>
      <c r="F5026" s="390"/>
      <c r="G5026" s="390"/>
      <c r="H5026" s="390"/>
      <c r="I5026" s="390"/>
      <c r="AP5026" s="207"/>
      <c r="AQ5026" s="207"/>
      <c r="BK5026" s="207"/>
      <c r="BY5026" s="207"/>
      <c r="BZ5026" s="207"/>
      <c r="CA5026" s="207"/>
      <c r="CB5026" s="207"/>
      <c r="CC5026" s="207"/>
      <c r="CD5026" s="207"/>
      <c r="CE5026" s="207"/>
      <c r="CF5026" s="207"/>
    </row>
    <row r="5027" spans="1:84" s="406" customFormat="1" x14ac:dyDescent="0.3">
      <c r="A5027" s="407"/>
      <c r="B5027" s="412"/>
      <c r="C5027" s="126"/>
      <c r="D5027" s="390"/>
      <c r="E5027" s="390"/>
      <c r="F5027" s="390"/>
      <c r="G5027" s="390"/>
      <c r="H5027" s="390"/>
      <c r="I5027" s="390"/>
      <c r="AP5027" s="207"/>
      <c r="AQ5027" s="207"/>
      <c r="BK5027" s="207"/>
      <c r="BY5027" s="207"/>
      <c r="BZ5027" s="207"/>
      <c r="CA5027" s="207"/>
      <c r="CB5027" s="207"/>
      <c r="CC5027" s="207"/>
      <c r="CD5027" s="207"/>
      <c r="CE5027" s="207"/>
      <c r="CF5027" s="207"/>
    </row>
    <row r="5028" spans="1:84" s="406" customFormat="1" x14ac:dyDescent="0.3">
      <c r="A5028" s="407"/>
      <c r="B5028" s="412"/>
      <c r="C5028" s="126"/>
      <c r="D5028" s="390"/>
      <c r="E5028" s="390"/>
      <c r="F5028" s="390"/>
      <c r="G5028" s="390"/>
      <c r="H5028" s="390"/>
      <c r="I5028" s="390"/>
      <c r="AP5028" s="207"/>
      <c r="AQ5028" s="207"/>
      <c r="BK5028" s="207"/>
      <c r="BY5028" s="207"/>
      <c r="BZ5028" s="207"/>
      <c r="CA5028" s="207"/>
      <c r="CB5028" s="207"/>
      <c r="CC5028" s="207"/>
      <c r="CD5028" s="207"/>
      <c r="CE5028" s="207"/>
      <c r="CF5028" s="207"/>
    </row>
    <row r="5029" spans="1:84" s="406" customFormat="1" x14ac:dyDescent="0.3">
      <c r="A5029" s="407"/>
      <c r="B5029" s="412"/>
      <c r="C5029" s="126"/>
      <c r="D5029" s="390"/>
      <c r="E5029" s="390"/>
      <c r="F5029" s="390"/>
      <c r="G5029" s="390"/>
      <c r="H5029" s="390"/>
      <c r="I5029" s="390"/>
      <c r="AP5029" s="207"/>
      <c r="AQ5029" s="207"/>
      <c r="BK5029" s="207"/>
      <c r="BY5029" s="207"/>
      <c r="BZ5029" s="207"/>
      <c r="CA5029" s="207"/>
      <c r="CB5029" s="207"/>
      <c r="CC5029" s="207"/>
      <c r="CD5029" s="207"/>
      <c r="CE5029" s="207"/>
      <c r="CF5029" s="207"/>
    </row>
    <row r="5030" spans="1:84" s="406" customFormat="1" x14ac:dyDescent="0.3">
      <c r="A5030" s="407"/>
      <c r="B5030" s="412"/>
      <c r="C5030" s="126"/>
      <c r="D5030" s="390"/>
      <c r="E5030" s="390"/>
      <c r="F5030" s="390"/>
      <c r="G5030" s="390"/>
      <c r="H5030" s="390"/>
      <c r="I5030" s="390"/>
      <c r="AP5030" s="207"/>
      <c r="AQ5030" s="207"/>
      <c r="BK5030" s="207"/>
      <c r="BY5030" s="207"/>
      <c r="BZ5030" s="207"/>
      <c r="CA5030" s="207"/>
      <c r="CB5030" s="207"/>
      <c r="CC5030" s="207"/>
      <c r="CD5030" s="207"/>
      <c r="CE5030" s="207"/>
      <c r="CF5030" s="207"/>
    </row>
    <row r="5031" spans="1:84" s="406" customFormat="1" x14ac:dyDescent="0.3">
      <c r="A5031" s="407"/>
      <c r="B5031" s="412"/>
      <c r="C5031" s="126"/>
      <c r="D5031" s="390"/>
      <c r="E5031" s="390"/>
      <c r="F5031" s="390"/>
      <c r="G5031" s="390"/>
      <c r="H5031" s="390"/>
      <c r="I5031" s="390"/>
      <c r="AP5031" s="207"/>
      <c r="AQ5031" s="207"/>
      <c r="BK5031" s="207"/>
      <c r="BY5031" s="207"/>
      <c r="BZ5031" s="207"/>
      <c r="CA5031" s="207"/>
      <c r="CB5031" s="207"/>
      <c r="CC5031" s="207"/>
      <c r="CD5031" s="207"/>
      <c r="CE5031" s="207"/>
      <c r="CF5031" s="207"/>
    </row>
    <row r="5032" spans="1:84" s="406" customFormat="1" x14ac:dyDescent="0.3">
      <c r="A5032" s="407"/>
      <c r="B5032" s="412"/>
      <c r="C5032" s="126"/>
      <c r="D5032" s="390"/>
      <c r="E5032" s="390"/>
      <c r="F5032" s="390"/>
      <c r="G5032" s="390"/>
      <c r="H5032" s="390"/>
      <c r="I5032" s="390"/>
      <c r="AP5032" s="207"/>
      <c r="AQ5032" s="207"/>
      <c r="BK5032" s="207"/>
      <c r="BY5032" s="207"/>
      <c r="BZ5032" s="207"/>
      <c r="CA5032" s="207"/>
      <c r="CB5032" s="207"/>
      <c r="CC5032" s="207"/>
      <c r="CD5032" s="207"/>
      <c r="CE5032" s="207"/>
      <c r="CF5032" s="207"/>
    </row>
    <row r="5033" spans="1:84" s="406" customFormat="1" x14ac:dyDescent="0.3">
      <c r="A5033" s="407"/>
      <c r="B5033" s="412"/>
      <c r="C5033" s="126"/>
      <c r="D5033" s="390"/>
      <c r="E5033" s="390"/>
      <c r="F5033" s="390"/>
      <c r="G5033" s="390"/>
      <c r="H5033" s="390"/>
      <c r="I5033" s="390"/>
      <c r="AP5033" s="207"/>
      <c r="AQ5033" s="207"/>
      <c r="BK5033" s="207"/>
      <c r="BY5033" s="207"/>
      <c r="BZ5033" s="207"/>
      <c r="CA5033" s="207"/>
      <c r="CB5033" s="207"/>
      <c r="CC5033" s="207"/>
      <c r="CD5033" s="207"/>
      <c r="CE5033" s="207"/>
      <c r="CF5033" s="207"/>
    </row>
    <row r="5034" spans="1:84" s="406" customFormat="1" x14ac:dyDescent="0.3">
      <c r="A5034" s="407"/>
      <c r="B5034" s="412"/>
      <c r="C5034" s="126"/>
      <c r="D5034" s="390"/>
      <c r="E5034" s="390"/>
      <c r="F5034" s="390"/>
      <c r="G5034" s="390"/>
      <c r="H5034" s="390"/>
      <c r="I5034" s="390"/>
      <c r="AP5034" s="207"/>
      <c r="AQ5034" s="207"/>
      <c r="BK5034" s="207"/>
      <c r="BY5034" s="207"/>
      <c r="BZ5034" s="207"/>
      <c r="CA5034" s="207"/>
      <c r="CB5034" s="207"/>
      <c r="CC5034" s="207"/>
      <c r="CD5034" s="207"/>
      <c r="CE5034" s="207"/>
      <c r="CF5034" s="207"/>
    </row>
    <row r="5035" spans="1:84" s="406" customFormat="1" x14ac:dyDescent="0.3">
      <c r="A5035" s="407"/>
      <c r="B5035" s="412"/>
      <c r="C5035" s="126"/>
      <c r="D5035" s="390"/>
      <c r="E5035" s="390"/>
      <c r="F5035" s="390"/>
      <c r="G5035" s="390"/>
      <c r="H5035" s="390"/>
      <c r="I5035" s="390"/>
      <c r="AP5035" s="207"/>
      <c r="AQ5035" s="207"/>
      <c r="BK5035" s="207"/>
      <c r="BY5035" s="207"/>
      <c r="BZ5035" s="207"/>
      <c r="CA5035" s="207"/>
      <c r="CB5035" s="207"/>
      <c r="CC5035" s="207"/>
      <c r="CD5035" s="207"/>
      <c r="CE5035" s="207"/>
      <c r="CF5035" s="207"/>
    </row>
    <row r="5036" spans="1:84" s="406" customFormat="1" x14ac:dyDescent="0.3">
      <c r="A5036" s="407"/>
      <c r="B5036" s="412"/>
      <c r="C5036" s="126"/>
      <c r="D5036" s="390"/>
      <c r="E5036" s="390"/>
      <c r="F5036" s="390"/>
      <c r="G5036" s="390"/>
      <c r="H5036" s="390"/>
      <c r="I5036" s="390"/>
      <c r="AP5036" s="207"/>
      <c r="AQ5036" s="207"/>
      <c r="BK5036" s="207"/>
      <c r="BY5036" s="207"/>
      <c r="BZ5036" s="207"/>
      <c r="CA5036" s="207"/>
      <c r="CB5036" s="207"/>
      <c r="CC5036" s="207"/>
      <c r="CD5036" s="207"/>
      <c r="CE5036" s="207"/>
      <c r="CF5036" s="207"/>
    </row>
    <row r="5037" spans="1:84" s="406" customFormat="1" x14ac:dyDescent="0.3">
      <c r="A5037" s="407"/>
      <c r="B5037" s="412"/>
      <c r="C5037" s="126"/>
      <c r="D5037" s="390"/>
      <c r="E5037" s="390"/>
      <c r="F5037" s="390"/>
      <c r="G5037" s="390"/>
      <c r="H5037" s="390"/>
      <c r="I5037" s="390"/>
      <c r="AP5037" s="207"/>
      <c r="AQ5037" s="207"/>
      <c r="BK5037" s="207"/>
      <c r="BY5037" s="207"/>
      <c r="BZ5037" s="207"/>
      <c r="CA5037" s="207"/>
      <c r="CB5037" s="207"/>
      <c r="CC5037" s="207"/>
      <c r="CD5037" s="207"/>
      <c r="CE5037" s="207"/>
      <c r="CF5037" s="207"/>
    </row>
    <row r="5038" spans="1:84" s="406" customFormat="1" x14ac:dyDescent="0.3">
      <c r="A5038" s="407"/>
      <c r="B5038" s="412"/>
      <c r="C5038" s="126"/>
      <c r="D5038" s="390"/>
      <c r="E5038" s="390"/>
      <c r="F5038" s="390"/>
      <c r="G5038" s="390"/>
      <c r="H5038" s="390"/>
      <c r="I5038" s="390"/>
      <c r="AP5038" s="207"/>
      <c r="AQ5038" s="207"/>
      <c r="BK5038" s="207"/>
      <c r="BY5038" s="207"/>
      <c r="BZ5038" s="207"/>
      <c r="CA5038" s="207"/>
      <c r="CB5038" s="207"/>
      <c r="CC5038" s="207"/>
      <c r="CD5038" s="207"/>
      <c r="CE5038" s="207"/>
      <c r="CF5038" s="207"/>
    </row>
    <row r="5039" spans="1:84" s="406" customFormat="1" x14ac:dyDescent="0.3">
      <c r="A5039" s="407"/>
      <c r="B5039" s="412"/>
      <c r="C5039" s="126"/>
      <c r="D5039" s="390"/>
      <c r="E5039" s="390"/>
      <c r="F5039" s="390"/>
      <c r="G5039" s="390"/>
      <c r="H5039" s="390"/>
      <c r="I5039" s="390"/>
      <c r="AP5039" s="207"/>
      <c r="AQ5039" s="207"/>
      <c r="BK5039" s="207"/>
      <c r="BY5039" s="207"/>
      <c r="BZ5039" s="207"/>
      <c r="CA5039" s="207"/>
      <c r="CB5039" s="207"/>
      <c r="CC5039" s="207"/>
      <c r="CD5039" s="207"/>
      <c r="CE5039" s="207"/>
      <c r="CF5039" s="207"/>
    </row>
    <row r="5040" spans="1:84" s="406" customFormat="1" x14ac:dyDescent="0.3">
      <c r="A5040" s="407"/>
      <c r="B5040" s="412"/>
      <c r="C5040" s="126"/>
      <c r="D5040" s="390"/>
      <c r="E5040" s="390"/>
      <c r="F5040" s="390"/>
      <c r="G5040" s="390"/>
      <c r="H5040" s="390"/>
      <c r="I5040" s="390"/>
      <c r="AP5040" s="207"/>
      <c r="AQ5040" s="207"/>
      <c r="BK5040" s="207"/>
      <c r="BY5040" s="207"/>
      <c r="BZ5040" s="207"/>
      <c r="CA5040" s="207"/>
      <c r="CB5040" s="207"/>
      <c r="CC5040" s="207"/>
      <c r="CD5040" s="207"/>
      <c r="CE5040" s="207"/>
      <c r="CF5040" s="207"/>
    </row>
    <row r="5041" spans="1:84" s="406" customFormat="1" x14ac:dyDescent="0.3">
      <c r="A5041" s="407"/>
      <c r="B5041" s="412"/>
      <c r="C5041" s="126"/>
      <c r="D5041" s="390"/>
      <c r="E5041" s="390"/>
      <c r="F5041" s="390"/>
      <c r="G5041" s="390"/>
      <c r="H5041" s="390"/>
      <c r="I5041" s="390"/>
      <c r="AP5041" s="207"/>
      <c r="AQ5041" s="207"/>
      <c r="BK5041" s="207"/>
      <c r="BY5041" s="207"/>
      <c r="BZ5041" s="207"/>
      <c r="CA5041" s="207"/>
      <c r="CB5041" s="207"/>
      <c r="CC5041" s="207"/>
      <c r="CD5041" s="207"/>
      <c r="CE5041" s="207"/>
      <c r="CF5041" s="207"/>
    </row>
    <row r="5042" spans="1:84" s="406" customFormat="1" x14ac:dyDescent="0.3">
      <c r="A5042" s="407"/>
      <c r="B5042" s="412"/>
      <c r="C5042" s="126"/>
      <c r="D5042" s="390"/>
      <c r="E5042" s="390"/>
      <c r="F5042" s="390"/>
      <c r="G5042" s="390"/>
      <c r="H5042" s="390"/>
      <c r="I5042" s="390"/>
      <c r="AP5042" s="207"/>
      <c r="AQ5042" s="207"/>
      <c r="BK5042" s="207"/>
      <c r="BY5042" s="207"/>
      <c r="BZ5042" s="207"/>
      <c r="CA5042" s="207"/>
      <c r="CB5042" s="207"/>
      <c r="CC5042" s="207"/>
      <c r="CD5042" s="207"/>
      <c r="CE5042" s="207"/>
      <c r="CF5042" s="207"/>
    </row>
    <row r="5043" spans="1:84" s="406" customFormat="1" x14ac:dyDescent="0.3">
      <c r="A5043" s="407"/>
      <c r="B5043" s="412"/>
      <c r="C5043" s="126"/>
      <c r="D5043" s="390"/>
      <c r="E5043" s="390"/>
      <c r="F5043" s="390"/>
      <c r="G5043" s="390"/>
      <c r="H5043" s="390"/>
      <c r="I5043" s="390"/>
      <c r="AP5043" s="207"/>
      <c r="AQ5043" s="207"/>
      <c r="BK5043" s="207"/>
      <c r="BY5043" s="207"/>
      <c r="BZ5043" s="207"/>
      <c r="CA5043" s="207"/>
      <c r="CB5043" s="207"/>
      <c r="CC5043" s="207"/>
      <c r="CD5043" s="207"/>
      <c r="CE5043" s="207"/>
      <c r="CF5043" s="207"/>
    </row>
    <row r="5044" spans="1:84" s="406" customFormat="1" x14ac:dyDescent="0.3">
      <c r="A5044" s="407"/>
      <c r="B5044" s="412"/>
      <c r="C5044" s="126"/>
      <c r="D5044" s="390"/>
      <c r="E5044" s="390"/>
      <c r="F5044" s="390"/>
      <c r="G5044" s="390"/>
      <c r="H5044" s="390"/>
      <c r="I5044" s="390"/>
      <c r="AP5044" s="207"/>
      <c r="AQ5044" s="207"/>
      <c r="BK5044" s="207"/>
      <c r="BY5044" s="207"/>
      <c r="BZ5044" s="207"/>
      <c r="CA5044" s="207"/>
      <c r="CB5044" s="207"/>
      <c r="CC5044" s="207"/>
      <c r="CD5044" s="207"/>
      <c r="CE5044" s="207"/>
      <c r="CF5044" s="207"/>
    </row>
    <row r="5045" spans="1:84" s="406" customFormat="1" x14ac:dyDescent="0.3">
      <c r="A5045" s="407"/>
      <c r="B5045" s="412"/>
      <c r="C5045" s="126"/>
      <c r="D5045" s="390"/>
      <c r="E5045" s="390"/>
      <c r="F5045" s="390"/>
      <c r="G5045" s="390"/>
      <c r="H5045" s="390"/>
      <c r="I5045" s="390"/>
      <c r="AP5045" s="207"/>
      <c r="AQ5045" s="207"/>
      <c r="BK5045" s="207"/>
      <c r="BY5045" s="207"/>
      <c r="BZ5045" s="207"/>
      <c r="CA5045" s="207"/>
      <c r="CB5045" s="207"/>
      <c r="CC5045" s="207"/>
      <c r="CD5045" s="207"/>
      <c r="CE5045" s="207"/>
      <c r="CF5045" s="207"/>
    </row>
    <row r="5046" spans="1:84" s="406" customFormat="1" x14ac:dyDescent="0.3">
      <c r="A5046" s="407"/>
      <c r="B5046" s="412"/>
      <c r="C5046" s="126"/>
      <c r="D5046" s="390"/>
      <c r="E5046" s="390"/>
      <c r="F5046" s="390"/>
      <c r="G5046" s="390"/>
      <c r="H5046" s="390"/>
      <c r="I5046" s="390"/>
      <c r="AP5046" s="207"/>
      <c r="AQ5046" s="207"/>
      <c r="BK5046" s="207"/>
      <c r="BY5046" s="207"/>
      <c r="BZ5046" s="207"/>
      <c r="CA5046" s="207"/>
      <c r="CB5046" s="207"/>
      <c r="CC5046" s="207"/>
      <c r="CD5046" s="207"/>
      <c r="CE5046" s="207"/>
      <c r="CF5046" s="207"/>
    </row>
    <row r="5047" spans="1:84" s="406" customFormat="1" x14ac:dyDescent="0.3">
      <c r="A5047" s="407"/>
      <c r="B5047" s="412"/>
      <c r="C5047" s="126"/>
      <c r="D5047" s="390"/>
      <c r="E5047" s="390"/>
      <c r="F5047" s="390"/>
      <c r="G5047" s="390"/>
      <c r="H5047" s="390"/>
      <c r="I5047" s="390"/>
      <c r="AP5047" s="207"/>
      <c r="AQ5047" s="207"/>
      <c r="BK5047" s="207"/>
      <c r="BY5047" s="207"/>
      <c r="BZ5047" s="207"/>
      <c r="CA5047" s="207"/>
      <c r="CB5047" s="207"/>
      <c r="CC5047" s="207"/>
      <c r="CD5047" s="207"/>
      <c r="CE5047" s="207"/>
      <c r="CF5047" s="207"/>
    </row>
    <row r="5048" spans="1:84" s="406" customFormat="1" x14ac:dyDescent="0.3">
      <c r="A5048" s="407"/>
      <c r="B5048" s="412"/>
      <c r="C5048" s="126"/>
      <c r="D5048" s="390"/>
      <c r="E5048" s="390"/>
      <c r="F5048" s="390"/>
      <c r="G5048" s="390"/>
      <c r="H5048" s="390"/>
      <c r="I5048" s="390"/>
      <c r="AP5048" s="207"/>
      <c r="AQ5048" s="207"/>
      <c r="BK5048" s="207"/>
      <c r="BY5048" s="207"/>
      <c r="BZ5048" s="207"/>
      <c r="CA5048" s="207"/>
      <c r="CB5048" s="207"/>
      <c r="CC5048" s="207"/>
      <c r="CD5048" s="207"/>
      <c r="CE5048" s="207"/>
      <c r="CF5048" s="207"/>
    </row>
    <row r="5049" spans="1:84" s="406" customFormat="1" x14ac:dyDescent="0.3">
      <c r="A5049" s="407"/>
      <c r="B5049" s="412"/>
      <c r="C5049" s="126"/>
      <c r="D5049" s="390"/>
      <c r="E5049" s="390"/>
      <c r="F5049" s="390"/>
      <c r="G5049" s="390"/>
      <c r="H5049" s="390"/>
      <c r="I5049" s="390"/>
      <c r="AP5049" s="207"/>
      <c r="AQ5049" s="207"/>
      <c r="BK5049" s="207"/>
      <c r="BY5049" s="207"/>
      <c r="BZ5049" s="207"/>
      <c r="CA5049" s="207"/>
      <c r="CB5049" s="207"/>
      <c r="CC5049" s="207"/>
      <c r="CD5049" s="207"/>
      <c r="CE5049" s="207"/>
      <c r="CF5049" s="207"/>
    </row>
    <row r="5050" spans="1:84" s="406" customFormat="1" x14ac:dyDescent="0.3">
      <c r="A5050" s="407"/>
      <c r="B5050" s="412"/>
      <c r="C5050" s="126"/>
      <c r="D5050" s="390"/>
      <c r="E5050" s="390"/>
      <c r="F5050" s="390"/>
      <c r="G5050" s="390"/>
      <c r="H5050" s="390"/>
      <c r="I5050" s="390"/>
      <c r="AP5050" s="207"/>
      <c r="AQ5050" s="207"/>
      <c r="BK5050" s="207"/>
      <c r="BY5050" s="207"/>
      <c r="BZ5050" s="207"/>
      <c r="CA5050" s="207"/>
      <c r="CB5050" s="207"/>
      <c r="CC5050" s="207"/>
      <c r="CD5050" s="207"/>
      <c r="CE5050" s="207"/>
      <c r="CF5050" s="207"/>
    </row>
    <row r="5051" spans="1:84" s="406" customFormat="1" x14ac:dyDescent="0.3">
      <c r="A5051" s="407"/>
      <c r="B5051" s="412"/>
      <c r="C5051" s="126"/>
      <c r="D5051" s="390"/>
      <c r="E5051" s="390"/>
      <c r="F5051" s="390"/>
      <c r="G5051" s="390"/>
      <c r="H5051" s="390"/>
      <c r="I5051" s="390"/>
      <c r="AP5051" s="207"/>
      <c r="AQ5051" s="207"/>
      <c r="BK5051" s="207"/>
      <c r="BY5051" s="207"/>
      <c r="BZ5051" s="207"/>
      <c r="CA5051" s="207"/>
      <c r="CB5051" s="207"/>
      <c r="CC5051" s="207"/>
      <c r="CD5051" s="207"/>
      <c r="CE5051" s="207"/>
      <c r="CF5051" s="207"/>
    </row>
    <row r="5052" spans="1:84" s="406" customFormat="1" x14ac:dyDescent="0.3">
      <c r="A5052" s="407"/>
      <c r="B5052" s="412"/>
      <c r="C5052" s="126"/>
      <c r="D5052" s="390"/>
      <c r="E5052" s="390"/>
      <c r="F5052" s="390"/>
      <c r="G5052" s="390"/>
      <c r="H5052" s="390"/>
      <c r="I5052" s="390"/>
      <c r="AP5052" s="207"/>
      <c r="AQ5052" s="207"/>
      <c r="BK5052" s="207"/>
      <c r="BY5052" s="207"/>
      <c r="BZ5052" s="207"/>
      <c r="CA5052" s="207"/>
      <c r="CB5052" s="207"/>
      <c r="CC5052" s="207"/>
      <c r="CD5052" s="207"/>
      <c r="CE5052" s="207"/>
      <c r="CF5052" s="207"/>
    </row>
    <row r="5053" spans="1:84" s="406" customFormat="1" x14ac:dyDescent="0.3">
      <c r="A5053" s="407"/>
      <c r="B5053" s="412"/>
      <c r="C5053" s="126"/>
      <c r="D5053" s="390"/>
      <c r="E5053" s="390"/>
      <c r="F5053" s="390"/>
      <c r="G5053" s="390"/>
      <c r="H5053" s="390"/>
      <c r="I5053" s="390"/>
      <c r="AP5053" s="207"/>
      <c r="AQ5053" s="207"/>
      <c r="BK5053" s="207"/>
      <c r="BY5053" s="207"/>
      <c r="BZ5053" s="207"/>
      <c r="CA5053" s="207"/>
      <c r="CB5053" s="207"/>
      <c r="CC5053" s="207"/>
      <c r="CD5053" s="207"/>
      <c r="CE5053" s="207"/>
      <c r="CF5053" s="207"/>
    </row>
    <row r="5054" spans="1:84" s="406" customFormat="1" x14ac:dyDescent="0.3">
      <c r="A5054" s="407"/>
      <c r="B5054" s="412"/>
      <c r="C5054" s="126"/>
      <c r="D5054" s="390"/>
      <c r="E5054" s="390"/>
      <c r="F5054" s="390"/>
      <c r="G5054" s="390"/>
      <c r="H5054" s="390"/>
      <c r="I5054" s="390"/>
      <c r="AP5054" s="207"/>
      <c r="AQ5054" s="207"/>
      <c r="BK5054" s="207"/>
      <c r="BY5054" s="207"/>
      <c r="BZ5054" s="207"/>
      <c r="CA5054" s="207"/>
      <c r="CB5054" s="207"/>
      <c r="CC5054" s="207"/>
      <c r="CD5054" s="207"/>
      <c r="CE5054" s="207"/>
      <c r="CF5054" s="207"/>
    </row>
    <row r="5055" spans="1:84" s="406" customFormat="1" x14ac:dyDescent="0.3">
      <c r="A5055" s="407"/>
      <c r="B5055" s="412"/>
      <c r="C5055" s="126"/>
      <c r="D5055" s="390"/>
      <c r="E5055" s="390"/>
      <c r="F5055" s="390"/>
      <c r="G5055" s="390"/>
      <c r="H5055" s="390"/>
      <c r="I5055" s="390"/>
      <c r="AP5055" s="207"/>
      <c r="AQ5055" s="207"/>
      <c r="BK5055" s="207"/>
      <c r="BY5055" s="207"/>
      <c r="BZ5055" s="207"/>
      <c r="CA5055" s="207"/>
      <c r="CB5055" s="207"/>
      <c r="CC5055" s="207"/>
      <c r="CD5055" s="207"/>
      <c r="CE5055" s="207"/>
      <c r="CF5055" s="207"/>
    </row>
    <row r="5056" spans="1:84" s="406" customFormat="1" x14ac:dyDescent="0.3">
      <c r="A5056" s="407"/>
      <c r="B5056" s="412"/>
      <c r="C5056" s="126"/>
      <c r="D5056" s="390"/>
      <c r="E5056" s="390"/>
      <c r="F5056" s="390"/>
      <c r="G5056" s="390"/>
      <c r="H5056" s="390"/>
      <c r="I5056" s="390"/>
      <c r="AP5056" s="207"/>
      <c r="AQ5056" s="207"/>
      <c r="BK5056" s="207"/>
      <c r="BY5056" s="207"/>
      <c r="BZ5056" s="207"/>
      <c r="CA5056" s="207"/>
      <c r="CB5056" s="207"/>
      <c r="CC5056" s="207"/>
      <c r="CD5056" s="207"/>
      <c r="CE5056" s="207"/>
      <c r="CF5056" s="207"/>
    </row>
    <row r="5057" spans="1:84" s="406" customFormat="1" x14ac:dyDescent="0.3">
      <c r="A5057" s="407"/>
      <c r="B5057" s="412"/>
      <c r="C5057" s="126"/>
      <c r="D5057" s="390"/>
      <c r="E5057" s="390"/>
      <c r="F5057" s="390"/>
      <c r="G5057" s="390"/>
      <c r="H5057" s="390"/>
      <c r="I5057" s="390"/>
      <c r="AP5057" s="207"/>
      <c r="AQ5057" s="207"/>
      <c r="BK5057" s="207"/>
      <c r="BY5057" s="207"/>
      <c r="BZ5057" s="207"/>
      <c r="CA5057" s="207"/>
      <c r="CB5057" s="207"/>
      <c r="CC5057" s="207"/>
      <c r="CD5057" s="207"/>
      <c r="CE5057" s="207"/>
      <c r="CF5057" s="207"/>
    </row>
    <row r="5058" spans="1:84" s="406" customFormat="1" x14ac:dyDescent="0.3">
      <c r="A5058" s="407"/>
      <c r="B5058" s="412"/>
      <c r="C5058" s="126"/>
      <c r="D5058" s="390"/>
      <c r="E5058" s="390"/>
      <c r="F5058" s="390"/>
      <c r="G5058" s="390"/>
      <c r="H5058" s="390"/>
      <c r="I5058" s="390"/>
      <c r="AP5058" s="207"/>
      <c r="AQ5058" s="207"/>
      <c r="BK5058" s="207"/>
      <c r="BY5058" s="207"/>
      <c r="BZ5058" s="207"/>
      <c r="CA5058" s="207"/>
      <c r="CB5058" s="207"/>
      <c r="CC5058" s="207"/>
      <c r="CD5058" s="207"/>
      <c r="CE5058" s="207"/>
      <c r="CF5058" s="207"/>
    </row>
    <row r="5059" spans="1:84" s="406" customFormat="1" x14ac:dyDescent="0.3">
      <c r="A5059" s="407"/>
      <c r="B5059" s="412"/>
      <c r="C5059" s="126"/>
      <c r="D5059" s="390"/>
      <c r="E5059" s="390"/>
      <c r="F5059" s="390"/>
      <c r="G5059" s="390"/>
      <c r="H5059" s="390"/>
      <c r="I5059" s="390"/>
      <c r="AP5059" s="207"/>
      <c r="AQ5059" s="207"/>
      <c r="BK5059" s="207"/>
      <c r="BY5059" s="207"/>
      <c r="BZ5059" s="207"/>
      <c r="CA5059" s="207"/>
      <c r="CB5059" s="207"/>
      <c r="CC5059" s="207"/>
      <c r="CD5059" s="207"/>
      <c r="CE5059" s="207"/>
      <c r="CF5059" s="207"/>
    </row>
    <row r="5060" spans="1:84" s="406" customFormat="1" x14ac:dyDescent="0.3">
      <c r="A5060" s="407"/>
      <c r="B5060" s="412"/>
      <c r="C5060" s="126"/>
      <c r="D5060" s="390"/>
      <c r="E5060" s="390"/>
      <c r="F5060" s="390"/>
      <c r="G5060" s="390"/>
      <c r="H5060" s="390"/>
      <c r="I5060" s="390"/>
      <c r="AP5060" s="207"/>
      <c r="AQ5060" s="207"/>
      <c r="BK5060" s="207"/>
      <c r="BY5060" s="207"/>
      <c r="BZ5060" s="207"/>
      <c r="CA5060" s="207"/>
      <c r="CB5060" s="207"/>
      <c r="CC5060" s="207"/>
      <c r="CD5060" s="207"/>
      <c r="CE5060" s="207"/>
      <c r="CF5060" s="207"/>
    </row>
    <row r="5061" spans="1:84" s="406" customFormat="1" x14ac:dyDescent="0.3">
      <c r="A5061" s="407"/>
      <c r="B5061" s="412"/>
      <c r="C5061" s="126"/>
      <c r="D5061" s="390"/>
      <c r="E5061" s="390"/>
      <c r="F5061" s="390"/>
      <c r="G5061" s="390"/>
      <c r="H5061" s="390"/>
      <c r="I5061" s="390"/>
      <c r="AP5061" s="207"/>
      <c r="AQ5061" s="207"/>
      <c r="BK5061" s="207"/>
      <c r="BY5061" s="207"/>
      <c r="BZ5061" s="207"/>
      <c r="CA5061" s="207"/>
      <c r="CB5061" s="207"/>
      <c r="CC5061" s="207"/>
      <c r="CD5061" s="207"/>
      <c r="CE5061" s="207"/>
      <c r="CF5061" s="207"/>
    </row>
    <row r="5062" spans="1:84" s="406" customFormat="1" x14ac:dyDescent="0.3">
      <c r="A5062" s="407"/>
      <c r="B5062" s="412"/>
      <c r="C5062" s="126"/>
      <c r="D5062" s="390"/>
      <c r="E5062" s="390"/>
      <c r="F5062" s="390"/>
      <c r="G5062" s="390"/>
      <c r="H5062" s="390"/>
      <c r="I5062" s="390"/>
      <c r="AP5062" s="207"/>
      <c r="AQ5062" s="207"/>
      <c r="BK5062" s="207"/>
      <c r="BY5062" s="207"/>
      <c r="BZ5062" s="207"/>
      <c r="CA5062" s="207"/>
      <c r="CB5062" s="207"/>
      <c r="CC5062" s="207"/>
      <c r="CD5062" s="207"/>
      <c r="CE5062" s="207"/>
      <c r="CF5062" s="207"/>
    </row>
    <row r="5063" spans="1:84" s="406" customFormat="1" x14ac:dyDescent="0.3">
      <c r="A5063" s="407"/>
      <c r="B5063" s="412"/>
      <c r="C5063" s="126"/>
      <c r="D5063" s="390"/>
      <c r="E5063" s="390"/>
      <c r="F5063" s="390"/>
      <c r="G5063" s="390"/>
      <c r="H5063" s="390"/>
      <c r="I5063" s="390"/>
      <c r="AP5063" s="207"/>
      <c r="AQ5063" s="207"/>
      <c r="BK5063" s="207"/>
      <c r="BY5063" s="207"/>
      <c r="BZ5063" s="207"/>
      <c r="CA5063" s="207"/>
      <c r="CB5063" s="207"/>
      <c r="CC5063" s="207"/>
      <c r="CD5063" s="207"/>
      <c r="CE5063" s="207"/>
      <c r="CF5063" s="207"/>
    </row>
    <row r="5064" spans="1:84" s="406" customFormat="1" x14ac:dyDescent="0.3">
      <c r="A5064" s="407"/>
      <c r="B5064" s="412"/>
      <c r="C5064" s="126"/>
      <c r="D5064" s="390"/>
      <c r="E5064" s="390"/>
      <c r="F5064" s="390"/>
      <c r="G5064" s="390"/>
      <c r="H5064" s="390"/>
      <c r="I5064" s="390"/>
      <c r="AP5064" s="207"/>
      <c r="AQ5064" s="207"/>
      <c r="BK5064" s="207"/>
      <c r="BY5064" s="207"/>
      <c r="BZ5064" s="207"/>
      <c r="CA5064" s="207"/>
      <c r="CB5064" s="207"/>
      <c r="CC5064" s="207"/>
      <c r="CD5064" s="207"/>
      <c r="CE5064" s="207"/>
      <c r="CF5064" s="207"/>
    </row>
    <row r="5065" spans="1:84" s="406" customFormat="1" x14ac:dyDescent="0.3">
      <c r="A5065" s="407"/>
      <c r="B5065" s="412"/>
      <c r="C5065" s="126"/>
      <c r="D5065" s="390"/>
      <c r="E5065" s="390"/>
      <c r="F5065" s="390"/>
      <c r="G5065" s="390"/>
      <c r="H5065" s="390"/>
      <c r="I5065" s="390"/>
      <c r="AP5065" s="207"/>
      <c r="AQ5065" s="207"/>
      <c r="BK5065" s="207"/>
      <c r="BY5065" s="207"/>
      <c r="BZ5065" s="207"/>
      <c r="CA5065" s="207"/>
      <c r="CB5065" s="207"/>
      <c r="CC5065" s="207"/>
      <c r="CD5065" s="207"/>
      <c r="CE5065" s="207"/>
      <c r="CF5065" s="207"/>
    </row>
    <row r="5066" spans="1:84" s="406" customFormat="1" x14ac:dyDescent="0.3">
      <c r="A5066" s="407"/>
      <c r="B5066" s="412"/>
      <c r="C5066" s="126"/>
      <c r="D5066" s="390"/>
      <c r="E5066" s="390"/>
      <c r="F5066" s="390"/>
      <c r="G5066" s="390"/>
      <c r="H5066" s="390"/>
      <c r="I5066" s="390"/>
      <c r="AP5066" s="207"/>
      <c r="AQ5066" s="207"/>
      <c r="BK5066" s="207"/>
      <c r="BY5066" s="207"/>
      <c r="BZ5066" s="207"/>
      <c r="CA5066" s="207"/>
      <c r="CB5066" s="207"/>
      <c r="CC5066" s="207"/>
      <c r="CD5066" s="207"/>
      <c r="CE5066" s="207"/>
      <c r="CF5066" s="207"/>
    </row>
    <row r="5067" spans="1:84" s="406" customFormat="1" x14ac:dyDescent="0.3">
      <c r="A5067" s="407"/>
      <c r="B5067" s="412"/>
      <c r="C5067" s="126"/>
      <c r="D5067" s="390"/>
      <c r="E5067" s="390"/>
      <c r="F5067" s="390"/>
      <c r="G5067" s="390"/>
      <c r="H5067" s="390"/>
      <c r="I5067" s="390"/>
      <c r="AP5067" s="207"/>
      <c r="AQ5067" s="207"/>
      <c r="BK5067" s="207"/>
      <c r="BY5067" s="207"/>
      <c r="BZ5067" s="207"/>
      <c r="CA5067" s="207"/>
      <c r="CB5067" s="207"/>
      <c r="CC5067" s="207"/>
      <c r="CD5067" s="207"/>
      <c r="CE5067" s="207"/>
      <c r="CF5067" s="207"/>
    </row>
    <row r="5068" spans="1:84" s="406" customFormat="1" x14ac:dyDescent="0.3">
      <c r="A5068" s="407"/>
      <c r="B5068" s="412"/>
      <c r="C5068" s="126"/>
      <c r="D5068" s="390"/>
      <c r="E5068" s="390"/>
      <c r="F5068" s="390"/>
      <c r="G5068" s="390"/>
      <c r="H5068" s="390"/>
      <c r="I5068" s="390"/>
      <c r="AP5068" s="207"/>
      <c r="AQ5068" s="207"/>
      <c r="BK5068" s="207"/>
      <c r="BY5068" s="207"/>
      <c r="BZ5068" s="207"/>
      <c r="CA5068" s="207"/>
      <c r="CB5068" s="207"/>
      <c r="CC5068" s="207"/>
      <c r="CD5068" s="207"/>
      <c r="CE5068" s="207"/>
      <c r="CF5068" s="207"/>
    </row>
    <row r="5069" spans="1:84" s="406" customFormat="1" x14ac:dyDescent="0.3">
      <c r="A5069" s="407"/>
      <c r="B5069" s="412"/>
      <c r="C5069" s="126"/>
      <c r="D5069" s="390"/>
      <c r="E5069" s="390"/>
      <c r="F5069" s="390"/>
      <c r="G5069" s="390"/>
      <c r="H5069" s="390"/>
      <c r="I5069" s="390"/>
      <c r="AP5069" s="207"/>
      <c r="AQ5069" s="207"/>
      <c r="BK5069" s="207"/>
      <c r="BY5069" s="207"/>
      <c r="BZ5069" s="207"/>
      <c r="CA5069" s="207"/>
      <c r="CB5069" s="207"/>
      <c r="CC5069" s="207"/>
      <c r="CD5069" s="207"/>
      <c r="CE5069" s="207"/>
      <c r="CF5069" s="207"/>
    </row>
    <row r="5070" spans="1:84" s="406" customFormat="1" x14ac:dyDescent="0.3">
      <c r="A5070" s="407"/>
      <c r="B5070" s="412"/>
      <c r="C5070" s="126"/>
      <c r="D5070" s="390"/>
      <c r="E5070" s="390"/>
      <c r="F5070" s="390"/>
      <c r="G5070" s="390"/>
      <c r="H5070" s="390"/>
      <c r="I5070" s="390"/>
      <c r="AP5070" s="207"/>
      <c r="AQ5070" s="207"/>
      <c r="BK5070" s="207"/>
      <c r="BY5070" s="207"/>
      <c r="BZ5070" s="207"/>
      <c r="CA5070" s="207"/>
      <c r="CB5070" s="207"/>
      <c r="CC5070" s="207"/>
      <c r="CD5070" s="207"/>
      <c r="CE5070" s="207"/>
      <c r="CF5070" s="207"/>
    </row>
    <row r="5071" spans="1:84" s="406" customFormat="1" x14ac:dyDescent="0.3">
      <c r="A5071" s="407"/>
      <c r="B5071" s="412"/>
      <c r="C5071" s="126"/>
      <c r="D5071" s="390"/>
      <c r="E5071" s="390"/>
      <c r="F5071" s="390"/>
      <c r="G5071" s="390"/>
      <c r="H5071" s="390"/>
      <c r="I5071" s="390"/>
      <c r="AP5071" s="207"/>
      <c r="AQ5071" s="207"/>
      <c r="BK5071" s="207"/>
      <c r="BY5071" s="207"/>
      <c r="BZ5071" s="207"/>
      <c r="CA5071" s="207"/>
      <c r="CB5071" s="207"/>
      <c r="CC5071" s="207"/>
      <c r="CD5071" s="207"/>
      <c r="CE5071" s="207"/>
      <c r="CF5071" s="207"/>
    </row>
    <row r="5072" spans="1:84" s="406" customFormat="1" x14ac:dyDescent="0.3">
      <c r="A5072" s="407"/>
      <c r="B5072" s="412"/>
      <c r="C5072" s="126"/>
      <c r="D5072" s="390"/>
      <c r="E5072" s="390"/>
      <c r="F5072" s="390"/>
      <c r="G5072" s="390"/>
      <c r="H5072" s="390"/>
      <c r="I5072" s="390"/>
      <c r="AP5072" s="207"/>
      <c r="AQ5072" s="207"/>
      <c r="BK5072" s="207"/>
      <c r="BY5072" s="207"/>
      <c r="BZ5072" s="207"/>
      <c r="CA5072" s="207"/>
      <c r="CB5072" s="207"/>
      <c r="CC5072" s="207"/>
      <c r="CD5072" s="207"/>
      <c r="CE5072" s="207"/>
      <c r="CF5072" s="207"/>
    </row>
    <row r="5073" spans="1:84" s="406" customFormat="1" x14ac:dyDescent="0.3">
      <c r="A5073" s="407"/>
      <c r="B5073" s="412"/>
      <c r="C5073" s="126"/>
      <c r="D5073" s="390"/>
      <c r="E5073" s="390"/>
      <c r="F5073" s="390"/>
      <c r="G5073" s="390"/>
      <c r="H5073" s="390"/>
      <c r="I5073" s="390"/>
      <c r="AP5073" s="207"/>
      <c r="AQ5073" s="207"/>
      <c r="BK5073" s="207"/>
      <c r="BY5073" s="207"/>
      <c r="BZ5073" s="207"/>
      <c r="CA5073" s="207"/>
      <c r="CB5073" s="207"/>
      <c r="CC5073" s="207"/>
      <c r="CD5073" s="207"/>
      <c r="CE5073" s="207"/>
      <c r="CF5073" s="207"/>
    </row>
    <row r="5074" spans="1:84" s="406" customFormat="1" x14ac:dyDescent="0.3">
      <c r="A5074" s="407"/>
      <c r="B5074" s="412"/>
      <c r="C5074" s="126"/>
      <c r="D5074" s="390"/>
      <c r="E5074" s="390"/>
      <c r="F5074" s="390"/>
      <c r="G5074" s="390"/>
      <c r="H5074" s="390"/>
      <c r="I5074" s="390"/>
      <c r="AP5074" s="207"/>
      <c r="AQ5074" s="207"/>
      <c r="BK5074" s="207"/>
      <c r="BY5074" s="207"/>
      <c r="BZ5074" s="207"/>
      <c r="CA5074" s="207"/>
      <c r="CB5074" s="207"/>
      <c r="CC5074" s="207"/>
      <c r="CD5074" s="207"/>
      <c r="CE5074" s="207"/>
      <c r="CF5074" s="207"/>
    </row>
    <row r="5075" spans="1:84" s="406" customFormat="1" x14ac:dyDescent="0.3">
      <c r="A5075" s="407"/>
      <c r="B5075" s="412"/>
      <c r="C5075" s="126"/>
      <c r="D5075" s="390"/>
      <c r="E5075" s="390"/>
      <c r="F5075" s="390"/>
      <c r="G5075" s="390"/>
      <c r="H5075" s="390"/>
      <c r="I5075" s="390"/>
      <c r="AP5075" s="207"/>
      <c r="AQ5075" s="207"/>
      <c r="BK5075" s="207"/>
      <c r="BY5075" s="207"/>
      <c r="BZ5075" s="207"/>
      <c r="CA5075" s="207"/>
      <c r="CB5075" s="207"/>
      <c r="CC5075" s="207"/>
      <c r="CD5075" s="207"/>
      <c r="CE5075" s="207"/>
      <c r="CF5075" s="207"/>
    </row>
    <row r="5076" spans="1:84" s="406" customFormat="1" x14ac:dyDescent="0.3">
      <c r="A5076" s="407"/>
      <c r="B5076" s="412"/>
      <c r="C5076" s="126"/>
      <c r="D5076" s="390"/>
      <c r="E5076" s="390"/>
      <c r="F5076" s="390"/>
      <c r="G5076" s="390"/>
      <c r="H5076" s="390"/>
      <c r="I5076" s="390"/>
      <c r="AP5076" s="207"/>
      <c r="AQ5076" s="207"/>
      <c r="BK5076" s="207"/>
      <c r="BY5076" s="207"/>
      <c r="BZ5076" s="207"/>
      <c r="CA5076" s="207"/>
      <c r="CB5076" s="207"/>
      <c r="CC5076" s="207"/>
      <c r="CD5076" s="207"/>
      <c r="CE5076" s="207"/>
      <c r="CF5076" s="207"/>
    </row>
    <row r="5077" spans="1:84" s="406" customFormat="1" x14ac:dyDescent="0.3">
      <c r="A5077" s="407"/>
      <c r="B5077" s="412"/>
      <c r="C5077" s="126"/>
      <c r="D5077" s="390"/>
      <c r="E5077" s="390"/>
      <c r="F5077" s="390"/>
      <c r="G5077" s="390"/>
      <c r="H5077" s="390"/>
      <c r="I5077" s="390"/>
      <c r="AP5077" s="207"/>
      <c r="AQ5077" s="207"/>
      <c r="BK5077" s="207"/>
      <c r="BY5077" s="207"/>
      <c r="BZ5077" s="207"/>
      <c r="CA5077" s="207"/>
      <c r="CB5077" s="207"/>
      <c r="CC5077" s="207"/>
      <c r="CD5077" s="207"/>
      <c r="CE5077" s="207"/>
      <c r="CF5077" s="207"/>
    </row>
    <row r="5078" spans="1:84" s="406" customFormat="1" x14ac:dyDescent="0.3">
      <c r="A5078" s="407"/>
      <c r="B5078" s="412"/>
      <c r="C5078" s="126"/>
      <c r="D5078" s="390"/>
      <c r="E5078" s="390"/>
      <c r="F5078" s="390"/>
      <c r="G5078" s="390"/>
      <c r="H5078" s="390"/>
      <c r="I5078" s="390"/>
      <c r="AP5078" s="207"/>
      <c r="AQ5078" s="207"/>
      <c r="BK5078" s="207"/>
      <c r="BY5078" s="207"/>
      <c r="BZ5078" s="207"/>
      <c r="CA5078" s="207"/>
      <c r="CB5078" s="207"/>
      <c r="CC5078" s="207"/>
      <c r="CD5078" s="207"/>
      <c r="CE5078" s="207"/>
      <c r="CF5078" s="207"/>
    </row>
    <row r="5079" spans="1:84" s="406" customFormat="1" x14ac:dyDescent="0.3">
      <c r="A5079" s="407"/>
      <c r="B5079" s="412"/>
      <c r="C5079" s="126"/>
      <c r="D5079" s="390"/>
      <c r="E5079" s="390"/>
      <c r="F5079" s="390"/>
      <c r="G5079" s="390"/>
      <c r="H5079" s="390"/>
      <c r="I5079" s="390"/>
      <c r="AP5079" s="207"/>
      <c r="AQ5079" s="207"/>
      <c r="BK5079" s="207"/>
      <c r="BY5079" s="207"/>
      <c r="BZ5079" s="207"/>
      <c r="CA5079" s="207"/>
      <c r="CB5079" s="207"/>
      <c r="CC5079" s="207"/>
      <c r="CD5079" s="207"/>
      <c r="CE5079" s="207"/>
      <c r="CF5079" s="207"/>
    </row>
    <row r="5080" spans="1:84" s="406" customFormat="1" x14ac:dyDescent="0.3">
      <c r="A5080" s="407"/>
      <c r="B5080" s="412"/>
      <c r="C5080" s="126"/>
      <c r="D5080" s="390"/>
      <c r="E5080" s="390"/>
      <c r="F5080" s="390"/>
      <c r="G5080" s="390"/>
      <c r="H5080" s="390"/>
      <c r="I5080" s="390"/>
      <c r="AP5080" s="207"/>
      <c r="AQ5080" s="207"/>
      <c r="BK5080" s="207"/>
      <c r="BY5080" s="207"/>
      <c r="BZ5080" s="207"/>
      <c r="CA5080" s="207"/>
      <c r="CB5080" s="207"/>
      <c r="CC5080" s="207"/>
      <c r="CD5080" s="207"/>
      <c r="CE5080" s="207"/>
      <c r="CF5080" s="207"/>
    </row>
    <row r="5081" spans="1:84" s="406" customFormat="1" x14ac:dyDescent="0.3">
      <c r="A5081" s="407"/>
      <c r="B5081" s="412"/>
      <c r="C5081" s="126"/>
      <c r="D5081" s="390"/>
      <c r="E5081" s="390"/>
      <c r="F5081" s="390"/>
      <c r="G5081" s="390"/>
      <c r="H5081" s="390"/>
      <c r="I5081" s="390"/>
      <c r="AP5081" s="207"/>
      <c r="AQ5081" s="207"/>
      <c r="BK5081" s="207"/>
      <c r="BY5081" s="207"/>
      <c r="BZ5081" s="207"/>
      <c r="CA5081" s="207"/>
      <c r="CB5081" s="207"/>
      <c r="CC5081" s="207"/>
      <c r="CD5081" s="207"/>
      <c r="CE5081" s="207"/>
      <c r="CF5081" s="207"/>
    </row>
    <row r="5082" spans="1:84" s="406" customFormat="1" x14ac:dyDescent="0.3">
      <c r="A5082" s="407"/>
      <c r="B5082" s="412"/>
      <c r="C5082" s="126"/>
      <c r="D5082" s="390"/>
      <c r="E5082" s="390"/>
      <c r="F5082" s="390"/>
      <c r="G5082" s="390"/>
      <c r="H5082" s="390"/>
      <c r="I5082" s="390"/>
      <c r="AP5082" s="207"/>
      <c r="AQ5082" s="207"/>
      <c r="BK5082" s="207"/>
      <c r="BY5082" s="207"/>
      <c r="BZ5082" s="207"/>
      <c r="CA5082" s="207"/>
      <c r="CB5082" s="207"/>
      <c r="CC5082" s="207"/>
      <c r="CD5082" s="207"/>
      <c r="CE5082" s="207"/>
      <c r="CF5082" s="207"/>
    </row>
    <row r="5083" spans="1:84" s="406" customFormat="1" x14ac:dyDescent="0.3">
      <c r="A5083" s="407"/>
      <c r="B5083" s="412"/>
      <c r="C5083" s="126"/>
      <c r="D5083" s="390"/>
      <c r="E5083" s="390"/>
      <c r="F5083" s="390"/>
      <c r="G5083" s="390"/>
      <c r="H5083" s="390"/>
      <c r="I5083" s="390"/>
      <c r="AP5083" s="207"/>
      <c r="AQ5083" s="207"/>
      <c r="BK5083" s="207"/>
      <c r="BY5083" s="207"/>
      <c r="BZ5083" s="207"/>
      <c r="CA5083" s="207"/>
      <c r="CB5083" s="207"/>
      <c r="CC5083" s="207"/>
      <c r="CD5083" s="207"/>
      <c r="CE5083" s="207"/>
      <c r="CF5083" s="207"/>
    </row>
    <row r="5084" spans="1:84" s="406" customFormat="1" x14ac:dyDescent="0.3">
      <c r="A5084" s="407"/>
      <c r="B5084" s="412"/>
      <c r="C5084" s="126"/>
      <c r="D5084" s="390"/>
      <c r="E5084" s="390"/>
      <c r="F5084" s="390"/>
      <c r="G5084" s="390"/>
      <c r="H5084" s="390"/>
      <c r="I5084" s="390"/>
      <c r="AP5084" s="207"/>
      <c r="AQ5084" s="207"/>
      <c r="BK5084" s="207"/>
      <c r="BY5084" s="207"/>
      <c r="BZ5084" s="207"/>
      <c r="CA5084" s="207"/>
      <c r="CB5084" s="207"/>
      <c r="CC5084" s="207"/>
      <c r="CD5084" s="207"/>
      <c r="CE5084" s="207"/>
      <c r="CF5084" s="207"/>
    </row>
    <row r="5085" spans="1:84" s="406" customFormat="1" x14ac:dyDescent="0.3">
      <c r="A5085" s="407"/>
      <c r="B5085" s="412"/>
      <c r="C5085" s="126"/>
      <c r="D5085" s="390"/>
      <c r="E5085" s="390"/>
      <c r="F5085" s="390"/>
      <c r="G5085" s="390"/>
      <c r="H5085" s="390"/>
      <c r="I5085" s="390"/>
      <c r="AP5085" s="207"/>
      <c r="AQ5085" s="207"/>
      <c r="BK5085" s="207"/>
      <c r="BY5085" s="207"/>
      <c r="BZ5085" s="207"/>
      <c r="CA5085" s="207"/>
      <c r="CB5085" s="207"/>
      <c r="CC5085" s="207"/>
      <c r="CD5085" s="207"/>
      <c r="CE5085" s="207"/>
      <c r="CF5085" s="207"/>
    </row>
    <row r="5086" spans="1:84" s="406" customFormat="1" x14ac:dyDescent="0.3">
      <c r="A5086" s="407"/>
      <c r="B5086" s="412"/>
      <c r="C5086" s="126"/>
      <c r="D5086" s="390"/>
      <c r="E5086" s="390"/>
      <c r="F5086" s="390"/>
      <c r="G5086" s="390"/>
      <c r="H5086" s="390"/>
      <c r="I5086" s="390"/>
      <c r="AP5086" s="207"/>
      <c r="AQ5086" s="207"/>
      <c r="BK5086" s="207"/>
      <c r="BY5086" s="207"/>
      <c r="BZ5086" s="207"/>
      <c r="CA5086" s="207"/>
      <c r="CB5086" s="207"/>
      <c r="CC5086" s="207"/>
      <c r="CD5086" s="207"/>
      <c r="CE5086" s="207"/>
      <c r="CF5086" s="207"/>
    </row>
    <row r="5087" spans="1:84" s="406" customFormat="1" x14ac:dyDescent="0.3">
      <c r="A5087" s="407"/>
      <c r="B5087" s="412"/>
      <c r="C5087" s="126"/>
      <c r="D5087" s="390"/>
      <c r="E5087" s="390"/>
      <c r="F5087" s="390"/>
      <c r="G5087" s="390"/>
      <c r="H5087" s="390"/>
      <c r="I5087" s="390"/>
      <c r="AP5087" s="207"/>
      <c r="AQ5087" s="207"/>
      <c r="BK5087" s="207"/>
      <c r="BY5087" s="207"/>
      <c r="BZ5087" s="207"/>
      <c r="CA5087" s="207"/>
      <c r="CB5087" s="207"/>
      <c r="CC5087" s="207"/>
      <c r="CD5087" s="207"/>
      <c r="CE5087" s="207"/>
      <c r="CF5087" s="207"/>
    </row>
    <row r="5088" spans="1:84" s="406" customFormat="1" x14ac:dyDescent="0.3">
      <c r="A5088" s="407"/>
      <c r="B5088" s="412"/>
      <c r="C5088" s="126"/>
      <c r="D5088" s="390"/>
      <c r="E5088" s="390"/>
      <c r="F5088" s="390"/>
      <c r="G5088" s="390"/>
      <c r="H5088" s="390"/>
      <c r="I5088" s="390"/>
      <c r="AP5088" s="207"/>
      <c r="AQ5088" s="207"/>
      <c r="BK5088" s="207"/>
      <c r="BY5088" s="207"/>
      <c r="BZ5088" s="207"/>
      <c r="CA5088" s="207"/>
      <c r="CB5088" s="207"/>
      <c r="CC5088" s="207"/>
      <c r="CD5088" s="207"/>
      <c r="CE5088" s="207"/>
      <c r="CF5088" s="207"/>
    </row>
    <row r="5089" spans="1:84" s="406" customFormat="1" x14ac:dyDescent="0.3">
      <c r="A5089" s="407"/>
      <c r="B5089" s="412"/>
      <c r="C5089" s="126"/>
      <c r="D5089" s="390"/>
      <c r="E5089" s="390"/>
      <c r="F5089" s="390"/>
      <c r="G5089" s="390"/>
      <c r="H5089" s="390"/>
      <c r="I5089" s="390"/>
      <c r="AP5089" s="207"/>
      <c r="AQ5089" s="207"/>
      <c r="BK5089" s="207"/>
      <c r="BY5089" s="207"/>
      <c r="BZ5089" s="207"/>
      <c r="CA5089" s="207"/>
      <c r="CB5089" s="207"/>
      <c r="CC5089" s="207"/>
      <c r="CD5089" s="207"/>
      <c r="CE5089" s="207"/>
      <c r="CF5089" s="207"/>
    </row>
    <row r="5090" spans="1:84" s="406" customFormat="1" x14ac:dyDescent="0.3">
      <c r="A5090" s="407"/>
      <c r="B5090" s="412"/>
      <c r="C5090" s="126"/>
      <c r="D5090" s="390"/>
      <c r="E5090" s="390"/>
      <c r="F5090" s="390"/>
      <c r="G5090" s="390"/>
      <c r="H5090" s="390"/>
      <c r="I5090" s="390"/>
      <c r="AP5090" s="207"/>
      <c r="AQ5090" s="207"/>
      <c r="BK5090" s="207"/>
      <c r="BY5090" s="207"/>
      <c r="BZ5090" s="207"/>
      <c r="CA5090" s="207"/>
      <c r="CB5090" s="207"/>
      <c r="CC5090" s="207"/>
      <c r="CD5090" s="207"/>
      <c r="CE5090" s="207"/>
      <c r="CF5090" s="207"/>
    </row>
    <row r="5091" spans="1:84" s="406" customFormat="1" x14ac:dyDescent="0.3">
      <c r="A5091" s="407"/>
      <c r="B5091" s="412"/>
      <c r="C5091" s="126"/>
      <c r="D5091" s="390"/>
      <c r="E5091" s="390"/>
      <c r="F5091" s="390"/>
      <c r="G5091" s="390"/>
      <c r="H5091" s="390"/>
      <c r="I5091" s="390"/>
      <c r="AP5091" s="207"/>
      <c r="AQ5091" s="207"/>
      <c r="BK5091" s="207"/>
      <c r="BY5091" s="207"/>
      <c r="BZ5091" s="207"/>
      <c r="CA5091" s="207"/>
      <c r="CB5091" s="207"/>
      <c r="CC5091" s="207"/>
      <c r="CD5091" s="207"/>
      <c r="CE5091" s="207"/>
      <c r="CF5091" s="207"/>
    </row>
    <row r="5092" spans="1:84" s="406" customFormat="1" x14ac:dyDescent="0.3">
      <c r="A5092" s="407"/>
      <c r="B5092" s="412"/>
      <c r="C5092" s="126"/>
      <c r="D5092" s="390"/>
      <c r="E5092" s="390"/>
      <c r="F5092" s="390"/>
      <c r="G5092" s="390"/>
      <c r="H5092" s="390"/>
      <c r="I5092" s="390"/>
      <c r="AP5092" s="207"/>
      <c r="AQ5092" s="207"/>
      <c r="BK5092" s="207"/>
      <c r="BY5092" s="207"/>
      <c r="BZ5092" s="207"/>
      <c r="CA5092" s="207"/>
      <c r="CB5092" s="207"/>
      <c r="CC5092" s="207"/>
      <c r="CD5092" s="207"/>
      <c r="CE5092" s="207"/>
      <c r="CF5092" s="207"/>
    </row>
    <row r="5093" spans="1:84" s="406" customFormat="1" x14ac:dyDescent="0.3">
      <c r="A5093" s="407"/>
      <c r="B5093" s="412"/>
      <c r="C5093" s="126"/>
      <c r="D5093" s="390"/>
      <c r="E5093" s="390"/>
      <c r="F5093" s="390"/>
      <c r="G5093" s="390"/>
      <c r="H5093" s="390"/>
      <c r="I5093" s="390"/>
      <c r="AP5093" s="207"/>
      <c r="AQ5093" s="207"/>
      <c r="BK5093" s="207"/>
      <c r="BY5093" s="207"/>
      <c r="BZ5093" s="207"/>
      <c r="CA5093" s="207"/>
      <c r="CB5093" s="207"/>
      <c r="CC5093" s="207"/>
      <c r="CD5093" s="207"/>
      <c r="CE5093" s="207"/>
      <c r="CF5093" s="207"/>
    </row>
    <row r="5094" spans="1:84" s="406" customFormat="1" x14ac:dyDescent="0.3">
      <c r="A5094" s="407"/>
      <c r="B5094" s="412"/>
      <c r="C5094" s="126"/>
      <c r="D5094" s="390"/>
      <c r="E5094" s="390"/>
      <c r="F5094" s="390"/>
      <c r="G5094" s="390"/>
      <c r="H5094" s="390"/>
      <c r="I5094" s="390"/>
      <c r="AP5094" s="207"/>
      <c r="AQ5094" s="207"/>
      <c r="BK5094" s="207"/>
      <c r="BY5094" s="207"/>
      <c r="BZ5094" s="207"/>
      <c r="CA5094" s="207"/>
      <c r="CB5094" s="207"/>
      <c r="CC5094" s="207"/>
      <c r="CD5094" s="207"/>
      <c r="CE5094" s="207"/>
      <c r="CF5094" s="207"/>
    </row>
    <row r="5095" spans="1:84" s="406" customFormat="1" x14ac:dyDescent="0.3">
      <c r="A5095" s="407"/>
      <c r="B5095" s="412"/>
      <c r="C5095" s="126"/>
      <c r="D5095" s="390"/>
      <c r="E5095" s="390"/>
      <c r="F5095" s="390"/>
      <c r="G5095" s="390"/>
      <c r="H5095" s="390"/>
      <c r="I5095" s="390"/>
      <c r="AP5095" s="207"/>
      <c r="AQ5095" s="207"/>
      <c r="BK5095" s="207"/>
      <c r="BY5095" s="207"/>
      <c r="BZ5095" s="207"/>
      <c r="CA5095" s="207"/>
      <c r="CB5095" s="207"/>
      <c r="CC5095" s="207"/>
      <c r="CD5095" s="207"/>
      <c r="CE5095" s="207"/>
      <c r="CF5095" s="207"/>
    </row>
    <row r="5096" spans="1:84" s="406" customFormat="1" x14ac:dyDescent="0.3">
      <c r="A5096" s="407"/>
      <c r="B5096" s="412"/>
      <c r="C5096" s="126"/>
      <c r="D5096" s="390"/>
      <c r="E5096" s="390"/>
      <c r="F5096" s="390"/>
      <c r="G5096" s="390"/>
      <c r="H5096" s="390"/>
      <c r="I5096" s="390"/>
      <c r="AP5096" s="207"/>
      <c r="AQ5096" s="207"/>
      <c r="BK5096" s="207"/>
      <c r="BY5096" s="207"/>
      <c r="BZ5096" s="207"/>
      <c r="CA5096" s="207"/>
      <c r="CB5096" s="207"/>
      <c r="CC5096" s="207"/>
      <c r="CD5096" s="207"/>
      <c r="CE5096" s="207"/>
      <c r="CF5096" s="207"/>
    </row>
    <row r="5097" spans="1:84" s="406" customFormat="1" x14ac:dyDescent="0.3">
      <c r="A5097" s="407"/>
      <c r="B5097" s="412"/>
      <c r="C5097" s="126"/>
      <c r="D5097" s="390"/>
      <c r="E5097" s="390"/>
      <c r="F5097" s="390"/>
      <c r="G5097" s="390"/>
      <c r="H5097" s="390"/>
      <c r="I5097" s="390"/>
      <c r="AP5097" s="207"/>
      <c r="AQ5097" s="207"/>
      <c r="BK5097" s="207"/>
      <c r="BY5097" s="207"/>
      <c r="BZ5097" s="207"/>
      <c r="CA5097" s="207"/>
      <c r="CB5097" s="207"/>
      <c r="CC5097" s="207"/>
      <c r="CD5097" s="207"/>
      <c r="CE5097" s="207"/>
      <c r="CF5097" s="207"/>
    </row>
    <row r="5098" spans="1:84" s="406" customFormat="1" x14ac:dyDescent="0.3">
      <c r="A5098" s="407"/>
      <c r="B5098" s="412"/>
      <c r="C5098" s="126"/>
      <c r="D5098" s="390"/>
      <c r="E5098" s="390"/>
      <c r="F5098" s="390"/>
      <c r="G5098" s="390"/>
      <c r="H5098" s="390"/>
      <c r="I5098" s="390"/>
      <c r="AP5098" s="207"/>
      <c r="AQ5098" s="207"/>
      <c r="BK5098" s="207"/>
      <c r="BY5098" s="207"/>
      <c r="BZ5098" s="207"/>
      <c r="CA5098" s="207"/>
      <c r="CB5098" s="207"/>
      <c r="CC5098" s="207"/>
      <c r="CD5098" s="207"/>
      <c r="CE5098" s="207"/>
      <c r="CF5098" s="207"/>
    </row>
    <row r="5099" spans="1:84" s="406" customFormat="1" x14ac:dyDescent="0.3">
      <c r="A5099" s="407"/>
      <c r="B5099" s="412"/>
      <c r="C5099" s="126"/>
      <c r="D5099" s="390"/>
      <c r="E5099" s="390"/>
      <c r="F5099" s="390"/>
      <c r="G5099" s="390"/>
      <c r="H5099" s="390"/>
      <c r="I5099" s="390"/>
      <c r="AP5099" s="207"/>
      <c r="AQ5099" s="207"/>
      <c r="BK5099" s="207"/>
      <c r="BY5099" s="207"/>
      <c r="BZ5099" s="207"/>
      <c r="CA5099" s="207"/>
      <c r="CB5099" s="207"/>
      <c r="CC5099" s="207"/>
      <c r="CD5099" s="207"/>
      <c r="CE5099" s="207"/>
      <c r="CF5099" s="207"/>
    </row>
    <row r="5100" spans="1:84" s="406" customFormat="1" x14ac:dyDescent="0.3">
      <c r="A5100" s="407"/>
      <c r="B5100" s="412"/>
      <c r="C5100" s="126"/>
      <c r="D5100" s="390"/>
      <c r="E5100" s="390"/>
      <c r="F5100" s="390"/>
      <c r="G5100" s="390"/>
      <c r="H5100" s="390"/>
      <c r="I5100" s="390"/>
      <c r="AP5100" s="207"/>
      <c r="AQ5100" s="207"/>
      <c r="BK5100" s="207"/>
      <c r="BY5100" s="207"/>
      <c r="BZ5100" s="207"/>
      <c r="CA5100" s="207"/>
      <c r="CB5100" s="207"/>
      <c r="CC5100" s="207"/>
      <c r="CD5100" s="207"/>
      <c r="CE5100" s="207"/>
      <c r="CF5100" s="207"/>
    </row>
    <row r="5101" spans="1:84" s="406" customFormat="1" x14ac:dyDescent="0.3">
      <c r="A5101" s="407"/>
      <c r="B5101" s="412"/>
      <c r="C5101" s="126"/>
      <c r="D5101" s="390"/>
      <c r="E5101" s="390"/>
      <c r="F5101" s="390"/>
      <c r="G5101" s="390"/>
      <c r="H5101" s="390"/>
      <c r="I5101" s="390"/>
      <c r="AP5101" s="207"/>
      <c r="AQ5101" s="207"/>
      <c r="BK5101" s="207"/>
      <c r="BY5101" s="207"/>
      <c r="BZ5101" s="207"/>
      <c r="CA5101" s="207"/>
      <c r="CB5101" s="207"/>
      <c r="CC5101" s="207"/>
      <c r="CD5101" s="207"/>
      <c r="CE5101" s="207"/>
      <c r="CF5101" s="207"/>
    </row>
    <row r="5102" spans="1:84" s="406" customFormat="1" x14ac:dyDescent="0.3">
      <c r="A5102" s="407"/>
      <c r="B5102" s="412"/>
      <c r="C5102" s="126"/>
      <c r="D5102" s="390"/>
      <c r="E5102" s="390"/>
      <c r="F5102" s="390"/>
      <c r="G5102" s="390"/>
      <c r="H5102" s="390"/>
      <c r="I5102" s="390"/>
      <c r="AP5102" s="207"/>
      <c r="AQ5102" s="207"/>
      <c r="BK5102" s="207"/>
      <c r="BY5102" s="207"/>
      <c r="BZ5102" s="207"/>
      <c r="CA5102" s="207"/>
      <c r="CB5102" s="207"/>
      <c r="CC5102" s="207"/>
      <c r="CD5102" s="207"/>
      <c r="CE5102" s="207"/>
      <c r="CF5102" s="207"/>
    </row>
    <row r="5103" spans="1:84" s="406" customFormat="1" x14ac:dyDescent="0.3">
      <c r="A5103" s="407"/>
      <c r="B5103" s="412"/>
      <c r="C5103" s="126"/>
      <c r="D5103" s="390"/>
      <c r="E5103" s="390"/>
      <c r="F5103" s="390"/>
      <c r="G5103" s="390"/>
      <c r="H5103" s="390"/>
      <c r="I5103" s="390"/>
      <c r="AP5103" s="207"/>
      <c r="AQ5103" s="207"/>
      <c r="BK5103" s="207"/>
      <c r="BY5103" s="207"/>
      <c r="BZ5103" s="207"/>
      <c r="CA5103" s="207"/>
      <c r="CB5103" s="207"/>
      <c r="CC5103" s="207"/>
      <c r="CD5103" s="207"/>
      <c r="CE5103" s="207"/>
      <c r="CF5103" s="207"/>
    </row>
    <row r="5104" spans="1:84" s="406" customFormat="1" x14ac:dyDescent="0.3">
      <c r="A5104" s="407"/>
      <c r="B5104" s="412"/>
      <c r="C5104" s="126"/>
      <c r="D5104" s="390"/>
      <c r="E5104" s="390"/>
      <c r="F5104" s="390"/>
      <c r="G5104" s="390"/>
      <c r="H5104" s="390"/>
      <c r="I5104" s="390"/>
      <c r="AP5104" s="207"/>
      <c r="AQ5104" s="207"/>
      <c r="BK5104" s="207"/>
      <c r="BY5104" s="207"/>
      <c r="BZ5104" s="207"/>
      <c r="CA5104" s="207"/>
      <c r="CB5104" s="207"/>
      <c r="CC5104" s="207"/>
      <c r="CD5104" s="207"/>
      <c r="CE5104" s="207"/>
      <c r="CF5104" s="207"/>
    </row>
    <row r="5105" spans="1:84" s="406" customFormat="1" x14ac:dyDescent="0.3">
      <c r="A5105" s="407"/>
      <c r="B5105" s="412"/>
      <c r="C5105" s="126"/>
      <c r="D5105" s="390"/>
      <c r="E5105" s="390"/>
      <c r="F5105" s="390"/>
      <c r="G5105" s="390"/>
      <c r="H5105" s="390"/>
      <c r="I5105" s="390"/>
      <c r="AP5105" s="207"/>
      <c r="AQ5105" s="207"/>
      <c r="BK5105" s="207"/>
      <c r="BY5105" s="207"/>
      <c r="BZ5105" s="207"/>
      <c r="CA5105" s="207"/>
      <c r="CB5105" s="207"/>
      <c r="CC5105" s="207"/>
      <c r="CD5105" s="207"/>
      <c r="CE5105" s="207"/>
      <c r="CF5105" s="207"/>
    </row>
    <row r="5106" spans="1:84" s="406" customFormat="1" x14ac:dyDescent="0.3">
      <c r="A5106" s="407"/>
      <c r="B5106" s="412"/>
      <c r="C5106" s="126"/>
      <c r="D5106" s="390"/>
      <c r="E5106" s="390"/>
      <c r="F5106" s="390"/>
      <c r="G5106" s="390"/>
      <c r="H5106" s="390"/>
      <c r="I5106" s="390"/>
      <c r="AP5106" s="207"/>
      <c r="AQ5106" s="207"/>
      <c r="BK5106" s="207"/>
      <c r="BY5106" s="207"/>
      <c r="BZ5106" s="207"/>
      <c r="CA5106" s="207"/>
      <c r="CB5106" s="207"/>
      <c r="CC5106" s="207"/>
      <c r="CD5106" s="207"/>
      <c r="CE5106" s="207"/>
      <c r="CF5106" s="207"/>
    </row>
    <row r="5107" spans="1:84" s="406" customFormat="1" x14ac:dyDescent="0.3">
      <c r="A5107" s="407"/>
      <c r="B5107" s="412"/>
      <c r="C5107" s="126"/>
      <c r="D5107" s="390"/>
      <c r="E5107" s="390"/>
      <c r="F5107" s="390"/>
      <c r="G5107" s="390"/>
      <c r="H5107" s="390"/>
      <c r="I5107" s="390"/>
      <c r="AP5107" s="207"/>
      <c r="AQ5107" s="207"/>
      <c r="BK5107" s="207"/>
      <c r="BY5107" s="207"/>
      <c r="BZ5107" s="207"/>
      <c r="CA5107" s="207"/>
      <c r="CB5107" s="207"/>
      <c r="CC5107" s="207"/>
      <c r="CD5107" s="207"/>
      <c r="CE5107" s="207"/>
      <c r="CF5107" s="207"/>
    </row>
    <row r="5108" spans="1:84" s="406" customFormat="1" x14ac:dyDescent="0.3">
      <c r="A5108" s="407"/>
      <c r="B5108" s="412"/>
      <c r="C5108" s="126"/>
      <c r="D5108" s="390"/>
      <c r="E5108" s="390"/>
      <c r="F5108" s="390"/>
      <c r="G5108" s="390"/>
      <c r="H5108" s="390"/>
      <c r="I5108" s="390"/>
      <c r="AP5108" s="207"/>
      <c r="AQ5108" s="207"/>
      <c r="BK5108" s="207"/>
      <c r="BY5108" s="207"/>
      <c r="BZ5108" s="207"/>
      <c r="CA5108" s="207"/>
      <c r="CB5108" s="207"/>
      <c r="CC5108" s="207"/>
      <c r="CD5108" s="207"/>
      <c r="CE5108" s="207"/>
      <c r="CF5108" s="207"/>
    </row>
    <row r="5109" spans="1:84" s="406" customFormat="1" x14ac:dyDescent="0.3">
      <c r="A5109" s="407"/>
      <c r="B5109" s="412"/>
      <c r="C5109" s="126"/>
      <c r="D5109" s="390"/>
      <c r="E5109" s="390"/>
      <c r="F5109" s="390"/>
      <c r="G5109" s="390"/>
      <c r="H5109" s="390"/>
      <c r="I5109" s="390"/>
      <c r="AP5109" s="207"/>
      <c r="AQ5109" s="207"/>
      <c r="BK5109" s="207"/>
      <c r="BY5109" s="207"/>
      <c r="BZ5109" s="207"/>
      <c r="CA5109" s="207"/>
      <c r="CB5109" s="207"/>
      <c r="CC5109" s="207"/>
      <c r="CD5109" s="207"/>
      <c r="CE5109" s="207"/>
      <c r="CF5109" s="207"/>
    </row>
    <row r="5110" spans="1:84" s="406" customFormat="1" x14ac:dyDescent="0.3">
      <c r="A5110" s="407"/>
      <c r="B5110" s="412"/>
      <c r="C5110" s="126"/>
      <c r="D5110" s="390"/>
      <c r="E5110" s="390"/>
      <c r="F5110" s="390"/>
      <c r="G5110" s="390"/>
      <c r="H5110" s="390"/>
      <c r="I5110" s="390"/>
      <c r="AP5110" s="207"/>
      <c r="AQ5110" s="207"/>
      <c r="BK5110" s="207"/>
      <c r="BY5110" s="207"/>
      <c r="BZ5110" s="207"/>
      <c r="CA5110" s="207"/>
      <c r="CB5110" s="207"/>
      <c r="CC5110" s="207"/>
      <c r="CD5110" s="207"/>
      <c r="CE5110" s="207"/>
      <c r="CF5110" s="207"/>
    </row>
    <row r="5111" spans="1:84" s="406" customFormat="1" x14ac:dyDescent="0.3">
      <c r="A5111" s="407"/>
      <c r="B5111" s="412"/>
      <c r="C5111" s="126"/>
      <c r="D5111" s="390"/>
      <c r="E5111" s="390"/>
      <c r="F5111" s="390"/>
      <c r="G5111" s="390"/>
      <c r="H5111" s="390"/>
      <c r="I5111" s="390"/>
      <c r="AP5111" s="207"/>
      <c r="AQ5111" s="207"/>
      <c r="BK5111" s="207"/>
      <c r="BY5111" s="207"/>
      <c r="BZ5111" s="207"/>
      <c r="CA5111" s="207"/>
      <c r="CB5111" s="207"/>
      <c r="CC5111" s="207"/>
      <c r="CD5111" s="207"/>
      <c r="CE5111" s="207"/>
      <c r="CF5111" s="207"/>
    </row>
    <row r="5112" spans="1:84" s="406" customFormat="1" x14ac:dyDescent="0.3">
      <c r="A5112" s="407"/>
      <c r="B5112" s="412"/>
      <c r="C5112" s="126"/>
      <c r="D5112" s="390"/>
      <c r="E5112" s="390"/>
      <c r="F5112" s="390"/>
      <c r="G5112" s="390"/>
      <c r="H5112" s="390"/>
      <c r="I5112" s="390"/>
      <c r="AP5112" s="207"/>
      <c r="AQ5112" s="207"/>
      <c r="BK5112" s="207"/>
      <c r="BY5112" s="207"/>
      <c r="BZ5112" s="207"/>
      <c r="CA5112" s="207"/>
      <c r="CB5112" s="207"/>
      <c r="CC5112" s="207"/>
      <c r="CD5112" s="207"/>
      <c r="CE5112" s="207"/>
      <c r="CF5112" s="207"/>
    </row>
    <row r="5113" spans="1:84" s="406" customFormat="1" x14ac:dyDescent="0.3">
      <c r="A5113" s="407"/>
      <c r="B5113" s="412"/>
      <c r="C5113" s="126"/>
      <c r="D5113" s="390"/>
      <c r="E5113" s="390"/>
      <c r="F5113" s="390"/>
      <c r="G5113" s="390"/>
      <c r="H5113" s="390"/>
      <c r="I5113" s="390"/>
      <c r="AP5113" s="207"/>
      <c r="AQ5113" s="207"/>
      <c r="BK5113" s="207"/>
      <c r="BY5113" s="207"/>
      <c r="BZ5113" s="207"/>
      <c r="CA5113" s="207"/>
      <c r="CB5113" s="207"/>
      <c r="CC5113" s="207"/>
      <c r="CD5113" s="207"/>
      <c r="CE5113" s="207"/>
      <c r="CF5113" s="207"/>
    </row>
    <row r="5114" spans="1:84" s="406" customFormat="1" x14ac:dyDescent="0.3">
      <c r="A5114" s="407"/>
      <c r="B5114" s="412"/>
      <c r="C5114" s="126"/>
      <c r="D5114" s="390"/>
      <c r="E5114" s="390"/>
      <c r="F5114" s="390"/>
      <c r="G5114" s="390"/>
      <c r="H5114" s="390"/>
      <c r="I5114" s="390"/>
      <c r="AP5114" s="207"/>
      <c r="AQ5114" s="207"/>
      <c r="BK5114" s="207"/>
      <c r="BY5114" s="207"/>
      <c r="BZ5114" s="207"/>
      <c r="CA5114" s="207"/>
      <c r="CB5114" s="207"/>
      <c r="CC5114" s="207"/>
      <c r="CD5114" s="207"/>
      <c r="CE5114" s="207"/>
      <c r="CF5114" s="207"/>
    </row>
    <row r="5115" spans="1:84" s="406" customFormat="1" x14ac:dyDescent="0.3">
      <c r="A5115" s="407"/>
      <c r="B5115" s="412"/>
      <c r="C5115" s="126"/>
      <c r="D5115" s="390"/>
      <c r="E5115" s="390"/>
      <c r="F5115" s="390"/>
      <c r="G5115" s="390"/>
      <c r="H5115" s="390"/>
      <c r="I5115" s="390"/>
      <c r="AP5115" s="207"/>
      <c r="AQ5115" s="207"/>
      <c r="BK5115" s="207"/>
      <c r="BY5115" s="207"/>
      <c r="BZ5115" s="207"/>
      <c r="CA5115" s="207"/>
      <c r="CB5115" s="207"/>
      <c r="CC5115" s="207"/>
      <c r="CD5115" s="207"/>
      <c r="CE5115" s="207"/>
      <c r="CF5115" s="207"/>
    </row>
    <row r="5116" spans="1:84" s="406" customFormat="1" x14ac:dyDescent="0.3">
      <c r="A5116" s="407"/>
      <c r="B5116" s="412"/>
      <c r="C5116" s="126"/>
      <c r="D5116" s="390"/>
      <c r="E5116" s="390"/>
      <c r="F5116" s="390"/>
      <c r="G5116" s="390"/>
      <c r="H5116" s="390"/>
      <c r="I5116" s="390"/>
      <c r="AP5116" s="207"/>
      <c r="AQ5116" s="207"/>
      <c r="BK5116" s="207"/>
      <c r="BY5116" s="207"/>
      <c r="BZ5116" s="207"/>
      <c r="CA5116" s="207"/>
      <c r="CB5116" s="207"/>
      <c r="CC5116" s="207"/>
      <c r="CD5116" s="207"/>
      <c r="CE5116" s="207"/>
      <c r="CF5116" s="207"/>
    </row>
    <row r="5117" spans="1:84" s="406" customFormat="1" x14ac:dyDescent="0.3">
      <c r="A5117" s="407"/>
      <c r="B5117" s="412"/>
      <c r="C5117" s="126"/>
      <c r="D5117" s="390"/>
      <c r="E5117" s="390"/>
      <c r="F5117" s="390"/>
      <c r="G5117" s="390"/>
      <c r="H5117" s="390"/>
      <c r="I5117" s="390"/>
      <c r="AP5117" s="207"/>
      <c r="AQ5117" s="207"/>
      <c r="BK5117" s="207"/>
      <c r="BY5117" s="207"/>
      <c r="BZ5117" s="207"/>
      <c r="CA5117" s="207"/>
      <c r="CB5117" s="207"/>
      <c r="CC5117" s="207"/>
      <c r="CD5117" s="207"/>
      <c r="CE5117" s="207"/>
      <c r="CF5117" s="207"/>
    </row>
    <row r="5118" spans="1:84" s="406" customFormat="1" x14ac:dyDescent="0.3">
      <c r="A5118" s="407"/>
      <c r="B5118" s="412"/>
      <c r="C5118" s="126"/>
      <c r="D5118" s="390"/>
      <c r="E5118" s="390"/>
      <c r="F5118" s="390"/>
      <c r="G5118" s="390"/>
      <c r="H5118" s="390"/>
      <c r="I5118" s="390"/>
      <c r="AP5118" s="207"/>
      <c r="AQ5118" s="207"/>
      <c r="BK5118" s="207"/>
      <c r="BY5118" s="207"/>
      <c r="BZ5118" s="207"/>
      <c r="CA5118" s="207"/>
      <c r="CB5118" s="207"/>
      <c r="CC5118" s="207"/>
      <c r="CD5118" s="207"/>
      <c r="CE5118" s="207"/>
      <c r="CF5118" s="207"/>
    </row>
    <row r="5119" spans="1:84" s="406" customFormat="1" x14ac:dyDescent="0.3">
      <c r="A5119" s="407"/>
      <c r="B5119" s="412"/>
      <c r="C5119" s="126"/>
      <c r="D5119" s="390"/>
      <c r="E5119" s="390"/>
      <c r="F5119" s="390"/>
      <c r="G5119" s="390"/>
      <c r="H5119" s="390"/>
      <c r="I5119" s="390"/>
      <c r="AP5119" s="207"/>
      <c r="AQ5119" s="207"/>
      <c r="BK5119" s="207"/>
      <c r="BY5119" s="207"/>
      <c r="BZ5119" s="207"/>
      <c r="CA5119" s="207"/>
      <c r="CB5119" s="207"/>
      <c r="CC5119" s="207"/>
      <c r="CD5119" s="207"/>
      <c r="CE5119" s="207"/>
      <c r="CF5119" s="207"/>
    </row>
    <row r="5120" spans="1:84" s="406" customFormat="1" x14ac:dyDescent="0.3">
      <c r="A5120" s="407"/>
      <c r="B5120" s="412"/>
      <c r="C5120" s="126"/>
      <c r="D5120" s="390"/>
      <c r="E5120" s="390"/>
      <c r="F5120" s="390"/>
      <c r="G5120" s="390"/>
      <c r="H5120" s="390"/>
      <c r="I5120" s="390"/>
      <c r="AP5120" s="207"/>
      <c r="AQ5120" s="207"/>
      <c r="BK5120" s="207"/>
      <c r="BY5120" s="207"/>
      <c r="BZ5120" s="207"/>
      <c r="CA5120" s="207"/>
      <c r="CB5120" s="207"/>
      <c r="CC5120" s="207"/>
      <c r="CD5120" s="207"/>
      <c r="CE5120" s="207"/>
      <c r="CF5120" s="207"/>
    </row>
    <row r="5121" spans="1:84" s="406" customFormat="1" x14ac:dyDescent="0.3">
      <c r="A5121" s="407"/>
      <c r="B5121" s="412"/>
      <c r="C5121" s="126"/>
      <c r="D5121" s="390"/>
      <c r="E5121" s="390"/>
      <c r="F5121" s="390"/>
      <c r="G5121" s="390"/>
      <c r="H5121" s="390"/>
      <c r="I5121" s="390"/>
      <c r="AP5121" s="207"/>
      <c r="AQ5121" s="207"/>
      <c r="BK5121" s="207"/>
      <c r="BY5121" s="207"/>
      <c r="BZ5121" s="207"/>
      <c r="CA5121" s="207"/>
      <c r="CB5121" s="207"/>
      <c r="CC5121" s="207"/>
      <c r="CD5121" s="207"/>
      <c r="CE5121" s="207"/>
      <c r="CF5121" s="207"/>
    </row>
    <row r="5122" spans="1:84" s="406" customFormat="1" x14ac:dyDescent="0.3">
      <c r="A5122" s="407"/>
      <c r="B5122" s="412"/>
      <c r="C5122" s="126"/>
      <c r="D5122" s="390"/>
      <c r="E5122" s="390"/>
      <c r="F5122" s="390"/>
      <c r="G5122" s="390"/>
      <c r="H5122" s="390"/>
      <c r="I5122" s="390"/>
      <c r="AP5122" s="207"/>
      <c r="AQ5122" s="207"/>
      <c r="BK5122" s="207"/>
      <c r="BY5122" s="207"/>
      <c r="BZ5122" s="207"/>
      <c r="CA5122" s="207"/>
      <c r="CB5122" s="207"/>
      <c r="CC5122" s="207"/>
      <c r="CD5122" s="207"/>
      <c r="CE5122" s="207"/>
      <c r="CF5122" s="207"/>
    </row>
    <row r="5123" spans="1:84" s="406" customFormat="1" x14ac:dyDescent="0.3">
      <c r="A5123" s="407"/>
      <c r="B5123" s="412"/>
      <c r="C5123" s="126"/>
      <c r="D5123" s="390"/>
      <c r="E5123" s="390"/>
      <c r="F5123" s="390"/>
      <c r="G5123" s="390"/>
      <c r="H5123" s="390"/>
      <c r="I5123" s="390"/>
      <c r="AP5123" s="207"/>
      <c r="AQ5123" s="207"/>
      <c r="BK5123" s="207"/>
      <c r="BY5123" s="207"/>
      <c r="BZ5123" s="207"/>
      <c r="CA5123" s="207"/>
      <c r="CB5123" s="207"/>
      <c r="CC5123" s="207"/>
      <c r="CD5123" s="207"/>
      <c r="CE5123" s="207"/>
      <c r="CF5123" s="207"/>
    </row>
    <row r="5124" spans="1:84" s="406" customFormat="1" x14ac:dyDescent="0.3">
      <c r="A5124" s="407"/>
      <c r="B5124" s="412"/>
      <c r="C5124" s="126"/>
      <c r="D5124" s="390"/>
      <c r="E5124" s="390"/>
      <c r="F5124" s="390"/>
      <c r="G5124" s="390"/>
      <c r="H5124" s="390"/>
      <c r="I5124" s="390"/>
      <c r="AP5124" s="207"/>
      <c r="AQ5124" s="207"/>
      <c r="BK5124" s="207"/>
      <c r="BY5124" s="207"/>
      <c r="BZ5124" s="207"/>
      <c r="CA5124" s="207"/>
      <c r="CB5124" s="207"/>
      <c r="CC5124" s="207"/>
      <c r="CD5124" s="207"/>
      <c r="CE5124" s="207"/>
      <c r="CF5124" s="207"/>
    </row>
    <row r="5125" spans="1:84" s="406" customFormat="1" x14ac:dyDescent="0.3">
      <c r="A5125" s="407"/>
      <c r="B5125" s="412"/>
      <c r="C5125" s="126"/>
      <c r="D5125" s="390"/>
      <c r="E5125" s="390"/>
      <c r="F5125" s="390"/>
      <c r="G5125" s="390"/>
      <c r="H5125" s="390"/>
      <c r="I5125" s="390"/>
      <c r="AP5125" s="207"/>
      <c r="AQ5125" s="207"/>
      <c r="BK5125" s="207"/>
      <c r="BY5125" s="207"/>
      <c r="BZ5125" s="207"/>
      <c r="CA5125" s="207"/>
      <c r="CB5125" s="207"/>
      <c r="CC5125" s="207"/>
      <c r="CD5125" s="207"/>
      <c r="CE5125" s="207"/>
      <c r="CF5125" s="207"/>
    </row>
    <row r="5126" spans="1:84" s="406" customFormat="1" x14ac:dyDescent="0.3">
      <c r="A5126" s="407"/>
      <c r="B5126" s="412"/>
      <c r="C5126" s="126"/>
      <c r="D5126" s="390"/>
      <c r="E5126" s="390"/>
      <c r="F5126" s="390"/>
      <c r="G5126" s="390"/>
      <c r="H5126" s="390"/>
      <c r="I5126" s="390"/>
      <c r="AP5126" s="207"/>
      <c r="AQ5126" s="207"/>
      <c r="BK5126" s="207"/>
      <c r="BY5126" s="207"/>
      <c r="BZ5126" s="207"/>
      <c r="CA5126" s="207"/>
      <c r="CB5126" s="207"/>
      <c r="CC5126" s="207"/>
      <c r="CD5126" s="207"/>
      <c r="CE5126" s="207"/>
      <c r="CF5126" s="207"/>
    </row>
    <row r="5127" spans="1:84" s="406" customFormat="1" x14ac:dyDescent="0.3">
      <c r="A5127" s="407"/>
      <c r="B5127" s="412"/>
      <c r="C5127" s="126"/>
      <c r="D5127" s="390"/>
      <c r="E5127" s="390"/>
      <c r="F5127" s="390"/>
      <c r="G5127" s="390"/>
      <c r="H5127" s="390"/>
      <c r="I5127" s="390"/>
      <c r="AP5127" s="207"/>
      <c r="AQ5127" s="207"/>
      <c r="BK5127" s="207"/>
      <c r="BY5127" s="207"/>
      <c r="BZ5127" s="207"/>
      <c r="CA5127" s="207"/>
      <c r="CB5127" s="207"/>
      <c r="CC5127" s="207"/>
      <c r="CD5127" s="207"/>
      <c r="CE5127" s="207"/>
      <c r="CF5127" s="207"/>
    </row>
    <row r="5128" spans="1:84" s="406" customFormat="1" x14ac:dyDescent="0.3">
      <c r="A5128" s="407"/>
      <c r="B5128" s="412"/>
      <c r="C5128" s="126"/>
      <c r="D5128" s="390"/>
      <c r="E5128" s="390"/>
      <c r="F5128" s="390"/>
      <c r="G5128" s="390"/>
      <c r="H5128" s="390"/>
      <c r="I5128" s="390"/>
      <c r="AP5128" s="207"/>
      <c r="AQ5128" s="207"/>
      <c r="BK5128" s="207"/>
      <c r="BY5128" s="207"/>
      <c r="BZ5128" s="207"/>
      <c r="CA5128" s="207"/>
      <c r="CB5128" s="207"/>
      <c r="CC5128" s="207"/>
      <c r="CD5128" s="207"/>
      <c r="CE5128" s="207"/>
      <c r="CF5128" s="207"/>
    </row>
    <row r="5129" spans="1:84" s="406" customFormat="1" x14ac:dyDescent="0.3">
      <c r="A5129" s="407"/>
      <c r="B5129" s="412"/>
      <c r="C5129" s="126"/>
      <c r="D5129" s="390"/>
      <c r="E5129" s="390"/>
      <c r="F5129" s="390"/>
      <c r="G5129" s="390"/>
      <c r="H5129" s="390"/>
      <c r="I5129" s="390"/>
      <c r="AP5129" s="207"/>
      <c r="AQ5129" s="207"/>
      <c r="BK5129" s="207"/>
      <c r="BY5129" s="207"/>
      <c r="BZ5129" s="207"/>
      <c r="CA5129" s="207"/>
      <c r="CB5129" s="207"/>
      <c r="CC5129" s="207"/>
      <c r="CD5129" s="207"/>
      <c r="CE5129" s="207"/>
      <c r="CF5129" s="207"/>
    </row>
    <row r="5130" spans="1:84" s="406" customFormat="1" x14ac:dyDescent="0.3">
      <c r="A5130" s="407"/>
      <c r="B5130" s="412"/>
      <c r="C5130" s="126"/>
      <c r="D5130" s="390"/>
      <c r="E5130" s="390"/>
      <c r="F5130" s="390"/>
      <c r="G5130" s="390"/>
      <c r="H5130" s="390"/>
      <c r="I5130" s="390"/>
      <c r="AP5130" s="207"/>
      <c r="AQ5130" s="207"/>
      <c r="BK5130" s="207"/>
      <c r="BY5130" s="207"/>
      <c r="BZ5130" s="207"/>
      <c r="CA5130" s="207"/>
      <c r="CB5130" s="207"/>
      <c r="CC5130" s="207"/>
      <c r="CD5130" s="207"/>
      <c r="CE5130" s="207"/>
      <c r="CF5130" s="207"/>
    </row>
    <row r="5131" spans="1:84" s="406" customFormat="1" x14ac:dyDescent="0.3">
      <c r="A5131" s="407"/>
      <c r="B5131" s="412"/>
      <c r="C5131" s="126"/>
      <c r="D5131" s="390"/>
      <c r="E5131" s="390"/>
      <c r="F5131" s="390"/>
      <c r="G5131" s="390"/>
      <c r="H5131" s="390"/>
      <c r="I5131" s="390"/>
      <c r="AP5131" s="207"/>
      <c r="AQ5131" s="207"/>
      <c r="BK5131" s="207"/>
      <c r="BY5131" s="207"/>
      <c r="BZ5131" s="207"/>
      <c r="CA5131" s="207"/>
      <c r="CB5131" s="207"/>
      <c r="CC5131" s="207"/>
      <c r="CD5131" s="207"/>
      <c r="CE5131" s="207"/>
      <c r="CF5131" s="207"/>
    </row>
    <row r="5132" spans="1:84" s="406" customFormat="1" x14ac:dyDescent="0.3">
      <c r="A5132" s="407"/>
      <c r="B5132" s="412"/>
      <c r="C5132" s="126"/>
      <c r="D5132" s="390"/>
      <c r="E5132" s="390"/>
      <c r="F5132" s="390"/>
      <c r="G5132" s="390"/>
      <c r="H5132" s="390"/>
      <c r="I5132" s="390"/>
      <c r="AP5132" s="207"/>
      <c r="AQ5132" s="207"/>
      <c r="BK5132" s="207"/>
      <c r="BY5132" s="207"/>
      <c r="BZ5132" s="207"/>
      <c r="CA5132" s="207"/>
      <c r="CB5132" s="207"/>
      <c r="CC5132" s="207"/>
      <c r="CD5132" s="207"/>
      <c r="CE5132" s="207"/>
      <c r="CF5132" s="207"/>
    </row>
    <row r="5133" spans="1:84" s="406" customFormat="1" x14ac:dyDescent="0.3">
      <c r="A5133" s="407"/>
      <c r="B5133" s="412"/>
      <c r="C5133" s="126"/>
      <c r="D5133" s="390"/>
      <c r="E5133" s="390"/>
      <c r="F5133" s="390"/>
      <c r="G5133" s="390"/>
      <c r="H5133" s="390"/>
      <c r="I5133" s="390"/>
      <c r="AP5133" s="207"/>
      <c r="AQ5133" s="207"/>
      <c r="BK5133" s="207"/>
      <c r="BY5133" s="207"/>
      <c r="BZ5133" s="207"/>
      <c r="CA5133" s="207"/>
      <c r="CB5133" s="207"/>
      <c r="CC5133" s="207"/>
      <c r="CD5133" s="207"/>
      <c r="CE5133" s="207"/>
      <c r="CF5133" s="207"/>
    </row>
    <row r="5134" spans="1:84" s="406" customFormat="1" x14ac:dyDescent="0.3">
      <c r="A5134" s="407"/>
      <c r="B5134" s="412"/>
      <c r="C5134" s="126"/>
      <c r="D5134" s="390"/>
      <c r="E5134" s="390"/>
      <c r="F5134" s="390"/>
      <c r="G5134" s="390"/>
      <c r="H5134" s="390"/>
      <c r="I5134" s="390"/>
      <c r="AP5134" s="207"/>
      <c r="AQ5134" s="207"/>
      <c r="BK5134" s="207"/>
      <c r="BY5134" s="207"/>
      <c r="BZ5134" s="207"/>
      <c r="CA5134" s="207"/>
      <c r="CB5134" s="207"/>
      <c r="CC5134" s="207"/>
      <c r="CD5134" s="207"/>
      <c r="CE5134" s="207"/>
      <c r="CF5134" s="207"/>
    </row>
    <row r="5135" spans="1:84" s="406" customFormat="1" x14ac:dyDescent="0.3">
      <c r="A5135" s="407"/>
      <c r="B5135" s="412"/>
      <c r="C5135" s="126"/>
      <c r="D5135" s="390"/>
      <c r="E5135" s="390"/>
      <c r="F5135" s="390"/>
      <c r="G5135" s="390"/>
      <c r="H5135" s="390"/>
      <c r="I5135" s="390"/>
      <c r="AP5135" s="207"/>
      <c r="AQ5135" s="207"/>
      <c r="BK5135" s="207"/>
      <c r="BY5135" s="207"/>
      <c r="BZ5135" s="207"/>
      <c r="CA5135" s="207"/>
      <c r="CB5135" s="207"/>
      <c r="CC5135" s="207"/>
      <c r="CD5135" s="207"/>
      <c r="CE5135" s="207"/>
      <c r="CF5135" s="207"/>
    </row>
    <row r="5136" spans="1:84" s="406" customFormat="1" x14ac:dyDescent="0.3">
      <c r="A5136" s="407"/>
      <c r="B5136" s="412"/>
      <c r="C5136" s="126"/>
      <c r="D5136" s="390"/>
      <c r="E5136" s="390"/>
      <c r="F5136" s="390"/>
      <c r="G5136" s="390"/>
      <c r="H5136" s="390"/>
      <c r="I5136" s="390"/>
      <c r="AP5136" s="207"/>
      <c r="AQ5136" s="207"/>
      <c r="BK5136" s="207"/>
      <c r="BY5136" s="207"/>
      <c r="BZ5136" s="207"/>
      <c r="CA5136" s="207"/>
      <c r="CB5136" s="207"/>
      <c r="CC5136" s="207"/>
      <c r="CD5136" s="207"/>
      <c r="CE5136" s="207"/>
      <c r="CF5136" s="207"/>
    </row>
    <row r="5137" spans="1:84" s="406" customFormat="1" x14ac:dyDescent="0.3">
      <c r="A5137" s="407"/>
      <c r="B5137" s="412"/>
      <c r="C5137" s="126"/>
      <c r="D5137" s="390"/>
      <c r="E5137" s="390"/>
      <c r="F5137" s="390"/>
      <c r="G5137" s="390"/>
      <c r="H5137" s="390"/>
      <c r="I5137" s="390"/>
      <c r="AP5137" s="207"/>
      <c r="AQ5137" s="207"/>
      <c r="BK5137" s="207"/>
      <c r="BY5137" s="207"/>
      <c r="BZ5137" s="207"/>
      <c r="CA5137" s="207"/>
      <c r="CB5137" s="207"/>
      <c r="CC5137" s="207"/>
      <c r="CD5137" s="207"/>
      <c r="CE5137" s="207"/>
      <c r="CF5137" s="207"/>
    </row>
    <row r="5138" spans="1:84" s="406" customFormat="1" x14ac:dyDescent="0.3">
      <c r="A5138" s="407"/>
      <c r="B5138" s="412"/>
      <c r="C5138" s="126"/>
      <c r="D5138" s="390"/>
      <c r="E5138" s="390"/>
      <c r="F5138" s="390"/>
      <c r="G5138" s="390"/>
      <c r="H5138" s="390"/>
      <c r="I5138" s="390"/>
      <c r="AP5138" s="207"/>
      <c r="AQ5138" s="207"/>
      <c r="BK5138" s="207"/>
      <c r="BY5138" s="207"/>
      <c r="BZ5138" s="207"/>
      <c r="CA5138" s="207"/>
      <c r="CB5138" s="207"/>
      <c r="CC5138" s="207"/>
      <c r="CD5138" s="207"/>
      <c r="CE5138" s="207"/>
      <c r="CF5138" s="207"/>
    </row>
    <row r="5139" spans="1:84" s="406" customFormat="1" x14ac:dyDescent="0.3">
      <c r="A5139" s="407"/>
      <c r="B5139" s="412"/>
      <c r="C5139" s="126"/>
      <c r="D5139" s="390"/>
      <c r="E5139" s="390"/>
      <c r="F5139" s="390"/>
      <c r="G5139" s="390"/>
      <c r="H5139" s="390"/>
      <c r="I5139" s="390"/>
      <c r="AP5139" s="207"/>
      <c r="AQ5139" s="207"/>
      <c r="BK5139" s="207"/>
      <c r="BY5139" s="207"/>
      <c r="BZ5139" s="207"/>
      <c r="CA5139" s="207"/>
      <c r="CB5139" s="207"/>
      <c r="CC5139" s="207"/>
      <c r="CD5139" s="207"/>
      <c r="CE5139" s="207"/>
      <c r="CF5139" s="207"/>
    </row>
    <row r="5140" spans="1:84" s="406" customFormat="1" x14ac:dyDescent="0.3">
      <c r="A5140" s="407"/>
      <c r="B5140" s="412"/>
      <c r="C5140" s="126"/>
      <c r="D5140" s="390"/>
      <c r="E5140" s="390"/>
      <c r="F5140" s="390"/>
      <c r="G5140" s="390"/>
      <c r="H5140" s="390"/>
      <c r="I5140" s="390"/>
      <c r="AP5140" s="207"/>
      <c r="AQ5140" s="207"/>
      <c r="BK5140" s="207"/>
      <c r="BY5140" s="207"/>
      <c r="BZ5140" s="207"/>
      <c r="CA5140" s="207"/>
      <c r="CB5140" s="207"/>
      <c r="CC5140" s="207"/>
      <c r="CD5140" s="207"/>
      <c r="CE5140" s="207"/>
      <c r="CF5140" s="207"/>
    </row>
    <row r="5141" spans="1:84" s="406" customFormat="1" x14ac:dyDescent="0.3">
      <c r="A5141" s="407"/>
      <c r="B5141" s="412"/>
      <c r="C5141" s="126"/>
      <c r="D5141" s="390"/>
      <c r="E5141" s="390"/>
      <c r="F5141" s="390"/>
      <c r="G5141" s="390"/>
      <c r="H5141" s="390"/>
      <c r="I5141" s="390"/>
      <c r="AP5141" s="207"/>
      <c r="AQ5141" s="207"/>
      <c r="BK5141" s="207"/>
      <c r="BY5141" s="207"/>
      <c r="BZ5141" s="207"/>
      <c r="CA5141" s="207"/>
      <c r="CB5141" s="207"/>
      <c r="CC5141" s="207"/>
      <c r="CD5141" s="207"/>
      <c r="CE5141" s="207"/>
      <c r="CF5141" s="207"/>
    </row>
    <row r="5142" spans="1:84" s="406" customFormat="1" x14ac:dyDescent="0.3">
      <c r="A5142" s="407"/>
      <c r="B5142" s="412"/>
      <c r="C5142" s="126"/>
      <c r="D5142" s="390"/>
      <c r="E5142" s="390"/>
      <c r="F5142" s="390"/>
      <c r="G5142" s="390"/>
      <c r="H5142" s="390"/>
      <c r="I5142" s="390"/>
      <c r="AP5142" s="207"/>
      <c r="AQ5142" s="207"/>
      <c r="BK5142" s="207"/>
      <c r="BY5142" s="207"/>
      <c r="BZ5142" s="207"/>
      <c r="CA5142" s="207"/>
      <c r="CB5142" s="207"/>
      <c r="CC5142" s="207"/>
      <c r="CD5142" s="207"/>
      <c r="CE5142" s="207"/>
      <c r="CF5142" s="207"/>
    </row>
    <row r="5143" spans="1:84" s="406" customFormat="1" x14ac:dyDescent="0.3">
      <c r="A5143" s="407"/>
      <c r="B5143" s="412"/>
      <c r="C5143" s="126"/>
      <c r="D5143" s="390"/>
      <c r="E5143" s="390"/>
      <c r="F5143" s="390"/>
      <c r="G5143" s="390"/>
      <c r="H5143" s="390"/>
      <c r="I5143" s="390"/>
      <c r="AP5143" s="207"/>
      <c r="AQ5143" s="207"/>
      <c r="BK5143" s="207"/>
      <c r="BY5143" s="207"/>
      <c r="BZ5143" s="207"/>
      <c r="CA5143" s="207"/>
      <c r="CB5143" s="207"/>
      <c r="CC5143" s="207"/>
      <c r="CD5143" s="207"/>
      <c r="CE5143" s="207"/>
      <c r="CF5143" s="207"/>
    </row>
    <row r="5144" spans="1:84" s="406" customFormat="1" x14ac:dyDescent="0.3">
      <c r="A5144" s="407"/>
      <c r="B5144" s="412"/>
      <c r="C5144" s="126"/>
      <c r="D5144" s="390"/>
      <c r="E5144" s="390"/>
      <c r="F5144" s="390"/>
      <c r="G5144" s="390"/>
      <c r="H5144" s="390"/>
      <c r="I5144" s="390"/>
      <c r="AP5144" s="207"/>
      <c r="AQ5144" s="207"/>
      <c r="BK5144" s="207"/>
      <c r="BY5144" s="207"/>
      <c r="BZ5144" s="207"/>
      <c r="CA5144" s="207"/>
      <c r="CB5144" s="207"/>
      <c r="CC5144" s="207"/>
      <c r="CD5144" s="207"/>
      <c r="CE5144" s="207"/>
      <c r="CF5144" s="207"/>
    </row>
    <row r="5145" spans="1:84" s="406" customFormat="1" x14ac:dyDescent="0.3">
      <c r="A5145" s="407"/>
      <c r="B5145" s="412"/>
      <c r="C5145" s="126"/>
      <c r="D5145" s="390"/>
      <c r="E5145" s="390"/>
      <c r="F5145" s="390"/>
      <c r="G5145" s="390"/>
      <c r="H5145" s="390"/>
      <c r="I5145" s="390"/>
      <c r="AP5145" s="207"/>
      <c r="AQ5145" s="207"/>
      <c r="BK5145" s="207"/>
      <c r="BY5145" s="207"/>
      <c r="BZ5145" s="207"/>
      <c r="CA5145" s="207"/>
      <c r="CB5145" s="207"/>
      <c r="CC5145" s="207"/>
      <c r="CD5145" s="207"/>
      <c r="CE5145" s="207"/>
      <c r="CF5145" s="207"/>
    </row>
    <row r="5146" spans="1:84" s="406" customFormat="1" x14ac:dyDescent="0.3">
      <c r="A5146" s="407"/>
      <c r="B5146" s="412"/>
      <c r="C5146" s="126"/>
      <c r="D5146" s="390"/>
      <c r="E5146" s="390"/>
      <c r="F5146" s="390"/>
      <c r="G5146" s="390"/>
      <c r="H5146" s="390"/>
      <c r="I5146" s="390"/>
      <c r="AP5146" s="207"/>
      <c r="AQ5146" s="207"/>
      <c r="BK5146" s="207"/>
      <c r="BY5146" s="207"/>
      <c r="BZ5146" s="207"/>
      <c r="CA5146" s="207"/>
      <c r="CB5146" s="207"/>
      <c r="CC5146" s="207"/>
      <c r="CD5146" s="207"/>
      <c r="CE5146" s="207"/>
      <c r="CF5146" s="207"/>
    </row>
    <row r="5147" spans="1:84" s="406" customFormat="1" x14ac:dyDescent="0.3">
      <c r="A5147" s="407"/>
      <c r="B5147" s="412"/>
      <c r="C5147" s="126"/>
      <c r="D5147" s="390"/>
      <c r="E5147" s="390"/>
      <c r="F5147" s="390"/>
      <c r="G5147" s="390"/>
      <c r="H5147" s="390"/>
      <c r="I5147" s="390"/>
      <c r="AP5147" s="207"/>
      <c r="AQ5147" s="207"/>
      <c r="BK5147" s="207"/>
      <c r="BY5147" s="207"/>
      <c r="BZ5147" s="207"/>
      <c r="CA5147" s="207"/>
      <c r="CB5147" s="207"/>
      <c r="CC5147" s="207"/>
      <c r="CD5147" s="207"/>
      <c r="CE5147" s="207"/>
      <c r="CF5147" s="207"/>
    </row>
    <row r="5148" spans="1:84" s="406" customFormat="1" x14ac:dyDescent="0.3">
      <c r="A5148" s="407"/>
      <c r="B5148" s="412"/>
      <c r="C5148" s="126"/>
      <c r="D5148" s="390"/>
      <c r="E5148" s="390"/>
      <c r="F5148" s="390"/>
      <c r="G5148" s="390"/>
      <c r="H5148" s="390"/>
      <c r="I5148" s="390"/>
      <c r="AP5148" s="207"/>
      <c r="AQ5148" s="207"/>
      <c r="BK5148" s="207"/>
      <c r="BY5148" s="207"/>
      <c r="BZ5148" s="207"/>
      <c r="CA5148" s="207"/>
      <c r="CB5148" s="207"/>
      <c r="CC5148" s="207"/>
      <c r="CD5148" s="207"/>
      <c r="CE5148" s="207"/>
      <c r="CF5148" s="207"/>
    </row>
    <row r="5149" spans="1:84" s="406" customFormat="1" x14ac:dyDescent="0.3">
      <c r="A5149" s="407"/>
      <c r="B5149" s="412"/>
      <c r="C5149" s="126"/>
      <c r="D5149" s="390"/>
      <c r="E5149" s="390"/>
      <c r="F5149" s="390"/>
      <c r="G5149" s="390"/>
      <c r="H5149" s="390"/>
      <c r="I5149" s="390"/>
      <c r="AP5149" s="207"/>
      <c r="AQ5149" s="207"/>
      <c r="BK5149" s="207"/>
      <c r="BY5149" s="207"/>
      <c r="BZ5149" s="207"/>
      <c r="CA5149" s="207"/>
      <c r="CB5149" s="207"/>
      <c r="CC5149" s="207"/>
      <c r="CD5149" s="207"/>
      <c r="CE5149" s="207"/>
      <c r="CF5149" s="207"/>
    </row>
    <row r="5150" spans="1:84" s="406" customFormat="1" x14ac:dyDescent="0.3">
      <c r="A5150" s="407"/>
      <c r="B5150" s="412"/>
      <c r="C5150" s="126"/>
      <c r="D5150" s="390"/>
      <c r="E5150" s="390"/>
      <c r="F5150" s="390"/>
      <c r="G5150" s="390"/>
      <c r="H5150" s="390"/>
      <c r="I5150" s="390"/>
      <c r="AP5150" s="207"/>
      <c r="AQ5150" s="207"/>
      <c r="BK5150" s="207"/>
      <c r="BY5150" s="207"/>
      <c r="BZ5150" s="207"/>
      <c r="CA5150" s="207"/>
      <c r="CB5150" s="207"/>
      <c r="CC5150" s="207"/>
      <c r="CD5150" s="207"/>
      <c r="CE5150" s="207"/>
      <c r="CF5150" s="207"/>
    </row>
    <row r="5151" spans="1:84" s="406" customFormat="1" x14ac:dyDescent="0.3">
      <c r="A5151" s="407"/>
      <c r="B5151" s="412"/>
      <c r="C5151" s="126"/>
      <c r="D5151" s="390"/>
      <c r="E5151" s="390"/>
      <c r="F5151" s="390"/>
      <c r="G5151" s="390"/>
      <c r="H5151" s="390"/>
      <c r="I5151" s="390"/>
      <c r="AP5151" s="207"/>
      <c r="AQ5151" s="207"/>
      <c r="BK5151" s="207"/>
      <c r="BY5151" s="207"/>
      <c r="BZ5151" s="207"/>
      <c r="CA5151" s="207"/>
      <c r="CB5151" s="207"/>
      <c r="CC5151" s="207"/>
      <c r="CD5151" s="207"/>
      <c r="CE5151" s="207"/>
      <c r="CF5151" s="207"/>
    </row>
    <row r="5152" spans="1:84" s="406" customFormat="1" x14ac:dyDescent="0.3">
      <c r="A5152" s="407"/>
      <c r="B5152" s="412"/>
      <c r="C5152" s="126"/>
      <c r="D5152" s="390"/>
      <c r="E5152" s="390"/>
      <c r="F5152" s="390"/>
      <c r="G5152" s="390"/>
      <c r="H5152" s="390"/>
      <c r="I5152" s="390"/>
      <c r="AP5152" s="207"/>
      <c r="AQ5152" s="207"/>
      <c r="BK5152" s="207"/>
      <c r="BY5152" s="207"/>
      <c r="BZ5152" s="207"/>
      <c r="CA5152" s="207"/>
      <c r="CB5152" s="207"/>
      <c r="CC5152" s="207"/>
      <c r="CD5152" s="207"/>
      <c r="CE5152" s="207"/>
      <c r="CF5152" s="207"/>
    </row>
    <row r="5153" spans="1:84" s="406" customFormat="1" x14ac:dyDescent="0.3">
      <c r="A5153" s="407"/>
      <c r="B5153" s="412"/>
      <c r="C5153" s="126"/>
      <c r="D5153" s="390"/>
      <c r="E5153" s="390"/>
      <c r="F5153" s="390"/>
      <c r="G5153" s="390"/>
      <c r="H5153" s="390"/>
      <c r="I5153" s="390"/>
      <c r="AP5153" s="207"/>
      <c r="AQ5153" s="207"/>
      <c r="BK5153" s="207"/>
      <c r="BY5153" s="207"/>
      <c r="BZ5153" s="207"/>
      <c r="CA5153" s="207"/>
      <c r="CB5153" s="207"/>
      <c r="CC5153" s="207"/>
      <c r="CD5153" s="207"/>
      <c r="CE5153" s="207"/>
      <c r="CF5153" s="207"/>
    </row>
    <row r="5154" spans="1:84" s="406" customFormat="1" x14ac:dyDescent="0.3">
      <c r="A5154" s="407"/>
      <c r="B5154" s="412"/>
      <c r="C5154" s="126"/>
      <c r="D5154" s="390"/>
      <c r="E5154" s="390"/>
      <c r="F5154" s="390"/>
      <c r="G5154" s="390"/>
      <c r="H5154" s="390"/>
      <c r="I5154" s="390"/>
      <c r="AP5154" s="207"/>
      <c r="AQ5154" s="207"/>
      <c r="BK5154" s="207"/>
      <c r="BY5154" s="207"/>
      <c r="BZ5154" s="207"/>
      <c r="CA5154" s="207"/>
      <c r="CB5154" s="207"/>
      <c r="CC5154" s="207"/>
      <c r="CD5154" s="207"/>
      <c r="CE5154" s="207"/>
      <c r="CF5154" s="207"/>
    </row>
    <row r="5155" spans="1:84" s="406" customFormat="1" x14ac:dyDescent="0.3">
      <c r="A5155" s="407"/>
      <c r="B5155" s="412"/>
      <c r="C5155" s="126"/>
      <c r="D5155" s="390"/>
      <c r="E5155" s="390"/>
      <c r="F5155" s="390"/>
      <c r="G5155" s="390"/>
      <c r="H5155" s="390"/>
      <c r="I5155" s="390"/>
      <c r="AP5155" s="207"/>
      <c r="AQ5155" s="207"/>
      <c r="BK5155" s="207"/>
      <c r="BY5155" s="207"/>
      <c r="BZ5155" s="207"/>
      <c r="CA5155" s="207"/>
      <c r="CB5155" s="207"/>
      <c r="CC5155" s="207"/>
      <c r="CD5155" s="207"/>
      <c r="CE5155" s="207"/>
      <c r="CF5155" s="207"/>
    </row>
    <row r="5156" spans="1:84" s="406" customFormat="1" x14ac:dyDescent="0.3">
      <c r="A5156" s="407"/>
      <c r="B5156" s="412"/>
      <c r="C5156" s="126"/>
      <c r="D5156" s="390"/>
      <c r="E5156" s="390"/>
      <c r="F5156" s="390"/>
      <c r="G5156" s="390"/>
      <c r="H5156" s="390"/>
      <c r="I5156" s="390"/>
      <c r="AP5156" s="207"/>
      <c r="AQ5156" s="207"/>
      <c r="BK5156" s="207"/>
      <c r="BY5156" s="207"/>
      <c r="BZ5156" s="207"/>
      <c r="CA5156" s="207"/>
      <c r="CB5156" s="207"/>
      <c r="CC5156" s="207"/>
      <c r="CD5156" s="207"/>
      <c r="CE5156" s="207"/>
      <c r="CF5156" s="207"/>
    </row>
    <row r="5157" spans="1:84" s="406" customFormat="1" x14ac:dyDescent="0.3">
      <c r="A5157" s="407"/>
      <c r="B5157" s="412"/>
      <c r="C5157" s="126"/>
      <c r="D5157" s="390"/>
      <c r="E5157" s="390"/>
      <c r="F5157" s="390"/>
      <c r="G5157" s="390"/>
      <c r="H5157" s="390"/>
      <c r="I5157" s="390"/>
      <c r="AP5157" s="207"/>
      <c r="AQ5157" s="207"/>
      <c r="BK5157" s="207"/>
      <c r="BY5157" s="207"/>
      <c r="BZ5157" s="207"/>
      <c r="CA5157" s="207"/>
      <c r="CB5157" s="207"/>
      <c r="CC5157" s="207"/>
      <c r="CD5157" s="207"/>
      <c r="CE5157" s="207"/>
      <c r="CF5157" s="207"/>
    </row>
    <row r="5158" spans="1:84" s="406" customFormat="1" x14ac:dyDescent="0.3">
      <c r="A5158" s="407"/>
      <c r="B5158" s="412"/>
      <c r="C5158" s="126"/>
      <c r="D5158" s="390"/>
      <c r="E5158" s="390"/>
      <c r="F5158" s="390"/>
      <c r="G5158" s="390"/>
      <c r="H5158" s="390"/>
      <c r="I5158" s="390"/>
      <c r="AP5158" s="207"/>
      <c r="AQ5158" s="207"/>
      <c r="BK5158" s="207"/>
      <c r="BY5158" s="207"/>
      <c r="BZ5158" s="207"/>
      <c r="CA5158" s="207"/>
      <c r="CB5158" s="207"/>
      <c r="CC5158" s="207"/>
      <c r="CD5158" s="207"/>
      <c r="CE5158" s="207"/>
      <c r="CF5158" s="207"/>
    </row>
    <row r="5159" spans="1:84" s="406" customFormat="1" x14ac:dyDescent="0.3">
      <c r="A5159" s="407"/>
      <c r="B5159" s="412"/>
      <c r="C5159" s="126"/>
      <c r="D5159" s="390"/>
      <c r="E5159" s="390"/>
      <c r="F5159" s="390"/>
      <c r="G5159" s="390"/>
      <c r="H5159" s="390"/>
      <c r="I5159" s="390"/>
      <c r="AP5159" s="207"/>
      <c r="AQ5159" s="207"/>
      <c r="BK5159" s="207"/>
      <c r="BY5159" s="207"/>
      <c r="BZ5159" s="207"/>
      <c r="CA5159" s="207"/>
      <c r="CB5159" s="207"/>
      <c r="CC5159" s="207"/>
      <c r="CD5159" s="207"/>
      <c r="CE5159" s="207"/>
      <c r="CF5159" s="207"/>
    </row>
    <row r="5160" spans="1:84" s="406" customFormat="1" x14ac:dyDescent="0.3">
      <c r="A5160" s="407"/>
      <c r="B5160" s="412"/>
      <c r="C5160" s="126"/>
      <c r="D5160" s="390"/>
      <c r="E5160" s="390"/>
      <c r="F5160" s="390"/>
      <c r="G5160" s="390"/>
      <c r="H5160" s="390"/>
      <c r="I5160" s="390"/>
      <c r="AP5160" s="207"/>
      <c r="AQ5160" s="207"/>
      <c r="BK5160" s="207"/>
      <c r="BY5160" s="207"/>
      <c r="BZ5160" s="207"/>
      <c r="CA5160" s="207"/>
      <c r="CB5160" s="207"/>
      <c r="CC5160" s="207"/>
      <c r="CD5160" s="207"/>
      <c r="CE5160" s="207"/>
      <c r="CF5160" s="207"/>
    </row>
    <row r="5161" spans="1:84" s="406" customFormat="1" x14ac:dyDescent="0.3">
      <c r="A5161" s="407"/>
      <c r="B5161" s="412"/>
      <c r="C5161" s="126"/>
      <c r="D5161" s="390"/>
      <c r="E5161" s="390"/>
      <c r="F5161" s="390"/>
      <c r="G5161" s="390"/>
      <c r="H5161" s="390"/>
      <c r="I5161" s="390"/>
      <c r="AP5161" s="207"/>
      <c r="AQ5161" s="207"/>
      <c r="BK5161" s="207"/>
      <c r="BY5161" s="207"/>
      <c r="BZ5161" s="207"/>
      <c r="CA5161" s="207"/>
      <c r="CB5161" s="207"/>
      <c r="CC5161" s="207"/>
      <c r="CD5161" s="207"/>
      <c r="CE5161" s="207"/>
      <c r="CF5161" s="207"/>
    </row>
    <row r="5162" spans="1:84" s="406" customFormat="1" x14ac:dyDescent="0.3">
      <c r="A5162" s="407"/>
      <c r="B5162" s="412"/>
      <c r="C5162" s="126"/>
      <c r="D5162" s="390"/>
      <c r="E5162" s="390"/>
      <c r="F5162" s="390"/>
      <c r="G5162" s="390"/>
      <c r="H5162" s="390"/>
      <c r="I5162" s="390"/>
      <c r="AP5162" s="207"/>
      <c r="AQ5162" s="207"/>
      <c r="BK5162" s="207"/>
      <c r="BY5162" s="207"/>
      <c r="BZ5162" s="207"/>
      <c r="CA5162" s="207"/>
      <c r="CB5162" s="207"/>
      <c r="CC5162" s="207"/>
      <c r="CD5162" s="207"/>
      <c r="CE5162" s="207"/>
      <c r="CF5162" s="207"/>
    </row>
    <row r="5163" spans="1:84" s="406" customFormat="1" x14ac:dyDescent="0.3">
      <c r="A5163" s="407"/>
      <c r="B5163" s="412"/>
      <c r="C5163" s="126"/>
      <c r="D5163" s="390"/>
      <c r="E5163" s="390"/>
      <c r="F5163" s="390"/>
      <c r="G5163" s="390"/>
      <c r="H5163" s="390"/>
      <c r="I5163" s="390"/>
      <c r="AP5163" s="207"/>
      <c r="AQ5163" s="207"/>
      <c r="BK5163" s="207"/>
      <c r="BY5163" s="207"/>
      <c r="BZ5163" s="207"/>
      <c r="CA5163" s="207"/>
      <c r="CB5163" s="207"/>
      <c r="CC5163" s="207"/>
      <c r="CD5163" s="207"/>
      <c r="CE5163" s="207"/>
      <c r="CF5163" s="207"/>
    </row>
    <row r="5164" spans="1:84" s="406" customFormat="1" x14ac:dyDescent="0.3">
      <c r="A5164" s="407"/>
      <c r="B5164" s="412"/>
      <c r="C5164" s="126"/>
      <c r="D5164" s="390"/>
      <c r="E5164" s="390"/>
      <c r="F5164" s="390"/>
      <c r="G5164" s="390"/>
      <c r="H5164" s="390"/>
      <c r="I5164" s="390"/>
      <c r="AP5164" s="207"/>
      <c r="AQ5164" s="207"/>
      <c r="BK5164" s="207"/>
      <c r="BY5164" s="207"/>
      <c r="BZ5164" s="207"/>
      <c r="CA5164" s="207"/>
      <c r="CB5164" s="207"/>
      <c r="CC5164" s="207"/>
      <c r="CD5164" s="207"/>
      <c r="CE5164" s="207"/>
      <c r="CF5164" s="207"/>
    </row>
    <row r="5165" spans="1:84" s="406" customFormat="1" x14ac:dyDescent="0.3">
      <c r="A5165" s="407"/>
      <c r="B5165" s="412"/>
      <c r="C5165" s="126"/>
      <c r="D5165" s="390"/>
      <c r="E5165" s="390"/>
      <c r="F5165" s="390"/>
      <c r="G5165" s="390"/>
      <c r="H5165" s="390"/>
      <c r="I5165" s="390"/>
      <c r="AP5165" s="207"/>
      <c r="AQ5165" s="207"/>
      <c r="BK5165" s="207"/>
      <c r="BY5165" s="207"/>
      <c r="BZ5165" s="207"/>
      <c r="CA5165" s="207"/>
      <c r="CB5165" s="207"/>
      <c r="CC5165" s="207"/>
      <c r="CD5165" s="207"/>
      <c r="CE5165" s="207"/>
      <c r="CF5165" s="207"/>
    </row>
    <row r="5166" spans="1:84" s="406" customFormat="1" x14ac:dyDescent="0.3">
      <c r="A5166" s="407"/>
      <c r="B5166" s="412"/>
      <c r="C5166" s="126"/>
      <c r="D5166" s="390"/>
      <c r="E5166" s="390"/>
      <c r="F5166" s="390"/>
      <c r="G5166" s="390"/>
      <c r="H5166" s="390"/>
      <c r="I5166" s="390"/>
      <c r="AP5166" s="207"/>
      <c r="AQ5166" s="207"/>
      <c r="BK5166" s="207"/>
      <c r="BY5166" s="207"/>
      <c r="BZ5166" s="207"/>
      <c r="CA5166" s="207"/>
      <c r="CB5166" s="207"/>
      <c r="CC5166" s="207"/>
      <c r="CD5166" s="207"/>
      <c r="CE5166" s="207"/>
      <c r="CF5166" s="207"/>
    </row>
    <row r="5167" spans="1:84" s="406" customFormat="1" x14ac:dyDescent="0.3">
      <c r="A5167" s="407"/>
      <c r="B5167" s="412"/>
      <c r="C5167" s="126"/>
      <c r="D5167" s="390"/>
      <c r="E5167" s="390"/>
      <c r="F5167" s="390"/>
      <c r="G5167" s="390"/>
      <c r="H5167" s="390"/>
      <c r="I5167" s="390"/>
      <c r="AP5167" s="207"/>
      <c r="AQ5167" s="207"/>
      <c r="BK5167" s="207"/>
      <c r="BY5167" s="207"/>
      <c r="BZ5167" s="207"/>
      <c r="CA5167" s="207"/>
      <c r="CB5167" s="207"/>
      <c r="CC5167" s="207"/>
      <c r="CD5167" s="207"/>
      <c r="CE5167" s="207"/>
      <c r="CF5167" s="207"/>
    </row>
    <row r="5168" spans="1:84" s="406" customFormat="1" x14ac:dyDescent="0.3">
      <c r="A5168" s="407"/>
      <c r="B5168" s="412"/>
      <c r="C5168" s="126"/>
      <c r="D5168" s="390"/>
      <c r="E5168" s="390"/>
      <c r="F5168" s="390"/>
      <c r="G5168" s="390"/>
      <c r="H5168" s="390"/>
      <c r="I5168" s="390"/>
      <c r="AP5168" s="207"/>
      <c r="AQ5168" s="207"/>
      <c r="BK5168" s="207"/>
      <c r="BY5168" s="207"/>
      <c r="BZ5168" s="207"/>
      <c r="CA5168" s="207"/>
      <c r="CB5168" s="207"/>
      <c r="CC5168" s="207"/>
      <c r="CD5168" s="207"/>
      <c r="CE5168" s="207"/>
      <c r="CF5168" s="207"/>
    </row>
    <row r="5169" spans="1:84" s="406" customFormat="1" x14ac:dyDescent="0.3">
      <c r="A5169" s="407"/>
      <c r="B5169" s="412"/>
      <c r="C5169" s="126"/>
      <c r="D5169" s="390"/>
      <c r="E5169" s="390"/>
      <c r="F5169" s="390"/>
      <c r="G5169" s="390"/>
      <c r="H5169" s="390"/>
      <c r="I5169" s="390"/>
      <c r="AP5169" s="207"/>
      <c r="AQ5169" s="207"/>
      <c r="BK5169" s="207"/>
      <c r="BY5169" s="207"/>
      <c r="BZ5169" s="207"/>
      <c r="CA5169" s="207"/>
      <c r="CB5169" s="207"/>
      <c r="CC5169" s="207"/>
      <c r="CD5169" s="207"/>
      <c r="CE5169" s="207"/>
      <c r="CF5169" s="207"/>
    </row>
    <row r="5170" spans="1:84" s="406" customFormat="1" x14ac:dyDescent="0.3">
      <c r="A5170" s="407"/>
      <c r="B5170" s="412"/>
      <c r="C5170" s="126"/>
      <c r="D5170" s="390"/>
      <c r="E5170" s="390"/>
      <c r="F5170" s="390"/>
      <c r="G5170" s="390"/>
      <c r="H5170" s="390"/>
      <c r="I5170" s="390"/>
      <c r="AP5170" s="207"/>
      <c r="AQ5170" s="207"/>
      <c r="BK5170" s="207"/>
      <c r="BY5170" s="207"/>
      <c r="BZ5170" s="207"/>
      <c r="CA5170" s="207"/>
      <c r="CB5170" s="207"/>
      <c r="CC5170" s="207"/>
      <c r="CD5170" s="207"/>
      <c r="CE5170" s="207"/>
      <c r="CF5170" s="207"/>
    </row>
    <row r="5171" spans="1:84" s="406" customFormat="1" x14ac:dyDescent="0.3">
      <c r="A5171" s="407"/>
      <c r="B5171" s="412"/>
      <c r="C5171" s="126"/>
      <c r="D5171" s="390"/>
      <c r="E5171" s="390"/>
      <c r="F5171" s="390"/>
      <c r="G5171" s="390"/>
      <c r="H5171" s="390"/>
      <c r="I5171" s="390"/>
      <c r="AP5171" s="207"/>
      <c r="AQ5171" s="207"/>
      <c r="BK5171" s="207"/>
      <c r="BY5171" s="207"/>
      <c r="BZ5171" s="207"/>
      <c r="CA5171" s="207"/>
      <c r="CB5171" s="207"/>
      <c r="CC5171" s="207"/>
      <c r="CD5171" s="207"/>
      <c r="CE5171" s="207"/>
      <c r="CF5171" s="207"/>
    </row>
    <row r="5172" spans="1:84" s="406" customFormat="1" x14ac:dyDescent="0.3">
      <c r="A5172" s="407"/>
      <c r="B5172" s="412"/>
      <c r="C5172" s="126"/>
      <c r="D5172" s="390"/>
      <c r="E5172" s="390"/>
      <c r="F5172" s="390"/>
      <c r="G5172" s="390"/>
      <c r="H5172" s="390"/>
      <c r="I5172" s="390"/>
      <c r="AP5172" s="207"/>
      <c r="AQ5172" s="207"/>
      <c r="BK5172" s="207"/>
      <c r="BY5172" s="207"/>
      <c r="BZ5172" s="207"/>
      <c r="CA5172" s="207"/>
      <c r="CB5172" s="207"/>
      <c r="CC5172" s="207"/>
      <c r="CD5172" s="207"/>
      <c r="CE5172" s="207"/>
      <c r="CF5172" s="207"/>
    </row>
    <row r="5173" spans="1:84" s="406" customFormat="1" x14ac:dyDescent="0.3">
      <c r="A5173" s="407"/>
      <c r="B5173" s="412"/>
      <c r="C5173" s="126"/>
      <c r="D5173" s="390"/>
      <c r="E5173" s="390"/>
      <c r="F5173" s="390"/>
      <c r="G5173" s="390"/>
      <c r="H5173" s="390"/>
      <c r="I5173" s="390"/>
      <c r="AP5173" s="207"/>
      <c r="AQ5173" s="207"/>
      <c r="BK5173" s="207"/>
      <c r="BY5173" s="207"/>
      <c r="BZ5173" s="207"/>
      <c r="CA5173" s="207"/>
      <c r="CB5173" s="207"/>
      <c r="CC5173" s="207"/>
      <c r="CD5173" s="207"/>
      <c r="CE5173" s="207"/>
      <c r="CF5173" s="207"/>
    </row>
    <row r="5174" spans="1:84" s="406" customFormat="1" x14ac:dyDescent="0.3">
      <c r="A5174" s="407"/>
      <c r="B5174" s="412"/>
      <c r="C5174" s="126"/>
      <c r="D5174" s="390"/>
      <c r="E5174" s="390"/>
      <c r="F5174" s="390"/>
      <c r="G5174" s="390"/>
      <c r="H5174" s="390"/>
      <c r="I5174" s="390"/>
      <c r="AP5174" s="207"/>
      <c r="AQ5174" s="207"/>
      <c r="BK5174" s="207"/>
      <c r="BY5174" s="207"/>
      <c r="BZ5174" s="207"/>
      <c r="CA5174" s="207"/>
      <c r="CB5174" s="207"/>
      <c r="CC5174" s="207"/>
      <c r="CD5174" s="207"/>
      <c r="CE5174" s="207"/>
      <c r="CF5174" s="207"/>
    </row>
    <row r="5175" spans="1:84" s="406" customFormat="1" x14ac:dyDescent="0.3">
      <c r="A5175" s="407"/>
      <c r="B5175" s="412"/>
      <c r="C5175" s="126"/>
      <c r="D5175" s="390"/>
      <c r="E5175" s="390"/>
      <c r="F5175" s="390"/>
      <c r="G5175" s="390"/>
      <c r="H5175" s="390"/>
      <c r="I5175" s="390"/>
      <c r="AP5175" s="207"/>
      <c r="AQ5175" s="207"/>
      <c r="BK5175" s="207"/>
      <c r="BY5175" s="207"/>
      <c r="BZ5175" s="207"/>
      <c r="CA5175" s="207"/>
      <c r="CB5175" s="207"/>
      <c r="CC5175" s="207"/>
      <c r="CD5175" s="207"/>
      <c r="CE5175" s="207"/>
      <c r="CF5175" s="207"/>
    </row>
    <row r="5176" spans="1:84" s="406" customFormat="1" x14ac:dyDescent="0.3">
      <c r="A5176" s="407"/>
      <c r="B5176" s="412"/>
      <c r="C5176" s="126"/>
      <c r="D5176" s="390"/>
      <c r="E5176" s="390"/>
      <c r="F5176" s="390"/>
      <c r="G5176" s="390"/>
      <c r="H5176" s="390"/>
      <c r="I5176" s="390"/>
      <c r="AP5176" s="207"/>
      <c r="AQ5176" s="207"/>
      <c r="BK5176" s="207"/>
      <c r="BY5176" s="207"/>
      <c r="BZ5176" s="207"/>
      <c r="CA5176" s="207"/>
      <c r="CB5176" s="207"/>
      <c r="CC5176" s="207"/>
      <c r="CD5176" s="207"/>
      <c r="CE5176" s="207"/>
      <c r="CF5176" s="207"/>
    </row>
    <row r="5177" spans="1:84" s="406" customFormat="1" x14ac:dyDescent="0.3">
      <c r="A5177" s="407"/>
      <c r="B5177" s="412"/>
      <c r="C5177" s="126"/>
      <c r="D5177" s="390"/>
      <c r="E5177" s="390"/>
      <c r="F5177" s="390"/>
      <c r="G5177" s="390"/>
      <c r="H5177" s="390"/>
      <c r="I5177" s="390"/>
      <c r="AP5177" s="207"/>
      <c r="AQ5177" s="207"/>
      <c r="BK5177" s="207"/>
      <c r="BY5177" s="207"/>
      <c r="BZ5177" s="207"/>
      <c r="CA5177" s="207"/>
      <c r="CB5177" s="207"/>
      <c r="CC5177" s="207"/>
      <c r="CD5177" s="207"/>
      <c r="CE5177" s="207"/>
      <c r="CF5177" s="207"/>
    </row>
    <row r="5178" spans="1:84" s="406" customFormat="1" x14ac:dyDescent="0.3">
      <c r="A5178" s="407"/>
      <c r="B5178" s="412"/>
      <c r="C5178" s="126"/>
      <c r="D5178" s="390"/>
      <c r="E5178" s="390"/>
      <c r="F5178" s="390"/>
      <c r="G5178" s="390"/>
      <c r="H5178" s="390"/>
      <c r="I5178" s="390"/>
      <c r="AP5178" s="207"/>
      <c r="AQ5178" s="207"/>
      <c r="BK5178" s="207"/>
      <c r="BY5178" s="207"/>
      <c r="BZ5178" s="207"/>
      <c r="CA5178" s="207"/>
      <c r="CB5178" s="207"/>
      <c r="CC5178" s="207"/>
      <c r="CD5178" s="207"/>
      <c r="CE5178" s="207"/>
      <c r="CF5178" s="207"/>
    </row>
    <row r="5179" spans="1:84" s="406" customFormat="1" x14ac:dyDescent="0.3">
      <c r="A5179" s="407"/>
      <c r="B5179" s="412"/>
      <c r="C5179" s="126"/>
      <c r="D5179" s="390"/>
      <c r="E5179" s="390"/>
      <c r="F5179" s="390"/>
      <c r="G5179" s="390"/>
      <c r="H5179" s="390"/>
      <c r="I5179" s="390"/>
      <c r="AP5179" s="207"/>
      <c r="AQ5179" s="207"/>
      <c r="BK5179" s="207"/>
      <c r="BY5179" s="207"/>
      <c r="BZ5179" s="207"/>
      <c r="CA5179" s="207"/>
      <c r="CB5179" s="207"/>
      <c r="CC5179" s="207"/>
      <c r="CD5179" s="207"/>
      <c r="CE5179" s="207"/>
      <c r="CF5179" s="207"/>
    </row>
    <row r="5180" spans="1:84" s="406" customFormat="1" x14ac:dyDescent="0.3">
      <c r="A5180" s="407"/>
      <c r="B5180" s="412"/>
      <c r="C5180" s="126"/>
      <c r="D5180" s="390"/>
      <c r="E5180" s="390"/>
      <c r="F5180" s="390"/>
      <c r="G5180" s="390"/>
      <c r="H5180" s="390"/>
      <c r="I5180" s="390"/>
      <c r="AP5180" s="207"/>
      <c r="AQ5180" s="207"/>
      <c r="BK5180" s="207"/>
      <c r="BY5180" s="207"/>
      <c r="BZ5180" s="207"/>
      <c r="CA5180" s="207"/>
      <c r="CB5180" s="207"/>
      <c r="CC5180" s="207"/>
      <c r="CD5180" s="207"/>
      <c r="CE5180" s="207"/>
      <c r="CF5180" s="207"/>
    </row>
    <row r="5181" spans="1:84" s="406" customFormat="1" x14ac:dyDescent="0.3">
      <c r="A5181" s="407"/>
      <c r="B5181" s="412"/>
      <c r="C5181" s="126"/>
      <c r="D5181" s="390"/>
      <c r="E5181" s="390"/>
      <c r="F5181" s="390"/>
      <c r="G5181" s="390"/>
      <c r="H5181" s="390"/>
      <c r="I5181" s="390"/>
      <c r="AP5181" s="207"/>
      <c r="AQ5181" s="207"/>
      <c r="BK5181" s="207"/>
      <c r="BY5181" s="207"/>
      <c r="BZ5181" s="207"/>
      <c r="CA5181" s="207"/>
      <c r="CB5181" s="207"/>
      <c r="CC5181" s="207"/>
      <c r="CD5181" s="207"/>
      <c r="CE5181" s="207"/>
      <c r="CF5181" s="207"/>
    </row>
    <row r="5182" spans="1:84" s="406" customFormat="1" x14ac:dyDescent="0.3">
      <c r="A5182" s="407"/>
      <c r="B5182" s="412"/>
      <c r="C5182" s="126"/>
      <c r="D5182" s="390"/>
      <c r="E5182" s="390"/>
      <c r="F5182" s="390"/>
      <c r="G5182" s="390"/>
      <c r="H5182" s="390"/>
      <c r="I5182" s="390"/>
      <c r="AP5182" s="207"/>
      <c r="AQ5182" s="207"/>
      <c r="BK5182" s="207"/>
      <c r="BY5182" s="207"/>
      <c r="BZ5182" s="207"/>
      <c r="CA5182" s="207"/>
      <c r="CB5182" s="207"/>
      <c r="CC5182" s="207"/>
      <c r="CD5182" s="207"/>
      <c r="CE5182" s="207"/>
      <c r="CF5182" s="207"/>
    </row>
    <row r="5183" spans="1:84" s="406" customFormat="1" x14ac:dyDescent="0.3">
      <c r="A5183" s="407"/>
      <c r="B5183" s="412"/>
      <c r="C5183" s="126"/>
      <c r="D5183" s="390"/>
      <c r="E5183" s="390"/>
      <c r="F5183" s="390"/>
      <c r="G5183" s="390"/>
      <c r="H5183" s="390"/>
      <c r="I5183" s="390"/>
      <c r="AP5183" s="207"/>
      <c r="AQ5183" s="207"/>
      <c r="BK5183" s="207"/>
      <c r="BY5183" s="207"/>
      <c r="BZ5183" s="207"/>
      <c r="CA5183" s="207"/>
      <c r="CB5183" s="207"/>
      <c r="CC5183" s="207"/>
      <c r="CD5183" s="207"/>
      <c r="CE5183" s="207"/>
      <c r="CF5183" s="207"/>
    </row>
    <row r="5184" spans="1:84" s="406" customFormat="1" x14ac:dyDescent="0.3">
      <c r="A5184" s="407"/>
      <c r="B5184" s="412"/>
      <c r="C5184" s="126"/>
      <c r="D5184" s="390"/>
      <c r="E5184" s="390"/>
      <c r="F5184" s="390"/>
      <c r="G5184" s="390"/>
      <c r="H5184" s="390"/>
      <c r="I5184" s="390"/>
      <c r="AP5184" s="207"/>
      <c r="AQ5184" s="207"/>
      <c r="BK5184" s="207"/>
      <c r="BY5184" s="207"/>
      <c r="BZ5184" s="207"/>
      <c r="CA5184" s="207"/>
      <c r="CB5184" s="207"/>
      <c r="CC5184" s="207"/>
      <c r="CD5184" s="207"/>
      <c r="CE5184" s="207"/>
      <c r="CF5184" s="207"/>
    </row>
    <row r="5185" spans="1:84" s="406" customFormat="1" x14ac:dyDescent="0.3">
      <c r="A5185" s="407"/>
      <c r="B5185" s="412"/>
      <c r="C5185" s="126"/>
      <c r="D5185" s="390"/>
      <c r="E5185" s="390"/>
      <c r="F5185" s="390"/>
      <c r="G5185" s="390"/>
      <c r="H5185" s="390"/>
      <c r="I5185" s="390"/>
      <c r="AP5185" s="207"/>
      <c r="AQ5185" s="207"/>
      <c r="BK5185" s="207"/>
      <c r="BY5185" s="207"/>
      <c r="BZ5185" s="207"/>
      <c r="CA5185" s="207"/>
      <c r="CB5185" s="207"/>
      <c r="CC5185" s="207"/>
      <c r="CD5185" s="207"/>
      <c r="CE5185" s="207"/>
      <c r="CF5185" s="207"/>
    </row>
    <row r="5186" spans="1:84" s="406" customFormat="1" x14ac:dyDescent="0.3">
      <c r="A5186" s="407"/>
      <c r="B5186" s="412"/>
      <c r="C5186" s="126"/>
      <c r="D5186" s="390"/>
      <c r="E5186" s="390"/>
      <c r="F5186" s="390"/>
      <c r="G5186" s="390"/>
      <c r="H5186" s="390"/>
      <c r="I5186" s="390"/>
      <c r="AP5186" s="207"/>
      <c r="AQ5186" s="207"/>
      <c r="BK5186" s="207"/>
      <c r="BY5186" s="207"/>
      <c r="BZ5186" s="207"/>
      <c r="CA5186" s="207"/>
      <c r="CB5186" s="207"/>
      <c r="CC5186" s="207"/>
      <c r="CD5186" s="207"/>
      <c r="CE5186" s="207"/>
      <c r="CF5186" s="207"/>
    </row>
    <row r="5187" spans="1:84" s="406" customFormat="1" x14ac:dyDescent="0.3">
      <c r="A5187" s="407"/>
      <c r="B5187" s="412"/>
      <c r="C5187" s="126"/>
      <c r="D5187" s="390"/>
      <c r="E5187" s="390"/>
      <c r="F5187" s="390"/>
      <c r="G5187" s="390"/>
      <c r="H5187" s="390"/>
      <c r="I5187" s="390"/>
      <c r="AP5187" s="207"/>
      <c r="AQ5187" s="207"/>
      <c r="BK5187" s="207"/>
      <c r="BY5187" s="207"/>
      <c r="BZ5187" s="207"/>
      <c r="CA5187" s="207"/>
      <c r="CB5187" s="207"/>
      <c r="CC5187" s="207"/>
      <c r="CD5187" s="207"/>
      <c r="CE5187" s="207"/>
      <c r="CF5187" s="207"/>
    </row>
    <row r="5188" spans="1:84" s="406" customFormat="1" x14ac:dyDescent="0.3">
      <c r="A5188" s="407"/>
      <c r="B5188" s="412"/>
      <c r="C5188" s="126"/>
      <c r="D5188" s="390"/>
      <c r="E5188" s="390"/>
      <c r="F5188" s="390"/>
      <c r="G5188" s="390"/>
      <c r="H5188" s="390"/>
      <c r="I5188" s="390"/>
      <c r="AP5188" s="207"/>
      <c r="AQ5188" s="207"/>
      <c r="BK5188" s="207"/>
      <c r="BY5188" s="207"/>
      <c r="BZ5188" s="207"/>
      <c r="CA5188" s="207"/>
      <c r="CB5188" s="207"/>
      <c r="CC5188" s="207"/>
      <c r="CD5188" s="207"/>
      <c r="CE5188" s="207"/>
      <c r="CF5188" s="207"/>
    </row>
    <row r="5189" spans="1:84" s="406" customFormat="1" x14ac:dyDescent="0.3">
      <c r="A5189" s="407"/>
      <c r="B5189" s="412"/>
      <c r="C5189" s="126"/>
      <c r="D5189" s="390"/>
      <c r="E5189" s="390"/>
      <c r="F5189" s="390"/>
      <c r="G5189" s="390"/>
      <c r="H5189" s="390"/>
      <c r="I5189" s="390"/>
      <c r="AP5189" s="207"/>
      <c r="AQ5189" s="207"/>
      <c r="BK5189" s="207"/>
      <c r="BY5189" s="207"/>
      <c r="BZ5189" s="207"/>
      <c r="CA5189" s="207"/>
      <c r="CB5189" s="207"/>
      <c r="CC5189" s="207"/>
      <c r="CD5189" s="207"/>
      <c r="CE5189" s="207"/>
      <c r="CF5189" s="207"/>
    </row>
    <row r="5190" spans="1:84" s="406" customFormat="1" x14ac:dyDescent="0.3">
      <c r="A5190" s="407"/>
      <c r="B5190" s="412"/>
      <c r="C5190" s="126"/>
      <c r="D5190" s="390"/>
      <c r="E5190" s="390"/>
      <c r="F5190" s="390"/>
      <c r="G5190" s="390"/>
      <c r="H5190" s="390"/>
      <c r="I5190" s="390"/>
      <c r="AP5190" s="207"/>
      <c r="AQ5190" s="207"/>
      <c r="BK5190" s="207"/>
      <c r="BY5190" s="207"/>
      <c r="BZ5190" s="207"/>
      <c r="CA5190" s="207"/>
      <c r="CB5190" s="207"/>
      <c r="CC5190" s="207"/>
      <c r="CD5190" s="207"/>
      <c r="CE5190" s="207"/>
      <c r="CF5190" s="207"/>
    </row>
    <row r="5191" spans="1:84" s="406" customFormat="1" x14ac:dyDescent="0.3">
      <c r="A5191" s="407"/>
      <c r="B5191" s="412"/>
      <c r="C5191" s="126"/>
      <c r="D5191" s="390"/>
      <c r="E5191" s="390"/>
      <c r="F5191" s="390"/>
      <c r="G5191" s="390"/>
      <c r="H5191" s="390"/>
      <c r="I5191" s="390"/>
      <c r="AP5191" s="207"/>
      <c r="AQ5191" s="207"/>
      <c r="BK5191" s="207"/>
      <c r="BY5191" s="207"/>
      <c r="BZ5191" s="207"/>
      <c r="CA5191" s="207"/>
      <c r="CB5191" s="207"/>
      <c r="CC5191" s="207"/>
      <c r="CD5191" s="207"/>
      <c r="CE5191" s="207"/>
      <c r="CF5191" s="207"/>
    </row>
    <row r="5192" spans="1:84" s="406" customFormat="1" x14ac:dyDescent="0.3">
      <c r="A5192" s="407"/>
      <c r="B5192" s="412"/>
      <c r="C5192" s="126"/>
      <c r="D5192" s="390"/>
      <c r="E5192" s="390"/>
      <c r="F5192" s="390"/>
      <c r="G5192" s="390"/>
      <c r="H5192" s="390"/>
      <c r="I5192" s="390"/>
      <c r="AP5192" s="207"/>
      <c r="AQ5192" s="207"/>
      <c r="BK5192" s="207"/>
      <c r="BY5192" s="207"/>
      <c r="BZ5192" s="207"/>
      <c r="CA5192" s="207"/>
      <c r="CB5192" s="207"/>
      <c r="CC5192" s="207"/>
      <c r="CD5192" s="207"/>
      <c r="CE5192" s="207"/>
      <c r="CF5192" s="207"/>
    </row>
    <row r="5193" spans="1:84" s="406" customFormat="1" x14ac:dyDescent="0.3">
      <c r="A5193" s="407"/>
      <c r="B5193" s="412"/>
      <c r="C5193" s="126"/>
      <c r="D5193" s="390"/>
      <c r="E5193" s="390"/>
      <c r="F5193" s="390"/>
      <c r="G5193" s="390"/>
      <c r="H5193" s="390"/>
      <c r="I5193" s="390"/>
      <c r="AP5193" s="207"/>
      <c r="AQ5193" s="207"/>
      <c r="BK5193" s="207"/>
      <c r="BY5193" s="207"/>
      <c r="BZ5193" s="207"/>
      <c r="CA5193" s="207"/>
      <c r="CB5193" s="207"/>
      <c r="CC5193" s="207"/>
      <c r="CD5193" s="207"/>
      <c r="CE5193" s="207"/>
      <c r="CF5193" s="207"/>
    </row>
    <row r="5194" spans="1:84" s="406" customFormat="1" x14ac:dyDescent="0.3">
      <c r="A5194" s="407"/>
      <c r="B5194" s="412"/>
      <c r="C5194" s="126"/>
      <c r="D5194" s="390"/>
      <c r="E5194" s="390"/>
      <c r="F5194" s="390"/>
      <c r="G5194" s="390"/>
      <c r="H5194" s="390"/>
      <c r="I5194" s="390"/>
      <c r="AP5194" s="207"/>
      <c r="AQ5194" s="207"/>
      <c r="BK5194" s="207"/>
      <c r="BY5194" s="207"/>
      <c r="BZ5194" s="207"/>
      <c r="CA5194" s="207"/>
      <c r="CB5194" s="207"/>
      <c r="CC5194" s="207"/>
      <c r="CD5194" s="207"/>
      <c r="CE5194" s="207"/>
      <c r="CF5194" s="207"/>
    </row>
    <row r="5195" spans="1:84" s="406" customFormat="1" x14ac:dyDescent="0.3">
      <c r="A5195" s="407"/>
      <c r="B5195" s="412"/>
      <c r="C5195" s="126"/>
      <c r="D5195" s="390"/>
      <c r="E5195" s="390"/>
      <c r="F5195" s="390"/>
      <c r="G5195" s="390"/>
      <c r="H5195" s="390"/>
      <c r="I5195" s="390"/>
      <c r="AP5195" s="207"/>
      <c r="AQ5195" s="207"/>
      <c r="BK5195" s="207"/>
      <c r="BY5195" s="207"/>
      <c r="BZ5195" s="207"/>
      <c r="CA5195" s="207"/>
      <c r="CB5195" s="207"/>
      <c r="CC5195" s="207"/>
      <c r="CD5195" s="207"/>
      <c r="CE5195" s="207"/>
      <c r="CF5195" s="207"/>
    </row>
    <row r="5196" spans="1:84" s="406" customFormat="1" x14ac:dyDescent="0.3">
      <c r="A5196" s="407"/>
      <c r="B5196" s="412"/>
      <c r="C5196" s="126"/>
      <c r="D5196" s="390"/>
      <c r="E5196" s="390"/>
      <c r="F5196" s="390"/>
      <c r="G5196" s="390"/>
      <c r="H5196" s="390"/>
      <c r="I5196" s="390"/>
      <c r="AP5196" s="207"/>
      <c r="AQ5196" s="207"/>
      <c r="BK5196" s="207"/>
      <c r="BY5196" s="207"/>
      <c r="BZ5196" s="207"/>
      <c r="CA5196" s="207"/>
      <c r="CB5196" s="207"/>
      <c r="CC5196" s="207"/>
      <c r="CD5196" s="207"/>
      <c r="CE5196" s="207"/>
      <c r="CF5196" s="207"/>
    </row>
    <row r="5197" spans="1:84" s="406" customFormat="1" x14ac:dyDescent="0.3">
      <c r="A5197" s="407"/>
      <c r="B5197" s="412"/>
      <c r="C5197" s="126"/>
      <c r="D5197" s="390"/>
      <c r="E5197" s="390"/>
      <c r="F5197" s="390"/>
      <c r="G5197" s="390"/>
      <c r="H5197" s="390"/>
      <c r="I5197" s="390"/>
      <c r="AP5197" s="207"/>
      <c r="AQ5197" s="207"/>
      <c r="BK5197" s="207"/>
      <c r="BY5197" s="207"/>
      <c r="BZ5197" s="207"/>
      <c r="CA5197" s="207"/>
      <c r="CB5197" s="207"/>
      <c r="CC5197" s="207"/>
      <c r="CD5197" s="207"/>
      <c r="CE5197" s="207"/>
      <c r="CF5197" s="207"/>
    </row>
    <row r="5198" spans="1:84" s="406" customFormat="1" x14ac:dyDescent="0.3">
      <c r="A5198" s="407"/>
      <c r="B5198" s="412"/>
      <c r="C5198" s="126"/>
      <c r="D5198" s="390"/>
      <c r="E5198" s="390"/>
      <c r="F5198" s="390"/>
      <c r="G5198" s="390"/>
      <c r="H5198" s="390"/>
      <c r="I5198" s="390"/>
      <c r="AP5198" s="207"/>
      <c r="AQ5198" s="207"/>
      <c r="BK5198" s="207"/>
      <c r="BY5198" s="207"/>
      <c r="BZ5198" s="207"/>
      <c r="CA5198" s="207"/>
      <c r="CB5198" s="207"/>
      <c r="CC5198" s="207"/>
      <c r="CD5198" s="207"/>
      <c r="CE5198" s="207"/>
      <c r="CF5198" s="207"/>
    </row>
    <row r="5199" spans="1:84" s="406" customFormat="1" x14ac:dyDescent="0.3">
      <c r="A5199" s="407"/>
      <c r="B5199" s="412"/>
      <c r="C5199" s="126"/>
      <c r="D5199" s="390"/>
      <c r="E5199" s="390"/>
      <c r="F5199" s="390"/>
      <c r="G5199" s="390"/>
      <c r="H5199" s="390"/>
      <c r="I5199" s="390"/>
      <c r="AP5199" s="207"/>
      <c r="AQ5199" s="207"/>
      <c r="BK5199" s="207"/>
      <c r="BY5199" s="207"/>
      <c r="BZ5199" s="207"/>
      <c r="CA5199" s="207"/>
      <c r="CB5199" s="207"/>
      <c r="CC5199" s="207"/>
      <c r="CD5199" s="207"/>
      <c r="CE5199" s="207"/>
      <c r="CF5199" s="207"/>
    </row>
    <row r="5200" spans="1:84" s="406" customFormat="1" x14ac:dyDescent="0.3">
      <c r="A5200" s="407"/>
      <c r="B5200" s="412"/>
      <c r="C5200" s="126"/>
      <c r="D5200" s="390"/>
      <c r="E5200" s="390"/>
      <c r="F5200" s="390"/>
      <c r="G5200" s="390"/>
      <c r="H5200" s="390"/>
      <c r="I5200" s="390"/>
      <c r="AP5200" s="207"/>
      <c r="AQ5200" s="207"/>
      <c r="BK5200" s="207"/>
      <c r="BY5200" s="207"/>
      <c r="BZ5200" s="207"/>
      <c r="CA5200" s="207"/>
      <c r="CB5200" s="207"/>
      <c r="CC5200" s="207"/>
      <c r="CD5200" s="207"/>
      <c r="CE5200" s="207"/>
      <c r="CF5200" s="207"/>
    </row>
    <row r="5201" spans="1:84" s="406" customFormat="1" x14ac:dyDescent="0.3">
      <c r="A5201" s="407"/>
      <c r="B5201" s="412"/>
      <c r="C5201" s="126"/>
      <c r="D5201" s="390"/>
      <c r="E5201" s="390"/>
      <c r="F5201" s="390"/>
      <c r="G5201" s="390"/>
      <c r="H5201" s="390"/>
      <c r="I5201" s="390"/>
      <c r="AP5201" s="207"/>
      <c r="AQ5201" s="207"/>
      <c r="BK5201" s="207"/>
      <c r="BY5201" s="207"/>
      <c r="BZ5201" s="207"/>
      <c r="CA5201" s="207"/>
      <c r="CB5201" s="207"/>
      <c r="CC5201" s="207"/>
      <c r="CD5201" s="207"/>
      <c r="CE5201" s="207"/>
      <c r="CF5201" s="207"/>
    </row>
    <row r="5202" spans="1:84" s="406" customFormat="1" x14ac:dyDescent="0.3">
      <c r="A5202" s="407"/>
      <c r="B5202" s="412"/>
      <c r="C5202" s="126"/>
      <c r="D5202" s="390"/>
      <c r="E5202" s="390"/>
      <c r="F5202" s="390"/>
      <c r="G5202" s="390"/>
      <c r="H5202" s="390"/>
      <c r="I5202" s="390"/>
      <c r="AP5202" s="207"/>
      <c r="AQ5202" s="207"/>
      <c r="BK5202" s="207"/>
      <c r="BY5202" s="207"/>
      <c r="BZ5202" s="207"/>
      <c r="CA5202" s="207"/>
      <c r="CB5202" s="207"/>
      <c r="CC5202" s="207"/>
      <c r="CD5202" s="207"/>
      <c r="CE5202" s="207"/>
      <c r="CF5202" s="207"/>
    </row>
    <row r="5203" spans="1:84" s="406" customFormat="1" x14ac:dyDescent="0.3">
      <c r="A5203" s="407"/>
      <c r="B5203" s="412"/>
      <c r="C5203" s="126"/>
      <c r="D5203" s="390"/>
      <c r="E5203" s="390"/>
      <c r="F5203" s="390"/>
      <c r="G5203" s="390"/>
      <c r="H5203" s="390"/>
      <c r="I5203" s="390"/>
      <c r="AP5203" s="207"/>
      <c r="AQ5203" s="207"/>
      <c r="BK5203" s="207"/>
      <c r="BY5203" s="207"/>
      <c r="BZ5203" s="207"/>
      <c r="CA5203" s="207"/>
      <c r="CB5203" s="207"/>
      <c r="CC5203" s="207"/>
      <c r="CD5203" s="207"/>
      <c r="CE5203" s="207"/>
      <c r="CF5203" s="207"/>
    </row>
    <row r="5204" spans="1:84" s="406" customFormat="1" x14ac:dyDescent="0.3">
      <c r="A5204" s="407"/>
      <c r="B5204" s="412"/>
      <c r="C5204" s="126"/>
      <c r="D5204" s="390"/>
      <c r="E5204" s="390"/>
      <c r="F5204" s="390"/>
      <c r="G5204" s="390"/>
      <c r="H5204" s="390"/>
      <c r="I5204" s="390"/>
      <c r="AP5204" s="207"/>
      <c r="AQ5204" s="207"/>
      <c r="BK5204" s="207"/>
      <c r="BY5204" s="207"/>
      <c r="BZ5204" s="207"/>
      <c r="CA5204" s="207"/>
      <c r="CB5204" s="207"/>
      <c r="CC5204" s="207"/>
      <c r="CD5204" s="207"/>
      <c r="CE5204" s="207"/>
      <c r="CF5204" s="207"/>
    </row>
    <row r="5205" spans="1:84" s="406" customFormat="1" x14ac:dyDescent="0.3">
      <c r="A5205" s="407"/>
      <c r="B5205" s="412"/>
      <c r="C5205" s="126"/>
      <c r="D5205" s="390"/>
      <c r="E5205" s="390"/>
      <c r="F5205" s="390"/>
      <c r="G5205" s="390"/>
      <c r="H5205" s="390"/>
      <c r="I5205" s="390"/>
      <c r="AP5205" s="207"/>
      <c r="AQ5205" s="207"/>
      <c r="BK5205" s="207"/>
      <c r="BY5205" s="207"/>
      <c r="BZ5205" s="207"/>
      <c r="CA5205" s="207"/>
      <c r="CB5205" s="207"/>
      <c r="CC5205" s="207"/>
      <c r="CD5205" s="207"/>
      <c r="CE5205" s="207"/>
      <c r="CF5205" s="207"/>
    </row>
    <row r="5206" spans="1:84" s="406" customFormat="1" x14ac:dyDescent="0.3">
      <c r="A5206" s="407"/>
      <c r="B5206" s="412"/>
      <c r="C5206" s="126"/>
      <c r="D5206" s="390"/>
      <c r="E5206" s="390"/>
      <c r="F5206" s="390"/>
      <c r="G5206" s="390"/>
      <c r="H5206" s="390"/>
      <c r="I5206" s="390"/>
      <c r="AP5206" s="207"/>
      <c r="AQ5206" s="207"/>
      <c r="BK5206" s="207"/>
      <c r="BY5206" s="207"/>
      <c r="BZ5206" s="207"/>
      <c r="CA5206" s="207"/>
      <c r="CB5206" s="207"/>
      <c r="CC5206" s="207"/>
      <c r="CD5206" s="207"/>
      <c r="CE5206" s="207"/>
      <c r="CF5206" s="207"/>
    </row>
    <row r="5207" spans="1:84" s="406" customFormat="1" x14ac:dyDescent="0.3">
      <c r="A5207" s="407"/>
      <c r="B5207" s="412"/>
      <c r="C5207" s="126"/>
      <c r="D5207" s="390"/>
      <c r="E5207" s="390"/>
      <c r="F5207" s="390"/>
      <c r="G5207" s="390"/>
      <c r="H5207" s="390"/>
      <c r="I5207" s="390"/>
      <c r="AP5207" s="207"/>
      <c r="AQ5207" s="207"/>
      <c r="BK5207" s="207"/>
      <c r="BY5207" s="207"/>
      <c r="BZ5207" s="207"/>
      <c r="CA5207" s="207"/>
      <c r="CB5207" s="207"/>
      <c r="CC5207" s="207"/>
      <c r="CD5207" s="207"/>
      <c r="CE5207" s="207"/>
      <c r="CF5207" s="207"/>
    </row>
    <row r="5208" spans="1:84" s="406" customFormat="1" x14ac:dyDescent="0.3">
      <c r="A5208" s="407"/>
      <c r="B5208" s="412"/>
      <c r="C5208" s="126"/>
      <c r="D5208" s="390"/>
      <c r="E5208" s="390"/>
      <c r="F5208" s="390"/>
      <c r="G5208" s="390"/>
      <c r="H5208" s="390"/>
      <c r="I5208" s="390"/>
      <c r="AP5208" s="207"/>
      <c r="AQ5208" s="207"/>
      <c r="BK5208" s="207"/>
      <c r="BY5208" s="207"/>
      <c r="BZ5208" s="207"/>
      <c r="CA5208" s="207"/>
      <c r="CB5208" s="207"/>
      <c r="CC5208" s="207"/>
      <c r="CD5208" s="207"/>
      <c r="CE5208" s="207"/>
      <c r="CF5208" s="207"/>
    </row>
    <row r="5209" spans="1:84" s="406" customFormat="1" x14ac:dyDescent="0.3">
      <c r="A5209" s="407"/>
      <c r="B5209" s="412"/>
      <c r="C5209" s="126"/>
      <c r="D5209" s="390"/>
      <c r="E5209" s="390"/>
      <c r="F5209" s="390"/>
      <c r="G5209" s="390"/>
      <c r="H5209" s="390"/>
      <c r="I5209" s="390"/>
      <c r="AP5209" s="207"/>
      <c r="AQ5209" s="207"/>
      <c r="BK5209" s="207"/>
      <c r="BY5209" s="207"/>
      <c r="BZ5209" s="207"/>
      <c r="CA5209" s="207"/>
      <c r="CB5209" s="207"/>
      <c r="CC5209" s="207"/>
      <c r="CD5209" s="207"/>
      <c r="CE5209" s="207"/>
      <c r="CF5209" s="207"/>
    </row>
    <row r="5210" spans="1:84" s="406" customFormat="1" x14ac:dyDescent="0.3">
      <c r="A5210" s="407"/>
      <c r="B5210" s="412"/>
      <c r="C5210" s="126"/>
      <c r="D5210" s="390"/>
      <c r="E5210" s="390"/>
      <c r="F5210" s="390"/>
      <c r="G5210" s="390"/>
      <c r="H5210" s="390"/>
      <c r="I5210" s="390"/>
      <c r="AP5210" s="207"/>
      <c r="AQ5210" s="207"/>
      <c r="BK5210" s="207"/>
      <c r="BY5210" s="207"/>
      <c r="BZ5210" s="207"/>
      <c r="CA5210" s="207"/>
      <c r="CB5210" s="207"/>
      <c r="CC5210" s="207"/>
      <c r="CD5210" s="207"/>
      <c r="CE5210" s="207"/>
      <c r="CF5210" s="207"/>
    </row>
    <row r="5211" spans="1:84" s="406" customFormat="1" x14ac:dyDescent="0.3">
      <c r="A5211" s="407"/>
      <c r="B5211" s="412"/>
      <c r="C5211" s="126"/>
      <c r="D5211" s="390"/>
      <c r="E5211" s="390"/>
      <c r="F5211" s="390"/>
      <c r="G5211" s="390"/>
      <c r="H5211" s="390"/>
      <c r="I5211" s="390"/>
      <c r="AP5211" s="207"/>
      <c r="AQ5211" s="207"/>
      <c r="BK5211" s="207"/>
      <c r="BY5211" s="207"/>
      <c r="BZ5211" s="207"/>
      <c r="CA5211" s="207"/>
      <c r="CB5211" s="207"/>
      <c r="CC5211" s="207"/>
      <c r="CD5211" s="207"/>
      <c r="CE5211" s="207"/>
      <c r="CF5211" s="207"/>
    </row>
    <row r="5212" spans="1:84" s="406" customFormat="1" x14ac:dyDescent="0.3">
      <c r="A5212" s="407"/>
      <c r="B5212" s="412"/>
      <c r="C5212" s="126"/>
      <c r="D5212" s="390"/>
      <c r="E5212" s="390"/>
      <c r="F5212" s="390"/>
      <c r="G5212" s="390"/>
      <c r="H5212" s="390"/>
      <c r="I5212" s="390"/>
      <c r="AP5212" s="207"/>
      <c r="AQ5212" s="207"/>
      <c r="BK5212" s="207"/>
      <c r="BY5212" s="207"/>
      <c r="BZ5212" s="207"/>
      <c r="CA5212" s="207"/>
      <c r="CB5212" s="207"/>
      <c r="CC5212" s="207"/>
      <c r="CD5212" s="207"/>
      <c r="CE5212" s="207"/>
      <c r="CF5212" s="207"/>
    </row>
    <row r="5213" spans="1:84" s="406" customFormat="1" x14ac:dyDescent="0.3">
      <c r="A5213" s="407"/>
      <c r="B5213" s="412"/>
      <c r="C5213" s="126"/>
      <c r="D5213" s="390"/>
      <c r="E5213" s="390"/>
      <c r="F5213" s="390"/>
      <c r="G5213" s="390"/>
      <c r="H5213" s="390"/>
      <c r="I5213" s="390"/>
      <c r="AP5213" s="207"/>
      <c r="AQ5213" s="207"/>
      <c r="BK5213" s="207"/>
      <c r="BY5213" s="207"/>
      <c r="BZ5213" s="207"/>
      <c r="CA5213" s="207"/>
      <c r="CB5213" s="207"/>
      <c r="CC5213" s="207"/>
      <c r="CD5213" s="207"/>
      <c r="CE5213" s="207"/>
      <c r="CF5213" s="207"/>
    </row>
    <row r="5214" spans="1:84" s="406" customFormat="1" x14ac:dyDescent="0.3">
      <c r="A5214" s="407"/>
      <c r="B5214" s="412"/>
      <c r="C5214" s="126"/>
      <c r="D5214" s="390"/>
      <c r="E5214" s="390"/>
      <c r="F5214" s="390"/>
      <c r="G5214" s="390"/>
      <c r="H5214" s="390"/>
      <c r="I5214" s="390"/>
      <c r="AP5214" s="207"/>
      <c r="AQ5214" s="207"/>
      <c r="BK5214" s="207"/>
      <c r="BY5214" s="207"/>
      <c r="BZ5214" s="207"/>
      <c r="CA5214" s="207"/>
      <c r="CB5214" s="207"/>
      <c r="CC5214" s="207"/>
      <c r="CD5214" s="207"/>
      <c r="CE5214" s="207"/>
      <c r="CF5214" s="207"/>
    </row>
    <row r="5215" spans="1:84" s="406" customFormat="1" x14ac:dyDescent="0.3">
      <c r="A5215" s="407"/>
      <c r="B5215" s="412"/>
      <c r="C5215" s="126"/>
      <c r="D5215" s="390"/>
      <c r="E5215" s="390"/>
      <c r="F5215" s="390"/>
      <c r="G5215" s="390"/>
      <c r="H5215" s="390"/>
      <c r="I5215" s="390"/>
      <c r="AP5215" s="207"/>
      <c r="AQ5215" s="207"/>
      <c r="BK5215" s="207"/>
      <c r="BY5215" s="207"/>
      <c r="BZ5215" s="207"/>
      <c r="CA5215" s="207"/>
      <c r="CB5215" s="207"/>
      <c r="CC5215" s="207"/>
      <c r="CD5215" s="207"/>
      <c r="CE5215" s="207"/>
      <c r="CF5215" s="207"/>
    </row>
    <row r="5216" spans="1:84" s="406" customFormat="1" x14ac:dyDescent="0.3">
      <c r="A5216" s="407"/>
      <c r="B5216" s="412"/>
      <c r="C5216" s="126"/>
      <c r="D5216" s="390"/>
      <c r="E5216" s="390"/>
      <c r="F5216" s="390"/>
      <c r="G5216" s="390"/>
      <c r="H5216" s="390"/>
      <c r="I5216" s="390"/>
      <c r="AP5216" s="207"/>
      <c r="AQ5216" s="207"/>
      <c r="BK5216" s="207"/>
      <c r="BY5216" s="207"/>
      <c r="BZ5216" s="207"/>
      <c r="CA5216" s="207"/>
      <c r="CB5216" s="207"/>
      <c r="CC5216" s="207"/>
      <c r="CD5216" s="207"/>
      <c r="CE5216" s="207"/>
      <c r="CF5216" s="207"/>
    </row>
    <row r="5217" spans="1:84" s="406" customFormat="1" x14ac:dyDescent="0.3">
      <c r="A5217" s="407"/>
      <c r="B5217" s="412"/>
      <c r="C5217" s="126"/>
      <c r="D5217" s="390"/>
      <c r="E5217" s="390"/>
      <c r="F5217" s="390"/>
      <c r="G5217" s="390"/>
      <c r="H5217" s="390"/>
      <c r="I5217" s="390"/>
      <c r="AP5217" s="207"/>
      <c r="AQ5217" s="207"/>
      <c r="BK5217" s="207"/>
      <c r="BY5217" s="207"/>
      <c r="BZ5217" s="207"/>
      <c r="CA5217" s="207"/>
      <c r="CB5217" s="207"/>
      <c r="CC5217" s="207"/>
      <c r="CD5217" s="207"/>
      <c r="CE5217" s="207"/>
      <c r="CF5217" s="207"/>
    </row>
    <row r="5218" spans="1:84" s="406" customFormat="1" x14ac:dyDescent="0.3">
      <c r="A5218" s="407"/>
      <c r="B5218" s="412"/>
      <c r="C5218" s="126"/>
      <c r="D5218" s="390"/>
      <c r="E5218" s="390"/>
      <c r="F5218" s="390"/>
      <c r="G5218" s="390"/>
      <c r="H5218" s="390"/>
      <c r="I5218" s="390"/>
      <c r="AP5218" s="207"/>
      <c r="AQ5218" s="207"/>
      <c r="BK5218" s="207"/>
      <c r="BY5218" s="207"/>
      <c r="BZ5218" s="207"/>
      <c r="CA5218" s="207"/>
      <c r="CB5218" s="207"/>
      <c r="CC5218" s="207"/>
      <c r="CD5218" s="207"/>
      <c r="CE5218" s="207"/>
      <c r="CF5218" s="207"/>
    </row>
    <row r="5219" spans="1:84" s="406" customFormat="1" x14ac:dyDescent="0.3">
      <c r="A5219" s="407"/>
      <c r="B5219" s="412"/>
      <c r="C5219" s="126"/>
      <c r="D5219" s="390"/>
      <c r="E5219" s="390"/>
      <c r="F5219" s="390"/>
      <c r="G5219" s="390"/>
      <c r="H5219" s="390"/>
      <c r="I5219" s="390"/>
      <c r="AP5219" s="207"/>
      <c r="AQ5219" s="207"/>
      <c r="BK5219" s="207"/>
      <c r="BY5219" s="207"/>
      <c r="BZ5219" s="207"/>
      <c r="CA5219" s="207"/>
      <c r="CB5219" s="207"/>
      <c r="CC5219" s="207"/>
      <c r="CD5219" s="207"/>
      <c r="CE5219" s="207"/>
      <c r="CF5219" s="207"/>
    </row>
    <row r="5220" spans="1:84" s="406" customFormat="1" x14ac:dyDescent="0.3">
      <c r="A5220" s="407"/>
      <c r="B5220" s="412"/>
      <c r="C5220" s="126"/>
      <c r="D5220" s="390"/>
      <c r="E5220" s="390"/>
      <c r="F5220" s="390"/>
      <c r="G5220" s="390"/>
      <c r="H5220" s="390"/>
      <c r="I5220" s="390"/>
      <c r="AP5220" s="207"/>
      <c r="AQ5220" s="207"/>
      <c r="BK5220" s="207"/>
      <c r="BY5220" s="207"/>
      <c r="BZ5220" s="207"/>
      <c r="CA5220" s="207"/>
      <c r="CB5220" s="207"/>
      <c r="CC5220" s="207"/>
      <c r="CD5220" s="207"/>
      <c r="CE5220" s="207"/>
      <c r="CF5220" s="207"/>
    </row>
    <row r="5221" spans="1:84" s="406" customFormat="1" x14ac:dyDescent="0.3">
      <c r="A5221" s="407"/>
      <c r="B5221" s="412"/>
      <c r="C5221" s="126"/>
      <c r="D5221" s="390"/>
      <c r="E5221" s="390"/>
      <c r="F5221" s="390"/>
      <c r="G5221" s="390"/>
      <c r="H5221" s="390"/>
      <c r="I5221" s="390"/>
      <c r="AP5221" s="207"/>
      <c r="AQ5221" s="207"/>
      <c r="BK5221" s="207"/>
      <c r="BY5221" s="207"/>
      <c r="BZ5221" s="207"/>
      <c r="CA5221" s="207"/>
      <c r="CB5221" s="207"/>
      <c r="CC5221" s="207"/>
      <c r="CD5221" s="207"/>
      <c r="CE5221" s="207"/>
      <c r="CF5221" s="207"/>
    </row>
    <row r="5222" spans="1:84" s="406" customFormat="1" x14ac:dyDescent="0.3">
      <c r="A5222" s="407"/>
      <c r="B5222" s="412"/>
      <c r="C5222" s="126"/>
      <c r="D5222" s="390"/>
      <c r="E5222" s="390"/>
      <c r="F5222" s="390"/>
      <c r="G5222" s="390"/>
      <c r="H5222" s="390"/>
      <c r="I5222" s="390"/>
      <c r="AP5222" s="207"/>
      <c r="AQ5222" s="207"/>
      <c r="BK5222" s="207"/>
      <c r="BY5222" s="207"/>
      <c r="BZ5222" s="207"/>
      <c r="CA5222" s="207"/>
      <c r="CB5222" s="207"/>
      <c r="CC5222" s="207"/>
      <c r="CD5222" s="207"/>
      <c r="CE5222" s="207"/>
      <c r="CF5222" s="207"/>
    </row>
    <row r="5223" spans="1:84" s="406" customFormat="1" x14ac:dyDescent="0.3">
      <c r="A5223" s="407"/>
      <c r="B5223" s="412"/>
      <c r="C5223" s="126"/>
      <c r="D5223" s="390"/>
      <c r="E5223" s="390"/>
      <c r="F5223" s="390"/>
      <c r="G5223" s="390"/>
      <c r="H5223" s="390"/>
      <c r="I5223" s="390"/>
      <c r="AP5223" s="207"/>
      <c r="AQ5223" s="207"/>
      <c r="BK5223" s="207"/>
      <c r="BY5223" s="207"/>
      <c r="BZ5223" s="207"/>
      <c r="CA5223" s="207"/>
      <c r="CB5223" s="207"/>
      <c r="CC5223" s="207"/>
      <c r="CD5223" s="207"/>
      <c r="CE5223" s="207"/>
      <c r="CF5223" s="207"/>
    </row>
    <row r="5224" spans="1:84" s="406" customFormat="1" x14ac:dyDescent="0.3">
      <c r="A5224" s="407"/>
      <c r="B5224" s="412"/>
      <c r="C5224" s="126"/>
      <c r="D5224" s="390"/>
      <c r="E5224" s="390"/>
      <c r="F5224" s="390"/>
      <c r="G5224" s="390"/>
      <c r="H5224" s="390"/>
      <c r="I5224" s="390"/>
      <c r="AP5224" s="207"/>
      <c r="AQ5224" s="207"/>
      <c r="BK5224" s="207"/>
      <c r="BY5224" s="207"/>
      <c r="BZ5224" s="207"/>
      <c r="CA5224" s="207"/>
      <c r="CB5224" s="207"/>
      <c r="CC5224" s="207"/>
      <c r="CD5224" s="207"/>
      <c r="CE5224" s="207"/>
      <c r="CF5224" s="207"/>
    </row>
    <row r="5225" spans="1:84" s="406" customFormat="1" x14ac:dyDescent="0.3">
      <c r="A5225" s="407"/>
      <c r="B5225" s="412"/>
      <c r="C5225" s="126"/>
      <c r="D5225" s="390"/>
      <c r="E5225" s="390"/>
      <c r="F5225" s="390"/>
      <c r="G5225" s="390"/>
      <c r="H5225" s="390"/>
      <c r="I5225" s="390"/>
      <c r="AP5225" s="207"/>
      <c r="AQ5225" s="207"/>
      <c r="BK5225" s="207"/>
      <c r="BY5225" s="207"/>
      <c r="BZ5225" s="207"/>
      <c r="CA5225" s="207"/>
      <c r="CB5225" s="207"/>
      <c r="CC5225" s="207"/>
      <c r="CD5225" s="207"/>
      <c r="CE5225" s="207"/>
      <c r="CF5225" s="207"/>
    </row>
    <row r="5226" spans="1:84" s="406" customFormat="1" x14ac:dyDescent="0.3">
      <c r="A5226" s="407"/>
      <c r="B5226" s="412"/>
      <c r="C5226" s="126"/>
      <c r="D5226" s="390"/>
      <c r="E5226" s="390"/>
      <c r="F5226" s="390"/>
      <c r="G5226" s="390"/>
      <c r="H5226" s="390"/>
      <c r="I5226" s="390"/>
      <c r="AP5226" s="207"/>
      <c r="AQ5226" s="207"/>
      <c r="BK5226" s="207"/>
      <c r="BY5226" s="207"/>
      <c r="BZ5226" s="207"/>
      <c r="CA5226" s="207"/>
      <c r="CB5226" s="207"/>
      <c r="CC5226" s="207"/>
      <c r="CD5226" s="207"/>
      <c r="CE5226" s="207"/>
      <c r="CF5226" s="207"/>
    </row>
    <row r="5227" spans="1:84" s="406" customFormat="1" x14ac:dyDescent="0.3">
      <c r="A5227" s="407"/>
      <c r="B5227" s="412"/>
      <c r="C5227" s="126"/>
      <c r="D5227" s="390"/>
      <c r="E5227" s="390"/>
      <c r="F5227" s="390"/>
      <c r="G5227" s="390"/>
      <c r="H5227" s="390"/>
      <c r="I5227" s="390"/>
      <c r="AP5227" s="207"/>
      <c r="AQ5227" s="207"/>
      <c r="BK5227" s="207"/>
      <c r="BY5227" s="207"/>
      <c r="BZ5227" s="207"/>
      <c r="CA5227" s="207"/>
      <c r="CB5227" s="207"/>
      <c r="CC5227" s="207"/>
      <c r="CD5227" s="207"/>
      <c r="CE5227" s="207"/>
      <c r="CF5227" s="207"/>
    </row>
    <row r="5228" spans="1:84" s="406" customFormat="1" x14ac:dyDescent="0.3">
      <c r="A5228" s="407"/>
      <c r="B5228" s="412"/>
      <c r="C5228" s="126"/>
      <c r="D5228" s="390"/>
      <c r="E5228" s="390"/>
      <c r="F5228" s="390"/>
      <c r="G5228" s="390"/>
      <c r="H5228" s="390"/>
      <c r="I5228" s="390"/>
      <c r="AP5228" s="207"/>
      <c r="AQ5228" s="207"/>
      <c r="BK5228" s="207"/>
      <c r="BY5228" s="207"/>
      <c r="BZ5228" s="207"/>
      <c r="CA5228" s="207"/>
      <c r="CB5228" s="207"/>
      <c r="CC5228" s="207"/>
      <c r="CD5228" s="207"/>
      <c r="CE5228" s="207"/>
      <c r="CF5228" s="207"/>
    </row>
    <row r="5229" spans="1:84" s="406" customFormat="1" x14ac:dyDescent="0.3">
      <c r="A5229" s="407"/>
      <c r="B5229" s="412"/>
      <c r="C5229" s="126"/>
      <c r="D5229" s="390"/>
      <c r="E5229" s="390"/>
      <c r="F5229" s="390"/>
      <c r="G5229" s="390"/>
      <c r="H5229" s="390"/>
      <c r="I5229" s="390"/>
      <c r="AP5229" s="207"/>
      <c r="AQ5229" s="207"/>
      <c r="BK5229" s="207"/>
      <c r="BY5229" s="207"/>
      <c r="BZ5229" s="207"/>
      <c r="CA5229" s="207"/>
      <c r="CB5229" s="207"/>
      <c r="CC5229" s="207"/>
      <c r="CD5229" s="207"/>
      <c r="CE5229" s="207"/>
      <c r="CF5229" s="207"/>
    </row>
    <row r="5230" spans="1:84" s="406" customFormat="1" x14ac:dyDescent="0.3">
      <c r="A5230" s="407"/>
      <c r="B5230" s="412"/>
      <c r="C5230" s="126"/>
      <c r="D5230" s="390"/>
      <c r="E5230" s="390"/>
      <c r="F5230" s="390"/>
      <c r="G5230" s="390"/>
      <c r="H5230" s="390"/>
      <c r="I5230" s="390"/>
      <c r="AP5230" s="207"/>
      <c r="AQ5230" s="207"/>
      <c r="BK5230" s="207"/>
      <c r="BY5230" s="207"/>
      <c r="BZ5230" s="207"/>
      <c r="CA5230" s="207"/>
      <c r="CB5230" s="207"/>
      <c r="CC5230" s="207"/>
      <c r="CD5230" s="207"/>
      <c r="CE5230" s="207"/>
      <c r="CF5230" s="207"/>
    </row>
    <row r="5231" spans="1:84" s="406" customFormat="1" x14ac:dyDescent="0.3">
      <c r="A5231" s="407"/>
      <c r="B5231" s="412"/>
      <c r="C5231" s="126"/>
      <c r="D5231" s="390"/>
      <c r="E5231" s="390"/>
      <c r="F5231" s="390"/>
      <c r="G5231" s="390"/>
      <c r="H5231" s="390"/>
      <c r="I5231" s="390"/>
      <c r="AP5231" s="207"/>
      <c r="AQ5231" s="207"/>
      <c r="BK5231" s="207"/>
      <c r="BY5231" s="207"/>
      <c r="BZ5231" s="207"/>
      <c r="CA5231" s="207"/>
      <c r="CB5231" s="207"/>
      <c r="CC5231" s="207"/>
      <c r="CD5231" s="207"/>
      <c r="CE5231" s="207"/>
      <c r="CF5231" s="207"/>
    </row>
    <row r="5232" spans="1:84" s="406" customFormat="1" x14ac:dyDescent="0.3">
      <c r="A5232" s="407"/>
      <c r="B5232" s="412"/>
      <c r="C5232" s="126"/>
      <c r="D5232" s="390"/>
      <c r="E5232" s="390"/>
      <c r="F5232" s="390"/>
      <c r="G5232" s="390"/>
      <c r="H5232" s="390"/>
      <c r="I5232" s="390"/>
      <c r="AP5232" s="207"/>
      <c r="AQ5232" s="207"/>
      <c r="BK5232" s="207"/>
      <c r="BY5232" s="207"/>
      <c r="BZ5232" s="207"/>
      <c r="CA5232" s="207"/>
      <c r="CB5232" s="207"/>
      <c r="CC5232" s="207"/>
      <c r="CD5232" s="207"/>
      <c r="CE5232" s="207"/>
      <c r="CF5232" s="207"/>
    </row>
    <row r="5233" spans="1:84" s="406" customFormat="1" x14ac:dyDescent="0.3">
      <c r="A5233" s="407"/>
      <c r="B5233" s="412"/>
      <c r="C5233" s="126"/>
      <c r="D5233" s="390"/>
      <c r="E5233" s="390"/>
      <c r="F5233" s="390"/>
      <c r="G5233" s="390"/>
      <c r="H5233" s="390"/>
      <c r="I5233" s="390"/>
      <c r="AP5233" s="207"/>
      <c r="AQ5233" s="207"/>
      <c r="BK5233" s="207"/>
      <c r="BY5233" s="207"/>
      <c r="BZ5233" s="207"/>
      <c r="CA5233" s="207"/>
      <c r="CB5233" s="207"/>
      <c r="CC5233" s="207"/>
      <c r="CD5233" s="207"/>
      <c r="CE5233" s="207"/>
      <c r="CF5233" s="207"/>
    </row>
    <row r="5234" spans="1:84" s="406" customFormat="1" x14ac:dyDescent="0.3">
      <c r="A5234" s="407"/>
      <c r="B5234" s="412"/>
      <c r="C5234" s="126"/>
      <c r="D5234" s="390"/>
      <c r="E5234" s="390"/>
      <c r="F5234" s="390"/>
      <c r="G5234" s="390"/>
      <c r="H5234" s="390"/>
      <c r="I5234" s="390"/>
      <c r="AP5234" s="207"/>
      <c r="AQ5234" s="207"/>
      <c r="BK5234" s="207"/>
      <c r="BY5234" s="207"/>
      <c r="BZ5234" s="207"/>
      <c r="CA5234" s="207"/>
      <c r="CB5234" s="207"/>
      <c r="CC5234" s="207"/>
      <c r="CD5234" s="207"/>
      <c r="CE5234" s="207"/>
      <c r="CF5234" s="207"/>
    </row>
    <row r="5235" spans="1:84" s="406" customFormat="1" x14ac:dyDescent="0.3">
      <c r="A5235" s="407"/>
      <c r="B5235" s="412"/>
      <c r="C5235" s="126"/>
      <c r="D5235" s="390"/>
      <c r="E5235" s="390"/>
      <c r="F5235" s="390"/>
      <c r="G5235" s="390"/>
      <c r="H5235" s="390"/>
      <c r="I5235" s="390"/>
      <c r="AP5235" s="207"/>
      <c r="AQ5235" s="207"/>
      <c r="BK5235" s="207"/>
      <c r="BY5235" s="207"/>
      <c r="BZ5235" s="207"/>
      <c r="CA5235" s="207"/>
      <c r="CB5235" s="207"/>
      <c r="CC5235" s="207"/>
      <c r="CD5235" s="207"/>
      <c r="CE5235" s="207"/>
      <c r="CF5235" s="207"/>
    </row>
    <row r="5236" spans="1:84" s="406" customFormat="1" x14ac:dyDescent="0.3">
      <c r="A5236" s="407"/>
      <c r="B5236" s="412"/>
      <c r="C5236" s="126"/>
      <c r="D5236" s="390"/>
      <c r="E5236" s="390"/>
      <c r="F5236" s="390"/>
      <c r="G5236" s="390"/>
      <c r="H5236" s="390"/>
      <c r="I5236" s="390"/>
      <c r="AP5236" s="207"/>
      <c r="AQ5236" s="207"/>
      <c r="BK5236" s="207"/>
      <c r="BY5236" s="207"/>
      <c r="BZ5236" s="207"/>
      <c r="CA5236" s="207"/>
      <c r="CB5236" s="207"/>
      <c r="CC5236" s="207"/>
      <c r="CD5236" s="207"/>
      <c r="CE5236" s="207"/>
      <c r="CF5236" s="207"/>
    </row>
    <row r="5237" spans="1:84" s="406" customFormat="1" x14ac:dyDescent="0.3">
      <c r="A5237" s="407"/>
      <c r="B5237" s="412"/>
      <c r="C5237" s="126"/>
      <c r="D5237" s="390"/>
      <c r="E5237" s="390"/>
      <c r="F5237" s="390"/>
      <c r="G5237" s="390"/>
      <c r="H5237" s="390"/>
      <c r="I5237" s="390"/>
      <c r="AP5237" s="207"/>
      <c r="AQ5237" s="207"/>
      <c r="BK5237" s="207"/>
      <c r="BY5237" s="207"/>
      <c r="BZ5237" s="207"/>
      <c r="CA5237" s="207"/>
      <c r="CB5237" s="207"/>
      <c r="CC5237" s="207"/>
      <c r="CD5237" s="207"/>
      <c r="CE5237" s="207"/>
      <c r="CF5237" s="207"/>
    </row>
    <row r="5238" spans="1:84" s="406" customFormat="1" x14ac:dyDescent="0.3">
      <c r="A5238" s="407"/>
      <c r="B5238" s="412"/>
      <c r="C5238" s="126"/>
      <c r="D5238" s="390"/>
      <c r="E5238" s="390"/>
      <c r="F5238" s="390"/>
      <c r="G5238" s="390"/>
      <c r="H5238" s="390"/>
      <c r="I5238" s="390"/>
      <c r="AP5238" s="207"/>
      <c r="AQ5238" s="207"/>
      <c r="BK5238" s="207"/>
      <c r="BY5238" s="207"/>
      <c r="BZ5238" s="207"/>
      <c r="CA5238" s="207"/>
      <c r="CB5238" s="207"/>
      <c r="CC5238" s="207"/>
      <c r="CD5238" s="207"/>
      <c r="CE5238" s="207"/>
      <c r="CF5238" s="207"/>
    </row>
    <row r="5239" spans="1:84" s="406" customFormat="1" x14ac:dyDescent="0.3">
      <c r="A5239" s="407"/>
      <c r="B5239" s="412"/>
      <c r="C5239" s="126"/>
      <c r="D5239" s="390"/>
      <c r="E5239" s="390"/>
      <c r="F5239" s="390"/>
      <c r="G5239" s="390"/>
      <c r="H5239" s="390"/>
      <c r="I5239" s="390"/>
      <c r="AP5239" s="207"/>
      <c r="AQ5239" s="207"/>
      <c r="BK5239" s="207"/>
      <c r="BY5239" s="207"/>
      <c r="BZ5239" s="207"/>
      <c r="CA5239" s="207"/>
      <c r="CB5239" s="207"/>
      <c r="CC5239" s="207"/>
      <c r="CD5239" s="207"/>
      <c r="CE5239" s="207"/>
      <c r="CF5239" s="207"/>
    </row>
    <row r="5240" spans="1:84" s="406" customFormat="1" x14ac:dyDescent="0.3">
      <c r="A5240" s="407"/>
      <c r="B5240" s="412"/>
      <c r="C5240" s="126"/>
      <c r="D5240" s="390"/>
      <c r="E5240" s="390"/>
      <c r="F5240" s="390"/>
      <c r="G5240" s="390"/>
      <c r="H5240" s="390"/>
      <c r="I5240" s="390"/>
      <c r="AP5240" s="207"/>
      <c r="AQ5240" s="207"/>
      <c r="BK5240" s="207"/>
      <c r="BY5240" s="207"/>
      <c r="BZ5240" s="207"/>
      <c r="CA5240" s="207"/>
      <c r="CB5240" s="207"/>
      <c r="CC5240" s="207"/>
      <c r="CD5240" s="207"/>
      <c r="CE5240" s="207"/>
      <c r="CF5240" s="207"/>
    </row>
    <row r="5241" spans="1:84" s="406" customFormat="1" x14ac:dyDescent="0.3">
      <c r="A5241" s="407"/>
      <c r="B5241" s="412"/>
      <c r="C5241" s="126"/>
      <c r="D5241" s="390"/>
      <c r="E5241" s="390"/>
      <c r="F5241" s="390"/>
      <c r="G5241" s="390"/>
      <c r="H5241" s="390"/>
      <c r="I5241" s="390"/>
      <c r="AP5241" s="207"/>
      <c r="AQ5241" s="207"/>
      <c r="BK5241" s="207"/>
      <c r="BY5241" s="207"/>
      <c r="BZ5241" s="207"/>
      <c r="CA5241" s="207"/>
      <c r="CB5241" s="207"/>
      <c r="CC5241" s="207"/>
      <c r="CD5241" s="207"/>
      <c r="CE5241" s="207"/>
      <c r="CF5241" s="207"/>
    </row>
    <row r="5242" spans="1:84" s="406" customFormat="1" x14ac:dyDescent="0.3">
      <c r="A5242" s="407"/>
      <c r="B5242" s="412"/>
      <c r="C5242" s="126"/>
      <c r="D5242" s="390"/>
      <c r="E5242" s="390"/>
      <c r="F5242" s="390"/>
      <c r="G5242" s="390"/>
      <c r="H5242" s="390"/>
      <c r="I5242" s="390"/>
      <c r="AP5242" s="207"/>
      <c r="AQ5242" s="207"/>
      <c r="BK5242" s="207"/>
      <c r="BY5242" s="207"/>
      <c r="BZ5242" s="207"/>
      <c r="CA5242" s="207"/>
      <c r="CB5242" s="207"/>
      <c r="CC5242" s="207"/>
      <c r="CD5242" s="207"/>
      <c r="CE5242" s="207"/>
      <c r="CF5242" s="207"/>
    </row>
    <row r="5243" spans="1:84" s="406" customFormat="1" x14ac:dyDescent="0.3">
      <c r="A5243" s="407"/>
      <c r="B5243" s="412"/>
      <c r="C5243" s="126"/>
      <c r="D5243" s="390"/>
      <c r="E5243" s="390"/>
      <c r="F5243" s="390"/>
      <c r="G5243" s="390"/>
      <c r="H5243" s="390"/>
      <c r="I5243" s="390"/>
      <c r="AP5243" s="207"/>
      <c r="AQ5243" s="207"/>
      <c r="BK5243" s="207"/>
      <c r="BY5243" s="207"/>
      <c r="BZ5243" s="207"/>
      <c r="CA5243" s="207"/>
      <c r="CB5243" s="207"/>
      <c r="CC5243" s="207"/>
      <c r="CD5243" s="207"/>
      <c r="CE5243" s="207"/>
      <c r="CF5243" s="207"/>
    </row>
    <row r="5244" spans="1:84" s="406" customFormat="1" x14ac:dyDescent="0.3">
      <c r="A5244" s="407"/>
      <c r="B5244" s="412"/>
      <c r="C5244" s="126"/>
      <c r="D5244" s="390"/>
      <c r="E5244" s="390"/>
      <c r="F5244" s="390"/>
      <c r="G5244" s="390"/>
      <c r="H5244" s="390"/>
      <c r="I5244" s="390"/>
      <c r="AP5244" s="207"/>
      <c r="AQ5244" s="207"/>
      <c r="BK5244" s="207"/>
      <c r="BY5244" s="207"/>
      <c r="BZ5244" s="207"/>
      <c r="CA5244" s="207"/>
      <c r="CB5244" s="207"/>
      <c r="CC5244" s="207"/>
      <c r="CD5244" s="207"/>
      <c r="CE5244" s="207"/>
      <c r="CF5244" s="207"/>
    </row>
    <row r="5245" spans="1:84" s="406" customFormat="1" x14ac:dyDescent="0.3">
      <c r="A5245" s="407"/>
      <c r="B5245" s="412"/>
      <c r="C5245" s="126"/>
      <c r="D5245" s="390"/>
      <c r="E5245" s="390"/>
      <c r="F5245" s="390"/>
      <c r="G5245" s="390"/>
      <c r="H5245" s="390"/>
      <c r="I5245" s="390"/>
      <c r="AP5245" s="207"/>
      <c r="AQ5245" s="207"/>
      <c r="BK5245" s="207"/>
      <c r="BY5245" s="207"/>
      <c r="BZ5245" s="207"/>
      <c r="CA5245" s="207"/>
      <c r="CB5245" s="207"/>
      <c r="CC5245" s="207"/>
      <c r="CD5245" s="207"/>
      <c r="CE5245" s="207"/>
      <c r="CF5245" s="207"/>
    </row>
    <row r="5246" spans="1:84" s="406" customFormat="1" x14ac:dyDescent="0.3">
      <c r="A5246" s="407"/>
      <c r="B5246" s="412"/>
      <c r="C5246" s="126"/>
      <c r="D5246" s="390"/>
      <c r="E5246" s="390"/>
      <c r="F5246" s="390"/>
      <c r="G5246" s="390"/>
      <c r="H5246" s="390"/>
      <c r="I5246" s="390"/>
      <c r="AP5246" s="207"/>
      <c r="AQ5246" s="207"/>
      <c r="BK5246" s="207"/>
      <c r="BY5246" s="207"/>
      <c r="BZ5246" s="207"/>
      <c r="CA5246" s="207"/>
      <c r="CB5246" s="207"/>
      <c r="CC5246" s="207"/>
      <c r="CD5246" s="207"/>
      <c r="CE5246" s="207"/>
      <c r="CF5246" s="207"/>
    </row>
    <row r="5247" spans="1:84" s="406" customFormat="1" x14ac:dyDescent="0.3">
      <c r="A5247" s="407"/>
      <c r="B5247" s="412"/>
      <c r="C5247" s="126"/>
      <c r="D5247" s="390"/>
      <c r="E5247" s="390"/>
      <c r="F5247" s="390"/>
      <c r="G5247" s="390"/>
      <c r="H5247" s="390"/>
      <c r="I5247" s="390"/>
      <c r="AP5247" s="207"/>
      <c r="AQ5247" s="207"/>
      <c r="BK5247" s="207"/>
      <c r="BY5247" s="207"/>
      <c r="BZ5247" s="207"/>
      <c r="CA5247" s="207"/>
      <c r="CB5247" s="207"/>
      <c r="CC5247" s="207"/>
      <c r="CD5247" s="207"/>
      <c r="CE5247" s="207"/>
      <c r="CF5247" s="207"/>
    </row>
    <row r="5248" spans="1:84" s="406" customFormat="1" x14ac:dyDescent="0.3">
      <c r="A5248" s="407"/>
      <c r="B5248" s="412"/>
      <c r="C5248" s="126"/>
      <c r="D5248" s="390"/>
      <c r="E5248" s="390"/>
      <c r="F5248" s="390"/>
      <c r="G5248" s="390"/>
      <c r="H5248" s="390"/>
      <c r="I5248" s="390"/>
      <c r="AP5248" s="207"/>
      <c r="AQ5248" s="207"/>
      <c r="BK5248" s="207"/>
      <c r="BY5248" s="207"/>
      <c r="BZ5248" s="207"/>
      <c r="CA5248" s="207"/>
      <c r="CB5248" s="207"/>
      <c r="CC5248" s="207"/>
      <c r="CD5248" s="207"/>
      <c r="CE5248" s="207"/>
      <c r="CF5248" s="207"/>
    </row>
    <row r="5249" spans="1:84" s="406" customFormat="1" x14ac:dyDescent="0.3">
      <c r="A5249" s="407"/>
      <c r="B5249" s="412"/>
      <c r="C5249" s="126"/>
      <c r="D5249" s="390"/>
      <c r="E5249" s="390"/>
      <c r="F5249" s="390"/>
      <c r="G5249" s="390"/>
      <c r="H5249" s="390"/>
      <c r="I5249" s="390"/>
      <c r="AP5249" s="207"/>
      <c r="AQ5249" s="207"/>
      <c r="BK5249" s="207"/>
      <c r="BY5249" s="207"/>
      <c r="BZ5249" s="207"/>
      <c r="CA5249" s="207"/>
      <c r="CB5249" s="207"/>
      <c r="CC5249" s="207"/>
      <c r="CD5249" s="207"/>
      <c r="CE5249" s="207"/>
      <c r="CF5249" s="207"/>
    </row>
    <row r="5250" spans="1:84" s="406" customFormat="1" x14ac:dyDescent="0.3">
      <c r="A5250" s="407"/>
      <c r="B5250" s="412"/>
      <c r="C5250" s="126"/>
      <c r="D5250" s="390"/>
      <c r="E5250" s="390"/>
      <c r="F5250" s="390"/>
      <c r="G5250" s="390"/>
      <c r="H5250" s="390"/>
      <c r="I5250" s="390"/>
      <c r="AP5250" s="207"/>
      <c r="AQ5250" s="207"/>
      <c r="BK5250" s="207"/>
      <c r="BY5250" s="207"/>
      <c r="BZ5250" s="207"/>
      <c r="CA5250" s="207"/>
      <c r="CB5250" s="207"/>
      <c r="CC5250" s="207"/>
      <c r="CD5250" s="207"/>
      <c r="CE5250" s="207"/>
      <c r="CF5250" s="207"/>
    </row>
    <row r="5251" spans="1:84" s="406" customFormat="1" x14ac:dyDescent="0.3">
      <c r="A5251" s="407"/>
      <c r="B5251" s="412"/>
      <c r="C5251" s="126"/>
      <c r="D5251" s="390"/>
      <c r="E5251" s="390"/>
      <c r="F5251" s="390"/>
      <c r="G5251" s="390"/>
      <c r="H5251" s="390"/>
      <c r="I5251" s="390"/>
      <c r="AP5251" s="207"/>
      <c r="AQ5251" s="207"/>
      <c r="BK5251" s="207"/>
      <c r="BY5251" s="207"/>
      <c r="BZ5251" s="207"/>
      <c r="CA5251" s="207"/>
      <c r="CB5251" s="207"/>
      <c r="CC5251" s="207"/>
      <c r="CD5251" s="207"/>
      <c r="CE5251" s="207"/>
      <c r="CF5251" s="207"/>
    </row>
    <row r="5252" spans="1:84" s="406" customFormat="1" x14ac:dyDescent="0.3">
      <c r="A5252" s="407"/>
      <c r="B5252" s="412"/>
      <c r="C5252" s="126"/>
      <c r="D5252" s="390"/>
      <c r="E5252" s="390"/>
      <c r="F5252" s="390"/>
      <c r="G5252" s="390"/>
      <c r="H5252" s="390"/>
      <c r="I5252" s="390"/>
      <c r="AP5252" s="207"/>
      <c r="AQ5252" s="207"/>
      <c r="BK5252" s="207"/>
      <c r="BY5252" s="207"/>
      <c r="BZ5252" s="207"/>
      <c r="CA5252" s="207"/>
      <c r="CB5252" s="207"/>
      <c r="CC5252" s="207"/>
      <c r="CD5252" s="207"/>
      <c r="CE5252" s="207"/>
      <c r="CF5252" s="207"/>
    </row>
    <row r="5253" spans="1:84" s="406" customFormat="1" x14ac:dyDescent="0.3">
      <c r="A5253" s="407"/>
      <c r="B5253" s="412"/>
      <c r="C5253" s="126"/>
      <c r="D5253" s="390"/>
      <c r="E5253" s="390"/>
      <c r="F5253" s="390"/>
      <c r="G5253" s="390"/>
      <c r="H5253" s="390"/>
      <c r="I5253" s="390"/>
      <c r="AP5253" s="207"/>
      <c r="AQ5253" s="207"/>
      <c r="BK5253" s="207"/>
      <c r="BY5253" s="207"/>
      <c r="BZ5253" s="207"/>
      <c r="CA5253" s="207"/>
      <c r="CB5253" s="207"/>
      <c r="CC5253" s="207"/>
      <c r="CD5253" s="207"/>
      <c r="CE5253" s="207"/>
      <c r="CF5253" s="207"/>
    </row>
    <row r="5254" spans="1:84" s="406" customFormat="1" x14ac:dyDescent="0.3">
      <c r="A5254" s="407"/>
      <c r="B5254" s="412"/>
      <c r="C5254" s="126"/>
      <c r="D5254" s="390"/>
      <c r="E5254" s="390"/>
      <c r="F5254" s="390"/>
      <c r="G5254" s="390"/>
      <c r="H5254" s="390"/>
      <c r="I5254" s="390"/>
      <c r="AP5254" s="207"/>
      <c r="AQ5254" s="207"/>
      <c r="BK5254" s="207"/>
      <c r="BY5254" s="207"/>
      <c r="BZ5254" s="207"/>
      <c r="CA5254" s="207"/>
      <c r="CB5254" s="207"/>
      <c r="CC5254" s="207"/>
      <c r="CD5254" s="207"/>
      <c r="CE5254" s="207"/>
      <c r="CF5254" s="207"/>
    </row>
    <row r="5255" spans="1:84" s="406" customFormat="1" x14ac:dyDescent="0.3">
      <c r="A5255" s="407"/>
      <c r="B5255" s="412"/>
      <c r="C5255" s="126"/>
      <c r="D5255" s="390"/>
      <c r="E5255" s="390"/>
      <c r="F5255" s="390"/>
      <c r="G5255" s="390"/>
      <c r="H5255" s="390"/>
      <c r="I5255" s="390"/>
      <c r="AP5255" s="207"/>
      <c r="AQ5255" s="207"/>
      <c r="BK5255" s="207"/>
      <c r="BY5255" s="207"/>
      <c r="BZ5255" s="207"/>
      <c r="CA5255" s="207"/>
      <c r="CB5255" s="207"/>
      <c r="CC5255" s="207"/>
      <c r="CD5255" s="207"/>
      <c r="CE5255" s="207"/>
      <c r="CF5255" s="207"/>
    </row>
    <row r="5256" spans="1:84" s="406" customFormat="1" x14ac:dyDescent="0.3">
      <c r="A5256" s="407"/>
      <c r="B5256" s="412"/>
      <c r="C5256" s="126"/>
      <c r="D5256" s="390"/>
      <c r="E5256" s="390"/>
      <c r="F5256" s="390"/>
      <c r="G5256" s="390"/>
      <c r="H5256" s="390"/>
      <c r="I5256" s="390"/>
      <c r="AP5256" s="207"/>
      <c r="AQ5256" s="207"/>
      <c r="BK5256" s="207"/>
      <c r="BY5256" s="207"/>
      <c r="BZ5256" s="207"/>
      <c r="CA5256" s="207"/>
      <c r="CB5256" s="207"/>
      <c r="CC5256" s="207"/>
      <c r="CD5256" s="207"/>
      <c r="CE5256" s="207"/>
      <c r="CF5256" s="207"/>
    </row>
    <row r="5257" spans="1:84" s="406" customFormat="1" x14ac:dyDescent="0.3">
      <c r="A5257" s="407"/>
      <c r="B5257" s="412"/>
      <c r="C5257" s="126"/>
      <c r="D5257" s="390"/>
      <c r="E5257" s="390"/>
      <c r="F5257" s="390"/>
      <c r="G5257" s="390"/>
      <c r="H5257" s="390"/>
      <c r="I5257" s="390"/>
      <c r="AP5257" s="207"/>
      <c r="AQ5257" s="207"/>
      <c r="BK5257" s="207"/>
      <c r="BY5257" s="207"/>
      <c r="BZ5257" s="207"/>
      <c r="CA5257" s="207"/>
      <c r="CB5257" s="207"/>
      <c r="CC5257" s="207"/>
      <c r="CD5257" s="207"/>
      <c r="CE5257" s="207"/>
      <c r="CF5257" s="207"/>
    </row>
    <row r="5258" spans="1:84" s="406" customFormat="1" x14ac:dyDescent="0.3">
      <c r="A5258" s="407"/>
      <c r="B5258" s="412"/>
      <c r="C5258" s="126"/>
      <c r="D5258" s="390"/>
      <c r="E5258" s="390"/>
      <c r="F5258" s="390"/>
      <c r="G5258" s="390"/>
      <c r="H5258" s="390"/>
      <c r="I5258" s="390"/>
      <c r="AP5258" s="207"/>
      <c r="AQ5258" s="207"/>
      <c r="BK5258" s="207"/>
      <c r="BY5258" s="207"/>
      <c r="BZ5258" s="207"/>
      <c r="CA5258" s="207"/>
      <c r="CB5258" s="207"/>
      <c r="CC5258" s="207"/>
      <c r="CD5258" s="207"/>
      <c r="CE5258" s="207"/>
      <c r="CF5258" s="207"/>
    </row>
    <row r="5259" spans="1:84" s="406" customFormat="1" x14ac:dyDescent="0.3">
      <c r="A5259" s="407"/>
      <c r="B5259" s="412"/>
      <c r="C5259" s="126"/>
      <c r="D5259" s="390"/>
      <c r="E5259" s="390"/>
      <c r="F5259" s="390"/>
      <c r="G5259" s="390"/>
      <c r="H5259" s="390"/>
      <c r="I5259" s="390"/>
      <c r="AP5259" s="207"/>
      <c r="AQ5259" s="207"/>
      <c r="BK5259" s="207"/>
      <c r="BY5259" s="207"/>
      <c r="BZ5259" s="207"/>
      <c r="CA5259" s="207"/>
      <c r="CB5259" s="207"/>
      <c r="CC5259" s="207"/>
      <c r="CD5259" s="207"/>
      <c r="CE5259" s="207"/>
      <c r="CF5259" s="207"/>
    </row>
    <row r="5260" spans="1:84" s="406" customFormat="1" x14ac:dyDescent="0.3">
      <c r="A5260" s="407"/>
      <c r="B5260" s="412"/>
      <c r="C5260" s="126"/>
      <c r="D5260" s="390"/>
      <c r="E5260" s="390"/>
      <c r="F5260" s="390"/>
      <c r="G5260" s="390"/>
      <c r="H5260" s="390"/>
      <c r="I5260" s="390"/>
      <c r="AP5260" s="207"/>
      <c r="AQ5260" s="207"/>
      <c r="BK5260" s="207"/>
      <c r="BY5260" s="207"/>
      <c r="BZ5260" s="207"/>
      <c r="CA5260" s="207"/>
      <c r="CB5260" s="207"/>
      <c r="CC5260" s="207"/>
      <c r="CD5260" s="207"/>
      <c r="CE5260" s="207"/>
      <c r="CF5260" s="207"/>
    </row>
    <row r="5261" spans="1:84" s="406" customFormat="1" x14ac:dyDescent="0.3">
      <c r="A5261" s="407"/>
      <c r="B5261" s="412"/>
      <c r="C5261" s="126"/>
      <c r="D5261" s="390"/>
      <c r="E5261" s="390"/>
      <c r="F5261" s="390"/>
      <c r="G5261" s="390"/>
      <c r="H5261" s="390"/>
      <c r="I5261" s="390"/>
      <c r="AP5261" s="207"/>
      <c r="AQ5261" s="207"/>
      <c r="BK5261" s="207"/>
      <c r="BY5261" s="207"/>
      <c r="BZ5261" s="207"/>
      <c r="CA5261" s="207"/>
      <c r="CB5261" s="207"/>
      <c r="CC5261" s="207"/>
      <c r="CD5261" s="207"/>
      <c r="CE5261" s="207"/>
      <c r="CF5261" s="207"/>
    </row>
    <row r="5262" spans="1:84" s="406" customFormat="1" x14ac:dyDescent="0.3">
      <c r="A5262" s="407"/>
      <c r="B5262" s="412"/>
      <c r="C5262" s="126"/>
      <c r="D5262" s="390"/>
      <c r="E5262" s="390"/>
      <c r="F5262" s="390"/>
      <c r="G5262" s="390"/>
      <c r="H5262" s="390"/>
      <c r="I5262" s="390"/>
      <c r="AP5262" s="207"/>
      <c r="AQ5262" s="207"/>
      <c r="BK5262" s="207"/>
      <c r="BY5262" s="207"/>
      <c r="BZ5262" s="207"/>
      <c r="CA5262" s="207"/>
      <c r="CB5262" s="207"/>
      <c r="CC5262" s="207"/>
      <c r="CD5262" s="207"/>
      <c r="CE5262" s="207"/>
      <c r="CF5262" s="207"/>
    </row>
    <row r="5263" spans="1:84" s="406" customFormat="1" x14ac:dyDescent="0.3">
      <c r="A5263" s="407"/>
      <c r="B5263" s="412"/>
      <c r="C5263" s="126"/>
      <c r="D5263" s="390"/>
      <c r="E5263" s="390"/>
      <c r="F5263" s="390"/>
      <c r="G5263" s="390"/>
      <c r="H5263" s="390"/>
      <c r="I5263" s="390"/>
      <c r="AP5263" s="207"/>
      <c r="AQ5263" s="207"/>
      <c r="BK5263" s="207"/>
      <c r="BY5263" s="207"/>
      <c r="BZ5263" s="207"/>
      <c r="CA5263" s="207"/>
      <c r="CB5263" s="207"/>
      <c r="CC5263" s="207"/>
      <c r="CD5263" s="207"/>
      <c r="CE5263" s="207"/>
      <c r="CF5263" s="207"/>
    </row>
    <row r="5264" spans="1:84" s="406" customFormat="1" x14ac:dyDescent="0.3">
      <c r="A5264" s="407"/>
      <c r="B5264" s="412"/>
      <c r="C5264" s="126"/>
      <c r="D5264" s="390"/>
      <c r="E5264" s="390"/>
      <c r="F5264" s="390"/>
      <c r="G5264" s="390"/>
      <c r="H5264" s="390"/>
      <c r="I5264" s="390"/>
      <c r="AP5264" s="207"/>
      <c r="AQ5264" s="207"/>
      <c r="BK5264" s="207"/>
      <c r="BY5264" s="207"/>
      <c r="BZ5264" s="207"/>
      <c r="CA5264" s="207"/>
      <c r="CB5264" s="207"/>
      <c r="CC5264" s="207"/>
      <c r="CD5264" s="207"/>
      <c r="CE5264" s="207"/>
      <c r="CF5264" s="207"/>
    </row>
    <row r="5265" spans="1:84" s="406" customFormat="1" x14ac:dyDescent="0.3">
      <c r="A5265" s="407"/>
      <c r="B5265" s="412"/>
      <c r="C5265" s="126"/>
      <c r="D5265" s="390"/>
      <c r="E5265" s="390"/>
      <c r="F5265" s="390"/>
      <c r="G5265" s="390"/>
      <c r="H5265" s="390"/>
      <c r="I5265" s="390"/>
      <c r="AP5265" s="207"/>
      <c r="AQ5265" s="207"/>
      <c r="BK5265" s="207"/>
      <c r="BY5265" s="207"/>
      <c r="BZ5265" s="207"/>
      <c r="CA5265" s="207"/>
      <c r="CB5265" s="207"/>
      <c r="CC5265" s="207"/>
      <c r="CD5265" s="207"/>
      <c r="CE5265" s="207"/>
      <c r="CF5265" s="207"/>
    </row>
    <row r="5266" spans="1:84" s="406" customFormat="1" x14ac:dyDescent="0.3">
      <c r="A5266" s="407"/>
      <c r="B5266" s="412"/>
      <c r="C5266" s="126"/>
      <c r="D5266" s="390"/>
      <c r="E5266" s="390"/>
      <c r="F5266" s="390"/>
      <c r="G5266" s="390"/>
      <c r="H5266" s="390"/>
      <c r="I5266" s="390"/>
      <c r="AP5266" s="207"/>
      <c r="AQ5266" s="207"/>
      <c r="BK5266" s="207"/>
      <c r="BY5266" s="207"/>
      <c r="BZ5266" s="207"/>
      <c r="CA5266" s="207"/>
      <c r="CB5266" s="207"/>
      <c r="CC5266" s="207"/>
      <c r="CD5266" s="207"/>
      <c r="CE5266" s="207"/>
      <c r="CF5266" s="207"/>
    </row>
    <row r="5267" spans="1:84" s="406" customFormat="1" x14ac:dyDescent="0.3">
      <c r="A5267" s="407"/>
      <c r="B5267" s="412"/>
      <c r="C5267" s="126"/>
      <c r="D5267" s="390"/>
      <c r="E5267" s="390"/>
      <c r="F5267" s="390"/>
      <c r="G5267" s="390"/>
      <c r="H5267" s="390"/>
      <c r="I5267" s="390"/>
      <c r="AP5267" s="207"/>
      <c r="AQ5267" s="207"/>
      <c r="BK5267" s="207"/>
      <c r="BY5267" s="207"/>
      <c r="BZ5267" s="207"/>
      <c r="CA5267" s="207"/>
      <c r="CB5267" s="207"/>
      <c r="CC5267" s="207"/>
      <c r="CD5267" s="207"/>
      <c r="CE5267" s="207"/>
      <c r="CF5267" s="207"/>
    </row>
    <row r="5268" spans="1:84" s="406" customFormat="1" x14ac:dyDescent="0.3">
      <c r="A5268" s="407"/>
      <c r="B5268" s="412"/>
      <c r="C5268" s="126"/>
      <c r="D5268" s="390"/>
      <c r="E5268" s="390"/>
      <c r="F5268" s="390"/>
      <c r="G5268" s="390"/>
      <c r="H5268" s="390"/>
      <c r="I5268" s="390"/>
      <c r="AP5268" s="207"/>
      <c r="AQ5268" s="207"/>
      <c r="BK5268" s="207"/>
      <c r="BY5268" s="207"/>
      <c r="BZ5268" s="207"/>
      <c r="CA5268" s="207"/>
      <c r="CB5268" s="207"/>
      <c r="CC5268" s="207"/>
      <c r="CD5268" s="207"/>
      <c r="CE5268" s="207"/>
      <c r="CF5268" s="207"/>
    </row>
    <row r="5269" spans="1:84" s="406" customFormat="1" x14ac:dyDescent="0.3">
      <c r="A5269" s="407"/>
      <c r="B5269" s="412"/>
      <c r="C5269" s="126"/>
      <c r="D5269" s="390"/>
      <c r="E5269" s="390"/>
      <c r="F5269" s="390"/>
      <c r="G5269" s="390"/>
      <c r="H5269" s="390"/>
      <c r="I5269" s="390"/>
      <c r="AP5269" s="207"/>
      <c r="AQ5269" s="207"/>
      <c r="BK5269" s="207"/>
      <c r="BY5269" s="207"/>
      <c r="BZ5269" s="207"/>
      <c r="CA5269" s="207"/>
      <c r="CB5269" s="207"/>
      <c r="CC5269" s="207"/>
      <c r="CD5269" s="207"/>
      <c r="CE5269" s="207"/>
      <c r="CF5269" s="207"/>
    </row>
    <row r="5270" spans="1:84" s="406" customFormat="1" x14ac:dyDescent="0.3">
      <c r="A5270" s="407"/>
      <c r="B5270" s="412"/>
      <c r="C5270" s="126"/>
      <c r="D5270" s="390"/>
      <c r="E5270" s="390"/>
      <c r="F5270" s="390"/>
      <c r="G5270" s="390"/>
      <c r="H5270" s="390"/>
      <c r="I5270" s="390"/>
      <c r="AP5270" s="207"/>
      <c r="AQ5270" s="207"/>
      <c r="BK5270" s="207"/>
      <c r="BY5270" s="207"/>
      <c r="BZ5270" s="207"/>
      <c r="CA5270" s="207"/>
      <c r="CB5270" s="207"/>
      <c r="CC5270" s="207"/>
      <c r="CD5270" s="207"/>
      <c r="CE5270" s="207"/>
      <c r="CF5270" s="207"/>
    </row>
    <row r="5271" spans="1:84" s="406" customFormat="1" x14ac:dyDescent="0.3">
      <c r="A5271" s="407"/>
      <c r="B5271" s="412"/>
      <c r="C5271" s="126"/>
      <c r="D5271" s="390"/>
      <c r="E5271" s="390"/>
      <c r="F5271" s="390"/>
      <c r="G5271" s="390"/>
      <c r="H5271" s="390"/>
      <c r="I5271" s="390"/>
      <c r="AP5271" s="207"/>
      <c r="AQ5271" s="207"/>
      <c r="BK5271" s="207"/>
      <c r="BY5271" s="207"/>
      <c r="BZ5271" s="207"/>
      <c r="CA5271" s="207"/>
      <c r="CB5271" s="207"/>
      <c r="CC5271" s="207"/>
      <c r="CD5271" s="207"/>
      <c r="CE5271" s="207"/>
      <c r="CF5271" s="207"/>
    </row>
    <row r="5272" spans="1:84" s="406" customFormat="1" x14ac:dyDescent="0.3">
      <c r="A5272" s="407"/>
      <c r="B5272" s="412"/>
      <c r="C5272" s="126"/>
      <c r="D5272" s="390"/>
      <c r="E5272" s="390"/>
      <c r="F5272" s="390"/>
      <c r="G5272" s="390"/>
      <c r="H5272" s="390"/>
      <c r="I5272" s="390"/>
      <c r="AP5272" s="207"/>
      <c r="AQ5272" s="207"/>
      <c r="BK5272" s="207"/>
      <c r="BY5272" s="207"/>
      <c r="BZ5272" s="207"/>
      <c r="CA5272" s="207"/>
      <c r="CB5272" s="207"/>
      <c r="CC5272" s="207"/>
      <c r="CD5272" s="207"/>
      <c r="CE5272" s="207"/>
      <c r="CF5272" s="207"/>
    </row>
    <row r="5273" spans="1:84" s="406" customFormat="1" x14ac:dyDescent="0.3">
      <c r="A5273" s="407"/>
      <c r="B5273" s="412"/>
      <c r="C5273" s="126"/>
      <c r="D5273" s="390"/>
      <c r="E5273" s="390"/>
      <c r="F5273" s="390"/>
      <c r="G5273" s="390"/>
      <c r="H5273" s="390"/>
      <c r="I5273" s="390"/>
      <c r="AP5273" s="207"/>
      <c r="AQ5273" s="207"/>
      <c r="BK5273" s="207"/>
      <c r="BY5273" s="207"/>
      <c r="BZ5273" s="207"/>
      <c r="CA5273" s="207"/>
      <c r="CB5273" s="207"/>
      <c r="CC5273" s="207"/>
      <c r="CD5273" s="207"/>
      <c r="CE5273" s="207"/>
      <c r="CF5273" s="207"/>
    </row>
    <row r="5274" spans="1:84" s="406" customFormat="1" x14ac:dyDescent="0.3">
      <c r="A5274" s="407"/>
      <c r="B5274" s="412"/>
      <c r="C5274" s="126"/>
      <c r="D5274" s="390"/>
      <c r="E5274" s="390"/>
      <c r="F5274" s="390"/>
      <c r="G5274" s="390"/>
      <c r="H5274" s="390"/>
      <c r="I5274" s="390"/>
      <c r="AP5274" s="207"/>
      <c r="AQ5274" s="207"/>
      <c r="BK5274" s="207"/>
      <c r="BY5274" s="207"/>
      <c r="BZ5274" s="207"/>
      <c r="CA5274" s="207"/>
      <c r="CB5274" s="207"/>
      <c r="CC5274" s="207"/>
      <c r="CD5274" s="207"/>
      <c r="CE5274" s="207"/>
      <c r="CF5274" s="207"/>
    </row>
    <row r="5275" spans="1:84" s="406" customFormat="1" x14ac:dyDescent="0.3">
      <c r="A5275" s="407"/>
      <c r="B5275" s="412"/>
      <c r="C5275" s="126"/>
      <c r="D5275" s="390"/>
      <c r="E5275" s="390"/>
      <c r="F5275" s="390"/>
      <c r="G5275" s="390"/>
      <c r="H5275" s="390"/>
      <c r="I5275" s="390"/>
      <c r="AP5275" s="207"/>
      <c r="AQ5275" s="207"/>
      <c r="BK5275" s="207"/>
      <c r="BY5275" s="207"/>
      <c r="BZ5275" s="207"/>
      <c r="CA5275" s="207"/>
      <c r="CB5275" s="207"/>
      <c r="CC5275" s="207"/>
      <c r="CD5275" s="207"/>
      <c r="CE5275" s="207"/>
      <c r="CF5275" s="207"/>
    </row>
    <row r="5276" spans="1:84" s="406" customFormat="1" x14ac:dyDescent="0.3">
      <c r="A5276" s="407"/>
      <c r="B5276" s="412"/>
      <c r="C5276" s="126"/>
      <c r="D5276" s="390"/>
      <c r="E5276" s="390"/>
      <c r="F5276" s="390"/>
      <c r="G5276" s="390"/>
      <c r="H5276" s="390"/>
      <c r="I5276" s="390"/>
      <c r="AP5276" s="207"/>
      <c r="AQ5276" s="207"/>
      <c r="BK5276" s="207"/>
      <c r="BY5276" s="207"/>
      <c r="BZ5276" s="207"/>
      <c r="CA5276" s="207"/>
      <c r="CB5276" s="207"/>
      <c r="CC5276" s="207"/>
      <c r="CD5276" s="207"/>
      <c r="CE5276" s="207"/>
      <c r="CF5276" s="207"/>
    </row>
    <row r="5277" spans="1:84" s="406" customFormat="1" x14ac:dyDescent="0.3">
      <c r="A5277" s="407"/>
      <c r="B5277" s="412"/>
      <c r="C5277" s="126"/>
      <c r="D5277" s="390"/>
      <c r="E5277" s="390"/>
      <c r="F5277" s="390"/>
      <c r="G5277" s="390"/>
      <c r="H5277" s="390"/>
      <c r="I5277" s="390"/>
      <c r="AP5277" s="207"/>
      <c r="AQ5277" s="207"/>
      <c r="BK5277" s="207"/>
      <c r="BY5277" s="207"/>
      <c r="BZ5277" s="207"/>
      <c r="CA5277" s="207"/>
      <c r="CB5277" s="207"/>
      <c r="CC5277" s="207"/>
      <c r="CD5277" s="207"/>
      <c r="CE5277" s="207"/>
      <c r="CF5277" s="207"/>
    </row>
    <row r="5278" spans="1:84" s="406" customFormat="1" x14ac:dyDescent="0.3">
      <c r="A5278" s="407"/>
      <c r="B5278" s="412"/>
      <c r="C5278" s="126"/>
      <c r="D5278" s="390"/>
      <c r="E5278" s="390"/>
      <c r="F5278" s="390"/>
      <c r="G5278" s="390"/>
      <c r="H5278" s="390"/>
      <c r="I5278" s="390"/>
      <c r="AP5278" s="207"/>
      <c r="AQ5278" s="207"/>
      <c r="BK5278" s="207"/>
      <c r="BY5278" s="207"/>
      <c r="BZ5278" s="207"/>
      <c r="CA5278" s="207"/>
      <c r="CB5278" s="207"/>
      <c r="CC5278" s="207"/>
      <c r="CD5278" s="207"/>
      <c r="CE5278" s="207"/>
      <c r="CF5278" s="207"/>
    </row>
    <row r="5279" spans="1:84" s="406" customFormat="1" x14ac:dyDescent="0.3">
      <c r="A5279" s="407"/>
      <c r="B5279" s="412"/>
      <c r="C5279" s="126"/>
      <c r="D5279" s="390"/>
      <c r="E5279" s="390"/>
      <c r="F5279" s="390"/>
      <c r="G5279" s="390"/>
      <c r="H5279" s="390"/>
      <c r="I5279" s="390"/>
      <c r="AP5279" s="207"/>
      <c r="AQ5279" s="207"/>
      <c r="BK5279" s="207"/>
      <c r="BY5279" s="207"/>
      <c r="BZ5279" s="207"/>
      <c r="CA5279" s="207"/>
      <c r="CB5279" s="207"/>
      <c r="CC5279" s="207"/>
      <c r="CD5279" s="207"/>
      <c r="CE5279" s="207"/>
      <c r="CF5279" s="207"/>
    </row>
    <row r="5280" spans="1:84" s="406" customFormat="1" x14ac:dyDescent="0.3">
      <c r="A5280" s="407"/>
      <c r="B5280" s="412"/>
      <c r="C5280" s="126"/>
      <c r="D5280" s="390"/>
      <c r="E5280" s="390"/>
      <c r="F5280" s="390"/>
      <c r="G5280" s="390"/>
      <c r="H5280" s="390"/>
      <c r="I5280" s="390"/>
      <c r="AP5280" s="207"/>
      <c r="AQ5280" s="207"/>
      <c r="BK5280" s="207"/>
      <c r="BY5280" s="207"/>
      <c r="BZ5280" s="207"/>
      <c r="CA5280" s="207"/>
      <c r="CB5280" s="207"/>
      <c r="CC5280" s="207"/>
      <c r="CD5280" s="207"/>
      <c r="CE5280" s="207"/>
      <c r="CF5280" s="207"/>
    </row>
    <row r="5281" spans="1:84" s="406" customFormat="1" x14ac:dyDescent="0.3">
      <c r="A5281" s="407"/>
      <c r="B5281" s="412"/>
      <c r="C5281" s="126"/>
      <c r="D5281" s="390"/>
      <c r="E5281" s="390"/>
      <c r="F5281" s="390"/>
      <c r="G5281" s="390"/>
      <c r="H5281" s="390"/>
      <c r="I5281" s="390"/>
      <c r="AP5281" s="207"/>
      <c r="AQ5281" s="207"/>
      <c r="BK5281" s="207"/>
      <c r="BY5281" s="207"/>
      <c r="BZ5281" s="207"/>
      <c r="CA5281" s="207"/>
      <c r="CB5281" s="207"/>
      <c r="CC5281" s="207"/>
      <c r="CD5281" s="207"/>
      <c r="CE5281" s="207"/>
      <c r="CF5281" s="207"/>
    </row>
    <row r="5282" spans="1:84" s="406" customFormat="1" x14ac:dyDescent="0.3">
      <c r="A5282" s="407"/>
      <c r="B5282" s="412"/>
      <c r="C5282" s="126"/>
      <c r="D5282" s="390"/>
      <c r="E5282" s="390"/>
      <c r="F5282" s="390"/>
      <c r="G5282" s="390"/>
      <c r="H5282" s="390"/>
      <c r="I5282" s="390"/>
      <c r="AP5282" s="207"/>
      <c r="AQ5282" s="207"/>
      <c r="BK5282" s="207"/>
      <c r="BY5282" s="207"/>
      <c r="BZ5282" s="207"/>
      <c r="CA5282" s="207"/>
      <c r="CB5282" s="207"/>
      <c r="CC5282" s="207"/>
      <c r="CD5282" s="207"/>
      <c r="CE5282" s="207"/>
      <c r="CF5282" s="207"/>
    </row>
    <row r="5283" spans="1:84" s="406" customFormat="1" x14ac:dyDescent="0.3">
      <c r="A5283" s="407"/>
      <c r="B5283" s="412"/>
      <c r="C5283" s="126"/>
      <c r="D5283" s="390"/>
      <c r="E5283" s="390"/>
      <c r="F5283" s="390"/>
      <c r="G5283" s="390"/>
      <c r="H5283" s="390"/>
      <c r="I5283" s="390"/>
      <c r="AP5283" s="207"/>
      <c r="AQ5283" s="207"/>
      <c r="BK5283" s="207"/>
      <c r="BY5283" s="207"/>
      <c r="BZ5283" s="207"/>
      <c r="CA5283" s="207"/>
      <c r="CB5283" s="207"/>
      <c r="CC5283" s="207"/>
      <c r="CD5283" s="207"/>
      <c r="CE5283" s="207"/>
      <c r="CF5283" s="207"/>
    </row>
    <row r="5284" spans="1:84" s="406" customFormat="1" x14ac:dyDescent="0.3">
      <c r="A5284" s="407"/>
      <c r="B5284" s="412"/>
      <c r="C5284" s="126"/>
      <c r="D5284" s="390"/>
      <c r="E5284" s="390"/>
      <c r="F5284" s="390"/>
      <c r="G5284" s="390"/>
      <c r="H5284" s="390"/>
      <c r="I5284" s="390"/>
      <c r="AP5284" s="207"/>
      <c r="AQ5284" s="207"/>
      <c r="BK5284" s="207"/>
      <c r="BY5284" s="207"/>
      <c r="BZ5284" s="207"/>
      <c r="CA5284" s="207"/>
      <c r="CB5284" s="207"/>
      <c r="CC5284" s="207"/>
      <c r="CD5284" s="207"/>
      <c r="CE5284" s="207"/>
      <c r="CF5284" s="207"/>
    </row>
    <row r="5285" spans="1:84" s="406" customFormat="1" x14ac:dyDescent="0.3">
      <c r="A5285" s="407"/>
      <c r="B5285" s="412"/>
      <c r="C5285" s="126"/>
      <c r="D5285" s="390"/>
      <c r="E5285" s="390"/>
      <c r="F5285" s="390"/>
      <c r="G5285" s="390"/>
      <c r="H5285" s="390"/>
      <c r="I5285" s="390"/>
      <c r="AP5285" s="207"/>
      <c r="AQ5285" s="207"/>
      <c r="BK5285" s="207"/>
      <c r="BY5285" s="207"/>
      <c r="BZ5285" s="207"/>
      <c r="CA5285" s="207"/>
      <c r="CB5285" s="207"/>
      <c r="CC5285" s="207"/>
      <c r="CD5285" s="207"/>
      <c r="CE5285" s="207"/>
      <c r="CF5285" s="207"/>
    </row>
    <row r="5286" spans="1:84" s="406" customFormat="1" x14ac:dyDescent="0.3">
      <c r="A5286" s="407"/>
      <c r="B5286" s="412"/>
      <c r="C5286" s="126"/>
      <c r="D5286" s="390"/>
      <c r="E5286" s="390"/>
      <c r="F5286" s="390"/>
      <c r="G5286" s="390"/>
      <c r="H5286" s="390"/>
      <c r="I5286" s="390"/>
      <c r="AP5286" s="207"/>
      <c r="AQ5286" s="207"/>
      <c r="BK5286" s="207"/>
      <c r="BY5286" s="207"/>
      <c r="BZ5286" s="207"/>
      <c r="CA5286" s="207"/>
      <c r="CB5286" s="207"/>
      <c r="CC5286" s="207"/>
      <c r="CD5286" s="207"/>
      <c r="CE5286" s="207"/>
      <c r="CF5286" s="207"/>
    </row>
    <row r="5287" spans="1:84" s="406" customFormat="1" x14ac:dyDescent="0.3">
      <c r="A5287" s="407"/>
      <c r="B5287" s="412"/>
      <c r="C5287" s="126"/>
      <c r="D5287" s="390"/>
      <c r="E5287" s="390"/>
      <c r="F5287" s="390"/>
      <c r="G5287" s="390"/>
      <c r="H5287" s="390"/>
      <c r="I5287" s="390"/>
      <c r="AP5287" s="207"/>
      <c r="AQ5287" s="207"/>
      <c r="BK5287" s="207"/>
      <c r="BY5287" s="207"/>
      <c r="BZ5287" s="207"/>
      <c r="CA5287" s="207"/>
      <c r="CB5287" s="207"/>
      <c r="CC5287" s="207"/>
      <c r="CD5287" s="207"/>
      <c r="CE5287" s="207"/>
      <c r="CF5287" s="207"/>
    </row>
    <row r="5288" spans="1:84" s="406" customFormat="1" x14ac:dyDescent="0.3">
      <c r="A5288" s="407"/>
      <c r="B5288" s="412"/>
      <c r="C5288" s="126"/>
      <c r="D5288" s="390"/>
      <c r="E5288" s="390"/>
      <c r="F5288" s="390"/>
      <c r="G5288" s="390"/>
      <c r="H5288" s="390"/>
      <c r="I5288" s="390"/>
      <c r="AP5288" s="207"/>
      <c r="AQ5288" s="207"/>
      <c r="BK5288" s="207"/>
      <c r="BY5288" s="207"/>
      <c r="BZ5288" s="207"/>
      <c r="CA5288" s="207"/>
      <c r="CB5288" s="207"/>
      <c r="CC5288" s="207"/>
      <c r="CD5288" s="207"/>
      <c r="CE5288" s="207"/>
      <c r="CF5288" s="207"/>
    </row>
    <row r="5289" spans="1:84" s="406" customFormat="1" x14ac:dyDescent="0.3">
      <c r="A5289" s="407"/>
      <c r="B5289" s="412"/>
      <c r="C5289" s="126"/>
      <c r="D5289" s="390"/>
      <c r="E5289" s="390"/>
      <c r="F5289" s="390"/>
      <c r="G5289" s="390"/>
      <c r="H5289" s="390"/>
      <c r="I5289" s="390"/>
      <c r="AP5289" s="207"/>
      <c r="AQ5289" s="207"/>
      <c r="BK5289" s="207"/>
      <c r="BY5289" s="207"/>
      <c r="BZ5289" s="207"/>
      <c r="CA5289" s="207"/>
      <c r="CB5289" s="207"/>
      <c r="CC5289" s="207"/>
      <c r="CD5289" s="207"/>
      <c r="CE5289" s="207"/>
      <c r="CF5289" s="207"/>
    </row>
    <row r="5290" spans="1:84" s="406" customFormat="1" x14ac:dyDescent="0.3">
      <c r="A5290" s="407"/>
      <c r="B5290" s="412"/>
      <c r="C5290" s="126"/>
      <c r="D5290" s="390"/>
      <c r="E5290" s="390"/>
      <c r="F5290" s="390"/>
      <c r="G5290" s="390"/>
      <c r="H5290" s="390"/>
      <c r="I5290" s="390"/>
      <c r="AP5290" s="207"/>
      <c r="AQ5290" s="207"/>
      <c r="BK5290" s="207"/>
      <c r="BY5290" s="207"/>
      <c r="BZ5290" s="207"/>
      <c r="CA5290" s="207"/>
      <c r="CB5290" s="207"/>
      <c r="CC5290" s="207"/>
      <c r="CD5290" s="207"/>
      <c r="CE5290" s="207"/>
      <c r="CF5290" s="207"/>
    </row>
    <row r="5291" spans="1:84" s="406" customFormat="1" x14ac:dyDescent="0.3">
      <c r="A5291" s="407"/>
      <c r="B5291" s="412"/>
      <c r="C5291" s="126"/>
      <c r="D5291" s="390"/>
      <c r="E5291" s="390"/>
      <c r="F5291" s="390"/>
      <c r="G5291" s="390"/>
      <c r="H5291" s="390"/>
      <c r="I5291" s="390"/>
      <c r="AP5291" s="207"/>
      <c r="AQ5291" s="207"/>
      <c r="BK5291" s="207"/>
      <c r="BY5291" s="207"/>
      <c r="BZ5291" s="207"/>
      <c r="CA5291" s="207"/>
      <c r="CB5291" s="207"/>
      <c r="CC5291" s="207"/>
      <c r="CD5291" s="207"/>
      <c r="CE5291" s="207"/>
      <c r="CF5291" s="207"/>
    </row>
    <row r="5292" spans="1:84" s="406" customFormat="1" x14ac:dyDescent="0.3">
      <c r="A5292" s="407"/>
      <c r="B5292" s="412"/>
      <c r="C5292" s="126"/>
      <c r="D5292" s="390"/>
      <c r="E5292" s="390"/>
      <c r="F5292" s="390"/>
      <c r="G5292" s="390"/>
      <c r="H5292" s="390"/>
      <c r="I5292" s="390"/>
      <c r="AP5292" s="207"/>
      <c r="AQ5292" s="207"/>
      <c r="BK5292" s="207"/>
      <c r="BY5292" s="207"/>
      <c r="BZ5292" s="207"/>
      <c r="CA5292" s="207"/>
      <c r="CB5292" s="207"/>
      <c r="CC5292" s="207"/>
      <c r="CD5292" s="207"/>
      <c r="CE5292" s="207"/>
      <c r="CF5292" s="207"/>
    </row>
    <row r="5293" spans="1:84" s="406" customFormat="1" x14ac:dyDescent="0.3">
      <c r="A5293" s="407"/>
      <c r="B5293" s="412"/>
      <c r="C5293" s="126"/>
      <c r="D5293" s="390"/>
      <c r="E5293" s="390"/>
      <c r="F5293" s="390"/>
      <c r="G5293" s="390"/>
      <c r="H5293" s="390"/>
      <c r="I5293" s="390"/>
      <c r="AP5293" s="207"/>
      <c r="AQ5293" s="207"/>
      <c r="BK5293" s="207"/>
      <c r="BY5293" s="207"/>
      <c r="BZ5293" s="207"/>
      <c r="CA5293" s="207"/>
      <c r="CB5293" s="207"/>
      <c r="CC5293" s="207"/>
      <c r="CD5293" s="207"/>
      <c r="CE5293" s="207"/>
      <c r="CF5293" s="207"/>
    </row>
    <row r="5294" spans="1:84" s="406" customFormat="1" x14ac:dyDescent="0.3">
      <c r="A5294" s="407"/>
      <c r="B5294" s="412"/>
      <c r="C5294" s="126"/>
      <c r="D5294" s="390"/>
      <c r="E5294" s="390"/>
      <c r="F5294" s="390"/>
      <c r="G5294" s="390"/>
      <c r="H5294" s="390"/>
      <c r="I5294" s="390"/>
      <c r="AP5294" s="207"/>
      <c r="AQ5294" s="207"/>
      <c r="BK5294" s="207"/>
      <c r="BY5294" s="207"/>
      <c r="BZ5294" s="207"/>
      <c r="CA5294" s="207"/>
      <c r="CB5294" s="207"/>
      <c r="CC5294" s="207"/>
      <c r="CD5294" s="207"/>
      <c r="CE5294" s="207"/>
      <c r="CF5294" s="207"/>
    </row>
    <row r="5295" spans="1:84" s="406" customFormat="1" x14ac:dyDescent="0.3">
      <c r="A5295" s="407"/>
      <c r="B5295" s="412"/>
      <c r="C5295" s="126"/>
      <c r="D5295" s="390"/>
      <c r="E5295" s="390"/>
      <c r="F5295" s="390"/>
      <c r="G5295" s="390"/>
      <c r="H5295" s="390"/>
      <c r="I5295" s="390"/>
      <c r="AP5295" s="207"/>
      <c r="AQ5295" s="207"/>
      <c r="BK5295" s="207"/>
      <c r="BY5295" s="207"/>
      <c r="BZ5295" s="207"/>
      <c r="CA5295" s="207"/>
      <c r="CB5295" s="207"/>
      <c r="CC5295" s="207"/>
      <c r="CD5295" s="207"/>
      <c r="CE5295" s="207"/>
      <c r="CF5295" s="207"/>
    </row>
    <row r="5296" spans="1:84" s="406" customFormat="1" x14ac:dyDescent="0.3">
      <c r="A5296" s="407"/>
      <c r="B5296" s="412"/>
      <c r="C5296" s="126"/>
      <c r="D5296" s="390"/>
      <c r="E5296" s="390"/>
      <c r="F5296" s="390"/>
      <c r="G5296" s="390"/>
      <c r="H5296" s="390"/>
      <c r="I5296" s="390"/>
      <c r="AP5296" s="207"/>
      <c r="AQ5296" s="207"/>
      <c r="BK5296" s="207"/>
      <c r="BY5296" s="207"/>
      <c r="BZ5296" s="207"/>
      <c r="CA5296" s="207"/>
      <c r="CB5296" s="207"/>
      <c r="CC5296" s="207"/>
      <c r="CD5296" s="207"/>
      <c r="CE5296" s="207"/>
      <c r="CF5296" s="207"/>
    </row>
    <row r="5297" spans="1:84" s="406" customFormat="1" x14ac:dyDescent="0.3">
      <c r="A5297" s="407"/>
      <c r="B5297" s="412"/>
      <c r="C5297" s="126"/>
      <c r="D5297" s="390"/>
      <c r="E5297" s="390"/>
      <c r="F5297" s="390"/>
      <c r="G5297" s="390"/>
      <c r="H5297" s="390"/>
      <c r="I5297" s="390"/>
      <c r="AP5297" s="207"/>
      <c r="AQ5297" s="207"/>
      <c r="BK5297" s="207"/>
      <c r="BY5297" s="207"/>
      <c r="BZ5297" s="207"/>
      <c r="CA5297" s="207"/>
      <c r="CB5297" s="207"/>
      <c r="CC5297" s="207"/>
      <c r="CD5297" s="207"/>
      <c r="CE5297" s="207"/>
      <c r="CF5297" s="207"/>
    </row>
    <row r="5298" spans="1:84" s="406" customFormat="1" x14ac:dyDescent="0.3">
      <c r="A5298" s="407"/>
      <c r="B5298" s="412"/>
      <c r="C5298" s="126"/>
      <c r="D5298" s="390"/>
      <c r="E5298" s="390"/>
      <c r="F5298" s="390"/>
      <c r="G5298" s="390"/>
      <c r="H5298" s="390"/>
      <c r="I5298" s="390"/>
      <c r="AP5298" s="207"/>
      <c r="AQ5298" s="207"/>
      <c r="BK5298" s="207"/>
      <c r="BY5298" s="207"/>
      <c r="BZ5298" s="207"/>
      <c r="CA5298" s="207"/>
      <c r="CB5298" s="207"/>
      <c r="CC5298" s="207"/>
      <c r="CD5298" s="207"/>
      <c r="CE5298" s="207"/>
      <c r="CF5298" s="207"/>
    </row>
    <row r="5299" spans="1:84" s="406" customFormat="1" x14ac:dyDescent="0.3">
      <c r="A5299" s="407"/>
      <c r="B5299" s="412"/>
      <c r="C5299" s="126"/>
      <c r="D5299" s="390"/>
      <c r="E5299" s="390"/>
      <c r="F5299" s="390"/>
      <c r="G5299" s="390"/>
      <c r="H5299" s="390"/>
      <c r="I5299" s="390"/>
      <c r="AP5299" s="207"/>
      <c r="AQ5299" s="207"/>
      <c r="BK5299" s="207"/>
      <c r="BY5299" s="207"/>
      <c r="BZ5299" s="207"/>
      <c r="CA5299" s="207"/>
      <c r="CB5299" s="207"/>
      <c r="CC5299" s="207"/>
      <c r="CD5299" s="207"/>
      <c r="CE5299" s="207"/>
      <c r="CF5299" s="207"/>
    </row>
    <row r="5300" spans="1:84" s="406" customFormat="1" x14ac:dyDescent="0.3">
      <c r="A5300" s="407"/>
      <c r="B5300" s="412"/>
      <c r="C5300" s="126"/>
      <c r="D5300" s="390"/>
      <c r="E5300" s="390"/>
      <c r="F5300" s="390"/>
      <c r="G5300" s="390"/>
      <c r="H5300" s="390"/>
      <c r="I5300" s="390"/>
      <c r="AP5300" s="207"/>
      <c r="AQ5300" s="207"/>
      <c r="BK5300" s="207"/>
      <c r="BY5300" s="207"/>
      <c r="BZ5300" s="207"/>
      <c r="CA5300" s="207"/>
      <c r="CB5300" s="207"/>
      <c r="CC5300" s="207"/>
      <c r="CD5300" s="207"/>
      <c r="CE5300" s="207"/>
      <c r="CF5300" s="207"/>
    </row>
    <row r="5301" spans="1:84" s="406" customFormat="1" x14ac:dyDescent="0.3">
      <c r="A5301" s="407"/>
      <c r="B5301" s="412"/>
      <c r="C5301" s="126"/>
      <c r="D5301" s="390"/>
      <c r="E5301" s="390"/>
      <c r="F5301" s="390"/>
      <c r="G5301" s="390"/>
      <c r="H5301" s="390"/>
      <c r="I5301" s="390"/>
      <c r="AP5301" s="207"/>
      <c r="AQ5301" s="207"/>
      <c r="BK5301" s="207"/>
      <c r="BY5301" s="207"/>
      <c r="BZ5301" s="207"/>
      <c r="CA5301" s="207"/>
      <c r="CB5301" s="207"/>
      <c r="CC5301" s="207"/>
      <c r="CD5301" s="207"/>
      <c r="CE5301" s="207"/>
      <c r="CF5301" s="207"/>
    </row>
    <row r="5302" spans="1:84" s="406" customFormat="1" x14ac:dyDescent="0.3">
      <c r="A5302" s="407"/>
      <c r="B5302" s="412"/>
      <c r="C5302" s="126"/>
      <c r="D5302" s="390"/>
      <c r="E5302" s="390"/>
      <c r="F5302" s="390"/>
      <c r="G5302" s="390"/>
      <c r="H5302" s="390"/>
      <c r="I5302" s="390"/>
      <c r="AP5302" s="207"/>
      <c r="AQ5302" s="207"/>
      <c r="BK5302" s="207"/>
      <c r="BY5302" s="207"/>
      <c r="BZ5302" s="207"/>
      <c r="CA5302" s="207"/>
      <c r="CB5302" s="207"/>
      <c r="CC5302" s="207"/>
      <c r="CD5302" s="207"/>
      <c r="CE5302" s="207"/>
      <c r="CF5302" s="207"/>
    </row>
    <row r="5303" spans="1:84" s="406" customFormat="1" x14ac:dyDescent="0.3">
      <c r="A5303" s="407"/>
      <c r="B5303" s="412"/>
      <c r="C5303" s="126"/>
      <c r="D5303" s="390"/>
      <c r="E5303" s="390"/>
      <c r="F5303" s="390"/>
      <c r="G5303" s="390"/>
      <c r="H5303" s="390"/>
      <c r="I5303" s="390"/>
      <c r="AP5303" s="207"/>
      <c r="AQ5303" s="207"/>
      <c r="BK5303" s="207"/>
      <c r="BY5303" s="207"/>
      <c r="BZ5303" s="207"/>
      <c r="CA5303" s="207"/>
      <c r="CB5303" s="207"/>
      <c r="CC5303" s="207"/>
      <c r="CD5303" s="207"/>
      <c r="CE5303" s="207"/>
      <c r="CF5303" s="207"/>
    </row>
    <row r="5304" spans="1:84" s="406" customFormat="1" x14ac:dyDescent="0.3">
      <c r="A5304" s="407"/>
      <c r="B5304" s="412"/>
      <c r="C5304" s="126"/>
      <c r="D5304" s="390"/>
      <c r="E5304" s="390"/>
      <c r="F5304" s="390"/>
      <c r="G5304" s="390"/>
      <c r="H5304" s="390"/>
      <c r="I5304" s="390"/>
      <c r="AP5304" s="207"/>
      <c r="AQ5304" s="207"/>
      <c r="BK5304" s="207"/>
      <c r="BY5304" s="207"/>
      <c r="BZ5304" s="207"/>
      <c r="CA5304" s="207"/>
      <c r="CB5304" s="207"/>
      <c r="CC5304" s="207"/>
      <c r="CD5304" s="207"/>
      <c r="CE5304" s="207"/>
      <c r="CF5304" s="207"/>
    </row>
    <row r="5305" spans="1:84" s="406" customFormat="1" x14ac:dyDescent="0.3">
      <c r="A5305" s="407"/>
      <c r="B5305" s="412"/>
      <c r="C5305" s="126"/>
      <c r="D5305" s="390"/>
      <c r="E5305" s="390"/>
      <c r="F5305" s="390"/>
      <c r="G5305" s="390"/>
      <c r="H5305" s="390"/>
      <c r="I5305" s="390"/>
      <c r="AP5305" s="207"/>
      <c r="AQ5305" s="207"/>
      <c r="BK5305" s="207"/>
      <c r="BY5305" s="207"/>
      <c r="BZ5305" s="207"/>
      <c r="CA5305" s="207"/>
      <c r="CB5305" s="207"/>
      <c r="CC5305" s="207"/>
      <c r="CD5305" s="207"/>
      <c r="CE5305" s="207"/>
      <c r="CF5305" s="207"/>
    </row>
    <row r="5306" spans="1:84" s="406" customFormat="1" x14ac:dyDescent="0.3">
      <c r="A5306" s="407"/>
      <c r="B5306" s="412"/>
      <c r="C5306" s="126"/>
      <c r="D5306" s="390"/>
      <c r="E5306" s="390"/>
      <c r="F5306" s="390"/>
      <c r="G5306" s="390"/>
      <c r="H5306" s="390"/>
      <c r="I5306" s="390"/>
      <c r="AP5306" s="207"/>
      <c r="AQ5306" s="207"/>
      <c r="BK5306" s="207"/>
      <c r="BY5306" s="207"/>
      <c r="BZ5306" s="207"/>
      <c r="CA5306" s="207"/>
      <c r="CB5306" s="207"/>
      <c r="CC5306" s="207"/>
      <c r="CD5306" s="207"/>
      <c r="CE5306" s="207"/>
      <c r="CF5306" s="207"/>
    </row>
    <row r="5307" spans="1:84" s="406" customFormat="1" x14ac:dyDescent="0.3">
      <c r="A5307" s="407"/>
      <c r="B5307" s="412"/>
      <c r="C5307" s="126"/>
      <c r="D5307" s="390"/>
      <c r="E5307" s="390"/>
      <c r="F5307" s="390"/>
      <c r="G5307" s="390"/>
      <c r="H5307" s="390"/>
      <c r="I5307" s="390"/>
      <c r="AP5307" s="207"/>
      <c r="AQ5307" s="207"/>
      <c r="BK5307" s="207"/>
      <c r="BY5307" s="207"/>
      <c r="BZ5307" s="207"/>
      <c r="CA5307" s="207"/>
      <c r="CB5307" s="207"/>
      <c r="CC5307" s="207"/>
      <c r="CD5307" s="207"/>
      <c r="CE5307" s="207"/>
      <c r="CF5307" s="207"/>
    </row>
    <row r="5308" spans="1:84" s="406" customFormat="1" x14ac:dyDescent="0.3">
      <c r="A5308" s="407"/>
      <c r="B5308" s="412"/>
      <c r="C5308" s="126"/>
      <c r="D5308" s="390"/>
      <c r="E5308" s="390"/>
      <c r="F5308" s="390"/>
      <c r="G5308" s="390"/>
      <c r="H5308" s="390"/>
      <c r="I5308" s="390"/>
      <c r="AP5308" s="207"/>
      <c r="AQ5308" s="207"/>
      <c r="BK5308" s="207"/>
      <c r="BY5308" s="207"/>
      <c r="BZ5308" s="207"/>
      <c r="CA5308" s="207"/>
      <c r="CB5308" s="207"/>
      <c r="CC5308" s="207"/>
      <c r="CD5308" s="207"/>
      <c r="CE5308" s="207"/>
      <c r="CF5308" s="207"/>
    </row>
    <row r="5309" spans="1:84" s="406" customFormat="1" x14ac:dyDescent="0.3">
      <c r="A5309" s="407"/>
      <c r="B5309" s="412"/>
      <c r="C5309" s="126"/>
      <c r="D5309" s="390"/>
      <c r="E5309" s="390"/>
      <c r="F5309" s="390"/>
      <c r="G5309" s="390"/>
      <c r="H5309" s="390"/>
      <c r="I5309" s="390"/>
      <c r="AP5309" s="207"/>
      <c r="AQ5309" s="207"/>
      <c r="BK5309" s="207"/>
      <c r="BY5309" s="207"/>
      <c r="BZ5309" s="207"/>
      <c r="CA5309" s="207"/>
      <c r="CB5309" s="207"/>
      <c r="CC5309" s="207"/>
      <c r="CD5309" s="207"/>
      <c r="CE5309" s="207"/>
      <c r="CF5309" s="207"/>
    </row>
    <row r="5310" spans="1:84" s="406" customFormat="1" x14ac:dyDescent="0.3">
      <c r="A5310" s="407"/>
      <c r="B5310" s="412"/>
      <c r="C5310" s="126"/>
      <c r="D5310" s="390"/>
      <c r="E5310" s="390"/>
      <c r="F5310" s="390"/>
      <c r="G5310" s="390"/>
      <c r="H5310" s="390"/>
      <c r="I5310" s="390"/>
      <c r="AP5310" s="207"/>
      <c r="AQ5310" s="207"/>
      <c r="BK5310" s="207"/>
      <c r="BY5310" s="207"/>
      <c r="BZ5310" s="207"/>
      <c r="CA5310" s="207"/>
      <c r="CB5310" s="207"/>
      <c r="CC5310" s="207"/>
      <c r="CD5310" s="207"/>
      <c r="CE5310" s="207"/>
      <c r="CF5310" s="207"/>
    </row>
    <row r="5311" spans="1:84" s="406" customFormat="1" x14ac:dyDescent="0.3">
      <c r="A5311" s="407"/>
      <c r="B5311" s="412"/>
      <c r="C5311" s="126"/>
      <c r="D5311" s="390"/>
      <c r="E5311" s="390"/>
      <c r="F5311" s="390"/>
      <c r="G5311" s="390"/>
      <c r="H5311" s="390"/>
      <c r="I5311" s="390"/>
      <c r="AP5311" s="207"/>
      <c r="AQ5311" s="207"/>
      <c r="BK5311" s="207"/>
      <c r="BY5311" s="207"/>
      <c r="BZ5311" s="207"/>
      <c r="CA5311" s="207"/>
      <c r="CB5311" s="207"/>
      <c r="CC5311" s="207"/>
      <c r="CD5311" s="207"/>
      <c r="CE5311" s="207"/>
      <c r="CF5311" s="207"/>
    </row>
    <row r="5312" spans="1:84" s="406" customFormat="1" x14ac:dyDescent="0.3">
      <c r="A5312" s="407"/>
      <c r="B5312" s="412"/>
      <c r="C5312" s="126"/>
      <c r="D5312" s="390"/>
      <c r="E5312" s="390"/>
      <c r="F5312" s="390"/>
      <c r="G5312" s="390"/>
      <c r="H5312" s="390"/>
      <c r="I5312" s="390"/>
      <c r="AP5312" s="207"/>
      <c r="AQ5312" s="207"/>
      <c r="BK5312" s="207"/>
      <c r="BY5312" s="207"/>
      <c r="BZ5312" s="207"/>
      <c r="CA5312" s="207"/>
      <c r="CB5312" s="207"/>
      <c r="CC5312" s="207"/>
      <c r="CD5312" s="207"/>
      <c r="CE5312" s="207"/>
      <c r="CF5312" s="207"/>
    </row>
    <row r="5313" spans="1:84" s="406" customFormat="1" x14ac:dyDescent="0.3">
      <c r="A5313" s="407"/>
      <c r="B5313" s="412"/>
      <c r="C5313" s="126"/>
      <c r="D5313" s="390"/>
      <c r="E5313" s="390"/>
      <c r="F5313" s="390"/>
      <c r="G5313" s="390"/>
      <c r="H5313" s="390"/>
      <c r="I5313" s="390"/>
      <c r="AP5313" s="207"/>
      <c r="AQ5313" s="207"/>
      <c r="BK5313" s="207"/>
      <c r="BY5313" s="207"/>
      <c r="BZ5313" s="207"/>
      <c r="CA5313" s="207"/>
      <c r="CB5313" s="207"/>
      <c r="CC5313" s="207"/>
      <c r="CD5313" s="207"/>
      <c r="CE5313" s="207"/>
      <c r="CF5313" s="207"/>
    </row>
    <row r="5314" spans="1:84" s="406" customFormat="1" x14ac:dyDescent="0.3">
      <c r="A5314" s="407"/>
      <c r="B5314" s="412"/>
      <c r="C5314" s="126"/>
      <c r="D5314" s="390"/>
      <c r="E5314" s="390"/>
      <c r="F5314" s="390"/>
      <c r="G5314" s="390"/>
      <c r="H5314" s="390"/>
      <c r="I5314" s="390"/>
      <c r="AP5314" s="207"/>
      <c r="AQ5314" s="207"/>
      <c r="BK5314" s="207"/>
      <c r="BY5314" s="207"/>
      <c r="BZ5314" s="207"/>
      <c r="CA5314" s="207"/>
      <c r="CB5314" s="207"/>
      <c r="CC5314" s="207"/>
      <c r="CD5314" s="207"/>
      <c r="CE5314" s="207"/>
      <c r="CF5314" s="207"/>
    </row>
    <row r="5315" spans="1:84" s="406" customFormat="1" x14ac:dyDescent="0.3">
      <c r="A5315" s="407"/>
      <c r="B5315" s="412"/>
      <c r="C5315" s="126"/>
      <c r="D5315" s="390"/>
      <c r="E5315" s="390"/>
      <c r="F5315" s="390"/>
      <c r="G5315" s="390"/>
      <c r="H5315" s="390"/>
      <c r="I5315" s="390"/>
      <c r="AP5315" s="207"/>
      <c r="AQ5315" s="207"/>
      <c r="BK5315" s="207"/>
      <c r="BY5315" s="207"/>
      <c r="BZ5315" s="207"/>
      <c r="CA5315" s="207"/>
      <c r="CB5315" s="207"/>
      <c r="CC5315" s="207"/>
      <c r="CD5315" s="207"/>
      <c r="CE5315" s="207"/>
      <c r="CF5315" s="207"/>
    </row>
    <row r="5316" spans="1:84" s="406" customFormat="1" x14ac:dyDescent="0.3">
      <c r="A5316" s="407"/>
      <c r="B5316" s="412"/>
      <c r="C5316" s="126"/>
      <c r="D5316" s="390"/>
      <c r="E5316" s="390"/>
      <c r="F5316" s="390"/>
      <c r="G5316" s="390"/>
      <c r="H5316" s="390"/>
      <c r="I5316" s="390"/>
      <c r="AP5316" s="207"/>
      <c r="AQ5316" s="207"/>
      <c r="BK5316" s="207"/>
      <c r="BY5316" s="207"/>
      <c r="BZ5316" s="207"/>
      <c r="CA5316" s="207"/>
      <c r="CB5316" s="207"/>
      <c r="CC5316" s="207"/>
      <c r="CD5316" s="207"/>
      <c r="CE5316" s="207"/>
      <c r="CF5316" s="207"/>
    </row>
    <row r="5317" spans="1:84" s="406" customFormat="1" x14ac:dyDescent="0.3">
      <c r="A5317" s="407"/>
      <c r="B5317" s="412"/>
      <c r="C5317" s="126"/>
      <c r="D5317" s="390"/>
      <c r="E5317" s="390"/>
      <c r="F5317" s="390"/>
      <c r="G5317" s="390"/>
      <c r="H5317" s="390"/>
      <c r="I5317" s="390"/>
      <c r="AP5317" s="207"/>
      <c r="AQ5317" s="207"/>
      <c r="BK5317" s="207"/>
      <c r="BY5317" s="207"/>
      <c r="BZ5317" s="207"/>
      <c r="CA5317" s="207"/>
      <c r="CB5317" s="207"/>
      <c r="CC5317" s="207"/>
      <c r="CD5317" s="207"/>
      <c r="CE5317" s="207"/>
      <c r="CF5317" s="207"/>
    </row>
    <row r="5318" spans="1:84" s="406" customFormat="1" x14ac:dyDescent="0.3">
      <c r="A5318" s="407"/>
      <c r="B5318" s="412"/>
      <c r="C5318" s="126"/>
      <c r="D5318" s="390"/>
      <c r="E5318" s="390"/>
      <c r="F5318" s="390"/>
      <c r="G5318" s="390"/>
      <c r="H5318" s="390"/>
      <c r="I5318" s="390"/>
      <c r="AP5318" s="207"/>
      <c r="AQ5318" s="207"/>
      <c r="BK5318" s="207"/>
      <c r="BY5318" s="207"/>
      <c r="BZ5318" s="207"/>
      <c r="CA5318" s="207"/>
      <c r="CB5318" s="207"/>
      <c r="CC5318" s="207"/>
      <c r="CD5318" s="207"/>
      <c r="CE5318" s="207"/>
      <c r="CF5318" s="207"/>
    </row>
    <row r="5319" spans="1:84" s="406" customFormat="1" x14ac:dyDescent="0.3">
      <c r="A5319" s="407"/>
      <c r="B5319" s="412"/>
      <c r="C5319" s="126"/>
      <c r="D5319" s="390"/>
      <c r="E5319" s="390"/>
      <c r="F5319" s="390"/>
      <c r="G5319" s="390"/>
      <c r="H5319" s="390"/>
      <c r="I5319" s="390"/>
      <c r="AP5319" s="207"/>
      <c r="AQ5319" s="207"/>
      <c r="BK5319" s="207"/>
      <c r="BY5319" s="207"/>
      <c r="BZ5319" s="207"/>
      <c r="CA5319" s="207"/>
      <c r="CB5319" s="207"/>
      <c r="CC5319" s="207"/>
      <c r="CD5319" s="207"/>
      <c r="CE5319" s="207"/>
      <c r="CF5319" s="207"/>
    </row>
    <row r="5320" spans="1:84" s="406" customFormat="1" x14ac:dyDescent="0.3">
      <c r="A5320" s="407"/>
      <c r="B5320" s="412"/>
      <c r="C5320" s="126"/>
      <c r="D5320" s="390"/>
      <c r="E5320" s="390"/>
      <c r="F5320" s="390"/>
      <c r="G5320" s="390"/>
      <c r="H5320" s="390"/>
      <c r="I5320" s="390"/>
      <c r="AP5320" s="207"/>
      <c r="AQ5320" s="207"/>
      <c r="BK5320" s="207"/>
      <c r="BY5320" s="207"/>
      <c r="BZ5320" s="207"/>
      <c r="CA5320" s="207"/>
      <c r="CB5320" s="207"/>
      <c r="CC5320" s="207"/>
      <c r="CD5320" s="207"/>
      <c r="CE5320" s="207"/>
      <c r="CF5320" s="207"/>
    </row>
    <row r="5321" spans="1:84" s="406" customFormat="1" x14ac:dyDescent="0.3">
      <c r="A5321" s="407"/>
      <c r="B5321" s="412"/>
      <c r="C5321" s="126"/>
      <c r="D5321" s="390"/>
      <c r="E5321" s="390"/>
      <c r="F5321" s="390"/>
      <c r="G5321" s="390"/>
      <c r="H5321" s="390"/>
      <c r="I5321" s="390"/>
      <c r="AP5321" s="207"/>
      <c r="AQ5321" s="207"/>
      <c r="BK5321" s="207"/>
      <c r="BY5321" s="207"/>
      <c r="BZ5321" s="207"/>
      <c r="CA5321" s="207"/>
      <c r="CB5321" s="207"/>
      <c r="CC5321" s="207"/>
      <c r="CD5321" s="207"/>
      <c r="CE5321" s="207"/>
      <c r="CF5321" s="207"/>
    </row>
    <row r="5322" spans="1:84" s="406" customFormat="1" x14ac:dyDescent="0.3">
      <c r="A5322" s="407"/>
      <c r="B5322" s="412"/>
      <c r="C5322" s="126"/>
      <c r="D5322" s="390"/>
      <c r="E5322" s="390"/>
      <c r="F5322" s="390"/>
      <c r="G5322" s="390"/>
      <c r="H5322" s="390"/>
      <c r="I5322" s="390"/>
      <c r="AP5322" s="207"/>
      <c r="AQ5322" s="207"/>
      <c r="BK5322" s="207"/>
      <c r="BY5322" s="207"/>
      <c r="BZ5322" s="207"/>
      <c r="CA5322" s="207"/>
      <c r="CB5322" s="207"/>
      <c r="CC5322" s="207"/>
      <c r="CD5322" s="207"/>
      <c r="CE5322" s="207"/>
      <c r="CF5322" s="207"/>
    </row>
    <row r="5323" spans="1:84" s="406" customFormat="1" x14ac:dyDescent="0.3">
      <c r="A5323" s="407"/>
      <c r="B5323" s="412"/>
      <c r="C5323" s="126"/>
      <c r="D5323" s="390"/>
      <c r="E5323" s="390"/>
      <c r="F5323" s="390"/>
      <c r="G5323" s="390"/>
      <c r="H5323" s="390"/>
      <c r="I5323" s="390"/>
      <c r="AP5323" s="207"/>
      <c r="AQ5323" s="207"/>
      <c r="BK5323" s="207"/>
      <c r="BY5323" s="207"/>
      <c r="BZ5323" s="207"/>
      <c r="CA5323" s="207"/>
      <c r="CB5323" s="207"/>
      <c r="CC5323" s="207"/>
      <c r="CD5323" s="207"/>
      <c r="CE5323" s="207"/>
      <c r="CF5323" s="207"/>
    </row>
    <row r="5324" spans="1:84" s="406" customFormat="1" x14ac:dyDescent="0.3">
      <c r="A5324" s="407"/>
      <c r="B5324" s="412"/>
      <c r="C5324" s="126"/>
      <c r="D5324" s="390"/>
      <c r="E5324" s="390"/>
      <c r="F5324" s="390"/>
      <c r="G5324" s="390"/>
      <c r="H5324" s="390"/>
      <c r="I5324" s="390"/>
      <c r="AP5324" s="207"/>
      <c r="AQ5324" s="207"/>
      <c r="BK5324" s="207"/>
      <c r="BY5324" s="207"/>
      <c r="BZ5324" s="207"/>
      <c r="CA5324" s="207"/>
      <c r="CB5324" s="207"/>
      <c r="CC5324" s="207"/>
      <c r="CD5324" s="207"/>
      <c r="CE5324" s="207"/>
      <c r="CF5324" s="207"/>
    </row>
    <row r="5325" spans="1:84" s="406" customFormat="1" x14ac:dyDescent="0.3">
      <c r="A5325" s="407"/>
      <c r="B5325" s="412"/>
      <c r="C5325" s="126"/>
      <c r="D5325" s="390"/>
      <c r="E5325" s="390"/>
      <c r="F5325" s="390"/>
      <c r="G5325" s="390"/>
      <c r="H5325" s="390"/>
      <c r="I5325" s="390"/>
      <c r="AP5325" s="207"/>
      <c r="AQ5325" s="207"/>
      <c r="BK5325" s="207"/>
      <c r="BY5325" s="207"/>
      <c r="BZ5325" s="207"/>
      <c r="CA5325" s="207"/>
      <c r="CB5325" s="207"/>
      <c r="CC5325" s="207"/>
      <c r="CD5325" s="207"/>
      <c r="CE5325" s="207"/>
      <c r="CF5325" s="207"/>
    </row>
    <row r="5326" spans="1:84" s="406" customFormat="1" x14ac:dyDescent="0.3">
      <c r="A5326" s="407"/>
      <c r="B5326" s="412"/>
      <c r="C5326" s="126"/>
      <c r="D5326" s="390"/>
      <c r="E5326" s="390"/>
      <c r="F5326" s="390"/>
      <c r="G5326" s="390"/>
      <c r="H5326" s="390"/>
      <c r="I5326" s="390"/>
      <c r="AP5326" s="207"/>
      <c r="AQ5326" s="207"/>
      <c r="BK5326" s="207"/>
      <c r="BY5326" s="207"/>
      <c r="BZ5326" s="207"/>
      <c r="CA5326" s="207"/>
      <c r="CB5326" s="207"/>
      <c r="CC5326" s="207"/>
      <c r="CD5326" s="207"/>
      <c r="CE5326" s="207"/>
      <c r="CF5326" s="207"/>
    </row>
    <row r="5327" spans="1:84" s="406" customFormat="1" x14ac:dyDescent="0.3">
      <c r="A5327" s="407"/>
      <c r="B5327" s="412"/>
      <c r="C5327" s="126"/>
      <c r="D5327" s="390"/>
      <c r="E5327" s="390"/>
      <c r="F5327" s="390"/>
      <c r="G5327" s="390"/>
      <c r="H5327" s="390"/>
      <c r="I5327" s="390"/>
      <c r="AP5327" s="207"/>
      <c r="AQ5327" s="207"/>
      <c r="BK5327" s="207"/>
      <c r="BY5327" s="207"/>
      <c r="BZ5327" s="207"/>
      <c r="CA5327" s="207"/>
      <c r="CB5327" s="207"/>
      <c r="CC5327" s="207"/>
      <c r="CD5327" s="207"/>
      <c r="CE5327" s="207"/>
      <c r="CF5327" s="207"/>
    </row>
    <row r="5328" spans="1:84" s="406" customFormat="1" x14ac:dyDescent="0.3">
      <c r="A5328" s="407"/>
      <c r="B5328" s="412"/>
      <c r="C5328" s="126"/>
      <c r="D5328" s="390"/>
      <c r="E5328" s="390"/>
      <c r="F5328" s="390"/>
      <c r="G5328" s="390"/>
      <c r="H5328" s="390"/>
      <c r="I5328" s="390"/>
      <c r="AP5328" s="207"/>
      <c r="AQ5328" s="207"/>
      <c r="BK5328" s="207"/>
      <c r="BY5328" s="207"/>
      <c r="BZ5328" s="207"/>
      <c r="CA5328" s="207"/>
      <c r="CB5328" s="207"/>
      <c r="CC5328" s="207"/>
      <c r="CD5328" s="207"/>
      <c r="CE5328" s="207"/>
      <c r="CF5328" s="207"/>
    </row>
    <row r="5329" spans="1:84" s="406" customFormat="1" x14ac:dyDescent="0.3">
      <c r="A5329" s="407"/>
      <c r="B5329" s="412"/>
      <c r="C5329" s="126"/>
      <c r="D5329" s="390"/>
      <c r="E5329" s="390"/>
      <c r="F5329" s="390"/>
      <c r="G5329" s="390"/>
      <c r="H5329" s="390"/>
      <c r="I5329" s="390"/>
      <c r="AP5329" s="207"/>
      <c r="AQ5329" s="207"/>
      <c r="BK5329" s="207"/>
      <c r="BY5329" s="207"/>
      <c r="BZ5329" s="207"/>
      <c r="CA5329" s="207"/>
      <c r="CB5329" s="207"/>
      <c r="CC5329" s="207"/>
      <c r="CD5329" s="207"/>
      <c r="CE5329" s="207"/>
      <c r="CF5329" s="207"/>
    </row>
    <row r="5330" spans="1:84" s="406" customFormat="1" x14ac:dyDescent="0.3">
      <c r="A5330" s="407"/>
      <c r="B5330" s="412"/>
      <c r="C5330" s="126"/>
      <c r="D5330" s="390"/>
      <c r="E5330" s="390"/>
      <c r="F5330" s="390"/>
      <c r="G5330" s="390"/>
      <c r="H5330" s="390"/>
      <c r="I5330" s="390"/>
      <c r="AP5330" s="207"/>
      <c r="AQ5330" s="207"/>
      <c r="BK5330" s="207"/>
      <c r="BY5330" s="207"/>
      <c r="BZ5330" s="207"/>
      <c r="CA5330" s="207"/>
      <c r="CB5330" s="207"/>
      <c r="CC5330" s="207"/>
      <c r="CD5330" s="207"/>
      <c r="CE5330" s="207"/>
      <c r="CF5330" s="207"/>
    </row>
    <row r="5331" spans="1:84" s="406" customFormat="1" x14ac:dyDescent="0.3">
      <c r="A5331" s="407"/>
      <c r="B5331" s="412"/>
      <c r="C5331" s="126"/>
      <c r="D5331" s="390"/>
      <c r="E5331" s="390"/>
      <c r="F5331" s="390"/>
      <c r="G5331" s="390"/>
      <c r="H5331" s="390"/>
      <c r="I5331" s="390"/>
      <c r="AP5331" s="207"/>
      <c r="AQ5331" s="207"/>
      <c r="BK5331" s="207"/>
      <c r="BY5331" s="207"/>
      <c r="BZ5331" s="207"/>
      <c r="CA5331" s="207"/>
      <c r="CB5331" s="207"/>
      <c r="CC5331" s="207"/>
      <c r="CD5331" s="207"/>
      <c r="CE5331" s="207"/>
      <c r="CF5331" s="207"/>
    </row>
    <row r="5332" spans="1:84" s="406" customFormat="1" x14ac:dyDescent="0.3">
      <c r="A5332" s="407"/>
      <c r="B5332" s="412"/>
      <c r="C5332" s="126"/>
      <c r="D5332" s="390"/>
      <c r="E5332" s="390"/>
      <c r="F5332" s="390"/>
      <c r="G5332" s="390"/>
      <c r="H5332" s="390"/>
      <c r="I5332" s="390"/>
      <c r="AP5332" s="207"/>
      <c r="AQ5332" s="207"/>
      <c r="BK5332" s="207"/>
      <c r="BY5332" s="207"/>
      <c r="BZ5332" s="207"/>
      <c r="CA5332" s="207"/>
      <c r="CB5332" s="207"/>
      <c r="CC5332" s="207"/>
      <c r="CD5332" s="207"/>
      <c r="CE5332" s="207"/>
      <c r="CF5332" s="207"/>
    </row>
    <row r="5333" spans="1:84" s="406" customFormat="1" x14ac:dyDescent="0.3">
      <c r="A5333" s="407"/>
      <c r="B5333" s="412"/>
      <c r="C5333" s="126"/>
      <c r="D5333" s="390"/>
      <c r="E5333" s="390"/>
      <c r="F5333" s="390"/>
      <c r="G5333" s="390"/>
      <c r="H5333" s="390"/>
      <c r="I5333" s="390"/>
      <c r="AP5333" s="207"/>
      <c r="AQ5333" s="207"/>
      <c r="BK5333" s="207"/>
      <c r="BY5333" s="207"/>
      <c r="BZ5333" s="207"/>
      <c r="CA5333" s="207"/>
      <c r="CB5333" s="207"/>
      <c r="CC5333" s="207"/>
      <c r="CD5333" s="207"/>
      <c r="CE5333" s="207"/>
      <c r="CF5333" s="207"/>
    </row>
    <row r="5334" spans="1:84" s="406" customFormat="1" x14ac:dyDescent="0.3">
      <c r="A5334" s="407"/>
      <c r="B5334" s="412"/>
      <c r="C5334" s="126"/>
      <c r="D5334" s="390"/>
      <c r="E5334" s="390"/>
      <c r="F5334" s="390"/>
      <c r="G5334" s="390"/>
      <c r="H5334" s="390"/>
      <c r="I5334" s="390"/>
      <c r="AP5334" s="207"/>
      <c r="AQ5334" s="207"/>
      <c r="BK5334" s="207"/>
      <c r="BY5334" s="207"/>
      <c r="BZ5334" s="207"/>
      <c r="CA5334" s="207"/>
      <c r="CB5334" s="207"/>
      <c r="CC5334" s="207"/>
      <c r="CD5334" s="207"/>
      <c r="CE5334" s="207"/>
      <c r="CF5334" s="207"/>
    </row>
    <row r="5335" spans="1:84" s="406" customFormat="1" x14ac:dyDescent="0.3">
      <c r="A5335" s="407"/>
      <c r="B5335" s="412"/>
      <c r="C5335" s="126"/>
      <c r="D5335" s="390"/>
      <c r="E5335" s="390"/>
      <c r="F5335" s="390"/>
      <c r="G5335" s="390"/>
      <c r="H5335" s="390"/>
      <c r="I5335" s="390"/>
      <c r="AP5335" s="207"/>
      <c r="AQ5335" s="207"/>
      <c r="BK5335" s="207"/>
      <c r="BY5335" s="207"/>
      <c r="BZ5335" s="207"/>
      <c r="CA5335" s="207"/>
      <c r="CB5335" s="207"/>
      <c r="CC5335" s="207"/>
      <c r="CD5335" s="207"/>
      <c r="CE5335" s="207"/>
      <c r="CF5335" s="207"/>
    </row>
    <row r="5336" spans="1:84" s="406" customFormat="1" x14ac:dyDescent="0.3">
      <c r="A5336" s="407"/>
      <c r="B5336" s="412"/>
      <c r="C5336" s="126"/>
      <c r="D5336" s="390"/>
      <c r="E5336" s="390"/>
      <c r="F5336" s="390"/>
      <c r="G5336" s="390"/>
      <c r="H5336" s="390"/>
      <c r="I5336" s="390"/>
      <c r="AP5336" s="207"/>
      <c r="AQ5336" s="207"/>
      <c r="BK5336" s="207"/>
      <c r="BY5336" s="207"/>
      <c r="BZ5336" s="207"/>
      <c r="CA5336" s="207"/>
      <c r="CB5336" s="207"/>
      <c r="CC5336" s="207"/>
      <c r="CD5336" s="207"/>
      <c r="CE5336" s="207"/>
      <c r="CF5336" s="207"/>
    </row>
    <row r="5337" spans="1:84" s="406" customFormat="1" x14ac:dyDescent="0.3">
      <c r="A5337" s="407"/>
      <c r="B5337" s="412"/>
      <c r="C5337" s="126"/>
      <c r="D5337" s="390"/>
      <c r="E5337" s="390"/>
      <c r="F5337" s="390"/>
      <c r="G5337" s="390"/>
      <c r="H5337" s="390"/>
      <c r="I5337" s="390"/>
      <c r="AP5337" s="207"/>
      <c r="AQ5337" s="207"/>
      <c r="BK5337" s="207"/>
      <c r="BY5337" s="207"/>
      <c r="BZ5337" s="207"/>
      <c r="CA5337" s="207"/>
      <c r="CB5337" s="207"/>
      <c r="CC5337" s="207"/>
      <c r="CD5337" s="207"/>
      <c r="CE5337" s="207"/>
      <c r="CF5337" s="207"/>
    </row>
    <row r="5338" spans="1:84" s="406" customFormat="1" x14ac:dyDescent="0.3">
      <c r="A5338" s="407"/>
      <c r="B5338" s="412"/>
      <c r="C5338" s="126"/>
      <c r="D5338" s="390"/>
      <c r="E5338" s="390"/>
      <c r="F5338" s="390"/>
      <c r="G5338" s="390"/>
      <c r="H5338" s="390"/>
      <c r="I5338" s="390"/>
      <c r="AP5338" s="207"/>
      <c r="AQ5338" s="207"/>
      <c r="BK5338" s="207"/>
      <c r="BY5338" s="207"/>
      <c r="BZ5338" s="207"/>
      <c r="CA5338" s="207"/>
      <c r="CB5338" s="207"/>
      <c r="CC5338" s="207"/>
      <c r="CD5338" s="207"/>
      <c r="CE5338" s="207"/>
      <c r="CF5338" s="207"/>
    </row>
    <row r="5339" spans="1:84" s="406" customFormat="1" x14ac:dyDescent="0.3">
      <c r="A5339" s="407"/>
      <c r="B5339" s="412"/>
      <c r="C5339" s="126"/>
      <c r="D5339" s="390"/>
      <c r="E5339" s="390"/>
      <c r="F5339" s="390"/>
      <c r="G5339" s="390"/>
      <c r="H5339" s="390"/>
      <c r="I5339" s="390"/>
      <c r="AP5339" s="207"/>
      <c r="AQ5339" s="207"/>
      <c r="BK5339" s="207"/>
      <c r="BY5339" s="207"/>
      <c r="BZ5339" s="207"/>
      <c r="CA5339" s="207"/>
      <c r="CB5339" s="207"/>
      <c r="CC5339" s="207"/>
      <c r="CD5339" s="207"/>
      <c r="CE5339" s="207"/>
      <c r="CF5339" s="207"/>
    </row>
    <row r="5340" spans="1:84" s="406" customFormat="1" x14ac:dyDescent="0.3">
      <c r="A5340" s="407"/>
      <c r="B5340" s="412"/>
      <c r="C5340" s="126"/>
      <c r="D5340" s="390"/>
      <c r="E5340" s="390"/>
      <c r="F5340" s="390"/>
      <c r="G5340" s="390"/>
      <c r="H5340" s="390"/>
      <c r="I5340" s="390"/>
      <c r="AP5340" s="207"/>
      <c r="AQ5340" s="207"/>
      <c r="BK5340" s="207"/>
      <c r="BY5340" s="207"/>
      <c r="BZ5340" s="207"/>
      <c r="CA5340" s="207"/>
      <c r="CB5340" s="207"/>
      <c r="CC5340" s="207"/>
      <c r="CD5340" s="207"/>
      <c r="CE5340" s="207"/>
      <c r="CF5340" s="207"/>
    </row>
    <row r="5341" spans="1:84" s="406" customFormat="1" x14ac:dyDescent="0.3">
      <c r="A5341" s="407"/>
      <c r="B5341" s="412"/>
      <c r="C5341" s="126"/>
      <c r="D5341" s="390"/>
      <c r="E5341" s="390"/>
      <c r="F5341" s="390"/>
      <c r="G5341" s="390"/>
      <c r="H5341" s="390"/>
      <c r="I5341" s="390"/>
      <c r="AP5341" s="207"/>
      <c r="AQ5341" s="207"/>
      <c r="BK5341" s="207"/>
      <c r="BY5341" s="207"/>
      <c r="BZ5341" s="207"/>
      <c r="CA5341" s="207"/>
      <c r="CB5341" s="207"/>
      <c r="CC5341" s="207"/>
      <c r="CD5341" s="207"/>
      <c r="CE5341" s="207"/>
      <c r="CF5341" s="207"/>
    </row>
    <row r="5342" spans="1:84" s="406" customFormat="1" x14ac:dyDescent="0.3">
      <c r="A5342" s="407"/>
      <c r="B5342" s="412"/>
      <c r="C5342" s="126"/>
      <c r="D5342" s="390"/>
      <c r="E5342" s="390"/>
      <c r="F5342" s="390"/>
      <c r="G5342" s="390"/>
      <c r="H5342" s="390"/>
      <c r="I5342" s="390"/>
      <c r="AP5342" s="207"/>
      <c r="AQ5342" s="207"/>
      <c r="BK5342" s="207"/>
      <c r="BY5342" s="207"/>
      <c r="BZ5342" s="207"/>
      <c r="CA5342" s="207"/>
      <c r="CB5342" s="207"/>
      <c r="CC5342" s="207"/>
      <c r="CD5342" s="207"/>
      <c r="CE5342" s="207"/>
      <c r="CF5342" s="207"/>
    </row>
    <row r="5343" spans="1:84" s="406" customFormat="1" x14ac:dyDescent="0.3">
      <c r="A5343" s="407"/>
      <c r="B5343" s="412"/>
      <c r="C5343" s="126"/>
      <c r="D5343" s="390"/>
      <c r="E5343" s="390"/>
      <c r="F5343" s="390"/>
      <c r="G5343" s="390"/>
      <c r="H5343" s="390"/>
      <c r="I5343" s="390"/>
      <c r="AP5343" s="207"/>
      <c r="AQ5343" s="207"/>
      <c r="BK5343" s="207"/>
      <c r="BY5343" s="207"/>
      <c r="BZ5343" s="207"/>
      <c r="CA5343" s="207"/>
      <c r="CB5343" s="207"/>
      <c r="CC5343" s="207"/>
      <c r="CD5343" s="207"/>
      <c r="CE5343" s="207"/>
      <c r="CF5343" s="207"/>
    </row>
    <row r="5344" spans="1:84" s="406" customFormat="1" x14ac:dyDescent="0.3">
      <c r="A5344" s="407"/>
      <c r="B5344" s="412"/>
      <c r="C5344" s="126"/>
      <c r="D5344" s="390"/>
      <c r="E5344" s="390"/>
      <c r="F5344" s="390"/>
      <c r="G5344" s="390"/>
      <c r="H5344" s="390"/>
      <c r="I5344" s="390"/>
      <c r="AP5344" s="207"/>
      <c r="AQ5344" s="207"/>
      <c r="BK5344" s="207"/>
      <c r="BY5344" s="207"/>
      <c r="BZ5344" s="207"/>
      <c r="CA5344" s="207"/>
      <c r="CB5344" s="207"/>
      <c r="CC5344" s="207"/>
      <c r="CD5344" s="207"/>
      <c r="CE5344" s="207"/>
      <c r="CF5344" s="207"/>
    </row>
    <row r="5345" spans="1:84" s="406" customFormat="1" x14ac:dyDescent="0.3">
      <c r="A5345" s="407"/>
      <c r="B5345" s="412"/>
      <c r="C5345" s="126"/>
      <c r="D5345" s="390"/>
      <c r="E5345" s="390"/>
      <c r="F5345" s="390"/>
      <c r="G5345" s="390"/>
      <c r="H5345" s="390"/>
      <c r="I5345" s="390"/>
      <c r="AP5345" s="207"/>
      <c r="AQ5345" s="207"/>
      <c r="BK5345" s="207"/>
      <c r="BY5345" s="207"/>
      <c r="BZ5345" s="207"/>
      <c r="CA5345" s="207"/>
      <c r="CB5345" s="207"/>
      <c r="CC5345" s="207"/>
      <c r="CD5345" s="207"/>
      <c r="CE5345" s="207"/>
      <c r="CF5345" s="207"/>
    </row>
    <row r="5346" spans="1:84" s="406" customFormat="1" x14ac:dyDescent="0.3">
      <c r="A5346" s="407"/>
      <c r="B5346" s="412"/>
      <c r="C5346" s="126"/>
      <c r="D5346" s="390"/>
      <c r="E5346" s="390"/>
      <c r="F5346" s="390"/>
      <c r="G5346" s="390"/>
      <c r="H5346" s="390"/>
      <c r="I5346" s="390"/>
      <c r="AP5346" s="207"/>
      <c r="AQ5346" s="207"/>
      <c r="BK5346" s="207"/>
      <c r="BY5346" s="207"/>
      <c r="BZ5346" s="207"/>
      <c r="CA5346" s="207"/>
      <c r="CB5346" s="207"/>
      <c r="CC5346" s="207"/>
      <c r="CD5346" s="207"/>
      <c r="CE5346" s="207"/>
      <c r="CF5346" s="207"/>
    </row>
    <row r="5347" spans="1:84" s="406" customFormat="1" x14ac:dyDescent="0.3">
      <c r="A5347" s="407"/>
      <c r="B5347" s="412"/>
      <c r="C5347" s="126"/>
      <c r="D5347" s="390"/>
      <c r="E5347" s="390"/>
      <c r="F5347" s="390"/>
      <c r="G5347" s="390"/>
      <c r="H5347" s="390"/>
      <c r="I5347" s="390"/>
      <c r="AP5347" s="207"/>
      <c r="AQ5347" s="207"/>
      <c r="BK5347" s="207"/>
      <c r="BY5347" s="207"/>
      <c r="BZ5347" s="207"/>
      <c r="CA5347" s="207"/>
      <c r="CB5347" s="207"/>
      <c r="CC5347" s="207"/>
      <c r="CD5347" s="207"/>
      <c r="CE5347" s="207"/>
      <c r="CF5347" s="207"/>
    </row>
    <row r="5348" spans="1:84" s="406" customFormat="1" x14ac:dyDescent="0.3">
      <c r="A5348" s="407"/>
      <c r="B5348" s="412"/>
      <c r="C5348" s="126"/>
      <c r="D5348" s="390"/>
      <c r="E5348" s="390"/>
      <c r="F5348" s="390"/>
      <c r="G5348" s="390"/>
      <c r="H5348" s="390"/>
      <c r="I5348" s="390"/>
      <c r="AP5348" s="207"/>
      <c r="AQ5348" s="207"/>
      <c r="BK5348" s="207"/>
      <c r="BY5348" s="207"/>
      <c r="BZ5348" s="207"/>
      <c r="CA5348" s="207"/>
      <c r="CB5348" s="207"/>
      <c r="CC5348" s="207"/>
      <c r="CD5348" s="207"/>
      <c r="CE5348" s="207"/>
      <c r="CF5348" s="207"/>
    </row>
    <row r="5349" spans="1:84" s="406" customFormat="1" x14ac:dyDescent="0.3">
      <c r="A5349" s="407"/>
      <c r="B5349" s="412"/>
      <c r="C5349" s="126"/>
      <c r="D5349" s="390"/>
      <c r="E5349" s="390"/>
      <c r="F5349" s="390"/>
      <c r="G5349" s="390"/>
      <c r="H5349" s="390"/>
      <c r="I5349" s="390"/>
      <c r="AP5349" s="207"/>
      <c r="AQ5349" s="207"/>
      <c r="BK5349" s="207"/>
      <c r="BY5349" s="207"/>
      <c r="BZ5349" s="207"/>
      <c r="CA5349" s="207"/>
      <c r="CB5349" s="207"/>
      <c r="CC5349" s="207"/>
      <c r="CD5349" s="207"/>
      <c r="CE5349" s="207"/>
      <c r="CF5349" s="207"/>
    </row>
    <row r="5350" spans="1:84" s="406" customFormat="1" x14ac:dyDescent="0.3">
      <c r="A5350" s="407"/>
      <c r="B5350" s="412"/>
      <c r="C5350" s="126"/>
      <c r="D5350" s="390"/>
      <c r="E5350" s="390"/>
      <c r="F5350" s="390"/>
      <c r="G5350" s="390"/>
      <c r="H5350" s="390"/>
      <c r="I5350" s="390"/>
      <c r="AP5350" s="207"/>
      <c r="AQ5350" s="207"/>
      <c r="BK5350" s="207"/>
      <c r="BY5350" s="207"/>
      <c r="BZ5350" s="207"/>
      <c r="CA5350" s="207"/>
      <c r="CB5350" s="207"/>
      <c r="CC5350" s="207"/>
      <c r="CD5350" s="207"/>
      <c r="CE5350" s="207"/>
      <c r="CF5350" s="207"/>
    </row>
    <row r="5351" spans="1:84" s="406" customFormat="1" x14ac:dyDescent="0.3">
      <c r="A5351" s="407"/>
      <c r="B5351" s="412"/>
      <c r="C5351" s="126"/>
      <c r="D5351" s="390"/>
      <c r="E5351" s="390"/>
      <c r="F5351" s="390"/>
      <c r="G5351" s="390"/>
      <c r="H5351" s="390"/>
      <c r="I5351" s="390"/>
      <c r="AP5351" s="207"/>
      <c r="AQ5351" s="207"/>
      <c r="BK5351" s="207"/>
      <c r="BY5351" s="207"/>
      <c r="BZ5351" s="207"/>
      <c r="CA5351" s="207"/>
      <c r="CB5351" s="207"/>
      <c r="CC5351" s="207"/>
      <c r="CD5351" s="207"/>
      <c r="CE5351" s="207"/>
      <c r="CF5351" s="207"/>
    </row>
    <row r="5352" spans="1:84" s="406" customFormat="1" x14ac:dyDescent="0.3">
      <c r="A5352" s="407"/>
      <c r="B5352" s="412"/>
      <c r="C5352" s="126"/>
      <c r="D5352" s="390"/>
      <c r="E5352" s="390"/>
      <c r="F5352" s="390"/>
      <c r="G5352" s="390"/>
      <c r="H5352" s="390"/>
      <c r="I5352" s="390"/>
      <c r="AP5352" s="207"/>
      <c r="AQ5352" s="207"/>
      <c r="BK5352" s="207"/>
      <c r="BY5352" s="207"/>
      <c r="BZ5352" s="207"/>
      <c r="CA5352" s="207"/>
      <c r="CB5352" s="207"/>
      <c r="CC5352" s="207"/>
      <c r="CD5352" s="207"/>
      <c r="CE5352" s="207"/>
      <c r="CF5352" s="207"/>
    </row>
    <row r="5353" spans="1:84" s="406" customFormat="1" x14ac:dyDescent="0.3">
      <c r="A5353" s="407"/>
      <c r="B5353" s="412"/>
      <c r="C5353" s="126"/>
      <c r="D5353" s="390"/>
      <c r="E5353" s="390"/>
      <c r="F5353" s="390"/>
      <c r="G5353" s="390"/>
      <c r="H5353" s="390"/>
      <c r="I5353" s="390"/>
      <c r="AP5353" s="207"/>
      <c r="AQ5353" s="207"/>
      <c r="BK5353" s="207"/>
      <c r="BY5353" s="207"/>
      <c r="BZ5353" s="207"/>
      <c r="CA5353" s="207"/>
      <c r="CB5353" s="207"/>
      <c r="CC5353" s="207"/>
      <c r="CD5353" s="207"/>
      <c r="CE5353" s="207"/>
      <c r="CF5353" s="207"/>
    </row>
    <row r="5354" spans="1:84" s="406" customFormat="1" x14ac:dyDescent="0.3">
      <c r="A5354" s="407"/>
      <c r="B5354" s="412"/>
      <c r="C5354" s="126"/>
      <c r="D5354" s="390"/>
      <c r="E5354" s="390"/>
      <c r="F5354" s="390"/>
      <c r="G5354" s="390"/>
      <c r="H5354" s="390"/>
      <c r="I5354" s="390"/>
      <c r="AP5354" s="207"/>
      <c r="AQ5354" s="207"/>
      <c r="BK5354" s="207"/>
      <c r="BY5354" s="207"/>
      <c r="BZ5354" s="207"/>
      <c r="CA5354" s="207"/>
      <c r="CB5354" s="207"/>
      <c r="CC5354" s="207"/>
      <c r="CD5354" s="207"/>
      <c r="CE5354" s="207"/>
      <c r="CF5354" s="207"/>
    </row>
    <row r="5355" spans="1:84" s="406" customFormat="1" x14ac:dyDescent="0.3">
      <c r="A5355" s="407"/>
      <c r="B5355" s="412"/>
      <c r="C5355" s="126"/>
      <c r="D5355" s="390"/>
      <c r="E5355" s="390"/>
      <c r="F5355" s="390"/>
      <c r="G5355" s="390"/>
      <c r="H5355" s="390"/>
      <c r="I5355" s="390"/>
      <c r="AP5355" s="207"/>
      <c r="AQ5355" s="207"/>
      <c r="BK5355" s="207"/>
      <c r="BY5355" s="207"/>
      <c r="BZ5355" s="207"/>
      <c r="CA5355" s="207"/>
      <c r="CB5355" s="207"/>
      <c r="CC5355" s="207"/>
      <c r="CD5355" s="207"/>
      <c r="CE5355" s="207"/>
      <c r="CF5355" s="207"/>
    </row>
    <row r="5356" spans="1:84" s="406" customFormat="1" x14ac:dyDescent="0.3">
      <c r="A5356" s="407"/>
      <c r="B5356" s="412"/>
      <c r="C5356" s="126"/>
      <c r="D5356" s="390"/>
      <c r="E5356" s="390"/>
      <c r="F5356" s="390"/>
      <c r="G5356" s="390"/>
      <c r="H5356" s="390"/>
      <c r="I5356" s="390"/>
      <c r="AP5356" s="207"/>
      <c r="AQ5356" s="207"/>
      <c r="BK5356" s="207"/>
      <c r="BY5356" s="207"/>
      <c r="BZ5356" s="207"/>
      <c r="CA5356" s="207"/>
      <c r="CB5356" s="207"/>
      <c r="CC5356" s="207"/>
      <c r="CD5356" s="207"/>
      <c r="CE5356" s="207"/>
      <c r="CF5356" s="207"/>
    </row>
    <row r="5357" spans="1:84" s="406" customFormat="1" x14ac:dyDescent="0.3">
      <c r="A5357" s="407"/>
      <c r="B5357" s="412"/>
      <c r="C5357" s="126"/>
      <c r="D5357" s="390"/>
      <c r="E5357" s="390"/>
      <c r="F5357" s="390"/>
      <c r="G5357" s="390"/>
      <c r="H5357" s="390"/>
      <c r="I5357" s="390"/>
      <c r="AP5357" s="207"/>
      <c r="AQ5357" s="207"/>
      <c r="BK5357" s="207"/>
      <c r="BY5357" s="207"/>
      <c r="BZ5357" s="207"/>
      <c r="CA5357" s="207"/>
      <c r="CB5357" s="207"/>
      <c r="CC5357" s="207"/>
      <c r="CD5357" s="207"/>
      <c r="CE5357" s="207"/>
      <c r="CF5357" s="207"/>
    </row>
    <row r="5358" spans="1:84" s="406" customFormat="1" x14ac:dyDescent="0.3">
      <c r="A5358" s="407"/>
      <c r="B5358" s="412"/>
      <c r="C5358" s="126"/>
      <c r="D5358" s="390"/>
      <c r="E5358" s="390"/>
      <c r="F5358" s="390"/>
      <c r="G5358" s="390"/>
      <c r="H5358" s="390"/>
      <c r="I5358" s="390"/>
      <c r="AP5358" s="207"/>
      <c r="AQ5358" s="207"/>
      <c r="BK5358" s="207"/>
      <c r="BY5358" s="207"/>
      <c r="BZ5358" s="207"/>
      <c r="CA5358" s="207"/>
      <c r="CB5358" s="207"/>
      <c r="CC5358" s="207"/>
      <c r="CD5358" s="207"/>
      <c r="CE5358" s="207"/>
      <c r="CF5358" s="207"/>
    </row>
    <row r="5359" spans="1:84" s="406" customFormat="1" x14ac:dyDescent="0.3">
      <c r="A5359" s="407"/>
      <c r="B5359" s="412"/>
      <c r="C5359" s="126"/>
      <c r="D5359" s="390"/>
      <c r="E5359" s="390"/>
      <c r="F5359" s="390"/>
      <c r="G5359" s="390"/>
      <c r="H5359" s="390"/>
      <c r="I5359" s="390"/>
      <c r="AP5359" s="207"/>
      <c r="AQ5359" s="207"/>
      <c r="BK5359" s="207"/>
      <c r="BY5359" s="207"/>
      <c r="BZ5359" s="207"/>
      <c r="CA5359" s="207"/>
      <c r="CB5359" s="207"/>
      <c r="CC5359" s="207"/>
      <c r="CD5359" s="207"/>
      <c r="CE5359" s="207"/>
      <c r="CF5359" s="207"/>
    </row>
    <row r="5360" spans="1:84" s="406" customFormat="1" x14ac:dyDescent="0.3">
      <c r="A5360" s="407"/>
      <c r="B5360" s="412"/>
      <c r="C5360" s="126"/>
      <c r="D5360" s="390"/>
      <c r="E5360" s="390"/>
      <c r="F5360" s="390"/>
      <c r="G5360" s="390"/>
      <c r="H5360" s="390"/>
      <c r="I5360" s="390"/>
      <c r="AP5360" s="207"/>
      <c r="AQ5360" s="207"/>
      <c r="BK5360" s="207"/>
      <c r="BY5360" s="207"/>
      <c r="BZ5360" s="207"/>
      <c r="CA5360" s="207"/>
      <c r="CB5360" s="207"/>
      <c r="CC5360" s="207"/>
      <c r="CD5360" s="207"/>
      <c r="CE5360" s="207"/>
      <c r="CF5360" s="207"/>
    </row>
    <row r="5361" spans="1:84" s="406" customFormat="1" x14ac:dyDescent="0.3">
      <c r="A5361" s="407"/>
      <c r="B5361" s="412"/>
      <c r="C5361" s="126"/>
      <c r="D5361" s="390"/>
      <c r="E5361" s="390"/>
      <c r="F5361" s="390"/>
      <c r="G5361" s="390"/>
      <c r="H5361" s="390"/>
      <c r="I5361" s="390"/>
      <c r="AP5361" s="207"/>
      <c r="AQ5361" s="207"/>
      <c r="BK5361" s="207"/>
      <c r="BY5361" s="207"/>
      <c r="BZ5361" s="207"/>
      <c r="CA5361" s="207"/>
      <c r="CB5361" s="207"/>
      <c r="CC5361" s="207"/>
      <c r="CD5361" s="207"/>
      <c r="CE5361" s="207"/>
      <c r="CF5361" s="207"/>
    </row>
    <row r="5362" spans="1:84" s="406" customFormat="1" x14ac:dyDescent="0.3">
      <c r="A5362" s="407"/>
      <c r="B5362" s="412"/>
      <c r="C5362" s="126"/>
      <c r="D5362" s="390"/>
      <c r="E5362" s="390"/>
      <c r="F5362" s="390"/>
      <c r="G5362" s="390"/>
      <c r="H5362" s="390"/>
      <c r="I5362" s="390"/>
      <c r="AP5362" s="207"/>
      <c r="AQ5362" s="207"/>
      <c r="BK5362" s="207"/>
      <c r="BY5362" s="207"/>
      <c r="BZ5362" s="207"/>
      <c r="CA5362" s="207"/>
      <c r="CB5362" s="207"/>
      <c r="CC5362" s="207"/>
      <c r="CD5362" s="207"/>
      <c r="CE5362" s="207"/>
      <c r="CF5362" s="207"/>
    </row>
    <row r="5363" spans="1:84" s="406" customFormat="1" x14ac:dyDescent="0.3">
      <c r="A5363" s="407"/>
      <c r="B5363" s="412"/>
      <c r="C5363" s="126"/>
      <c r="D5363" s="390"/>
      <c r="E5363" s="390"/>
      <c r="F5363" s="390"/>
      <c r="G5363" s="390"/>
      <c r="H5363" s="390"/>
      <c r="I5363" s="390"/>
      <c r="AP5363" s="207"/>
      <c r="AQ5363" s="207"/>
      <c r="BK5363" s="207"/>
      <c r="BY5363" s="207"/>
      <c r="BZ5363" s="207"/>
      <c r="CA5363" s="207"/>
      <c r="CB5363" s="207"/>
      <c r="CC5363" s="207"/>
      <c r="CD5363" s="207"/>
      <c r="CE5363" s="207"/>
      <c r="CF5363" s="207"/>
    </row>
    <row r="5364" spans="1:84" s="406" customFormat="1" x14ac:dyDescent="0.3">
      <c r="A5364" s="407"/>
      <c r="B5364" s="412"/>
      <c r="C5364" s="126"/>
      <c r="D5364" s="390"/>
      <c r="E5364" s="390"/>
      <c r="F5364" s="390"/>
      <c r="G5364" s="390"/>
      <c r="H5364" s="390"/>
      <c r="I5364" s="390"/>
      <c r="AP5364" s="207"/>
      <c r="AQ5364" s="207"/>
      <c r="BK5364" s="207"/>
      <c r="BY5364" s="207"/>
      <c r="BZ5364" s="207"/>
      <c r="CA5364" s="207"/>
      <c r="CB5364" s="207"/>
      <c r="CC5364" s="207"/>
      <c r="CD5364" s="207"/>
      <c r="CE5364" s="207"/>
      <c r="CF5364" s="207"/>
    </row>
    <row r="5365" spans="1:84" s="406" customFormat="1" x14ac:dyDescent="0.3">
      <c r="A5365" s="407"/>
      <c r="B5365" s="412"/>
      <c r="C5365" s="126"/>
      <c r="D5365" s="390"/>
      <c r="E5365" s="390"/>
      <c r="F5365" s="390"/>
      <c r="G5365" s="390"/>
      <c r="H5365" s="390"/>
      <c r="I5365" s="390"/>
      <c r="AP5365" s="207"/>
      <c r="AQ5365" s="207"/>
      <c r="BK5365" s="207"/>
      <c r="BY5365" s="207"/>
      <c r="BZ5365" s="207"/>
      <c r="CA5365" s="207"/>
      <c r="CB5365" s="207"/>
      <c r="CC5365" s="207"/>
      <c r="CD5365" s="207"/>
      <c r="CE5365" s="207"/>
      <c r="CF5365" s="207"/>
    </row>
    <row r="5366" spans="1:84" s="406" customFormat="1" x14ac:dyDescent="0.3">
      <c r="A5366" s="407"/>
      <c r="B5366" s="412"/>
      <c r="C5366" s="126"/>
      <c r="D5366" s="390"/>
      <c r="E5366" s="390"/>
      <c r="F5366" s="390"/>
      <c r="G5366" s="390"/>
      <c r="H5366" s="390"/>
      <c r="I5366" s="390"/>
      <c r="AP5366" s="207"/>
      <c r="AQ5366" s="207"/>
      <c r="BK5366" s="207"/>
      <c r="BY5366" s="207"/>
      <c r="BZ5366" s="207"/>
      <c r="CA5366" s="207"/>
      <c r="CB5366" s="207"/>
      <c r="CC5366" s="207"/>
      <c r="CD5366" s="207"/>
      <c r="CE5366" s="207"/>
      <c r="CF5366" s="207"/>
    </row>
    <row r="5367" spans="1:84" s="406" customFormat="1" x14ac:dyDescent="0.3">
      <c r="A5367" s="407"/>
      <c r="B5367" s="412"/>
      <c r="C5367" s="126"/>
      <c r="D5367" s="390"/>
      <c r="E5367" s="390"/>
      <c r="F5367" s="390"/>
      <c r="G5367" s="390"/>
      <c r="H5367" s="390"/>
      <c r="I5367" s="390"/>
      <c r="AP5367" s="207"/>
      <c r="AQ5367" s="207"/>
      <c r="BK5367" s="207"/>
      <c r="BY5367" s="207"/>
      <c r="BZ5367" s="207"/>
      <c r="CA5367" s="207"/>
      <c r="CB5367" s="207"/>
      <c r="CC5367" s="207"/>
      <c r="CD5367" s="207"/>
      <c r="CE5367" s="207"/>
      <c r="CF5367" s="207"/>
    </row>
    <row r="5368" spans="1:84" s="406" customFormat="1" x14ac:dyDescent="0.3">
      <c r="A5368" s="407"/>
      <c r="B5368" s="412"/>
      <c r="C5368" s="126"/>
      <c r="D5368" s="390"/>
      <c r="E5368" s="390"/>
      <c r="F5368" s="390"/>
      <c r="G5368" s="390"/>
      <c r="H5368" s="390"/>
      <c r="I5368" s="390"/>
      <c r="AP5368" s="207"/>
      <c r="AQ5368" s="207"/>
      <c r="BK5368" s="207"/>
      <c r="BY5368" s="207"/>
      <c r="BZ5368" s="207"/>
      <c r="CA5368" s="207"/>
      <c r="CB5368" s="207"/>
      <c r="CC5368" s="207"/>
      <c r="CD5368" s="207"/>
      <c r="CE5368" s="207"/>
      <c r="CF5368" s="207"/>
    </row>
    <row r="5369" spans="1:84" s="406" customFormat="1" x14ac:dyDescent="0.3">
      <c r="A5369" s="407"/>
      <c r="B5369" s="412"/>
      <c r="C5369" s="126"/>
      <c r="D5369" s="390"/>
      <c r="E5369" s="390"/>
      <c r="F5369" s="390"/>
      <c r="G5369" s="390"/>
      <c r="H5369" s="390"/>
      <c r="I5369" s="390"/>
      <c r="AP5369" s="207"/>
      <c r="AQ5369" s="207"/>
      <c r="BK5369" s="207"/>
      <c r="BY5369" s="207"/>
      <c r="BZ5369" s="207"/>
      <c r="CA5369" s="207"/>
      <c r="CB5369" s="207"/>
      <c r="CC5369" s="207"/>
      <c r="CD5369" s="207"/>
      <c r="CE5369" s="207"/>
      <c r="CF5369" s="207"/>
    </row>
    <row r="5370" spans="1:84" s="406" customFormat="1" x14ac:dyDescent="0.3">
      <c r="A5370" s="407"/>
      <c r="B5370" s="412"/>
      <c r="C5370" s="126"/>
      <c r="D5370" s="390"/>
      <c r="E5370" s="390"/>
      <c r="F5370" s="390"/>
      <c r="G5370" s="390"/>
      <c r="H5370" s="390"/>
      <c r="I5370" s="390"/>
      <c r="AP5370" s="207"/>
      <c r="AQ5370" s="207"/>
      <c r="BK5370" s="207"/>
      <c r="BY5370" s="207"/>
      <c r="BZ5370" s="207"/>
      <c r="CA5370" s="207"/>
      <c r="CB5370" s="207"/>
      <c r="CC5370" s="207"/>
      <c r="CD5370" s="207"/>
      <c r="CE5370" s="207"/>
      <c r="CF5370" s="207"/>
    </row>
    <row r="5371" spans="1:84" s="406" customFormat="1" x14ac:dyDescent="0.3">
      <c r="A5371" s="407"/>
      <c r="B5371" s="412"/>
      <c r="C5371" s="126"/>
      <c r="D5371" s="390"/>
      <c r="E5371" s="390"/>
      <c r="F5371" s="390"/>
      <c r="G5371" s="390"/>
      <c r="H5371" s="390"/>
      <c r="I5371" s="390"/>
      <c r="AP5371" s="207"/>
      <c r="AQ5371" s="207"/>
      <c r="BK5371" s="207"/>
      <c r="BY5371" s="207"/>
      <c r="BZ5371" s="207"/>
      <c r="CA5371" s="207"/>
      <c r="CB5371" s="207"/>
      <c r="CC5371" s="207"/>
      <c r="CD5371" s="207"/>
      <c r="CE5371" s="207"/>
      <c r="CF5371" s="207"/>
    </row>
    <row r="5372" spans="1:84" s="406" customFormat="1" x14ac:dyDescent="0.3">
      <c r="A5372" s="407"/>
      <c r="B5372" s="412"/>
      <c r="C5372" s="126"/>
      <c r="D5372" s="390"/>
      <c r="E5372" s="390"/>
      <c r="F5372" s="390"/>
      <c r="G5372" s="390"/>
      <c r="H5372" s="390"/>
      <c r="I5372" s="390"/>
      <c r="AP5372" s="207"/>
      <c r="AQ5372" s="207"/>
      <c r="BK5372" s="207"/>
      <c r="BY5372" s="207"/>
      <c r="BZ5372" s="207"/>
      <c r="CA5372" s="207"/>
      <c r="CB5372" s="207"/>
      <c r="CC5372" s="207"/>
      <c r="CD5372" s="207"/>
      <c r="CE5372" s="207"/>
      <c r="CF5372" s="207"/>
    </row>
    <row r="5373" spans="1:84" s="406" customFormat="1" x14ac:dyDescent="0.3">
      <c r="A5373" s="407"/>
      <c r="B5373" s="412"/>
      <c r="C5373" s="126"/>
      <c r="D5373" s="390"/>
      <c r="E5373" s="390"/>
      <c r="F5373" s="390"/>
      <c r="G5373" s="390"/>
      <c r="H5373" s="390"/>
      <c r="I5373" s="390"/>
      <c r="AP5373" s="207"/>
      <c r="AQ5373" s="207"/>
      <c r="BK5373" s="207"/>
      <c r="BY5373" s="207"/>
      <c r="BZ5373" s="207"/>
      <c r="CA5373" s="207"/>
      <c r="CB5373" s="207"/>
      <c r="CC5373" s="207"/>
      <c r="CD5373" s="207"/>
      <c r="CE5373" s="207"/>
      <c r="CF5373" s="207"/>
    </row>
    <row r="5374" spans="1:84" s="406" customFormat="1" x14ac:dyDescent="0.3">
      <c r="A5374" s="407"/>
      <c r="B5374" s="412"/>
      <c r="C5374" s="126"/>
      <c r="D5374" s="390"/>
      <c r="E5374" s="390"/>
      <c r="F5374" s="390"/>
      <c r="G5374" s="390"/>
      <c r="H5374" s="390"/>
      <c r="I5374" s="390"/>
      <c r="AP5374" s="207"/>
      <c r="AQ5374" s="207"/>
      <c r="BK5374" s="207"/>
      <c r="BY5374" s="207"/>
      <c r="BZ5374" s="207"/>
      <c r="CA5374" s="207"/>
      <c r="CB5374" s="207"/>
      <c r="CC5374" s="207"/>
      <c r="CD5374" s="207"/>
      <c r="CE5374" s="207"/>
      <c r="CF5374" s="207"/>
    </row>
    <row r="5375" spans="1:84" s="406" customFormat="1" x14ac:dyDescent="0.3">
      <c r="A5375" s="407"/>
      <c r="B5375" s="412"/>
      <c r="C5375" s="126"/>
      <c r="D5375" s="390"/>
      <c r="E5375" s="390"/>
      <c r="F5375" s="390"/>
      <c r="G5375" s="390"/>
      <c r="H5375" s="390"/>
      <c r="I5375" s="390"/>
      <c r="AP5375" s="207"/>
      <c r="AQ5375" s="207"/>
      <c r="BK5375" s="207"/>
      <c r="BY5375" s="207"/>
      <c r="BZ5375" s="207"/>
      <c r="CA5375" s="207"/>
      <c r="CB5375" s="207"/>
      <c r="CC5375" s="207"/>
      <c r="CD5375" s="207"/>
      <c r="CE5375" s="207"/>
      <c r="CF5375" s="207"/>
    </row>
    <row r="5376" spans="1:84" s="406" customFormat="1" x14ac:dyDescent="0.3">
      <c r="A5376" s="407"/>
      <c r="B5376" s="412"/>
      <c r="C5376" s="126"/>
      <c r="D5376" s="390"/>
      <c r="E5376" s="390"/>
      <c r="F5376" s="390"/>
      <c r="G5376" s="390"/>
      <c r="H5376" s="390"/>
      <c r="I5376" s="390"/>
      <c r="AP5376" s="207"/>
      <c r="AQ5376" s="207"/>
      <c r="BK5376" s="207"/>
      <c r="BY5376" s="207"/>
      <c r="BZ5376" s="207"/>
      <c r="CA5376" s="207"/>
      <c r="CB5376" s="207"/>
      <c r="CC5376" s="207"/>
      <c r="CD5376" s="207"/>
      <c r="CE5376" s="207"/>
      <c r="CF5376" s="207"/>
    </row>
    <row r="5377" spans="1:84" s="406" customFormat="1" x14ac:dyDescent="0.3">
      <c r="A5377" s="407"/>
      <c r="B5377" s="412"/>
      <c r="C5377" s="126"/>
      <c r="D5377" s="390"/>
      <c r="E5377" s="390"/>
      <c r="F5377" s="390"/>
      <c r="G5377" s="390"/>
      <c r="H5377" s="390"/>
      <c r="I5377" s="390"/>
      <c r="AP5377" s="207"/>
      <c r="AQ5377" s="207"/>
      <c r="BK5377" s="207"/>
      <c r="BY5377" s="207"/>
      <c r="BZ5377" s="207"/>
      <c r="CA5377" s="207"/>
      <c r="CB5377" s="207"/>
      <c r="CC5377" s="207"/>
      <c r="CD5377" s="207"/>
      <c r="CE5377" s="207"/>
      <c r="CF5377" s="207"/>
    </row>
    <row r="5378" spans="1:84" s="406" customFormat="1" x14ac:dyDescent="0.3">
      <c r="A5378" s="407"/>
      <c r="B5378" s="412"/>
      <c r="C5378" s="126"/>
      <c r="D5378" s="390"/>
      <c r="E5378" s="390"/>
      <c r="F5378" s="390"/>
      <c r="G5378" s="390"/>
      <c r="H5378" s="390"/>
      <c r="I5378" s="390"/>
      <c r="AP5378" s="207"/>
      <c r="AQ5378" s="207"/>
      <c r="BK5378" s="207"/>
      <c r="BY5378" s="207"/>
      <c r="BZ5378" s="207"/>
      <c r="CA5378" s="207"/>
      <c r="CB5378" s="207"/>
      <c r="CC5378" s="207"/>
      <c r="CD5378" s="207"/>
      <c r="CE5378" s="207"/>
      <c r="CF5378" s="207"/>
    </row>
    <row r="5379" spans="1:84" s="406" customFormat="1" x14ac:dyDescent="0.3">
      <c r="A5379" s="407"/>
      <c r="B5379" s="412"/>
      <c r="C5379" s="126"/>
      <c r="D5379" s="390"/>
      <c r="E5379" s="390"/>
      <c r="F5379" s="390"/>
      <c r="G5379" s="390"/>
      <c r="H5379" s="390"/>
      <c r="I5379" s="390"/>
      <c r="AP5379" s="207"/>
      <c r="AQ5379" s="207"/>
      <c r="BK5379" s="207"/>
      <c r="BY5379" s="207"/>
      <c r="BZ5379" s="207"/>
      <c r="CA5379" s="207"/>
      <c r="CB5379" s="207"/>
      <c r="CC5379" s="207"/>
      <c r="CD5379" s="207"/>
      <c r="CE5379" s="207"/>
      <c r="CF5379" s="207"/>
    </row>
    <row r="5380" spans="1:84" s="406" customFormat="1" x14ac:dyDescent="0.3">
      <c r="A5380" s="407"/>
      <c r="B5380" s="412"/>
      <c r="C5380" s="126"/>
      <c r="D5380" s="390"/>
      <c r="E5380" s="390"/>
      <c r="F5380" s="390"/>
      <c r="G5380" s="390"/>
      <c r="H5380" s="390"/>
      <c r="I5380" s="390"/>
      <c r="AP5380" s="207"/>
      <c r="AQ5380" s="207"/>
      <c r="BK5380" s="207"/>
      <c r="BY5380" s="207"/>
      <c r="BZ5380" s="207"/>
      <c r="CA5380" s="207"/>
      <c r="CB5380" s="207"/>
      <c r="CC5380" s="207"/>
      <c r="CD5380" s="207"/>
      <c r="CE5380" s="207"/>
      <c r="CF5380" s="207"/>
    </row>
    <row r="5381" spans="1:84" s="406" customFormat="1" x14ac:dyDescent="0.3">
      <c r="A5381" s="407"/>
      <c r="B5381" s="412"/>
      <c r="C5381" s="126"/>
      <c r="D5381" s="390"/>
      <c r="E5381" s="390"/>
      <c r="F5381" s="390"/>
      <c r="G5381" s="390"/>
      <c r="H5381" s="390"/>
      <c r="I5381" s="390"/>
      <c r="AP5381" s="207"/>
      <c r="AQ5381" s="207"/>
      <c r="BK5381" s="207"/>
      <c r="BY5381" s="207"/>
      <c r="BZ5381" s="207"/>
      <c r="CA5381" s="207"/>
      <c r="CB5381" s="207"/>
      <c r="CC5381" s="207"/>
      <c r="CD5381" s="207"/>
      <c r="CE5381" s="207"/>
      <c r="CF5381" s="207"/>
    </row>
    <row r="5382" spans="1:84" s="406" customFormat="1" x14ac:dyDescent="0.3">
      <c r="A5382" s="407"/>
      <c r="B5382" s="412"/>
      <c r="C5382" s="126"/>
      <c r="D5382" s="390"/>
      <c r="E5382" s="390"/>
      <c r="F5382" s="390"/>
      <c r="G5382" s="390"/>
      <c r="H5382" s="390"/>
      <c r="I5382" s="390"/>
      <c r="AP5382" s="207"/>
      <c r="AQ5382" s="207"/>
      <c r="BK5382" s="207"/>
      <c r="BY5382" s="207"/>
      <c r="BZ5382" s="207"/>
      <c r="CA5382" s="207"/>
      <c r="CB5382" s="207"/>
      <c r="CC5382" s="207"/>
      <c r="CD5382" s="207"/>
      <c r="CE5382" s="207"/>
      <c r="CF5382" s="207"/>
    </row>
    <row r="5383" spans="1:84" s="406" customFormat="1" x14ac:dyDescent="0.3">
      <c r="A5383" s="407"/>
      <c r="B5383" s="412"/>
      <c r="C5383" s="126"/>
      <c r="D5383" s="390"/>
      <c r="E5383" s="390"/>
      <c r="F5383" s="390"/>
      <c r="G5383" s="390"/>
      <c r="H5383" s="390"/>
      <c r="I5383" s="390"/>
      <c r="AP5383" s="207"/>
      <c r="AQ5383" s="207"/>
      <c r="BK5383" s="207"/>
      <c r="BY5383" s="207"/>
      <c r="BZ5383" s="207"/>
      <c r="CA5383" s="207"/>
      <c r="CB5383" s="207"/>
      <c r="CC5383" s="207"/>
      <c r="CD5383" s="207"/>
      <c r="CE5383" s="207"/>
      <c r="CF5383" s="207"/>
    </row>
    <row r="5384" spans="1:84" s="406" customFormat="1" x14ac:dyDescent="0.3">
      <c r="A5384" s="407"/>
      <c r="B5384" s="412"/>
      <c r="C5384" s="126"/>
      <c r="D5384" s="390"/>
      <c r="E5384" s="390"/>
      <c r="F5384" s="390"/>
      <c r="G5384" s="390"/>
      <c r="H5384" s="390"/>
      <c r="I5384" s="390"/>
      <c r="AP5384" s="207"/>
      <c r="AQ5384" s="207"/>
      <c r="BK5384" s="207"/>
      <c r="BY5384" s="207"/>
      <c r="BZ5384" s="207"/>
      <c r="CA5384" s="207"/>
      <c r="CB5384" s="207"/>
      <c r="CC5384" s="207"/>
      <c r="CD5384" s="207"/>
      <c r="CE5384" s="207"/>
      <c r="CF5384" s="207"/>
    </row>
    <row r="5385" spans="1:84" s="406" customFormat="1" x14ac:dyDescent="0.3">
      <c r="A5385" s="407"/>
      <c r="B5385" s="412"/>
      <c r="C5385" s="126"/>
      <c r="D5385" s="390"/>
      <c r="E5385" s="390"/>
      <c r="F5385" s="390"/>
      <c r="G5385" s="390"/>
      <c r="H5385" s="390"/>
      <c r="I5385" s="390"/>
      <c r="AP5385" s="207"/>
      <c r="AQ5385" s="207"/>
      <c r="BK5385" s="207"/>
      <c r="BY5385" s="207"/>
      <c r="BZ5385" s="207"/>
      <c r="CA5385" s="207"/>
      <c r="CB5385" s="207"/>
      <c r="CC5385" s="207"/>
      <c r="CD5385" s="207"/>
      <c r="CE5385" s="207"/>
      <c r="CF5385" s="207"/>
    </row>
    <row r="5386" spans="1:84" s="406" customFormat="1" x14ac:dyDescent="0.3">
      <c r="A5386" s="407"/>
      <c r="B5386" s="412"/>
      <c r="C5386" s="126"/>
      <c r="D5386" s="390"/>
      <c r="E5386" s="390"/>
      <c r="F5386" s="390"/>
      <c r="G5386" s="390"/>
      <c r="H5386" s="390"/>
      <c r="I5386" s="390"/>
      <c r="AP5386" s="207"/>
      <c r="AQ5386" s="207"/>
      <c r="BK5386" s="207"/>
      <c r="BY5386" s="207"/>
      <c r="BZ5386" s="207"/>
      <c r="CA5386" s="207"/>
      <c r="CB5386" s="207"/>
      <c r="CC5386" s="207"/>
      <c r="CD5386" s="207"/>
      <c r="CE5386" s="207"/>
      <c r="CF5386" s="207"/>
    </row>
    <row r="5387" spans="1:84" s="406" customFormat="1" x14ac:dyDescent="0.3">
      <c r="A5387" s="407"/>
      <c r="B5387" s="412"/>
      <c r="C5387" s="126"/>
      <c r="D5387" s="390"/>
      <c r="E5387" s="390"/>
      <c r="F5387" s="390"/>
      <c r="G5387" s="390"/>
      <c r="H5387" s="390"/>
      <c r="I5387" s="390"/>
      <c r="AP5387" s="207"/>
      <c r="AQ5387" s="207"/>
      <c r="BK5387" s="207"/>
      <c r="BY5387" s="207"/>
      <c r="BZ5387" s="207"/>
      <c r="CA5387" s="207"/>
      <c r="CB5387" s="207"/>
      <c r="CC5387" s="207"/>
      <c r="CD5387" s="207"/>
      <c r="CE5387" s="207"/>
      <c r="CF5387" s="207"/>
    </row>
    <row r="5388" spans="1:84" s="406" customFormat="1" x14ac:dyDescent="0.3">
      <c r="A5388" s="407"/>
      <c r="B5388" s="412"/>
      <c r="C5388" s="126"/>
      <c r="D5388" s="390"/>
      <c r="E5388" s="390"/>
      <c r="F5388" s="390"/>
      <c r="G5388" s="390"/>
      <c r="H5388" s="390"/>
      <c r="I5388" s="390"/>
      <c r="AP5388" s="207"/>
      <c r="AQ5388" s="207"/>
      <c r="BK5388" s="207"/>
      <c r="BY5388" s="207"/>
      <c r="BZ5388" s="207"/>
      <c r="CA5388" s="207"/>
      <c r="CB5388" s="207"/>
      <c r="CC5388" s="207"/>
      <c r="CD5388" s="207"/>
      <c r="CE5388" s="207"/>
      <c r="CF5388" s="207"/>
    </row>
    <row r="5389" spans="1:84" s="406" customFormat="1" x14ac:dyDescent="0.3">
      <c r="A5389" s="407"/>
      <c r="B5389" s="412"/>
      <c r="C5389" s="126"/>
      <c r="D5389" s="390"/>
      <c r="E5389" s="390"/>
      <c r="F5389" s="390"/>
      <c r="G5389" s="390"/>
      <c r="H5389" s="390"/>
      <c r="I5389" s="390"/>
      <c r="AP5389" s="207"/>
      <c r="AQ5389" s="207"/>
      <c r="BK5389" s="207"/>
      <c r="BY5389" s="207"/>
      <c r="BZ5389" s="207"/>
      <c r="CA5389" s="207"/>
      <c r="CB5389" s="207"/>
      <c r="CC5389" s="207"/>
      <c r="CD5389" s="207"/>
      <c r="CE5389" s="207"/>
      <c r="CF5389" s="207"/>
    </row>
    <row r="5390" spans="1:84" s="406" customFormat="1" x14ac:dyDescent="0.3">
      <c r="A5390" s="407"/>
      <c r="B5390" s="412"/>
      <c r="C5390" s="126"/>
      <c r="D5390" s="390"/>
      <c r="E5390" s="390"/>
      <c r="F5390" s="390"/>
      <c r="G5390" s="390"/>
      <c r="H5390" s="390"/>
      <c r="I5390" s="390"/>
      <c r="AP5390" s="207"/>
      <c r="AQ5390" s="207"/>
      <c r="BK5390" s="207"/>
      <c r="BY5390" s="207"/>
      <c r="BZ5390" s="207"/>
      <c r="CA5390" s="207"/>
      <c r="CB5390" s="207"/>
      <c r="CC5390" s="207"/>
      <c r="CD5390" s="207"/>
      <c r="CE5390" s="207"/>
      <c r="CF5390" s="207"/>
    </row>
    <row r="5391" spans="1:84" s="406" customFormat="1" x14ac:dyDescent="0.3">
      <c r="A5391" s="407"/>
      <c r="B5391" s="412"/>
      <c r="C5391" s="126"/>
      <c r="D5391" s="390"/>
      <c r="E5391" s="390"/>
      <c r="F5391" s="390"/>
      <c r="G5391" s="390"/>
      <c r="H5391" s="390"/>
      <c r="I5391" s="390"/>
      <c r="AP5391" s="207"/>
      <c r="AQ5391" s="207"/>
      <c r="BK5391" s="207"/>
      <c r="BY5391" s="207"/>
      <c r="BZ5391" s="207"/>
      <c r="CA5391" s="207"/>
      <c r="CB5391" s="207"/>
      <c r="CC5391" s="207"/>
      <c r="CD5391" s="207"/>
      <c r="CE5391" s="207"/>
      <c r="CF5391" s="207"/>
    </row>
    <row r="5392" spans="1:84" s="406" customFormat="1" x14ac:dyDescent="0.3">
      <c r="A5392" s="407"/>
      <c r="B5392" s="412"/>
      <c r="C5392" s="126"/>
      <c r="D5392" s="390"/>
      <c r="E5392" s="390"/>
      <c r="F5392" s="390"/>
      <c r="G5392" s="390"/>
      <c r="H5392" s="390"/>
      <c r="I5392" s="390"/>
      <c r="AP5392" s="207"/>
      <c r="AQ5392" s="207"/>
      <c r="BK5392" s="207"/>
      <c r="BY5392" s="207"/>
      <c r="BZ5392" s="207"/>
      <c r="CA5392" s="207"/>
      <c r="CB5392" s="207"/>
      <c r="CC5392" s="207"/>
      <c r="CD5392" s="207"/>
      <c r="CE5392" s="207"/>
      <c r="CF5392" s="207"/>
    </row>
    <row r="5393" spans="1:84" s="406" customFormat="1" x14ac:dyDescent="0.3">
      <c r="A5393" s="407"/>
      <c r="B5393" s="412"/>
      <c r="C5393" s="126"/>
      <c r="D5393" s="390"/>
      <c r="E5393" s="390"/>
      <c r="F5393" s="390"/>
      <c r="G5393" s="390"/>
      <c r="H5393" s="390"/>
      <c r="I5393" s="390"/>
      <c r="AP5393" s="207"/>
      <c r="AQ5393" s="207"/>
      <c r="BK5393" s="207"/>
      <c r="BY5393" s="207"/>
      <c r="BZ5393" s="207"/>
      <c r="CA5393" s="207"/>
      <c r="CB5393" s="207"/>
      <c r="CC5393" s="207"/>
      <c r="CD5393" s="207"/>
      <c r="CE5393" s="207"/>
      <c r="CF5393" s="207"/>
    </row>
    <row r="5394" spans="1:84" s="406" customFormat="1" x14ac:dyDescent="0.3">
      <c r="A5394" s="407"/>
      <c r="B5394" s="412"/>
      <c r="C5394" s="126"/>
      <c r="D5394" s="390"/>
      <c r="E5394" s="390"/>
      <c r="F5394" s="390"/>
      <c r="G5394" s="390"/>
      <c r="H5394" s="390"/>
      <c r="I5394" s="390"/>
      <c r="AP5394" s="207"/>
      <c r="AQ5394" s="207"/>
      <c r="BK5394" s="207"/>
      <c r="BY5394" s="207"/>
      <c r="BZ5394" s="207"/>
      <c r="CA5394" s="207"/>
      <c r="CB5394" s="207"/>
      <c r="CC5394" s="207"/>
      <c r="CD5394" s="207"/>
      <c r="CE5394" s="207"/>
      <c r="CF5394" s="207"/>
    </row>
    <row r="5395" spans="1:84" s="406" customFormat="1" x14ac:dyDescent="0.3">
      <c r="A5395" s="407"/>
      <c r="B5395" s="412"/>
      <c r="C5395" s="126"/>
      <c r="D5395" s="390"/>
      <c r="E5395" s="390"/>
      <c r="F5395" s="390"/>
      <c r="G5395" s="390"/>
      <c r="H5395" s="390"/>
      <c r="I5395" s="390"/>
      <c r="AP5395" s="207"/>
      <c r="AQ5395" s="207"/>
      <c r="BK5395" s="207"/>
      <c r="BY5395" s="207"/>
      <c r="BZ5395" s="207"/>
      <c r="CA5395" s="207"/>
      <c r="CB5395" s="207"/>
      <c r="CC5395" s="207"/>
      <c r="CD5395" s="207"/>
      <c r="CE5395" s="207"/>
      <c r="CF5395" s="207"/>
    </row>
    <row r="5396" spans="1:84" s="406" customFormat="1" x14ac:dyDescent="0.3">
      <c r="A5396" s="407"/>
      <c r="B5396" s="412"/>
      <c r="C5396" s="126"/>
      <c r="D5396" s="390"/>
      <c r="E5396" s="390"/>
      <c r="F5396" s="390"/>
      <c r="G5396" s="390"/>
      <c r="H5396" s="390"/>
      <c r="I5396" s="390"/>
      <c r="AP5396" s="207"/>
      <c r="AQ5396" s="207"/>
      <c r="BK5396" s="207"/>
      <c r="BY5396" s="207"/>
      <c r="BZ5396" s="207"/>
      <c r="CA5396" s="207"/>
      <c r="CB5396" s="207"/>
      <c r="CC5396" s="207"/>
      <c r="CD5396" s="207"/>
      <c r="CE5396" s="207"/>
      <c r="CF5396" s="207"/>
    </row>
    <row r="5397" spans="1:84" s="406" customFormat="1" x14ac:dyDescent="0.3">
      <c r="A5397" s="407"/>
      <c r="B5397" s="412"/>
      <c r="C5397" s="126"/>
      <c r="D5397" s="390"/>
      <c r="E5397" s="390"/>
      <c r="F5397" s="390"/>
      <c r="G5397" s="390"/>
      <c r="H5397" s="390"/>
      <c r="I5397" s="390"/>
      <c r="AP5397" s="207"/>
      <c r="AQ5397" s="207"/>
      <c r="BK5397" s="207"/>
      <c r="BY5397" s="207"/>
      <c r="BZ5397" s="207"/>
      <c r="CA5397" s="207"/>
      <c r="CB5397" s="207"/>
      <c r="CC5397" s="207"/>
      <c r="CD5397" s="207"/>
      <c r="CE5397" s="207"/>
      <c r="CF5397" s="207"/>
    </row>
    <row r="5398" spans="1:84" s="406" customFormat="1" x14ac:dyDescent="0.3">
      <c r="A5398" s="407"/>
      <c r="B5398" s="412"/>
      <c r="C5398" s="126"/>
      <c r="D5398" s="390"/>
      <c r="E5398" s="390"/>
      <c r="F5398" s="390"/>
      <c r="G5398" s="390"/>
      <c r="H5398" s="390"/>
      <c r="I5398" s="390"/>
      <c r="AP5398" s="207"/>
      <c r="AQ5398" s="207"/>
      <c r="BK5398" s="207"/>
      <c r="BY5398" s="207"/>
      <c r="BZ5398" s="207"/>
      <c r="CA5398" s="207"/>
      <c r="CB5398" s="207"/>
      <c r="CC5398" s="207"/>
      <c r="CD5398" s="207"/>
      <c r="CE5398" s="207"/>
      <c r="CF5398" s="207"/>
    </row>
    <row r="5399" spans="1:84" s="406" customFormat="1" x14ac:dyDescent="0.3">
      <c r="A5399" s="407"/>
      <c r="B5399" s="412"/>
      <c r="C5399" s="126"/>
      <c r="D5399" s="390"/>
      <c r="E5399" s="390"/>
      <c r="F5399" s="390"/>
      <c r="G5399" s="390"/>
      <c r="H5399" s="390"/>
      <c r="I5399" s="390"/>
      <c r="AP5399" s="207"/>
      <c r="AQ5399" s="207"/>
      <c r="BK5399" s="207"/>
      <c r="BY5399" s="207"/>
      <c r="BZ5399" s="207"/>
      <c r="CA5399" s="207"/>
      <c r="CB5399" s="207"/>
      <c r="CC5399" s="207"/>
      <c r="CD5399" s="207"/>
      <c r="CE5399" s="207"/>
      <c r="CF5399" s="207"/>
    </row>
    <row r="5400" spans="1:84" s="406" customFormat="1" x14ac:dyDescent="0.3">
      <c r="A5400" s="407"/>
      <c r="B5400" s="412"/>
      <c r="C5400" s="126"/>
      <c r="D5400" s="390"/>
      <c r="E5400" s="390"/>
      <c r="F5400" s="390"/>
      <c r="G5400" s="390"/>
      <c r="H5400" s="390"/>
      <c r="I5400" s="390"/>
      <c r="AP5400" s="207"/>
      <c r="AQ5400" s="207"/>
      <c r="BK5400" s="207"/>
      <c r="BY5400" s="207"/>
      <c r="BZ5400" s="207"/>
      <c r="CA5400" s="207"/>
      <c r="CB5400" s="207"/>
      <c r="CC5400" s="207"/>
      <c r="CD5400" s="207"/>
      <c r="CE5400" s="207"/>
      <c r="CF5400" s="207"/>
    </row>
    <row r="5401" spans="1:84" s="406" customFormat="1" x14ac:dyDescent="0.3">
      <c r="A5401" s="407"/>
      <c r="B5401" s="412"/>
      <c r="C5401" s="126"/>
      <c r="D5401" s="390"/>
      <c r="E5401" s="390"/>
      <c r="F5401" s="390"/>
      <c r="G5401" s="390"/>
      <c r="H5401" s="390"/>
      <c r="I5401" s="390"/>
      <c r="AP5401" s="207"/>
      <c r="AQ5401" s="207"/>
      <c r="BK5401" s="207"/>
      <c r="BY5401" s="207"/>
      <c r="BZ5401" s="207"/>
      <c r="CA5401" s="207"/>
      <c r="CB5401" s="207"/>
      <c r="CC5401" s="207"/>
      <c r="CD5401" s="207"/>
      <c r="CE5401" s="207"/>
      <c r="CF5401" s="207"/>
    </row>
    <row r="5402" spans="1:84" s="406" customFormat="1" x14ac:dyDescent="0.3">
      <c r="A5402" s="407"/>
      <c r="B5402" s="412"/>
      <c r="C5402" s="126"/>
      <c r="D5402" s="390"/>
      <c r="E5402" s="390"/>
      <c r="F5402" s="390"/>
      <c r="G5402" s="390"/>
      <c r="H5402" s="390"/>
      <c r="I5402" s="390"/>
      <c r="AP5402" s="207"/>
      <c r="AQ5402" s="207"/>
      <c r="BK5402" s="207"/>
      <c r="BY5402" s="207"/>
      <c r="BZ5402" s="207"/>
      <c r="CA5402" s="207"/>
      <c r="CB5402" s="207"/>
      <c r="CC5402" s="207"/>
      <c r="CD5402" s="207"/>
      <c r="CE5402" s="207"/>
      <c r="CF5402" s="207"/>
    </row>
    <row r="5403" spans="1:84" s="406" customFormat="1" x14ac:dyDescent="0.3">
      <c r="A5403" s="407"/>
      <c r="B5403" s="412"/>
      <c r="C5403" s="126"/>
      <c r="D5403" s="390"/>
      <c r="E5403" s="390"/>
      <c r="F5403" s="390"/>
      <c r="G5403" s="390"/>
      <c r="H5403" s="390"/>
      <c r="I5403" s="390"/>
      <c r="AP5403" s="207"/>
      <c r="AQ5403" s="207"/>
      <c r="BK5403" s="207"/>
      <c r="BY5403" s="207"/>
      <c r="BZ5403" s="207"/>
      <c r="CA5403" s="207"/>
      <c r="CB5403" s="207"/>
      <c r="CC5403" s="207"/>
      <c r="CD5403" s="207"/>
      <c r="CE5403" s="207"/>
      <c r="CF5403" s="207"/>
    </row>
    <row r="5404" spans="1:84" s="406" customFormat="1" x14ac:dyDescent="0.3">
      <c r="A5404" s="407"/>
      <c r="B5404" s="412"/>
      <c r="C5404" s="126"/>
      <c r="D5404" s="390"/>
      <c r="E5404" s="390"/>
      <c r="F5404" s="390"/>
      <c r="G5404" s="390"/>
      <c r="H5404" s="390"/>
      <c r="I5404" s="390"/>
      <c r="AP5404" s="207"/>
      <c r="AQ5404" s="207"/>
      <c r="BK5404" s="207"/>
      <c r="BY5404" s="207"/>
      <c r="BZ5404" s="207"/>
      <c r="CA5404" s="207"/>
      <c r="CB5404" s="207"/>
      <c r="CC5404" s="207"/>
      <c r="CD5404" s="207"/>
      <c r="CE5404" s="207"/>
      <c r="CF5404" s="207"/>
    </row>
    <row r="5405" spans="1:84" s="406" customFormat="1" x14ac:dyDescent="0.3">
      <c r="A5405" s="407"/>
      <c r="B5405" s="412"/>
      <c r="C5405" s="126"/>
      <c r="D5405" s="390"/>
      <c r="E5405" s="390"/>
      <c r="F5405" s="390"/>
      <c r="G5405" s="390"/>
      <c r="H5405" s="390"/>
      <c r="I5405" s="390"/>
      <c r="AP5405" s="207"/>
      <c r="AQ5405" s="207"/>
      <c r="BK5405" s="207"/>
      <c r="BY5405" s="207"/>
      <c r="BZ5405" s="207"/>
      <c r="CA5405" s="207"/>
      <c r="CB5405" s="207"/>
      <c r="CC5405" s="207"/>
      <c r="CD5405" s="207"/>
      <c r="CE5405" s="207"/>
      <c r="CF5405" s="207"/>
    </row>
    <row r="5406" spans="1:84" s="406" customFormat="1" x14ac:dyDescent="0.3">
      <c r="A5406" s="407"/>
      <c r="B5406" s="412"/>
      <c r="C5406" s="126"/>
      <c r="D5406" s="390"/>
      <c r="E5406" s="390"/>
      <c r="F5406" s="390"/>
      <c r="G5406" s="390"/>
      <c r="H5406" s="390"/>
      <c r="I5406" s="390"/>
      <c r="AP5406" s="207"/>
      <c r="AQ5406" s="207"/>
      <c r="BK5406" s="207"/>
      <c r="BY5406" s="207"/>
      <c r="BZ5406" s="207"/>
      <c r="CA5406" s="207"/>
      <c r="CB5406" s="207"/>
      <c r="CC5406" s="207"/>
      <c r="CD5406" s="207"/>
      <c r="CE5406" s="207"/>
      <c r="CF5406" s="207"/>
    </row>
    <row r="5407" spans="1:84" s="406" customFormat="1" x14ac:dyDescent="0.3">
      <c r="A5407" s="407"/>
      <c r="B5407" s="412"/>
      <c r="C5407" s="126"/>
      <c r="D5407" s="390"/>
      <c r="E5407" s="390"/>
      <c r="F5407" s="390"/>
      <c r="G5407" s="390"/>
      <c r="H5407" s="390"/>
      <c r="I5407" s="390"/>
      <c r="AP5407" s="207"/>
      <c r="AQ5407" s="207"/>
      <c r="BK5407" s="207"/>
      <c r="BY5407" s="207"/>
      <c r="BZ5407" s="207"/>
      <c r="CA5407" s="207"/>
      <c r="CB5407" s="207"/>
      <c r="CC5407" s="207"/>
      <c r="CD5407" s="207"/>
      <c r="CE5407" s="207"/>
      <c r="CF5407" s="207"/>
    </row>
    <row r="5408" spans="1:84" s="406" customFormat="1" x14ac:dyDescent="0.3">
      <c r="A5408" s="407"/>
      <c r="B5408" s="412"/>
      <c r="C5408" s="126"/>
      <c r="D5408" s="390"/>
      <c r="E5408" s="390"/>
      <c r="F5408" s="390"/>
      <c r="G5408" s="390"/>
      <c r="H5408" s="390"/>
      <c r="I5408" s="390"/>
      <c r="AP5408" s="207"/>
      <c r="AQ5408" s="207"/>
      <c r="BK5408" s="207"/>
      <c r="BY5408" s="207"/>
      <c r="BZ5408" s="207"/>
      <c r="CA5408" s="207"/>
      <c r="CB5408" s="207"/>
      <c r="CC5408" s="207"/>
      <c r="CD5408" s="207"/>
      <c r="CE5408" s="207"/>
      <c r="CF5408" s="207"/>
    </row>
    <row r="5409" spans="1:84" s="406" customFormat="1" x14ac:dyDescent="0.3">
      <c r="A5409" s="407"/>
      <c r="B5409" s="412"/>
      <c r="C5409" s="126"/>
      <c r="D5409" s="390"/>
      <c r="E5409" s="390"/>
      <c r="F5409" s="390"/>
      <c r="G5409" s="390"/>
      <c r="H5409" s="390"/>
      <c r="I5409" s="390"/>
      <c r="AP5409" s="207"/>
      <c r="AQ5409" s="207"/>
      <c r="BK5409" s="207"/>
      <c r="BY5409" s="207"/>
      <c r="BZ5409" s="207"/>
      <c r="CA5409" s="207"/>
      <c r="CB5409" s="207"/>
      <c r="CC5409" s="207"/>
      <c r="CD5409" s="207"/>
      <c r="CE5409" s="207"/>
      <c r="CF5409" s="207"/>
    </row>
    <row r="5410" spans="1:84" s="406" customFormat="1" x14ac:dyDescent="0.3">
      <c r="A5410" s="407"/>
      <c r="B5410" s="412"/>
      <c r="C5410" s="126"/>
      <c r="D5410" s="390"/>
      <c r="E5410" s="390"/>
      <c r="F5410" s="390"/>
      <c r="G5410" s="390"/>
      <c r="H5410" s="390"/>
      <c r="I5410" s="390"/>
      <c r="AP5410" s="207"/>
      <c r="AQ5410" s="207"/>
      <c r="BK5410" s="207"/>
      <c r="BY5410" s="207"/>
      <c r="BZ5410" s="207"/>
      <c r="CA5410" s="207"/>
      <c r="CB5410" s="207"/>
      <c r="CC5410" s="207"/>
      <c r="CD5410" s="207"/>
      <c r="CE5410" s="207"/>
      <c r="CF5410" s="207"/>
    </row>
    <row r="5411" spans="1:84" s="406" customFormat="1" x14ac:dyDescent="0.3">
      <c r="A5411" s="407"/>
      <c r="B5411" s="412"/>
      <c r="C5411" s="126"/>
      <c r="D5411" s="390"/>
      <c r="E5411" s="390"/>
      <c r="F5411" s="390"/>
      <c r="G5411" s="390"/>
      <c r="H5411" s="390"/>
      <c r="I5411" s="390"/>
      <c r="AP5411" s="207"/>
      <c r="AQ5411" s="207"/>
      <c r="BK5411" s="207"/>
      <c r="BY5411" s="207"/>
      <c r="BZ5411" s="207"/>
      <c r="CA5411" s="207"/>
      <c r="CB5411" s="207"/>
      <c r="CC5411" s="207"/>
      <c r="CD5411" s="207"/>
      <c r="CE5411" s="207"/>
      <c r="CF5411" s="207"/>
    </row>
    <row r="5412" spans="1:84" s="406" customFormat="1" x14ac:dyDescent="0.3">
      <c r="A5412" s="407"/>
      <c r="B5412" s="412"/>
      <c r="C5412" s="126"/>
      <c r="D5412" s="390"/>
      <c r="E5412" s="390"/>
      <c r="F5412" s="390"/>
      <c r="G5412" s="390"/>
      <c r="H5412" s="390"/>
      <c r="I5412" s="390"/>
      <c r="AP5412" s="207"/>
      <c r="AQ5412" s="207"/>
      <c r="BK5412" s="207"/>
      <c r="BY5412" s="207"/>
      <c r="BZ5412" s="207"/>
      <c r="CA5412" s="207"/>
      <c r="CB5412" s="207"/>
      <c r="CC5412" s="207"/>
      <c r="CD5412" s="207"/>
      <c r="CE5412" s="207"/>
      <c r="CF5412" s="207"/>
    </row>
    <row r="5413" spans="1:84" s="406" customFormat="1" x14ac:dyDescent="0.3">
      <c r="A5413" s="407"/>
      <c r="B5413" s="412"/>
      <c r="C5413" s="126"/>
      <c r="D5413" s="390"/>
      <c r="E5413" s="390"/>
      <c r="F5413" s="390"/>
      <c r="G5413" s="390"/>
      <c r="H5413" s="390"/>
      <c r="I5413" s="390"/>
      <c r="AP5413" s="207"/>
      <c r="AQ5413" s="207"/>
      <c r="BK5413" s="207"/>
      <c r="BY5413" s="207"/>
      <c r="BZ5413" s="207"/>
      <c r="CA5413" s="207"/>
      <c r="CB5413" s="207"/>
      <c r="CC5413" s="207"/>
      <c r="CD5413" s="207"/>
      <c r="CE5413" s="207"/>
      <c r="CF5413" s="207"/>
    </row>
    <row r="5414" spans="1:84" s="406" customFormat="1" x14ac:dyDescent="0.3">
      <c r="A5414" s="407"/>
      <c r="B5414" s="412"/>
      <c r="C5414" s="126"/>
      <c r="D5414" s="390"/>
      <c r="E5414" s="390"/>
      <c r="F5414" s="390"/>
      <c r="G5414" s="390"/>
      <c r="H5414" s="390"/>
      <c r="I5414" s="390"/>
      <c r="AP5414" s="207"/>
      <c r="AQ5414" s="207"/>
      <c r="BK5414" s="207"/>
      <c r="BY5414" s="207"/>
      <c r="BZ5414" s="207"/>
      <c r="CA5414" s="207"/>
      <c r="CB5414" s="207"/>
      <c r="CC5414" s="207"/>
      <c r="CD5414" s="207"/>
      <c r="CE5414" s="207"/>
      <c r="CF5414" s="207"/>
    </row>
    <row r="5415" spans="1:84" s="406" customFormat="1" x14ac:dyDescent="0.3">
      <c r="A5415" s="407"/>
      <c r="B5415" s="412"/>
      <c r="C5415" s="126"/>
      <c r="D5415" s="390"/>
      <c r="E5415" s="390"/>
      <c r="F5415" s="390"/>
      <c r="G5415" s="390"/>
      <c r="H5415" s="390"/>
      <c r="I5415" s="390"/>
      <c r="AP5415" s="207"/>
      <c r="AQ5415" s="207"/>
      <c r="BK5415" s="207"/>
      <c r="BY5415" s="207"/>
      <c r="BZ5415" s="207"/>
      <c r="CA5415" s="207"/>
      <c r="CB5415" s="207"/>
      <c r="CC5415" s="207"/>
      <c r="CD5415" s="207"/>
      <c r="CE5415" s="207"/>
      <c r="CF5415" s="207"/>
    </row>
    <row r="5416" spans="1:84" s="406" customFormat="1" x14ac:dyDescent="0.3">
      <c r="A5416" s="407"/>
      <c r="B5416" s="412"/>
      <c r="C5416" s="126"/>
      <c r="D5416" s="390"/>
      <c r="E5416" s="390"/>
      <c r="F5416" s="390"/>
      <c r="G5416" s="390"/>
      <c r="H5416" s="390"/>
      <c r="I5416" s="390"/>
      <c r="AP5416" s="207"/>
      <c r="AQ5416" s="207"/>
      <c r="BK5416" s="207"/>
      <c r="BY5416" s="207"/>
      <c r="BZ5416" s="207"/>
      <c r="CA5416" s="207"/>
      <c r="CB5416" s="207"/>
      <c r="CC5416" s="207"/>
      <c r="CD5416" s="207"/>
      <c r="CE5416" s="207"/>
      <c r="CF5416" s="207"/>
    </row>
    <row r="5417" spans="1:84" s="406" customFormat="1" x14ac:dyDescent="0.3">
      <c r="A5417" s="407"/>
      <c r="B5417" s="412"/>
      <c r="C5417" s="126"/>
      <c r="D5417" s="390"/>
      <c r="E5417" s="390"/>
      <c r="F5417" s="390"/>
      <c r="G5417" s="390"/>
      <c r="H5417" s="390"/>
      <c r="I5417" s="390"/>
      <c r="AP5417" s="207"/>
      <c r="AQ5417" s="207"/>
      <c r="BK5417" s="207"/>
      <c r="BY5417" s="207"/>
      <c r="BZ5417" s="207"/>
      <c r="CA5417" s="207"/>
      <c r="CB5417" s="207"/>
      <c r="CC5417" s="207"/>
      <c r="CD5417" s="207"/>
      <c r="CE5417" s="207"/>
      <c r="CF5417" s="207"/>
    </row>
    <row r="5418" spans="1:84" s="406" customFormat="1" x14ac:dyDescent="0.3">
      <c r="A5418" s="407"/>
      <c r="B5418" s="412"/>
      <c r="C5418" s="126"/>
      <c r="D5418" s="390"/>
      <c r="E5418" s="390"/>
      <c r="F5418" s="390"/>
      <c r="G5418" s="390"/>
      <c r="H5418" s="390"/>
      <c r="I5418" s="390"/>
      <c r="AP5418" s="207"/>
      <c r="AQ5418" s="207"/>
      <c r="BK5418" s="207"/>
      <c r="BY5418" s="207"/>
      <c r="BZ5418" s="207"/>
      <c r="CA5418" s="207"/>
      <c r="CB5418" s="207"/>
      <c r="CC5418" s="207"/>
      <c r="CD5418" s="207"/>
      <c r="CE5418" s="207"/>
      <c r="CF5418" s="207"/>
    </row>
    <row r="5419" spans="1:84" s="406" customFormat="1" x14ac:dyDescent="0.3">
      <c r="A5419" s="407"/>
      <c r="B5419" s="412"/>
      <c r="C5419" s="126"/>
      <c r="D5419" s="390"/>
      <c r="E5419" s="390"/>
      <c r="F5419" s="390"/>
      <c r="G5419" s="390"/>
      <c r="H5419" s="390"/>
      <c r="I5419" s="390"/>
      <c r="AP5419" s="207"/>
      <c r="AQ5419" s="207"/>
      <c r="BK5419" s="207"/>
      <c r="BY5419" s="207"/>
      <c r="BZ5419" s="207"/>
      <c r="CA5419" s="207"/>
      <c r="CB5419" s="207"/>
      <c r="CC5419" s="207"/>
      <c r="CD5419" s="207"/>
      <c r="CE5419" s="207"/>
      <c r="CF5419" s="207"/>
    </row>
    <row r="5420" spans="1:84" s="406" customFormat="1" x14ac:dyDescent="0.3">
      <c r="A5420" s="407"/>
      <c r="B5420" s="412"/>
      <c r="C5420" s="126"/>
      <c r="D5420" s="390"/>
      <c r="E5420" s="390"/>
      <c r="F5420" s="390"/>
      <c r="G5420" s="390"/>
      <c r="H5420" s="390"/>
      <c r="I5420" s="390"/>
      <c r="AP5420" s="207"/>
      <c r="AQ5420" s="207"/>
      <c r="BK5420" s="207"/>
      <c r="BY5420" s="207"/>
      <c r="BZ5420" s="207"/>
      <c r="CA5420" s="207"/>
      <c r="CB5420" s="207"/>
      <c r="CC5420" s="207"/>
      <c r="CD5420" s="207"/>
      <c r="CE5420" s="207"/>
      <c r="CF5420" s="207"/>
    </row>
    <row r="5421" spans="1:84" s="406" customFormat="1" x14ac:dyDescent="0.3">
      <c r="A5421" s="407"/>
      <c r="B5421" s="412"/>
      <c r="C5421" s="126"/>
      <c r="D5421" s="390"/>
      <c r="E5421" s="390"/>
      <c r="F5421" s="390"/>
      <c r="G5421" s="390"/>
      <c r="H5421" s="390"/>
      <c r="I5421" s="390"/>
      <c r="AP5421" s="207"/>
      <c r="AQ5421" s="207"/>
      <c r="BK5421" s="207"/>
      <c r="BY5421" s="207"/>
      <c r="BZ5421" s="207"/>
      <c r="CA5421" s="207"/>
      <c r="CB5421" s="207"/>
      <c r="CC5421" s="207"/>
      <c r="CD5421" s="207"/>
      <c r="CE5421" s="207"/>
      <c r="CF5421" s="207"/>
    </row>
    <row r="5422" spans="1:84" s="406" customFormat="1" x14ac:dyDescent="0.3">
      <c r="A5422" s="407"/>
      <c r="B5422" s="412"/>
      <c r="C5422" s="126"/>
      <c r="D5422" s="390"/>
      <c r="E5422" s="390"/>
      <c r="F5422" s="390"/>
      <c r="G5422" s="390"/>
      <c r="H5422" s="390"/>
      <c r="I5422" s="390"/>
      <c r="AP5422" s="207"/>
      <c r="AQ5422" s="207"/>
      <c r="BK5422" s="207"/>
      <c r="BY5422" s="207"/>
      <c r="BZ5422" s="207"/>
      <c r="CA5422" s="207"/>
      <c r="CB5422" s="207"/>
      <c r="CC5422" s="207"/>
      <c r="CD5422" s="207"/>
      <c r="CE5422" s="207"/>
      <c r="CF5422" s="207"/>
    </row>
    <row r="5423" spans="1:84" s="406" customFormat="1" x14ac:dyDescent="0.3">
      <c r="A5423" s="407"/>
      <c r="B5423" s="412"/>
      <c r="C5423" s="126"/>
      <c r="D5423" s="390"/>
      <c r="E5423" s="390"/>
      <c r="F5423" s="390"/>
      <c r="G5423" s="390"/>
      <c r="H5423" s="390"/>
      <c r="I5423" s="390"/>
      <c r="AP5423" s="207"/>
      <c r="AQ5423" s="207"/>
      <c r="BK5423" s="207"/>
      <c r="BY5423" s="207"/>
      <c r="BZ5423" s="207"/>
      <c r="CA5423" s="207"/>
      <c r="CB5423" s="207"/>
      <c r="CC5423" s="207"/>
      <c r="CD5423" s="207"/>
      <c r="CE5423" s="207"/>
      <c r="CF5423" s="207"/>
    </row>
    <row r="5424" spans="1:84" s="406" customFormat="1" x14ac:dyDescent="0.3">
      <c r="A5424" s="407"/>
      <c r="B5424" s="412"/>
      <c r="C5424" s="126"/>
      <c r="D5424" s="390"/>
      <c r="E5424" s="390"/>
      <c r="F5424" s="390"/>
      <c r="G5424" s="390"/>
      <c r="H5424" s="390"/>
      <c r="I5424" s="390"/>
      <c r="AP5424" s="207"/>
      <c r="AQ5424" s="207"/>
      <c r="BK5424" s="207"/>
      <c r="BY5424" s="207"/>
      <c r="BZ5424" s="207"/>
      <c r="CA5424" s="207"/>
      <c r="CB5424" s="207"/>
      <c r="CC5424" s="207"/>
      <c r="CD5424" s="207"/>
      <c r="CE5424" s="207"/>
      <c r="CF5424" s="207"/>
    </row>
    <row r="5425" spans="1:84" s="406" customFormat="1" x14ac:dyDescent="0.3">
      <c r="A5425" s="407"/>
      <c r="B5425" s="412"/>
      <c r="C5425" s="126"/>
      <c r="D5425" s="390"/>
      <c r="E5425" s="390"/>
      <c r="F5425" s="390"/>
      <c r="G5425" s="390"/>
      <c r="H5425" s="390"/>
      <c r="I5425" s="390"/>
      <c r="AP5425" s="207"/>
      <c r="AQ5425" s="207"/>
      <c r="BK5425" s="207"/>
      <c r="BY5425" s="207"/>
      <c r="BZ5425" s="207"/>
      <c r="CA5425" s="207"/>
      <c r="CB5425" s="207"/>
      <c r="CC5425" s="207"/>
      <c r="CD5425" s="207"/>
      <c r="CE5425" s="207"/>
      <c r="CF5425" s="207"/>
    </row>
    <row r="5426" spans="1:84" s="406" customFormat="1" x14ac:dyDescent="0.3">
      <c r="A5426" s="407"/>
      <c r="B5426" s="412"/>
      <c r="C5426" s="126"/>
      <c r="D5426" s="390"/>
      <c r="E5426" s="390"/>
      <c r="F5426" s="390"/>
      <c r="G5426" s="390"/>
      <c r="H5426" s="390"/>
      <c r="I5426" s="390"/>
      <c r="AP5426" s="207"/>
      <c r="AQ5426" s="207"/>
      <c r="BK5426" s="207"/>
      <c r="BY5426" s="207"/>
      <c r="BZ5426" s="207"/>
      <c r="CA5426" s="207"/>
      <c r="CB5426" s="207"/>
      <c r="CC5426" s="207"/>
      <c r="CD5426" s="207"/>
      <c r="CE5426" s="207"/>
      <c r="CF5426" s="207"/>
    </row>
    <row r="5427" spans="1:84" s="406" customFormat="1" x14ac:dyDescent="0.3">
      <c r="A5427" s="407"/>
      <c r="B5427" s="412"/>
      <c r="C5427" s="126"/>
      <c r="D5427" s="390"/>
      <c r="E5427" s="390"/>
      <c r="F5427" s="390"/>
      <c r="G5427" s="390"/>
      <c r="H5427" s="390"/>
      <c r="I5427" s="390"/>
      <c r="AP5427" s="207"/>
      <c r="AQ5427" s="207"/>
      <c r="BK5427" s="207"/>
      <c r="BY5427" s="207"/>
      <c r="BZ5427" s="207"/>
      <c r="CA5427" s="207"/>
      <c r="CB5427" s="207"/>
      <c r="CC5427" s="207"/>
      <c r="CD5427" s="207"/>
      <c r="CE5427" s="207"/>
      <c r="CF5427" s="207"/>
    </row>
    <row r="5428" spans="1:84" s="406" customFormat="1" x14ac:dyDescent="0.3">
      <c r="A5428" s="407"/>
      <c r="B5428" s="412"/>
      <c r="C5428" s="126"/>
      <c r="D5428" s="390"/>
      <c r="E5428" s="390"/>
      <c r="F5428" s="390"/>
      <c r="G5428" s="390"/>
      <c r="H5428" s="390"/>
      <c r="I5428" s="390"/>
      <c r="AP5428" s="207"/>
      <c r="AQ5428" s="207"/>
      <c r="BK5428" s="207"/>
      <c r="BY5428" s="207"/>
      <c r="BZ5428" s="207"/>
      <c r="CA5428" s="207"/>
      <c r="CB5428" s="207"/>
      <c r="CC5428" s="207"/>
      <c r="CD5428" s="207"/>
      <c r="CE5428" s="207"/>
      <c r="CF5428" s="207"/>
    </row>
    <row r="5429" spans="1:84" s="406" customFormat="1" x14ac:dyDescent="0.3">
      <c r="A5429" s="407"/>
      <c r="B5429" s="412"/>
      <c r="C5429" s="126"/>
      <c r="D5429" s="390"/>
      <c r="E5429" s="390"/>
      <c r="F5429" s="390"/>
      <c r="G5429" s="390"/>
      <c r="H5429" s="390"/>
      <c r="I5429" s="390"/>
      <c r="AP5429" s="207"/>
      <c r="AQ5429" s="207"/>
      <c r="BK5429" s="207"/>
      <c r="BY5429" s="207"/>
      <c r="BZ5429" s="207"/>
      <c r="CA5429" s="207"/>
      <c r="CB5429" s="207"/>
      <c r="CC5429" s="207"/>
      <c r="CD5429" s="207"/>
      <c r="CE5429" s="207"/>
      <c r="CF5429" s="207"/>
    </row>
    <row r="5430" spans="1:84" s="406" customFormat="1" x14ac:dyDescent="0.3">
      <c r="A5430" s="407"/>
      <c r="B5430" s="412"/>
      <c r="C5430" s="126"/>
      <c r="D5430" s="390"/>
      <c r="E5430" s="390"/>
      <c r="F5430" s="390"/>
      <c r="G5430" s="390"/>
      <c r="H5430" s="390"/>
      <c r="I5430" s="390"/>
      <c r="AP5430" s="207"/>
      <c r="AQ5430" s="207"/>
      <c r="BK5430" s="207"/>
      <c r="BY5430" s="207"/>
      <c r="BZ5430" s="207"/>
      <c r="CA5430" s="207"/>
      <c r="CB5430" s="207"/>
      <c r="CC5430" s="207"/>
      <c r="CD5430" s="207"/>
      <c r="CE5430" s="207"/>
      <c r="CF5430" s="207"/>
    </row>
    <row r="5431" spans="1:84" s="406" customFormat="1" x14ac:dyDescent="0.3">
      <c r="A5431" s="407"/>
      <c r="B5431" s="412"/>
      <c r="C5431" s="126"/>
      <c r="D5431" s="390"/>
      <c r="E5431" s="390"/>
      <c r="F5431" s="390"/>
      <c r="G5431" s="390"/>
      <c r="H5431" s="390"/>
      <c r="I5431" s="390"/>
      <c r="AP5431" s="207"/>
      <c r="AQ5431" s="207"/>
      <c r="BK5431" s="207"/>
      <c r="BY5431" s="207"/>
      <c r="BZ5431" s="207"/>
      <c r="CA5431" s="207"/>
      <c r="CB5431" s="207"/>
      <c r="CC5431" s="207"/>
      <c r="CD5431" s="207"/>
      <c r="CE5431" s="207"/>
      <c r="CF5431" s="207"/>
    </row>
    <row r="5432" spans="1:84" s="406" customFormat="1" x14ac:dyDescent="0.3">
      <c r="A5432" s="407"/>
      <c r="B5432" s="412"/>
      <c r="C5432" s="126"/>
      <c r="D5432" s="390"/>
      <c r="E5432" s="390"/>
      <c r="F5432" s="390"/>
      <c r="G5432" s="390"/>
      <c r="H5432" s="390"/>
      <c r="I5432" s="390"/>
      <c r="AP5432" s="207"/>
      <c r="AQ5432" s="207"/>
      <c r="BK5432" s="207"/>
      <c r="BY5432" s="207"/>
      <c r="BZ5432" s="207"/>
      <c r="CA5432" s="207"/>
      <c r="CB5432" s="207"/>
      <c r="CC5432" s="207"/>
      <c r="CD5432" s="207"/>
      <c r="CE5432" s="207"/>
      <c r="CF5432" s="207"/>
    </row>
    <row r="5433" spans="1:84" s="406" customFormat="1" x14ac:dyDescent="0.3">
      <c r="A5433" s="407"/>
      <c r="B5433" s="412"/>
      <c r="C5433" s="126"/>
      <c r="D5433" s="390"/>
      <c r="E5433" s="390"/>
      <c r="F5433" s="390"/>
      <c r="G5433" s="390"/>
      <c r="H5433" s="390"/>
      <c r="I5433" s="390"/>
      <c r="AP5433" s="207"/>
      <c r="AQ5433" s="207"/>
      <c r="BK5433" s="207"/>
      <c r="BY5433" s="207"/>
      <c r="BZ5433" s="207"/>
      <c r="CA5433" s="207"/>
      <c r="CB5433" s="207"/>
      <c r="CC5433" s="207"/>
      <c r="CD5433" s="207"/>
      <c r="CE5433" s="207"/>
      <c r="CF5433" s="207"/>
    </row>
    <row r="5434" spans="1:84" s="406" customFormat="1" x14ac:dyDescent="0.3">
      <c r="A5434" s="407"/>
      <c r="B5434" s="412"/>
      <c r="C5434" s="126"/>
      <c r="D5434" s="390"/>
      <c r="E5434" s="390"/>
      <c r="F5434" s="390"/>
      <c r="G5434" s="390"/>
      <c r="H5434" s="390"/>
      <c r="I5434" s="390"/>
      <c r="AP5434" s="207"/>
      <c r="AQ5434" s="207"/>
      <c r="BK5434" s="207"/>
      <c r="BY5434" s="207"/>
      <c r="BZ5434" s="207"/>
      <c r="CA5434" s="207"/>
      <c r="CB5434" s="207"/>
      <c r="CC5434" s="207"/>
      <c r="CD5434" s="207"/>
      <c r="CE5434" s="207"/>
      <c r="CF5434" s="207"/>
    </row>
    <row r="5435" spans="1:84" s="406" customFormat="1" x14ac:dyDescent="0.3">
      <c r="A5435" s="407"/>
      <c r="B5435" s="412"/>
      <c r="C5435" s="126"/>
      <c r="D5435" s="390"/>
      <c r="E5435" s="390"/>
      <c r="F5435" s="390"/>
      <c r="G5435" s="390"/>
      <c r="H5435" s="390"/>
      <c r="I5435" s="390"/>
      <c r="AP5435" s="207"/>
      <c r="AQ5435" s="207"/>
      <c r="BK5435" s="207"/>
      <c r="BY5435" s="207"/>
      <c r="BZ5435" s="207"/>
      <c r="CA5435" s="207"/>
      <c r="CB5435" s="207"/>
      <c r="CC5435" s="207"/>
      <c r="CD5435" s="207"/>
      <c r="CE5435" s="207"/>
      <c r="CF5435" s="207"/>
    </row>
    <row r="5436" spans="1:84" s="406" customFormat="1" x14ac:dyDescent="0.3">
      <c r="A5436" s="407"/>
      <c r="B5436" s="412"/>
      <c r="C5436" s="126"/>
      <c r="D5436" s="390"/>
      <c r="E5436" s="390"/>
      <c r="F5436" s="390"/>
      <c r="G5436" s="390"/>
      <c r="H5436" s="390"/>
      <c r="I5436" s="390"/>
      <c r="AP5436" s="207"/>
      <c r="AQ5436" s="207"/>
      <c r="BK5436" s="207"/>
      <c r="BY5436" s="207"/>
      <c r="BZ5436" s="207"/>
      <c r="CA5436" s="207"/>
      <c r="CB5436" s="207"/>
      <c r="CC5436" s="207"/>
      <c r="CD5436" s="207"/>
      <c r="CE5436" s="207"/>
      <c r="CF5436" s="207"/>
    </row>
    <row r="5437" spans="1:84" s="406" customFormat="1" x14ac:dyDescent="0.3">
      <c r="A5437" s="407"/>
      <c r="B5437" s="412"/>
      <c r="C5437" s="126"/>
      <c r="D5437" s="390"/>
      <c r="E5437" s="390"/>
      <c r="F5437" s="390"/>
      <c r="G5437" s="390"/>
      <c r="H5437" s="390"/>
      <c r="I5437" s="390"/>
      <c r="AP5437" s="207"/>
      <c r="AQ5437" s="207"/>
      <c r="BK5437" s="207"/>
      <c r="BY5437" s="207"/>
      <c r="BZ5437" s="207"/>
      <c r="CA5437" s="207"/>
      <c r="CB5437" s="207"/>
      <c r="CC5437" s="207"/>
      <c r="CD5437" s="207"/>
      <c r="CE5437" s="207"/>
      <c r="CF5437" s="207"/>
    </row>
    <row r="5438" spans="1:84" s="406" customFormat="1" x14ac:dyDescent="0.3">
      <c r="A5438" s="407"/>
      <c r="B5438" s="412"/>
      <c r="C5438" s="126"/>
      <c r="D5438" s="390"/>
      <c r="E5438" s="390"/>
      <c r="F5438" s="390"/>
      <c r="G5438" s="390"/>
      <c r="H5438" s="390"/>
      <c r="I5438" s="390"/>
      <c r="AP5438" s="207"/>
      <c r="AQ5438" s="207"/>
      <c r="BK5438" s="207"/>
      <c r="BY5438" s="207"/>
      <c r="BZ5438" s="207"/>
      <c r="CA5438" s="207"/>
      <c r="CB5438" s="207"/>
      <c r="CC5438" s="207"/>
      <c r="CD5438" s="207"/>
      <c r="CE5438" s="207"/>
      <c r="CF5438" s="207"/>
    </row>
    <row r="5439" spans="1:84" s="406" customFormat="1" x14ac:dyDescent="0.3">
      <c r="A5439" s="407"/>
      <c r="B5439" s="412"/>
      <c r="C5439" s="126"/>
      <c r="D5439" s="390"/>
      <c r="E5439" s="390"/>
      <c r="F5439" s="390"/>
      <c r="G5439" s="390"/>
      <c r="H5439" s="390"/>
      <c r="I5439" s="390"/>
      <c r="AP5439" s="207"/>
      <c r="AQ5439" s="207"/>
      <c r="BK5439" s="207"/>
      <c r="BY5439" s="207"/>
      <c r="BZ5439" s="207"/>
      <c r="CA5439" s="207"/>
      <c r="CB5439" s="207"/>
      <c r="CC5439" s="207"/>
      <c r="CD5439" s="207"/>
      <c r="CE5439" s="207"/>
      <c r="CF5439" s="207"/>
    </row>
    <row r="5440" spans="1:84" s="406" customFormat="1" x14ac:dyDescent="0.3">
      <c r="A5440" s="407"/>
      <c r="B5440" s="412"/>
      <c r="C5440" s="126"/>
      <c r="D5440" s="390"/>
      <c r="E5440" s="390"/>
      <c r="F5440" s="390"/>
      <c r="G5440" s="390"/>
      <c r="H5440" s="390"/>
      <c r="I5440" s="390"/>
      <c r="AP5440" s="207"/>
      <c r="AQ5440" s="207"/>
      <c r="BK5440" s="207"/>
      <c r="BY5440" s="207"/>
      <c r="BZ5440" s="207"/>
      <c r="CA5440" s="207"/>
      <c r="CB5440" s="207"/>
      <c r="CC5440" s="207"/>
      <c r="CD5440" s="207"/>
      <c r="CE5440" s="207"/>
      <c r="CF5440" s="207"/>
    </row>
    <row r="5441" spans="1:84" s="406" customFormat="1" x14ac:dyDescent="0.3">
      <c r="A5441" s="407"/>
      <c r="B5441" s="412"/>
      <c r="C5441" s="126"/>
      <c r="D5441" s="390"/>
      <c r="E5441" s="390"/>
      <c r="F5441" s="390"/>
      <c r="G5441" s="390"/>
      <c r="H5441" s="390"/>
      <c r="I5441" s="390"/>
      <c r="AP5441" s="207"/>
      <c r="AQ5441" s="207"/>
      <c r="BK5441" s="207"/>
      <c r="BY5441" s="207"/>
      <c r="BZ5441" s="207"/>
      <c r="CA5441" s="207"/>
      <c r="CB5441" s="207"/>
      <c r="CC5441" s="207"/>
      <c r="CD5441" s="207"/>
      <c r="CE5441" s="207"/>
      <c r="CF5441" s="207"/>
    </row>
    <row r="5442" spans="1:84" s="406" customFormat="1" x14ac:dyDescent="0.3">
      <c r="A5442" s="407"/>
      <c r="B5442" s="412"/>
      <c r="C5442" s="126"/>
      <c r="D5442" s="390"/>
      <c r="E5442" s="390"/>
      <c r="F5442" s="390"/>
      <c r="G5442" s="390"/>
      <c r="H5442" s="390"/>
      <c r="I5442" s="390"/>
      <c r="AP5442" s="207"/>
      <c r="AQ5442" s="207"/>
      <c r="BK5442" s="207"/>
      <c r="BY5442" s="207"/>
      <c r="BZ5442" s="207"/>
      <c r="CA5442" s="207"/>
      <c r="CB5442" s="207"/>
      <c r="CC5442" s="207"/>
      <c r="CD5442" s="207"/>
      <c r="CE5442" s="207"/>
      <c r="CF5442" s="207"/>
    </row>
    <row r="5443" spans="1:84" s="406" customFormat="1" x14ac:dyDescent="0.3">
      <c r="A5443" s="407"/>
      <c r="B5443" s="412"/>
      <c r="C5443" s="126"/>
      <c r="D5443" s="390"/>
      <c r="E5443" s="390"/>
      <c r="F5443" s="390"/>
      <c r="G5443" s="390"/>
      <c r="H5443" s="390"/>
      <c r="I5443" s="390"/>
      <c r="AP5443" s="207"/>
      <c r="AQ5443" s="207"/>
      <c r="BK5443" s="207"/>
      <c r="BY5443" s="207"/>
      <c r="BZ5443" s="207"/>
      <c r="CA5443" s="207"/>
      <c r="CB5443" s="207"/>
      <c r="CC5443" s="207"/>
      <c r="CD5443" s="207"/>
      <c r="CE5443" s="207"/>
      <c r="CF5443" s="207"/>
    </row>
    <row r="5444" spans="1:84" s="406" customFormat="1" x14ac:dyDescent="0.3">
      <c r="A5444" s="407"/>
      <c r="B5444" s="412"/>
      <c r="C5444" s="126"/>
      <c r="D5444" s="390"/>
      <c r="E5444" s="390"/>
      <c r="F5444" s="390"/>
      <c r="G5444" s="390"/>
      <c r="H5444" s="390"/>
      <c r="I5444" s="390"/>
      <c r="AP5444" s="207"/>
      <c r="AQ5444" s="207"/>
      <c r="BK5444" s="207"/>
      <c r="BY5444" s="207"/>
      <c r="BZ5444" s="207"/>
      <c r="CA5444" s="207"/>
      <c r="CB5444" s="207"/>
      <c r="CC5444" s="207"/>
      <c r="CD5444" s="207"/>
      <c r="CE5444" s="207"/>
      <c r="CF5444" s="207"/>
    </row>
    <row r="5445" spans="1:84" s="406" customFormat="1" x14ac:dyDescent="0.3">
      <c r="A5445" s="407"/>
      <c r="B5445" s="412"/>
      <c r="C5445" s="126"/>
      <c r="D5445" s="390"/>
      <c r="E5445" s="390"/>
      <c r="F5445" s="390"/>
      <c r="G5445" s="390"/>
      <c r="H5445" s="390"/>
      <c r="I5445" s="390"/>
      <c r="AP5445" s="207"/>
      <c r="AQ5445" s="207"/>
      <c r="BK5445" s="207"/>
      <c r="BY5445" s="207"/>
      <c r="BZ5445" s="207"/>
      <c r="CA5445" s="207"/>
      <c r="CB5445" s="207"/>
      <c r="CC5445" s="207"/>
      <c r="CD5445" s="207"/>
      <c r="CE5445" s="207"/>
      <c r="CF5445" s="207"/>
    </row>
    <row r="5446" spans="1:84" s="406" customFormat="1" x14ac:dyDescent="0.3">
      <c r="A5446" s="407"/>
      <c r="B5446" s="412"/>
      <c r="C5446" s="126"/>
      <c r="D5446" s="390"/>
      <c r="E5446" s="390"/>
      <c r="F5446" s="390"/>
      <c r="G5446" s="390"/>
      <c r="H5446" s="390"/>
      <c r="I5446" s="390"/>
      <c r="AP5446" s="207"/>
      <c r="AQ5446" s="207"/>
      <c r="BK5446" s="207"/>
      <c r="BY5446" s="207"/>
      <c r="BZ5446" s="207"/>
      <c r="CA5446" s="207"/>
      <c r="CB5446" s="207"/>
      <c r="CC5446" s="207"/>
      <c r="CD5446" s="207"/>
      <c r="CE5446" s="207"/>
      <c r="CF5446" s="207"/>
    </row>
    <row r="5447" spans="1:84" s="406" customFormat="1" x14ac:dyDescent="0.3">
      <c r="A5447" s="407"/>
      <c r="B5447" s="412"/>
      <c r="C5447" s="126"/>
      <c r="D5447" s="390"/>
      <c r="E5447" s="390"/>
      <c r="F5447" s="390"/>
      <c r="G5447" s="390"/>
      <c r="H5447" s="390"/>
      <c r="I5447" s="390"/>
      <c r="AP5447" s="207"/>
      <c r="AQ5447" s="207"/>
      <c r="BK5447" s="207"/>
      <c r="BY5447" s="207"/>
      <c r="BZ5447" s="207"/>
      <c r="CA5447" s="207"/>
      <c r="CB5447" s="207"/>
      <c r="CC5447" s="207"/>
      <c r="CD5447" s="207"/>
      <c r="CE5447" s="207"/>
      <c r="CF5447" s="207"/>
    </row>
    <row r="5448" spans="1:84" s="406" customFormat="1" x14ac:dyDescent="0.3">
      <c r="A5448" s="407"/>
      <c r="B5448" s="412"/>
      <c r="C5448" s="126"/>
      <c r="D5448" s="390"/>
      <c r="E5448" s="390"/>
      <c r="F5448" s="390"/>
      <c r="G5448" s="390"/>
      <c r="H5448" s="390"/>
      <c r="I5448" s="390"/>
      <c r="AP5448" s="207"/>
      <c r="AQ5448" s="207"/>
      <c r="BK5448" s="207"/>
      <c r="BY5448" s="207"/>
      <c r="BZ5448" s="207"/>
      <c r="CA5448" s="207"/>
      <c r="CB5448" s="207"/>
      <c r="CC5448" s="207"/>
      <c r="CD5448" s="207"/>
      <c r="CE5448" s="207"/>
      <c r="CF5448" s="207"/>
    </row>
    <row r="5449" spans="1:84" s="406" customFormat="1" x14ac:dyDescent="0.3">
      <c r="A5449" s="407"/>
      <c r="B5449" s="412"/>
      <c r="C5449" s="126"/>
      <c r="D5449" s="390"/>
      <c r="E5449" s="390"/>
      <c r="F5449" s="390"/>
      <c r="G5449" s="390"/>
      <c r="H5449" s="390"/>
      <c r="I5449" s="390"/>
      <c r="AP5449" s="207"/>
      <c r="AQ5449" s="207"/>
      <c r="BK5449" s="207"/>
      <c r="BY5449" s="207"/>
      <c r="BZ5449" s="207"/>
      <c r="CA5449" s="207"/>
      <c r="CB5449" s="207"/>
      <c r="CC5449" s="207"/>
      <c r="CD5449" s="207"/>
      <c r="CE5449" s="207"/>
      <c r="CF5449" s="207"/>
    </row>
    <row r="5450" spans="1:84" s="406" customFormat="1" x14ac:dyDescent="0.3">
      <c r="A5450" s="407"/>
      <c r="B5450" s="412"/>
      <c r="C5450" s="126"/>
      <c r="D5450" s="390"/>
      <c r="E5450" s="390"/>
      <c r="F5450" s="390"/>
      <c r="G5450" s="390"/>
      <c r="H5450" s="390"/>
      <c r="I5450" s="390"/>
      <c r="AP5450" s="207"/>
      <c r="AQ5450" s="207"/>
      <c r="BK5450" s="207"/>
      <c r="BY5450" s="207"/>
      <c r="BZ5450" s="207"/>
      <c r="CA5450" s="207"/>
      <c r="CB5450" s="207"/>
      <c r="CC5450" s="207"/>
      <c r="CD5450" s="207"/>
      <c r="CE5450" s="207"/>
      <c r="CF5450" s="207"/>
    </row>
    <row r="5451" spans="1:84" s="406" customFormat="1" x14ac:dyDescent="0.3">
      <c r="A5451" s="407"/>
      <c r="B5451" s="412"/>
      <c r="C5451" s="126"/>
      <c r="D5451" s="390"/>
      <c r="E5451" s="390"/>
      <c r="F5451" s="390"/>
      <c r="G5451" s="390"/>
      <c r="H5451" s="390"/>
      <c r="I5451" s="390"/>
      <c r="AP5451" s="207"/>
      <c r="AQ5451" s="207"/>
      <c r="BK5451" s="207"/>
      <c r="BY5451" s="207"/>
      <c r="BZ5451" s="207"/>
      <c r="CA5451" s="207"/>
      <c r="CB5451" s="207"/>
      <c r="CC5451" s="207"/>
      <c r="CD5451" s="207"/>
      <c r="CE5451" s="207"/>
      <c r="CF5451" s="207"/>
    </row>
    <row r="5452" spans="1:84" s="406" customFormat="1" x14ac:dyDescent="0.3">
      <c r="A5452" s="407"/>
      <c r="B5452" s="412"/>
      <c r="C5452" s="126"/>
      <c r="D5452" s="390"/>
      <c r="E5452" s="390"/>
      <c r="F5452" s="390"/>
      <c r="G5452" s="390"/>
      <c r="H5452" s="390"/>
      <c r="I5452" s="390"/>
      <c r="AP5452" s="207"/>
      <c r="AQ5452" s="207"/>
      <c r="BK5452" s="207"/>
      <c r="BY5452" s="207"/>
      <c r="BZ5452" s="207"/>
      <c r="CA5452" s="207"/>
      <c r="CB5452" s="207"/>
      <c r="CC5452" s="207"/>
      <c r="CD5452" s="207"/>
      <c r="CE5452" s="207"/>
      <c r="CF5452" s="207"/>
    </row>
    <row r="5453" spans="1:84" s="406" customFormat="1" x14ac:dyDescent="0.3">
      <c r="A5453" s="407"/>
      <c r="B5453" s="412"/>
      <c r="C5453" s="126"/>
      <c r="D5453" s="390"/>
      <c r="E5453" s="390"/>
      <c r="F5453" s="390"/>
      <c r="G5453" s="390"/>
      <c r="H5453" s="390"/>
      <c r="I5453" s="390"/>
      <c r="AP5453" s="207"/>
      <c r="AQ5453" s="207"/>
      <c r="BK5453" s="207"/>
      <c r="BY5453" s="207"/>
      <c r="BZ5453" s="207"/>
      <c r="CA5453" s="207"/>
      <c r="CB5453" s="207"/>
      <c r="CC5453" s="207"/>
      <c r="CD5453" s="207"/>
      <c r="CE5453" s="207"/>
      <c r="CF5453" s="207"/>
    </row>
    <row r="5454" spans="1:84" s="406" customFormat="1" x14ac:dyDescent="0.3">
      <c r="A5454" s="407"/>
      <c r="B5454" s="412"/>
      <c r="C5454" s="126"/>
      <c r="D5454" s="390"/>
      <c r="E5454" s="390"/>
      <c r="F5454" s="390"/>
      <c r="G5454" s="390"/>
      <c r="H5454" s="390"/>
      <c r="I5454" s="390"/>
      <c r="AP5454" s="207"/>
      <c r="AQ5454" s="207"/>
      <c r="BK5454" s="207"/>
      <c r="BY5454" s="207"/>
      <c r="BZ5454" s="207"/>
      <c r="CA5454" s="207"/>
      <c r="CB5454" s="207"/>
      <c r="CC5454" s="207"/>
      <c r="CD5454" s="207"/>
      <c r="CE5454" s="207"/>
      <c r="CF5454" s="207"/>
    </row>
    <row r="5455" spans="1:84" s="406" customFormat="1" x14ac:dyDescent="0.3">
      <c r="A5455" s="407"/>
      <c r="B5455" s="412"/>
      <c r="C5455" s="126"/>
      <c r="D5455" s="390"/>
      <c r="E5455" s="390"/>
      <c r="F5455" s="390"/>
      <c r="G5455" s="390"/>
      <c r="H5455" s="390"/>
      <c r="I5455" s="390"/>
      <c r="AP5455" s="207"/>
      <c r="AQ5455" s="207"/>
      <c r="BK5455" s="207"/>
      <c r="BY5455" s="207"/>
      <c r="BZ5455" s="207"/>
      <c r="CA5455" s="207"/>
      <c r="CB5455" s="207"/>
      <c r="CC5455" s="207"/>
      <c r="CD5455" s="207"/>
      <c r="CE5455" s="207"/>
      <c r="CF5455" s="207"/>
    </row>
    <row r="5456" spans="1:84" s="406" customFormat="1" x14ac:dyDescent="0.3">
      <c r="A5456" s="407"/>
      <c r="B5456" s="412"/>
      <c r="C5456" s="126"/>
      <c r="D5456" s="390"/>
      <c r="E5456" s="390"/>
      <c r="F5456" s="390"/>
      <c r="G5456" s="390"/>
      <c r="H5456" s="390"/>
      <c r="I5456" s="390"/>
      <c r="AP5456" s="207"/>
      <c r="AQ5456" s="207"/>
      <c r="BK5456" s="207"/>
      <c r="BY5456" s="207"/>
      <c r="BZ5456" s="207"/>
      <c r="CA5456" s="207"/>
      <c r="CB5456" s="207"/>
      <c r="CC5456" s="207"/>
      <c r="CD5456" s="207"/>
      <c r="CE5456" s="207"/>
      <c r="CF5456" s="207"/>
    </row>
    <row r="5457" spans="1:84" s="406" customFormat="1" x14ac:dyDescent="0.3">
      <c r="A5457" s="407"/>
      <c r="B5457" s="412"/>
      <c r="C5457" s="126"/>
      <c r="D5457" s="390"/>
      <c r="E5457" s="390"/>
      <c r="F5457" s="390"/>
      <c r="G5457" s="390"/>
      <c r="H5457" s="390"/>
      <c r="I5457" s="390"/>
      <c r="AP5457" s="207"/>
      <c r="AQ5457" s="207"/>
      <c r="BK5457" s="207"/>
      <c r="BY5457" s="207"/>
      <c r="BZ5457" s="207"/>
      <c r="CA5457" s="207"/>
      <c r="CB5457" s="207"/>
      <c r="CC5457" s="207"/>
      <c r="CD5457" s="207"/>
      <c r="CE5457" s="207"/>
      <c r="CF5457" s="207"/>
    </row>
    <row r="5458" spans="1:84" s="406" customFormat="1" x14ac:dyDescent="0.3">
      <c r="A5458" s="407"/>
      <c r="B5458" s="412"/>
      <c r="C5458" s="126"/>
      <c r="D5458" s="390"/>
      <c r="E5458" s="390"/>
      <c r="F5458" s="390"/>
      <c r="G5458" s="390"/>
      <c r="H5458" s="390"/>
      <c r="I5458" s="390"/>
      <c r="AP5458" s="207"/>
      <c r="AQ5458" s="207"/>
      <c r="BK5458" s="207"/>
      <c r="BY5458" s="207"/>
      <c r="BZ5458" s="207"/>
      <c r="CA5458" s="207"/>
      <c r="CB5458" s="207"/>
      <c r="CC5458" s="207"/>
      <c r="CD5458" s="207"/>
      <c r="CE5458" s="207"/>
      <c r="CF5458" s="207"/>
    </row>
    <row r="5459" spans="1:84" s="406" customFormat="1" x14ac:dyDescent="0.3">
      <c r="A5459" s="407"/>
      <c r="B5459" s="412"/>
      <c r="C5459" s="126"/>
      <c r="D5459" s="390"/>
      <c r="E5459" s="390"/>
      <c r="F5459" s="390"/>
      <c r="G5459" s="390"/>
      <c r="H5459" s="390"/>
      <c r="I5459" s="390"/>
      <c r="AP5459" s="207"/>
      <c r="AQ5459" s="207"/>
      <c r="BK5459" s="207"/>
      <c r="BY5459" s="207"/>
      <c r="BZ5459" s="207"/>
      <c r="CA5459" s="207"/>
      <c r="CB5459" s="207"/>
      <c r="CC5459" s="207"/>
      <c r="CD5459" s="207"/>
      <c r="CE5459" s="207"/>
      <c r="CF5459" s="207"/>
    </row>
    <row r="5460" spans="1:84" s="406" customFormat="1" x14ac:dyDescent="0.3">
      <c r="A5460" s="407"/>
      <c r="B5460" s="412"/>
      <c r="C5460" s="126"/>
      <c r="D5460" s="390"/>
      <c r="E5460" s="390"/>
      <c r="F5460" s="390"/>
      <c r="G5460" s="390"/>
      <c r="H5460" s="390"/>
      <c r="I5460" s="390"/>
      <c r="AP5460" s="207"/>
      <c r="AQ5460" s="207"/>
      <c r="BK5460" s="207"/>
      <c r="BY5460" s="207"/>
      <c r="BZ5460" s="207"/>
      <c r="CA5460" s="207"/>
      <c r="CB5460" s="207"/>
      <c r="CC5460" s="207"/>
      <c r="CD5460" s="207"/>
      <c r="CE5460" s="207"/>
      <c r="CF5460" s="207"/>
    </row>
    <row r="5461" spans="1:84" s="406" customFormat="1" x14ac:dyDescent="0.3">
      <c r="A5461" s="407"/>
      <c r="B5461" s="412"/>
      <c r="C5461" s="126"/>
      <c r="D5461" s="390"/>
      <c r="E5461" s="390"/>
      <c r="F5461" s="390"/>
      <c r="G5461" s="390"/>
      <c r="H5461" s="390"/>
      <c r="I5461" s="390"/>
      <c r="AP5461" s="207"/>
      <c r="AQ5461" s="207"/>
      <c r="BK5461" s="207"/>
      <c r="BY5461" s="207"/>
      <c r="BZ5461" s="207"/>
      <c r="CA5461" s="207"/>
      <c r="CB5461" s="207"/>
      <c r="CC5461" s="207"/>
      <c r="CD5461" s="207"/>
      <c r="CE5461" s="207"/>
      <c r="CF5461" s="207"/>
    </row>
    <row r="5462" spans="1:84" s="406" customFormat="1" x14ac:dyDescent="0.3">
      <c r="A5462" s="407"/>
      <c r="B5462" s="412"/>
      <c r="C5462" s="126"/>
      <c r="D5462" s="390"/>
      <c r="E5462" s="390"/>
      <c r="F5462" s="390"/>
      <c r="G5462" s="390"/>
      <c r="H5462" s="390"/>
      <c r="I5462" s="390"/>
      <c r="AP5462" s="207"/>
      <c r="AQ5462" s="207"/>
      <c r="BK5462" s="207"/>
      <c r="BY5462" s="207"/>
      <c r="BZ5462" s="207"/>
      <c r="CA5462" s="207"/>
      <c r="CB5462" s="207"/>
      <c r="CC5462" s="207"/>
      <c r="CD5462" s="207"/>
      <c r="CE5462" s="207"/>
      <c r="CF5462" s="207"/>
    </row>
    <row r="5463" spans="1:84" s="406" customFormat="1" x14ac:dyDescent="0.3">
      <c r="A5463" s="407"/>
      <c r="B5463" s="412"/>
      <c r="C5463" s="126"/>
      <c r="D5463" s="390"/>
      <c r="E5463" s="390"/>
      <c r="F5463" s="390"/>
      <c r="G5463" s="390"/>
      <c r="H5463" s="390"/>
      <c r="I5463" s="390"/>
      <c r="AP5463" s="207"/>
      <c r="AQ5463" s="207"/>
      <c r="BK5463" s="207"/>
      <c r="BY5463" s="207"/>
      <c r="BZ5463" s="207"/>
      <c r="CA5463" s="207"/>
      <c r="CB5463" s="207"/>
      <c r="CC5463" s="207"/>
      <c r="CD5463" s="207"/>
      <c r="CE5463" s="207"/>
      <c r="CF5463" s="207"/>
    </row>
    <row r="5464" spans="1:84" s="406" customFormat="1" x14ac:dyDescent="0.3">
      <c r="A5464" s="407"/>
      <c r="B5464" s="412"/>
      <c r="C5464" s="126"/>
      <c r="D5464" s="390"/>
      <c r="E5464" s="390"/>
      <c r="F5464" s="390"/>
      <c r="G5464" s="390"/>
      <c r="H5464" s="390"/>
      <c r="I5464" s="390"/>
      <c r="AP5464" s="207"/>
      <c r="AQ5464" s="207"/>
      <c r="BK5464" s="207"/>
      <c r="BY5464" s="207"/>
      <c r="BZ5464" s="207"/>
      <c r="CA5464" s="207"/>
      <c r="CB5464" s="207"/>
      <c r="CC5464" s="207"/>
      <c r="CD5464" s="207"/>
      <c r="CE5464" s="207"/>
      <c r="CF5464" s="207"/>
    </row>
    <row r="5465" spans="1:84" s="406" customFormat="1" x14ac:dyDescent="0.3">
      <c r="A5465" s="407"/>
      <c r="B5465" s="412"/>
      <c r="C5465" s="126"/>
      <c r="D5465" s="390"/>
      <c r="E5465" s="390"/>
      <c r="F5465" s="390"/>
      <c r="G5465" s="390"/>
      <c r="H5465" s="390"/>
      <c r="I5465" s="390"/>
      <c r="AP5465" s="207"/>
      <c r="AQ5465" s="207"/>
      <c r="BK5465" s="207"/>
      <c r="BY5465" s="207"/>
      <c r="BZ5465" s="207"/>
      <c r="CA5465" s="207"/>
      <c r="CB5465" s="207"/>
      <c r="CC5465" s="207"/>
      <c r="CD5465" s="207"/>
      <c r="CE5465" s="207"/>
      <c r="CF5465" s="207"/>
    </row>
    <row r="5466" spans="1:84" s="406" customFormat="1" x14ac:dyDescent="0.3">
      <c r="A5466" s="407"/>
      <c r="B5466" s="412"/>
      <c r="C5466" s="126"/>
      <c r="D5466" s="390"/>
      <c r="E5466" s="390"/>
      <c r="F5466" s="390"/>
      <c r="G5466" s="390"/>
      <c r="H5466" s="390"/>
      <c r="I5466" s="390"/>
      <c r="AP5466" s="207"/>
      <c r="AQ5466" s="207"/>
      <c r="BK5466" s="207"/>
      <c r="BY5466" s="207"/>
      <c r="BZ5466" s="207"/>
      <c r="CA5466" s="207"/>
      <c r="CB5466" s="207"/>
      <c r="CC5466" s="207"/>
      <c r="CD5466" s="207"/>
      <c r="CE5466" s="207"/>
      <c r="CF5466" s="207"/>
    </row>
    <row r="5467" spans="1:84" s="406" customFormat="1" x14ac:dyDescent="0.3">
      <c r="A5467" s="407"/>
      <c r="B5467" s="412"/>
      <c r="C5467" s="126"/>
      <c r="D5467" s="390"/>
      <c r="E5467" s="390"/>
      <c r="F5467" s="390"/>
      <c r="G5467" s="390"/>
      <c r="H5467" s="390"/>
      <c r="I5467" s="390"/>
      <c r="AP5467" s="207"/>
      <c r="AQ5467" s="207"/>
      <c r="BK5467" s="207"/>
      <c r="BY5467" s="207"/>
      <c r="BZ5467" s="207"/>
      <c r="CA5467" s="207"/>
      <c r="CB5467" s="207"/>
      <c r="CC5467" s="207"/>
      <c r="CD5467" s="207"/>
      <c r="CE5467" s="207"/>
      <c r="CF5467" s="207"/>
    </row>
    <row r="5468" spans="1:84" s="406" customFormat="1" x14ac:dyDescent="0.3">
      <c r="A5468" s="407"/>
      <c r="B5468" s="412"/>
      <c r="C5468" s="126"/>
      <c r="D5468" s="390"/>
      <c r="E5468" s="390"/>
      <c r="F5468" s="390"/>
      <c r="G5468" s="390"/>
      <c r="H5468" s="390"/>
      <c r="I5468" s="390"/>
      <c r="AP5468" s="207"/>
      <c r="AQ5468" s="207"/>
      <c r="BK5468" s="207"/>
      <c r="BY5468" s="207"/>
      <c r="BZ5468" s="207"/>
      <c r="CA5468" s="207"/>
      <c r="CB5468" s="207"/>
      <c r="CC5468" s="207"/>
      <c r="CD5468" s="207"/>
      <c r="CE5468" s="207"/>
      <c r="CF5468" s="207"/>
    </row>
    <row r="5469" spans="1:84" s="406" customFormat="1" x14ac:dyDescent="0.3">
      <c r="A5469" s="407"/>
      <c r="B5469" s="412"/>
      <c r="C5469" s="126"/>
      <c r="D5469" s="390"/>
      <c r="E5469" s="390"/>
      <c r="F5469" s="390"/>
      <c r="G5469" s="390"/>
      <c r="H5469" s="390"/>
      <c r="I5469" s="390"/>
      <c r="AP5469" s="207"/>
      <c r="AQ5469" s="207"/>
      <c r="BK5469" s="207"/>
      <c r="BY5469" s="207"/>
      <c r="BZ5469" s="207"/>
      <c r="CA5469" s="207"/>
      <c r="CB5469" s="207"/>
      <c r="CC5469" s="207"/>
      <c r="CD5469" s="207"/>
      <c r="CE5469" s="207"/>
      <c r="CF5469" s="207"/>
    </row>
    <row r="5470" spans="1:84" s="406" customFormat="1" x14ac:dyDescent="0.3">
      <c r="A5470" s="407"/>
      <c r="B5470" s="412"/>
      <c r="C5470" s="126"/>
      <c r="D5470" s="390"/>
      <c r="E5470" s="390"/>
      <c r="F5470" s="390"/>
      <c r="G5470" s="390"/>
      <c r="H5470" s="390"/>
      <c r="I5470" s="390"/>
      <c r="AP5470" s="207"/>
      <c r="AQ5470" s="207"/>
      <c r="BK5470" s="207"/>
      <c r="BY5470" s="207"/>
      <c r="BZ5470" s="207"/>
      <c r="CA5470" s="207"/>
      <c r="CB5470" s="207"/>
      <c r="CC5470" s="207"/>
      <c r="CD5470" s="207"/>
      <c r="CE5470" s="207"/>
      <c r="CF5470" s="207"/>
    </row>
    <row r="5471" spans="1:84" s="406" customFormat="1" x14ac:dyDescent="0.3">
      <c r="A5471" s="407"/>
      <c r="B5471" s="412"/>
      <c r="C5471" s="126"/>
      <c r="D5471" s="390"/>
      <c r="E5471" s="390"/>
      <c r="F5471" s="390"/>
      <c r="G5471" s="390"/>
      <c r="H5471" s="390"/>
      <c r="I5471" s="390"/>
      <c r="AP5471" s="207"/>
      <c r="AQ5471" s="207"/>
      <c r="BK5471" s="207"/>
      <c r="BY5471" s="207"/>
      <c r="BZ5471" s="207"/>
      <c r="CA5471" s="207"/>
      <c r="CB5471" s="207"/>
      <c r="CC5471" s="207"/>
      <c r="CD5471" s="207"/>
      <c r="CE5471" s="207"/>
      <c r="CF5471" s="207"/>
    </row>
    <row r="5472" spans="1:84" s="406" customFormat="1" x14ac:dyDescent="0.3">
      <c r="A5472" s="407"/>
      <c r="B5472" s="412"/>
      <c r="C5472" s="126"/>
      <c r="D5472" s="390"/>
      <c r="E5472" s="390"/>
      <c r="F5472" s="390"/>
      <c r="G5472" s="390"/>
      <c r="H5472" s="390"/>
      <c r="I5472" s="390"/>
      <c r="AP5472" s="207"/>
      <c r="AQ5472" s="207"/>
      <c r="BK5472" s="207"/>
      <c r="BY5472" s="207"/>
      <c r="BZ5472" s="207"/>
      <c r="CA5472" s="207"/>
      <c r="CB5472" s="207"/>
      <c r="CC5472" s="207"/>
      <c r="CD5472" s="207"/>
      <c r="CE5472" s="207"/>
      <c r="CF5472" s="207"/>
    </row>
    <row r="5473" spans="1:84" s="406" customFormat="1" x14ac:dyDescent="0.3">
      <c r="A5473" s="407"/>
      <c r="B5473" s="412"/>
      <c r="C5473" s="126"/>
      <c r="D5473" s="390"/>
      <c r="E5473" s="390"/>
      <c r="F5473" s="390"/>
      <c r="G5473" s="390"/>
      <c r="H5473" s="390"/>
      <c r="I5473" s="390"/>
      <c r="AP5473" s="207"/>
      <c r="AQ5473" s="207"/>
      <c r="BK5473" s="207"/>
      <c r="BY5473" s="207"/>
      <c r="BZ5473" s="207"/>
      <c r="CA5473" s="207"/>
      <c r="CB5473" s="207"/>
      <c r="CC5473" s="207"/>
      <c r="CD5473" s="207"/>
      <c r="CE5473" s="207"/>
      <c r="CF5473" s="207"/>
    </row>
    <row r="5474" spans="1:84" s="406" customFormat="1" x14ac:dyDescent="0.3">
      <c r="A5474" s="407"/>
      <c r="B5474" s="412"/>
      <c r="C5474" s="126"/>
      <c r="D5474" s="390"/>
      <c r="E5474" s="390"/>
      <c r="F5474" s="390"/>
      <c r="G5474" s="390"/>
      <c r="H5474" s="390"/>
      <c r="I5474" s="390"/>
      <c r="AP5474" s="207"/>
      <c r="AQ5474" s="207"/>
      <c r="BK5474" s="207"/>
      <c r="BY5474" s="207"/>
      <c r="BZ5474" s="207"/>
      <c r="CA5474" s="207"/>
      <c r="CB5474" s="207"/>
      <c r="CC5474" s="207"/>
      <c r="CD5474" s="207"/>
      <c r="CE5474" s="207"/>
      <c r="CF5474" s="207"/>
    </row>
    <row r="5475" spans="1:84" s="406" customFormat="1" x14ac:dyDescent="0.3">
      <c r="A5475" s="407"/>
      <c r="B5475" s="412"/>
      <c r="C5475" s="126"/>
      <c r="D5475" s="390"/>
      <c r="E5475" s="390"/>
      <c r="F5475" s="390"/>
      <c r="G5475" s="390"/>
      <c r="H5475" s="390"/>
      <c r="I5475" s="390"/>
      <c r="AP5475" s="207"/>
      <c r="AQ5475" s="207"/>
      <c r="BK5475" s="207"/>
      <c r="BY5475" s="207"/>
      <c r="BZ5475" s="207"/>
      <c r="CA5475" s="207"/>
      <c r="CB5475" s="207"/>
      <c r="CC5475" s="207"/>
      <c r="CD5475" s="207"/>
      <c r="CE5475" s="207"/>
      <c r="CF5475" s="207"/>
    </row>
    <row r="5476" spans="1:84" s="406" customFormat="1" x14ac:dyDescent="0.3">
      <c r="A5476" s="407"/>
      <c r="B5476" s="412"/>
      <c r="C5476" s="126"/>
      <c r="D5476" s="390"/>
      <c r="E5476" s="390"/>
      <c r="F5476" s="390"/>
      <c r="G5476" s="390"/>
      <c r="H5476" s="390"/>
      <c r="I5476" s="390"/>
      <c r="AP5476" s="207"/>
      <c r="AQ5476" s="207"/>
      <c r="BK5476" s="207"/>
      <c r="BY5476" s="207"/>
      <c r="BZ5476" s="207"/>
      <c r="CA5476" s="207"/>
      <c r="CB5476" s="207"/>
      <c r="CC5476" s="207"/>
      <c r="CD5476" s="207"/>
      <c r="CE5476" s="207"/>
      <c r="CF5476" s="207"/>
    </row>
    <row r="5477" spans="1:84" s="406" customFormat="1" x14ac:dyDescent="0.3">
      <c r="A5477" s="407"/>
      <c r="B5477" s="412"/>
      <c r="C5477" s="126"/>
      <c r="D5477" s="390"/>
      <c r="E5477" s="390"/>
      <c r="F5477" s="390"/>
      <c r="G5477" s="390"/>
      <c r="H5477" s="390"/>
      <c r="I5477" s="390"/>
      <c r="AP5477" s="207"/>
      <c r="AQ5477" s="207"/>
      <c r="BK5477" s="207"/>
      <c r="BY5477" s="207"/>
      <c r="BZ5477" s="207"/>
      <c r="CA5477" s="207"/>
      <c r="CB5477" s="207"/>
      <c r="CC5477" s="207"/>
      <c r="CD5477" s="207"/>
      <c r="CE5477" s="207"/>
      <c r="CF5477" s="207"/>
    </row>
    <row r="5478" spans="1:84" s="406" customFormat="1" x14ac:dyDescent="0.3">
      <c r="A5478" s="407"/>
      <c r="B5478" s="412"/>
      <c r="C5478" s="126"/>
      <c r="D5478" s="390"/>
      <c r="E5478" s="390"/>
      <c r="F5478" s="390"/>
      <c r="G5478" s="390"/>
      <c r="H5478" s="390"/>
      <c r="I5478" s="390"/>
      <c r="AP5478" s="207"/>
      <c r="AQ5478" s="207"/>
      <c r="BK5478" s="207"/>
      <c r="BY5478" s="207"/>
      <c r="BZ5478" s="207"/>
      <c r="CA5478" s="207"/>
      <c r="CB5478" s="207"/>
      <c r="CC5478" s="207"/>
      <c r="CD5478" s="207"/>
      <c r="CE5478" s="207"/>
      <c r="CF5478" s="207"/>
    </row>
    <row r="5479" spans="1:84" s="406" customFormat="1" x14ac:dyDescent="0.3">
      <c r="A5479" s="407"/>
      <c r="B5479" s="412"/>
      <c r="C5479" s="126"/>
      <c r="D5479" s="390"/>
      <c r="E5479" s="390"/>
      <c r="F5479" s="390"/>
      <c r="G5479" s="390"/>
      <c r="H5479" s="390"/>
      <c r="I5479" s="390"/>
      <c r="AP5479" s="207"/>
      <c r="AQ5479" s="207"/>
      <c r="BK5479" s="207"/>
      <c r="BY5479" s="207"/>
      <c r="BZ5479" s="207"/>
      <c r="CA5479" s="207"/>
      <c r="CB5479" s="207"/>
      <c r="CC5479" s="207"/>
      <c r="CD5479" s="207"/>
      <c r="CE5479" s="207"/>
      <c r="CF5479" s="207"/>
    </row>
    <row r="5480" spans="1:84" s="406" customFormat="1" x14ac:dyDescent="0.3">
      <c r="A5480" s="407"/>
      <c r="B5480" s="412"/>
      <c r="C5480" s="126"/>
      <c r="D5480" s="390"/>
      <c r="E5480" s="390"/>
      <c r="F5480" s="390"/>
      <c r="G5480" s="390"/>
      <c r="H5480" s="390"/>
      <c r="I5480" s="390"/>
      <c r="AP5480" s="207"/>
      <c r="AQ5480" s="207"/>
      <c r="BK5480" s="207"/>
      <c r="BY5480" s="207"/>
      <c r="BZ5480" s="207"/>
      <c r="CA5480" s="207"/>
      <c r="CB5480" s="207"/>
      <c r="CC5480" s="207"/>
      <c r="CD5480" s="207"/>
      <c r="CE5480" s="207"/>
      <c r="CF5480" s="207"/>
    </row>
    <row r="5481" spans="1:84" s="406" customFormat="1" x14ac:dyDescent="0.3">
      <c r="A5481" s="407"/>
      <c r="B5481" s="412"/>
      <c r="C5481" s="126"/>
      <c r="D5481" s="390"/>
      <c r="E5481" s="390"/>
      <c r="F5481" s="390"/>
      <c r="G5481" s="390"/>
      <c r="H5481" s="390"/>
      <c r="I5481" s="390"/>
      <c r="AP5481" s="207"/>
      <c r="AQ5481" s="207"/>
      <c r="BK5481" s="207"/>
      <c r="BY5481" s="207"/>
      <c r="BZ5481" s="207"/>
      <c r="CA5481" s="207"/>
      <c r="CB5481" s="207"/>
      <c r="CC5481" s="207"/>
      <c r="CD5481" s="207"/>
      <c r="CE5481" s="207"/>
      <c r="CF5481" s="207"/>
    </row>
    <row r="5482" spans="1:84" s="406" customFormat="1" x14ac:dyDescent="0.3">
      <c r="A5482" s="407"/>
      <c r="B5482" s="412"/>
      <c r="C5482" s="126"/>
      <c r="D5482" s="390"/>
      <c r="E5482" s="390"/>
      <c r="F5482" s="390"/>
      <c r="G5482" s="390"/>
      <c r="H5482" s="390"/>
      <c r="I5482" s="390"/>
      <c r="AP5482" s="207"/>
      <c r="AQ5482" s="207"/>
      <c r="BK5482" s="207"/>
      <c r="BY5482" s="207"/>
      <c r="BZ5482" s="207"/>
      <c r="CA5482" s="207"/>
      <c r="CB5482" s="207"/>
      <c r="CC5482" s="207"/>
      <c r="CD5482" s="207"/>
      <c r="CE5482" s="207"/>
      <c r="CF5482" s="207"/>
    </row>
    <row r="5483" spans="1:84" s="406" customFormat="1" x14ac:dyDescent="0.3">
      <c r="A5483" s="407"/>
      <c r="B5483" s="412"/>
      <c r="C5483" s="126"/>
      <c r="D5483" s="390"/>
      <c r="E5483" s="390"/>
      <c r="F5483" s="390"/>
      <c r="G5483" s="390"/>
      <c r="H5483" s="390"/>
      <c r="I5483" s="390"/>
      <c r="AP5483" s="207"/>
      <c r="AQ5483" s="207"/>
      <c r="BK5483" s="207"/>
      <c r="BY5483" s="207"/>
      <c r="BZ5483" s="207"/>
      <c r="CA5483" s="207"/>
      <c r="CB5483" s="207"/>
      <c r="CC5483" s="207"/>
      <c r="CD5483" s="207"/>
      <c r="CE5483" s="207"/>
      <c r="CF5483" s="207"/>
    </row>
    <row r="5484" spans="1:84" s="406" customFormat="1" x14ac:dyDescent="0.3">
      <c r="A5484" s="407"/>
      <c r="B5484" s="412"/>
      <c r="C5484" s="126"/>
      <c r="D5484" s="390"/>
      <c r="E5484" s="390"/>
      <c r="F5484" s="390"/>
      <c r="G5484" s="390"/>
      <c r="H5484" s="390"/>
      <c r="I5484" s="390"/>
      <c r="AP5484" s="207"/>
      <c r="AQ5484" s="207"/>
      <c r="BK5484" s="207"/>
      <c r="BY5484" s="207"/>
      <c r="BZ5484" s="207"/>
      <c r="CA5484" s="207"/>
      <c r="CB5484" s="207"/>
      <c r="CC5484" s="207"/>
      <c r="CD5484" s="207"/>
      <c r="CE5484" s="207"/>
      <c r="CF5484" s="207"/>
    </row>
    <row r="5485" spans="1:84" s="406" customFormat="1" x14ac:dyDescent="0.3">
      <c r="A5485" s="407"/>
      <c r="B5485" s="412"/>
      <c r="C5485" s="126"/>
      <c r="D5485" s="390"/>
      <c r="E5485" s="390"/>
      <c r="F5485" s="390"/>
      <c r="G5485" s="390"/>
      <c r="H5485" s="390"/>
      <c r="I5485" s="390"/>
      <c r="AP5485" s="207"/>
      <c r="AQ5485" s="207"/>
      <c r="BK5485" s="207"/>
      <c r="BY5485" s="207"/>
      <c r="BZ5485" s="207"/>
      <c r="CA5485" s="207"/>
      <c r="CB5485" s="207"/>
      <c r="CC5485" s="207"/>
      <c r="CD5485" s="207"/>
      <c r="CE5485" s="207"/>
      <c r="CF5485" s="207"/>
    </row>
    <row r="5486" spans="1:84" s="406" customFormat="1" x14ac:dyDescent="0.3">
      <c r="A5486" s="407"/>
      <c r="B5486" s="412"/>
      <c r="C5486" s="126"/>
      <c r="D5486" s="390"/>
      <c r="E5486" s="390"/>
      <c r="F5486" s="390"/>
      <c r="G5486" s="390"/>
      <c r="H5486" s="390"/>
      <c r="I5486" s="390"/>
      <c r="AP5486" s="207"/>
      <c r="AQ5486" s="207"/>
      <c r="BK5486" s="207"/>
      <c r="BY5486" s="207"/>
      <c r="BZ5486" s="207"/>
      <c r="CA5486" s="207"/>
      <c r="CB5486" s="207"/>
      <c r="CC5486" s="207"/>
      <c r="CD5486" s="207"/>
      <c r="CE5486" s="207"/>
      <c r="CF5486" s="207"/>
    </row>
    <row r="5487" spans="1:84" s="406" customFormat="1" x14ac:dyDescent="0.3">
      <c r="A5487" s="407"/>
      <c r="B5487" s="412"/>
      <c r="C5487" s="126"/>
      <c r="D5487" s="390"/>
      <c r="E5487" s="390"/>
      <c r="F5487" s="390"/>
      <c r="G5487" s="390"/>
      <c r="H5487" s="390"/>
      <c r="I5487" s="390"/>
      <c r="AP5487" s="207"/>
      <c r="AQ5487" s="207"/>
      <c r="BK5487" s="207"/>
      <c r="BY5487" s="207"/>
      <c r="BZ5487" s="207"/>
      <c r="CA5487" s="207"/>
      <c r="CB5487" s="207"/>
      <c r="CC5487" s="207"/>
      <c r="CD5487" s="207"/>
      <c r="CE5487" s="207"/>
      <c r="CF5487" s="207"/>
    </row>
    <row r="5488" spans="1:84" s="406" customFormat="1" x14ac:dyDescent="0.3">
      <c r="A5488" s="407"/>
      <c r="B5488" s="412"/>
      <c r="C5488" s="126"/>
      <c r="D5488" s="390"/>
      <c r="E5488" s="390"/>
      <c r="F5488" s="390"/>
      <c r="G5488" s="390"/>
      <c r="H5488" s="390"/>
      <c r="I5488" s="390"/>
      <c r="AP5488" s="207"/>
      <c r="AQ5488" s="207"/>
      <c r="BK5488" s="207"/>
      <c r="BY5488" s="207"/>
      <c r="BZ5488" s="207"/>
      <c r="CA5488" s="207"/>
      <c r="CB5488" s="207"/>
      <c r="CC5488" s="207"/>
      <c r="CD5488" s="207"/>
      <c r="CE5488" s="207"/>
      <c r="CF5488" s="207"/>
    </row>
    <row r="5489" spans="1:84" s="406" customFormat="1" x14ac:dyDescent="0.3">
      <c r="A5489" s="407"/>
      <c r="B5489" s="412"/>
      <c r="C5489" s="126"/>
      <c r="D5489" s="390"/>
      <c r="E5489" s="390"/>
      <c r="F5489" s="390"/>
      <c r="G5489" s="390"/>
      <c r="H5489" s="390"/>
      <c r="I5489" s="390"/>
      <c r="AP5489" s="207"/>
      <c r="AQ5489" s="207"/>
      <c r="BK5489" s="207"/>
      <c r="BY5489" s="207"/>
      <c r="BZ5489" s="207"/>
      <c r="CA5489" s="207"/>
      <c r="CB5489" s="207"/>
      <c r="CC5489" s="207"/>
      <c r="CD5489" s="207"/>
      <c r="CE5489" s="207"/>
      <c r="CF5489" s="207"/>
    </row>
    <row r="5490" spans="1:84" s="406" customFormat="1" x14ac:dyDescent="0.3">
      <c r="A5490" s="407"/>
      <c r="B5490" s="412"/>
      <c r="C5490" s="126"/>
      <c r="D5490" s="390"/>
      <c r="E5490" s="390"/>
      <c r="F5490" s="390"/>
      <c r="G5490" s="390"/>
      <c r="H5490" s="390"/>
      <c r="I5490" s="390"/>
      <c r="AP5490" s="207"/>
      <c r="AQ5490" s="207"/>
      <c r="BK5490" s="207"/>
      <c r="BY5490" s="207"/>
      <c r="BZ5490" s="207"/>
      <c r="CA5490" s="207"/>
      <c r="CB5490" s="207"/>
      <c r="CC5490" s="207"/>
      <c r="CD5490" s="207"/>
      <c r="CE5490" s="207"/>
      <c r="CF5490" s="207"/>
    </row>
    <row r="5491" spans="1:84" s="406" customFormat="1" x14ac:dyDescent="0.3">
      <c r="A5491" s="407"/>
      <c r="B5491" s="412"/>
      <c r="C5491" s="126"/>
      <c r="D5491" s="390"/>
      <c r="E5491" s="390"/>
      <c r="F5491" s="390"/>
      <c r="G5491" s="390"/>
      <c r="H5491" s="390"/>
      <c r="I5491" s="390"/>
      <c r="AP5491" s="207"/>
      <c r="AQ5491" s="207"/>
      <c r="BK5491" s="207"/>
      <c r="BY5491" s="207"/>
      <c r="BZ5491" s="207"/>
      <c r="CA5491" s="207"/>
      <c r="CB5491" s="207"/>
      <c r="CC5491" s="207"/>
      <c r="CD5491" s="207"/>
      <c r="CE5491" s="207"/>
      <c r="CF5491" s="207"/>
    </row>
    <row r="5492" spans="1:84" s="406" customFormat="1" x14ac:dyDescent="0.3">
      <c r="A5492" s="407"/>
      <c r="B5492" s="412"/>
      <c r="C5492" s="126"/>
      <c r="D5492" s="390"/>
      <c r="E5492" s="390"/>
      <c r="F5492" s="390"/>
      <c r="G5492" s="390"/>
      <c r="H5492" s="390"/>
      <c r="I5492" s="390"/>
      <c r="AP5492" s="207"/>
      <c r="AQ5492" s="207"/>
      <c r="BK5492" s="207"/>
      <c r="BY5492" s="207"/>
      <c r="BZ5492" s="207"/>
      <c r="CA5492" s="207"/>
      <c r="CB5492" s="207"/>
      <c r="CC5492" s="207"/>
      <c r="CD5492" s="207"/>
      <c r="CE5492" s="207"/>
      <c r="CF5492" s="207"/>
    </row>
    <row r="5493" spans="1:84" s="406" customFormat="1" x14ac:dyDescent="0.3">
      <c r="A5493" s="407"/>
      <c r="B5493" s="412"/>
      <c r="C5493" s="126"/>
      <c r="D5493" s="390"/>
      <c r="E5493" s="390"/>
      <c r="F5493" s="390"/>
      <c r="G5493" s="390"/>
      <c r="H5493" s="390"/>
      <c r="I5493" s="390"/>
      <c r="AP5493" s="207"/>
      <c r="AQ5493" s="207"/>
      <c r="BK5493" s="207"/>
      <c r="BY5493" s="207"/>
      <c r="BZ5493" s="207"/>
      <c r="CA5493" s="207"/>
      <c r="CB5493" s="207"/>
      <c r="CC5493" s="207"/>
      <c r="CD5493" s="207"/>
      <c r="CE5493" s="207"/>
      <c r="CF5493" s="207"/>
    </row>
    <row r="5494" spans="1:84" s="406" customFormat="1" x14ac:dyDescent="0.3">
      <c r="A5494" s="407"/>
      <c r="B5494" s="412"/>
      <c r="C5494" s="126"/>
      <c r="D5494" s="390"/>
      <c r="E5494" s="390"/>
      <c r="F5494" s="390"/>
      <c r="G5494" s="390"/>
      <c r="H5494" s="390"/>
      <c r="I5494" s="390"/>
      <c r="AP5494" s="207"/>
      <c r="AQ5494" s="207"/>
      <c r="BK5494" s="207"/>
      <c r="BY5494" s="207"/>
      <c r="BZ5494" s="207"/>
      <c r="CA5494" s="207"/>
      <c r="CB5494" s="207"/>
      <c r="CC5494" s="207"/>
      <c r="CD5494" s="207"/>
      <c r="CE5494" s="207"/>
      <c r="CF5494" s="207"/>
    </row>
    <row r="5495" spans="1:84" s="406" customFormat="1" x14ac:dyDescent="0.3">
      <c r="A5495" s="407"/>
      <c r="B5495" s="412"/>
      <c r="C5495" s="126"/>
      <c r="D5495" s="390"/>
      <c r="E5495" s="390"/>
      <c r="F5495" s="390"/>
      <c r="G5495" s="390"/>
      <c r="H5495" s="390"/>
      <c r="I5495" s="390"/>
      <c r="AP5495" s="207"/>
      <c r="AQ5495" s="207"/>
      <c r="BK5495" s="207"/>
      <c r="BY5495" s="207"/>
      <c r="BZ5495" s="207"/>
      <c r="CA5495" s="207"/>
      <c r="CB5495" s="207"/>
      <c r="CC5495" s="207"/>
      <c r="CD5495" s="207"/>
      <c r="CE5495" s="207"/>
      <c r="CF5495" s="207"/>
    </row>
    <row r="5496" spans="1:84" s="406" customFormat="1" x14ac:dyDescent="0.3">
      <c r="A5496" s="407"/>
      <c r="B5496" s="412"/>
      <c r="C5496" s="126"/>
      <c r="D5496" s="390"/>
      <c r="E5496" s="390"/>
      <c r="F5496" s="390"/>
      <c r="G5496" s="390"/>
      <c r="H5496" s="390"/>
      <c r="I5496" s="390"/>
      <c r="AP5496" s="207"/>
      <c r="AQ5496" s="207"/>
      <c r="BK5496" s="207"/>
      <c r="BY5496" s="207"/>
      <c r="BZ5496" s="207"/>
      <c r="CA5496" s="207"/>
      <c r="CB5496" s="207"/>
      <c r="CC5496" s="207"/>
      <c r="CD5496" s="207"/>
      <c r="CE5496" s="207"/>
      <c r="CF5496" s="207"/>
    </row>
    <row r="5497" spans="1:84" s="406" customFormat="1" x14ac:dyDescent="0.3">
      <c r="A5497" s="407"/>
      <c r="B5497" s="412"/>
      <c r="C5497" s="126"/>
      <c r="D5497" s="390"/>
      <c r="E5497" s="390"/>
      <c r="F5497" s="390"/>
      <c r="G5497" s="390"/>
      <c r="H5497" s="390"/>
      <c r="I5497" s="390"/>
      <c r="AP5497" s="207"/>
      <c r="AQ5497" s="207"/>
      <c r="BK5497" s="207"/>
      <c r="BY5497" s="207"/>
      <c r="BZ5497" s="207"/>
      <c r="CA5497" s="207"/>
      <c r="CB5497" s="207"/>
      <c r="CC5497" s="207"/>
      <c r="CD5497" s="207"/>
      <c r="CE5497" s="207"/>
      <c r="CF5497" s="207"/>
    </row>
    <row r="5498" spans="1:84" s="406" customFormat="1" x14ac:dyDescent="0.3">
      <c r="A5498" s="407"/>
      <c r="B5498" s="412"/>
      <c r="C5498" s="126"/>
      <c r="D5498" s="390"/>
      <c r="E5498" s="390"/>
      <c r="F5498" s="390"/>
      <c r="G5498" s="390"/>
      <c r="H5498" s="390"/>
      <c r="I5498" s="390"/>
      <c r="AP5498" s="207"/>
      <c r="AQ5498" s="207"/>
      <c r="BK5498" s="207"/>
      <c r="BY5498" s="207"/>
      <c r="BZ5498" s="207"/>
      <c r="CA5498" s="207"/>
      <c r="CB5498" s="207"/>
      <c r="CC5498" s="207"/>
      <c r="CD5498" s="207"/>
      <c r="CE5498" s="207"/>
      <c r="CF5498" s="207"/>
    </row>
    <row r="5499" spans="1:84" s="406" customFormat="1" x14ac:dyDescent="0.3">
      <c r="A5499" s="407"/>
      <c r="B5499" s="412"/>
      <c r="C5499" s="126"/>
      <c r="D5499" s="390"/>
      <c r="E5499" s="390"/>
      <c r="F5499" s="390"/>
      <c r="G5499" s="390"/>
      <c r="H5499" s="390"/>
      <c r="I5499" s="390"/>
      <c r="AP5499" s="207"/>
      <c r="AQ5499" s="207"/>
      <c r="BK5499" s="207"/>
      <c r="BY5499" s="207"/>
      <c r="BZ5499" s="207"/>
      <c r="CA5499" s="207"/>
      <c r="CB5499" s="207"/>
      <c r="CC5499" s="207"/>
      <c r="CD5499" s="207"/>
      <c r="CE5499" s="207"/>
      <c r="CF5499" s="207"/>
    </row>
    <row r="5500" spans="1:84" s="406" customFormat="1" x14ac:dyDescent="0.3">
      <c r="A5500" s="407"/>
      <c r="B5500" s="412"/>
      <c r="C5500" s="126"/>
      <c r="D5500" s="390"/>
      <c r="E5500" s="390"/>
      <c r="F5500" s="390"/>
      <c r="G5500" s="390"/>
      <c r="H5500" s="390"/>
      <c r="I5500" s="390"/>
      <c r="AP5500" s="207"/>
      <c r="AQ5500" s="207"/>
      <c r="BK5500" s="207"/>
      <c r="BY5500" s="207"/>
      <c r="BZ5500" s="207"/>
      <c r="CA5500" s="207"/>
      <c r="CB5500" s="207"/>
      <c r="CC5500" s="207"/>
      <c r="CD5500" s="207"/>
      <c r="CE5500" s="207"/>
      <c r="CF5500" s="207"/>
    </row>
    <row r="5501" spans="1:84" s="406" customFormat="1" x14ac:dyDescent="0.3">
      <c r="A5501" s="407"/>
      <c r="B5501" s="412"/>
      <c r="C5501" s="126"/>
      <c r="D5501" s="390"/>
      <c r="E5501" s="390"/>
      <c r="F5501" s="390"/>
      <c r="G5501" s="390"/>
      <c r="H5501" s="390"/>
      <c r="I5501" s="390"/>
      <c r="AP5501" s="207"/>
      <c r="AQ5501" s="207"/>
      <c r="BK5501" s="207"/>
      <c r="BY5501" s="207"/>
      <c r="BZ5501" s="207"/>
      <c r="CA5501" s="207"/>
      <c r="CB5501" s="207"/>
      <c r="CC5501" s="207"/>
      <c r="CD5501" s="207"/>
      <c r="CE5501" s="207"/>
      <c r="CF5501" s="207"/>
    </row>
    <row r="5502" spans="1:84" s="406" customFormat="1" x14ac:dyDescent="0.3">
      <c r="A5502" s="407"/>
      <c r="B5502" s="412"/>
      <c r="C5502" s="126"/>
      <c r="D5502" s="390"/>
      <c r="E5502" s="390"/>
      <c r="F5502" s="390"/>
      <c r="G5502" s="390"/>
      <c r="H5502" s="390"/>
      <c r="I5502" s="390"/>
      <c r="AP5502" s="207"/>
      <c r="AQ5502" s="207"/>
      <c r="BK5502" s="207"/>
      <c r="BY5502" s="207"/>
      <c r="BZ5502" s="207"/>
      <c r="CA5502" s="207"/>
      <c r="CB5502" s="207"/>
      <c r="CC5502" s="207"/>
      <c r="CD5502" s="207"/>
      <c r="CE5502" s="207"/>
      <c r="CF5502" s="207"/>
    </row>
    <row r="5503" spans="1:84" s="406" customFormat="1" x14ac:dyDescent="0.3">
      <c r="A5503" s="407"/>
      <c r="B5503" s="412"/>
      <c r="C5503" s="126"/>
      <c r="D5503" s="390"/>
      <c r="E5503" s="390"/>
      <c r="F5503" s="390"/>
      <c r="G5503" s="390"/>
      <c r="H5503" s="390"/>
      <c r="I5503" s="390"/>
      <c r="AP5503" s="207"/>
      <c r="AQ5503" s="207"/>
      <c r="BK5503" s="207"/>
      <c r="BY5503" s="207"/>
      <c r="BZ5503" s="207"/>
      <c r="CA5503" s="207"/>
      <c r="CB5503" s="207"/>
      <c r="CC5503" s="207"/>
      <c r="CD5503" s="207"/>
      <c r="CE5503" s="207"/>
      <c r="CF5503" s="207"/>
    </row>
    <row r="5504" spans="1:84" s="406" customFormat="1" x14ac:dyDescent="0.3">
      <c r="A5504" s="407"/>
      <c r="B5504" s="412"/>
      <c r="C5504" s="126"/>
      <c r="D5504" s="390"/>
      <c r="E5504" s="390"/>
      <c r="F5504" s="390"/>
      <c r="G5504" s="390"/>
      <c r="H5504" s="390"/>
      <c r="I5504" s="390"/>
      <c r="AP5504" s="207"/>
      <c r="AQ5504" s="207"/>
      <c r="BK5504" s="207"/>
      <c r="BY5504" s="207"/>
      <c r="BZ5504" s="207"/>
      <c r="CA5504" s="207"/>
      <c r="CB5504" s="207"/>
      <c r="CC5504" s="207"/>
      <c r="CD5504" s="207"/>
      <c r="CE5504" s="207"/>
      <c r="CF5504" s="207"/>
    </row>
    <row r="5505" spans="1:84" s="406" customFormat="1" x14ac:dyDescent="0.3">
      <c r="A5505" s="407"/>
      <c r="B5505" s="412"/>
      <c r="C5505" s="126"/>
      <c r="D5505" s="390"/>
      <c r="E5505" s="390"/>
      <c r="F5505" s="390"/>
      <c r="G5505" s="390"/>
      <c r="H5505" s="390"/>
      <c r="I5505" s="390"/>
      <c r="AP5505" s="207"/>
      <c r="AQ5505" s="207"/>
      <c r="BK5505" s="207"/>
      <c r="BY5505" s="207"/>
      <c r="BZ5505" s="207"/>
      <c r="CA5505" s="207"/>
      <c r="CB5505" s="207"/>
      <c r="CC5505" s="207"/>
      <c r="CD5505" s="207"/>
      <c r="CE5505" s="207"/>
      <c r="CF5505" s="207"/>
    </row>
    <row r="5506" spans="1:84" s="406" customFormat="1" x14ac:dyDescent="0.3">
      <c r="A5506" s="407"/>
      <c r="B5506" s="412"/>
      <c r="C5506" s="126"/>
      <c r="D5506" s="390"/>
      <c r="E5506" s="390"/>
      <c r="F5506" s="390"/>
      <c r="G5506" s="390"/>
      <c r="H5506" s="390"/>
      <c r="I5506" s="390"/>
      <c r="AP5506" s="207"/>
      <c r="AQ5506" s="207"/>
      <c r="BK5506" s="207"/>
      <c r="BY5506" s="207"/>
      <c r="BZ5506" s="207"/>
      <c r="CA5506" s="207"/>
      <c r="CB5506" s="207"/>
      <c r="CC5506" s="207"/>
      <c r="CD5506" s="207"/>
      <c r="CE5506" s="207"/>
      <c r="CF5506" s="207"/>
    </row>
    <row r="5507" spans="1:84" s="406" customFormat="1" x14ac:dyDescent="0.3">
      <c r="A5507" s="407"/>
      <c r="B5507" s="412"/>
      <c r="C5507" s="126"/>
      <c r="D5507" s="390"/>
      <c r="E5507" s="390"/>
      <c r="F5507" s="390"/>
      <c r="G5507" s="390"/>
      <c r="H5507" s="390"/>
      <c r="I5507" s="390"/>
      <c r="AP5507" s="207"/>
      <c r="AQ5507" s="207"/>
      <c r="BK5507" s="207"/>
      <c r="BY5507" s="207"/>
      <c r="BZ5507" s="207"/>
      <c r="CA5507" s="207"/>
      <c r="CB5507" s="207"/>
      <c r="CC5507" s="207"/>
      <c r="CD5507" s="207"/>
      <c r="CE5507" s="207"/>
      <c r="CF5507" s="207"/>
    </row>
    <row r="5508" spans="1:84" s="406" customFormat="1" x14ac:dyDescent="0.3">
      <c r="A5508" s="407"/>
      <c r="B5508" s="412"/>
      <c r="C5508" s="126"/>
      <c r="D5508" s="390"/>
      <c r="E5508" s="390"/>
      <c r="F5508" s="390"/>
      <c r="G5508" s="390"/>
      <c r="H5508" s="390"/>
      <c r="I5508" s="390"/>
      <c r="AP5508" s="207"/>
      <c r="AQ5508" s="207"/>
      <c r="BK5508" s="207"/>
      <c r="BY5508" s="207"/>
      <c r="BZ5508" s="207"/>
      <c r="CA5508" s="207"/>
      <c r="CB5508" s="207"/>
      <c r="CC5508" s="207"/>
      <c r="CD5508" s="207"/>
      <c r="CE5508" s="207"/>
      <c r="CF5508" s="207"/>
    </row>
    <row r="5509" spans="1:84" s="406" customFormat="1" x14ac:dyDescent="0.3">
      <c r="A5509" s="407"/>
      <c r="B5509" s="412"/>
      <c r="C5509" s="126"/>
      <c r="D5509" s="390"/>
      <c r="E5509" s="390"/>
      <c r="F5509" s="390"/>
      <c r="G5509" s="390"/>
      <c r="H5509" s="390"/>
      <c r="I5509" s="390"/>
      <c r="AP5509" s="207"/>
      <c r="AQ5509" s="207"/>
      <c r="BK5509" s="207"/>
      <c r="BY5509" s="207"/>
      <c r="BZ5509" s="207"/>
      <c r="CA5509" s="207"/>
      <c r="CB5509" s="207"/>
      <c r="CC5509" s="207"/>
      <c r="CD5509" s="207"/>
      <c r="CE5509" s="207"/>
      <c r="CF5509" s="207"/>
    </row>
    <row r="5510" spans="1:84" s="406" customFormat="1" x14ac:dyDescent="0.3">
      <c r="A5510" s="407"/>
      <c r="B5510" s="412"/>
      <c r="C5510" s="126"/>
      <c r="D5510" s="390"/>
      <c r="E5510" s="390"/>
      <c r="F5510" s="390"/>
      <c r="G5510" s="390"/>
      <c r="H5510" s="390"/>
      <c r="I5510" s="390"/>
      <c r="AP5510" s="207"/>
      <c r="AQ5510" s="207"/>
      <c r="BK5510" s="207"/>
      <c r="BY5510" s="207"/>
      <c r="BZ5510" s="207"/>
      <c r="CA5510" s="207"/>
      <c r="CB5510" s="207"/>
      <c r="CC5510" s="207"/>
      <c r="CD5510" s="207"/>
      <c r="CE5510" s="207"/>
      <c r="CF5510" s="207"/>
    </row>
    <row r="5511" spans="1:84" s="406" customFormat="1" x14ac:dyDescent="0.3">
      <c r="A5511" s="407"/>
      <c r="B5511" s="412"/>
      <c r="C5511" s="126"/>
      <c r="D5511" s="390"/>
      <c r="E5511" s="390"/>
      <c r="F5511" s="390"/>
      <c r="G5511" s="390"/>
      <c r="H5511" s="390"/>
      <c r="I5511" s="390"/>
      <c r="AP5511" s="207"/>
      <c r="AQ5511" s="207"/>
      <c r="BK5511" s="207"/>
      <c r="BY5511" s="207"/>
      <c r="BZ5511" s="207"/>
      <c r="CA5511" s="207"/>
      <c r="CB5511" s="207"/>
      <c r="CC5511" s="207"/>
      <c r="CD5511" s="207"/>
      <c r="CE5511" s="207"/>
      <c r="CF5511" s="207"/>
    </row>
    <row r="5512" spans="1:84" s="406" customFormat="1" x14ac:dyDescent="0.3">
      <c r="A5512" s="407"/>
      <c r="B5512" s="412"/>
      <c r="C5512" s="126"/>
      <c r="D5512" s="390"/>
      <c r="E5512" s="390"/>
      <c r="F5512" s="390"/>
      <c r="G5512" s="390"/>
      <c r="H5512" s="390"/>
      <c r="I5512" s="390"/>
      <c r="AP5512" s="207"/>
      <c r="AQ5512" s="207"/>
      <c r="BK5512" s="207"/>
      <c r="BY5512" s="207"/>
      <c r="BZ5512" s="207"/>
      <c r="CA5512" s="207"/>
      <c r="CB5512" s="207"/>
      <c r="CC5512" s="207"/>
      <c r="CD5512" s="207"/>
      <c r="CE5512" s="207"/>
      <c r="CF5512" s="207"/>
    </row>
    <row r="5513" spans="1:84" s="406" customFormat="1" x14ac:dyDescent="0.3">
      <c r="A5513" s="407"/>
      <c r="B5513" s="412"/>
      <c r="C5513" s="126"/>
      <c r="D5513" s="390"/>
      <c r="E5513" s="390"/>
      <c r="F5513" s="390"/>
      <c r="G5513" s="390"/>
      <c r="H5513" s="390"/>
      <c r="I5513" s="390"/>
      <c r="AP5513" s="207"/>
      <c r="AQ5513" s="207"/>
      <c r="BK5513" s="207"/>
      <c r="BY5513" s="207"/>
      <c r="BZ5513" s="207"/>
      <c r="CA5513" s="207"/>
      <c r="CB5513" s="207"/>
      <c r="CC5513" s="207"/>
      <c r="CD5513" s="207"/>
      <c r="CE5513" s="207"/>
      <c r="CF5513" s="207"/>
    </row>
    <row r="5514" spans="1:84" s="406" customFormat="1" x14ac:dyDescent="0.3">
      <c r="A5514" s="407"/>
      <c r="B5514" s="412"/>
      <c r="C5514" s="126"/>
      <c r="D5514" s="390"/>
      <c r="E5514" s="390"/>
      <c r="F5514" s="390"/>
      <c r="G5514" s="390"/>
      <c r="H5514" s="390"/>
      <c r="I5514" s="390"/>
      <c r="AP5514" s="207"/>
      <c r="AQ5514" s="207"/>
      <c r="BK5514" s="207"/>
      <c r="BY5514" s="207"/>
      <c r="BZ5514" s="207"/>
      <c r="CA5514" s="207"/>
      <c r="CB5514" s="207"/>
      <c r="CC5514" s="207"/>
      <c r="CD5514" s="207"/>
      <c r="CE5514" s="207"/>
      <c r="CF5514" s="207"/>
    </row>
    <row r="5515" spans="1:84" s="406" customFormat="1" x14ac:dyDescent="0.3">
      <c r="A5515" s="407"/>
      <c r="B5515" s="412"/>
      <c r="C5515" s="126"/>
      <c r="D5515" s="390"/>
      <c r="E5515" s="390"/>
      <c r="F5515" s="390"/>
      <c r="G5515" s="390"/>
      <c r="H5515" s="390"/>
      <c r="I5515" s="390"/>
      <c r="AP5515" s="207"/>
      <c r="AQ5515" s="207"/>
      <c r="BK5515" s="207"/>
      <c r="BY5515" s="207"/>
      <c r="BZ5515" s="207"/>
      <c r="CA5515" s="207"/>
      <c r="CB5515" s="207"/>
      <c r="CC5515" s="207"/>
      <c r="CD5515" s="207"/>
      <c r="CE5515" s="207"/>
      <c r="CF5515" s="207"/>
    </row>
    <row r="5516" spans="1:84" s="406" customFormat="1" x14ac:dyDescent="0.3">
      <c r="A5516" s="407"/>
      <c r="B5516" s="412"/>
      <c r="C5516" s="126"/>
      <c r="D5516" s="390"/>
      <c r="E5516" s="390"/>
      <c r="F5516" s="390"/>
      <c r="G5516" s="390"/>
      <c r="H5516" s="390"/>
      <c r="I5516" s="390"/>
      <c r="AP5516" s="207"/>
      <c r="AQ5516" s="207"/>
      <c r="BK5516" s="207"/>
      <c r="BY5516" s="207"/>
      <c r="BZ5516" s="207"/>
      <c r="CA5516" s="207"/>
      <c r="CB5516" s="207"/>
      <c r="CC5516" s="207"/>
      <c r="CD5516" s="207"/>
      <c r="CE5516" s="207"/>
      <c r="CF5516" s="207"/>
    </row>
    <row r="5517" spans="1:84" s="406" customFormat="1" x14ac:dyDescent="0.3">
      <c r="A5517" s="407"/>
      <c r="B5517" s="412"/>
      <c r="C5517" s="126"/>
      <c r="D5517" s="390"/>
      <c r="E5517" s="390"/>
      <c r="F5517" s="390"/>
      <c r="G5517" s="390"/>
      <c r="H5517" s="390"/>
      <c r="I5517" s="390"/>
      <c r="AP5517" s="207"/>
      <c r="AQ5517" s="207"/>
      <c r="BK5517" s="207"/>
      <c r="BY5517" s="207"/>
      <c r="BZ5517" s="207"/>
      <c r="CA5517" s="207"/>
      <c r="CB5517" s="207"/>
      <c r="CC5517" s="207"/>
      <c r="CD5517" s="207"/>
      <c r="CE5517" s="207"/>
      <c r="CF5517" s="207"/>
    </row>
    <row r="5518" spans="1:84" s="406" customFormat="1" x14ac:dyDescent="0.3">
      <c r="A5518" s="407"/>
      <c r="B5518" s="412"/>
      <c r="C5518" s="126"/>
      <c r="D5518" s="390"/>
      <c r="E5518" s="390"/>
      <c r="F5518" s="390"/>
      <c r="G5518" s="390"/>
      <c r="H5518" s="390"/>
      <c r="I5518" s="390"/>
      <c r="AP5518" s="207"/>
      <c r="AQ5518" s="207"/>
      <c r="BK5518" s="207"/>
      <c r="BY5518" s="207"/>
      <c r="BZ5518" s="207"/>
      <c r="CA5518" s="207"/>
      <c r="CB5518" s="207"/>
      <c r="CC5518" s="207"/>
      <c r="CD5518" s="207"/>
      <c r="CE5518" s="207"/>
      <c r="CF5518" s="207"/>
    </row>
    <row r="5519" spans="1:84" s="406" customFormat="1" x14ac:dyDescent="0.3">
      <c r="A5519" s="407"/>
      <c r="B5519" s="412"/>
      <c r="C5519" s="126"/>
      <c r="D5519" s="390"/>
      <c r="E5519" s="390"/>
      <c r="F5519" s="390"/>
      <c r="G5519" s="390"/>
      <c r="H5519" s="390"/>
      <c r="I5519" s="390"/>
      <c r="AP5519" s="207"/>
      <c r="AQ5519" s="207"/>
      <c r="BK5519" s="207"/>
      <c r="BY5519" s="207"/>
      <c r="BZ5519" s="207"/>
      <c r="CA5519" s="207"/>
      <c r="CB5519" s="207"/>
      <c r="CC5519" s="207"/>
      <c r="CD5519" s="207"/>
      <c r="CE5519" s="207"/>
      <c r="CF5519" s="207"/>
    </row>
    <row r="5520" spans="1:84" s="406" customFormat="1" x14ac:dyDescent="0.3">
      <c r="A5520" s="407"/>
      <c r="B5520" s="412"/>
      <c r="C5520" s="126"/>
      <c r="D5520" s="390"/>
      <c r="E5520" s="390"/>
      <c r="F5520" s="390"/>
      <c r="G5520" s="390"/>
      <c r="H5520" s="390"/>
      <c r="I5520" s="390"/>
      <c r="AP5520" s="207"/>
      <c r="AQ5520" s="207"/>
      <c r="BK5520" s="207"/>
      <c r="BY5520" s="207"/>
      <c r="BZ5520" s="207"/>
      <c r="CA5520" s="207"/>
      <c r="CB5520" s="207"/>
      <c r="CC5520" s="207"/>
      <c r="CD5520" s="207"/>
      <c r="CE5520" s="207"/>
      <c r="CF5520" s="207"/>
    </row>
    <row r="5521" spans="1:84" s="406" customFormat="1" x14ac:dyDescent="0.3">
      <c r="A5521" s="407"/>
      <c r="B5521" s="412"/>
      <c r="C5521" s="126"/>
      <c r="D5521" s="390"/>
      <c r="E5521" s="390"/>
      <c r="F5521" s="390"/>
      <c r="G5521" s="390"/>
      <c r="H5521" s="390"/>
      <c r="I5521" s="390"/>
      <c r="AP5521" s="207"/>
      <c r="AQ5521" s="207"/>
      <c r="BK5521" s="207"/>
      <c r="BY5521" s="207"/>
      <c r="BZ5521" s="207"/>
      <c r="CA5521" s="207"/>
      <c r="CB5521" s="207"/>
      <c r="CC5521" s="207"/>
      <c r="CD5521" s="207"/>
      <c r="CE5521" s="207"/>
      <c r="CF5521" s="207"/>
    </row>
    <row r="5522" spans="1:84" s="406" customFormat="1" x14ac:dyDescent="0.3">
      <c r="A5522" s="407"/>
      <c r="B5522" s="412"/>
      <c r="C5522" s="126"/>
      <c r="D5522" s="390"/>
      <c r="E5522" s="390"/>
      <c r="F5522" s="390"/>
      <c r="G5522" s="390"/>
      <c r="H5522" s="390"/>
      <c r="I5522" s="390"/>
      <c r="AP5522" s="207"/>
      <c r="AQ5522" s="207"/>
      <c r="BK5522" s="207"/>
      <c r="BY5522" s="207"/>
      <c r="BZ5522" s="207"/>
      <c r="CA5522" s="207"/>
      <c r="CB5522" s="207"/>
      <c r="CC5522" s="207"/>
      <c r="CD5522" s="207"/>
      <c r="CE5522" s="207"/>
      <c r="CF5522" s="207"/>
    </row>
    <row r="5523" spans="1:84" s="406" customFormat="1" x14ac:dyDescent="0.3">
      <c r="A5523" s="407"/>
      <c r="B5523" s="412"/>
      <c r="C5523" s="126"/>
      <c r="D5523" s="390"/>
      <c r="E5523" s="390"/>
      <c r="F5523" s="390"/>
      <c r="G5523" s="390"/>
      <c r="H5523" s="390"/>
      <c r="I5523" s="390"/>
      <c r="AP5523" s="207"/>
      <c r="AQ5523" s="207"/>
      <c r="BK5523" s="207"/>
      <c r="BY5523" s="207"/>
      <c r="BZ5523" s="207"/>
      <c r="CA5523" s="207"/>
      <c r="CB5523" s="207"/>
      <c r="CC5523" s="207"/>
      <c r="CD5523" s="207"/>
      <c r="CE5523" s="207"/>
      <c r="CF5523" s="207"/>
    </row>
    <row r="5524" spans="1:84" s="406" customFormat="1" x14ac:dyDescent="0.3">
      <c r="A5524" s="407"/>
      <c r="B5524" s="412"/>
      <c r="C5524" s="126"/>
      <c r="D5524" s="390"/>
      <c r="E5524" s="390"/>
      <c r="F5524" s="390"/>
      <c r="G5524" s="390"/>
      <c r="H5524" s="390"/>
      <c r="I5524" s="390"/>
      <c r="AP5524" s="207"/>
      <c r="AQ5524" s="207"/>
      <c r="BK5524" s="207"/>
      <c r="BY5524" s="207"/>
      <c r="BZ5524" s="207"/>
      <c r="CA5524" s="207"/>
      <c r="CB5524" s="207"/>
      <c r="CC5524" s="207"/>
      <c r="CD5524" s="207"/>
      <c r="CE5524" s="207"/>
      <c r="CF5524" s="207"/>
    </row>
    <row r="5525" spans="1:84" s="406" customFormat="1" x14ac:dyDescent="0.3">
      <c r="A5525" s="407"/>
      <c r="B5525" s="412"/>
      <c r="C5525" s="126"/>
      <c r="D5525" s="390"/>
      <c r="E5525" s="390"/>
      <c r="F5525" s="390"/>
      <c r="G5525" s="390"/>
      <c r="H5525" s="390"/>
      <c r="I5525" s="390"/>
      <c r="AP5525" s="207"/>
      <c r="AQ5525" s="207"/>
      <c r="BK5525" s="207"/>
      <c r="BY5525" s="207"/>
      <c r="BZ5525" s="207"/>
      <c r="CA5525" s="207"/>
      <c r="CB5525" s="207"/>
      <c r="CC5525" s="207"/>
      <c r="CD5525" s="207"/>
      <c r="CE5525" s="207"/>
      <c r="CF5525" s="207"/>
    </row>
    <row r="5526" spans="1:84" s="406" customFormat="1" x14ac:dyDescent="0.3">
      <c r="A5526" s="407"/>
      <c r="B5526" s="412"/>
      <c r="C5526" s="126"/>
      <c r="D5526" s="390"/>
      <c r="E5526" s="390"/>
      <c r="F5526" s="390"/>
      <c r="G5526" s="390"/>
      <c r="H5526" s="390"/>
      <c r="I5526" s="390"/>
      <c r="AP5526" s="207"/>
      <c r="AQ5526" s="207"/>
      <c r="BK5526" s="207"/>
      <c r="BY5526" s="207"/>
      <c r="BZ5526" s="207"/>
      <c r="CA5526" s="207"/>
      <c r="CB5526" s="207"/>
      <c r="CC5526" s="207"/>
      <c r="CD5526" s="207"/>
      <c r="CE5526" s="207"/>
      <c r="CF5526" s="207"/>
    </row>
    <row r="5527" spans="1:84" s="406" customFormat="1" x14ac:dyDescent="0.3">
      <c r="A5527" s="407"/>
      <c r="B5527" s="412"/>
      <c r="C5527" s="126"/>
      <c r="D5527" s="390"/>
      <c r="E5527" s="390"/>
      <c r="F5527" s="390"/>
      <c r="G5527" s="390"/>
      <c r="H5527" s="390"/>
      <c r="I5527" s="390"/>
      <c r="AP5527" s="207"/>
      <c r="AQ5527" s="207"/>
      <c r="BK5527" s="207"/>
      <c r="BY5527" s="207"/>
      <c r="BZ5527" s="207"/>
      <c r="CA5527" s="207"/>
      <c r="CB5527" s="207"/>
      <c r="CC5527" s="207"/>
      <c r="CD5527" s="207"/>
      <c r="CE5527" s="207"/>
      <c r="CF5527" s="207"/>
    </row>
    <row r="5528" spans="1:84" s="406" customFormat="1" x14ac:dyDescent="0.3">
      <c r="A5528" s="407"/>
      <c r="B5528" s="412"/>
      <c r="C5528" s="126"/>
      <c r="D5528" s="390"/>
      <c r="E5528" s="390"/>
      <c r="F5528" s="390"/>
      <c r="G5528" s="390"/>
      <c r="H5528" s="390"/>
      <c r="I5528" s="390"/>
      <c r="AP5528" s="207"/>
      <c r="AQ5528" s="207"/>
      <c r="BK5528" s="207"/>
      <c r="BY5528" s="207"/>
      <c r="BZ5528" s="207"/>
      <c r="CA5528" s="207"/>
      <c r="CB5528" s="207"/>
      <c r="CC5528" s="207"/>
      <c r="CD5528" s="207"/>
      <c r="CE5528" s="207"/>
      <c r="CF5528" s="207"/>
    </row>
    <row r="5529" spans="1:84" s="406" customFormat="1" x14ac:dyDescent="0.3">
      <c r="A5529" s="407"/>
      <c r="B5529" s="412"/>
      <c r="C5529" s="126"/>
      <c r="D5529" s="390"/>
      <c r="E5529" s="390"/>
      <c r="F5529" s="390"/>
      <c r="G5529" s="390"/>
      <c r="H5529" s="390"/>
      <c r="I5529" s="390"/>
      <c r="AP5529" s="207"/>
      <c r="AQ5529" s="207"/>
      <c r="BK5529" s="207"/>
      <c r="BY5529" s="207"/>
      <c r="BZ5529" s="207"/>
      <c r="CA5529" s="207"/>
      <c r="CB5529" s="207"/>
      <c r="CC5529" s="207"/>
      <c r="CD5529" s="207"/>
      <c r="CE5529" s="207"/>
      <c r="CF5529" s="207"/>
    </row>
    <row r="5530" spans="1:84" s="406" customFormat="1" x14ac:dyDescent="0.3">
      <c r="A5530" s="407"/>
      <c r="B5530" s="412"/>
      <c r="C5530" s="126"/>
      <c r="D5530" s="390"/>
      <c r="E5530" s="390"/>
      <c r="F5530" s="390"/>
      <c r="G5530" s="390"/>
      <c r="H5530" s="390"/>
      <c r="I5530" s="390"/>
      <c r="AP5530" s="207"/>
      <c r="AQ5530" s="207"/>
      <c r="BK5530" s="207"/>
      <c r="BY5530" s="207"/>
      <c r="BZ5530" s="207"/>
      <c r="CA5530" s="207"/>
      <c r="CB5530" s="207"/>
      <c r="CC5530" s="207"/>
      <c r="CD5530" s="207"/>
      <c r="CE5530" s="207"/>
      <c r="CF5530" s="207"/>
    </row>
    <row r="5531" spans="1:84" s="406" customFormat="1" x14ac:dyDescent="0.3">
      <c r="A5531" s="407"/>
      <c r="B5531" s="412"/>
      <c r="C5531" s="126"/>
      <c r="D5531" s="390"/>
      <c r="E5531" s="390"/>
      <c r="F5531" s="390"/>
      <c r="G5531" s="390"/>
      <c r="H5531" s="390"/>
      <c r="I5531" s="390"/>
      <c r="AP5531" s="207"/>
      <c r="AQ5531" s="207"/>
      <c r="BK5531" s="207"/>
      <c r="BY5531" s="207"/>
      <c r="BZ5531" s="207"/>
      <c r="CA5531" s="207"/>
      <c r="CB5531" s="207"/>
      <c r="CC5531" s="207"/>
      <c r="CD5531" s="207"/>
      <c r="CE5531" s="207"/>
      <c r="CF5531" s="207"/>
    </row>
    <row r="5532" spans="1:84" s="406" customFormat="1" x14ac:dyDescent="0.3">
      <c r="A5532" s="407"/>
      <c r="B5532" s="412"/>
      <c r="C5532" s="126"/>
      <c r="D5532" s="390"/>
      <c r="E5532" s="390"/>
      <c r="F5532" s="390"/>
      <c r="G5532" s="390"/>
      <c r="H5532" s="390"/>
      <c r="I5532" s="390"/>
      <c r="AP5532" s="207"/>
      <c r="AQ5532" s="207"/>
      <c r="BK5532" s="207"/>
      <c r="BY5532" s="207"/>
      <c r="BZ5532" s="207"/>
      <c r="CA5532" s="207"/>
      <c r="CB5532" s="207"/>
      <c r="CC5532" s="207"/>
      <c r="CD5532" s="207"/>
      <c r="CE5532" s="207"/>
      <c r="CF5532" s="207"/>
    </row>
    <row r="5533" spans="1:84" s="406" customFormat="1" x14ac:dyDescent="0.3">
      <c r="A5533" s="407"/>
      <c r="B5533" s="412"/>
      <c r="C5533" s="126"/>
      <c r="D5533" s="390"/>
      <c r="E5533" s="390"/>
      <c r="F5533" s="390"/>
      <c r="G5533" s="390"/>
      <c r="H5533" s="390"/>
      <c r="I5533" s="390"/>
      <c r="AP5533" s="207"/>
      <c r="AQ5533" s="207"/>
      <c r="BK5533" s="207"/>
      <c r="BY5533" s="207"/>
      <c r="BZ5533" s="207"/>
      <c r="CA5533" s="207"/>
      <c r="CB5533" s="207"/>
      <c r="CC5533" s="207"/>
      <c r="CD5533" s="207"/>
      <c r="CE5533" s="207"/>
      <c r="CF5533" s="207"/>
    </row>
    <row r="5534" spans="1:84" s="406" customFormat="1" x14ac:dyDescent="0.3">
      <c r="A5534" s="407"/>
      <c r="B5534" s="412"/>
      <c r="C5534" s="126"/>
      <c r="D5534" s="390"/>
      <c r="E5534" s="390"/>
      <c r="F5534" s="390"/>
      <c r="G5534" s="390"/>
      <c r="H5534" s="390"/>
      <c r="I5534" s="390"/>
      <c r="AP5534" s="207"/>
      <c r="AQ5534" s="207"/>
      <c r="BK5534" s="207"/>
      <c r="BY5534" s="207"/>
      <c r="BZ5534" s="207"/>
      <c r="CA5534" s="207"/>
      <c r="CB5534" s="207"/>
      <c r="CC5534" s="207"/>
      <c r="CD5534" s="207"/>
      <c r="CE5534" s="207"/>
      <c r="CF5534" s="207"/>
    </row>
    <row r="5535" spans="1:84" s="406" customFormat="1" x14ac:dyDescent="0.3">
      <c r="A5535" s="407"/>
      <c r="B5535" s="412"/>
      <c r="C5535" s="126"/>
      <c r="D5535" s="390"/>
      <c r="E5535" s="390"/>
      <c r="F5535" s="390"/>
      <c r="G5535" s="390"/>
      <c r="H5535" s="390"/>
      <c r="I5535" s="390"/>
      <c r="AP5535" s="207"/>
      <c r="AQ5535" s="207"/>
      <c r="BK5535" s="207"/>
      <c r="BY5535" s="207"/>
      <c r="BZ5535" s="207"/>
      <c r="CA5535" s="207"/>
      <c r="CB5535" s="207"/>
      <c r="CC5535" s="207"/>
      <c r="CD5535" s="207"/>
      <c r="CE5535" s="207"/>
      <c r="CF5535" s="207"/>
    </row>
    <row r="5536" spans="1:84" s="406" customFormat="1" x14ac:dyDescent="0.3">
      <c r="A5536" s="407"/>
      <c r="B5536" s="412"/>
      <c r="C5536" s="126"/>
      <c r="D5536" s="390"/>
      <c r="E5536" s="390"/>
      <c r="F5536" s="390"/>
      <c r="G5536" s="390"/>
      <c r="H5536" s="390"/>
      <c r="I5536" s="390"/>
      <c r="AP5536" s="207"/>
      <c r="AQ5536" s="207"/>
      <c r="BK5536" s="207"/>
      <c r="BY5536" s="207"/>
      <c r="BZ5536" s="207"/>
      <c r="CA5536" s="207"/>
      <c r="CB5536" s="207"/>
      <c r="CC5536" s="207"/>
      <c r="CD5536" s="207"/>
      <c r="CE5536" s="207"/>
      <c r="CF5536" s="207"/>
    </row>
    <row r="5537" spans="1:84" s="406" customFormat="1" x14ac:dyDescent="0.3">
      <c r="A5537" s="407"/>
      <c r="B5537" s="412"/>
      <c r="C5537" s="126"/>
      <c r="D5537" s="390"/>
      <c r="E5537" s="390"/>
      <c r="F5537" s="390"/>
      <c r="G5537" s="390"/>
      <c r="H5537" s="390"/>
      <c r="I5537" s="390"/>
      <c r="AP5537" s="207"/>
      <c r="AQ5537" s="207"/>
      <c r="BK5537" s="207"/>
      <c r="BY5537" s="207"/>
      <c r="BZ5537" s="207"/>
      <c r="CA5537" s="207"/>
      <c r="CB5537" s="207"/>
      <c r="CC5537" s="207"/>
      <c r="CD5537" s="207"/>
      <c r="CE5537" s="207"/>
      <c r="CF5537" s="207"/>
    </row>
    <row r="5538" spans="1:84" s="406" customFormat="1" x14ac:dyDescent="0.3">
      <c r="A5538" s="407"/>
      <c r="B5538" s="412"/>
      <c r="C5538" s="126"/>
      <c r="D5538" s="390"/>
      <c r="E5538" s="390"/>
      <c r="F5538" s="390"/>
      <c r="G5538" s="390"/>
      <c r="H5538" s="390"/>
      <c r="I5538" s="390"/>
      <c r="AP5538" s="207"/>
      <c r="AQ5538" s="207"/>
      <c r="BK5538" s="207"/>
      <c r="BY5538" s="207"/>
      <c r="BZ5538" s="207"/>
      <c r="CA5538" s="207"/>
      <c r="CB5538" s="207"/>
      <c r="CC5538" s="207"/>
      <c r="CD5538" s="207"/>
      <c r="CE5538" s="207"/>
      <c r="CF5538" s="207"/>
    </row>
    <row r="5539" spans="1:84" s="406" customFormat="1" x14ac:dyDescent="0.3">
      <c r="A5539" s="407"/>
      <c r="B5539" s="412"/>
      <c r="C5539" s="126"/>
      <c r="D5539" s="390"/>
      <c r="E5539" s="390"/>
      <c r="F5539" s="390"/>
      <c r="G5539" s="390"/>
      <c r="H5539" s="390"/>
      <c r="I5539" s="390"/>
      <c r="AP5539" s="207"/>
      <c r="AQ5539" s="207"/>
      <c r="BK5539" s="207"/>
      <c r="BY5539" s="207"/>
      <c r="BZ5539" s="207"/>
      <c r="CA5539" s="207"/>
      <c r="CB5539" s="207"/>
      <c r="CC5539" s="207"/>
      <c r="CD5539" s="207"/>
      <c r="CE5539" s="207"/>
      <c r="CF5539" s="207"/>
    </row>
    <row r="5540" spans="1:84" s="406" customFormat="1" x14ac:dyDescent="0.3">
      <c r="A5540" s="407"/>
      <c r="B5540" s="412"/>
      <c r="C5540" s="126"/>
      <c r="D5540" s="390"/>
      <c r="E5540" s="390"/>
      <c r="F5540" s="390"/>
      <c r="G5540" s="390"/>
      <c r="H5540" s="390"/>
      <c r="I5540" s="390"/>
      <c r="AP5540" s="207"/>
      <c r="AQ5540" s="207"/>
      <c r="BK5540" s="207"/>
      <c r="BY5540" s="207"/>
      <c r="BZ5540" s="207"/>
      <c r="CA5540" s="207"/>
      <c r="CB5540" s="207"/>
      <c r="CC5540" s="207"/>
      <c r="CD5540" s="207"/>
      <c r="CE5540" s="207"/>
      <c r="CF5540" s="207"/>
    </row>
    <row r="5541" spans="1:84" s="406" customFormat="1" x14ac:dyDescent="0.3">
      <c r="A5541" s="407"/>
      <c r="B5541" s="412"/>
      <c r="C5541" s="126"/>
      <c r="D5541" s="390"/>
      <c r="E5541" s="390"/>
      <c r="F5541" s="390"/>
      <c r="G5541" s="390"/>
      <c r="H5541" s="390"/>
      <c r="I5541" s="390"/>
      <c r="AP5541" s="207"/>
      <c r="AQ5541" s="207"/>
      <c r="BK5541" s="207"/>
      <c r="BY5541" s="207"/>
      <c r="BZ5541" s="207"/>
      <c r="CA5541" s="207"/>
      <c r="CB5541" s="207"/>
      <c r="CC5541" s="207"/>
      <c r="CD5541" s="207"/>
      <c r="CE5541" s="207"/>
      <c r="CF5541" s="207"/>
    </row>
    <row r="5542" spans="1:84" s="406" customFormat="1" x14ac:dyDescent="0.3">
      <c r="A5542" s="407"/>
      <c r="B5542" s="412"/>
      <c r="C5542" s="126"/>
      <c r="D5542" s="390"/>
      <c r="E5542" s="390"/>
      <c r="F5542" s="390"/>
      <c r="G5542" s="390"/>
      <c r="H5542" s="390"/>
      <c r="I5542" s="390"/>
      <c r="AP5542" s="207"/>
      <c r="AQ5542" s="207"/>
      <c r="BK5542" s="207"/>
      <c r="BY5542" s="207"/>
      <c r="BZ5542" s="207"/>
      <c r="CA5542" s="207"/>
      <c r="CB5542" s="207"/>
      <c r="CC5542" s="207"/>
      <c r="CD5542" s="207"/>
      <c r="CE5542" s="207"/>
      <c r="CF5542" s="207"/>
    </row>
    <row r="5543" spans="1:84" s="406" customFormat="1" x14ac:dyDescent="0.3">
      <c r="A5543" s="407"/>
      <c r="B5543" s="412"/>
      <c r="C5543" s="126"/>
      <c r="D5543" s="390"/>
      <c r="E5543" s="390"/>
      <c r="F5543" s="390"/>
      <c r="G5543" s="390"/>
      <c r="H5543" s="390"/>
      <c r="I5543" s="390"/>
      <c r="AP5543" s="207"/>
      <c r="AQ5543" s="207"/>
      <c r="BK5543" s="207"/>
      <c r="BY5543" s="207"/>
      <c r="BZ5543" s="207"/>
      <c r="CA5543" s="207"/>
      <c r="CB5543" s="207"/>
      <c r="CC5543" s="207"/>
      <c r="CD5543" s="207"/>
      <c r="CE5543" s="207"/>
      <c r="CF5543" s="207"/>
    </row>
    <row r="5544" spans="1:84" s="406" customFormat="1" x14ac:dyDescent="0.3">
      <c r="A5544" s="407"/>
      <c r="B5544" s="412"/>
      <c r="C5544" s="126"/>
      <c r="D5544" s="390"/>
      <c r="E5544" s="390"/>
      <c r="F5544" s="390"/>
      <c r="G5544" s="390"/>
      <c r="H5544" s="390"/>
      <c r="I5544" s="390"/>
      <c r="AP5544" s="207"/>
      <c r="AQ5544" s="207"/>
      <c r="BK5544" s="207"/>
      <c r="BY5544" s="207"/>
      <c r="BZ5544" s="207"/>
      <c r="CA5544" s="207"/>
      <c r="CB5544" s="207"/>
      <c r="CC5544" s="207"/>
      <c r="CD5544" s="207"/>
      <c r="CE5544" s="207"/>
      <c r="CF5544" s="207"/>
    </row>
    <row r="5545" spans="1:84" s="406" customFormat="1" x14ac:dyDescent="0.3">
      <c r="A5545" s="407"/>
      <c r="B5545" s="412"/>
      <c r="C5545" s="126"/>
      <c r="D5545" s="390"/>
      <c r="E5545" s="390"/>
      <c r="F5545" s="390"/>
      <c r="G5545" s="390"/>
      <c r="H5545" s="390"/>
      <c r="I5545" s="390"/>
      <c r="AP5545" s="207"/>
      <c r="AQ5545" s="207"/>
      <c r="BK5545" s="207"/>
      <c r="BY5545" s="207"/>
      <c r="BZ5545" s="207"/>
      <c r="CA5545" s="207"/>
      <c r="CB5545" s="207"/>
      <c r="CC5545" s="207"/>
      <c r="CD5545" s="207"/>
      <c r="CE5545" s="207"/>
      <c r="CF5545" s="207"/>
    </row>
    <row r="5546" spans="1:84" s="406" customFormat="1" x14ac:dyDescent="0.3">
      <c r="A5546" s="407"/>
      <c r="B5546" s="412"/>
      <c r="C5546" s="126"/>
      <c r="D5546" s="390"/>
      <c r="E5546" s="390"/>
      <c r="F5546" s="390"/>
      <c r="G5546" s="390"/>
      <c r="H5546" s="390"/>
      <c r="I5546" s="390"/>
      <c r="AP5546" s="207"/>
      <c r="AQ5546" s="207"/>
      <c r="BK5546" s="207"/>
      <c r="BY5546" s="207"/>
      <c r="BZ5546" s="207"/>
      <c r="CA5546" s="207"/>
      <c r="CB5546" s="207"/>
      <c r="CC5546" s="207"/>
      <c r="CD5546" s="207"/>
      <c r="CE5546" s="207"/>
      <c r="CF5546" s="207"/>
    </row>
    <row r="5547" spans="1:84" s="406" customFormat="1" x14ac:dyDescent="0.3">
      <c r="A5547" s="407"/>
      <c r="B5547" s="412"/>
      <c r="C5547" s="126"/>
      <c r="D5547" s="390"/>
      <c r="E5547" s="390"/>
      <c r="F5547" s="390"/>
      <c r="G5547" s="390"/>
      <c r="H5547" s="390"/>
      <c r="I5547" s="390"/>
      <c r="AP5547" s="207"/>
      <c r="AQ5547" s="207"/>
      <c r="BK5547" s="207"/>
      <c r="BY5547" s="207"/>
      <c r="BZ5547" s="207"/>
      <c r="CA5547" s="207"/>
      <c r="CB5547" s="207"/>
      <c r="CC5547" s="207"/>
      <c r="CD5547" s="207"/>
      <c r="CE5547" s="207"/>
      <c r="CF5547" s="207"/>
    </row>
    <row r="5548" spans="1:84" s="406" customFormat="1" x14ac:dyDescent="0.3">
      <c r="A5548" s="407"/>
      <c r="B5548" s="412"/>
      <c r="C5548" s="126"/>
      <c r="D5548" s="390"/>
      <c r="E5548" s="390"/>
      <c r="F5548" s="390"/>
      <c r="G5548" s="390"/>
      <c r="H5548" s="390"/>
      <c r="I5548" s="390"/>
      <c r="AP5548" s="207"/>
      <c r="AQ5548" s="207"/>
      <c r="BK5548" s="207"/>
      <c r="BY5548" s="207"/>
      <c r="BZ5548" s="207"/>
      <c r="CA5548" s="207"/>
      <c r="CB5548" s="207"/>
      <c r="CC5548" s="207"/>
      <c r="CD5548" s="207"/>
      <c r="CE5548" s="207"/>
      <c r="CF5548" s="207"/>
    </row>
    <row r="5549" spans="1:84" s="406" customFormat="1" x14ac:dyDescent="0.3">
      <c r="A5549" s="407"/>
      <c r="B5549" s="412"/>
      <c r="C5549" s="126"/>
      <c r="D5549" s="390"/>
      <c r="E5549" s="390"/>
      <c r="F5549" s="390"/>
      <c r="G5549" s="390"/>
      <c r="H5549" s="390"/>
      <c r="I5549" s="390"/>
      <c r="AP5549" s="207"/>
      <c r="AQ5549" s="207"/>
      <c r="BK5549" s="207"/>
      <c r="BY5549" s="207"/>
      <c r="BZ5549" s="207"/>
      <c r="CA5549" s="207"/>
      <c r="CB5549" s="207"/>
      <c r="CC5549" s="207"/>
      <c r="CD5549" s="207"/>
      <c r="CE5549" s="207"/>
      <c r="CF5549" s="207"/>
    </row>
    <row r="5550" spans="1:84" s="406" customFormat="1" x14ac:dyDescent="0.3">
      <c r="A5550" s="407"/>
      <c r="B5550" s="412"/>
      <c r="C5550" s="126"/>
      <c r="D5550" s="390"/>
      <c r="E5550" s="390"/>
      <c r="F5550" s="390"/>
      <c r="G5550" s="390"/>
      <c r="H5550" s="390"/>
      <c r="I5550" s="390"/>
      <c r="AP5550" s="207"/>
      <c r="AQ5550" s="207"/>
      <c r="BK5550" s="207"/>
      <c r="BY5550" s="207"/>
      <c r="BZ5550" s="207"/>
      <c r="CA5550" s="207"/>
      <c r="CB5550" s="207"/>
      <c r="CC5550" s="207"/>
      <c r="CD5550" s="207"/>
      <c r="CE5550" s="207"/>
      <c r="CF5550" s="207"/>
    </row>
    <row r="5551" spans="1:84" s="406" customFormat="1" x14ac:dyDescent="0.3">
      <c r="A5551" s="407"/>
      <c r="B5551" s="412"/>
      <c r="C5551" s="126"/>
      <c r="D5551" s="390"/>
      <c r="E5551" s="390"/>
      <c r="F5551" s="390"/>
      <c r="G5551" s="390"/>
      <c r="H5551" s="390"/>
      <c r="I5551" s="390"/>
      <c r="AP5551" s="207"/>
      <c r="AQ5551" s="207"/>
      <c r="BK5551" s="207"/>
      <c r="BY5551" s="207"/>
      <c r="BZ5551" s="207"/>
      <c r="CA5551" s="207"/>
      <c r="CB5551" s="207"/>
      <c r="CC5551" s="207"/>
      <c r="CD5551" s="207"/>
      <c r="CE5551" s="207"/>
      <c r="CF5551" s="207"/>
    </row>
    <row r="5552" spans="1:84" s="406" customFormat="1" x14ac:dyDescent="0.3">
      <c r="A5552" s="407"/>
      <c r="B5552" s="412"/>
      <c r="C5552" s="126"/>
      <c r="D5552" s="390"/>
      <c r="E5552" s="390"/>
      <c r="F5552" s="390"/>
      <c r="G5552" s="390"/>
      <c r="H5552" s="390"/>
      <c r="I5552" s="390"/>
      <c r="AP5552" s="207"/>
      <c r="AQ5552" s="207"/>
      <c r="BK5552" s="207"/>
      <c r="BY5552" s="207"/>
      <c r="BZ5552" s="207"/>
      <c r="CA5552" s="207"/>
      <c r="CB5552" s="207"/>
      <c r="CC5552" s="207"/>
      <c r="CD5552" s="207"/>
      <c r="CE5552" s="207"/>
      <c r="CF5552" s="207"/>
    </row>
    <row r="5553" spans="1:84" s="406" customFormat="1" x14ac:dyDescent="0.3">
      <c r="A5553" s="407"/>
      <c r="B5553" s="412"/>
      <c r="C5553" s="126"/>
      <c r="D5553" s="390"/>
      <c r="E5553" s="390"/>
      <c r="F5553" s="390"/>
      <c r="G5553" s="390"/>
      <c r="H5553" s="390"/>
      <c r="I5553" s="390"/>
      <c r="AP5553" s="207"/>
      <c r="AQ5553" s="207"/>
      <c r="BK5553" s="207"/>
      <c r="BY5553" s="207"/>
      <c r="BZ5553" s="207"/>
      <c r="CA5553" s="207"/>
      <c r="CB5553" s="207"/>
      <c r="CC5553" s="207"/>
      <c r="CD5553" s="207"/>
      <c r="CE5553" s="207"/>
      <c r="CF5553" s="207"/>
    </row>
    <row r="5554" spans="1:84" s="406" customFormat="1" x14ac:dyDescent="0.3">
      <c r="A5554" s="407"/>
      <c r="B5554" s="412"/>
      <c r="C5554" s="126"/>
      <c r="D5554" s="390"/>
      <c r="E5554" s="390"/>
      <c r="F5554" s="390"/>
      <c r="G5554" s="390"/>
      <c r="H5554" s="390"/>
      <c r="I5554" s="390"/>
      <c r="AP5554" s="207"/>
      <c r="AQ5554" s="207"/>
      <c r="BK5554" s="207"/>
      <c r="BY5554" s="207"/>
      <c r="BZ5554" s="207"/>
      <c r="CA5554" s="207"/>
      <c r="CB5554" s="207"/>
      <c r="CC5554" s="207"/>
      <c r="CD5554" s="207"/>
      <c r="CE5554" s="207"/>
      <c r="CF5554" s="207"/>
    </row>
    <row r="5555" spans="1:84" s="406" customFormat="1" x14ac:dyDescent="0.3">
      <c r="A5555" s="407"/>
      <c r="B5555" s="412"/>
      <c r="C5555" s="126"/>
      <c r="D5555" s="390"/>
      <c r="E5555" s="390"/>
      <c r="F5555" s="390"/>
      <c r="G5555" s="390"/>
      <c r="H5555" s="390"/>
      <c r="I5555" s="390"/>
      <c r="AP5555" s="207"/>
      <c r="AQ5555" s="207"/>
      <c r="BK5555" s="207"/>
      <c r="BY5555" s="207"/>
      <c r="BZ5555" s="207"/>
      <c r="CA5555" s="207"/>
      <c r="CB5555" s="207"/>
      <c r="CC5555" s="207"/>
      <c r="CD5555" s="207"/>
      <c r="CE5555" s="207"/>
      <c r="CF5555" s="207"/>
    </row>
    <row r="5556" spans="1:84" s="406" customFormat="1" x14ac:dyDescent="0.3">
      <c r="A5556" s="407"/>
      <c r="B5556" s="412"/>
      <c r="C5556" s="126"/>
      <c r="D5556" s="390"/>
      <c r="E5556" s="390"/>
      <c r="F5556" s="390"/>
      <c r="G5556" s="390"/>
      <c r="H5556" s="390"/>
      <c r="I5556" s="390"/>
      <c r="AP5556" s="207"/>
      <c r="AQ5556" s="207"/>
      <c r="BK5556" s="207"/>
      <c r="BY5556" s="207"/>
      <c r="BZ5556" s="207"/>
      <c r="CA5556" s="207"/>
      <c r="CB5556" s="207"/>
      <c r="CC5556" s="207"/>
      <c r="CD5556" s="207"/>
      <c r="CE5556" s="207"/>
      <c r="CF5556" s="207"/>
    </row>
    <row r="5557" spans="1:84" s="406" customFormat="1" x14ac:dyDescent="0.3">
      <c r="A5557" s="407"/>
      <c r="B5557" s="412"/>
      <c r="C5557" s="126"/>
      <c r="D5557" s="390"/>
      <c r="E5557" s="390"/>
      <c r="F5557" s="390"/>
      <c r="G5557" s="390"/>
      <c r="H5557" s="390"/>
      <c r="I5557" s="390"/>
      <c r="AP5557" s="207"/>
      <c r="AQ5557" s="207"/>
      <c r="BK5557" s="207"/>
      <c r="BY5557" s="207"/>
      <c r="BZ5557" s="207"/>
      <c r="CA5557" s="207"/>
      <c r="CB5557" s="207"/>
      <c r="CC5557" s="207"/>
      <c r="CD5557" s="207"/>
      <c r="CE5557" s="207"/>
      <c r="CF5557" s="207"/>
    </row>
    <row r="5558" spans="1:84" s="406" customFormat="1" x14ac:dyDescent="0.3">
      <c r="A5558" s="407"/>
      <c r="B5558" s="412"/>
      <c r="C5558" s="126"/>
      <c r="D5558" s="390"/>
      <c r="E5558" s="390"/>
      <c r="F5558" s="390"/>
      <c r="G5558" s="390"/>
      <c r="H5558" s="390"/>
      <c r="I5558" s="390"/>
      <c r="AP5558" s="207"/>
      <c r="AQ5558" s="207"/>
      <c r="BK5558" s="207"/>
      <c r="BY5558" s="207"/>
      <c r="BZ5558" s="207"/>
      <c r="CA5558" s="207"/>
      <c r="CB5558" s="207"/>
      <c r="CC5558" s="207"/>
      <c r="CD5558" s="207"/>
      <c r="CE5558" s="207"/>
      <c r="CF5558" s="207"/>
    </row>
    <row r="5559" spans="1:84" s="406" customFormat="1" x14ac:dyDescent="0.3">
      <c r="A5559" s="407"/>
      <c r="B5559" s="412"/>
      <c r="C5559" s="126"/>
      <c r="D5559" s="390"/>
      <c r="E5559" s="390"/>
      <c r="F5559" s="390"/>
      <c r="G5559" s="390"/>
      <c r="H5559" s="390"/>
      <c r="I5559" s="390"/>
      <c r="AP5559" s="207"/>
      <c r="AQ5559" s="207"/>
      <c r="BK5559" s="207"/>
      <c r="BY5559" s="207"/>
      <c r="BZ5559" s="207"/>
      <c r="CA5559" s="207"/>
      <c r="CB5559" s="207"/>
      <c r="CC5559" s="207"/>
      <c r="CD5559" s="207"/>
      <c r="CE5559" s="207"/>
      <c r="CF5559" s="207"/>
    </row>
    <row r="5560" spans="1:84" s="406" customFormat="1" x14ac:dyDescent="0.3">
      <c r="A5560" s="407"/>
      <c r="B5560" s="412"/>
      <c r="C5560" s="126"/>
      <c r="D5560" s="390"/>
      <c r="E5560" s="390"/>
      <c r="F5560" s="390"/>
      <c r="G5560" s="390"/>
      <c r="H5560" s="390"/>
      <c r="I5560" s="390"/>
      <c r="AP5560" s="207"/>
      <c r="AQ5560" s="207"/>
      <c r="BK5560" s="207"/>
      <c r="BY5560" s="207"/>
      <c r="BZ5560" s="207"/>
      <c r="CA5560" s="207"/>
      <c r="CB5560" s="207"/>
      <c r="CC5560" s="207"/>
      <c r="CD5560" s="207"/>
      <c r="CE5560" s="207"/>
      <c r="CF5560" s="207"/>
    </row>
    <row r="5561" spans="1:84" s="406" customFormat="1" x14ac:dyDescent="0.3">
      <c r="A5561" s="407"/>
      <c r="B5561" s="412"/>
      <c r="C5561" s="126"/>
      <c r="D5561" s="390"/>
      <c r="E5561" s="390"/>
      <c r="F5561" s="390"/>
      <c r="G5561" s="390"/>
      <c r="H5561" s="390"/>
      <c r="I5561" s="390"/>
      <c r="AP5561" s="207"/>
      <c r="AQ5561" s="207"/>
      <c r="BK5561" s="207"/>
      <c r="BY5561" s="207"/>
      <c r="BZ5561" s="207"/>
      <c r="CA5561" s="207"/>
      <c r="CB5561" s="207"/>
      <c r="CC5561" s="207"/>
      <c r="CD5561" s="207"/>
      <c r="CE5561" s="207"/>
      <c r="CF5561" s="207"/>
    </row>
    <row r="5562" spans="1:84" s="406" customFormat="1" x14ac:dyDescent="0.3">
      <c r="A5562" s="407"/>
      <c r="B5562" s="412"/>
      <c r="C5562" s="126"/>
      <c r="D5562" s="390"/>
      <c r="E5562" s="390"/>
      <c r="F5562" s="390"/>
      <c r="G5562" s="390"/>
      <c r="H5562" s="390"/>
      <c r="I5562" s="390"/>
      <c r="AP5562" s="207"/>
      <c r="AQ5562" s="207"/>
      <c r="BK5562" s="207"/>
      <c r="BY5562" s="207"/>
      <c r="BZ5562" s="207"/>
      <c r="CA5562" s="207"/>
      <c r="CB5562" s="207"/>
      <c r="CC5562" s="207"/>
      <c r="CD5562" s="207"/>
      <c r="CE5562" s="207"/>
      <c r="CF5562" s="207"/>
    </row>
    <row r="5563" spans="1:84" s="406" customFormat="1" x14ac:dyDescent="0.3">
      <c r="A5563" s="407"/>
      <c r="B5563" s="412"/>
      <c r="C5563" s="126"/>
      <c r="D5563" s="390"/>
      <c r="E5563" s="390"/>
      <c r="F5563" s="390"/>
      <c r="G5563" s="390"/>
      <c r="H5563" s="390"/>
      <c r="I5563" s="390"/>
      <c r="AP5563" s="207"/>
      <c r="AQ5563" s="207"/>
      <c r="BK5563" s="207"/>
      <c r="BY5563" s="207"/>
      <c r="BZ5563" s="207"/>
      <c r="CA5563" s="207"/>
      <c r="CB5563" s="207"/>
      <c r="CC5563" s="207"/>
      <c r="CD5563" s="207"/>
      <c r="CE5563" s="207"/>
      <c r="CF5563" s="207"/>
    </row>
    <row r="5564" spans="1:84" s="406" customFormat="1" x14ac:dyDescent="0.3">
      <c r="A5564" s="407"/>
      <c r="B5564" s="412"/>
      <c r="C5564" s="126"/>
      <c r="D5564" s="390"/>
      <c r="E5564" s="390"/>
      <c r="F5564" s="390"/>
      <c r="G5564" s="390"/>
      <c r="H5564" s="390"/>
      <c r="I5564" s="390"/>
      <c r="AP5564" s="207"/>
      <c r="AQ5564" s="207"/>
      <c r="BK5564" s="207"/>
      <c r="BY5564" s="207"/>
      <c r="BZ5564" s="207"/>
      <c r="CA5564" s="207"/>
      <c r="CB5564" s="207"/>
      <c r="CC5564" s="207"/>
      <c r="CD5564" s="207"/>
      <c r="CE5564" s="207"/>
      <c r="CF5564" s="207"/>
    </row>
    <row r="5565" spans="1:84" s="406" customFormat="1" x14ac:dyDescent="0.3">
      <c r="A5565" s="407"/>
      <c r="B5565" s="412"/>
      <c r="C5565" s="126"/>
      <c r="D5565" s="390"/>
      <c r="E5565" s="390"/>
      <c r="F5565" s="390"/>
      <c r="G5565" s="390"/>
      <c r="H5565" s="390"/>
      <c r="I5565" s="390"/>
      <c r="AP5565" s="207"/>
      <c r="AQ5565" s="207"/>
      <c r="BK5565" s="207"/>
      <c r="BY5565" s="207"/>
      <c r="BZ5565" s="207"/>
      <c r="CA5565" s="207"/>
      <c r="CB5565" s="207"/>
      <c r="CC5565" s="207"/>
      <c r="CD5565" s="207"/>
      <c r="CE5565" s="207"/>
      <c r="CF5565" s="207"/>
    </row>
    <row r="5566" spans="1:84" s="406" customFormat="1" x14ac:dyDescent="0.3">
      <c r="A5566" s="407"/>
      <c r="B5566" s="412"/>
      <c r="C5566" s="126"/>
      <c r="D5566" s="390"/>
      <c r="E5566" s="390"/>
      <c r="F5566" s="390"/>
      <c r="G5566" s="390"/>
      <c r="H5566" s="390"/>
      <c r="I5566" s="390"/>
      <c r="AP5566" s="207"/>
      <c r="AQ5566" s="207"/>
      <c r="BK5566" s="207"/>
      <c r="BY5566" s="207"/>
      <c r="BZ5566" s="207"/>
      <c r="CA5566" s="207"/>
      <c r="CB5566" s="207"/>
      <c r="CC5566" s="207"/>
      <c r="CD5566" s="207"/>
      <c r="CE5566" s="207"/>
      <c r="CF5566" s="207"/>
    </row>
    <row r="5567" spans="1:84" s="406" customFormat="1" x14ac:dyDescent="0.3">
      <c r="A5567" s="407"/>
      <c r="B5567" s="412"/>
      <c r="C5567" s="126"/>
      <c r="D5567" s="390"/>
      <c r="E5567" s="390"/>
      <c r="F5567" s="390"/>
      <c r="G5567" s="390"/>
      <c r="H5567" s="390"/>
      <c r="I5567" s="390"/>
      <c r="AP5567" s="207"/>
      <c r="AQ5567" s="207"/>
      <c r="BK5567" s="207"/>
      <c r="BY5567" s="207"/>
      <c r="BZ5567" s="207"/>
      <c r="CA5567" s="207"/>
      <c r="CB5567" s="207"/>
      <c r="CC5567" s="207"/>
      <c r="CD5567" s="207"/>
      <c r="CE5567" s="207"/>
      <c r="CF5567" s="207"/>
    </row>
    <row r="5568" spans="1:84" s="406" customFormat="1" x14ac:dyDescent="0.3">
      <c r="A5568" s="407"/>
      <c r="B5568" s="412"/>
      <c r="C5568" s="126"/>
      <c r="D5568" s="390"/>
      <c r="E5568" s="390"/>
      <c r="F5568" s="390"/>
      <c r="G5568" s="390"/>
      <c r="H5568" s="390"/>
      <c r="I5568" s="390"/>
      <c r="AP5568" s="207"/>
      <c r="AQ5568" s="207"/>
      <c r="BK5568" s="207"/>
      <c r="BY5568" s="207"/>
      <c r="BZ5568" s="207"/>
      <c r="CA5568" s="207"/>
      <c r="CB5568" s="207"/>
      <c r="CC5568" s="207"/>
      <c r="CD5568" s="207"/>
      <c r="CE5568" s="207"/>
      <c r="CF5568" s="207"/>
    </row>
    <row r="5569" spans="1:84" s="406" customFormat="1" x14ac:dyDescent="0.3">
      <c r="A5569" s="407"/>
      <c r="B5569" s="412"/>
      <c r="C5569" s="126"/>
      <c r="D5569" s="390"/>
      <c r="E5569" s="390"/>
      <c r="F5569" s="390"/>
      <c r="G5569" s="390"/>
      <c r="H5569" s="390"/>
      <c r="I5569" s="390"/>
      <c r="AP5569" s="207"/>
      <c r="AQ5569" s="207"/>
      <c r="BK5569" s="207"/>
      <c r="BY5569" s="207"/>
      <c r="BZ5569" s="207"/>
      <c r="CA5569" s="207"/>
      <c r="CB5569" s="207"/>
      <c r="CC5569" s="207"/>
      <c r="CD5569" s="207"/>
      <c r="CE5569" s="207"/>
      <c r="CF5569" s="207"/>
    </row>
    <row r="5570" spans="1:84" s="406" customFormat="1" x14ac:dyDescent="0.3">
      <c r="A5570" s="407"/>
      <c r="B5570" s="412"/>
      <c r="C5570" s="126"/>
      <c r="D5570" s="390"/>
      <c r="E5570" s="390"/>
      <c r="F5570" s="390"/>
      <c r="G5570" s="390"/>
      <c r="H5570" s="390"/>
      <c r="I5570" s="390"/>
      <c r="AP5570" s="207"/>
      <c r="AQ5570" s="207"/>
      <c r="BK5570" s="207"/>
      <c r="BY5570" s="207"/>
      <c r="BZ5570" s="207"/>
      <c r="CA5570" s="207"/>
      <c r="CB5570" s="207"/>
      <c r="CC5570" s="207"/>
      <c r="CD5570" s="207"/>
      <c r="CE5570" s="207"/>
      <c r="CF5570" s="207"/>
    </row>
    <row r="5571" spans="1:84" s="406" customFormat="1" x14ac:dyDescent="0.3">
      <c r="A5571" s="407"/>
      <c r="B5571" s="412"/>
      <c r="C5571" s="126"/>
      <c r="D5571" s="390"/>
      <c r="E5571" s="390"/>
      <c r="F5571" s="390"/>
      <c r="G5571" s="390"/>
      <c r="H5571" s="390"/>
      <c r="I5571" s="390"/>
      <c r="AP5571" s="207"/>
      <c r="AQ5571" s="207"/>
      <c r="BK5571" s="207"/>
      <c r="BY5571" s="207"/>
      <c r="BZ5571" s="207"/>
      <c r="CA5571" s="207"/>
      <c r="CB5571" s="207"/>
      <c r="CC5571" s="207"/>
      <c r="CD5571" s="207"/>
      <c r="CE5571" s="207"/>
      <c r="CF5571" s="207"/>
    </row>
    <row r="5572" spans="1:84" s="406" customFormat="1" x14ac:dyDescent="0.3">
      <c r="A5572" s="407"/>
      <c r="B5572" s="412"/>
      <c r="C5572" s="126"/>
      <c r="D5572" s="390"/>
      <c r="E5572" s="390"/>
      <c r="F5572" s="390"/>
      <c r="G5572" s="390"/>
      <c r="H5572" s="390"/>
      <c r="I5572" s="390"/>
      <c r="AP5572" s="207"/>
      <c r="AQ5572" s="207"/>
      <c r="BK5572" s="207"/>
      <c r="BY5572" s="207"/>
      <c r="BZ5572" s="207"/>
      <c r="CA5572" s="207"/>
      <c r="CB5572" s="207"/>
      <c r="CC5572" s="207"/>
      <c r="CD5572" s="207"/>
      <c r="CE5572" s="207"/>
      <c r="CF5572" s="207"/>
    </row>
    <row r="5573" spans="1:84" s="406" customFormat="1" x14ac:dyDescent="0.3">
      <c r="A5573" s="407"/>
      <c r="B5573" s="412"/>
      <c r="C5573" s="126"/>
      <c r="D5573" s="390"/>
      <c r="E5573" s="390"/>
      <c r="F5573" s="390"/>
      <c r="G5573" s="390"/>
      <c r="H5573" s="390"/>
      <c r="I5573" s="390"/>
      <c r="AP5573" s="207"/>
      <c r="AQ5573" s="207"/>
      <c r="BK5573" s="207"/>
      <c r="BY5573" s="207"/>
      <c r="BZ5573" s="207"/>
      <c r="CA5573" s="207"/>
      <c r="CB5573" s="207"/>
      <c r="CC5573" s="207"/>
      <c r="CD5573" s="207"/>
      <c r="CE5573" s="207"/>
      <c r="CF5573" s="207"/>
    </row>
    <row r="5574" spans="1:84" s="406" customFormat="1" x14ac:dyDescent="0.3">
      <c r="A5574" s="407"/>
      <c r="B5574" s="412"/>
      <c r="C5574" s="126"/>
      <c r="D5574" s="390"/>
      <c r="E5574" s="390"/>
      <c r="F5574" s="390"/>
      <c r="G5574" s="390"/>
      <c r="H5574" s="390"/>
      <c r="I5574" s="390"/>
      <c r="AP5574" s="207"/>
      <c r="AQ5574" s="207"/>
      <c r="BK5574" s="207"/>
      <c r="BY5574" s="207"/>
      <c r="BZ5574" s="207"/>
      <c r="CA5574" s="207"/>
      <c r="CB5574" s="207"/>
      <c r="CC5574" s="207"/>
      <c r="CD5574" s="207"/>
      <c r="CE5574" s="207"/>
      <c r="CF5574" s="207"/>
    </row>
    <row r="5575" spans="1:84" s="406" customFormat="1" x14ac:dyDescent="0.3">
      <c r="A5575" s="407"/>
      <c r="B5575" s="412"/>
      <c r="C5575" s="126"/>
      <c r="D5575" s="390"/>
      <c r="E5575" s="390"/>
      <c r="F5575" s="390"/>
      <c r="G5575" s="390"/>
      <c r="H5575" s="390"/>
      <c r="I5575" s="390"/>
      <c r="AP5575" s="207"/>
      <c r="AQ5575" s="207"/>
      <c r="BK5575" s="207"/>
      <c r="BY5575" s="207"/>
      <c r="BZ5575" s="207"/>
      <c r="CA5575" s="207"/>
      <c r="CB5575" s="207"/>
      <c r="CC5575" s="207"/>
      <c r="CD5575" s="207"/>
      <c r="CE5575" s="207"/>
      <c r="CF5575" s="207"/>
    </row>
    <row r="5576" spans="1:84" s="406" customFormat="1" x14ac:dyDescent="0.3">
      <c r="A5576" s="407"/>
      <c r="B5576" s="412"/>
      <c r="C5576" s="126"/>
      <c r="D5576" s="390"/>
      <c r="E5576" s="390"/>
      <c r="F5576" s="390"/>
      <c r="G5576" s="390"/>
      <c r="H5576" s="390"/>
      <c r="I5576" s="390"/>
      <c r="AP5576" s="207"/>
      <c r="AQ5576" s="207"/>
      <c r="BK5576" s="207"/>
      <c r="BY5576" s="207"/>
      <c r="BZ5576" s="207"/>
      <c r="CA5576" s="207"/>
      <c r="CB5576" s="207"/>
      <c r="CC5576" s="207"/>
      <c r="CD5576" s="207"/>
      <c r="CE5576" s="207"/>
      <c r="CF5576" s="207"/>
    </row>
    <row r="5577" spans="1:84" s="406" customFormat="1" x14ac:dyDescent="0.3">
      <c r="A5577" s="407"/>
      <c r="B5577" s="412"/>
      <c r="C5577" s="126"/>
      <c r="D5577" s="390"/>
      <c r="E5577" s="390"/>
      <c r="F5577" s="390"/>
      <c r="G5577" s="390"/>
      <c r="H5577" s="390"/>
      <c r="I5577" s="390"/>
      <c r="AP5577" s="207"/>
      <c r="AQ5577" s="207"/>
      <c r="BK5577" s="207"/>
      <c r="BY5577" s="207"/>
      <c r="BZ5577" s="207"/>
      <c r="CA5577" s="207"/>
      <c r="CB5577" s="207"/>
      <c r="CC5577" s="207"/>
      <c r="CD5577" s="207"/>
      <c r="CE5577" s="207"/>
      <c r="CF5577" s="207"/>
    </row>
    <row r="5578" spans="1:84" s="406" customFormat="1" x14ac:dyDescent="0.3">
      <c r="A5578" s="407"/>
      <c r="B5578" s="412"/>
      <c r="C5578" s="126"/>
      <c r="D5578" s="390"/>
      <c r="E5578" s="390"/>
      <c r="F5578" s="390"/>
      <c r="G5578" s="390"/>
      <c r="H5578" s="390"/>
      <c r="I5578" s="390"/>
      <c r="AP5578" s="207"/>
      <c r="AQ5578" s="207"/>
      <c r="BK5578" s="207"/>
      <c r="BY5578" s="207"/>
      <c r="BZ5578" s="207"/>
      <c r="CA5578" s="207"/>
      <c r="CB5578" s="207"/>
      <c r="CC5578" s="207"/>
      <c r="CD5578" s="207"/>
      <c r="CE5578" s="207"/>
      <c r="CF5578" s="207"/>
    </row>
    <row r="5579" spans="1:84" s="406" customFormat="1" x14ac:dyDescent="0.3">
      <c r="A5579" s="407"/>
      <c r="B5579" s="412"/>
      <c r="C5579" s="126"/>
      <c r="D5579" s="390"/>
      <c r="E5579" s="390"/>
      <c r="F5579" s="390"/>
      <c r="G5579" s="390"/>
      <c r="H5579" s="390"/>
      <c r="I5579" s="390"/>
      <c r="AP5579" s="207"/>
      <c r="AQ5579" s="207"/>
      <c r="BK5579" s="207"/>
      <c r="BY5579" s="207"/>
      <c r="BZ5579" s="207"/>
      <c r="CA5579" s="207"/>
      <c r="CB5579" s="207"/>
      <c r="CC5579" s="207"/>
      <c r="CD5579" s="207"/>
      <c r="CE5579" s="207"/>
      <c r="CF5579" s="207"/>
    </row>
    <row r="5580" spans="1:84" s="406" customFormat="1" x14ac:dyDescent="0.3">
      <c r="A5580" s="407"/>
      <c r="B5580" s="412"/>
      <c r="C5580" s="126"/>
      <c r="D5580" s="390"/>
      <c r="E5580" s="390"/>
      <c r="F5580" s="390"/>
      <c r="G5580" s="390"/>
      <c r="H5580" s="390"/>
      <c r="I5580" s="390"/>
      <c r="AP5580" s="207"/>
      <c r="AQ5580" s="207"/>
      <c r="BK5580" s="207"/>
      <c r="BY5580" s="207"/>
      <c r="BZ5580" s="207"/>
      <c r="CA5580" s="207"/>
      <c r="CB5580" s="207"/>
      <c r="CC5580" s="207"/>
      <c r="CD5580" s="207"/>
      <c r="CE5580" s="207"/>
      <c r="CF5580" s="207"/>
    </row>
    <row r="5581" spans="1:84" s="406" customFormat="1" x14ac:dyDescent="0.3">
      <c r="A5581" s="407"/>
      <c r="B5581" s="412"/>
      <c r="C5581" s="126"/>
      <c r="D5581" s="390"/>
      <c r="E5581" s="390"/>
      <c r="F5581" s="390"/>
      <c r="G5581" s="390"/>
      <c r="H5581" s="390"/>
      <c r="I5581" s="390"/>
      <c r="AP5581" s="207"/>
      <c r="AQ5581" s="207"/>
      <c r="BK5581" s="207"/>
      <c r="BY5581" s="207"/>
      <c r="BZ5581" s="207"/>
      <c r="CA5581" s="207"/>
      <c r="CB5581" s="207"/>
      <c r="CC5581" s="207"/>
      <c r="CD5581" s="207"/>
      <c r="CE5581" s="207"/>
      <c r="CF5581" s="207"/>
    </row>
    <row r="5582" spans="1:84" s="406" customFormat="1" x14ac:dyDescent="0.3">
      <c r="A5582" s="407"/>
      <c r="B5582" s="412"/>
      <c r="C5582" s="126"/>
      <c r="D5582" s="390"/>
      <c r="E5582" s="390"/>
      <c r="F5582" s="390"/>
      <c r="G5582" s="390"/>
      <c r="H5582" s="390"/>
      <c r="I5582" s="390"/>
      <c r="AP5582" s="207"/>
      <c r="AQ5582" s="207"/>
      <c r="BK5582" s="207"/>
      <c r="BY5582" s="207"/>
      <c r="BZ5582" s="207"/>
      <c r="CA5582" s="207"/>
      <c r="CB5582" s="207"/>
      <c r="CC5582" s="207"/>
      <c r="CD5582" s="207"/>
      <c r="CE5582" s="207"/>
      <c r="CF5582" s="207"/>
    </row>
    <row r="5583" spans="1:84" s="406" customFormat="1" x14ac:dyDescent="0.3">
      <c r="A5583" s="407"/>
      <c r="B5583" s="412"/>
      <c r="C5583" s="126"/>
      <c r="D5583" s="390"/>
      <c r="E5583" s="390"/>
      <c r="F5583" s="390"/>
      <c r="G5583" s="390"/>
      <c r="H5583" s="390"/>
      <c r="I5583" s="390"/>
      <c r="AP5583" s="207"/>
      <c r="AQ5583" s="207"/>
      <c r="BK5583" s="207"/>
      <c r="BY5583" s="207"/>
      <c r="BZ5583" s="207"/>
      <c r="CA5583" s="207"/>
      <c r="CB5583" s="207"/>
      <c r="CC5583" s="207"/>
      <c r="CD5583" s="207"/>
      <c r="CE5583" s="207"/>
      <c r="CF5583" s="207"/>
    </row>
    <row r="5584" spans="1:84" s="406" customFormat="1" x14ac:dyDescent="0.3">
      <c r="A5584" s="407"/>
      <c r="B5584" s="412"/>
      <c r="C5584" s="126"/>
      <c r="D5584" s="390"/>
      <c r="E5584" s="390"/>
      <c r="F5584" s="390"/>
      <c r="G5584" s="390"/>
      <c r="H5584" s="390"/>
      <c r="I5584" s="390"/>
      <c r="AP5584" s="207"/>
      <c r="AQ5584" s="207"/>
      <c r="BK5584" s="207"/>
      <c r="BY5584" s="207"/>
      <c r="BZ5584" s="207"/>
      <c r="CA5584" s="207"/>
      <c r="CB5584" s="207"/>
      <c r="CC5584" s="207"/>
      <c r="CD5584" s="207"/>
      <c r="CE5584" s="207"/>
      <c r="CF5584" s="207"/>
    </row>
    <row r="5585" spans="1:84" s="406" customFormat="1" x14ac:dyDescent="0.3">
      <c r="A5585" s="407"/>
      <c r="B5585" s="412"/>
      <c r="C5585" s="126"/>
      <c r="D5585" s="390"/>
      <c r="E5585" s="390"/>
      <c r="F5585" s="390"/>
      <c r="G5585" s="390"/>
      <c r="H5585" s="390"/>
      <c r="I5585" s="390"/>
      <c r="AP5585" s="207"/>
      <c r="AQ5585" s="207"/>
      <c r="BK5585" s="207"/>
      <c r="BY5585" s="207"/>
      <c r="BZ5585" s="207"/>
      <c r="CA5585" s="207"/>
      <c r="CB5585" s="207"/>
      <c r="CC5585" s="207"/>
      <c r="CD5585" s="207"/>
      <c r="CE5585" s="207"/>
      <c r="CF5585" s="207"/>
    </row>
    <row r="5586" spans="1:84" s="406" customFormat="1" x14ac:dyDescent="0.3">
      <c r="A5586" s="407"/>
      <c r="B5586" s="412"/>
      <c r="C5586" s="126"/>
      <c r="D5586" s="390"/>
      <c r="E5586" s="390"/>
      <c r="F5586" s="390"/>
      <c r="G5586" s="390"/>
      <c r="H5586" s="390"/>
      <c r="I5586" s="390"/>
      <c r="AP5586" s="207"/>
      <c r="AQ5586" s="207"/>
      <c r="BK5586" s="207"/>
      <c r="BY5586" s="207"/>
      <c r="BZ5586" s="207"/>
      <c r="CA5586" s="207"/>
      <c r="CB5586" s="207"/>
      <c r="CC5586" s="207"/>
      <c r="CD5586" s="207"/>
      <c r="CE5586" s="207"/>
      <c r="CF5586" s="207"/>
    </row>
    <row r="5587" spans="1:84" s="406" customFormat="1" x14ac:dyDescent="0.3">
      <c r="A5587" s="407"/>
      <c r="B5587" s="412"/>
      <c r="C5587" s="126"/>
      <c r="D5587" s="390"/>
      <c r="E5587" s="390"/>
      <c r="F5587" s="390"/>
      <c r="G5587" s="390"/>
      <c r="H5587" s="390"/>
      <c r="I5587" s="390"/>
      <c r="AP5587" s="207"/>
      <c r="AQ5587" s="207"/>
      <c r="BK5587" s="207"/>
      <c r="BY5587" s="207"/>
      <c r="BZ5587" s="207"/>
      <c r="CA5587" s="207"/>
      <c r="CB5587" s="207"/>
      <c r="CC5587" s="207"/>
      <c r="CD5587" s="207"/>
      <c r="CE5587" s="207"/>
      <c r="CF5587" s="207"/>
    </row>
    <row r="5588" spans="1:84" s="406" customFormat="1" x14ac:dyDescent="0.3">
      <c r="A5588" s="407"/>
      <c r="B5588" s="412"/>
      <c r="C5588" s="126"/>
      <c r="D5588" s="390"/>
      <c r="E5588" s="390"/>
      <c r="F5588" s="390"/>
      <c r="G5588" s="390"/>
      <c r="H5588" s="390"/>
      <c r="I5588" s="390"/>
      <c r="AP5588" s="207"/>
      <c r="AQ5588" s="207"/>
      <c r="BK5588" s="207"/>
      <c r="BY5588" s="207"/>
      <c r="BZ5588" s="207"/>
      <c r="CA5588" s="207"/>
      <c r="CB5588" s="207"/>
      <c r="CC5588" s="207"/>
      <c r="CD5588" s="207"/>
      <c r="CE5588" s="207"/>
      <c r="CF5588" s="207"/>
    </row>
    <row r="5589" spans="1:84" s="406" customFormat="1" x14ac:dyDescent="0.3">
      <c r="A5589" s="407"/>
      <c r="B5589" s="412"/>
      <c r="C5589" s="126"/>
      <c r="D5589" s="390"/>
      <c r="E5589" s="390"/>
      <c r="F5589" s="390"/>
      <c r="G5589" s="390"/>
      <c r="H5589" s="390"/>
      <c r="I5589" s="390"/>
      <c r="AP5589" s="207"/>
      <c r="AQ5589" s="207"/>
      <c r="BK5589" s="207"/>
      <c r="BY5589" s="207"/>
      <c r="BZ5589" s="207"/>
      <c r="CA5589" s="207"/>
      <c r="CB5589" s="207"/>
      <c r="CC5589" s="207"/>
      <c r="CD5589" s="207"/>
      <c r="CE5589" s="207"/>
      <c r="CF5589" s="207"/>
    </row>
    <row r="5590" spans="1:84" s="406" customFormat="1" x14ac:dyDescent="0.3">
      <c r="A5590" s="407"/>
      <c r="B5590" s="412"/>
      <c r="C5590" s="126"/>
      <c r="D5590" s="390"/>
      <c r="E5590" s="390"/>
      <c r="F5590" s="390"/>
      <c r="G5590" s="390"/>
      <c r="H5590" s="390"/>
      <c r="I5590" s="390"/>
      <c r="AP5590" s="207"/>
      <c r="AQ5590" s="207"/>
      <c r="BK5590" s="207"/>
      <c r="BY5590" s="207"/>
      <c r="BZ5590" s="207"/>
      <c r="CA5590" s="207"/>
      <c r="CB5590" s="207"/>
      <c r="CC5590" s="207"/>
      <c r="CD5590" s="207"/>
      <c r="CE5590" s="207"/>
      <c r="CF5590" s="207"/>
    </row>
    <row r="5591" spans="1:84" s="406" customFormat="1" x14ac:dyDescent="0.3">
      <c r="A5591" s="407"/>
      <c r="B5591" s="412"/>
      <c r="C5591" s="126"/>
      <c r="D5591" s="390"/>
      <c r="E5591" s="390"/>
      <c r="F5591" s="390"/>
      <c r="G5591" s="390"/>
      <c r="H5591" s="390"/>
      <c r="I5591" s="390"/>
      <c r="AP5591" s="207"/>
      <c r="AQ5591" s="207"/>
      <c r="BK5591" s="207"/>
      <c r="BY5591" s="207"/>
      <c r="BZ5591" s="207"/>
      <c r="CA5591" s="207"/>
      <c r="CB5591" s="207"/>
      <c r="CC5591" s="207"/>
      <c r="CD5591" s="207"/>
      <c r="CE5591" s="207"/>
      <c r="CF5591" s="207"/>
    </row>
    <row r="5592" spans="1:84" s="406" customFormat="1" x14ac:dyDescent="0.3">
      <c r="A5592" s="407"/>
      <c r="B5592" s="412"/>
      <c r="C5592" s="126"/>
      <c r="D5592" s="390"/>
      <c r="E5592" s="390"/>
      <c r="F5592" s="390"/>
      <c r="G5592" s="390"/>
      <c r="H5592" s="390"/>
      <c r="I5592" s="390"/>
      <c r="AP5592" s="207"/>
      <c r="AQ5592" s="207"/>
      <c r="BK5592" s="207"/>
      <c r="BY5592" s="207"/>
      <c r="BZ5592" s="207"/>
      <c r="CA5592" s="207"/>
      <c r="CB5592" s="207"/>
      <c r="CC5592" s="207"/>
      <c r="CD5592" s="207"/>
      <c r="CE5592" s="207"/>
      <c r="CF5592" s="207"/>
    </row>
    <row r="5593" spans="1:84" s="406" customFormat="1" x14ac:dyDescent="0.3">
      <c r="A5593" s="407"/>
      <c r="B5593" s="412"/>
      <c r="C5593" s="126"/>
      <c r="D5593" s="390"/>
      <c r="E5593" s="390"/>
      <c r="F5593" s="390"/>
      <c r="G5593" s="390"/>
      <c r="H5593" s="390"/>
      <c r="I5593" s="390"/>
      <c r="AP5593" s="207"/>
      <c r="AQ5593" s="207"/>
      <c r="BK5593" s="207"/>
      <c r="BY5593" s="207"/>
      <c r="BZ5593" s="207"/>
      <c r="CA5593" s="207"/>
      <c r="CB5593" s="207"/>
      <c r="CC5593" s="207"/>
      <c r="CD5593" s="207"/>
      <c r="CE5593" s="207"/>
      <c r="CF5593" s="207"/>
    </row>
    <row r="5594" spans="1:84" s="406" customFormat="1" x14ac:dyDescent="0.3">
      <c r="A5594" s="407"/>
      <c r="B5594" s="412"/>
      <c r="C5594" s="126"/>
      <c r="D5594" s="390"/>
      <c r="E5594" s="390"/>
      <c r="F5594" s="390"/>
      <c r="G5594" s="390"/>
      <c r="H5594" s="390"/>
      <c r="I5594" s="390"/>
      <c r="AP5594" s="207"/>
      <c r="AQ5594" s="207"/>
      <c r="BK5594" s="207"/>
      <c r="BY5594" s="207"/>
      <c r="BZ5594" s="207"/>
      <c r="CA5594" s="207"/>
      <c r="CB5594" s="207"/>
      <c r="CC5594" s="207"/>
      <c r="CD5594" s="207"/>
      <c r="CE5594" s="207"/>
      <c r="CF5594" s="207"/>
    </row>
    <row r="5595" spans="1:84" s="406" customFormat="1" x14ac:dyDescent="0.3">
      <c r="A5595" s="407"/>
      <c r="B5595" s="412"/>
      <c r="C5595" s="126"/>
      <c r="D5595" s="390"/>
      <c r="E5595" s="390"/>
      <c r="F5595" s="390"/>
      <c r="G5595" s="390"/>
      <c r="H5595" s="390"/>
      <c r="I5595" s="390"/>
      <c r="AP5595" s="207"/>
      <c r="AQ5595" s="207"/>
      <c r="BK5595" s="207"/>
      <c r="BY5595" s="207"/>
      <c r="BZ5595" s="207"/>
      <c r="CA5595" s="207"/>
      <c r="CB5595" s="207"/>
      <c r="CC5595" s="207"/>
      <c r="CD5595" s="207"/>
      <c r="CE5595" s="207"/>
      <c r="CF5595" s="207"/>
    </row>
    <row r="5596" spans="1:84" s="406" customFormat="1" x14ac:dyDescent="0.3">
      <c r="A5596" s="407"/>
      <c r="B5596" s="412"/>
      <c r="C5596" s="126"/>
      <c r="D5596" s="390"/>
      <c r="E5596" s="390"/>
      <c r="F5596" s="390"/>
      <c r="G5596" s="390"/>
      <c r="H5596" s="390"/>
      <c r="I5596" s="390"/>
      <c r="AP5596" s="207"/>
      <c r="AQ5596" s="207"/>
      <c r="BK5596" s="207"/>
      <c r="BY5596" s="207"/>
      <c r="BZ5596" s="207"/>
      <c r="CA5596" s="207"/>
      <c r="CB5596" s="207"/>
      <c r="CC5596" s="207"/>
      <c r="CD5596" s="207"/>
      <c r="CE5596" s="207"/>
      <c r="CF5596" s="207"/>
    </row>
    <row r="5597" spans="1:84" s="406" customFormat="1" x14ac:dyDescent="0.3">
      <c r="A5597" s="407"/>
      <c r="B5597" s="412"/>
      <c r="C5597" s="126"/>
      <c r="D5597" s="390"/>
      <c r="E5597" s="390"/>
      <c r="F5597" s="390"/>
      <c r="G5597" s="390"/>
      <c r="H5597" s="390"/>
      <c r="I5597" s="390"/>
      <c r="AP5597" s="207"/>
      <c r="AQ5597" s="207"/>
      <c r="BK5597" s="207"/>
      <c r="BY5597" s="207"/>
      <c r="BZ5597" s="207"/>
      <c r="CA5597" s="207"/>
      <c r="CB5597" s="207"/>
      <c r="CC5597" s="207"/>
      <c r="CD5597" s="207"/>
      <c r="CE5597" s="207"/>
      <c r="CF5597" s="207"/>
    </row>
    <row r="5598" spans="1:84" s="406" customFormat="1" x14ac:dyDescent="0.3">
      <c r="A5598" s="407"/>
      <c r="B5598" s="412"/>
      <c r="C5598" s="126"/>
      <c r="D5598" s="390"/>
      <c r="E5598" s="390"/>
      <c r="F5598" s="390"/>
      <c r="G5598" s="390"/>
      <c r="H5598" s="390"/>
      <c r="I5598" s="390"/>
      <c r="AP5598" s="207"/>
      <c r="AQ5598" s="207"/>
      <c r="BK5598" s="207"/>
      <c r="BY5598" s="207"/>
      <c r="BZ5598" s="207"/>
      <c r="CA5598" s="207"/>
      <c r="CB5598" s="207"/>
      <c r="CC5598" s="207"/>
      <c r="CD5598" s="207"/>
      <c r="CE5598" s="207"/>
      <c r="CF5598" s="207"/>
    </row>
    <row r="5599" spans="1:84" s="406" customFormat="1" x14ac:dyDescent="0.3">
      <c r="A5599" s="407"/>
      <c r="B5599" s="412"/>
      <c r="C5599" s="126"/>
      <c r="D5599" s="390"/>
      <c r="E5599" s="390"/>
      <c r="F5599" s="390"/>
      <c r="G5599" s="390"/>
      <c r="H5599" s="390"/>
      <c r="I5599" s="390"/>
      <c r="AP5599" s="207"/>
      <c r="AQ5599" s="207"/>
      <c r="BK5599" s="207"/>
      <c r="BY5599" s="207"/>
      <c r="BZ5599" s="207"/>
      <c r="CA5599" s="207"/>
      <c r="CB5599" s="207"/>
      <c r="CC5599" s="207"/>
      <c r="CD5599" s="207"/>
      <c r="CE5599" s="207"/>
      <c r="CF5599" s="207"/>
    </row>
    <row r="5600" spans="1:84" s="406" customFormat="1" x14ac:dyDescent="0.3">
      <c r="A5600" s="407"/>
      <c r="B5600" s="412"/>
      <c r="C5600" s="126"/>
      <c r="D5600" s="390"/>
      <c r="E5600" s="390"/>
      <c r="F5600" s="390"/>
      <c r="G5600" s="390"/>
      <c r="H5600" s="390"/>
      <c r="I5600" s="390"/>
      <c r="AP5600" s="207"/>
      <c r="AQ5600" s="207"/>
      <c r="BK5600" s="207"/>
      <c r="BY5600" s="207"/>
      <c r="BZ5600" s="207"/>
      <c r="CA5600" s="207"/>
      <c r="CB5600" s="207"/>
      <c r="CC5600" s="207"/>
      <c r="CD5600" s="207"/>
      <c r="CE5600" s="207"/>
      <c r="CF5600" s="207"/>
    </row>
    <row r="5601" spans="1:84" s="406" customFormat="1" x14ac:dyDescent="0.3">
      <c r="A5601" s="407"/>
      <c r="B5601" s="412"/>
      <c r="C5601" s="126"/>
      <c r="D5601" s="390"/>
      <c r="E5601" s="390"/>
      <c r="F5601" s="390"/>
      <c r="G5601" s="390"/>
      <c r="H5601" s="390"/>
      <c r="I5601" s="390"/>
      <c r="AP5601" s="207"/>
      <c r="AQ5601" s="207"/>
      <c r="BK5601" s="207"/>
      <c r="BY5601" s="207"/>
      <c r="BZ5601" s="207"/>
      <c r="CA5601" s="207"/>
      <c r="CB5601" s="207"/>
      <c r="CC5601" s="207"/>
      <c r="CD5601" s="207"/>
      <c r="CE5601" s="207"/>
      <c r="CF5601" s="207"/>
    </row>
    <row r="5602" spans="1:84" s="406" customFormat="1" x14ac:dyDescent="0.3">
      <c r="A5602" s="407"/>
      <c r="B5602" s="412"/>
      <c r="C5602" s="126"/>
      <c r="D5602" s="390"/>
      <c r="E5602" s="390"/>
      <c r="F5602" s="390"/>
      <c r="G5602" s="390"/>
      <c r="H5602" s="390"/>
      <c r="I5602" s="390"/>
      <c r="AP5602" s="207"/>
      <c r="AQ5602" s="207"/>
      <c r="BK5602" s="207"/>
      <c r="BY5602" s="207"/>
      <c r="BZ5602" s="207"/>
      <c r="CA5602" s="207"/>
      <c r="CB5602" s="207"/>
      <c r="CC5602" s="207"/>
      <c r="CD5602" s="207"/>
      <c r="CE5602" s="207"/>
      <c r="CF5602" s="207"/>
    </row>
    <row r="5603" spans="1:84" s="406" customFormat="1" x14ac:dyDescent="0.3">
      <c r="A5603" s="407"/>
      <c r="B5603" s="412"/>
      <c r="C5603" s="126"/>
      <c r="D5603" s="390"/>
      <c r="E5603" s="390"/>
      <c r="F5603" s="390"/>
      <c r="G5603" s="390"/>
      <c r="H5603" s="390"/>
      <c r="I5603" s="390"/>
      <c r="AP5603" s="207"/>
      <c r="AQ5603" s="207"/>
      <c r="BK5603" s="207"/>
      <c r="BY5603" s="207"/>
      <c r="BZ5603" s="207"/>
      <c r="CA5603" s="207"/>
      <c r="CB5603" s="207"/>
      <c r="CC5603" s="207"/>
      <c r="CD5603" s="207"/>
      <c r="CE5603" s="207"/>
      <c r="CF5603" s="207"/>
    </row>
    <row r="5604" spans="1:84" s="406" customFormat="1" x14ac:dyDescent="0.3">
      <c r="A5604" s="407"/>
      <c r="B5604" s="412"/>
      <c r="C5604" s="126"/>
      <c r="D5604" s="390"/>
      <c r="E5604" s="390"/>
      <c r="F5604" s="390"/>
      <c r="G5604" s="390"/>
      <c r="H5604" s="390"/>
      <c r="I5604" s="390"/>
      <c r="AP5604" s="207"/>
      <c r="AQ5604" s="207"/>
      <c r="BK5604" s="207"/>
      <c r="BY5604" s="207"/>
      <c r="BZ5604" s="207"/>
      <c r="CA5604" s="207"/>
      <c r="CB5604" s="207"/>
      <c r="CC5604" s="207"/>
      <c r="CD5604" s="207"/>
      <c r="CE5604" s="207"/>
      <c r="CF5604" s="207"/>
    </row>
    <row r="5605" spans="1:84" s="406" customFormat="1" x14ac:dyDescent="0.3">
      <c r="A5605" s="407"/>
      <c r="B5605" s="412"/>
      <c r="C5605" s="126"/>
      <c r="D5605" s="390"/>
      <c r="E5605" s="390"/>
      <c r="F5605" s="390"/>
      <c r="G5605" s="390"/>
      <c r="H5605" s="390"/>
      <c r="I5605" s="390"/>
      <c r="AP5605" s="207"/>
      <c r="AQ5605" s="207"/>
      <c r="BK5605" s="207"/>
      <c r="BY5605" s="207"/>
      <c r="BZ5605" s="207"/>
      <c r="CA5605" s="207"/>
      <c r="CB5605" s="207"/>
      <c r="CC5605" s="207"/>
      <c r="CD5605" s="207"/>
      <c r="CE5605" s="207"/>
      <c r="CF5605" s="207"/>
    </row>
    <row r="5606" spans="1:84" s="406" customFormat="1" x14ac:dyDescent="0.3">
      <c r="A5606" s="407"/>
      <c r="B5606" s="412"/>
      <c r="C5606" s="126"/>
      <c r="D5606" s="390"/>
      <c r="E5606" s="390"/>
      <c r="F5606" s="390"/>
      <c r="G5606" s="390"/>
      <c r="H5606" s="390"/>
      <c r="I5606" s="390"/>
      <c r="AP5606" s="207"/>
      <c r="AQ5606" s="207"/>
      <c r="BK5606" s="207"/>
      <c r="BY5606" s="207"/>
      <c r="BZ5606" s="207"/>
      <c r="CA5606" s="207"/>
      <c r="CB5606" s="207"/>
      <c r="CC5606" s="207"/>
      <c r="CD5606" s="207"/>
      <c r="CE5606" s="207"/>
      <c r="CF5606" s="207"/>
    </row>
    <row r="5607" spans="1:84" s="406" customFormat="1" x14ac:dyDescent="0.3">
      <c r="A5607" s="407"/>
      <c r="B5607" s="412"/>
      <c r="C5607" s="126"/>
      <c r="D5607" s="390"/>
      <c r="E5607" s="390"/>
      <c r="F5607" s="390"/>
      <c r="G5607" s="390"/>
      <c r="H5607" s="390"/>
      <c r="I5607" s="390"/>
      <c r="AP5607" s="207"/>
      <c r="AQ5607" s="207"/>
      <c r="BK5607" s="207"/>
      <c r="BY5607" s="207"/>
      <c r="BZ5607" s="207"/>
      <c r="CA5607" s="207"/>
      <c r="CB5607" s="207"/>
      <c r="CC5607" s="207"/>
      <c r="CD5607" s="207"/>
      <c r="CE5607" s="207"/>
      <c r="CF5607" s="207"/>
    </row>
    <row r="5608" spans="1:84" s="406" customFormat="1" x14ac:dyDescent="0.3">
      <c r="A5608" s="407"/>
      <c r="B5608" s="412"/>
      <c r="C5608" s="126"/>
      <c r="D5608" s="390"/>
      <c r="E5608" s="390"/>
      <c r="F5608" s="390"/>
      <c r="G5608" s="390"/>
      <c r="H5608" s="390"/>
      <c r="I5608" s="390"/>
      <c r="AP5608" s="207"/>
      <c r="AQ5608" s="207"/>
      <c r="BK5608" s="207"/>
      <c r="BY5608" s="207"/>
      <c r="BZ5608" s="207"/>
      <c r="CA5608" s="207"/>
      <c r="CB5608" s="207"/>
      <c r="CC5608" s="207"/>
      <c r="CD5608" s="207"/>
      <c r="CE5608" s="207"/>
      <c r="CF5608" s="207"/>
    </row>
    <row r="5609" spans="1:84" s="406" customFormat="1" x14ac:dyDescent="0.3">
      <c r="A5609" s="407"/>
      <c r="B5609" s="412"/>
      <c r="C5609" s="126"/>
      <c r="D5609" s="390"/>
      <c r="E5609" s="390"/>
      <c r="F5609" s="390"/>
      <c r="G5609" s="390"/>
      <c r="H5609" s="390"/>
      <c r="I5609" s="390"/>
      <c r="AP5609" s="207"/>
      <c r="AQ5609" s="207"/>
      <c r="BK5609" s="207"/>
      <c r="BY5609" s="207"/>
      <c r="BZ5609" s="207"/>
      <c r="CA5609" s="207"/>
      <c r="CB5609" s="207"/>
      <c r="CC5609" s="207"/>
      <c r="CD5609" s="207"/>
      <c r="CE5609" s="207"/>
      <c r="CF5609" s="207"/>
    </row>
    <row r="5610" spans="1:84" s="406" customFormat="1" x14ac:dyDescent="0.3">
      <c r="A5610" s="407"/>
      <c r="B5610" s="412"/>
      <c r="C5610" s="126"/>
      <c r="D5610" s="390"/>
      <c r="E5610" s="390"/>
      <c r="F5610" s="390"/>
      <c r="G5610" s="390"/>
      <c r="H5610" s="390"/>
      <c r="I5610" s="390"/>
      <c r="AP5610" s="207"/>
      <c r="AQ5610" s="207"/>
      <c r="BK5610" s="207"/>
      <c r="BY5610" s="207"/>
      <c r="BZ5610" s="207"/>
      <c r="CA5610" s="207"/>
      <c r="CB5610" s="207"/>
      <c r="CC5610" s="207"/>
      <c r="CD5610" s="207"/>
      <c r="CE5610" s="207"/>
      <c r="CF5610" s="207"/>
    </row>
    <row r="5611" spans="1:84" s="406" customFormat="1" x14ac:dyDescent="0.3">
      <c r="A5611" s="407"/>
      <c r="B5611" s="412"/>
      <c r="C5611" s="126"/>
      <c r="D5611" s="390"/>
      <c r="E5611" s="390"/>
      <c r="F5611" s="390"/>
      <c r="G5611" s="390"/>
      <c r="H5611" s="390"/>
      <c r="I5611" s="390"/>
      <c r="AP5611" s="207"/>
      <c r="AQ5611" s="207"/>
      <c r="BK5611" s="207"/>
      <c r="BY5611" s="207"/>
      <c r="BZ5611" s="207"/>
      <c r="CA5611" s="207"/>
      <c r="CB5611" s="207"/>
      <c r="CC5611" s="207"/>
      <c r="CD5611" s="207"/>
      <c r="CE5611" s="207"/>
      <c r="CF5611" s="207"/>
    </row>
    <row r="5612" spans="1:84" s="406" customFormat="1" x14ac:dyDescent="0.3">
      <c r="A5612" s="407"/>
      <c r="B5612" s="412"/>
      <c r="C5612" s="126"/>
      <c r="D5612" s="390"/>
      <c r="E5612" s="390"/>
      <c r="F5612" s="390"/>
      <c r="G5612" s="390"/>
      <c r="H5612" s="390"/>
      <c r="I5612" s="390"/>
      <c r="AP5612" s="207"/>
      <c r="AQ5612" s="207"/>
      <c r="BK5612" s="207"/>
      <c r="BY5612" s="207"/>
      <c r="BZ5612" s="207"/>
      <c r="CA5612" s="207"/>
      <c r="CB5612" s="207"/>
      <c r="CC5612" s="207"/>
      <c r="CD5612" s="207"/>
      <c r="CE5612" s="207"/>
      <c r="CF5612" s="207"/>
    </row>
    <row r="5613" spans="1:84" s="406" customFormat="1" x14ac:dyDescent="0.3">
      <c r="A5613" s="407"/>
      <c r="B5613" s="412"/>
      <c r="C5613" s="126"/>
      <c r="D5613" s="390"/>
      <c r="E5613" s="390"/>
      <c r="F5613" s="390"/>
      <c r="G5613" s="390"/>
      <c r="H5613" s="390"/>
      <c r="I5613" s="390"/>
      <c r="AP5613" s="207"/>
      <c r="AQ5613" s="207"/>
      <c r="BK5613" s="207"/>
      <c r="BY5613" s="207"/>
      <c r="BZ5613" s="207"/>
      <c r="CA5613" s="207"/>
      <c r="CB5613" s="207"/>
      <c r="CC5613" s="207"/>
      <c r="CD5613" s="207"/>
      <c r="CE5613" s="207"/>
      <c r="CF5613" s="207"/>
    </row>
    <row r="5614" spans="1:84" s="406" customFormat="1" x14ac:dyDescent="0.3">
      <c r="A5614" s="407"/>
      <c r="B5614" s="412"/>
      <c r="C5614" s="126"/>
      <c r="D5614" s="390"/>
      <c r="E5614" s="390"/>
      <c r="F5614" s="390"/>
      <c r="G5614" s="390"/>
      <c r="H5614" s="390"/>
      <c r="I5614" s="390"/>
      <c r="AP5614" s="207"/>
      <c r="AQ5614" s="207"/>
      <c r="BK5614" s="207"/>
      <c r="BY5614" s="207"/>
      <c r="BZ5614" s="207"/>
      <c r="CA5614" s="207"/>
      <c r="CB5614" s="207"/>
      <c r="CC5614" s="207"/>
      <c r="CD5614" s="207"/>
      <c r="CE5614" s="207"/>
      <c r="CF5614" s="207"/>
    </row>
    <row r="5615" spans="1:84" s="406" customFormat="1" x14ac:dyDescent="0.3">
      <c r="A5615" s="407"/>
      <c r="B5615" s="412"/>
      <c r="C5615" s="126"/>
      <c r="D5615" s="390"/>
      <c r="E5615" s="390"/>
      <c r="F5615" s="390"/>
      <c r="G5615" s="390"/>
      <c r="H5615" s="390"/>
      <c r="I5615" s="390"/>
      <c r="AP5615" s="207"/>
      <c r="AQ5615" s="207"/>
      <c r="BK5615" s="207"/>
      <c r="BY5615" s="207"/>
      <c r="BZ5615" s="207"/>
      <c r="CA5615" s="207"/>
      <c r="CB5615" s="207"/>
      <c r="CC5615" s="207"/>
      <c r="CD5615" s="207"/>
      <c r="CE5615" s="207"/>
      <c r="CF5615" s="207"/>
    </row>
    <row r="5616" spans="1:84" s="406" customFormat="1" x14ac:dyDescent="0.3">
      <c r="A5616" s="407"/>
      <c r="B5616" s="412"/>
      <c r="C5616" s="126"/>
      <c r="D5616" s="390"/>
      <c r="E5616" s="390"/>
      <c r="F5616" s="390"/>
      <c r="G5616" s="390"/>
      <c r="H5616" s="390"/>
      <c r="I5616" s="390"/>
      <c r="AP5616" s="207"/>
      <c r="AQ5616" s="207"/>
      <c r="BK5616" s="207"/>
      <c r="BY5616" s="207"/>
      <c r="BZ5616" s="207"/>
      <c r="CA5616" s="207"/>
      <c r="CB5616" s="207"/>
      <c r="CC5616" s="207"/>
      <c r="CD5616" s="207"/>
      <c r="CE5616" s="207"/>
      <c r="CF5616" s="207"/>
    </row>
    <row r="5617" spans="1:84" s="406" customFormat="1" x14ac:dyDescent="0.3">
      <c r="A5617" s="407"/>
      <c r="B5617" s="412"/>
      <c r="C5617" s="126"/>
      <c r="D5617" s="390"/>
      <c r="E5617" s="390"/>
      <c r="F5617" s="390"/>
      <c r="G5617" s="390"/>
      <c r="H5617" s="390"/>
      <c r="I5617" s="390"/>
      <c r="AP5617" s="207"/>
      <c r="AQ5617" s="207"/>
      <c r="BK5617" s="207"/>
      <c r="BY5617" s="207"/>
      <c r="BZ5617" s="207"/>
      <c r="CA5617" s="207"/>
      <c r="CB5617" s="207"/>
      <c r="CC5617" s="207"/>
      <c r="CD5617" s="207"/>
      <c r="CE5617" s="207"/>
      <c r="CF5617" s="207"/>
    </row>
    <row r="5618" spans="1:84" s="406" customFormat="1" x14ac:dyDescent="0.3">
      <c r="A5618" s="407"/>
      <c r="B5618" s="412"/>
      <c r="C5618" s="126"/>
      <c r="D5618" s="390"/>
      <c r="E5618" s="390"/>
      <c r="F5618" s="390"/>
      <c r="G5618" s="390"/>
      <c r="H5618" s="390"/>
      <c r="I5618" s="390"/>
      <c r="AP5618" s="207"/>
      <c r="AQ5618" s="207"/>
      <c r="BK5618" s="207"/>
      <c r="BY5618" s="207"/>
      <c r="BZ5618" s="207"/>
      <c r="CA5618" s="207"/>
      <c r="CB5618" s="207"/>
      <c r="CC5618" s="207"/>
      <c r="CD5618" s="207"/>
      <c r="CE5618" s="207"/>
      <c r="CF5618" s="207"/>
    </row>
    <row r="5619" spans="1:84" s="406" customFormat="1" x14ac:dyDescent="0.3">
      <c r="A5619" s="407"/>
      <c r="B5619" s="412"/>
      <c r="C5619" s="126"/>
      <c r="D5619" s="390"/>
      <c r="E5619" s="390"/>
      <c r="F5619" s="390"/>
      <c r="G5619" s="390"/>
      <c r="H5619" s="390"/>
      <c r="I5619" s="390"/>
      <c r="AP5619" s="207"/>
      <c r="AQ5619" s="207"/>
      <c r="BK5619" s="207"/>
      <c r="BY5619" s="207"/>
      <c r="BZ5619" s="207"/>
      <c r="CA5619" s="207"/>
      <c r="CB5619" s="207"/>
      <c r="CC5619" s="207"/>
      <c r="CD5619" s="207"/>
      <c r="CE5619" s="207"/>
      <c r="CF5619" s="207"/>
    </row>
    <row r="5620" spans="1:84" s="406" customFormat="1" x14ac:dyDescent="0.3">
      <c r="A5620" s="407"/>
      <c r="B5620" s="412"/>
      <c r="C5620" s="126"/>
      <c r="D5620" s="390"/>
      <c r="E5620" s="390"/>
      <c r="F5620" s="390"/>
      <c r="G5620" s="390"/>
      <c r="H5620" s="390"/>
      <c r="I5620" s="390"/>
      <c r="AP5620" s="207"/>
      <c r="AQ5620" s="207"/>
      <c r="BK5620" s="207"/>
      <c r="BY5620" s="207"/>
      <c r="BZ5620" s="207"/>
      <c r="CA5620" s="207"/>
      <c r="CB5620" s="207"/>
      <c r="CC5620" s="207"/>
      <c r="CD5620" s="207"/>
      <c r="CE5620" s="207"/>
      <c r="CF5620" s="207"/>
    </row>
    <row r="5621" spans="1:84" s="406" customFormat="1" x14ac:dyDescent="0.3">
      <c r="A5621" s="407"/>
      <c r="B5621" s="412"/>
      <c r="C5621" s="126"/>
      <c r="D5621" s="390"/>
      <c r="E5621" s="390"/>
      <c r="F5621" s="390"/>
      <c r="G5621" s="390"/>
      <c r="H5621" s="390"/>
      <c r="I5621" s="390"/>
      <c r="AP5621" s="207"/>
      <c r="AQ5621" s="207"/>
      <c r="BK5621" s="207"/>
      <c r="BY5621" s="207"/>
      <c r="BZ5621" s="207"/>
      <c r="CA5621" s="207"/>
      <c r="CB5621" s="207"/>
      <c r="CC5621" s="207"/>
      <c r="CD5621" s="207"/>
      <c r="CE5621" s="207"/>
      <c r="CF5621" s="207"/>
    </row>
    <row r="5622" spans="1:84" s="406" customFormat="1" x14ac:dyDescent="0.3">
      <c r="A5622" s="407"/>
      <c r="B5622" s="412"/>
      <c r="C5622" s="126"/>
      <c r="D5622" s="390"/>
      <c r="E5622" s="390"/>
      <c r="F5622" s="390"/>
      <c r="G5622" s="390"/>
      <c r="H5622" s="390"/>
      <c r="I5622" s="390"/>
      <c r="AP5622" s="207"/>
      <c r="AQ5622" s="207"/>
      <c r="BK5622" s="207"/>
      <c r="BY5622" s="207"/>
      <c r="BZ5622" s="207"/>
      <c r="CA5622" s="207"/>
      <c r="CB5622" s="207"/>
      <c r="CC5622" s="207"/>
      <c r="CD5622" s="207"/>
      <c r="CE5622" s="207"/>
      <c r="CF5622" s="207"/>
    </row>
    <row r="5623" spans="1:84" s="406" customFormat="1" x14ac:dyDescent="0.3">
      <c r="A5623" s="407"/>
      <c r="B5623" s="412"/>
      <c r="C5623" s="126"/>
      <c r="D5623" s="390"/>
      <c r="E5623" s="390"/>
      <c r="F5623" s="390"/>
      <c r="G5623" s="390"/>
      <c r="H5623" s="390"/>
      <c r="I5623" s="390"/>
      <c r="AP5623" s="207"/>
      <c r="AQ5623" s="207"/>
      <c r="BK5623" s="207"/>
      <c r="BY5623" s="207"/>
      <c r="BZ5623" s="207"/>
      <c r="CA5623" s="207"/>
      <c r="CB5623" s="207"/>
      <c r="CC5623" s="207"/>
      <c r="CD5623" s="207"/>
      <c r="CE5623" s="207"/>
      <c r="CF5623" s="207"/>
    </row>
    <row r="5624" spans="1:84" s="406" customFormat="1" x14ac:dyDescent="0.3">
      <c r="A5624" s="407"/>
      <c r="B5624" s="412"/>
      <c r="C5624" s="126"/>
      <c r="D5624" s="390"/>
      <c r="E5624" s="390"/>
      <c r="F5624" s="390"/>
      <c r="G5624" s="390"/>
      <c r="H5624" s="390"/>
      <c r="I5624" s="390"/>
      <c r="AP5624" s="207"/>
      <c r="AQ5624" s="207"/>
      <c r="BK5624" s="207"/>
      <c r="BY5624" s="207"/>
      <c r="BZ5624" s="207"/>
      <c r="CA5624" s="207"/>
      <c r="CB5624" s="207"/>
      <c r="CC5624" s="207"/>
      <c r="CD5624" s="207"/>
      <c r="CE5624" s="207"/>
      <c r="CF5624" s="207"/>
    </row>
    <row r="5625" spans="1:84" s="406" customFormat="1" x14ac:dyDescent="0.3">
      <c r="A5625" s="407"/>
      <c r="B5625" s="412"/>
      <c r="C5625" s="126"/>
      <c r="D5625" s="390"/>
      <c r="E5625" s="390"/>
      <c r="F5625" s="390"/>
      <c r="G5625" s="390"/>
      <c r="H5625" s="390"/>
      <c r="I5625" s="390"/>
      <c r="AP5625" s="207"/>
      <c r="AQ5625" s="207"/>
      <c r="BK5625" s="207"/>
      <c r="BY5625" s="207"/>
      <c r="BZ5625" s="207"/>
      <c r="CA5625" s="207"/>
      <c r="CB5625" s="207"/>
      <c r="CC5625" s="207"/>
      <c r="CD5625" s="207"/>
      <c r="CE5625" s="207"/>
      <c r="CF5625" s="207"/>
    </row>
    <row r="5626" spans="1:84" s="406" customFormat="1" x14ac:dyDescent="0.3">
      <c r="A5626" s="407"/>
      <c r="B5626" s="412"/>
      <c r="C5626" s="126"/>
      <c r="D5626" s="390"/>
      <c r="E5626" s="390"/>
      <c r="F5626" s="390"/>
      <c r="G5626" s="390"/>
      <c r="H5626" s="390"/>
      <c r="I5626" s="390"/>
      <c r="AP5626" s="207"/>
      <c r="AQ5626" s="207"/>
      <c r="BK5626" s="207"/>
      <c r="BY5626" s="207"/>
      <c r="BZ5626" s="207"/>
      <c r="CA5626" s="207"/>
      <c r="CB5626" s="207"/>
      <c r="CC5626" s="207"/>
      <c r="CD5626" s="207"/>
      <c r="CE5626" s="207"/>
      <c r="CF5626" s="207"/>
    </row>
    <row r="5627" spans="1:84" s="406" customFormat="1" x14ac:dyDescent="0.3">
      <c r="A5627" s="407"/>
      <c r="B5627" s="412"/>
      <c r="C5627" s="126"/>
      <c r="D5627" s="390"/>
      <c r="E5627" s="390"/>
      <c r="F5627" s="390"/>
      <c r="G5627" s="390"/>
      <c r="H5627" s="390"/>
      <c r="I5627" s="390"/>
      <c r="AP5627" s="207"/>
      <c r="AQ5627" s="207"/>
      <c r="BK5627" s="207"/>
      <c r="BY5627" s="207"/>
      <c r="BZ5627" s="207"/>
      <c r="CA5627" s="207"/>
      <c r="CB5627" s="207"/>
      <c r="CC5627" s="207"/>
      <c r="CD5627" s="207"/>
      <c r="CE5627" s="207"/>
      <c r="CF5627" s="207"/>
    </row>
    <row r="5628" spans="1:84" s="406" customFormat="1" x14ac:dyDescent="0.3">
      <c r="A5628" s="407"/>
      <c r="B5628" s="412"/>
      <c r="C5628" s="126"/>
      <c r="D5628" s="390"/>
      <c r="E5628" s="390"/>
      <c r="F5628" s="390"/>
      <c r="G5628" s="390"/>
      <c r="H5628" s="390"/>
      <c r="I5628" s="390"/>
      <c r="AP5628" s="207"/>
      <c r="AQ5628" s="207"/>
      <c r="BK5628" s="207"/>
      <c r="BY5628" s="207"/>
      <c r="BZ5628" s="207"/>
      <c r="CA5628" s="207"/>
      <c r="CB5628" s="207"/>
      <c r="CC5628" s="207"/>
      <c r="CD5628" s="207"/>
      <c r="CE5628" s="207"/>
      <c r="CF5628" s="207"/>
    </row>
    <row r="5629" spans="1:84" s="406" customFormat="1" x14ac:dyDescent="0.3">
      <c r="A5629" s="407"/>
      <c r="B5629" s="412"/>
      <c r="C5629" s="126"/>
      <c r="D5629" s="390"/>
      <c r="E5629" s="390"/>
      <c r="F5629" s="390"/>
      <c r="G5629" s="390"/>
      <c r="H5629" s="390"/>
      <c r="I5629" s="390"/>
      <c r="AP5629" s="207"/>
      <c r="AQ5629" s="207"/>
      <c r="BK5629" s="207"/>
      <c r="BY5629" s="207"/>
      <c r="BZ5629" s="207"/>
      <c r="CA5629" s="207"/>
      <c r="CB5629" s="207"/>
      <c r="CC5629" s="207"/>
      <c r="CD5629" s="207"/>
      <c r="CE5629" s="207"/>
      <c r="CF5629" s="207"/>
    </row>
    <row r="5630" spans="1:84" s="406" customFormat="1" x14ac:dyDescent="0.3">
      <c r="A5630" s="407"/>
      <c r="B5630" s="412"/>
      <c r="C5630" s="126"/>
      <c r="D5630" s="390"/>
      <c r="E5630" s="390"/>
      <c r="F5630" s="390"/>
      <c r="G5630" s="390"/>
      <c r="H5630" s="390"/>
      <c r="I5630" s="390"/>
      <c r="AP5630" s="207"/>
      <c r="AQ5630" s="207"/>
      <c r="BK5630" s="207"/>
      <c r="BY5630" s="207"/>
      <c r="BZ5630" s="207"/>
      <c r="CA5630" s="207"/>
      <c r="CB5630" s="207"/>
      <c r="CC5630" s="207"/>
      <c r="CD5630" s="207"/>
      <c r="CE5630" s="207"/>
      <c r="CF5630" s="207"/>
    </row>
    <row r="5631" spans="1:84" s="406" customFormat="1" x14ac:dyDescent="0.3">
      <c r="A5631" s="407"/>
      <c r="B5631" s="412"/>
      <c r="C5631" s="126"/>
      <c r="D5631" s="390"/>
      <c r="E5631" s="390"/>
      <c r="F5631" s="390"/>
      <c r="G5631" s="390"/>
      <c r="H5631" s="390"/>
      <c r="I5631" s="390"/>
      <c r="AP5631" s="207"/>
      <c r="AQ5631" s="207"/>
      <c r="BK5631" s="207"/>
      <c r="BY5631" s="207"/>
      <c r="BZ5631" s="207"/>
      <c r="CA5631" s="207"/>
      <c r="CB5631" s="207"/>
      <c r="CC5631" s="207"/>
      <c r="CD5631" s="207"/>
      <c r="CE5631" s="207"/>
      <c r="CF5631" s="207"/>
    </row>
    <row r="5632" spans="1:84" s="406" customFormat="1" x14ac:dyDescent="0.3">
      <c r="A5632" s="407"/>
      <c r="B5632" s="412"/>
      <c r="C5632" s="126"/>
      <c r="D5632" s="390"/>
      <c r="E5632" s="390"/>
      <c r="F5632" s="390"/>
      <c r="G5632" s="390"/>
      <c r="H5632" s="390"/>
      <c r="I5632" s="390"/>
      <c r="AP5632" s="207"/>
      <c r="AQ5632" s="207"/>
      <c r="BK5632" s="207"/>
      <c r="BY5632" s="207"/>
      <c r="BZ5632" s="207"/>
      <c r="CA5632" s="207"/>
      <c r="CB5632" s="207"/>
      <c r="CC5632" s="207"/>
      <c r="CD5632" s="207"/>
      <c r="CE5632" s="207"/>
      <c r="CF5632" s="207"/>
    </row>
    <row r="5633" spans="1:84" s="406" customFormat="1" x14ac:dyDescent="0.3">
      <c r="A5633" s="407"/>
      <c r="B5633" s="412"/>
      <c r="C5633" s="126"/>
      <c r="D5633" s="390"/>
      <c r="E5633" s="390"/>
      <c r="F5633" s="390"/>
      <c r="G5633" s="390"/>
      <c r="H5633" s="390"/>
      <c r="I5633" s="390"/>
      <c r="AP5633" s="207"/>
      <c r="AQ5633" s="207"/>
      <c r="BK5633" s="207"/>
      <c r="BY5633" s="207"/>
      <c r="BZ5633" s="207"/>
      <c r="CA5633" s="207"/>
      <c r="CB5633" s="207"/>
      <c r="CC5633" s="207"/>
      <c r="CD5633" s="207"/>
      <c r="CE5633" s="207"/>
      <c r="CF5633" s="207"/>
    </row>
    <row r="5634" spans="1:84" s="406" customFormat="1" x14ac:dyDescent="0.3">
      <c r="A5634" s="407"/>
      <c r="B5634" s="412"/>
      <c r="C5634" s="126"/>
      <c r="D5634" s="390"/>
      <c r="E5634" s="390"/>
      <c r="F5634" s="390"/>
      <c r="G5634" s="390"/>
      <c r="H5634" s="390"/>
      <c r="I5634" s="390"/>
      <c r="AP5634" s="207"/>
      <c r="AQ5634" s="207"/>
      <c r="BK5634" s="207"/>
      <c r="BY5634" s="207"/>
      <c r="BZ5634" s="207"/>
      <c r="CA5634" s="207"/>
      <c r="CB5634" s="207"/>
      <c r="CC5634" s="207"/>
      <c r="CD5634" s="207"/>
      <c r="CE5634" s="207"/>
      <c r="CF5634" s="207"/>
    </row>
    <row r="5635" spans="1:84" s="406" customFormat="1" x14ac:dyDescent="0.3">
      <c r="A5635" s="407"/>
      <c r="B5635" s="412"/>
      <c r="C5635" s="126"/>
      <c r="D5635" s="390"/>
      <c r="E5635" s="390"/>
      <c r="F5635" s="390"/>
      <c r="G5635" s="390"/>
      <c r="H5635" s="390"/>
      <c r="I5635" s="390"/>
      <c r="AP5635" s="207"/>
      <c r="AQ5635" s="207"/>
      <c r="BK5635" s="207"/>
      <c r="BY5635" s="207"/>
      <c r="BZ5635" s="207"/>
      <c r="CA5635" s="207"/>
      <c r="CB5635" s="207"/>
      <c r="CC5635" s="207"/>
      <c r="CD5635" s="207"/>
      <c r="CE5635" s="207"/>
      <c r="CF5635" s="207"/>
    </row>
    <row r="5636" spans="1:84" s="406" customFormat="1" x14ac:dyDescent="0.3">
      <c r="A5636" s="407"/>
      <c r="B5636" s="412"/>
      <c r="C5636" s="126"/>
      <c r="D5636" s="390"/>
      <c r="E5636" s="390"/>
      <c r="F5636" s="390"/>
      <c r="G5636" s="390"/>
      <c r="H5636" s="390"/>
      <c r="I5636" s="390"/>
      <c r="AP5636" s="207"/>
      <c r="AQ5636" s="207"/>
      <c r="BK5636" s="207"/>
      <c r="BY5636" s="207"/>
      <c r="BZ5636" s="207"/>
      <c r="CA5636" s="207"/>
      <c r="CB5636" s="207"/>
      <c r="CC5636" s="207"/>
      <c r="CD5636" s="207"/>
      <c r="CE5636" s="207"/>
      <c r="CF5636" s="207"/>
    </row>
    <row r="5637" spans="1:84" s="406" customFormat="1" x14ac:dyDescent="0.3">
      <c r="A5637" s="407"/>
      <c r="B5637" s="412"/>
      <c r="C5637" s="126"/>
      <c r="D5637" s="390"/>
      <c r="E5637" s="390"/>
      <c r="F5637" s="390"/>
      <c r="G5637" s="390"/>
      <c r="H5637" s="390"/>
      <c r="I5637" s="390"/>
      <c r="AP5637" s="207"/>
      <c r="AQ5637" s="207"/>
      <c r="BK5637" s="207"/>
      <c r="BY5637" s="207"/>
      <c r="BZ5637" s="207"/>
      <c r="CA5637" s="207"/>
      <c r="CB5637" s="207"/>
      <c r="CC5637" s="207"/>
      <c r="CD5637" s="207"/>
      <c r="CE5637" s="207"/>
      <c r="CF5637" s="207"/>
    </row>
    <row r="5638" spans="1:84" s="406" customFormat="1" x14ac:dyDescent="0.3">
      <c r="A5638" s="407"/>
      <c r="B5638" s="412"/>
      <c r="C5638" s="126"/>
      <c r="D5638" s="390"/>
      <c r="E5638" s="390"/>
      <c r="F5638" s="390"/>
      <c r="G5638" s="390"/>
      <c r="H5638" s="390"/>
      <c r="I5638" s="390"/>
      <c r="AP5638" s="207"/>
      <c r="AQ5638" s="207"/>
      <c r="BK5638" s="207"/>
      <c r="BY5638" s="207"/>
      <c r="BZ5638" s="207"/>
      <c r="CA5638" s="207"/>
      <c r="CB5638" s="207"/>
      <c r="CC5638" s="207"/>
      <c r="CD5638" s="207"/>
      <c r="CE5638" s="207"/>
      <c r="CF5638" s="207"/>
    </row>
    <row r="5639" spans="1:84" s="406" customFormat="1" x14ac:dyDescent="0.3">
      <c r="A5639" s="407"/>
      <c r="B5639" s="412"/>
      <c r="C5639" s="126"/>
      <c r="D5639" s="390"/>
      <c r="E5639" s="390"/>
      <c r="F5639" s="390"/>
      <c r="G5639" s="390"/>
      <c r="H5639" s="390"/>
      <c r="I5639" s="390"/>
      <c r="AP5639" s="207"/>
      <c r="AQ5639" s="207"/>
      <c r="BK5639" s="207"/>
      <c r="BY5639" s="207"/>
      <c r="BZ5639" s="207"/>
      <c r="CA5639" s="207"/>
      <c r="CB5639" s="207"/>
      <c r="CC5639" s="207"/>
      <c r="CD5639" s="207"/>
      <c r="CE5639" s="207"/>
      <c r="CF5639" s="207"/>
    </row>
    <row r="5640" spans="1:84" s="406" customFormat="1" x14ac:dyDescent="0.3">
      <c r="A5640" s="407"/>
      <c r="B5640" s="412"/>
      <c r="C5640" s="126"/>
      <c r="D5640" s="390"/>
      <c r="E5640" s="390"/>
      <c r="F5640" s="390"/>
      <c r="G5640" s="390"/>
      <c r="H5640" s="390"/>
      <c r="I5640" s="390"/>
      <c r="AP5640" s="207"/>
      <c r="AQ5640" s="207"/>
      <c r="BK5640" s="207"/>
      <c r="BY5640" s="207"/>
      <c r="BZ5640" s="207"/>
      <c r="CA5640" s="207"/>
      <c r="CB5640" s="207"/>
      <c r="CC5640" s="207"/>
      <c r="CD5640" s="207"/>
      <c r="CE5640" s="207"/>
      <c r="CF5640" s="207"/>
    </row>
    <row r="5641" spans="1:84" s="406" customFormat="1" x14ac:dyDescent="0.3">
      <c r="A5641" s="407"/>
      <c r="B5641" s="412"/>
      <c r="C5641" s="126"/>
      <c r="D5641" s="390"/>
      <c r="E5641" s="390"/>
      <c r="F5641" s="390"/>
      <c r="G5641" s="390"/>
      <c r="H5641" s="390"/>
      <c r="I5641" s="390"/>
      <c r="AP5641" s="207"/>
      <c r="AQ5641" s="207"/>
      <c r="BK5641" s="207"/>
      <c r="BY5641" s="207"/>
      <c r="BZ5641" s="207"/>
      <c r="CA5641" s="207"/>
      <c r="CB5641" s="207"/>
      <c r="CC5641" s="207"/>
      <c r="CD5641" s="207"/>
      <c r="CE5641" s="207"/>
      <c r="CF5641" s="207"/>
    </row>
    <row r="5642" spans="1:84" s="406" customFormat="1" x14ac:dyDescent="0.3">
      <c r="A5642" s="407"/>
      <c r="B5642" s="412"/>
      <c r="C5642" s="126"/>
      <c r="D5642" s="390"/>
      <c r="E5642" s="390"/>
      <c r="F5642" s="390"/>
      <c r="G5642" s="390"/>
      <c r="H5642" s="390"/>
      <c r="I5642" s="390"/>
      <c r="AP5642" s="207"/>
      <c r="AQ5642" s="207"/>
      <c r="BK5642" s="207"/>
      <c r="BY5642" s="207"/>
      <c r="BZ5642" s="207"/>
      <c r="CA5642" s="207"/>
      <c r="CB5642" s="207"/>
      <c r="CC5642" s="207"/>
      <c r="CD5642" s="207"/>
      <c r="CE5642" s="207"/>
      <c r="CF5642" s="207"/>
    </row>
    <row r="5643" spans="1:84" s="406" customFormat="1" x14ac:dyDescent="0.3">
      <c r="A5643" s="407"/>
      <c r="B5643" s="412"/>
      <c r="C5643" s="126"/>
      <c r="D5643" s="390"/>
      <c r="E5643" s="390"/>
      <c r="F5643" s="390"/>
      <c r="G5643" s="390"/>
      <c r="H5643" s="390"/>
      <c r="I5643" s="390"/>
      <c r="AP5643" s="207"/>
      <c r="AQ5643" s="207"/>
      <c r="BK5643" s="207"/>
      <c r="BY5643" s="207"/>
      <c r="BZ5643" s="207"/>
      <c r="CA5643" s="207"/>
      <c r="CB5643" s="207"/>
      <c r="CC5643" s="207"/>
      <c r="CD5643" s="207"/>
      <c r="CE5643" s="207"/>
      <c r="CF5643" s="207"/>
    </row>
    <row r="5644" spans="1:84" s="406" customFormat="1" x14ac:dyDescent="0.3">
      <c r="A5644" s="407"/>
      <c r="B5644" s="412"/>
      <c r="C5644" s="126"/>
      <c r="D5644" s="390"/>
      <c r="E5644" s="390"/>
      <c r="F5644" s="390"/>
      <c r="G5644" s="390"/>
      <c r="H5644" s="390"/>
      <c r="I5644" s="390"/>
      <c r="AP5644" s="207"/>
      <c r="AQ5644" s="207"/>
      <c r="BK5644" s="207"/>
      <c r="BY5644" s="207"/>
      <c r="BZ5644" s="207"/>
      <c r="CA5644" s="207"/>
      <c r="CB5644" s="207"/>
      <c r="CC5644" s="207"/>
      <c r="CD5644" s="207"/>
      <c r="CE5644" s="207"/>
      <c r="CF5644" s="207"/>
    </row>
    <row r="5645" spans="1:84" s="406" customFormat="1" x14ac:dyDescent="0.3">
      <c r="A5645" s="407"/>
      <c r="B5645" s="412"/>
      <c r="C5645" s="126"/>
      <c r="D5645" s="390"/>
      <c r="E5645" s="390"/>
      <c r="F5645" s="390"/>
      <c r="G5645" s="390"/>
      <c r="H5645" s="390"/>
      <c r="I5645" s="390"/>
      <c r="AP5645" s="207"/>
      <c r="AQ5645" s="207"/>
      <c r="BK5645" s="207"/>
      <c r="BY5645" s="207"/>
      <c r="BZ5645" s="207"/>
      <c r="CA5645" s="207"/>
      <c r="CB5645" s="207"/>
      <c r="CC5645" s="207"/>
      <c r="CD5645" s="207"/>
      <c r="CE5645" s="207"/>
      <c r="CF5645" s="207"/>
    </row>
    <row r="5646" spans="1:84" s="406" customFormat="1" x14ac:dyDescent="0.3">
      <c r="A5646" s="407"/>
      <c r="B5646" s="412"/>
      <c r="C5646" s="126"/>
      <c r="D5646" s="390"/>
      <c r="E5646" s="390"/>
      <c r="F5646" s="390"/>
      <c r="G5646" s="390"/>
      <c r="H5646" s="390"/>
      <c r="I5646" s="390"/>
      <c r="AP5646" s="207"/>
      <c r="AQ5646" s="207"/>
      <c r="BK5646" s="207"/>
      <c r="BY5646" s="207"/>
      <c r="BZ5646" s="207"/>
      <c r="CA5646" s="207"/>
      <c r="CB5646" s="207"/>
      <c r="CC5646" s="207"/>
      <c r="CD5646" s="207"/>
      <c r="CE5646" s="207"/>
      <c r="CF5646" s="207"/>
    </row>
    <row r="5647" spans="1:84" s="406" customFormat="1" x14ac:dyDescent="0.3">
      <c r="A5647" s="407"/>
      <c r="B5647" s="412"/>
      <c r="C5647" s="126"/>
      <c r="D5647" s="390"/>
      <c r="E5647" s="390"/>
      <c r="F5647" s="390"/>
      <c r="G5647" s="390"/>
      <c r="H5647" s="390"/>
      <c r="I5647" s="390"/>
      <c r="AP5647" s="207"/>
      <c r="AQ5647" s="207"/>
      <c r="BK5647" s="207"/>
      <c r="BY5647" s="207"/>
      <c r="BZ5647" s="207"/>
      <c r="CA5647" s="207"/>
      <c r="CB5647" s="207"/>
      <c r="CC5647" s="207"/>
      <c r="CD5647" s="207"/>
      <c r="CE5647" s="207"/>
      <c r="CF5647" s="207"/>
    </row>
    <row r="5648" spans="1:84" s="406" customFormat="1" x14ac:dyDescent="0.3">
      <c r="A5648" s="407"/>
      <c r="B5648" s="412"/>
      <c r="C5648" s="126"/>
      <c r="D5648" s="390"/>
      <c r="E5648" s="390"/>
      <c r="F5648" s="390"/>
      <c r="G5648" s="390"/>
      <c r="H5648" s="390"/>
      <c r="I5648" s="390"/>
      <c r="AP5648" s="207"/>
      <c r="AQ5648" s="207"/>
      <c r="BK5648" s="207"/>
      <c r="BY5648" s="207"/>
      <c r="BZ5648" s="207"/>
      <c r="CA5648" s="207"/>
      <c r="CB5648" s="207"/>
      <c r="CC5648" s="207"/>
      <c r="CD5648" s="207"/>
      <c r="CE5648" s="207"/>
      <c r="CF5648" s="207"/>
    </row>
    <row r="5649" spans="1:84" s="406" customFormat="1" x14ac:dyDescent="0.3">
      <c r="A5649" s="407"/>
      <c r="B5649" s="412"/>
      <c r="C5649" s="126"/>
      <c r="D5649" s="390"/>
      <c r="E5649" s="390"/>
      <c r="F5649" s="390"/>
      <c r="G5649" s="390"/>
      <c r="H5649" s="390"/>
      <c r="I5649" s="390"/>
      <c r="AP5649" s="207"/>
      <c r="AQ5649" s="207"/>
      <c r="BK5649" s="207"/>
      <c r="BY5649" s="207"/>
      <c r="BZ5649" s="207"/>
      <c r="CA5649" s="207"/>
      <c r="CB5649" s="207"/>
      <c r="CC5649" s="207"/>
      <c r="CD5649" s="207"/>
      <c r="CE5649" s="207"/>
      <c r="CF5649" s="207"/>
    </row>
    <row r="5650" spans="1:84" s="406" customFormat="1" x14ac:dyDescent="0.3">
      <c r="A5650" s="407"/>
      <c r="B5650" s="412"/>
      <c r="C5650" s="126"/>
      <c r="D5650" s="390"/>
      <c r="E5650" s="390"/>
      <c r="F5650" s="390"/>
      <c r="G5650" s="390"/>
      <c r="H5650" s="390"/>
      <c r="I5650" s="390"/>
      <c r="AP5650" s="207"/>
      <c r="AQ5650" s="207"/>
      <c r="BK5650" s="207"/>
      <c r="BY5650" s="207"/>
      <c r="BZ5650" s="207"/>
      <c r="CA5650" s="207"/>
      <c r="CB5650" s="207"/>
      <c r="CC5650" s="207"/>
      <c r="CD5650" s="207"/>
      <c r="CE5650" s="207"/>
      <c r="CF5650" s="207"/>
    </row>
    <row r="5651" spans="1:84" s="406" customFormat="1" x14ac:dyDescent="0.3">
      <c r="A5651" s="407"/>
      <c r="B5651" s="412"/>
      <c r="C5651" s="126"/>
      <c r="D5651" s="390"/>
      <c r="E5651" s="390"/>
      <c r="F5651" s="390"/>
      <c r="G5651" s="390"/>
      <c r="H5651" s="390"/>
      <c r="I5651" s="390"/>
      <c r="AP5651" s="207"/>
      <c r="AQ5651" s="207"/>
      <c r="BK5651" s="207"/>
      <c r="BY5651" s="207"/>
      <c r="BZ5651" s="207"/>
      <c r="CA5651" s="207"/>
      <c r="CB5651" s="207"/>
      <c r="CC5651" s="207"/>
      <c r="CD5651" s="207"/>
      <c r="CE5651" s="207"/>
      <c r="CF5651" s="207"/>
    </row>
    <row r="5652" spans="1:84" s="406" customFormat="1" x14ac:dyDescent="0.3">
      <c r="A5652" s="407"/>
      <c r="B5652" s="412"/>
      <c r="C5652" s="126"/>
      <c r="D5652" s="390"/>
      <c r="E5652" s="390"/>
      <c r="F5652" s="390"/>
      <c r="G5652" s="390"/>
      <c r="H5652" s="390"/>
      <c r="I5652" s="390"/>
      <c r="AP5652" s="207"/>
      <c r="AQ5652" s="207"/>
      <c r="BK5652" s="207"/>
      <c r="BY5652" s="207"/>
      <c r="BZ5652" s="207"/>
      <c r="CA5652" s="207"/>
      <c r="CB5652" s="207"/>
      <c r="CC5652" s="207"/>
      <c r="CD5652" s="207"/>
      <c r="CE5652" s="207"/>
      <c r="CF5652" s="207"/>
    </row>
    <row r="5653" spans="1:84" s="406" customFormat="1" x14ac:dyDescent="0.3">
      <c r="A5653" s="407"/>
      <c r="B5653" s="412"/>
      <c r="C5653" s="126"/>
      <c r="D5653" s="390"/>
      <c r="E5653" s="390"/>
      <c r="F5653" s="390"/>
      <c r="G5653" s="390"/>
      <c r="H5653" s="390"/>
      <c r="I5653" s="390"/>
      <c r="AP5653" s="207"/>
      <c r="AQ5653" s="207"/>
      <c r="BK5653" s="207"/>
      <c r="BY5653" s="207"/>
      <c r="BZ5653" s="207"/>
      <c r="CA5653" s="207"/>
      <c r="CB5653" s="207"/>
      <c r="CC5653" s="207"/>
      <c r="CD5653" s="207"/>
      <c r="CE5653" s="207"/>
      <c r="CF5653" s="207"/>
    </row>
    <row r="5654" spans="1:84" s="406" customFormat="1" x14ac:dyDescent="0.3">
      <c r="A5654" s="407"/>
      <c r="B5654" s="412"/>
      <c r="C5654" s="126"/>
      <c r="D5654" s="390"/>
      <c r="E5654" s="390"/>
      <c r="F5654" s="390"/>
      <c r="G5654" s="390"/>
      <c r="H5654" s="390"/>
      <c r="I5654" s="390"/>
      <c r="AP5654" s="207"/>
      <c r="AQ5654" s="207"/>
      <c r="BK5654" s="207"/>
      <c r="BY5654" s="207"/>
      <c r="BZ5654" s="207"/>
      <c r="CA5654" s="207"/>
      <c r="CB5654" s="207"/>
      <c r="CC5654" s="207"/>
      <c r="CD5654" s="207"/>
      <c r="CE5654" s="207"/>
      <c r="CF5654" s="207"/>
    </row>
    <row r="5655" spans="1:84" s="406" customFormat="1" x14ac:dyDescent="0.3">
      <c r="A5655" s="407"/>
      <c r="B5655" s="412"/>
      <c r="C5655" s="126"/>
      <c r="D5655" s="390"/>
      <c r="E5655" s="390"/>
      <c r="F5655" s="390"/>
      <c r="G5655" s="390"/>
      <c r="H5655" s="390"/>
      <c r="I5655" s="390"/>
      <c r="AP5655" s="207"/>
      <c r="AQ5655" s="207"/>
      <c r="BK5655" s="207"/>
      <c r="BY5655" s="207"/>
      <c r="BZ5655" s="207"/>
      <c r="CA5655" s="207"/>
      <c r="CB5655" s="207"/>
      <c r="CC5655" s="207"/>
      <c r="CD5655" s="207"/>
      <c r="CE5655" s="207"/>
      <c r="CF5655" s="207"/>
    </row>
    <row r="5656" spans="1:84" s="406" customFormat="1" x14ac:dyDescent="0.3">
      <c r="A5656" s="407"/>
      <c r="B5656" s="412"/>
      <c r="C5656" s="126"/>
      <c r="D5656" s="390"/>
      <c r="E5656" s="390"/>
      <c r="F5656" s="390"/>
      <c r="G5656" s="390"/>
      <c r="H5656" s="390"/>
      <c r="I5656" s="390"/>
      <c r="AP5656" s="207"/>
      <c r="AQ5656" s="207"/>
      <c r="BK5656" s="207"/>
      <c r="BY5656" s="207"/>
      <c r="BZ5656" s="207"/>
      <c r="CA5656" s="207"/>
      <c r="CB5656" s="207"/>
      <c r="CC5656" s="207"/>
      <c r="CD5656" s="207"/>
      <c r="CE5656" s="207"/>
      <c r="CF5656" s="207"/>
    </row>
    <row r="5657" spans="1:84" s="406" customFormat="1" x14ac:dyDescent="0.3">
      <c r="A5657" s="407"/>
      <c r="B5657" s="412"/>
      <c r="C5657" s="126"/>
      <c r="D5657" s="390"/>
      <c r="E5657" s="390"/>
      <c r="F5657" s="390"/>
      <c r="G5657" s="390"/>
      <c r="H5657" s="390"/>
      <c r="I5657" s="390"/>
      <c r="AP5657" s="207"/>
      <c r="AQ5657" s="207"/>
      <c r="BK5657" s="207"/>
      <c r="BY5657" s="207"/>
      <c r="BZ5657" s="207"/>
      <c r="CA5657" s="207"/>
      <c r="CB5657" s="207"/>
      <c r="CC5657" s="207"/>
      <c r="CD5657" s="207"/>
      <c r="CE5657" s="207"/>
      <c r="CF5657" s="207"/>
    </row>
    <row r="5658" spans="1:84" s="406" customFormat="1" x14ac:dyDescent="0.3">
      <c r="A5658" s="407"/>
      <c r="B5658" s="412"/>
      <c r="C5658" s="126"/>
      <c r="D5658" s="390"/>
      <c r="E5658" s="390"/>
      <c r="F5658" s="390"/>
      <c r="G5658" s="390"/>
      <c r="H5658" s="390"/>
      <c r="I5658" s="390"/>
      <c r="AP5658" s="207"/>
      <c r="AQ5658" s="207"/>
      <c r="BK5658" s="207"/>
      <c r="BY5658" s="207"/>
      <c r="BZ5658" s="207"/>
      <c r="CA5658" s="207"/>
      <c r="CB5658" s="207"/>
      <c r="CC5658" s="207"/>
      <c r="CD5658" s="207"/>
      <c r="CE5658" s="207"/>
      <c r="CF5658" s="207"/>
    </row>
    <row r="5659" spans="1:84" s="406" customFormat="1" x14ac:dyDescent="0.3">
      <c r="A5659" s="407"/>
      <c r="B5659" s="412"/>
      <c r="C5659" s="126"/>
      <c r="D5659" s="390"/>
      <c r="E5659" s="390"/>
      <c r="F5659" s="390"/>
      <c r="G5659" s="390"/>
      <c r="H5659" s="390"/>
      <c r="I5659" s="390"/>
      <c r="AP5659" s="207"/>
      <c r="AQ5659" s="207"/>
      <c r="BK5659" s="207"/>
      <c r="BY5659" s="207"/>
      <c r="BZ5659" s="207"/>
      <c r="CA5659" s="207"/>
      <c r="CB5659" s="207"/>
      <c r="CC5659" s="207"/>
      <c r="CD5659" s="207"/>
      <c r="CE5659" s="207"/>
      <c r="CF5659" s="207"/>
    </row>
    <row r="5660" spans="1:84" s="406" customFormat="1" x14ac:dyDescent="0.3">
      <c r="A5660" s="407"/>
      <c r="B5660" s="412"/>
      <c r="C5660" s="126"/>
      <c r="D5660" s="390"/>
      <c r="E5660" s="390"/>
      <c r="F5660" s="390"/>
      <c r="G5660" s="390"/>
      <c r="H5660" s="390"/>
      <c r="I5660" s="390"/>
      <c r="AP5660" s="207"/>
      <c r="AQ5660" s="207"/>
      <c r="BK5660" s="207"/>
      <c r="BY5660" s="207"/>
      <c r="BZ5660" s="207"/>
      <c r="CA5660" s="207"/>
      <c r="CB5660" s="207"/>
      <c r="CC5660" s="207"/>
      <c r="CD5660" s="207"/>
      <c r="CE5660" s="207"/>
      <c r="CF5660" s="207"/>
    </row>
    <row r="5661" spans="1:84" s="406" customFormat="1" x14ac:dyDescent="0.3">
      <c r="A5661" s="407"/>
      <c r="B5661" s="412"/>
      <c r="C5661" s="126"/>
      <c r="D5661" s="390"/>
      <c r="E5661" s="390"/>
      <c r="F5661" s="390"/>
      <c r="G5661" s="390"/>
      <c r="H5661" s="390"/>
      <c r="I5661" s="390"/>
      <c r="AP5661" s="207"/>
      <c r="AQ5661" s="207"/>
      <c r="BK5661" s="207"/>
      <c r="BY5661" s="207"/>
      <c r="BZ5661" s="207"/>
      <c r="CA5661" s="207"/>
      <c r="CB5661" s="207"/>
      <c r="CC5661" s="207"/>
      <c r="CD5661" s="207"/>
      <c r="CE5661" s="207"/>
      <c r="CF5661" s="207"/>
    </row>
    <row r="5662" spans="1:84" s="406" customFormat="1" x14ac:dyDescent="0.3">
      <c r="A5662" s="407"/>
      <c r="B5662" s="412"/>
      <c r="C5662" s="126"/>
      <c r="D5662" s="390"/>
      <c r="E5662" s="390"/>
      <c r="F5662" s="390"/>
      <c r="G5662" s="390"/>
      <c r="H5662" s="390"/>
      <c r="I5662" s="390"/>
      <c r="AP5662" s="207"/>
      <c r="AQ5662" s="207"/>
      <c r="BK5662" s="207"/>
      <c r="BY5662" s="207"/>
      <c r="BZ5662" s="207"/>
      <c r="CA5662" s="207"/>
      <c r="CB5662" s="207"/>
      <c r="CC5662" s="207"/>
      <c r="CD5662" s="207"/>
      <c r="CE5662" s="207"/>
      <c r="CF5662" s="207"/>
    </row>
    <row r="5663" spans="1:84" s="406" customFormat="1" x14ac:dyDescent="0.3">
      <c r="A5663" s="407"/>
      <c r="B5663" s="412"/>
      <c r="C5663" s="126"/>
      <c r="D5663" s="390"/>
      <c r="E5663" s="390"/>
      <c r="F5663" s="390"/>
      <c r="G5663" s="390"/>
      <c r="H5663" s="390"/>
      <c r="I5663" s="390"/>
      <c r="AP5663" s="207"/>
      <c r="AQ5663" s="207"/>
      <c r="BK5663" s="207"/>
      <c r="BY5663" s="207"/>
      <c r="BZ5663" s="207"/>
      <c r="CA5663" s="207"/>
      <c r="CB5663" s="207"/>
      <c r="CC5663" s="207"/>
      <c r="CD5663" s="207"/>
      <c r="CE5663" s="207"/>
      <c r="CF5663" s="207"/>
    </row>
    <row r="5664" spans="1:84" s="406" customFormat="1" x14ac:dyDescent="0.3">
      <c r="A5664" s="407"/>
      <c r="B5664" s="412"/>
      <c r="C5664" s="126"/>
      <c r="D5664" s="390"/>
      <c r="E5664" s="390"/>
      <c r="F5664" s="390"/>
      <c r="G5664" s="390"/>
      <c r="H5664" s="390"/>
      <c r="I5664" s="390"/>
      <c r="AP5664" s="207"/>
      <c r="AQ5664" s="207"/>
      <c r="BK5664" s="207"/>
      <c r="BY5664" s="207"/>
      <c r="BZ5664" s="207"/>
      <c r="CA5664" s="207"/>
      <c r="CB5664" s="207"/>
      <c r="CC5664" s="207"/>
      <c r="CD5664" s="207"/>
      <c r="CE5664" s="207"/>
      <c r="CF5664" s="207"/>
    </row>
    <row r="5665" spans="1:84" s="406" customFormat="1" x14ac:dyDescent="0.3">
      <c r="A5665" s="407"/>
      <c r="B5665" s="412"/>
      <c r="C5665" s="126"/>
      <c r="D5665" s="390"/>
      <c r="E5665" s="390"/>
      <c r="F5665" s="390"/>
      <c r="G5665" s="390"/>
      <c r="H5665" s="390"/>
      <c r="I5665" s="390"/>
      <c r="AP5665" s="207"/>
      <c r="AQ5665" s="207"/>
      <c r="BK5665" s="207"/>
      <c r="BY5665" s="207"/>
      <c r="BZ5665" s="207"/>
      <c r="CA5665" s="207"/>
      <c r="CB5665" s="207"/>
      <c r="CC5665" s="207"/>
      <c r="CD5665" s="207"/>
      <c r="CE5665" s="207"/>
      <c r="CF5665" s="207"/>
    </row>
    <row r="5666" spans="1:84" s="406" customFormat="1" x14ac:dyDescent="0.3">
      <c r="A5666" s="407"/>
      <c r="B5666" s="412"/>
      <c r="C5666" s="126"/>
      <c r="D5666" s="390"/>
      <c r="E5666" s="390"/>
      <c r="F5666" s="390"/>
      <c r="G5666" s="390"/>
      <c r="H5666" s="390"/>
      <c r="I5666" s="390"/>
      <c r="AP5666" s="207"/>
      <c r="AQ5666" s="207"/>
      <c r="BK5666" s="207"/>
      <c r="BY5666" s="207"/>
      <c r="BZ5666" s="207"/>
      <c r="CA5666" s="207"/>
      <c r="CB5666" s="207"/>
      <c r="CC5666" s="207"/>
      <c r="CD5666" s="207"/>
      <c r="CE5666" s="207"/>
      <c r="CF5666" s="207"/>
    </row>
    <row r="5667" spans="1:84" s="406" customFormat="1" x14ac:dyDescent="0.3">
      <c r="A5667" s="407"/>
      <c r="B5667" s="412"/>
      <c r="C5667" s="126"/>
      <c r="D5667" s="390"/>
      <c r="E5667" s="390"/>
      <c r="F5667" s="390"/>
      <c r="G5667" s="390"/>
      <c r="H5667" s="390"/>
      <c r="I5667" s="390"/>
      <c r="AP5667" s="207"/>
      <c r="AQ5667" s="207"/>
      <c r="BK5667" s="207"/>
      <c r="BY5667" s="207"/>
      <c r="BZ5667" s="207"/>
      <c r="CA5667" s="207"/>
      <c r="CB5667" s="207"/>
      <c r="CC5667" s="207"/>
      <c r="CD5667" s="207"/>
      <c r="CE5667" s="207"/>
      <c r="CF5667" s="207"/>
    </row>
    <row r="5668" spans="1:84" s="406" customFormat="1" x14ac:dyDescent="0.3">
      <c r="A5668" s="407"/>
      <c r="B5668" s="412"/>
      <c r="C5668" s="126"/>
      <c r="D5668" s="390"/>
      <c r="E5668" s="390"/>
      <c r="F5668" s="390"/>
      <c r="G5668" s="390"/>
      <c r="H5668" s="390"/>
      <c r="I5668" s="390"/>
      <c r="AP5668" s="207"/>
      <c r="AQ5668" s="207"/>
      <c r="BK5668" s="207"/>
      <c r="BY5668" s="207"/>
      <c r="BZ5668" s="207"/>
      <c r="CA5668" s="207"/>
      <c r="CB5668" s="207"/>
      <c r="CC5668" s="207"/>
      <c r="CD5668" s="207"/>
      <c r="CE5668" s="207"/>
      <c r="CF5668" s="207"/>
    </row>
    <row r="5669" spans="1:84" s="406" customFormat="1" x14ac:dyDescent="0.3">
      <c r="A5669" s="407"/>
      <c r="B5669" s="412"/>
      <c r="C5669" s="126"/>
      <c r="D5669" s="390"/>
      <c r="E5669" s="390"/>
      <c r="F5669" s="390"/>
      <c r="G5669" s="390"/>
      <c r="H5669" s="390"/>
      <c r="I5669" s="390"/>
      <c r="AP5669" s="207"/>
      <c r="AQ5669" s="207"/>
      <c r="BK5669" s="207"/>
      <c r="BY5669" s="207"/>
      <c r="BZ5669" s="207"/>
      <c r="CA5669" s="207"/>
      <c r="CB5669" s="207"/>
      <c r="CC5669" s="207"/>
      <c r="CD5669" s="207"/>
      <c r="CE5669" s="207"/>
      <c r="CF5669" s="207"/>
    </row>
    <row r="5670" spans="1:84" s="406" customFormat="1" x14ac:dyDescent="0.3">
      <c r="A5670" s="407"/>
      <c r="B5670" s="412"/>
      <c r="C5670" s="126"/>
      <c r="D5670" s="390"/>
      <c r="E5670" s="390"/>
      <c r="F5670" s="390"/>
      <c r="G5670" s="390"/>
      <c r="H5670" s="390"/>
      <c r="I5670" s="390"/>
      <c r="AP5670" s="207"/>
      <c r="AQ5670" s="207"/>
      <c r="BK5670" s="207"/>
      <c r="BY5670" s="207"/>
      <c r="BZ5670" s="207"/>
      <c r="CA5670" s="207"/>
      <c r="CB5670" s="207"/>
      <c r="CC5670" s="207"/>
      <c r="CD5670" s="207"/>
      <c r="CE5670" s="207"/>
      <c r="CF5670" s="207"/>
    </row>
    <row r="5671" spans="1:84" s="406" customFormat="1" x14ac:dyDescent="0.3">
      <c r="A5671" s="407"/>
      <c r="B5671" s="412"/>
      <c r="C5671" s="126"/>
      <c r="D5671" s="390"/>
      <c r="E5671" s="390"/>
      <c r="F5671" s="390"/>
      <c r="G5671" s="390"/>
      <c r="H5671" s="390"/>
      <c r="I5671" s="390"/>
      <c r="AP5671" s="207"/>
      <c r="AQ5671" s="207"/>
      <c r="BK5671" s="207"/>
      <c r="BY5671" s="207"/>
      <c r="BZ5671" s="207"/>
      <c r="CA5671" s="207"/>
      <c r="CB5671" s="207"/>
      <c r="CC5671" s="207"/>
      <c r="CD5671" s="207"/>
      <c r="CE5671" s="207"/>
      <c r="CF5671" s="207"/>
    </row>
    <row r="5672" spans="1:84" s="406" customFormat="1" x14ac:dyDescent="0.3">
      <c r="A5672" s="407"/>
      <c r="B5672" s="412"/>
      <c r="C5672" s="126"/>
      <c r="D5672" s="390"/>
      <c r="E5672" s="390"/>
      <c r="F5672" s="390"/>
      <c r="G5672" s="390"/>
      <c r="H5672" s="390"/>
      <c r="I5672" s="390"/>
      <c r="AP5672" s="207"/>
      <c r="AQ5672" s="207"/>
      <c r="BK5672" s="207"/>
      <c r="BY5672" s="207"/>
      <c r="BZ5672" s="207"/>
      <c r="CA5672" s="207"/>
      <c r="CB5672" s="207"/>
      <c r="CC5672" s="207"/>
      <c r="CD5672" s="207"/>
      <c r="CE5672" s="207"/>
      <c r="CF5672" s="207"/>
    </row>
    <row r="5673" spans="1:84" s="406" customFormat="1" x14ac:dyDescent="0.3">
      <c r="A5673" s="407"/>
      <c r="B5673" s="412"/>
      <c r="C5673" s="126"/>
      <c r="D5673" s="390"/>
      <c r="E5673" s="390"/>
      <c r="F5673" s="390"/>
      <c r="G5673" s="390"/>
      <c r="H5673" s="390"/>
      <c r="I5673" s="390"/>
      <c r="AP5673" s="207"/>
      <c r="AQ5673" s="207"/>
      <c r="BK5673" s="207"/>
      <c r="BY5673" s="207"/>
      <c r="BZ5673" s="207"/>
      <c r="CA5673" s="207"/>
      <c r="CB5673" s="207"/>
      <c r="CC5673" s="207"/>
      <c r="CD5673" s="207"/>
      <c r="CE5673" s="207"/>
      <c r="CF5673" s="207"/>
    </row>
    <row r="5674" spans="1:84" s="406" customFormat="1" x14ac:dyDescent="0.3">
      <c r="A5674" s="407"/>
      <c r="B5674" s="412"/>
      <c r="C5674" s="126"/>
      <c r="D5674" s="390"/>
      <c r="E5674" s="390"/>
      <c r="F5674" s="390"/>
      <c r="G5674" s="390"/>
      <c r="H5674" s="390"/>
      <c r="I5674" s="390"/>
      <c r="AP5674" s="207"/>
      <c r="AQ5674" s="207"/>
      <c r="BK5674" s="207"/>
      <c r="BY5674" s="207"/>
      <c r="BZ5674" s="207"/>
      <c r="CA5674" s="207"/>
      <c r="CB5674" s="207"/>
      <c r="CC5674" s="207"/>
      <c r="CD5674" s="207"/>
      <c r="CE5674" s="207"/>
      <c r="CF5674" s="207"/>
    </row>
    <row r="5675" spans="1:84" s="406" customFormat="1" x14ac:dyDescent="0.3">
      <c r="A5675" s="407"/>
      <c r="B5675" s="412"/>
      <c r="C5675" s="126"/>
      <c r="D5675" s="390"/>
      <c r="E5675" s="390"/>
      <c r="F5675" s="390"/>
      <c r="G5675" s="390"/>
      <c r="H5675" s="390"/>
      <c r="I5675" s="390"/>
      <c r="AP5675" s="207"/>
      <c r="AQ5675" s="207"/>
      <c r="BK5675" s="207"/>
      <c r="BY5675" s="207"/>
      <c r="BZ5675" s="207"/>
      <c r="CA5675" s="207"/>
      <c r="CB5675" s="207"/>
      <c r="CC5675" s="207"/>
      <c r="CD5675" s="207"/>
      <c r="CE5675" s="207"/>
      <c r="CF5675" s="207"/>
    </row>
    <row r="5676" spans="1:84" s="406" customFormat="1" x14ac:dyDescent="0.3">
      <c r="A5676" s="407"/>
      <c r="B5676" s="412"/>
      <c r="C5676" s="126"/>
      <c r="D5676" s="390"/>
      <c r="E5676" s="390"/>
      <c r="F5676" s="390"/>
      <c r="G5676" s="390"/>
      <c r="H5676" s="390"/>
      <c r="I5676" s="390"/>
      <c r="AP5676" s="207"/>
      <c r="AQ5676" s="207"/>
      <c r="BK5676" s="207"/>
      <c r="BY5676" s="207"/>
      <c r="BZ5676" s="207"/>
      <c r="CA5676" s="207"/>
      <c r="CB5676" s="207"/>
      <c r="CC5676" s="207"/>
      <c r="CD5676" s="207"/>
      <c r="CE5676" s="207"/>
      <c r="CF5676" s="207"/>
    </row>
    <row r="5677" spans="1:84" s="406" customFormat="1" x14ac:dyDescent="0.3">
      <c r="A5677" s="407"/>
      <c r="B5677" s="412"/>
      <c r="C5677" s="126"/>
      <c r="D5677" s="390"/>
      <c r="E5677" s="390"/>
      <c r="F5677" s="390"/>
      <c r="G5677" s="390"/>
      <c r="H5677" s="390"/>
      <c r="I5677" s="390"/>
      <c r="AP5677" s="207"/>
      <c r="AQ5677" s="207"/>
      <c r="BK5677" s="207"/>
      <c r="BY5677" s="207"/>
      <c r="BZ5677" s="207"/>
      <c r="CA5677" s="207"/>
      <c r="CB5677" s="207"/>
      <c r="CC5677" s="207"/>
      <c r="CD5677" s="207"/>
      <c r="CE5677" s="207"/>
      <c r="CF5677" s="207"/>
    </row>
    <row r="5678" spans="1:84" s="406" customFormat="1" x14ac:dyDescent="0.3">
      <c r="A5678" s="407"/>
      <c r="B5678" s="412"/>
      <c r="C5678" s="126"/>
      <c r="D5678" s="390"/>
      <c r="E5678" s="390"/>
      <c r="F5678" s="390"/>
      <c r="G5678" s="390"/>
      <c r="H5678" s="390"/>
      <c r="I5678" s="390"/>
      <c r="AP5678" s="207"/>
      <c r="AQ5678" s="207"/>
      <c r="BK5678" s="207"/>
      <c r="BY5678" s="207"/>
      <c r="BZ5678" s="207"/>
      <c r="CA5678" s="207"/>
      <c r="CB5678" s="207"/>
      <c r="CC5678" s="207"/>
      <c r="CD5678" s="207"/>
      <c r="CE5678" s="207"/>
      <c r="CF5678" s="207"/>
    </row>
    <row r="5679" spans="1:84" s="406" customFormat="1" x14ac:dyDescent="0.3">
      <c r="A5679" s="407"/>
      <c r="B5679" s="412"/>
      <c r="C5679" s="126"/>
      <c r="D5679" s="390"/>
      <c r="E5679" s="390"/>
      <c r="F5679" s="390"/>
      <c r="G5679" s="390"/>
      <c r="H5679" s="390"/>
      <c r="I5679" s="390"/>
      <c r="AP5679" s="207"/>
      <c r="AQ5679" s="207"/>
      <c r="BK5679" s="207"/>
      <c r="BY5679" s="207"/>
      <c r="BZ5679" s="207"/>
      <c r="CA5679" s="207"/>
      <c r="CB5679" s="207"/>
      <c r="CC5679" s="207"/>
      <c r="CD5679" s="207"/>
      <c r="CE5679" s="207"/>
      <c r="CF5679" s="207"/>
    </row>
    <row r="5680" spans="1:84" s="406" customFormat="1" x14ac:dyDescent="0.3">
      <c r="A5680" s="407"/>
      <c r="B5680" s="412"/>
      <c r="C5680" s="126"/>
      <c r="D5680" s="390"/>
      <c r="E5680" s="390"/>
      <c r="F5680" s="390"/>
      <c r="G5680" s="390"/>
      <c r="H5680" s="390"/>
      <c r="I5680" s="390"/>
      <c r="AP5680" s="207"/>
      <c r="AQ5680" s="207"/>
      <c r="BK5680" s="207"/>
      <c r="BY5680" s="207"/>
      <c r="BZ5680" s="207"/>
      <c r="CA5680" s="207"/>
      <c r="CB5680" s="207"/>
      <c r="CC5680" s="207"/>
      <c r="CD5680" s="207"/>
      <c r="CE5680" s="207"/>
      <c r="CF5680" s="207"/>
    </row>
    <row r="5681" spans="1:84" s="406" customFormat="1" x14ac:dyDescent="0.3">
      <c r="A5681" s="407"/>
      <c r="B5681" s="412"/>
      <c r="C5681" s="126"/>
      <c r="D5681" s="390"/>
      <c r="E5681" s="390"/>
      <c r="F5681" s="390"/>
      <c r="G5681" s="390"/>
      <c r="H5681" s="390"/>
      <c r="I5681" s="390"/>
      <c r="AP5681" s="207"/>
      <c r="AQ5681" s="207"/>
      <c r="BK5681" s="207"/>
      <c r="BY5681" s="207"/>
      <c r="BZ5681" s="207"/>
      <c r="CA5681" s="207"/>
      <c r="CB5681" s="207"/>
      <c r="CC5681" s="207"/>
      <c r="CD5681" s="207"/>
      <c r="CE5681" s="207"/>
      <c r="CF5681" s="207"/>
    </row>
    <row r="5682" spans="1:84" s="406" customFormat="1" x14ac:dyDescent="0.3">
      <c r="A5682" s="407"/>
      <c r="B5682" s="412"/>
      <c r="C5682" s="126"/>
      <c r="D5682" s="390"/>
      <c r="E5682" s="390"/>
      <c r="F5682" s="390"/>
      <c r="G5682" s="390"/>
      <c r="H5682" s="390"/>
      <c r="I5682" s="390"/>
      <c r="AP5682" s="207"/>
      <c r="AQ5682" s="207"/>
      <c r="BK5682" s="207"/>
      <c r="BY5682" s="207"/>
      <c r="BZ5682" s="207"/>
      <c r="CA5682" s="207"/>
      <c r="CB5682" s="207"/>
      <c r="CC5682" s="207"/>
      <c r="CD5682" s="207"/>
      <c r="CE5682" s="207"/>
      <c r="CF5682" s="207"/>
    </row>
    <row r="5683" spans="1:84" s="406" customFormat="1" x14ac:dyDescent="0.3">
      <c r="A5683" s="407"/>
      <c r="B5683" s="412"/>
      <c r="C5683" s="126"/>
      <c r="D5683" s="390"/>
      <c r="E5683" s="390"/>
      <c r="F5683" s="390"/>
      <c r="G5683" s="390"/>
      <c r="H5683" s="390"/>
      <c r="I5683" s="390"/>
      <c r="AP5683" s="207"/>
      <c r="AQ5683" s="207"/>
      <c r="BK5683" s="207"/>
      <c r="BY5683" s="207"/>
      <c r="BZ5683" s="207"/>
      <c r="CA5683" s="207"/>
      <c r="CB5683" s="207"/>
      <c r="CC5683" s="207"/>
      <c r="CD5683" s="207"/>
      <c r="CE5683" s="207"/>
      <c r="CF5683" s="207"/>
    </row>
    <row r="5684" spans="1:84" s="406" customFormat="1" x14ac:dyDescent="0.3">
      <c r="A5684" s="407"/>
      <c r="B5684" s="412"/>
      <c r="C5684" s="126"/>
      <c r="D5684" s="390"/>
      <c r="E5684" s="390"/>
      <c r="F5684" s="390"/>
      <c r="G5684" s="390"/>
      <c r="H5684" s="390"/>
      <c r="I5684" s="390"/>
      <c r="AP5684" s="207"/>
      <c r="AQ5684" s="207"/>
      <c r="BK5684" s="207"/>
      <c r="BY5684" s="207"/>
      <c r="BZ5684" s="207"/>
      <c r="CA5684" s="207"/>
      <c r="CB5684" s="207"/>
      <c r="CC5684" s="207"/>
      <c r="CD5684" s="207"/>
      <c r="CE5684" s="207"/>
      <c r="CF5684" s="207"/>
    </row>
    <row r="5685" spans="1:84" s="406" customFormat="1" x14ac:dyDescent="0.3">
      <c r="A5685" s="407"/>
      <c r="B5685" s="412"/>
      <c r="C5685" s="126"/>
      <c r="D5685" s="390"/>
      <c r="E5685" s="390"/>
      <c r="F5685" s="390"/>
      <c r="G5685" s="390"/>
      <c r="H5685" s="390"/>
      <c r="I5685" s="390"/>
      <c r="AP5685" s="207"/>
      <c r="AQ5685" s="207"/>
      <c r="BK5685" s="207"/>
      <c r="BY5685" s="207"/>
      <c r="BZ5685" s="207"/>
      <c r="CA5685" s="207"/>
      <c r="CB5685" s="207"/>
      <c r="CC5685" s="207"/>
      <c r="CD5685" s="207"/>
      <c r="CE5685" s="207"/>
      <c r="CF5685" s="207"/>
    </row>
    <row r="5686" spans="1:84" s="406" customFormat="1" x14ac:dyDescent="0.3">
      <c r="A5686" s="407"/>
      <c r="B5686" s="412"/>
      <c r="C5686" s="126"/>
      <c r="D5686" s="390"/>
      <c r="E5686" s="390"/>
      <c r="F5686" s="390"/>
      <c r="G5686" s="390"/>
      <c r="H5686" s="390"/>
      <c r="I5686" s="390"/>
      <c r="AP5686" s="207"/>
      <c r="AQ5686" s="207"/>
      <c r="BK5686" s="207"/>
      <c r="BY5686" s="207"/>
      <c r="BZ5686" s="207"/>
      <c r="CA5686" s="207"/>
      <c r="CB5686" s="207"/>
      <c r="CC5686" s="207"/>
      <c r="CD5686" s="207"/>
      <c r="CE5686" s="207"/>
      <c r="CF5686" s="207"/>
    </row>
    <row r="5687" spans="1:84" s="406" customFormat="1" x14ac:dyDescent="0.3">
      <c r="A5687" s="407"/>
      <c r="B5687" s="412"/>
      <c r="C5687" s="126"/>
      <c r="D5687" s="390"/>
      <c r="E5687" s="390"/>
      <c r="F5687" s="390"/>
      <c r="G5687" s="390"/>
      <c r="H5687" s="390"/>
      <c r="I5687" s="390"/>
      <c r="AP5687" s="207"/>
      <c r="AQ5687" s="207"/>
      <c r="BK5687" s="207"/>
      <c r="BY5687" s="207"/>
      <c r="BZ5687" s="207"/>
      <c r="CA5687" s="207"/>
      <c r="CB5687" s="207"/>
      <c r="CC5687" s="207"/>
      <c r="CD5687" s="207"/>
      <c r="CE5687" s="207"/>
      <c r="CF5687" s="207"/>
    </row>
    <row r="5688" spans="1:84" s="406" customFormat="1" x14ac:dyDescent="0.3">
      <c r="A5688" s="407"/>
      <c r="B5688" s="412"/>
      <c r="C5688" s="126"/>
      <c r="D5688" s="390"/>
      <c r="E5688" s="390"/>
      <c r="F5688" s="390"/>
      <c r="G5688" s="390"/>
      <c r="H5688" s="390"/>
      <c r="I5688" s="390"/>
      <c r="AP5688" s="207"/>
      <c r="AQ5688" s="207"/>
      <c r="BK5688" s="207"/>
      <c r="BY5688" s="207"/>
      <c r="BZ5688" s="207"/>
      <c r="CA5688" s="207"/>
      <c r="CB5688" s="207"/>
      <c r="CC5688" s="207"/>
      <c r="CD5688" s="207"/>
      <c r="CE5688" s="207"/>
      <c r="CF5688" s="207"/>
    </row>
    <row r="5689" spans="1:84" s="406" customFormat="1" x14ac:dyDescent="0.3">
      <c r="A5689" s="407"/>
      <c r="B5689" s="412"/>
      <c r="C5689" s="126"/>
      <c r="D5689" s="390"/>
      <c r="E5689" s="390"/>
      <c r="F5689" s="390"/>
      <c r="G5689" s="390"/>
      <c r="H5689" s="390"/>
      <c r="I5689" s="390"/>
      <c r="AP5689" s="207"/>
      <c r="AQ5689" s="207"/>
      <c r="BK5689" s="207"/>
      <c r="BY5689" s="207"/>
      <c r="BZ5689" s="207"/>
      <c r="CA5689" s="207"/>
      <c r="CB5689" s="207"/>
      <c r="CC5689" s="207"/>
      <c r="CD5689" s="207"/>
      <c r="CE5689" s="207"/>
      <c r="CF5689" s="207"/>
    </row>
    <row r="5690" spans="1:84" s="406" customFormat="1" x14ac:dyDescent="0.3">
      <c r="A5690" s="407"/>
      <c r="B5690" s="412"/>
      <c r="C5690" s="126"/>
      <c r="D5690" s="390"/>
      <c r="E5690" s="390"/>
      <c r="F5690" s="390"/>
      <c r="G5690" s="390"/>
      <c r="H5690" s="390"/>
      <c r="I5690" s="390"/>
      <c r="AP5690" s="207"/>
      <c r="AQ5690" s="207"/>
      <c r="BK5690" s="207"/>
      <c r="BY5690" s="207"/>
      <c r="BZ5690" s="207"/>
      <c r="CA5690" s="207"/>
      <c r="CB5690" s="207"/>
      <c r="CC5690" s="207"/>
      <c r="CD5690" s="207"/>
      <c r="CE5690" s="207"/>
      <c r="CF5690" s="207"/>
    </row>
    <row r="5691" spans="1:84" s="406" customFormat="1" x14ac:dyDescent="0.3">
      <c r="A5691" s="407"/>
      <c r="B5691" s="412"/>
      <c r="C5691" s="126"/>
      <c r="D5691" s="390"/>
      <c r="E5691" s="390"/>
      <c r="F5691" s="390"/>
      <c r="G5691" s="390"/>
      <c r="H5691" s="390"/>
      <c r="I5691" s="390"/>
      <c r="AP5691" s="207"/>
      <c r="AQ5691" s="207"/>
      <c r="BK5691" s="207"/>
      <c r="BY5691" s="207"/>
      <c r="BZ5691" s="207"/>
      <c r="CA5691" s="207"/>
      <c r="CB5691" s="207"/>
      <c r="CC5691" s="207"/>
      <c r="CD5691" s="207"/>
      <c r="CE5691" s="207"/>
      <c r="CF5691" s="207"/>
    </row>
    <row r="5692" spans="1:84" s="406" customFormat="1" x14ac:dyDescent="0.3">
      <c r="A5692" s="407"/>
      <c r="B5692" s="412"/>
      <c r="C5692" s="126"/>
      <c r="D5692" s="390"/>
      <c r="E5692" s="390"/>
      <c r="F5692" s="390"/>
      <c r="G5692" s="390"/>
      <c r="H5692" s="390"/>
      <c r="I5692" s="390"/>
      <c r="AP5692" s="207"/>
      <c r="AQ5692" s="207"/>
      <c r="BK5692" s="207"/>
      <c r="BY5692" s="207"/>
      <c r="BZ5692" s="207"/>
      <c r="CA5692" s="207"/>
      <c r="CB5692" s="207"/>
      <c r="CC5692" s="207"/>
      <c r="CD5692" s="207"/>
      <c r="CE5692" s="207"/>
      <c r="CF5692" s="207"/>
    </row>
    <row r="5693" spans="1:84" s="406" customFormat="1" x14ac:dyDescent="0.3">
      <c r="A5693" s="407"/>
      <c r="B5693" s="412"/>
      <c r="C5693" s="126"/>
      <c r="D5693" s="390"/>
      <c r="E5693" s="390"/>
      <c r="F5693" s="390"/>
      <c r="G5693" s="390"/>
      <c r="H5693" s="390"/>
      <c r="I5693" s="390"/>
      <c r="AP5693" s="207"/>
      <c r="AQ5693" s="207"/>
      <c r="BK5693" s="207"/>
      <c r="BY5693" s="207"/>
      <c r="BZ5693" s="207"/>
      <c r="CA5693" s="207"/>
      <c r="CB5693" s="207"/>
      <c r="CC5693" s="207"/>
      <c r="CD5693" s="207"/>
      <c r="CE5693" s="207"/>
      <c r="CF5693" s="207"/>
    </row>
    <row r="5694" spans="1:84" s="406" customFormat="1" x14ac:dyDescent="0.3">
      <c r="A5694" s="407"/>
      <c r="B5694" s="412"/>
      <c r="C5694" s="126"/>
      <c r="D5694" s="390"/>
      <c r="E5694" s="390"/>
      <c r="F5694" s="390"/>
      <c r="G5694" s="390"/>
      <c r="H5694" s="390"/>
      <c r="I5694" s="390"/>
      <c r="AP5694" s="207"/>
      <c r="AQ5694" s="207"/>
      <c r="BK5694" s="207"/>
      <c r="BY5694" s="207"/>
      <c r="BZ5694" s="207"/>
      <c r="CA5694" s="207"/>
      <c r="CB5694" s="207"/>
      <c r="CC5694" s="207"/>
      <c r="CD5694" s="207"/>
      <c r="CE5694" s="207"/>
      <c r="CF5694" s="207"/>
    </row>
    <row r="5695" spans="1:84" s="406" customFormat="1" x14ac:dyDescent="0.3">
      <c r="A5695" s="407"/>
      <c r="B5695" s="412"/>
      <c r="C5695" s="126"/>
      <c r="D5695" s="390"/>
      <c r="E5695" s="390"/>
      <c r="F5695" s="390"/>
      <c r="G5695" s="390"/>
      <c r="H5695" s="390"/>
      <c r="I5695" s="390"/>
      <c r="AP5695" s="207"/>
      <c r="AQ5695" s="207"/>
      <c r="BK5695" s="207"/>
      <c r="BY5695" s="207"/>
      <c r="BZ5695" s="207"/>
      <c r="CA5695" s="207"/>
      <c r="CB5695" s="207"/>
      <c r="CC5695" s="207"/>
      <c r="CD5695" s="207"/>
      <c r="CE5695" s="207"/>
      <c r="CF5695" s="207"/>
    </row>
    <row r="5696" spans="1:84" s="406" customFormat="1" x14ac:dyDescent="0.3">
      <c r="A5696" s="407"/>
      <c r="B5696" s="412"/>
      <c r="C5696" s="126"/>
      <c r="D5696" s="390"/>
      <c r="E5696" s="390"/>
      <c r="F5696" s="390"/>
      <c r="G5696" s="390"/>
      <c r="H5696" s="390"/>
      <c r="I5696" s="390"/>
      <c r="AP5696" s="207"/>
      <c r="AQ5696" s="207"/>
      <c r="BK5696" s="207"/>
      <c r="BY5696" s="207"/>
      <c r="BZ5696" s="207"/>
      <c r="CA5696" s="207"/>
      <c r="CB5696" s="207"/>
      <c r="CC5696" s="207"/>
      <c r="CD5696" s="207"/>
      <c r="CE5696" s="207"/>
      <c r="CF5696" s="207"/>
    </row>
    <row r="5697" spans="1:84" s="406" customFormat="1" x14ac:dyDescent="0.3">
      <c r="A5697" s="407"/>
      <c r="B5697" s="412"/>
      <c r="C5697" s="126"/>
      <c r="D5697" s="390"/>
      <c r="E5697" s="390"/>
      <c r="F5697" s="390"/>
      <c r="G5697" s="390"/>
      <c r="H5697" s="390"/>
      <c r="I5697" s="390"/>
      <c r="AP5697" s="207"/>
      <c r="AQ5697" s="207"/>
      <c r="BK5697" s="207"/>
      <c r="BY5697" s="207"/>
      <c r="BZ5697" s="207"/>
      <c r="CA5697" s="207"/>
      <c r="CB5697" s="207"/>
      <c r="CC5697" s="207"/>
      <c r="CD5697" s="207"/>
      <c r="CE5697" s="207"/>
      <c r="CF5697" s="207"/>
    </row>
    <row r="5698" spans="1:84" s="406" customFormat="1" x14ac:dyDescent="0.3">
      <c r="A5698" s="407"/>
      <c r="B5698" s="412"/>
      <c r="C5698" s="126"/>
      <c r="D5698" s="390"/>
      <c r="E5698" s="390"/>
      <c r="F5698" s="390"/>
      <c r="G5698" s="390"/>
      <c r="H5698" s="390"/>
      <c r="I5698" s="390"/>
      <c r="AP5698" s="207"/>
      <c r="AQ5698" s="207"/>
      <c r="BK5698" s="207"/>
      <c r="BY5698" s="207"/>
      <c r="BZ5698" s="207"/>
      <c r="CA5698" s="207"/>
      <c r="CB5698" s="207"/>
      <c r="CC5698" s="207"/>
      <c r="CD5698" s="207"/>
      <c r="CE5698" s="207"/>
      <c r="CF5698" s="207"/>
    </row>
    <row r="5699" spans="1:84" s="406" customFormat="1" x14ac:dyDescent="0.3">
      <c r="A5699" s="407"/>
      <c r="B5699" s="412"/>
      <c r="C5699" s="126"/>
      <c r="D5699" s="390"/>
      <c r="E5699" s="390"/>
      <c r="F5699" s="390"/>
      <c r="G5699" s="390"/>
      <c r="H5699" s="390"/>
      <c r="I5699" s="390"/>
      <c r="AP5699" s="207"/>
      <c r="AQ5699" s="207"/>
      <c r="BK5699" s="207"/>
      <c r="BY5699" s="207"/>
      <c r="BZ5699" s="207"/>
      <c r="CA5699" s="207"/>
      <c r="CB5699" s="207"/>
      <c r="CC5699" s="207"/>
      <c r="CD5699" s="207"/>
      <c r="CE5699" s="207"/>
      <c r="CF5699" s="207"/>
    </row>
    <row r="5700" spans="1:84" s="406" customFormat="1" x14ac:dyDescent="0.3">
      <c r="A5700" s="407"/>
      <c r="B5700" s="412"/>
      <c r="C5700" s="126"/>
      <c r="D5700" s="390"/>
      <c r="E5700" s="390"/>
      <c r="F5700" s="390"/>
      <c r="G5700" s="390"/>
      <c r="H5700" s="390"/>
      <c r="I5700" s="390"/>
      <c r="AP5700" s="207"/>
      <c r="AQ5700" s="207"/>
      <c r="BK5700" s="207"/>
      <c r="BY5700" s="207"/>
      <c r="BZ5700" s="207"/>
      <c r="CA5700" s="207"/>
      <c r="CB5700" s="207"/>
      <c r="CC5700" s="207"/>
      <c r="CD5700" s="207"/>
      <c r="CE5700" s="207"/>
      <c r="CF5700" s="207"/>
    </row>
    <row r="5701" spans="1:84" s="406" customFormat="1" x14ac:dyDescent="0.3">
      <c r="A5701" s="407"/>
      <c r="B5701" s="412"/>
      <c r="C5701" s="126"/>
      <c r="D5701" s="390"/>
      <c r="E5701" s="390"/>
      <c r="F5701" s="390"/>
      <c r="G5701" s="390"/>
      <c r="H5701" s="390"/>
      <c r="I5701" s="390"/>
      <c r="AP5701" s="207"/>
      <c r="AQ5701" s="207"/>
      <c r="BK5701" s="207"/>
      <c r="BY5701" s="207"/>
      <c r="BZ5701" s="207"/>
      <c r="CA5701" s="207"/>
      <c r="CB5701" s="207"/>
      <c r="CC5701" s="207"/>
      <c r="CD5701" s="207"/>
      <c r="CE5701" s="207"/>
      <c r="CF5701" s="207"/>
    </row>
    <row r="5702" spans="1:84" s="406" customFormat="1" x14ac:dyDescent="0.3">
      <c r="A5702" s="407"/>
      <c r="B5702" s="412"/>
      <c r="C5702" s="126"/>
      <c r="D5702" s="390"/>
      <c r="E5702" s="390"/>
      <c r="F5702" s="390"/>
      <c r="G5702" s="390"/>
      <c r="H5702" s="390"/>
      <c r="I5702" s="390"/>
      <c r="AP5702" s="207"/>
      <c r="AQ5702" s="207"/>
      <c r="BK5702" s="207"/>
      <c r="BY5702" s="207"/>
      <c r="BZ5702" s="207"/>
      <c r="CA5702" s="207"/>
      <c r="CB5702" s="207"/>
      <c r="CC5702" s="207"/>
      <c r="CD5702" s="207"/>
      <c r="CE5702" s="207"/>
      <c r="CF5702" s="207"/>
    </row>
    <row r="5703" spans="1:84" s="406" customFormat="1" x14ac:dyDescent="0.3">
      <c r="A5703" s="407"/>
      <c r="B5703" s="412"/>
      <c r="C5703" s="126"/>
      <c r="D5703" s="390"/>
      <c r="E5703" s="390"/>
      <c r="F5703" s="390"/>
      <c r="G5703" s="390"/>
      <c r="H5703" s="390"/>
      <c r="I5703" s="390"/>
      <c r="AP5703" s="207"/>
      <c r="AQ5703" s="207"/>
      <c r="BK5703" s="207"/>
      <c r="BY5703" s="207"/>
      <c r="BZ5703" s="207"/>
      <c r="CA5703" s="207"/>
      <c r="CB5703" s="207"/>
      <c r="CC5703" s="207"/>
      <c r="CD5703" s="207"/>
      <c r="CE5703" s="207"/>
      <c r="CF5703" s="207"/>
    </row>
    <row r="5704" spans="1:84" s="406" customFormat="1" x14ac:dyDescent="0.3">
      <c r="A5704" s="407"/>
      <c r="B5704" s="412"/>
      <c r="C5704" s="126"/>
      <c r="D5704" s="390"/>
      <c r="E5704" s="390"/>
      <c r="F5704" s="390"/>
      <c r="G5704" s="390"/>
      <c r="H5704" s="390"/>
      <c r="I5704" s="390"/>
      <c r="AP5704" s="207"/>
      <c r="AQ5704" s="207"/>
      <c r="BK5704" s="207"/>
      <c r="BY5704" s="207"/>
      <c r="BZ5704" s="207"/>
      <c r="CA5704" s="207"/>
      <c r="CB5704" s="207"/>
      <c r="CC5704" s="207"/>
      <c r="CD5704" s="207"/>
      <c r="CE5704" s="207"/>
      <c r="CF5704" s="207"/>
    </row>
    <row r="5705" spans="1:84" s="406" customFormat="1" x14ac:dyDescent="0.3">
      <c r="A5705" s="407"/>
      <c r="B5705" s="412"/>
      <c r="C5705" s="126"/>
      <c r="D5705" s="390"/>
      <c r="E5705" s="390"/>
      <c r="F5705" s="390"/>
      <c r="G5705" s="390"/>
      <c r="H5705" s="390"/>
      <c r="I5705" s="390"/>
      <c r="AP5705" s="207"/>
      <c r="AQ5705" s="207"/>
      <c r="BK5705" s="207"/>
      <c r="BY5705" s="207"/>
      <c r="BZ5705" s="207"/>
      <c r="CA5705" s="207"/>
      <c r="CB5705" s="207"/>
      <c r="CC5705" s="207"/>
      <c r="CD5705" s="207"/>
      <c r="CE5705" s="207"/>
      <c r="CF5705" s="207"/>
    </row>
    <row r="5706" spans="1:84" s="406" customFormat="1" x14ac:dyDescent="0.3">
      <c r="A5706" s="407"/>
      <c r="B5706" s="412"/>
      <c r="C5706" s="126"/>
      <c r="D5706" s="390"/>
      <c r="E5706" s="390"/>
      <c r="F5706" s="390"/>
      <c r="G5706" s="390"/>
      <c r="H5706" s="390"/>
      <c r="I5706" s="390"/>
      <c r="AP5706" s="207"/>
      <c r="AQ5706" s="207"/>
      <c r="BK5706" s="207"/>
      <c r="BY5706" s="207"/>
      <c r="BZ5706" s="207"/>
      <c r="CA5706" s="207"/>
      <c r="CB5706" s="207"/>
      <c r="CC5706" s="207"/>
      <c r="CD5706" s="207"/>
      <c r="CE5706" s="207"/>
      <c r="CF5706" s="207"/>
    </row>
    <row r="5707" spans="1:84" s="406" customFormat="1" x14ac:dyDescent="0.3">
      <c r="A5707" s="407"/>
      <c r="B5707" s="412"/>
      <c r="C5707" s="126"/>
      <c r="D5707" s="390"/>
      <c r="E5707" s="390"/>
      <c r="F5707" s="390"/>
      <c r="G5707" s="390"/>
      <c r="H5707" s="390"/>
      <c r="I5707" s="390"/>
      <c r="AP5707" s="207"/>
      <c r="AQ5707" s="207"/>
      <c r="BK5707" s="207"/>
      <c r="BY5707" s="207"/>
      <c r="BZ5707" s="207"/>
      <c r="CA5707" s="207"/>
      <c r="CB5707" s="207"/>
      <c r="CC5707" s="207"/>
      <c r="CD5707" s="207"/>
      <c r="CE5707" s="207"/>
      <c r="CF5707" s="207"/>
    </row>
    <row r="5708" spans="1:84" s="406" customFormat="1" x14ac:dyDescent="0.3">
      <c r="A5708" s="407"/>
      <c r="B5708" s="412"/>
      <c r="C5708" s="126"/>
      <c r="D5708" s="390"/>
      <c r="E5708" s="390"/>
      <c r="F5708" s="390"/>
      <c r="G5708" s="390"/>
      <c r="H5708" s="390"/>
      <c r="I5708" s="390"/>
      <c r="AP5708" s="207"/>
      <c r="AQ5708" s="207"/>
      <c r="BK5708" s="207"/>
      <c r="BY5708" s="207"/>
      <c r="BZ5708" s="207"/>
      <c r="CA5708" s="207"/>
      <c r="CB5708" s="207"/>
      <c r="CC5708" s="207"/>
      <c r="CD5708" s="207"/>
      <c r="CE5708" s="207"/>
      <c r="CF5708" s="207"/>
    </row>
    <row r="5709" spans="1:84" s="406" customFormat="1" x14ac:dyDescent="0.3">
      <c r="A5709" s="407"/>
      <c r="B5709" s="412"/>
      <c r="C5709" s="126"/>
      <c r="D5709" s="390"/>
      <c r="E5709" s="390"/>
      <c r="F5709" s="390"/>
      <c r="G5709" s="390"/>
      <c r="H5709" s="390"/>
      <c r="I5709" s="390"/>
      <c r="AP5709" s="207"/>
      <c r="AQ5709" s="207"/>
      <c r="BK5709" s="207"/>
      <c r="BY5709" s="207"/>
      <c r="BZ5709" s="207"/>
      <c r="CA5709" s="207"/>
      <c r="CB5709" s="207"/>
      <c r="CC5709" s="207"/>
      <c r="CD5709" s="207"/>
      <c r="CE5709" s="207"/>
      <c r="CF5709" s="207"/>
    </row>
    <row r="5710" spans="1:84" s="406" customFormat="1" x14ac:dyDescent="0.3">
      <c r="A5710" s="407"/>
      <c r="B5710" s="412"/>
      <c r="C5710" s="126"/>
      <c r="D5710" s="390"/>
      <c r="E5710" s="390"/>
      <c r="F5710" s="390"/>
      <c r="G5710" s="390"/>
      <c r="H5710" s="390"/>
      <c r="I5710" s="390"/>
      <c r="AP5710" s="207"/>
      <c r="AQ5710" s="207"/>
      <c r="BK5710" s="207"/>
      <c r="BY5710" s="207"/>
      <c r="BZ5710" s="207"/>
      <c r="CA5710" s="207"/>
      <c r="CB5710" s="207"/>
      <c r="CC5710" s="207"/>
      <c r="CD5710" s="207"/>
      <c r="CE5710" s="207"/>
      <c r="CF5710" s="207"/>
    </row>
    <row r="5711" spans="1:84" s="406" customFormat="1" x14ac:dyDescent="0.3">
      <c r="A5711" s="407"/>
      <c r="B5711" s="412"/>
      <c r="C5711" s="126"/>
      <c r="D5711" s="390"/>
      <c r="E5711" s="390"/>
      <c r="F5711" s="390"/>
      <c r="G5711" s="390"/>
      <c r="H5711" s="390"/>
      <c r="I5711" s="390"/>
      <c r="AP5711" s="207"/>
      <c r="AQ5711" s="207"/>
      <c r="BK5711" s="207"/>
      <c r="BY5711" s="207"/>
      <c r="BZ5711" s="207"/>
      <c r="CA5711" s="207"/>
      <c r="CB5711" s="207"/>
      <c r="CC5711" s="207"/>
      <c r="CD5711" s="207"/>
      <c r="CE5711" s="207"/>
      <c r="CF5711" s="207"/>
    </row>
    <row r="5712" spans="1:84" s="406" customFormat="1" x14ac:dyDescent="0.3">
      <c r="A5712" s="407"/>
      <c r="B5712" s="412"/>
      <c r="C5712" s="126"/>
      <c r="D5712" s="390"/>
      <c r="E5712" s="390"/>
      <c r="F5712" s="390"/>
      <c r="G5712" s="390"/>
      <c r="H5712" s="390"/>
      <c r="I5712" s="390"/>
      <c r="AP5712" s="207"/>
      <c r="AQ5712" s="207"/>
      <c r="BK5712" s="207"/>
      <c r="BY5712" s="207"/>
      <c r="BZ5712" s="207"/>
      <c r="CA5712" s="207"/>
      <c r="CB5712" s="207"/>
      <c r="CC5712" s="207"/>
      <c r="CD5712" s="207"/>
      <c r="CE5712" s="207"/>
      <c r="CF5712" s="207"/>
    </row>
    <row r="5713" spans="1:84" s="406" customFormat="1" x14ac:dyDescent="0.3">
      <c r="A5713" s="407"/>
      <c r="B5713" s="412"/>
      <c r="C5713" s="126"/>
      <c r="D5713" s="390"/>
      <c r="E5713" s="390"/>
      <c r="F5713" s="390"/>
      <c r="G5713" s="390"/>
      <c r="H5713" s="390"/>
      <c r="I5713" s="390"/>
      <c r="AP5713" s="207"/>
      <c r="AQ5713" s="207"/>
      <c r="BK5713" s="207"/>
      <c r="BY5713" s="207"/>
      <c r="BZ5713" s="207"/>
      <c r="CA5713" s="207"/>
      <c r="CB5713" s="207"/>
      <c r="CC5713" s="207"/>
      <c r="CD5713" s="207"/>
      <c r="CE5713" s="207"/>
      <c r="CF5713" s="207"/>
    </row>
    <row r="5714" spans="1:84" s="406" customFormat="1" x14ac:dyDescent="0.3">
      <c r="A5714" s="407"/>
      <c r="B5714" s="412"/>
      <c r="C5714" s="126"/>
      <c r="D5714" s="390"/>
      <c r="E5714" s="390"/>
      <c r="F5714" s="390"/>
      <c r="G5714" s="390"/>
      <c r="H5714" s="390"/>
      <c r="I5714" s="390"/>
      <c r="AP5714" s="207"/>
      <c r="AQ5714" s="207"/>
      <c r="BK5714" s="207"/>
      <c r="BY5714" s="207"/>
      <c r="BZ5714" s="207"/>
      <c r="CA5714" s="207"/>
      <c r="CB5714" s="207"/>
      <c r="CC5714" s="207"/>
      <c r="CD5714" s="207"/>
      <c r="CE5714" s="207"/>
      <c r="CF5714" s="207"/>
    </row>
    <row r="5715" spans="1:84" s="406" customFormat="1" x14ac:dyDescent="0.3">
      <c r="A5715" s="407"/>
      <c r="B5715" s="412"/>
      <c r="C5715" s="126"/>
      <c r="D5715" s="390"/>
      <c r="E5715" s="390"/>
      <c r="F5715" s="390"/>
      <c r="G5715" s="390"/>
      <c r="H5715" s="390"/>
      <c r="I5715" s="390"/>
      <c r="AP5715" s="207"/>
      <c r="AQ5715" s="207"/>
      <c r="BK5715" s="207"/>
      <c r="BY5715" s="207"/>
      <c r="BZ5715" s="207"/>
      <c r="CA5715" s="207"/>
      <c r="CB5715" s="207"/>
      <c r="CC5715" s="207"/>
      <c r="CD5715" s="207"/>
      <c r="CE5715" s="207"/>
      <c r="CF5715" s="207"/>
    </row>
    <row r="5716" spans="1:84" s="406" customFormat="1" x14ac:dyDescent="0.3">
      <c r="A5716" s="407"/>
      <c r="B5716" s="412"/>
      <c r="C5716" s="126"/>
      <c r="D5716" s="390"/>
      <c r="E5716" s="390"/>
      <c r="F5716" s="390"/>
      <c r="G5716" s="390"/>
      <c r="H5716" s="390"/>
      <c r="I5716" s="390"/>
      <c r="AP5716" s="207"/>
      <c r="AQ5716" s="207"/>
      <c r="BK5716" s="207"/>
      <c r="BY5716" s="207"/>
      <c r="BZ5716" s="207"/>
      <c r="CA5716" s="207"/>
      <c r="CB5716" s="207"/>
      <c r="CC5716" s="207"/>
      <c r="CD5716" s="207"/>
      <c r="CE5716" s="207"/>
      <c r="CF5716" s="207"/>
    </row>
    <row r="5717" spans="1:84" s="406" customFormat="1" x14ac:dyDescent="0.3">
      <c r="A5717" s="407"/>
      <c r="B5717" s="412"/>
      <c r="C5717" s="126"/>
      <c r="D5717" s="390"/>
      <c r="E5717" s="390"/>
      <c r="F5717" s="390"/>
      <c r="G5717" s="390"/>
      <c r="H5717" s="390"/>
      <c r="I5717" s="390"/>
      <c r="AP5717" s="207"/>
      <c r="AQ5717" s="207"/>
      <c r="BK5717" s="207"/>
      <c r="BY5717" s="207"/>
      <c r="BZ5717" s="207"/>
      <c r="CA5717" s="207"/>
      <c r="CB5717" s="207"/>
      <c r="CC5717" s="207"/>
      <c r="CD5717" s="207"/>
      <c r="CE5717" s="207"/>
      <c r="CF5717" s="207"/>
    </row>
    <row r="5718" spans="1:84" s="406" customFormat="1" x14ac:dyDescent="0.3">
      <c r="A5718" s="407"/>
      <c r="B5718" s="412"/>
      <c r="C5718" s="126"/>
      <c r="D5718" s="390"/>
      <c r="E5718" s="390"/>
      <c r="F5718" s="390"/>
      <c r="G5718" s="390"/>
      <c r="H5718" s="390"/>
      <c r="I5718" s="390"/>
      <c r="AP5718" s="207"/>
      <c r="AQ5718" s="207"/>
      <c r="BK5718" s="207"/>
      <c r="BY5718" s="207"/>
      <c r="BZ5718" s="207"/>
      <c r="CA5718" s="207"/>
      <c r="CB5718" s="207"/>
      <c r="CC5718" s="207"/>
      <c r="CD5718" s="207"/>
      <c r="CE5718" s="207"/>
      <c r="CF5718" s="207"/>
    </row>
    <row r="5719" spans="1:84" s="406" customFormat="1" x14ac:dyDescent="0.3">
      <c r="A5719" s="407"/>
      <c r="B5719" s="412"/>
      <c r="C5719" s="126"/>
      <c r="D5719" s="390"/>
      <c r="E5719" s="390"/>
      <c r="F5719" s="390"/>
      <c r="G5719" s="390"/>
      <c r="H5719" s="390"/>
      <c r="I5719" s="390"/>
      <c r="AP5719" s="207"/>
      <c r="AQ5719" s="207"/>
      <c r="BK5719" s="207"/>
      <c r="BY5719" s="207"/>
      <c r="BZ5719" s="207"/>
      <c r="CA5719" s="207"/>
      <c r="CB5719" s="207"/>
      <c r="CC5719" s="207"/>
      <c r="CD5719" s="207"/>
      <c r="CE5719" s="207"/>
      <c r="CF5719" s="207"/>
    </row>
    <row r="5720" spans="1:84" s="406" customFormat="1" x14ac:dyDescent="0.3">
      <c r="A5720" s="407"/>
      <c r="B5720" s="412"/>
      <c r="C5720" s="126"/>
      <c r="D5720" s="390"/>
      <c r="E5720" s="390"/>
      <c r="F5720" s="390"/>
      <c r="G5720" s="390"/>
      <c r="H5720" s="390"/>
      <c r="I5720" s="390"/>
      <c r="AP5720" s="207"/>
      <c r="AQ5720" s="207"/>
      <c r="BK5720" s="207"/>
      <c r="BY5720" s="207"/>
      <c r="BZ5720" s="207"/>
      <c r="CA5720" s="207"/>
      <c r="CB5720" s="207"/>
      <c r="CC5720" s="207"/>
      <c r="CD5720" s="207"/>
      <c r="CE5720" s="207"/>
      <c r="CF5720" s="207"/>
    </row>
    <row r="5721" spans="1:84" s="406" customFormat="1" x14ac:dyDescent="0.3">
      <c r="A5721" s="407"/>
      <c r="B5721" s="412"/>
      <c r="C5721" s="126"/>
      <c r="D5721" s="390"/>
      <c r="E5721" s="390"/>
      <c r="F5721" s="390"/>
      <c r="G5721" s="390"/>
      <c r="H5721" s="390"/>
      <c r="I5721" s="390"/>
      <c r="AP5721" s="207"/>
      <c r="AQ5721" s="207"/>
      <c r="BK5721" s="207"/>
      <c r="BY5721" s="207"/>
      <c r="BZ5721" s="207"/>
      <c r="CA5721" s="207"/>
      <c r="CB5721" s="207"/>
      <c r="CC5721" s="207"/>
      <c r="CD5721" s="207"/>
      <c r="CE5721" s="207"/>
      <c r="CF5721" s="207"/>
    </row>
    <row r="5722" spans="1:84" s="406" customFormat="1" x14ac:dyDescent="0.3">
      <c r="A5722" s="407"/>
      <c r="B5722" s="412"/>
      <c r="C5722" s="126"/>
      <c r="D5722" s="390"/>
      <c r="E5722" s="390"/>
      <c r="F5722" s="390"/>
      <c r="G5722" s="390"/>
      <c r="H5722" s="390"/>
      <c r="I5722" s="390"/>
      <c r="AP5722" s="207"/>
      <c r="AQ5722" s="207"/>
      <c r="BK5722" s="207"/>
      <c r="BY5722" s="207"/>
      <c r="BZ5722" s="207"/>
      <c r="CA5722" s="207"/>
      <c r="CB5722" s="207"/>
      <c r="CC5722" s="207"/>
      <c r="CD5722" s="207"/>
      <c r="CE5722" s="207"/>
      <c r="CF5722" s="207"/>
    </row>
    <row r="5723" spans="1:84" s="406" customFormat="1" x14ac:dyDescent="0.3">
      <c r="A5723" s="407"/>
      <c r="B5723" s="412"/>
      <c r="C5723" s="126"/>
      <c r="D5723" s="390"/>
      <c r="E5723" s="390"/>
      <c r="F5723" s="390"/>
      <c r="G5723" s="390"/>
      <c r="H5723" s="390"/>
      <c r="I5723" s="390"/>
      <c r="AP5723" s="207"/>
      <c r="AQ5723" s="207"/>
      <c r="BK5723" s="207"/>
      <c r="BY5723" s="207"/>
      <c r="BZ5723" s="207"/>
      <c r="CA5723" s="207"/>
      <c r="CB5723" s="207"/>
      <c r="CC5723" s="207"/>
      <c r="CD5723" s="207"/>
      <c r="CE5723" s="207"/>
      <c r="CF5723" s="207"/>
    </row>
    <row r="5724" spans="1:84" s="406" customFormat="1" x14ac:dyDescent="0.3">
      <c r="A5724" s="407"/>
      <c r="B5724" s="412"/>
      <c r="C5724" s="126"/>
      <c r="D5724" s="390"/>
      <c r="E5724" s="390"/>
      <c r="F5724" s="390"/>
      <c r="G5724" s="390"/>
      <c r="H5724" s="390"/>
      <c r="I5724" s="390"/>
      <c r="AP5724" s="207"/>
      <c r="AQ5724" s="207"/>
      <c r="BK5724" s="207"/>
      <c r="BY5724" s="207"/>
      <c r="BZ5724" s="207"/>
      <c r="CA5724" s="207"/>
      <c r="CB5724" s="207"/>
      <c r="CC5724" s="207"/>
      <c r="CD5724" s="207"/>
      <c r="CE5724" s="207"/>
      <c r="CF5724" s="207"/>
    </row>
    <row r="5725" spans="1:84" s="406" customFormat="1" x14ac:dyDescent="0.3">
      <c r="A5725" s="407"/>
      <c r="B5725" s="412"/>
      <c r="C5725" s="126"/>
      <c r="D5725" s="390"/>
      <c r="E5725" s="390"/>
      <c r="F5725" s="390"/>
      <c r="G5725" s="390"/>
      <c r="H5725" s="390"/>
      <c r="I5725" s="390"/>
      <c r="AP5725" s="207"/>
      <c r="AQ5725" s="207"/>
      <c r="BK5725" s="207"/>
      <c r="BY5725" s="207"/>
      <c r="BZ5725" s="207"/>
      <c r="CA5725" s="207"/>
      <c r="CB5725" s="207"/>
      <c r="CC5725" s="207"/>
      <c r="CD5725" s="207"/>
      <c r="CE5725" s="207"/>
      <c r="CF5725" s="207"/>
    </row>
    <row r="5726" spans="1:84" s="406" customFormat="1" x14ac:dyDescent="0.3">
      <c r="A5726" s="407"/>
      <c r="B5726" s="412"/>
      <c r="C5726" s="126"/>
      <c r="D5726" s="390"/>
      <c r="E5726" s="390"/>
      <c r="F5726" s="390"/>
      <c r="G5726" s="390"/>
      <c r="H5726" s="390"/>
      <c r="I5726" s="390"/>
      <c r="AP5726" s="207"/>
      <c r="AQ5726" s="207"/>
      <c r="BK5726" s="207"/>
      <c r="BY5726" s="207"/>
      <c r="BZ5726" s="207"/>
      <c r="CA5726" s="207"/>
      <c r="CB5726" s="207"/>
      <c r="CC5726" s="207"/>
      <c r="CD5726" s="207"/>
      <c r="CE5726" s="207"/>
      <c r="CF5726" s="207"/>
    </row>
    <row r="5727" spans="1:84" s="406" customFormat="1" x14ac:dyDescent="0.3">
      <c r="A5727" s="407"/>
      <c r="B5727" s="412"/>
      <c r="C5727" s="126"/>
      <c r="D5727" s="390"/>
      <c r="E5727" s="390"/>
      <c r="F5727" s="390"/>
      <c r="G5727" s="390"/>
      <c r="H5727" s="390"/>
      <c r="I5727" s="390"/>
      <c r="AP5727" s="207"/>
      <c r="AQ5727" s="207"/>
      <c r="BK5727" s="207"/>
      <c r="BY5727" s="207"/>
      <c r="BZ5727" s="207"/>
      <c r="CA5727" s="207"/>
      <c r="CB5727" s="207"/>
      <c r="CC5727" s="207"/>
      <c r="CD5727" s="207"/>
      <c r="CE5727" s="207"/>
      <c r="CF5727" s="207"/>
    </row>
    <row r="5728" spans="1:84" s="406" customFormat="1" x14ac:dyDescent="0.3">
      <c r="A5728" s="407"/>
      <c r="B5728" s="412"/>
      <c r="C5728" s="126"/>
      <c r="D5728" s="390"/>
      <c r="E5728" s="390"/>
      <c r="F5728" s="390"/>
      <c r="G5728" s="390"/>
      <c r="H5728" s="390"/>
      <c r="I5728" s="390"/>
      <c r="AP5728" s="207"/>
      <c r="AQ5728" s="207"/>
      <c r="BK5728" s="207"/>
      <c r="BY5728" s="207"/>
      <c r="BZ5728" s="207"/>
      <c r="CA5728" s="207"/>
      <c r="CB5728" s="207"/>
      <c r="CC5728" s="207"/>
      <c r="CD5728" s="207"/>
      <c r="CE5728" s="207"/>
      <c r="CF5728" s="207"/>
    </row>
    <row r="5729" spans="1:84" s="406" customFormat="1" x14ac:dyDescent="0.3">
      <c r="A5729" s="407"/>
      <c r="B5729" s="412"/>
      <c r="C5729" s="126"/>
      <c r="D5729" s="390"/>
      <c r="E5729" s="390"/>
      <c r="F5729" s="390"/>
      <c r="G5729" s="390"/>
      <c r="H5729" s="390"/>
      <c r="I5729" s="390"/>
      <c r="AP5729" s="207"/>
      <c r="AQ5729" s="207"/>
      <c r="BK5729" s="207"/>
      <c r="BY5729" s="207"/>
      <c r="BZ5729" s="207"/>
      <c r="CA5729" s="207"/>
      <c r="CB5729" s="207"/>
      <c r="CC5729" s="207"/>
      <c r="CD5729" s="207"/>
      <c r="CE5729" s="207"/>
      <c r="CF5729" s="207"/>
    </row>
    <row r="5730" spans="1:84" s="406" customFormat="1" x14ac:dyDescent="0.3">
      <c r="A5730" s="407"/>
      <c r="B5730" s="412"/>
      <c r="C5730" s="126"/>
      <c r="D5730" s="390"/>
      <c r="E5730" s="390"/>
      <c r="F5730" s="390"/>
      <c r="G5730" s="390"/>
      <c r="H5730" s="390"/>
      <c r="I5730" s="390"/>
      <c r="AP5730" s="207"/>
      <c r="AQ5730" s="207"/>
      <c r="BK5730" s="207"/>
      <c r="BY5730" s="207"/>
      <c r="BZ5730" s="207"/>
      <c r="CA5730" s="207"/>
      <c r="CB5730" s="207"/>
      <c r="CC5730" s="207"/>
      <c r="CD5730" s="207"/>
      <c r="CE5730" s="207"/>
      <c r="CF5730" s="207"/>
    </row>
    <row r="5731" spans="1:84" s="406" customFormat="1" x14ac:dyDescent="0.3">
      <c r="A5731" s="407"/>
      <c r="B5731" s="412"/>
      <c r="C5731" s="126"/>
      <c r="D5731" s="390"/>
      <c r="E5731" s="390"/>
      <c r="F5731" s="390"/>
      <c r="G5731" s="390"/>
      <c r="H5731" s="390"/>
      <c r="I5731" s="390"/>
      <c r="AP5731" s="207"/>
      <c r="AQ5731" s="207"/>
      <c r="BK5731" s="207"/>
      <c r="BY5731" s="207"/>
      <c r="BZ5731" s="207"/>
      <c r="CA5731" s="207"/>
      <c r="CB5731" s="207"/>
      <c r="CC5731" s="207"/>
      <c r="CD5731" s="207"/>
      <c r="CE5731" s="207"/>
      <c r="CF5731" s="207"/>
    </row>
    <row r="5732" spans="1:84" s="406" customFormat="1" x14ac:dyDescent="0.3">
      <c r="A5732" s="407"/>
      <c r="B5732" s="412"/>
      <c r="C5732" s="126"/>
      <c r="D5732" s="390"/>
      <c r="E5732" s="390"/>
      <c r="F5732" s="390"/>
      <c r="G5732" s="390"/>
      <c r="H5732" s="390"/>
      <c r="I5732" s="390"/>
      <c r="AP5732" s="207"/>
      <c r="AQ5732" s="207"/>
      <c r="BK5732" s="207"/>
      <c r="BY5732" s="207"/>
      <c r="BZ5732" s="207"/>
      <c r="CA5732" s="207"/>
      <c r="CB5732" s="207"/>
      <c r="CC5732" s="207"/>
      <c r="CD5732" s="207"/>
      <c r="CE5732" s="207"/>
      <c r="CF5732" s="207"/>
    </row>
    <row r="5733" spans="1:84" s="406" customFormat="1" x14ac:dyDescent="0.3">
      <c r="A5733" s="407"/>
      <c r="B5733" s="412"/>
      <c r="C5733" s="126"/>
      <c r="D5733" s="390"/>
      <c r="E5733" s="390"/>
      <c r="F5733" s="390"/>
      <c r="G5733" s="390"/>
      <c r="H5733" s="390"/>
      <c r="I5733" s="390"/>
      <c r="AP5733" s="207"/>
      <c r="AQ5733" s="207"/>
      <c r="BK5733" s="207"/>
      <c r="BY5733" s="207"/>
      <c r="BZ5733" s="207"/>
      <c r="CA5733" s="207"/>
      <c r="CB5733" s="207"/>
      <c r="CC5733" s="207"/>
      <c r="CD5733" s="207"/>
      <c r="CE5733" s="207"/>
      <c r="CF5733" s="207"/>
    </row>
    <row r="5734" spans="1:84" s="406" customFormat="1" x14ac:dyDescent="0.3">
      <c r="A5734" s="407"/>
      <c r="B5734" s="412"/>
      <c r="C5734" s="126"/>
      <c r="D5734" s="390"/>
      <c r="E5734" s="390"/>
      <c r="F5734" s="390"/>
      <c r="G5734" s="390"/>
      <c r="H5734" s="390"/>
      <c r="I5734" s="390"/>
      <c r="AP5734" s="207"/>
      <c r="AQ5734" s="207"/>
      <c r="BK5734" s="207"/>
      <c r="BY5734" s="207"/>
      <c r="BZ5734" s="207"/>
      <c r="CA5734" s="207"/>
      <c r="CB5734" s="207"/>
      <c r="CC5734" s="207"/>
      <c r="CD5734" s="207"/>
      <c r="CE5734" s="207"/>
      <c r="CF5734" s="207"/>
    </row>
    <row r="5735" spans="1:84" s="406" customFormat="1" x14ac:dyDescent="0.3">
      <c r="A5735" s="407"/>
      <c r="B5735" s="412"/>
      <c r="C5735" s="126"/>
      <c r="D5735" s="390"/>
      <c r="E5735" s="390"/>
      <c r="F5735" s="390"/>
      <c r="G5735" s="390"/>
      <c r="H5735" s="390"/>
      <c r="I5735" s="390"/>
      <c r="AP5735" s="207"/>
      <c r="AQ5735" s="207"/>
      <c r="BK5735" s="207"/>
      <c r="BY5735" s="207"/>
      <c r="BZ5735" s="207"/>
      <c r="CA5735" s="207"/>
      <c r="CB5735" s="207"/>
      <c r="CC5735" s="207"/>
      <c r="CD5735" s="207"/>
      <c r="CE5735" s="207"/>
      <c r="CF5735" s="207"/>
    </row>
    <row r="5736" spans="1:84" s="406" customFormat="1" x14ac:dyDescent="0.3">
      <c r="A5736" s="407"/>
      <c r="B5736" s="412"/>
      <c r="C5736" s="126"/>
      <c r="D5736" s="390"/>
      <c r="E5736" s="390"/>
      <c r="F5736" s="390"/>
      <c r="G5736" s="390"/>
      <c r="H5736" s="390"/>
      <c r="I5736" s="390"/>
      <c r="AP5736" s="207"/>
      <c r="AQ5736" s="207"/>
      <c r="BK5736" s="207"/>
      <c r="BY5736" s="207"/>
      <c r="BZ5736" s="207"/>
      <c r="CA5736" s="207"/>
      <c r="CB5736" s="207"/>
      <c r="CC5736" s="207"/>
      <c r="CD5736" s="207"/>
      <c r="CE5736" s="207"/>
      <c r="CF5736" s="207"/>
    </row>
    <row r="5737" spans="1:84" s="406" customFormat="1" x14ac:dyDescent="0.3">
      <c r="A5737" s="407"/>
      <c r="B5737" s="412"/>
      <c r="C5737" s="126"/>
      <c r="D5737" s="390"/>
      <c r="E5737" s="390"/>
      <c r="F5737" s="390"/>
      <c r="G5737" s="390"/>
      <c r="H5737" s="390"/>
      <c r="I5737" s="390"/>
      <c r="AP5737" s="207"/>
      <c r="AQ5737" s="207"/>
      <c r="BK5737" s="207"/>
      <c r="BY5737" s="207"/>
      <c r="BZ5737" s="207"/>
      <c r="CA5737" s="207"/>
      <c r="CB5737" s="207"/>
      <c r="CC5737" s="207"/>
      <c r="CD5737" s="207"/>
      <c r="CE5737" s="207"/>
      <c r="CF5737" s="207"/>
    </row>
    <row r="5738" spans="1:84" s="406" customFormat="1" x14ac:dyDescent="0.3">
      <c r="A5738" s="407"/>
      <c r="B5738" s="412"/>
      <c r="C5738" s="126"/>
      <c r="D5738" s="390"/>
      <c r="E5738" s="390"/>
      <c r="F5738" s="390"/>
      <c r="G5738" s="390"/>
      <c r="H5738" s="390"/>
      <c r="I5738" s="390"/>
      <c r="AP5738" s="207"/>
      <c r="AQ5738" s="207"/>
      <c r="BK5738" s="207"/>
      <c r="BY5738" s="207"/>
      <c r="BZ5738" s="207"/>
      <c r="CA5738" s="207"/>
      <c r="CB5738" s="207"/>
      <c r="CC5738" s="207"/>
      <c r="CD5738" s="207"/>
      <c r="CE5738" s="207"/>
      <c r="CF5738" s="207"/>
    </row>
    <row r="5739" spans="1:84" s="406" customFormat="1" x14ac:dyDescent="0.3">
      <c r="A5739" s="407"/>
      <c r="B5739" s="412"/>
      <c r="C5739" s="126"/>
      <c r="D5739" s="390"/>
      <c r="E5739" s="390"/>
      <c r="F5739" s="390"/>
      <c r="G5739" s="390"/>
      <c r="H5739" s="390"/>
      <c r="I5739" s="390"/>
      <c r="AP5739" s="207"/>
      <c r="AQ5739" s="207"/>
      <c r="BK5739" s="207"/>
      <c r="BY5739" s="207"/>
      <c r="BZ5739" s="207"/>
      <c r="CA5739" s="207"/>
      <c r="CB5739" s="207"/>
      <c r="CC5739" s="207"/>
      <c r="CD5739" s="207"/>
      <c r="CE5739" s="207"/>
      <c r="CF5739" s="207"/>
    </row>
    <row r="5740" spans="1:84" s="406" customFormat="1" x14ac:dyDescent="0.3">
      <c r="A5740" s="407"/>
      <c r="B5740" s="412"/>
      <c r="C5740" s="126"/>
      <c r="D5740" s="390"/>
      <c r="E5740" s="390"/>
      <c r="F5740" s="390"/>
      <c r="G5740" s="390"/>
      <c r="H5740" s="390"/>
      <c r="I5740" s="390"/>
      <c r="AP5740" s="207"/>
      <c r="AQ5740" s="207"/>
      <c r="BK5740" s="207"/>
      <c r="BY5740" s="207"/>
      <c r="BZ5740" s="207"/>
      <c r="CA5740" s="207"/>
      <c r="CB5740" s="207"/>
      <c r="CC5740" s="207"/>
      <c r="CD5740" s="207"/>
      <c r="CE5740" s="207"/>
      <c r="CF5740" s="207"/>
    </row>
    <row r="5741" spans="1:84" s="406" customFormat="1" x14ac:dyDescent="0.3">
      <c r="A5741" s="407"/>
      <c r="B5741" s="412"/>
      <c r="C5741" s="126"/>
      <c r="D5741" s="390"/>
      <c r="E5741" s="390"/>
      <c r="F5741" s="390"/>
      <c r="G5741" s="390"/>
      <c r="H5741" s="390"/>
      <c r="I5741" s="390"/>
      <c r="AP5741" s="207"/>
      <c r="AQ5741" s="207"/>
      <c r="BK5741" s="207"/>
      <c r="BY5741" s="207"/>
      <c r="BZ5741" s="207"/>
      <c r="CA5741" s="207"/>
      <c r="CB5741" s="207"/>
      <c r="CC5741" s="207"/>
      <c r="CD5741" s="207"/>
      <c r="CE5741" s="207"/>
      <c r="CF5741" s="207"/>
    </row>
    <row r="5742" spans="1:84" s="406" customFormat="1" x14ac:dyDescent="0.3">
      <c r="A5742" s="407"/>
      <c r="B5742" s="412"/>
      <c r="C5742" s="126"/>
      <c r="D5742" s="390"/>
      <c r="E5742" s="390"/>
      <c r="F5742" s="390"/>
      <c r="G5742" s="390"/>
      <c r="H5742" s="390"/>
      <c r="I5742" s="390"/>
      <c r="AP5742" s="207"/>
      <c r="AQ5742" s="207"/>
      <c r="BK5742" s="207"/>
      <c r="BY5742" s="207"/>
      <c r="BZ5742" s="207"/>
      <c r="CA5742" s="207"/>
      <c r="CB5742" s="207"/>
      <c r="CC5742" s="207"/>
      <c r="CD5742" s="207"/>
      <c r="CE5742" s="207"/>
      <c r="CF5742" s="207"/>
    </row>
    <row r="5743" spans="1:84" s="406" customFormat="1" x14ac:dyDescent="0.3">
      <c r="A5743" s="407"/>
      <c r="B5743" s="412"/>
      <c r="C5743" s="126"/>
      <c r="D5743" s="390"/>
      <c r="E5743" s="390"/>
      <c r="F5743" s="390"/>
      <c r="G5743" s="390"/>
      <c r="H5743" s="390"/>
      <c r="I5743" s="390"/>
      <c r="AP5743" s="207"/>
      <c r="AQ5743" s="207"/>
      <c r="BK5743" s="207"/>
      <c r="BY5743" s="207"/>
      <c r="BZ5743" s="207"/>
      <c r="CA5743" s="207"/>
      <c r="CB5743" s="207"/>
      <c r="CC5743" s="207"/>
      <c r="CD5743" s="207"/>
      <c r="CE5743" s="207"/>
      <c r="CF5743" s="207"/>
    </row>
    <row r="5744" spans="1:84" s="406" customFormat="1" x14ac:dyDescent="0.3">
      <c r="A5744" s="407"/>
      <c r="B5744" s="412"/>
      <c r="C5744" s="126"/>
      <c r="D5744" s="390"/>
      <c r="E5744" s="390"/>
      <c r="F5744" s="390"/>
      <c r="G5744" s="390"/>
      <c r="H5744" s="390"/>
      <c r="I5744" s="390"/>
      <c r="AP5744" s="207"/>
      <c r="AQ5744" s="207"/>
      <c r="BK5744" s="207"/>
      <c r="BY5744" s="207"/>
      <c r="BZ5744" s="207"/>
      <c r="CA5744" s="207"/>
      <c r="CB5744" s="207"/>
      <c r="CC5744" s="207"/>
      <c r="CD5744" s="207"/>
      <c r="CE5744" s="207"/>
      <c r="CF5744" s="207"/>
    </row>
    <row r="5745" spans="1:84" s="406" customFormat="1" x14ac:dyDescent="0.3">
      <c r="A5745" s="407"/>
      <c r="B5745" s="412"/>
      <c r="C5745" s="126"/>
      <c r="D5745" s="390"/>
      <c r="E5745" s="390"/>
      <c r="F5745" s="390"/>
      <c r="G5745" s="390"/>
      <c r="H5745" s="390"/>
      <c r="I5745" s="390"/>
      <c r="AP5745" s="207"/>
      <c r="AQ5745" s="207"/>
      <c r="BK5745" s="207"/>
      <c r="BY5745" s="207"/>
      <c r="BZ5745" s="207"/>
      <c r="CA5745" s="207"/>
      <c r="CB5745" s="207"/>
      <c r="CC5745" s="207"/>
      <c r="CD5745" s="207"/>
      <c r="CE5745" s="207"/>
      <c r="CF5745" s="207"/>
    </row>
    <row r="5746" spans="1:84" s="406" customFormat="1" x14ac:dyDescent="0.3">
      <c r="A5746" s="407"/>
      <c r="B5746" s="412"/>
      <c r="C5746" s="126"/>
      <c r="D5746" s="390"/>
      <c r="E5746" s="390"/>
      <c r="F5746" s="390"/>
      <c r="G5746" s="390"/>
      <c r="H5746" s="390"/>
      <c r="I5746" s="390"/>
      <c r="AP5746" s="207"/>
      <c r="AQ5746" s="207"/>
      <c r="BK5746" s="207"/>
      <c r="BY5746" s="207"/>
      <c r="BZ5746" s="207"/>
      <c r="CA5746" s="207"/>
      <c r="CB5746" s="207"/>
      <c r="CC5746" s="207"/>
      <c r="CD5746" s="207"/>
      <c r="CE5746" s="207"/>
      <c r="CF5746" s="207"/>
    </row>
    <row r="5747" spans="1:84" s="406" customFormat="1" x14ac:dyDescent="0.3">
      <c r="A5747" s="407"/>
      <c r="B5747" s="412"/>
      <c r="C5747" s="126"/>
      <c r="D5747" s="390"/>
      <c r="E5747" s="390"/>
      <c r="F5747" s="390"/>
      <c r="G5747" s="390"/>
      <c r="H5747" s="390"/>
      <c r="I5747" s="390"/>
      <c r="AP5747" s="207"/>
      <c r="AQ5747" s="207"/>
      <c r="BK5747" s="207"/>
      <c r="BY5747" s="207"/>
      <c r="BZ5747" s="207"/>
      <c r="CA5747" s="207"/>
      <c r="CB5747" s="207"/>
      <c r="CC5747" s="207"/>
      <c r="CD5747" s="207"/>
      <c r="CE5747" s="207"/>
      <c r="CF5747" s="207"/>
    </row>
    <row r="5748" spans="1:84" s="406" customFormat="1" x14ac:dyDescent="0.3">
      <c r="A5748" s="407"/>
      <c r="B5748" s="412"/>
      <c r="C5748" s="126"/>
      <c r="D5748" s="390"/>
      <c r="E5748" s="390"/>
      <c r="F5748" s="390"/>
      <c r="G5748" s="390"/>
      <c r="H5748" s="390"/>
      <c r="I5748" s="390"/>
      <c r="AP5748" s="207"/>
      <c r="AQ5748" s="207"/>
      <c r="BK5748" s="207"/>
      <c r="BY5748" s="207"/>
      <c r="BZ5748" s="207"/>
      <c r="CA5748" s="207"/>
      <c r="CB5748" s="207"/>
      <c r="CC5748" s="207"/>
      <c r="CD5748" s="207"/>
      <c r="CE5748" s="207"/>
      <c r="CF5748" s="207"/>
    </row>
    <row r="5749" spans="1:84" s="406" customFormat="1" x14ac:dyDescent="0.3">
      <c r="A5749" s="407"/>
      <c r="B5749" s="412"/>
      <c r="C5749" s="126"/>
      <c r="D5749" s="390"/>
      <c r="E5749" s="390"/>
      <c r="F5749" s="390"/>
      <c r="G5749" s="390"/>
      <c r="H5749" s="390"/>
      <c r="I5749" s="390"/>
      <c r="AP5749" s="207"/>
      <c r="AQ5749" s="207"/>
      <c r="BK5749" s="207"/>
      <c r="BY5749" s="207"/>
      <c r="BZ5749" s="207"/>
      <c r="CA5749" s="207"/>
      <c r="CB5749" s="207"/>
      <c r="CC5749" s="207"/>
      <c r="CD5749" s="207"/>
      <c r="CE5749" s="207"/>
      <c r="CF5749" s="207"/>
    </row>
    <row r="5750" spans="1:84" s="406" customFormat="1" x14ac:dyDescent="0.3">
      <c r="A5750" s="407"/>
      <c r="B5750" s="412"/>
      <c r="C5750" s="126"/>
      <c r="D5750" s="390"/>
      <c r="E5750" s="390"/>
      <c r="F5750" s="390"/>
      <c r="G5750" s="390"/>
      <c r="H5750" s="390"/>
      <c r="I5750" s="390"/>
      <c r="AP5750" s="207"/>
      <c r="AQ5750" s="207"/>
      <c r="BK5750" s="207"/>
      <c r="BY5750" s="207"/>
      <c r="BZ5750" s="207"/>
      <c r="CA5750" s="207"/>
      <c r="CB5750" s="207"/>
      <c r="CC5750" s="207"/>
      <c r="CD5750" s="207"/>
      <c r="CE5750" s="207"/>
      <c r="CF5750" s="207"/>
    </row>
    <row r="5751" spans="1:84" s="406" customFormat="1" x14ac:dyDescent="0.3">
      <c r="A5751" s="407"/>
      <c r="B5751" s="412"/>
      <c r="C5751" s="126"/>
      <c r="D5751" s="390"/>
      <c r="E5751" s="390"/>
      <c r="F5751" s="390"/>
      <c r="G5751" s="390"/>
      <c r="H5751" s="390"/>
      <c r="I5751" s="390"/>
      <c r="AP5751" s="207"/>
      <c r="AQ5751" s="207"/>
      <c r="BK5751" s="207"/>
      <c r="BY5751" s="207"/>
      <c r="BZ5751" s="207"/>
      <c r="CA5751" s="207"/>
      <c r="CB5751" s="207"/>
      <c r="CC5751" s="207"/>
      <c r="CD5751" s="207"/>
      <c r="CE5751" s="207"/>
      <c r="CF5751" s="207"/>
    </row>
    <row r="5752" spans="1:84" s="406" customFormat="1" x14ac:dyDescent="0.3">
      <c r="A5752" s="407"/>
      <c r="B5752" s="412"/>
      <c r="C5752" s="126"/>
      <c r="D5752" s="390"/>
      <c r="E5752" s="390"/>
      <c r="F5752" s="390"/>
      <c r="G5752" s="390"/>
      <c r="H5752" s="390"/>
      <c r="I5752" s="390"/>
      <c r="AP5752" s="207"/>
      <c r="AQ5752" s="207"/>
      <c r="BK5752" s="207"/>
      <c r="BY5752" s="207"/>
      <c r="BZ5752" s="207"/>
      <c r="CA5752" s="207"/>
      <c r="CB5752" s="207"/>
      <c r="CC5752" s="207"/>
      <c r="CD5752" s="207"/>
      <c r="CE5752" s="207"/>
      <c r="CF5752" s="207"/>
    </row>
    <row r="5753" spans="1:84" s="406" customFormat="1" x14ac:dyDescent="0.3">
      <c r="A5753" s="407"/>
      <c r="B5753" s="412"/>
      <c r="C5753" s="126"/>
      <c r="D5753" s="390"/>
      <c r="E5753" s="390"/>
      <c r="F5753" s="390"/>
      <c r="G5753" s="390"/>
      <c r="H5753" s="390"/>
      <c r="I5753" s="390"/>
      <c r="AP5753" s="207"/>
      <c r="AQ5753" s="207"/>
      <c r="BK5753" s="207"/>
      <c r="BY5753" s="207"/>
      <c r="BZ5753" s="207"/>
      <c r="CA5753" s="207"/>
      <c r="CB5753" s="207"/>
      <c r="CC5753" s="207"/>
      <c r="CD5753" s="207"/>
      <c r="CE5753" s="207"/>
      <c r="CF5753" s="207"/>
    </row>
    <row r="5754" spans="1:84" s="406" customFormat="1" x14ac:dyDescent="0.3">
      <c r="A5754" s="407"/>
      <c r="B5754" s="412"/>
      <c r="C5754" s="126"/>
      <c r="D5754" s="390"/>
      <c r="E5754" s="390"/>
      <c r="F5754" s="390"/>
      <c r="G5754" s="390"/>
      <c r="H5754" s="390"/>
      <c r="I5754" s="390"/>
      <c r="AP5754" s="207"/>
      <c r="AQ5754" s="207"/>
      <c r="BK5754" s="207"/>
      <c r="BY5754" s="207"/>
      <c r="BZ5754" s="207"/>
      <c r="CA5754" s="207"/>
      <c r="CB5754" s="207"/>
      <c r="CC5754" s="207"/>
      <c r="CD5754" s="207"/>
      <c r="CE5754" s="207"/>
      <c r="CF5754" s="207"/>
    </row>
    <row r="5755" spans="1:84" s="406" customFormat="1" x14ac:dyDescent="0.3">
      <c r="A5755" s="407"/>
      <c r="B5755" s="412"/>
      <c r="C5755" s="126"/>
      <c r="D5755" s="390"/>
      <c r="E5755" s="390"/>
      <c r="F5755" s="390"/>
      <c r="G5755" s="390"/>
      <c r="H5755" s="390"/>
      <c r="I5755" s="390"/>
      <c r="AP5755" s="207"/>
      <c r="AQ5755" s="207"/>
      <c r="BK5755" s="207"/>
      <c r="BY5755" s="207"/>
      <c r="BZ5755" s="207"/>
      <c r="CA5755" s="207"/>
      <c r="CB5755" s="207"/>
      <c r="CC5755" s="207"/>
      <c r="CD5755" s="207"/>
      <c r="CE5755" s="207"/>
      <c r="CF5755" s="207"/>
    </row>
    <row r="5756" spans="1:84" s="406" customFormat="1" x14ac:dyDescent="0.3">
      <c r="A5756" s="407"/>
      <c r="B5756" s="412"/>
      <c r="C5756" s="126"/>
      <c r="D5756" s="390"/>
      <c r="E5756" s="390"/>
      <c r="F5756" s="390"/>
      <c r="G5756" s="390"/>
      <c r="H5756" s="390"/>
      <c r="I5756" s="390"/>
      <c r="AP5756" s="207"/>
      <c r="AQ5756" s="207"/>
      <c r="BK5756" s="207"/>
      <c r="BY5756" s="207"/>
      <c r="BZ5756" s="207"/>
      <c r="CA5756" s="207"/>
      <c r="CB5756" s="207"/>
      <c r="CC5756" s="207"/>
      <c r="CD5756" s="207"/>
      <c r="CE5756" s="207"/>
      <c r="CF5756" s="207"/>
    </row>
    <row r="5757" spans="1:84" s="406" customFormat="1" x14ac:dyDescent="0.3">
      <c r="A5757" s="407"/>
      <c r="B5757" s="412"/>
      <c r="C5757" s="126"/>
      <c r="D5757" s="390"/>
      <c r="E5757" s="390"/>
      <c r="F5757" s="390"/>
      <c r="G5757" s="390"/>
      <c r="H5757" s="390"/>
      <c r="I5757" s="390"/>
      <c r="AP5757" s="207"/>
      <c r="AQ5757" s="207"/>
      <c r="BK5757" s="207"/>
      <c r="BY5757" s="207"/>
      <c r="BZ5757" s="207"/>
      <c r="CA5757" s="207"/>
      <c r="CB5757" s="207"/>
      <c r="CC5757" s="207"/>
      <c r="CD5757" s="207"/>
      <c r="CE5757" s="207"/>
      <c r="CF5757" s="207"/>
    </row>
    <row r="5758" spans="1:84" s="406" customFormat="1" x14ac:dyDescent="0.3">
      <c r="A5758" s="407"/>
      <c r="B5758" s="412"/>
      <c r="C5758" s="126"/>
      <c r="D5758" s="390"/>
      <c r="E5758" s="390"/>
      <c r="F5758" s="390"/>
      <c r="G5758" s="390"/>
      <c r="H5758" s="390"/>
      <c r="I5758" s="390"/>
      <c r="AP5758" s="207"/>
      <c r="AQ5758" s="207"/>
      <c r="BK5758" s="207"/>
      <c r="BY5758" s="207"/>
      <c r="BZ5758" s="207"/>
      <c r="CA5758" s="207"/>
      <c r="CB5758" s="207"/>
      <c r="CC5758" s="207"/>
      <c r="CD5758" s="207"/>
      <c r="CE5758" s="207"/>
      <c r="CF5758" s="207"/>
    </row>
    <row r="5759" spans="1:84" s="406" customFormat="1" x14ac:dyDescent="0.3">
      <c r="A5759" s="407"/>
      <c r="B5759" s="412"/>
      <c r="C5759" s="126"/>
      <c r="D5759" s="390"/>
      <c r="E5759" s="390"/>
      <c r="F5759" s="390"/>
      <c r="G5759" s="390"/>
      <c r="H5759" s="390"/>
      <c r="I5759" s="390"/>
      <c r="AP5759" s="207"/>
      <c r="AQ5759" s="207"/>
      <c r="BK5759" s="207"/>
      <c r="BY5759" s="207"/>
      <c r="BZ5759" s="207"/>
      <c r="CA5759" s="207"/>
      <c r="CB5759" s="207"/>
      <c r="CC5759" s="207"/>
      <c r="CD5759" s="207"/>
      <c r="CE5759" s="207"/>
      <c r="CF5759" s="207"/>
    </row>
    <row r="5760" spans="1:84" s="406" customFormat="1" x14ac:dyDescent="0.3">
      <c r="A5760" s="407"/>
      <c r="B5760" s="412"/>
      <c r="C5760" s="126"/>
      <c r="D5760" s="390"/>
      <c r="E5760" s="390"/>
      <c r="F5760" s="390"/>
      <c r="G5760" s="390"/>
      <c r="H5760" s="390"/>
      <c r="I5760" s="390"/>
      <c r="AP5760" s="207"/>
      <c r="AQ5760" s="207"/>
      <c r="BK5760" s="207"/>
      <c r="BY5760" s="207"/>
      <c r="BZ5760" s="207"/>
      <c r="CA5760" s="207"/>
      <c r="CB5760" s="207"/>
      <c r="CC5760" s="207"/>
      <c r="CD5760" s="207"/>
      <c r="CE5760" s="207"/>
      <c r="CF5760" s="207"/>
    </row>
    <row r="5761" spans="1:84" s="406" customFormat="1" x14ac:dyDescent="0.3">
      <c r="A5761" s="407"/>
      <c r="B5761" s="412"/>
      <c r="C5761" s="126"/>
      <c r="D5761" s="390"/>
      <c r="E5761" s="390"/>
      <c r="F5761" s="390"/>
      <c r="G5761" s="390"/>
      <c r="H5761" s="390"/>
      <c r="I5761" s="390"/>
      <c r="AP5761" s="207"/>
      <c r="AQ5761" s="207"/>
      <c r="BK5761" s="207"/>
      <c r="BY5761" s="207"/>
      <c r="BZ5761" s="207"/>
      <c r="CA5761" s="207"/>
      <c r="CB5761" s="207"/>
      <c r="CC5761" s="207"/>
      <c r="CD5761" s="207"/>
      <c r="CE5761" s="207"/>
      <c r="CF5761" s="207"/>
    </row>
    <row r="5762" spans="1:84" s="406" customFormat="1" x14ac:dyDescent="0.3">
      <c r="A5762" s="407"/>
      <c r="B5762" s="412"/>
      <c r="C5762" s="126"/>
      <c r="D5762" s="390"/>
      <c r="E5762" s="390"/>
      <c r="F5762" s="390"/>
      <c r="G5762" s="390"/>
      <c r="H5762" s="390"/>
      <c r="I5762" s="390"/>
      <c r="AP5762" s="207"/>
      <c r="AQ5762" s="207"/>
      <c r="BK5762" s="207"/>
      <c r="BY5762" s="207"/>
      <c r="BZ5762" s="207"/>
      <c r="CA5762" s="207"/>
      <c r="CB5762" s="207"/>
      <c r="CC5762" s="207"/>
      <c r="CD5762" s="207"/>
      <c r="CE5762" s="207"/>
      <c r="CF5762" s="207"/>
    </row>
    <row r="5763" spans="1:84" s="406" customFormat="1" x14ac:dyDescent="0.3">
      <c r="A5763" s="407"/>
      <c r="B5763" s="412"/>
      <c r="C5763" s="126"/>
      <c r="D5763" s="390"/>
      <c r="E5763" s="390"/>
      <c r="F5763" s="390"/>
      <c r="G5763" s="390"/>
      <c r="H5763" s="390"/>
      <c r="I5763" s="390"/>
      <c r="AP5763" s="207"/>
      <c r="AQ5763" s="207"/>
      <c r="BK5763" s="207"/>
      <c r="BY5763" s="207"/>
      <c r="BZ5763" s="207"/>
      <c r="CA5763" s="207"/>
      <c r="CB5763" s="207"/>
      <c r="CC5763" s="207"/>
      <c r="CD5763" s="207"/>
      <c r="CE5763" s="207"/>
      <c r="CF5763" s="207"/>
    </row>
    <row r="5764" spans="1:84" s="406" customFormat="1" x14ac:dyDescent="0.3">
      <c r="A5764" s="407"/>
      <c r="B5764" s="412"/>
      <c r="C5764" s="126"/>
      <c r="D5764" s="390"/>
      <c r="E5764" s="390"/>
      <c r="F5764" s="390"/>
      <c r="G5764" s="390"/>
      <c r="H5764" s="390"/>
      <c r="I5764" s="390"/>
      <c r="AP5764" s="207"/>
      <c r="AQ5764" s="207"/>
      <c r="BK5764" s="207"/>
      <c r="BY5764" s="207"/>
      <c r="BZ5764" s="207"/>
      <c r="CA5764" s="207"/>
      <c r="CB5764" s="207"/>
      <c r="CC5764" s="207"/>
      <c r="CD5764" s="207"/>
      <c r="CE5764" s="207"/>
      <c r="CF5764" s="207"/>
    </row>
    <row r="5765" spans="1:84" s="406" customFormat="1" x14ac:dyDescent="0.3">
      <c r="A5765" s="407"/>
      <c r="B5765" s="412"/>
      <c r="C5765" s="126"/>
      <c r="D5765" s="390"/>
      <c r="E5765" s="390"/>
      <c r="F5765" s="390"/>
      <c r="G5765" s="390"/>
      <c r="H5765" s="390"/>
      <c r="I5765" s="390"/>
      <c r="AP5765" s="207"/>
      <c r="AQ5765" s="207"/>
      <c r="BK5765" s="207"/>
      <c r="BY5765" s="207"/>
      <c r="BZ5765" s="207"/>
      <c r="CA5765" s="207"/>
      <c r="CB5765" s="207"/>
      <c r="CC5765" s="207"/>
      <c r="CD5765" s="207"/>
      <c r="CE5765" s="207"/>
      <c r="CF5765" s="207"/>
    </row>
    <row r="5766" spans="1:84" s="406" customFormat="1" x14ac:dyDescent="0.3">
      <c r="A5766" s="407"/>
      <c r="B5766" s="412"/>
      <c r="C5766" s="126"/>
      <c r="D5766" s="390"/>
      <c r="E5766" s="390"/>
      <c r="F5766" s="390"/>
      <c r="G5766" s="390"/>
      <c r="H5766" s="390"/>
      <c r="I5766" s="390"/>
      <c r="AP5766" s="207"/>
      <c r="AQ5766" s="207"/>
      <c r="BK5766" s="207"/>
      <c r="BY5766" s="207"/>
      <c r="BZ5766" s="207"/>
      <c r="CA5766" s="207"/>
      <c r="CB5766" s="207"/>
      <c r="CC5766" s="207"/>
      <c r="CD5766" s="207"/>
      <c r="CE5766" s="207"/>
      <c r="CF5766" s="207"/>
    </row>
    <row r="5767" spans="1:84" s="406" customFormat="1" x14ac:dyDescent="0.3">
      <c r="A5767" s="407"/>
      <c r="B5767" s="412"/>
      <c r="C5767" s="126"/>
      <c r="D5767" s="390"/>
      <c r="E5767" s="390"/>
      <c r="F5767" s="390"/>
      <c r="G5767" s="390"/>
      <c r="H5767" s="390"/>
      <c r="I5767" s="390"/>
      <c r="AP5767" s="207"/>
      <c r="AQ5767" s="207"/>
      <c r="BK5767" s="207"/>
      <c r="BY5767" s="207"/>
      <c r="BZ5767" s="207"/>
      <c r="CA5767" s="207"/>
      <c r="CB5767" s="207"/>
      <c r="CC5767" s="207"/>
      <c r="CD5767" s="207"/>
      <c r="CE5767" s="207"/>
      <c r="CF5767" s="207"/>
    </row>
    <row r="5768" spans="1:84" s="406" customFormat="1" x14ac:dyDescent="0.3">
      <c r="A5768" s="407"/>
      <c r="B5768" s="412"/>
      <c r="C5768" s="126"/>
      <c r="D5768" s="390"/>
      <c r="E5768" s="390"/>
      <c r="F5768" s="390"/>
      <c r="G5768" s="390"/>
      <c r="H5768" s="390"/>
      <c r="I5768" s="390"/>
      <c r="AP5768" s="207"/>
      <c r="AQ5768" s="207"/>
      <c r="BK5768" s="207"/>
      <c r="BY5768" s="207"/>
      <c r="BZ5768" s="207"/>
      <c r="CA5768" s="207"/>
      <c r="CB5768" s="207"/>
      <c r="CC5768" s="207"/>
      <c r="CD5768" s="207"/>
      <c r="CE5768" s="207"/>
      <c r="CF5768" s="207"/>
    </row>
    <row r="5769" spans="1:84" s="406" customFormat="1" x14ac:dyDescent="0.3">
      <c r="A5769" s="407"/>
      <c r="B5769" s="412"/>
      <c r="C5769" s="126"/>
      <c r="D5769" s="390"/>
      <c r="E5769" s="390"/>
      <c r="F5769" s="390"/>
      <c r="G5769" s="390"/>
      <c r="H5769" s="390"/>
      <c r="I5769" s="390"/>
      <c r="AP5769" s="207"/>
      <c r="AQ5769" s="207"/>
      <c r="BK5769" s="207"/>
      <c r="BY5769" s="207"/>
      <c r="BZ5769" s="207"/>
      <c r="CA5769" s="207"/>
      <c r="CB5769" s="207"/>
      <c r="CC5769" s="207"/>
      <c r="CD5769" s="207"/>
      <c r="CE5769" s="207"/>
      <c r="CF5769" s="207"/>
    </row>
    <row r="5770" spans="1:84" s="406" customFormat="1" x14ac:dyDescent="0.3">
      <c r="A5770" s="407"/>
      <c r="B5770" s="412"/>
      <c r="C5770" s="126"/>
      <c r="D5770" s="390"/>
      <c r="E5770" s="390"/>
      <c r="F5770" s="390"/>
      <c r="G5770" s="390"/>
      <c r="H5770" s="390"/>
      <c r="I5770" s="390"/>
      <c r="AP5770" s="207"/>
      <c r="AQ5770" s="207"/>
      <c r="BK5770" s="207"/>
      <c r="BY5770" s="207"/>
      <c r="BZ5770" s="207"/>
      <c r="CA5770" s="207"/>
      <c r="CB5770" s="207"/>
      <c r="CC5770" s="207"/>
      <c r="CD5770" s="207"/>
      <c r="CE5770" s="207"/>
      <c r="CF5770" s="207"/>
    </row>
    <row r="5771" spans="1:84" s="406" customFormat="1" x14ac:dyDescent="0.3">
      <c r="A5771" s="407"/>
      <c r="B5771" s="412"/>
      <c r="C5771" s="126"/>
      <c r="D5771" s="390"/>
      <c r="E5771" s="390"/>
      <c r="F5771" s="390"/>
      <c r="G5771" s="390"/>
      <c r="H5771" s="390"/>
      <c r="I5771" s="390"/>
      <c r="AP5771" s="207"/>
      <c r="AQ5771" s="207"/>
      <c r="BK5771" s="207"/>
      <c r="BY5771" s="207"/>
      <c r="BZ5771" s="207"/>
      <c r="CA5771" s="207"/>
      <c r="CB5771" s="207"/>
      <c r="CC5771" s="207"/>
      <c r="CD5771" s="207"/>
      <c r="CE5771" s="207"/>
      <c r="CF5771" s="207"/>
    </row>
    <row r="5772" spans="1:84" s="406" customFormat="1" x14ac:dyDescent="0.3">
      <c r="A5772" s="407"/>
      <c r="B5772" s="412"/>
      <c r="C5772" s="126"/>
      <c r="D5772" s="390"/>
      <c r="E5772" s="390"/>
      <c r="F5772" s="390"/>
      <c r="G5772" s="390"/>
      <c r="H5772" s="390"/>
      <c r="I5772" s="390"/>
      <c r="AP5772" s="207"/>
      <c r="AQ5772" s="207"/>
      <c r="BK5772" s="207"/>
      <c r="BY5772" s="207"/>
      <c r="BZ5772" s="207"/>
      <c r="CA5772" s="207"/>
      <c r="CB5772" s="207"/>
      <c r="CC5772" s="207"/>
      <c r="CD5772" s="207"/>
      <c r="CE5772" s="207"/>
      <c r="CF5772" s="207"/>
    </row>
    <row r="5773" spans="1:84" s="406" customFormat="1" x14ac:dyDescent="0.3">
      <c r="A5773" s="407"/>
      <c r="B5773" s="412"/>
      <c r="C5773" s="126"/>
      <c r="D5773" s="390"/>
      <c r="E5773" s="390"/>
      <c r="F5773" s="390"/>
      <c r="G5773" s="390"/>
      <c r="H5773" s="390"/>
      <c r="I5773" s="390"/>
      <c r="AP5773" s="207"/>
      <c r="AQ5773" s="207"/>
      <c r="BK5773" s="207"/>
      <c r="BY5773" s="207"/>
      <c r="BZ5773" s="207"/>
      <c r="CA5773" s="207"/>
      <c r="CB5773" s="207"/>
      <c r="CC5773" s="207"/>
      <c r="CD5773" s="207"/>
      <c r="CE5773" s="207"/>
      <c r="CF5773" s="207"/>
    </row>
    <row r="5774" spans="1:84" s="406" customFormat="1" x14ac:dyDescent="0.3">
      <c r="A5774" s="407"/>
      <c r="B5774" s="412"/>
      <c r="C5774" s="126"/>
      <c r="D5774" s="390"/>
      <c r="E5774" s="390"/>
      <c r="F5774" s="390"/>
      <c r="G5774" s="390"/>
      <c r="H5774" s="390"/>
      <c r="I5774" s="390"/>
      <c r="AP5774" s="207"/>
      <c r="AQ5774" s="207"/>
      <c r="BK5774" s="207"/>
      <c r="BY5774" s="207"/>
      <c r="BZ5774" s="207"/>
      <c r="CA5774" s="207"/>
      <c r="CB5774" s="207"/>
      <c r="CC5774" s="207"/>
      <c r="CD5774" s="207"/>
      <c r="CE5774" s="207"/>
      <c r="CF5774" s="207"/>
    </row>
    <row r="5775" spans="1:84" s="406" customFormat="1" x14ac:dyDescent="0.3">
      <c r="A5775" s="407"/>
      <c r="B5775" s="412"/>
      <c r="C5775" s="126"/>
      <c r="D5775" s="390"/>
      <c r="E5775" s="390"/>
      <c r="F5775" s="390"/>
      <c r="G5775" s="390"/>
      <c r="H5775" s="390"/>
      <c r="I5775" s="390"/>
      <c r="AP5775" s="207"/>
      <c r="AQ5775" s="207"/>
      <c r="BK5775" s="207"/>
      <c r="BY5775" s="207"/>
      <c r="BZ5775" s="207"/>
      <c r="CA5775" s="207"/>
      <c r="CB5775" s="207"/>
      <c r="CC5775" s="207"/>
      <c r="CD5775" s="207"/>
      <c r="CE5775" s="207"/>
      <c r="CF5775" s="207"/>
    </row>
    <row r="5776" spans="1:84" s="406" customFormat="1" x14ac:dyDescent="0.3">
      <c r="A5776" s="407"/>
      <c r="B5776" s="412"/>
      <c r="C5776" s="126"/>
      <c r="D5776" s="390"/>
      <c r="E5776" s="390"/>
      <c r="F5776" s="390"/>
      <c r="G5776" s="390"/>
      <c r="H5776" s="390"/>
      <c r="I5776" s="390"/>
      <c r="AP5776" s="207"/>
      <c r="AQ5776" s="207"/>
      <c r="BK5776" s="207"/>
      <c r="BY5776" s="207"/>
      <c r="BZ5776" s="207"/>
      <c r="CA5776" s="207"/>
      <c r="CB5776" s="207"/>
      <c r="CC5776" s="207"/>
      <c r="CD5776" s="207"/>
      <c r="CE5776" s="207"/>
      <c r="CF5776" s="207"/>
    </row>
    <row r="5777" spans="1:84" s="406" customFormat="1" x14ac:dyDescent="0.3">
      <c r="A5777" s="407"/>
      <c r="B5777" s="412"/>
      <c r="C5777" s="126"/>
      <c r="D5777" s="390"/>
      <c r="E5777" s="390"/>
      <c r="F5777" s="390"/>
      <c r="G5777" s="390"/>
      <c r="H5777" s="390"/>
      <c r="I5777" s="390"/>
      <c r="AP5777" s="207"/>
      <c r="AQ5777" s="207"/>
      <c r="BK5777" s="207"/>
      <c r="BY5777" s="207"/>
      <c r="BZ5777" s="207"/>
      <c r="CA5777" s="207"/>
      <c r="CB5777" s="207"/>
      <c r="CC5777" s="207"/>
      <c r="CD5777" s="207"/>
      <c r="CE5777" s="207"/>
      <c r="CF5777" s="207"/>
    </row>
    <row r="5778" spans="1:84" s="406" customFormat="1" x14ac:dyDescent="0.3">
      <c r="A5778" s="407"/>
      <c r="B5778" s="412"/>
      <c r="C5778" s="126"/>
      <c r="D5778" s="390"/>
      <c r="E5778" s="390"/>
      <c r="F5778" s="390"/>
      <c r="G5778" s="390"/>
      <c r="H5778" s="390"/>
      <c r="I5778" s="390"/>
      <c r="AP5778" s="207"/>
      <c r="AQ5778" s="207"/>
      <c r="BK5778" s="207"/>
      <c r="BY5778" s="207"/>
      <c r="BZ5778" s="207"/>
      <c r="CA5778" s="207"/>
      <c r="CB5778" s="207"/>
      <c r="CC5778" s="207"/>
      <c r="CD5778" s="207"/>
      <c r="CE5778" s="207"/>
      <c r="CF5778" s="207"/>
    </row>
    <row r="5779" spans="1:84" s="406" customFormat="1" x14ac:dyDescent="0.3">
      <c r="A5779" s="407"/>
      <c r="B5779" s="412"/>
      <c r="C5779" s="126"/>
      <c r="D5779" s="390"/>
      <c r="E5779" s="390"/>
      <c r="F5779" s="390"/>
      <c r="G5779" s="390"/>
      <c r="H5779" s="390"/>
      <c r="I5779" s="390"/>
      <c r="AP5779" s="207"/>
      <c r="AQ5779" s="207"/>
      <c r="BK5779" s="207"/>
      <c r="BY5779" s="207"/>
      <c r="BZ5779" s="207"/>
      <c r="CA5779" s="207"/>
      <c r="CB5779" s="207"/>
      <c r="CC5779" s="207"/>
      <c r="CD5779" s="207"/>
      <c r="CE5779" s="207"/>
      <c r="CF5779" s="207"/>
    </row>
    <row r="5780" spans="1:84" s="406" customFormat="1" x14ac:dyDescent="0.3">
      <c r="A5780" s="407"/>
      <c r="B5780" s="412"/>
      <c r="C5780" s="126"/>
      <c r="D5780" s="390"/>
      <c r="E5780" s="390"/>
      <c r="F5780" s="390"/>
      <c r="G5780" s="390"/>
      <c r="H5780" s="390"/>
      <c r="I5780" s="390"/>
      <c r="AP5780" s="207"/>
      <c r="AQ5780" s="207"/>
      <c r="BK5780" s="207"/>
      <c r="BY5780" s="207"/>
      <c r="BZ5780" s="207"/>
      <c r="CA5780" s="207"/>
      <c r="CB5780" s="207"/>
      <c r="CC5780" s="207"/>
      <c r="CD5780" s="207"/>
      <c r="CE5780" s="207"/>
      <c r="CF5780" s="207"/>
    </row>
    <row r="5781" spans="1:84" s="406" customFormat="1" x14ac:dyDescent="0.3">
      <c r="A5781" s="407"/>
      <c r="B5781" s="412"/>
      <c r="C5781" s="126"/>
      <c r="D5781" s="390"/>
      <c r="E5781" s="390"/>
      <c r="F5781" s="390"/>
      <c r="G5781" s="390"/>
      <c r="H5781" s="390"/>
      <c r="I5781" s="390"/>
      <c r="AP5781" s="207"/>
      <c r="AQ5781" s="207"/>
      <c r="BK5781" s="207"/>
      <c r="BY5781" s="207"/>
      <c r="BZ5781" s="207"/>
      <c r="CA5781" s="207"/>
      <c r="CB5781" s="207"/>
      <c r="CC5781" s="207"/>
      <c r="CD5781" s="207"/>
      <c r="CE5781" s="207"/>
      <c r="CF5781" s="207"/>
    </row>
    <row r="5782" spans="1:84" s="406" customFormat="1" x14ac:dyDescent="0.3">
      <c r="A5782" s="407"/>
      <c r="B5782" s="412"/>
      <c r="C5782" s="126"/>
      <c r="D5782" s="390"/>
      <c r="E5782" s="390"/>
      <c r="F5782" s="390"/>
      <c r="G5782" s="390"/>
      <c r="H5782" s="390"/>
      <c r="I5782" s="390"/>
      <c r="AP5782" s="207"/>
      <c r="AQ5782" s="207"/>
      <c r="BK5782" s="207"/>
      <c r="BY5782" s="207"/>
      <c r="BZ5782" s="207"/>
      <c r="CA5782" s="207"/>
      <c r="CB5782" s="207"/>
      <c r="CC5782" s="207"/>
      <c r="CD5782" s="207"/>
      <c r="CE5782" s="207"/>
      <c r="CF5782" s="207"/>
    </row>
    <row r="5783" spans="1:84" s="406" customFormat="1" x14ac:dyDescent="0.3">
      <c r="A5783" s="407"/>
      <c r="B5783" s="412"/>
      <c r="C5783" s="126"/>
      <c r="D5783" s="390"/>
      <c r="E5783" s="390"/>
      <c r="F5783" s="390"/>
      <c r="G5783" s="390"/>
      <c r="H5783" s="390"/>
      <c r="I5783" s="390"/>
      <c r="AP5783" s="207"/>
      <c r="AQ5783" s="207"/>
      <c r="BK5783" s="207"/>
      <c r="BY5783" s="207"/>
      <c r="BZ5783" s="207"/>
      <c r="CA5783" s="207"/>
      <c r="CB5783" s="207"/>
      <c r="CC5783" s="207"/>
      <c r="CD5783" s="207"/>
      <c r="CE5783" s="207"/>
      <c r="CF5783" s="207"/>
    </row>
    <row r="5784" spans="1:84" s="406" customFormat="1" x14ac:dyDescent="0.3">
      <c r="A5784" s="407"/>
      <c r="B5784" s="412"/>
      <c r="C5784" s="126"/>
      <c r="D5784" s="390"/>
      <c r="E5784" s="390"/>
      <c r="F5784" s="390"/>
      <c r="G5784" s="390"/>
      <c r="H5784" s="390"/>
      <c r="I5784" s="390"/>
      <c r="AP5784" s="207"/>
      <c r="AQ5784" s="207"/>
      <c r="BK5784" s="207"/>
      <c r="BY5784" s="207"/>
      <c r="BZ5784" s="207"/>
      <c r="CA5784" s="207"/>
      <c r="CB5784" s="207"/>
      <c r="CC5784" s="207"/>
      <c r="CD5784" s="207"/>
      <c r="CE5784" s="207"/>
      <c r="CF5784" s="207"/>
    </row>
    <row r="5785" spans="1:84" s="406" customFormat="1" x14ac:dyDescent="0.3">
      <c r="A5785" s="407"/>
      <c r="B5785" s="412"/>
      <c r="C5785" s="126"/>
      <c r="D5785" s="390"/>
      <c r="E5785" s="390"/>
      <c r="F5785" s="390"/>
      <c r="G5785" s="390"/>
      <c r="H5785" s="390"/>
      <c r="I5785" s="390"/>
      <c r="AP5785" s="207"/>
      <c r="AQ5785" s="207"/>
      <c r="BK5785" s="207"/>
      <c r="BY5785" s="207"/>
      <c r="BZ5785" s="207"/>
      <c r="CA5785" s="207"/>
      <c r="CB5785" s="207"/>
      <c r="CC5785" s="207"/>
      <c r="CD5785" s="207"/>
      <c r="CE5785" s="207"/>
      <c r="CF5785" s="207"/>
    </row>
    <row r="5786" spans="1:84" s="406" customFormat="1" x14ac:dyDescent="0.3">
      <c r="A5786" s="407"/>
      <c r="B5786" s="412"/>
      <c r="C5786" s="126"/>
      <c r="D5786" s="390"/>
      <c r="E5786" s="390"/>
      <c r="F5786" s="390"/>
      <c r="G5786" s="390"/>
      <c r="H5786" s="390"/>
      <c r="I5786" s="390"/>
      <c r="AP5786" s="207"/>
      <c r="AQ5786" s="207"/>
      <c r="BK5786" s="207"/>
      <c r="BY5786" s="207"/>
      <c r="BZ5786" s="207"/>
      <c r="CA5786" s="207"/>
      <c r="CB5786" s="207"/>
      <c r="CC5786" s="207"/>
      <c r="CD5786" s="207"/>
      <c r="CE5786" s="207"/>
      <c r="CF5786" s="207"/>
    </row>
    <row r="5787" spans="1:84" s="406" customFormat="1" x14ac:dyDescent="0.3">
      <c r="A5787" s="407"/>
      <c r="B5787" s="412"/>
      <c r="C5787" s="126"/>
      <c r="D5787" s="390"/>
      <c r="E5787" s="390"/>
      <c r="F5787" s="390"/>
      <c r="G5787" s="390"/>
      <c r="H5787" s="390"/>
      <c r="I5787" s="390"/>
      <c r="AP5787" s="207"/>
      <c r="AQ5787" s="207"/>
      <c r="BK5787" s="207"/>
      <c r="BY5787" s="207"/>
      <c r="BZ5787" s="207"/>
      <c r="CA5787" s="207"/>
      <c r="CB5787" s="207"/>
      <c r="CC5787" s="207"/>
      <c r="CD5787" s="207"/>
      <c r="CE5787" s="207"/>
      <c r="CF5787" s="207"/>
    </row>
    <row r="5788" spans="1:84" s="406" customFormat="1" x14ac:dyDescent="0.3">
      <c r="A5788" s="407"/>
      <c r="B5788" s="412"/>
      <c r="C5788" s="126"/>
      <c r="D5788" s="390"/>
      <c r="E5788" s="390"/>
      <c r="F5788" s="390"/>
      <c r="G5788" s="390"/>
      <c r="H5788" s="390"/>
      <c r="I5788" s="390"/>
      <c r="AP5788" s="207"/>
      <c r="AQ5788" s="207"/>
      <c r="BK5788" s="207"/>
      <c r="BY5788" s="207"/>
      <c r="BZ5788" s="207"/>
      <c r="CA5788" s="207"/>
      <c r="CB5788" s="207"/>
      <c r="CC5788" s="207"/>
      <c r="CD5788" s="207"/>
      <c r="CE5788" s="207"/>
      <c r="CF5788" s="207"/>
    </row>
    <row r="5789" spans="1:84" s="406" customFormat="1" x14ac:dyDescent="0.3">
      <c r="A5789" s="407"/>
      <c r="B5789" s="412"/>
      <c r="C5789" s="126"/>
      <c r="D5789" s="390"/>
      <c r="E5789" s="390"/>
      <c r="F5789" s="390"/>
      <c r="G5789" s="390"/>
      <c r="H5789" s="390"/>
      <c r="I5789" s="390"/>
      <c r="AP5789" s="207"/>
      <c r="AQ5789" s="207"/>
      <c r="BK5789" s="207"/>
      <c r="BY5789" s="207"/>
      <c r="BZ5789" s="207"/>
      <c r="CA5789" s="207"/>
      <c r="CB5789" s="207"/>
      <c r="CC5789" s="207"/>
      <c r="CD5789" s="207"/>
      <c r="CE5789" s="207"/>
      <c r="CF5789" s="207"/>
    </row>
    <row r="5790" spans="1:84" s="406" customFormat="1" x14ac:dyDescent="0.3">
      <c r="A5790" s="407"/>
      <c r="B5790" s="412"/>
      <c r="C5790" s="126"/>
      <c r="D5790" s="390"/>
      <c r="E5790" s="390"/>
      <c r="F5790" s="390"/>
      <c r="G5790" s="390"/>
      <c r="H5790" s="390"/>
      <c r="I5790" s="390"/>
      <c r="AP5790" s="207"/>
      <c r="AQ5790" s="207"/>
      <c r="BK5790" s="207"/>
      <c r="BY5790" s="207"/>
      <c r="BZ5790" s="207"/>
      <c r="CA5790" s="207"/>
      <c r="CB5790" s="207"/>
      <c r="CC5790" s="207"/>
      <c r="CD5790" s="207"/>
      <c r="CE5790" s="207"/>
      <c r="CF5790" s="207"/>
    </row>
    <row r="5791" spans="1:84" s="406" customFormat="1" x14ac:dyDescent="0.3">
      <c r="A5791" s="407"/>
      <c r="B5791" s="412"/>
      <c r="C5791" s="126"/>
      <c r="D5791" s="390"/>
      <c r="E5791" s="390"/>
      <c r="F5791" s="390"/>
      <c r="G5791" s="390"/>
      <c r="H5791" s="390"/>
      <c r="I5791" s="390"/>
      <c r="AP5791" s="207"/>
      <c r="AQ5791" s="207"/>
      <c r="BK5791" s="207"/>
      <c r="BY5791" s="207"/>
      <c r="BZ5791" s="207"/>
      <c r="CA5791" s="207"/>
      <c r="CB5791" s="207"/>
      <c r="CC5791" s="207"/>
      <c r="CD5791" s="207"/>
      <c r="CE5791" s="207"/>
      <c r="CF5791" s="207"/>
    </row>
    <row r="5792" spans="1:84" s="406" customFormat="1" x14ac:dyDescent="0.3">
      <c r="A5792" s="407"/>
      <c r="B5792" s="412"/>
      <c r="C5792" s="126"/>
      <c r="D5792" s="390"/>
      <c r="E5792" s="390"/>
      <c r="F5792" s="390"/>
      <c r="G5792" s="390"/>
      <c r="H5792" s="390"/>
      <c r="I5792" s="390"/>
      <c r="AP5792" s="207"/>
      <c r="AQ5792" s="207"/>
      <c r="BK5792" s="207"/>
      <c r="BY5792" s="207"/>
      <c r="BZ5792" s="207"/>
      <c r="CA5792" s="207"/>
      <c r="CB5792" s="207"/>
      <c r="CC5792" s="207"/>
      <c r="CD5792" s="207"/>
      <c r="CE5792" s="207"/>
      <c r="CF5792" s="207"/>
    </row>
    <row r="5793" spans="1:84" s="406" customFormat="1" x14ac:dyDescent="0.3">
      <c r="A5793" s="407"/>
      <c r="B5793" s="412"/>
      <c r="C5793" s="126"/>
      <c r="D5793" s="390"/>
      <c r="E5793" s="390"/>
      <c r="F5793" s="390"/>
      <c r="G5793" s="390"/>
      <c r="H5793" s="390"/>
      <c r="I5793" s="390"/>
      <c r="AP5793" s="207"/>
      <c r="AQ5793" s="207"/>
      <c r="BK5793" s="207"/>
      <c r="BY5793" s="207"/>
      <c r="BZ5793" s="207"/>
      <c r="CA5793" s="207"/>
      <c r="CB5793" s="207"/>
      <c r="CC5793" s="207"/>
      <c r="CD5793" s="207"/>
      <c r="CE5793" s="207"/>
      <c r="CF5793" s="207"/>
    </row>
    <row r="5794" spans="1:84" s="406" customFormat="1" x14ac:dyDescent="0.3">
      <c r="A5794" s="407"/>
      <c r="B5794" s="412"/>
      <c r="C5794" s="126"/>
      <c r="D5794" s="390"/>
      <c r="E5794" s="390"/>
      <c r="F5794" s="390"/>
      <c r="G5794" s="390"/>
      <c r="H5794" s="390"/>
      <c r="I5794" s="390"/>
      <c r="AP5794" s="207"/>
      <c r="AQ5794" s="207"/>
      <c r="BK5794" s="207"/>
      <c r="BY5794" s="207"/>
      <c r="BZ5794" s="207"/>
      <c r="CA5794" s="207"/>
      <c r="CB5794" s="207"/>
      <c r="CC5794" s="207"/>
      <c r="CD5794" s="207"/>
      <c r="CE5794" s="207"/>
      <c r="CF5794" s="207"/>
    </row>
    <row r="5795" spans="1:84" s="406" customFormat="1" x14ac:dyDescent="0.3">
      <c r="A5795" s="407"/>
      <c r="B5795" s="412"/>
      <c r="C5795" s="126"/>
      <c r="D5795" s="390"/>
      <c r="E5795" s="390"/>
      <c r="F5795" s="390"/>
      <c r="G5795" s="390"/>
      <c r="H5795" s="390"/>
      <c r="I5795" s="390"/>
      <c r="AP5795" s="207"/>
      <c r="AQ5795" s="207"/>
      <c r="BK5795" s="207"/>
      <c r="BY5795" s="207"/>
      <c r="BZ5795" s="207"/>
      <c r="CA5795" s="207"/>
      <c r="CB5795" s="207"/>
      <c r="CC5795" s="207"/>
      <c r="CD5795" s="207"/>
      <c r="CE5795" s="207"/>
      <c r="CF5795" s="207"/>
    </row>
    <row r="5796" spans="1:84" s="406" customFormat="1" x14ac:dyDescent="0.3">
      <c r="A5796" s="407"/>
      <c r="B5796" s="412"/>
      <c r="C5796" s="126"/>
      <c r="D5796" s="390"/>
      <c r="E5796" s="390"/>
      <c r="F5796" s="390"/>
      <c r="G5796" s="390"/>
      <c r="H5796" s="390"/>
      <c r="I5796" s="390"/>
      <c r="AP5796" s="207"/>
      <c r="AQ5796" s="207"/>
      <c r="BK5796" s="207"/>
      <c r="BY5796" s="207"/>
      <c r="BZ5796" s="207"/>
      <c r="CA5796" s="207"/>
      <c r="CB5796" s="207"/>
      <c r="CC5796" s="207"/>
      <c r="CD5796" s="207"/>
      <c r="CE5796" s="207"/>
      <c r="CF5796" s="207"/>
    </row>
    <row r="5797" spans="1:84" s="406" customFormat="1" x14ac:dyDescent="0.3">
      <c r="A5797" s="407"/>
      <c r="B5797" s="412"/>
      <c r="C5797" s="126"/>
      <c r="D5797" s="390"/>
      <c r="E5797" s="390"/>
      <c r="F5797" s="390"/>
      <c r="G5797" s="390"/>
      <c r="H5797" s="390"/>
      <c r="I5797" s="390"/>
      <c r="AP5797" s="207"/>
      <c r="AQ5797" s="207"/>
      <c r="BK5797" s="207"/>
      <c r="BY5797" s="207"/>
      <c r="BZ5797" s="207"/>
      <c r="CA5797" s="207"/>
      <c r="CB5797" s="207"/>
      <c r="CC5797" s="207"/>
      <c r="CD5797" s="207"/>
      <c r="CE5797" s="207"/>
      <c r="CF5797" s="207"/>
    </row>
    <row r="5798" spans="1:84" s="406" customFormat="1" x14ac:dyDescent="0.3">
      <c r="A5798" s="407"/>
      <c r="B5798" s="412"/>
      <c r="C5798" s="126"/>
      <c r="D5798" s="390"/>
      <c r="E5798" s="390"/>
      <c r="F5798" s="390"/>
      <c r="G5798" s="390"/>
      <c r="H5798" s="390"/>
      <c r="I5798" s="390"/>
      <c r="AP5798" s="207"/>
      <c r="AQ5798" s="207"/>
      <c r="BK5798" s="207"/>
      <c r="BY5798" s="207"/>
      <c r="BZ5798" s="207"/>
      <c r="CA5798" s="207"/>
      <c r="CB5798" s="207"/>
      <c r="CC5798" s="207"/>
      <c r="CD5798" s="207"/>
      <c r="CE5798" s="207"/>
      <c r="CF5798" s="207"/>
    </row>
    <row r="5799" spans="1:84" s="406" customFormat="1" x14ac:dyDescent="0.3">
      <c r="A5799" s="407"/>
      <c r="B5799" s="412"/>
      <c r="C5799" s="126"/>
      <c r="D5799" s="390"/>
      <c r="E5799" s="390"/>
      <c r="F5799" s="390"/>
      <c r="G5799" s="390"/>
      <c r="H5799" s="390"/>
      <c r="I5799" s="390"/>
      <c r="AP5799" s="207"/>
      <c r="AQ5799" s="207"/>
      <c r="BK5799" s="207"/>
      <c r="BY5799" s="207"/>
      <c r="BZ5799" s="207"/>
      <c r="CA5799" s="207"/>
      <c r="CB5799" s="207"/>
      <c r="CC5799" s="207"/>
      <c r="CD5799" s="207"/>
      <c r="CE5799" s="207"/>
      <c r="CF5799" s="207"/>
    </row>
    <row r="5800" spans="1:84" s="406" customFormat="1" x14ac:dyDescent="0.3">
      <c r="A5800" s="407"/>
      <c r="B5800" s="412"/>
      <c r="C5800" s="126"/>
      <c r="D5800" s="390"/>
      <c r="E5800" s="390"/>
      <c r="F5800" s="390"/>
      <c r="G5800" s="390"/>
      <c r="H5800" s="390"/>
      <c r="I5800" s="390"/>
      <c r="AP5800" s="207"/>
      <c r="AQ5800" s="207"/>
      <c r="BK5800" s="207"/>
      <c r="BY5800" s="207"/>
      <c r="BZ5800" s="207"/>
      <c r="CA5800" s="207"/>
      <c r="CB5800" s="207"/>
      <c r="CC5800" s="207"/>
      <c r="CD5800" s="207"/>
      <c r="CE5800" s="207"/>
      <c r="CF5800" s="207"/>
    </row>
    <row r="5801" spans="1:84" s="406" customFormat="1" x14ac:dyDescent="0.3">
      <c r="A5801" s="407"/>
      <c r="B5801" s="412"/>
      <c r="C5801" s="126"/>
      <c r="D5801" s="390"/>
      <c r="E5801" s="390"/>
      <c r="F5801" s="390"/>
      <c r="G5801" s="390"/>
      <c r="H5801" s="390"/>
      <c r="I5801" s="390"/>
      <c r="AP5801" s="207"/>
      <c r="AQ5801" s="207"/>
      <c r="BK5801" s="207"/>
      <c r="BY5801" s="207"/>
      <c r="BZ5801" s="207"/>
      <c r="CA5801" s="207"/>
      <c r="CB5801" s="207"/>
      <c r="CC5801" s="207"/>
      <c r="CD5801" s="207"/>
      <c r="CE5801" s="207"/>
      <c r="CF5801" s="207"/>
    </row>
    <row r="5802" spans="1:84" s="406" customFormat="1" x14ac:dyDescent="0.3">
      <c r="A5802" s="407"/>
      <c r="B5802" s="412"/>
      <c r="C5802" s="126"/>
      <c r="D5802" s="390"/>
      <c r="E5802" s="390"/>
      <c r="F5802" s="390"/>
      <c r="G5802" s="390"/>
      <c r="H5802" s="390"/>
      <c r="I5802" s="390"/>
      <c r="AP5802" s="207"/>
      <c r="AQ5802" s="207"/>
      <c r="BK5802" s="207"/>
      <c r="BY5802" s="207"/>
      <c r="BZ5802" s="207"/>
      <c r="CA5802" s="207"/>
      <c r="CB5802" s="207"/>
      <c r="CC5802" s="207"/>
      <c r="CD5802" s="207"/>
      <c r="CE5802" s="207"/>
      <c r="CF5802" s="207"/>
    </row>
    <row r="5803" spans="1:84" s="406" customFormat="1" x14ac:dyDescent="0.3">
      <c r="A5803" s="407"/>
      <c r="B5803" s="412"/>
      <c r="C5803" s="126"/>
      <c r="D5803" s="390"/>
      <c r="E5803" s="390"/>
      <c r="F5803" s="390"/>
      <c r="G5803" s="390"/>
      <c r="H5803" s="390"/>
      <c r="I5803" s="390"/>
      <c r="AP5803" s="207"/>
      <c r="AQ5803" s="207"/>
      <c r="BK5803" s="207"/>
      <c r="BY5803" s="207"/>
      <c r="BZ5803" s="207"/>
      <c r="CA5803" s="207"/>
      <c r="CB5803" s="207"/>
      <c r="CC5803" s="207"/>
      <c r="CD5803" s="207"/>
      <c r="CE5803" s="207"/>
      <c r="CF5803" s="207"/>
    </row>
    <row r="5804" spans="1:84" s="406" customFormat="1" x14ac:dyDescent="0.3">
      <c r="A5804" s="407"/>
      <c r="B5804" s="412"/>
      <c r="C5804" s="126"/>
      <c r="D5804" s="390"/>
      <c r="E5804" s="390"/>
      <c r="F5804" s="390"/>
      <c r="G5804" s="390"/>
      <c r="H5804" s="390"/>
      <c r="I5804" s="390"/>
      <c r="AP5804" s="207"/>
      <c r="AQ5804" s="207"/>
      <c r="BK5804" s="207"/>
      <c r="BY5804" s="207"/>
      <c r="BZ5804" s="207"/>
      <c r="CA5804" s="207"/>
      <c r="CB5804" s="207"/>
      <c r="CC5804" s="207"/>
      <c r="CD5804" s="207"/>
      <c r="CE5804" s="207"/>
      <c r="CF5804" s="207"/>
    </row>
    <row r="5805" spans="1:84" s="406" customFormat="1" x14ac:dyDescent="0.3">
      <c r="A5805" s="407"/>
      <c r="B5805" s="412"/>
      <c r="C5805" s="126"/>
      <c r="D5805" s="390"/>
      <c r="E5805" s="390"/>
      <c r="F5805" s="390"/>
      <c r="G5805" s="390"/>
      <c r="H5805" s="390"/>
      <c r="I5805" s="390"/>
      <c r="AP5805" s="207"/>
      <c r="AQ5805" s="207"/>
      <c r="BK5805" s="207"/>
      <c r="BY5805" s="207"/>
      <c r="BZ5805" s="207"/>
      <c r="CA5805" s="207"/>
      <c r="CB5805" s="207"/>
      <c r="CC5805" s="207"/>
      <c r="CD5805" s="207"/>
      <c r="CE5805" s="207"/>
      <c r="CF5805" s="207"/>
    </row>
    <row r="5806" spans="1:84" s="406" customFormat="1" x14ac:dyDescent="0.3">
      <c r="A5806" s="407"/>
      <c r="B5806" s="412"/>
      <c r="C5806" s="126"/>
      <c r="D5806" s="390"/>
      <c r="E5806" s="390"/>
      <c r="F5806" s="390"/>
      <c r="G5806" s="390"/>
      <c r="H5806" s="390"/>
      <c r="I5806" s="390"/>
      <c r="AP5806" s="207"/>
      <c r="AQ5806" s="207"/>
      <c r="BK5806" s="207"/>
      <c r="BY5806" s="207"/>
      <c r="BZ5806" s="207"/>
      <c r="CA5806" s="207"/>
      <c r="CB5806" s="207"/>
      <c r="CC5806" s="207"/>
      <c r="CD5806" s="207"/>
      <c r="CE5806" s="207"/>
      <c r="CF5806" s="207"/>
    </row>
    <row r="5807" spans="1:84" s="406" customFormat="1" x14ac:dyDescent="0.3">
      <c r="A5807" s="407"/>
      <c r="B5807" s="412"/>
      <c r="C5807" s="126"/>
      <c r="D5807" s="390"/>
      <c r="E5807" s="390"/>
      <c r="F5807" s="390"/>
      <c r="G5807" s="390"/>
      <c r="H5807" s="390"/>
      <c r="I5807" s="390"/>
      <c r="AP5807" s="207"/>
      <c r="AQ5807" s="207"/>
      <c r="BK5807" s="207"/>
      <c r="BY5807" s="207"/>
      <c r="BZ5807" s="207"/>
      <c r="CA5807" s="207"/>
      <c r="CB5807" s="207"/>
      <c r="CC5807" s="207"/>
      <c r="CD5807" s="207"/>
      <c r="CE5807" s="207"/>
      <c r="CF5807" s="207"/>
    </row>
    <row r="5808" spans="1:84" s="406" customFormat="1" x14ac:dyDescent="0.3">
      <c r="A5808" s="407"/>
      <c r="B5808" s="412"/>
      <c r="C5808" s="126"/>
      <c r="D5808" s="390"/>
      <c r="E5808" s="390"/>
      <c r="F5808" s="390"/>
      <c r="G5808" s="390"/>
      <c r="H5808" s="390"/>
      <c r="I5808" s="390"/>
      <c r="AP5808" s="207"/>
      <c r="AQ5808" s="207"/>
      <c r="BK5808" s="207"/>
      <c r="BY5808" s="207"/>
      <c r="BZ5808" s="207"/>
      <c r="CA5808" s="207"/>
      <c r="CB5808" s="207"/>
      <c r="CC5808" s="207"/>
      <c r="CD5808" s="207"/>
      <c r="CE5808" s="207"/>
      <c r="CF5808" s="207"/>
    </row>
    <row r="5809" spans="1:84" s="406" customFormat="1" x14ac:dyDescent="0.3">
      <c r="A5809" s="407"/>
      <c r="B5809" s="412"/>
      <c r="C5809" s="126"/>
      <c r="D5809" s="390"/>
      <c r="E5809" s="390"/>
      <c r="F5809" s="390"/>
      <c r="G5809" s="390"/>
      <c r="H5809" s="390"/>
      <c r="I5809" s="390"/>
      <c r="AP5809" s="207"/>
      <c r="AQ5809" s="207"/>
      <c r="BK5809" s="207"/>
      <c r="BY5809" s="207"/>
      <c r="BZ5809" s="207"/>
      <c r="CA5809" s="207"/>
      <c r="CB5809" s="207"/>
      <c r="CC5809" s="207"/>
      <c r="CD5809" s="207"/>
      <c r="CE5809" s="207"/>
      <c r="CF5809" s="207"/>
    </row>
    <row r="5810" spans="1:84" s="406" customFormat="1" x14ac:dyDescent="0.3">
      <c r="A5810" s="407"/>
      <c r="B5810" s="412"/>
      <c r="C5810" s="126"/>
      <c r="D5810" s="390"/>
      <c r="E5810" s="390"/>
      <c r="F5810" s="390"/>
      <c r="G5810" s="390"/>
      <c r="H5810" s="390"/>
      <c r="I5810" s="390"/>
      <c r="AP5810" s="207"/>
      <c r="AQ5810" s="207"/>
      <c r="BK5810" s="207"/>
      <c r="BY5810" s="207"/>
      <c r="BZ5810" s="207"/>
      <c r="CA5810" s="207"/>
      <c r="CB5810" s="207"/>
      <c r="CC5810" s="207"/>
      <c r="CD5810" s="207"/>
      <c r="CE5810" s="207"/>
      <c r="CF5810" s="207"/>
    </row>
    <row r="5811" spans="1:84" s="406" customFormat="1" x14ac:dyDescent="0.3">
      <c r="A5811" s="407"/>
      <c r="B5811" s="412"/>
      <c r="C5811" s="126"/>
      <c r="D5811" s="390"/>
      <c r="E5811" s="390"/>
      <c r="F5811" s="390"/>
      <c r="G5811" s="390"/>
      <c r="H5811" s="390"/>
      <c r="I5811" s="390"/>
      <c r="AP5811" s="207"/>
      <c r="AQ5811" s="207"/>
      <c r="BK5811" s="207"/>
      <c r="BY5811" s="207"/>
      <c r="BZ5811" s="207"/>
      <c r="CA5811" s="207"/>
      <c r="CB5811" s="207"/>
      <c r="CC5811" s="207"/>
      <c r="CD5811" s="207"/>
      <c r="CE5811" s="207"/>
      <c r="CF5811" s="207"/>
    </row>
    <row r="5812" spans="1:84" s="406" customFormat="1" x14ac:dyDescent="0.3">
      <c r="A5812" s="407"/>
      <c r="B5812" s="412"/>
      <c r="C5812" s="126"/>
      <c r="D5812" s="390"/>
      <c r="E5812" s="390"/>
      <c r="F5812" s="390"/>
      <c r="G5812" s="390"/>
      <c r="H5812" s="390"/>
      <c r="I5812" s="390"/>
      <c r="AP5812" s="207"/>
      <c r="AQ5812" s="207"/>
      <c r="BK5812" s="207"/>
      <c r="BY5812" s="207"/>
      <c r="BZ5812" s="207"/>
      <c r="CA5812" s="207"/>
      <c r="CB5812" s="207"/>
      <c r="CC5812" s="207"/>
      <c r="CD5812" s="207"/>
      <c r="CE5812" s="207"/>
      <c r="CF5812" s="207"/>
    </row>
    <row r="5813" spans="1:84" s="406" customFormat="1" x14ac:dyDescent="0.3">
      <c r="A5813" s="407"/>
      <c r="B5813" s="412"/>
      <c r="C5813" s="126"/>
      <c r="D5813" s="390"/>
      <c r="E5813" s="390"/>
      <c r="F5813" s="390"/>
      <c r="G5813" s="390"/>
      <c r="H5813" s="390"/>
      <c r="I5813" s="390"/>
      <c r="AP5813" s="207"/>
      <c r="AQ5813" s="207"/>
      <c r="BK5813" s="207"/>
      <c r="BY5813" s="207"/>
      <c r="BZ5813" s="207"/>
      <c r="CA5813" s="207"/>
      <c r="CB5813" s="207"/>
      <c r="CC5813" s="207"/>
      <c r="CD5813" s="207"/>
      <c r="CE5813" s="207"/>
      <c r="CF5813" s="207"/>
    </row>
    <row r="5814" spans="1:84" s="406" customFormat="1" x14ac:dyDescent="0.3">
      <c r="A5814" s="407"/>
      <c r="B5814" s="412"/>
      <c r="C5814" s="126"/>
      <c r="D5814" s="390"/>
      <c r="E5814" s="390"/>
      <c r="F5814" s="390"/>
      <c r="G5814" s="390"/>
      <c r="H5814" s="390"/>
      <c r="I5814" s="390"/>
      <c r="AP5814" s="207"/>
      <c r="AQ5814" s="207"/>
      <c r="BK5814" s="207"/>
      <c r="BY5814" s="207"/>
      <c r="BZ5814" s="207"/>
      <c r="CA5814" s="207"/>
      <c r="CB5814" s="207"/>
      <c r="CC5814" s="207"/>
      <c r="CD5814" s="207"/>
      <c r="CE5814" s="207"/>
      <c r="CF5814" s="207"/>
    </row>
    <row r="5815" spans="1:84" s="406" customFormat="1" x14ac:dyDescent="0.3">
      <c r="A5815" s="407"/>
      <c r="B5815" s="412"/>
      <c r="C5815" s="126"/>
      <c r="D5815" s="390"/>
      <c r="E5815" s="390"/>
      <c r="F5815" s="390"/>
      <c r="G5815" s="390"/>
      <c r="H5815" s="390"/>
      <c r="I5815" s="390"/>
      <c r="AP5815" s="207"/>
      <c r="AQ5815" s="207"/>
      <c r="BK5815" s="207"/>
      <c r="BY5815" s="207"/>
      <c r="BZ5815" s="207"/>
      <c r="CA5815" s="207"/>
      <c r="CB5815" s="207"/>
      <c r="CC5815" s="207"/>
      <c r="CD5815" s="207"/>
      <c r="CE5815" s="207"/>
      <c r="CF5815" s="207"/>
    </row>
    <row r="5816" spans="1:84" s="406" customFormat="1" x14ac:dyDescent="0.3">
      <c r="A5816" s="407"/>
      <c r="B5816" s="412"/>
      <c r="C5816" s="126"/>
      <c r="D5816" s="390"/>
      <c r="E5816" s="390"/>
      <c r="F5816" s="390"/>
      <c r="G5816" s="390"/>
      <c r="H5816" s="390"/>
      <c r="I5816" s="390"/>
      <c r="AP5816" s="207"/>
      <c r="AQ5816" s="207"/>
      <c r="BK5816" s="207"/>
      <c r="BY5816" s="207"/>
      <c r="BZ5816" s="207"/>
      <c r="CA5816" s="207"/>
      <c r="CB5816" s="207"/>
      <c r="CC5816" s="207"/>
      <c r="CD5816" s="207"/>
      <c r="CE5816" s="207"/>
      <c r="CF5816" s="207"/>
    </row>
    <row r="5817" spans="1:84" s="406" customFormat="1" x14ac:dyDescent="0.3">
      <c r="A5817" s="407"/>
      <c r="B5817" s="412"/>
      <c r="C5817" s="126"/>
      <c r="D5817" s="390"/>
      <c r="E5817" s="390"/>
      <c r="F5817" s="390"/>
      <c r="G5817" s="390"/>
      <c r="H5817" s="390"/>
      <c r="I5817" s="390"/>
      <c r="AP5817" s="207"/>
      <c r="AQ5817" s="207"/>
      <c r="BK5817" s="207"/>
      <c r="BY5817" s="207"/>
      <c r="BZ5817" s="207"/>
      <c r="CA5817" s="207"/>
      <c r="CB5817" s="207"/>
      <c r="CC5817" s="207"/>
      <c r="CD5817" s="207"/>
      <c r="CE5817" s="207"/>
      <c r="CF5817" s="207"/>
    </row>
    <row r="5818" spans="1:84" s="406" customFormat="1" x14ac:dyDescent="0.3">
      <c r="A5818" s="407"/>
      <c r="B5818" s="412"/>
      <c r="C5818" s="126"/>
      <c r="D5818" s="390"/>
      <c r="E5818" s="390"/>
      <c r="F5818" s="390"/>
      <c r="G5818" s="390"/>
      <c r="H5818" s="390"/>
      <c r="I5818" s="390"/>
      <c r="AP5818" s="207"/>
      <c r="AQ5818" s="207"/>
      <c r="BK5818" s="207"/>
      <c r="BY5818" s="207"/>
      <c r="BZ5818" s="207"/>
      <c r="CA5818" s="207"/>
      <c r="CB5818" s="207"/>
      <c r="CC5818" s="207"/>
      <c r="CD5818" s="207"/>
      <c r="CE5818" s="207"/>
      <c r="CF5818" s="207"/>
    </row>
    <row r="5819" spans="1:84" s="406" customFormat="1" x14ac:dyDescent="0.3">
      <c r="A5819" s="407"/>
      <c r="B5819" s="412"/>
      <c r="C5819" s="126"/>
      <c r="D5819" s="390"/>
      <c r="E5819" s="390"/>
      <c r="F5819" s="390"/>
      <c r="G5819" s="390"/>
      <c r="H5819" s="390"/>
      <c r="I5819" s="390"/>
      <c r="AP5819" s="207"/>
      <c r="AQ5819" s="207"/>
      <c r="BK5819" s="207"/>
      <c r="BY5819" s="207"/>
      <c r="BZ5819" s="207"/>
      <c r="CA5819" s="207"/>
      <c r="CB5819" s="207"/>
      <c r="CC5819" s="207"/>
      <c r="CD5819" s="207"/>
      <c r="CE5819" s="207"/>
      <c r="CF5819" s="207"/>
    </row>
    <row r="5820" spans="1:84" s="406" customFormat="1" x14ac:dyDescent="0.3">
      <c r="A5820" s="407"/>
      <c r="B5820" s="412"/>
      <c r="C5820" s="126"/>
      <c r="D5820" s="390"/>
      <c r="E5820" s="390"/>
      <c r="F5820" s="390"/>
      <c r="G5820" s="390"/>
      <c r="H5820" s="390"/>
      <c r="I5820" s="390"/>
      <c r="AP5820" s="207"/>
      <c r="AQ5820" s="207"/>
      <c r="BK5820" s="207"/>
      <c r="BY5820" s="207"/>
      <c r="BZ5820" s="207"/>
      <c r="CA5820" s="207"/>
      <c r="CB5820" s="207"/>
      <c r="CC5820" s="207"/>
      <c r="CD5820" s="207"/>
      <c r="CE5820" s="207"/>
      <c r="CF5820" s="207"/>
    </row>
    <row r="5821" spans="1:84" s="406" customFormat="1" x14ac:dyDescent="0.3">
      <c r="A5821" s="407"/>
      <c r="B5821" s="412"/>
      <c r="C5821" s="126"/>
      <c r="D5821" s="390"/>
      <c r="E5821" s="390"/>
      <c r="F5821" s="390"/>
      <c r="G5821" s="390"/>
      <c r="H5821" s="390"/>
      <c r="I5821" s="390"/>
      <c r="AP5821" s="207"/>
      <c r="AQ5821" s="207"/>
      <c r="BK5821" s="207"/>
      <c r="BY5821" s="207"/>
      <c r="BZ5821" s="207"/>
      <c r="CA5821" s="207"/>
      <c r="CB5821" s="207"/>
      <c r="CC5821" s="207"/>
      <c r="CD5821" s="207"/>
      <c r="CE5821" s="207"/>
      <c r="CF5821" s="207"/>
    </row>
    <row r="5822" spans="1:84" s="406" customFormat="1" x14ac:dyDescent="0.3">
      <c r="A5822" s="407"/>
      <c r="B5822" s="412"/>
      <c r="C5822" s="126"/>
      <c r="D5822" s="390"/>
      <c r="E5822" s="390"/>
      <c r="F5822" s="390"/>
      <c r="G5822" s="390"/>
      <c r="H5822" s="390"/>
      <c r="I5822" s="390"/>
      <c r="AP5822" s="207"/>
      <c r="AQ5822" s="207"/>
      <c r="BK5822" s="207"/>
      <c r="BY5822" s="207"/>
      <c r="BZ5822" s="207"/>
      <c r="CA5822" s="207"/>
      <c r="CB5822" s="207"/>
      <c r="CC5822" s="207"/>
      <c r="CD5822" s="207"/>
      <c r="CE5822" s="207"/>
      <c r="CF5822" s="207"/>
    </row>
    <row r="5823" spans="1:84" s="406" customFormat="1" x14ac:dyDescent="0.3">
      <c r="A5823" s="407"/>
      <c r="B5823" s="412"/>
      <c r="C5823" s="126"/>
      <c r="D5823" s="390"/>
      <c r="E5823" s="390"/>
      <c r="F5823" s="390"/>
      <c r="G5823" s="390"/>
      <c r="H5823" s="390"/>
      <c r="I5823" s="390"/>
      <c r="AP5823" s="207"/>
      <c r="AQ5823" s="207"/>
      <c r="BK5823" s="207"/>
      <c r="BY5823" s="207"/>
      <c r="BZ5823" s="207"/>
      <c r="CA5823" s="207"/>
      <c r="CB5823" s="207"/>
      <c r="CC5823" s="207"/>
      <c r="CD5823" s="207"/>
      <c r="CE5823" s="207"/>
      <c r="CF5823" s="207"/>
    </row>
    <row r="5824" spans="1:84" s="406" customFormat="1" x14ac:dyDescent="0.3">
      <c r="A5824" s="407"/>
      <c r="B5824" s="412"/>
      <c r="C5824" s="126"/>
      <c r="D5824" s="390"/>
      <c r="E5824" s="390"/>
      <c r="F5824" s="390"/>
      <c r="G5824" s="390"/>
      <c r="H5824" s="390"/>
      <c r="I5824" s="390"/>
      <c r="AP5824" s="207"/>
      <c r="AQ5824" s="207"/>
      <c r="BK5824" s="207"/>
      <c r="BY5824" s="207"/>
      <c r="BZ5824" s="207"/>
      <c r="CA5824" s="207"/>
      <c r="CB5824" s="207"/>
      <c r="CC5824" s="207"/>
      <c r="CD5824" s="207"/>
      <c r="CE5824" s="207"/>
      <c r="CF5824" s="207"/>
    </row>
    <row r="5825" spans="1:84" s="406" customFormat="1" x14ac:dyDescent="0.3">
      <c r="A5825" s="407"/>
      <c r="B5825" s="412"/>
      <c r="C5825" s="126"/>
      <c r="D5825" s="390"/>
      <c r="E5825" s="390"/>
      <c r="F5825" s="390"/>
      <c r="G5825" s="390"/>
      <c r="H5825" s="390"/>
      <c r="I5825" s="390"/>
      <c r="AP5825" s="207"/>
      <c r="AQ5825" s="207"/>
      <c r="BK5825" s="207"/>
      <c r="BY5825" s="207"/>
      <c r="BZ5825" s="207"/>
      <c r="CA5825" s="207"/>
      <c r="CB5825" s="207"/>
      <c r="CC5825" s="207"/>
      <c r="CD5825" s="207"/>
      <c r="CE5825" s="207"/>
      <c r="CF5825" s="207"/>
    </row>
    <row r="5826" spans="1:84" s="406" customFormat="1" x14ac:dyDescent="0.3">
      <c r="A5826" s="407"/>
      <c r="B5826" s="412"/>
      <c r="C5826" s="126"/>
      <c r="D5826" s="390"/>
      <c r="E5826" s="390"/>
      <c r="F5826" s="390"/>
      <c r="G5826" s="390"/>
      <c r="H5826" s="390"/>
      <c r="I5826" s="390"/>
      <c r="AP5826" s="207"/>
      <c r="AQ5826" s="207"/>
      <c r="BK5826" s="207"/>
      <c r="BY5826" s="207"/>
      <c r="BZ5826" s="207"/>
      <c r="CA5826" s="207"/>
      <c r="CB5826" s="207"/>
      <c r="CC5826" s="207"/>
      <c r="CD5826" s="207"/>
      <c r="CE5826" s="207"/>
      <c r="CF5826" s="207"/>
    </row>
    <row r="5827" spans="1:84" s="406" customFormat="1" x14ac:dyDescent="0.3">
      <c r="A5827" s="407"/>
      <c r="B5827" s="412"/>
      <c r="C5827" s="126"/>
      <c r="D5827" s="390"/>
      <c r="E5827" s="390"/>
      <c r="F5827" s="390"/>
      <c r="G5827" s="390"/>
      <c r="H5827" s="390"/>
      <c r="I5827" s="390"/>
      <c r="AP5827" s="207"/>
      <c r="AQ5827" s="207"/>
      <c r="BK5827" s="207"/>
      <c r="BY5827" s="207"/>
      <c r="BZ5827" s="207"/>
      <c r="CA5827" s="207"/>
      <c r="CB5827" s="207"/>
      <c r="CC5827" s="207"/>
      <c r="CD5827" s="207"/>
      <c r="CE5827" s="207"/>
      <c r="CF5827" s="207"/>
    </row>
    <row r="5828" spans="1:84" s="406" customFormat="1" x14ac:dyDescent="0.3">
      <c r="A5828" s="407"/>
      <c r="B5828" s="412"/>
      <c r="C5828" s="126"/>
      <c r="D5828" s="390"/>
      <c r="E5828" s="390"/>
      <c r="F5828" s="390"/>
      <c r="G5828" s="390"/>
      <c r="H5828" s="390"/>
      <c r="I5828" s="390"/>
      <c r="AP5828" s="207"/>
      <c r="AQ5828" s="207"/>
      <c r="BK5828" s="207"/>
      <c r="BY5828" s="207"/>
      <c r="BZ5828" s="207"/>
      <c r="CA5828" s="207"/>
      <c r="CB5828" s="207"/>
      <c r="CC5828" s="207"/>
      <c r="CD5828" s="207"/>
      <c r="CE5828" s="207"/>
      <c r="CF5828" s="207"/>
    </row>
    <row r="5829" spans="1:84" s="406" customFormat="1" x14ac:dyDescent="0.3">
      <c r="A5829" s="407"/>
      <c r="B5829" s="412"/>
      <c r="C5829" s="126"/>
      <c r="D5829" s="390"/>
      <c r="E5829" s="390"/>
      <c r="F5829" s="390"/>
      <c r="G5829" s="390"/>
      <c r="H5829" s="390"/>
      <c r="I5829" s="390"/>
      <c r="AP5829" s="207"/>
      <c r="AQ5829" s="207"/>
      <c r="BK5829" s="207"/>
      <c r="BY5829" s="207"/>
      <c r="BZ5829" s="207"/>
      <c r="CA5829" s="207"/>
      <c r="CB5829" s="207"/>
      <c r="CC5829" s="207"/>
      <c r="CD5829" s="207"/>
      <c r="CE5829" s="207"/>
      <c r="CF5829" s="207"/>
    </row>
    <row r="5830" spans="1:84" s="406" customFormat="1" x14ac:dyDescent="0.3">
      <c r="A5830" s="407"/>
      <c r="B5830" s="412"/>
      <c r="C5830" s="126"/>
      <c r="D5830" s="390"/>
      <c r="E5830" s="390"/>
      <c r="F5830" s="390"/>
      <c r="G5830" s="390"/>
      <c r="H5830" s="390"/>
      <c r="I5830" s="390"/>
      <c r="AP5830" s="207"/>
      <c r="AQ5830" s="207"/>
      <c r="BK5830" s="207"/>
      <c r="BY5830" s="207"/>
      <c r="BZ5830" s="207"/>
      <c r="CA5830" s="207"/>
      <c r="CB5830" s="207"/>
      <c r="CC5830" s="207"/>
      <c r="CD5830" s="207"/>
      <c r="CE5830" s="207"/>
      <c r="CF5830" s="207"/>
    </row>
    <row r="5831" spans="1:84" s="406" customFormat="1" x14ac:dyDescent="0.3">
      <c r="A5831" s="407"/>
      <c r="B5831" s="412"/>
      <c r="C5831" s="126"/>
      <c r="D5831" s="390"/>
      <c r="E5831" s="390"/>
      <c r="F5831" s="390"/>
      <c r="G5831" s="390"/>
      <c r="H5831" s="390"/>
      <c r="I5831" s="390"/>
      <c r="AP5831" s="207"/>
      <c r="AQ5831" s="207"/>
      <c r="BK5831" s="207"/>
      <c r="BY5831" s="207"/>
      <c r="BZ5831" s="207"/>
      <c r="CA5831" s="207"/>
      <c r="CB5831" s="207"/>
      <c r="CC5831" s="207"/>
      <c r="CD5831" s="207"/>
      <c r="CE5831" s="207"/>
      <c r="CF5831" s="207"/>
    </row>
    <row r="5832" spans="1:84" s="406" customFormat="1" x14ac:dyDescent="0.3">
      <c r="A5832" s="407"/>
      <c r="B5832" s="412"/>
      <c r="C5832" s="126"/>
      <c r="D5832" s="390"/>
      <c r="E5832" s="390"/>
      <c r="F5832" s="390"/>
      <c r="G5832" s="390"/>
      <c r="H5832" s="390"/>
      <c r="I5832" s="390"/>
      <c r="AP5832" s="207"/>
      <c r="AQ5832" s="207"/>
      <c r="BK5832" s="207"/>
      <c r="BY5832" s="207"/>
      <c r="BZ5832" s="207"/>
      <c r="CA5832" s="207"/>
      <c r="CB5832" s="207"/>
      <c r="CC5832" s="207"/>
      <c r="CD5832" s="207"/>
      <c r="CE5832" s="207"/>
      <c r="CF5832" s="207"/>
    </row>
    <row r="5833" spans="1:84" s="406" customFormat="1" x14ac:dyDescent="0.3">
      <c r="A5833" s="407"/>
      <c r="B5833" s="412"/>
      <c r="C5833" s="126"/>
      <c r="D5833" s="390"/>
      <c r="E5833" s="390"/>
      <c r="F5833" s="390"/>
      <c r="G5833" s="390"/>
      <c r="H5833" s="390"/>
      <c r="I5833" s="390"/>
      <c r="AP5833" s="207"/>
      <c r="AQ5833" s="207"/>
      <c r="BK5833" s="207"/>
      <c r="BY5833" s="207"/>
      <c r="BZ5833" s="207"/>
      <c r="CA5833" s="207"/>
      <c r="CB5833" s="207"/>
      <c r="CC5833" s="207"/>
      <c r="CD5833" s="207"/>
      <c r="CE5833" s="207"/>
      <c r="CF5833" s="207"/>
    </row>
    <row r="5834" spans="1:84" s="406" customFormat="1" x14ac:dyDescent="0.3">
      <c r="A5834" s="407"/>
      <c r="B5834" s="412"/>
      <c r="C5834" s="126"/>
      <c r="D5834" s="390"/>
      <c r="E5834" s="390"/>
      <c r="F5834" s="390"/>
      <c r="G5834" s="390"/>
      <c r="H5834" s="390"/>
      <c r="I5834" s="390"/>
      <c r="AP5834" s="207"/>
      <c r="AQ5834" s="207"/>
      <c r="BK5834" s="207"/>
      <c r="BY5834" s="207"/>
      <c r="BZ5834" s="207"/>
      <c r="CA5834" s="207"/>
      <c r="CB5834" s="207"/>
      <c r="CC5834" s="207"/>
      <c r="CD5834" s="207"/>
      <c r="CE5834" s="207"/>
      <c r="CF5834" s="207"/>
    </row>
    <row r="5835" spans="1:84" s="406" customFormat="1" x14ac:dyDescent="0.3">
      <c r="A5835" s="407"/>
      <c r="B5835" s="412"/>
      <c r="C5835" s="126"/>
      <c r="D5835" s="390"/>
      <c r="E5835" s="390"/>
      <c r="F5835" s="390"/>
      <c r="G5835" s="390"/>
      <c r="H5835" s="390"/>
      <c r="I5835" s="390"/>
      <c r="AP5835" s="207"/>
      <c r="AQ5835" s="207"/>
      <c r="BK5835" s="207"/>
      <c r="BY5835" s="207"/>
      <c r="BZ5835" s="207"/>
      <c r="CA5835" s="207"/>
      <c r="CB5835" s="207"/>
      <c r="CC5835" s="207"/>
      <c r="CD5835" s="207"/>
      <c r="CE5835" s="207"/>
      <c r="CF5835" s="207"/>
    </row>
    <row r="5836" spans="1:84" s="406" customFormat="1" x14ac:dyDescent="0.3">
      <c r="A5836" s="407"/>
      <c r="B5836" s="412"/>
      <c r="C5836" s="126"/>
      <c r="D5836" s="390"/>
      <c r="E5836" s="390"/>
      <c r="F5836" s="390"/>
      <c r="G5836" s="390"/>
      <c r="H5836" s="390"/>
      <c r="I5836" s="390"/>
      <c r="AP5836" s="207"/>
      <c r="AQ5836" s="207"/>
      <c r="BK5836" s="207"/>
      <c r="BY5836" s="207"/>
      <c r="BZ5836" s="207"/>
      <c r="CA5836" s="207"/>
      <c r="CB5836" s="207"/>
      <c r="CC5836" s="207"/>
      <c r="CD5836" s="207"/>
      <c r="CE5836" s="207"/>
      <c r="CF5836" s="207"/>
    </row>
    <row r="5837" spans="1:84" s="406" customFormat="1" x14ac:dyDescent="0.3">
      <c r="A5837" s="407"/>
      <c r="B5837" s="412"/>
      <c r="C5837" s="126"/>
      <c r="D5837" s="390"/>
      <c r="E5837" s="390"/>
      <c r="F5837" s="390"/>
      <c r="G5837" s="390"/>
      <c r="H5837" s="390"/>
      <c r="I5837" s="390"/>
      <c r="AP5837" s="207"/>
      <c r="AQ5837" s="207"/>
      <c r="BK5837" s="207"/>
      <c r="BY5837" s="207"/>
      <c r="BZ5837" s="207"/>
      <c r="CA5837" s="207"/>
      <c r="CB5837" s="207"/>
      <c r="CC5837" s="207"/>
      <c r="CD5837" s="207"/>
      <c r="CE5837" s="207"/>
      <c r="CF5837" s="207"/>
    </row>
    <row r="5838" spans="1:84" s="406" customFormat="1" x14ac:dyDescent="0.3">
      <c r="A5838" s="407"/>
      <c r="B5838" s="412"/>
      <c r="C5838" s="126"/>
      <c r="D5838" s="390"/>
      <c r="E5838" s="390"/>
      <c r="F5838" s="390"/>
      <c r="G5838" s="390"/>
      <c r="H5838" s="390"/>
      <c r="I5838" s="390"/>
      <c r="AP5838" s="207"/>
      <c r="AQ5838" s="207"/>
      <c r="BK5838" s="207"/>
      <c r="BY5838" s="207"/>
      <c r="BZ5838" s="207"/>
      <c r="CA5838" s="207"/>
      <c r="CB5838" s="207"/>
      <c r="CC5838" s="207"/>
      <c r="CD5838" s="207"/>
      <c r="CE5838" s="207"/>
      <c r="CF5838" s="207"/>
    </row>
    <row r="5839" spans="1:84" s="406" customFormat="1" x14ac:dyDescent="0.3">
      <c r="A5839" s="407"/>
      <c r="B5839" s="412"/>
      <c r="C5839" s="126"/>
      <c r="D5839" s="390"/>
      <c r="E5839" s="390"/>
      <c r="F5839" s="390"/>
      <c r="G5839" s="390"/>
      <c r="H5839" s="390"/>
      <c r="I5839" s="390"/>
      <c r="AP5839" s="207"/>
      <c r="AQ5839" s="207"/>
      <c r="BK5839" s="207"/>
      <c r="BY5839" s="207"/>
      <c r="BZ5839" s="207"/>
      <c r="CA5839" s="207"/>
      <c r="CB5839" s="207"/>
      <c r="CC5839" s="207"/>
      <c r="CD5839" s="207"/>
      <c r="CE5839" s="207"/>
      <c r="CF5839" s="207"/>
    </row>
    <row r="5840" spans="1:84" s="406" customFormat="1" x14ac:dyDescent="0.3">
      <c r="A5840" s="407"/>
      <c r="B5840" s="412"/>
      <c r="C5840" s="126"/>
      <c r="D5840" s="390"/>
      <c r="E5840" s="390"/>
      <c r="F5840" s="390"/>
      <c r="G5840" s="390"/>
      <c r="H5840" s="390"/>
      <c r="I5840" s="390"/>
      <c r="AP5840" s="207"/>
      <c r="AQ5840" s="207"/>
      <c r="BK5840" s="207"/>
      <c r="BY5840" s="207"/>
      <c r="BZ5840" s="207"/>
      <c r="CA5840" s="207"/>
      <c r="CB5840" s="207"/>
      <c r="CC5840" s="207"/>
      <c r="CD5840" s="207"/>
      <c r="CE5840" s="207"/>
      <c r="CF5840" s="207"/>
    </row>
    <row r="5841" spans="1:84" s="406" customFormat="1" x14ac:dyDescent="0.3">
      <c r="A5841" s="407"/>
      <c r="B5841" s="412"/>
      <c r="C5841" s="126"/>
      <c r="D5841" s="390"/>
      <c r="E5841" s="390"/>
      <c r="F5841" s="390"/>
      <c r="G5841" s="390"/>
      <c r="H5841" s="390"/>
      <c r="I5841" s="390"/>
      <c r="AP5841" s="207"/>
      <c r="AQ5841" s="207"/>
      <c r="BK5841" s="207"/>
      <c r="BY5841" s="207"/>
      <c r="BZ5841" s="207"/>
      <c r="CA5841" s="207"/>
      <c r="CB5841" s="207"/>
      <c r="CC5841" s="207"/>
      <c r="CD5841" s="207"/>
      <c r="CE5841" s="207"/>
      <c r="CF5841" s="207"/>
    </row>
    <row r="5842" spans="1:84" s="406" customFormat="1" x14ac:dyDescent="0.3">
      <c r="A5842" s="407"/>
      <c r="B5842" s="412"/>
      <c r="C5842" s="126"/>
      <c r="D5842" s="390"/>
      <c r="E5842" s="390"/>
      <c r="F5842" s="390"/>
      <c r="G5842" s="390"/>
      <c r="H5842" s="390"/>
      <c r="I5842" s="390"/>
      <c r="AP5842" s="207"/>
      <c r="AQ5842" s="207"/>
      <c r="BK5842" s="207"/>
      <c r="BY5842" s="207"/>
      <c r="BZ5842" s="207"/>
      <c r="CA5842" s="207"/>
      <c r="CB5842" s="207"/>
      <c r="CC5842" s="207"/>
      <c r="CD5842" s="207"/>
      <c r="CE5842" s="207"/>
      <c r="CF5842" s="207"/>
    </row>
    <row r="5843" spans="1:84" s="406" customFormat="1" x14ac:dyDescent="0.3">
      <c r="A5843" s="407"/>
      <c r="B5843" s="412"/>
      <c r="C5843" s="126"/>
      <c r="D5843" s="390"/>
      <c r="E5843" s="390"/>
      <c r="F5843" s="390"/>
      <c r="G5843" s="390"/>
      <c r="H5843" s="390"/>
      <c r="I5843" s="390"/>
      <c r="AP5843" s="207"/>
      <c r="AQ5843" s="207"/>
      <c r="BK5843" s="207"/>
      <c r="BY5843" s="207"/>
      <c r="BZ5843" s="207"/>
      <c r="CA5843" s="207"/>
      <c r="CB5843" s="207"/>
      <c r="CC5843" s="207"/>
      <c r="CD5843" s="207"/>
      <c r="CE5843" s="207"/>
      <c r="CF5843" s="207"/>
    </row>
    <row r="5844" spans="1:84" s="406" customFormat="1" x14ac:dyDescent="0.3">
      <c r="A5844" s="407"/>
      <c r="B5844" s="412"/>
      <c r="C5844" s="126"/>
      <c r="D5844" s="390"/>
      <c r="E5844" s="390"/>
      <c r="F5844" s="390"/>
      <c r="G5844" s="390"/>
      <c r="H5844" s="390"/>
      <c r="I5844" s="390"/>
      <c r="AP5844" s="207"/>
      <c r="AQ5844" s="207"/>
      <c r="BK5844" s="207"/>
      <c r="BY5844" s="207"/>
      <c r="BZ5844" s="207"/>
      <c r="CA5844" s="207"/>
      <c r="CB5844" s="207"/>
      <c r="CC5844" s="207"/>
      <c r="CD5844" s="207"/>
      <c r="CE5844" s="207"/>
      <c r="CF5844" s="207"/>
    </row>
    <row r="5845" spans="1:84" s="406" customFormat="1" x14ac:dyDescent="0.3">
      <c r="A5845" s="407"/>
      <c r="B5845" s="412"/>
      <c r="C5845" s="126"/>
      <c r="D5845" s="390"/>
      <c r="E5845" s="390"/>
      <c r="F5845" s="390"/>
      <c r="G5845" s="390"/>
      <c r="H5845" s="390"/>
      <c r="I5845" s="390"/>
      <c r="AP5845" s="207"/>
      <c r="AQ5845" s="207"/>
      <c r="BK5845" s="207"/>
      <c r="BY5845" s="207"/>
      <c r="BZ5845" s="207"/>
      <c r="CA5845" s="207"/>
      <c r="CB5845" s="207"/>
      <c r="CC5845" s="207"/>
      <c r="CD5845" s="207"/>
      <c r="CE5845" s="207"/>
      <c r="CF5845" s="207"/>
    </row>
    <row r="5846" spans="1:84" s="406" customFormat="1" x14ac:dyDescent="0.3">
      <c r="A5846" s="407"/>
      <c r="B5846" s="412"/>
      <c r="C5846" s="126"/>
      <c r="D5846" s="390"/>
      <c r="E5846" s="390"/>
      <c r="F5846" s="390"/>
      <c r="G5846" s="390"/>
      <c r="H5846" s="390"/>
      <c r="I5846" s="390"/>
      <c r="AP5846" s="207"/>
      <c r="AQ5846" s="207"/>
      <c r="BK5846" s="207"/>
      <c r="BY5846" s="207"/>
      <c r="BZ5846" s="207"/>
      <c r="CA5846" s="207"/>
      <c r="CB5846" s="207"/>
      <c r="CC5846" s="207"/>
      <c r="CD5846" s="207"/>
      <c r="CE5846" s="207"/>
      <c r="CF5846" s="207"/>
    </row>
    <row r="5847" spans="1:84" s="406" customFormat="1" x14ac:dyDescent="0.3">
      <c r="A5847" s="407"/>
      <c r="B5847" s="412"/>
      <c r="C5847" s="126"/>
      <c r="D5847" s="390"/>
      <c r="E5847" s="390"/>
      <c r="F5847" s="390"/>
      <c r="G5847" s="390"/>
      <c r="H5847" s="390"/>
      <c r="I5847" s="390"/>
      <c r="AP5847" s="207"/>
      <c r="AQ5847" s="207"/>
      <c r="BK5847" s="207"/>
      <c r="BY5847" s="207"/>
      <c r="BZ5847" s="207"/>
      <c r="CA5847" s="207"/>
      <c r="CB5847" s="207"/>
      <c r="CC5847" s="207"/>
      <c r="CD5847" s="207"/>
      <c r="CE5847" s="207"/>
      <c r="CF5847" s="207"/>
    </row>
    <row r="5848" spans="1:84" s="406" customFormat="1" x14ac:dyDescent="0.3">
      <c r="A5848" s="407"/>
      <c r="B5848" s="412"/>
      <c r="C5848" s="126"/>
      <c r="D5848" s="390"/>
      <c r="E5848" s="390"/>
      <c r="F5848" s="390"/>
      <c r="G5848" s="390"/>
      <c r="H5848" s="390"/>
      <c r="I5848" s="390"/>
      <c r="AP5848" s="207"/>
      <c r="AQ5848" s="207"/>
      <c r="BK5848" s="207"/>
      <c r="BY5848" s="207"/>
      <c r="BZ5848" s="207"/>
      <c r="CA5848" s="207"/>
      <c r="CB5848" s="207"/>
      <c r="CC5848" s="207"/>
      <c r="CD5848" s="207"/>
      <c r="CE5848" s="207"/>
      <c r="CF5848" s="207"/>
    </row>
    <row r="5849" spans="1:84" s="406" customFormat="1" x14ac:dyDescent="0.3">
      <c r="A5849" s="407"/>
      <c r="B5849" s="412"/>
      <c r="C5849" s="126"/>
      <c r="D5849" s="390"/>
      <c r="E5849" s="390"/>
      <c r="F5849" s="390"/>
      <c r="G5849" s="390"/>
      <c r="H5849" s="390"/>
      <c r="I5849" s="390"/>
      <c r="AP5849" s="207"/>
      <c r="AQ5849" s="207"/>
      <c r="BK5849" s="207"/>
      <c r="BY5849" s="207"/>
      <c r="BZ5849" s="207"/>
      <c r="CA5849" s="207"/>
      <c r="CB5849" s="207"/>
      <c r="CC5849" s="207"/>
      <c r="CD5849" s="207"/>
      <c r="CE5849" s="207"/>
      <c r="CF5849" s="207"/>
    </row>
    <row r="5850" spans="1:84" s="406" customFormat="1" x14ac:dyDescent="0.3">
      <c r="A5850" s="407"/>
      <c r="B5850" s="412"/>
      <c r="C5850" s="126"/>
      <c r="D5850" s="390"/>
      <c r="E5850" s="390"/>
      <c r="F5850" s="390"/>
      <c r="G5850" s="390"/>
      <c r="H5850" s="390"/>
      <c r="I5850" s="390"/>
      <c r="AP5850" s="207"/>
      <c r="AQ5850" s="207"/>
      <c r="BK5850" s="207"/>
      <c r="BY5850" s="207"/>
      <c r="BZ5850" s="207"/>
      <c r="CA5850" s="207"/>
      <c r="CB5850" s="207"/>
      <c r="CC5850" s="207"/>
      <c r="CD5850" s="207"/>
      <c r="CE5850" s="207"/>
      <c r="CF5850" s="207"/>
    </row>
    <row r="5851" spans="1:84" s="406" customFormat="1" x14ac:dyDescent="0.3">
      <c r="A5851" s="407"/>
      <c r="B5851" s="412"/>
      <c r="C5851" s="126"/>
      <c r="D5851" s="390"/>
      <c r="E5851" s="390"/>
      <c r="F5851" s="390"/>
      <c r="G5851" s="390"/>
      <c r="H5851" s="390"/>
      <c r="I5851" s="390"/>
      <c r="AP5851" s="207"/>
      <c r="AQ5851" s="207"/>
      <c r="BK5851" s="207"/>
      <c r="BY5851" s="207"/>
      <c r="BZ5851" s="207"/>
      <c r="CA5851" s="207"/>
      <c r="CB5851" s="207"/>
      <c r="CC5851" s="207"/>
      <c r="CD5851" s="207"/>
      <c r="CE5851" s="207"/>
      <c r="CF5851" s="207"/>
    </row>
    <row r="5852" spans="1:84" s="406" customFormat="1" x14ac:dyDescent="0.3">
      <c r="A5852" s="407"/>
      <c r="B5852" s="412"/>
      <c r="C5852" s="126"/>
      <c r="D5852" s="390"/>
      <c r="E5852" s="390"/>
      <c r="F5852" s="390"/>
      <c r="G5852" s="390"/>
      <c r="H5852" s="390"/>
      <c r="I5852" s="390"/>
      <c r="AP5852" s="207"/>
      <c r="AQ5852" s="207"/>
      <c r="BK5852" s="207"/>
      <c r="BY5852" s="207"/>
      <c r="BZ5852" s="207"/>
      <c r="CA5852" s="207"/>
      <c r="CB5852" s="207"/>
      <c r="CC5852" s="207"/>
      <c r="CD5852" s="207"/>
      <c r="CE5852" s="207"/>
      <c r="CF5852" s="207"/>
    </row>
    <row r="5853" spans="1:84" s="406" customFormat="1" x14ac:dyDescent="0.3">
      <c r="A5853" s="407"/>
      <c r="B5853" s="412"/>
      <c r="C5853" s="126"/>
      <c r="D5853" s="390"/>
      <c r="E5853" s="390"/>
      <c r="F5853" s="390"/>
      <c r="G5853" s="390"/>
      <c r="H5853" s="390"/>
      <c r="I5853" s="390"/>
      <c r="AP5853" s="207"/>
      <c r="AQ5853" s="207"/>
      <c r="BK5853" s="207"/>
      <c r="BY5853" s="207"/>
      <c r="BZ5853" s="207"/>
      <c r="CA5853" s="207"/>
      <c r="CB5853" s="207"/>
      <c r="CC5853" s="207"/>
      <c r="CD5853" s="207"/>
      <c r="CE5853" s="207"/>
      <c r="CF5853" s="207"/>
    </row>
    <row r="5854" spans="1:84" s="406" customFormat="1" x14ac:dyDescent="0.3">
      <c r="A5854" s="407"/>
      <c r="B5854" s="412"/>
      <c r="C5854" s="126"/>
      <c r="D5854" s="390"/>
      <c r="E5854" s="390"/>
      <c r="F5854" s="390"/>
      <c r="G5854" s="390"/>
      <c r="H5854" s="390"/>
      <c r="I5854" s="390"/>
      <c r="AP5854" s="207"/>
      <c r="AQ5854" s="207"/>
      <c r="BK5854" s="207"/>
      <c r="BY5854" s="207"/>
      <c r="BZ5854" s="207"/>
      <c r="CA5854" s="207"/>
      <c r="CB5854" s="207"/>
      <c r="CC5854" s="207"/>
      <c r="CD5854" s="207"/>
      <c r="CE5854" s="207"/>
      <c r="CF5854" s="207"/>
    </row>
    <row r="5855" spans="1:84" s="406" customFormat="1" x14ac:dyDescent="0.3">
      <c r="A5855" s="407"/>
      <c r="B5855" s="412"/>
      <c r="C5855" s="126"/>
      <c r="D5855" s="390"/>
      <c r="E5855" s="390"/>
      <c r="F5855" s="390"/>
      <c r="G5855" s="390"/>
      <c r="H5855" s="390"/>
      <c r="I5855" s="390"/>
      <c r="AP5855" s="207"/>
      <c r="AQ5855" s="207"/>
      <c r="BK5855" s="207"/>
      <c r="BY5855" s="207"/>
      <c r="BZ5855" s="207"/>
      <c r="CA5855" s="207"/>
      <c r="CB5855" s="207"/>
      <c r="CC5855" s="207"/>
      <c r="CD5855" s="207"/>
      <c r="CE5855" s="207"/>
      <c r="CF5855" s="207"/>
    </row>
    <row r="5856" spans="1:84" s="406" customFormat="1" x14ac:dyDescent="0.3">
      <c r="A5856" s="407"/>
      <c r="B5856" s="412"/>
      <c r="C5856" s="126"/>
      <c r="D5856" s="390"/>
      <c r="E5856" s="390"/>
      <c r="F5856" s="390"/>
      <c r="G5856" s="390"/>
      <c r="H5856" s="390"/>
      <c r="I5856" s="390"/>
      <c r="AP5856" s="207"/>
      <c r="AQ5856" s="207"/>
      <c r="BK5856" s="207"/>
      <c r="BY5856" s="207"/>
      <c r="BZ5856" s="207"/>
      <c r="CA5856" s="207"/>
      <c r="CB5856" s="207"/>
      <c r="CC5856" s="207"/>
      <c r="CD5856" s="207"/>
      <c r="CE5856" s="207"/>
      <c r="CF5856" s="207"/>
    </row>
    <row r="5857" spans="1:84" s="406" customFormat="1" x14ac:dyDescent="0.3">
      <c r="A5857" s="407"/>
      <c r="B5857" s="412"/>
      <c r="C5857" s="126"/>
      <c r="D5857" s="390"/>
      <c r="E5857" s="390"/>
      <c r="F5857" s="390"/>
      <c r="G5857" s="390"/>
      <c r="H5857" s="390"/>
      <c r="I5857" s="390"/>
      <c r="AP5857" s="207"/>
      <c r="AQ5857" s="207"/>
      <c r="BK5857" s="207"/>
      <c r="BY5857" s="207"/>
      <c r="BZ5857" s="207"/>
      <c r="CA5857" s="207"/>
      <c r="CB5857" s="207"/>
      <c r="CC5857" s="207"/>
      <c r="CD5857" s="207"/>
      <c r="CE5857" s="207"/>
      <c r="CF5857" s="207"/>
    </row>
    <row r="5858" spans="1:84" s="406" customFormat="1" x14ac:dyDescent="0.3">
      <c r="A5858" s="407"/>
      <c r="B5858" s="412"/>
      <c r="C5858" s="126"/>
      <c r="D5858" s="390"/>
      <c r="E5858" s="390"/>
      <c r="F5858" s="390"/>
      <c r="G5858" s="390"/>
      <c r="H5858" s="390"/>
      <c r="I5858" s="390"/>
      <c r="AP5858" s="207"/>
      <c r="AQ5858" s="207"/>
      <c r="BK5858" s="207"/>
      <c r="BY5858" s="207"/>
      <c r="BZ5858" s="207"/>
      <c r="CA5858" s="207"/>
      <c r="CB5858" s="207"/>
      <c r="CC5858" s="207"/>
      <c r="CD5858" s="207"/>
      <c r="CE5858" s="207"/>
      <c r="CF5858" s="207"/>
    </row>
    <row r="5859" spans="1:84" s="406" customFormat="1" x14ac:dyDescent="0.3">
      <c r="A5859" s="407"/>
      <c r="B5859" s="412"/>
      <c r="C5859" s="126"/>
      <c r="D5859" s="390"/>
      <c r="E5859" s="390"/>
      <c r="F5859" s="390"/>
      <c r="G5859" s="390"/>
      <c r="H5859" s="390"/>
      <c r="I5859" s="390"/>
      <c r="AP5859" s="207"/>
      <c r="AQ5859" s="207"/>
      <c r="BK5859" s="207"/>
      <c r="BY5859" s="207"/>
      <c r="BZ5859" s="207"/>
      <c r="CA5859" s="207"/>
      <c r="CB5859" s="207"/>
      <c r="CC5859" s="207"/>
      <c r="CD5859" s="207"/>
      <c r="CE5859" s="207"/>
      <c r="CF5859" s="207"/>
    </row>
    <row r="5860" spans="1:84" s="406" customFormat="1" x14ac:dyDescent="0.3">
      <c r="A5860" s="407"/>
      <c r="B5860" s="412"/>
      <c r="C5860" s="126"/>
      <c r="D5860" s="390"/>
      <c r="E5860" s="390"/>
      <c r="F5860" s="390"/>
      <c r="G5860" s="390"/>
      <c r="H5860" s="390"/>
      <c r="I5860" s="390"/>
      <c r="AP5860" s="207"/>
      <c r="AQ5860" s="207"/>
      <c r="BK5860" s="207"/>
      <c r="BY5860" s="207"/>
      <c r="BZ5860" s="207"/>
      <c r="CA5860" s="207"/>
      <c r="CB5860" s="207"/>
      <c r="CC5860" s="207"/>
      <c r="CD5860" s="207"/>
      <c r="CE5860" s="207"/>
      <c r="CF5860" s="207"/>
    </row>
    <row r="5861" spans="1:84" s="406" customFormat="1" x14ac:dyDescent="0.3">
      <c r="A5861" s="407"/>
      <c r="B5861" s="412"/>
      <c r="C5861" s="126"/>
      <c r="D5861" s="390"/>
      <c r="E5861" s="390"/>
      <c r="F5861" s="390"/>
      <c r="G5861" s="390"/>
      <c r="H5861" s="390"/>
      <c r="I5861" s="390"/>
      <c r="AP5861" s="207"/>
      <c r="AQ5861" s="207"/>
      <c r="BK5861" s="207"/>
      <c r="BY5861" s="207"/>
      <c r="BZ5861" s="207"/>
      <c r="CA5861" s="207"/>
      <c r="CB5861" s="207"/>
      <c r="CC5861" s="207"/>
      <c r="CD5861" s="207"/>
      <c r="CE5861" s="207"/>
      <c r="CF5861" s="207"/>
    </row>
    <row r="5862" spans="1:84" s="406" customFormat="1" x14ac:dyDescent="0.3">
      <c r="A5862" s="407"/>
      <c r="B5862" s="412"/>
      <c r="C5862" s="126"/>
      <c r="D5862" s="390"/>
      <c r="E5862" s="390"/>
      <c r="F5862" s="390"/>
      <c r="G5862" s="390"/>
      <c r="H5862" s="390"/>
      <c r="I5862" s="390"/>
      <c r="AP5862" s="207"/>
      <c r="AQ5862" s="207"/>
      <c r="BK5862" s="207"/>
      <c r="BY5862" s="207"/>
      <c r="BZ5862" s="207"/>
      <c r="CA5862" s="207"/>
      <c r="CB5862" s="207"/>
      <c r="CC5862" s="207"/>
      <c r="CD5862" s="207"/>
      <c r="CE5862" s="207"/>
      <c r="CF5862" s="207"/>
    </row>
    <row r="5863" spans="1:84" s="406" customFormat="1" x14ac:dyDescent="0.3">
      <c r="A5863" s="407"/>
      <c r="B5863" s="412"/>
      <c r="C5863" s="126"/>
      <c r="D5863" s="390"/>
      <c r="E5863" s="390"/>
      <c r="F5863" s="390"/>
      <c r="G5863" s="390"/>
      <c r="H5863" s="390"/>
      <c r="I5863" s="390"/>
      <c r="AP5863" s="207"/>
      <c r="AQ5863" s="207"/>
      <c r="BK5863" s="207"/>
      <c r="BY5863" s="207"/>
      <c r="BZ5863" s="207"/>
      <c r="CA5863" s="207"/>
      <c r="CB5863" s="207"/>
      <c r="CC5863" s="207"/>
      <c r="CD5863" s="207"/>
      <c r="CE5863" s="207"/>
      <c r="CF5863" s="207"/>
    </row>
    <row r="5864" spans="1:84" s="406" customFormat="1" x14ac:dyDescent="0.3">
      <c r="A5864" s="407"/>
      <c r="B5864" s="412"/>
      <c r="C5864" s="126"/>
      <c r="D5864" s="390"/>
      <c r="E5864" s="390"/>
      <c r="F5864" s="390"/>
      <c r="G5864" s="390"/>
      <c r="H5864" s="390"/>
      <c r="I5864" s="390"/>
      <c r="AP5864" s="207"/>
      <c r="AQ5864" s="207"/>
      <c r="BK5864" s="207"/>
      <c r="BY5864" s="207"/>
      <c r="BZ5864" s="207"/>
      <c r="CA5864" s="207"/>
      <c r="CB5864" s="207"/>
      <c r="CC5864" s="207"/>
      <c r="CD5864" s="207"/>
      <c r="CE5864" s="207"/>
      <c r="CF5864" s="207"/>
    </row>
    <row r="5865" spans="1:84" s="406" customFormat="1" x14ac:dyDescent="0.3">
      <c r="A5865" s="407"/>
      <c r="B5865" s="412"/>
      <c r="C5865" s="126"/>
      <c r="D5865" s="390"/>
      <c r="E5865" s="390"/>
      <c r="F5865" s="390"/>
      <c r="G5865" s="390"/>
      <c r="H5865" s="390"/>
      <c r="I5865" s="390"/>
      <c r="AP5865" s="207"/>
      <c r="AQ5865" s="207"/>
      <c r="BK5865" s="207"/>
      <c r="BY5865" s="207"/>
      <c r="BZ5865" s="207"/>
      <c r="CA5865" s="207"/>
      <c r="CB5865" s="207"/>
      <c r="CC5865" s="207"/>
      <c r="CD5865" s="207"/>
      <c r="CE5865" s="207"/>
      <c r="CF5865" s="207"/>
    </row>
    <row r="5866" spans="1:84" s="406" customFormat="1" x14ac:dyDescent="0.3">
      <c r="A5866" s="407"/>
      <c r="B5866" s="412"/>
      <c r="C5866" s="126"/>
      <c r="D5866" s="390"/>
      <c r="E5866" s="390"/>
      <c r="F5866" s="390"/>
      <c r="G5866" s="390"/>
      <c r="H5866" s="390"/>
      <c r="I5866" s="390"/>
      <c r="AP5866" s="207"/>
      <c r="AQ5866" s="207"/>
      <c r="BK5866" s="207"/>
      <c r="BY5866" s="207"/>
      <c r="BZ5866" s="207"/>
      <c r="CA5866" s="207"/>
      <c r="CB5866" s="207"/>
      <c r="CC5866" s="207"/>
      <c r="CD5866" s="207"/>
      <c r="CE5866" s="207"/>
      <c r="CF5866" s="207"/>
    </row>
    <row r="5867" spans="1:84" s="406" customFormat="1" x14ac:dyDescent="0.3">
      <c r="A5867" s="407"/>
      <c r="B5867" s="412"/>
      <c r="C5867" s="126"/>
      <c r="D5867" s="390"/>
      <c r="E5867" s="390"/>
      <c r="F5867" s="390"/>
      <c r="G5867" s="390"/>
      <c r="H5867" s="390"/>
      <c r="I5867" s="390"/>
      <c r="AP5867" s="207"/>
      <c r="AQ5867" s="207"/>
      <c r="BK5867" s="207"/>
      <c r="BY5867" s="207"/>
      <c r="BZ5867" s="207"/>
      <c r="CA5867" s="207"/>
      <c r="CB5867" s="207"/>
      <c r="CC5867" s="207"/>
      <c r="CD5867" s="207"/>
      <c r="CE5867" s="207"/>
      <c r="CF5867" s="207"/>
    </row>
    <row r="5868" spans="1:84" s="406" customFormat="1" x14ac:dyDescent="0.3">
      <c r="A5868" s="407"/>
      <c r="B5868" s="412"/>
      <c r="C5868" s="126"/>
      <c r="D5868" s="390"/>
      <c r="E5868" s="390"/>
      <c r="F5868" s="390"/>
      <c r="G5868" s="390"/>
      <c r="H5868" s="390"/>
      <c r="I5868" s="390"/>
      <c r="AP5868" s="207"/>
      <c r="AQ5868" s="207"/>
      <c r="BK5868" s="207"/>
      <c r="BY5868" s="207"/>
      <c r="BZ5868" s="207"/>
      <c r="CA5868" s="207"/>
      <c r="CB5868" s="207"/>
      <c r="CC5868" s="207"/>
      <c r="CD5868" s="207"/>
      <c r="CE5868" s="207"/>
      <c r="CF5868" s="207"/>
    </row>
    <row r="5869" spans="1:84" s="406" customFormat="1" x14ac:dyDescent="0.3">
      <c r="A5869" s="407"/>
      <c r="B5869" s="412"/>
      <c r="C5869" s="126"/>
      <c r="D5869" s="390"/>
      <c r="E5869" s="390"/>
      <c r="F5869" s="390"/>
      <c r="G5869" s="390"/>
      <c r="H5869" s="390"/>
      <c r="I5869" s="390"/>
      <c r="AP5869" s="207"/>
      <c r="AQ5869" s="207"/>
      <c r="BK5869" s="207"/>
      <c r="BY5869" s="207"/>
      <c r="BZ5869" s="207"/>
      <c r="CA5869" s="207"/>
      <c r="CB5869" s="207"/>
      <c r="CC5869" s="207"/>
      <c r="CD5869" s="207"/>
      <c r="CE5869" s="207"/>
      <c r="CF5869" s="207"/>
    </row>
    <row r="5870" spans="1:84" s="406" customFormat="1" x14ac:dyDescent="0.3">
      <c r="A5870" s="407"/>
      <c r="B5870" s="412"/>
      <c r="C5870" s="126"/>
      <c r="D5870" s="390"/>
      <c r="E5870" s="390"/>
      <c r="F5870" s="390"/>
      <c r="G5870" s="390"/>
      <c r="H5870" s="390"/>
      <c r="I5870" s="390"/>
      <c r="AP5870" s="207"/>
      <c r="AQ5870" s="207"/>
      <c r="BK5870" s="207"/>
      <c r="BY5870" s="207"/>
      <c r="BZ5870" s="207"/>
      <c r="CA5870" s="207"/>
      <c r="CB5870" s="207"/>
      <c r="CC5870" s="207"/>
      <c r="CD5870" s="207"/>
      <c r="CE5870" s="207"/>
      <c r="CF5870" s="207"/>
    </row>
    <row r="5871" spans="1:84" s="406" customFormat="1" x14ac:dyDescent="0.3">
      <c r="A5871" s="407"/>
      <c r="B5871" s="412"/>
      <c r="C5871" s="126"/>
      <c r="D5871" s="390"/>
      <c r="E5871" s="390"/>
      <c r="F5871" s="390"/>
      <c r="G5871" s="390"/>
      <c r="H5871" s="390"/>
      <c r="I5871" s="390"/>
      <c r="AP5871" s="207"/>
      <c r="AQ5871" s="207"/>
      <c r="BK5871" s="207"/>
      <c r="BY5871" s="207"/>
      <c r="BZ5871" s="207"/>
      <c r="CA5871" s="207"/>
      <c r="CB5871" s="207"/>
      <c r="CC5871" s="207"/>
      <c r="CD5871" s="207"/>
      <c r="CE5871" s="207"/>
      <c r="CF5871" s="207"/>
    </row>
    <row r="5872" spans="1:84" s="406" customFormat="1" x14ac:dyDescent="0.3">
      <c r="A5872" s="407"/>
      <c r="B5872" s="412"/>
      <c r="C5872" s="126"/>
      <c r="D5872" s="390"/>
      <c r="E5872" s="390"/>
      <c r="F5872" s="390"/>
      <c r="G5872" s="390"/>
      <c r="H5872" s="390"/>
      <c r="I5872" s="390"/>
      <c r="AP5872" s="207"/>
      <c r="AQ5872" s="207"/>
      <c r="BK5872" s="207"/>
      <c r="BY5872" s="207"/>
      <c r="BZ5872" s="207"/>
      <c r="CA5872" s="207"/>
      <c r="CB5872" s="207"/>
      <c r="CC5872" s="207"/>
      <c r="CD5872" s="207"/>
      <c r="CE5872" s="207"/>
      <c r="CF5872" s="207"/>
    </row>
    <row r="5873" spans="1:84" s="406" customFormat="1" x14ac:dyDescent="0.3">
      <c r="A5873" s="407"/>
      <c r="B5873" s="412"/>
      <c r="C5873" s="126"/>
      <c r="D5873" s="390"/>
      <c r="E5873" s="390"/>
      <c r="F5873" s="390"/>
      <c r="G5873" s="390"/>
      <c r="H5873" s="390"/>
      <c r="I5873" s="390"/>
      <c r="AP5873" s="207"/>
      <c r="AQ5873" s="207"/>
      <c r="BK5873" s="207"/>
      <c r="BY5873" s="207"/>
      <c r="BZ5873" s="207"/>
      <c r="CA5873" s="207"/>
      <c r="CB5873" s="207"/>
      <c r="CC5873" s="207"/>
      <c r="CD5873" s="207"/>
      <c r="CE5873" s="207"/>
      <c r="CF5873" s="207"/>
    </row>
    <row r="5874" spans="1:84" s="406" customFormat="1" x14ac:dyDescent="0.3">
      <c r="A5874" s="407"/>
      <c r="B5874" s="412"/>
      <c r="C5874" s="126"/>
      <c r="D5874" s="390"/>
      <c r="E5874" s="390"/>
      <c r="F5874" s="390"/>
      <c r="G5874" s="390"/>
      <c r="H5874" s="390"/>
      <c r="I5874" s="390"/>
      <c r="AP5874" s="207"/>
      <c r="AQ5874" s="207"/>
      <c r="BK5874" s="207"/>
      <c r="BY5874" s="207"/>
      <c r="BZ5874" s="207"/>
      <c r="CA5874" s="207"/>
      <c r="CB5874" s="207"/>
      <c r="CC5874" s="207"/>
      <c r="CD5874" s="207"/>
      <c r="CE5874" s="207"/>
      <c r="CF5874" s="207"/>
    </row>
    <row r="5875" spans="1:84" s="406" customFormat="1" x14ac:dyDescent="0.3">
      <c r="A5875" s="407"/>
      <c r="B5875" s="412"/>
      <c r="C5875" s="126"/>
      <c r="D5875" s="390"/>
      <c r="E5875" s="390"/>
      <c r="F5875" s="390"/>
      <c r="G5875" s="390"/>
      <c r="H5875" s="390"/>
      <c r="I5875" s="390"/>
      <c r="AP5875" s="207"/>
      <c r="AQ5875" s="207"/>
      <c r="BK5875" s="207"/>
      <c r="BY5875" s="207"/>
      <c r="BZ5875" s="207"/>
      <c r="CA5875" s="207"/>
      <c r="CB5875" s="207"/>
      <c r="CC5875" s="207"/>
      <c r="CD5875" s="207"/>
      <c r="CE5875" s="207"/>
      <c r="CF5875" s="207"/>
    </row>
    <row r="5876" spans="1:84" s="406" customFormat="1" x14ac:dyDescent="0.3">
      <c r="A5876" s="407"/>
      <c r="B5876" s="412"/>
      <c r="C5876" s="126"/>
      <c r="D5876" s="390"/>
      <c r="E5876" s="390"/>
      <c r="F5876" s="390"/>
      <c r="G5876" s="390"/>
      <c r="H5876" s="390"/>
      <c r="I5876" s="390"/>
      <c r="AP5876" s="207"/>
      <c r="AQ5876" s="207"/>
      <c r="BK5876" s="207"/>
      <c r="BY5876" s="207"/>
      <c r="BZ5876" s="207"/>
      <c r="CA5876" s="207"/>
      <c r="CB5876" s="207"/>
      <c r="CC5876" s="207"/>
      <c r="CD5876" s="207"/>
      <c r="CE5876" s="207"/>
      <c r="CF5876" s="207"/>
    </row>
    <row r="5877" spans="1:84" s="406" customFormat="1" x14ac:dyDescent="0.3">
      <c r="A5877" s="407"/>
      <c r="B5877" s="412"/>
      <c r="C5877" s="126"/>
      <c r="D5877" s="390"/>
      <c r="E5877" s="390"/>
      <c r="F5877" s="390"/>
      <c r="G5877" s="390"/>
      <c r="H5877" s="390"/>
      <c r="I5877" s="390"/>
      <c r="AP5877" s="207"/>
      <c r="AQ5877" s="207"/>
      <c r="BK5877" s="207"/>
      <c r="BY5877" s="207"/>
      <c r="BZ5877" s="207"/>
      <c r="CA5877" s="207"/>
      <c r="CB5877" s="207"/>
      <c r="CC5877" s="207"/>
      <c r="CD5877" s="207"/>
      <c r="CE5877" s="207"/>
      <c r="CF5877" s="207"/>
    </row>
    <row r="5878" spans="1:84" s="406" customFormat="1" x14ac:dyDescent="0.3">
      <c r="A5878" s="407"/>
      <c r="B5878" s="412"/>
      <c r="C5878" s="126"/>
      <c r="D5878" s="390"/>
      <c r="E5878" s="390"/>
      <c r="F5878" s="390"/>
      <c r="G5878" s="390"/>
      <c r="H5878" s="390"/>
      <c r="I5878" s="390"/>
      <c r="AP5878" s="207"/>
      <c r="AQ5878" s="207"/>
      <c r="BK5878" s="207"/>
      <c r="BY5878" s="207"/>
      <c r="BZ5878" s="207"/>
      <c r="CA5878" s="207"/>
      <c r="CB5878" s="207"/>
      <c r="CC5878" s="207"/>
      <c r="CD5878" s="207"/>
      <c r="CE5878" s="207"/>
      <c r="CF5878" s="207"/>
    </row>
    <row r="5879" spans="1:84" s="406" customFormat="1" x14ac:dyDescent="0.3">
      <c r="A5879" s="407"/>
      <c r="B5879" s="412"/>
      <c r="C5879" s="126"/>
      <c r="D5879" s="390"/>
      <c r="E5879" s="390"/>
      <c r="F5879" s="390"/>
      <c r="G5879" s="390"/>
      <c r="H5879" s="390"/>
      <c r="I5879" s="390"/>
      <c r="AP5879" s="207"/>
      <c r="AQ5879" s="207"/>
      <c r="BK5879" s="207"/>
      <c r="BY5879" s="207"/>
      <c r="BZ5879" s="207"/>
      <c r="CA5879" s="207"/>
      <c r="CB5879" s="207"/>
      <c r="CC5879" s="207"/>
      <c r="CD5879" s="207"/>
      <c r="CE5879" s="207"/>
      <c r="CF5879" s="207"/>
    </row>
    <row r="5880" spans="1:84" s="406" customFormat="1" x14ac:dyDescent="0.3">
      <c r="A5880" s="407"/>
      <c r="B5880" s="412"/>
      <c r="C5880" s="126"/>
      <c r="D5880" s="390"/>
      <c r="E5880" s="390"/>
      <c r="F5880" s="390"/>
      <c r="G5880" s="390"/>
      <c r="H5880" s="390"/>
      <c r="I5880" s="390"/>
      <c r="AP5880" s="207"/>
      <c r="AQ5880" s="207"/>
      <c r="BK5880" s="207"/>
      <c r="BY5880" s="207"/>
      <c r="BZ5880" s="207"/>
      <c r="CA5880" s="207"/>
      <c r="CB5880" s="207"/>
      <c r="CC5880" s="207"/>
      <c r="CD5880" s="207"/>
      <c r="CE5880" s="207"/>
      <c r="CF5880" s="207"/>
    </row>
    <row r="5881" spans="1:84" s="406" customFormat="1" x14ac:dyDescent="0.3">
      <c r="A5881" s="407"/>
      <c r="B5881" s="412"/>
      <c r="C5881" s="126"/>
      <c r="D5881" s="390"/>
      <c r="E5881" s="390"/>
      <c r="F5881" s="390"/>
      <c r="G5881" s="390"/>
      <c r="H5881" s="390"/>
      <c r="I5881" s="390"/>
      <c r="AP5881" s="207"/>
      <c r="AQ5881" s="207"/>
      <c r="BK5881" s="207"/>
      <c r="BY5881" s="207"/>
      <c r="BZ5881" s="207"/>
      <c r="CA5881" s="207"/>
      <c r="CB5881" s="207"/>
      <c r="CC5881" s="207"/>
      <c r="CD5881" s="207"/>
      <c r="CE5881" s="207"/>
      <c r="CF5881" s="207"/>
    </row>
    <row r="5882" spans="1:84" s="406" customFormat="1" x14ac:dyDescent="0.3">
      <c r="A5882" s="407"/>
      <c r="B5882" s="412"/>
      <c r="C5882" s="126"/>
      <c r="D5882" s="390"/>
      <c r="E5882" s="390"/>
      <c r="F5882" s="390"/>
      <c r="G5882" s="390"/>
      <c r="H5882" s="390"/>
      <c r="I5882" s="390"/>
      <c r="AP5882" s="207"/>
      <c r="AQ5882" s="207"/>
      <c r="BK5882" s="207"/>
      <c r="BY5882" s="207"/>
      <c r="BZ5882" s="207"/>
      <c r="CA5882" s="207"/>
      <c r="CB5882" s="207"/>
      <c r="CC5882" s="207"/>
      <c r="CD5882" s="207"/>
      <c r="CE5882" s="207"/>
      <c r="CF5882" s="207"/>
    </row>
    <row r="5883" spans="1:84" s="406" customFormat="1" x14ac:dyDescent="0.3">
      <c r="A5883" s="407"/>
      <c r="B5883" s="412"/>
      <c r="C5883" s="126"/>
      <c r="D5883" s="390"/>
      <c r="E5883" s="390"/>
      <c r="F5883" s="390"/>
      <c r="G5883" s="390"/>
      <c r="H5883" s="390"/>
      <c r="I5883" s="390"/>
      <c r="AP5883" s="207"/>
      <c r="AQ5883" s="207"/>
      <c r="BK5883" s="207"/>
      <c r="BY5883" s="207"/>
      <c r="BZ5883" s="207"/>
      <c r="CA5883" s="207"/>
      <c r="CB5883" s="207"/>
      <c r="CC5883" s="207"/>
      <c r="CD5883" s="207"/>
      <c r="CE5883" s="207"/>
      <c r="CF5883" s="207"/>
    </row>
    <row r="5884" spans="1:84" s="406" customFormat="1" x14ac:dyDescent="0.3">
      <c r="A5884" s="407"/>
      <c r="B5884" s="412"/>
      <c r="C5884" s="126"/>
      <c r="D5884" s="390"/>
      <c r="E5884" s="390"/>
      <c r="F5884" s="390"/>
      <c r="G5884" s="390"/>
      <c r="H5884" s="390"/>
      <c r="I5884" s="390"/>
      <c r="AP5884" s="207"/>
      <c r="AQ5884" s="207"/>
      <c r="BK5884" s="207"/>
      <c r="BY5884" s="207"/>
      <c r="BZ5884" s="207"/>
      <c r="CA5884" s="207"/>
      <c r="CB5884" s="207"/>
      <c r="CC5884" s="207"/>
      <c r="CD5884" s="207"/>
      <c r="CE5884" s="207"/>
      <c r="CF5884" s="207"/>
    </row>
    <row r="5885" spans="1:84" s="406" customFormat="1" x14ac:dyDescent="0.3">
      <c r="A5885" s="407"/>
      <c r="B5885" s="412"/>
      <c r="C5885" s="126"/>
      <c r="D5885" s="390"/>
      <c r="E5885" s="390"/>
      <c r="F5885" s="390"/>
      <c r="G5885" s="390"/>
      <c r="H5885" s="390"/>
      <c r="I5885" s="390"/>
      <c r="AP5885" s="207"/>
      <c r="AQ5885" s="207"/>
      <c r="BK5885" s="207"/>
      <c r="BY5885" s="207"/>
      <c r="BZ5885" s="207"/>
      <c r="CA5885" s="207"/>
      <c r="CB5885" s="207"/>
      <c r="CC5885" s="207"/>
      <c r="CD5885" s="207"/>
      <c r="CE5885" s="207"/>
      <c r="CF5885" s="207"/>
    </row>
    <row r="5886" spans="1:84" s="406" customFormat="1" x14ac:dyDescent="0.3">
      <c r="A5886" s="407"/>
      <c r="B5886" s="412"/>
      <c r="C5886" s="126"/>
      <c r="D5886" s="390"/>
      <c r="E5886" s="390"/>
      <c r="F5886" s="390"/>
      <c r="G5886" s="390"/>
      <c r="H5886" s="390"/>
      <c r="I5886" s="390"/>
      <c r="AP5886" s="207"/>
      <c r="AQ5886" s="207"/>
      <c r="BK5886" s="207"/>
      <c r="BY5886" s="207"/>
      <c r="BZ5886" s="207"/>
      <c r="CA5886" s="207"/>
      <c r="CB5886" s="207"/>
      <c r="CC5886" s="207"/>
      <c r="CD5886" s="207"/>
      <c r="CE5886" s="207"/>
      <c r="CF5886" s="207"/>
    </row>
    <row r="5887" spans="1:84" s="406" customFormat="1" x14ac:dyDescent="0.3">
      <c r="A5887" s="407"/>
      <c r="B5887" s="412"/>
      <c r="C5887" s="126"/>
      <c r="D5887" s="390"/>
      <c r="E5887" s="390"/>
      <c r="F5887" s="390"/>
      <c r="G5887" s="390"/>
      <c r="H5887" s="390"/>
      <c r="I5887" s="390"/>
      <c r="AP5887" s="207"/>
      <c r="AQ5887" s="207"/>
      <c r="BK5887" s="207"/>
      <c r="BY5887" s="207"/>
      <c r="BZ5887" s="207"/>
      <c r="CA5887" s="207"/>
      <c r="CB5887" s="207"/>
      <c r="CC5887" s="207"/>
      <c r="CD5887" s="207"/>
      <c r="CE5887" s="207"/>
      <c r="CF5887" s="207"/>
    </row>
    <row r="5888" spans="1:84" s="406" customFormat="1" x14ac:dyDescent="0.3">
      <c r="A5888" s="407"/>
      <c r="B5888" s="412"/>
      <c r="C5888" s="126"/>
      <c r="D5888" s="390"/>
      <c r="E5888" s="390"/>
      <c r="F5888" s="390"/>
      <c r="G5888" s="390"/>
      <c r="H5888" s="390"/>
      <c r="I5888" s="390"/>
      <c r="AP5888" s="207"/>
      <c r="AQ5888" s="207"/>
      <c r="BK5888" s="207"/>
      <c r="BY5888" s="207"/>
      <c r="BZ5888" s="207"/>
      <c r="CA5888" s="207"/>
      <c r="CB5888" s="207"/>
      <c r="CC5888" s="207"/>
      <c r="CD5888" s="207"/>
      <c r="CE5888" s="207"/>
      <c r="CF5888" s="207"/>
    </row>
    <row r="5889" spans="1:84" s="406" customFormat="1" x14ac:dyDescent="0.3">
      <c r="A5889" s="407"/>
      <c r="B5889" s="412"/>
      <c r="C5889" s="126"/>
      <c r="D5889" s="390"/>
      <c r="E5889" s="390"/>
      <c r="F5889" s="390"/>
      <c r="G5889" s="390"/>
      <c r="H5889" s="390"/>
      <c r="I5889" s="390"/>
      <c r="AP5889" s="207"/>
      <c r="AQ5889" s="207"/>
      <c r="BK5889" s="207"/>
      <c r="BY5889" s="207"/>
      <c r="BZ5889" s="207"/>
      <c r="CA5889" s="207"/>
      <c r="CB5889" s="207"/>
      <c r="CC5889" s="207"/>
      <c r="CD5889" s="207"/>
      <c r="CE5889" s="207"/>
      <c r="CF5889" s="207"/>
    </row>
    <row r="5890" spans="1:84" s="406" customFormat="1" x14ac:dyDescent="0.3">
      <c r="A5890" s="407"/>
      <c r="B5890" s="412"/>
      <c r="C5890" s="126"/>
      <c r="D5890" s="390"/>
      <c r="E5890" s="390"/>
      <c r="F5890" s="390"/>
      <c r="G5890" s="390"/>
      <c r="H5890" s="390"/>
      <c r="I5890" s="390"/>
      <c r="AP5890" s="207"/>
      <c r="AQ5890" s="207"/>
      <c r="BK5890" s="207"/>
      <c r="BY5890" s="207"/>
      <c r="BZ5890" s="207"/>
      <c r="CA5890" s="207"/>
      <c r="CB5890" s="207"/>
      <c r="CC5890" s="207"/>
      <c r="CD5890" s="207"/>
      <c r="CE5890" s="207"/>
      <c r="CF5890" s="207"/>
    </row>
    <row r="5891" spans="1:84" s="406" customFormat="1" x14ac:dyDescent="0.3">
      <c r="A5891" s="407"/>
      <c r="B5891" s="412"/>
      <c r="C5891" s="126"/>
      <c r="D5891" s="390"/>
      <c r="E5891" s="390"/>
      <c r="F5891" s="390"/>
      <c r="G5891" s="390"/>
      <c r="H5891" s="390"/>
      <c r="I5891" s="390"/>
      <c r="AP5891" s="207"/>
      <c r="AQ5891" s="207"/>
      <c r="BK5891" s="207"/>
      <c r="BY5891" s="207"/>
      <c r="BZ5891" s="207"/>
      <c r="CA5891" s="207"/>
      <c r="CB5891" s="207"/>
      <c r="CC5891" s="207"/>
      <c r="CD5891" s="207"/>
      <c r="CE5891" s="207"/>
      <c r="CF5891" s="207"/>
    </row>
    <row r="5892" spans="1:84" s="406" customFormat="1" x14ac:dyDescent="0.3">
      <c r="A5892" s="407"/>
      <c r="B5892" s="412"/>
      <c r="C5892" s="126"/>
      <c r="D5892" s="390"/>
      <c r="E5892" s="390"/>
      <c r="F5892" s="390"/>
      <c r="G5892" s="390"/>
      <c r="H5892" s="390"/>
      <c r="I5892" s="390"/>
      <c r="AP5892" s="207"/>
      <c r="AQ5892" s="207"/>
      <c r="BK5892" s="207"/>
      <c r="BY5892" s="207"/>
      <c r="BZ5892" s="207"/>
      <c r="CA5892" s="207"/>
      <c r="CB5892" s="207"/>
      <c r="CC5892" s="207"/>
      <c r="CD5892" s="207"/>
      <c r="CE5892" s="207"/>
      <c r="CF5892" s="207"/>
    </row>
    <row r="5893" spans="1:84" s="406" customFormat="1" x14ac:dyDescent="0.3">
      <c r="A5893" s="407"/>
      <c r="B5893" s="412"/>
      <c r="C5893" s="126"/>
      <c r="D5893" s="390"/>
      <c r="E5893" s="390"/>
      <c r="F5893" s="390"/>
      <c r="G5893" s="390"/>
      <c r="H5893" s="390"/>
      <c r="I5893" s="390"/>
      <c r="AP5893" s="207"/>
      <c r="AQ5893" s="207"/>
      <c r="BK5893" s="207"/>
      <c r="BY5893" s="207"/>
      <c r="BZ5893" s="207"/>
      <c r="CA5893" s="207"/>
      <c r="CB5893" s="207"/>
      <c r="CC5893" s="207"/>
      <c r="CD5893" s="207"/>
      <c r="CE5893" s="207"/>
      <c r="CF5893" s="207"/>
    </row>
    <row r="5894" spans="1:84" s="406" customFormat="1" x14ac:dyDescent="0.3">
      <c r="A5894" s="407"/>
      <c r="B5894" s="412"/>
      <c r="C5894" s="126"/>
      <c r="D5894" s="390"/>
      <c r="E5894" s="390"/>
      <c r="F5894" s="390"/>
      <c r="G5894" s="390"/>
      <c r="H5894" s="390"/>
      <c r="I5894" s="390"/>
      <c r="AP5894" s="207"/>
      <c r="AQ5894" s="207"/>
      <c r="BK5894" s="207"/>
      <c r="BY5894" s="207"/>
      <c r="BZ5894" s="207"/>
      <c r="CA5894" s="207"/>
      <c r="CB5894" s="207"/>
      <c r="CC5894" s="207"/>
      <c r="CD5894" s="207"/>
      <c r="CE5894" s="207"/>
      <c r="CF5894" s="207"/>
    </row>
    <row r="5895" spans="1:84" s="406" customFormat="1" x14ac:dyDescent="0.3">
      <c r="A5895" s="407"/>
      <c r="B5895" s="412"/>
      <c r="C5895" s="126"/>
      <c r="D5895" s="390"/>
      <c r="E5895" s="390"/>
      <c r="F5895" s="390"/>
      <c r="G5895" s="390"/>
      <c r="H5895" s="390"/>
      <c r="I5895" s="390"/>
      <c r="AP5895" s="207"/>
      <c r="AQ5895" s="207"/>
      <c r="BK5895" s="207"/>
      <c r="BY5895" s="207"/>
      <c r="BZ5895" s="207"/>
      <c r="CA5895" s="207"/>
      <c r="CB5895" s="207"/>
      <c r="CC5895" s="207"/>
      <c r="CD5895" s="207"/>
      <c r="CE5895" s="207"/>
      <c r="CF5895" s="207"/>
    </row>
    <row r="5896" spans="1:84" s="406" customFormat="1" x14ac:dyDescent="0.3">
      <c r="A5896" s="407"/>
      <c r="B5896" s="412"/>
      <c r="C5896" s="126"/>
      <c r="D5896" s="390"/>
      <c r="E5896" s="390"/>
      <c r="F5896" s="390"/>
      <c r="G5896" s="390"/>
      <c r="H5896" s="390"/>
      <c r="I5896" s="390"/>
      <c r="AP5896" s="207"/>
      <c r="AQ5896" s="207"/>
      <c r="BK5896" s="207"/>
      <c r="BY5896" s="207"/>
      <c r="BZ5896" s="207"/>
      <c r="CA5896" s="207"/>
      <c r="CB5896" s="207"/>
      <c r="CC5896" s="207"/>
      <c r="CD5896" s="207"/>
      <c r="CE5896" s="207"/>
      <c r="CF5896" s="207"/>
    </row>
    <row r="5897" spans="1:84" s="406" customFormat="1" x14ac:dyDescent="0.3">
      <c r="A5897" s="407"/>
      <c r="B5897" s="412"/>
      <c r="C5897" s="126"/>
      <c r="D5897" s="390"/>
      <c r="E5897" s="390"/>
      <c r="F5897" s="390"/>
      <c r="G5897" s="390"/>
      <c r="H5897" s="390"/>
      <c r="I5897" s="390"/>
      <c r="AP5897" s="207"/>
      <c r="AQ5897" s="207"/>
      <c r="BK5897" s="207"/>
      <c r="BY5897" s="207"/>
      <c r="BZ5897" s="207"/>
      <c r="CA5897" s="207"/>
      <c r="CB5897" s="207"/>
      <c r="CC5897" s="207"/>
      <c r="CD5897" s="207"/>
      <c r="CE5897" s="207"/>
      <c r="CF5897" s="207"/>
    </row>
    <row r="5898" spans="1:84" s="406" customFormat="1" x14ac:dyDescent="0.3">
      <c r="A5898" s="407"/>
      <c r="B5898" s="412"/>
      <c r="C5898" s="126"/>
      <c r="D5898" s="390"/>
      <c r="E5898" s="390"/>
      <c r="F5898" s="390"/>
      <c r="G5898" s="390"/>
      <c r="H5898" s="390"/>
      <c r="I5898" s="390"/>
      <c r="AP5898" s="207"/>
      <c r="AQ5898" s="207"/>
      <c r="BK5898" s="207"/>
      <c r="BY5898" s="207"/>
      <c r="BZ5898" s="207"/>
      <c r="CA5898" s="207"/>
      <c r="CB5898" s="207"/>
      <c r="CC5898" s="207"/>
      <c r="CD5898" s="207"/>
      <c r="CE5898" s="207"/>
      <c r="CF5898" s="207"/>
    </row>
    <row r="5899" spans="1:84" s="406" customFormat="1" x14ac:dyDescent="0.3">
      <c r="A5899" s="407"/>
      <c r="B5899" s="412"/>
      <c r="C5899" s="126"/>
      <c r="D5899" s="390"/>
      <c r="E5899" s="390"/>
      <c r="F5899" s="390"/>
      <c r="G5899" s="390"/>
      <c r="H5899" s="390"/>
      <c r="I5899" s="390"/>
      <c r="AP5899" s="207"/>
      <c r="AQ5899" s="207"/>
      <c r="BK5899" s="207"/>
      <c r="BY5899" s="207"/>
      <c r="BZ5899" s="207"/>
      <c r="CA5899" s="207"/>
      <c r="CB5899" s="207"/>
      <c r="CC5899" s="207"/>
      <c r="CD5899" s="207"/>
      <c r="CE5899" s="207"/>
      <c r="CF5899" s="207"/>
    </row>
    <row r="5900" spans="1:84" s="406" customFormat="1" x14ac:dyDescent="0.3">
      <c r="A5900" s="407"/>
      <c r="B5900" s="412"/>
      <c r="C5900" s="126"/>
      <c r="D5900" s="390"/>
      <c r="E5900" s="390"/>
      <c r="F5900" s="390"/>
      <c r="G5900" s="390"/>
      <c r="H5900" s="390"/>
      <c r="I5900" s="390"/>
      <c r="AP5900" s="207"/>
      <c r="AQ5900" s="207"/>
      <c r="BK5900" s="207"/>
      <c r="BY5900" s="207"/>
      <c r="BZ5900" s="207"/>
      <c r="CA5900" s="207"/>
      <c r="CB5900" s="207"/>
      <c r="CC5900" s="207"/>
      <c r="CD5900" s="207"/>
      <c r="CE5900" s="207"/>
      <c r="CF5900" s="207"/>
    </row>
    <row r="5901" spans="1:84" s="406" customFormat="1" x14ac:dyDescent="0.3">
      <c r="A5901" s="407"/>
      <c r="B5901" s="412"/>
      <c r="C5901" s="126"/>
      <c r="D5901" s="390"/>
      <c r="E5901" s="390"/>
      <c r="F5901" s="390"/>
      <c r="G5901" s="390"/>
      <c r="H5901" s="390"/>
      <c r="I5901" s="390"/>
      <c r="AP5901" s="207"/>
      <c r="AQ5901" s="207"/>
      <c r="BK5901" s="207"/>
      <c r="BY5901" s="207"/>
      <c r="BZ5901" s="207"/>
      <c r="CA5901" s="207"/>
      <c r="CB5901" s="207"/>
      <c r="CC5901" s="207"/>
      <c r="CD5901" s="207"/>
      <c r="CE5901" s="207"/>
      <c r="CF5901" s="207"/>
    </row>
    <row r="5902" spans="1:84" s="406" customFormat="1" x14ac:dyDescent="0.3">
      <c r="A5902" s="407"/>
      <c r="B5902" s="412"/>
      <c r="C5902" s="126"/>
      <c r="D5902" s="390"/>
      <c r="E5902" s="390"/>
      <c r="F5902" s="390"/>
      <c r="G5902" s="390"/>
      <c r="H5902" s="390"/>
      <c r="I5902" s="390"/>
      <c r="AP5902" s="207"/>
      <c r="AQ5902" s="207"/>
      <c r="BK5902" s="207"/>
      <c r="BY5902" s="207"/>
      <c r="BZ5902" s="207"/>
      <c r="CA5902" s="207"/>
      <c r="CB5902" s="207"/>
      <c r="CC5902" s="207"/>
      <c r="CD5902" s="207"/>
      <c r="CE5902" s="207"/>
      <c r="CF5902" s="207"/>
    </row>
    <row r="5903" spans="1:84" s="406" customFormat="1" x14ac:dyDescent="0.3">
      <c r="A5903" s="407"/>
      <c r="B5903" s="412"/>
      <c r="C5903" s="126"/>
      <c r="D5903" s="390"/>
      <c r="E5903" s="390"/>
      <c r="F5903" s="390"/>
      <c r="G5903" s="390"/>
      <c r="H5903" s="390"/>
      <c r="I5903" s="390"/>
      <c r="AP5903" s="207"/>
      <c r="AQ5903" s="207"/>
      <c r="BK5903" s="207"/>
      <c r="BY5903" s="207"/>
      <c r="BZ5903" s="207"/>
      <c r="CA5903" s="207"/>
      <c r="CB5903" s="207"/>
      <c r="CC5903" s="207"/>
      <c r="CD5903" s="207"/>
      <c r="CE5903" s="207"/>
      <c r="CF5903" s="207"/>
    </row>
    <row r="5904" spans="1:84" s="406" customFormat="1" x14ac:dyDescent="0.3">
      <c r="A5904" s="407"/>
      <c r="B5904" s="412"/>
      <c r="C5904" s="126"/>
      <c r="D5904" s="390"/>
      <c r="E5904" s="390"/>
      <c r="F5904" s="390"/>
      <c r="G5904" s="390"/>
      <c r="H5904" s="390"/>
      <c r="I5904" s="390"/>
      <c r="AP5904" s="207"/>
      <c r="AQ5904" s="207"/>
      <c r="BK5904" s="207"/>
      <c r="BY5904" s="207"/>
      <c r="BZ5904" s="207"/>
      <c r="CA5904" s="207"/>
      <c r="CB5904" s="207"/>
      <c r="CC5904" s="207"/>
      <c r="CD5904" s="207"/>
      <c r="CE5904" s="207"/>
      <c r="CF5904" s="207"/>
    </row>
    <row r="5905" spans="1:84" s="406" customFormat="1" x14ac:dyDescent="0.3">
      <c r="A5905" s="407"/>
      <c r="B5905" s="412"/>
      <c r="C5905" s="126"/>
      <c r="D5905" s="390"/>
      <c r="E5905" s="390"/>
      <c r="F5905" s="390"/>
      <c r="G5905" s="390"/>
      <c r="H5905" s="390"/>
      <c r="I5905" s="390"/>
      <c r="AP5905" s="207"/>
      <c r="AQ5905" s="207"/>
      <c r="BK5905" s="207"/>
      <c r="BY5905" s="207"/>
      <c r="BZ5905" s="207"/>
      <c r="CA5905" s="207"/>
      <c r="CB5905" s="207"/>
      <c r="CC5905" s="207"/>
      <c r="CD5905" s="207"/>
      <c r="CE5905" s="207"/>
      <c r="CF5905" s="207"/>
    </row>
    <row r="5906" spans="1:84" s="406" customFormat="1" x14ac:dyDescent="0.3">
      <c r="A5906" s="407"/>
      <c r="B5906" s="412"/>
      <c r="C5906" s="126"/>
      <c r="D5906" s="390"/>
      <c r="E5906" s="390"/>
      <c r="F5906" s="390"/>
      <c r="G5906" s="390"/>
      <c r="H5906" s="390"/>
      <c r="I5906" s="390"/>
      <c r="AP5906" s="207"/>
      <c r="AQ5906" s="207"/>
      <c r="BK5906" s="207"/>
      <c r="BY5906" s="207"/>
      <c r="BZ5906" s="207"/>
      <c r="CA5906" s="207"/>
      <c r="CB5906" s="207"/>
      <c r="CC5906" s="207"/>
      <c r="CD5906" s="207"/>
      <c r="CE5906" s="207"/>
      <c r="CF5906" s="207"/>
    </row>
    <row r="5907" spans="1:84" s="406" customFormat="1" x14ac:dyDescent="0.3">
      <c r="A5907" s="407"/>
      <c r="B5907" s="412"/>
      <c r="C5907" s="126"/>
      <c r="D5907" s="390"/>
      <c r="E5907" s="390"/>
      <c r="F5907" s="390"/>
      <c r="G5907" s="390"/>
      <c r="H5907" s="390"/>
      <c r="I5907" s="390"/>
      <c r="AP5907" s="207"/>
      <c r="AQ5907" s="207"/>
      <c r="BK5907" s="207"/>
      <c r="BY5907" s="207"/>
      <c r="BZ5907" s="207"/>
      <c r="CA5907" s="207"/>
      <c r="CB5907" s="207"/>
      <c r="CC5907" s="207"/>
      <c r="CD5907" s="207"/>
      <c r="CE5907" s="207"/>
      <c r="CF5907" s="207"/>
    </row>
    <row r="5908" spans="1:84" s="406" customFormat="1" x14ac:dyDescent="0.3">
      <c r="A5908" s="407"/>
      <c r="B5908" s="412"/>
      <c r="C5908" s="126"/>
      <c r="D5908" s="390"/>
      <c r="E5908" s="390"/>
      <c r="F5908" s="390"/>
      <c r="G5908" s="390"/>
      <c r="H5908" s="390"/>
      <c r="I5908" s="390"/>
      <c r="AP5908" s="207"/>
      <c r="AQ5908" s="207"/>
      <c r="BK5908" s="207"/>
      <c r="BY5908" s="207"/>
      <c r="BZ5908" s="207"/>
      <c r="CA5908" s="207"/>
      <c r="CB5908" s="207"/>
      <c r="CC5908" s="207"/>
      <c r="CD5908" s="207"/>
      <c r="CE5908" s="207"/>
      <c r="CF5908" s="207"/>
    </row>
    <row r="5909" spans="1:84" s="406" customFormat="1" x14ac:dyDescent="0.3">
      <c r="A5909" s="407"/>
      <c r="B5909" s="412"/>
      <c r="C5909" s="126"/>
      <c r="D5909" s="390"/>
      <c r="E5909" s="390"/>
      <c r="F5909" s="390"/>
      <c r="G5909" s="390"/>
      <c r="H5909" s="390"/>
      <c r="I5909" s="390"/>
      <c r="AP5909" s="207"/>
      <c r="AQ5909" s="207"/>
      <c r="BK5909" s="207"/>
      <c r="BY5909" s="207"/>
      <c r="BZ5909" s="207"/>
      <c r="CA5909" s="207"/>
      <c r="CB5909" s="207"/>
      <c r="CC5909" s="207"/>
      <c r="CD5909" s="207"/>
      <c r="CE5909" s="207"/>
      <c r="CF5909" s="207"/>
    </row>
    <row r="5910" spans="1:84" s="406" customFormat="1" x14ac:dyDescent="0.3">
      <c r="A5910" s="407"/>
      <c r="B5910" s="412"/>
      <c r="C5910" s="126"/>
      <c r="D5910" s="390"/>
      <c r="E5910" s="390"/>
      <c r="F5910" s="390"/>
      <c r="G5910" s="390"/>
      <c r="H5910" s="390"/>
      <c r="I5910" s="390"/>
      <c r="AP5910" s="207"/>
      <c r="AQ5910" s="207"/>
      <c r="BK5910" s="207"/>
      <c r="BY5910" s="207"/>
      <c r="BZ5910" s="207"/>
      <c r="CA5910" s="207"/>
      <c r="CB5910" s="207"/>
      <c r="CC5910" s="207"/>
      <c r="CD5910" s="207"/>
      <c r="CE5910" s="207"/>
      <c r="CF5910" s="207"/>
    </row>
    <row r="5911" spans="1:84" s="406" customFormat="1" x14ac:dyDescent="0.3">
      <c r="A5911" s="407"/>
      <c r="B5911" s="412"/>
      <c r="C5911" s="126"/>
      <c r="D5911" s="390"/>
      <c r="E5911" s="390"/>
      <c r="F5911" s="390"/>
      <c r="G5911" s="390"/>
      <c r="H5911" s="390"/>
      <c r="I5911" s="390"/>
      <c r="AP5911" s="207"/>
      <c r="AQ5911" s="207"/>
      <c r="BK5911" s="207"/>
      <c r="BY5911" s="207"/>
      <c r="BZ5911" s="207"/>
      <c r="CA5911" s="207"/>
      <c r="CB5911" s="207"/>
      <c r="CC5911" s="207"/>
      <c r="CD5911" s="207"/>
      <c r="CE5911" s="207"/>
      <c r="CF5911" s="207"/>
    </row>
    <row r="5912" spans="1:84" s="406" customFormat="1" x14ac:dyDescent="0.3">
      <c r="A5912" s="407"/>
      <c r="B5912" s="412"/>
      <c r="C5912" s="126"/>
      <c r="D5912" s="390"/>
      <c r="E5912" s="390"/>
      <c r="F5912" s="390"/>
      <c r="G5912" s="390"/>
      <c r="H5912" s="390"/>
      <c r="I5912" s="390"/>
      <c r="AP5912" s="207"/>
      <c r="AQ5912" s="207"/>
      <c r="BK5912" s="207"/>
      <c r="BY5912" s="207"/>
      <c r="BZ5912" s="207"/>
      <c r="CA5912" s="207"/>
      <c r="CB5912" s="207"/>
      <c r="CC5912" s="207"/>
      <c r="CD5912" s="207"/>
      <c r="CE5912" s="207"/>
      <c r="CF5912" s="207"/>
    </row>
    <row r="5913" spans="1:84" s="406" customFormat="1" x14ac:dyDescent="0.3">
      <c r="A5913" s="407"/>
      <c r="B5913" s="412"/>
      <c r="C5913" s="126"/>
      <c r="D5913" s="390"/>
      <c r="E5913" s="390"/>
      <c r="F5913" s="390"/>
      <c r="G5913" s="390"/>
      <c r="H5913" s="390"/>
      <c r="I5913" s="390"/>
      <c r="AP5913" s="207"/>
      <c r="AQ5913" s="207"/>
      <c r="BK5913" s="207"/>
      <c r="BY5913" s="207"/>
      <c r="BZ5913" s="207"/>
      <c r="CA5913" s="207"/>
      <c r="CB5913" s="207"/>
      <c r="CC5913" s="207"/>
      <c r="CD5913" s="207"/>
      <c r="CE5913" s="207"/>
      <c r="CF5913" s="207"/>
    </row>
    <row r="5914" spans="1:84" s="406" customFormat="1" x14ac:dyDescent="0.3">
      <c r="A5914" s="407"/>
      <c r="B5914" s="412"/>
      <c r="C5914" s="126"/>
      <c r="D5914" s="390"/>
      <c r="E5914" s="390"/>
      <c r="F5914" s="390"/>
      <c r="G5914" s="390"/>
      <c r="H5914" s="390"/>
      <c r="I5914" s="390"/>
      <c r="AP5914" s="207"/>
      <c r="AQ5914" s="207"/>
      <c r="BK5914" s="207"/>
      <c r="BY5914" s="207"/>
      <c r="BZ5914" s="207"/>
      <c r="CA5914" s="207"/>
      <c r="CB5914" s="207"/>
      <c r="CC5914" s="207"/>
      <c r="CD5914" s="207"/>
      <c r="CE5914" s="207"/>
      <c r="CF5914" s="207"/>
    </row>
    <row r="5915" spans="1:84" s="406" customFormat="1" x14ac:dyDescent="0.3">
      <c r="A5915" s="407"/>
      <c r="B5915" s="412"/>
      <c r="C5915" s="126"/>
      <c r="D5915" s="390"/>
      <c r="E5915" s="390"/>
      <c r="F5915" s="390"/>
      <c r="G5915" s="390"/>
      <c r="H5915" s="390"/>
      <c r="I5915" s="390"/>
      <c r="AP5915" s="207"/>
      <c r="AQ5915" s="207"/>
      <c r="BK5915" s="207"/>
      <c r="BY5915" s="207"/>
      <c r="BZ5915" s="207"/>
      <c r="CA5915" s="207"/>
      <c r="CB5915" s="207"/>
      <c r="CC5915" s="207"/>
      <c r="CD5915" s="207"/>
      <c r="CE5915" s="207"/>
      <c r="CF5915" s="207"/>
    </row>
    <row r="5916" spans="1:84" s="406" customFormat="1" x14ac:dyDescent="0.3">
      <c r="A5916" s="407"/>
      <c r="B5916" s="412"/>
      <c r="C5916" s="126"/>
      <c r="D5916" s="390"/>
      <c r="E5916" s="390"/>
      <c r="F5916" s="390"/>
      <c r="G5916" s="390"/>
      <c r="H5916" s="390"/>
      <c r="I5916" s="390"/>
      <c r="AP5916" s="207"/>
      <c r="AQ5916" s="207"/>
      <c r="BK5916" s="207"/>
      <c r="BY5916" s="207"/>
      <c r="BZ5916" s="207"/>
      <c r="CA5916" s="207"/>
      <c r="CB5916" s="207"/>
      <c r="CC5916" s="207"/>
      <c r="CD5916" s="207"/>
      <c r="CE5916" s="207"/>
      <c r="CF5916" s="207"/>
    </row>
    <row r="5917" spans="1:84" s="406" customFormat="1" x14ac:dyDescent="0.3">
      <c r="A5917" s="407"/>
      <c r="B5917" s="412"/>
      <c r="C5917" s="126"/>
      <c r="D5917" s="390"/>
      <c r="E5917" s="390"/>
      <c r="F5917" s="390"/>
      <c r="G5917" s="390"/>
      <c r="H5917" s="390"/>
      <c r="I5917" s="390"/>
      <c r="AP5917" s="207"/>
      <c r="AQ5917" s="207"/>
      <c r="BK5917" s="207"/>
      <c r="BY5917" s="207"/>
      <c r="BZ5917" s="207"/>
      <c r="CA5917" s="207"/>
      <c r="CB5917" s="207"/>
      <c r="CC5917" s="207"/>
      <c r="CD5917" s="207"/>
      <c r="CE5917" s="207"/>
      <c r="CF5917" s="207"/>
    </row>
    <row r="5918" spans="1:84" s="406" customFormat="1" x14ac:dyDescent="0.3">
      <c r="A5918" s="407"/>
      <c r="B5918" s="412"/>
      <c r="C5918" s="126"/>
      <c r="D5918" s="390"/>
      <c r="E5918" s="390"/>
      <c r="F5918" s="390"/>
      <c r="G5918" s="390"/>
      <c r="H5918" s="390"/>
      <c r="I5918" s="390"/>
      <c r="AP5918" s="207"/>
      <c r="AQ5918" s="207"/>
      <c r="BK5918" s="207"/>
      <c r="BY5918" s="207"/>
      <c r="BZ5918" s="207"/>
      <c r="CA5918" s="207"/>
      <c r="CB5918" s="207"/>
      <c r="CC5918" s="207"/>
      <c r="CD5918" s="207"/>
      <c r="CE5918" s="207"/>
      <c r="CF5918" s="207"/>
    </row>
    <row r="5919" spans="1:84" s="406" customFormat="1" x14ac:dyDescent="0.3">
      <c r="A5919" s="407"/>
      <c r="B5919" s="412"/>
      <c r="C5919" s="126"/>
      <c r="D5919" s="390"/>
      <c r="E5919" s="390"/>
      <c r="F5919" s="390"/>
      <c r="G5919" s="390"/>
      <c r="H5919" s="390"/>
      <c r="I5919" s="390"/>
      <c r="AP5919" s="207"/>
      <c r="AQ5919" s="207"/>
      <c r="BK5919" s="207"/>
      <c r="BY5919" s="207"/>
      <c r="BZ5919" s="207"/>
      <c r="CA5919" s="207"/>
      <c r="CB5919" s="207"/>
      <c r="CC5919" s="207"/>
      <c r="CD5919" s="207"/>
      <c r="CE5919" s="207"/>
      <c r="CF5919" s="207"/>
    </row>
    <row r="5920" spans="1:84" s="406" customFormat="1" x14ac:dyDescent="0.3">
      <c r="A5920" s="407"/>
      <c r="B5920" s="412"/>
      <c r="C5920" s="126"/>
      <c r="D5920" s="390"/>
      <c r="E5920" s="390"/>
      <c r="F5920" s="390"/>
      <c r="G5920" s="390"/>
      <c r="H5920" s="390"/>
      <c r="I5920" s="390"/>
      <c r="AP5920" s="207"/>
      <c r="AQ5920" s="207"/>
      <c r="BK5920" s="207"/>
      <c r="BY5920" s="207"/>
      <c r="BZ5920" s="207"/>
      <c r="CA5920" s="207"/>
      <c r="CB5920" s="207"/>
      <c r="CC5920" s="207"/>
      <c r="CD5920" s="207"/>
      <c r="CE5920" s="207"/>
      <c r="CF5920" s="207"/>
    </row>
    <row r="5921" spans="1:84" s="406" customFormat="1" x14ac:dyDescent="0.3">
      <c r="A5921" s="407"/>
      <c r="B5921" s="412"/>
      <c r="C5921" s="126"/>
      <c r="D5921" s="390"/>
      <c r="E5921" s="390"/>
      <c r="F5921" s="390"/>
      <c r="G5921" s="390"/>
      <c r="H5921" s="390"/>
      <c r="I5921" s="390"/>
      <c r="AP5921" s="207"/>
      <c r="AQ5921" s="207"/>
      <c r="BK5921" s="207"/>
      <c r="BY5921" s="207"/>
      <c r="BZ5921" s="207"/>
      <c r="CA5921" s="207"/>
      <c r="CB5921" s="207"/>
      <c r="CC5921" s="207"/>
      <c r="CD5921" s="207"/>
      <c r="CE5921" s="207"/>
      <c r="CF5921" s="207"/>
    </row>
    <row r="5922" spans="1:84" s="406" customFormat="1" x14ac:dyDescent="0.3">
      <c r="A5922" s="407"/>
      <c r="B5922" s="412"/>
      <c r="C5922" s="126"/>
      <c r="D5922" s="390"/>
      <c r="E5922" s="390"/>
      <c r="F5922" s="390"/>
      <c r="G5922" s="390"/>
      <c r="H5922" s="390"/>
      <c r="I5922" s="390"/>
      <c r="AP5922" s="207"/>
      <c r="AQ5922" s="207"/>
      <c r="BK5922" s="207"/>
      <c r="BY5922" s="207"/>
      <c r="BZ5922" s="207"/>
      <c r="CA5922" s="207"/>
      <c r="CB5922" s="207"/>
      <c r="CC5922" s="207"/>
      <c r="CD5922" s="207"/>
      <c r="CE5922" s="207"/>
      <c r="CF5922" s="207"/>
    </row>
    <row r="5923" spans="1:84" s="406" customFormat="1" x14ac:dyDescent="0.3">
      <c r="A5923" s="407"/>
      <c r="B5923" s="412"/>
      <c r="C5923" s="126"/>
      <c r="D5923" s="390"/>
      <c r="E5923" s="390"/>
      <c r="F5923" s="390"/>
      <c r="G5923" s="390"/>
      <c r="H5923" s="390"/>
      <c r="I5923" s="390"/>
      <c r="AP5923" s="207"/>
      <c r="AQ5923" s="207"/>
      <c r="BK5923" s="207"/>
      <c r="BY5923" s="207"/>
      <c r="BZ5923" s="207"/>
      <c r="CA5923" s="207"/>
      <c r="CB5923" s="207"/>
      <c r="CC5923" s="207"/>
      <c r="CD5923" s="207"/>
      <c r="CE5923" s="207"/>
      <c r="CF5923" s="207"/>
    </row>
    <row r="5924" spans="1:84" s="406" customFormat="1" x14ac:dyDescent="0.3">
      <c r="A5924" s="407"/>
      <c r="B5924" s="412"/>
      <c r="C5924" s="126"/>
      <c r="D5924" s="390"/>
      <c r="E5924" s="390"/>
      <c r="F5924" s="390"/>
      <c r="G5924" s="390"/>
      <c r="H5924" s="390"/>
      <c r="I5924" s="390"/>
      <c r="AP5924" s="207"/>
      <c r="AQ5924" s="207"/>
      <c r="BK5924" s="207"/>
      <c r="BY5924" s="207"/>
      <c r="BZ5924" s="207"/>
      <c r="CA5924" s="207"/>
      <c r="CB5924" s="207"/>
      <c r="CC5924" s="207"/>
      <c r="CD5924" s="207"/>
      <c r="CE5924" s="207"/>
      <c r="CF5924" s="207"/>
    </row>
    <row r="5925" spans="1:84" s="406" customFormat="1" x14ac:dyDescent="0.3">
      <c r="A5925" s="407"/>
      <c r="B5925" s="412"/>
      <c r="C5925" s="126"/>
      <c r="D5925" s="390"/>
      <c r="E5925" s="390"/>
      <c r="F5925" s="390"/>
      <c r="G5925" s="390"/>
      <c r="H5925" s="390"/>
      <c r="I5925" s="390"/>
      <c r="AP5925" s="207"/>
      <c r="AQ5925" s="207"/>
      <c r="BK5925" s="207"/>
      <c r="BY5925" s="207"/>
      <c r="BZ5925" s="207"/>
      <c r="CA5925" s="207"/>
      <c r="CB5925" s="207"/>
      <c r="CC5925" s="207"/>
      <c r="CD5925" s="207"/>
      <c r="CE5925" s="207"/>
      <c r="CF5925" s="207"/>
    </row>
    <row r="5926" spans="1:84" s="406" customFormat="1" x14ac:dyDescent="0.3">
      <c r="A5926" s="407"/>
      <c r="B5926" s="412"/>
      <c r="C5926" s="126"/>
      <c r="D5926" s="390"/>
      <c r="E5926" s="390"/>
      <c r="F5926" s="390"/>
      <c r="G5926" s="390"/>
      <c r="H5926" s="390"/>
      <c r="I5926" s="390"/>
      <c r="AP5926" s="207"/>
      <c r="AQ5926" s="207"/>
      <c r="BK5926" s="207"/>
      <c r="BY5926" s="207"/>
      <c r="BZ5926" s="207"/>
      <c r="CA5926" s="207"/>
      <c r="CB5926" s="207"/>
      <c r="CC5926" s="207"/>
      <c r="CD5926" s="207"/>
      <c r="CE5926" s="207"/>
      <c r="CF5926" s="207"/>
    </row>
    <row r="5927" spans="1:84" s="406" customFormat="1" x14ac:dyDescent="0.3">
      <c r="A5927" s="407"/>
      <c r="B5927" s="412"/>
      <c r="C5927" s="126"/>
      <c r="D5927" s="390"/>
      <c r="E5927" s="390"/>
      <c r="F5927" s="390"/>
      <c r="G5927" s="390"/>
      <c r="H5927" s="390"/>
      <c r="I5927" s="390"/>
      <c r="AP5927" s="207"/>
      <c r="AQ5927" s="207"/>
      <c r="BK5927" s="207"/>
      <c r="BY5927" s="207"/>
      <c r="BZ5927" s="207"/>
      <c r="CA5927" s="207"/>
      <c r="CB5927" s="207"/>
      <c r="CC5927" s="207"/>
      <c r="CD5927" s="207"/>
      <c r="CE5927" s="207"/>
      <c r="CF5927" s="207"/>
    </row>
    <row r="5928" spans="1:84" s="406" customFormat="1" x14ac:dyDescent="0.3">
      <c r="A5928" s="407"/>
      <c r="B5928" s="412"/>
      <c r="C5928" s="126"/>
      <c r="D5928" s="390"/>
      <c r="E5928" s="390"/>
      <c r="F5928" s="390"/>
      <c r="G5928" s="390"/>
      <c r="H5928" s="390"/>
      <c r="I5928" s="390"/>
      <c r="AP5928" s="207"/>
      <c r="AQ5928" s="207"/>
      <c r="BK5928" s="207"/>
      <c r="BY5928" s="207"/>
      <c r="BZ5928" s="207"/>
      <c r="CA5928" s="207"/>
      <c r="CB5928" s="207"/>
      <c r="CC5928" s="207"/>
      <c r="CD5928" s="207"/>
      <c r="CE5928" s="207"/>
      <c r="CF5928" s="207"/>
    </row>
    <row r="5929" spans="1:84" s="406" customFormat="1" x14ac:dyDescent="0.3">
      <c r="A5929" s="407"/>
      <c r="B5929" s="412"/>
      <c r="C5929" s="126"/>
      <c r="D5929" s="390"/>
      <c r="E5929" s="390"/>
      <c r="F5929" s="390"/>
      <c r="G5929" s="390"/>
      <c r="H5929" s="390"/>
      <c r="I5929" s="390"/>
      <c r="AP5929" s="207"/>
      <c r="AQ5929" s="207"/>
      <c r="BK5929" s="207"/>
      <c r="BY5929" s="207"/>
      <c r="BZ5929" s="207"/>
      <c r="CA5929" s="207"/>
      <c r="CB5929" s="207"/>
      <c r="CC5929" s="207"/>
      <c r="CD5929" s="207"/>
      <c r="CE5929" s="207"/>
      <c r="CF5929" s="207"/>
    </row>
    <row r="5930" spans="1:84" s="406" customFormat="1" x14ac:dyDescent="0.3">
      <c r="A5930" s="407"/>
      <c r="B5930" s="412"/>
      <c r="C5930" s="126"/>
      <c r="D5930" s="390"/>
      <c r="E5930" s="390"/>
      <c r="F5930" s="390"/>
      <c r="G5930" s="390"/>
      <c r="H5930" s="390"/>
      <c r="I5930" s="390"/>
      <c r="AP5930" s="207"/>
      <c r="AQ5930" s="207"/>
      <c r="BK5930" s="207"/>
      <c r="BY5930" s="207"/>
      <c r="BZ5930" s="207"/>
      <c r="CA5930" s="207"/>
      <c r="CB5930" s="207"/>
      <c r="CC5930" s="207"/>
      <c r="CD5930" s="207"/>
      <c r="CE5930" s="207"/>
      <c r="CF5930" s="207"/>
    </row>
    <row r="5931" spans="1:84" s="406" customFormat="1" x14ac:dyDescent="0.3">
      <c r="A5931" s="407"/>
      <c r="B5931" s="412"/>
      <c r="C5931" s="126"/>
      <c r="D5931" s="390"/>
      <c r="E5931" s="390"/>
      <c r="F5931" s="390"/>
      <c r="G5931" s="390"/>
      <c r="H5931" s="390"/>
      <c r="I5931" s="390"/>
      <c r="AP5931" s="207"/>
      <c r="AQ5931" s="207"/>
      <c r="BK5931" s="207"/>
      <c r="BY5931" s="207"/>
      <c r="BZ5931" s="207"/>
      <c r="CA5931" s="207"/>
      <c r="CB5931" s="207"/>
      <c r="CC5931" s="207"/>
      <c r="CD5931" s="207"/>
      <c r="CE5931" s="207"/>
      <c r="CF5931" s="207"/>
    </row>
    <row r="5932" spans="1:84" s="406" customFormat="1" x14ac:dyDescent="0.3">
      <c r="A5932" s="407"/>
      <c r="B5932" s="412"/>
      <c r="C5932" s="126"/>
      <c r="D5932" s="390"/>
      <c r="E5932" s="390"/>
      <c r="F5932" s="390"/>
      <c r="G5932" s="390"/>
      <c r="H5932" s="390"/>
      <c r="I5932" s="390"/>
      <c r="AP5932" s="207"/>
      <c r="AQ5932" s="207"/>
      <c r="BK5932" s="207"/>
      <c r="BY5932" s="207"/>
      <c r="BZ5932" s="207"/>
      <c r="CA5932" s="207"/>
      <c r="CB5932" s="207"/>
      <c r="CC5932" s="207"/>
      <c r="CD5932" s="207"/>
      <c r="CE5932" s="207"/>
      <c r="CF5932" s="207"/>
    </row>
    <row r="5933" spans="1:84" s="406" customFormat="1" x14ac:dyDescent="0.3">
      <c r="A5933" s="407"/>
      <c r="B5933" s="412"/>
      <c r="C5933" s="126"/>
      <c r="D5933" s="390"/>
      <c r="E5933" s="390"/>
      <c r="F5933" s="390"/>
      <c r="G5933" s="390"/>
      <c r="H5933" s="390"/>
      <c r="I5933" s="390"/>
      <c r="AP5933" s="207"/>
      <c r="AQ5933" s="207"/>
      <c r="BK5933" s="207"/>
      <c r="BY5933" s="207"/>
      <c r="BZ5933" s="207"/>
      <c r="CA5933" s="207"/>
      <c r="CB5933" s="207"/>
      <c r="CC5933" s="207"/>
      <c r="CD5933" s="207"/>
      <c r="CE5933" s="207"/>
      <c r="CF5933" s="207"/>
    </row>
    <row r="5934" spans="1:84" s="406" customFormat="1" x14ac:dyDescent="0.3">
      <c r="A5934" s="407"/>
      <c r="B5934" s="412"/>
      <c r="C5934" s="126"/>
      <c r="D5934" s="390"/>
      <c r="E5934" s="390"/>
      <c r="F5934" s="390"/>
      <c r="G5934" s="390"/>
      <c r="H5934" s="390"/>
      <c r="I5934" s="390"/>
      <c r="AP5934" s="207"/>
      <c r="AQ5934" s="207"/>
      <c r="BK5934" s="207"/>
      <c r="BY5934" s="207"/>
      <c r="BZ5934" s="207"/>
      <c r="CA5934" s="207"/>
      <c r="CB5934" s="207"/>
      <c r="CC5934" s="207"/>
      <c r="CD5934" s="207"/>
      <c r="CE5934" s="207"/>
      <c r="CF5934" s="207"/>
    </row>
    <row r="5935" spans="1:84" s="406" customFormat="1" x14ac:dyDescent="0.3">
      <c r="A5935" s="407"/>
      <c r="B5935" s="412"/>
      <c r="C5935" s="126"/>
      <c r="D5935" s="390"/>
      <c r="E5935" s="390"/>
      <c r="F5935" s="390"/>
      <c r="G5935" s="390"/>
      <c r="H5935" s="390"/>
      <c r="I5935" s="390"/>
      <c r="AP5935" s="207"/>
      <c r="AQ5935" s="207"/>
      <c r="BK5935" s="207"/>
      <c r="BY5935" s="207"/>
      <c r="BZ5935" s="207"/>
      <c r="CA5935" s="207"/>
      <c r="CB5935" s="207"/>
      <c r="CC5935" s="207"/>
      <c r="CD5935" s="207"/>
      <c r="CE5935" s="207"/>
      <c r="CF5935" s="207"/>
    </row>
    <row r="5936" spans="1:84" s="406" customFormat="1" x14ac:dyDescent="0.3">
      <c r="A5936" s="407"/>
      <c r="B5936" s="412"/>
      <c r="C5936" s="126"/>
      <c r="D5936" s="390"/>
      <c r="E5936" s="390"/>
      <c r="F5936" s="390"/>
      <c r="G5936" s="390"/>
      <c r="H5936" s="390"/>
      <c r="I5936" s="390"/>
      <c r="AP5936" s="207"/>
      <c r="AQ5936" s="207"/>
      <c r="BK5936" s="207"/>
      <c r="BY5936" s="207"/>
      <c r="BZ5936" s="207"/>
      <c r="CA5936" s="207"/>
      <c r="CB5936" s="207"/>
      <c r="CC5936" s="207"/>
      <c r="CD5936" s="207"/>
      <c r="CE5936" s="207"/>
      <c r="CF5936" s="207"/>
    </row>
    <row r="5937" spans="1:84" s="406" customFormat="1" x14ac:dyDescent="0.3">
      <c r="A5937" s="407"/>
      <c r="B5937" s="412"/>
      <c r="C5937" s="126"/>
      <c r="D5937" s="390"/>
      <c r="E5937" s="390"/>
      <c r="F5937" s="390"/>
      <c r="G5937" s="390"/>
      <c r="H5937" s="390"/>
      <c r="I5937" s="390"/>
      <c r="AP5937" s="207"/>
      <c r="AQ5937" s="207"/>
      <c r="BK5937" s="207"/>
      <c r="BY5937" s="207"/>
      <c r="BZ5937" s="207"/>
      <c r="CA5937" s="207"/>
      <c r="CB5937" s="207"/>
      <c r="CC5937" s="207"/>
      <c r="CD5937" s="207"/>
      <c r="CE5937" s="207"/>
      <c r="CF5937" s="207"/>
    </row>
    <row r="5938" spans="1:84" s="406" customFormat="1" x14ac:dyDescent="0.3">
      <c r="A5938" s="407"/>
      <c r="B5938" s="412"/>
      <c r="C5938" s="126"/>
      <c r="D5938" s="390"/>
      <c r="E5938" s="390"/>
      <c r="F5938" s="390"/>
      <c r="G5938" s="390"/>
      <c r="H5938" s="390"/>
      <c r="I5938" s="390"/>
      <c r="AP5938" s="207"/>
      <c r="AQ5938" s="207"/>
      <c r="BK5938" s="207"/>
      <c r="BY5938" s="207"/>
      <c r="BZ5938" s="207"/>
      <c r="CA5938" s="207"/>
      <c r="CB5938" s="207"/>
      <c r="CC5938" s="207"/>
      <c r="CD5938" s="207"/>
      <c r="CE5938" s="207"/>
      <c r="CF5938" s="207"/>
    </row>
    <row r="5939" spans="1:84" s="406" customFormat="1" x14ac:dyDescent="0.3">
      <c r="A5939" s="407"/>
      <c r="B5939" s="412"/>
      <c r="C5939" s="126"/>
      <c r="D5939" s="390"/>
      <c r="E5939" s="390"/>
      <c r="F5939" s="390"/>
      <c r="G5939" s="390"/>
      <c r="H5939" s="390"/>
      <c r="I5939" s="390"/>
      <c r="AP5939" s="207"/>
      <c r="AQ5939" s="207"/>
      <c r="BK5939" s="207"/>
      <c r="BY5939" s="207"/>
      <c r="BZ5939" s="207"/>
      <c r="CA5939" s="207"/>
      <c r="CB5939" s="207"/>
      <c r="CC5939" s="207"/>
      <c r="CD5939" s="207"/>
      <c r="CE5939" s="207"/>
      <c r="CF5939" s="207"/>
    </row>
    <row r="5940" spans="1:84" s="406" customFormat="1" x14ac:dyDescent="0.3">
      <c r="A5940" s="407"/>
      <c r="B5940" s="412"/>
      <c r="C5940" s="126"/>
      <c r="D5940" s="390"/>
      <c r="E5940" s="390"/>
      <c r="F5940" s="390"/>
      <c r="G5940" s="390"/>
      <c r="H5940" s="390"/>
      <c r="I5940" s="390"/>
      <c r="AP5940" s="207"/>
      <c r="AQ5940" s="207"/>
      <c r="BK5940" s="207"/>
      <c r="BY5940" s="207"/>
      <c r="BZ5940" s="207"/>
      <c r="CA5940" s="207"/>
      <c r="CB5940" s="207"/>
      <c r="CC5940" s="207"/>
      <c r="CD5940" s="207"/>
      <c r="CE5940" s="207"/>
      <c r="CF5940" s="207"/>
    </row>
    <row r="5941" spans="1:84" s="406" customFormat="1" x14ac:dyDescent="0.3">
      <c r="A5941" s="407"/>
      <c r="B5941" s="412"/>
      <c r="C5941" s="126"/>
      <c r="D5941" s="390"/>
      <c r="E5941" s="390"/>
      <c r="F5941" s="390"/>
      <c r="G5941" s="390"/>
      <c r="H5941" s="390"/>
      <c r="I5941" s="390"/>
      <c r="AP5941" s="207"/>
      <c r="AQ5941" s="207"/>
      <c r="BK5941" s="207"/>
      <c r="BY5941" s="207"/>
      <c r="BZ5941" s="207"/>
      <c r="CA5941" s="207"/>
      <c r="CB5941" s="207"/>
      <c r="CC5941" s="207"/>
      <c r="CD5941" s="207"/>
      <c r="CE5941" s="207"/>
      <c r="CF5941" s="207"/>
    </row>
    <row r="5942" spans="1:84" s="406" customFormat="1" x14ac:dyDescent="0.3">
      <c r="A5942" s="407"/>
      <c r="B5942" s="412"/>
      <c r="C5942" s="126"/>
      <c r="D5942" s="390"/>
      <c r="E5942" s="390"/>
      <c r="F5942" s="390"/>
      <c r="G5942" s="390"/>
      <c r="H5942" s="390"/>
      <c r="I5942" s="390"/>
      <c r="AP5942" s="207"/>
      <c r="AQ5942" s="207"/>
      <c r="BK5942" s="207"/>
      <c r="BY5942" s="207"/>
      <c r="BZ5942" s="207"/>
      <c r="CA5942" s="207"/>
      <c r="CB5942" s="207"/>
      <c r="CC5942" s="207"/>
      <c r="CD5942" s="207"/>
      <c r="CE5942" s="207"/>
      <c r="CF5942" s="207"/>
    </row>
    <row r="5943" spans="1:84" s="406" customFormat="1" x14ac:dyDescent="0.3">
      <c r="A5943" s="407"/>
      <c r="B5943" s="412"/>
      <c r="C5943" s="126"/>
      <c r="D5943" s="390"/>
      <c r="E5943" s="390"/>
      <c r="F5943" s="390"/>
      <c r="G5943" s="390"/>
      <c r="H5943" s="390"/>
      <c r="I5943" s="390"/>
      <c r="AP5943" s="207"/>
      <c r="AQ5943" s="207"/>
      <c r="BK5943" s="207"/>
      <c r="BY5943" s="207"/>
      <c r="BZ5943" s="207"/>
      <c r="CA5943" s="207"/>
      <c r="CB5943" s="207"/>
      <c r="CC5943" s="207"/>
      <c r="CD5943" s="207"/>
      <c r="CE5943" s="207"/>
      <c r="CF5943" s="207"/>
    </row>
    <row r="5944" spans="1:84" s="406" customFormat="1" x14ac:dyDescent="0.3">
      <c r="A5944" s="407"/>
      <c r="B5944" s="412"/>
      <c r="C5944" s="126"/>
      <c r="D5944" s="390"/>
      <c r="E5944" s="390"/>
      <c r="F5944" s="390"/>
      <c r="G5944" s="390"/>
      <c r="H5944" s="390"/>
      <c r="I5944" s="390"/>
      <c r="AP5944" s="207"/>
      <c r="AQ5944" s="207"/>
      <c r="BK5944" s="207"/>
      <c r="BY5944" s="207"/>
      <c r="BZ5944" s="207"/>
      <c r="CA5944" s="207"/>
      <c r="CB5944" s="207"/>
      <c r="CC5944" s="207"/>
      <c r="CD5944" s="207"/>
      <c r="CE5944" s="207"/>
      <c r="CF5944" s="207"/>
    </row>
    <row r="5945" spans="1:84" s="406" customFormat="1" x14ac:dyDescent="0.3">
      <c r="A5945" s="407"/>
      <c r="B5945" s="412"/>
      <c r="C5945" s="126"/>
      <c r="D5945" s="390"/>
      <c r="E5945" s="390"/>
      <c r="F5945" s="390"/>
      <c r="G5945" s="390"/>
      <c r="H5945" s="390"/>
      <c r="I5945" s="390"/>
      <c r="AP5945" s="207"/>
      <c r="AQ5945" s="207"/>
      <c r="BK5945" s="207"/>
      <c r="BY5945" s="207"/>
      <c r="BZ5945" s="207"/>
      <c r="CA5945" s="207"/>
      <c r="CB5945" s="207"/>
      <c r="CC5945" s="207"/>
      <c r="CD5945" s="207"/>
      <c r="CE5945" s="207"/>
      <c r="CF5945" s="207"/>
    </row>
    <row r="5946" spans="1:84" s="406" customFormat="1" x14ac:dyDescent="0.3">
      <c r="A5946" s="407"/>
      <c r="B5946" s="412"/>
      <c r="C5946" s="126"/>
      <c r="D5946" s="390"/>
      <c r="E5946" s="390"/>
      <c r="F5946" s="390"/>
      <c r="G5946" s="390"/>
      <c r="H5946" s="390"/>
      <c r="I5946" s="390"/>
      <c r="AP5946" s="207"/>
      <c r="AQ5946" s="207"/>
      <c r="BK5946" s="207"/>
      <c r="BY5946" s="207"/>
      <c r="BZ5946" s="207"/>
      <c r="CA5946" s="207"/>
      <c r="CB5946" s="207"/>
      <c r="CC5946" s="207"/>
      <c r="CD5946" s="207"/>
      <c r="CE5946" s="207"/>
      <c r="CF5946" s="207"/>
    </row>
    <row r="5947" spans="1:84" s="406" customFormat="1" x14ac:dyDescent="0.3">
      <c r="A5947" s="407"/>
      <c r="B5947" s="412"/>
      <c r="C5947" s="126"/>
      <c r="D5947" s="390"/>
      <c r="E5947" s="390"/>
      <c r="F5947" s="390"/>
      <c r="G5947" s="390"/>
      <c r="H5947" s="390"/>
      <c r="I5947" s="390"/>
      <c r="AP5947" s="207"/>
      <c r="AQ5947" s="207"/>
      <c r="BK5947" s="207"/>
      <c r="BY5947" s="207"/>
      <c r="BZ5947" s="207"/>
      <c r="CA5947" s="207"/>
      <c r="CB5947" s="207"/>
      <c r="CC5947" s="207"/>
      <c r="CD5947" s="207"/>
      <c r="CE5947" s="207"/>
      <c r="CF5947" s="207"/>
    </row>
    <row r="5948" spans="1:84" s="406" customFormat="1" x14ac:dyDescent="0.3">
      <c r="A5948" s="407"/>
      <c r="B5948" s="412"/>
      <c r="C5948" s="126"/>
      <c r="D5948" s="390"/>
      <c r="E5948" s="390"/>
      <c r="F5948" s="390"/>
      <c r="G5948" s="390"/>
      <c r="H5948" s="390"/>
      <c r="I5948" s="390"/>
      <c r="AP5948" s="207"/>
      <c r="AQ5948" s="207"/>
      <c r="BK5948" s="207"/>
      <c r="BY5948" s="207"/>
      <c r="BZ5948" s="207"/>
      <c r="CA5948" s="207"/>
      <c r="CB5948" s="207"/>
      <c r="CC5948" s="207"/>
      <c r="CD5948" s="207"/>
      <c r="CE5948" s="207"/>
      <c r="CF5948" s="207"/>
    </row>
    <row r="5949" spans="1:84" s="406" customFormat="1" x14ac:dyDescent="0.3">
      <c r="A5949" s="407"/>
      <c r="B5949" s="412"/>
      <c r="C5949" s="126"/>
      <c r="D5949" s="390"/>
      <c r="E5949" s="390"/>
      <c r="F5949" s="390"/>
      <c r="G5949" s="390"/>
      <c r="H5949" s="390"/>
      <c r="I5949" s="390"/>
      <c r="AP5949" s="207"/>
      <c r="AQ5949" s="207"/>
      <c r="BK5949" s="207"/>
      <c r="BY5949" s="207"/>
      <c r="BZ5949" s="207"/>
      <c r="CA5949" s="207"/>
      <c r="CB5949" s="207"/>
      <c r="CC5949" s="207"/>
      <c r="CD5949" s="207"/>
      <c r="CE5949" s="207"/>
      <c r="CF5949" s="207"/>
    </row>
    <row r="5950" spans="1:84" s="406" customFormat="1" x14ac:dyDescent="0.3">
      <c r="A5950" s="407"/>
      <c r="B5950" s="412"/>
      <c r="C5950" s="126"/>
      <c r="D5950" s="390"/>
      <c r="E5950" s="390"/>
      <c r="F5950" s="390"/>
      <c r="G5950" s="390"/>
      <c r="H5950" s="390"/>
      <c r="I5950" s="390"/>
      <c r="AP5950" s="207"/>
      <c r="AQ5950" s="207"/>
      <c r="BK5950" s="207"/>
      <c r="BY5950" s="207"/>
      <c r="BZ5950" s="207"/>
      <c r="CA5950" s="207"/>
      <c r="CB5950" s="207"/>
      <c r="CC5950" s="207"/>
      <c r="CD5950" s="207"/>
      <c r="CE5950" s="207"/>
      <c r="CF5950" s="207"/>
    </row>
    <row r="5951" spans="1:84" s="406" customFormat="1" x14ac:dyDescent="0.3">
      <c r="A5951" s="407"/>
      <c r="B5951" s="412"/>
      <c r="C5951" s="126"/>
      <c r="D5951" s="390"/>
      <c r="E5951" s="390"/>
      <c r="F5951" s="390"/>
      <c r="G5951" s="390"/>
      <c r="H5951" s="390"/>
      <c r="I5951" s="390"/>
      <c r="AP5951" s="207"/>
      <c r="AQ5951" s="207"/>
      <c r="BK5951" s="207"/>
      <c r="BY5951" s="207"/>
      <c r="BZ5951" s="207"/>
      <c r="CA5951" s="207"/>
      <c r="CB5951" s="207"/>
      <c r="CC5951" s="207"/>
      <c r="CD5951" s="207"/>
      <c r="CE5951" s="207"/>
      <c r="CF5951" s="207"/>
    </row>
    <row r="5952" spans="1:84" s="406" customFormat="1" x14ac:dyDescent="0.3">
      <c r="A5952" s="407"/>
      <c r="B5952" s="412"/>
      <c r="C5952" s="126"/>
      <c r="D5952" s="390"/>
      <c r="E5952" s="390"/>
      <c r="F5952" s="390"/>
      <c r="G5952" s="390"/>
      <c r="H5952" s="390"/>
      <c r="I5952" s="390"/>
      <c r="AP5952" s="207"/>
      <c r="AQ5952" s="207"/>
      <c r="BK5952" s="207"/>
      <c r="BY5952" s="207"/>
      <c r="BZ5952" s="207"/>
      <c r="CA5952" s="207"/>
      <c r="CB5952" s="207"/>
      <c r="CC5952" s="207"/>
      <c r="CD5952" s="207"/>
      <c r="CE5952" s="207"/>
      <c r="CF5952" s="207"/>
    </row>
    <row r="5953" spans="1:84" s="406" customFormat="1" x14ac:dyDescent="0.3">
      <c r="A5953" s="407"/>
      <c r="B5953" s="412"/>
      <c r="C5953" s="126"/>
      <c r="D5953" s="390"/>
      <c r="E5953" s="390"/>
      <c r="F5953" s="390"/>
      <c r="G5953" s="390"/>
      <c r="H5953" s="390"/>
      <c r="I5953" s="390"/>
      <c r="AP5953" s="207"/>
      <c r="AQ5953" s="207"/>
      <c r="BK5953" s="207"/>
      <c r="BY5953" s="207"/>
      <c r="BZ5953" s="207"/>
      <c r="CA5953" s="207"/>
      <c r="CB5953" s="207"/>
      <c r="CC5953" s="207"/>
      <c r="CD5953" s="207"/>
      <c r="CE5953" s="207"/>
      <c r="CF5953" s="207"/>
    </row>
    <row r="5954" spans="1:84" s="406" customFormat="1" x14ac:dyDescent="0.3">
      <c r="A5954" s="407"/>
      <c r="B5954" s="412"/>
      <c r="C5954" s="126"/>
      <c r="D5954" s="390"/>
      <c r="E5954" s="390"/>
      <c r="F5954" s="390"/>
      <c r="G5954" s="390"/>
      <c r="H5954" s="390"/>
      <c r="I5954" s="390"/>
      <c r="AP5954" s="207"/>
      <c r="AQ5954" s="207"/>
      <c r="BK5954" s="207"/>
      <c r="BY5954" s="207"/>
      <c r="BZ5954" s="207"/>
      <c r="CA5954" s="207"/>
      <c r="CB5954" s="207"/>
      <c r="CC5954" s="207"/>
      <c r="CD5954" s="207"/>
      <c r="CE5954" s="207"/>
      <c r="CF5954" s="207"/>
    </row>
    <row r="5955" spans="1:84" s="406" customFormat="1" x14ac:dyDescent="0.3">
      <c r="A5955" s="407"/>
      <c r="B5955" s="412"/>
      <c r="C5955" s="126"/>
      <c r="D5955" s="390"/>
      <c r="E5955" s="390"/>
      <c r="F5955" s="390"/>
      <c r="G5955" s="390"/>
      <c r="H5955" s="390"/>
      <c r="I5955" s="390"/>
      <c r="AP5955" s="207"/>
      <c r="AQ5955" s="207"/>
      <c r="BK5955" s="207"/>
      <c r="BY5955" s="207"/>
      <c r="BZ5955" s="207"/>
      <c r="CA5955" s="207"/>
      <c r="CB5955" s="207"/>
      <c r="CC5955" s="207"/>
      <c r="CD5955" s="207"/>
      <c r="CE5955" s="207"/>
      <c r="CF5955" s="207"/>
    </row>
    <row r="5956" spans="1:84" s="406" customFormat="1" x14ac:dyDescent="0.3">
      <c r="A5956" s="407"/>
      <c r="B5956" s="412"/>
      <c r="C5956" s="126"/>
      <c r="D5956" s="390"/>
      <c r="E5956" s="390"/>
      <c r="F5956" s="390"/>
      <c r="G5956" s="390"/>
      <c r="H5956" s="390"/>
      <c r="I5956" s="390"/>
      <c r="AP5956" s="207"/>
      <c r="AQ5956" s="207"/>
      <c r="BK5956" s="207"/>
      <c r="BY5956" s="207"/>
      <c r="BZ5956" s="207"/>
      <c r="CA5956" s="207"/>
      <c r="CB5956" s="207"/>
      <c r="CC5956" s="207"/>
      <c r="CD5956" s="207"/>
      <c r="CE5956" s="207"/>
      <c r="CF5956" s="207"/>
    </row>
    <row r="5957" spans="1:84" s="406" customFormat="1" x14ac:dyDescent="0.3">
      <c r="A5957" s="407"/>
      <c r="B5957" s="412"/>
      <c r="C5957" s="126"/>
      <c r="D5957" s="390"/>
      <c r="E5957" s="390"/>
      <c r="F5957" s="390"/>
      <c r="G5957" s="390"/>
      <c r="H5957" s="390"/>
      <c r="I5957" s="390"/>
      <c r="AP5957" s="207"/>
      <c r="AQ5957" s="207"/>
      <c r="BK5957" s="207"/>
      <c r="BY5957" s="207"/>
      <c r="BZ5957" s="207"/>
      <c r="CA5957" s="207"/>
      <c r="CB5957" s="207"/>
      <c r="CC5957" s="207"/>
      <c r="CD5957" s="207"/>
      <c r="CE5957" s="207"/>
      <c r="CF5957" s="207"/>
    </row>
    <row r="5958" spans="1:84" s="406" customFormat="1" x14ac:dyDescent="0.3">
      <c r="A5958" s="407"/>
      <c r="B5958" s="412"/>
      <c r="C5958" s="126"/>
      <c r="D5958" s="390"/>
      <c r="E5958" s="390"/>
      <c r="F5958" s="390"/>
      <c r="G5958" s="390"/>
      <c r="H5958" s="390"/>
      <c r="I5958" s="390"/>
      <c r="AP5958" s="207"/>
      <c r="AQ5958" s="207"/>
      <c r="BK5958" s="207"/>
      <c r="BY5958" s="207"/>
      <c r="BZ5958" s="207"/>
      <c r="CA5958" s="207"/>
      <c r="CB5958" s="207"/>
      <c r="CC5958" s="207"/>
      <c r="CD5958" s="207"/>
      <c r="CE5958" s="207"/>
      <c r="CF5958" s="207"/>
    </row>
    <row r="5959" spans="1:84" s="406" customFormat="1" x14ac:dyDescent="0.3">
      <c r="A5959" s="407"/>
      <c r="B5959" s="412"/>
      <c r="C5959" s="126"/>
      <c r="D5959" s="390"/>
      <c r="E5959" s="390"/>
      <c r="F5959" s="390"/>
      <c r="G5959" s="390"/>
      <c r="H5959" s="390"/>
      <c r="I5959" s="390"/>
      <c r="AP5959" s="207"/>
      <c r="AQ5959" s="207"/>
      <c r="BK5959" s="207"/>
      <c r="BY5959" s="207"/>
      <c r="BZ5959" s="207"/>
      <c r="CA5959" s="207"/>
      <c r="CB5959" s="207"/>
      <c r="CC5959" s="207"/>
      <c r="CD5959" s="207"/>
      <c r="CE5959" s="207"/>
      <c r="CF5959" s="207"/>
    </row>
    <row r="5960" spans="1:84" s="406" customFormat="1" x14ac:dyDescent="0.3">
      <c r="A5960" s="407"/>
      <c r="B5960" s="412"/>
      <c r="C5960" s="126"/>
      <c r="D5960" s="390"/>
      <c r="E5960" s="390"/>
      <c r="F5960" s="390"/>
      <c r="G5960" s="390"/>
      <c r="H5960" s="390"/>
      <c r="I5960" s="390"/>
      <c r="AP5960" s="207"/>
      <c r="AQ5960" s="207"/>
      <c r="BK5960" s="207"/>
      <c r="BY5960" s="207"/>
      <c r="BZ5960" s="207"/>
      <c r="CA5960" s="207"/>
      <c r="CB5960" s="207"/>
      <c r="CC5960" s="207"/>
      <c r="CD5960" s="207"/>
      <c r="CE5960" s="207"/>
      <c r="CF5960" s="207"/>
    </row>
    <row r="5961" spans="1:84" s="406" customFormat="1" x14ac:dyDescent="0.3">
      <c r="A5961" s="407"/>
      <c r="B5961" s="412"/>
      <c r="C5961" s="126"/>
      <c r="D5961" s="390"/>
      <c r="E5961" s="390"/>
      <c r="F5961" s="390"/>
      <c r="G5961" s="390"/>
      <c r="H5961" s="390"/>
      <c r="I5961" s="390"/>
      <c r="AP5961" s="207"/>
      <c r="AQ5961" s="207"/>
      <c r="BK5961" s="207"/>
      <c r="BY5961" s="207"/>
      <c r="BZ5961" s="207"/>
      <c r="CA5961" s="207"/>
      <c r="CB5961" s="207"/>
      <c r="CC5961" s="207"/>
      <c r="CD5961" s="207"/>
      <c r="CE5961" s="207"/>
      <c r="CF5961" s="207"/>
    </row>
    <row r="5962" spans="1:84" s="406" customFormat="1" x14ac:dyDescent="0.3">
      <c r="A5962" s="407"/>
      <c r="B5962" s="412"/>
      <c r="C5962" s="126"/>
      <c r="D5962" s="390"/>
      <c r="E5962" s="390"/>
      <c r="F5962" s="390"/>
      <c r="G5962" s="390"/>
      <c r="H5962" s="390"/>
      <c r="I5962" s="390"/>
      <c r="AP5962" s="207"/>
      <c r="AQ5962" s="207"/>
      <c r="BK5962" s="207"/>
      <c r="BY5962" s="207"/>
      <c r="BZ5962" s="207"/>
      <c r="CA5962" s="207"/>
      <c r="CB5962" s="207"/>
      <c r="CC5962" s="207"/>
      <c r="CD5962" s="207"/>
      <c r="CE5962" s="207"/>
      <c r="CF5962" s="207"/>
    </row>
    <row r="5963" spans="1:84" s="406" customFormat="1" x14ac:dyDescent="0.3">
      <c r="A5963" s="407"/>
      <c r="B5963" s="412"/>
      <c r="C5963" s="126"/>
      <c r="D5963" s="390"/>
      <c r="E5963" s="390"/>
      <c r="F5963" s="390"/>
      <c r="G5963" s="390"/>
      <c r="H5963" s="390"/>
      <c r="I5963" s="390"/>
      <c r="AP5963" s="207"/>
      <c r="AQ5963" s="207"/>
      <c r="BK5963" s="207"/>
      <c r="BY5963" s="207"/>
      <c r="BZ5963" s="207"/>
      <c r="CA5963" s="207"/>
      <c r="CB5963" s="207"/>
      <c r="CC5963" s="207"/>
      <c r="CD5963" s="207"/>
      <c r="CE5963" s="207"/>
      <c r="CF5963" s="207"/>
    </row>
    <row r="5964" spans="1:84" s="406" customFormat="1" x14ac:dyDescent="0.3">
      <c r="A5964" s="407"/>
      <c r="B5964" s="412"/>
      <c r="C5964" s="126"/>
      <c r="D5964" s="390"/>
      <c r="E5964" s="390"/>
      <c r="F5964" s="390"/>
      <c r="G5964" s="390"/>
      <c r="H5964" s="390"/>
      <c r="I5964" s="390"/>
      <c r="AP5964" s="207"/>
      <c r="AQ5964" s="207"/>
      <c r="BK5964" s="207"/>
      <c r="BY5964" s="207"/>
      <c r="BZ5964" s="207"/>
      <c r="CA5964" s="207"/>
      <c r="CB5964" s="207"/>
      <c r="CC5964" s="207"/>
      <c r="CD5964" s="207"/>
      <c r="CE5964" s="207"/>
      <c r="CF5964" s="207"/>
    </row>
    <row r="5965" spans="1:84" s="406" customFormat="1" x14ac:dyDescent="0.3">
      <c r="A5965" s="407"/>
      <c r="B5965" s="412"/>
      <c r="C5965" s="126"/>
      <c r="D5965" s="390"/>
      <c r="E5965" s="390"/>
      <c r="F5965" s="390"/>
      <c r="G5965" s="390"/>
      <c r="H5965" s="390"/>
      <c r="I5965" s="390"/>
      <c r="AP5965" s="207"/>
      <c r="AQ5965" s="207"/>
      <c r="BK5965" s="207"/>
      <c r="BY5965" s="207"/>
      <c r="BZ5965" s="207"/>
      <c r="CA5965" s="207"/>
      <c r="CB5965" s="207"/>
      <c r="CC5965" s="207"/>
      <c r="CD5965" s="207"/>
      <c r="CE5965" s="207"/>
      <c r="CF5965" s="207"/>
    </row>
    <row r="5966" spans="1:84" s="406" customFormat="1" x14ac:dyDescent="0.3">
      <c r="A5966" s="407"/>
      <c r="B5966" s="412"/>
      <c r="C5966" s="126"/>
      <c r="D5966" s="390"/>
      <c r="E5966" s="390"/>
      <c r="F5966" s="390"/>
      <c r="G5966" s="390"/>
      <c r="H5966" s="390"/>
      <c r="I5966" s="390"/>
      <c r="AP5966" s="207"/>
      <c r="AQ5966" s="207"/>
      <c r="BK5966" s="207"/>
      <c r="BY5966" s="207"/>
      <c r="BZ5966" s="207"/>
      <c r="CA5966" s="207"/>
      <c r="CB5966" s="207"/>
      <c r="CC5966" s="207"/>
      <c r="CD5966" s="207"/>
      <c r="CE5966" s="207"/>
      <c r="CF5966" s="207"/>
    </row>
    <row r="5967" spans="1:84" s="406" customFormat="1" x14ac:dyDescent="0.3">
      <c r="A5967" s="407"/>
      <c r="B5967" s="412"/>
      <c r="C5967" s="126"/>
      <c r="D5967" s="390"/>
      <c r="E5967" s="390"/>
      <c r="F5967" s="390"/>
      <c r="G5967" s="390"/>
      <c r="H5967" s="390"/>
      <c r="I5967" s="390"/>
      <c r="AP5967" s="207"/>
      <c r="AQ5967" s="207"/>
      <c r="BK5967" s="207"/>
      <c r="BY5967" s="207"/>
      <c r="BZ5967" s="207"/>
      <c r="CA5967" s="207"/>
      <c r="CB5967" s="207"/>
      <c r="CC5967" s="207"/>
      <c r="CD5967" s="207"/>
      <c r="CE5967" s="207"/>
      <c r="CF5967" s="207"/>
    </row>
    <row r="5968" spans="1:84" s="406" customFormat="1" x14ac:dyDescent="0.3">
      <c r="A5968" s="407"/>
      <c r="B5968" s="412"/>
      <c r="C5968" s="126"/>
      <c r="D5968" s="390"/>
      <c r="E5968" s="390"/>
      <c r="F5968" s="390"/>
      <c r="G5968" s="390"/>
      <c r="H5968" s="390"/>
      <c r="I5968" s="390"/>
      <c r="AP5968" s="207"/>
      <c r="AQ5968" s="207"/>
      <c r="BK5968" s="207"/>
      <c r="BY5968" s="207"/>
      <c r="BZ5968" s="207"/>
      <c r="CA5968" s="207"/>
      <c r="CB5968" s="207"/>
      <c r="CC5968" s="207"/>
      <c r="CD5968" s="207"/>
      <c r="CE5968" s="207"/>
      <c r="CF5968" s="207"/>
    </row>
    <row r="5969" spans="1:84" s="406" customFormat="1" x14ac:dyDescent="0.3">
      <c r="A5969" s="407"/>
      <c r="B5969" s="412"/>
      <c r="C5969" s="126"/>
      <c r="D5969" s="390"/>
      <c r="E5969" s="390"/>
      <c r="F5969" s="390"/>
      <c r="G5969" s="390"/>
      <c r="H5969" s="390"/>
      <c r="I5969" s="390"/>
      <c r="AP5969" s="207"/>
      <c r="AQ5969" s="207"/>
      <c r="BK5969" s="207"/>
      <c r="BY5969" s="207"/>
      <c r="BZ5969" s="207"/>
      <c r="CA5969" s="207"/>
      <c r="CB5969" s="207"/>
      <c r="CC5969" s="207"/>
      <c r="CD5969" s="207"/>
      <c r="CE5969" s="207"/>
      <c r="CF5969" s="207"/>
    </row>
    <row r="5970" spans="1:84" s="406" customFormat="1" x14ac:dyDescent="0.3">
      <c r="A5970" s="407"/>
      <c r="B5970" s="412"/>
      <c r="C5970" s="126"/>
      <c r="D5970" s="390"/>
      <c r="E5970" s="390"/>
      <c r="F5970" s="390"/>
      <c r="G5970" s="390"/>
      <c r="H5970" s="390"/>
      <c r="I5970" s="390"/>
      <c r="AP5970" s="207"/>
      <c r="AQ5970" s="207"/>
      <c r="BK5970" s="207"/>
      <c r="BY5970" s="207"/>
      <c r="BZ5970" s="207"/>
      <c r="CA5970" s="207"/>
      <c r="CB5970" s="207"/>
      <c r="CC5970" s="207"/>
      <c r="CD5970" s="207"/>
      <c r="CE5970" s="207"/>
      <c r="CF5970" s="207"/>
    </row>
    <row r="5971" spans="1:84" s="406" customFormat="1" x14ac:dyDescent="0.3">
      <c r="A5971" s="407"/>
      <c r="B5971" s="412"/>
      <c r="C5971" s="126"/>
      <c r="D5971" s="390"/>
      <c r="E5971" s="390"/>
      <c r="F5971" s="390"/>
      <c r="G5971" s="390"/>
      <c r="H5971" s="390"/>
      <c r="I5971" s="390"/>
      <c r="AP5971" s="207"/>
      <c r="AQ5971" s="207"/>
      <c r="BK5971" s="207"/>
      <c r="BY5971" s="207"/>
      <c r="BZ5971" s="207"/>
      <c r="CA5971" s="207"/>
      <c r="CB5971" s="207"/>
      <c r="CC5971" s="207"/>
      <c r="CD5971" s="207"/>
      <c r="CE5971" s="207"/>
      <c r="CF5971" s="207"/>
    </row>
    <row r="5972" spans="1:84" s="406" customFormat="1" x14ac:dyDescent="0.3">
      <c r="A5972" s="407"/>
      <c r="B5972" s="412"/>
      <c r="C5972" s="126"/>
      <c r="D5972" s="390"/>
      <c r="E5972" s="390"/>
      <c r="F5972" s="390"/>
      <c r="G5972" s="390"/>
      <c r="H5972" s="390"/>
      <c r="I5972" s="390"/>
      <c r="AP5972" s="207"/>
      <c r="AQ5972" s="207"/>
      <c r="BK5972" s="207"/>
      <c r="BY5972" s="207"/>
      <c r="BZ5972" s="207"/>
      <c r="CA5972" s="207"/>
      <c r="CB5972" s="207"/>
      <c r="CC5972" s="207"/>
      <c r="CD5972" s="207"/>
      <c r="CE5972" s="207"/>
      <c r="CF5972" s="207"/>
    </row>
    <row r="5973" spans="1:84" s="406" customFormat="1" x14ac:dyDescent="0.3">
      <c r="A5973" s="407"/>
      <c r="B5973" s="412"/>
      <c r="C5973" s="126"/>
      <c r="D5973" s="390"/>
      <c r="E5973" s="390"/>
      <c r="F5973" s="390"/>
      <c r="G5973" s="390"/>
      <c r="H5973" s="390"/>
      <c r="I5973" s="390"/>
      <c r="AP5973" s="207"/>
      <c r="AQ5973" s="207"/>
      <c r="BK5973" s="207"/>
      <c r="BY5973" s="207"/>
      <c r="BZ5973" s="207"/>
      <c r="CA5973" s="207"/>
      <c r="CB5973" s="207"/>
      <c r="CC5973" s="207"/>
      <c r="CD5973" s="207"/>
      <c r="CE5973" s="207"/>
      <c r="CF5973" s="207"/>
    </row>
    <row r="5974" spans="1:84" s="406" customFormat="1" x14ac:dyDescent="0.3">
      <c r="A5974" s="407"/>
      <c r="B5974" s="412"/>
      <c r="C5974" s="126"/>
      <c r="D5974" s="390"/>
      <c r="E5974" s="390"/>
      <c r="F5974" s="390"/>
      <c r="G5974" s="390"/>
      <c r="H5974" s="390"/>
      <c r="I5974" s="390"/>
      <c r="AP5974" s="207"/>
      <c r="AQ5974" s="207"/>
      <c r="BK5974" s="207"/>
      <c r="BY5974" s="207"/>
      <c r="BZ5974" s="207"/>
      <c r="CA5974" s="207"/>
      <c r="CB5974" s="207"/>
      <c r="CC5974" s="207"/>
      <c r="CD5974" s="207"/>
      <c r="CE5974" s="207"/>
      <c r="CF5974" s="207"/>
    </row>
    <row r="5975" spans="1:84" s="406" customFormat="1" x14ac:dyDescent="0.3">
      <c r="A5975" s="407"/>
      <c r="B5975" s="412"/>
      <c r="C5975" s="126"/>
      <c r="D5975" s="390"/>
      <c r="E5975" s="390"/>
      <c r="F5975" s="390"/>
      <c r="G5975" s="390"/>
      <c r="H5975" s="390"/>
      <c r="I5975" s="390"/>
      <c r="AP5975" s="207"/>
      <c r="AQ5975" s="207"/>
      <c r="BK5975" s="207"/>
      <c r="BY5975" s="207"/>
      <c r="BZ5975" s="207"/>
      <c r="CA5975" s="207"/>
      <c r="CB5975" s="207"/>
      <c r="CC5975" s="207"/>
      <c r="CD5975" s="207"/>
      <c r="CE5975" s="207"/>
      <c r="CF5975" s="207"/>
    </row>
    <row r="5976" spans="1:84" s="406" customFormat="1" x14ac:dyDescent="0.3">
      <c r="A5976" s="407"/>
      <c r="B5976" s="412"/>
      <c r="C5976" s="126"/>
      <c r="D5976" s="390"/>
      <c r="E5976" s="390"/>
      <c r="F5976" s="390"/>
      <c r="G5976" s="390"/>
      <c r="H5976" s="390"/>
      <c r="I5976" s="390"/>
      <c r="AP5976" s="207"/>
      <c r="AQ5976" s="207"/>
      <c r="BK5976" s="207"/>
      <c r="BY5976" s="207"/>
      <c r="BZ5976" s="207"/>
      <c r="CA5976" s="207"/>
      <c r="CB5976" s="207"/>
      <c r="CC5976" s="207"/>
      <c r="CD5976" s="207"/>
      <c r="CE5976" s="207"/>
      <c r="CF5976" s="207"/>
    </row>
    <row r="5977" spans="1:84" s="406" customFormat="1" x14ac:dyDescent="0.3">
      <c r="A5977" s="407"/>
      <c r="B5977" s="412"/>
      <c r="C5977" s="126"/>
      <c r="D5977" s="390"/>
      <c r="E5977" s="390"/>
      <c r="F5977" s="390"/>
      <c r="G5977" s="390"/>
      <c r="H5977" s="390"/>
      <c r="I5977" s="390"/>
      <c r="AP5977" s="207"/>
      <c r="AQ5977" s="207"/>
      <c r="BK5977" s="207"/>
      <c r="BY5977" s="207"/>
      <c r="BZ5977" s="207"/>
      <c r="CA5977" s="207"/>
      <c r="CB5977" s="207"/>
      <c r="CC5977" s="207"/>
      <c r="CD5977" s="207"/>
      <c r="CE5977" s="207"/>
      <c r="CF5977" s="207"/>
    </row>
    <row r="5978" spans="1:84" s="406" customFormat="1" x14ac:dyDescent="0.3">
      <c r="A5978" s="407"/>
      <c r="B5978" s="412"/>
      <c r="C5978" s="126"/>
      <c r="D5978" s="390"/>
      <c r="E5978" s="390"/>
      <c r="F5978" s="390"/>
      <c r="G5978" s="390"/>
      <c r="H5978" s="390"/>
      <c r="I5978" s="390"/>
      <c r="AP5978" s="207"/>
      <c r="AQ5978" s="207"/>
      <c r="BK5978" s="207"/>
      <c r="BY5978" s="207"/>
      <c r="BZ5978" s="207"/>
      <c r="CA5978" s="207"/>
      <c r="CB5978" s="207"/>
      <c r="CC5978" s="207"/>
      <c r="CD5978" s="207"/>
      <c r="CE5978" s="207"/>
      <c r="CF5978" s="207"/>
    </row>
    <row r="5979" spans="1:84" s="406" customFormat="1" x14ac:dyDescent="0.3">
      <c r="A5979" s="407"/>
      <c r="B5979" s="412"/>
      <c r="C5979" s="126"/>
      <c r="D5979" s="390"/>
      <c r="E5979" s="390"/>
      <c r="F5979" s="390"/>
      <c r="G5979" s="390"/>
      <c r="H5979" s="390"/>
      <c r="I5979" s="390"/>
      <c r="AP5979" s="207"/>
      <c r="AQ5979" s="207"/>
      <c r="BK5979" s="207"/>
      <c r="BY5979" s="207"/>
      <c r="BZ5979" s="207"/>
      <c r="CA5979" s="207"/>
      <c r="CB5979" s="207"/>
      <c r="CC5979" s="207"/>
      <c r="CD5979" s="207"/>
      <c r="CE5979" s="207"/>
      <c r="CF5979" s="207"/>
    </row>
    <row r="5980" spans="1:84" s="406" customFormat="1" x14ac:dyDescent="0.3">
      <c r="A5980" s="407"/>
      <c r="B5980" s="412"/>
      <c r="C5980" s="126"/>
      <c r="D5980" s="390"/>
      <c r="E5980" s="390"/>
      <c r="F5980" s="390"/>
      <c r="G5980" s="390"/>
      <c r="H5980" s="390"/>
      <c r="I5980" s="390"/>
      <c r="AP5980" s="207"/>
      <c r="AQ5980" s="207"/>
      <c r="BK5980" s="207"/>
      <c r="BY5980" s="207"/>
      <c r="BZ5980" s="207"/>
      <c r="CA5980" s="207"/>
      <c r="CB5980" s="207"/>
      <c r="CC5980" s="207"/>
      <c r="CD5980" s="207"/>
      <c r="CE5980" s="207"/>
      <c r="CF5980" s="207"/>
    </row>
    <row r="5981" spans="1:84" s="406" customFormat="1" x14ac:dyDescent="0.3">
      <c r="A5981" s="407"/>
      <c r="B5981" s="412"/>
      <c r="C5981" s="126"/>
      <c r="D5981" s="390"/>
      <c r="E5981" s="390"/>
      <c r="F5981" s="390"/>
      <c r="G5981" s="390"/>
      <c r="H5981" s="390"/>
      <c r="I5981" s="390"/>
      <c r="AP5981" s="207"/>
      <c r="AQ5981" s="207"/>
      <c r="BK5981" s="207"/>
      <c r="BY5981" s="207"/>
      <c r="BZ5981" s="207"/>
      <c r="CA5981" s="207"/>
      <c r="CB5981" s="207"/>
      <c r="CC5981" s="207"/>
      <c r="CD5981" s="207"/>
      <c r="CE5981" s="207"/>
      <c r="CF5981" s="207"/>
    </row>
    <row r="5982" spans="1:84" s="406" customFormat="1" x14ac:dyDescent="0.3">
      <c r="A5982" s="407"/>
      <c r="B5982" s="412"/>
      <c r="C5982" s="126"/>
      <c r="D5982" s="390"/>
      <c r="E5982" s="390"/>
      <c r="F5982" s="390"/>
      <c r="G5982" s="390"/>
      <c r="H5982" s="390"/>
      <c r="I5982" s="390"/>
      <c r="AP5982" s="207"/>
      <c r="AQ5982" s="207"/>
      <c r="BK5982" s="207"/>
      <c r="BY5982" s="207"/>
      <c r="BZ5982" s="207"/>
      <c r="CA5982" s="207"/>
      <c r="CB5982" s="207"/>
      <c r="CC5982" s="207"/>
      <c r="CD5982" s="207"/>
      <c r="CE5982" s="207"/>
      <c r="CF5982" s="207"/>
    </row>
    <row r="5983" spans="1:84" s="406" customFormat="1" x14ac:dyDescent="0.3">
      <c r="A5983" s="407"/>
      <c r="B5983" s="412"/>
      <c r="C5983" s="126"/>
      <c r="D5983" s="390"/>
      <c r="E5983" s="390"/>
      <c r="F5983" s="390"/>
      <c r="G5983" s="390"/>
      <c r="H5983" s="390"/>
      <c r="I5983" s="390"/>
      <c r="AP5983" s="207"/>
      <c r="AQ5983" s="207"/>
      <c r="BK5983" s="207"/>
      <c r="BY5983" s="207"/>
      <c r="BZ5983" s="207"/>
      <c r="CA5983" s="207"/>
      <c r="CB5983" s="207"/>
      <c r="CC5983" s="207"/>
      <c r="CD5983" s="207"/>
      <c r="CE5983" s="207"/>
      <c r="CF5983" s="207"/>
    </row>
    <row r="5984" spans="1:84" s="406" customFormat="1" x14ac:dyDescent="0.3">
      <c r="A5984" s="407"/>
      <c r="B5984" s="412"/>
      <c r="C5984" s="126"/>
      <c r="D5984" s="390"/>
      <c r="E5984" s="390"/>
      <c r="F5984" s="390"/>
      <c r="G5984" s="390"/>
      <c r="H5984" s="390"/>
      <c r="I5984" s="390"/>
      <c r="AP5984" s="207"/>
      <c r="AQ5984" s="207"/>
      <c r="BK5984" s="207"/>
      <c r="BY5984" s="207"/>
      <c r="BZ5984" s="207"/>
      <c r="CA5984" s="207"/>
      <c r="CB5984" s="207"/>
      <c r="CC5984" s="207"/>
      <c r="CD5984" s="207"/>
      <c r="CE5984" s="207"/>
      <c r="CF5984" s="207"/>
    </row>
    <row r="5985" spans="1:84" s="406" customFormat="1" x14ac:dyDescent="0.3">
      <c r="A5985" s="407"/>
      <c r="B5985" s="412"/>
      <c r="C5985" s="126"/>
      <c r="D5985" s="390"/>
      <c r="E5985" s="390"/>
      <c r="F5985" s="390"/>
      <c r="G5985" s="390"/>
      <c r="H5985" s="390"/>
      <c r="I5985" s="390"/>
      <c r="AP5985" s="207"/>
      <c r="AQ5985" s="207"/>
      <c r="BK5985" s="207"/>
      <c r="BY5985" s="207"/>
      <c r="BZ5985" s="207"/>
      <c r="CA5985" s="207"/>
      <c r="CB5985" s="207"/>
      <c r="CC5985" s="207"/>
      <c r="CD5985" s="207"/>
      <c r="CE5985" s="207"/>
      <c r="CF5985" s="207"/>
    </row>
    <row r="5986" spans="1:84" s="406" customFormat="1" x14ac:dyDescent="0.3">
      <c r="A5986" s="407"/>
      <c r="B5986" s="412"/>
      <c r="C5986" s="126"/>
      <c r="D5986" s="390"/>
      <c r="E5986" s="390"/>
      <c r="F5986" s="390"/>
      <c r="G5986" s="390"/>
      <c r="H5986" s="390"/>
      <c r="I5986" s="390"/>
      <c r="AP5986" s="207"/>
      <c r="AQ5986" s="207"/>
      <c r="BK5986" s="207"/>
      <c r="BY5986" s="207"/>
      <c r="BZ5986" s="207"/>
      <c r="CA5986" s="207"/>
      <c r="CB5986" s="207"/>
      <c r="CC5986" s="207"/>
      <c r="CD5986" s="207"/>
      <c r="CE5986" s="207"/>
      <c r="CF5986" s="207"/>
    </row>
    <row r="5987" spans="1:84" s="406" customFormat="1" x14ac:dyDescent="0.3">
      <c r="A5987" s="407"/>
      <c r="B5987" s="412"/>
      <c r="C5987" s="126"/>
      <c r="D5987" s="390"/>
      <c r="E5987" s="390"/>
      <c r="F5987" s="390"/>
      <c r="G5987" s="390"/>
      <c r="H5987" s="390"/>
      <c r="I5987" s="390"/>
      <c r="AP5987" s="207"/>
      <c r="AQ5987" s="207"/>
      <c r="BK5987" s="207"/>
      <c r="BY5987" s="207"/>
      <c r="BZ5987" s="207"/>
      <c r="CA5987" s="207"/>
      <c r="CB5987" s="207"/>
      <c r="CC5987" s="207"/>
      <c r="CD5987" s="207"/>
      <c r="CE5987" s="207"/>
      <c r="CF5987" s="207"/>
    </row>
    <row r="5988" spans="1:84" s="406" customFormat="1" x14ac:dyDescent="0.3">
      <c r="A5988" s="407"/>
      <c r="B5988" s="412"/>
      <c r="C5988" s="126"/>
      <c r="D5988" s="390"/>
      <c r="E5988" s="390"/>
      <c r="F5988" s="390"/>
      <c r="G5988" s="390"/>
      <c r="H5988" s="390"/>
      <c r="I5988" s="390"/>
      <c r="AP5988" s="207"/>
      <c r="AQ5988" s="207"/>
      <c r="BK5988" s="207"/>
      <c r="BY5988" s="207"/>
      <c r="BZ5988" s="207"/>
      <c r="CA5988" s="207"/>
      <c r="CB5988" s="207"/>
      <c r="CC5988" s="207"/>
      <c r="CD5988" s="207"/>
      <c r="CE5988" s="207"/>
      <c r="CF5988" s="207"/>
    </row>
    <row r="5989" spans="1:84" s="406" customFormat="1" x14ac:dyDescent="0.3">
      <c r="A5989" s="407"/>
      <c r="B5989" s="412"/>
      <c r="C5989" s="126"/>
      <c r="D5989" s="390"/>
      <c r="E5989" s="390"/>
      <c r="F5989" s="390"/>
      <c r="G5989" s="390"/>
      <c r="H5989" s="390"/>
      <c r="I5989" s="390"/>
      <c r="AP5989" s="207"/>
      <c r="AQ5989" s="207"/>
      <c r="BK5989" s="207"/>
      <c r="BY5989" s="207"/>
      <c r="BZ5989" s="207"/>
      <c r="CA5989" s="207"/>
      <c r="CB5989" s="207"/>
      <c r="CC5989" s="207"/>
      <c r="CD5989" s="207"/>
      <c r="CE5989" s="207"/>
      <c r="CF5989" s="207"/>
    </row>
    <row r="5990" spans="1:84" s="406" customFormat="1" x14ac:dyDescent="0.3">
      <c r="A5990" s="407"/>
      <c r="B5990" s="412"/>
      <c r="C5990" s="126"/>
      <c r="D5990" s="390"/>
      <c r="E5990" s="390"/>
      <c r="F5990" s="390"/>
      <c r="G5990" s="390"/>
      <c r="H5990" s="390"/>
      <c r="I5990" s="390"/>
      <c r="AP5990" s="207"/>
      <c r="AQ5990" s="207"/>
      <c r="BK5990" s="207"/>
      <c r="BY5990" s="207"/>
      <c r="BZ5990" s="207"/>
      <c r="CA5990" s="207"/>
      <c r="CB5990" s="207"/>
      <c r="CC5990" s="207"/>
      <c r="CD5990" s="207"/>
      <c r="CE5990" s="207"/>
      <c r="CF5990" s="207"/>
    </row>
    <row r="5991" spans="1:84" s="406" customFormat="1" x14ac:dyDescent="0.3">
      <c r="A5991" s="407"/>
      <c r="B5991" s="412"/>
      <c r="C5991" s="126"/>
      <c r="D5991" s="390"/>
      <c r="E5991" s="390"/>
      <c r="F5991" s="390"/>
      <c r="G5991" s="390"/>
      <c r="H5991" s="390"/>
      <c r="I5991" s="390"/>
      <c r="AP5991" s="207"/>
      <c r="AQ5991" s="207"/>
      <c r="BK5991" s="207"/>
      <c r="BY5991" s="207"/>
      <c r="BZ5991" s="207"/>
      <c r="CA5991" s="207"/>
      <c r="CB5991" s="207"/>
      <c r="CC5991" s="207"/>
      <c r="CD5991" s="207"/>
      <c r="CE5991" s="207"/>
      <c r="CF5991" s="207"/>
    </row>
    <row r="5992" spans="1:84" s="406" customFormat="1" x14ac:dyDescent="0.3">
      <c r="A5992" s="407"/>
      <c r="B5992" s="412"/>
      <c r="C5992" s="126"/>
      <c r="D5992" s="390"/>
      <c r="E5992" s="390"/>
      <c r="F5992" s="390"/>
      <c r="G5992" s="390"/>
      <c r="H5992" s="390"/>
      <c r="I5992" s="390"/>
      <c r="AP5992" s="207"/>
      <c r="AQ5992" s="207"/>
      <c r="BK5992" s="207"/>
      <c r="BY5992" s="207"/>
      <c r="BZ5992" s="207"/>
      <c r="CA5992" s="207"/>
      <c r="CB5992" s="207"/>
      <c r="CC5992" s="207"/>
      <c r="CD5992" s="207"/>
      <c r="CE5992" s="207"/>
      <c r="CF5992" s="207"/>
    </row>
    <row r="5993" spans="1:84" s="406" customFormat="1" x14ac:dyDescent="0.3">
      <c r="A5993" s="407"/>
      <c r="B5993" s="412"/>
      <c r="C5993" s="126"/>
      <c r="D5993" s="390"/>
      <c r="E5993" s="390"/>
      <c r="F5993" s="390"/>
      <c r="G5993" s="390"/>
      <c r="H5993" s="390"/>
      <c r="I5993" s="390"/>
      <c r="AP5993" s="207"/>
      <c r="AQ5993" s="207"/>
      <c r="BK5993" s="207"/>
      <c r="BY5993" s="207"/>
      <c r="BZ5993" s="207"/>
      <c r="CA5993" s="207"/>
      <c r="CB5993" s="207"/>
      <c r="CC5993" s="207"/>
      <c r="CD5993" s="207"/>
      <c r="CE5993" s="207"/>
      <c r="CF5993" s="207"/>
    </row>
    <row r="5994" spans="1:84" s="406" customFormat="1" x14ac:dyDescent="0.3">
      <c r="A5994" s="407"/>
      <c r="B5994" s="412"/>
      <c r="C5994" s="126"/>
      <c r="D5994" s="390"/>
      <c r="E5994" s="390"/>
      <c r="F5994" s="390"/>
      <c r="G5994" s="390"/>
      <c r="H5994" s="390"/>
      <c r="I5994" s="390"/>
      <c r="AP5994" s="207"/>
      <c r="AQ5994" s="207"/>
      <c r="BK5994" s="207"/>
      <c r="BY5994" s="207"/>
      <c r="BZ5994" s="207"/>
      <c r="CA5994" s="207"/>
      <c r="CB5994" s="207"/>
      <c r="CC5994" s="207"/>
      <c r="CD5994" s="207"/>
      <c r="CE5994" s="207"/>
      <c r="CF5994" s="207"/>
    </row>
    <row r="5995" spans="1:84" s="406" customFormat="1" x14ac:dyDescent="0.3">
      <c r="A5995" s="407"/>
      <c r="B5995" s="412"/>
      <c r="C5995" s="126"/>
      <c r="D5995" s="390"/>
      <c r="E5995" s="390"/>
      <c r="F5995" s="390"/>
      <c r="G5995" s="390"/>
      <c r="H5995" s="390"/>
      <c r="I5995" s="390"/>
      <c r="AP5995" s="207"/>
      <c r="AQ5995" s="207"/>
      <c r="BK5995" s="207"/>
      <c r="BY5995" s="207"/>
      <c r="BZ5995" s="207"/>
      <c r="CA5995" s="207"/>
      <c r="CB5995" s="207"/>
      <c r="CC5995" s="207"/>
      <c r="CD5995" s="207"/>
      <c r="CE5995" s="207"/>
      <c r="CF5995" s="207"/>
    </row>
    <row r="5996" spans="1:84" s="406" customFormat="1" x14ac:dyDescent="0.3">
      <c r="A5996" s="407"/>
      <c r="B5996" s="412"/>
      <c r="C5996" s="126"/>
      <c r="D5996" s="390"/>
      <c r="E5996" s="390"/>
      <c r="F5996" s="390"/>
      <c r="G5996" s="390"/>
      <c r="H5996" s="390"/>
      <c r="I5996" s="390"/>
      <c r="AP5996" s="207"/>
      <c r="AQ5996" s="207"/>
      <c r="BK5996" s="207"/>
      <c r="BY5996" s="207"/>
      <c r="BZ5996" s="207"/>
      <c r="CA5996" s="207"/>
      <c r="CB5996" s="207"/>
      <c r="CC5996" s="207"/>
      <c r="CD5996" s="207"/>
      <c r="CE5996" s="207"/>
      <c r="CF5996" s="207"/>
    </row>
    <row r="5997" spans="1:84" s="406" customFormat="1" x14ac:dyDescent="0.3">
      <c r="A5997" s="407"/>
      <c r="B5997" s="412"/>
      <c r="C5997" s="126"/>
      <c r="D5997" s="390"/>
      <c r="E5997" s="390"/>
      <c r="F5997" s="390"/>
      <c r="G5997" s="390"/>
      <c r="H5997" s="390"/>
      <c r="I5997" s="390"/>
      <c r="AP5997" s="207"/>
      <c r="AQ5997" s="207"/>
      <c r="BK5997" s="207"/>
      <c r="BY5997" s="207"/>
      <c r="BZ5997" s="207"/>
      <c r="CA5997" s="207"/>
      <c r="CB5997" s="207"/>
      <c r="CC5997" s="207"/>
      <c r="CD5997" s="207"/>
      <c r="CE5997" s="207"/>
      <c r="CF5997" s="207"/>
    </row>
    <row r="5998" spans="1:84" s="406" customFormat="1" x14ac:dyDescent="0.3">
      <c r="A5998" s="407"/>
      <c r="B5998" s="412"/>
      <c r="C5998" s="126"/>
      <c r="D5998" s="390"/>
      <c r="E5998" s="390"/>
      <c r="F5998" s="390"/>
      <c r="G5998" s="390"/>
      <c r="H5998" s="390"/>
      <c r="I5998" s="390"/>
      <c r="AP5998" s="207"/>
      <c r="AQ5998" s="207"/>
      <c r="BK5998" s="207"/>
      <c r="BY5998" s="207"/>
      <c r="BZ5998" s="207"/>
      <c r="CA5998" s="207"/>
      <c r="CB5998" s="207"/>
      <c r="CC5998" s="207"/>
      <c r="CD5998" s="207"/>
      <c r="CE5998" s="207"/>
      <c r="CF5998" s="207"/>
    </row>
    <row r="5999" spans="1:84" s="406" customFormat="1" x14ac:dyDescent="0.3">
      <c r="A5999" s="407"/>
      <c r="B5999" s="412"/>
      <c r="C5999" s="126"/>
      <c r="D5999" s="390"/>
      <c r="E5999" s="390"/>
      <c r="F5999" s="390"/>
      <c r="G5999" s="390"/>
      <c r="H5999" s="390"/>
      <c r="I5999" s="390"/>
      <c r="AP5999" s="207"/>
      <c r="AQ5999" s="207"/>
      <c r="BK5999" s="207"/>
      <c r="BY5999" s="207"/>
      <c r="BZ5999" s="207"/>
      <c r="CA5999" s="207"/>
      <c r="CB5999" s="207"/>
      <c r="CC5999" s="207"/>
      <c r="CD5999" s="207"/>
      <c r="CE5999" s="207"/>
      <c r="CF5999" s="207"/>
    </row>
    <row r="6000" spans="1:84" s="406" customFormat="1" x14ac:dyDescent="0.3">
      <c r="A6000" s="407"/>
      <c r="B6000" s="412"/>
      <c r="C6000" s="126"/>
      <c r="D6000" s="390"/>
      <c r="E6000" s="390"/>
      <c r="F6000" s="390"/>
      <c r="G6000" s="390"/>
      <c r="H6000" s="390"/>
      <c r="I6000" s="390"/>
      <c r="AP6000" s="207"/>
      <c r="AQ6000" s="207"/>
      <c r="BK6000" s="207"/>
      <c r="BY6000" s="207"/>
      <c r="BZ6000" s="207"/>
      <c r="CA6000" s="207"/>
      <c r="CB6000" s="207"/>
      <c r="CC6000" s="207"/>
      <c r="CD6000" s="207"/>
      <c r="CE6000" s="207"/>
      <c r="CF6000" s="207"/>
    </row>
    <row r="6001" spans="1:84" s="406" customFormat="1" x14ac:dyDescent="0.3">
      <c r="A6001" s="407"/>
      <c r="B6001" s="412"/>
      <c r="C6001" s="126"/>
      <c r="D6001" s="390"/>
      <c r="E6001" s="390"/>
      <c r="F6001" s="390"/>
      <c r="G6001" s="390"/>
      <c r="H6001" s="390"/>
      <c r="I6001" s="390"/>
      <c r="AP6001" s="207"/>
      <c r="AQ6001" s="207"/>
      <c r="BK6001" s="207"/>
      <c r="BY6001" s="207"/>
      <c r="BZ6001" s="207"/>
      <c r="CA6001" s="207"/>
      <c r="CB6001" s="207"/>
      <c r="CC6001" s="207"/>
      <c r="CD6001" s="207"/>
      <c r="CE6001" s="207"/>
      <c r="CF6001" s="207"/>
    </row>
    <row r="6002" spans="1:84" s="406" customFormat="1" x14ac:dyDescent="0.3">
      <c r="A6002" s="407"/>
      <c r="B6002" s="412"/>
      <c r="C6002" s="126"/>
      <c r="D6002" s="390"/>
      <c r="E6002" s="390"/>
      <c r="F6002" s="390"/>
      <c r="G6002" s="390"/>
      <c r="H6002" s="390"/>
      <c r="I6002" s="390"/>
      <c r="AP6002" s="207"/>
      <c r="AQ6002" s="207"/>
      <c r="BK6002" s="207"/>
      <c r="BY6002" s="207"/>
      <c r="BZ6002" s="207"/>
      <c r="CA6002" s="207"/>
      <c r="CB6002" s="207"/>
      <c r="CC6002" s="207"/>
      <c r="CD6002" s="207"/>
      <c r="CE6002" s="207"/>
      <c r="CF6002" s="207"/>
    </row>
    <row r="6003" spans="1:84" s="406" customFormat="1" x14ac:dyDescent="0.3">
      <c r="A6003" s="407"/>
      <c r="B6003" s="412"/>
      <c r="C6003" s="126"/>
      <c r="D6003" s="390"/>
      <c r="E6003" s="390"/>
      <c r="F6003" s="390"/>
      <c r="G6003" s="390"/>
      <c r="H6003" s="390"/>
      <c r="I6003" s="390"/>
      <c r="AP6003" s="207"/>
      <c r="AQ6003" s="207"/>
      <c r="BK6003" s="207"/>
      <c r="BY6003" s="207"/>
      <c r="BZ6003" s="207"/>
      <c r="CA6003" s="207"/>
      <c r="CB6003" s="207"/>
      <c r="CC6003" s="207"/>
      <c r="CD6003" s="207"/>
      <c r="CE6003" s="207"/>
      <c r="CF6003" s="207"/>
    </row>
    <row r="6004" spans="1:84" s="406" customFormat="1" x14ac:dyDescent="0.3">
      <c r="A6004" s="407"/>
      <c r="B6004" s="412"/>
      <c r="C6004" s="126"/>
      <c r="D6004" s="390"/>
      <c r="E6004" s="390"/>
      <c r="F6004" s="390"/>
      <c r="G6004" s="390"/>
      <c r="H6004" s="390"/>
      <c r="I6004" s="390"/>
      <c r="AP6004" s="207"/>
      <c r="AQ6004" s="207"/>
      <c r="BK6004" s="207"/>
      <c r="BY6004" s="207"/>
      <c r="BZ6004" s="207"/>
      <c r="CA6004" s="207"/>
      <c r="CB6004" s="207"/>
      <c r="CC6004" s="207"/>
      <c r="CD6004" s="207"/>
      <c r="CE6004" s="207"/>
      <c r="CF6004" s="207"/>
    </row>
    <row r="6005" spans="1:84" s="406" customFormat="1" x14ac:dyDescent="0.3">
      <c r="A6005" s="407"/>
      <c r="B6005" s="412"/>
      <c r="C6005" s="126"/>
      <c r="D6005" s="390"/>
      <c r="E6005" s="390"/>
      <c r="F6005" s="390"/>
      <c r="G6005" s="390"/>
      <c r="H6005" s="390"/>
      <c r="I6005" s="390"/>
      <c r="AP6005" s="207"/>
      <c r="AQ6005" s="207"/>
      <c r="BK6005" s="207"/>
      <c r="BY6005" s="207"/>
      <c r="BZ6005" s="207"/>
      <c r="CA6005" s="207"/>
      <c r="CB6005" s="207"/>
      <c r="CC6005" s="207"/>
      <c r="CD6005" s="207"/>
      <c r="CE6005" s="207"/>
      <c r="CF6005" s="207"/>
    </row>
    <row r="6006" spans="1:84" s="406" customFormat="1" x14ac:dyDescent="0.3">
      <c r="A6006" s="407"/>
      <c r="B6006" s="412"/>
      <c r="C6006" s="126"/>
      <c r="D6006" s="390"/>
      <c r="E6006" s="390"/>
      <c r="F6006" s="390"/>
      <c r="G6006" s="390"/>
      <c r="H6006" s="390"/>
      <c r="I6006" s="390"/>
      <c r="AP6006" s="207"/>
      <c r="AQ6006" s="207"/>
      <c r="BK6006" s="207"/>
      <c r="BY6006" s="207"/>
      <c r="BZ6006" s="207"/>
      <c r="CA6006" s="207"/>
      <c r="CB6006" s="207"/>
      <c r="CC6006" s="207"/>
      <c r="CD6006" s="207"/>
      <c r="CE6006" s="207"/>
      <c r="CF6006" s="207"/>
    </row>
    <row r="6007" spans="1:84" s="406" customFormat="1" x14ac:dyDescent="0.3">
      <c r="A6007" s="407"/>
      <c r="B6007" s="412"/>
      <c r="C6007" s="126"/>
      <c r="D6007" s="390"/>
      <c r="E6007" s="390"/>
      <c r="F6007" s="390"/>
      <c r="G6007" s="390"/>
      <c r="H6007" s="390"/>
      <c r="I6007" s="390"/>
      <c r="AP6007" s="207"/>
      <c r="AQ6007" s="207"/>
      <c r="BK6007" s="207"/>
      <c r="BY6007" s="207"/>
      <c r="BZ6007" s="207"/>
      <c r="CA6007" s="207"/>
      <c r="CB6007" s="207"/>
      <c r="CC6007" s="207"/>
      <c r="CD6007" s="207"/>
      <c r="CE6007" s="207"/>
      <c r="CF6007" s="207"/>
    </row>
    <row r="6008" spans="1:84" s="406" customFormat="1" x14ac:dyDescent="0.3">
      <c r="A6008" s="407"/>
      <c r="B6008" s="412"/>
      <c r="C6008" s="126"/>
      <c r="D6008" s="390"/>
      <c r="E6008" s="390"/>
      <c r="F6008" s="390"/>
      <c r="G6008" s="390"/>
      <c r="H6008" s="390"/>
      <c r="I6008" s="390"/>
      <c r="AP6008" s="207"/>
      <c r="AQ6008" s="207"/>
      <c r="BK6008" s="207"/>
      <c r="BY6008" s="207"/>
      <c r="BZ6008" s="207"/>
      <c r="CA6008" s="207"/>
      <c r="CB6008" s="207"/>
      <c r="CC6008" s="207"/>
      <c r="CD6008" s="207"/>
      <c r="CE6008" s="207"/>
      <c r="CF6008" s="207"/>
    </row>
    <row r="6009" spans="1:84" s="406" customFormat="1" x14ac:dyDescent="0.3">
      <c r="A6009" s="407"/>
      <c r="B6009" s="412"/>
      <c r="C6009" s="126"/>
      <c r="D6009" s="390"/>
      <c r="E6009" s="390"/>
      <c r="F6009" s="390"/>
      <c r="G6009" s="390"/>
      <c r="H6009" s="390"/>
      <c r="I6009" s="390"/>
      <c r="AP6009" s="207"/>
      <c r="AQ6009" s="207"/>
      <c r="BK6009" s="207"/>
      <c r="BY6009" s="207"/>
      <c r="BZ6009" s="207"/>
      <c r="CA6009" s="207"/>
      <c r="CB6009" s="207"/>
      <c r="CC6009" s="207"/>
      <c r="CD6009" s="207"/>
      <c r="CE6009" s="207"/>
      <c r="CF6009" s="207"/>
    </row>
    <row r="6010" spans="1:84" s="406" customFormat="1" x14ac:dyDescent="0.3">
      <c r="A6010" s="407"/>
      <c r="B6010" s="412"/>
      <c r="C6010" s="126"/>
      <c r="D6010" s="390"/>
      <c r="E6010" s="390"/>
      <c r="F6010" s="390"/>
      <c r="G6010" s="390"/>
      <c r="H6010" s="390"/>
      <c r="I6010" s="390"/>
      <c r="AP6010" s="207"/>
      <c r="AQ6010" s="207"/>
      <c r="BK6010" s="207"/>
      <c r="BY6010" s="207"/>
      <c r="BZ6010" s="207"/>
      <c r="CA6010" s="207"/>
      <c r="CB6010" s="207"/>
      <c r="CC6010" s="207"/>
      <c r="CD6010" s="207"/>
      <c r="CE6010" s="207"/>
      <c r="CF6010" s="207"/>
    </row>
    <row r="6011" spans="1:84" s="406" customFormat="1" x14ac:dyDescent="0.3">
      <c r="A6011" s="407"/>
      <c r="B6011" s="412"/>
      <c r="C6011" s="126"/>
      <c r="D6011" s="390"/>
      <c r="E6011" s="390"/>
      <c r="F6011" s="390"/>
      <c r="G6011" s="390"/>
      <c r="H6011" s="390"/>
      <c r="I6011" s="390"/>
      <c r="AP6011" s="207"/>
      <c r="AQ6011" s="207"/>
      <c r="BK6011" s="207"/>
      <c r="BY6011" s="207"/>
      <c r="BZ6011" s="207"/>
      <c r="CA6011" s="207"/>
      <c r="CB6011" s="207"/>
      <c r="CC6011" s="207"/>
      <c r="CD6011" s="207"/>
      <c r="CE6011" s="207"/>
      <c r="CF6011" s="207"/>
    </row>
    <row r="6012" spans="1:84" s="406" customFormat="1" x14ac:dyDescent="0.3">
      <c r="A6012" s="407"/>
      <c r="B6012" s="412"/>
      <c r="C6012" s="126"/>
      <c r="D6012" s="390"/>
      <c r="E6012" s="390"/>
      <c r="F6012" s="390"/>
      <c r="G6012" s="390"/>
      <c r="H6012" s="390"/>
      <c r="I6012" s="390"/>
      <c r="AP6012" s="207"/>
      <c r="AQ6012" s="207"/>
      <c r="BK6012" s="207"/>
      <c r="BY6012" s="207"/>
      <c r="BZ6012" s="207"/>
      <c r="CA6012" s="207"/>
      <c r="CB6012" s="207"/>
      <c r="CC6012" s="207"/>
      <c r="CD6012" s="207"/>
      <c r="CE6012" s="207"/>
      <c r="CF6012" s="207"/>
    </row>
    <row r="6013" spans="1:84" s="406" customFormat="1" x14ac:dyDescent="0.3">
      <c r="A6013" s="407"/>
      <c r="B6013" s="412"/>
      <c r="C6013" s="126"/>
      <c r="D6013" s="390"/>
      <c r="E6013" s="390"/>
      <c r="F6013" s="390"/>
      <c r="G6013" s="390"/>
      <c r="H6013" s="390"/>
      <c r="I6013" s="390"/>
      <c r="AP6013" s="207"/>
      <c r="AQ6013" s="207"/>
      <c r="BK6013" s="207"/>
      <c r="BY6013" s="207"/>
      <c r="BZ6013" s="207"/>
      <c r="CA6013" s="207"/>
      <c r="CB6013" s="207"/>
      <c r="CC6013" s="207"/>
      <c r="CD6013" s="207"/>
      <c r="CE6013" s="207"/>
      <c r="CF6013" s="207"/>
    </row>
    <row r="6014" spans="1:84" s="406" customFormat="1" x14ac:dyDescent="0.3">
      <c r="A6014" s="407"/>
      <c r="B6014" s="412"/>
      <c r="C6014" s="126"/>
      <c r="D6014" s="390"/>
      <c r="E6014" s="390"/>
      <c r="F6014" s="390"/>
      <c r="G6014" s="390"/>
      <c r="H6014" s="390"/>
      <c r="I6014" s="390"/>
      <c r="AP6014" s="207"/>
      <c r="AQ6014" s="207"/>
      <c r="BK6014" s="207"/>
      <c r="BY6014" s="207"/>
      <c r="BZ6014" s="207"/>
      <c r="CA6014" s="207"/>
      <c r="CB6014" s="207"/>
      <c r="CC6014" s="207"/>
      <c r="CD6014" s="207"/>
      <c r="CE6014" s="207"/>
      <c r="CF6014" s="207"/>
    </row>
    <row r="6015" spans="1:84" s="406" customFormat="1" x14ac:dyDescent="0.3">
      <c r="A6015" s="407"/>
      <c r="B6015" s="412"/>
      <c r="C6015" s="126"/>
      <c r="D6015" s="390"/>
      <c r="E6015" s="390"/>
      <c r="F6015" s="390"/>
      <c r="G6015" s="390"/>
      <c r="H6015" s="390"/>
      <c r="I6015" s="390"/>
      <c r="AP6015" s="207"/>
      <c r="AQ6015" s="207"/>
      <c r="BK6015" s="207"/>
      <c r="BY6015" s="207"/>
      <c r="BZ6015" s="207"/>
      <c r="CA6015" s="207"/>
      <c r="CB6015" s="207"/>
      <c r="CC6015" s="207"/>
      <c r="CD6015" s="207"/>
      <c r="CE6015" s="207"/>
      <c r="CF6015" s="207"/>
    </row>
    <row r="6016" spans="1:84" s="406" customFormat="1" x14ac:dyDescent="0.3">
      <c r="A6016" s="407"/>
      <c r="B6016" s="412"/>
      <c r="C6016" s="126"/>
      <c r="D6016" s="390"/>
      <c r="E6016" s="390"/>
      <c r="F6016" s="390"/>
      <c r="G6016" s="390"/>
      <c r="H6016" s="390"/>
      <c r="I6016" s="390"/>
      <c r="AP6016" s="207"/>
      <c r="AQ6016" s="207"/>
      <c r="BK6016" s="207"/>
      <c r="BY6016" s="207"/>
      <c r="BZ6016" s="207"/>
      <c r="CA6016" s="207"/>
      <c r="CB6016" s="207"/>
      <c r="CC6016" s="207"/>
      <c r="CD6016" s="207"/>
      <c r="CE6016" s="207"/>
      <c r="CF6016" s="207"/>
    </row>
    <row r="6017" spans="1:84" s="406" customFormat="1" x14ac:dyDescent="0.3">
      <c r="A6017" s="407"/>
      <c r="B6017" s="412"/>
      <c r="C6017" s="126"/>
      <c r="D6017" s="390"/>
      <c r="E6017" s="390"/>
      <c r="F6017" s="390"/>
      <c r="G6017" s="390"/>
      <c r="H6017" s="390"/>
      <c r="I6017" s="390"/>
      <c r="AP6017" s="207"/>
      <c r="AQ6017" s="207"/>
      <c r="BK6017" s="207"/>
      <c r="BY6017" s="207"/>
      <c r="BZ6017" s="207"/>
      <c r="CA6017" s="207"/>
      <c r="CB6017" s="207"/>
      <c r="CC6017" s="207"/>
      <c r="CD6017" s="207"/>
      <c r="CE6017" s="207"/>
      <c r="CF6017" s="207"/>
    </row>
    <row r="6018" spans="1:84" s="406" customFormat="1" x14ac:dyDescent="0.3">
      <c r="A6018" s="407"/>
      <c r="B6018" s="412"/>
      <c r="C6018" s="126"/>
      <c r="D6018" s="390"/>
      <c r="E6018" s="390"/>
      <c r="F6018" s="390"/>
      <c r="G6018" s="390"/>
      <c r="H6018" s="390"/>
      <c r="I6018" s="390"/>
      <c r="AP6018" s="207"/>
      <c r="AQ6018" s="207"/>
      <c r="BK6018" s="207"/>
      <c r="BY6018" s="207"/>
      <c r="BZ6018" s="207"/>
      <c r="CA6018" s="207"/>
      <c r="CB6018" s="207"/>
      <c r="CC6018" s="207"/>
      <c r="CD6018" s="207"/>
      <c r="CE6018" s="207"/>
      <c r="CF6018" s="207"/>
    </row>
    <row r="6019" spans="1:84" s="406" customFormat="1" x14ac:dyDescent="0.3">
      <c r="A6019" s="407"/>
      <c r="B6019" s="412"/>
      <c r="C6019" s="126"/>
      <c r="D6019" s="390"/>
      <c r="E6019" s="390"/>
      <c r="F6019" s="390"/>
      <c r="G6019" s="390"/>
      <c r="H6019" s="390"/>
      <c r="I6019" s="390"/>
      <c r="AP6019" s="207"/>
      <c r="AQ6019" s="207"/>
      <c r="BK6019" s="207"/>
      <c r="BY6019" s="207"/>
      <c r="BZ6019" s="207"/>
      <c r="CA6019" s="207"/>
      <c r="CB6019" s="207"/>
      <c r="CC6019" s="207"/>
      <c r="CD6019" s="207"/>
      <c r="CE6019" s="207"/>
      <c r="CF6019" s="207"/>
    </row>
    <row r="6020" spans="1:84" s="406" customFormat="1" x14ac:dyDescent="0.3">
      <c r="A6020" s="407"/>
      <c r="B6020" s="412"/>
      <c r="C6020" s="126"/>
      <c r="D6020" s="390"/>
      <c r="E6020" s="390"/>
      <c r="F6020" s="390"/>
      <c r="G6020" s="390"/>
      <c r="H6020" s="390"/>
      <c r="I6020" s="390"/>
      <c r="AP6020" s="207"/>
      <c r="AQ6020" s="207"/>
      <c r="BK6020" s="207"/>
      <c r="BY6020" s="207"/>
      <c r="BZ6020" s="207"/>
      <c r="CA6020" s="207"/>
      <c r="CB6020" s="207"/>
      <c r="CC6020" s="207"/>
      <c r="CD6020" s="207"/>
      <c r="CE6020" s="207"/>
      <c r="CF6020" s="207"/>
    </row>
    <row r="6021" spans="1:84" s="406" customFormat="1" x14ac:dyDescent="0.3">
      <c r="A6021" s="407"/>
      <c r="B6021" s="412"/>
      <c r="C6021" s="126"/>
      <c r="D6021" s="390"/>
      <c r="E6021" s="390"/>
      <c r="F6021" s="390"/>
      <c r="G6021" s="390"/>
      <c r="H6021" s="390"/>
      <c r="I6021" s="390"/>
      <c r="AP6021" s="207"/>
      <c r="AQ6021" s="207"/>
      <c r="BK6021" s="207"/>
      <c r="BY6021" s="207"/>
      <c r="BZ6021" s="207"/>
      <c r="CA6021" s="207"/>
      <c r="CB6021" s="207"/>
      <c r="CC6021" s="207"/>
      <c r="CD6021" s="207"/>
      <c r="CE6021" s="207"/>
      <c r="CF6021" s="207"/>
    </row>
    <row r="6022" spans="1:84" s="406" customFormat="1" x14ac:dyDescent="0.3">
      <c r="A6022" s="407"/>
      <c r="B6022" s="412"/>
      <c r="C6022" s="126"/>
      <c r="D6022" s="390"/>
      <c r="E6022" s="390"/>
      <c r="F6022" s="390"/>
      <c r="G6022" s="390"/>
      <c r="H6022" s="390"/>
      <c r="I6022" s="390"/>
      <c r="AP6022" s="207"/>
      <c r="AQ6022" s="207"/>
      <c r="BK6022" s="207"/>
      <c r="BY6022" s="207"/>
      <c r="BZ6022" s="207"/>
      <c r="CA6022" s="207"/>
      <c r="CB6022" s="207"/>
      <c r="CC6022" s="207"/>
      <c r="CD6022" s="207"/>
      <c r="CE6022" s="207"/>
      <c r="CF6022" s="207"/>
    </row>
    <row r="6023" spans="1:84" s="406" customFormat="1" x14ac:dyDescent="0.3">
      <c r="A6023" s="407"/>
      <c r="B6023" s="412"/>
      <c r="C6023" s="126"/>
      <c r="D6023" s="390"/>
      <c r="E6023" s="390"/>
      <c r="F6023" s="390"/>
      <c r="G6023" s="390"/>
      <c r="H6023" s="390"/>
      <c r="I6023" s="390"/>
      <c r="AP6023" s="207"/>
      <c r="AQ6023" s="207"/>
      <c r="BK6023" s="207"/>
      <c r="BY6023" s="207"/>
      <c r="BZ6023" s="207"/>
      <c r="CA6023" s="207"/>
      <c r="CB6023" s="207"/>
      <c r="CC6023" s="207"/>
      <c r="CD6023" s="207"/>
      <c r="CE6023" s="207"/>
      <c r="CF6023" s="207"/>
    </row>
    <row r="6024" spans="1:84" s="406" customFormat="1" x14ac:dyDescent="0.3">
      <c r="A6024" s="407"/>
      <c r="B6024" s="412"/>
      <c r="C6024" s="126"/>
      <c r="D6024" s="390"/>
      <c r="E6024" s="390"/>
      <c r="F6024" s="390"/>
      <c r="G6024" s="390"/>
      <c r="H6024" s="390"/>
      <c r="I6024" s="390"/>
      <c r="AP6024" s="207"/>
      <c r="AQ6024" s="207"/>
      <c r="BK6024" s="207"/>
      <c r="BY6024" s="207"/>
      <c r="BZ6024" s="207"/>
      <c r="CA6024" s="207"/>
      <c r="CB6024" s="207"/>
      <c r="CC6024" s="207"/>
      <c r="CD6024" s="207"/>
      <c r="CE6024" s="207"/>
      <c r="CF6024" s="207"/>
    </row>
    <row r="6025" spans="1:84" s="406" customFormat="1" x14ac:dyDescent="0.3">
      <c r="A6025" s="407"/>
      <c r="B6025" s="412"/>
      <c r="C6025" s="126"/>
      <c r="D6025" s="390"/>
      <c r="E6025" s="390"/>
      <c r="F6025" s="390"/>
      <c r="G6025" s="390"/>
      <c r="H6025" s="390"/>
      <c r="I6025" s="390"/>
      <c r="AP6025" s="207"/>
      <c r="AQ6025" s="207"/>
      <c r="BK6025" s="207"/>
      <c r="BY6025" s="207"/>
      <c r="BZ6025" s="207"/>
      <c r="CA6025" s="207"/>
      <c r="CB6025" s="207"/>
      <c r="CC6025" s="207"/>
      <c r="CD6025" s="207"/>
      <c r="CE6025" s="207"/>
      <c r="CF6025" s="207"/>
    </row>
    <row r="6026" spans="1:84" s="406" customFormat="1" x14ac:dyDescent="0.3">
      <c r="A6026" s="407"/>
      <c r="B6026" s="412"/>
      <c r="C6026" s="126"/>
      <c r="D6026" s="390"/>
      <c r="E6026" s="390"/>
      <c r="F6026" s="390"/>
      <c r="G6026" s="390"/>
      <c r="H6026" s="390"/>
      <c r="I6026" s="390"/>
      <c r="AP6026" s="207"/>
      <c r="AQ6026" s="207"/>
      <c r="BK6026" s="207"/>
      <c r="BY6026" s="207"/>
      <c r="BZ6026" s="207"/>
      <c r="CA6026" s="207"/>
      <c r="CB6026" s="207"/>
      <c r="CC6026" s="207"/>
      <c r="CD6026" s="207"/>
      <c r="CE6026" s="207"/>
      <c r="CF6026" s="207"/>
    </row>
    <row r="6027" spans="1:84" s="406" customFormat="1" x14ac:dyDescent="0.3">
      <c r="A6027" s="407"/>
      <c r="B6027" s="412"/>
      <c r="C6027" s="126"/>
      <c r="D6027" s="390"/>
      <c r="E6027" s="390"/>
      <c r="F6027" s="390"/>
      <c r="G6027" s="390"/>
      <c r="H6027" s="390"/>
      <c r="I6027" s="390"/>
      <c r="AP6027" s="207"/>
      <c r="AQ6027" s="207"/>
      <c r="BK6027" s="207"/>
      <c r="BY6027" s="207"/>
      <c r="BZ6027" s="207"/>
      <c r="CA6027" s="207"/>
      <c r="CB6027" s="207"/>
      <c r="CC6027" s="207"/>
      <c r="CD6027" s="207"/>
      <c r="CE6027" s="207"/>
      <c r="CF6027" s="207"/>
    </row>
    <row r="6028" spans="1:84" s="406" customFormat="1" x14ac:dyDescent="0.3">
      <c r="A6028" s="407"/>
      <c r="B6028" s="412"/>
      <c r="C6028" s="126"/>
      <c r="D6028" s="390"/>
      <c r="E6028" s="390"/>
      <c r="F6028" s="390"/>
      <c r="G6028" s="390"/>
      <c r="H6028" s="390"/>
      <c r="I6028" s="390"/>
      <c r="AP6028" s="207"/>
      <c r="AQ6028" s="207"/>
      <c r="BK6028" s="207"/>
      <c r="BY6028" s="207"/>
      <c r="BZ6028" s="207"/>
      <c r="CA6028" s="207"/>
      <c r="CB6028" s="207"/>
      <c r="CC6028" s="207"/>
      <c r="CD6028" s="207"/>
      <c r="CE6028" s="207"/>
      <c r="CF6028" s="207"/>
    </row>
    <row r="6029" spans="1:84" s="406" customFormat="1" x14ac:dyDescent="0.3">
      <c r="A6029" s="407"/>
      <c r="B6029" s="412"/>
      <c r="C6029" s="126"/>
      <c r="D6029" s="390"/>
      <c r="E6029" s="390"/>
      <c r="F6029" s="390"/>
      <c r="G6029" s="390"/>
      <c r="H6029" s="390"/>
      <c r="I6029" s="390"/>
      <c r="AP6029" s="207"/>
      <c r="AQ6029" s="207"/>
      <c r="BK6029" s="207"/>
      <c r="BY6029" s="207"/>
      <c r="BZ6029" s="207"/>
      <c r="CA6029" s="207"/>
      <c r="CB6029" s="207"/>
      <c r="CC6029" s="207"/>
      <c r="CD6029" s="207"/>
      <c r="CE6029" s="207"/>
      <c r="CF6029" s="207"/>
    </row>
    <row r="6030" spans="1:84" s="406" customFormat="1" x14ac:dyDescent="0.3">
      <c r="A6030" s="407"/>
      <c r="B6030" s="412"/>
      <c r="C6030" s="126"/>
      <c r="D6030" s="390"/>
      <c r="E6030" s="390"/>
      <c r="F6030" s="390"/>
      <c r="G6030" s="390"/>
      <c r="H6030" s="390"/>
      <c r="I6030" s="390"/>
      <c r="AP6030" s="207"/>
      <c r="AQ6030" s="207"/>
      <c r="BK6030" s="207"/>
      <c r="BY6030" s="207"/>
      <c r="BZ6030" s="207"/>
      <c r="CA6030" s="207"/>
      <c r="CB6030" s="207"/>
      <c r="CC6030" s="207"/>
      <c r="CD6030" s="207"/>
      <c r="CE6030" s="207"/>
      <c r="CF6030" s="207"/>
    </row>
    <row r="6031" spans="1:84" s="406" customFormat="1" x14ac:dyDescent="0.3">
      <c r="A6031" s="407"/>
      <c r="B6031" s="412"/>
      <c r="C6031" s="126"/>
      <c r="D6031" s="390"/>
      <c r="E6031" s="390"/>
      <c r="F6031" s="390"/>
      <c r="G6031" s="390"/>
      <c r="H6031" s="390"/>
      <c r="I6031" s="390"/>
      <c r="AP6031" s="207"/>
      <c r="AQ6031" s="207"/>
      <c r="BK6031" s="207"/>
      <c r="BY6031" s="207"/>
      <c r="BZ6031" s="207"/>
      <c r="CA6031" s="207"/>
      <c r="CB6031" s="207"/>
      <c r="CC6031" s="207"/>
      <c r="CD6031" s="207"/>
      <c r="CE6031" s="207"/>
      <c r="CF6031" s="207"/>
    </row>
    <row r="6032" spans="1:84" s="406" customFormat="1" x14ac:dyDescent="0.3">
      <c r="A6032" s="407"/>
      <c r="B6032" s="412"/>
      <c r="C6032" s="126"/>
      <c r="D6032" s="390"/>
      <c r="E6032" s="390"/>
      <c r="F6032" s="390"/>
      <c r="G6032" s="390"/>
      <c r="H6032" s="390"/>
      <c r="I6032" s="390"/>
      <c r="AP6032" s="207"/>
      <c r="AQ6032" s="207"/>
      <c r="BK6032" s="207"/>
      <c r="BY6032" s="207"/>
      <c r="BZ6032" s="207"/>
      <c r="CA6032" s="207"/>
      <c r="CB6032" s="207"/>
      <c r="CC6032" s="207"/>
      <c r="CD6032" s="207"/>
      <c r="CE6032" s="207"/>
      <c r="CF6032" s="207"/>
    </row>
    <row r="6033" spans="1:84" s="406" customFormat="1" x14ac:dyDescent="0.3">
      <c r="A6033" s="407"/>
      <c r="B6033" s="412"/>
      <c r="C6033" s="126"/>
      <c r="D6033" s="390"/>
      <c r="E6033" s="390"/>
      <c r="F6033" s="390"/>
      <c r="G6033" s="390"/>
      <c r="H6033" s="390"/>
      <c r="I6033" s="390"/>
      <c r="AP6033" s="207"/>
      <c r="AQ6033" s="207"/>
      <c r="BK6033" s="207"/>
      <c r="BY6033" s="207"/>
      <c r="BZ6033" s="207"/>
      <c r="CA6033" s="207"/>
      <c r="CB6033" s="207"/>
      <c r="CC6033" s="207"/>
      <c r="CD6033" s="207"/>
      <c r="CE6033" s="207"/>
      <c r="CF6033" s="207"/>
    </row>
    <row r="6034" spans="1:84" s="406" customFormat="1" x14ac:dyDescent="0.3">
      <c r="A6034" s="407"/>
      <c r="B6034" s="412"/>
      <c r="C6034" s="126"/>
      <c r="D6034" s="390"/>
      <c r="E6034" s="390"/>
      <c r="F6034" s="390"/>
      <c r="G6034" s="390"/>
      <c r="H6034" s="390"/>
      <c r="I6034" s="390"/>
      <c r="AP6034" s="207"/>
      <c r="AQ6034" s="207"/>
      <c r="BK6034" s="207"/>
      <c r="BY6034" s="207"/>
      <c r="BZ6034" s="207"/>
      <c r="CA6034" s="207"/>
      <c r="CB6034" s="207"/>
      <c r="CC6034" s="207"/>
      <c r="CD6034" s="207"/>
      <c r="CE6034" s="207"/>
      <c r="CF6034" s="207"/>
    </row>
    <row r="6035" spans="1:84" s="406" customFormat="1" x14ac:dyDescent="0.3">
      <c r="A6035" s="407"/>
      <c r="B6035" s="412"/>
      <c r="C6035" s="126"/>
      <c r="D6035" s="390"/>
      <c r="E6035" s="390"/>
      <c r="F6035" s="390"/>
      <c r="G6035" s="390"/>
      <c r="H6035" s="390"/>
      <c r="I6035" s="390"/>
      <c r="AP6035" s="207"/>
      <c r="AQ6035" s="207"/>
      <c r="BK6035" s="207"/>
      <c r="BY6035" s="207"/>
      <c r="BZ6035" s="207"/>
      <c r="CA6035" s="207"/>
      <c r="CB6035" s="207"/>
      <c r="CC6035" s="207"/>
      <c r="CD6035" s="207"/>
      <c r="CE6035" s="207"/>
      <c r="CF6035" s="207"/>
    </row>
    <row r="6036" spans="1:84" s="406" customFormat="1" x14ac:dyDescent="0.3">
      <c r="A6036" s="407"/>
      <c r="B6036" s="412"/>
      <c r="C6036" s="126"/>
      <c r="D6036" s="390"/>
      <c r="E6036" s="390"/>
      <c r="F6036" s="390"/>
      <c r="G6036" s="390"/>
      <c r="H6036" s="390"/>
      <c r="I6036" s="390"/>
      <c r="AP6036" s="207"/>
      <c r="AQ6036" s="207"/>
      <c r="BK6036" s="207"/>
      <c r="BY6036" s="207"/>
      <c r="BZ6036" s="207"/>
      <c r="CA6036" s="207"/>
      <c r="CB6036" s="207"/>
      <c r="CC6036" s="207"/>
      <c r="CD6036" s="207"/>
      <c r="CE6036" s="207"/>
      <c r="CF6036" s="207"/>
    </row>
    <row r="6037" spans="1:84" s="406" customFormat="1" x14ac:dyDescent="0.3">
      <c r="A6037" s="407"/>
      <c r="B6037" s="412"/>
      <c r="C6037" s="126"/>
      <c r="D6037" s="390"/>
      <c r="E6037" s="390"/>
      <c r="F6037" s="390"/>
      <c r="G6037" s="390"/>
      <c r="H6037" s="390"/>
      <c r="I6037" s="390"/>
      <c r="AP6037" s="207"/>
      <c r="AQ6037" s="207"/>
      <c r="BK6037" s="207"/>
      <c r="BY6037" s="207"/>
      <c r="BZ6037" s="207"/>
      <c r="CA6037" s="207"/>
      <c r="CB6037" s="207"/>
      <c r="CC6037" s="207"/>
      <c r="CD6037" s="207"/>
      <c r="CE6037" s="207"/>
      <c r="CF6037" s="207"/>
    </row>
    <row r="6038" spans="1:84" s="406" customFormat="1" x14ac:dyDescent="0.3">
      <c r="A6038" s="407"/>
      <c r="B6038" s="412"/>
      <c r="C6038" s="126"/>
      <c r="D6038" s="390"/>
      <c r="E6038" s="390"/>
      <c r="F6038" s="390"/>
      <c r="G6038" s="390"/>
      <c r="H6038" s="390"/>
      <c r="I6038" s="390"/>
      <c r="AP6038" s="207"/>
      <c r="AQ6038" s="207"/>
      <c r="BK6038" s="207"/>
      <c r="BY6038" s="207"/>
      <c r="BZ6038" s="207"/>
      <c r="CA6038" s="207"/>
      <c r="CB6038" s="207"/>
      <c r="CC6038" s="207"/>
      <c r="CD6038" s="207"/>
      <c r="CE6038" s="207"/>
      <c r="CF6038" s="207"/>
    </row>
    <row r="6039" spans="1:84" s="406" customFormat="1" x14ac:dyDescent="0.3">
      <c r="A6039" s="407"/>
      <c r="B6039" s="412"/>
      <c r="C6039" s="126"/>
      <c r="D6039" s="390"/>
      <c r="E6039" s="390"/>
      <c r="F6039" s="390"/>
      <c r="G6039" s="390"/>
      <c r="H6039" s="390"/>
      <c r="I6039" s="390"/>
      <c r="AP6039" s="207"/>
      <c r="AQ6039" s="207"/>
      <c r="BK6039" s="207"/>
      <c r="BY6039" s="207"/>
      <c r="BZ6039" s="207"/>
      <c r="CA6039" s="207"/>
      <c r="CB6039" s="207"/>
      <c r="CC6039" s="207"/>
      <c r="CD6039" s="207"/>
      <c r="CE6039" s="207"/>
      <c r="CF6039" s="207"/>
    </row>
    <row r="6040" spans="1:84" s="406" customFormat="1" x14ac:dyDescent="0.3">
      <c r="A6040" s="407"/>
      <c r="B6040" s="412"/>
      <c r="C6040" s="126"/>
      <c r="D6040" s="390"/>
      <c r="E6040" s="390"/>
      <c r="F6040" s="390"/>
      <c r="G6040" s="390"/>
      <c r="H6040" s="390"/>
      <c r="I6040" s="390"/>
      <c r="AP6040" s="207"/>
      <c r="AQ6040" s="207"/>
      <c r="BK6040" s="207"/>
      <c r="BY6040" s="207"/>
      <c r="BZ6040" s="207"/>
      <c r="CA6040" s="207"/>
      <c r="CB6040" s="207"/>
      <c r="CC6040" s="207"/>
      <c r="CD6040" s="207"/>
      <c r="CE6040" s="207"/>
      <c r="CF6040" s="207"/>
    </row>
    <row r="6041" spans="1:84" s="406" customFormat="1" x14ac:dyDescent="0.3">
      <c r="A6041" s="407"/>
      <c r="B6041" s="412"/>
      <c r="C6041" s="126"/>
      <c r="D6041" s="390"/>
      <c r="E6041" s="390"/>
      <c r="F6041" s="390"/>
      <c r="G6041" s="390"/>
      <c r="H6041" s="390"/>
      <c r="I6041" s="390"/>
      <c r="AP6041" s="207"/>
      <c r="AQ6041" s="207"/>
      <c r="BK6041" s="207"/>
      <c r="BY6041" s="207"/>
      <c r="BZ6041" s="207"/>
      <c r="CA6041" s="207"/>
      <c r="CB6041" s="207"/>
      <c r="CC6041" s="207"/>
      <c r="CD6041" s="207"/>
      <c r="CE6041" s="207"/>
      <c r="CF6041" s="207"/>
    </row>
    <row r="6042" spans="1:84" s="406" customFormat="1" x14ac:dyDescent="0.3">
      <c r="A6042" s="407"/>
      <c r="B6042" s="412"/>
      <c r="C6042" s="126"/>
      <c r="D6042" s="390"/>
      <c r="E6042" s="390"/>
      <c r="F6042" s="390"/>
      <c r="G6042" s="390"/>
      <c r="H6042" s="390"/>
      <c r="I6042" s="390"/>
      <c r="AP6042" s="207"/>
      <c r="AQ6042" s="207"/>
      <c r="BK6042" s="207"/>
      <c r="BY6042" s="207"/>
      <c r="BZ6042" s="207"/>
      <c r="CA6042" s="207"/>
      <c r="CB6042" s="207"/>
      <c r="CC6042" s="207"/>
      <c r="CD6042" s="207"/>
      <c r="CE6042" s="207"/>
      <c r="CF6042" s="207"/>
    </row>
    <row r="6043" spans="1:84" s="406" customFormat="1" x14ac:dyDescent="0.3">
      <c r="A6043" s="407"/>
      <c r="B6043" s="412"/>
      <c r="C6043" s="126"/>
      <c r="D6043" s="390"/>
      <c r="E6043" s="390"/>
      <c r="F6043" s="390"/>
      <c r="G6043" s="390"/>
      <c r="H6043" s="390"/>
      <c r="I6043" s="390"/>
      <c r="AP6043" s="207"/>
      <c r="AQ6043" s="207"/>
      <c r="BK6043" s="207"/>
      <c r="BY6043" s="207"/>
      <c r="BZ6043" s="207"/>
      <c r="CA6043" s="207"/>
      <c r="CB6043" s="207"/>
      <c r="CC6043" s="207"/>
      <c r="CD6043" s="207"/>
      <c r="CE6043" s="207"/>
      <c r="CF6043" s="207"/>
    </row>
    <row r="6044" spans="1:84" s="406" customFormat="1" x14ac:dyDescent="0.3">
      <c r="A6044" s="407"/>
      <c r="B6044" s="412"/>
      <c r="C6044" s="126"/>
      <c r="D6044" s="390"/>
      <c r="E6044" s="390"/>
      <c r="F6044" s="390"/>
      <c r="G6044" s="390"/>
      <c r="H6044" s="390"/>
      <c r="I6044" s="390"/>
      <c r="AP6044" s="207"/>
      <c r="AQ6044" s="207"/>
      <c r="BK6044" s="207"/>
      <c r="BY6044" s="207"/>
      <c r="BZ6044" s="207"/>
      <c r="CA6044" s="207"/>
      <c r="CB6044" s="207"/>
      <c r="CC6044" s="207"/>
      <c r="CD6044" s="207"/>
      <c r="CE6044" s="207"/>
      <c r="CF6044" s="207"/>
    </row>
    <row r="6045" spans="1:84" s="406" customFormat="1" x14ac:dyDescent="0.3">
      <c r="A6045" s="407"/>
      <c r="B6045" s="412"/>
      <c r="C6045" s="126"/>
      <c r="D6045" s="390"/>
      <c r="E6045" s="390"/>
      <c r="F6045" s="390"/>
      <c r="G6045" s="390"/>
      <c r="H6045" s="390"/>
      <c r="I6045" s="390"/>
      <c r="AP6045" s="207"/>
      <c r="AQ6045" s="207"/>
      <c r="BK6045" s="207"/>
      <c r="BY6045" s="207"/>
      <c r="BZ6045" s="207"/>
      <c r="CA6045" s="207"/>
      <c r="CB6045" s="207"/>
      <c r="CC6045" s="207"/>
      <c r="CD6045" s="207"/>
      <c r="CE6045" s="207"/>
      <c r="CF6045" s="207"/>
    </row>
    <row r="6046" spans="1:84" s="406" customFormat="1" x14ac:dyDescent="0.3">
      <c r="A6046" s="407"/>
      <c r="B6046" s="412"/>
      <c r="C6046" s="126"/>
      <c r="D6046" s="390"/>
      <c r="E6046" s="390"/>
      <c r="F6046" s="390"/>
      <c r="G6046" s="390"/>
      <c r="H6046" s="390"/>
      <c r="I6046" s="390"/>
      <c r="AP6046" s="207"/>
      <c r="AQ6046" s="207"/>
      <c r="BK6046" s="207"/>
      <c r="BY6046" s="207"/>
      <c r="BZ6046" s="207"/>
      <c r="CA6046" s="207"/>
      <c r="CB6046" s="207"/>
      <c r="CC6046" s="207"/>
      <c r="CD6046" s="207"/>
      <c r="CE6046" s="207"/>
      <c r="CF6046" s="207"/>
    </row>
    <row r="6047" spans="1:84" s="406" customFormat="1" x14ac:dyDescent="0.3">
      <c r="A6047" s="407"/>
      <c r="B6047" s="412"/>
      <c r="C6047" s="126"/>
      <c r="D6047" s="390"/>
      <c r="E6047" s="390"/>
      <c r="F6047" s="390"/>
      <c r="G6047" s="390"/>
      <c r="H6047" s="390"/>
      <c r="I6047" s="390"/>
      <c r="AP6047" s="207"/>
      <c r="AQ6047" s="207"/>
      <c r="BK6047" s="207"/>
      <c r="BY6047" s="207"/>
      <c r="BZ6047" s="207"/>
      <c r="CA6047" s="207"/>
      <c r="CB6047" s="207"/>
      <c r="CC6047" s="207"/>
      <c r="CD6047" s="207"/>
      <c r="CE6047" s="207"/>
      <c r="CF6047" s="207"/>
    </row>
    <row r="6048" spans="1:84" s="406" customFormat="1" x14ac:dyDescent="0.3">
      <c r="A6048" s="407"/>
      <c r="B6048" s="412"/>
      <c r="C6048" s="126"/>
      <c r="D6048" s="390"/>
      <c r="E6048" s="390"/>
      <c r="F6048" s="390"/>
      <c r="G6048" s="390"/>
      <c r="H6048" s="390"/>
      <c r="I6048" s="390"/>
      <c r="AP6048" s="207"/>
      <c r="AQ6048" s="207"/>
      <c r="BK6048" s="207"/>
      <c r="BY6048" s="207"/>
      <c r="BZ6048" s="207"/>
      <c r="CA6048" s="207"/>
      <c r="CB6048" s="207"/>
      <c r="CC6048" s="207"/>
      <c r="CD6048" s="207"/>
      <c r="CE6048" s="207"/>
      <c r="CF6048" s="207"/>
    </row>
    <row r="6049" spans="1:84" s="406" customFormat="1" x14ac:dyDescent="0.3">
      <c r="A6049" s="407"/>
      <c r="B6049" s="412"/>
      <c r="C6049" s="126"/>
      <c r="D6049" s="390"/>
      <c r="E6049" s="390"/>
      <c r="F6049" s="390"/>
      <c r="G6049" s="390"/>
      <c r="H6049" s="390"/>
      <c r="I6049" s="390"/>
      <c r="AP6049" s="207"/>
      <c r="AQ6049" s="207"/>
      <c r="BK6049" s="207"/>
      <c r="BY6049" s="207"/>
      <c r="BZ6049" s="207"/>
      <c r="CA6049" s="207"/>
      <c r="CB6049" s="207"/>
      <c r="CC6049" s="207"/>
      <c r="CD6049" s="207"/>
      <c r="CE6049" s="207"/>
      <c r="CF6049" s="207"/>
    </row>
    <row r="6050" spans="1:84" s="406" customFormat="1" x14ac:dyDescent="0.3">
      <c r="A6050" s="407"/>
      <c r="B6050" s="412"/>
      <c r="C6050" s="126"/>
      <c r="D6050" s="390"/>
      <c r="E6050" s="390"/>
      <c r="F6050" s="390"/>
      <c r="G6050" s="390"/>
      <c r="H6050" s="390"/>
      <c r="I6050" s="390"/>
      <c r="AP6050" s="207"/>
      <c r="AQ6050" s="207"/>
      <c r="BK6050" s="207"/>
      <c r="BY6050" s="207"/>
      <c r="BZ6050" s="207"/>
      <c r="CA6050" s="207"/>
      <c r="CB6050" s="207"/>
      <c r="CC6050" s="207"/>
      <c r="CD6050" s="207"/>
      <c r="CE6050" s="207"/>
      <c r="CF6050" s="207"/>
    </row>
    <row r="6051" spans="1:84" s="406" customFormat="1" x14ac:dyDescent="0.3">
      <c r="A6051" s="407"/>
      <c r="B6051" s="412"/>
      <c r="C6051" s="126"/>
      <c r="D6051" s="390"/>
      <c r="E6051" s="390"/>
      <c r="F6051" s="390"/>
      <c r="G6051" s="390"/>
      <c r="H6051" s="390"/>
      <c r="I6051" s="390"/>
      <c r="AP6051" s="207"/>
      <c r="AQ6051" s="207"/>
      <c r="BK6051" s="207"/>
      <c r="BY6051" s="207"/>
      <c r="BZ6051" s="207"/>
      <c r="CA6051" s="207"/>
      <c r="CB6051" s="207"/>
      <c r="CC6051" s="207"/>
      <c r="CD6051" s="207"/>
      <c r="CE6051" s="207"/>
      <c r="CF6051" s="207"/>
    </row>
    <row r="6052" spans="1:84" s="406" customFormat="1" x14ac:dyDescent="0.3">
      <c r="A6052" s="407"/>
      <c r="B6052" s="412"/>
      <c r="C6052" s="126"/>
      <c r="D6052" s="390"/>
      <c r="E6052" s="390"/>
      <c r="F6052" s="390"/>
      <c r="G6052" s="390"/>
      <c r="H6052" s="390"/>
      <c r="I6052" s="390"/>
      <c r="AP6052" s="207"/>
      <c r="AQ6052" s="207"/>
      <c r="BK6052" s="207"/>
      <c r="BY6052" s="207"/>
      <c r="BZ6052" s="207"/>
      <c r="CA6052" s="207"/>
      <c r="CB6052" s="207"/>
      <c r="CC6052" s="207"/>
      <c r="CD6052" s="207"/>
      <c r="CE6052" s="207"/>
      <c r="CF6052" s="207"/>
    </row>
    <row r="6053" spans="1:84" s="406" customFormat="1" x14ac:dyDescent="0.3">
      <c r="A6053" s="407"/>
      <c r="B6053" s="412"/>
      <c r="C6053" s="126"/>
      <c r="D6053" s="390"/>
      <c r="E6053" s="390"/>
      <c r="F6053" s="390"/>
      <c r="G6053" s="390"/>
      <c r="H6053" s="390"/>
      <c r="I6053" s="390"/>
      <c r="AP6053" s="207"/>
      <c r="AQ6053" s="207"/>
      <c r="BK6053" s="207"/>
      <c r="BY6053" s="207"/>
      <c r="BZ6053" s="207"/>
      <c r="CA6053" s="207"/>
      <c r="CB6053" s="207"/>
      <c r="CC6053" s="207"/>
      <c r="CD6053" s="207"/>
      <c r="CE6053" s="207"/>
      <c r="CF6053" s="207"/>
    </row>
    <row r="6054" spans="1:84" s="406" customFormat="1" x14ac:dyDescent="0.3">
      <c r="A6054" s="407"/>
      <c r="B6054" s="412"/>
      <c r="C6054" s="126"/>
      <c r="D6054" s="390"/>
      <c r="E6054" s="390"/>
      <c r="F6054" s="390"/>
      <c r="G6054" s="390"/>
      <c r="H6054" s="390"/>
      <c r="I6054" s="390"/>
      <c r="AP6054" s="207"/>
      <c r="AQ6054" s="207"/>
      <c r="BK6054" s="207"/>
      <c r="BY6054" s="207"/>
      <c r="BZ6054" s="207"/>
      <c r="CA6054" s="207"/>
      <c r="CB6054" s="207"/>
      <c r="CC6054" s="207"/>
      <c r="CD6054" s="207"/>
      <c r="CE6054" s="207"/>
      <c r="CF6054" s="207"/>
    </row>
    <row r="6055" spans="1:84" s="406" customFormat="1" x14ac:dyDescent="0.3">
      <c r="A6055" s="407"/>
      <c r="B6055" s="412"/>
      <c r="C6055" s="126"/>
      <c r="D6055" s="390"/>
      <c r="E6055" s="390"/>
      <c r="F6055" s="390"/>
      <c r="G6055" s="390"/>
      <c r="H6055" s="390"/>
      <c r="I6055" s="390"/>
      <c r="AP6055" s="207"/>
      <c r="AQ6055" s="207"/>
      <c r="BK6055" s="207"/>
      <c r="BY6055" s="207"/>
      <c r="BZ6055" s="207"/>
      <c r="CA6055" s="207"/>
      <c r="CB6055" s="207"/>
      <c r="CC6055" s="207"/>
      <c r="CD6055" s="207"/>
      <c r="CE6055" s="207"/>
      <c r="CF6055" s="207"/>
    </row>
    <row r="6056" spans="1:84" s="406" customFormat="1" x14ac:dyDescent="0.3">
      <c r="A6056" s="407"/>
      <c r="B6056" s="412"/>
      <c r="C6056" s="126"/>
      <c r="D6056" s="390"/>
      <c r="E6056" s="390"/>
      <c r="F6056" s="390"/>
      <c r="G6056" s="390"/>
      <c r="H6056" s="390"/>
      <c r="I6056" s="390"/>
      <c r="AP6056" s="207"/>
      <c r="AQ6056" s="207"/>
      <c r="BK6056" s="207"/>
      <c r="BY6056" s="207"/>
      <c r="BZ6056" s="207"/>
      <c r="CA6056" s="207"/>
      <c r="CB6056" s="207"/>
      <c r="CC6056" s="207"/>
      <c r="CD6056" s="207"/>
      <c r="CE6056" s="207"/>
      <c r="CF6056" s="207"/>
    </row>
    <row r="6057" spans="1:84" s="406" customFormat="1" x14ac:dyDescent="0.3">
      <c r="A6057" s="407"/>
      <c r="B6057" s="412"/>
      <c r="C6057" s="126"/>
      <c r="D6057" s="390"/>
      <c r="E6057" s="390"/>
      <c r="F6057" s="390"/>
      <c r="G6057" s="390"/>
      <c r="H6057" s="390"/>
      <c r="I6057" s="390"/>
      <c r="AP6057" s="207"/>
      <c r="AQ6057" s="207"/>
      <c r="BK6057" s="207"/>
      <c r="BY6057" s="207"/>
      <c r="BZ6057" s="207"/>
      <c r="CA6057" s="207"/>
      <c r="CB6057" s="207"/>
      <c r="CC6057" s="207"/>
      <c r="CD6057" s="207"/>
      <c r="CE6057" s="207"/>
      <c r="CF6057" s="207"/>
    </row>
    <row r="6058" spans="1:84" s="406" customFormat="1" x14ac:dyDescent="0.3">
      <c r="A6058" s="407"/>
      <c r="B6058" s="412"/>
      <c r="C6058" s="126"/>
      <c r="D6058" s="390"/>
      <c r="E6058" s="390"/>
      <c r="F6058" s="390"/>
      <c r="G6058" s="390"/>
      <c r="H6058" s="390"/>
      <c r="I6058" s="390"/>
      <c r="AP6058" s="207"/>
      <c r="AQ6058" s="207"/>
      <c r="BK6058" s="207"/>
      <c r="BY6058" s="207"/>
      <c r="BZ6058" s="207"/>
      <c r="CA6058" s="207"/>
      <c r="CB6058" s="207"/>
      <c r="CC6058" s="207"/>
      <c r="CD6058" s="207"/>
      <c r="CE6058" s="207"/>
      <c r="CF6058" s="207"/>
    </row>
    <row r="6059" spans="1:84" s="406" customFormat="1" x14ac:dyDescent="0.3">
      <c r="A6059" s="407"/>
      <c r="B6059" s="412"/>
      <c r="C6059" s="126"/>
      <c r="D6059" s="390"/>
      <c r="E6059" s="390"/>
      <c r="F6059" s="390"/>
      <c r="G6059" s="390"/>
      <c r="H6059" s="390"/>
      <c r="I6059" s="390"/>
      <c r="AP6059" s="207"/>
      <c r="AQ6059" s="207"/>
      <c r="BK6059" s="207"/>
      <c r="BY6059" s="207"/>
      <c r="BZ6059" s="207"/>
      <c r="CA6059" s="207"/>
      <c r="CB6059" s="207"/>
      <c r="CC6059" s="207"/>
      <c r="CD6059" s="207"/>
      <c r="CE6059" s="207"/>
      <c r="CF6059" s="207"/>
    </row>
    <row r="6060" spans="1:84" s="406" customFormat="1" x14ac:dyDescent="0.3">
      <c r="A6060" s="407"/>
      <c r="B6060" s="412"/>
      <c r="C6060" s="126"/>
      <c r="D6060" s="390"/>
      <c r="E6060" s="390"/>
      <c r="F6060" s="390"/>
      <c r="G6060" s="390"/>
      <c r="H6060" s="390"/>
      <c r="I6060" s="390"/>
      <c r="AP6060" s="207"/>
      <c r="AQ6060" s="207"/>
      <c r="BK6060" s="207"/>
      <c r="BY6060" s="207"/>
      <c r="BZ6060" s="207"/>
      <c r="CA6060" s="207"/>
      <c r="CB6060" s="207"/>
      <c r="CC6060" s="207"/>
      <c r="CD6060" s="207"/>
      <c r="CE6060" s="207"/>
      <c r="CF6060" s="207"/>
    </row>
    <row r="6061" spans="1:84" s="406" customFormat="1" x14ac:dyDescent="0.3">
      <c r="A6061" s="407"/>
      <c r="B6061" s="412"/>
      <c r="C6061" s="126"/>
      <c r="D6061" s="390"/>
      <c r="E6061" s="390"/>
      <c r="F6061" s="390"/>
      <c r="G6061" s="390"/>
      <c r="H6061" s="390"/>
      <c r="I6061" s="390"/>
      <c r="AP6061" s="207"/>
      <c r="AQ6061" s="207"/>
      <c r="BK6061" s="207"/>
      <c r="BY6061" s="207"/>
      <c r="BZ6061" s="207"/>
      <c r="CA6061" s="207"/>
      <c r="CB6061" s="207"/>
      <c r="CC6061" s="207"/>
      <c r="CD6061" s="207"/>
      <c r="CE6061" s="207"/>
      <c r="CF6061" s="207"/>
    </row>
    <row r="6062" spans="1:84" s="406" customFormat="1" x14ac:dyDescent="0.3">
      <c r="A6062" s="407"/>
      <c r="B6062" s="412"/>
      <c r="C6062" s="126"/>
      <c r="D6062" s="390"/>
      <c r="E6062" s="390"/>
      <c r="F6062" s="390"/>
      <c r="G6062" s="390"/>
      <c r="H6062" s="390"/>
      <c r="I6062" s="390"/>
      <c r="AP6062" s="207"/>
      <c r="AQ6062" s="207"/>
      <c r="BK6062" s="207"/>
      <c r="BY6062" s="207"/>
      <c r="BZ6062" s="207"/>
      <c r="CA6062" s="207"/>
      <c r="CB6062" s="207"/>
      <c r="CC6062" s="207"/>
      <c r="CD6062" s="207"/>
      <c r="CE6062" s="207"/>
      <c r="CF6062" s="207"/>
    </row>
    <row r="6063" spans="1:84" s="406" customFormat="1" x14ac:dyDescent="0.3">
      <c r="A6063" s="407"/>
      <c r="B6063" s="412"/>
      <c r="C6063" s="126"/>
      <c r="D6063" s="390"/>
      <c r="E6063" s="390"/>
      <c r="F6063" s="390"/>
      <c r="G6063" s="390"/>
      <c r="H6063" s="390"/>
      <c r="I6063" s="390"/>
      <c r="AP6063" s="207"/>
      <c r="AQ6063" s="207"/>
      <c r="BK6063" s="207"/>
      <c r="BY6063" s="207"/>
      <c r="BZ6063" s="207"/>
      <c r="CA6063" s="207"/>
      <c r="CB6063" s="207"/>
      <c r="CC6063" s="207"/>
      <c r="CD6063" s="207"/>
      <c r="CE6063" s="207"/>
      <c r="CF6063" s="207"/>
    </row>
    <row r="6064" spans="1:84" s="406" customFormat="1" x14ac:dyDescent="0.3">
      <c r="A6064" s="407"/>
      <c r="B6064" s="412"/>
      <c r="C6064" s="126"/>
      <c r="D6064" s="390"/>
      <c r="E6064" s="390"/>
      <c r="F6064" s="390"/>
      <c r="G6064" s="390"/>
      <c r="H6064" s="390"/>
      <c r="I6064" s="390"/>
      <c r="AP6064" s="207"/>
      <c r="AQ6064" s="207"/>
      <c r="BK6064" s="207"/>
      <c r="BY6064" s="207"/>
      <c r="BZ6064" s="207"/>
      <c r="CA6064" s="207"/>
      <c r="CB6064" s="207"/>
      <c r="CC6064" s="207"/>
      <c r="CD6064" s="207"/>
      <c r="CE6064" s="207"/>
      <c r="CF6064" s="207"/>
    </row>
    <row r="6065" spans="1:84" s="406" customFormat="1" x14ac:dyDescent="0.3">
      <c r="A6065" s="407"/>
      <c r="B6065" s="412"/>
      <c r="C6065" s="126"/>
      <c r="D6065" s="390"/>
      <c r="E6065" s="390"/>
      <c r="F6065" s="390"/>
      <c r="G6065" s="390"/>
      <c r="H6065" s="390"/>
      <c r="I6065" s="390"/>
      <c r="AP6065" s="207"/>
      <c r="AQ6065" s="207"/>
      <c r="BK6065" s="207"/>
      <c r="BY6065" s="207"/>
      <c r="BZ6065" s="207"/>
      <c r="CA6065" s="207"/>
      <c r="CB6065" s="207"/>
      <c r="CC6065" s="207"/>
      <c r="CD6065" s="207"/>
      <c r="CE6065" s="207"/>
      <c r="CF6065" s="207"/>
    </row>
    <row r="6066" spans="1:84" s="406" customFormat="1" x14ac:dyDescent="0.3">
      <c r="A6066" s="407"/>
      <c r="B6066" s="412"/>
      <c r="C6066" s="126"/>
      <c r="D6066" s="390"/>
      <c r="E6066" s="390"/>
      <c r="F6066" s="390"/>
      <c r="G6066" s="390"/>
      <c r="H6066" s="390"/>
      <c r="I6066" s="390"/>
      <c r="AP6066" s="207"/>
      <c r="AQ6066" s="207"/>
      <c r="BK6066" s="207"/>
      <c r="BY6066" s="207"/>
      <c r="BZ6066" s="207"/>
      <c r="CA6066" s="207"/>
      <c r="CB6066" s="207"/>
      <c r="CC6066" s="207"/>
      <c r="CD6066" s="207"/>
      <c r="CE6066" s="207"/>
      <c r="CF6066" s="207"/>
    </row>
    <row r="6067" spans="1:84" s="406" customFormat="1" x14ac:dyDescent="0.3">
      <c r="A6067" s="407"/>
      <c r="B6067" s="412"/>
      <c r="C6067" s="126"/>
      <c r="D6067" s="390"/>
      <c r="E6067" s="390"/>
      <c r="F6067" s="390"/>
      <c r="G6067" s="390"/>
      <c r="H6067" s="390"/>
      <c r="I6067" s="390"/>
      <c r="AP6067" s="207"/>
      <c r="AQ6067" s="207"/>
      <c r="BK6067" s="207"/>
      <c r="BY6067" s="207"/>
      <c r="BZ6067" s="207"/>
      <c r="CA6067" s="207"/>
      <c r="CB6067" s="207"/>
      <c r="CC6067" s="207"/>
      <c r="CD6067" s="207"/>
      <c r="CE6067" s="207"/>
      <c r="CF6067" s="207"/>
    </row>
    <row r="6068" spans="1:84" s="406" customFormat="1" x14ac:dyDescent="0.3">
      <c r="A6068" s="407"/>
      <c r="B6068" s="412"/>
      <c r="C6068" s="126"/>
      <c r="D6068" s="390"/>
      <c r="E6068" s="390"/>
      <c r="F6068" s="390"/>
      <c r="G6068" s="390"/>
      <c r="H6068" s="390"/>
      <c r="I6068" s="390"/>
      <c r="AP6068" s="207"/>
      <c r="AQ6068" s="207"/>
      <c r="BK6068" s="207"/>
      <c r="BY6068" s="207"/>
      <c r="BZ6068" s="207"/>
      <c r="CA6068" s="207"/>
      <c r="CB6068" s="207"/>
      <c r="CC6068" s="207"/>
      <c r="CD6068" s="207"/>
      <c r="CE6068" s="207"/>
      <c r="CF6068" s="207"/>
    </row>
    <row r="6069" spans="1:84" s="406" customFormat="1" x14ac:dyDescent="0.3">
      <c r="A6069" s="407"/>
      <c r="B6069" s="412"/>
      <c r="C6069" s="126"/>
      <c r="D6069" s="390"/>
      <c r="E6069" s="390"/>
      <c r="F6069" s="390"/>
      <c r="G6069" s="390"/>
      <c r="H6069" s="390"/>
      <c r="I6069" s="390"/>
      <c r="AP6069" s="207"/>
      <c r="AQ6069" s="207"/>
      <c r="BK6069" s="207"/>
      <c r="BY6069" s="207"/>
      <c r="BZ6069" s="207"/>
      <c r="CA6069" s="207"/>
      <c r="CB6069" s="207"/>
      <c r="CC6069" s="207"/>
      <c r="CD6069" s="207"/>
      <c r="CE6069" s="207"/>
      <c r="CF6069" s="207"/>
    </row>
    <row r="6070" spans="1:84" s="406" customFormat="1" x14ac:dyDescent="0.3">
      <c r="A6070" s="407"/>
      <c r="B6070" s="412"/>
      <c r="C6070" s="126"/>
      <c r="D6070" s="390"/>
      <c r="E6070" s="390"/>
      <c r="F6070" s="390"/>
      <c r="G6070" s="390"/>
      <c r="H6070" s="390"/>
      <c r="I6070" s="390"/>
      <c r="AP6070" s="207"/>
      <c r="AQ6070" s="207"/>
      <c r="BK6070" s="207"/>
      <c r="BY6070" s="207"/>
      <c r="BZ6070" s="207"/>
      <c r="CA6070" s="207"/>
      <c r="CB6070" s="207"/>
      <c r="CC6070" s="207"/>
      <c r="CD6070" s="207"/>
      <c r="CE6070" s="207"/>
      <c r="CF6070" s="207"/>
    </row>
    <row r="6071" spans="1:84" s="406" customFormat="1" x14ac:dyDescent="0.3">
      <c r="A6071" s="407"/>
      <c r="B6071" s="412"/>
      <c r="C6071" s="126"/>
      <c r="D6071" s="390"/>
      <c r="E6071" s="390"/>
      <c r="F6071" s="390"/>
      <c r="G6071" s="390"/>
      <c r="H6071" s="390"/>
      <c r="I6071" s="390"/>
      <c r="AP6071" s="207"/>
      <c r="AQ6071" s="207"/>
      <c r="BK6071" s="207"/>
      <c r="BY6071" s="207"/>
      <c r="BZ6071" s="207"/>
      <c r="CA6071" s="207"/>
      <c r="CB6071" s="207"/>
      <c r="CC6071" s="207"/>
      <c r="CD6071" s="207"/>
      <c r="CE6071" s="207"/>
      <c r="CF6071" s="207"/>
    </row>
    <row r="6072" spans="1:84" s="406" customFormat="1" x14ac:dyDescent="0.3">
      <c r="A6072" s="407"/>
      <c r="B6072" s="412"/>
      <c r="C6072" s="126"/>
      <c r="D6072" s="390"/>
      <c r="E6072" s="390"/>
      <c r="F6072" s="390"/>
      <c r="G6072" s="390"/>
      <c r="H6072" s="390"/>
      <c r="I6072" s="390"/>
      <c r="AP6072" s="207"/>
      <c r="AQ6072" s="207"/>
      <c r="BK6072" s="207"/>
      <c r="BY6072" s="207"/>
      <c r="BZ6072" s="207"/>
      <c r="CA6072" s="207"/>
      <c r="CB6072" s="207"/>
      <c r="CC6072" s="207"/>
      <c r="CD6072" s="207"/>
      <c r="CE6072" s="207"/>
      <c r="CF6072" s="207"/>
    </row>
    <row r="6073" spans="1:84" s="406" customFormat="1" x14ac:dyDescent="0.3">
      <c r="A6073" s="407"/>
      <c r="B6073" s="412"/>
      <c r="C6073" s="126"/>
      <c r="D6073" s="390"/>
      <c r="E6073" s="390"/>
      <c r="F6073" s="390"/>
      <c r="G6073" s="390"/>
      <c r="H6073" s="390"/>
      <c r="I6073" s="390"/>
      <c r="AP6073" s="207"/>
      <c r="AQ6073" s="207"/>
      <c r="BK6073" s="207"/>
      <c r="BY6073" s="207"/>
      <c r="BZ6073" s="207"/>
      <c r="CA6073" s="207"/>
      <c r="CB6073" s="207"/>
      <c r="CC6073" s="207"/>
      <c r="CD6073" s="207"/>
      <c r="CE6073" s="207"/>
      <c r="CF6073" s="207"/>
    </row>
    <row r="6074" spans="1:84" s="406" customFormat="1" x14ac:dyDescent="0.3">
      <c r="A6074" s="407"/>
      <c r="B6074" s="412"/>
      <c r="C6074" s="126"/>
      <c r="D6074" s="390"/>
      <c r="E6074" s="390"/>
      <c r="F6074" s="390"/>
      <c r="G6074" s="390"/>
      <c r="H6074" s="390"/>
      <c r="I6074" s="390"/>
      <c r="AP6074" s="207"/>
      <c r="AQ6074" s="207"/>
      <c r="BK6074" s="207"/>
      <c r="BY6074" s="207"/>
      <c r="BZ6074" s="207"/>
      <c r="CA6074" s="207"/>
      <c r="CB6074" s="207"/>
      <c r="CC6074" s="207"/>
      <c r="CD6074" s="207"/>
      <c r="CE6074" s="207"/>
      <c r="CF6074" s="207"/>
    </row>
    <row r="6075" spans="1:84" s="406" customFormat="1" x14ac:dyDescent="0.3">
      <c r="A6075" s="407"/>
      <c r="B6075" s="412"/>
      <c r="C6075" s="126"/>
      <c r="D6075" s="390"/>
      <c r="E6075" s="390"/>
      <c r="F6075" s="390"/>
      <c r="G6075" s="390"/>
      <c r="H6075" s="390"/>
      <c r="I6075" s="390"/>
      <c r="AP6075" s="207"/>
      <c r="AQ6075" s="207"/>
      <c r="BK6075" s="207"/>
      <c r="BY6075" s="207"/>
      <c r="BZ6075" s="207"/>
      <c r="CA6075" s="207"/>
      <c r="CB6075" s="207"/>
      <c r="CC6075" s="207"/>
      <c r="CD6075" s="207"/>
      <c r="CE6075" s="207"/>
      <c r="CF6075" s="207"/>
    </row>
    <row r="6076" spans="1:84" s="406" customFormat="1" x14ac:dyDescent="0.3">
      <c r="A6076" s="407"/>
      <c r="B6076" s="412"/>
      <c r="C6076" s="126"/>
      <c r="D6076" s="390"/>
      <c r="E6076" s="390"/>
      <c r="F6076" s="390"/>
      <c r="G6076" s="390"/>
      <c r="H6076" s="390"/>
      <c r="I6076" s="390"/>
      <c r="AP6076" s="207"/>
      <c r="AQ6076" s="207"/>
      <c r="BK6076" s="207"/>
      <c r="BY6076" s="207"/>
      <c r="BZ6076" s="207"/>
      <c r="CA6076" s="207"/>
      <c r="CB6076" s="207"/>
      <c r="CC6076" s="207"/>
      <c r="CD6076" s="207"/>
      <c r="CE6076" s="207"/>
      <c r="CF6076" s="207"/>
    </row>
    <row r="6077" spans="1:84" s="406" customFormat="1" x14ac:dyDescent="0.3">
      <c r="A6077" s="407"/>
      <c r="B6077" s="412"/>
      <c r="C6077" s="126"/>
      <c r="D6077" s="390"/>
      <c r="E6077" s="390"/>
      <c r="F6077" s="390"/>
      <c r="G6077" s="390"/>
      <c r="H6077" s="390"/>
      <c r="I6077" s="390"/>
      <c r="AP6077" s="207"/>
      <c r="AQ6077" s="207"/>
      <c r="BK6077" s="207"/>
      <c r="BY6077" s="207"/>
      <c r="BZ6077" s="207"/>
      <c r="CA6077" s="207"/>
      <c r="CB6077" s="207"/>
      <c r="CC6077" s="207"/>
      <c r="CD6077" s="207"/>
      <c r="CE6077" s="207"/>
      <c r="CF6077" s="207"/>
    </row>
    <row r="6078" spans="1:84" s="406" customFormat="1" x14ac:dyDescent="0.3">
      <c r="A6078" s="407"/>
      <c r="B6078" s="412"/>
      <c r="C6078" s="126"/>
      <c r="D6078" s="390"/>
      <c r="E6078" s="390"/>
      <c r="F6078" s="390"/>
      <c r="G6078" s="390"/>
      <c r="H6078" s="390"/>
      <c r="I6078" s="390"/>
      <c r="AP6078" s="207"/>
      <c r="AQ6078" s="207"/>
      <c r="BK6078" s="207"/>
      <c r="BY6078" s="207"/>
      <c r="BZ6078" s="207"/>
      <c r="CA6078" s="207"/>
      <c r="CB6078" s="207"/>
      <c r="CC6078" s="207"/>
      <c r="CD6078" s="207"/>
      <c r="CE6078" s="207"/>
      <c r="CF6078" s="207"/>
    </row>
    <row r="6079" spans="1:84" s="406" customFormat="1" x14ac:dyDescent="0.3">
      <c r="A6079" s="407"/>
      <c r="B6079" s="412"/>
      <c r="C6079" s="126"/>
      <c r="D6079" s="390"/>
      <c r="E6079" s="390"/>
      <c r="F6079" s="390"/>
      <c r="G6079" s="390"/>
      <c r="H6079" s="390"/>
      <c r="I6079" s="390"/>
      <c r="AP6079" s="207"/>
      <c r="AQ6079" s="207"/>
      <c r="BK6079" s="207"/>
      <c r="BY6079" s="207"/>
      <c r="BZ6079" s="207"/>
      <c r="CA6079" s="207"/>
      <c r="CB6079" s="207"/>
      <c r="CC6079" s="207"/>
      <c r="CD6079" s="207"/>
      <c r="CE6079" s="207"/>
      <c r="CF6079" s="207"/>
    </row>
    <row r="6080" spans="1:84" s="406" customFormat="1" x14ac:dyDescent="0.3">
      <c r="A6080" s="407"/>
      <c r="B6080" s="412"/>
      <c r="C6080" s="126"/>
      <c r="D6080" s="390"/>
      <c r="E6080" s="390"/>
      <c r="F6080" s="390"/>
      <c r="G6080" s="390"/>
      <c r="H6080" s="390"/>
      <c r="I6080" s="390"/>
      <c r="AP6080" s="207"/>
      <c r="AQ6080" s="207"/>
      <c r="BK6080" s="207"/>
      <c r="BY6080" s="207"/>
      <c r="BZ6080" s="207"/>
      <c r="CA6080" s="207"/>
      <c r="CB6080" s="207"/>
      <c r="CC6080" s="207"/>
      <c r="CD6080" s="207"/>
      <c r="CE6080" s="207"/>
      <c r="CF6080" s="207"/>
    </row>
    <row r="6081" spans="1:84" s="406" customFormat="1" x14ac:dyDescent="0.3">
      <c r="A6081" s="407"/>
      <c r="B6081" s="412"/>
      <c r="C6081" s="126"/>
      <c r="D6081" s="390"/>
      <c r="E6081" s="390"/>
      <c r="F6081" s="390"/>
      <c r="G6081" s="390"/>
      <c r="H6081" s="390"/>
      <c r="I6081" s="390"/>
      <c r="AP6081" s="207"/>
      <c r="AQ6081" s="207"/>
      <c r="BK6081" s="207"/>
      <c r="BY6081" s="207"/>
      <c r="BZ6081" s="207"/>
      <c r="CA6081" s="207"/>
      <c r="CB6081" s="207"/>
      <c r="CC6081" s="207"/>
      <c r="CD6081" s="207"/>
      <c r="CE6081" s="207"/>
      <c r="CF6081" s="207"/>
    </row>
    <row r="6082" spans="1:84" s="406" customFormat="1" x14ac:dyDescent="0.3">
      <c r="A6082" s="407"/>
      <c r="B6082" s="412"/>
      <c r="C6082" s="126"/>
      <c r="D6082" s="390"/>
      <c r="E6082" s="390"/>
      <c r="F6082" s="390"/>
      <c r="G6082" s="390"/>
      <c r="H6082" s="390"/>
      <c r="I6082" s="390"/>
      <c r="AP6082" s="207"/>
      <c r="AQ6082" s="207"/>
      <c r="BK6082" s="207"/>
      <c r="BY6082" s="207"/>
      <c r="BZ6082" s="207"/>
      <c r="CA6082" s="207"/>
      <c r="CB6082" s="207"/>
      <c r="CC6082" s="207"/>
      <c r="CD6082" s="207"/>
      <c r="CE6082" s="207"/>
      <c r="CF6082" s="207"/>
    </row>
    <row r="6083" spans="1:84" s="406" customFormat="1" x14ac:dyDescent="0.3">
      <c r="A6083" s="407"/>
      <c r="B6083" s="412"/>
      <c r="C6083" s="126"/>
      <c r="D6083" s="390"/>
      <c r="E6083" s="390"/>
      <c r="F6083" s="390"/>
      <c r="G6083" s="390"/>
      <c r="H6083" s="390"/>
      <c r="I6083" s="390"/>
      <c r="AP6083" s="207"/>
      <c r="AQ6083" s="207"/>
      <c r="BK6083" s="207"/>
      <c r="BY6083" s="207"/>
      <c r="BZ6083" s="207"/>
      <c r="CA6083" s="207"/>
      <c r="CB6083" s="207"/>
      <c r="CC6083" s="207"/>
      <c r="CD6083" s="207"/>
      <c r="CE6083" s="207"/>
      <c r="CF6083" s="207"/>
    </row>
    <row r="6084" spans="1:84" s="406" customFormat="1" x14ac:dyDescent="0.3">
      <c r="A6084" s="407"/>
      <c r="B6084" s="412"/>
      <c r="C6084" s="126"/>
      <c r="D6084" s="390"/>
      <c r="E6084" s="390"/>
      <c r="F6084" s="390"/>
      <c r="G6084" s="390"/>
      <c r="H6084" s="390"/>
      <c r="I6084" s="390"/>
      <c r="AP6084" s="207"/>
      <c r="AQ6084" s="207"/>
      <c r="BK6084" s="207"/>
      <c r="BY6084" s="207"/>
      <c r="BZ6084" s="207"/>
      <c r="CA6084" s="207"/>
      <c r="CB6084" s="207"/>
      <c r="CC6084" s="207"/>
      <c r="CD6084" s="207"/>
      <c r="CE6084" s="207"/>
      <c r="CF6084" s="207"/>
    </row>
    <row r="6085" spans="1:84" s="406" customFormat="1" x14ac:dyDescent="0.3">
      <c r="A6085" s="407"/>
      <c r="B6085" s="412"/>
      <c r="C6085" s="126"/>
      <c r="D6085" s="390"/>
      <c r="E6085" s="390"/>
      <c r="F6085" s="390"/>
      <c r="G6085" s="390"/>
      <c r="H6085" s="390"/>
      <c r="I6085" s="390"/>
      <c r="AP6085" s="207"/>
      <c r="AQ6085" s="207"/>
      <c r="BK6085" s="207"/>
      <c r="BY6085" s="207"/>
      <c r="BZ6085" s="207"/>
      <c r="CA6085" s="207"/>
      <c r="CB6085" s="207"/>
      <c r="CC6085" s="207"/>
      <c r="CD6085" s="207"/>
      <c r="CE6085" s="207"/>
      <c r="CF6085" s="207"/>
    </row>
    <row r="6086" spans="1:84" s="406" customFormat="1" x14ac:dyDescent="0.3">
      <c r="A6086" s="407"/>
      <c r="B6086" s="412"/>
      <c r="C6086" s="126"/>
      <c r="D6086" s="390"/>
      <c r="E6086" s="390"/>
      <c r="F6086" s="390"/>
      <c r="G6086" s="390"/>
      <c r="H6086" s="390"/>
      <c r="I6086" s="390"/>
      <c r="AP6086" s="207"/>
      <c r="AQ6086" s="207"/>
      <c r="BK6086" s="207"/>
      <c r="BY6086" s="207"/>
      <c r="BZ6086" s="207"/>
      <c r="CA6086" s="207"/>
      <c r="CB6086" s="207"/>
      <c r="CC6086" s="207"/>
      <c r="CD6086" s="207"/>
      <c r="CE6086" s="207"/>
      <c r="CF6086" s="207"/>
    </row>
    <row r="6087" spans="1:84" s="406" customFormat="1" x14ac:dyDescent="0.3">
      <c r="A6087" s="407"/>
      <c r="B6087" s="412"/>
      <c r="C6087" s="126"/>
      <c r="D6087" s="390"/>
      <c r="E6087" s="390"/>
      <c r="F6087" s="390"/>
      <c r="G6087" s="390"/>
      <c r="H6087" s="390"/>
      <c r="I6087" s="390"/>
      <c r="AP6087" s="207"/>
      <c r="AQ6087" s="207"/>
      <c r="BK6087" s="207"/>
      <c r="BY6087" s="207"/>
      <c r="BZ6087" s="207"/>
      <c r="CA6087" s="207"/>
      <c r="CB6087" s="207"/>
      <c r="CC6087" s="207"/>
      <c r="CD6087" s="207"/>
      <c r="CE6087" s="207"/>
      <c r="CF6087" s="207"/>
    </row>
    <row r="6088" spans="1:84" s="406" customFormat="1" x14ac:dyDescent="0.3">
      <c r="A6088" s="407"/>
      <c r="B6088" s="412"/>
      <c r="C6088" s="126"/>
      <c r="D6088" s="390"/>
      <c r="E6088" s="390"/>
      <c r="F6088" s="390"/>
      <c r="G6088" s="390"/>
      <c r="H6088" s="390"/>
      <c r="I6088" s="390"/>
      <c r="AP6088" s="207"/>
      <c r="AQ6088" s="207"/>
      <c r="BK6088" s="207"/>
      <c r="BY6088" s="207"/>
      <c r="BZ6088" s="207"/>
      <c r="CA6088" s="207"/>
      <c r="CB6088" s="207"/>
      <c r="CC6088" s="207"/>
      <c r="CD6088" s="207"/>
      <c r="CE6088" s="207"/>
      <c r="CF6088" s="207"/>
    </row>
    <row r="6089" spans="1:84" s="406" customFormat="1" x14ac:dyDescent="0.3">
      <c r="A6089" s="407"/>
      <c r="B6089" s="412"/>
      <c r="C6089" s="126"/>
      <c r="D6089" s="390"/>
      <c r="E6089" s="390"/>
      <c r="F6089" s="390"/>
      <c r="G6089" s="390"/>
      <c r="H6089" s="390"/>
      <c r="I6089" s="390"/>
      <c r="AP6089" s="207"/>
      <c r="AQ6089" s="207"/>
      <c r="BK6089" s="207"/>
      <c r="BY6089" s="207"/>
      <c r="BZ6089" s="207"/>
      <c r="CA6089" s="207"/>
      <c r="CB6089" s="207"/>
      <c r="CC6089" s="207"/>
      <c r="CD6089" s="207"/>
      <c r="CE6089" s="207"/>
      <c r="CF6089" s="207"/>
    </row>
    <row r="6090" spans="1:84" s="406" customFormat="1" x14ac:dyDescent="0.3">
      <c r="A6090" s="407"/>
      <c r="B6090" s="412"/>
      <c r="C6090" s="126"/>
      <c r="D6090" s="390"/>
      <c r="E6090" s="390"/>
      <c r="F6090" s="390"/>
      <c r="G6090" s="390"/>
      <c r="H6090" s="390"/>
      <c r="I6090" s="390"/>
      <c r="AP6090" s="207"/>
      <c r="AQ6090" s="207"/>
      <c r="BK6090" s="207"/>
      <c r="BY6090" s="207"/>
      <c r="BZ6090" s="207"/>
      <c r="CA6090" s="207"/>
      <c r="CB6090" s="207"/>
      <c r="CC6090" s="207"/>
      <c r="CD6090" s="207"/>
      <c r="CE6090" s="207"/>
      <c r="CF6090" s="207"/>
    </row>
    <row r="6091" spans="1:84" s="406" customFormat="1" x14ac:dyDescent="0.3">
      <c r="A6091" s="407"/>
      <c r="B6091" s="412"/>
      <c r="C6091" s="126"/>
      <c r="D6091" s="390"/>
      <c r="E6091" s="390"/>
      <c r="F6091" s="390"/>
      <c r="G6091" s="390"/>
      <c r="H6091" s="390"/>
      <c r="I6091" s="390"/>
      <c r="AP6091" s="207"/>
      <c r="AQ6091" s="207"/>
      <c r="BK6091" s="207"/>
      <c r="BY6091" s="207"/>
      <c r="BZ6091" s="207"/>
      <c r="CA6091" s="207"/>
      <c r="CB6091" s="207"/>
      <c r="CC6091" s="207"/>
      <c r="CD6091" s="207"/>
      <c r="CE6091" s="207"/>
      <c r="CF6091" s="207"/>
    </row>
    <row r="6092" spans="1:84" s="406" customFormat="1" x14ac:dyDescent="0.3">
      <c r="A6092" s="407"/>
      <c r="B6092" s="412"/>
      <c r="C6092" s="126"/>
      <c r="D6092" s="390"/>
      <c r="E6092" s="390"/>
      <c r="F6092" s="390"/>
      <c r="G6092" s="390"/>
      <c r="H6092" s="390"/>
      <c r="I6092" s="390"/>
      <c r="AP6092" s="207"/>
      <c r="AQ6092" s="207"/>
      <c r="BK6092" s="207"/>
      <c r="BY6092" s="207"/>
      <c r="BZ6092" s="207"/>
      <c r="CA6092" s="207"/>
      <c r="CB6092" s="207"/>
      <c r="CC6092" s="207"/>
      <c r="CD6092" s="207"/>
      <c r="CE6092" s="207"/>
      <c r="CF6092" s="207"/>
    </row>
    <row r="6093" spans="1:84" s="406" customFormat="1" x14ac:dyDescent="0.3">
      <c r="A6093" s="407"/>
      <c r="B6093" s="412"/>
      <c r="C6093" s="126"/>
      <c r="D6093" s="390"/>
      <c r="E6093" s="390"/>
      <c r="F6093" s="390"/>
      <c r="G6093" s="390"/>
      <c r="H6093" s="390"/>
      <c r="I6093" s="390"/>
      <c r="AP6093" s="207"/>
      <c r="AQ6093" s="207"/>
      <c r="BK6093" s="207"/>
      <c r="BY6093" s="207"/>
      <c r="BZ6093" s="207"/>
      <c r="CA6093" s="207"/>
      <c r="CB6093" s="207"/>
      <c r="CC6093" s="207"/>
      <c r="CD6093" s="207"/>
      <c r="CE6093" s="207"/>
      <c r="CF6093" s="207"/>
    </row>
    <row r="6094" spans="1:84" s="406" customFormat="1" x14ac:dyDescent="0.3">
      <c r="A6094" s="407"/>
      <c r="B6094" s="412"/>
      <c r="C6094" s="126"/>
      <c r="D6094" s="390"/>
      <c r="E6094" s="390"/>
      <c r="F6094" s="390"/>
      <c r="G6094" s="390"/>
      <c r="H6094" s="390"/>
      <c r="I6094" s="390"/>
      <c r="AP6094" s="207"/>
      <c r="AQ6094" s="207"/>
      <c r="BK6094" s="207"/>
      <c r="BY6094" s="207"/>
      <c r="BZ6094" s="207"/>
      <c r="CA6094" s="207"/>
      <c r="CB6094" s="207"/>
      <c r="CC6094" s="207"/>
      <c r="CD6094" s="207"/>
      <c r="CE6094" s="207"/>
      <c r="CF6094" s="207"/>
    </row>
    <row r="6095" spans="1:84" s="406" customFormat="1" x14ac:dyDescent="0.3">
      <c r="A6095" s="407"/>
      <c r="B6095" s="412"/>
      <c r="C6095" s="126"/>
      <c r="D6095" s="390"/>
      <c r="E6095" s="390"/>
      <c r="F6095" s="390"/>
      <c r="G6095" s="390"/>
      <c r="H6095" s="390"/>
      <c r="I6095" s="390"/>
      <c r="AP6095" s="207"/>
      <c r="AQ6095" s="207"/>
      <c r="BK6095" s="207"/>
      <c r="BY6095" s="207"/>
      <c r="BZ6095" s="207"/>
      <c r="CA6095" s="207"/>
      <c r="CB6095" s="207"/>
      <c r="CC6095" s="207"/>
      <c r="CD6095" s="207"/>
      <c r="CE6095" s="207"/>
      <c r="CF6095" s="207"/>
    </row>
    <row r="6096" spans="1:84" s="406" customFormat="1" x14ac:dyDescent="0.3">
      <c r="A6096" s="407"/>
      <c r="B6096" s="412"/>
      <c r="C6096" s="126"/>
      <c r="D6096" s="390"/>
      <c r="E6096" s="390"/>
      <c r="F6096" s="390"/>
      <c r="G6096" s="390"/>
      <c r="H6096" s="390"/>
      <c r="I6096" s="390"/>
      <c r="AP6096" s="207"/>
      <c r="AQ6096" s="207"/>
      <c r="BK6096" s="207"/>
      <c r="BY6096" s="207"/>
      <c r="BZ6096" s="207"/>
      <c r="CA6096" s="207"/>
      <c r="CB6096" s="207"/>
      <c r="CC6096" s="207"/>
      <c r="CD6096" s="207"/>
      <c r="CE6096" s="207"/>
      <c r="CF6096" s="207"/>
    </row>
    <row r="6097" spans="1:84" s="406" customFormat="1" x14ac:dyDescent="0.3">
      <c r="A6097" s="407"/>
      <c r="B6097" s="412"/>
      <c r="C6097" s="126"/>
      <c r="D6097" s="390"/>
      <c r="E6097" s="390"/>
      <c r="F6097" s="390"/>
      <c r="G6097" s="390"/>
      <c r="H6097" s="390"/>
      <c r="I6097" s="390"/>
      <c r="AP6097" s="207"/>
      <c r="AQ6097" s="207"/>
      <c r="BK6097" s="207"/>
      <c r="BY6097" s="207"/>
      <c r="BZ6097" s="207"/>
      <c r="CA6097" s="207"/>
      <c r="CB6097" s="207"/>
      <c r="CC6097" s="207"/>
      <c r="CD6097" s="207"/>
      <c r="CE6097" s="207"/>
      <c r="CF6097" s="207"/>
    </row>
    <row r="6098" spans="1:84" s="406" customFormat="1" x14ac:dyDescent="0.3">
      <c r="A6098" s="407"/>
      <c r="B6098" s="412"/>
      <c r="C6098" s="126"/>
      <c r="D6098" s="390"/>
      <c r="E6098" s="390"/>
      <c r="F6098" s="390"/>
      <c r="G6098" s="390"/>
      <c r="H6098" s="390"/>
      <c r="I6098" s="390"/>
      <c r="AP6098" s="207"/>
      <c r="AQ6098" s="207"/>
      <c r="BK6098" s="207"/>
      <c r="BY6098" s="207"/>
      <c r="BZ6098" s="207"/>
      <c r="CA6098" s="207"/>
      <c r="CB6098" s="207"/>
      <c r="CC6098" s="207"/>
      <c r="CD6098" s="207"/>
      <c r="CE6098" s="207"/>
      <c r="CF6098" s="207"/>
    </row>
    <row r="6099" spans="1:84" s="406" customFormat="1" x14ac:dyDescent="0.3">
      <c r="A6099" s="407"/>
      <c r="B6099" s="412"/>
      <c r="C6099" s="126"/>
      <c r="D6099" s="390"/>
      <c r="E6099" s="390"/>
      <c r="F6099" s="390"/>
      <c r="G6099" s="390"/>
      <c r="H6099" s="390"/>
      <c r="I6099" s="390"/>
      <c r="AP6099" s="207"/>
      <c r="AQ6099" s="207"/>
      <c r="BK6099" s="207"/>
      <c r="BY6099" s="207"/>
      <c r="BZ6099" s="207"/>
      <c r="CA6099" s="207"/>
      <c r="CB6099" s="207"/>
      <c r="CC6099" s="207"/>
      <c r="CD6099" s="207"/>
      <c r="CE6099" s="207"/>
      <c r="CF6099" s="207"/>
    </row>
    <row r="6100" spans="1:84" s="406" customFormat="1" x14ac:dyDescent="0.3">
      <c r="A6100" s="407"/>
      <c r="B6100" s="412"/>
      <c r="C6100" s="126"/>
      <c r="D6100" s="390"/>
      <c r="E6100" s="390"/>
      <c r="F6100" s="390"/>
      <c r="G6100" s="390"/>
      <c r="H6100" s="390"/>
      <c r="I6100" s="390"/>
      <c r="AP6100" s="207"/>
      <c r="AQ6100" s="207"/>
      <c r="BK6100" s="207"/>
      <c r="BY6100" s="207"/>
      <c r="BZ6100" s="207"/>
      <c r="CA6100" s="207"/>
      <c r="CB6100" s="207"/>
      <c r="CC6100" s="207"/>
      <c r="CD6100" s="207"/>
      <c r="CE6100" s="207"/>
      <c r="CF6100" s="207"/>
    </row>
    <row r="6101" spans="1:84" s="406" customFormat="1" x14ac:dyDescent="0.3">
      <c r="A6101" s="407"/>
      <c r="B6101" s="412"/>
      <c r="C6101" s="126"/>
      <c r="D6101" s="390"/>
      <c r="E6101" s="390"/>
      <c r="F6101" s="390"/>
      <c r="G6101" s="390"/>
      <c r="H6101" s="390"/>
      <c r="I6101" s="390"/>
      <c r="AP6101" s="207"/>
      <c r="AQ6101" s="207"/>
      <c r="BK6101" s="207"/>
      <c r="BY6101" s="207"/>
      <c r="BZ6101" s="207"/>
      <c r="CA6101" s="207"/>
      <c r="CB6101" s="207"/>
      <c r="CC6101" s="207"/>
      <c r="CD6101" s="207"/>
      <c r="CE6101" s="207"/>
      <c r="CF6101" s="207"/>
    </row>
    <row r="6102" spans="1:84" s="406" customFormat="1" x14ac:dyDescent="0.3">
      <c r="A6102" s="407"/>
      <c r="B6102" s="412"/>
      <c r="C6102" s="126"/>
      <c r="D6102" s="390"/>
      <c r="E6102" s="390"/>
      <c r="F6102" s="390"/>
      <c r="G6102" s="390"/>
      <c r="H6102" s="390"/>
      <c r="I6102" s="390"/>
      <c r="AP6102" s="207"/>
      <c r="AQ6102" s="207"/>
      <c r="BK6102" s="207"/>
      <c r="BY6102" s="207"/>
      <c r="BZ6102" s="207"/>
      <c r="CA6102" s="207"/>
      <c r="CB6102" s="207"/>
      <c r="CC6102" s="207"/>
      <c r="CD6102" s="207"/>
      <c r="CE6102" s="207"/>
      <c r="CF6102" s="207"/>
    </row>
    <row r="6103" spans="1:84" s="406" customFormat="1" x14ac:dyDescent="0.3">
      <c r="A6103" s="407"/>
      <c r="B6103" s="412"/>
      <c r="C6103" s="126"/>
      <c r="D6103" s="390"/>
      <c r="E6103" s="390"/>
      <c r="F6103" s="390"/>
      <c r="G6103" s="390"/>
      <c r="H6103" s="390"/>
      <c r="I6103" s="390"/>
      <c r="AP6103" s="207"/>
      <c r="AQ6103" s="207"/>
      <c r="BK6103" s="207"/>
      <c r="BY6103" s="207"/>
      <c r="BZ6103" s="207"/>
      <c r="CA6103" s="207"/>
      <c r="CB6103" s="207"/>
      <c r="CC6103" s="207"/>
      <c r="CD6103" s="207"/>
      <c r="CE6103" s="207"/>
      <c r="CF6103" s="207"/>
    </row>
    <row r="6104" spans="1:84" s="406" customFormat="1" x14ac:dyDescent="0.3">
      <c r="A6104" s="407"/>
      <c r="B6104" s="412"/>
      <c r="C6104" s="126"/>
      <c r="D6104" s="390"/>
      <c r="E6104" s="390"/>
      <c r="F6104" s="390"/>
      <c r="G6104" s="390"/>
      <c r="H6104" s="390"/>
      <c r="I6104" s="390"/>
      <c r="AP6104" s="207"/>
      <c r="AQ6104" s="207"/>
      <c r="BK6104" s="207"/>
      <c r="BY6104" s="207"/>
      <c r="BZ6104" s="207"/>
      <c r="CA6104" s="207"/>
      <c r="CB6104" s="207"/>
      <c r="CC6104" s="207"/>
      <c r="CD6104" s="207"/>
      <c r="CE6104" s="207"/>
      <c r="CF6104" s="207"/>
    </row>
    <row r="6105" spans="1:84" s="406" customFormat="1" x14ac:dyDescent="0.3">
      <c r="A6105" s="407"/>
      <c r="B6105" s="412"/>
      <c r="C6105" s="126"/>
      <c r="D6105" s="390"/>
      <c r="E6105" s="390"/>
      <c r="F6105" s="390"/>
      <c r="G6105" s="390"/>
      <c r="H6105" s="390"/>
      <c r="I6105" s="390"/>
      <c r="AP6105" s="207"/>
      <c r="AQ6105" s="207"/>
      <c r="BK6105" s="207"/>
      <c r="BY6105" s="207"/>
      <c r="BZ6105" s="207"/>
      <c r="CA6105" s="207"/>
      <c r="CB6105" s="207"/>
      <c r="CC6105" s="207"/>
      <c r="CD6105" s="207"/>
      <c r="CE6105" s="207"/>
      <c r="CF6105" s="207"/>
    </row>
    <row r="6106" spans="1:84" s="406" customFormat="1" x14ac:dyDescent="0.3">
      <c r="A6106" s="407"/>
      <c r="B6106" s="412"/>
      <c r="C6106" s="126"/>
      <c r="D6106" s="390"/>
      <c r="E6106" s="390"/>
      <c r="F6106" s="390"/>
      <c r="G6106" s="390"/>
      <c r="H6106" s="390"/>
      <c r="I6106" s="390"/>
      <c r="AP6106" s="207"/>
      <c r="AQ6106" s="207"/>
      <c r="BK6106" s="207"/>
      <c r="BY6106" s="207"/>
      <c r="BZ6106" s="207"/>
      <c r="CA6106" s="207"/>
      <c r="CB6106" s="207"/>
      <c r="CC6106" s="207"/>
      <c r="CD6106" s="207"/>
      <c r="CE6106" s="207"/>
      <c r="CF6106" s="207"/>
    </row>
    <row r="6107" spans="1:84" s="406" customFormat="1" x14ac:dyDescent="0.3">
      <c r="A6107" s="407"/>
      <c r="B6107" s="412"/>
      <c r="C6107" s="126"/>
      <c r="D6107" s="390"/>
      <c r="E6107" s="390"/>
      <c r="F6107" s="390"/>
      <c r="G6107" s="390"/>
      <c r="H6107" s="390"/>
      <c r="I6107" s="390"/>
      <c r="AP6107" s="207"/>
      <c r="AQ6107" s="207"/>
      <c r="BK6107" s="207"/>
      <c r="BY6107" s="207"/>
      <c r="BZ6107" s="207"/>
      <c r="CA6107" s="207"/>
      <c r="CB6107" s="207"/>
      <c r="CC6107" s="207"/>
      <c r="CD6107" s="207"/>
      <c r="CE6107" s="207"/>
      <c r="CF6107" s="207"/>
    </row>
    <row r="6108" spans="1:84" s="406" customFormat="1" x14ac:dyDescent="0.3">
      <c r="A6108" s="407"/>
      <c r="B6108" s="412"/>
      <c r="C6108" s="126"/>
      <c r="D6108" s="390"/>
      <c r="E6108" s="390"/>
      <c r="F6108" s="390"/>
      <c r="G6108" s="390"/>
      <c r="H6108" s="390"/>
      <c r="I6108" s="390"/>
      <c r="AP6108" s="207"/>
      <c r="AQ6108" s="207"/>
      <c r="BK6108" s="207"/>
      <c r="BY6108" s="207"/>
      <c r="BZ6108" s="207"/>
      <c r="CA6108" s="207"/>
      <c r="CB6108" s="207"/>
      <c r="CC6108" s="207"/>
      <c r="CD6108" s="207"/>
      <c r="CE6108" s="207"/>
      <c r="CF6108" s="207"/>
    </row>
    <row r="6109" spans="1:84" s="406" customFormat="1" x14ac:dyDescent="0.3">
      <c r="A6109" s="407"/>
      <c r="B6109" s="412"/>
      <c r="C6109" s="126"/>
      <c r="D6109" s="390"/>
      <c r="E6109" s="390"/>
      <c r="F6109" s="390"/>
      <c r="G6109" s="390"/>
      <c r="H6109" s="390"/>
      <c r="I6109" s="390"/>
      <c r="AP6109" s="207"/>
      <c r="AQ6109" s="207"/>
      <c r="BK6109" s="207"/>
      <c r="BY6109" s="207"/>
      <c r="BZ6109" s="207"/>
      <c r="CA6109" s="207"/>
      <c r="CB6109" s="207"/>
      <c r="CC6109" s="207"/>
      <c r="CD6109" s="207"/>
      <c r="CE6109" s="207"/>
      <c r="CF6109" s="207"/>
    </row>
    <row r="6110" spans="1:84" s="406" customFormat="1" x14ac:dyDescent="0.3">
      <c r="A6110" s="407"/>
      <c r="B6110" s="412"/>
      <c r="C6110" s="126"/>
      <c r="D6110" s="390"/>
      <c r="E6110" s="390"/>
      <c r="F6110" s="390"/>
      <c r="G6110" s="390"/>
      <c r="H6110" s="390"/>
      <c r="I6110" s="390"/>
      <c r="AP6110" s="207"/>
      <c r="AQ6110" s="207"/>
      <c r="BK6110" s="207"/>
      <c r="BY6110" s="207"/>
      <c r="BZ6110" s="207"/>
      <c r="CA6110" s="207"/>
      <c r="CB6110" s="207"/>
      <c r="CC6110" s="207"/>
      <c r="CD6110" s="207"/>
      <c r="CE6110" s="207"/>
      <c r="CF6110" s="207"/>
    </row>
    <row r="6111" spans="1:84" s="406" customFormat="1" x14ac:dyDescent="0.3">
      <c r="A6111" s="407"/>
      <c r="B6111" s="412"/>
      <c r="C6111" s="126"/>
      <c r="D6111" s="390"/>
      <c r="E6111" s="390"/>
      <c r="F6111" s="390"/>
      <c r="G6111" s="390"/>
      <c r="H6111" s="390"/>
      <c r="I6111" s="390"/>
      <c r="AP6111" s="207"/>
      <c r="AQ6111" s="207"/>
      <c r="BK6111" s="207"/>
      <c r="BY6111" s="207"/>
      <c r="BZ6111" s="207"/>
      <c r="CA6111" s="207"/>
      <c r="CB6111" s="207"/>
      <c r="CC6111" s="207"/>
      <c r="CD6111" s="207"/>
      <c r="CE6111" s="207"/>
      <c r="CF6111" s="207"/>
    </row>
    <row r="6112" spans="1:84" s="406" customFormat="1" x14ac:dyDescent="0.3">
      <c r="A6112" s="407"/>
      <c r="B6112" s="412"/>
      <c r="C6112" s="126"/>
      <c r="D6112" s="390"/>
      <c r="E6112" s="390"/>
      <c r="F6112" s="390"/>
      <c r="G6112" s="390"/>
      <c r="H6112" s="390"/>
      <c r="I6112" s="390"/>
      <c r="AP6112" s="207"/>
      <c r="AQ6112" s="207"/>
      <c r="BK6112" s="207"/>
      <c r="BY6112" s="207"/>
      <c r="BZ6112" s="207"/>
      <c r="CA6112" s="207"/>
      <c r="CB6112" s="207"/>
      <c r="CC6112" s="207"/>
      <c r="CD6112" s="207"/>
      <c r="CE6112" s="207"/>
      <c r="CF6112" s="207"/>
    </row>
    <row r="6113" spans="1:84" s="406" customFormat="1" x14ac:dyDescent="0.3">
      <c r="A6113" s="407"/>
      <c r="B6113" s="412"/>
      <c r="C6113" s="126"/>
      <c r="D6113" s="390"/>
      <c r="E6113" s="390"/>
      <c r="F6113" s="390"/>
      <c r="G6113" s="390"/>
      <c r="H6113" s="390"/>
      <c r="I6113" s="390"/>
      <c r="AP6113" s="207"/>
      <c r="AQ6113" s="207"/>
      <c r="BK6113" s="207"/>
      <c r="BY6113" s="207"/>
      <c r="BZ6113" s="207"/>
      <c r="CA6113" s="207"/>
      <c r="CB6113" s="207"/>
      <c r="CC6113" s="207"/>
      <c r="CD6113" s="207"/>
      <c r="CE6113" s="207"/>
      <c r="CF6113" s="207"/>
    </row>
    <row r="6114" spans="1:84" s="406" customFormat="1" x14ac:dyDescent="0.3">
      <c r="A6114" s="407"/>
      <c r="B6114" s="412"/>
      <c r="C6114" s="126"/>
      <c r="D6114" s="390"/>
      <c r="E6114" s="390"/>
      <c r="F6114" s="390"/>
      <c r="G6114" s="390"/>
      <c r="H6114" s="390"/>
      <c r="I6114" s="390"/>
      <c r="AP6114" s="207"/>
      <c r="AQ6114" s="207"/>
      <c r="BK6114" s="207"/>
      <c r="BY6114" s="207"/>
      <c r="BZ6114" s="207"/>
      <c r="CA6114" s="207"/>
      <c r="CB6114" s="207"/>
      <c r="CC6114" s="207"/>
      <c r="CD6114" s="207"/>
      <c r="CE6114" s="207"/>
      <c r="CF6114" s="207"/>
    </row>
    <row r="6115" spans="1:84" s="406" customFormat="1" x14ac:dyDescent="0.3">
      <c r="A6115" s="407"/>
      <c r="B6115" s="412"/>
      <c r="C6115" s="126"/>
      <c r="D6115" s="390"/>
      <c r="E6115" s="390"/>
      <c r="F6115" s="390"/>
      <c r="G6115" s="390"/>
      <c r="H6115" s="390"/>
      <c r="I6115" s="390"/>
      <c r="AP6115" s="207"/>
      <c r="AQ6115" s="207"/>
      <c r="BK6115" s="207"/>
      <c r="BY6115" s="207"/>
      <c r="BZ6115" s="207"/>
      <c r="CA6115" s="207"/>
      <c r="CB6115" s="207"/>
      <c r="CC6115" s="207"/>
      <c r="CD6115" s="207"/>
      <c r="CE6115" s="207"/>
      <c r="CF6115" s="207"/>
    </row>
    <row r="6116" spans="1:84" s="406" customFormat="1" x14ac:dyDescent="0.3">
      <c r="A6116" s="407"/>
      <c r="B6116" s="412"/>
      <c r="C6116" s="126"/>
      <c r="D6116" s="390"/>
      <c r="E6116" s="390"/>
      <c r="F6116" s="390"/>
      <c r="G6116" s="390"/>
      <c r="H6116" s="390"/>
      <c r="I6116" s="390"/>
      <c r="AP6116" s="207"/>
      <c r="AQ6116" s="207"/>
      <c r="BK6116" s="207"/>
      <c r="BY6116" s="207"/>
      <c r="BZ6116" s="207"/>
      <c r="CA6116" s="207"/>
      <c r="CB6116" s="207"/>
      <c r="CC6116" s="207"/>
      <c r="CD6116" s="207"/>
      <c r="CE6116" s="207"/>
      <c r="CF6116" s="207"/>
    </row>
    <row r="6117" spans="1:84" s="406" customFormat="1" x14ac:dyDescent="0.3">
      <c r="A6117" s="407"/>
      <c r="B6117" s="412"/>
      <c r="C6117" s="126"/>
      <c r="D6117" s="390"/>
      <c r="E6117" s="390"/>
      <c r="F6117" s="390"/>
      <c r="G6117" s="390"/>
      <c r="H6117" s="390"/>
      <c r="I6117" s="390"/>
      <c r="AP6117" s="207"/>
      <c r="AQ6117" s="207"/>
      <c r="BK6117" s="207"/>
      <c r="BY6117" s="207"/>
      <c r="BZ6117" s="207"/>
      <c r="CA6117" s="207"/>
      <c r="CB6117" s="207"/>
      <c r="CC6117" s="207"/>
      <c r="CD6117" s="207"/>
      <c r="CE6117" s="207"/>
      <c r="CF6117" s="207"/>
    </row>
    <row r="6118" spans="1:84" s="406" customFormat="1" x14ac:dyDescent="0.3">
      <c r="A6118" s="407"/>
      <c r="B6118" s="412"/>
      <c r="C6118" s="126"/>
      <c r="D6118" s="390"/>
      <c r="E6118" s="390"/>
      <c r="F6118" s="390"/>
      <c r="G6118" s="390"/>
      <c r="H6118" s="390"/>
      <c r="I6118" s="390"/>
      <c r="AP6118" s="207"/>
      <c r="AQ6118" s="207"/>
      <c r="BK6118" s="207"/>
      <c r="BY6118" s="207"/>
      <c r="BZ6118" s="207"/>
      <c r="CA6118" s="207"/>
      <c r="CB6118" s="207"/>
      <c r="CC6118" s="207"/>
      <c r="CD6118" s="207"/>
      <c r="CE6118" s="207"/>
      <c r="CF6118" s="207"/>
    </row>
    <row r="6119" spans="1:84" s="406" customFormat="1" x14ac:dyDescent="0.3">
      <c r="A6119" s="407"/>
      <c r="B6119" s="412"/>
      <c r="C6119" s="126"/>
      <c r="D6119" s="390"/>
      <c r="E6119" s="390"/>
      <c r="F6119" s="390"/>
      <c r="G6119" s="390"/>
      <c r="H6119" s="390"/>
      <c r="I6119" s="390"/>
      <c r="AP6119" s="207"/>
      <c r="AQ6119" s="207"/>
      <c r="BK6119" s="207"/>
      <c r="BY6119" s="207"/>
      <c r="BZ6119" s="207"/>
      <c r="CA6119" s="207"/>
      <c r="CB6119" s="207"/>
      <c r="CC6119" s="207"/>
      <c r="CD6119" s="207"/>
      <c r="CE6119" s="207"/>
      <c r="CF6119" s="207"/>
    </row>
    <row r="6120" spans="1:84" s="406" customFormat="1" x14ac:dyDescent="0.3">
      <c r="A6120" s="407"/>
      <c r="B6120" s="412"/>
      <c r="C6120" s="126"/>
      <c r="D6120" s="390"/>
      <c r="E6120" s="390"/>
      <c r="F6120" s="390"/>
      <c r="G6120" s="390"/>
      <c r="H6120" s="390"/>
      <c r="I6120" s="390"/>
      <c r="AP6120" s="207"/>
      <c r="AQ6120" s="207"/>
      <c r="BK6120" s="207"/>
      <c r="BY6120" s="207"/>
      <c r="BZ6120" s="207"/>
      <c r="CA6120" s="207"/>
      <c r="CB6120" s="207"/>
      <c r="CC6120" s="207"/>
      <c r="CD6120" s="207"/>
      <c r="CE6120" s="207"/>
      <c r="CF6120" s="207"/>
    </row>
    <row r="6121" spans="1:84" s="406" customFormat="1" x14ac:dyDescent="0.3">
      <c r="A6121" s="407"/>
      <c r="B6121" s="412"/>
      <c r="C6121" s="126"/>
      <c r="D6121" s="390"/>
      <c r="E6121" s="390"/>
      <c r="F6121" s="390"/>
      <c r="G6121" s="390"/>
      <c r="H6121" s="390"/>
      <c r="I6121" s="390"/>
      <c r="AP6121" s="207"/>
      <c r="AQ6121" s="207"/>
      <c r="BK6121" s="207"/>
      <c r="BY6121" s="207"/>
      <c r="BZ6121" s="207"/>
      <c r="CA6121" s="207"/>
      <c r="CB6121" s="207"/>
      <c r="CC6121" s="207"/>
      <c r="CD6121" s="207"/>
      <c r="CE6121" s="207"/>
      <c r="CF6121" s="207"/>
    </row>
    <row r="6122" spans="1:84" s="406" customFormat="1" x14ac:dyDescent="0.3">
      <c r="A6122" s="407"/>
      <c r="B6122" s="412"/>
      <c r="C6122" s="126"/>
      <c r="D6122" s="390"/>
      <c r="E6122" s="390"/>
      <c r="F6122" s="390"/>
      <c r="G6122" s="390"/>
      <c r="H6122" s="390"/>
      <c r="I6122" s="390"/>
      <c r="AP6122" s="207"/>
      <c r="AQ6122" s="207"/>
      <c r="BK6122" s="207"/>
      <c r="BY6122" s="207"/>
      <c r="BZ6122" s="207"/>
      <c r="CA6122" s="207"/>
      <c r="CB6122" s="207"/>
      <c r="CC6122" s="207"/>
      <c r="CD6122" s="207"/>
      <c r="CE6122" s="207"/>
      <c r="CF6122" s="207"/>
    </row>
    <row r="6123" spans="1:84" s="406" customFormat="1" x14ac:dyDescent="0.3">
      <c r="A6123" s="407"/>
      <c r="B6123" s="412"/>
      <c r="C6123" s="126"/>
      <c r="D6123" s="390"/>
      <c r="E6123" s="390"/>
      <c r="F6123" s="390"/>
      <c r="G6123" s="390"/>
      <c r="H6123" s="390"/>
      <c r="I6123" s="390"/>
      <c r="AP6123" s="207"/>
      <c r="AQ6123" s="207"/>
      <c r="BK6123" s="207"/>
      <c r="BY6123" s="207"/>
      <c r="BZ6123" s="207"/>
      <c r="CA6123" s="207"/>
      <c r="CB6123" s="207"/>
      <c r="CC6123" s="207"/>
      <c r="CD6123" s="207"/>
      <c r="CE6123" s="207"/>
      <c r="CF6123" s="207"/>
    </row>
    <row r="6124" spans="1:84" s="406" customFormat="1" x14ac:dyDescent="0.3">
      <c r="A6124" s="407"/>
      <c r="B6124" s="412"/>
      <c r="C6124" s="126"/>
      <c r="D6124" s="390"/>
      <c r="E6124" s="390"/>
      <c r="F6124" s="390"/>
      <c r="G6124" s="390"/>
      <c r="H6124" s="390"/>
      <c r="I6124" s="390"/>
      <c r="AP6124" s="207"/>
      <c r="AQ6124" s="207"/>
      <c r="BK6124" s="207"/>
      <c r="BY6124" s="207"/>
      <c r="BZ6124" s="207"/>
      <c r="CA6124" s="207"/>
      <c r="CB6124" s="207"/>
      <c r="CC6124" s="207"/>
      <c r="CD6124" s="207"/>
      <c r="CE6124" s="207"/>
      <c r="CF6124" s="207"/>
    </row>
    <row r="6125" spans="1:84" s="406" customFormat="1" x14ac:dyDescent="0.3">
      <c r="A6125" s="407"/>
      <c r="B6125" s="412"/>
      <c r="C6125" s="126"/>
      <c r="D6125" s="390"/>
      <c r="E6125" s="390"/>
      <c r="F6125" s="390"/>
      <c r="G6125" s="390"/>
      <c r="H6125" s="390"/>
      <c r="I6125" s="390"/>
      <c r="AP6125" s="207"/>
      <c r="AQ6125" s="207"/>
      <c r="BK6125" s="207"/>
      <c r="BY6125" s="207"/>
      <c r="BZ6125" s="207"/>
      <c r="CA6125" s="207"/>
      <c r="CB6125" s="207"/>
      <c r="CC6125" s="207"/>
      <c r="CD6125" s="207"/>
      <c r="CE6125" s="207"/>
      <c r="CF6125" s="207"/>
    </row>
    <row r="6126" spans="1:84" s="406" customFormat="1" x14ac:dyDescent="0.3">
      <c r="A6126" s="407"/>
      <c r="B6126" s="412"/>
      <c r="C6126" s="126"/>
      <c r="D6126" s="390"/>
      <c r="E6126" s="390"/>
      <c r="F6126" s="390"/>
      <c r="G6126" s="390"/>
      <c r="H6126" s="390"/>
      <c r="I6126" s="390"/>
      <c r="AP6126" s="207"/>
      <c r="AQ6126" s="207"/>
      <c r="BK6126" s="207"/>
      <c r="BY6126" s="207"/>
      <c r="BZ6126" s="207"/>
      <c r="CA6126" s="207"/>
      <c r="CB6126" s="207"/>
      <c r="CC6126" s="207"/>
      <c r="CD6126" s="207"/>
      <c r="CE6126" s="207"/>
      <c r="CF6126" s="207"/>
    </row>
    <row r="6127" spans="1:84" s="406" customFormat="1" x14ac:dyDescent="0.3">
      <c r="A6127" s="407"/>
      <c r="B6127" s="412"/>
      <c r="C6127" s="126"/>
      <c r="D6127" s="390"/>
      <c r="E6127" s="390"/>
      <c r="F6127" s="390"/>
      <c r="G6127" s="390"/>
      <c r="H6127" s="390"/>
      <c r="I6127" s="390"/>
      <c r="AP6127" s="207"/>
      <c r="AQ6127" s="207"/>
      <c r="BK6127" s="207"/>
      <c r="BY6127" s="207"/>
      <c r="BZ6127" s="207"/>
      <c r="CA6127" s="207"/>
      <c r="CB6127" s="207"/>
      <c r="CC6127" s="207"/>
      <c r="CD6127" s="207"/>
      <c r="CE6127" s="207"/>
      <c r="CF6127" s="207"/>
    </row>
    <row r="6128" spans="1:84" s="406" customFormat="1" x14ac:dyDescent="0.3">
      <c r="A6128" s="407"/>
      <c r="B6128" s="412"/>
      <c r="C6128" s="126"/>
      <c r="D6128" s="390"/>
      <c r="E6128" s="390"/>
      <c r="F6128" s="390"/>
      <c r="G6128" s="390"/>
      <c r="H6128" s="390"/>
      <c r="I6128" s="390"/>
      <c r="AP6128" s="207"/>
      <c r="AQ6128" s="207"/>
      <c r="BK6128" s="207"/>
      <c r="BY6128" s="207"/>
      <c r="BZ6128" s="207"/>
      <c r="CA6128" s="207"/>
      <c r="CB6128" s="207"/>
      <c r="CC6128" s="207"/>
      <c r="CD6128" s="207"/>
      <c r="CE6128" s="207"/>
      <c r="CF6128" s="207"/>
    </row>
    <row r="6129" spans="1:84" s="406" customFormat="1" x14ac:dyDescent="0.3">
      <c r="A6129" s="407"/>
      <c r="B6129" s="412"/>
      <c r="C6129" s="126"/>
      <c r="D6129" s="390"/>
      <c r="E6129" s="390"/>
      <c r="F6129" s="390"/>
      <c r="G6129" s="390"/>
      <c r="H6129" s="390"/>
      <c r="I6129" s="390"/>
      <c r="AP6129" s="207"/>
      <c r="AQ6129" s="207"/>
      <c r="BK6129" s="207"/>
      <c r="BY6129" s="207"/>
      <c r="BZ6129" s="207"/>
      <c r="CA6129" s="207"/>
      <c r="CB6129" s="207"/>
      <c r="CC6129" s="207"/>
      <c r="CD6129" s="207"/>
      <c r="CE6129" s="207"/>
      <c r="CF6129" s="207"/>
    </row>
    <row r="6130" spans="1:84" s="406" customFormat="1" x14ac:dyDescent="0.3">
      <c r="A6130" s="407"/>
      <c r="B6130" s="412"/>
      <c r="C6130" s="126"/>
      <c r="D6130" s="390"/>
      <c r="E6130" s="390"/>
      <c r="F6130" s="390"/>
      <c r="G6130" s="390"/>
      <c r="H6130" s="390"/>
      <c r="I6130" s="390"/>
      <c r="AP6130" s="207"/>
      <c r="AQ6130" s="207"/>
      <c r="BK6130" s="207"/>
      <c r="BY6130" s="207"/>
      <c r="BZ6130" s="207"/>
      <c r="CA6130" s="207"/>
      <c r="CB6130" s="207"/>
      <c r="CC6130" s="207"/>
      <c r="CD6130" s="207"/>
      <c r="CE6130" s="207"/>
      <c r="CF6130" s="207"/>
    </row>
    <row r="6131" spans="1:84" s="406" customFormat="1" x14ac:dyDescent="0.3">
      <c r="A6131" s="407"/>
      <c r="B6131" s="412"/>
      <c r="C6131" s="126"/>
      <c r="D6131" s="390"/>
      <c r="E6131" s="390"/>
      <c r="F6131" s="390"/>
      <c r="G6131" s="390"/>
      <c r="H6131" s="390"/>
      <c r="I6131" s="390"/>
      <c r="AP6131" s="207"/>
      <c r="AQ6131" s="207"/>
      <c r="BK6131" s="207"/>
      <c r="BY6131" s="207"/>
      <c r="BZ6131" s="207"/>
      <c r="CA6131" s="207"/>
      <c r="CB6131" s="207"/>
      <c r="CC6131" s="207"/>
      <c r="CD6131" s="207"/>
      <c r="CE6131" s="207"/>
      <c r="CF6131" s="207"/>
    </row>
    <row r="6132" spans="1:84" s="406" customFormat="1" x14ac:dyDescent="0.3">
      <c r="A6132" s="407"/>
      <c r="B6132" s="412"/>
      <c r="C6132" s="126"/>
      <c r="D6132" s="390"/>
      <c r="E6132" s="390"/>
      <c r="F6132" s="390"/>
      <c r="G6132" s="390"/>
      <c r="H6132" s="390"/>
      <c r="I6132" s="390"/>
      <c r="AP6132" s="207"/>
      <c r="AQ6132" s="207"/>
      <c r="BK6132" s="207"/>
      <c r="BY6132" s="207"/>
      <c r="BZ6132" s="207"/>
      <c r="CA6132" s="207"/>
      <c r="CB6132" s="207"/>
      <c r="CC6132" s="207"/>
      <c r="CD6132" s="207"/>
      <c r="CE6132" s="207"/>
      <c r="CF6132" s="207"/>
    </row>
    <row r="6133" spans="1:84" s="406" customFormat="1" x14ac:dyDescent="0.3">
      <c r="A6133" s="407"/>
      <c r="B6133" s="412"/>
      <c r="C6133" s="126"/>
      <c r="D6133" s="390"/>
      <c r="E6133" s="390"/>
      <c r="F6133" s="390"/>
      <c r="G6133" s="390"/>
      <c r="H6133" s="390"/>
      <c r="I6133" s="390"/>
      <c r="AP6133" s="207"/>
      <c r="AQ6133" s="207"/>
      <c r="BK6133" s="207"/>
      <c r="BY6133" s="207"/>
      <c r="BZ6133" s="207"/>
      <c r="CA6133" s="207"/>
      <c r="CB6133" s="207"/>
      <c r="CC6133" s="207"/>
      <c r="CD6133" s="207"/>
      <c r="CE6133" s="207"/>
      <c r="CF6133" s="207"/>
    </row>
    <row r="6134" spans="1:84" s="406" customFormat="1" x14ac:dyDescent="0.3">
      <c r="A6134" s="407"/>
      <c r="B6134" s="412"/>
      <c r="C6134" s="126"/>
      <c r="D6134" s="390"/>
      <c r="E6134" s="390"/>
      <c r="F6134" s="390"/>
      <c r="G6134" s="390"/>
      <c r="H6134" s="390"/>
      <c r="I6134" s="390"/>
      <c r="AP6134" s="207"/>
      <c r="AQ6134" s="207"/>
      <c r="BK6134" s="207"/>
      <c r="BY6134" s="207"/>
      <c r="BZ6134" s="207"/>
      <c r="CA6134" s="207"/>
      <c r="CB6134" s="207"/>
      <c r="CC6134" s="207"/>
      <c r="CD6134" s="207"/>
      <c r="CE6134" s="207"/>
      <c r="CF6134" s="207"/>
    </row>
    <row r="6135" spans="1:84" s="406" customFormat="1" x14ac:dyDescent="0.3">
      <c r="A6135" s="407"/>
      <c r="B6135" s="412"/>
      <c r="C6135" s="126"/>
      <c r="D6135" s="390"/>
      <c r="E6135" s="390"/>
      <c r="F6135" s="390"/>
      <c r="G6135" s="390"/>
      <c r="H6135" s="390"/>
      <c r="I6135" s="390"/>
      <c r="AP6135" s="207"/>
      <c r="AQ6135" s="207"/>
      <c r="BK6135" s="207"/>
      <c r="BY6135" s="207"/>
      <c r="BZ6135" s="207"/>
      <c r="CA6135" s="207"/>
      <c r="CB6135" s="207"/>
      <c r="CC6135" s="207"/>
      <c r="CD6135" s="207"/>
      <c r="CE6135" s="207"/>
      <c r="CF6135" s="207"/>
    </row>
    <row r="6136" spans="1:84" s="406" customFormat="1" x14ac:dyDescent="0.3">
      <c r="A6136" s="407"/>
      <c r="B6136" s="412"/>
      <c r="C6136" s="126"/>
      <c r="D6136" s="390"/>
      <c r="E6136" s="390"/>
      <c r="F6136" s="390"/>
      <c r="G6136" s="390"/>
      <c r="H6136" s="390"/>
      <c r="I6136" s="390"/>
      <c r="AP6136" s="207"/>
      <c r="AQ6136" s="207"/>
      <c r="BK6136" s="207"/>
      <c r="BY6136" s="207"/>
      <c r="BZ6136" s="207"/>
      <c r="CA6136" s="207"/>
      <c r="CB6136" s="207"/>
      <c r="CC6136" s="207"/>
      <c r="CD6136" s="207"/>
      <c r="CE6136" s="207"/>
      <c r="CF6136" s="207"/>
    </row>
    <row r="6137" spans="1:84" s="406" customFormat="1" x14ac:dyDescent="0.3">
      <c r="A6137" s="407"/>
      <c r="B6137" s="412"/>
      <c r="C6137" s="126"/>
      <c r="D6137" s="390"/>
      <c r="E6137" s="390"/>
      <c r="F6137" s="390"/>
      <c r="G6137" s="390"/>
      <c r="H6137" s="390"/>
      <c r="I6137" s="390"/>
      <c r="AP6137" s="207"/>
      <c r="AQ6137" s="207"/>
      <c r="BK6137" s="207"/>
      <c r="BY6137" s="207"/>
      <c r="BZ6137" s="207"/>
      <c r="CA6137" s="207"/>
      <c r="CB6137" s="207"/>
      <c r="CC6137" s="207"/>
      <c r="CD6137" s="207"/>
      <c r="CE6137" s="207"/>
      <c r="CF6137" s="207"/>
    </row>
    <row r="6138" spans="1:84" s="406" customFormat="1" x14ac:dyDescent="0.3">
      <c r="A6138" s="407"/>
      <c r="B6138" s="412"/>
      <c r="C6138" s="126"/>
      <c r="D6138" s="390"/>
      <c r="E6138" s="390"/>
      <c r="F6138" s="390"/>
      <c r="G6138" s="390"/>
      <c r="H6138" s="390"/>
      <c r="I6138" s="390"/>
      <c r="AP6138" s="207"/>
      <c r="AQ6138" s="207"/>
      <c r="BK6138" s="207"/>
      <c r="BY6138" s="207"/>
      <c r="BZ6138" s="207"/>
      <c r="CA6138" s="207"/>
      <c r="CB6138" s="207"/>
      <c r="CC6138" s="207"/>
      <c r="CD6138" s="207"/>
      <c r="CE6138" s="207"/>
      <c r="CF6138" s="207"/>
    </row>
    <row r="6139" spans="1:84" s="406" customFormat="1" x14ac:dyDescent="0.3">
      <c r="A6139" s="407"/>
      <c r="B6139" s="412"/>
      <c r="C6139" s="126"/>
      <c r="D6139" s="390"/>
      <c r="E6139" s="390"/>
      <c r="F6139" s="390"/>
      <c r="G6139" s="390"/>
      <c r="H6139" s="390"/>
      <c r="I6139" s="390"/>
      <c r="AP6139" s="207"/>
      <c r="AQ6139" s="207"/>
      <c r="BK6139" s="207"/>
      <c r="BY6139" s="207"/>
      <c r="BZ6139" s="207"/>
      <c r="CA6139" s="207"/>
      <c r="CB6139" s="207"/>
      <c r="CC6139" s="207"/>
      <c r="CD6139" s="207"/>
      <c r="CE6139" s="207"/>
      <c r="CF6139" s="207"/>
    </row>
    <row r="6140" spans="1:84" s="406" customFormat="1" x14ac:dyDescent="0.3">
      <c r="A6140" s="407"/>
      <c r="B6140" s="412"/>
      <c r="C6140" s="126"/>
      <c r="D6140" s="390"/>
      <c r="E6140" s="390"/>
      <c r="F6140" s="390"/>
      <c r="G6140" s="390"/>
      <c r="H6140" s="390"/>
      <c r="I6140" s="390"/>
      <c r="AP6140" s="207"/>
      <c r="AQ6140" s="207"/>
      <c r="BK6140" s="207"/>
      <c r="BY6140" s="207"/>
      <c r="BZ6140" s="207"/>
      <c r="CA6140" s="207"/>
      <c r="CB6140" s="207"/>
      <c r="CC6140" s="207"/>
      <c r="CD6140" s="207"/>
      <c r="CE6140" s="207"/>
      <c r="CF6140" s="207"/>
    </row>
    <row r="6141" spans="1:84" s="406" customFormat="1" x14ac:dyDescent="0.3">
      <c r="A6141" s="407"/>
      <c r="B6141" s="412"/>
      <c r="C6141" s="126"/>
      <c r="D6141" s="390"/>
      <c r="E6141" s="390"/>
      <c r="F6141" s="390"/>
      <c r="G6141" s="390"/>
      <c r="H6141" s="390"/>
      <c r="I6141" s="390"/>
      <c r="AP6141" s="207"/>
      <c r="AQ6141" s="207"/>
      <c r="BK6141" s="207"/>
      <c r="BY6141" s="207"/>
      <c r="BZ6141" s="207"/>
      <c r="CA6141" s="207"/>
      <c r="CB6141" s="207"/>
      <c r="CC6141" s="207"/>
      <c r="CD6141" s="207"/>
      <c r="CE6141" s="207"/>
      <c r="CF6141" s="207"/>
    </row>
    <row r="6142" spans="1:84" s="406" customFormat="1" x14ac:dyDescent="0.3">
      <c r="A6142" s="407"/>
      <c r="B6142" s="412"/>
      <c r="C6142" s="126"/>
      <c r="D6142" s="390"/>
      <c r="E6142" s="390"/>
      <c r="F6142" s="390"/>
      <c r="G6142" s="390"/>
      <c r="H6142" s="390"/>
      <c r="I6142" s="390"/>
      <c r="AP6142" s="207"/>
      <c r="AQ6142" s="207"/>
      <c r="BK6142" s="207"/>
      <c r="BY6142" s="207"/>
      <c r="BZ6142" s="207"/>
      <c r="CA6142" s="207"/>
      <c r="CB6142" s="207"/>
      <c r="CC6142" s="207"/>
      <c r="CD6142" s="207"/>
      <c r="CE6142" s="207"/>
      <c r="CF6142" s="207"/>
    </row>
    <row r="6143" spans="1:84" s="406" customFormat="1" x14ac:dyDescent="0.3">
      <c r="A6143" s="407"/>
      <c r="B6143" s="412"/>
      <c r="C6143" s="126"/>
      <c r="D6143" s="390"/>
      <c r="E6143" s="390"/>
      <c r="F6143" s="390"/>
      <c r="G6143" s="390"/>
      <c r="H6143" s="390"/>
      <c r="I6143" s="390"/>
      <c r="AP6143" s="207"/>
      <c r="AQ6143" s="207"/>
      <c r="BK6143" s="207"/>
      <c r="BY6143" s="207"/>
      <c r="BZ6143" s="207"/>
      <c r="CA6143" s="207"/>
      <c r="CB6143" s="207"/>
      <c r="CC6143" s="207"/>
      <c r="CD6143" s="207"/>
      <c r="CE6143" s="207"/>
      <c r="CF6143" s="207"/>
    </row>
    <row r="6144" spans="1:84" s="406" customFormat="1" x14ac:dyDescent="0.3">
      <c r="A6144" s="407"/>
      <c r="B6144" s="412"/>
      <c r="C6144" s="126"/>
      <c r="D6144" s="390"/>
      <c r="E6144" s="390"/>
      <c r="F6144" s="390"/>
      <c r="G6144" s="390"/>
      <c r="H6144" s="390"/>
      <c r="I6144" s="390"/>
      <c r="AP6144" s="207"/>
      <c r="AQ6144" s="207"/>
      <c r="BK6144" s="207"/>
      <c r="BY6144" s="207"/>
      <c r="BZ6144" s="207"/>
      <c r="CA6144" s="207"/>
      <c r="CB6144" s="207"/>
      <c r="CC6144" s="207"/>
      <c r="CD6144" s="207"/>
      <c r="CE6144" s="207"/>
      <c r="CF6144" s="207"/>
    </row>
    <row r="6145" spans="1:84" s="406" customFormat="1" x14ac:dyDescent="0.3">
      <c r="A6145" s="407"/>
      <c r="B6145" s="412"/>
      <c r="C6145" s="126"/>
      <c r="D6145" s="390"/>
      <c r="E6145" s="390"/>
      <c r="F6145" s="390"/>
      <c r="G6145" s="390"/>
      <c r="H6145" s="390"/>
      <c r="I6145" s="390"/>
      <c r="AP6145" s="207"/>
      <c r="AQ6145" s="207"/>
      <c r="BK6145" s="207"/>
      <c r="BY6145" s="207"/>
      <c r="BZ6145" s="207"/>
      <c r="CA6145" s="207"/>
      <c r="CB6145" s="207"/>
      <c r="CC6145" s="207"/>
      <c r="CD6145" s="207"/>
      <c r="CE6145" s="207"/>
      <c r="CF6145" s="207"/>
    </row>
    <row r="6146" spans="1:84" s="406" customFormat="1" x14ac:dyDescent="0.3">
      <c r="A6146" s="407"/>
      <c r="B6146" s="412"/>
      <c r="C6146" s="126"/>
      <c r="D6146" s="390"/>
      <c r="E6146" s="390"/>
      <c r="F6146" s="390"/>
      <c r="G6146" s="390"/>
      <c r="H6146" s="390"/>
      <c r="I6146" s="390"/>
      <c r="AP6146" s="207"/>
      <c r="AQ6146" s="207"/>
      <c r="BK6146" s="207"/>
      <c r="BY6146" s="207"/>
      <c r="BZ6146" s="207"/>
      <c r="CA6146" s="207"/>
      <c r="CB6146" s="207"/>
      <c r="CC6146" s="207"/>
      <c r="CD6146" s="207"/>
      <c r="CE6146" s="207"/>
      <c r="CF6146" s="207"/>
    </row>
    <row r="6147" spans="1:84" s="406" customFormat="1" x14ac:dyDescent="0.3">
      <c r="A6147" s="407"/>
      <c r="B6147" s="412"/>
      <c r="C6147" s="126"/>
      <c r="D6147" s="390"/>
      <c r="E6147" s="390"/>
      <c r="F6147" s="390"/>
      <c r="G6147" s="390"/>
      <c r="H6147" s="390"/>
      <c r="I6147" s="390"/>
      <c r="AP6147" s="207"/>
      <c r="AQ6147" s="207"/>
      <c r="BK6147" s="207"/>
      <c r="BY6147" s="207"/>
      <c r="BZ6147" s="207"/>
      <c r="CA6147" s="207"/>
      <c r="CB6147" s="207"/>
      <c r="CC6147" s="207"/>
      <c r="CD6147" s="207"/>
      <c r="CE6147" s="207"/>
      <c r="CF6147" s="207"/>
    </row>
    <row r="6148" spans="1:84" s="406" customFormat="1" x14ac:dyDescent="0.3">
      <c r="A6148" s="407"/>
      <c r="B6148" s="412"/>
      <c r="C6148" s="126"/>
      <c r="D6148" s="390"/>
      <c r="E6148" s="390"/>
      <c r="F6148" s="390"/>
      <c r="G6148" s="390"/>
      <c r="H6148" s="390"/>
      <c r="I6148" s="390"/>
      <c r="AP6148" s="207"/>
      <c r="AQ6148" s="207"/>
      <c r="BK6148" s="207"/>
      <c r="BY6148" s="207"/>
      <c r="BZ6148" s="207"/>
      <c r="CA6148" s="207"/>
      <c r="CB6148" s="207"/>
      <c r="CC6148" s="207"/>
      <c r="CD6148" s="207"/>
      <c r="CE6148" s="207"/>
      <c r="CF6148" s="207"/>
    </row>
    <row r="6149" spans="1:84" s="406" customFormat="1" x14ac:dyDescent="0.3">
      <c r="A6149" s="407"/>
      <c r="B6149" s="412"/>
      <c r="C6149" s="126"/>
      <c r="D6149" s="390"/>
      <c r="E6149" s="390"/>
      <c r="F6149" s="390"/>
      <c r="G6149" s="390"/>
      <c r="H6149" s="390"/>
      <c r="I6149" s="390"/>
      <c r="AP6149" s="207"/>
      <c r="AQ6149" s="207"/>
      <c r="BK6149" s="207"/>
      <c r="BY6149" s="207"/>
      <c r="BZ6149" s="207"/>
      <c r="CA6149" s="207"/>
      <c r="CB6149" s="207"/>
      <c r="CC6149" s="207"/>
      <c r="CD6149" s="207"/>
      <c r="CE6149" s="207"/>
      <c r="CF6149" s="207"/>
    </row>
    <row r="6150" spans="1:84" s="406" customFormat="1" x14ac:dyDescent="0.3">
      <c r="A6150" s="407"/>
      <c r="B6150" s="412"/>
      <c r="C6150" s="126"/>
      <c r="D6150" s="390"/>
      <c r="E6150" s="390"/>
      <c r="F6150" s="390"/>
      <c r="G6150" s="390"/>
      <c r="H6150" s="390"/>
      <c r="I6150" s="390"/>
      <c r="AP6150" s="207"/>
      <c r="AQ6150" s="207"/>
      <c r="BK6150" s="207"/>
      <c r="BY6150" s="207"/>
      <c r="BZ6150" s="207"/>
      <c r="CA6150" s="207"/>
      <c r="CB6150" s="207"/>
      <c r="CC6150" s="207"/>
      <c r="CD6150" s="207"/>
      <c r="CE6150" s="207"/>
      <c r="CF6150" s="207"/>
    </row>
    <row r="6151" spans="1:84" s="406" customFormat="1" x14ac:dyDescent="0.3">
      <c r="A6151" s="407"/>
      <c r="B6151" s="412"/>
      <c r="C6151" s="126"/>
      <c r="D6151" s="390"/>
      <c r="E6151" s="390"/>
      <c r="F6151" s="390"/>
      <c r="G6151" s="390"/>
      <c r="H6151" s="390"/>
      <c r="I6151" s="390"/>
      <c r="AP6151" s="207"/>
      <c r="AQ6151" s="207"/>
      <c r="BK6151" s="207"/>
      <c r="BY6151" s="207"/>
      <c r="BZ6151" s="207"/>
      <c r="CA6151" s="207"/>
      <c r="CB6151" s="207"/>
      <c r="CC6151" s="207"/>
      <c r="CD6151" s="207"/>
      <c r="CE6151" s="207"/>
      <c r="CF6151" s="207"/>
    </row>
    <row r="6152" spans="1:84" s="406" customFormat="1" x14ac:dyDescent="0.3">
      <c r="A6152" s="407"/>
      <c r="B6152" s="412"/>
      <c r="C6152" s="126"/>
      <c r="D6152" s="390"/>
      <c r="E6152" s="390"/>
      <c r="F6152" s="390"/>
      <c r="G6152" s="390"/>
      <c r="H6152" s="390"/>
      <c r="I6152" s="390"/>
      <c r="AP6152" s="207"/>
      <c r="AQ6152" s="207"/>
      <c r="BK6152" s="207"/>
      <c r="BY6152" s="207"/>
      <c r="BZ6152" s="207"/>
      <c r="CA6152" s="207"/>
      <c r="CB6152" s="207"/>
      <c r="CC6152" s="207"/>
      <c r="CD6152" s="207"/>
      <c r="CE6152" s="207"/>
      <c r="CF6152" s="207"/>
    </row>
    <row r="6153" spans="1:84" s="406" customFormat="1" x14ac:dyDescent="0.3">
      <c r="A6153" s="407"/>
      <c r="B6153" s="412"/>
      <c r="C6153" s="126"/>
      <c r="D6153" s="390"/>
      <c r="E6153" s="390"/>
      <c r="F6153" s="390"/>
      <c r="G6153" s="390"/>
      <c r="H6153" s="390"/>
      <c r="I6153" s="390"/>
      <c r="AP6153" s="207"/>
      <c r="AQ6153" s="207"/>
      <c r="BK6153" s="207"/>
      <c r="BY6153" s="207"/>
      <c r="BZ6153" s="207"/>
      <c r="CA6153" s="207"/>
      <c r="CB6153" s="207"/>
      <c r="CC6153" s="207"/>
      <c r="CD6153" s="207"/>
      <c r="CE6153" s="207"/>
      <c r="CF6153" s="207"/>
    </row>
    <row r="6154" spans="1:84" s="406" customFormat="1" x14ac:dyDescent="0.3">
      <c r="A6154" s="407"/>
      <c r="B6154" s="412"/>
      <c r="C6154" s="126"/>
      <c r="D6154" s="390"/>
      <c r="E6154" s="390"/>
      <c r="F6154" s="390"/>
      <c r="G6154" s="390"/>
      <c r="H6154" s="390"/>
      <c r="I6154" s="390"/>
      <c r="AP6154" s="207"/>
      <c r="AQ6154" s="207"/>
      <c r="BK6154" s="207"/>
      <c r="BY6154" s="207"/>
      <c r="BZ6154" s="207"/>
      <c r="CA6154" s="207"/>
      <c r="CB6154" s="207"/>
      <c r="CC6154" s="207"/>
      <c r="CD6154" s="207"/>
      <c r="CE6154" s="207"/>
      <c r="CF6154" s="207"/>
    </row>
    <row r="6155" spans="1:84" s="406" customFormat="1" x14ac:dyDescent="0.3">
      <c r="A6155" s="407"/>
      <c r="B6155" s="412"/>
      <c r="C6155" s="126"/>
      <c r="D6155" s="390"/>
      <c r="E6155" s="390"/>
      <c r="F6155" s="390"/>
      <c r="G6155" s="390"/>
      <c r="H6155" s="390"/>
      <c r="I6155" s="390"/>
      <c r="AP6155" s="207"/>
      <c r="AQ6155" s="207"/>
      <c r="BK6155" s="207"/>
      <c r="BY6155" s="207"/>
      <c r="BZ6155" s="207"/>
      <c r="CA6155" s="207"/>
      <c r="CB6155" s="207"/>
      <c r="CC6155" s="207"/>
      <c r="CD6155" s="207"/>
      <c r="CE6155" s="207"/>
      <c r="CF6155" s="207"/>
    </row>
    <row r="6156" spans="1:84" s="406" customFormat="1" x14ac:dyDescent="0.3">
      <c r="A6156" s="407"/>
      <c r="B6156" s="412"/>
      <c r="C6156" s="126"/>
      <c r="D6156" s="390"/>
      <c r="E6156" s="390"/>
      <c r="F6156" s="390"/>
      <c r="G6156" s="390"/>
      <c r="H6156" s="390"/>
      <c r="I6156" s="390"/>
      <c r="AP6156" s="207"/>
      <c r="AQ6156" s="207"/>
      <c r="BK6156" s="207"/>
      <c r="BY6156" s="207"/>
      <c r="BZ6156" s="207"/>
      <c r="CA6156" s="207"/>
      <c r="CB6156" s="207"/>
      <c r="CC6156" s="207"/>
      <c r="CD6156" s="207"/>
      <c r="CE6156" s="207"/>
      <c r="CF6156" s="207"/>
    </row>
    <row r="6157" spans="1:84" s="406" customFormat="1" x14ac:dyDescent="0.3">
      <c r="A6157" s="407"/>
      <c r="B6157" s="412"/>
      <c r="C6157" s="126"/>
      <c r="D6157" s="390"/>
      <c r="E6157" s="390"/>
      <c r="F6157" s="390"/>
      <c r="G6157" s="390"/>
      <c r="H6157" s="390"/>
      <c r="I6157" s="390"/>
      <c r="AP6157" s="207"/>
      <c r="AQ6157" s="207"/>
      <c r="BK6157" s="207"/>
      <c r="BY6157" s="207"/>
      <c r="BZ6157" s="207"/>
      <c r="CA6157" s="207"/>
      <c r="CB6157" s="207"/>
      <c r="CC6157" s="207"/>
      <c r="CD6157" s="207"/>
      <c r="CE6157" s="207"/>
      <c r="CF6157" s="207"/>
    </row>
    <row r="6158" spans="1:84" s="406" customFormat="1" x14ac:dyDescent="0.3">
      <c r="A6158" s="407"/>
      <c r="B6158" s="412"/>
      <c r="C6158" s="126"/>
      <c r="D6158" s="390"/>
      <c r="E6158" s="390"/>
      <c r="F6158" s="390"/>
      <c r="G6158" s="390"/>
      <c r="H6158" s="390"/>
      <c r="I6158" s="390"/>
      <c r="AP6158" s="207"/>
      <c r="AQ6158" s="207"/>
      <c r="BK6158" s="207"/>
      <c r="BY6158" s="207"/>
      <c r="BZ6158" s="207"/>
      <c r="CA6158" s="207"/>
      <c r="CB6158" s="207"/>
      <c r="CC6158" s="207"/>
      <c r="CD6158" s="207"/>
      <c r="CE6158" s="207"/>
      <c r="CF6158" s="207"/>
    </row>
    <row r="6159" spans="1:84" s="406" customFormat="1" x14ac:dyDescent="0.3">
      <c r="A6159" s="407"/>
      <c r="B6159" s="412"/>
      <c r="C6159" s="126"/>
      <c r="D6159" s="390"/>
      <c r="E6159" s="390"/>
      <c r="F6159" s="390"/>
      <c r="G6159" s="390"/>
      <c r="H6159" s="390"/>
      <c r="I6159" s="390"/>
      <c r="AP6159" s="207"/>
      <c r="AQ6159" s="207"/>
      <c r="BK6159" s="207"/>
      <c r="BY6159" s="207"/>
      <c r="BZ6159" s="207"/>
      <c r="CA6159" s="207"/>
      <c r="CB6159" s="207"/>
      <c r="CC6159" s="207"/>
      <c r="CD6159" s="207"/>
      <c r="CE6159" s="207"/>
      <c r="CF6159" s="207"/>
    </row>
    <row r="6160" spans="1:84" s="406" customFormat="1" x14ac:dyDescent="0.3">
      <c r="A6160" s="407"/>
      <c r="B6160" s="412"/>
      <c r="C6160" s="126"/>
      <c r="D6160" s="390"/>
      <c r="E6160" s="390"/>
      <c r="F6160" s="390"/>
      <c r="G6160" s="390"/>
      <c r="H6160" s="390"/>
      <c r="I6160" s="390"/>
      <c r="AP6160" s="207"/>
      <c r="AQ6160" s="207"/>
      <c r="BK6160" s="207"/>
      <c r="BY6160" s="207"/>
      <c r="BZ6160" s="207"/>
      <c r="CA6160" s="207"/>
      <c r="CB6160" s="207"/>
      <c r="CC6160" s="207"/>
      <c r="CD6160" s="207"/>
      <c r="CE6160" s="207"/>
      <c r="CF6160" s="207"/>
    </row>
    <row r="6161" spans="1:84" s="406" customFormat="1" x14ac:dyDescent="0.3">
      <c r="A6161" s="407"/>
      <c r="B6161" s="412"/>
      <c r="C6161" s="126"/>
      <c r="D6161" s="390"/>
      <c r="E6161" s="390"/>
      <c r="F6161" s="390"/>
      <c r="G6161" s="390"/>
      <c r="H6161" s="390"/>
      <c r="I6161" s="390"/>
      <c r="AP6161" s="207"/>
      <c r="AQ6161" s="207"/>
      <c r="BK6161" s="207"/>
      <c r="BY6161" s="207"/>
      <c r="BZ6161" s="207"/>
      <c r="CA6161" s="207"/>
      <c r="CB6161" s="207"/>
      <c r="CC6161" s="207"/>
      <c r="CD6161" s="207"/>
      <c r="CE6161" s="207"/>
      <c r="CF6161" s="207"/>
    </row>
    <row r="6162" spans="1:84" s="406" customFormat="1" x14ac:dyDescent="0.3">
      <c r="A6162" s="407"/>
      <c r="B6162" s="412"/>
      <c r="C6162" s="126"/>
      <c r="D6162" s="390"/>
      <c r="E6162" s="390"/>
      <c r="F6162" s="390"/>
      <c r="G6162" s="390"/>
      <c r="H6162" s="390"/>
      <c r="I6162" s="390"/>
      <c r="AP6162" s="207"/>
      <c r="AQ6162" s="207"/>
      <c r="BK6162" s="207"/>
      <c r="BY6162" s="207"/>
      <c r="BZ6162" s="207"/>
      <c r="CA6162" s="207"/>
      <c r="CB6162" s="207"/>
      <c r="CC6162" s="207"/>
      <c r="CD6162" s="207"/>
      <c r="CE6162" s="207"/>
      <c r="CF6162" s="207"/>
    </row>
    <row r="6163" spans="1:84" s="406" customFormat="1" x14ac:dyDescent="0.3">
      <c r="A6163" s="407"/>
      <c r="B6163" s="412"/>
      <c r="C6163" s="126"/>
      <c r="D6163" s="390"/>
      <c r="E6163" s="390"/>
      <c r="F6163" s="390"/>
      <c r="G6163" s="390"/>
      <c r="H6163" s="390"/>
      <c r="I6163" s="390"/>
      <c r="AP6163" s="207"/>
      <c r="AQ6163" s="207"/>
      <c r="BK6163" s="207"/>
      <c r="BY6163" s="207"/>
      <c r="BZ6163" s="207"/>
      <c r="CA6163" s="207"/>
      <c r="CB6163" s="207"/>
      <c r="CC6163" s="207"/>
      <c r="CD6163" s="207"/>
      <c r="CE6163" s="207"/>
      <c r="CF6163" s="207"/>
    </row>
    <row r="6164" spans="1:84" s="406" customFormat="1" x14ac:dyDescent="0.3">
      <c r="A6164" s="407"/>
      <c r="B6164" s="412"/>
      <c r="C6164" s="126"/>
      <c r="D6164" s="390"/>
      <c r="E6164" s="390"/>
      <c r="F6164" s="390"/>
      <c r="G6164" s="390"/>
      <c r="H6164" s="390"/>
      <c r="I6164" s="390"/>
      <c r="AP6164" s="207"/>
      <c r="AQ6164" s="207"/>
      <c r="BK6164" s="207"/>
      <c r="BY6164" s="207"/>
      <c r="BZ6164" s="207"/>
      <c r="CA6164" s="207"/>
      <c r="CB6164" s="207"/>
      <c r="CC6164" s="207"/>
      <c r="CD6164" s="207"/>
      <c r="CE6164" s="207"/>
      <c r="CF6164" s="207"/>
    </row>
    <row r="6165" spans="1:84" s="406" customFormat="1" x14ac:dyDescent="0.3">
      <c r="A6165" s="407"/>
      <c r="B6165" s="412"/>
      <c r="C6165" s="126"/>
      <c r="D6165" s="390"/>
      <c r="E6165" s="390"/>
      <c r="F6165" s="390"/>
      <c r="G6165" s="390"/>
      <c r="H6165" s="390"/>
      <c r="I6165" s="390"/>
      <c r="AP6165" s="207"/>
      <c r="AQ6165" s="207"/>
      <c r="BK6165" s="207"/>
      <c r="BY6165" s="207"/>
      <c r="BZ6165" s="207"/>
      <c r="CA6165" s="207"/>
      <c r="CB6165" s="207"/>
      <c r="CC6165" s="207"/>
      <c r="CD6165" s="207"/>
      <c r="CE6165" s="207"/>
      <c r="CF6165" s="207"/>
    </row>
    <row r="6166" spans="1:84" s="406" customFormat="1" x14ac:dyDescent="0.3">
      <c r="A6166" s="407"/>
      <c r="B6166" s="412"/>
      <c r="C6166" s="126"/>
      <c r="D6166" s="390"/>
      <c r="E6166" s="390"/>
      <c r="F6166" s="390"/>
      <c r="G6166" s="390"/>
      <c r="H6166" s="390"/>
      <c r="I6166" s="390"/>
      <c r="AP6166" s="207"/>
      <c r="AQ6166" s="207"/>
      <c r="BK6166" s="207"/>
      <c r="BY6166" s="207"/>
      <c r="BZ6166" s="207"/>
      <c r="CA6166" s="207"/>
      <c r="CB6166" s="207"/>
      <c r="CC6166" s="207"/>
      <c r="CD6166" s="207"/>
      <c r="CE6166" s="207"/>
      <c r="CF6166" s="207"/>
    </row>
    <row r="6167" spans="1:84" s="406" customFormat="1" x14ac:dyDescent="0.3">
      <c r="A6167" s="407"/>
      <c r="B6167" s="412"/>
      <c r="C6167" s="126"/>
      <c r="D6167" s="390"/>
      <c r="E6167" s="390"/>
      <c r="F6167" s="390"/>
      <c r="G6167" s="390"/>
      <c r="H6167" s="390"/>
      <c r="I6167" s="390"/>
      <c r="AP6167" s="207"/>
      <c r="AQ6167" s="207"/>
      <c r="BK6167" s="207"/>
      <c r="BY6167" s="207"/>
      <c r="BZ6167" s="207"/>
      <c r="CA6167" s="207"/>
      <c r="CB6167" s="207"/>
      <c r="CC6167" s="207"/>
      <c r="CD6167" s="207"/>
      <c r="CE6167" s="207"/>
      <c r="CF6167" s="207"/>
    </row>
    <row r="6168" spans="1:84" s="406" customFormat="1" x14ac:dyDescent="0.3">
      <c r="A6168" s="407"/>
      <c r="B6168" s="412"/>
      <c r="C6168" s="126"/>
      <c r="D6168" s="390"/>
      <c r="E6168" s="390"/>
      <c r="F6168" s="390"/>
      <c r="G6168" s="390"/>
      <c r="H6168" s="390"/>
      <c r="I6168" s="390"/>
      <c r="AP6168" s="207"/>
      <c r="AQ6168" s="207"/>
      <c r="BK6168" s="207"/>
      <c r="BY6168" s="207"/>
      <c r="BZ6168" s="207"/>
      <c r="CA6168" s="207"/>
      <c r="CB6168" s="207"/>
      <c r="CC6168" s="207"/>
      <c r="CD6168" s="207"/>
      <c r="CE6168" s="207"/>
      <c r="CF6168" s="207"/>
    </row>
    <row r="6169" spans="1:84" s="406" customFormat="1" x14ac:dyDescent="0.3">
      <c r="A6169" s="407"/>
      <c r="B6169" s="412"/>
      <c r="C6169" s="126"/>
      <c r="D6169" s="390"/>
      <c r="E6169" s="390"/>
      <c r="F6169" s="390"/>
      <c r="G6169" s="390"/>
      <c r="H6169" s="390"/>
      <c r="I6169" s="390"/>
      <c r="AP6169" s="207"/>
      <c r="AQ6169" s="207"/>
      <c r="BK6169" s="207"/>
      <c r="BY6169" s="207"/>
      <c r="BZ6169" s="207"/>
      <c r="CA6169" s="207"/>
      <c r="CB6169" s="207"/>
      <c r="CC6169" s="207"/>
      <c r="CD6169" s="207"/>
      <c r="CE6169" s="207"/>
      <c r="CF6169" s="207"/>
    </row>
    <row r="6170" spans="1:84" s="406" customFormat="1" x14ac:dyDescent="0.3">
      <c r="A6170" s="407"/>
      <c r="B6170" s="412"/>
      <c r="C6170" s="126"/>
      <c r="D6170" s="390"/>
      <c r="E6170" s="390"/>
      <c r="F6170" s="390"/>
      <c r="G6170" s="390"/>
      <c r="H6170" s="390"/>
      <c r="I6170" s="390"/>
      <c r="AP6170" s="207"/>
      <c r="AQ6170" s="207"/>
      <c r="BK6170" s="207"/>
      <c r="BY6170" s="207"/>
      <c r="BZ6170" s="207"/>
      <c r="CA6170" s="207"/>
      <c r="CB6170" s="207"/>
      <c r="CC6170" s="207"/>
      <c r="CD6170" s="207"/>
      <c r="CE6170" s="207"/>
      <c r="CF6170" s="207"/>
    </row>
    <row r="6171" spans="1:84" s="406" customFormat="1" x14ac:dyDescent="0.3">
      <c r="A6171" s="407"/>
      <c r="B6171" s="412"/>
      <c r="C6171" s="126"/>
      <c r="D6171" s="390"/>
      <c r="E6171" s="390"/>
      <c r="F6171" s="390"/>
      <c r="G6171" s="390"/>
      <c r="H6171" s="390"/>
      <c r="I6171" s="390"/>
      <c r="AP6171" s="207"/>
      <c r="AQ6171" s="207"/>
      <c r="BK6171" s="207"/>
      <c r="BY6171" s="207"/>
      <c r="BZ6171" s="207"/>
      <c r="CA6171" s="207"/>
      <c r="CB6171" s="207"/>
      <c r="CC6171" s="207"/>
      <c r="CD6171" s="207"/>
      <c r="CE6171" s="207"/>
      <c r="CF6171" s="207"/>
    </row>
    <row r="6172" spans="1:84" s="406" customFormat="1" x14ac:dyDescent="0.3">
      <c r="A6172" s="407"/>
      <c r="B6172" s="412"/>
      <c r="C6172" s="126"/>
      <c r="D6172" s="390"/>
      <c r="E6172" s="390"/>
      <c r="F6172" s="390"/>
      <c r="G6172" s="390"/>
      <c r="H6172" s="390"/>
      <c r="I6172" s="390"/>
      <c r="AP6172" s="207"/>
      <c r="AQ6172" s="207"/>
      <c r="BK6172" s="207"/>
      <c r="BY6172" s="207"/>
      <c r="BZ6172" s="207"/>
      <c r="CA6172" s="207"/>
      <c r="CB6172" s="207"/>
      <c r="CC6172" s="207"/>
      <c r="CD6172" s="207"/>
      <c r="CE6172" s="207"/>
      <c r="CF6172" s="207"/>
    </row>
    <row r="6173" spans="1:84" s="406" customFormat="1" x14ac:dyDescent="0.3">
      <c r="A6173" s="407"/>
      <c r="B6173" s="412"/>
      <c r="C6173" s="126"/>
      <c r="D6173" s="390"/>
      <c r="E6173" s="390"/>
      <c r="F6173" s="390"/>
      <c r="G6173" s="390"/>
      <c r="H6173" s="390"/>
      <c r="I6173" s="390"/>
      <c r="AP6173" s="207"/>
      <c r="AQ6173" s="207"/>
      <c r="BK6173" s="207"/>
      <c r="BY6173" s="207"/>
      <c r="BZ6173" s="207"/>
      <c r="CA6173" s="207"/>
      <c r="CB6173" s="207"/>
      <c r="CC6173" s="207"/>
      <c r="CD6173" s="207"/>
      <c r="CE6173" s="207"/>
      <c r="CF6173" s="207"/>
    </row>
    <row r="6174" spans="1:84" s="406" customFormat="1" x14ac:dyDescent="0.3">
      <c r="A6174" s="407"/>
      <c r="B6174" s="412"/>
      <c r="C6174" s="126"/>
      <c r="D6174" s="390"/>
      <c r="E6174" s="390"/>
      <c r="F6174" s="390"/>
      <c r="G6174" s="390"/>
      <c r="H6174" s="390"/>
      <c r="I6174" s="390"/>
      <c r="AP6174" s="207"/>
      <c r="AQ6174" s="207"/>
      <c r="BK6174" s="207"/>
      <c r="BY6174" s="207"/>
      <c r="BZ6174" s="207"/>
      <c r="CA6174" s="207"/>
      <c r="CB6174" s="207"/>
      <c r="CC6174" s="207"/>
      <c r="CD6174" s="207"/>
      <c r="CE6174" s="207"/>
      <c r="CF6174" s="207"/>
    </row>
    <row r="6175" spans="1:84" s="406" customFormat="1" x14ac:dyDescent="0.3">
      <c r="A6175" s="407"/>
      <c r="B6175" s="412"/>
      <c r="C6175" s="126"/>
      <c r="D6175" s="390"/>
      <c r="E6175" s="390"/>
      <c r="F6175" s="390"/>
      <c r="G6175" s="390"/>
      <c r="H6175" s="390"/>
      <c r="I6175" s="390"/>
      <c r="AP6175" s="207"/>
      <c r="AQ6175" s="207"/>
      <c r="BK6175" s="207"/>
      <c r="BY6175" s="207"/>
      <c r="BZ6175" s="207"/>
      <c r="CA6175" s="207"/>
      <c r="CB6175" s="207"/>
      <c r="CC6175" s="207"/>
      <c r="CD6175" s="207"/>
      <c r="CE6175" s="207"/>
      <c r="CF6175" s="207"/>
    </row>
    <row r="6176" spans="1:84" s="406" customFormat="1" x14ac:dyDescent="0.3">
      <c r="A6176" s="407"/>
      <c r="B6176" s="412"/>
      <c r="C6176" s="126"/>
      <c r="D6176" s="390"/>
      <c r="E6176" s="390"/>
      <c r="F6176" s="390"/>
      <c r="G6176" s="390"/>
      <c r="H6176" s="390"/>
      <c r="I6176" s="390"/>
      <c r="AP6176" s="207"/>
      <c r="AQ6176" s="207"/>
      <c r="BK6176" s="207"/>
      <c r="BY6176" s="207"/>
      <c r="BZ6176" s="207"/>
      <c r="CA6176" s="207"/>
      <c r="CB6176" s="207"/>
      <c r="CC6176" s="207"/>
      <c r="CD6176" s="207"/>
      <c r="CE6176" s="207"/>
      <c r="CF6176" s="207"/>
    </row>
    <row r="6177" spans="1:84" s="406" customFormat="1" x14ac:dyDescent="0.3">
      <c r="A6177" s="407"/>
      <c r="B6177" s="412"/>
      <c r="C6177" s="126"/>
      <c r="D6177" s="390"/>
      <c r="E6177" s="390"/>
      <c r="F6177" s="390"/>
      <c r="G6177" s="390"/>
      <c r="H6177" s="390"/>
      <c r="I6177" s="390"/>
      <c r="AP6177" s="207"/>
      <c r="AQ6177" s="207"/>
      <c r="BK6177" s="207"/>
      <c r="BY6177" s="207"/>
      <c r="BZ6177" s="207"/>
      <c r="CA6177" s="207"/>
      <c r="CB6177" s="207"/>
      <c r="CC6177" s="207"/>
      <c r="CD6177" s="207"/>
      <c r="CE6177" s="207"/>
      <c r="CF6177" s="207"/>
    </row>
    <row r="6178" spans="1:84" s="406" customFormat="1" x14ac:dyDescent="0.3">
      <c r="A6178" s="407"/>
      <c r="B6178" s="412"/>
      <c r="C6178" s="126"/>
      <c r="D6178" s="390"/>
      <c r="E6178" s="390"/>
      <c r="F6178" s="390"/>
      <c r="G6178" s="390"/>
      <c r="H6178" s="390"/>
      <c r="I6178" s="390"/>
      <c r="AP6178" s="207"/>
      <c r="AQ6178" s="207"/>
      <c r="BK6178" s="207"/>
      <c r="BY6178" s="207"/>
      <c r="BZ6178" s="207"/>
      <c r="CA6178" s="207"/>
      <c r="CB6178" s="207"/>
      <c r="CC6178" s="207"/>
      <c r="CD6178" s="207"/>
      <c r="CE6178" s="207"/>
      <c r="CF6178" s="207"/>
    </row>
    <row r="6179" spans="1:84" s="406" customFormat="1" x14ac:dyDescent="0.3">
      <c r="A6179" s="407"/>
      <c r="B6179" s="412"/>
      <c r="C6179" s="126"/>
      <c r="D6179" s="390"/>
      <c r="E6179" s="390"/>
      <c r="F6179" s="390"/>
      <c r="G6179" s="390"/>
      <c r="H6179" s="390"/>
      <c r="I6179" s="390"/>
      <c r="AP6179" s="207"/>
      <c r="AQ6179" s="207"/>
      <c r="BK6179" s="207"/>
      <c r="BY6179" s="207"/>
      <c r="BZ6179" s="207"/>
      <c r="CA6179" s="207"/>
      <c r="CB6179" s="207"/>
      <c r="CC6179" s="207"/>
      <c r="CD6179" s="207"/>
      <c r="CE6179" s="207"/>
      <c r="CF6179" s="207"/>
    </row>
    <row r="6180" spans="1:84" s="406" customFormat="1" x14ac:dyDescent="0.3">
      <c r="A6180" s="407"/>
      <c r="B6180" s="412"/>
      <c r="C6180" s="126"/>
      <c r="D6180" s="390"/>
      <c r="E6180" s="390"/>
      <c r="F6180" s="390"/>
      <c r="G6180" s="390"/>
      <c r="H6180" s="390"/>
      <c r="I6180" s="390"/>
      <c r="AP6180" s="207"/>
      <c r="AQ6180" s="207"/>
      <c r="BK6180" s="207"/>
      <c r="BY6180" s="207"/>
      <c r="BZ6180" s="207"/>
      <c r="CA6180" s="207"/>
      <c r="CB6180" s="207"/>
      <c r="CC6180" s="207"/>
      <c r="CD6180" s="207"/>
      <c r="CE6180" s="207"/>
      <c r="CF6180" s="207"/>
    </row>
    <row r="6181" spans="1:84" s="406" customFormat="1" x14ac:dyDescent="0.3">
      <c r="A6181" s="407"/>
      <c r="B6181" s="412"/>
      <c r="C6181" s="126"/>
      <c r="D6181" s="390"/>
      <c r="E6181" s="390"/>
      <c r="F6181" s="390"/>
      <c r="G6181" s="390"/>
      <c r="H6181" s="390"/>
      <c r="I6181" s="390"/>
      <c r="AP6181" s="207"/>
      <c r="AQ6181" s="207"/>
      <c r="BK6181" s="207"/>
      <c r="BY6181" s="207"/>
      <c r="BZ6181" s="207"/>
      <c r="CA6181" s="207"/>
      <c r="CB6181" s="207"/>
      <c r="CC6181" s="207"/>
      <c r="CD6181" s="207"/>
      <c r="CE6181" s="207"/>
      <c r="CF6181" s="207"/>
    </row>
    <row r="6182" spans="1:84" s="406" customFormat="1" x14ac:dyDescent="0.3">
      <c r="A6182" s="407"/>
      <c r="B6182" s="412"/>
      <c r="C6182" s="126"/>
      <c r="D6182" s="390"/>
      <c r="E6182" s="390"/>
      <c r="F6182" s="390"/>
      <c r="G6182" s="390"/>
      <c r="H6182" s="390"/>
      <c r="I6182" s="390"/>
      <c r="AP6182" s="207"/>
      <c r="AQ6182" s="207"/>
      <c r="BK6182" s="207"/>
      <c r="BY6182" s="207"/>
      <c r="BZ6182" s="207"/>
      <c r="CA6182" s="207"/>
      <c r="CB6182" s="207"/>
      <c r="CC6182" s="207"/>
      <c r="CD6182" s="207"/>
      <c r="CE6182" s="207"/>
      <c r="CF6182" s="207"/>
    </row>
    <row r="6183" spans="1:84" s="406" customFormat="1" x14ac:dyDescent="0.3">
      <c r="A6183" s="407"/>
      <c r="B6183" s="412"/>
      <c r="C6183" s="126"/>
      <c r="D6183" s="390"/>
      <c r="E6183" s="390"/>
      <c r="F6183" s="390"/>
      <c r="G6183" s="390"/>
      <c r="H6183" s="390"/>
      <c r="I6183" s="390"/>
      <c r="AP6183" s="207"/>
      <c r="AQ6183" s="207"/>
      <c r="BK6183" s="207"/>
      <c r="BY6183" s="207"/>
      <c r="BZ6183" s="207"/>
      <c r="CA6183" s="207"/>
      <c r="CB6183" s="207"/>
      <c r="CC6183" s="207"/>
      <c r="CD6183" s="207"/>
      <c r="CE6183" s="207"/>
      <c r="CF6183" s="207"/>
    </row>
    <row r="6184" spans="1:84" s="406" customFormat="1" x14ac:dyDescent="0.3">
      <c r="A6184" s="407"/>
      <c r="B6184" s="412"/>
      <c r="C6184" s="126"/>
      <c r="D6184" s="390"/>
      <c r="E6184" s="390"/>
      <c r="F6184" s="390"/>
      <c r="G6184" s="390"/>
      <c r="H6184" s="390"/>
      <c r="I6184" s="390"/>
      <c r="AP6184" s="207"/>
      <c r="AQ6184" s="207"/>
      <c r="BK6184" s="207"/>
      <c r="BY6184" s="207"/>
      <c r="BZ6184" s="207"/>
      <c r="CA6184" s="207"/>
      <c r="CB6184" s="207"/>
      <c r="CC6184" s="207"/>
      <c r="CD6184" s="207"/>
      <c r="CE6184" s="207"/>
      <c r="CF6184" s="207"/>
    </row>
    <row r="6185" spans="1:84" s="406" customFormat="1" x14ac:dyDescent="0.3">
      <c r="A6185" s="407"/>
      <c r="B6185" s="412"/>
      <c r="C6185" s="126"/>
      <c r="D6185" s="390"/>
      <c r="E6185" s="390"/>
      <c r="F6185" s="390"/>
      <c r="G6185" s="390"/>
      <c r="H6185" s="390"/>
      <c r="I6185" s="390"/>
      <c r="AP6185" s="207"/>
      <c r="AQ6185" s="207"/>
      <c r="BK6185" s="207"/>
      <c r="BY6185" s="207"/>
      <c r="BZ6185" s="207"/>
      <c r="CA6185" s="207"/>
      <c r="CB6185" s="207"/>
      <c r="CC6185" s="207"/>
      <c r="CD6185" s="207"/>
      <c r="CE6185" s="207"/>
      <c r="CF6185" s="207"/>
    </row>
    <row r="6186" spans="1:84" s="406" customFormat="1" x14ac:dyDescent="0.3">
      <c r="A6186" s="407"/>
      <c r="B6186" s="412"/>
      <c r="C6186" s="126"/>
      <c r="D6186" s="390"/>
      <c r="E6186" s="390"/>
      <c r="F6186" s="390"/>
      <c r="G6186" s="390"/>
      <c r="H6186" s="390"/>
      <c r="I6186" s="390"/>
      <c r="AP6186" s="207"/>
      <c r="AQ6186" s="207"/>
      <c r="BK6186" s="207"/>
      <c r="BY6186" s="207"/>
      <c r="BZ6186" s="207"/>
      <c r="CA6186" s="207"/>
      <c r="CB6186" s="207"/>
      <c r="CC6186" s="207"/>
      <c r="CD6186" s="207"/>
      <c r="CE6186" s="207"/>
      <c r="CF6186" s="207"/>
    </row>
    <row r="6187" spans="1:84" s="406" customFormat="1" x14ac:dyDescent="0.3">
      <c r="A6187" s="407"/>
      <c r="B6187" s="412"/>
      <c r="C6187" s="126"/>
      <c r="D6187" s="390"/>
      <c r="E6187" s="390"/>
      <c r="F6187" s="390"/>
      <c r="G6187" s="390"/>
      <c r="H6187" s="390"/>
      <c r="I6187" s="390"/>
      <c r="AP6187" s="207"/>
      <c r="AQ6187" s="207"/>
      <c r="BK6187" s="207"/>
      <c r="BY6187" s="207"/>
      <c r="BZ6187" s="207"/>
      <c r="CA6187" s="207"/>
      <c r="CB6187" s="207"/>
      <c r="CC6187" s="207"/>
      <c r="CD6187" s="207"/>
      <c r="CE6187" s="207"/>
      <c r="CF6187" s="207"/>
    </row>
    <row r="6188" spans="1:84" s="406" customFormat="1" x14ac:dyDescent="0.3">
      <c r="A6188" s="407"/>
      <c r="B6188" s="412"/>
      <c r="C6188" s="126"/>
      <c r="D6188" s="390"/>
      <c r="E6188" s="390"/>
      <c r="F6188" s="390"/>
      <c r="G6188" s="390"/>
      <c r="H6188" s="390"/>
      <c r="I6188" s="390"/>
      <c r="AP6188" s="207"/>
      <c r="AQ6188" s="207"/>
      <c r="BK6188" s="207"/>
      <c r="BY6188" s="207"/>
      <c r="BZ6188" s="207"/>
      <c r="CA6188" s="207"/>
      <c r="CB6188" s="207"/>
      <c r="CC6188" s="207"/>
      <c r="CD6188" s="207"/>
      <c r="CE6188" s="207"/>
      <c r="CF6188" s="207"/>
    </row>
    <row r="6189" spans="1:84" s="406" customFormat="1" x14ac:dyDescent="0.3">
      <c r="A6189" s="407"/>
      <c r="B6189" s="412"/>
      <c r="C6189" s="126"/>
      <c r="D6189" s="390"/>
      <c r="E6189" s="390"/>
      <c r="F6189" s="390"/>
      <c r="G6189" s="390"/>
      <c r="H6189" s="390"/>
      <c r="I6189" s="390"/>
      <c r="AP6189" s="207"/>
      <c r="AQ6189" s="207"/>
      <c r="BK6189" s="207"/>
      <c r="BY6189" s="207"/>
      <c r="BZ6189" s="207"/>
      <c r="CA6189" s="207"/>
      <c r="CB6189" s="207"/>
      <c r="CC6189" s="207"/>
      <c r="CD6189" s="207"/>
      <c r="CE6189" s="207"/>
      <c r="CF6189" s="207"/>
    </row>
    <row r="6190" spans="1:84" s="406" customFormat="1" x14ac:dyDescent="0.3">
      <c r="A6190" s="407"/>
      <c r="B6190" s="412"/>
      <c r="C6190" s="126"/>
      <c r="D6190" s="390"/>
      <c r="E6190" s="390"/>
      <c r="F6190" s="390"/>
      <c r="G6190" s="390"/>
      <c r="H6190" s="390"/>
      <c r="I6190" s="390"/>
      <c r="AP6190" s="207"/>
      <c r="AQ6190" s="207"/>
      <c r="BK6190" s="207"/>
      <c r="BY6190" s="207"/>
      <c r="BZ6190" s="207"/>
      <c r="CA6190" s="207"/>
      <c r="CB6190" s="207"/>
      <c r="CC6190" s="207"/>
      <c r="CD6190" s="207"/>
      <c r="CE6190" s="207"/>
      <c r="CF6190" s="207"/>
    </row>
    <row r="6191" spans="1:84" s="406" customFormat="1" x14ac:dyDescent="0.3">
      <c r="A6191" s="407"/>
      <c r="B6191" s="412"/>
      <c r="C6191" s="126"/>
      <c r="D6191" s="390"/>
      <c r="E6191" s="390"/>
      <c r="F6191" s="390"/>
      <c r="G6191" s="390"/>
      <c r="H6191" s="390"/>
      <c r="I6191" s="390"/>
      <c r="AP6191" s="207"/>
      <c r="AQ6191" s="207"/>
      <c r="BK6191" s="207"/>
      <c r="BY6191" s="207"/>
      <c r="BZ6191" s="207"/>
      <c r="CA6191" s="207"/>
      <c r="CB6191" s="207"/>
      <c r="CC6191" s="207"/>
      <c r="CD6191" s="207"/>
      <c r="CE6191" s="207"/>
      <c r="CF6191" s="207"/>
    </row>
    <row r="6192" spans="1:84" s="406" customFormat="1" x14ac:dyDescent="0.3">
      <c r="A6192" s="407"/>
      <c r="B6192" s="412"/>
      <c r="C6192" s="126"/>
      <c r="D6192" s="390"/>
      <c r="E6192" s="390"/>
      <c r="F6192" s="390"/>
      <c r="G6192" s="390"/>
      <c r="H6192" s="390"/>
      <c r="I6192" s="390"/>
      <c r="AP6192" s="207"/>
      <c r="AQ6192" s="207"/>
      <c r="BK6192" s="207"/>
      <c r="BY6192" s="207"/>
      <c r="BZ6192" s="207"/>
      <c r="CA6192" s="207"/>
      <c r="CB6192" s="207"/>
      <c r="CC6192" s="207"/>
      <c r="CD6192" s="207"/>
      <c r="CE6192" s="207"/>
      <c r="CF6192" s="207"/>
    </row>
    <row r="6193" spans="1:84" s="406" customFormat="1" x14ac:dyDescent="0.3">
      <c r="A6193" s="407"/>
      <c r="B6193" s="412"/>
      <c r="C6193" s="126"/>
      <c r="D6193" s="390"/>
      <c r="E6193" s="390"/>
      <c r="F6193" s="390"/>
      <c r="G6193" s="390"/>
      <c r="H6193" s="390"/>
      <c r="I6193" s="390"/>
      <c r="AP6193" s="207"/>
      <c r="AQ6193" s="207"/>
      <c r="BK6193" s="207"/>
      <c r="BY6193" s="207"/>
      <c r="BZ6193" s="207"/>
      <c r="CA6193" s="207"/>
      <c r="CB6193" s="207"/>
      <c r="CC6193" s="207"/>
      <c r="CD6193" s="207"/>
      <c r="CE6193" s="207"/>
      <c r="CF6193" s="207"/>
    </row>
    <row r="6194" spans="1:84" s="406" customFormat="1" x14ac:dyDescent="0.3">
      <c r="A6194" s="407"/>
      <c r="B6194" s="412"/>
      <c r="C6194" s="126"/>
      <c r="D6194" s="390"/>
      <c r="E6194" s="390"/>
      <c r="F6194" s="390"/>
      <c r="G6194" s="390"/>
      <c r="H6194" s="390"/>
      <c r="I6194" s="390"/>
      <c r="AP6194" s="207"/>
      <c r="AQ6194" s="207"/>
      <c r="BK6194" s="207"/>
      <c r="BY6194" s="207"/>
      <c r="BZ6194" s="207"/>
      <c r="CA6194" s="207"/>
      <c r="CB6194" s="207"/>
      <c r="CC6194" s="207"/>
      <c r="CD6194" s="207"/>
      <c r="CE6194" s="207"/>
      <c r="CF6194" s="207"/>
    </row>
    <row r="6195" spans="1:84" s="406" customFormat="1" x14ac:dyDescent="0.3">
      <c r="A6195" s="407"/>
      <c r="B6195" s="412"/>
      <c r="C6195" s="126"/>
      <c r="D6195" s="390"/>
      <c r="E6195" s="390"/>
      <c r="F6195" s="390"/>
      <c r="G6195" s="390"/>
      <c r="H6195" s="390"/>
      <c r="I6195" s="390"/>
      <c r="AP6195" s="207"/>
      <c r="AQ6195" s="207"/>
      <c r="BK6195" s="207"/>
      <c r="BY6195" s="207"/>
      <c r="BZ6195" s="207"/>
      <c r="CA6195" s="207"/>
      <c r="CB6195" s="207"/>
      <c r="CC6195" s="207"/>
      <c r="CD6195" s="207"/>
      <c r="CE6195" s="207"/>
      <c r="CF6195" s="207"/>
    </row>
    <row r="6196" spans="1:84" s="406" customFormat="1" x14ac:dyDescent="0.3">
      <c r="A6196" s="407"/>
      <c r="B6196" s="412"/>
      <c r="C6196" s="126"/>
      <c r="D6196" s="390"/>
      <c r="E6196" s="390"/>
      <c r="F6196" s="390"/>
      <c r="G6196" s="390"/>
      <c r="H6196" s="390"/>
      <c r="I6196" s="390"/>
      <c r="AP6196" s="207"/>
      <c r="AQ6196" s="207"/>
      <c r="BK6196" s="207"/>
      <c r="BY6196" s="207"/>
      <c r="BZ6196" s="207"/>
      <c r="CA6196" s="207"/>
      <c r="CB6196" s="207"/>
      <c r="CC6196" s="207"/>
      <c r="CD6196" s="207"/>
      <c r="CE6196" s="207"/>
      <c r="CF6196" s="207"/>
    </row>
    <row r="6197" spans="1:84" s="406" customFormat="1" x14ac:dyDescent="0.3">
      <c r="A6197" s="407"/>
      <c r="B6197" s="412"/>
      <c r="C6197" s="126"/>
      <c r="D6197" s="390"/>
      <c r="E6197" s="390"/>
      <c r="F6197" s="390"/>
      <c r="G6197" s="390"/>
      <c r="H6197" s="390"/>
      <c r="I6197" s="390"/>
      <c r="AP6197" s="207"/>
      <c r="AQ6197" s="207"/>
      <c r="BK6197" s="207"/>
      <c r="BY6197" s="207"/>
      <c r="BZ6197" s="207"/>
      <c r="CA6197" s="207"/>
      <c r="CB6197" s="207"/>
      <c r="CC6197" s="207"/>
      <c r="CD6197" s="207"/>
      <c r="CE6197" s="207"/>
      <c r="CF6197" s="207"/>
    </row>
    <row r="6198" spans="1:84" s="406" customFormat="1" x14ac:dyDescent="0.3">
      <c r="A6198" s="407"/>
      <c r="B6198" s="412"/>
      <c r="C6198" s="126"/>
      <c r="D6198" s="390"/>
      <c r="E6198" s="390"/>
      <c r="F6198" s="390"/>
      <c r="G6198" s="390"/>
      <c r="H6198" s="390"/>
      <c r="I6198" s="390"/>
      <c r="AP6198" s="207"/>
      <c r="AQ6198" s="207"/>
      <c r="BK6198" s="207"/>
      <c r="BY6198" s="207"/>
      <c r="BZ6198" s="207"/>
      <c r="CA6198" s="207"/>
      <c r="CB6198" s="207"/>
      <c r="CC6198" s="207"/>
      <c r="CD6198" s="207"/>
      <c r="CE6198" s="207"/>
      <c r="CF6198" s="207"/>
    </row>
    <row r="6199" spans="1:84" s="406" customFormat="1" x14ac:dyDescent="0.3">
      <c r="A6199" s="407"/>
      <c r="B6199" s="412"/>
      <c r="C6199" s="126"/>
      <c r="D6199" s="390"/>
      <c r="E6199" s="390"/>
      <c r="F6199" s="390"/>
      <c r="G6199" s="390"/>
      <c r="H6199" s="390"/>
      <c r="I6199" s="390"/>
      <c r="AP6199" s="207"/>
      <c r="AQ6199" s="207"/>
      <c r="BK6199" s="207"/>
      <c r="BY6199" s="207"/>
      <c r="BZ6199" s="207"/>
      <c r="CA6199" s="207"/>
      <c r="CB6199" s="207"/>
      <c r="CC6199" s="207"/>
      <c r="CD6199" s="207"/>
      <c r="CE6199" s="207"/>
      <c r="CF6199" s="207"/>
    </row>
    <row r="6200" spans="1:84" s="406" customFormat="1" x14ac:dyDescent="0.3">
      <c r="A6200" s="407"/>
      <c r="B6200" s="412"/>
      <c r="C6200" s="126"/>
      <c r="D6200" s="390"/>
      <c r="E6200" s="390"/>
      <c r="F6200" s="390"/>
      <c r="G6200" s="390"/>
      <c r="H6200" s="390"/>
      <c r="I6200" s="390"/>
      <c r="AP6200" s="207"/>
      <c r="AQ6200" s="207"/>
      <c r="BK6200" s="207"/>
      <c r="BY6200" s="207"/>
      <c r="BZ6200" s="207"/>
      <c r="CA6200" s="207"/>
      <c r="CB6200" s="207"/>
      <c r="CC6200" s="207"/>
      <c r="CD6200" s="207"/>
      <c r="CE6200" s="207"/>
      <c r="CF6200" s="207"/>
    </row>
    <row r="6201" spans="1:84" s="406" customFormat="1" x14ac:dyDescent="0.3">
      <c r="A6201" s="407"/>
      <c r="B6201" s="412"/>
      <c r="C6201" s="126"/>
      <c r="D6201" s="390"/>
      <c r="E6201" s="390"/>
      <c r="F6201" s="390"/>
      <c r="G6201" s="390"/>
      <c r="H6201" s="390"/>
      <c r="I6201" s="390"/>
      <c r="AP6201" s="207"/>
      <c r="AQ6201" s="207"/>
      <c r="BK6201" s="207"/>
      <c r="BY6201" s="207"/>
      <c r="BZ6201" s="207"/>
      <c r="CA6201" s="207"/>
      <c r="CB6201" s="207"/>
      <c r="CC6201" s="207"/>
      <c r="CD6201" s="207"/>
      <c r="CE6201" s="207"/>
      <c r="CF6201" s="207"/>
    </row>
    <row r="6202" spans="1:84" s="406" customFormat="1" x14ac:dyDescent="0.3">
      <c r="A6202" s="407"/>
      <c r="B6202" s="412"/>
      <c r="C6202" s="126"/>
      <c r="D6202" s="390"/>
      <c r="E6202" s="390"/>
      <c r="F6202" s="390"/>
      <c r="G6202" s="390"/>
      <c r="H6202" s="390"/>
      <c r="I6202" s="390"/>
      <c r="AP6202" s="207"/>
      <c r="AQ6202" s="207"/>
      <c r="BK6202" s="207"/>
      <c r="BY6202" s="207"/>
      <c r="BZ6202" s="207"/>
      <c r="CA6202" s="207"/>
      <c r="CB6202" s="207"/>
      <c r="CC6202" s="207"/>
      <c r="CD6202" s="207"/>
      <c r="CE6202" s="207"/>
      <c r="CF6202" s="207"/>
    </row>
    <row r="6203" spans="1:84" s="406" customFormat="1" x14ac:dyDescent="0.3">
      <c r="A6203" s="407"/>
      <c r="B6203" s="412"/>
      <c r="C6203" s="126"/>
      <c r="D6203" s="390"/>
      <c r="E6203" s="390"/>
      <c r="F6203" s="390"/>
      <c r="G6203" s="390"/>
      <c r="H6203" s="390"/>
      <c r="I6203" s="390"/>
      <c r="AP6203" s="207"/>
      <c r="AQ6203" s="207"/>
      <c r="BK6203" s="207"/>
      <c r="BY6203" s="207"/>
      <c r="BZ6203" s="207"/>
      <c r="CA6203" s="207"/>
      <c r="CB6203" s="207"/>
      <c r="CC6203" s="207"/>
      <c r="CD6203" s="207"/>
      <c r="CE6203" s="207"/>
      <c r="CF6203" s="207"/>
    </row>
    <row r="6204" spans="1:84" s="406" customFormat="1" x14ac:dyDescent="0.3">
      <c r="A6204" s="407"/>
      <c r="B6204" s="412"/>
      <c r="C6204" s="126"/>
      <c r="D6204" s="390"/>
      <c r="E6204" s="390"/>
      <c r="F6204" s="390"/>
      <c r="G6204" s="390"/>
      <c r="H6204" s="390"/>
      <c r="I6204" s="390"/>
      <c r="AP6204" s="207"/>
      <c r="AQ6204" s="207"/>
      <c r="BK6204" s="207"/>
      <c r="BY6204" s="207"/>
      <c r="BZ6204" s="207"/>
      <c r="CA6204" s="207"/>
      <c r="CB6204" s="207"/>
      <c r="CC6204" s="207"/>
      <c r="CD6204" s="207"/>
      <c r="CE6204" s="207"/>
      <c r="CF6204" s="207"/>
    </row>
    <row r="6205" spans="1:84" s="406" customFormat="1" x14ac:dyDescent="0.3">
      <c r="A6205" s="407"/>
      <c r="B6205" s="412"/>
      <c r="C6205" s="126"/>
      <c r="D6205" s="390"/>
      <c r="E6205" s="390"/>
      <c r="F6205" s="390"/>
      <c r="G6205" s="390"/>
      <c r="H6205" s="390"/>
      <c r="I6205" s="390"/>
      <c r="AP6205" s="207"/>
      <c r="AQ6205" s="207"/>
      <c r="BK6205" s="207"/>
      <c r="BY6205" s="207"/>
      <c r="BZ6205" s="207"/>
      <c r="CA6205" s="207"/>
      <c r="CB6205" s="207"/>
      <c r="CC6205" s="207"/>
      <c r="CD6205" s="207"/>
      <c r="CE6205" s="207"/>
      <c r="CF6205" s="207"/>
    </row>
    <row r="6206" spans="1:84" s="406" customFormat="1" x14ac:dyDescent="0.3">
      <c r="A6206" s="407"/>
      <c r="B6206" s="412"/>
      <c r="C6206" s="126"/>
      <c r="D6206" s="390"/>
      <c r="E6206" s="390"/>
      <c r="F6206" s="390"/>
      <c r="G6206" s="390"/>
      <c r="H6206" s="390"/>
      <c r="I6206" s="390"/>
      <c r="AP6206" s="207"/>
      <c r="AQ6206" s="207"/>
      <c r="BK6206" s="207"/>
      <c r="BY6206" s="207"/>
      <c r="BZ6206" s="207"/>
      <c r="CA6206" s="207"/>
      <c r="CB6206" s="207"/>
      <c r="CC6206" s="207"/>
      <c r="CD6206" s="207"/>
      <c r="CE6206" s="207"/>
      <c r="CF6206" s="207"/>
    </row>
    <row r="6207" spans="1:84" s="406" customFormat="1" x14ac:dyDescent="0.3">
      <c r="A6207" s="407"/>
      <c r="B6207" s="412"/>
      <c r="C6207" s="126"/>
      <c r="D6207" s="390"/>
      <c r="E6207" s="390"/>
      <c r="F6207" s="390"/>
      <c r="G6207" s="390"/>
      <c r="H6207" s="390"/>
      <c r="I6207" s="390"/>
      <c r="AP6207" s="207"/>
      <c r="AQ6207" s="207"/>
      <c r="BK6207" s="207"/>
      <c r="BY6207" s="207"/>
      <c r="BZ6207" s="207"/>
      <c r="CA6207" s="207"/>
      <c r="CB6207" s="207"/>
      <c r="CC6207" s="207"/>
      <c r="CD6207" s="207"/>
      <c r="CE6207" s="207"/>
      <c r="CF6207" s="207"/>
    </row>
    <row r="6208" spans="1:84" s="406" customFormat="1" x14ac:dyDescent="0.3">
      <c r="A6208" s="407"/>
      <c r="B6208" s="412"/>
      <c r="C6208" s="126"/>
      <c r="D6208" s="390"/>
      <c r="E6208" s="390"/>
      <c r="F6208" s="390"/>
      <c r="G6208" s="390"/>
      <c r="H6208" s="390"/>
      <c r="I6208" s="390"/>
      <c r="AP6208" s="207"/>
      <c r="AQ6208" s="207"/>
      <c r="BK6208" s="207"/>
      <c r="BY6208" s="207"/>
      <c r="BZ6208" s="207"/>
      <c r="CA6208" s="207"/>
      <c r="CB6208" s="207"/>
      <c r="CC6208" s="207"/>
      <c r="CD6208" s="207"/>
      <c r="CE6208" s="207"/>
      <c r="CF6208" s="207"/>
    </row>
    <row r="6209" spans="1:84" s="406" customFormat="1" x14ac:dyDescent="0.3">
      <c r="A6209" s="407"/>
      <c r="B6209" s="412"/>
      <c r="C6209" s="126"/>
      <c r="D6209" s="390"/>
      <c r="E6209" s="390"/>
      <c r="F6209" s="390"/>
      <c r="G6209" s="390"/>
      <c r="H6209" s="390"/>
      <c r="I6209" s="390"/>
      <c r="AP6209" s="207"/>
      <c r="AQ6209" s="207"/>
      <c r="BK6209" s="207"/>
      <c r="BY6209" s="207"/>
      <c r="BZ6209" s="207"/>
      <c r="CA6209" s="207"/>
      <c r="CB6209" s="207"/>
      <c r="CC6209" s="207"/>
      <c r="CD6209" s="207"/>
      <c r="CE6209" s="207"/>
      <c r="CF6209" s="207"/>
    </row>
    <row r="6210" spans="1:84" s="406" customFormat="1" x14ac:dyDescent="0.3">
      <c r="A6210" s="407"/>
      <c r="B6210" s="412"/>
      <c r="C6210" s="126"/>
      <c r="D6210" s="390"/>
      <c r="E6210" s="390"/>
      <c r="F6210" s="390"/>
      <c r="G6210" s="390"/>
      <c r="H6210" s="390"/>
      <c r="I6210" s="390"/>
      <c r="AP6210" s="207"/>
      <c r="AQ6210" s="207"/>
      <c r="BK6210" s="207"/>
      <c r="BY6210" s="207"/>
      <c r="BZ6210" s="207"/>
      <c r="CA6210" s="207"/>
      <c r="CB6210" s="207"/>
      <c r="CC6210" s="207"/>
      <c r="CD6210" s="207"/>
      <c r="CE6210" s="207"/>
      <c r="CF6210" s="207"/>
    </row>
    <row r="6211" spans="1:84" s="406" customFormat="1" x14ac:dyDescent="0.3">
      <c r="A6211" s="407"/>
      <c r="B6211" s="412"/>
      <c r="C6211" s="126"/>
      <c r="D6211" s="390"/>
      <c r="E6211" s="390"/>
      <c r="F6211" s="390"/>
      <c r="G6211" s="390"/>
      <c r="H6211" s="390"/>
      <c r="I6211" s="390"/>
      <c r="AP6211" s="207"/>
      <c r="AQ6211" s="207"/>
      <c r="BK6211" s="207"/>
      <c r="BY6211" s="207"/>
      <c r="BZ6211" s="207"/>
      <c r="CA6211" s="207"/>
      <c r="CB6211" s="207"/>
      <c r="CC6211" s="207"/>
      <c r="CD6211" s="207"/>
      <c r="CE6211" s="207"/>
      <c r="CF6211" s="207"/>
    </row>
    <row r="6212" spans="1:84" s="406" customFormat="1" x14ac:dyDescent="0.3">
      <c r="A6212" s="407"/>
      <c r="B6212" s="412"/>
      <c r="C6212" s="126"/>
      <c r="D6212" s="390"/>
      <c r="E6212" s="390"/>
      <c r="F6212" s="390"/>
      <c r="G6212" s="390"/>
      <c r="H6212" s="390"/>
      <c r="I6212" s="390"/>
      <c r="AP6212" s="207"/>
      <c r="AQ6212" s="207"/>
      <c r="BK6212" s="207"/>
      <c r="BY6212" s="207"/>
      <c r="BZ6212" s="207"/>
      <c r="CA6212" s="207"/>
      <c r="CB6212" s="207"/>
      <c r="CC6212" s="207"/>
      <c r="CD6212" s="207"/>
      <c r="CE6212" s="207"/>
      <c r="CF6212" s="207"/>
    </row>
    <row r="6213" spans="1:84" s="406" customFormat="1" x14ac:dyDescent="0.3">
      <c r="A6213" s="407"/>
      <c r="B6213" s="412"/>
      <c r="C6213" s="126"/>
      <c r="D6213" s="390"/>
      <c r="E6213" s="390"/>
      <c r="F6213" s="390"/>
      <c r="G6213" s="390"/>
      <c r="H6213" s="390"/>
      <c r="I6213" s="390"/>
      <c r="AP6213" s="207"/>
      <c r="AQ6213" s="207"/>
      <c r="BK6213" s="207"/>
      <c r="BY6213" s="207"/>
      <c r="BZ6213" s="207"/>
      <c r="CA6213" s="207"/>
      <c r="CB6213" s="207"/>
      <c r="CC6213" s="207"/>
      <c r="CD6213" s="207"/>
      <c r="CE6213" s="207"/>
      <c r="CF6213" s="207"/>
    </row>
    <row r="6214" spans="1:84" s="406" customFormat="1" x14ac:dyDescent="0.3">
      <c r="A6214" s="407"/>
      <c r="B6214" s="412"/>
      <c r="C6214" s="126"/>
      <c r="D6214" s="390"/>
      <c r="E6214" s="390"/>
      <c r="F6214" s="390"/>
      <c r="G6214" s="390"/>
      <c r="H6214" s="390"/>
      <c r="I6214" s="390"/>
      <c r="AP6214" s="207"/>
      <c r="AQ6214" s="207"/>
      <c r="BK6214" s="207"/>
      <c r="BY6214" s="207"/>
      <c r="BZ6214" s="207"/>
      <c r="CA6214" s="207"/>
      <c r="CB6214" s="207"/>
      <c r="CC6214" s="207"/>
      <c r="CD6214" s="207"/>
      <c r="CE6214" s="207"/>
      <c r="CF6214" s="207"/>
    </row>
    <row r="6215" spans="1:84" s="406" customFormat="1" x14ac:dyDescent="0.3">
      <c r="A6215" s="407"/>
      <c r="B6215" s="412"/>
      <c r="C6215" s="126"/>
      <c r="D6215" s="390"/>
      <c r="E6215" s="390"/>
      <c r="F6215" s="390"/>
      <c r="G6215" s="390"/>
      <c r="H6215" s="390"/>
      <c r="I6215" s="390"/>
      <c r="AP6215" s="207"/>
      <c r="AQ6215" s="207"/>
      <c r="BK6215" s="207"/>
      <c r="BY6215" s="207"/>
      <c r="BZ6215" s="207"/>
      <c r="CA6215" s="207"/>
      <c r="CB6215" s="207"/>
      <c r="CC6215" s="207"/>
      <c r="CD6215" s="207"/>
      <c r="CE6215" s="207"/>
      <c r="CF6215" s="207"/>
    </row>
    <row r="6216" spans="1:84" s="406" customFormat="1" x14ac:dyDescent="0.3">
      <c r="A6216" s="407"/>
      <c r="B6216" s="412"/>
      <c r="C6216" s="126"/>
      <c r="D6216" s="390"/>
      <c r="E6216" s="390"/>
      <c r="F6216" s="390"/>
      <c r="G6216" s="390"/>
      <c r="H6216" s="390"/>
      <c r="I6216" s="390"/>
      <c r="AP6216" s="207"/>
      <c r="AQ6216" s="207"/>
      <c r="BK6216" s="207"/>
      <c r="BY6216" s="207"/>
      <c r="BZ6216" s="207"/>
      <c r="CA6216" s="207"/>
      <c r="CB6216" s="207"/>
      <c r="CC6216" s="207"/>
      <c r="CD6216" s="207"/>
      <c r="CE6216" s="207"/>
      <c r="CF6216" s="207"/>
    </row>
    <row r="6217" spans="1:84" s="406" customFormat="1" x14ac:dyDescent="0.3">
      <c r="A6217" s="407"/>
      <c r="B6217" s="412"/>
      <c r="C6217" s="126"/>
      <c r="D6217" s="390"/>
      <c r="E6217" s="390"/>
      <c r="F6217" s="390"/>
      <c r="G6217" s="390"/>
      <c r="H6217" s="390"/>
      <c r="I6217" s="390"/>
      <c r="AP6217" s="207"/>
      <c r="AQ6217" s="207"/>
      <c r="BK6217" s="207"/>
      <c r="BY6217" s="207"/>
      <c r="BZ6217" s="207"/>
      <c r="CA6217" s="207"/>
      <c r="CB6217" s="207"/>
      <c r="CC6217" s="207"/>
      <c r="CD6217" s="207"/>
      <c r="CE6217" s="207"/>
      <c r="CF6217" s="207"/>
    </row>
    <row r="6218" spans="1:84" s="406" customFormat="1" x14ac:dyDescent="0.3">
      <c r="A6218" s="407"/>
      <c r="B6218" s="412"/>
      <c r="C6218" s="126"/>
      <c r="D6218" s="390"/>
      <c r="E6218" s="390"/>
      <c r="F6218" s="390"/>
      <c r="G6218" s="390"/>
      <c r="H6218" s="390"/>
      <c r="I6218" s="390"/>
      <c r="AP6218" s="207"/>
      <c r="AQ6218" s="207"/>
      <c r="BK6218" s="207"/>
      <c r="BY6218" s="207"/>
      <c r="BZ6218" s="207"/>
      <c r="CA6218" s="207"/>
      <c r="CB6218" s="207"/>
      <c r="CC6218" s="207"/>
      <c r="CD6218" s="207"/>
      <c r="CE6218" s="207"/>
      <c r="CF6218" s="207"/>
    </row>
    <row r="6219" spans="1:84" s="406" customFormat="1" x14ac:dyDescent="0.3">
      <c r="A6219" s="407"/>
      <c r="B6219" s="412"/>
      <c r="C6219" s="126"/>
      <c r="D6219" s="390"/>
      <c r="E6219" s="390"/>
      <c r="F6219" s="390"/>
      <c r="G6219" s="390"/>
      <c r="H6219" s="390"/>
      <c r="I6219" s="390"/>
      <c r="AP6219" s="207"/>
      <c r="AQ6219" s="207"/>
      <c r="BK6219" s="207"/>
      <c r="BY6219" s="207"/>
      <c r="BZ6219" s="207"/>
      <c r="CA6219" s="207"/>
      <c r="CB6219" s="207"/>
      <c r="CC6219" s="207"/>
      <c r="CD6219" s="207"/>
      <c r="CE6219" s="207"/>
      <c r="CF6219" s="207"/>
    </row>
    <row r="6220" spans="1:84" s="406" customFormat="1" x14ac:dyDescent="0.3">
      <c r="A6220" s="407"/>
      <c r="B6220" s="412"/>
      <c r="C6220" s="126"/>
      <c r="D6220" s="390"/>
      <c r="E6220" s="390"/>
      <c r="F6220" s="390"/>
      <c r="G6220" s="390"/>
      <c r="H6220" s="390"/>
      <c r="I6220" s="390"/>
      <c r="AP6220" s="207"/>
      <c r="AQ6220" s="207"/>
      <c r="BK6220" s="207"/>
      <c r="BY6220" s="207"/>
      <c r="BZ6220" s="207"/>
      <c r="CA6220" s="207"/>
      <c r="CB6220" s="207"/>
      <c r="CC6220" s="207"/>
      <c r="CD6220" s="207"/>
      <c r="CE6220" s="207"/>
      <c r="CF6220" s="207"/>
    </row>
    <row r="6221" spans="1:84" s="406" customFormat="1" x14ac:dyDescent="0.3">
      <c r="A6221" s="407"/>
      <c r="B6221" s="412"/>
      <c r="C6221" s="126"/>
      <c r="D6221" s="390"/>
      <c r="E6221" s="390"/>
      <c r="F6221" s="390"/>
      <c r="G6221" s="390"/>
      <c r="H6221" s="390"/>
      <c r="I6221" s="390"/>
      <c r="AP6221" s="207"/>
      <c r="AQ6221" s="207"/>
      <c r="BK6221" s="207"/>
      <c r="BY6221" s="207"/>
      <c r="BZ6221" s="207"/>
      <c r="CA6221" s="207"/>
      <c r="CB6221" s="207"/>
      <c r="CC6221" s="207"/>
      <c r="CD6221" s="207"/>
      <c r="CE6221" s="207"/>
      <c r="CF6221" s="207"/>
    </row>
    <row r="6222" spans="1:84" s="406" customFormat="1" x14ac:dyDescent="0.3">
      <c r="A6222" s="407"/>
      <c r="B6222" s="412"/>
      <c r="C6222" s="126"/>
      <c r="D6222" s="390"/>
      <c r="E6222" s="390"/>
      <c r="F6222" s="390"/>
      <c r="G6222" s="390"/>
      <c r="H6222" s="390"/>
      <c r="I6222" s="390"/>
      <c r="AP6222" s="207"/>
      <c r="AQ6222" s="207"/>
      <c r="BK6222" s="207"/>
      <c r="BY6222" s="207"/>
      <c r="BZ6222" s="207"/>
      <c r="CA6222" s="207"/>
      <c r="CB6222" s="207"/>
      <c r="CC6222" s="207"/>
      <c r="CD6222" s="207"/>
      <c r="CE6222" s="207"/>
      <c r="CF6222" s="207"/>
    </row>
    <row r="6223" spans="1:84" s="406" customFormat="1" x14ac:dyDescent="0.3">
      <c r="A6223" s="407"/>
      <c r="B6223" s="412"/>
      <c r="C6223" s="126"/>
      <c r="D6223" s="390"/>
      <c r="E6223" s="390"/>
      <c r="F6223" s="390"/>
      <c r="G6223" s="390"/>
      <c r="H6223" s="390"/>
      <c r="I6223" s="390"/>
      <c r="AP6223" s="207"/>
      <c r="AQ6223" s="207"/>
      <c r="BK6223" s="207"/>
      <c r="BY6223" s="207"/>
      <c r="BZ6223" s="207"/>
      <c r="CA6223" s="207"/>
      <c r="CB6223" s="207"/>
      <c r="CC6223" s="207"/>
      <c r="CD6223" s="207"/>
      <c r="CE6223" s="207"/>
      <c r="CF6223" s="207"/>
    </row>
    <row r="6224" spans="1:84" s="406" customFormat="1" x14ac:dyDescent="0.3">
      <c r="A6224" s="407"/>
      <c r="B6224" s="412"/>
      <c r="C6224" s="126"/>
      <c r="D6224" s="390"/>
      <c r="E6224" s="390"/>
      <c r="F6224" s="390"/>
      <c r="G6224" s="390"/>
      <c r="H6224" s="390"/>
      <c r="I6224" s="390"/>
      <c r="AP6224" s="207"/>
      <c r="AQ6224" s="207"/>
      <c r="BK6224" s="207"/>
      <c r="BY6224" s="207"/>
      <c r="BZ6224" s="207"/>
      <c r="CA6224" s="207"/>
      <c r="CB6224" s="207"/>
      <c r="CC6224" s="207"/>
      <c r="CD6224" s="207"/>
      <c r="CE6224" s="207"/>
      <c r="CF6224" s="207"/>
    </row>
    <row r="6225" spans="1:84" s="406" customFormat="1" x14ac:dyDescent="0.3">
      <c r="A6225" s="407"/>
      <c r="B6225" s="412"/>
      <c r="C6225" s="126"/>
      <c r="D6225" s="390"/>
      <c r="E6225" s="390"/>
      <c r="F6225" s="390"/>
      <c r="G6225" s="390"/>
      <c r="H6225" s="390"/>
      <c r="I6225" s="390"/>
      <c r="AP6225" s="207"/>
      <c r="AQ6225" s="207"/>
      <c r="BK6225" s="207"/>
      <c r="BY6225" s="207"/>
      <c r="BZ6225" s="207"/>
      <c r="CA6225" s="207"/>
      <c r="CB6225" s="207"/>
      <c r="CC6225" s="207"/>
      <c r="CD6225" s="207"/>
      <c r="CE6225" s="207"/>
      <c r="CF6225" s="207"/>
    </row>
    <row r="6226" spans="1:84" s="406" customFormat="1" x14ac:dyDescent="0.3">
      <c r="A6226" s="407"/>
      <c r="B6226" s="412"/>
      <c r="C6226" s="126"/>
      <c r="D6226" s="390"/>
      <c r="E6226" s="390"/>
      <c r="F6226" s="390"/>
      <c r="G6226" s="390"/>
      <c r="H6226" s="390"/>
      <c r="I6226" s="390"/>
      <c r="AP6226" s="207"/>
      <c r="AQ6226" s="207"/>
      <c r="BK6226" s="207"/>
      <c r="BY6226" s="207"/>
      <c r="BZ6226" s="207"/>
      <c r="CA6226" s="207"/>
      <c r="CB6226" s="207"/>
      <c r="CC6226" s="207"/>
      <c r="CD6226" s="207"/>
      <c r="CE6226" s="207"/>
      <c r="CF6226" s="207"/>
    </row>
    <row r="6227" spans="1:84" s="406" customFormat="1" x14ac:dyDescent="0.3">
      <c r="A6227" s="407"/>
      <c r="B6227" s="412"/>
      <c r="C6227" s="126"/>
      <c r="D6227" s="390"/>
      <c r="E6227" s="390"/>
      <c r="F6227" s="390"/>
      <c r="G6227" s="390"/>
      <c r="H6227" s="390"/>
      <c r="I6227" s="390"/>
      <c r="AP6227" s="207"/>
      <c r="AQ6227" s="207"/>
      <c r="BK6227" s="207"/>
      <c r="BY6227" s="207"/>
      <c r="BZ6227" s="207"/>
      <c r="CA6227" s="207"/>
      <c r="CB6227" s="207"/>
      <c r="CC6227" s="207"/>
      <c r="CD6227" s="207"/>
      <c r="CE6227" s="207"/>
      <c r="CF6227" s="207"/>
    </row>
    <row r="6228" spans="1:84" s="406" customFormat="1" x14ac:dyDescent="0.3">
      <c r="A6228" s="407"/>
      <c r="B6228" s="412"/>
      <c r="C6228" s="126"/>
      <c r="D6228" s="390"/>
      <c r="E6228" s="390"/>
      <c r="F6228" s="390"/>
      <c r="G6228" s="390"/>
      <c r="H6228" s="390"/>
      <c r="I6228" s="390"/>
      <c r="AP6228" s="207"/>
      <c r="AQ6228" s="207"/>
      <c r="BK6228" s="207"/>
      <c r="BY6228" s="207"/>
      <c r="BZ6228" s="207"/>
      <c r="CA6228" s="207"/>
      <c r="CB6228" s="207"/>
      <c r="CC6228" s="207"/>
      <c r="CD6228" s="207"/>
      <c r="CE6228" s="207"/>
      <c r="CF6228" s="207"/>
    </row>
    <row r="6229" spans="1:84" s="406" customFormat="1" x14ac:dyDescent="0.3">
      <c r="A6229" s="407"/>
      <c r="B6229" s="412"/>
      <c r="C6229" s="126"/>
      <c r="D6229" s="390"/>
      <c r="E6229" s="390"/>
      <c r="F6229" s="390"/>
      <c r="G6229" s="390"/>
      <c r="H6229" s="390"/>
      <c r="I6229" s="390"/>
      <c r="AP6229" s="207"/>
      <c r="AQ6229" s="207"/>
      <c r="BK6229" s="207"/>
      <c r="BY6229" s="207"/>
      <c r="BZ6229" s="207"/>
      <c r="CA6229" s="207"/>
      <c r="CB6229" s="207"/>
      <c r="CC6229" s="207"/>
      <c r="CD6229" s="207"/>
      <c r="CE6229" s="207"/>
      <c r="CF6229" s="207"/>
    </row>
    <row r="6230" spans="1:84" s="406" customFormat="1" x14ac:dyDescent="0.3">
      <c r="A6230" s="407"/>
      <c r="B6230" s="412"/>
      <c r="C6230" s="126"/>
      <c r="D6230" s="390"/>
      <c r="E6230" s="390"/>
      <c r="F6230" s="390"/>
      <c r="G6230" s="390"/>
      <c r="H6230" s="390"/>
      <c r="I6230" s="390"/>
      <c r="AP6230" s="207"/>
      <c r="AQ6230" s="207"/>
      <c r="BK6230" s="207"/>
      <c r="BY6230" s="207"/>
      <c r="BZ6230" s="207"/>
      <c r="CA6230" s="207"/>
      <c r="CB6230" s="207"/>
      <c r="CC6230" s="207"/>
      <c r="CD6230" s="207"/>
      <c r="CE6230" s="207"/>
      <c r="CF6230" s="207"/>
    </row>
    <row r="6231" spans="1:84" s="406" customFormat="1" x14ac:dyDescent="0.3">
      <c r="A6231" s="407"/>
      <c r="B6231" s="412"/>
      <c r="C6231" s="126"/>
      <c r="D6231" s="390"/>
      <c r="E6231" s="390"/>
      <c r="F6231" s="390"/>
      <c r="G6231" s="390"/>
      <c r="H6231" s="390"/>
      <c r="I6231" s="390"/>
      <c r="AP6231" s="207"/>
      <c r="AQ6231" s="207"/>
      <c r="BK6231" s="207"/>
      <c r="BY6231" s="207"/>
      <c r="BZ6231" s="207"/>
      <c r="CA6231" s="207"/>
      <c r="CB6231" s="207"/>
      <c r="CC6231" s="207"/>
      <c r="CD6231" s="207"/>
      <c r="CE6231" s="207"/>
      <c r="CF6231" s="207"/>
    </row>
    <row r="6232" spans="1:84" s="406" customFormat="1" x14ac:dyDescent="0.3">
      <c r="A6232" s="407"/>
      <c r="B6232" s="412"/>
      <c r="C6232" s="126"/>
      <c r="D6232" s="390"/>
      <c r="E6232" s="390"/>
      <c r="F6232" s="390"/>
      <c r="G6232" s="390"/>
      <c r="H6232" s="390"/>
      <c r="I6232" s="390"/>
      <c r="AP6232" s="207"/>
      <c r="AQ6232" s="207"/>
      <c r="BK6232" s="207"/>
      <c r="BY6232" s="207"/>
      <c r="BZ6232" s="207"/>
      <c r="CA6232" s="207"/>
      <c r="CB6232" s="207"/>
      <c r="CC6232" s="207"/>
      <c r="CD6232" s="207"/>
      <c r="CE6232" s="207"/>
      <c r="CF6232" s="207"/>
    </row>
    <row r="6233" spans="1:84" s="406" customFormat="1" x14ac:dyDescent="0.3">
      <c r="A6233" s="407"/>
      <c r="B6233" s="412"/>
      <c r="C6233" s="126"/>
      <c r="D6233" s="390"/>
      <c r="E6233" s="390"/>
      <c r="F6233" s="390"/>
      <c r="G6233" s="390"/>
      <c r="H6233" s="390"/>
      <c r="I6233" s="390"/>
      <c r="AP6233" s="207"/>
      <c r="AQ6233" s="207"/>
      <c r="BK6233" s="207"/>
      <c r="BY6233" s="207"/>
      <c r="BZ6233" s="207"/>
      <c r="CA6233" s="207"/>
      <c r="CB6233" s="207"/>
      <c r="CC6233" s="207"/>
      <c r="CD6233" s="207"/>
      <c r="CE6233" s="207"/>
      <c r="CF6233" s="207"/>
    </row>
    <row r="6234" spans="1:84" s="406" customFormat="1" x14ac:dyDescent="0.3">
      <c r="A6234" s="407"/>
      <c r="B6234" s="412"/>
      <c r="C6234" s="126"/>
      <c r="D6234" s="390"/>
      <c r="E6234" s="390"/>
      <c r="F6234" s="390"/>
      <c r="G6234" s="390"/>
      <c r="H6234" s="390"/>
      <c r="I6234" s="390"/>
      <c r="AP6234" s="207"/>
      <c r="AQ6234" s="207"/>
      <c r="BK6234" s="207"/>
      <c r="BY6234" s="207"/>
      <c r="BZ6234" s="207"/>
      <c r="CA6234" s="207"/>
      <c r="CB6234" s="207"/>
      <c r="CC6234" s="207"/>
      <c r="CD6234" s="207"/>
      <c r="CE6234" s="207"/>
      <c r="CF6234" s="207"/>
    </row>
    <row r="6235" spans="1:84" s="406" customFormat="1" x14ac:dyDescent="0.3">
      <c r="A6235" s="407"/>
      <c r="B6235" s="412"/>
      <c r="C6235" s="126"/>
      <c r="D6235" s="390"/>
      <c r="E6235" s="390"/>
      <c r="F6235" s="390"/>
      <c r="G6235" s="390"/>
      <c r="H6235" s="390"/>
      <c r="I6235" s="390"/>
      <c r="AP6235" s="207"/>
      <c r="AQ6235" s="207"/>
      <c r="BK6235" s="207"/>
      <c r="BY6235" s="207"/>
      <c r="BZ6235" s="207"/>
      <c r="CA6235" s="207"/>
      <c r="CB6235" s="207"/>
      <c r="CC6235" s="207"/>
      <c r="CD6235" s="207"/>
      <c r="CE6235" s="207"/>
      <c r="CF6235" s="207"/>
    </row>
    <row r="6236" spans="1:84" s="406" customFormat="1" x14ac:dyDescent="0.3">
      <c r="A6236" s="407"/>
      <c r="B6236" s="412"/>
      <c r="C6236" s="126"/>
      <c r="D6236" s="390"/>
      <c r="E6236" s="390"/>
      <c r="F6236" s="390"/>
      <c r="G6236" s="390"/>
      <c r="H6236" s="390"/>
      <c r="I6236" s="390"/>
      <c r="AP6236" s="207"/>
      <c r="AQ6236" s="207"/>
      <c r="BK6236" s="207"/>
      <c r="BY6236" s="207"/>
      <c r="BZ6236" s="207"/>
      <c r="CA6236" s="207"/>
      <c r="CB6236" s="207"/>
      <c r="CC6236" s="207"/>
      <c r="CD6236" s="207"/>
      <c r="CE6236" s="207"/>
      <c r="CF6236" s="207"/>
    </row>
    <row r="6237" spans="1:84" s="406" customFormat="1" x14ac:dyDescent="0.3">
      <c r="A6237" s="407"/>
      <c r="B6237" s="412"/>
      <c r="C6237" s="126"/>
      <c r="D6237" s="390"/>
      <c r="E6237" s="390"/>
      <c r="F6237" s="390"/>
      <c r="G6237" s="390"/>
      <c r="H6237" s="390"/>
      <c r="I6237" s="390"/>
      <c r="AP6237" s="207"/>
      <c r="AQ6237" s="207"/>
      <c r="BK6237" s="207"/>
      <c r="BY6237" s="207"/>
      <c r="BZ6237" s="207"/>
      <c r="CA6237" s="207"/>
      <c r="CB6237" s="207"/>
      <c r="CC6237" s="207"/>
      <c r="CD6237" s="207"/>
      <c r="CE6237" s="207"/>
      <c r="CF6237" s="207"/>
    </row>
    <row r="6238" spans="1:84" s="406" customFormat="1" x14ac:dyDescent="0.3">
      <c r="A6238" s="407"/>
      <c r="B6238" s="412"/>
      <c r="C6238" s="126"/>
      <c r="D6238" s="390"/>
      <c r="E6238" s="390"/>
      <c r="F6238" s="390"/>
      <c r="G6238" s="390"/>
      <c r="H6238" s="390"/>
      <c r="I6238" s="390"/>
      <c r="AP6238" s="207"/>
      <c r="AQ6238" s="207"/>
      <c r="BK6238" s="207"/>
      <c r="BY6238" s="207"/>
      <c r="BZ6238" s="207"/>
      <c r="CA6238" s="207"/>
      <c r="CB6238" s="207"/>
      <c r="CC6238" s="207"/>
      <c r="CD6238" s="207"/>
      <c r="CE6238" s="207"/>
      <c r="CF6238" s="207"/>
    </row>
    <row r="6239" spans="1:84" s="406" customFormat="1" x14ac:dyDescent="0.3">
      <c r="A6239" s="407"/>
      <c r="B6239" s="412"/>
      <c r="C6239" s="126"/>
      <c r="D6239" s="390"/>
      <c r="E6239" s="390"/>
      <c r="F6239" s="390"/>
      <c r="G6239" s="390"/>
      <c r="H6239" s="390"/>
      <c r="I6239" s="390"/>
      <c r="AP6239" s="207"/>
      <c r="AQ6239" s="207"/>
      <c r="BK6239" s="207"/>
      <c r="BY6239" s="207"/>
      <c r="BZ6239" s="207"/>
      <c r="CA6239" s="207"/>
      <c r="CB6239" s="207"/>
      <c r="CC6239" s="207"/>
      <c r="CD6239" s="207"/>
      <c r="CE6239" s="207"/>
      <c r="CF6239" s="207"/>
    </row>
    <row r="6240" spans="1:84" s="406" customFormat="1" x14ac:dyDescent="0.3">
      <c r="A6240" s="407"/>
      <c r="B6240" s="412"/>
      <c r="C6240" s="126"/>
      <c r="D6240" s="390"/>
      <c r="E6240" s="390"/>
      <c r="F6240" s="390"/>
      <c r="G6240" s="390"/>
      <c r="H6240" s="390"/>
      <c r="I6240" s="390"/>
      <c r="AP6240" s="207"/>
      <c r="AQ6240" s="207"/>
      <c r="BK6240" s="207"/>
      <c r="BY6240" s="207"/>
      <c r="BZ6240" s="207"/>
      <c r="CA6240" s="207"/>
      <c r="CB6240" s="207"/>
      <c r="CC6240" s="207"/>
      <c r="CD6240" s="207"/>
      <c r="CE6240" s="207"/>
      <c r="CF6240" s="207"/>
    </row>
    <row r="6241" spans="1:84" s="406" customFormat="1" x14ac:dyDescent="0.3">
      <c r="A6241" s="407"/>
      <c r="B6241" s="412"/>
      <c r="C6241" s="126"/>
      <c r="D6241" s="390"/>
      <c r="E6241" s="390"/>
      <c r="F6241" s="390"/>
      <c r="G6241" s="390"/>
      <c r="H6241" s="390"/>
      <c r="I6241" s="390"/>
      <c r="AP6241" s="207"/>
      <c r="AQ6241" s="207"/>
      <c r="BK6241" s="207"/>
      <c r="BY6241" s="207"/>
      <c r="BZ6241" s="207"/>
      <c r="CA6241" s="207"/>
      <c r="CB6241" s="207"/>
      <c r="CC6241" s="207"/>
      <c r="CD6241" s="207"/>
      <c r="CE6241" s="207"/>
      <c r="CF6241" s="207"/>
    </row>
    <row r="6242" spans="1:84" s="406" customFormat="1" x14ac:dyDescent="0.3">
      <c r="A6242" s="407"/>
      <c r="B6242" s="412"/>
      <c r="C6242" s="126"/>
      <c r="D6242" s="390"/>
      <c r="E6242" s="390"/>
      <c r="F6242" s="390"/>
      <c r="G6242" s="390"/>
      <c r="H6242" s="390"/>
      <c r="I6242" s="390"/>
      <c r="AP6242" s="207"/>
      <c r="AQ6242" s="207"/>
      <c r="BK6242" s="207"/>
      <c r="BY6242" s="207"/>
      <c r="BZ6242" s="207"/>
      <c r="CA6242" s="207"/>
      <c r="CB6242" s="207"/>
      <c r="CC6242" s="207"/>
      <c r="CD6242" s="207"/>
      <c r="CE6242" s="207"/>
      <c r="CF6242" s="207"/>
    </row>
    <row r="6243" spans="1:84" s="406" customFormat="1" x14ac:dyDescent="0.3">
      <c r="A6243" s="407"/>
      <c r="B6243" s="412"/>
      <c r="C6243" s="126"/>
      <c r="D6243" s="390"/>
      <c r="E6243" s="390"/>
      <c r="F6243" s="390"/>
      <c r="G6243" s="390"/>
      <c r="H6243" s="390"/>
      <c r="I6243" s="390"/>
      <c r="AP6243" s="207"/>
      <c r="AQ6243" s="207"/>
      <c r="BK6243" s="207"/>
      <c r="BY6243" s="207"/>
      <c r="BZ6243" s="207"/>
      <c r="CA6243" s="207"/>
      <c r="CB6243" s="207"/>
      <c r="CC6243" s="207"/>
      <c r="CD6243" s="207"/>
      <c r="CE6243" s="207"/>
      <c r="CF6243" s="207"/>
    </row>
    <row r="6244" spans="1:84" s="406" customFormat="1" x14ac:dyDescent="0.3">
      <c r="A6244" s="407"/>
      <c r="B6244" s="412"/>
      <c r="C6244" s="126"/>
      <c r="D6244" s="390"/>
      <c r="E6244" s="390"/>
      <c r="F6244" s="390"/>
      <c r="G6244" s="390"/>
      <c r="H6244" s="390"/>
      <c r="I6244" s="390"/>
      <c r="AP6244" s="207"/>
      <c r="AQ6244" s="207"/>
      <c r="BK6244" s="207"/>
      <c r="BY6244" s="207"/>
      <c r="BZ6244" s="207"/>
      <c r="CA6244" s="207"/>
      <c r="CB6244" s="207"/>
      <c r="CC6244" s="207"/>
      <c r="CD6244" s="207"/>
      <c r="CE6244" s="207"/>
      <c r="CF6244" s="207"/>
    </row>
    <row r="6245" spans="1:84" s="406" customFormat="1" x14ac:dyDescent="0.3">
      <c r="A6245" s="407"/>
      <c r="B6245" s="412"/>
      <c r="C6245" s="126"/>
      <c r="D6245" s="390"/>
      <c r="E6245" s="390"/>
      <c r="F6245" s="390"/>
      <c r="G6245" s="390"/>
      <c r="H6245" s="390"/>
      <c r="I6245" s="390"/>
      <c r="AP6245" s="207"/>
      <c r="AQ6245" s="207"/>
      <c r="BK6245" s="207"/>
      <c r="BY6245" s="207"/>
      <c r="BZ6245" s="207"/>
      <c r="CA6245" s="207"/>
      <c r="CB6245" s="207"/>
      <c r="CC6245" s="207"/>
      <c r="CD6245" s="207"/>
      <c r="CE6245" s="207"/>
      <c r="CF6245" s="207"/>
    </row>
    <row r="6246" spans="1:84" s="406" customFormat="1" x14ac:dyDescent="0.3">
      <c r="A6246" s="407"/>
      <c r="B6246" s="412"/>
      <c r="C6246" s="126"/>
      <c r="D6246" s="390"/>
      <c r="E6246" s="390"/>
      <c r="F6246" s="390"/>
      <c r="G6246" s="390"/>
      <c r="H6246" s="390"/>
      <c r="I6246" s="390"/>
      <c r="AP6246" s="207"/>
      <c r="AQ6246" s="207"/>
      <c r="BK6246" s="207"/>
      <c r="BY6246" s="207"/>
      <c r="BZ6246" s="207"/>
      <c r="CA6246" s="207"/>
      <c r="CB6246" s="207"/>
      <c r="CC6246" s="207"/>
      <c r="CD6246" s="207"/>
      <c r="CE6246" s="207"/>
      <c r="CF6246" s="207"/>
    </row>
    <row r="6247" spans="1:84" s="406" customFormat="1" x14ac:dyDescent="0.3">
      <c r="A6247" s="407"/>
      <c r="B6247" s="412"/>
      <c r="C6247" s="126"/>
      <c r="D6247" s="390"/>
      <c r="E6247" s="390"/>
      <c r="F6247" s="390"/>
      <c r="G6247" s="390"/>
      <c r="H6247" s="390"/>
      <c r="I6247" s="390"/>
      <c r="AP6247" s="207"/>
      <c r="AQ6247" s="207"/>
      <c r="BK6247" s="207"/>
      <c r="BY6247" s="207"/>
      <c r="BZ6247" s="207"/>
      <c r="CA6247" s="207"/>
      <c r="CB6247" s="207"/>
      <c r="CC6247" s="207"/>
      <c r="CD6247" s="207"/>
      <c r="CE6247" s="207"/>
      <c r="CF6247" s="207"/>
    </row>
    <row r="6248" spans="1:84" s="406" customFormat="1" x14ac:dyDescent="0.3">
      <c r="A6248" s="407"/>
      <c r="B6248" s="412"/>
      <c r="C6248" s="126"/>
      <c r="D6248" s="390"/>
      <c r="E6248" s="390"/>
      <c r="F6248" s="390"/>
      <c r="G6248" s="390"/>
      <c r="H6248" s="390"/>
      <c r="I6248" s="390"/>
      <c r="AP6248" s="207"/>
      <c r="AQ6248" s="207"/>
      <c r="BK6248" s="207"/>
      <c r="BY6248" s="207"/>
      <c r="BZ6248" s="207"/>
      <c r="CA6248" s="207"/>
      <c r="CB6248" s="207"/>
      <c r="CC6248" s="207"/>
      <c r="CD6248" s="207"/>
      <c r="CE6248" s="207"/>
      <c r="CF6248" s="207"/>
    </row>
    <row r="6249" spans="1:84" s="406" customFormat="1" x14ac:dyDescent="0.3">
      <c r="A6249" s="407"/>
      <c r="B6249" s="412"/>
      <c r="C6249" s="126"/>
      <c r="D6249" s="390"/>
      <c r="E6249" s="390"/>
      <c r="F6249" s="390"/>
      <c r="G6249" s="390"/>
      <c r="H6249" s="390"/>
      <c r="I6249" s="390"/>
      <c r="AP6249" s="207"/>
      <c r="AQ6249" s="207"/>
      <c r="BK6249" s="207"/>
      <c r="BY6249" s="207"/>
      <c r="BZ6249" s="207"/>
      <c r="CA6249" s="207"/>
      <c r="CB6249" s="207"/>
      <c r="CC6249" s="207"/>
      <c r="CD6249" s="207"/>
      <c r="CE6249" s="207"/>
      <c r="CF6249" s="207"/>
    </row>
    <row r="6250" spans="1:84" s="406" customFormat="1" x14ac:dyDescent="0.3">
      <c r="A6250" s="407"/>
      <c r="B6250" s="412"/>
      <c r="C6250" s="126"/>
      <c r="D6250" s="390"/>
      <c r="E6250" s="390"/>
      <c r="F6250" s="390"/>
      <c r="G6250" s="390"/>
      <c r="H6250" s="390"/>
      <c r="I6250" s="390"/>
      <c r="AP6250" s="207"/>
      <c r="AQ6250" s="207"/>
      <c r="BK6250" s="207"/>
      <c r="BY6250" s="207"/>
      <c r="BZ6250" s="207"/>
      <c r="CA6250" s="207"/>
      <c r="CB6250" s="207"/>
      <c r="CC6250" s="207"/>
      <c r="CD6250" s="207"/>
      <c r="CE6250" s="207"/>
      <c r="CF6250" s="207"/>
    </row>
    <row r="6251" spans="1:84" s="406" customFormat="1" x14ac:dyDescent="0.3">
      <c r="A6251" s="407"/>
      <c r="B6251" s="412"/>
      <c r="C6251" s="126"/>
      <c r="D6251" s="390"/>
      <c r="E6251" s="390"/>
      <c r="F6251" s="390"/>
      <c r="G6251" s="390"/>
      <c r="H6251" s="390"/>
      <c r="I6251" s="390"/>
      <c r="AP6251" s="207"/>
      <c r="AQ6251" s="207"/>
      <c r="BK6251" s="207"/>
      <c r="BY6251" s="207"/>
      <c r="BZ6251" s="207"/>
      <c r="CA6251" s="207"/>
      <c r="CB6251" s="207"/>
      <c r="CC6251" s="207"/>
      <c r="CD6251" s="207"/>
      <c r="CE6251" s="207"/>
      <c r="CF6251" s="207"/>
    </row>
    <row r="6252" spans="1:84" s="406" customFormat="1" x14ac:dyDescent="0.3">
      <c r="A6252" s="407"/>
      <c r="B6252" s="412"/>
      <c r="C6252" s="126"/>
      <c r="D6252" s="390"/>
      <c r="E6252" s="390"/>
      <c r="F6252" s="390"/>
      <c r="G6252" s="390"/>
      <c r="H6252" s="390"/>
      <c r="I6252" s="390"/>
      <c r="AP6252" s="207"/>
      <c r="AQ6252" s="207"/>
      <c r="BK6252" s="207"/>
      <c r="BY6252" s="207"/>
      <c r="BZ6252" s="207"/>
      <c r="CA6252" s="207"/>
      <c r="CB6252" s="207"/>
      <c r="CC6252" s="207"/>
      <c r="CD6252" s="207"/>
      <c r="CE6252" s="207"/>
      <c r="CF6252" s="207"/>
    </row>
    <row r="6253" spans="1:84" s="406" customFormat="1" x14ac:dyDescent="0.3">
      <c r="A6253" s="407"/>
      <c r="B6253" s="412"/>
      <c r="C6253" s="126"/>
      <c r="D6253" s="390"/>
      <c r="E6253" s="390"/>
      <c r="F6253" s="390"/>
      <c r="G6253" s="390"/>
      <c r="H6253" s="390"/>
      <c r="I6253" s="390"/>
      <c r="AP6253" s="207"/>
      <c r="AQ6253" s="207"/>
      <c r="BK6253" s="207"/>
      <c r="BY6253" s="207"/>
      <c r="BZ6253" s="207"/>
      <c r="CA6253" s="207"/>
      <c r="CB6253" s="207"/>
      <c r="CC6253" s="207"/>
      <c r="CD6253" s="207"/>
      <c r="CE6253" s="207"/>
      <c r="CF6253" s="207"/>
    </row>
    <row r="6254" spans="1:84" s="406" customFormat="1" x14ac:dyDescent="0.3">
      <c r="A6254" s="407"/>
      <c r="B6254" s="412"/>
      <c r="C6254" s="126"/>
      <c r="D6254" s="390"/>
      <c r="E6254" s="390"/>
      <c r="F6254" s="390"/>
      <c r="G6254" s="390"/>
      <c r="H6254" s="390"/>
      <c r="I6254" s="390"/>
      <c r="AP6254" s="207"/>
      <c r="AQ6254" s="207"/>
      <c r="BK6254" s="207"/>
      <c r="BY6254" s="207"/>
      <c r="BZ6254" s="207"/>
      <c r="CA6254" s="207"/>
      <c r="CB6254" s="207"/>
      <c r="CC6254" s="207"/>
      <c r="CD6254" s="207"/>
      <c r="CE6254" s="207"/>
      <c r="CF6254" s="207"/>
    </row>
    <row r="6255" spans="1:84" s="406" customFormat="1" x14ac:dyDescent="0.3">
      <c r="A6255" s="407"/>
      <c r="B6255" s="412"/>
      <c r="C6255" s="126"/>
      <c r="D6255" s="390"/>
      <c r="E6255" s="390"/>
      <c r="F6255" s="390"/>
      <c r="G6255" s="390"/>
      <c r="H6255" s="390"/>
      <c r="I6255" s="390"/>
      <c r="AP6255" s="207"/>
      <c r="AQ6255" s="207"/>
      <c r="BK6255" s="207"/>
      <c r="BY6255" s="207"/>
      <c r="BZ6255" s="207"/>
      <c r="CA6255" s="207"/>
      <c r="CB6255" s="207"/>
      <c r="CC6255" s="207"/>
      <c r="CD6255" s="207"/>
      <c r="CE6255" s="207"/>
      <c r="CF6255" s="207"/>
    </row>
    <row r="6256" spans="1:84" s="406" customFormat="1" x14ac:dyDescent="0.3">
      <c r="A6256" s="407"/>
      <c r="B6256" s="412"/>
      <c r="C6256" s="126"/>
      <c r="D6256" s="390"/>
      <c r="E6256" s="390"/>
      <c r="F6256" s="390"/>
      <c r="G6256" s="390"/>
      <c r="H6256" s="390"/>
      <c r="I6256" s="390"/>
      <c r="AP6256" s="207"/>
      <c r="AQ6256" s="207"/>
      <c r="BK6256" s="207"/>
      <c r="BY6256" s="207"/>
      <c r="BZ6256" s="207"/>
      <c r="CA6256" s="207"/>
      <c r="CB6256" s="207"/>
      <c r="CC6256" s="207"/>
      <c r="CD6256" s="207"/>
      <c r="CE6256" s="207"/>
      <c r="CF6256" s="207"/>
    </row>
    <row r="6257" spans="1:84" s="406" customFormat="1" x14ac:dyDescent="0.3">
      <c r="A6257" s="407"/>
      <c r="B6257" s="412"/>
      <c r="C6257" s="126"/>
      <c r="D6257" s="390"/>
      <c r="E6257" s="390"/>
      <c r="F6257" s="390"/>
      <c r="G6257" s="390"/>
      <c r="H6257" s="390"/>
      <c r="I6257" s="390"/>
      <c r="AP6257" s="207"/>
      <c r="AQ6257" s="207"/>
      <c r="BK6257" s="207"/>
      <c r="BY6257" s="207"/>
      <c r="BZ6257" s="207"/>
      <c r="CA6257" s="207"/>
      <c r="CB6257" s="207"/>
      <c r="CC6257" s="207"/>
      <c r="CD6257" s="207"/>
      <c r="CE6257" s="207"/>
      <c r="CF6257" s="207"/>
    </row>
    <row r="6258" spans="1:84" s="406" customFormat="1" x14ac:dyDescent="0.3">
      <c r="A6258" s="407"/>
      <c r="B6258" s="412"/>
      <c r="C6258" s="126"/>
      <c r="D6258" s="390"/>
      <c r="E6258" s="390"/>
      <c r="F6258" s="390"/>
      <c r="G6258" s="390"/>
      <c r="H6258" s="390"/>
      <c r="I6258" s="390"/>
      <c r="AP6258" s="207"/>
      <c r="AQ6258" s="207"/>
      <c r="BK6258" s="207"/>
      <c r="BY6258" s="207"/>
      <c r="BZ6258" s="207"/>
      <c r="CA6258" s="207"/>
      <c r="CB6258" s="207"/>
      <c r="CC6258" s="207"/>
      <c r="CD6258" s="207"/>
      <c r="CE6258" s="207"/>
      <c r="CF6258" s="207"/>
    </row>
    <row r="6259" spans="1:84" s="406" customFormat="1" x14ac:dyDescent="0.3">
      <c r="A6259" s="407"/>
      <c r="B6259" s="412"/>
      <c r="C6259" s="126"/>
      <c r="D6259" s="390"/>
      <c r="E6259" s="390"/>
      <c r="F6259" s="390"/>
      <c r="G6259" s="390"/>
      <c r="H6259" s="390"/>
      <c r="I6259" s="390"/>
      <c r="AP6259" s="207"/>
      <c r="AQ6259" s="207"/>
      <c r="BK6259" s="207"/>
      <c r="BY6259" s="207"/>
      <c r="BZ6259" s="207"/>
      <c r="CA6259" s="207"/>
      <c r="CB6259" s="207"/>
      <c r="CC6259" s="207"/>
      <c r="CD6259" s="207"/>
      <c r="CE6259" s="207"/>
      <c r="CF6259" s="207"/>
    </row>
    <row r="6260" spans="1:84" s="406" customFormat="1" x14ac:dyDescent="0.3">
      <c r="A6260" s="407"/>
      <c r="B6260" s="412"/>
      <c r="C6260" s="126"/>
      <c r="D6260" s="390"/>
      <c r="E6260" s="390"/>
      <c r="F6260" s="390"/>
      <c r="G6260" s="390"/>
      <c r="H6260" s="390"/>
      <c r="I6260" s="390"/>
      <c r="AP6260" s="207"/>
      <c r="AQ6260" s="207"/>
      <c r="BK6260" s="207"/>
      <c r="BY6260" s="207"/>
      <c r="BZ6260" s="207"/>
      <c r="CA6260" s="207"/>
      <c r="CB6260" s="207"/>
      <c r="CC6260" s="207"/>
      <c r="CD6260" s="207"/>
      <c r="CE6260" s="207"/>
      <c r="CF6260" s="207"/>
    </row>
    <row r="6261" spans="1:84" s="406" customFormat="1" x14ac:dyDescent="0.3">
      <c r="A6261" s="407"/>
      <c r="B6261" s="412"/>
      <c r="C6261" s="126"/>
      <c r="D6261" s="390"/>
      <c r="E6261" s="390"/>
      <c r="F6261" s="390"/>
      <c r="G6261" s="390"/>
      <c r="H6261" s="390"/>
      <c r="I6261" s="390"/>
      <c r="AP6261" s="207"/>
      <c r="AQ6261" s="207"/>
      <c r="BK6261" s="207"/>
      <c r="BY6261" s="207"/>
      <c r="BZ6261" s="207"/>
      <c r="CA6261" s="207"/>
      <c r="CB6261" s="207"/>
      <c r="CC6261" s="207"/>
      <c r="CD6261" s="207"/>
      <c r="CE6261" s="207"/>
      <c r="CF6261" s="207"/>
    </row>
    <row r="6262" spans="1:84" s="406" customFormat="1" x14ac:dyDescent="0.3">
      <c r="A6262" s="407"/>
      <c r="B6262" s="412"/>
      <c r="C6262" s="126"/>
      <c r="D6262" s="390"/>
      <c r="E6262" s="390"/>
      <c r="F6262" s="390"/>
      <c r="G6262" s="390"/>
      <c r="H6262" s="390"/>
      <c r="I6262" s="390"/>
      <c r="AP6262" s="207"/>
      <c r="AQ6262" s="207"/>
      <c r="BK6262" s="207"/>
      <c r="BY6262" s="207"/>
      <c r="BZ6262" s="207"/>
      <c r="CA6262" s="207"/>
      <c r="CB6262" s="207"/>
      <c r="CC6262" s="207"/>
      <c r="CD6262" s="207"/>
      <c r="CE6262" s="207"/>
      <c r="CF6262" s="207"/>
    </row>
    <row r="6263" spans="1:84" s="406" customFormat="1" x14ac:dyDescent="0.3">
      <c r="A6263" s="407"/>
      <c r="B6263" s="412"/>
      <c r="C6263" s="126"/>
      <c r="D6263" s="390"/>
      <c r="E6263" s="390"/>
      <c r="F6263" s="390"/>
      <c r="G6263" s="390"/>
      <c r="H6263" s="390"/>
      <c r="I6263" s="390"/>
      <c r="AP6263" s="207"/>
      <c r="AQ6263" s="207"/>
      <c r="BK6263" s="207"/>
      <c r="BY6263" s="207"/>
      <c r="BZ6263" s="207"/>
      <c r="CA6263" s="207"/>
      <c r="CB6263" s="207"/>
      <c r="CC6263" s="207"/>
      <c r="CD6263" s="207"/>
      <c r="CE6263" s="207"/>
      <c r="CF6263" s="207"/>
    </row>
    <row r="6264" spans="1:84" s="406" customFormat="1" x14ac:dyDescent="0.3">
      <c r="A6264" s="407"/>
      <c r="B6264" s="412"/>
      <c r="C6264" s="126"/>
      <c r="D6264" s="390"/>
      <c r="E6264" s="390"/>
      <c r="F6264" s="390"/>
      <c r="G6264" s="390"/>
      <c r="H6264" s="390"/>
      <c r="I6264" s="390"/>
      <c r="AP6264" s="207"/>
      <c r="AQ6264" s="207"/>
      <c r="BK6264" s="207"/>
      <c r="BY6264" s="207"/>
      <c r="BZ6264" s="207"/>
      <c r="CA6264" s="207"/>
      <c r="CB6264" s="207"/>
      <c r="CC6264" s="207"/>
      <c r="CD6264" s="207"/>
      <c r="CE6264" s="207"/>
      <c r="CF6264" s="207"/>
    </row>
    <row r="6265" spans="1:84" s="406" customFormat="1" x14ac:dyDescent="0.3">
      <c r="A6265" s="407"/>
      <c r="B6265" s="412"/>
      <c r="C6265" s="126"/>
      <c r="D6265" s="390"/>
      <c r="E6265" s="390"/>
      <c r="F6265" s="390"/>
      <c r="G6265" s="390"/>
      <c r="H6265" s="390"/>
      <c r="I6265" s="390"/>
      <c r="AP6265" s="207"/>
      <c r="AQ6265" s="207"/>
      <c r="BK6265" s="207"/>
      <c r="BY6265" s="207"/>
      <c r="BZ6265" s="207"/>
      <c r="CA6265" s="207"/>
      <c r="CB6265" s="207"/>
      <c r="CC6265" s="207"/>
      <c r="CD6265" s="207"/>
      <c r="CE6265" s="207"/>
      <c r="CF6265" s="207"/>
    </row>
    <row r="6266" spans="1:84" s="406" customFormat="1" x14ac:dyDescent="0.3">
      <c r="A6266" s="407"/>
      <c r="B6266" s="412"/>
      <c r="C6266" s="126"/>
      <c r="D6266" s="390"/>
      <c r="E6266" s="390"/>
      <c r="F6266" s="390"/>
      <c r="G6266" s="390"/>
      <c r="H6266" s="390"/>
      <c r="I6266" s="390"/>
      <c r="AP6266" s="207"/>
      <c r="AQ6266" s="207"/>
      <c r="BK6266" s="207"/>
      <c r="BY6266" s="207"/>
      <c r="BZ6266" s="207"/>
      <c r="CA6266" s="207"/>
      <c r="CB6266" s="207"/>
      <c r="CC6266" s="207"/>
      <c r="CD6266" s="207"/>
      <c r="CE6266" s="207"/>
      <c r="CF6266" s="207"/>
    </row>
    <row r="6267" spans="1:84" s="406" customFormat="1" x14ac:dyDescent="0.3">
      <c r="A6267" s="407"/>
      <c r="B6267" s="412"/>
      <c r="C6267" s="126"/>
      <c r="D6267" s="390"/>
      <c r="E6267" s="390"/>
      <c r="F6267" s="390"/>
      <c r="G6267" s="390"/>
      <c r="H6267" s="390"/>
      <c r="I6267" s="390"/>
      <c r="AP6267" s="207"/>
      <c r="AQ6267" s="207"/>
      <c r="BK6267" s="207"/>
      <c r="BY6267" s="207"/>
      <c r="BZ6267" s="207"/>
      <c r="CA6267" s="207"/>
      <c r="CB6267" s="207"/>
      <c r="CC6267" s="207"/>
      <c r="CD6267" s="207"/>
      <c r="CE6267" s="207"/>
      <c r="CF6267" s="207"/>
    </row>
    <row r="6268" spans="1:84" s="406" customFormat="1" x14ac:dyDescent="0.3">
      <c r="A6268" s="407"/>
      <c r="B6268" s="412"/>
      <c r="C6268" s="126"/>
      <c r="D6268" s="390"/>
      <c r="E6268" s="390"/>
      <c r="F6268" s="390"/>
      <c r="G6268" s="390"/>
      <c r="H6268" s="390"/>
      <c r="I6268" s="390"/>
      <c r="AP6268" s="207"/>
      <c r="AQ6268" s="207"/>
      <c r="BK6268" s="207"/>
      <c r="BY6268" s="207"/>
      <c r="BZ6268" s="207"/>
      <c r="CA6268" s="207"/>
      <c r="CB6268" s="207"/>
      <c r="CC6268" s="207"/>
      <c r="CD6268" s="207"/>
      <c r="CE6268" s="207"/>
      <c r="CF6268" s="207"/>
    </row>
    <row r="6269" spans="1:84" s="406" customFormat="1" x14ac:dyDescent="0.3">
      <c r="A6269" s="407"/>
      <c r="B6269" s="412"/>
      <c r="C6269" s="126"/>
      <c r="D6269" s="390"/>
      <c r="E6269" s="390"/>
      <c r="F6269" s="390"/>
      <c r="G6269" s="390"/>
      <c r="H6269" s="390"/>
      <c r="I6269" s="390"/>
      <c r="AP6269" s="207"/>
      <c r="AQ6269" s="207"/>
      <c r="BK6269" s="207"/>
      <c r="BY6269" s="207"/>
      <c r="BZ6269" s="207"/>
      <c r="CA6269" s="207"/>
      <c r="CB6269" s="207"/>
      <c r="CC6269" s="207"/>
      <c r="CD6269" s="207"/>
      <c r="CE6269" s="207"/>
      <c r="CF6269" s="207"/>
    </row>
    <row r="6270" spans="1:84" s="406" customFormat="1" x14ac:dyDescent="0.3">
      <c r="A6270" s="407"/>
      <c r="B6270" s="412"/>
      <c r="C6270" s="126"/>
      <c r="D6270" s="390"/>
      <c r="E6270" s="390"/>
      <c r="F6270" s="390"/>
      <c r="G6270" s="390"/>
      <c r="H6270" s="390"/>
      <c r="I6270" s="390"/>
      <c r="AP6270" s="207"/>
      <c r="AQ6270" s="207"/>
      <c r="BK6270" s="207"/>
      <c r="BY6270" s="207"/>
      <c r="BZ6270" s="207"/>
      <c r="CA6270" s="207"/>
      <c r="CB6270" s="207"/>
      <c r="CC6270" s="207"/>
      <c r="CD6270" s="207"/>
      <c r="CE6270" s="207"/>
      <c r="CF6270" s="207"/>
    </row>
    <row r="6271" spans="1:84" s="406" customFormat="1" x14ac:dyDescent="0.3">
      <c r="A6271" s="407"/>
      <c r="B6271" s="412"/>
      <c r="C6271" s="126"/>
      <c r="D6271" s="390"/>
      <c r="E6271" s="390"/>
      <c r="F6271" s="390"/>
      <c r="G6271" s="390"/>
      <c r="H6271" s="390"/>
      <c r="I6271" s="390"/>
      <c r="AP6271" s="207"/>
      <c r="AQ6271" s="207"/>
      <c r="BK6271" s="207"/>
      <c r="BY6271" s="207"/>
      <c r="BZ6271" s="207"/>
      <c r="CA6271" s="207"/>
      <c r="CB6271" s="207"/>
      <c r="CC6271" s="207"/>
      <c r="CD6271" s="207"/>
      <c r="CE6271" s="207"/>
      <c r="CF6271" s="207"/>
    </row>
    <row r="6272" spans="1:84" s="406" customFormat="1" x14ac:dyDescent="0.3">
      <c r="A6272" s="407"/>
      <c r="B6272" s="412"/>
      <c r="C6272" s="126"/>
      <c r="D6272" s="390"/>
      <c r="E6272" s="390"/>
      <c r="F6272" s="390"/>
      <c r="G6272" s="390"/>
      <c r="H6272" s="390"/>
      <c r="I6272" s="390"/>
      <c r="AP6272" s="207"/>
      <c r="AQ6272" s="207"/>
      <c r="BK6272" s="207"/>
      <c r="BY6272" s="207"/>
      <c r="BZ6272" s="207"/>
      <c r="CA6272" s="207"/>
      <c r="CB6272" s="207"/>
      <c r="CC6272" s="207"/>
      <c r="CD6272" s="207"/>
      <c r="CE6272" s="207"/>
      <c r="CF6272" s="207"/>
    </row>
    <row r="6273" spans="1:84" s="406" customFormat="1" x14ac:dyDescent="0.3">
      <c r="A6273" s="407"/>
      <c r="B6273" s="412"/>
      <c r="C6273" s="126"/>
      <c r="D6273" s="390"/>
      <c r="E6273" s="390"/>
      <c r="F6273" s="390"/>
      <c r="G6273" s="390"/>
      <c r="H6273" s="390"/>
      <c r="I6273" s="390"/>
      <c r="AP6273" s="207"/>
      <c r="AQ6273" s="207"/>
      <c r="BK6273" s="207"/>
      <c r="BY6273" s="207"/>
      <c r="BZ6273" s="207"/>
      <c r="CA6273" s="207"/>
      <c r="CB6273" s="207"/>
      <c r="CC6273" s="207"/>
      <c r="CD6273" s="207"/>
      <c r="CE6273" s="207"/>
      <c r="CF6273" s="207"/>
    </row>
    <row r="6274" spans="1:84" s="406" customFormat="1" x14ac:dyDescent="0.3">
      <c r="A6274" s="407"/>
      <c r="B6274" s="412"/>
      <c r="C6274" s="126"/>
      <c r="D6274" s="390"/>
      <c r="E6274" s="390"/>
      <c r="F6274" s="390"/>
      <c r="G6274" s="390"/>
      <c r="H6274" s="390"/>
      <c r="I6274" s="390"/>
      <c r="AP6274" s="207"/>
      <c r="AQ6274" s="207"/>
      <c r="BK6274" s="207"/>
      <c r="BY6274" s="207"/>
      <c r="BZ6274" s="207"/>
      <c r="CA6274" s="207"/>
      <c r="CB6274" s="207"/>
      <c r="CC6274" s="207"/>
      <c r="CD6274" s="207"/>
      <c r="CE6274" s="207"/>
      <c r="CF6274" s="207"/>
    </row>
    <row r="6275" spans="1:84" s="406" customFormat="1" x14ac:dyDescent="0.3">
      <c r="A6275" s="407"/>
      <c r="B6275" s="412"/>
      <c r="C6275" s="126"/>
      <c r="D6275" s="390"/>
      <c r="E6275" s="390"/>
      <c r="F6275" s="390"/>
      <c r="G6275" s="390"/>
      <c r="H6275" s="390"/>
      <c r="I6275" s="390"/>
      <c r="AP6275" s="207"/>
      <c r="AQ6275" s="207"/>
      <c r="BK6275" s="207"/>
      <c r="BY6275" s="207"/>
      <c r="BZ6275" s="207"/>
      <c r="CA6275" s="207"/>
      <c r="CB6275" s="207"/>
      <c r="CC6275" s="207"/>
      <c r="CD6275" s="207"/>
      <c r="CE6275" s="207"/>
      <c r="CF6275" s="207"/>
    </row>
    <row r="6276" spans="1:84" s="406" customFormat="1" x14ac:dyDescent="0.3">
      <c r="A6276" s="407"/>
      <c r="B6276" s="412"/>
      <c r="C6276" s="126"/>
      <c r="D6276" s="390"/>
      <c r="E6276" s="390"/>
      <c r="F6276" s="390"/>
      <c r="G6276" s="390"/>
      <c r="H6276" s="390"/>
      <c r="I6276" s="390"/>
      <c r="AP6276" s="207"/>
      <c r="AQ6276" s="207"/>
      <c r="BK6276" s="207"/>
      <c r="BY6276" s="207"/>
      <c r="BZ6276" s="207"/>
      <c r="CA6276" s="207"/>
      <c r="CB6276" s="207"/>
      <c r="CC6276" s="207"/>
      <c r="CD6276" s="207"/>
      <c r="CE6276" s="207"/>
      <c r="CF6276" s="207"/>
    </row>
    <row r="6277" spans="1:84" s="406" customFormat="1" x14ac:dyDescent="0.3">
      <c r="A6277" s="407"/>
      <c r="B6277" s="412"/>
      <c r="C6277" s="126"/>
      <c r="D6277" s="390"/>
      <c r="E6277" s="390"/>
      <c r="F6277" s="390"/>
      <c r="G6277" s="390"/>
      <c r="H6277" s="390"/>
      <c r="I6277" s="390"/>
      <c r="AP6277" s="207"/>
      <c r="AQ6277" s="207"/>
      <c r="BK6277" s="207"/>
      <c r="BY6277" s="207"/>
      <c r="BZ6277" s="207"/>
      <c r="CA6277" s="207"/>
      <c r="CB6277" s="207"/>
      <c r="CC6277" s="207"/>
      <c r="CD6277" s="207"/>
      <c r="CE6277" s="207"/>
      <c r="CF6277" s="207"/>
    </row>
    <row r="6278" spans="1:84" s="406" customFormat="1" x14ac:dyDescent="0.3">
      <c r="A6278" s="407"/>
      <c r="B6278" s="412"/>
      <c r="C6278" s="126"/>
      <c r="D6278" s="390"/>
      <c r="E6278" s="390"/>
      <c r="F6278" s="390"/>
      <c r="G6278" s="390"/>
      <c r="H6278" s="390"/>
      <c r="I6278" s="390"/>
      <c r="AP6278" s="207"/>
      <c r="AQ6278" s="207"/>
      <c r="BK6278" s="207"/>
      <c r="BY6278" s="207"/>
      <c r="BZ6278" s="207"/>
      <c r="CA6278" s="207"/>
      <c r="CB6278" s="207"/>
      <c r="CC6278" s="207"/>
      <c r="CD6278" s="207"/>
      <c r="CE6278" s="207"/>
      <c r="CF6278" s="207"/>
    </row>
    <row r="6279" spans="1:84" s="406" customFormat="1" x14ac:dyDescent="0.3">
      <c r="A6279" s="407"/>
      <c r="B6279" s="412"/>
      <c r="C6279" s="126"/>
      <c r="D6279" s="390"/>
      <c r="E6279" s="390"/>
      <c r="F6279" s="390"/>
      <c r="G6279" s="390"/>
      <c r="H6279" s="390"/>
      <c r="I6279" s="390"/>
      <c r="AP6279" s="207"/>
      <c r="AQ6279" s="207"/>
      <c r="BK6279" s="207"/>
      <c r="BY6279" s="207"/>
      <c r="BZ6279" s="207"/>
      <c r="CA6279" s="207"/>
      <c r="CB6279" s="207"/>
      <c r="CC6279" s="207"/>
      <c r="CD6279" s="207"/>
      <c r="CE6279" s="207"/>
      <c r="CF6279" s="207"/>
    </row>
    <row r="6280" spans="1:84" s="406" customFormat="1" x14ac:dyDescent="0.3">
      <c r="A6280" s="407"/>
      <c r="B6280" s="412"/>
      <c r="C6280" s="126"/>
      <c r="D6280" s="390"/>
      <c r="E6280" s="390"/>
      <c r="F6280" s="390"/>
      <c r="G6280" s="390"/>
      <c r="H6280" s="390"/>
      <c r="I6280" s="390"/>
      <c r="AP6280" s="207"/>
      <c r="AQ6280" s="207"/>
      <c r="BK6280" s="207"/>
      <c r="BY6280" s="207"/>
      <c r="BZ6280" s="207"/>
      <c r="CA6280" s="207"/>
      <c r="CB6280" s="207"/>
      <c r="CC6280" s="207"/>
      <c r="CD6280" s="207"/>
      <c r="CE6280" s="207"/>
      <c r="CF6280" s="207"/>
    </row>
    <row r="6281" spans="1:84" s="406" customFormat="1" x14ac:dyDescent="0.3">
      <c r="A6281" s="407"/>
      <c r="B6281" s="412"/>
      <c r="C6281" s="126"/>
      <c r="D6281" s="390"/>
      <c r="E6281" s="390"/>
      <c r="F6281" s="390"/>
      <c r="G6281" s="390"/>
      <c r="H6281" s="390"/>
      <c r="I6281" s="390"/>
      <c r="AP6281" s="207"/>
      <c r="AQ6281" s="207"/>
      <c r="BK6281" s="207"/>
      <c r="BY6281" s="207"/>
      <c r="BZ6281" s="207"/>
      <c r="CA6281" s="207"/>
      <c r="CB6281" s="207"/>
      <c r="CC6281" s="207"/>
      <c r="CD6281" s="207"/>
      <c r="CE6281" s="207"/>
      <c r="CF6281" s="207"/>
    </row>
    <row r="6282" spans="1:84" s="406" customFormat="1" x14ac:dyDescent="0.3">
      <c r="A6282" s="407"/>
      <c r="B6282" s="412"/>
      <c r="C6282" s="126"/>
      <c r="D6282" s="390"/>
      <c r="E6282" s="390"/>
      <c r="F6282" s="390"/>
      <c r="G6282" s="390"/>
      <c r="H6282" s="390"/>
      <c r="I6282" s="390"/>
      <c r="AP6282" s="207"/>
      <c r="AQ6282" s="207"/>
      <c r="BK6282" s="207"/>
      <c r="BY6282" s="207"/>
      <c r="BZ6282" s="207"/>
      <c r="CA6282" s="207"/>
      <c r="CB6282" s="207"/>
      <c r="CC6282" s="207"/>
      <c r="CD6282" s="207"/>
      <c r="CE6282" s="207"/>
      <c r="CF6282" s="207"/>
    </row>
    <row r="6283" spans="1:84" s="406" customFormat="1" x14ac:dyDescent="0.3">
      <c r="A6283" s="407"/>
      <c r="B6283" s="412"/>
      <c r="C6283" s="126"/>
      <c r="D6283" s="390"/>
      <c r="E6283" s="390"/>
      <c r="F6283" s="390"/>
      <c r="G6283" s="390"/>
      <c r="H6283" s="390"/>
      <c r="I6283" s="390"/>
      <c r="AP6283" s="207"/>
      <c r="AQ6283" s="207"/>
      <c r="BK6283" s="207"/>
      <c r="BY6283" s="207"/>
      <c r="BZ6283" s="207"/>
      <c r="CA6283" s="207"/>
      <c r="CB6283" s="207"/>
      <c r="CC6283" s="207"/>
      <c r="CD6283" s="207"/>
      <c r="CE6283" s="207"/>
      <c r="CF6283" s="207"/>
    </row>
    <row r="6284" spans="1:84" s="406" customFormat="1" x14ac:dyDescent="0.3">
      <c r="A6284" s="407"/>
      <c r="B6284" s="412"/>
      <c r="C6284" s="126"/>
      <c r="D6284" s="390"/>
      <c r="E6284" s="390"/>
      <c r="F6284" s="390"/>
      <c r="G6284" s="390"/>
      <c r="H6284" s="390"/>
      <c r="I6284" s="390"/>
      <c r="AP6284" s="207"/>
      <c r="AQ6284" s="207"/>
      <c r="BK6284" s="207"/>
      <c r="BY6284" s="207"/>
      <c r="BZ6284" s="207"/>
      <c r="CA6284" s="207"/>
      <c r="CB6284" s="207"/>
      <c r="CC6284" s="207"/>
      <c r="CD6284" s="207"/>
      <c r="CE6284" s="207"/>
      <c r="CF6284" s="207"/>
    </row>
    <row r="6285" spans="1:84" s="406" customFormat="1" x14ac:dyDescent="0.3">
      <c r="A6285" s="407"/>
      <c r="B6285" s="412"/>
      <c r="C6285" s="126"/>
      <c r="D6285" s="390"/>
      <c r="E6285" s="390"/>
      <c r="F6285" s="390"/>
      <c r="G6285" s="390"/>
      <c r="H6285" s="390"/>
      <c r="I6285" s="390"/>
      <c r="AP6285" s="207"/>
      <c r="AQ6285" s="207"/>
      <c r="BK6285" s="207"/>
      <c r="BY6285" s="207"/>
      <c r="BZ6285" s="207"/>
      <c r="CA6285" s="207"/>
      <c r="CB6285" s="207"/>
      <c r="CC6285" s="207"/>
      <c r="CD6285" s="207"/>
      <c r="CE6285" s="207"/>
      <c r="CF6285" s="207"/>
    </row>
    <row r="6286" spans="1:84" s="406" customFormat="1" x14ac:dyDescent="0.3">
      <c r="A6286" s="407"/>
      <c r="B6286" s="412"/>
      <c r="C6286" s="126"/>
      <c r="D6286" s="390"/>
      <c r="E6286" s="390"/>
      <c r="F6286" s="390"/>
      <c r="G6286" s="390"/>
      <c r="H6286" s="390"/>
      <c r="I6286" s="390"/>
      <c r="AP6286" s="207"/>
      <c r="AQ6286" s="207"/>
      <c r="BK6286" s="207"/>
      <c r="BY6286" s="207"/>
      <c r="BZ6286" s="207"/>
      <c r="CA6286" s="207"/>
      <c r="CB6286" s="207"/>
      <c r="CC6286" s="207"/>
      <c r="CD6286" s="207"/>
      <c r="CE6286" s="207"/>
      <c r="CF6286" s="207"/>
    </row>
    <row r="6287" spans="1:84" s="406" customFormat="1" x14ac:dyDescent="0.3">
      <c r="A6287" s="407"/>
      <c r="B6287" s="412"/>
      <c r="C6287" s="126"/>
      <c r="D6287" s="390"/>
      <c r="E6287" s="390"/>
      <c r="F6287" s="390"/>
      <c r="G6287" s="390"/>
      <c r="H6287" s="390"/>
      <c r="I6287" s="390"/>
      <c r="AP6287" s="207"/>
      <c r="AQ6287" s="207"/>
      <c r="BK6287" s="207"/>
      <c r="BY6287" s="207"/>
      <c r="BZ6287" s="207"/>
      <c r="CA6287" s="207"/>
      <c r="CB6287" s="207"/>
      <c r="CC6287" s="207"/>
      <c r="CD6287" s="207"/>
      <c r="CE6287" s="207"/>
      <c r="CF6287" s="207"/>
    </row>
    <row r="6288" spans="1:84" s="406" customFormat="1" x14ac:dyDescent="0.3">
      <c r="A6288" s="407"/>
      <c r="B6288" s="412"/>
      <c r="C6288" s="126"/>
      <c r="D6288" s="390"/>
      <c r="E6288" s="390"/>
      <c r="F6288" s="390"/>
      <c r="G6288" s="390"/>
      <c r="H6288" s="390"/>
      <c r="I6288" s="390"/>
      <c r="AP6288" s="207"/>
      <c r="AQ6288" s="207"/>
      <c r="BK6288" s="207"/>
      <c r="BY6288" s="207"/>
      <c r="BZ6288" s="207"/>
      <c r="CA6288" s="207"/>
      <c r="CB6288" s="207"/>
      <c r="CC6288" s="207"/>
      <c r="CD6288" s="207"/>
      <c r="CE6288" s="207"/>
      <c r="CF6288" s="207"/>
    </row>
    <row r="6289" spans="1:84" s="406" customFormat="1" x14ac:dyDescent="0.3">
      <c r="A6289" s="407"/>
      <c r="B6289" s="412"/>
      <c r="C6289" s="126"/>
      <c r="D6289" s="390"/>
      <c r="E6289" s="390"/>
      <c r="F6289" s="390"/>
      <c r="G6289" s="390"/>
      <c r="H6289" s="390"/>
      <c r="I6289" s="390"/>
      <c r="AP6289" s="207"/>
      <c r="AQ6289" s="207"/>
      <c r="BK6289" s="207"/>
      <c r="BY6289" s="207"/>
      <c r="BZ6289" s="207"/>
      <c r="CA6289" s="207"/>
      <c r="CB6289" s="207"/>
      <c r="CC6289" s="207"/>
      <c r="CD6289" s="207"/>
      <c r="CE6289" s="207"/>
      <c r="CF6289" s="207"/>
    </row>
    <row r="6290" spans="1:84" s="406" customFormat="1" x14ac:dyDescent="0.3">
      <c r="A6290" s="407"/>
      <c r="B6290" s="412"/>
      <c r="C6290" s="126"/>
      <c r="D6290" s="390"/>
      <c r="E6290" s="390"/>
      <c r="F6290" s="390"/>
      <c r="G6290" s="390"/>
      <c r="H6290" s="390"/>
      <c r="I6290" s="390"/>
      <c r="AP6290" s="207"/>
      <c r="AQ6290" s="207"/>
      <c r="BK6290" s="207"/>
      <c r="BY6290" s="207"/>
      <c r="BZ6290" s="207"/>
      <c r="CA6290" s="207"/>
      <c r="CB6290" s="207"/>
      <c r="CC6290" s="207"/>
      <c r="CD6290" s="207"/>
      <c r="CE6290" s="207"/>
      <c r="CF6290" s="207"/>
    </row>
    <row r="6291" spans="1:84" s="406" customFormat="1" x14ac:dyDescent="0.3">
      <c r="A6291" s="407"/>
      <c r="B6291" s="412"/>
      <c r="C6291" s="126"/>
      <c r="D6291" s="390"/>
      <c r="E6291" s="390"/>
      <c r="F6291" s="390"/>
      <c r="G6291" s="390"/>
      <c r="H6291" s="390"/>
      <c r="I6291" s="390"/>
      <c r="AP6291" s="207"/>
      <c r="AQ6291" s="207"/>
      <c r="BK6291" s="207"/>
      <c r="BY6291" s="207"/>
      <c r="BZ6291" s="207"/>
      <c r="CA6291" s="207"/>
      <c r="CB6291" s="207"/>
      <c r="CC6291" s="207"/>
      <c r="CD6291" s="207"/>
      <c r="CE6291" s="207"/>
      <c r="CF6291" s="207"/>
    </row>
    <row r="6292" spans="1:84" s="406" customFormat="1" x14ac:dyDescent="0.3">
      <c r="A6292" s="407"/>
      <c r="B6292" s="412"/>
      <c r="C6292" s="126"/>
      <c r="D6292" s="390"/>
      <c r="E6292" s="390"/>
      <c r="F6292" s="390"/>
      <c r="G6292" s="390"/>
      <c r="H6292" s="390"/>
      <c r="I6292" s="390"/>
      <c r="AP6292" s="207"/>
      <c r="AQ6292" s="207"/>
      <c r="BK6292" s="207"/>
      <c r="BY6292" s="207"/>
      <c r="BZ6292" s="207"/>
      <c r="CA6292" s="207"/>
      <c r="CB6292" s="207"/>
      <c r="CC6292" s="207"/>
      <c r="CD6292" s="207"/>
      <c r="CE6292" s="207"/>
      <c r="CF6292" s="207"/>
    </row>
    <row r="6293" spans="1:84" s="406" customFormat="1" x14ac:dyDescent="0.3">
      <c r="A6293" s="407"/>
      <c r="B6293" s="412"/>
      <c r="C6293" s="126"/>
      <c r="D6293" s="390"/>
      <c r="E6293" s="390"/>
      <c r="F6293" s="390"/>
      <c r="G6293" s="390"/>
      <c r="H6293" s="390"/>
      <c r="I6293" s="390"/>
      <c r="AP6293" s="207"/>
      <c r="AQ6293" s="207"/>
      <c r="BK6293" s="207"/>
      <c r="BY6293" s="207"/>
      <c r="BZ6293" s="207"/>
      <c r="CA6293" s="207"/>
      <c r="CB6293" s="207"/>
      <c r="CC6293" s="207"/>
      <c r="CD6293" s="207"/>
      <c r="CE6293" s="207"/>
      <c r="CF6293" s="207"/>
    </row>
    <row r="6294" spans="1:84" s="406" customFormat="1" x14ac:dyDescent="0.3">
      <c r="A6294" s="407"/>
      <c r="B6294" s="412"/>
      <c r="C6294" s="126"/>
      <c r="D6294" s="390"/>
      <c r="E6294" s="390"/>
      <c r="F6294" s="390"/>
      <c r="G6294" s="390"/>
      <c r="H6294" s="390"/>
      <c r="I6294" s="390"/>
      <c r="AP6294" s="207"/>
      <c r="AQ6294" s="207"/>
      <c r="BK6294" s="207"/>
      <c r="BY6294" s="207"/>
      <c r="BZ6294" s="207"/>
      <c r="CA6294" s="207"/>
      <c r="CB6294" s="207"/>
      <c r="CC6294" s="207"/>
      <c r="CD6294" s="207"/>
      <c r="CE6294" s="207"/>
      <c r="CF6294" s="207"/>
    </row>
    <row r="6295" spans="1:84" s="406" customFormat="1" x14ac:dyDescent="0.3">
      <c r="A6295" s="407"/>
      <c r="B6295" s="412"/>
      <c r="C6295" s="126"/>
      <c r="D6295" s="390"/>
      <c r="E6295" s="390"/>
      <c r="F6295" s="390"/>
      <c r="G6295" s="390"/>
      <c r="H6295" s="390"/>
      <c r="I6295" s="390"/>
      <c r="AP6295" s="207"/>
      <c r="AQ6295" s="207"/>
      <c r="BK6295" s="207"/>
      <c r="BY6295" s="207"/>
      <c r="BZ6295" s="207"/>
      <c r="CA6295" s="207"/>
      <c r="CB6295" s="207"/>
      <c r="CC6295" s="207"/>
      <c r="CD6295" s="207"/>
      <c r="CE6295" s="207"/>
      <c r="CF6295" s="207"/>
    </row>
    <row r="6296" spans="1:84" s="406" customFormat="1" x14ac:dyDescent="0.3">
      <c r="A6296" s="407"/>
      <c r="B6296" s="412"/>
      <c r="C6296" s="126"/>
      <c r="D6296" s="390"/>
      <c r="E6296" s="390"/>
      <c r="F6296" s="390"/>
      <c r="G6296" s="390"/>
      <c r="H6296" s="390"/>
      <c r="I6296" s="390"/>
      <c r="AP6296" s="207"/>
      <c r="AQ6296" s="207"/>
      <c r="BK6296" s="207"/>
      <c r="BY6296" s="207"/>
      <c r="BZ6296" s="207"/>
      <c r="CA6296" s="207"/>
      <c r="CB6296" s="207"/>
      <c r="CC6296" s="207"/>
      <c r="CD6296" s="207"/>
      <c r="CE6296" s="207"/>
      <c r="CF6296" s="207"/>
    </row>
    <row r="6297" spans="1:84" s="406" customFormat="1" x14ac:dyDescent="0.3">
      <c r="A6297" s="407"/>
      <c r="B6297" s="412"/>
      <c r="C6297" s="126"/>
      <c r="D6297" s="390"/>
      <c r="E6297" s="390"/>
      <c r="F6297" s="390"/>
      <c r="G6297" s="390"/>
      <c r="H6297" s="390"/>
      <c r="I6297" s="390"/>
      <c r="AP6297" s="207"/>
      <c r="AQ6297" s="207"/>
      <c r="BK6297" s="207"/>
      <c r="BY6297" s="207"/>
      <c r="BZ6297" s="207"/>
      <c r="CA6297" s="207"/>
      <c r="CB6297" s="207"/>
      <c r="CC6297" s="207"/>
      <c r="CD6297" s="207"/>
      <c r="CE6297" s="207"/>
      <c r="CF6297" s="207"/>
    </row>
    <row r="6298" spans="1:84" s="406" customFormat="1" x14ac:dyDescent="0.3">
      <c r="A6298" s="407"/>
      <c r="B6298" s="412"/>
      <c r="C6298" s="126"/>
      <c r="D6298" s="390"/>
      <c r="E6298" s="390"/>
      <c r="F6298" s="390"/>
      <c r="G6298" s="390"/>
      <c r="H6298" s="390"/>
      <c r="I6298" s="390"/>
      <c r="AP6298" s="207"/>
      <c r="AQ6298" s="207"/>
      <c r="BK6298" s="207"/>
      <c r="BY6298" s="207"/>
      <c r="BZ6298" s="207"/>
      <c r="CA6298" s="207"/>
      <c r="CB6298" s="207"/>
      <c r="CC6298" s="207"/>
      <c r="CD6298" s="207"/>
      <c r="CE6298" s="207"/>
      <c r="CF6298" s="207"/>
    </row>
    <row r="6299" spans="1:84" s="406" customFormat="1" x14ac:dyDescent="0.3">
      <c r="A6299" s="407"/>
      <c r="B6299" s="412"/>
      <c r="C6299" s="126"/>
      <c r="D6299" s="390"/>
      <c r="E6299" s="390"/>
      <c r="F6299" s="390"/>
      <c r="G6299" s="390"/>
      <c r="H6299" s="390"/>
      <c r="I6299" s="390"/>
      <c r="AP6299" s="207"/>
      <c r="AQ6299" s="207"/>
      <c r="BK6299" s="207"/>
      <c r="BY6299" s="207"/>
      <c r="BZ6299" s="207"/>
      <c r="CA6299" s="207"/>
      <c r="CB6299" s="207"/>
      <c r="CC6299" s="207"/>
      <c r="CD6299" s="207"/>
      <c r="CE6299" s="207"/>
      <c r="CF6299" s="207"/>
    </row>
    <row r="6300" spans="1:84" s="406" customFormat="1" x14ac:dyDescent="0.3">
      <c r="A6300" s="407"/>
      <c r="B6300" s="412"/>
      <c r="C6300" s="126"/>
      <c r="D6300" s="390"/>
      <c r="E6300" s="390"/>
      <c r="F6300" s="390"/>
      <c r="G6300" s="390"/>
      <c r="H6300" s="390"/>
      <c r="I6300" s="390"/>
      <c r="AP6300" s="207"/>
      <c r="AQ6300" s="207"/>
      <c r="BK6300" s="207"/>
      <c r="BY6300" s="207"/>
      <c r="BZ6300" s="207"/>
      <c r="CA6300" s="207"/>
      <c r="CB6300" s="207"/>
      <c r="CC6300" s="207"/>
      <c r="CD6300" s="207"/>
      <c r="CE6300" s="207"/>
      <c r="CF6300" s="207"/>
    </row>
    <row r="6301" spans="1:84" s="406" customFormat="1" x14ac:dyDescent="0.3">
      <c r="A6301" s="407"/>
      <c r="B6301" s="412"/>
      <c r="C6301" s="126"/>
      <c r="D6301" s="390"/>
      <c r="E6301" s="390"/>
      <c r="F6301" s="390"/>
      <c r="G6301" s="390"/>
      <c r="H6301" s="390"/>
      <c r="I6301" s="390"/>
      <c r="AP6301" s="207"/>
      <c r="AQ6301" s="207"/>
      <c r="BK6301" s="207"/>
      <c r="BY6301" s="207"/>
      <c r="BZ6301" s="207"/>
      <c r="CA6301" s="207"/>
      <c r="CB6301" s="207"/>
      <c r="CC6301" s="207"/>
      <c r="CD6301" s="207"/>
      <c r="CE6301" s="207"/>
      <c r="CF6301" s="207"/>
    </row>
    <row r="6302" spans="1:84" s="406" customFormat="1" x14ac:dyDescent="0.3">
      <c r="A6302" s="407"/>
      <c r="B6302" s="412"/>
      <c r="C6302" s="126"/>
      <c r="D6302" s="390"/>
      <c r="E6302" s="390"/>
      <c r="F6302" s="390"/>
      <c r="G6302" s="390"/>
      <c r="H6302" s="390"/>
      <c r="I6302" s="390"/>
      <c r="AP6302" s="207"/>
      <c r="AQ6302" s="207"/>
      <c r="BK6302" s="207"/>
      <c r="BY6302" s="207"/>
      <c r="BZ6302" s="207"/>
      <c r="CA6302" s="207"/>
      <c r="CB6302" s="207"/>
      <c r="CC6302" s="207"/>
      <c r="CD6302" s="207"/>
      <c r="CE6302" s="207"/>
      <c r="CF6302" s="207"/>
    </row>
    <row r="6303" spans="1:84" s="406" customFormat="1" x14ac:dyDescent="0.3">
      <c r="A6303" s="407"/>
      <c r="B6303" s="412"/>
      <c r="C6303" s="126"/>
      <c r="D6303" s="390"/>
      <c r="E6303" s="390"/>
      <c r="F6303" s="390"/>
      <c r="G6303" s="390"/>
      <c r="H6303" s="390"/>
      <c r="I6303" s="390"/>
      <c r="AP6303" s="207"/>
      <c r="AQ6303" s="207"/>
      <c r="BK6303" s="207"/>
      <c r="BY6303" s="207"/>
      <c r="BZ6303" s="207"/>
      <c r="CA6303" s="207"/>
      <c r="CB6303" s="207"/>
      <c r="CC6303" s="207"/>
      <c r="CD6303" s="207"/>
      <c r="CE6303" s="207"/>
      <c r="CF6303" s="207"/>
    </row>
    <row r="6304" spans="1:84" s="406" customFormat="1" x14ac:dyDescent="0.3">
      <c r="A6304" s="407"/>
      <c r="B6304" s="412"/>
      <c r="C6304" s="126"/>
      <c r="D6304" s="390"/>
      <c r="E6304" s="390"/>
      <c r="F6304" s="390"/>
      <c r="G6304" s="390"/>
      <c r="H6304" s="390"/>
      <c r="I6304" s="390"/>
      <c r="AP6304" s="207"/>
      <c r="AQ6304" s="207"/>
      <c r="BK6304" s="207"/>
      <c r="BY6304" s="207"/>
      <c r="BZ6304" s="207"/>
      <c r="CA6304" s="207"/>
      <c r="CB6304" s="207"/>
      <c r="CC6304" s="207"/>
      <c r="CD6304" s="207"/>
      <c r="CE6304" s="207"/>
      <c r="CF6304" s="207"/>
    </row>
    <row r="6305" spans="1:84" s="406" customFormat="1" x14ac:dyDescent="0.3">
      <c r="A6305" s="407"/>
      <c r="B6305" s="412"/>
      <c r="C6305" s="126"/>
      <c r="D6305" s="390"/>
      <c r="E6305" s="390"/>
      <c r="F6305" s="390"/>
      <c r="G6305" s="390"/>
      <c r="H6305" s="390"/>
      <c r="I6305" s="390"/>
      <c r="AP6305" s="207"/>
      <c r="AQ6305" s="207"/>
      <c r="BK6305" s="207"/>
      <c r="BY6305" s="207"/>
      <c r="BZ6305" s="207"/>
      <c r="CA6305" s="207"/>
      <c r="CB6305" s="207"/>
      <c r="CC6305" s="207"/>
      <c r="CD6305" s="207"/>
      <c r="CE6305" s="207"/>
      <c r="CF6305" s="207"/>
    </row>
    <row r="6306" spans="1:84" s="406" customFormat="1" x14ac:dyDescent="0.3">
      <c r="A6306" s="407"/>
      <c r="B6306" s="412"/>
      <c r="C6306" s="126"/>
      <c r="D6306" s="390"/>
      <c r="E6306" s="390"/>
      <c r="F6306" s="390"/>
      <c r="G6306" s="390"/>
      <c r="H6306" s="390"/>
      <c r="I6306" s="390"/>
      <c r="AP6306" s="207"/>
      <c r="AQ6306" s="207"/>
      <c r="BK6306" s="207"/>
      <c r="BY6306" s="207"/>
      <c r="BZ6306" s="207"/>
      <c r="CA6306" s="207"/>
      <c r="CB6306" s="207"/>
      <c r="CC6306" s="207"/>
      <c r="CD6306" s="207"/>
      <c r="CE6306" s="207"/>
      <c r="CF6306" s="207"/>
    </row>
    <row r="6307" spans="1:84" s="406" customFormat="1" x14ac:dyDescent="0.3">
      <c r="A6307" s="407"/>
      <c r="B6307" s="412"/>
      <c r="C6307" s="126"/>
      <c r="D6307" s="390"/>
      <c r="E6307" s="390"/>
      <c r="F6307" s="390"/>
      <c r="G6307" s="390"/>
      <c r="H6307" s="390"/>
      <c r="I6307" s="390"/>
      <c r="AP6307" s="207"/>
      <c r="AQ6307" s="207"/>
      <c r="BK6307" s="207"/>
      <c r="BY6307" s="207"/>
      <c r="BZ6307" s="207"/>
      <c r="CA6307" s="207"/>
      <c r="CB6307" s="207"/>
      <c r="CC6307" s="207"/>
      <c r="CD6307" s="207"/>
      <c r="CE6307" s="207"/>
      <c r="CF6307" s="207"/>
    </row>
    <row r="6308" spans="1:84" s="406" customFormat="1" x14ac:dyDescent="0.3">
      <c r="A6308" s="407"/>
      <c r="B6308" s="412"/>
      <c r="C6308" s="126"/>
      <c r="D6308" s="390"/>
      <c r="E6308" s="390"/>
      <c r="F6308" s="390"/>
      <c r="G6308" s="390"/>
      <c r="H6308" s="390"/>
      <c r="I6308" s="390"/>
      <c r="AP6308" s="207"/>
      <c r="AQ6308" s="207"/>
      <c r="BK6308" s="207"/>
      <c r="BY6308" s="207"/>
      <c r="BZ6308" s="207"/>
      <c r="CA6308" s="207"/>
      <c r="CB6308" s="207"/>
      <c r="CC6308" s="207"/>
      <c r="CD6308" s="207"/>
      <c r="CE6308" s="207"/>
      <c r="CF6308" s="207"/>
    </row>
    <row r="6309" spans="1:84" s="406" customFormat="1" x14ac:dyDescent="0.3">
      <c r="A6309" s="407"/>
      <c r="B6309" s="412"/>
      <c r="C6309" s="126"/>
      <c r="D6309" s="390"/>
      <c r="E6309" s="390"/>
      <c r="F6309" s="390"/>
      <c r="G6309" s="390"/>
      <c r="H6309" s="390"/>
      <c r="I6309" s="390"/>
      <c r="AP6309" s="207"/>
      <c r="AQ6309" s="207"/>
      <c r="BK6309" s="207"/>
      <c r="BY6309" s="207"/>
      <c r="BZ6309" s="207"/>
      <c r="CA6309" s="207"/>
      <c r="CB6309" s="207"/>
      <c r="CC6309" s="207"/>
      <c r="CD6309" s="207"/>
      <c r="CE6309" s="207"/>
      <c r="CF6309" s="207"/>
    </row>
    <row r="6310" spans="1:84" s="406" customFormat="1" x14ac:dyDescent="0.3">
      <c r="A6310" s="407"/>
      <c r="B6310" s="412"/>
      <c r="C6310" s="126"/>
      <c r="D6310" s="390"/>
      <c r="E6310" s="390"/>
      <c r="F6310" s="390"/>
      <c r="G6310" s="390"/>
      <c r="H6310" s="390"/>
      <c r="I6310" s="390"/>
      <c r="AP6310" s="207"/>
      <c r="AQ6310" s="207"/>
      <c r="BK6310" s="207"/>
      <c r="BY6310" s="207"/>
      <c r="BZ6310" s="207"/>
      <c r="CA6310" s="207"/>
      <c r="CB6310" s="207"/>
      <c r="CC6310" s="207"/>
      <c r="CD6310" s="207"/>
      <c r="CE6310" s="207"/>
      <c r="CF6310" s="207"/>
    </row>
    <row r="6311" spans="1:84" s="406" customFormat="1" x14ac:dyDescent="0.3">
      <c r="A6311" s="407"/>
      <c r="B6311" s="412"/>
      <c r="C6311" s="126"/>
      <c r="D6311" s="390"/>
      <c r="E6311" s="390"/>
      <c r="F6311" s="390"/>
      <c r="G6311" s="390"/>
      <c r="H6311" s="390"/>
      <c r="I6311" s="390"/>
      <c r="AP6311" s="207"/>
      <c r="AQ6311" s="207"/>
      <c r="BK6311" s="207"/>
      <c r="BY6311" s="207"/>
      <c r="BZ6311" s="207"/>
      <c r="CA6311" s="207"/>
      <c r="CB6311" s="207"/>
      <c r="CC6311" s="207"/>
      <c r="CD6311" s="207"/>
      <c r="CE6311" s="207"/>
      <c r="CF6311" s="207"/>
    </row>
    <row r="6312" spans="1:84" s="406" customFormat="1" x14ac:dyDescent="0.3">
      <c r="A6312" s="407"/>
      <c r="B6312" s="412"/>
      <c r="C6312" s="126"/>
      <c r="D6312" s="390"/>
      <c r="E6312" s="390"/>
      <c r="F6312" s="390"/>
      <c r="G6312" s="390"/>
      <c r="H6312" s="390"/>
      <c r="I6312" s="390"/>
      <c r="AP6312" s="207"/>
      <c r="AQ6312" s="207"/>
      <c r="BK6312" s="207"/>
      <c r="BY6312" s="207"/>
      <c r="BZ6312" s="207"/>
      <c r="CA6312" s="207"/>
      <c r="CB6312" s="207"/>
      <c r="CC6312" s="207"/>
      <c r="CD6312" s="207"/>
      <c r="CE6312" s="207"/>
      <c r="CF6312" s="207"/>
    </row>
    <row r="6313" spans="1:84" s="406" customFormat="1" x14ac:dyDescent="0.3">
      <c r="A6313" s="407"/>
      <c r="B6313" s="412"/>
      <c r="C6313" s="126"/>
      <c r="D6313" s="390"/>
      <c r="E6313" s="390"/>
      <c r="F6313" s="390"/>
      <c r="G6313" s="390"/>
      <c r="H6313" s="390"/>
      <c r="I6313" s="390"/>
      <c r="AP6313" s="207"/>
      <c r="AQ6313" s="207"/>
      <c r="BK6313" s="207"/>
      <c r="BY6313" s="207"/>
      <c r="BZ6313" s="207"/>
      <c r="CA6313" s="207"/>
      <c r="CB6313" s="207"/>
      <c r="CC6313" s="207"/>
      <c r="CD6313" s="207"/>
      <c r="CE6313" s="207"/>
      <c r="CF6313" s="207"/>
    </row>
    <row r="6314" spans="1:84" s="406" customFormat="1" x14ac:dyDescent="0.3">
      <c r="A6314" s="407"/>
      <c r="B6314" s="412"/>
      <c r="C6314" s="126"/>
      <c r="D6314" s="390"/>
      <c r="E6314" s="390"/>
      <c r="F6314" s="390"/>
      <c r="G6314" s="390"/>
      <c r="H6314" s="390"/>
      <c r="I6314" s="390"/>
      <c r="AP6314" s="207"/>
      <c r="AQ6314" s="207"/>
      <c r="BK6314" s="207"/>
      <c r="BY6314" s="207"/>
      <c r="BZ6314" s="207"/>
      <c r="CA6314" s="207"/>
      <c r="CB6314" s="207"/>
      <c r="CC6314" s="207"/>
      <c r="CD6314" s="207"/>
      <c r="CE6314" s="207"/>
      <c r="CF6314" s="207"/>
    </row>
    <row r="6315" spans="1:84" s="406" customFormat="1" x14ac:dyDescent="0.3">
      <c r="A6315" s="407"/>
      <c r="B6315" s="412"/>
      <c r="C6315" s="126"/>
      <c r="D6315" s="390"/>
      <c r="E6315" s="390"/>
      <c r="F6315" s="390"/>
      <c r="G6315" s="390"/>
      <c r="H6315" s="390"/>
      <c r="I6315" s="390"/>
      <c r="AP6315" s="207"/>
      <c r="AQ6315" s="207"/>
      <c r="BK6315" s="207"/>
      <c r="BY6315" s="207"/>
      <c r="BZ6315" s="207"/>
      <c r="CA6315" s="207"/>
      <c r="CB6315" s="207"/>
      <c r="CC6315" s="207"/>
      <c r="CD6315" s="207"/>
      <c r="CE6315" s="207"/>
      <c r="CF6315" s="207"/>
    </row>
    <row r="6316" spans="1:84" s="406" customFormat="1" x14ac:dyDescent="0.3">
      <c r="A6316" s="407"/>
      <c r="B6316" s="412"/>
      <c r="C6316" s="126"/>
      <c r="D6316" s="390"/>
      <c r="E6316" s="390"/>
      <c r="F6316" s="390"/>
      <c r="G6316" s="390"/>
      <c r="H6316" s="390"/>
      <c r="I6316" s="390"/>
      <c r="AP6316" s="207"/>
      <c r="AQ6316" s="207"/>
      <c r="BK6316" s="207"/>
      <c r="BY6316" s="207"/>
      <c r="BZ6316" s="207"/>
      <c r="CA6316" s="207"/>
      <c r="CB6316" s="207"/>
      <c r="CC6316" s="207"/>
      <c r="CD6316" s="207"/>
      <c r="CE6316" s="207"/>
      <c r="CF6316" s="207"/>
    </row>
    <row r="6317" spans="1:84" s="406" customFormat="1" x14ac:dyDescent="0.3">
      <c r="A6317" s="407"/>
      <c r="B6317" s="412"/>
      <c r="C6317" s="126"/>
      <c r="D6317" s="390"/>
      <c r="E6317" s="390"/>
      <c r="F6317" s="390"/>
      <c r="G6317" s="390"/>
      <c r="H6317" s="390"/>
      <c r="I6317" s="390"/>
      <c r="AP6317" s="207"/>
      <c r="AQ6317" s="207"/>
      <c r="BK6317" s="207"/>
      <c r="BY6317" s="207"/>
      <c r="BZ6317" s="207"/>
      <c r="CA6317" s="207"/>
      <c r="CB6317" s="207"/>
      <c r="CC6317" s="207"/>
      <c r="CD6317" s="207"/>
      <c r="CE6317" s="207"/>
      <c r="CF6317" s="207"/>
    </row>
    <row r="6318" spans="1:84" s="406" customFormat="1" x14ac:dyDescent="0.3">
      <c r="A6318" s="407"/>
      <c r="B6318" s="412"/>
      <c r="C6318" s="126"/>
      <c r="D6318" s="390"/>
      <c r="E6318" s="390"/>
      <c r="F6318" s="390"/>
      <c r="G6318" s="390"/>
      <c r="H6318" s="390"/>
      <c r="I6318" s="390"/>
      <c r="AP6318" s="207"/>
      <c r="AQ6318" s="207"/>
      <c r="BK6318" s="207"/>
      <c r="BY6318" s="207"/>
      <c r="BZ6318" s="207"/>
      <c r="CA6318" s="207"/>
      <c r="CB6318" s="207"/>
      <c r="CC6318" s="207"/>
      <c r="CD6318" s="207"/>
      <c r="CE6318" s="207"/>
      <c r="CF6318" s="207"/>
    </row>
    <row r="6319" spans="1:84" s="406" customFormat="1" x14ac:dyDescent="0.3">
      <c r="A6319" s="407"/>
      <c r="B6319" s="412"/>
      <c r="C6319" s="126"/>
      <c r="D6319" s="390"/>
      <c r="E6319" s="390"/>
      <c r="F6319" s="390"/>
      <c r="G6319" s="390"/>
      <c r="H6319" s="390"/>
      <c r="I6319" s="390"/>
      <c r="AP6319" s="207"/>
      <c r="AQ6319" s="207"/>
      <c r="BK6319" s="207"/>
      <c r="BY6319" s="207"/>
      <c r="BZ6319" s="207"/>
      <c r="CA6319" s="207"/>
      <c r="CB6319" s="207"/>
      <c r="CC6319" s="207"/>
      <c r="CD6319" s="207"/>
      <c r="CE6319" s="207"/>
      <c r="CF6319" s="207"/>
    </row>
    <row r="6320" spans="1:84" s="406" customFormat="1" x14ac:dyDescent="0.3">
      <c r="A6320" s="407"/>
      <c r="B6320" s="412"/>
      <c r="C6320" s="126"/>
      <c r="D6320" s="390"/>
      <c r="E6320" s="390"/>
      <c r="F6320" s="390"/>
      <c r="G6320" s="390"/>
      <c r="H6320" s="390"/>
      <c r="I6320" s="390"/>
      <c r="AP6320" s="207"/>
      <c r="AQ6320" s="207"/>
      <c r="BK6320" s="207"/>
      <c r="BY6320" s="207"/>
      <c r="BZ6320" s="207"/>
      <c r="CA6320" s="207"/>
      <c r="CB6320" s="207"/>
      <c r="CC6320" s="207"/>
      <c r="CD6320" s="207"/>
      <c r="CE6320" s="207"/>
      <c r="CF6320" s="207"/>
    </row>
    <row r="6321" spans="1:84" s="406" customFormat="1" x14ac:dyDescent="0.3">
      <c r="A6321" s="407"/>
      <c r="B6321" s="412"/>
      <c r="C6321" s="126"/>
      <c r="D6321" s="390"/>
      <c r="E6321" s="390"/>
      <c r="F6321" s="390"/>
      <c r="G6321" s="390"/>
      <c r="H6321" s="390"/>
      <c r="I6321" s="390"/>
      <c r="AP6321" s="207"/>
      <c r="AQ6321" s="207"/>
      <c r="BK6321" s="207"/>
      <c r="BY6321" s="207"/>
      <c r="BZ6321" s="207"/>
      <c r="CA6321" s="207"/>
      <c r="CB6321" s="207"/>
      <c r="CC6321" s="207"/>
      <c r="CD6321" s="207"/>
      <c r="CE6321" s="207"/>
      <c r="CF6321" s="207"/>
    </row>
    <row r="6322" spans="1:84" s="406" customFormat="1" x14ac:dyDescent="0.3">
      <c r="A6322" s="407"/>
      <c r="B6322" s="412"/>
      <c r="C6322" s="126"/>
      <c r="D6322" s="390"/>
      <c r="E6322" s="390"/>
      <c r="F6322" s="390"/>
      <c r="G6322" s="390"/>
      <c r="H6322" s="390"/>
      <c r="I6322" s="390"/>
      <c r="AP6322" s="207"/>
      <c r="AQ6322" s="207"/>
      <c r="BK6322" s="207"/>
      <c r="BY6322" s="207"/>
      <c r="BZ6322" s="207"/>
      <c r="CA6322" s="207"/>
      <c r="CB6322" s="207"/>
      <c r="CC6322" s="207"/>
      <c r="CD6322" s="207"/>
      <c r="CE6322" s="207"/>
      <c r="CF6322" s="207"/>
    </row>
    <row r="6323" spans="1:84" s="406" customFormat="1" x14ac:dyDescent="0.3">
      <c r="A6323" s="407"/>
      <c r="B6323" s="412"/>
      <c r="C6323" s="126"/>
      <c r="D6323" s="390"/>
      <c r="E6323" s="390"/>
      <c r="F6323" s="390"/>
      <c r="G6323" s="390"/>
      <c r="H6323" s="390"/>
      <c r="I6323" s="390"/>
      <c r="AP6323" s="207"/>
      <c r="AQ6323" s="207"/>
      <c r="BK6323" s="207"/>
      <c r="BY6323" s="207"/>
      <c r="BZ6323" s="207"/>
      <c r="CA6323" s="207"/>
      <c r="CB6323" s="207"/>
      <c r="CC6323" s="207"/>
      <c r="CD6323" s="207"/>
      <c r="CE6323" s="207"/>
      <c r="CF6323" s="207"/>
    </row>
    <row r="6324" spans="1:84" s="406" customFormat="1" x14ac:dyDescent="0.3">
      <c r="A6324" s="407"/>
      <c r="B6324" s="412"/>
      <c r="C6324" s="126"/>
      <c r="D6324" s="390"/>
      <c r="E6324" s="390"/>
      <c r="F6324" s="390"/>
      <c r="G6324" s="390"/>
      <c r="H6324" s="390"/>
      <c r="I6324" s="390"/>
      <c r="AP6324" s="207"/>
      <c r="AQ6324" s="207"/>
      <c r="BK6324" s="207"/>
      <c r="BY6324" s="207"/>
      <c r="BZ6324" s="207"/>
      <c r="CA6324" s="207"/>
      <c r="CB6324" s="207"/>
      <c r="CC6324" s="207"/>
      <c r="CD6324" s="207"/>
      <c r="CE6324" s="207"/>
      <c r="CF6324" s="207"/>
    </row>
    <row r="6325" spans="1:84" s="406" customFormat="1" x14ac:dyDescent="0.3">
      <c r="A6325" s="407"/>
      <c r="B6325" s="412"/>
      <c r="C6325" s="126"/>
      <c r="D6325" s="390"/>
      <c r="E6325" s="390"/>
      <c r="F6325" s="390"/>
      <c r="G6325" s="390"/>
      <c r="H6325" s="390"/>
      <c r="I6325" s="390"/>
      <c r="AP6325" s="207"/>
      <c r="AQ6325" s="207"/>
      <c r="BK6325" s="207"/>
      <c r="BY6325" s="207"/>
      <c r="BZ6325" s="207"/>
      <c r="CA6325" s="207"/>
      <c r="CB6325" s="207"/>
      <c r="CC6325" s="207"/>
      <c r="CD6325" s="207"/>
      <c r="CE6325" s="207"/>
      <c r="CF6325" s="207"/>
    </row>
    <row r="6326" spans="1:84" s="406" customFormat="1" x14ac:dyDescent="0.3">
      <c r="A6326" s="407"/>
      <c r="B6326" s="412"/>
      <c r="C6326" s="126"/>
      <c r="D6326" s="390"/>
      <c r="E6326" s="390"/>
      <c r="F6326" s="390"/>
      <c r="G6326" s="390"/>
      <c r="H6326" s="390"/>
      <c r="I6326" s="390"/>
      <c r="AP6326" s="207"/>
      <c r="AQ6326" s="207"/>
      <c r="BK6326" s="207"/>
      <c r="BY6326" s="207"/>
      <c r="BZ6326" s="207"/>
      <c r="CA6326" s="207"/>
      <c r="CB6326" s="207"/>
      <c r="CC6326" s="207"/>
      <c r="CD6326" s="207"/>
      <c r="CE6326" s="207"/>
      <c r="CF6326" s="207"/>
    </row>
    <row r="6327" spans="1:84" s="406" customFormat="1" x14ac:dyDescent="0.3">
      <c r="A6327" s="407"/>
      <c r="B6327" s="412"/>
      <c r="C6327" s="126"/>
      <c r="D6327" s="390"/>
      <c r="E6327" s="390"/>
      <c r="F6327" s="390"/>
      <c r="G6327" s="390"/>
      <c r="H6327" s="390"/>
      <c r="I6327" s="390"/>
      <c r="AP6327" s="207"/>
      <c r="AQ6327" s="207"/>
      <c r="BK6327" s="207"/>
      <c r="BY6327" s="207"/>
      <c r="BZ6327" s="207"/>
      <c r="CA6327" s="207"/>
      <c r="CB6327" s="207"/>
      <c r="CC6327" s="207"/>
      <c r="CD6327" s="207"/>
      <c r="CE6327" s="207"/>
      <c r="CF6327" s="207"/>
    </row>
    <row r="6328" spans="1:84" s="406" customFormat="1" x14ac:dyDescent="0.3">
      <c r="A6328" s="407"/>
      <c r="B6328" s="412"/>
      <c r="C6328" s="126"/>
      <c r="D6328" s="390"/>
      <c r="E6328" s="390"/>
      <c r="F6328" s="390"/>
      <c r="G6328" s="390"/>
      <c r="H6328" s="390"/>
      <c r="I6328" s="390"/>
      <c r="AP6328" s="207"/>
      <c r="AQ6328" s="207"/>
      <c r="BK6328" s="207"/>
      <c r="BY6328" s="207"/>
      <c r="BZ6328" s="207"/>
      <c r="CA6328" s="207"/>
      <c r="CB6328" s="207"/>
      <c r="CC6328" s="207"/>
      <c r="CD6328" s="207"/>
      <c r="CE6328" s="207"/>
      <c r="CF6328" s="207"/>
    </row>
    <row r="6329" spans="1:84" s="406" customFormat="1" x14ac:dyDescent="0.3">
      <c r="A6329" s="407"/>
      <c r="B6329" s="412"/>
      <c r="C6329" s="126"/>
      <c r="D6329" s="390"/>
      <c r="E6329" s="390"/>
      <c r="F6329" s="390"/>
      <c r="G6329" s="390"/>
      <c r="H6329" s="390"/>
      <c r="I6329" s="390"/>
      <c r="AP6329" s="207"/>
      <c r="AQ6329" s="207"/>
      <c r="BK6329" s="207"/>
      <c r="BY6329" s="207"/>
      <c r="BZ6329" s="207"/>
      <c r="CA6329" s="207"/>
      <c r="CB6329" s="207"/>
      <c r="CC6329" s="207"/>
      <c r="CD6329" s="207"/>
      <c r="CE6329" s="207"/>
      <c r="CF6329" s="207"/>
    </row>
    <row r="6330" spans="1:84" s="406" customFormat="1" x14ac:dyDescent="0.3">
      <c r="A6330" s="407"/>
      <c r="B6330" s="412"/>
      <c r="C6330" s="126"/>
      <c r="D6330" s="390"/>
      <c r="E6330" s="390"/>
      <c r="F6330" s="390"/>
      <c r="G6330" s="390"/>
      <c r="H6330" s="390"/>
      <c r="I6330" s="390"/>
      <c r="AP6330" s="207"/>
      <c r="AQ6330" s="207"/>
      <c r="BK6330" s="207"/>
      <c r="BY6330" s="207"/>
      <c r="BZ6330" s="207"/>
      <c r="CA6330" s="207"/>
      <c r="CB6330" s="207"/>
      <c r="CC6330" s="207"/>
      <c r="CD6330" s="207"/>
      <c r="CE6330" s="207"/>
      <c r="CF6330" s="207"/>
    </row>
    <row r="6331" spans="1:84" s="406" customFormat="1" x14ac:dyDescent="0.3">
      <c r="A6331" s="407"/>
      <c r="B6331" s="412"/>
      <c r="C6331" s="126"/>
      <c r="D6331" s="390"/>
      <c r="E6331" s="390"/>
      <c r="F6331" s="390"/>
      <c r="G6331" s="390"/>
      <c r="H6331" s="390"/>
      <c r="I6331" s="390"/>
      <c r="AP6331" s="207"/>
      <c r="AQ6331" s="207"/>
      <c r="BK6331" s="207"/>
      <c r="BY6331" s="207"/>
      <c r="BZ6331" s="207"/>
      <c r="CA6331" s="207"/>
      <c r="CB6331" s="207"/>
      <c r="CC6331" s="207"/>
      <c r="CD6331" s="207"/>
      <c r="CE6331" s="207"/>
      <c r="CF6331" s="207"/>
    </row>
    <row r="6332" spans="1:84" s="406" customFormat="1" x14ac:dyDescent="0.3">
      <c r="A6332" s="407"/>
      <c r="B6332" s="412"/>
      <c r="C6332" s="126"/>
      <c r="D6332" s="390"/>
      <c r="E6332" s="390"/>
      <c r="F6332" s="390"/>
      <c r="G6332" s="390"/>
      <c r="H6332" s="390"/>
      <c r="I6332" s="390"/>
      <c r="AP6332" s="207"/>
      <c r="AQ6332" s="207"/>
      <c r="BK6332" s="207"/>
      <c r="BY6332" s="207"/>
      <c r="BZ6332" s="207"/>
      <c r="CA6332" s="207"/>
      <c r="CB6332" s="207"/>
      <c r="CC6332" s="207"/>
      <c r="CD6332" s="207"/>
      <c r="CE6332" s="207"/>
      <c r="CF6332" s="207"/>
    </row>
    <row r="6333" spans="1:84" s="406" customFormat="1" x14ac:dyDescent="0.3">
      <c r="A6333" s="407"/>
      <c r="B6333" s="412"/>
      <c r="C6333" s="126"/>
      <c r="D6333" s="390"/>
      <c r="E6333" s="390"/>
      <c r="F6333" s="390"/>
      <c r="G6333" s="390"/>
      <c r="H6333" s="390"/>
      <c r="I6333" s="390"/>
      <c r="AP6333" s="207"/>
      <c r="AQ6333" s="207"/>
      <c r="BK6333" s="207"/>
      <c r="BY6333" s="207"/>
      <c r="BZ6333" s="207"/>
      <c r="CA6333" s="207"/>
      <c r="CB6333" s="207"/>
      <c r="CC6333" s="207"/>
      <c r="CD6333" s="207"/>
      <c r="CE6333" s="207"/>
      <c r="CF6333" s="207"/>
    </row>
    <row r="6334" spans="1:84" s="406" customFormat="1" x14ac:dyDescent="0.3">
      <c r="A6334" s="407"/>
      <c r="B6334" s="412"/>
      <c r="C6334" s="126"/>
      <c r="D6334" s="390"/>
      <c r="E6334" s="390"/>
      <c r="F6334" s="390"/>
      <c r="G6334" s="390"/>
      <c r="H6334" s="390"/>
      <c r="I6334" s="390"/>
      <c r="AP6334" s="207"/>
      <c r="AQ6334" s="207"/>
      <c r="BK6334" s="207"/>
      <c r="BY6334" s="207"/>
      <c r="BZ6334" s="207"/>
      <c r="CA6334" s="207"/>
      <c r="CB6334" s="207"/>
      <c r="CC6334" s="207"/>
      <c r="CD6334" s="207"/>
      <c r="CE6334" s="207"/>
      <c r="CF6334" s="207"/>
    </row>
    <row r="6335" spans="1:84" s="406" customFormat="1" x14ac:dyDescent="0.3">
      <c r="A6335" s="407"/>
      <c r="B6335" s="412"/>
      <c r="C6335" s="126"/>
      <c r="D6335" s="390"/>
      <c r="E6335" s="390"/>
      <c r="F6335" s="390"/>
      <c r="G6335" s="390"/>
      <c r="H6335" s="390"/>
      <c r="I6335" s="390"/>
      <c r="AP6335" s="207"/>
      <c r="AQ6335" s="207"/>
      <c r="BK6335" s="207"/>
      <c r="BY6335" s="207"/>
      <c r="BZ6335" s="207"/>
      <c r="CA6335" s="207"/>
      <c r="CB6335" s="207"/>
      <c r="CC6335" s="207"/>
      <c r="CD6335" s="207"/>
      <c r="CE6335" s="207"/>
      <c r="CF6335" s="207"/>
    </row>
    <row r="6336" spans="1:84" s="406" customFormat="1" x14ac:dyDescent="0.3">
      <c r="A6336" s="407"/>
      <c r="B6336" s="412"/>
      <c r="C6336" s="126"/>
      <c r="D6336" s="390"/>
      <c r="E6336" s="390"/>
      <c r="F6336" s="390"/>
      <c r="G6336" s="390"/>
      <c r="H6336" s="390"/>
      <c r="I6336" s="390"/>
      <c r="AP6336" s="207"/>
      <c r="AQ6336" s="207"/>
      <c r="BK6336" s="207"/>
      <c r="BY6336" s="207"/>
      <c r="BZ6336" s="207"/>
      <c r="CA6336" s="207"/>
      <c r="CB6336" s="207"/>
      <c r="CC6336" s="207"/>
      <c r="CD6336" s="207"/>
      <c r="CE6336" s="207"/>
      <c r="CF6336" s="207"/>
    </row>
    <row r="6337" spans="1:84" s="406" customFormat="1" x14ac:dyDescent="0.3">
      <c r="A6337" s="407"/>
      <c r="B6337" s="412"/>
      <c r="C6337" s="126"/>
      <c r="D6337" s="390"/>
      <c r="E6337" s="390"/>
      <c r="F6337" s="390"/>
      <c r="G6337" s="390"/>
      <c r="H6337" s="390"/>
      <c r="I6337" s="390"/>
      <c r="AP6337" s="207"/>
      <c r="AQ6337" s="207"/>
      <c r="BK6337" s="207"/>
      <c r="BY6337" s="207"/>
      <c r="BZ6337" s="207"/>
      <c r="CA6337" s="207"/>
      <c r="CB6337" s="207"/>
      <c r="CC6337" s="207"/>
      <c r="CD6337" s="207"/>
      <c r="CE6337" s="207"/>
      <c r="CF6337" s="207"/>
    </row>
    <row r="6338" spans="1:84" s="406" customFormat="1" x14ac:dyDescent="0.3">
      <c r="A6338" s="407"/>
      <c r="B6338" s="412"/>
      <c r="C6338" s="126"/>
      <c r="D6338" s="390"/>
      <c r="E6338" s="390"/>
      <c r="F6338" s="390"/>
      <c r="G6338" s="390"/>
      <c r="H6338" s="390"/>
      <c r="I6338" s="390"/>
      <c r="AP6338" s="207"/>
      <c r="AQ6338" s="207"/>
      <c r="BK6338" s="207"/>
      <c r="BY6338" s="207"/>
      <c r="BZ6338" s="207"/>
      <c r="CA6338" s="207"/>
      <c r="CB6338" s="207"/>
      <c r="CC6338" s="207"/>
      <c r="CD6338" s="207"/>
      <c r="CE6338" s="207"/>
      <c r="CF6338" s="207"/>
    </row>
    <row r="6339" spans="1:84" s="406" customFormat="1" x14ac:dyDescent="0.3">
      <c r="A6339" s="407"/>
      <c r="B6339" s="412"/>
      <c r="C6339" s="126"/>
      <c r="D6339" s="390"/>
      <c r="E6339" s="390"/>
      <c r="F6339" s="390"/>
      <c r="G6339" s="390"/>
      <c r="H6339" s="390"/>
      <c r="I6339" s="390"/>
      <c r="AP6339" s="207"/>
      <c r="AQ6339" s="207"/>
      <c r="BK6339" s="207"/>
      <c r="BY6339" s="207"/>
      <c r="BZ6339" s="207"/>
      <c r="CA6339" s="207"/>
      <c r="CB6339" s="207"/>
      <c r="CC6339" s="207"/>
      <c r="CD6339" s="207"/>
      <c r="CE6339" s="207"/>
      <c r="CF6339" s="207"/>
    </row>
    <row r="6340" spans="1:84" s="406" customFormat="1" x14ac:dyDescent="0.3">
      <c r="A6340" s="407"/>
      <c r="B6340" s="412"/>
      <c r="C6340" s="126"/>
      <c r="D6340" s="390"/>
      <c r="E6340" s="390"/>
      <c r="F6340" s="390"/>
      <c r="G6340" s="390"/>
      <c r="H6340" s="390"/>
      <c r="I6340" s="390"/>
      <c r="AP6340" s="207"/>
      <c r="AQ6340" s="207"/>
      <c r="BK6340" s="207"/>
      <c r="BY6340" s="207"/>
      <c r="BZ6340" s="207"/>
      <c r="CA6340" s="207"/>
      <c r="CB6340" s="207"/>
      <c r="CC6340" s="207"/>
      <c r="CD6340" s="207"/>
      <c r="CE6340" s="207"/>
      <c r="CF6340" s="207"/>
    </row>
    <row r="6341" spans="1:84" s="406" customFormat="1" x14ac:dyDescent="0.3">
      <c r="A6341" s="407"/>
      <c r="B6341" s="412"/>
      <c r="C6341" s="126"/>
      <c r="D6341" s="390"/>
      <c r="E6341" s="390"/>
      <c r="F6341" s="390"/>
      <c r="G6341" s="390"/>
      <c r="H6341" s="390"/>
      <c r="I6341" s="390"/>
      <c r="AP6341" s="207"/>
      <c r="AQ6341" s="207"/>
      <c r="BK6341" s="207"/>
      <c r="BY6341" s="207"/>
      <c r="BZ6341" s="207"/>
      <c r="CA6341" s="207"/>
      <c r="CB6341" s="207"/>
      <c r="CC6341" s="207"/>
      <c r="CD6341" s="207"/>
      <c r="CE6341" s="207"/>
      <c r="CF6341" s="207"/>
    </row>
    <row r="6342" spans="1:84" s="406" customFormat="1" x14ac:dyDescent="0.3">
      <c r="A6342" s="407"/>
      <c r="B6342" s="412"/>
      <c r="C6342" s="126"/>
      <c r="D6342" s="390"/>
      <c r="E6342" s="390"/>
      <c r="F6342" s="390"/>
      <c r="G6342" s="390"/>
      <c r="H6342" s="390"/>
      <c r="I6342" s="390"/>
      <c r="AP6342" s="207"/>
      <c r="AQ6342" s="207"/>
      <c r="BK6342" s="207"/>
      <c r="BY6342" s="207"/>
      <c r="BZ6342" s="207"/>
      <c r="CA6342" s="207"/>
      <c r="CB6342" s="207"/>
      <c r="CC6342" s="207"/>
      <c r="CD6342" s="207"/>
      <c r="CE6342" s="207"/>
      <c r="CF6342" s="207"/>
    </row>
    <row r="6343" spans="1:84" s="406" customFormat="1" x14ac:dyDescent="0.3">
      <c r="A6343" s="407"/>
      <c r="B6343" s="412"/>
      <c r="C6343" s="126"/>
      <c r="D6343" s="390"/>
      <c r="E6343" s="390"/>
      <c r="F6343" s="390"/>
      <c r="G6343" s="390"/>
      <c r="H6343" s="390"/>
      <c r="I6343" s="390"/>
      <c r="AP6343" s="207"/>
      <c r="AQ6343" s="207"/>
      <c r="BK6343" s="207"/>
      <c r="BY6343" s="207"/>
      <c r="BZ6343" s="207"/>
      <c r="CA6343" s="207"/>
      <c r="CB6343" s="207"/>
      <c r="CC6343" s="207"/>
      <c r="CD6343" s="207"/>
      <c r="CE6343" s="207"/>
      <c r="CF6343" s="207"/>
    </row>
    <row r="6344" spans="1:84" s="406" customFormat="1" x14ac:dyDescent="0.3">
      <c r="A6344" s="407"/>
      <c r="B6344" s="412"/>
      <c r="C6344" s="126"/>
      <c r="D6344" s="390"/>
      <c r="E6344" s="390"/>
      <c r="F6344" s="390"/>
      <c r="G6344" s="390"/>
      <c r="H6344" s="390"/>
      <c r="I6344" s="390"/>
      <c r="AP6344" s="207"/>
      <c r="AQ6344" s="207"/>
      <c r="BK6344" s="207"/>
      <c r="BY6344" s="207"/>
      <c r="BZ6344" s="207"/>
      <c r="CA6344" s="207"/>
      <c r="CB6344" s="207"/>
      <c r="CC6344" s="207"/>
      <c r="CD6344" s="207"/>
      <c r="CE6344" s="207"/>
      <c r="CF6344" s="207"/>
    </row>
    <row r="6345" spans="1:84" s="406" customFormat="1" x14ac:dyDescent="0.3">
      <c r="A6345" s="407"/>
      <c r="B6345" s="412"/>
      <c r="C6345" s="126"/>
      <c r="D6345" s="390"/>
      <c r="E6345" s="390"/>
      <c r="F6345" s="390"/>
      <c r="G6345" s="390"/>
      <c r="H6345" s="390"/>
      <c r="I6345" s="390"/>
      <c r="AP6345" s="207"/>
      <c r="AQ6345" s="207"/>
      <c r="BK6345" s="207"/>
      <c r="BY6345" s="207"/>
      <c r="BZ6345" s="207"/>
      <c r="CA6345" s="207"/>
      <c r="CB6345" s="207"/>
      <c r="CC6345" s="207"/>
      <c r="CD6345" s="207"/>
      <c r="CE6345" s="207"/>
      <c r="CF6345" s="207"/>
    </row>
    <row r="6346" spans="1:84" s="406" customFormat="1" x14ac:dyDescent="0.3">
      <c r="A6346" s="407"/>
      <c r="B6346" s="412"/>
      <c r="C6346" s="126"/>
      <c r="D6346" s="390"/>
      <c r="E6346" s="390"/>
      <c r="F6346" s="390"/>
      <c r="G6346" s="390"/>
      <c r="H6346" s="390"/>
      <c r="I6346" s="390"/>
      <c r="AP6346" s="207"/>
      <c r="AQ6346" s="207"/>
      <c r="BK6346" s="207"/>
      <c r="BY6346" s="207"/>
      <c r="BZ6346" s="207"/>
      <c r="CA6346" s="207"/>
      <c r="CB6346" s="207"/>
      <c r="CC6346" s="207"/>
      <c r="CD6346" s="207"/>
      <c r="CE6346" s="207"/>
      <c r="CF6346" s="207"/>
    </row>
    <row r="6347" spans="1:84" s="406" customFormat="1" x14ac:dyDescent="0.3">
      <c r="A6347" s="407"/>
      <c r="B6347" s="412"/>
      <c r="C6347" s="126"/>
      <c r="D6347" s="390"/>
      <c r="E6347" s="390"/>
      <c r="F6347" s="390"/>
      <c r="G6347" s="390"/>
      <c r="H6347" s="390"/>
      <c r="I6347" s="390"/>
      <c r="AP6347" s="207"/>
      <c r="AQ6347" s="207"/>
      <c r="BK6347" s="207"/>
      <c r="BY6347" s="207"/>
      <c r="BZ6347" s="207"/>
      <c r="CA6347" s="207"/>
      <c r="CB6347" s="207"/>
      <c r="CC6347" s="207"/>
      <c r="CD6347" s="207"/>
      <c r="CE6347" s="207"/>
      <c r="CF6347" s="207"/>
    </row>
    <row r="6348" spans="1:84" s="406" customFormat="1" x14ac:dyDescent="0.3">
      <c r="A6348" s="407"/>
      <c r="B6348" s="412"/>
      <c r="C6348" s="126"/>
      <c r="D6348" s="390"/>
      <c r="E6348" s="390"/>
      <c r="F6348" s="390"/>
      <c r="G6348" s="390"/>
      <c r="H6348" s="390"/>
      <c r="I6348" s="390"/>
      <c r="AP6348" s="207"/>
      <c r="AQ6348" s="207"/>
      <c r="BK6348" s="207"/>
      <c r="BY6348" s="207"/>
      <c r="BZ6348" s="207"/>
      <c r="CA6348" s="207"/>
      <c r="CB6348" s="207"/>
      <c r="CC6348" s="207"/>
      <c r="CD6348" s="207"/>
      <c r="CE6348" s="207"/>
      <c r="CF6348" s="207"/>
    </row>
    <row r="6349" spans="1:84" s="406" customFormat="1" x14ac:dyDescent="0.3">
      <c r="A6349" s="407"/>
      <c r="B6349" s="412"/>
      <c r="C6349" s="126"/>
      <c r="D6349" s="390"/>
      <c r="E6349" s="390"/>
      <c r="F6349" s="390"/>
      <c r="G6349" s="390"/>
      <c r="H6349" s="390"/>
      <c r="I6349" s="390"/>
      <c r="AP6349" s="207"/>
      <c r="AQ6349" s="207"/>
      <c r="BK6349" s="207"/>
      <c r="BY6349" s="207"/>
      <c r="BZ6349" s="207"/>
      <c r="CA6349" s="207"/>
      <c r="CB6349" s="207"/>
      <c r="CC6349" s="207"/>
      <c r="CD6349" s="207"/>
      <c r="CE6349" s="207"/>
      <c r="CF6349" s="207"/>
    </row>
    <row r="6350" spans="1:84" s="406" customFormat="1" x14ac:dyDescent="0.3">
      <c r="A6350" s="407"/>
      <c r="B6350" s="412"/>
      <c r="C6350" s="126"/>
      <c r="D6350" s="390"/>
      <c r="E6350" s="390"/>
      <c r="F6350" s="390"/>
      <c r="G6350" s="390"/>
      <c r="H6350" s="390"/>
      <c r="I6350" s="390"/>
      <c r="AP6350" s="207"/>
      <c r="AQ6350" s="207"/>
      <c r="BK6350" s="207"/>
      <c r="BY6350" s="207"/>
      <c r="BZ6350" s="207"/>
      <c r="CA6350" s="207"/>
      <c r="CB6350" s="207"/>
      <c r="CC6350" s="207"/>
      <c r="CD6350" s="207"/>
      <c r="CE6350" s="207"/>
      <c r="CF6350" s="207"/>
    </row>
    <row r="6351" spans="1:84" s="406" customFormat="1" x14ac:dyDescent="0.3">
      <c r="A6351" s="407"/>
      <c r="B6351" s="412"/>
      <c r="C6351" s="126"/>
      <c r="D6351" s="390"/>
      <c r="E6351" s="390"/>
      <c r="F6351" s="390"/>
      <c r="G6351" s="390"/>
      <c r="H6351" s="390"/>
      <c r="I6351" s="390"/>
      <c r="AP6351" s="207"/>
      <c r="AQ6351" s="207"/>
      <c r="BK6351" s="207"/>
      <c r="BY6351" s="207"/>
      <c r="BZ6351" s="207"/>
      <c r="CA6351" s="207"/>
      <c r="CB6351" s="207"/>
      <c r="CC6351" s="207"/>
      <c r="CD6351" s="207"/>
      <c r="CE6351" s="207"/>
      <c r="CF6351" s="207"/>
    </row>
    <row r="6352" spans="1:84" s="406" customFormat="1" x14ac:dyDescent="0.3">
      <c r="A6352" s="407"/>
      <c r="B6352" s="412"/>
      <c r="C6352" s="126"/>
      <c r="D6352" s="390"/>
      <c r="E6352" s="390"/>
      <c r="F6352" s="390"/>
      <c r="G6352" s="390"/>
      <c r="H6352" s="390"/>
      <c r="I6352" s="390"/>
      <c r="AP6352" s="207"/>
      <c r="AQ6352" s="207"/>
      <c r="BK6352" s="207"/>
      <c r="BY6352" s="207"/>
      <c r="BZ6352" s="207"/>
      <c r="CA6352" s="207"/>
      <c r="CB6352" s="207"/>
      <c r="CC6352" s="207"/>
      <c r="CD6352" s="207"/>
      <c r="CE6352" s="207"/>
      <c r="CF6352" s="207"/>
    </row>
    <row r="6353" spans="1:84" s="406" customFormat="1" x14ac:dyDescent="0.3">
      <c r="A6353" s="407"/>
      <c r="B6353" s="412"/>
      <c r="C6353" s="126"/>
      <c r="D6353" s="390"/>
      <c r="E6353" s="390"/>
      <c r="F6353" s="390"/>
      <c r="G6353" s="390"/>
      <c r="H6353" s="390"/>
      <c r="I6353" s="390"/>
      <c r="AP6353" s="207"/>
      <c r="AQ6353" s="207"/>
      <c r="BK6353" s="207"/>
      <c r="BY6353" s="207"/>
      <c r="BZ6353" s="207"/>
      <c r="CA6353" s="207"/>
      <c r="CB6353" s="207"/>
      <c r="CC6353" s="207"/>
      <c r="CD6353" s="207"/>
      <c r="CE6353" s="207"/>
      <c r="CF6353" s="207"/>
    </row>
    <row r="6354" spans="1:84" s="406" customFormat="1" x14ac:dyDescent="0.3">
      <c r="A6354" s="407"/>
      <c r="B6354" s="412"/>
      <c r="C6354" s="126"/>
      <c r="D6354" s="390"/>
      <c r="E6354" s="390"/>
      <c r="F6354" s="390"/>
      <c r="G6354" s="390"/>
      <c r="H6354" s="390"/>
      <c r="I6354" s="390"/>
      <c r="AP6354" s="207"/>
      <c r="AQ6354" s="207"/>
      <c r="BK6354" s="207"/>
      <c r="BY6354" s="207"/>
      <c r="BZ6354" s="207"/>
      <c r="CA6354" s="207"/>
      <c r="CB6354" s="207"/>
      <c r="CC6354" s="207"/>
      <c r="CD6354" s="207"/>
      <c r="CE6354" s="207"/>
      <c r="CF6354" s="207"/>
    </row>
    <row r="6355" spans="1:84" s="406" customFormat="1" x14ac:dyDescent="0.3">
      <c r="A6355" s="407"/>
      <c r="B6355" s="412"/>
      <c r="C6355" s="126"/>
      <c r="D6355" s="390"/>
      <c r="E6355" s="390"/>
      <c r="F6355" s="390"/>
      <c r="G6355" s="390"/>
      <c r="H6355" s="390"/>
      <c r="I6355" s="390"/>
      <c r="AP6355" s="207"/>
      <c r="AQ6355" s="207"/>
      <c r="BK6355" s="207"/>
      <c r="BY6355" s="207"/>
      <c r="BZ6355" s="207"/>
      <c r="CA6355" s="207"/>
      <c r="CB6355" s="207"/>
      <c r="CC6355" s="207"/>
      <c r="CD6355" s="207"/>
      <c r="CE6355" s="207"/>
      <c r="CF6355" s="207"/>
    </row>
    <row r="6356" spans="1:84" s="406" customFormat="1" x14ac:dyDescent="0.3">
      <c r="A6356" s="407"/>
      <c r="B6356" s="412"/>
      <c r="C6356" s="126"/>
      <c r="D6356" s="390"/>
      <c r="E6356" s="390"/>
      <c r="F6356" s="390"/>
      <c r="G6356" s="390"/>
      <c r="H6356" s="390"/>
      <c r="I6356" s="390"/>
      <c r="AP6356" s="207"/>
      <c r="AQ6356" s="207"/>
      <c r="BK6356" s="207"/>
      <c r="BY6356" s="207"/>
      <c r="BZ6356" s="207"/>
      <c r="CA6356" s="207"/>
      <c r="CB6356" s="207"/>
      <c r="CC6356" s="207"/>
      <c r="CD6356" s="207"/>
      <c r="CE6356" s="207"/>
      <c r="CF6356" s="207"/>
    </row>
    <row r="6357" spans="1:84" s="406" customFormat="1" x14ac:dyDescent="0.3">
      <c r="A6357" s="407"/>
      <c r="B6357" s="412"/>
      <c r="C6357" s="126"/>
      <c r="D6357" s="390"/>
      <c r="E6357" s="390"/>
      <c r="F6357" s="390"/>
      <c r="G6357" s="390"/>
      <c r="H6357" s="390"/>
      <c r="I6357" s="390"/>
      <c r="AP6357" s="207"/>
      <c r="AQ6357" s="207"/>
      <c r="BK6357" s="207"/>
      <c r="BY6357" s="207"/>
      <c r="BZ6357" s="207"/>
      <c r="CA6357" s="207"/>
      <c r="CB6357" s="207"/>
      <c r="CC6357" s="207"/>
      <c r="CD6357" s="207"/>
      <c r="CE6357" s="207"/>
      <c r="CF6357" s="207"/>
    </row>
    <row r="6358" spans="1:84" s="406" customFormat="1" x14ac:dyDescent="0.3">
      <c r="A6358" s="407"/>
      <c r="B6358" s="412"/>
      <c r="C6358" s="126"/>
      <c r="D6358" s="390"/>
      <c r="E6358" s="390"/>
      <c r="F6358" s="390"/>
      <c r="G6358" s="390"/>
      <c r="H6358" s="390"/>
      <c r="I6358" s="390"/>
      <c r="AP6358" s="207"/>
      <c r="AQ6358" s="207"/>
      <c r="BK6358" s="207"/>
      <c r="BY6358" s="207"/>
      <c r="BZ6358" s="207"/>
      <c r="CA6358" s="207"/>
      <c r="CB6358" s="207"/>
      <c r="CC6358" s="207"/>
      <c r="CD6358" s="207"/>
      <c r="CE6358" s="207"/>
      <c r="CF6358" s="207"/>
    </row>
    <row r="6359" spans="1:84" s="406" customFormat="1" x14ac:dyDescent="0.3">
      <c r="A6359" s="407"/>
      <c r="B6359" s="412"/>
      <c r="C6359" s="126"/>
      <c r="D6359" s="390"/>
      <c r="E6359" s="390"/>
      <c r="F6359" s="390"/>
      <c r="G6359" s="390"/>
      <c r="H6359" s="390"/>
      <c r="I6359" s="390"/>
      <c r="AP6359" s="207"/>
      <c r="AQ6359" s="207"/>
      <c r="BK6359" s="207"/>
      <c r="BY6359" s="207"/>
      <c r="BZ6359" s="207"/>
      <c r="CA6359" s="207"/>
      <c r="CB6359" s="207"/>
      <c r="CC6359" s="207"/>
      <c r="CD6359" s="207"/>
      <c r="CE6359" s="207"/>
      <c r="CF6359" s="207"/>
    </row>
    <row r="6360" spans="1:84" s="406" customFormat="1" x14ac:dyDescent="0.3">
      <c r="A6360" s="407"/>
      <c r="B6360" s="412"/>
      <c r="C6360" s="126"/>
      <c r="D6360" s="390"/>
      <c r="E6360" s="390"/>
      <c r="F6360" s="390"/>
      <c r="G6360" s="390"/>
      <c r="H6360" s="390"/>
      <c r="I6360" s="390"/>
      <c r="AP6360" s="207"/>
      <c r="AQ6360" s="207"/>
      <c r="BK6360" s="207"/>
      <c r="BY6360" s="207"/>
      <c r="BZ6360" s="207"/>
      <c r="CA6360" s="207"/>
      <c r="CB6360" s="207"/>
      <c r="CC6360" s="207"/>
      <c r="CD6360" s="207"/>
      <c r="CE6360" s="207"/>
      <c r="CF6360" s="207"/>
    </row>
    <row r="6361" spans="1:84" s="406" customFormat="1" x14ac:dyDescent="0.3">
      <c r="A6361" s="407"/>
      <c r="B6361" s="412"/>
      <c r="C6361" s="126"/>
      <c r="D6361" s="390"/>
      <c r="E6361" s="390"/>
      <c r="F6361" s="390"/>
      <c r="G6361" s="390"/>
      <c r="H6361" s="390"/>
      <c r="I6361" s="390"/>
      <c r="AP6361" s="207"/>
      <c r="AQ6361" s="207"/>
      <c r="BK6361" s="207"/>
      <c r="BY6361" s="207"/>
      <c r="BZ6361" s="207"/>
      <c r="CA6361" s="207"/>
      <c r="CB6361" s="207"/>
      <c r="CC6361" s="207"/>
      <c r="CD6361" s="207"/>
      <c r="CE6361" s="207"/>
      <c r="CF6361" s="207"/>
    </row>
    <row r="6362" spans="1:84" s="406" customFormat="1" x14ac:dyDescent="0.3">
      <c r="A6362" s="407"/>
      <c r="B6362" s="412"/>
      <c r="C6362" s="126"/>
      <c r="D6362" s="390"/>
      <c r="E6362" s="390"/>
      <c r="F6362" s="390"/>
      <c r="G6362" s="390"/>
      <c r="H6362" s="390"/>
      <c r="I6362" s="390"/>
      <c r="AP6362" s="207"/>
      <c r="AQ6362" s="207"/>
      <c r="BK6362" s="207"/>
      <c r="BY6362" s="207"/>
      <c r="BZ6362" s="207"/>
      <c r="CA6362" s="207"/>
      <c r="CB6362" s="207"/>
      <c r="CC6362" s="207"/>
      <c r="CD6362" s="207"/>
      <c r="CE6362" s="207"/>
      <c r="CF6362" s="207"/>
    </row>
    <row r="6363" spans="1:84" s="406" customFormat="1" x14ac:dyDescent="0.3">
      <c r="A6363" s="407"/>
      <c r="B6363" s="412"/>
      <c r="C6363" s="126"/>
      <c r="D6363" s="390"/>
      <c r="E6363" s="390"/>
      <c r="F6363" s="390"/>
      <c r="G6363" s="390"/>
      <c r="H6363" s="390"/>
      <c r="I6363" s="390"/>
      <c r="AP6363" s="207"/>
      <c r="AQ6363" s="207"/>
      <c r="BK6363" s="207"/>
      <c r="BY6363" s="207"/>
      <c r="BZ6363" s="207"/>
      <c r="CA6363" s="207"/>
      <c r="CB6363" s="207"/>
      <c r="CC6363" s="207"/>
      <c r="CD6363" s="207"/>
      <c r="CE6363" s="207"/>
      <c r="CF6363" s="207"/>
    </row>
    <row r="6364" spans="1:84" s="406" customFormat="1" x14ac:dyDescent="0.3">
      <c r="A6364" s="407"/>
      <c r="B6364" s="412"/>
      <c r="C6364" s="126"/>
      <c r="D6364" s="390"/>
      <c r="E6364" s="390"/>
      <c r="F6364" s="390"/>
      <c r="G6364" s="390"/>
      <c r="H6364" s="390"/>
      <c r="I6364" s="390"/>
      <c r="AP6364" s="207"/>
      <c r="AQ6364" s="207"/>
      <c r="BK6364" s="207"/>
      <c r="BY6364" s="207"/>
      <c r="BZ6364" s="207"/>
      <c r="CA6364" s="207"/>
      <c r="CB6364" s="207"/>
      <c r="CC6364" s="207"/>
      <c r="CD6364" s="207"/>
      <c r="CE6364" s="207"/>
      <c r="CF6364" s="207"/>
    </row>
    <row r="6365" spans="1:84" s="406" customFormat="1" x14ac:dyDescent="0.3">
      <c r="A6365" s="407"/>
      <c r="B6365" s="412"/>
      <c r="C6365" s="126"/>
      <c r="D6365" s="390"/>
      <c r="E6365" s="390"/>
      <c r="F6365" s="390"/>
      <c r="G6365" s="390"/>
      <c r="H6365" s="390"/>
      <c r="I6365" s="390"/>
      <c r="AP6365" s="207"/>
      <c r="AQ6365" s="207"/>
      <c r="BK6365" s="207"/>
      <c r="BY6365" s="207"/>
      <c r="BZ6365" s="207"/>
      <c r="CA6365" s="207"/>
      <c r="CB6365" s="207"/>
      <c r="CC6365" s="207"/>
      <c r="CD6365" s="207"/>
      <c r="CE6365" s="207"/>
      <c r="CF6365" s="207"/>
    </row>
    <row r="6366" spans="1:84" s="406" customFormat="1" x14ac:dyDescent="0.3">
      <c r="A6366" s="407"/>
      <c r="B6366" s="412"/>
      <c r="C6366" s="126"/>
      <c r="D6366" s="390"/>
      <c r="E6366" s="390"/>
      <c r="F6366" s="390"/>
      <c r="G6366" s="390"/>
      <c r="H6366" s="390"/>
      <c r="I6366" s="390"/>
      <c r="AP6366" s="207"/>
      <c r="AQ6366" s="207"/>
      <c r="BK6366" s="207"/>
      <c r="BY6366" s="207"/>
      <c r="BZ6366" s="207"/>
      <c r="CA6366" s="207"/>
      <c r="CB6366" s="207"/>
      <c r="CC6366" s="207"/>
      <c r="CD6366" s="207"/>
      <c r="CE6366" s="207"/>
      <c r="CF6366" s="207"/>
    </row>
    <row r="6367" spans="1:84" s="406" customFormat="1" x14ac:dyDescent="0.3">
      <c r="A6367" s="407"/>
      <c r="B6367" s="412"/>
      <c r="C6367" s="126"/>
      <c r="D6367" s="390"/>
      <c r="E6367" s="390"/>
      <c r="F6367" s="390"/>
      <c r="G6367" s="390"/>
      <c r="H6367" s="390"/>
      <c r="I6367" s="390"/>
      <c r="AP6367" s="207"/>
      <c r="AQ6367" s="207"/>
      <c r="BK6367" s="207"/>
      <c r="BY6367" s="207"/>
      <c r="BZ6367" s="207"/>
      <c r="CA6367" s="207"/>
      <c r="CB6367" s="207"/>
      <c r="CC6367" s="207"/>
      <c r="CD6367" s="207"/>
      <c r="CE6367" s="207"/>
      <c r="CF6367" s="207"/>
    </row>
    <row r="6368" spans="1:84" s="406" customFormat="1" x14ac:dyDescent="0.3">
      <c r="A6368" s="407"/>
      <c r="B6368" s="412"/>
      <c r="C6368" s="126"/>
      <c r="D6368" s="390"/>
      <c r="E6368" s="390"/>
      <c r="F6368" s="390"/>
      <c r="G6368" s="390"/>
      <c r="H6368" s="390"/>
      <c r="I6368" s="390"/>
      <c r="AP6368" s="207"/>
      <c r="AQ6368" s="207"/>
      <c r="BK6368" s="207"/>
      <c r="BY6368" s="207"/>
      <c r="BZ6368" s="207"/>
      <c r="CA6368" s="207"/>
      <c r="CB6368" s="207"/>
      <c r="CC6368" s="207"/>
      <c r="CD6368" s="207"/>
      <c r="CE6368" s="207"/>
      <c r="CF6368" s="207"/>
    </row>
    <row r="6369" spans="1:84" s="406" customFormat="1" x14ac:dyDescent="0.3">
      <c r="A6369" s="407"/>
      <c r="B6369" s="412"/>
      <c r="C6369" s="126"/>
      <c r="D6369" s="390"/>
      <c r="E6369" s="390"/>
      <c r="F6369" s="390"/>
      <c r="G6369" s="390"/>
      <c r="H6369" s="390"/>
      <c r="I6369" s="390"/>
      <c r="AP6369" s="207"/>
      <c r="AQ6369" s="207"/>
      <c r="BK6369" s="207"/>
      <c r="BY6369" s="207"/>
      <c r="BZ6369" s="207"/>
      <c r="CA6369" s="207"/>
      <c r="CB6369" s="207"/>
      <c r="CC6369" s="207"/>
      <c r="CD6369" s="207"/>
      <c r="CE6369" s="207"/>
      <c r="CF6369" s="207"/>
    </row>
    <row r="6370" spans="1:84" s="406" customFormat="1" x14ac:dyDescent="0.3">
      <c r="A6370" s="407"/>
      <c r="B6370" s="412"/>
      <c r="C6370" s="126"/>
      <c r="D6370" s="390"/>
      <c r="E6370" s="390"/>
      <c r="F6370" s="390"/>
      <c r="G6370" s="390"/>
      <c r="H6370" s="390"/>
      <c r="I6370" s="390"/>
      <c r="AP6370" s="207"/>
      <c r="AQ6370" s="207"/>
      <c r="BK6370" s="207"/>
      <c r="BY6370" s="207"/>
      <c r="BZ6370" s="207"/>
      <c r="CA6370" s="207"/>
      <c r="CB6370" s="207"/>
      <c r="CC6370" s="207"/>
      <c r="CD6370" s="207"/>
      <c r="CE6370" s="207"/>
      <c r="CF6370" s="207"/>
    </row>
    <row r="6371" spans="1:84" s="406" customFormat="1" x14ac:dyDescent="0.3">
      <c r="A6371" s="407"/>
      <c r="B6371" s="412"/>
      <c r="C6371" s="126"/>
      <c r="D6371" s="390"/>
      <c r="E6371" s="390"/>
      <c r="F6371" s="390"/>
      <c r="G6371" s="390"/>
      <c r="H6371" s="390"/>
      <c r="I6371" s="390"/>
      <c r="AP6371" s="207"/>
      <c r="AQ6371" s="207"/>
      <c r="BK6371" s="207"/>
      <c r="BY6371" s="207"/>
      <c r="BZ6371" s="207"/>
      <c r="CA6371" s="207"/>
      <c r="CB6371" s="207"/>
      <c r="CC6371" s="207"/>
      <c r="CD6371" s="207"/>
      <c r="CE6371" s="207"/>
      <c r="CF6371" s="207"/>
    </row>
    <row r="6372" spans="1:84" s="406" customFormat="1" x14ac:dyDescent="0.3">
      <c r="A6372" s="407"/>
      <c r="B6372" s="412"/>
      <c r="C6372" s="126"/>
      <c r="D6372" s="390"/>
      <c r="E6372" s="390"/>
      <c r="F6372" s="390"/>
      <c r="G6372" s="390"/>
      <c r="H6372" s="390"/>
      <c r="I6372" s="390"/>
      <c r="AP6372" s="207"/>
      <c r="AQ6372" s="207"/>
      <c r="BK6372" s="207"/>
      <c r="BY6372" s="207"/>
      <c r="BZ6372" s="207"/>
      <c r="CA6372" s="207"/>
      <c r="CB6372" s="207"/>
      <c r="CC6372" s="207"/>
      <c r="CD6372" s="207"/>
      <c r="CE6372" s="207"/>
      <c r="CF6372" s="207"/>
    </row>
    <row r="6373" spans="1:84" s="406" customFormat="1" x14ac:dyDescent="0.3">
      <c r="A6373" s="407"/>
      <c r="B6373" s="412"/>
      <c r="C6373" s="126"/>
      <c r="D6373" s="390"/>
      <c r="E6373" s="390"/>
      <c r="F6373" s="390"/>
      <c r="G6373" s="390"/>
      <c r="H6373" s="390"/>
      <c r="I6373" s="390"/>
      <c r="AP6373" s="207"/>
      <c r="AQ6373" s="207"/>
      <c r="BK6373" s="207"/>
      <c r="BY6373" s="207"/>
      <c r="BZ6373" s="207"/>
      <c r="CA6373" s="207"/>
      <c r="CB6373" s="207"/>
      <c r="CC6373" s="207"/>
      <c r="CD6373" s="207"/>
      <c r="CE6373" s="207"/>
      <c r="CF6373" s="207"/>
    </row>
    <row r="6374" spans="1:84" s="406" customFormat="1" x14ac:dyDescent="0.3">
      <c r="A6374" s="407"/>
      <c r="B6374" s="412"/>
      <c r="C6374" s="126"/>
      <c r="D6374" s="390"/>
      <c r="E6374" s="390"/>
      <c r="F6374" s="390"/>
      <c r="G6374" s="390"/>
      <c r="H6374" s="390"/>
      <c r="I6374" s="390"/>
      <c r="AP6374" s="207"/>
      <c r="AQ6374" s="207"/>
      <c r="BK6374" s="207"/>
      <c r="BY6374" s="207"/>
      <c r="BZ6374" s="207"/>
      <c r="CA6374" s="207"/>
      <c r="CB6374" s="207"/>
      <c r="CC6374" s="207"/>
      <c r="CD6374" s="207"/>
      <c r="CE6374" s="207"/>
      <c r="CF6374" s="207"/>
    </row>
    <row r="6375" spans="1:84" s="406" customFormat="1" x14ac:dyDescent="0.3">
      <c r="A6375" s="407"/>
      <c r="B6375" s="412"/>
      <c r="C6375" s="126"/>
      <c r="D6375" s="390"/>
      <c r="E6375" s="390"/>
      <c r="F6375" s="390"/>
      <c r="G6375" s="390"/>
      <c r="H6375" s="390"/>
      <c r="I6375" s="390"/>
      <c r="AP6375" s="207"/>
      <c r="AQ6375" s="207"/>
      <c r="BK6375" s="207"/>
      <c r="BY6375" s="207"/>
      <c r="BZ6375" s="207"/>
      <c r="CA6375" s="207"/>
      <c r="CB6375" s="207"/>
      <c r="CC6375" s="207"/>
      <c r="CD6375" s="207"/>
      <c r="CE6375" s="207"/>
      <c r="CF6375" s="207"/>
    </row>
    <row r="6376" spans="1:84" s="406" customFormat="1" x14ac:dyDescent="0.3">
      <c r="A6376" s="407"/>
      <c r="B6376" s="412"/>
      <c r="C6376" s="126"/>
      <c r="D6376" s="390"/>
      <c r="E6376" s="390"/>
      <c r="F6376" s="390"/>
      <c r="G6376" s="390"/>
      <c r="H6376" s="390"/>
      <c r="I6376" s="390"/>
      <c r="AP6376" s="207"/>
      <c r="AQ6376" s="207"/>
      <c r="BK6376" s="207"/>
      <c r="BY6376" s="207"/>
      <c r="BZ6376" s="207"/>
      <c r="CA6376" s="207"/>
      <c r="CB6376" s="207"/>
      <c r="CC6376" s="207"/>
      <c r="CD6376" s="207"/>
      <c r="CE6376" s="207"/>
      <c r="CF6376" s="207"/>
    </row>
    <row r="6377" spans="1:84" s="406" customFormat="1" x14ac:dyDescent="0.3">
      <c r="A6377" s="407"/>
      <c r="B6377" s="412"/>
      <c r="C6377" s="126"/>
      <c r="D6377" s="390"/>
      <c r="E6377" s="390"/>
      <c r="F6377" s="390"/>
      <c r="G6377" s="390"/>
      <c r="H6377" s="390"/>
      <c r="I6377" s="390"/>
      <c r="AP6377" s="207"/>
      <c r="AQ6377" s="207"/>
      <c r="BK6377" s="207"/>
      <c r="BY6377" s="207"/>
      <c r="BZ6377" s="207"/>
      <c r="CA6377" s="207"/>
      <c r="CB6377" s="207"/>
      <c r="CC6377" s="207"/>
      <c r="CD6377" s="207"/>
      <c r="CE6377" s="207"/>
      <c r="CF6377" s="207"/>
    </row>
    <row r="6378" spans="1:84" s="406" customFormat="1" x14ac:dyDescent="0.3">
      <c r="A6378" s="407"/>
      <c r="B6378" s="412"/>
      <c r="C6378" s="126"/>
      <c r="D6378" s="390"/>
      <c r="E6378" s="390"/>
      <c r="F6378" s="390"/>
      <c r="G6378" s="390"/>
      <c r="H6378" s="390"/>
      <c r="I6378" s="390"/>
      <c r="AP6378" s="207"/>
      <c r="AQ6378" s="207"/>
      <c r="BK6378" s="207"/>
      <c r="BY6378" s="207"/>
      <c r="BZ6378" s="207"/>
      <c r="CA6378" s="207"/>
      <c r="CB6378" s="207"/>
      <c r="CC6378" s="207"/>
      <c r="CD6378" s="207"/>
      <c r="CE6378" s="207"/>
      <c r="CF6378" s="207"/>
    </row>
    <row r="6379" spans="1:84" s="406" customFormat="1" x14ac:dyDescent="0.3">
      <c r="A6379" s="407"/>
      <c r="B6379" s="412"/>
      <c r="C6379" s="126"/>
      <c r="D6379" s="390"/>
      <c r="E6379" s="390"/>
      <c r="F6379" s="390"/>
      <c r="G6379" s="390"/>
      <c r="H6379" s="390"/>
      <c r="I6379" s="390"/>
      <c r="AP6379" s="207"/>
      <c r="AQ6379" s="207"/>
      <c r="BK6379" s="207"/>
      <c r="BY6379" s="207"/>
      <c r="BZ6379" s="207"/>
      <c r="CA6379" s="207"/>
      <c r="CB6379" s="207"/>
      <c r="CC6379" s="207"/>
      <c r="CD6379" s="207"/>
      <c r="CE6379" s="207"/>
      <c r="CF6379" s="207"/>
    </row>
    <row r="6380" spans="1:84" s="406" customFormat="1" x14ac:dyDescent="0.3">
      <c r="A6380" s="407"/>
      <c r="B6380" s="412"/>
      <c r="C6380" s="126"/>
      <c r="D6380" s="390"/>
      <c r="E6380" s="390"/>
      <c r="F6380" s="390"/>
      <c r="G6380" s="390"/>
      <c r="H6380" s="390"/>
      <c r="I6380" s="390"/>
      <c r="AP6380" s="207"/>
      <c r="AQ6380" s="207"/>
      <c r="BK6380" s="207"/>
      <c r="BY6380" s="207"/>
      <c r="BZ6380" s="207"/>
      <c r="CA6380" s="207"/>
      <c r="CB6380" s="207"/>
      <c r="CC6380" s="207"/>
      <c r="CD6380" s="207"/>
      <c r="CE6380" s="207"/>
      <c r="CF6380" s="207"/>
    </row>
    <row r="6381" spans="1:84" s="406" customFormat="1" x14ac:dyDescent="0.3">
      <c r="A6381" s="407"/>
      <c r="B6381" s="412"/>
      <c r="C6381" s="126"/>
      <c r="D6381" s="390"/>
      <c r="E6381" s="390"/>
      <c r="F6381" s="390"/>
      <c r="G6381" s="390"/>
      <c r="H6381" s="390"/>
      <c r="I6381" s="390"/>
      <c r="AP6381" s="207"/>
      <c r="AQ6381" s="207"/>
      <c r="BK6381" s="207"/>
      <c r="BY6381" s="207"/>
      <c r="BZ6381" s="207"/>
      <c r="CA6381" s="207"/>
      <c r="CB6381" s="207"/>
      <c r="CC6381" s="207"/>
      <c r="CD6381" s="207"/>
      <c r="CE6381" s="207"/>
      <c r="CF6381" s="207"/>
    </row>
    <row r="6382" spans="1:84" s="406" customFormat="1" x14ac:dyDescent="0.3">
      <c r="A6382" s="407"/>
      <c r="B6382" s="412"/>
      <c r="C6382" s="126"/>
      <c r="D6382" s="390"/>
      <c r="E6382" s="390"/>
      <c r="F6382" s="390"/>
      <c r="G6382" s="390"/>
      <c r="H6382" s="390"/>
      <c r="I6382" s="390"/>
      <c r="AP6382" s="207"/>
      <c r="AQ6382" s="207"/>
      <c r="BK6382" s="207"/>
      <c r="BY6382" s="207"/>
      <c r="BZ6382" s="207"/>
      <c r="CA6382" s="207"/>
      <c r="CB6382" s="207"/>
      <c r="CC6382" s="207"/>
      <c r="CD6382" s="207"/>
      <c r="CE6382" s="207"/>
      <c r="CF6382" s="207"/>
    </row>
    <row r="6383" spans="1:84" s="406" customFormat="1" x14ac:dyDescent="0.3">
      <c r="A6383" s="407"/>
      <c r="B6383" s="412"/>
      <c r="C6383" s="126"/>
      <c r="D6383" s="390"/>
      <c r="E6383" s="390"/>
      <c r="F6383" s="390"/>
      <c r="G6383" s="390"/>
      <c r="H6383" s="390"/>
      <c r="I6383" s="390"/>
      <c r="AP6383" s="207"/>
      <c r="AQ6383" s="207"/>
      <c r="BK6383" s="207"/>
      <c r="BY6383" s="207"/>
      <c r="BZ6383" s="207"/>
      <c r="CA6383" s="207"/>
      <c r="CB6383" s="207"/>
      <c r="CC6383" s="207"/>
      <c r="CD6383" s="207"/>
      <c r="CE6383" s="207"/>
      <c r="CF6383" s="207"/>
    </row>
    <row r="6384" spans="1:84" s="406" customFormat="1" x14ac:dyDescent="0.3">
      <c r="A6384" s="407"/>
      <c r="B6384" s="412"/>
      <c r="C6384" s="126"/>
      <c r="D6384" s="390"/>
      <c r="E6384" s="390"/>
      <c r="F6384" s="390"/>
      <c r="G6384" s="390"/>
      <c r="H6384" s="390"/>
      <c r="I6384" s="390"/>
      <c r="AP6384" s="207"/>
      <c r="AQ6384" s="207"/>
      <c r="BK6384" s="207"/>
      <c r="BY6384" s="207"/>
      <c r="BZ6384" s="207"/>
      <c r="CA6384" s="207"/>
      <c r="CB6384" s="207"/>
      <c r="CC6384" s="207"/>
      <c r="CD6384" s="207"/>
      <c r="CE6384" s="207"/>
      <c r="CF6384" s="207"/>
    </row>
    <row r="6385" spans="1:84" s="406" customFormat="1" x14ac:dyDescent="0.3">
      <c r="A6385" s="407"/>
      <c r="B6385" s="412"/>
      <c r="C6385" s="126"/>
      <c r="D6385" s="390"/>
      <c r="E6385" s="390"/>
      <c r="F6385" s="390"/>
      <c r="G6385" s="390"/>
      <c r="H6385" s="390"/>
      <c r="I6385" s="390"/>
      <c r="AP6385" s="207"/>
      <c r="AQ6385" s="207"/>
      <c r="BK6385" s="207"/>
      <c r="BY6385" s="207"/>
      <c r="BZ6385" s="207"/>
      <c r="CA6385" s="207"/>
      <c r="CB6385" s="207"/>
      <c r="CC6385" s="207"/>
      <c r="CD6385" s="207"/>
      <c r="CE6385" s="207"/>
      <c r="CF6385" s="207"/>
    </row>
    <row r="6386" spans="1:84" s="406" customFormat="1" x14ac:dyDescent="0.3">
      <c r="A6386" s="407"/>
      <c r="B6386" s="412"/>
      <c r="C6386" s="126"/>
      <c r="D6386" s="390"/>
      <c r="E6386" s="390"/>
      <c r="F6386" s="390"/>
      <c r="G6386" s="390"/>
      <c r="H6386" s="390"/>
      <c r="I6386" s="390"/>
      <c r="AP6386" s="207"/>
      <c r="AQ6386" s="207"/>
      <c r="BK6386" s="207"/>
      <c r="BY6386" s="207"/>
      <c r="BZ6386" s="207"/>
      <c r="CA6386" s="207"/>
      <c r="CB6386" s="207"/>
      <c r="CC6386" s="207"/>
      <c r="CD6386" s="207"/>
      <c r="CE6386" s="207"/>
      <c r="CF6386" s="207"/>
    </row>
    <row r="6387" spans="1:84" s="406" customFormat="1" x14ac:dyDescent="0.3">
      <c r="A6387" s="407"/>
      <c r="B6387" s="412"/>
      <c r="C6387" s="126"/>
      <c r="D6387" s="390"/>
      <c r="E6387" s="390"/>
      <c r="F6387" s="390"/>
      <c r="G6387" s="390"/>
      <c r="H6387" s="390"/>
      <c r="I6387" s="390"/>
      <c r="AP6387" s="207"/>
      <c r="AQ6387" s="207"/>
      <c r="BK6387" s="207"/>
      <c r="BY6387" s="207"/>
      <c r="BZ6387" s="207"/>
      <c r="CA6387" s="207"/>
      <c r="CB6387" s="207"/>
      <c r="CC6387" s="207"/>
      <c r="CD6387" s="207"/>
      <c r="CE6387" s="207"/>
      <c r="CF6387" s="207"/>
    </row>
    <row r="6388" spans="1:84" s="406" customFormat="1" x14ac:dyDescent="0.3">
      <c r="A6388" s="407"/>
      <c r="B6388" s="412"/>
      <c r="C6388" s="126"/>
      <c r="D6388" s="390"/>
      <c r="E6388" s="390"/>
      <c r="F6388" s="390"/>
      <c r="G6388" s="390"/>
      <c r="H6388" s="390"/>
      <c r="I6388" s="390"/>
      <c r="AP6388" s="207"/>
      <c r="AQ6388" s="207"/>
      <c r="BK6388" s="207"/>
      <c r="BY6388" s="207"/>
      <c r="BZ6388" s="207"/>
      <c r="CA6388" s="207"/>
      <c r="CB6388" s="207"/>
      <c r="CC6388" s="207"/>
      <c r="CD6388" s="207"/>
      <c r="CE6388" s="207"/>
      <c r="CF6388" s="207"/>
    </row>
    <row r="6389" spans="1:84" s="406" customFormat="1" x14ac:dyDescent="0.3">
      <c r="A6389" s="407"/>
      <c r="B6389" s="412"/>
      <c r="C6389" s="126"/>
      <c r="D6389" s="390"/>
      <c r="E6389" s="390"/>
      <c r="F6389" s="390"/>
      <c r="G6389" s="390"/>
      <c r="H6389" s="390"/>
      <c r="I6389" s="390"/>
      <c r="AP6389" s="207"/>
      <c r="AQ6389" s="207"/>
      <c r="BK6389" s="207"/>
      <c r="BY6389" s="207"/>
      <c r="BZ6389" s="207"/>
      <c r="CA6389" s="207"/>
      <c r="CB6389" s="207"/>
      <c r="CC6389" s="207"/>
      <c r="CD6389" s="207"/>
      <c r="CE6389" s="207"/>
      <c r="CF6389" s="207"/>
    </row>
    <row r="6390" spans="1:84" s="406" customFormat="1" x14ac:dyDescent="0.3">
      <c r="A6390" s="407"/>
      <c r="B6390" s="412"/>
      <c r="C6390" s="126"/>
      <c r="D6390" s="390"/>
      <c r="E6390" s="390"/>
      <c r="F6390" s="390"/>
      <c r="G6390" s="390"/>
      <c r="H6390" s="390"/>
      <c r="I6390" s="390"/>
      <c r="AP6390" s="207"/>
      <c r="AQ6390" s="207"/>
      <c r="BK6390" s="207"/>
      <c r="BY6390" s="207"/>
      <c r="BZ6390" s="207"/>
      <c r="CA6390" s="207"/>
      <c r="CB6390" s="207"/>
      <c r="CC6390" s="207"/>
      <c r="CD6390" s="207"/>
      <c r="CE6390" s="207"/>
      <c r="CF6390" s="207"/>
    </row>
    <row r="6391" spans="1:84" s="406" customFormat="1" x14ac:dyDescent="0.3">
      <c r="A6391" s="407"/>
      <c r="B6391" s="412"/>
      <c r="C6391" s="126"/>
      <c r="D6391" s="390"/>
      <c r="E6391" s="390"/>
      <c r="F6391" s="390"/>
      <c r="G6391" s="390"/>
      <c r="H6391" s="390"/>
      <c r="I6391" s="390"/>
      <c r="AP6391" s="207"/>
      <c r="AQ6391" s="207"/>
      <c r="BK6391" s="207"/>
      <c r="BY6391" s="207"/>
      <c r="BZ6391" s="207"/>
      <c r="CA6391" s="207"/>
      <c r="CB6391" s="207"/>
      <c r="CC6391" s="207"/>
      <c r="CD6391" s="207"/>
      <c r="CE6391" s="207"/>
      <c r="CF6391" s="207"/>
    </row>
    <row r="6392" spans="1:84" s="406" customFormat="1" x14ac:dyDescent="0.3">
      <c r="A6392" s="407"/>
      <c r="B6392" s="412"/>
      <c r="C6392" s="126"/>
      <c r="D6392" s="390"/>
      <c r="E6392" s="390"/>
      <c r="F6392" s="390"/>
      <c r="G6392" s="390"/>
      <c r="H6392" s="390"/>
      <c r="I6392" s="390"/>
      <c r="AP6392" s="207"/>
      <c r="AQ6392" s="207"/>
      <c r="BK6392" s="207"/>
      <c r="BY6392" s="207"/>
      <c r="BZ6392" s="207"/>
      <c r="CA6392" s="207"/>
      <c r="CB6392" s="207"/>
      <c r="CC6392" s="207"/>
      <c r="CD6392" s="207"/>
      <c r="CE6392" s="207"/>
      <c r="CF6392" s="207"/>
    </row>
    <row r="6393" spans="1:84" s="406" customFormat="1" x14ac:dyDescent="0.3">
      <c r="A6393" s="407"/>
      <c r="B6393" s="412"/>
      <c r="C6393" s="126"/>
      <c r="D6393" s="390"/>
      <c r="E6393" s="390"/>
      <c r="F6393" s="390"/>
      <c r="G6393" s="390"/>
      <c r="H6393" s="390"/>
      <c r="I6393" s="390"/>
      <c r="AP6393" s="207"/>
      <c r="AQ6393" s="207"/>
      <c r="BK6393" s="207"/>
      <c r="BY6393" s="207"/>
      <c r="BZ6393" s="207"/>
      <c r="CA6393" s="207"/>
      <c r="CB6393" s="207"/>
      <c r="CC6393" s="207"/>
      <c r="CD6393" s="207"/>
      <c r="CE6393" s="207"/>
      <c r="CF6393" s="207"/>
    </row>
    <row r="6394" spans="1:84" s="406" customFormat="1" x14ac:dyDescent="0.3">
      <c r="A6394" s="407"/>
      <c r="B6394" s="412"/>
      <c r="C6394" s="126"/>
      <c r="D6394" s="390"/>
      <c r="E6394" s="390"/>
      <c r="F6394" s="390"/>
      <c r="G6394" s="390"/>
      <c r="H6394" s="390"/>
      <c r="I6394" s="390"/>
      <c r="AP6394" s="207"/>
      <c r="AQ6394" s="207"/>
      <c r="BK6394" s="207"/>
      <c r="BY6394" s="207"/>
      <c r="BZ6394" s="207"/>
      <c r="CA6394" s="207"/>
      <c r="CB6394" s="207"/>
      <c r="CC6394" s="207"/>
      <c r="CD6394" s="207"/>
      <c r="CE6394" s="207"/>
      <c r="CF6394" s="207"/>
    </row>
    <row r="6395" spans="1:84" s="406" customFormat="1" x14ac:dyDescent="0.3">
      <c r="A6395" s="407"/>
      <c r="B6395" s="412"/>
      <c r="C6395" s="126"/>
      <c r="D6395" s="390"/>
      <c r="E6395" s="390"/>
      <c r="F6395" s="390"/>
      <c r="G6395" s="390"/>
      <c r="H6395" s="390"/>
      <c r="I6395" s="390"/>
      <c r="AP6395" s="207"/>
      <c r="AQ6395" s="207"/>
      <c r="BK6395" s="207"/>
      <c r="BY6395" s="207"/>
      <c r="BZ6395" s="207"/>
      <c r="CA6395" s="207"/>
      <c r="CB6395" s="207"/>
      <c r="CC6395" s="207"/>
      <c r="CD6395" s="207"/>
      <c r="CE6395" s="207"/>
      <c r="CF6395" s="207"/>
    </row>
    <row r="6396" spans="1:84" s="406" customFormat="1" x14ac:dyDescent="0.3">
      <c r="A6396" s="407"/>
      <c r="B6396" s="412"/>
      <c r="C6396" s="126"/>
      <c r="D6396" s="390"/>
      <c r="E6396" s="390"/>
      <c r="F6396" s="390"/>
      <c r="G6396" s="390"/>
      <c r="H6396" s="390"/>
      <c r="I6396" s="390"/>
      <c r="AP6396" s="207"/>
      <c r="AQ6396" s="207"/>
      <c r="BK6396" s="207"/>
      <c r="BY6396" s="207"/>
      <c r="BZ6396" s="207"/>
      <c r="CA6396" s="207"/>
      <c r="CB6396" s="207"/>
      <c r="CC6396" s="207"/>
      <c r="CD6396" s="207"/>
      <c r="CE6396" s="207"/>
      <c r="CF6396" s="207"/>
    </row>
    <row r="6397" spans="1:84" s="406" customFormat="1" x14ac:dyDescent="0.3">
      <c r="A6397" s="407"/>
      <c r="B6397" s="412"/>
      <c r="C6397" s="126"/>
      <c r="D6397" s="390"/>
      <c r="E6397" s="390"/>
      <c r="F6397" s="390"/>
      <c r="G6397" s="390"/>
      <c r="H6397" s="390"/>
      <c r="I6397" s="390"/>
      <c r="AP6397" s="207"/>
      <c r="AQ6397" s="207"/>
      <c r="BK6397" s="207"/>
      <c r="BY6397" s="207"/>
      <c r="BZ6397" s="207"/>
      <c r="CA6397" s="207"/>
      <c r="CB6397" s="207"/>
      <c r="CC6397" s="207"/>
      <c r="CD6397" s="207"/>
      <c r="CE6397" s="207"/>
      <c r="CF6397" s="207"/>
    </row>
    <row r="6398" spans="1:84" s="406" customFormat="1" x14ac:dyDescent="0.3">
      <c r="A6398" s="407"/>
      <c r="B6398" s="412"/>
      <c r="C6398" s="126"/>
      <c r="D6398" s="390"/>
      <c r="E6398" s="390"/>
      <c r="F6398" s="390"/>
      <c r="G6398" s="390"/>
      <c r="H6398" s="390"/>
      <c r="I6398" s="390"/>
      <c r="AP6398" s="207"/>
      <c r="AQ6398" s="207"/>
      <c r="BK6398" s="207"/>
      <c r="BY6398" s="207"/>
      <c r="BZ6398" s="207"/>
      <c r="CA6398" s="207"/>
      <c r="CB6398" s="207"/>
      <c r="CC6398" s="207"/>
      <c r="CD6398" s="207"/>
      <c r="CE6398" s="207"/>
      <c r="CF6398" s="207"/>
    </row>
    <row r="6399" spans="1:84" s="406" customFormat="1" x14ac:dyDescent="0.3">
      <c r="A6399" s="407"/>
      <c r="B6399" s="412"/>
      <c r="C6399" s="126"/>
      <c r="D6399" s="390"/>
      <c r="E6399" s="390"/>
      <c r="F6399" s="390"/>
      <c r="G6399" s="390"/>
      <c r="H6399" s="390"/>
      <c r="I6399" s="390"/>
      <c r="AP6399" s="207"/>
      <c r="AQ6399" s="207"/>
      <c r="BK6399" s="207"/>
      <c r="BY6399" s="207"/>
      <c r="BZ6399" s="207"/>
      <c r="CA6399" s="207"/>
      <c r="CB6399" s="207"/>
      <c r="CC6399" s="207"/>
      <c r="CD6399" s="207"/>
      <c r="CE6399" s="207"/>
      <c r="CF6399" s="207"/>
    </row>
    <row r="6400" spans="1:84" s="406" customFormat="1" x14ac:dyDescent="0.3">
      <c r="A6400" s="407"/>
      <c r="B6400" s="412"/>
      <c r="C6400" s="126"/>
      <c r="D6400" s="390"/>
      <c r="E6400" s="390"/>
      <c r="F6400" s="390"/>
      <c r="G6400" s="390"/>
      <c r="H6400" s="390"/>
      <c r="I6400" s="390"/>
      <c r="AP6400" s="207"/>
      <c r="AQ6400" s="207"/>
      <c r="BK6400" s="207"/>
      <c r="BY6400" s="207"/>
      <c r="BZ6400" s="207"/>
      <c r="CA6400" s="207"/>
      <c r="CB6400" s="207"/>
      <c r="CC6400" s="207"/>
      <c r="CD6400" s="207"/>
      <c r="CE6400" s="207"/>
      <c r="CF6400" s="207"/>
    </row>
    <row r="6401" spans="1:84" s="406" customFormat="1" x14ac:dyDescent="0.3">
      <c r="A6401" s="407"/>
      <c r="B6401" s="412"/>
      <c r="C6401" s="126"/>
      <c r="D6401" s="390"/>
      <c r="E6401" s="390"/>
      <c r="F6401" s="390"/>
      <c r="G6401" s="390"/>
      <c r="H6401" s="390"/>
      <c r="I6401" s="390"/>
      <c r="AP6401" s="207"/>
      <c r="AQ6401" s="207"/>
      <c r="BK6401" s="207"/>
      <c r="BY6401" s="207"/>
      <c r="BZ6401" s="207"/>
      <c r="CA6401" s="207"/>
      <c r="CB6401" s="207"/>
      <c r="CC6401" s="207"/>
      <c r="CD6401" s="207"/>
      <c r="CE6401" s="207"/>
      <c r="CF6401" s="207"/>
    </row>
    <row r="6402" spans="1:84" s="406" customFormat="1" x14ac:dyDescent="0.3">
      <c r="A6402" s="407"/>
      <c r="B6402" s="412"/>
      <c r="C6402" s="126"/>
      <c r="D6402" s="390"/>
      <c r="E6402" s="390"/>
      <c r="F6402" s="390"/>
      <c r="G6402" s="390"/>
      <c r="H6402" s="390"/>
      <c r="I6402" s="390"/>
      <c r="AP6402" s="207"/>
      <c r="AQ6402" s="207"/>
      <c r="BK6402" s="207"/>
      <c r="BY6402" s="207"/>
      <c r="BZ6402" s="207"/>
      <c r="CA6402" s="207"/>
      <c r="CB6402" s="207"/>
      <c r="CC6402" s="207"/>
      <c r="CD6402" s="207"/>
      <c r="CE6402" s="207"/>
      <c r="CF6402" s="207"/>
    </row>
    <row r="6403" spans="1:84" s="406" customFormat="1" x14ac:dyDescent="0.3">
      <c r="A6403" s="407"/>
      <c r="B6403" s="412"/>
      <c r="C6403" s="126"/>
      <c r="D6403" s="390"/>
      <c r="E6403" s="390"/>
      <c r="F6403" s="390"/>
      <c r="G6403" s="390"/>
      <c r="H6403" s="390"/>
      <c r="I6403" s="390"/>
      <c r="AP6403" s="207"/>
      <c r="AQ6403" s="207"/>
      <c r="BK6403" s="207"/>
      <c r="BY6403" s="207"/>
      <c r="BZ6403" s="207"/>
      <c r="CA6403" s="207"/>
      <c r="CB6403" s="207"/>
      <c r="CC6403" s="207"/>
      <c r="CD6403" s="207"/>
      <c r="CE6403" s="207"/>
      <c r="CF6403" s="207"/>
    </row>
    <row r="6404" spans="1:84" s="406" customFormat="1" x14ac:dyDescent="0.3">
      <c r="A6404" s="407"/>
      <c r="B6404" s="412"/>
      <c r="C6404" s="126"/>
      <c r="D6404" s="390"/>
      <c r="E6404" s="390"/>
      <c r="F6404" s="390"/>
      <c r="G6404" s="390"/>
      <c r="H6404" s="390"/>
      <c r="I6404" s="390"/>
      <c r="AP6404" s="207"/>
      <c r="AQ6404" s="207"/>
      <c r="BK6404" s="207"/>
      <c r="BY6404" s="207"/>
      <c r="BZ6404" s="207"/>
      <c r="CA6404" s="207"/>
      <c r="CB6404" s="207"/>
      <c r="CC6404" s="207"/>
      <c r="CD6404" s="207"/>
      <c r="CE6404" s="207"/>
      <c r="CF6404" s="207"/>
    </row>
    <row r="6405" spans="1:84" s="406" customFormat="1" x14ac:dyDescent="0.3">
      <c r="A6405" s="407"/>
      <c r="B6405" s="412"/>
      <c r="C6405" s="126"/>
      <c r="D6405" s="390"/>
      <c r="E6405" s="390"/>
      <c r="F6405" s="390"/>
      <c r="G6405" s="390"/>
      <c r="H6405" s="390"/>
      <c r="I6405" s="390"/>
      <c r="AP6405" s="207"/>
      <c r="AQ6405" s="207"/>
      <c r="BK6405" s="207"/>
      <c r="BY6405" s="207"/>
      <c r="BZ6405" s="207"/>
      <c r="CA6405" s="207"/>
      <c r="CB6405" s="207"/>
      <c r="CC6405" s="207"/>
      <c r="CD6405" s="207"/>
      <c r="CE6405" s="207"/>
      <c r="CF6405" s="207"/>
    </row>
    <row r="6406" spans="1:84" s="406" customFormat="1" x14ac:dyDescent="0.3">
      <c r="A6406" s="407"/>
      <c r="B6406" s="412"/>
      <c r="C6406" s="126"/>
      <c r="D6406" s="390"/>
      <c r="E6406" s="390"/>
      <c r="F6406" s="390"/>
      <c r="G6406" s="390"/>
      <c r="H6406" s="390"/>
      <c r="I6406" s="390"/>
      <c r="AP6406" s="207"/>
      <c r="AQ6406" s="207"/>
      <c r="BK6406" s="207"/>
      <c r="BY6406" s="207"/>
      <c r="BZ6406" s="207"/>
      <c r="CA6406" s="207"/>
      <c r="CB6406" s="207"/>
      <c r="CC6406" s="207"/>
      <c r="CD6406" s="207"/>
      <c r="CE6406" s="207"/>
      <c r="CF6406" s="207"/>
    </row>
    <row r="6407" spans="1:84" s="406" customFormat="1" x14ac:dyDescent="0.3">
      <c r="A6407" s="407"/>
      <c r="B6407" s="412"/>
      <c r="C6407" s="126"/>
      <c r="D6407" s="390"/>
      <c r="E6407" s="390"/>
      <c r="F6407" s="390"/>
      <c r="G6407" s="390"/>
      <c r="H6407" s="390"/>
      <c r="I6407" s="390"/>
      <c r="AP6407" s="207"/>
      <c r="AQ6407" s="207"/>
      <c r="BK6407" s="207"/>
      <c r="BY6407" s="207"/>
      <c r="BZ6407" s="207"/>
      <c r="CA6407" s="207"/>
      <c r="CB6407" s="207"/>
      <c r="CC6407" s="207"/>
      <c r="CD6407" s="207"/>
      <c r="CE6407" s="207"/>
      <c r="CF6407" s="207"/>
    </row>
    <row r="6408" spans="1:84" s="406" customFormat="1" x14ac:dyDescent="0.3">
      <c r="A6408" s="407"/>
      <c r="B6408" s="412"/>
      <c r="C6408" s="126"/>
      <c r="D6408" s="390"/>
      <c r="E6408" s="390"/>
      <c r="F6408" s="390"/>
      <c r="G6408" s="390"/>
      <c r="H6408" s="390"/>
      <c r="I6408" s="390"/>
      <c r="AP6408" s="207"/>
      <c r="AQ6408" s="207"/>
      <c r="BK6408" s="207"/>
      <c r="BY6408" s="207"/>
      <c r="BZ6408" s="207"/>
      <c r="CA6408" s="207"/>
      <c r="CB6408" s="207"/>
      <c r="CC6408" s="207"/>
      <c r="CD6408" s="207"/>
      <c r="CE6408" s="207"/>
      <c r="CF6408" s="207"/>
    </row>
    <row r="6409" spans="1:84" s="406" customFormat="1" x14ac:dyDescent="0.3">
      <c r="A6409" s="407"/>
      <c r="B6409" s="412"/>
      <c r="C6409" s="126"/>
      <c r="D6409" s="390"/>
      <c r="E6409" s="390"/>
      <c r="F6409" s="390"/>
      <c r="G6409" s="390"/>
      <c r="H6409" s="390"/>
      <c r="I6409" s="390"/>
      <c r="AP6409" s="207"/>
      <c r="AQ6409" s="207"/>
      <c r="BK6409" s="207"/>
      <c r="BY6409" s="207"/>
      <c r="BZ6409" s="207"/>
      <c r="CA6409" s="207"/>
      <c r="CB6409" s="207"/>
      <c r="CC6409" s="207"/>
      <c r="CD6409" s="207"/>
      <c r="CE6409" s="207"/>
      <c r="CF6409" s="207"/>
    </row>
    <row r="6410" spans="1:84" s="406" customFormat="1" x14ac:dyDescent="0.3">
      <c r="A6410" s="407"/>
      <c r="B6410" s="412"/>
      <c r="C6410" s="126"/>
      <c r="D6410" s="390"/>
      <c r="E6410" s="390"/>
      <c r="F6410" s="390"/>
      <c r="G6410" s="390"/>
      <c r="H6410" s="390"/>
      <c r="I6410" s="390"/>
      <c r="AP6410" s="207"/>
      <c r="AQ6410" s="207"/>
      <c r="BK6410" s="207"/>
      <c r="BY6410" s="207"/>
      <c r="BZ6410" s="207"/>
      <c r="CA6410" s="207"/>
      <c r="CB6410" s="207"/>
      <c r="CC6410" s="207"/>
      <c r="CD6410" s="207"/>
      <c r="CE6410" s="207"/>
      <c r="CF6410" s="207"/>
    </row>
    <row r="6411" spans="1:84" s="406" customFormat="1" x14ac:dyDescent="0.3">
      <c r="A6411" s="407"/>
      <c r="B6411" s="412"/>
      <c r="C6411" s="126"/>
      <c r="D6411" s="390"/>
      <c r="E6411" s="390"/>
      <c r="F6411" s="390"/>
      <c r="G6411" s="390"/>
      <c r="H6411" s="390"/>
      <c r="I6411" s="390"/>
      <c r="AP6411" s="207"/>
      <c r="AQ6411" s="207"/>
      <c r="BK6411" s="207"/>
      <c r="BY6411" s="207"/>
      <c r="BZ6411" s="207"/>
      <c r="CA6411" s="207"/>
      <c r="CB6411" s="207"/>
      <c r="CC6411" s="207"/>
      <c r="CD6411" s="207"/>
      <c r="CE6411" s="207"/>
      <c r="CF6411" s="207"/>
    </row>
    <row r="6412" spans="1:84" s="406" customFormat="1" x14ac:dyDescent="0.3">
      <c r="A6412" s="407"/>
      <c r="B6412" s="412"/>
      <c r="C6412" s="126"/>
      <c r="D6412" s="390"/>
      <c r="E6412" s="390"/>
      <c r="F6412" s="390"/>
      <c r="G6412" s="390"/>
      <c r="H6412" s="390"/>
      <c r="I6412" s="390"/>
      <c r="AP6412" s="207"/>
      <c r="AQ6412" s="207"/>
      <c r="BK6412" s="207"/>
      <c r="BY6412" s="207"/>
      <c r="BZ6412" s="207"/>
      <c r="CA6412" s="207"/>
      <c r="CB6412" s="207"/>
      <c r="CC6412" s="207"/>
      <c r="CD6412" s="207"/>
      <c r="CE6412" s="207"/>
      <c r="CF6412" s="207"/>
    </row>
    <row r="6413" spans="1:84" s="406" customFormat="1" x14ac:dyDescent="0.3">
      <c r="A6413" s="407"/>
      <c r="B6413" s="412"/>
      <c r="C6413" s="126"/>
      <c r="D6413" s="390"/>
      <c r="E6413" s="390"/>
      <c r="F6413" s="390"/>
      <c r="G6413" s="390"/>
      <c r="H6413" s="390"/>
      <c r="I6413" s="390"/>
      <c r="AP6413" s="207"/>
      <c r="AQ6413" s="207"/>
      <c r="BK6413" s="207"/>
      <c r="BY6413" s="207"/>
      <c r="BZ6413" s="207"/>
      <c r="CA6413" s="207"/>
      <c r="CB6413" s="207"/>
      <c r="CC6413" s="207"/>
      <c r="CD6413" s="207"/>
      <c r="CE6413" s="207"/>
      <c r="CF6413" s="207"/>
    </row>
    <row r="6414" spans="1:84" s="406" customFormat="1" x14ac:dyDescent="0.3">
      <c r="A6414" s="407"/>
      <c r="B6414" s="412"/>
      <c r="C6414" s="126"/>
      <c r="D6414" s="390"/>
      <c r="E6414" s="390"/>
      <c r="F6414" s="390"/>
      <c r="G6414" s="390"/>
      <c r="H6414" s="390"/>
      <c r="I6414" s="390"/>
      <c r="AP6414" s="207"/>
      <c r="AQ6414" s="207"/>
      <c r="BK6414" s="207"/>
      <c r="BY6414" s="207"/>
      <c r="BZ6414" s="207"/>
      <c r="CA6414" s="207"/>
      <c r="CB6414" s="207"/>
      <c r="CC6414" s="207"/>
      <c r="CD6414" s="207"/>
      <c r="CE6414" s="207"/>
      <c r="CF6414" s="207"/>
    </row>
    <row r="6415" spans="1:84" s="406" customFormat="1" x14ac:dyDescent="0.3">
      <c r="A6415" s="407"/>
      <c r="B6415" s="412"/>
      <c r="C6415" s="126"/>
      <c r="D6415" s="390"/>
      <c r="E6415" s="390"/>
      <c r="F6415" s="390"/>
      <c r="G6415" s="390"/>
      <c r="H6415" s="390"/>
      <c r="I6415" s="390"/>
      <c r="AP6415" s="207"/>
      <c r="AQ6415" s="207"/>
      <c r="BK6415" s="207"/>
      <c r="BY6415" s="207"/>
      <c r="BZ6415" s="207"/>
      <c r="CA6415" s="207"/>
      <c r="CB6415" s="207"/>
      <c r="CC6415" s="207"/>
      <c r="CD6415" s="207"/>
      <c r="CE6415" s="207"/>
      <c r="CF6415" s="207"/>
    </row>
    <row r="6416" spans="1:84" s="406" customFormat="1" x14ac:dyDescent="0.3">
      <c r="A6416" s="407"/>
      <c r="B6416" s="412"/>
      <c r="C6416" s="126"/>
      <c r="D6416" s="390"/>
      <c r="E6416" s="390"/>
      <c r="F6416" s="390"/>
      <c r="G6416" s="390"/>
      <c r="H6416" s="390"/>
      <c r="I6416" s="390"/>
      <c r="AP6416" s="207"/>
      <c r="AQ6416" s="207"/>
      <c r="BK6416" s="207"/>
      <c r="BY6416" s="207"/>
      <c r="BZ6416" s="207"/>
      <c r="CA6416" s="207"/>
      <c r="CB6416" s="207"/>
      <c r="CC6416" s="207"/>
      <c r="CD6416" s="207"/>
      <c r="CE6416" s="207"/>
      <c r="CF6416" s="207"/>
    </row>
    <row r="6417" spans="1:84" s="406" customFormat="1" x14ac:dyDescent="0.3">
      <c r="A6417" s="407"/>
      <c r="B6417" s="412"/>
      <c r="C6417" s="126"/>
      <c r="D6417" s="390"/>
      <c r="E6417" s="390"/>
      <c r="F6417" s="390"/>
      <c r="G6417" s="390"/>
      <c r="H6417" s="390"/>
      <c r="I6417" s="390"/>
      <c r="AP6417" s="207"/>
      <c r="AQ6417" s="207"/>
      <c r="BK6417" s="207"/>
      <c r="BY6417" s="207"/>
      <c r="BZ6417" s="207"/>
      <c r="CA6417" s="207"/>
      <c r="CB6417" s="207"/>
      <c r="CC6417" s="207"/>
      <c r="CD6417" s="207"/>
      <c r="CE6417" s="207"/>
      <c r="CF6417" s="207"/>
    </row>
    <row r="6418" spans="1:84" s="406" customFormat="1" x14ac:dyDescent="0.3">
      <c r="A6418" s="407"/>
      <c r="B6418" s="412"/>
      <c r="C6418" s="126"/>
      <c r="D6418" s="390"/>
      <c r="E6418" s="390"/>
      <c r="F6418" s="390"/>
      <c r="G6418" s="390"/>
      <c r="H6418" s="390"/>
      <c r="I6418" s="390"/>
      <c r="AP6418" s="207"/>
      <c r="AQ6418" s="207"/>
      <c r="BK6418" s="207"/>
      <c r="BY6418" s="207"/>
      <c r="BZ6418" s="207"/>
      <c r="CA6418" s="207"/>
      <c r="CB6418" s="207"/>
      <c r="CC6418" s="207"/>
      <c r="CD6418" s="207"/>
      <c r="CE6418" s="207"/>
      <c r="CF6418" s="207"/>
    </row>
    <row r="6419" spans="1:84" s="406" customFormat="1" x14ac:dyDescent="0.3">
      <c r="A6419" s="407"/>
      <c r="B6419" s="412"/>
      <c r="C6419" s="126"/>
      <c r="D6419" s="390"/>
      <c r="E6419" s="390"/>
      <c r="F6419" s="390"/>
      <c r="G6419" s="390"/>
      <c r="H6419" s="390"/>
      <c r="I6419" s="390"/>
      <c r="AP6419" s="207"/>
      <c r="AQ6419" s="207"/>
      <c r="BK6419" s="207"/>
      <c r="BY6419" s="207"/>
      <c r="BZ6419" s="207"/>
      <c r="CA6419" s="207"/>
      <c r="CB6419" s="207"/>
      <c r="CC6419" s="207"/>
      <c r="CD6419" s="207"/>
      <c r="CE6419" s="207"/>
      <c r="CF6419" s="207"/>
    </row>
    <row r="6420" spans="1:84" s="406" customFormat="1" x14ac:dyDescent="0.3">
      <c r="A6420" s="407"/>
      <c r="B6420" s="412"/>
      <c r="C6420" s="126"/>
      <c r="D6420" s="390"/>
      <c r="E6420" s="390"/>
      <c r="F6420" s="390"/>
      <c r="G6420" s="390"/>
      <c r="H6420" s="390"/>
      <c r="I6420" s="390"/>
      <c r="AP6420" s="207"/>
      <c r="AQ6420" s="207"/>
      <c r="BK6420" s="207"/>
      <c r="BY6420" s="207"/>
      <c r="BZ6420" s="207"/>
      <c r="CA6420" s="207"/>
      <c r="CB6420" s="207"/>
      <c r="CC6420" s="207"/>
      <c r="CD6420" s="207"/>
      <c r="CE6420" s="207"/>
      <c r="CF6420" s="207"/>
    </row>
    <row r="6421" spans="1:84" s="406" customFormat="1" x14ac:dyDescent="0.3">
      <c r="A6421" s="407"/>
      <c r="B6421" s="412"/>
      <c r="C6421" s="126"/>
      <c r="D6421" s="390"/>
      <c r="E6421" s="390"/>
      <c r="F6421" s="390"/>
      <c r="G6421" s="390"/>
      <c r="H6421" s="390"/>
      <c r="I6421" s="390"/>
      <c r="AP6421" s="207"/>
      <c r="AQ6421" s="207"/>
      <c r="BK6421" s="207"/>
      <c r="BY6421" s="207"/>
      <c r="BZ6421" s="207"/>
      <c r="CA6421" s="207"/>
      <c r="CB6421" s="207"/>
      <c r="CC6421" s="207"/>
      <c r="CD6421" s="207"/>
      <c r="CE6421" s="207"/>
      <c r="CF6421" s="207"/>
    </row>
    <row r="6422" spans="1:84" s="406" customFormat="1" x14ac:dyDescent="0.3">
      <c r="A6422" s="407"/>
      <c r="B6422" s="412"/>
      <c r="C6422" s="126"/>
      <c r="D6422" s="390"/>
      <c r="E6422" s="390"/>
      <c r="F6422" s="390"/>
      <c r="G6422" s="390"/>
      <c r="H6422" s="390"/>
      <c r="I6422" s="390"/>
      <c r="AP6422" s="207"/>
      <c r="AQ6422" s="207"/>
      <c r="BK6422" s="207"/>
      <c r="BY6422" s="207"/>
      <c r="BZ6422" s="207"/>
      <c r="CA6422" s="207"/>
      <c r="CB6422" s="207"/>
      <c r="CC6422" s="207"/>
      <c r="CD6422" s="207"/>
      <c r="CE6422" s="207"/>
      <c r="CF6422" s="207"/>
    </row>
    <row r="6423" spans="1:84" s="406" customFormat="1" x14ac:dyDescent="0.3">
      <c r="A6423" s="407"/>
      <c r="B6423" s="412"/>
      <c r="C6423" s="126"/>
      <c r="D6423" s="390"/>
      <c r="E6423" s="390"/>
      <c r="F6423" s="390"/>
      <c r="G6423" s="390"/>
      <c r="H6423" s="390"/>
      <c r="I6423" s="390"/>
      <c r="AP6423" s="207"/>
      <c r="AQ6423" s="207"/>
      <c r="BK6423" s="207"/>
      <c r="BY6423" s="207"/>
      <c r="BZ6423" s="207"/>
      <c r="CA6423" s="207"/>
      <c r="CB6423" s="207"/>
      <c r="CC6423" s="207"/>
      <c r="CD6423" s="207"/>
      <c r="CE6423" s="207"/>
      <c r="CF6423" s="207"/>
    </row>
    <row r="6424" spans="1:84" s="406" customFormat="1" x14ac:dyDescent="0.3">
      <c r="A6424" s="407"/>
      <c r="B6424" s="412"/>
      <c r="C6424" s="126"/>
      <c r="D6424" s="390"/>
      <c r="E6424" s="390"/>
      <c r="F6424" s="390"/>
      <c r="G6424" s="390"/>
      <c r="H6424" s="390"/>
      <c r="I6424" s="390"/>
      <c r="AP6424" s="207"/>
      <c r="AQ6424" s="207"/>
      <c r="BK6424" s="207"/>
      <c r="BY6424" s="207"/>
      <c r="BZ6424" s="207"/>
      <c r="CA6424" s="207"/>
      <c r="CB6424" s="207"/>
      <c r="CC6424" s="207"/>
      <c r="CD6424" s="207"/>
      <c r="CE6424" s="207"/>
      <c r="CF6424" s="207"/>
    </row>
    <row r="6425" spans="1:84" s="406" customFormat="1" x14ac:dyDescent="0.3">
      <c r="A6425" s="407"/>
      <c r="B6425" s="412"/>
      <c r="C6425" s="126"/>
      <c r="D6425" s="390"/>
      <c r="E6425" s="390"/>
      <c r="F6425" s="390"/>
      <c r="G6425" s="390"/>
      <c r="H6425" s="390"/>
      <c r="I6425" s="390"/>
      <c r="AP6425" s="207"/>
      <c r="AQ6425" s="207"/>
      <c r="BK6425" s="207"/>
      <c r="BY6425" s="207"/>
      <c r="BZ6425" s="207"/>
      <c r="CA6425" s="207"/>
      <c r="CB6425" s="207"/>
      <c r="CC6425" s="207"/>
      <c r="CD6425" s="207"/>
      <c r="CE6425" s="207"/>
      <c r="CF6425" s="207"/>
    </row>
    <row r="6426" spans="1:84" s="406" customFormat="1" x14ac:dyDescent="0.3">
      <c r="A6426" s="407"/>
      <c r="B6426" s="412"/>
      <c r="C6426" s="126"/>
      <c r="D6426" s="390"/>
      <c r="E6426" s="390"/>
      <c r="F6426" s="390"/>
      <c r="G6426" s="390"/>
      <c r="H6426" s="390"/>
      <c r="I6426" s="390"/>
      <c r="AP6426" s="207"/>
      <c r="AQ6426" s="207"/>
      <c r="BK6426" s="207"/>
      <c r="BY6426" s="207"/>
      <c r="BZ6426" s="207"/>
      <c r="CA6426" s="207"/>
      <c r="CB6426" s="207"/>
      <c r="CC6426" s="207"/>
      <c r="CD6426" s="207"/>
      <c r="CE6426" s="207"/>
      <c r="CF6426" s="207"/>
    </row>
    <row r="6427" spans="1:84" s="406" customFormat="1" x14ac:dyDescent="0.3">
      <c r="A6427" s="407"/>
      <c r="B6427" s="412"/>
      <c r="C6427" s="126"/>
      <c r="D6427" s="390"/>
      <c r="E6427" s="390"/>
      <c r="F6427" s="390"/>
      <c r="G6427" s="390"/>
      <c r="H6427" s="390"/>
      <c r="I6427" s="390"/>
      <c r="AP6427" s="207"/>
      <c r="AQ6427" s="207"/>
      <c r="BK6427" s="207"/>
      <c r="BY6427" s="207"/>
      <c r="BZ6427" s="207"/>
      <c r="CA6427" s="207"/>
      <c r="CB6427" s="207"/>
      <c r="CC6427" s="207"/>
      <c r="CD6427" s="207"/>
      <c r="CE6427" s="207"/>
      <c r="CF6427" s="207"/>
    </row>
    <row r="6428" spans="1:84" s="406" customFormat="1" x14ac:dyDescent="0.3">
      <c r="A6428" s="407"/>
      <c r="B6428" s="412"/>
      <c r="C6428" s="126"/>
      <c r="D6428" s="390"/>
      <c r="E6428" s="390"/>
      <c r="F6428" s="390"/>
      <c r="G6428" s="390"/>
      <c r="H6428" s="390"/>
      <c r="I6428" s="390"/>
      <c r="AP6428" s="207"/>
      <c r="AQ6428" s="207"/>
      <c r="BK6428" s="207"/>
      <c r="BY6428" s="207"/>
      <c r="BZ6428" s="207"/>
      <c r="CA6428" s="207"/>
      <c r="CB6428" s="207"/>
      <c r="CC6428" s="207"/>
      <c r="CD6428" s="207"/>
      <c r="CE6428" s="207"/>
      <c r="CF6428" s="207"/>
    </row>
    <row r="6429" spans="1:84" s="406" customFormat="1" x14ac:dyDescent="0.3">
      <c r="A6429" s="407"/>
      <c r="B6429" s="412"/>
      <c r="C6429" s="126"/>
      <c r="D6429" s="390"/>
      <c r="E6429" s="390"/>
      <c r="F6429" s="390"/>
      <c r="G6429" s="390"/>
      <c r="H6429" s="390"/>
      <c r="I6429" s="390"/>
      <c r="AP6429" s="207"/>
      <c r="AQ6429" s="207"/>
      <c r="BK6429" s="207"/>
      <c r="BY6429" s="207"/>
      <c r="BZ6429" s="207"/>
      <c r="CA6429" s="207"/>
      <c r="CB6429" s="207"/>
      <c r="CC6429" s="207"/>
      <c r="CD6429" s="207"/>
      <c r="CE6429" s="207"/>
      <c r="CF6429" s="207"/>
    </row>
    <row r="6430" spans="1:84" s="406" customFormat="1" x14ac:dyDescent="0.3">
      <c r="A6430" s="407"/>
      <c r="B6430" s="412"/>
      <c r="C6430" s="126"/>
      <c r="D6430" s="390"/>
      <c r="E6430" s="390"/>
      <c r="F6430" s="390"/>
      <c r="G6430" s="390"/>
      <c r="H6430" s="390"/>
      <c r="I6430" s="390"/>
      <c r="AP6430" s="207"/>
      <c r="AQ6430" s="207"/>
      <c r="BK6430" s="207"/>
      <c r="BY6430" s="207"/>
      <c r="BZ6430" s="207"/>
      <c r="CA6430" s="207"/>
      <c r="CB6430" s="207"/>
      <c r="CC6430" s="207"/>
      <c r="CD6430" s="207"/>
      <c r="CE6430" s="207"/>
      <c r="CF6430" s="207"/>
    </row>
    <row r="6431" spans="1:84" s="406" customFormat="1" x14ac:dyDescent="0.3">
      <c r="A6431" s="407"/>
      <c r="B6431" s="412"/>
      <c r="C6431" s="126"/>
      <c r="D6431" s="390"/>
      <c r="E6431" s="390"/>
      <c r="F6431" s="390"/>
      <c r="G6431" s="390"/>
      <c r="H6431" s="390"/>
      <c r="I6431" s="390"/>
      <c r="AP6431" s="207"/>
      <c r="AQ6431" s="207"/>
      <c r="BK6431" s="207"/>
      <c r="BY6431" s="207"/>
      <c r="BZ6431" s="207"/>
      <c r="CA6431" s="207"/>
      <c r="CB6431" s="207"/>
      <c r="CC6431" s="207"/>
      <c r="CD6431" s="207"/>
      <c r="CE6431" s="207"/>
      <c r="CF6431" s="207"/>
    </row>
    <row r="6432" spans="1:84" s="406" customFormat="1" x14ac:dyDescent="0.3">
      <c r="A6432" s="407"/>
      <c r="B6432" s="412"/>
      <c r="C6432" s="126"/>
      <c r="D6432" s="390"/>
      <c r="E6432" s="390"/>
      <c r="F6432" s="390"/>
      <c r="G6432" s="390"/>
      <c r="H6432" s="390"/>
      <c r="I6432" s="390"/>
      <c r="AP6432" s="207"/>
      <c r="AQ6432" s="207"/>
      <c r="BK6432" s="207"/>
      <c r="BY6432" s="207"/>
      <c r="BZ6432" s="207"/>
      <c r="CA6432" s="207"/>
      <c r="CB6432" s="207"/>
      <c r="CC6432" s="207"/>
      <c r="CD6432" s="207"/>
      <c r="CE6432" s="207"/>
      <c r="CF6432" s="207"/>
    </row>
    <row r="6433" spans="1:84" s="406" customFormat="1" x14ac:dyDescent="0.3">
      <c r="A6433" s="407"/>
      <c r="B6433" s="412"/>
      <c r="C6433" s="126"/>
      <c r="D6433" s="390"/>
      <c r="E6433" s="390"/>
      <c r="F6433" s="390"/>
      <c r="G6433" s="390"/>
      <c r="H6433" s="390"/>
      <c r="I6433" s="390"/>
      <c r="AP6433" s="207"/>
      <c r="AQ6433" s="207"/>
      <c r="BK6433" s="207"/>
      <c r="BY6433" s="207"/>
      <c r="BZ6433" s="207"/>
      <c r="CA6433" s="207"/>
      <c r="CB6433" s="207"/>
      <c r="CC6433" s="207"/>
      <c r="CD6433" s="207"/>
      <c r="CE6433" s="207"/>
      <c r="CF6433" s="207"/>
    </row>
    <row r="6434" spans="1:84" s="406" customFormat="1" x14ac:dyDescent="0.3">
      <c r="A6434" s="407"/>
      <c r="B6434" s="412"/>
      <c r="C6434" s="126"/>
      <c r="D6434" s="390"/>
      <c r="E6434" s="390"/>
      <c r="F6434" s="390"/>
      <c r="G6434" s="390"/>
      <c r="H6434" s="390"/>
      <c r="I6434" s="390"/>
      <c r="AP6434" s="207"/>
      <c r="AQ6434" s="207"/>
      <c r="BK6434" s="207"/>
      <c r="BY6434" s="207"/>
      <c r="BZ6434" s="207"/>
      <c r="CA6434" s="207"/>
      <c r="CB6434" s="207"/>
      <c r="CC6434" s="207"/>
      <c r="CD6434" s="207"/>
      <c r="CE6434" s="207"/>
      <c r="CF6434" s="207"/>
    </row>
    <row r="6435" spans="1:84" s="406" customFormat="1" x14ac:dyDescent="0.3">
      <c r="A6435" s="407"/>
      <c r="B6435" s="412"/>
      <c r="C6435" s="126"/>
      <c r="D6435" s="390"/>
      <c r="E6435" s="390"/>
      <c r="F6435" s="390"/>
      <c r="G6435" s="390"/>
      <c r="H6435" s="390"/>
      <c r="I6435" s="390"/>
      <c r="AP6435" s="207"/>
      <c r="AQ6435" s="207"/>
      <c r="BK6435" s="207"/>
      <c r="BY6435" s="207"/>
      <c r="BZ6435" s="207"/>
      <c r="CA6435" s="207"/>
      <c r="CB6435" s="207"/>
      <c r="CC6435" s="207"/>
      <c r="CD6435" s="207"/>
      <c r="CE6435" s="207"/>
      <c r="CF6435" s="207"/>
    </row>
    <row r="6436" spans="1:84" s="406" customFormat="1" x14ac:dyDescent="0.3">
      <c r="A6436" s="407"/>
      <c r="B6436" s="412"/>
      <c r="C6436" s="126"/>
      <c r="D6436" s="390"/>
      <c r="E6436" s="390"/>
      <c r="F6436" s="390"/>
      <c r="G6436" s="390"/>
      <c r="H6436" s="390"/>
      <c r="I6436" s="390"/>
      <c r="AP6436" s="207"/>
      <c r="AQ6436" s="207"/>
      <c r="BK6436" s="207"/>
      <c r="BY6436" s="207"/>
      <c r="BZ6436" s="207"/>
      <c r="CA6436" s="207"/>
      <c r="CB6436" s="207"/>
      <c r="CC6436" s="207"/>
      <c r="CD6436" s="207"/>
      <c r="CE6436" s="207"/>
      <c r="CF6436" s="207"/>
    </row>
    <row r="6437" spans="1:84" s="406" customFormat="1" x14ac:dyDescent="0.3">
      <c r="A6437" s="407"/>
      <c r="B6437" s="412"/>
      <c r="C6437" s="126"/>
      <c r="D6437" s="390"/>
      <c r="E6437" s="390"/>
      <c r="F6437" s="390"/>
      <c r="G6437" s="390"/>
      <c r="H6437" s="390"/>
      <c r="I6437" s="390"/>
      <c r="AP6437" s="207"/>
      <c r="AQ6437" s="207"/>
      <c r="BK6437" s="207"/>
      <c r="BY6437" s="207"/>
      <c r="BZ6437" s="207"/>
      <c r="CA6437" s="207"/>
      <c r="CB6437" s="207"/>
      <c r="CC6437" s="207"/>
      <c r="CD6437" s="207"/>
      <c r="CE6437" s="207"/>
      <c r="CF6437" s="207"/>
    </row>
    <row r="6438" spans="1:84" s="406" customFormat="1" x14ac:dyDescent="0.3">
      <c r="A6438" s="407"/>
      <c r="B6438" s="412"/>
      <c r="C6438" s="126"/>
      <c r="D6438" s="390"/>
      <c r="E6438" s="390"/>
      <c r="F6438" s="390"/>
      <c r="G6438" s="390"/>
      <c r="H6438" s="390"/>
      <c r="I6438" s="390"/>
      <c r="AP6438" s="207"/>
      <c r="AQ6438" s="207"/>
      <c r="BK6438" s="207"/>
      <c r="BY6438" s="207"/>
      <c r="BZ6438" s="207"/>
      <c r="CA6438" s="207"/>
      <c r="CB6438" s="207"/>
      <c r="CC6438" s="207"/>
      <c r="CD6438" s="207"/>
      <c r="CE6438" s="207"/>
      <c r="CF6438" s="207"/>
    </row>
    <row r="6439" spans="1:84" s="406" customFormat="1" x14ac:dyDescent="0.3">
      <c r="A6439" s="407"/>
      <c r="B6439" s="412"/>
      <c r="C6439" s="126"/>
      <c r="D6439" s="390"/>
      <c r="E6439" s="390"/>
      <c r="F6439" s="390"/>
      <c r="G6439" s="390"/>
      <c r="H6439" s="390"/>
      <c r="I6439" s="390"/>
      <c r="AP6439" s="207"/>
      <c r="AQ6439" s="207"/>
      <c r="BK6439" s="207"/>
      <c r="BY6439" s="207"/>
      <c r="BZ6439" s="207"/>
      <c r="CA6439" s="207"/>
      <c r="CB6439" s="207"/>
      <c r="CC6439" s="207"/>
      <c r="CD6439" s="207"/>
      <c r="CE6439" s="207"/>
      <c r="CF6439" s="207"/>
    </row>
    <row r="6440" spans="1:84" s="406" customFormat="1" x14ac:dyDescent="0.3">
      <c r="A6440" s="407"/>
      <c r="B6440" s="412"/>
      <c r="C6440" s="126"/>
      <c r="D6440" s="390"/>
      <c r="E6440" s="390"/>
      <c r="F6440" s="390"/>
      <c r="G6440" s="390"/>
      <c r="H6440" s="390"/>
      <c r="I6440" s="390"/>
      <c r="AP6440" s="207"/>
      <c r="AQ6440" s="207"/>
      <c r="BK6440" s="207"/>
      <c r="BY6440" s="207"/>
      <c r="BZ6440" s="207"/>
      <c r="CA6440" s="207"/>
      <c r="CB6440" s="207"/>
      <c r="CC6440" s="207"/>
      <c r="CD6440" s="207"/>
      <c r="CE6440" s="207"/>
      <c r="CF6440" s="207"/>
    </row>
    <row r="6441" spans="1:84" s="406" customFormat="1" x14ac:dyDescent="0.3">
      <c r="A6441" s="407"/>
      <c r="B6441" s="412"/>
      <c r="C6441" s="126"/>
      <c r="D6441" s="390"/>
      <c r="E6441" s="390"/>
      <c r="F6441" s="390"/>
      <c r="G6441" s="390"/>
      <c r="H6441" s="390"/>
      <c r="I6441" s="390"/>
      <c r="AP6441" s="207"/>
      <c r="AQ6441" s="207"/>
      <c r="BK6441" s="207"/>
      <c r="BY6441" s="207"/>
      <c r="BZ6441" s="207"/>
      <c r="CA6441" s="207"/>
      <c r="CB6441" s="207"/>
      <c r="CC6441" s="207"/>
      <c r="CD6441" s="207"/>
      <c r="CE6441" s="207"/>
      <c r="CF6441" s="207"/>
    </row>
    <row r="6442" spans="1:84" s="406" customFormat="1" x14ac:dyDescent="0.3">
      <c r="A6442" s="407"/>
      <c r="B6442" s="412"/>
      <c r="C6442" s="126"/>
      <c r="D6442" s="390"/>
      <c r="E6442" s="390"/>
      <c r="F6442" s="390"/>
      <c r="G6442" s="390"/>
      <c r="H6442" s="390"/>
      <c r="I6442" s="390"/>
      <c r="AP6442" s="207"/>
      <c r="AQ6442" s="207"/>
      <c r="BK6442" s="207"/>
      <c r="BY6442" s="207"/>
      <c r="BZ6442" s="207"/>
      <c r="CA6442" s="207"/>
      <c r="CB6442" s="207"/>
      <c r="CC6442" s="207"/>
      <c r="CD6442" s="207"/>
      <c r="CE6442" s="207"/>
      <c r="CF6442" s="207"/>
    </row>
    <row r="6443" spans="1:84" s="406" customFormat="1" x14ac:dyDescent="0.3">
      <c r="A6443" s="407"/>
      <c r="B6443" s="412"/>
      <c r="C6443" s="126"/>
      <c r="D6443" s="390"/>
      <c r="E6443" s="390"/>
      <c r="F6443" s="390"/>
      <c r="G6443" s="390"/>
      <c r="H6443" s="390"/>
      <c r="I6443" s="390"/>
      <c r="AP6443" s="207"/>
      <c r="AQ6443" s="207"/>
      <c r="BK6443" s="207"/>
      <c r="BY6443" s="207"/>
      <c r="BZ6443" s="207"/>
      <c r="CA6443" s="207"/>
      <c r="CB6443" s="207"/>
      <c r="CC6443" s="207"/>
      <c r="CD6443" s="207"/>
      <c r="CE6443" s="207"/>
      <c r="CF6443" s="207"/>
    </row>
    <row r="6444" spans="1:84" s="406" customFormat="1" x14ac:dyDescent="0.3">
      <c r="A6444" s="407"/>
      <c r="B6444" s="412"/>
      <c r="C6444" s="126"/>
      <c r="D6444" s="390"/>
      <c r="E6444" s="390"/>
      <c r="F6444" s="390"/>
      <c r="G6444" s="390"/>
      <c r="H6444" s="390"/>
      <c r="I6444" s="390"/>
      <c r="AP6444" s="207"/>
      <c r="AQ6444" s="207"/>
      <c r="BK6444" s="207"/>
      <c r="BY6444" s="207"/>
      <c r="BZ6444" s="207"/>
      <c r="CA6444" s="207"/>
      <c r="CB6444" s="207"/>
      <c r="CC6444" s="207"/>
      <c r="CD6444" s="207"/>
      <c r="CE6444" s="207"/>
      <c r="CF6444" s="207"/>
    </row>
    <row r="6445" spans="1:84" s="406" customFormat="1" x14ac:dyDescent="0.3">
      <c r="A6445" s="407"/>
      <c r="B6445" s="412"/>
      <c r="C6445" s="126"/>
      <c r="D6445" s="390"/>
      <c r="E6445" s="390"/>
      <c r="F6445" s="390"/>
      <c r="G6445" s="390"/>
      <c r="H6445" s="390"/>
      <c r="I6445" s="390"/>
      <c r="AP6445" s="207"/>
      <c r="AQ6445" s="207"/>
      <c r="BK6445" s="207"/>
      <c r="BY6445" s="207"/>
      <c r="BZ6445" s="207"/>
      <c r="CA6445" s="207"/>
      <c r="CB6445" s="207"/>
      <c r="CC6445" s="207"/>
      <c r="CD6445" s="207"/>
      <c r="CE6445" s="207"/>
      <c r="CF6445" s="207"/>
    </row>
    <row r="6446" spans="1:84" s="406" customFormat="1" x14ac:dyDescent="0.3">
      <c r="A6446" s="407"/>
      <c r="B6446" s="412"/>
      <c r="C6446" s="126"/>
      <c r="D6446" s="390"/>
      <c r="E6446" s="390"/>
      <c r="F6446" s="390"/>
      <c r="G6446" s="390"/>
      <c r="H6446" s="390"/>
      <c r="I6446" s="390"/>
      <c r="AP6446" s="207"/>
      <c r="AQ6446" s="207"/>
      <c r="BK6446" s="207"/>
      <c r="BY6446" s="207"/>
      <c r="BZ6446" s="207"/>
      <c r="CA6446" s="207"/>
      <c r="CB6446" s="207"/>
      <c r="CC6446" s="207"/>
      <c r="CD6446" s="207"/>
      <c r="CE6446" s="207"/>
      <c r="CF6446" s="207"/>
    </row>
    <row r="6447" spans="1:84" s="406" customFormat="1" x14ac:dyDescent="0.3">
      <c r="A6447" s="407"/>
      <c r="B6447" s="412"/>
      <c r="C6447" s="126"/>
      <c r="D6447" s="390"/>
      <c r="E6447" s="390"/>
      <c r="F6447" s="390"/>
      <c r="G6447" s="390"/>
      <c r="H6447" s="390"/>
      <c r="I6447" s="390"/>
      <c r="AP6447" s="207"/>
      <c r="AQ6447" s="207"/>
      <c r="BK6447" s="207"/>
      <c r="BY6447" s="207"/>
      <c r="BZ6447" s="207"/>
      <c r="CA6447" s="207"/>
      <c r="CB6447" s="207"/>
      <c r="CC6447" s="207"/>
      <c r="CD6447" s="207"/>
      <c r="CE6447" s="207"/>
      <c r="CF6447" s="207"/>
    </row>
    <row r="6448" spans="1:84" s="406" customFormat="1" x14ac:dyDescent="0.3">
      <c r="A6448" s="407"/>
      <c r="B6448" s="412"/>
      <c r="C6448" s="126"/>
      <c r="D6448" s="390"/>
      <c r="E6448" s="390"/>
      <c r="F6448" s="390"/>
      <c r="G6448" s="390"/>
      <c r="H6448" s="390"/>
      <c r="I6448" s="390"/>
      <c r="AP6448" s="207"/>
      <c r="AQ6448" s="207"/>
      <c r="BK6448" s="207"/>
      <c r="BY6448" s="207"/>
      <c r="BZ6448" s="207"/>
      <c r="CA6448" s="207"/>
      <c r="CB6448" s="207"/>
      <c r="CC6448" s="207"/>
      <c r="CD6448" s="207"/>
      <c r="CE6448" s="207"/>
      <c r="CF6448" s="207"/>
    </row>
    <row r="6449" spans="1:84" s="406" customFormat="1" x14ac:dyDescent="0.3">
      <c r="A6449" s="407"/>
      <c r="B6449" s="412"/>
      <c r="C6449" s="126"/>
      <c r="D6449" s="390"/>
      <c r="E6449" s="390"/>
      <c r="F6449" s="390"/>
      <c r="G6449" s="390"/>
      <c r="H6449" s="390"/>
      <c r="I6449" s="390"/>
      <c r="AP6449" s="207"/>
      <c r="AQ6449" s="207"/>
      <c r="BK6449" s="207"/>
      <c r="BY6449" s="207"/>
      <c r="BZ6449" s="207"/>
      <c r="CA6449" s="207"/>
      <c r="CB6449" s="207"/>
      <c r="CC6449" s="207"/>
      <c r="CD6449" s="207"/>
      <c r="CE6449" s="207"/>
      <c r="CF6449" s="207"/>
    </row>
    <row r="6450" spans="1:84" s="406" customFormat="1" x14ac:dyDescent="0.3">
      <c r="A6450" s="407"/>
      <c r="B6450" s="412"/>
      <c r="C6450" s="126"/>
      <c r="D6450" s="390"/>
      <c r="E6450" s="390"/>
      <c r="F6450" s="390"/>
      <c r="G6450" s="390"/>
      <c r="H6450" s="390"/>
      <c r="I6450" s="390"/>
      <c r="AP6450" s="207"/>
      <c r="AQ6450" s="207"/>
      <c r="BK6450" s="207"/>
      <c r="BY6450" s="207"/>
      <c r="BZ6450" s="207"/>
      <c r="CA6450" s="207"/>
      <c r="CB6450" s="207"/>
      <c r="CC6450" s="207"/>
      <c r="CD6450" s="207"/>
      <c r="CE6450" s="207"/>
      <c r="CF6450" s="207"/>
    </row>
    <row r="6451" spans="1:84" s="406" customFormat="1" x14ac:dyDescent="0.3">
      <c r="A6451" s="407"/>
      <c r="B6451" s="412"/>
      <c r="C6451" s="126"/>
      <c r="D6451" s="390"/>
      <c r="E6451" s="390"/>
      <c r="F6451" s="390"/>
      <c r="G6451" s="390"/>
      <c r="H6451" s="390"/>
      <c r="I6451" s="390"/>
      <c r="AP6451" s="207"/>
      <c r="AQ6451" s="207"/>
      <c r="BK6451" s="207"/>
      <c r="BY6451" s="207"/>
      <c r="BZ6451" s="207"/>
      <c r="CA6451" s="207"/>
      <c r="CB6451" s="207"/>
      <c r="CC6451" s="207"/>
      <c r="CD6451" s="207"/>
      <c r="CE6451" s="207"/>
      <c r="CF6451" s="207"/>
    </row>
    <row r="6452" spans="1:84" s="406" customFormat="1" x14ac:dyDescent="0.3">
      <c r="A6452" s="407"/>
      <c r="B6452" s="412"/>
      <c r="C6452" s="126"/>
      <c r="D6452" s="390"/>
      <c r="E6452" s="390"/>
      <c r="F6452" s="390"/>
      <c r="G6452" s="390"/>
      <c r="H6452" s="390"/>
      <c r="I6452" s="390"/>
      <c r="AP6452" s="207"/>
      <c r="AQ6452" s="207"/>
      <c r="BK6452" s="207"/>
      <c r="BY6452" s="207"/>
      <c r="BZ6452" s="207"/>
      <c r="CA6452" s="207"/>
      <c r="CB6452" s="207"/>
      <c r="CC6452" s="207"/>
      <c r="CD6452" s="207"/>
      <c r="CE6452" s="207"/>
      <c r="CF6452" s="207"/>
    </row>
    <row r="6453" spans="1:84" s="406" customFormat="1" x14ac:dyDescent="0.3">
      <c r="A6453" s="407"/>
      <c r="B6453" s="412"/>
      <c r="C6453" s="126"/>
      <c r="D6453" s="390"/>
      <c r="E6453" s="390"/>
      <c r="F6453" s="390"/>
      <c r="G6453" s="390"/>
      <c r="H6453" s="390"/>
      <c r="I6453" s="390"/>
      <c r="AP6453" s="207"/>
      <c r="AQ6453" s="207"/>
      <c r="BK6453" s="207"/>
      <c r="BY6453" s="207"/>
      <c r="BZ6453" s="207"/>
      <c r="CA6453" s="207"/>
      <c r="CB6453" s="207"/>
      <c r="CC6453" s="207"/>
      <c r="CD6453" s="207"/>
      <c r="CE6453" s="207"/>
      <c r="CF6453" s="207"/>
    </row>
    <row r="6454" spans="1:84" s="406" customFormat="1" x14ac:dyDescent="0.3">
      <c r="A6454" s="407"/>
      <c r="B6454" s="412"/>
      <c r="C6454" s="126"/>
      <c r="D6454" s="390"/>
      <c r="E6454" s="390"/>
      <c r="F6454" s="390"/>
      <c r="G6454" s="390"/>
      <c r="H6454" s="390"/>
      <c r="I6454" s="390"/>
      <c r="AP6454" s="207"/>
      <c r="AQ6454" s="207"/>
      <c r="BK6454" s="207"/>
      <c r="BY6454" s="207"/>
      <c r="BZ6454" s="207"/>
      <c r="CA6454" s="207"/>
      <c r="CB6454" s="207"/>
      <c r="CC6454" s="207"/>
      <c r="CD6454" s="207"/>
      <c r="CE6454" s="207"/>
      <c r="CF6454" s="207"/>
    </row>
    <row r="6455" spans="1:84" s="406" customFormat="1" x14ac:dyDescent="0.3">
      <c r="A6455" s="407"/>
      <c r="B6455" s="412"/>
      <c r="C6455" s="126"/>
      <c r="D6455" s="390"/>
      <c r="E6455" s="390"/>
      <c r="F6455" s="390"/>
      <c r="G6455" s="390"/>
      <c r="H6455" s="390"/>
      <c r="I6455" s="390"/>
      <c r="AP6455" s="207"/>
      <c r="AQ6455" s="207"/>
      <c r="BK6455" s="207"/>
      <c r="BY6455" s="207"/>
      <c r="BZ6455" s="207"/>
      <c r="CA6455" s="207"/>
      <c r="CB6455" s="207"/>
      <c r="CC6455" s="207"/>
      <c r="CD6455" s="207"/>
      <c r="CE6455" s="207"/>
      <c r="CF6455" s="207"/>
    </row>
    <row r="6456" spans="1:84" s="406" customFormat="1" x14ac:dyDescent="0.3">
      <c r="A6456" s="407"/>
      <c r="B6456" s="412"/>
      <c r="C6456" s="126"/>
      <c r="D6456" s="390"/>
      <c r="E6456" s="390"/>
      <c r="F6456" s="390"/>
      <c r="G6456" s="390"/>
      <c r="H6456" s="390"/>
      <c r="I6456" s="390"/>
      <c r="AP6456" s="207"/>
      <c r="AQ6456" s="207"/>
      <c r="BK6456" s="207"/>
      <c r="BY6456" s="207"/>
      <c r="BZ6456" s="207"/>
      <c r="CA6456" s="207"/>
      <c r="CB6456" s="207"/>
      <c r="CC6456" s="207"/>
      <c r="CD6456" s="207"/>
      <c r="CE6456" s="207"/>
      <c r="CF6456" s="207"/>
    </row>
    <row r="6457" spans="1:84" s="406" customFormat="1" x14ac:dyDescent="0.3">
      <c r="A6457" s="407"/>
      <c r="B6457" s="412"/>
      <c r="C6457" s="126"/>
      <c r="D6457" s="390"/>
      <c r="E6457" s="390"/>
      <c r="F6457" s="390"/>
      <c r="G6457" s="390"/>
      <c r="H6457" s="390"/>
      <c r="I6457" s="390"/>
      <c r="AP6457" s="207"/>
      <c r="AQ6457" s="207"/>
      <c r="BK6457" s="207"/>
      <c r="BY6457" s="207"/>
      <c r="BZ6457" s="207"/>
      <c r="CA6457" s="207"/>
      <c r="CB6457" s="207"/>
      <c r="CC6457" s="207"/>
      <c r="CD6457" s="207"/>
      <c r="CE6457" s="207"/>
      <c r="CF6457" s="207"/>
    </row>
    <row r="6458" spans="1:84" s="406" customFormat="1" x14ac:dyDescent="0.3">
      <c r="A6458" s="407"/>
      <c r="B6458" s="412"/>
      <c r="C6458" s="126"/>
      <c r="D6458" s="390"/>
      <c r="E6458" s="390"/>
      <c r="F6458" s="390"/>
      <c r="G6458" s="390"/>
      <c r="H6458" s="390"/>
      <c r="I6458" s="390"/>
      <c r="AP6458" s="207"/>
      <c r="AQ6458" s="207"/>
      <c r="BK6458" s="207"/>
      <c r="BY6458" s="207"/>
      <c r="BZ6458" s="207"/>
      <c r="CA6458" s="207"/>
      <c r="CB6458" s="207"/>
      <c r="CC6458" s="207"/>
      <c r="CD6458" s="207"/>
      <c r="CE6458" s="207"/>
      <c r="CF6458" s="207"/>
    </row>
    <row r="6459" spans="1:84" s="406" customFormat="1" x14ac:dyDescent="0.3">
      <c r="A6459" s="407"/>
      <c r="B6459" s="412"/>
      <c r="C6459" s="126"/>
      <c r="D6459" s="390"/>
      <c r="E6459" s="390"/>
      <c r="F6459" s="390"/>
      <c r="G6459" s="390"/>
      <c r="H6459" s="390"/>
      <c r="I6459" s="390"/>
      <c r="AP6459" s="207"/>
      <c r="AQ6459" s="207"/>
      <c r="BK6459" s="207"/>
      <c r="BY6459" s="207"/>
      <c r="BZ6459" s="207"/>
      <c r="CA6459" s="207"/>
      <c r="CB6459" s="207"/>
      <c r="CC6459" s="207"/>
      <c r="CD6459" s="207"/>
      <c r="CE6459" s="207"/>
      <c r="CF6459" s="207"/>
    </row>
    <row r="6460" spans="1:84" s="406" customFormat="1" x14ac:dyDescent="0.3">
      <c r="A6460" s="407"/>
      <c r="B6460" s="412"/>
      <c r="C6460" s="126"/>
      <c r="D6460" s="390"/>
      <c r="E6460" s="390"/>
      <c r="F6460" s="390"/>
      <c r="G6460" s="390"/>
      <c r="H6460" s="390"/>
      <c r="I6460" s="390"/>
      <c r="AP6460" s="207"/>
      <c r="AQ6460" s="207"/>
      <c r="BK6460" s="207"/>
      <c r="BY6460" s="207"/>
      <c r="BZ6460" s="207"/>
      <c r="CA6460" s="207"/>
      <c r="CB6460" s="207"/>
      <c r="CC6460" s="207"/>
      <c r="CD6460" s="207"/>
      <c r="CE6460" s="207"/>
      <c r="CF6460" s="207"/>
    </row>
    <row r="6461" spans="1:84" s="406" customFormat="1" x14ac:dyDescent="0.3">
      <c r="A6461" s="407"/>
      <c r="B6461" s="412"/>
      <c r="C6461" s="126"/>
      <c r="D6461" s="390"/>
      <c r="E6461" s="390"/>
      <c r="F6461" s="390"/>
      <c r="G6461" s="390"/>
      <c r="H6461" s="390"/>
      <c r="I6461" s="390"/>
      <c r="AP6461" s="207"/>
      <c r="AQ6461" s="207"/>
      <c r="BK6461" s="207"/>
      <c r="BY6461" s="207"/>
      <c r="BZ6461" s="207"/>
      <c r="CA6461" s="207"/>
      <c r="CB6461" s="207"/>
      <c r="CC6461" s="207"/>
      <c r="CD6461" s="207"/>
      <c r="CE6461" s="207"/>
      <c r="CF6461" s="207"/>
    </row>
    <row r="6462" spans="1:84" s="406" customFormat="1" x14ac:dyDescent="0.3">
      <c r="A6462" s="407"/>
      <c r="B6462" s="412"/>
      <c r="C6462" s="126"/>
      <c r="D6462" s="390"/>
      <c r="E6462" s="390"/>
      <c r="F6462" s="390"/>
      <c r="G6462" s="390"/>
      <c r="H6462" s="390"/>
      <c r="I6462" s="390"/>
      <c r="AP6462" s="207"/>
      <c r="AQ6462" s="207"/>
      <c r="BK6462" s="207"/>
      <c r="BY6462" s="207"/>
      <c r="BZ6462" s="207"/>
      <c r="CA6462" s="207"/>
      <c r="CB6462" s="207"/>
      <c r="CC6462" s="207"/>
      <c r="CD6462" s="207"/>
      <c r="CE6462" s="207"/>
      <c r="CF6462" s="207"/>
    </row>
    <row r="6463" spans="1:84" s="406" customFormat="1" x14ac:dyDescent="0.3">
      <c r="A6463" s="407"/>
      <c r="B6463" s="412"/>
      <c r="C6463" s="126"/>
      <c r="D6463" s="390"/>
      <c r="E6463" s="390"/>
      <c r="F6463" s="390"/>
      <c r="G6463" s="390"/>
      <c r="H6463" s="390"/>
      <c r="I6463" s="390"/>
      <c r="AP6463" s="207"/>
      <c r="AQ6463" s="207"/>
      <c r="BK6463" s="207"/>
      <c r="BY6463" s="207"/>
      <c r="BZ6463" s="207"/>
      <c r="CA6463" s="207"/>
      <c r="CB6463" s="207"/>
      <c r="CC6463" s="207"/>
      <c r="CD6463" s="207"/>
      <c r="CE6463" s="207"/>
      <c r="CF6463" s="207"/>
    </row>
    <row r="6464" spans="1:84" s="406" customFormat="1" x14ac:dyDescent="0.3">
      <c r="A6464" s="407"/>
      <c r="B6464" s="412"/>
      <c r="C6464" s="126"/>
      <c r="D6464" s="390"/>
      <c r="E6464" s="390"/>
      <c r="F6464" s="390"/>
      <c r="G6464" s="390"/>
      <c r="H6464" s="390"/>
      <c r="I6464" s="390"/>
      <c r="AP6464" s="207"/>
      <c r="AQ6464" s="207"/>
      <c r="BK6464" s="207"/>
      <c r="BY6464" s="207"/>
      <c r="BZ6464" s="207"/>
      <c r="CA6464" s="207"/>
      <c r="CB6464" s="207"/>
      <c r="CC6464" s="207"/>
      <c r="CD6464" s="207"/>
      <c r="CE6464" s="207"/>
      <c r="CF6464" s="207"/>
    </row>
    <row r="6465" spans="1:84" s="406" customFormat="1" x14ac:dyDescent="0.3">
      <c r="A6465" s="407"/>
      <c r="B6465" s="412"/>
      <c r="C6465" s="126"/>
      <c r="D6465" s="390"/>
      <c r="E6465" s="390"/>
      <c r="F6465" s="390"/>
      <c r="G6465" s="390"/>
      <c r="H6465" s="390"/>
      <c r="I6465" s="390"/>
      <c r="AP6465" s="207"/>
      <c r="AQ6465" s="207"/>
      <c r="BK6465" s="207"/>
      <c r="BY6465" s="207"/>
      <c r="BZ6465" s="207"/>
      <c r="CA6465" s="207"/>
      <c r="CB6465" s="207"/>
      <c r="CC6465" s="207"/>
      <c r="CD6465" s="207"/>
      <c r="CE6465" s="207"/>
      <c r="CF6465" s="207"/>
    </row>
    <row r="6466" spans="1:84" s="406" customFormat="1" x14ac:dyDescent="0.3">
      <c r="A6466" s="407"/>
      <c r="B6466" s="412"/>
      <c r="C6466" s="126"/>
      <c r="D6466" s="390"/>
      <c r="E6466" s="390"/>
      <c r="F6466" s="390"/>
      <c r="G6466" s="390"/>
      <c r="H6466" s="390"/>
      <c r="I6466" s="390"/>
      <c r="AP6466" s="207"/>
      <c r="AQ6466" s="207"/>
      <c r="BK6466" s="207"/>
      <c r="BY6466" s="207"/>
      <c r="BZ6466" s="207"/>
      <c r="CA6466" s="207"/>
      <c r="CB6466" s="207"/>
      <c r="CC6466" s="207"/>
      <c r="CD6466" s="207"/>
      <c r="CE6466" s="207"/>
      <c r="CF6466" s="207"/>
    </row>
    <row r="6467" spans="1:84" s="406" customFormat="1" x14ac:dyDescent="0.3">
      <c r="A6467" s="407"/>
      <c r="B6467" s="412"/>
      <c r="C6467" s="126"/>
      <c r="D6467" s="390"/>
      <c r="E6467" s="390"/>
      <c r="F6467" s="390"/>
      <c r="G6467" s="390"/>
      <c r="H6467" s="390"/>
      <c r="I6467" s="390"/>
      <c r="AP6467" s="207"/>
      <c r="AQ6467" s="207"/>
      <c r="BK6467" s="207"/>
      <c r="BY6467" s="207"/>
      <c r="BZ6467" s="207"/>
      <c r="CA6467" s="207"/>
      <c r="CB6467" s="207"/>
      <c r="CC6467" s="207"/>
      <c r="CD6467" s="207"/>
      <c r="CE6467" s="207"/>
      <c r="CF6467" s="207"/>
    </row>
    <row r="6468" spans="1:84" s="406" customFormat="1" x14ac:dyDescent="0.3">
      <c r="A6468" s="407"/>
      <c r="B6468" s="412"/>
      <c r="C6468" s="126"/>
      <c r="D6468" s="390"/>
      <c r="E6468" s="390"/>
      <c r="F6468" s="390"/>
      <c r="G6468" s="390"/>
      <c r="H6468" s="390"/>
      <c r="I6468" s="390"/>
      <c r="AP6468" s="207"/>
      <c r="AQ6468" s="207"/>
      <c r="BK6468" s="207"/>
      <c r="BY6468" s="207"/>
      <c r="BZ6468" s="207"/>
      <c r="CA6468" s="207"/>
      <c r="CB6468" s="207"/>
      <c r="CC6468" s="207"/>
      <c r="CD6468" s="207"/>
      <c r="CE6468" s="207"/>
      <c r="CF6468" s="207"/>
    </row>
    <row r="6469" spans="1:84" s="406" customFormat="1" x14ac:dyDescent="0.3">
      <c r="A6469" s="407"/>
      <c r="B6469" s="412"/>
      <c r="C6469" s="126"/>
      <c r="D6469" s="390"/>
      <c r="E6469" s="390"/>
      <c r="F6469" s="390"/>
      <c r="G6469" s="390"/>
      <c r="H6469" s="390"/>
      <c r="I6469" s="390"/>
      <c r="AP6469" s="207"/>
      <c r="AQ6469" s="207"/>
      <c r="BK6469" s="207"/>
      <c r="BY6469" s="207"/>
      <c r="BZ6469" s="207"/>
      <c r="CA6469" s="207"/>
      <c r="CB6469" s="207"/>
      <c r="CC6469" s="207"/>
      <c r="CD6469" s="207"/>
      <c r="CE6469" s="207"/>
      <c r="CF6469" s="207"/>
    </row>
    <row r="6470" spans="1:84" s="406" customFormat="1" x14ac:dyDescent="0.3">
      <c r="A6470" s="407"/>
      <c r="B6470" s="412"/>
      <c r="C6470" s="126"/>
      <c r="D6470" s="390"/>
      <c r="E6470" s="390"/>
      <c r="F6470" s="390"/>
      <c r="G6470" s="390"/>
      <c r="H6470" s="390"/>
      <c r="I6470" s="390"/>
      <c r="AP6470" s="207"/>
      <c r="AQ6470" s="207"/>
      <c r="BK6470" s="207"/>
      <c r="BY6470" s="207"/>
      <c r="BZ6470" s="207"/>
      <c r="CA6470" s="207"/>
      <c r="CB6470" s="207"/>
      <c r="CC6470" s="207"/>
      <c r="CD6470" s="207"/>
      <c r="CE6470" s="207"/>
      <c r="CF6470" s="207"/>
    </row>
    <row r="6471" spans="1:84" s="406" customFormat="1" x14ac:dyDescent="0.3">
      <c r="A6471" s="407"/>
      <c r="B6471" s="412"/>
      <c r="C6471" s="126"/>
      <c r="D6471" s="390"/>
      <c r="E6471" s="390"/>
      <c r="F6471" s="390"/>
      <c r="G6471" s="390"/>
      <c r="H6471" s="390"/>
      <c r="I6471" s="390"/>
      <c r="AP6471" s="207"/>
      <c r="AQ6471" s="207"/>
      <c r="BK6471" s="207"/>
      <c r="BY6471" s="207"/>
      <c r="BZ6471" s="207"/>
      <c r="CA6471" s="207"/>
      <c r="CB6471" s="207"/>
      <c r="CC6471" s="207"/>
      <c r="CD6471" s="207"/>
      <c r="CE6471" s="207"/>
      <c r="CF6471" s="207"/>
    </row>
    <row r="6472" spans="1:84" s="406" customFormat="1" x14ac:dyDescent="0.3">
      <c r="A6472" s="407"/>
      <c r="B6472" s="412"/>
      <c r="C6472" s="126"/>
      <c r="D6472" s="390"/>
      <c r="E6472" s="390"/>
      <c r="F6472" s="390"/>
      <c r="G6472" s="390"/>
      <c r="H6472" s="390"/>
      <c r="I6472" s="390"/>
      <c r="AP6472" s="207"/>
      <c r="AQ6472" s="207"/>
      <c r="BK6472" s="207"/>
      <c r="BY6472" s="207"/>
      <c r="BZ6472" s="207"/>
      <c r="CA6472" s="207"/>
      <c r="CB6472" s="207"/>
      <c r="CC6472" s="207"/>
      <c r="CD6472" s="207"/>
      <c r="CE6472" s="207"/>
      <c r="CF6472" s="207"/>
    </row>
    <row r="6473" spans="1:84" s="406" customFormat="1" x14ac:dyDescent="0.3">
      <c r="A6473" s="407"/>
      <c r="B6473" s="412"/>
      <c r="C6473" s="126"/>
      <c r="D6473" s="390"/>
      <c r="E6473" s="390"/>
      <c r="F6473" s="390"/>
      <c r="G6473" s="390"/>
      <c r="H6473" s="390"/>
      <c r="I6473" s="390"/>
      <c r="AP6473" s="207"/>
      <c r="AQ6473" s="207"/>
      <c r="BK6473" s="207"/>
      <c r="BY6473" s="207"/>
      <c r="BZ6473" s="207"/>
      <c r="CA6473" s="207"/>
      <c r="CB6473" s="207"/>
      <c r="CC6473" s="207"/>
      <c r="CD6473" s="207"/>
      <c r="CE6473" s="207"/>
      <c r="CF6473" s="207"/>
    </row>
    <row r="6474" spans="1:84" s="406" customFormat="1" x14ac:dyDescent="0.3">
      <c r="A6474" s="407"/>
      <c r="B6474" s="412"/>
      <c r="C6474" s="126"/>
      <c r="D6474" s="390"/>
      <c r="E6474" s="390"/>
      <c r="F6474" s="390"/>
      <c r="G6474" s="390"/>
      <c r="H6474" s="390"/>
      <c r="I6474" s="390"/>
      <c r="AP6474" s="207"/>
      <c r="AQ6474" s="207"/>
      <c r="BK6474" s="207"/>
      <c r="BY6474" s="207"/>
      <c r="BZ6474" s="207"/>
      <c r="CA6474" s="207"/>
      <c r="CB6474" s="207"/>
      <c r="CC6474" s="207"/>
      <c r="CD6474" s="207"/>
      <c r="CE6474" s="207"/>
      <c r="CF6474" s="207"/>
    </row>
    <row r="6475" spans="1:84" s="406" customFormat="1" x14ac:dyDescent="0.3">
      <c r="A6475" s="407"/>
      <c r="B6475" s="412"/>
      <c r="C6475" s="126"/>
      <c r="D6475" s="390"/>
      <c r="E6475" s="390"/>
      <c r="F6475" s="390"/>
      <c r="G6475" s="390"/>
      <c r="H6475" s="390"/>
      <c r="I6475" s="390"/>
      <c r="AP6475" s="207"/>
      <c r="AQ6475" s="207"/>
      <c r="BK6475" s="207"/>
      <c r="BY6475" s="207"/>
      <c r="BZ6475" s="207"/>
      <c r="CA6475" s="207"/>
      <c r="CB6475" s="207"/>
      <c r="CC6475" s="207"/>
      <c r="CD6475" s="207"/>
      <c r="CE6475" s="207"/>
      <c r="CF6475" s="207"/>
    </row>
    <row r="6476" spans="1:84" s="406" customFormat="1" x14ac:dyDescent="0.3">
      <c r="A6476" s="407"/>
      <c r="B6476" s="412"/>
      <c r="C6476" s="126"/>
      <c r="D6476" s="390"/>
      <c r="E6476" s="390"/>
      <c r="F6476" s="390"/>
      <c r="G6476" s="390"/>
      <c r="H6476" s="390"/>
      <c r="I6476" s="390"/>
      <c r="AP6476" s="207"/>
      <c r="AQ6476" s="207"/>
      <c r="BK6476" s="207"/>
      <c r="BY6476" s="207"/>
      <c r="BZ6476" s="207"/>
      <c r="CA6476" s="207"/>
      <c r="CB6476" s="207"/>
      <c r="CC6476" s="207"/>
      <c r="CD6476" s="207"/>
      <c r="CE6476" s="207"/>
      <c r="CF6476" s="207"/>
    </row>
    <row r="6477" spans="1:84" s="406" customFormat="1" x14ac:dyDescent="0.3">
      <c r="A6477" s="407"/>
      <c r="B6477" s="412"/>
      <c r="C6477" s="126"/>
      <c r="D6477" s="390"/>
      <c r="E6477" s="390"/>
      <c r="F6477" s="390"/>
      <c r="G6477" s="390"/>
      <c r="H6477" s="390"/>
      <c r="I6477" s="390"/>
      <c r="AP6477" s="207"/>
      <c r="AQ6477" s="207"/>
      <c r="BK6477" s="207"/>
      <c r="BY6477" s="207"/>
      <c r="BZ6477" s="207"/>
      <c r="CA6477" s="207"/>
      <c r="CB6477" s="207"/>
      <c r="CC6477" s="207"/>
      <c r="CD6477" s="207"/>
      <c r="CE6477" s="207"/>
      <c r="CF6477" s="207"/>
    </row>
    <row r="6478" spans="1:84" s="406" customFormat="1" x14ac:dyDescent="0.3">
      <c r="A6478" s="407"/>
      <c r="B6478" s="412"/>
      <c r="C6478" s="126"/>
      <c r="D6478" s="390"/>
      <c r="E6478" s="390"/>
      <c r="F6478" s="390"/>
      <c r="G6478" s="390"/>
      <c r="H6478" s="390"/>
      <c r="I6478" s="390"/>
      <c r="AP6478" s="207"/>
      <c r="AQ6478" s="207"/>
      <c r="BK6478" s="207"/>
      <c r="BY6478" s="207"/>
      <c r="BZ6478" s="207"/>
      <c r="CA6478" s="207"/>
      <c r="CB6478" s="207"/>
      <c r="CC6478" s="207"/>
      <c r="CD6478" s="207"/>
      <c r="CE6478" s="207"/>
      <c r="CF6478" s="207"/>
    </row>
    <row r="6479" spans="1:84" s="406" customFormat="1" x14ac:dyDescent="0.3">
      <c r="A6479" s="407"/>
      <c r="B6479" s="412"/>
      <c r="C6479" s="126"/>
      <c r="D6479" s="390"/>
      <c r="E6479" s="390"/>
      <c r="F6479" s="390"/>
      <c r="G6479" s="390"/>
      <c r="H6479" s="390"/>
      <c r="I6479" s="390"/>
      <c r="AP6479" s="207"/>
      <c r="AQ6479" s="207"/>
      <c r="BK6479" s="207"/>
      <c r="BY6479" s="207"/>
      <c r="BZ6479" s="207"/>
      <c r="CA6479" s="207"/>
      <c r="CB6479" s="207"/>
      <c r="CC6479" s="207"/>
      <c r="CD6479" s="207"/>
      <c r="CE6479" s="207"/>
      <c r="CF6479" s="207"/>
    </row>
    <row r="6480" spans="1:84" s="406" customFormat="1" x14ac:dyDescent="0.3">
      <c r="A6480" s="407"/>
      <c r="B6480" s="412"/>
      <c r="C6480" s="126"/>
      <c r="D6480" s="390"/>
      <c r="E6480" s="390"/>
      <c r="F6480" s="390"/>
      <c r="G6480" s="390"/>
      <c r="H6480" s="390"/>
      <c r="I6480" s="390"/>
      <c r="AP6480" s="207"/>
      <c r="AQ6480" s="207"/>
      <c r="BK6480" s="207"/>
      <c r="BY6480" s="207"/>
      <c r="BZ6480" s="207"/>
      <c r="CA6480" s="207"/>
      <c r="CB6480" s="207"/>
      <c r="CC6480" s="207"/>
      <c r="CD6480" s="207"/>
      <c r="CE6480" s="207"/>
      <c r="CF6480" s="207"/>
    </row>
    <row r="6481" spans="1:84" s="406" customFormat="1" x14ac:dyDescent="0.3">
      <c r="A6481" s="407"/>
      <c r="B6481" s="412"/>
      <c r="C6481" s="126"/>
      <c r="D6481" s="390"/>
      <c r="E6481" s="390"/>
      <c r="F6481" s="390"/>
      <c r="G6481" s="390"/>
      <c r="H6481" s="390"/>
      <c r="I6481" s="390"/>
      <c r="AP6481" s="207"/>
      <c r="AQ6481" s="207"/>
      <c r="BK6481" s="207"/>
      <c r="BY6481" s="207"/>
      <c r="BZ6481" s="207"/>
      <c r="CA6481" s="207"/>
      <c r="CB6481" s="207"/>
      <c r="CC6481" s="207"/>
      <c r="CD6481" s="207"/>
      <c r="CE6481" s="207"/>
      <c r="CF6481" s="207"/>
    </row>
    <row r="6482" spans="1:84" s="406" customFormat="1" x14ac:dyDescent="0.3">
      <c r="A6482" s="407"/>
      <c r="B6482" s="412"/>
      <c r="C6482" s="126"/>
      <c r="D6482" s="390"/>
      <c r="E6482" s="390"/>
      <c r="F6482" s="390"/>
      <c r="G6482" s="390"/>
      <c r="H6482" s="390"/>
      <c r="I6482" s="390"/>
      <c r="AP6482" s="207"/>
      <c r="AQ6482" s="207"/>
      <c r="BK6482" s="207"/>
      <c r="BY6482" s="207"/>
      <c r="BZ6482" s="207"/>
      <c r="CA6482" s="207"/>
      <c r="CB6482" s="207"/>
      <c r="CC6482" s="207"/>
      <c r="CD6482" s="207"/>
      <c r="CE6482" s="207"/>
      <c r="CF6482" s="207"/>
    </row>
    <row r="6483" spans="1:84" s="406" customFormat="1" x14ac:dyDescent="0.3">
      <c r="A6483" s="407"/>
      <c r="B6483" s="412"/>
      <c r="C6483" s="126"/>
      <c r="D6483" s="390"/>
      <c r="E6483" s="390"/>
      <c r="F6483" s="390"/>
      <c r="G6483" s="390"/>
      <c r="H6483" s="390"/>
      <c r="I6483" s="390"/>
      <c r="AP6483" s="207"/>
      <c r="AQ6483" s="207"/>
      <c r="BK6483" s="207"/>
      <c r="BY6483" s="207"/>
      <c r="BZ6483" s="207"/>
      <c r="CA6483" s="207"/>
      <c r="CB6483" s="207"/>
      <c r="CC6483" s="207"/>
      <c r="CD6483" s="207"/>
      <c r="CE6483" s="207"/>
      <c r="CF6483" s="207"/>
    </row>
    <row r="6484" spans="1:84" s="406" customFormat="1" x14ac:dyDescent="0.3">
      <c r="A6484" s="407"/>
      <c r="B6484" s="412"/>
      <c r="C6484" s="126"/>
      <c r="D6484" s="390"/>
      <c r="E6484" s="390"/>
      <c r="F6484" s="390"/>
      <c r="G6484" s="390"/>
      <c r="H6484" s="390"/>
      <c r="I6484" s="390"/>
      <c r="AP6484" s="207"/>
      <c r="AQ6484" s="207"/>
      <c r="BK6484" s="207"/>
      <c r="BY6484" s="207"/>
      <c r="BZ6484" s="207"/>
      <c r="CA6484" s="207"/>
      <c r="CB6484" s="207"/>
      <c r="CC6484" s="207"/>
      <c r="CD6484" s="207"/>
      <c r="CE6484" s="207"/>
      <c r="CF6484" s="207"/>
    </row>
    <row r="6485" spans="1:84" s="406" customFormat="1" x14ac:dyDescent="0.3">
      <c r="A6485" s="407"/>
      <c r="B6485" s="412"/>
      <c r="C6485" s="126"/>
      <c r="D6485" s="390"/>
      <c r="E6485" s="390"/>
      <c r="F6485" s="390"/>
      <c r="G6485" s="390"/>
      <c r="H6485" s="390"/>
      <c r="I6485" s="390"/>
      <c r="AP6485" s="207"/>
      <c r="AQ6485" s="207"/>
      <c r="BK6485" s="207"/>
      <c r="BY6485" s="207"/>
      <c r="BZ6485" s="207"/>
      <c r="CA6485" s="207"/>
      <c r="CB6485" s="207"/>
      <c r="CC6485" s="207"/>
      <c r="CD6485" s="207"/>
      <c r="CE6485" s="207"/>
      <c r="CF6485" s="207"/>
    </row>
    <row r="6486" spans="1:84" s="406" customFormat="1" x14ac:dyDescent="0.3">
      <c r="A6486" s="407"/>
      <c r="B6486" s="412"/>
      <c r="C6486" s="126"/>
      <c r="D6486" s="390"/>
      <c r="E6486" s="390"/>
      <c r="F6486" s="390"/>
      <c r="G6486" s="390"/>
      <c r="H6486" s="390"/>
      <c r="I6486" s="390"/>
      <c r="AP6486" s="207"/>
      <c r="AQ6486" s="207"/>
      <c r="BK6486" s="207"/>
      <c r="BY6486" s="207"/>
      <c r="BZ6486" s="207"/>
      <c r="CA6486" s="207"/>
      <c r="CB6486" s="207"/>
      <c r="CC6486" s="207"/>
      <c r="CD6486" s="207"/>
      <c r="CE6486" s="207"/>
      <c r="CF6486" s="207"/>
    </row>
    <row r="6487" spans="1:84" s="406" customFormat="1" x14ac:dyDescent="0.3">
      <c r="A6487" s="407"/>
      <c r="B6487" s="412"/>
      <c r="C6487" s="126"/>
      <c r="D6487" s="390"/>
      <c r="E6487" s="390"/>
      <c r="F6487" s="390"/>
      <c r="G6487" s="390"/>
      <c r="H6487" s="390"/>
      <c r="I6487" s="390"/>
      <c r="AP6487" s="207"/>
      <c r="AQ6487" s="207"/>
      <c r="BK6487" s="207"/>
      <c r="BY6487" s="207"/>
      <c r="BZ6487" s="207"/>
      <c r="CA6487" s="207"/>
      <c r="CB6487" s="207"/>
      <c r="CC6487" s="207"/>
      <c r="CD6487" s="207"/>
      <c r="CE6487" s="207"/>
      <c r="CF6487" s="207"/>
    </row>
    <row r="6488" spans="1:84" s="406" customFormat="1" x14ac:dyDescent="0.3">
      <c r="A6488" s="407"/>
      <c r="B6488" s="412"/>
      <c r="C6488" s="126"/>
      <c r="D6488" s="390"/>
      <c r="E6488" s="390"/>
      <c r="F6488" s="390"/>
      <c r="G6488" s="390"/>
      <c r="H6488" s="390"/>
      <c r="I6488" s="390"/>
      <c r="AP6488" s="207"/>
      <c r="AQ6488" s="207"/>
      <c r="BK6488" s="207"/>
      <c r="BY6488" s="207"/>
      <c r="BZ6488" s="207"/>
      <c r="CA6488" s="207"/>
      <c r="CB6488" s="207"/>
      <c r="CC6488" s="207"/>
      <c r="CD6488" s="207"/>
      <c r="CE6488" s="207"/>
      <c r="CF6488" s="207"/>
    </row>
    <row r="6489" spans="1:84" s="406" customFormat="1" x14ac:dyDescent="0.3">
      <c r="A6489" s="407"/>
      <c r="B6489" s="412"/>
      <c r="C6489" s="126"/>
      <c r="D6489" s="390"/>
      <c r="E6489" s="390"/>
      <c r="F6489" s="390"/>
      <c r="G6489" s="390"/>
      <c r="H6489" s="390"/>
      <c r="I6489" s="390"/>
      <c r="AP6489" s="207"/>
      <c r="AQ6489" s="207"/>
      <c r="BK6489" s="207"/>
      <c r="BY6489" s="207"/>
      <c r="BZ6489" s="207"/>
      <c r="CA6489" s="207"/>
      <c r="CB6489" s="207"/>
      <c r="CC6489" s="207"/>
      <c r="CD6489" s="207"/>
      <c r="CE6489" s="207"/>
      <c r="CF6489" s="207"/>
    </row>
    <row r="6490" spans="1:84" s="406" customFormat="1" x14ac:dyDescent="0.3">
      <c r="A6490" s="407"/>
      <c r="B6490" s="412"/>
      <c r="C6490" s="126"/>
      <c r="D6490" s="390"/>
      <c r="E6490" s="390"/>
      <c r="F6490" s="390"/>
      <c r="G6490" s="390"/>
      <c r="H6490" s="390"/>
      <c r="I6490" s="390"/>
      <c r="AP6490" s="207"/>
      <c r="AQ6490" s="207"/>
      <c r="BK6490" s="207"/>
      <c r="BY6490" s="207"/>
      <c r="BZ6490" s="207"/>
      <c r="CA6490" s="207"/>
      <c r="CB6490" s="207"/>
      <c r="CC6490" s="207"/>
      <c r="CD6490" s="207"/>
      <c r="CE6490" s="207"/>
      <c r="CF6490" s="207"/>
    </row>
    <row r="6491" spans="1:84" s="406" customFormat="1" x14ac:dyDescent="0.3">
      <c r="A6491" s="407"/>
      <c r="B6491" s="412"/>
      <c r="C6491" s="126"/>
      <c r="D6491" s="390"/>
      <c r="E6491" s="390"/>
      <c r="F6491" s="390"/>
      <c r="G6491" s="390"/>
      <c r="H6491" s="390"/>
      <c r="I6491" s="390"/>
      <c r="AP6491" s="207"/>
      <c r="AQ6491" s="207"/>
      <c r="BK6491" s="207"/>
      <c r="BY6491" s="207"/>
      <c r="BZ6491" s="207"/>
      <c r="CA6491" s="207"/>
      <c r="CB6491" s="207"/>
      <c r="CC6491" s="207"/>
      <c r="CD6491" s="207"/>
      <c r="CE6491" s="207"/>
      <c r="CF6491" s="207"/>
    </row>
    <row r="6492" spans="1:84" s="406" customFormat="1" x14ac:dyDescent="0.3">
      <c r="A6492" s="407"/>
      <c r="B6492" s="412"/>
      <c r="C6492" s="126"/>
      <c r="D6492" s="390"/>
      <c r="E6492" s="390"/>
      <c r="F6492" s="390"/>
      <c r="G6492" s="390"/>
      <c r="H6492" s="390"/>
      <c r="I6492" s="390"/>
      <c r="AP6492" s="207"/>
      <c r="AQ6492" s="207"/>
      <c r="BK6492" s="207"/>
      <c r="BY6492" s="207"/>
      <c r="BZ6492" s="207"/>
      <c r="CA6492" s="207"/>
      <c r="CB6492" s="207"/>
      <c r="CC6492" s="207"/>
      <c r="CD6492" s="207"/>
      <c r="CE6492" s="207"/>
      <c r="CF6492" s="207"/>
    </row>
    <row r="6493" spans="1:84" s="406" customFormat="1" x14ac:dyDescent="0.3">
      <c r="A6493" s="407"/>
      <c r="B6493" s="412"/>
      <c r="C6493" s="126"/>
      <c r="D6493" s="390"/>
      <c r="E6493" s="390"/>
      <c r="F6493" s="390"/>
      <c r="G6493" s="390"/>
      <c r="H6493" s="390"/>
      <c r="I6493" s="390"/>
      <c r="AP6493" s="207"/>
      <c r="AQ6493" s="207"/>
      <c r="BK6493" s="207"/>
      <c r="BY6493" s="207"/>
      <c r="BZ6493" s="207"/>
      <c r="CA6493" s="207"/>
      <c r="CB6493" s="207"/>
      <c r="CC6493" s="207"/>
      <c r="CD6493" s="207"/>
      <c r="CE6493" s="207"/>
      <c r="CF6493" s="207"/>
    </row>
    <row r="6494" spans="1:84" s="406" customFormat="1" x14ac:dyDescent="0.3">
      <c r="A6494" s="407"/>
      <c r="B6494" s="412"/>
      <c r="C6494" s="126"/>
      <c r="D6494" s="390"/>
      <c r="E6494" s="390"/>
      <c r="F6494" s="390"/>
      <c r="G6494" s="390"/>
      <c r="H6494" s="390"/>
      <c r="I6494" s="390"/>
      <c r="AP6494" s="207"/>
      <c r="AQ6494" s="207"/>
      <c r="BK6494" s="207"/>
      <c r="BY6494" s="207"/>
      <c r="BZ6494" s="207"/>
      <c r="CA6494" s="207"/>
      <c r="CB6494" s="207"/>
      <c r="CC6494" s="207"/>
      <c r="CD6494" s="207"/>
      <c r="CE6494" s="207"/>
      <c r="CF6494" s="207"/>
    </row>
    <row r="6495" spans="1:84" s="406" customFormat="1" x14ac:dyDescent="0.3">
      <c r="A6495" s="407"/>
      <c r="B6495" s="412"/>
      <c r="C6495" s="126"/>
      <c r="D6495" s="390"/>
      <c r="E6495" s="390"/>
      <c r="F6495" s="390"/>
      <c r="G6495" s="390"/>
      <c r="H6495" s="390"/>
      <c r="I6495" s="390"/>
      <c r="AP6495" s="207"/>
      <c r="AQ6495" s="207"/>
      <c r="BK6495" s="207"/>
      <c r="BY6495" s="207"/>
      <c r="BZ6495" s="207"/>
      <c r="CA6495" s="207"/>
      <c r="CB6495" s="207"/>
      <c r="CC6495" s="207"/>
      <c r="CD6495" s="207"/>
      <c r="CE6495" s="207"/>
      <c r="CF6495" s="207"/>
    </row>
    <row r="6496" spans="1:84" s="406" customFormat="1" x14ac:dyDescent="0.3">
      <c r="A6496" s="407"/>
      <c r="B6496" s="412"/>
      <c r="C6496" s="126"/>
      <c r="D6496" s="390"/>
      <c r="E6496" s="390"/>
      <c r="F6496" s="390"/>
      <c r="G6496" s="390"/>
      <c r="H6496" s="390"/>
      <c r="I6496" s="390"/>
      <c r="AP6496" s="207"/>
      <c r="AQ6496" s="207"/>
      <c r="BK6496" s="207"/>
      <c r="BY6496" s="207"/>
      <c r="BZ6496" s="207"/>
      <c r="CA6496" s="207"/>
      <c r="CB6496" s="207"/>
      <c r="CC6496" s="207"/>
      <c r="CD6496" s="207"/>
      <c r="CE6496" s="207"/>
      <c r="CF6496" s="207"/>
    </row>
    <row r="6497" spans="1:84" s="406" customFormat="1" x14ac:dyDescent="0.3">
      <c r="A6497" s="407"/>
      <c r="B6497" s="412"/>
      <c r="C6497" s="126"/>
      <c r="D6497" s="390"/>
      <c r="E6497" s="390"/>
      <c r="F6497" s="390"/>
      <c r="G6497" s="390"/>
      <c r="H6497" s="390"/>
      <c r="I6497" s="390"/>
      <c r="AP6497" s="207"/>
      <c r="AQ6497" s="207"/>
      <c r="BK6497" s="207"/>
      <c r="BY6497" s="207"/>
      <c r="BZ6497" s="207"/>
      <c r="CA6497" s="207"/>
      <c r="CB6497" s="207"/>
      <c r="CC6497" s="207"/>
      <c r="CD6497" s="207"/>
      <c r="CE6497" s="207"/>
      <c r="CF6497" s="207"/>
    </row>
    <row r="6498" spans="1:84" s="406" customFormat="1" x14ac:dyDescent="0.3">
      <c r="A6498" s="407"/>
      <c r="B6498" s="412"/>
      <c r="C6498" s="126"/>
      <c r="D6498" s="390"/>
      <c r="E6498" s="390"/>
      <c r="F6498" s="390"/>
      <c r="G6498" s="390"/>
      <c r="H6498" s="390"/>
      <c r="I6498" s="390"/>
      <c r="AP6498" s="207"/>
      <c r="AQ6498" s="207"/>
      <c r="BK6498" s="207"/>
      <c r="BY6498" s="207"/>
      <c r="BZ6498" s="207"/>
      <c r="CA6498" s="207"/>
      <c r="CB6498" s="207"/>
      <c r="CC6498" s="207"/>
      <c r="CD6498" s="207"/>
      <c r="CE6498" s="207"/>
      <c r="CF6498" s="207"/>
    </row>
    <row r="6499" spans="1:84" s="406" customFormat="1" x14ac:dyDescent="0.3">
      <c r="A6499" s="407"/>
      <c r="B6499" s="412"/>
      <c r="C6499" s="126"/>
      <c r="D6499" s="390"/>
      <c r="E6499" s="390"/>
      <c r="F6499" s="390"/>
      <c r="G6499" s="390"/>
      <c r="H6499" s="390"/>
      <c r="I6499" s="390"/>
      <c r="AP6499" s="207"/>
      <c r="AQ6499" s="207"/>
      <c r="BK6499" s="207"/>
      <c r="BY6499" s="207"/>
      <c r="BZ6499" s="207"/>
      <c r="CA6499" s="207"/>
      <c r="CB6499" s="207"/>
      <c r="CC6499" s="207"/>
      <c r="CD6499" s="207"/>
      <c r="CE6499" s="207"/>
      <c r="CF6499" s="207"/>
    </row>
    <row r="6500" spans="1:84" s="406" customFormat="1" x14ac:dyDescent="0.3">
      <c r="A6500" s="407"/>
      <c r="B6500" s="412"/>
      <c r="C6500" s="126"/>
      <c r="D6500" s="390"/>
      <c r="E6500" s="390"/>
      <c r="F6500" s="390"/>
      <c r="G6500" s="390"/>
      <c r="H6500" s="390"/>
      <c r="I6500" s="390"/>
      <c r="AP6500" s="207"/>
      <c r="AQ6500" s="207"/>
      <c r="BK6500" s="207"/>
      <c r="BY6500" s="207"/>
      <c r="BZ6500" s="207"/>
      <c r="CA6500" s="207"/>
      <c r="CB6500" s="207"/>
      <c r="CC6500" s="207"/>
      <c r="CD6500" s="207"/>
      <c r="CE6500" s="207"/>
      <c r="CF6500" s="207"/>
    </row>
    <row r="6501" spans="1:84" s="406" customFormat="1" x14ac:dyDescent="0.3">
      <c r="A6501" s="407"/>
      <c r="B6501" s="412"/>
      <c r="C6501" s="126"/>
      <c r="D6501" s="390"/>
      <c r="E6501" s="390"/>
      <c r="F6501" s="390"/>
      <c r="G6501" s="390"/>
      <c r="H6501" s="390"/>
      <c r="I6501" s="390"/>
      <c r="AP6501" s="207"/>
      <c r="AQ6501" s="207"/>
      <c r="BK6501" s="207"/>
      <c r="BY6501" s="207"/>
      <c r="BZ6501" s="207"/>
      <c r="CA6501" s="207"/>
      <c r="CB6501" s="207"/>
      <c r="CC6501" s="207"/>
      <c r="CD6501" s="207"/>
      <c r="CE6501" s="207"/>
      <c r="CF6501" s="207"/>
    </row>
    <row r="6502" spans="1:84" s="406" customFormat="1" x14ac:dyDescent="0.3">
      <c r="A6502" s="407"/>
      <c r="B6502" s="412"/>
      <c r="C6502" s="126"/>
      <c r="D6502" s="390"/>
      <c r="E6502" s="390"/>
      <c r="F6502" s="390"/>
      <c r="G6502" s="390"/>
      <c r="H6502" s="390"/>
      <c r="I6502" s="390"/>
      <c r="AP6502" s="207"/>
      <c r="AQ6502" s="207"/>
      <c r="BK6502" s="207"/>
      <c r="BY6502" s="207"/>
      <c r="BZ6502" s="207"/>
      <c r="CA6502" s="207"/>
      <c r="CB6502" s="207"/>
      <c r="CC6502" s="207"/>
      <c r="CD6502" s="207"/>
      <c r="CE6502" s="207"/>
      <c r="CF6502" s="207"/>
    </row>
    <row r="6503" spans="1:84" s="406" customFormat="1" x14ac:dyDescent="0.3">
      <c r="A6503" s="407"/>
      <c r="B6503" s="412"/>
      <c r="C6503" s="126"/>
      <c r="D6503" s="390"/>
      <c r="E6503" s="390"/>
      <c r="F6503" s="390"/>
      <c r="G6503" s="390"/>
      <c r="H6503" s="390"/>
      <c r="I6503" s="390"/>
      <c r="AP6503" s="207"/>
      <c r="AQ6503" s="207"/>
      <c r="BK6503" s="207"/>
      <c r="BY6503" s="207"/>
      <c r="BZ6503" s="207"/>
      <c r="CA6503" s="207"/>
      <c r="CB6503" s="207"/>
      <c r="CC6503" s="207"/>
      <c r="CD6503" s="207"/>
      <c r="CE6503" s="207"/>
      <c r="CF6503" s="207"/>
    </row>
    <row r="6504" spans="1:84" s="406" customFormat="1" x14ac:dyDescent="0.3">
      <c r="A6504" s="407"/>
      <c r="B6504" s="412"/>
      <c r="C6504" s="126"/>
      <c r="D6504" s="390"/>
      <c r="E6504" s="390"/>
      <c r="F6504" s="390"/>
      <c r="G6504" s="390"/>
      <c r="H6504" s="390"/>
      <c r="I6504" s="390"/>
      <c r="AP6504" s="207"/>
      <c r="AQ6504" s="207"/>
      <c r="BK6504" s="207"/>
      <c r="BY6504" s="207"/>
      <c r="BZ6504" s="207"/>
      <c r="CA6504" s="207"/>
      <c r="CB6504" s="207"/>
      <c r="CC6504" s="207"/>
      <c r="CD6504" s="207"/>
      <c r="CE6504" s="207"/>
      <c r="CF6504" s="207"/>
    </row>
    <row r="6505" spans="1:84" s="406" customFormat="1" x14ac:dyDescent="0.3">
      <c r="A6505" s="407"/>
      <c r="B6505" s="412"/>
      <c r="C6505" s="126"/>
      <c r="D6505" s="390"/>
      <c r="E6505" s="390"/>
      <c r="F6505" s="390"/>
      <c r="G6505" s="390"/>
      <c r="H6505" s="390"/>
      <c r="I6505" s="390"/>
      <c r="AP6505" s="207"/>
      <c r="AQ6505" s="207"/>
      <c r="BK6505" s="207"/>
      <c r="BY6505" s="207"/>
      <c r="BZ6505" s="207"/>
      <c r="CA6505" s="207"/>
      <c r="CB6505" s="207"/>
      <c r="CC6505" s="207"/>
      <c r="CD6505" s="207"/>
      <c r="CE6505" s="207"/>
      <c r="CF6505" s="207"/>
    </row>
    <row r="6506" spans="1:84" s="406" customFormat="1" x14ac:dyDescent="0.3">
      <c r="A6506" s="407"/>
      <c r="B6506" s="412"/>
      <c r="C6506" s="126"/>
      <c r="D6506" s="390"/>
      <c r="E6506" s="390"/>
      <c r="F6506" s="390"/>
      <c r="G6506" s="390"/>
      <c r="H6506" s="390"/>
      <c r="I6506" s="390"/>
      <c r="AP6506" s="207"/>
      <c r="AQ6506" s="207"/>
      <c r="BK6506" s="207"/>
      <c r="BY6506" s="207"/>
      <c r="BZ6506" s="207"/>
      <c r="CA6506" s="207"/>
      <c r="CB6506" s="207"/>
      <c r="CC6506" s="207"/>
      <c r="CD6506" s="207"/>
      <c r="CE6506" s="207"/>
      <c r="CF6506" s="207"/>
    </row>
    <row r="6507" spans="1:84" s="406" customFormat="1" x14ac:dyDescent="0.3">
      <c r="A6507" s="407"/>
      <c r="B6507" s="412"/>
      <c r="C6507" s="126"/>
      <c r="D6507" s="390"/>
      <c r="E6507" s="390"/>
      <c r="F6507" s="390"/>
      <c r="G6507" s="390"/>
      <c r="H6507" s="390"/>
      <c r="I6507" s="390"/>
      <c r="AP6507" s="207"/>
      <c r="AQ6507" s="207"/>
      <c r="BK6507" s="207"/>
      <c r="BY6507" s="207"/>
      <c r="BZ6507" s="207"/>
      <c r="CA6507" s="207"/>
      <c r="CB6507" s="207"/>
      <c r="CC6507" s="207"/>
      <c r="CD6507" s="207"/>
      <c r="CE6507" s="207"/>
      <c r="CF6507" s="207"/>
    </row>
    <row r="6508" spans="1:84" s="406" customFormat="1" x14ac:dyDescent="0.3">
      <c r="A6508" s="407"/>
      <c r="B6508" s="412"/>
      <c r="C6508" s="126"/>
      <c r="D6508" s="390"/>
      <c r="E6508" s="390"/>
      <c r="F6508" s="390"/>
      <c r="G6508" s="390"/>
      <c r="H6508" s="390"/>
      <c r="I6508" s="390"/>
      <c r="AP6508" s="207"/>
      <c r="AQ6508" s="207"/>
      <c r="BK6508" s="207"/>
      <c r="BY6508" s="207"/>
      <c r="BZ6508" s="207"/>
      <c r="CA6508" s="207"/>
      <c r="CB6508" s="207"/>
      <c r="CC6508" s="207"/>
      <c r="CD6508" s="207"/>
      <c r="CE6508" s="207"/>
      <c r="CF6508" s="207"/>
    </row>
    <row r="6509" spans="1:84" s="406" customFormat="1" x14ac:dyDescent="0.3">
      <c r="A6509" s="407"/>
      <c r="B6509" s="412"/>
      <c r="C6509" s="126"/>
      <c r="D6509" s="390"/>
      <c r="E6509" s="390"/>
      <c r="F6509" s="390"/>
      <c r="G6509" s="390"/>
      <c r="H6509" s="390"/>
      <c r="I6509" s="390"/>
      <c r="AP6509" s="207"/>
      <c r="AQ6509" s="207"/>
      <c r="BK6509" s="207"/>
      <c r="BY6509" s="207"/>
      <c r="BZ6509" s="207"/>
      <c r="CA6509" s="207"/>
      <c r="CB6509" s="207"/>
      <c r="CC6509" s="207"/>
      <c r="CD6509" s="207"/>
      <c r="CE6509" s="207"/>
      <c r="CF6509" s="207"/>
    </row>
    <row r="6510" spans="1:84" s="406" customFormat="1" x14ac:dyDescent="0.3">
      <c r="A6510" s="407"/>
      <c r="B6510" s="412"/>
      <c r="C6510" s="126"/>
      <c r="D6510" s="390"/>
      <c r="E6510" s="390"/>
      <c r="F6510" s="390"/>
      <c r="G6510" s="390"/>
      <c r="H6510" s="390"/>
      <c r="I6510" s="390"/>
      <c r="AP6510" s="207"/>
      <c r="AQ6510" s="207"/>
      <c r="BK6510" s="207"/>
      <c r="BY6510" s="207"/>
      <c r="BZ6510" s="207"/>
      <c r="CA6510" s="207"/>
      <c r="CB6510" s="207"/>
      <c r="CC6510" s="207"/>
      <c r="CD6510" s="207"/>
      <c r="CE6510" s="207"/>
      <c r="CF6510" s="207"/>
    </row>
    <row r="6511" spans="1:84" s="406" customFormat="1" x14ac:dyDescent="0.3">
      <c r="A6511" s="407"/>
      <c r="B6511" s="412"/>
      <c r="C6511" s="126"/>
      <c r="D6511" s="390"/>
      <c r="E6511" s="390"/>
      <c r="F6511" s="390"/>
      <c r="G6511" s="390"/>
      <c r="H6511" s="390"/>
      <c r="I6511" s="390"/>
      <c r="AP6511" s="207"/>
      <c r="AQ6511" s="207"/>
      <c r="BK6511" s="207"/>
      <c r="BY6511" s="207"/>
      <c r="BZ6511" s="207"/>
      <c r="CA6511" s="207"/>
      <c r="CB6511" s="207"/>
      <c r="CC6511" s="207"/>
      <c r="CD6511" s="207"/>
      <c r="CE6511" s="207"/>
      <c r="CF6511" s="207"/>
    </row>
    <row r="6512" spans="1:84" s="406" customFormat="1" x14ac:dyDescent="0.3">
      <c r="A6512" s="407"/>
      <c r="B6512" s="412"/>
      <c r="C6512" s="126"/>
      <c r="D6512" s="390"/>
      <c r="E6512" s="390"/>
      <c r="F6512" s="390"/>
      <c r="G6512" s="390"/>
      <c r="H6512" s="390"/>
      <c r="I6512" s="390"/>
      <c r="AP6512" s="207"/>
      <c r="AQ6512" s="207"/>
      <c r="BK6512" s="207"/>
      <c r="BY6512" s="207"/>
      <c r="BZ6512" s="207"/>
      <c r="CA6512" s="207"/>
      <c r="CB6512" s="207"/>
      <c r="CC6512" s="207"/>
      <c r="CD6512" s="207"/>
      <c r="CE6512" s="207"/>
      <c r="CF6512" s="207"/>
    </row>
    <row r="6513" spans="1:84" s="406" customFormat="1" x14ac:dyDescent="0.3">
      <c r="A6513" s="407"/>
      <c r="B6513" s="412"/>
      <c r="C6513" s="126"/>
      <c r="D6513" s="390"/>
      <c r="E6513" s="390"/>
      <c r="F6513" s="390"/>
      <c r="G6513" s="390"/>
      <c r="H6513" s="390"/>
      <c r="I6513" s="390"/>
      <c r="AP6513" s="207"/>
      <c r="AQ6513" s="207"/>
      <c r="BK6513" s="207"/>
      <c r="BY6513" s="207"/>
      <c r="BZ6513" s="207"/>
      <c r="CA6513" s="207"/>
      <c r="CB6513" s="207"/>
      <c r="CC6513" s="207"/>
      <c r="CD6513" s="207"/>
      <c r="CE6513" s="207"/>
      <c r="CF6513" s="207"/>
    </row>
    <row r="6514" spans="1:84" s="406" customFormat="1" x14ac:dyDescent="0.3">
      <c r="A6514" s="407"/>
      <c r="B6514" s="412"/>
      <c r="C6514" s="126"/>
      <c r="D6514" s="390"/>
      <c r="E6514" s="390"/>
      <c r="F6514" s="390"/>
      <c r="G6514" s="390"/>
      <c r="H6514" s="390"/>
      <c r="I6514" s="390"/>
      <c r="AP6514" s="207"/>
      <c r="AQ6514" s="207"/>
      <c r="BK6514" s="207"/>
      <c r="BY6514" s="207"/>
      <c r="BZ6514" s="207"/>
      <c r="CA6514" s="207"/>
      <c r="CB6514" s="207"/>
      <c r="CC6514" s="207"/>
      <c r="CD6514" s="207"/>
      <c r="CE6514" s="207"/>
      <c r="CF6514" s="207"/>
    </row>
    <row r="6515" spans="1:84" s="406" customFormat="1" x14ac:dyDescent="0.3">
      <c r="A6515" s="407"/>
      <c r="B6515" s="412"/>
      <c r="C6515" s="126"/>
      <c r="D6515" s="390"/>
      <c r="E6515" s="390"/>
      <c r="F6515" s="390"/>
      <c r="G6515" s="390"/>
      <c r="H6515" s="390"/>
      <c r="I6515" s="390"/>
      <c r="AP6515" s="207"/>
      <c r="AQ6515" s="207"/>
      <c r="BK6515" s="207"/>
      <c r="BY6515" s="207"/>
      <c r="BZ6515" s="207"/>
      <c r="CA6515" s="207"/>
      <c r="CB6515" s="207"/>
      <c r="CC6515" s="207"/>
      <c r="CD6515" s="207"/>
      <c r="CE6515" s="207"/>
      <c r="CF6515" s="207"/>
    </row>
    <row r="6516" spans="1:84" s="406" customFormat="1" x14ac:dyDescent="0.3">
      <c r="A6516" s="407"/>
      <c r="B6516" s="412"/>
      <c r="C6516" s="126"/>
      <c r="D6516" s="390"/>
      <c r="E6516" s="390"/>
      <c r="F6516" s="390"/>
      <c r="G6516" s="390"/>
      <c r="H6516" s="390"/>
      <c r="I6516" s="390"/>
      <c r="AP6516" s="207"/>
      <c r="AQ6516" s="207"/>
      <c r="BK6516" s="207"/>
      <c r="BY6516" s="207"/>
      <c r="BZ6516" s="207"/>
      <c r="CA6516" s="207"/>
      <c r="CB6516" s="207"/>
      <c r="CC6516" s="207"/>
      <c r="CD6516" s="207"/>
      <c r="CE6516" s="207"/>
      <c r="CF6516" s="207"/>
    </row>
    <row r="6517" spans="1:84" s="406" customFormat="1" x14ac:dyDescent="0.3">
      <c r="A6517" s="407"/>
      <c r="B6517" s="412"/>
      <c r="C6517" s="126"/>
      <c r="D6517" s="390"/>
      <c r="E6517" s="390"/>
      <c r="F6517" s="390"/>
      <c r="G6517" s="390"/>
      <c r="H6517" s="390"/>
      <c r="I6517" s="390"/>
      <c r="AP6517" s="207"/>
      <c r="AQ6517" s="207"/>
      <c r="BK6517" s="207"/>
      <c r="BY6517" s="207"/>
      <c r="BZ6517" s="207"/>
      <c r="CA6517" s="207"/>
      <c r="CB6517" s="207"/>
      <c r="CC6517" s="207"/>
      <c r="CD6517" s="207"/>
      <c r="CE6517" s="207"/>
      <c r="CF6517" s="207"/>
    </row>
    <row r="6518" spans="1:84" s="406" customFormat="1" x14ac:dyDescent="0.3">
      <c r="A6518" s="407"/>
      <c r="B6518" s="412"/>
      <c r="C6518" s="126"/>
      <c r="D6518" s="390"/>
      <c r="E6518" s="390"/>
      <c r="F6518" s="390"/>
      <c r="G6518" s="390"/>
      <c r="H6518" s="390"/>
      <c r="I6518" s="390"/>
      <c r="AP6518" s="207"/>
      <c r="AQ6518" s="207"/>
      <c r="BK6518" s="207"/>
      <c r="BY6518" s="207"/>
      <c r="BZ6518" s="207"/>
      <c r="CA6518" s="207"/>
      <c r="CB6518" s="207"/>
      <c r="CC6518" s="207"/>
      <c r="CD6518" s="207"/>
      <c r="CE6518" s="207"/>
      <c r="CF6518" s="207"/>
    </row>
    <row r="6519" spans="1:84" s="406" customFormat="1" x14ac:dyDescent="0.3">
      <c r="A6519" s="407"/>
      <c r="B6519" s="412"/>
      <c r="C6519" s="126"/>
      <c r="D6519" s="390"/>
      <c r="E6519" s="390"/>
      <c r="F6519" s="390"/>
      <c r="G6519" s="390"/>
      <c r="H6519" s="390"/>
      <c r="I6519" s="390"/>
      <c r="AP6519" s="207"/>
      <c r="AQ6519" s="207"/>
      <c r="BK6519" s="207"/>
      <c r="BY6519" s="207"/>
      <c r="BZ6519" s="207"/>
      <c r="CA6519" s="207"/>
      <c r="CB6519" s="207"/>
      <c r="CC6519" s="207"/>
      <c r="CD6519" s="207"/>
      <c r="CE6519" s="207"/>
      <c r="CF6519" s="207"/>
    </row>
    <row r="6520" spans="1:84" s="406" customFormat="1" x14ac:dyDescent="0.3">
      <c r="A6520" s="407"/>
      <c r="B6520" s="412"/>
      <c r="C6520" s="126"/>
      <c r="D6520" s="390"/>
      <c r="E6520" s="390"/>
      <c r="F6520" s="390"/>
      <c r="G6520" s="390"/>
      <c r="H6520" s="390"/>
      <c r="I6520" s="390"/>
      <c r="AP6520" s="207"/>
      <c r="AQ6520" s="207"/>
      <c r="BK6520" s="207"/>
      <c r="BY6520" s="207"/>
      <c r="BZ6520" s="207"/>
      <c r="CA6520" s="207"/>
      <c r="CB6520" s="207"/>
      <c r="CC6520" s="207"/>
      <c r="CD6520" s="207"/>
      <c r="CE6520" s="207"/>
      <c r="CF6520" s="207"/>
    </row>
    <row r="6521" spans="1:84" s="406" customFormat="1" x14ac:dyDescent="0.3">
      <c r="A6521" s="407"/>
      <c r="B6521" s="412"/>
      <c r="C6521" s="126"/>
      <c r="D6521" s="390"/>
      <c r="E6521" s="390"/>
      <c r="F6521" s="390"/>
      <c r="G6521" s="390"/>
      <c r="H6521" s="390"/>
      <c r="I6521" s="390"/>
      <c r="AP6521" s="207"/>
      <c r="AQ6521" s="207"/>
      <c r="BK6521" s="207"/>
      <c r="BY6521" s="207"/>
      <c r="BZ6521" s="207"/>
      <c r="CA6521" s="207"/>
      <c r="CB6521" s="207"/>
      <c r="CC6521" s="207"/>
      <c r="CD6521" s="207"/>
      <c r="CE6521" s="207"/>
      <c r="CF6521" s="207"/>
    </row>
    <row r="6522" spans="1:84" s="406" customFormat="1" x14ac:dyDescent="0.3">
      <c r="A6522" s="407"/>
      <c r="B6522" s="412"/>
      <c r="C6522" s="126"/>
      <c r="D6522" s="390"/>
      <c r="E6522" s="390"/>
      <c r="F6522" s="390"/>
      <c r="G6522" s="390"/>
      <c r="H6522" s="390"/>
      <c r="I6522" s="390"/>
      <c r="AP6522" s="207"/>
      <c r="AQ6522" s="207"/>
      <c r="BK6522" s="207"/>
      <c r="BY6522" s="207"/>
      <c r="BZ6522" s="207"/>
      <c r="CA6522" s="207"/>
      <c r="CB6522" s="207"/>
      <c r="CC6522" s="207"/>
      <c r="CD6522" s="207"/>
      <c r="CE6522" s="207"/>
      <c r="CF6522" s="207"/>
    </row>
    <row r="6523" spans="1:84" s="406" customFormat="1" x14ac:dyDescent="0.3">
      <c r="A6523" s="407"/>
      <c r="B6523" s="412"/>
      <c r="C6523" s="126"/>
      <c r="D6523" s="390"/>
      <c r="E6523" s="390"/>
      <c r="F6523" s="390"/>
      <c r="G6523" s="390"/>
      <c r="H6523" s="390"/>
      <c r="I6523" s="390"/>
      <c r="AP6523" s="207"/>
      <c r="AQ6523" s="207"/>
      <c r="BK6523" s="207"/>
      <c r="BY6523" s="207"/>
      <c r="BZ6523" s="207"/>
      <c r="CA6523" s="207"/>
      <c r="CB6523" s="207"/>
      <c r="CC6523" s="207"/>
      <c r="CD6523" s="207"/>
      <c r="CE6523" s="207"/>
      <c r="CF6523" s="207"/>
    </row>
    <row r="6524" spans="1:84" s="406" customFormat="1" x14ac:dyDescent="0.3">
      <c r="A6524" s="407"/>
      <c r="B6524" s="412"/>
      <c r="C6524" s="126"/>
      <c r="D6524" s="390"/>
      <c r="E6524" s="390"/>
      <c r="F6524" s="390"/>
      <c r="G6524" s="390"/>
      <c r="H6524" s="390"/>
      <c r="I6524" s="390"/>
      <c r="AP6524" s="207"/>
      <c r="AQ6524" s="207"/>
      <c r="BK6524" s="207"/>
      <c r="BY6524" s="207"/>
      <c r="BZ6524" s="207"/>
      <c r="CA6524" s="207"/>
      <c r="CB6524" s="207"/>
      <c r="CC6524" s="207"/>
      <c r="CD6524" s="207"/>
      <c r="CE6524" s="207"/>
      <c r="CF6524" s="207"/>
    </row>
    <row r="6525" spans="1:84" s="406" customFormat="1" x14ac:dyDescent="0.3">
      <c r="A6525" s="407"/>
      <c r="B6525" s="412"/>
      <c r="C6525" s="126"/>
      <c r="D6525" s="390"/>
      <c r="E6525" s="390"/>
      <c r="F6525" s="390"/>
      <c r="G6525" s="390"/>
      <c r="H6525" s="390"/>
      <c r="I6525" s="390"/>
      <c r="AP6525" s="207"/>
      <c r="AQ6525" s="207"/>
      <c r="BK6525" s="207"/>
      <c r="BY6525" s="207"/>
      <c r="BZ6525" s="207"/>
      <c r="CA6525" s="207"/>
      <c r="CB6525" s="207"/>
      <c r="CC6525" s="207"/>
      <c r="CD6525" s="207"/>
      <c r="CE6525" s="207"/>
      <c r="CF6525" s="207"/>
    </row>
    <row r="6526" spans="1:84" s="406" customFormat="1" x14ac:dyDescent="0.3">
      <c r="A6526" s="407"/>
      <c r="B6526" s="412"/>
      <c r="C6526" s="126"/>
      <c r="D6526" s="390"/>
      <c r="E6526" s="390"/>
      <c r="F6526" s="390"/>
      <c r="G6526" s="390"/>
      <c r="H6526" s="390"/>
      <c r="I6526" s="390"/>
      <c r="AP6526" s="207"/>
      <c r="AQ6526" s="207"/>
      <c r="BK6526" s="207"/>
      <c r="BY6526" s="207"/>
      <c r="BZ6526" s="207"/>
      <c r="CA6526" s="207"/>
      <c r="CB6526" s="207"/>
      <c r="CC6526" s="207"/>
      <c r="CD6526" s="207"/>
      <c r="CE6526" s="207"/>
      <c r="CF6526" s="207"/>
    </row>
    <row r="6527" spans="1:84" s="406" customFormat="1" x14ac:dyDescent="0.3">
      <c r="A6527" s="407"/>
      <c r="B6527" s="412"/>
      <c r="C6527" s="126"/>
      <c r="D6527" s="390"/>
      <c r="E6527" s="390"/>
      <c r="F6527" s="390"/>
      <c r="G6527" s="390"/>
      <c r="H6527" s="390"/>
      <c r="I6527" s="390"/>
      <c r="AP6527" s="207"/>
      <c r="AQ6527" s="207"/>
      <c r="BK6527" s="207"/>
      <c r="BY6527" s="207"/>
      <c r="BZ6527" s="207"/>
      <c r="CA6527" s="207"/>
      <c r="CB6527" s="207"/>
      <c r="CC6527" s="207"/>
      <c r="CD6527" s="207"/>
      <c r="CE6527" s="207"/>
      <c r="CF6527" s="207"/>
    </row>
    <row r="6528" spans="1:84" s="406" customFormat="1" x14ac:dyDescent="0.3">
      <c r="A6528" s="407"/>
      <c r="B6528" s="412"/>
      <c r="C6528" s="126"/>
      <c r="D6528" s="390"/>
      <c r="E6528" s="390"/>
      <c r="F6528" s="390"/>
      <c r="G6528" s="390"/>
      <c r="H6528" s="390"/>
      <c r="I6528" s="390"/>
      <c r="AP6528" s="207"/>
      <c r="AQ6528" s="207"/>
      <c r="BK6528" s="207"/>
      <c r="BY6528" s="207"/>
      <c r="BZ6528" s="207"/>
      <c r="CA6528" s="207"/>
      <c r="CB6528" s="207"/>
      <c r="CC6528" s="207"/>
      <c r="CD6528" s="207"/>
      <c r="CE6528" s="207"/>
      <c r="CF6528" s="207"/>
    </row>
    <row r="6529" spans="1:84" s="406" customFormat="1" x14ac:dyDescent="0.3">
      <c r="A6529" s="407"/>
      <c r="B6529" s="412"/>
      <c r="C6529" s="126"/>
      <c r="D6529" s="390"/>
      <c r="E6529" s="390"/>
      <c r="F6529" s="390"/>
      <c r="G6529" s="390"/>
      <c r="H6529" s="390"/>
      <c r="I6529" s="390"/>
      <c r="AP6529" s="207"/>
      <c r="AQ6529" s="207"/>
      <c r="BK6529" s="207"/>
      <c r="BY6529" s="207"/>
      <c r="BZ6529" s="207"/>
      <c r="CA6529" s="207"/>
      <c r="CB6529" s="207"/>
      <c r="CC6529" s="207"/>
      <c r="CD6529" s="207"/>
      <c r="CE6529" s="207"/>
      <c r="CF6529" s="207"/>
    </row>
    <row r="6530" spans="1:84" s="406" customFormat="1" x14ac:dyDescent="0.3">
      <c r="A6530" s="407"/>
      <c r="B6530" s="412"/>
      <c r="C6530" s="126"/>
      <c r="D6530" s="390"/>
      <c r="E6530" s="390"/>
      <c r="F6530" s="390"/>
      <c r="G6530" s="390"/>
      <c r="H6530" s="390"/>
      <c r="I6530" s="390"/>
      <c r="AP6530" s="207"/>
      <c r="AQ6530" s="207"/>
      <c r="BK6530" s="207"/>
      <c r="BY6530" s="207"/>
      <c r="BZ6530" s="207"/>
      <c r="CA6530" s="207"/>
      <c r="CB6530" s="207"/>
      <c r="CC6530" s="207"/>
      <c r="CD6530" s="207"/>
      <c r="CE6530" s="207"/>
      <c r="CF6530" s="207"/>
    </row>
    <row r="6531" spans="1:84" s="406" customFormat="1" x14ac:dyDescent="0.3">
      <c r="A6531" s="407"/>
      <c r="B6531" s="412"/>
      <c r="C6531" s="126"/>
      <c r="D6531" s="390"/>
      <c r="E6531" s="390"/>
      <c r="F6531" s="390"/>
      <c r="G6531" s="390"/>
      <c r="H6531" s="390"/>
      <c r="I6531" s="390"/>
      <c r="AP6531" s="207"/>
      <c r="AQ6531" s="207"/>
      <c r="BK6531" s="207"/>
      <c r="BY6531" s="207"/>
      <c r="BZ6531" s="207"/>
      <c r="CA6531" s="207"/>
      <c r="CB6531" s="207"/>
      <c r="CC6531" s="207"/>
      <c r="CD6531" s="207"/>
      <c r="CE6531" s="207"/>
      <c r="CF6531" s="207"/>
    </row>
    <row r="6532" spans="1:84" s="406" customFormat="1" x14ac:dyDescent="0.3">
      <c r="A6532" s="407"/>
      <c r="B6532" s="412"/>
      <c r="C6532" s="126"/>
      <c r="D6532" s="390"/>
      <c r="E6532" s="390"/>
      <c r="F6532" s="390"/>
      <c r="G6532" s="390"/>
      <c r="H6532" s="390"/>
      <c r="I6532" s="390"/>
      <c r="AP6532" s="207"/>
      <c r="AQ6532" s="207"/>
      <c r="BK6532" s="207"/>
      <c r="BY6532" s="207"/>
      <c r="BZ6532" s="207"/>
      <c r="CA6532" s="207"/>
      <c r="CB6532" s="207"/>
      <c r="CC6532" s="207"/>
      <c r="CD6532" s="207"/>
      <c r="CE6532" s="207"/>
      <c r="CF6532" s="207"/>
    </row>
    <row r="6533" spans="1:84" s="406" customFormat="1" x14ac:dyDescent="0.3">
      <c r="A6533" s="407"/>
      <c r="B6533" s="412"/>
      <c r="C6533" s="126"/>
      <c r="D6533" s="390"/>
      <c r="E6533" s="390"/>
      <c r="F6533" s="390"/>
      <c r="G6533" s="390"/>
      <c r="H6533" s="390"/>
      <c r="I6533" s="390"/>
      <c r="AP6533" s="207"/>
      <c r="AQ6533" s="207"/>
      <c r="BK6533" s="207"/>
      <c r="BY6533" s="207"/>
      <c r="BZ6533" s="207"/>
      <c r="CA6533" s="207"/>
      <c r="CB6533" s="207"/>
      <c r="CC6533" s="207"/>
      <c r="CD6533" s="207"/>
      <c r="CE6533" s="207"/>
      <c r="CF6533" s="207"/>
    </row>
    <row r="6534" spans="1:84" s="406" customFormat="1" x14ac:dyDescent="0.3">
      <c r="A6534" s="407"/>
      <c r="B6534" s="412"/>
      <c r="C6534" s="126"/>
      <c r="D6534" s="390"/>
      <c r="E6534" s="390"/>
      <c r="F6534" s="390"/>
      <c r="G6534" s="390"/>
      <c r="H6534" s="390"/>
      <c r="I6534" s="390"/>
      <c r="AP6534" s="207"/>
      <c r="AQ6534" s="207"/>
      <c r="BK6534" s="207"/>
      <c r="BY6534" s="207"/>
      <c r="BZ6534" s="207"/>
      <c r="CA6534" s="207"/>
      <c r="CB6534" s="207"/>
      <c r="CC6534" s="207"/>
      <c r="CD6534" s="207"/>
      <c r="CE6534" s="207"/>
      <c r="CF6534" s="207"/>
    </row>
    <row r="6535" spans="1:84" s="406" customFormat="1" x14ac:dyDescent="0.3">
      <c r="A6535" s="407"/>
      <c r="B6535" s="412"/>
      <c r="C6535" s="126"/>
      <c r="D6535" s="390"/>
      <c r="E6535" s="390"/>
      <c r="F6535" s="390"/>
      <c r="G6535" s="390"/>
      <c r="H6535" s="390"/>
      <c r="I6535" s="390"/>
      <c r="AP6535" s="207"/>
      <c r="AQ6535" s="207"/>
      <c r="BK6535" s="207"/>
      <c r="BY6535" s="207"/>
      <c r="BZ6535" s="207"/>
      <c r="CA6535" s="207"/>
      <c r="CB6535" s="207"/>
      <c r="CC6535" s="207"/>
      <c r="CD6535" s="207"/>
      <c r="CE6535" s="207"/>
      <c r="CF6535" s="207"/>
    </row>
    <row r="6536" spans="1:84" s="406" customFormat="1" x14ac:dyDescent="0.3">
      <c r="A6536" s="407"/>
      <c r="B6536" s="412"/>
      <c r="C6536" s="126"/>
      <c r="D6536" s="390"/>
      <c r="E6536" s="390"/>
      <c r="F6536" s="390"/>
      <c r="G6536" s="390"/>
      <c r="H6536" s="390"/>
      <c r="I6536" s="390"/>
      <c r="AP6536" s="207"/>
      <c r="AQ6536" s="207"/>
      <c r="BK6536" s="207"/>
      <c r="BY6536" s="207"/>
      <c r="BZ6536" s="207"/>
      <c r="CA6536" s="207"/>
      <c r="CB6536" s="207"/>
      <c r="CC6536" s="207"/>
      <c r="CD6536" s="207"/>
      <c r="CE6536" s="207"/>
      <c r="CF6536" s="207"/>
    </row>
    <row r="6537" spans="1:84" s="406" customFormat="1" x14ac:dyDescent="0.3">
      <c r="A6537" s="407"/>
      <c r="B6537" s="412"/>
      <c r="C6537" s="126"/>
      <c r="D6537" s="390"/>
      <c r="E6537" s="390"/>
      <c r="F6537" s="390"/>
      <c r="G6537" s="390"/>
      <c r="H6537" s="390"/>
      <c r="I6537" s="390"/>
      <c r="AP6537" s="207"/>
      <c r="AQ6537" s="207"/>
      <c r="BK6537" s="207"/>
      <c r="BY6537" s="207"/>
      <c r="BZ6537" s="207"/>
      <c r="CA6537" s="207"/>
      <c r="CB6537" s="207"/>
      <c r="CC6537" s="207"/>
      <c r="CD6537" s="207"/>
      <c r="CE6537" s="207"/>
      <c r="CF6537" s="207"/>
    </row>
    <row r="6538" spans="1:84" s="406" customFormat="1" x14ac:dyDescent="0.3">
      <c r="A6538" s="407"/>
      <c r="B6538" s="412"/>
      <c r="C6538" s="126"/>
      <c r="D6538" s="390"/>
      <c r="E6538" s="390"/>
      <c r="F6538" s="390"/>
      <c r="G6538" s="390"/>
      <c r="H6538" s="390"/>
      <c r="I6538" s="390"/>
      <c r="AP6538" s="207"/>
      <c r="AQ6538" s="207"/>
      <c r="BK6538" s="207"/>
      <c r="BY6538" s="207"/>
      <c r="BZ6538" s="207"/>
      <c r="CA6538" s="207"/>
      <c r="CB6538" s="207"/>
      <c r="CC6538" s="207"/>
      <c r="CD6538" s="207"/>
      <c r="CE6538" s="207"/>
      <c r="CF6538" s="207"/>
    </row>
    <row r="6539" spans="1:84" s="406" customFormat="1" x14ac:dyDescent="0.3">
      <c r="A6539" s="407"/>
      <c r="B6539" s="412"/>
      <c r="C6539" s="126"/>
      <c r="D6539" s="390"/>
      <c r="E6539" s="390"/>
      <c r="F6539" s="390"/>
      <c r="G6539" s="390"/>
      <c r="H6539" s="390"/>
      <c r="I6539" s="390"/>
      <c r="AP6539" s="207"/>
      <c r="AQ6539" s="207"/>
      <c r="BK6539" s="207"/>
      <c r="BY6539" s="207"/>
      <c r="BZ6539" s="207"/>
      <c r="CA6539" s="207"/>
      <c r="CB6539" s="207"/>
      <c r="CC6539" s="207"/>
      <c r="CD6539" s="207"/>
      <c r="CE6539" s="207"/>
      <c r="CF6539" s="207"/>
    </row>
    <row r="6540" spans="1:84" s="406" customFormat="1" x14ac:dyDescent="0.3">
      <c r="A6540" s="407"/>
      <c r="B6540" s="412"/>
      <c r="C6540" s="126"/>
      <c r="D6540" s="390"/>
      <c r="E6540" s="390"/>
      <c r="F6540" s="390"/>
      <c r="G6540" s="390"/>
      <c r="H6540" s="390"/>
      <c r="I6540" s="390"/>
      <c r="AP6540" s="207"/>
      <c r="AQ6540" s="207"/>
      <c r="BK6540" s="207"/>
      <c r="BY6540" s="207"/>
      <c r="BZ6540" s="207"/>
      <c r="CA6540" s="207"/>
      <c r="CB6540" s="207"/>
      <c r="CC6540" s="207"/>
      <c r="CD6540" s="207"/>
      <c r="CE6540" s="207"/>
      <c r="CF6540" s="207"/>
    </row>
    <row r="6541" spans="1:84" s="406" customFormat="1" x14ac:dyDescent="0.3">
      <c r="A6541" s="407"/>
      <c r="B6541" s="412"/>
      <c r="C6541" s="126"/>
      <c r="D6541" s="390"/>
      <c r="E6541" s="390"/>
      <c r="F6541" s="390"/>
      <c r="G6541" s="390"/>
      <c r="H6541" s="390"/>
      <c r="I6541" s="390"/>
      <c r="AP6541" s="207"/>
      <c r="AQ6541" s="207"/>
      <c r="BK6541" s="207"/>
      <c r="BY6541" s="207"/>
      <c r="BZ6541" s="207"/>
      <c r="CA6541" s="207"/>
      <c r="CB6541" s="207"/>
      <c r="CC6541" s="207"/>
      <c r="CD6541" s="207"/>
      <c r="CE6541" s="207"/>
      <c r="CF6541" s="207"/>
    </row>
    <row r="6542" spans="1:84" s="406" customFormat="1" x14ac:dyDescent="0.3">
      <c r="A6542" s="407"/>
      <c r="B6542" s="412"/>
      <c r="C6542" s="126"/>
      <c r="D6542" s="390"/>
      <c r="E6542" s="390"/>
      <c r="F6542" s="390"/>
      <c r="G6542" s="390"/>
      <c r="H6542" s="390"/>
      <c r="I6542" s="390"/>
      <c r="AP6542" s="207"/>
      <c r="AQ6542" s="207"/>
      <c r="BK6542" s="207"/>
      <c r="BY6542" s="207"/>
      <c r="BZ6542" s="207"/>
      <c r="CA6542" s="207"/>
      <c r="CB6542" s="207"/>
      <c r="CC6542" s="207"/>
      <c r="CD6542" s="207"/>
      <c r="CE6542" s="207"/>
      <c r="CF6542" s="207"/>
    </row>
    <row r="6543" spans="1:84" s="406" customFormat="1" x14ac:dyDescent="0.3">
      <c r="A6543" s="407"/>
      <c r="B6543" s="412"/>
      <c r="C6543" s="126"/>
      <c r="D6543" s="390"/>
      <c r="E6543" s="390"/>
      <c r="F6543" s="390"/>
      <c r="G6543" s="390"/>
      <c r="H6543" s="390"/>
      <c r="I6543" s="390"/>
      <c r="AP6543" s="207"/>
      <c r="AQ6543" s="207"/>
      <c r="BK6543" s="207"/>
      <c r="BY6543" s="207"/>
      <c r="BZ6543" s="207"/>
      <c r="CA6543" s="207"/>
      <c r="CB6543" s="207"/>
      <c r="CC6543" s="207"/>
      <c r="CD6543" s="207"/>
      <c r="CE6543" s="207"/>
      <c r="CF6543" s="207"/>
    </row>
    <row r="6544" spans="1:84" s="406" customFormat="1" x14ac:dyDescent="0.3">
      <c r="A6544" s="407"/>
      <c r="B6544" s="412"/>
      <c r="C6544" s="126"/>
      <c r="D6544" s="390"/>
      <c r="E6544" s="390"/>
      <c r="F6544" s="390"/>
      <c r="G6544" s="390"/>
      <c r="H6544" s="390"/>
      <c r="I6544" s="390"/>
      <c r="AP6544" s="207"/>
      <c r="AQ6544" s="207"/>
      <c r="BK6544" s="207"/>
      <c r="BY6544" s="207"/>
      <c r="BZ6544" s="207"/>
      <c r="CA6544" s="207"/>
      <c r="CB6544" s="207"/>
      <c r="CC6544" s="207"/>
      <c r="CD6544" s="207"/>
      <c r="CE6544" s="207"/>
      <c r="CF6544" s="207"/>
    </row>
    <row r="6545" spans="1:84" s="406" customFormat="1" x14ac:dyDescent="0.3">
      <c r="A6545" s="407"/>
      <c r="B6545" s="412"/>
      <c r="C6545" s="126"/>
      <c r="D6545" s="390"/>
      <c r="E6545" s="390"/>
      <c r="F6545" s="390"/>
      <c r="G6545" s="390"/>
      <c r="H6545" s="390"/>
      <c r="I6545" s="390"/>
      <c r="AP6545" s="207"/>
      <c r="AQ6545" s="207"/>
      <c r="BK6545" s="207"/>
      <c r="BY6545" s="207"/>
      <c r="BZ6545" s="207"/>
      <c r="CA6545" s="207"/>
      <c r="CB6545" s="207"/>
      <c r="CC6545" s="207"/>
      <c r="CD6545" s="207"/>
      <c r="CE6545" s="207"/>
      <c r="CF6545" s="207"/>
    </row>
    <row r="6546" spans="1:84" s="406" customFormat="1" x14ac:dyDescent="0.3">
      <c r="A6546" s="407"/>
      <c r="B6546" s="412"/>
      <c r="C6546" s="126"/>
      <c r="D6546" s="390"/>
      <c r="E6546" s="390"/>
      <c r="F6546" s="390"/>
      <c r="G6546" s="390"/>
      <c r="H6546" s="390"/>
      <c r="I6546" s="390"/>
      <c r="AP6546" s="207"/>
      <c r="AQ6546" s="207"/>
      <c r="BK6546" s="207"/>
      <c r="BY6546" s="207"/>
      <c r="BZ6546" s="207"/>
      <c r="CA6546" s="207"/>
      <c r="CB6546" s="207"/>
      <c r="CC6546" s="207"/>
      <c r="CD6546" s="207"/>
      <c r="CE6546" s="207"/>
      <c r="CF6546" s="207"/>
    </row>
    <row r="6547" spans="1:84" s="406" customFormat="1" x14ac:dyDescent="0.3">
      <c r="A6547" s="407"/>
      <c r="B6547" s="412"/>
      <c r="C6547" s="126"/>
      <c r="D6547" s="390"/>
      <c r="E6547" s="390"/>
      <c r="F6547" s="390"/>
      <c r="G6547" s="390"/>
      <c r="H6547" s="390"/>
      <c r="I6547" s="390"/>
      <c r="AP6547" s="207"/>
      <c r="AQ6547" s="207"/>
      <c r="BK6547" s="207"/>
      <c r="BY6547" s="207"/>
      <c r="BZ6547" s="207"/>
      <c r="CA6547" s="207"/>
      <c r="CB6547" s="207"/>
      <c r="CC6547" s="207"/>
      <c r="CD6547" s="207"/>
      <c r="CE6547" s="207"/>
      <c r="CF6547" s="207"/>
    </row>
    <row r="6548" spans="1:84" s="406" customFormat="1" x14ac:dyDescent="0.3">
      <c r="A6548" s="407"/>
      <c r="B6548" s="412"/>
      <c r="C6548" s="126"/>
      <c r="D6548" s="390"/>
      <c r="E6548" s="390"/>
      <c r="F6548" s="390"/>
      <c r="G6548" s="390"/>
      <c r="H6548" s="390"/>
      <c r="I6548" s="390"/>
      <c r="AP6548" s="207"/>
      <c r="AQ6548" s="207"/>
      <c r="BK6548" s="207"/>
      <c r="BY6548" s="207"/>
      <c r="BZ6548" s="207"/>
      <c r="CA6548" s="207"/>
      <c r="CB6548" s="207"/>
      <c r="CC6548" s="207"/>
      <c r="CD6548" s="207"/>
      <c r="CE6548" s="207"/>
      <c r="CF6548" s="207"/>
    </row>
    <row r="6549" spans="1:84" s="406" customFormat="1" x14ac:dyDescent="0.3">
      <c r="A6549" s="407"/>
      <c r="B6549" s="412"/>
      <c r="C6549" s="126"/>
      <c r="D6549" s="390"/>
      <c r="E6549" s="390"/>
      <c r="F6549" s="390"/>
      <c r="G6549" s="390"/>
      <c r="H6549" s="390"/>
      <c r="I6549" s="390"/>
      <c r="AP6549" s="207"/>
      <c r="AQ6549" s="207"/>
      <c r="BK6549" s="207"/>
      <c r="BY6549" s="207"/>
      <c r="BZ6549" s="207"/>
      <c r="CA6549" s="207"/>
      <c r="CB6549" s="207"/>
      <c r="CC6549" s="207"/>
      <c r="CD6549" s="207"/>
      <c r="CE6549" s="207"/>
      <c r="CF6549" s="207"/>
    </row>
    <row r="6550" spans="1:84" s="406" customFormat="1" x14ac:dyDescent="0.3">
      <c r="A6550" s="407"/>
      <c r="B6550" s="412"/>
      <c r="C6550" s="126"/>
      <c r="D6550" s="390"/>
      <c r="E6550" s="390"/>
      <c r="F6550" s="390"/>
      <c r="G6550" s="390"/>
      <c r="H6550" s="390"/>
      <c r="I6550" s="390"/>
      <c r="AP6550" s="207"/>
      <c r="AQ6550" s="207"/>
      <c r="BK6550" s="207"/>
      <c r="BY6550" s="207"/>
      <c r="BZ6550" s="207"/>
      <c r="CA6550" s="207"/>
      <c r="CB6550" s="207"/>
      <c r="CC6550" s="207"/>
      <c r="CD6550" s="207"/>
      <c r="CE6550" s="207"/>
      <c r="CF6550" s="207"/>
    </row>
    <row r="6551" spans="1:84" s="406" customFormat="1" x14ac:dyDescent="0.3">
      <c r="A6551" s="407"/>
      <c r="B6551" s="412"/>
      <c r="C6551" s="126"/>
      <c r="D6551" s="390"/>
      <c r="E6551" s="390"/>
      <c r="F6551" s="390"/>
      <c r="G6551" s="390"/>
      <c r="H6551" s="390"/>
      <c r="I6551" s="390"/>
      <c r="AP6551" s="207"/>
      <c r="AQ6551" s="207"/>
      <c r="BK6551" s="207"/>
      <c r="BY6551" s="207"/>
      <c r="BZ6551" s="207"/>
      <c r="CA6551" s="207"/>
      <c r="CB6551" s="207"/>
      <c r="CC6551" s="207"/>
      <c r="CD6551" s="207"/>
      <c r="CE6551" s="207"/>
      <c r="CF6551" s="207"/>
    </row>
    <row r="6552" spans="1:84" s="406" customFormat="1" x14ac:dyDescent="0.3">
      <c r="A6552" s="407"/>
      <c r="B6552" s="412"/>
      <c r="C6552" s="126"/>
      <c r="D6552" s="390"/>
      <c r="E6552" s="390"/>
      <c r="F6552" s="390"/>
      <c r="G6552" s="390"/>
      <c r="H6552" s="390"/>
      <c r="I6552" s="390"/>
      <c r="AP6552" s="207"/>
      <c r="AQ6552" s="207"/>
      <c r="BK6552" s="207"/>
      <c r="BY6552" s="207"/>
      <c r="BZ6552" s="207"/>
      <c r="CA6552" s="207"/>
      <c r="CB6552" s="207"/>
      <c r="CC6552" s="207"/>
      <c r="CD6552" s="207"/>
      <c r="CE6552" s="207"/>
      <c r="CF6552" s="207"/>
    </row>
    <row r="6553" spans="1:84" s="406" customFormat="1" x14ac:dyDescent="0.3">
      <c r="A6553" s="407"/>
      <c r="B6553" s="412"/>
      <c r="C6553" s="126"/>
      <c r="D6553" s="390"/>
      <c r="E6553" s="390"/>
      <c r="F6553" s="390"/>
      <c r="G6553" s="390"/>
      <c r="H6553" s="390"/>
      <c r="I6553" s="390"/>
      <c r="AP6553" s="207"/>
      <c r="AQ6553" s="207"/>
      <c r="BK6553" s="207"/>
      <c r="BY6553" s="207"/>
      <c r="BZ6553" s="207"/>
      <c r="CA6553" s="207"/>
      <c r="CB6553" s="207"/>
      <c r="CC6553" s="207"/>
      <c r="CD6553" s="207"/>
      <c r="CE6553" s="207"/>
      <c r="CF6553" s="207"/>
    </row>
    <row r="6554" spans="1:84" s="406" customFormat="1" x14ac:dyDescent="0.3">
      <c r="A6554" s="407"/>
      <c r="B6554" s="412"/>
      <c r="C6554" s="126"/>
      <c r="D6554" s="390"/>
      <c r="E6554" s="390"/>
      <c r="F6554" s="390"/>
      <c r="G6554" s="390"/>
      <c r="H6554" s="390"/>
      <c r="I6554" s="390"/>
      <c r="AP6554" s="207"/>
      <c r="AQ6554" s="207"/>
      <c r="BK6554" s="207"/>
      <c r="BY6554" s="207"/>
      <c r="BZ6554" s="207"/>
      <c r="CA6554" s="207"/>
      <c r="CB6554" s="207"/>
      <c r="CC6554" s="207"/>
      <c r="CD6554" s="207"/>
      <c r="CE6554" s="207"/>
      <c r="CF6554" s="207"/>
    </row>
    <row r="6555" spans="1:84" s="406" customFormat="1" x14ac:dyDescent="0.3">
      <c r="A6555" s="407"/>
      <c r="B6555" s="412"/>
      <c r="C6555" s="126"/>
      <c r="D6555" s="390"/>
      <c r="E6555" s="390"/>
      <c r="F6555" s="390"/>
      <c r="G6555" s="390"/>
      <c r="H6555" s="390"/>
      <c r="I6555" s="390"/>
      <c r="AP6555" s="207"/>
      <c r="AQ6555" s="207"/>
      <c r="BK6555" s="207"/>
      <c r="BY6555" s="207"/>
      <c r="BZ6555" s="207"/>
      <c r="CA6555" s="207"/>
      <c r="CB6555" s="207"/>
      <c r="CC6555" s="207"/>
      <c r="CD6555" s="207"/>
      <c r="CE6555" s="207"/>
      <c r="CF6555" s="207"/>
    </row>
    <row r="6556" spans="1:84" s="406" customFormat="1" x14ac:dyDescent="0.3">
      <c r="A6556" s="407"/>
      <c r="B6556" s="412"/>
      <c r="C6556" s="126"/>
      <c r="D6556" s="390"/>
      <c r="E6556" s="390"/>
      <c r="F6556" s="390"/>
      <c r="G6556" s="390"/>
      <c r="H6556" s="390"/>
      <c r="I6556" s="390"/>
      <c r="AP6556" s="207"/>
      <c r="AQ6556" s="207"/>
      <c r="BK6556" s="207"/>
      <c r="BY6556" s="207"/>
      <c r="BZ6556" s="207"/>
      <c r="CA6556" s="207"/>
      <c r="CB6556" s="207"/>
      <c r="CC6556" s="207"/>
      <c r="CD6556" s="207"/>
      <c r="CE6556" s="207"/>
      <c r="CF6556" s="207"/>
    </row>
    <row r="6557" spans="1:84" s="406" customFormat="1" x14ac:dyDescent="0.3">
      <c r="A6557" s="407"/>
      <c r="B6557" s="412"/>
      <c r="C6557" s="126"/>
      <c r="D6557" s="390"/>
      <c r="E6557" s="390"/>
      <c r="F6557" s="390"/>
      <c r="G6557" s="390"/>
      <c r="H6557" s="390"/>
      <c r="I6557" s="390"/>
      <c r="AP6557" s="207"/>
      <c r="AQ6557" s="207"/>
      <c r="BK6557" s="207"/>
      <c r="BY6557" s="207"/>
      <c r="BZ6557" s="207"/>
      <c r="CA6557" s="207"/>
      <c r="CB6557" s="207"/>
      <c r="CC6557" s="207"/>
      <c r="CD6557" s="207"/>
      <c r="CE6557" s="207"/>
      <c r="CF6557" s="207"/>
    </row>
    <row r="6558" spans="1:84" s="406" customFormat="1" x14ac:dyDescent="0.3">
      <c r="A6558" s="407"/>
      <c r="B6558" s="412"/>
      <c r="C6558" s="126"/>
      <c r="D6558" s="390"/>
      <c r="E6558" s="390"/>
      <c r="F6558" s="390"/>
      <c r="G6558" s="390"/>
      <c r="H6558" s="390"/>
      <c r="I6558" s="390"/>
      <c r="AP6558" s="207"/>
      <c r="AQ6558" s="207"/>
      <c r="BK6558" s="207"/>
      <c r="BY6558" s="207"/>
      <c r="BZ6558" s="207"/>
      <c r="CA6558" s="207"/>
      <c r="CB6558" s="207"/>
      <c r="CC6558" s="207"/>
      <c r="CD6558" s="207"/>
      <c r="CE6558" s="207"/>
      <c r="CF6558" s="207"/>
    </row>
    <row r="6559" spans="1:84" s="406" customFormat="1" x14ac:dyDescent="0.3">
      <c r="A6559" s="407"/>
      <c r="B6559" s="412"/>
      <c r="C6559" s="126"/>
      <c r="D6559" s="390"/>
      <c r="E6559" s="390"/>
      <c r="F6559" s="390"/>
      <c r="G6559" s="390"/>
      <c r="H6559" s="390"/>
      <c r="I6559" s="390"/>
      <c r="AP6559" s="207"/>
      <c r="AQ6559" s="207"/>
      <c r="BK6559" s="207"/>
      <c r="BY6559" s="207"/>
      <c r="BZ6559" s="207"/>
      <c r="CA6559" s="207"/>
      <c r="CB6559" s="207"/>
      <c r="CC6559" s="207"/>
      <c r="CD6559" s="207"/>
      <c r="CE6559" s="207"/>
      <c r="CF6559" s="207"/>
    </row>
    <row r="6560" spans="1:84" s="406" customFormat="1" x14ac:dyDescent="0.3">
      <c r="A6560" s="407"/>
      <c r="B6560" s="412"/>
      <c r="C6560" s="126"/>
      <c r="D6560" s="390"/>
      <c r="E6560" s="390"/>
      <c r="F6560" s="390"/>
      <c r="G6560" s="390"/>
      <c r="H6560" s="390"/>
      <c r="I6560" s="390"/>
      <c r="AP6560" s="207"/>
      <c r="AQ6560" s="207"/>
      <c r="BK6560" s="207"/>
      <c r="BY6560" s="207"/>
      <c r="BZ6560" s="207"/>
      <c r="CA6560" s="207"/>
      <c r="CB6560" s="207"/>
      <c r="CC6560" s="207"/>
      <c r="CD6560" s="207"/>
      <c r="CE6560" s="207"/>
      <c r="CF6560" s="207"/>
    </row>
    <row r="6561" spans="1:84" s="406" customFormat="1" x14ac:dyDescent="0.3">
      <c r="A6561" s="407"/>
      <c r="B6561" s="412"/>
      <c r="C6561" s="126"/>
      <c r="D6561" s="390"/>
      <c r="E6561" s="390"/>
      <c r="F6561" s="390"/>
      <c r="G6561" s="390"/>
      <c r="H6561" s="390"/>
      <c r="I6561" s="390"/>
      <c r="AP6561" s="207"/>
      <c r="AQ6561" s="207"/>
      <c r="BK6561" s="207"/>
      <c r="BY6561" s="207"/>
      <c r="BZ6561" s="207"/>
      <c r="CA6561" s="207"/>
      <c r="CB6561" s="207"/>
      <c r="CC6561" s="207"/>
      <c r="CD6561" s="207"/>
      <c r="CE6561" s="207"/>
      <c r="CF6561" s="207"/>
    </row>
    <row r="6562" spans="1:84" s="406" customFormat="1" x14ac:dyDescent="0.3">
      <c r="A6562" s="407"/>
      <c r="B6562" s="412"/>
      <c r="C6562" s="126"/>
      <c r="D6562" s="390"/>
      <c r="E6562" s="390"/>
      <c r="F6562" s="390"/>
      <c r="G6562" s="390"/>
      <c r="H6562" s="390"/>
      <c r="I6562" s="390"/>
      <c r="AP6562" s="207"/>
      <c r="AQ6562" s="207"/>
      <c r="BK6562" s="207"/>
      <c r="BY6562" s="207"/>
      <c r="BZ6562" s="207"/>
      <c r="CA6562" s="207"/>
      <c r="CB6562" s="207"/>
      <c r="CC6562" s="207"/>
      <c r="CD6562" s="207"/>
      <c r="CE6562" s="207"/>
      <c r="CF6562" s="207"/>
    </row>
    <row r="6563" spans="1:84" s="406" customFormat="1" x14ac:dyDescent="0.3">
      <c r="A6563" s="407"/>
      <c r="B6563" s="412"/>
      <c r="C6563" s="126"/>
      <c r="D6563" s="390"/>
      <c r="E6563" s="390"/>
      <c r="F6563" s="390"/>
      <c r="G6563" s="390"/>
      <c r="H6563" s="390"/>
      <c r="I6563" s="390"/>
      <c r="AP6563" s="207"/>
      <c r="AQ6563" s="207"/>
      <c r="BK6563" s="207"/>
      <c r="BY6563" s="207"/>
      <c r="BZ6563" s="207"/>
      <c r="CA6563" s="207"/>
      <c r="CB6563" s="207"/>
      <c r="CC6563" s="207"/>
      <c r="CD6563" s="207"/>
      <c r="CE6563" s="207"/>
      <c r="CF6563" s="207"/>
    </row>
    <row r="6564" spans="1:84" s="406" customFormat="1" x14ac:dyDescent="0.3">
      <c r="A6564" s="407"/>
      <c r="B6564" s="412"/>
      <c r="C6564" s="126"/>
      <c r="D6564" s="390"/>
      <c r="E6564" s="390"/>
      <c r="F6564" s="390"/>
      <c r="G6564" s="390"/>
      <c r="H6564" s="390"/>
      <c r="I6564" s="390"/>
      <c r="AP6564" s="207"/>
      <c r="AQ6564" s="207"/>
      <c r="BK6564" s="207"/>
      <c r="BY6564" s="207"/>
      <c r="BZ6564" s="207"/>
      <c r="CA6564" s="207"/>
      <c r="CB6564" s="207"/>
      <c r="CC6564" s="207"/>
      <c r="CD6564" s="207"/>
      <c r="CE6564" s="207"/>
      <c r="CF6564" s="207"/>
    </row>
    <row r="6565" spans="1:84" s="406" customFormat="1" x14ac:dyDescent="0.3">
      <c r="A6565" s="407"/>
      <c r="B6565" s="412"/>
      <c r="C6565" s="126"/>
      <c r="D6565" s="390"/>
      <c r="E6565" s="390"/>
      <c r="F6565" s="390"/>
      <c r="G6565" s="390"/>
      <c r="H6565" s="390"/>
      <c r="I6565" s="390"/>
      <c r="AP6565" s="207"/>
      <c r="AQ6565" s="207"/>
      <c r="BK6565" s="207"/>
      <c r="BY6565" s="207"/>
      <c r="BZ6565" s="207"/>
      <c r="CA6565" s="207"/>
      <c r="CB6565" s="207"/>
      <c r="CC6565" s="207"/>
      <c r="CD6565" s="207"/>
      <c r="CE6565" s="207"/>
      <c r="CF6565" s="207"/>
    </row>
    <row r="6566" spans="1:84" s="406" customFormat="1" x14ac:dyDescent="0.3">
      <c r="A6566" s="407"/>
      <c r="B6566" s="412"/>
      <c r="C6566" s="126"/>
      <c r="D6566" s="390"/>
      <c r="E6566" s="390"/>
      <c r="F6566" s="390"/>
      <c r="G6566" s="390"/>
      <c r="H6566" s="390"/>
      <c r="I6566" s="390"/>
      <c r="AP6566" s="207"/>
      <c r="AQ6566" s="207"/>
      <c r="BK6566" s="207"/>
      <c r="BY6566" s="207"/>
      <c r="BZ6566" s="207"/>
      <c r="CA6566" s="207"/>
      <c r="CB6566" s="207"/>
      <c r="CC6566" s="207"/>
      <c r="CD6566" s="207"/>
      <c r="CE6566" s="207"/>
      <c r="CF6566" s="207"/>
    </row>
    <row r="6567" spans="1:84" s="406" customFormat="1" x14ac:dyDescent="0.3">
      <c r="A6567" s="407"/>
      <c r="B6567" s="412"/>
      <c r="C6567" s="126"/>
      <c r="D6567" s="390"/>
      <c r="E6567" s="390"/>
      <c r="F6567" s="390"/>
      <c r="G6567" s="390"/>
      <c r="H6567" s="390"/>
      <c r="I6567" s="390"/>
      <c r="AP6567" s="207"/>
      <c r="AQ6567" s="207"/>
      <c r="BK6567" s="207"/>
      <c r="BY6567" s="207"/>
      <c r="BZ6567" s="207"/>
      <c r="CA6567" s="207"/>
      <c r="CB6567" s="207"/>
      <c r="CC6567" s="207"/>
      <c r="CD6567" s="207"/>
      <c r="CE6567" s="207"/>
      <c r="CF6567" s="207"/>
    </row>
    <row r="6568" spans="1:84" s="406" customFormat="1" x14ac:dyDescent="0.3">
      <c r="A6568" s="407"/>
      <c r="B6568" s="412"/>
      <c r="C6568" s="126"/>
      <c r="D6568" s="390"/>
      <c r="E6568" s="390"/>
      <c r="F6568" s="390"/>
      <c r="G6568" s="390"/>
      <c r="H6568" s="390"/>
      <c r="I6568" s="390"/>
      <c r="AP6568" s="207"/>
      <c r="AQ6568" s="207"/>
      <c r="BK6568" s="207"/>
      <c r="BY6568" s="207"/>
      <c r="BZ6568" s="207"/>
      <c r="CA6568" s="207"/>
      <c r="CB6568" s="207"/>
      <c r="CC6568" s="207"/>
      <c r="CD6568" s="207"/>
      <c r="CE6568" s="207"/>
      <c r="CF6568" s="207"/>
    </row>
    <row r="6569" spans="1:84" s="406" customFormat="1" x14ac:dyDescent="0.3">
      <c r="A6569" s="407"/>
      <c r="B6569" s="412"/>
      <c r="C6569" s="126"/>
      <c r="D6569" s="390"/>
      <c r="E6569" s="390"/>
      <c r="F6569" s="390"/>
      <c r="G6569" s="390"/>
      <c r="H6569" s="390"/>
      <c r="I6569" s="390"/>
      <c r="AP6569" s="207"/>
      <c r="AQ6569" s="207"/>
      <c r="BK6569" s="207"/>
      <c r="BY6569" s="207"/>
      <c r="BZ6569" s="207"/>
      <c r="CA6569" s="207"/>
      <c r="CB6569" s="207"/>
      <c r="CC6569" s="207"/>
      <c r="CD6569" s="207"/>
      <c r="CE6569" s="207"/>
      <c r="CF6569" s="207"/>
    </row>
    <row r="6570" spans="1:84" s="406" customFormat="1" x14ac:dyDescent="0.3">
      <c r="A6570" s="407"/>
      <c r="B6570" s="412"/>
      <c r="C6570" s="126"/>
      <c r="D6570" s="390"/>
      <c r="E6570" s="390"/>
      <c r="F6570" s="390"/>
      <c r="G6570" s="390"/>
      <c r="H6570" s="390"/>
      <c r="I6570" s="390"/>
      <c r="AP6570" s="207"/>
      <c r="AQ6570" s="207"/>
      <c r="BK6570" s="207"/>
      <c r="BY6570" s="207"/>
      <c r="BZ6570" s="207"/>
      <c r="CA6570" s="207"/>
      <c r="CB6570" s="207"/>
      <c r="CC6570" s="207"/>
      <c r="CD6570" s="207"/>
      <c r="CE6570" s="207"/>
      <c r="CF6570" s="207"/>
    </row>
    <row r="6571" spans="1:84" s="406" customFormat="1" x14ac:dyDescent="0.3">
      <c r="A6571" s="407"/>
      <c r="B6571" s="412"/>
      <c r="C6571" s="126"/>
      <c r="D6571" s="390"/>
      <c r="E6571" s="390"/>
      <c r="F6571" s="390"/>
      <c r="G6571" s="390"/>
      <c r="H6571" s="390"/>
      <c r="I6571" s="390"/>
      <c r="AP6571" s="207"/>
      <c r="AQ6571" s="207"/>
      <c r="BK6571" s="207"/>
      <c r="BY6571" s="207"/>
      <c r="BZ6571" s="207"/>
      <c r="CA6571" s="207"/>
      <c r="CB6571" s="207"/>
      <c r="CC6571" s="207"/>
      <c r="CD6571" s="207"/>
      <c r="CE6571" s="207"/>
      <c r="CF6571" s="207"/>
    </row>
    <row r="6572" spans="1:84" s="406" customFormat="1" x14ac:dyDescent="0.3">
      <c r="A6572" s="407"/>
      <c r="B6572" s="412"/>
      <c r="C6572" s="126"/>
      <c r="D6572" s="390"/>
      <c r="E6572" s="390"/>
      <c r="F6572" s="390"/>
      <c r="G6572" s="390"/>
      <c r="H6572" s="390"/>
      <c r="I6572" s="390"/>
      <c r="AP6572" s="207"/>
      <c r="AQ6572" s="207"/>
      <c r="BK6572" s="207"/>
      <c r="BY6572" s="207"/>
      <c r="BZ6572" s="207"/>
      <c r="CA6572" s="207"/>
      <c r="CB6572" s="207"/>
      <c r="CC6572" s="207"/>
      <c r="CD6572" s="207"/>
      <c r="CE6572" s="207"/>
      <c r="CF6572" s="207"/>
    </row>
    <row r="6573" spans="1:84" s="406" customFormat="1" x14ac:dyDescent="0.3">
      <c r="A6573" s="407"/>
      <c r="B6573" s="412"/>
      <c r="C6573" s="126"/>
      <c r="D6573" s="390"/>
      <c r="E6573" s="390"/>
      <c r="F6573" s="390"/>
      <c r="G6573" s="390"/>
      <c r="H6573" s="390"/>
      <c r="I6573" s="390"/>
      <c r="AP6573" s="207"/>
      <c r="AQ6573" s="207"/>
      <c r="BK6573" s="207"/>
      <c r="BY6573" s="207"/>
      <c r="BZ6573" s="207"/>
      <c r="CA6573" s="207"/>
      <c r="CB6573" s="207"/>
      <c r="CC6573" s="207"/>
      <c r="CD6573" s="207"/>
      <c r="CE6573" s="207"/>
      <c r="CF6573" s="207"/>
    </row>
    <row r="6574" spans="1:84" s="406" customFormat="1" x14ac:dyDescent="0.3">
      <c r="A6574" s="407"/>
      <c r="B6574" s="412"/>
      <c r="C6574" s="126"/>
      <c r="D6574" s="390"/>
      <c r="E6574" s="390"/>
      <c r="F6574" s="390"/>
      <c r="G6574" s="390"/>
      <c r="H6574" s="390"/>
      <c r="I6574" s="390"/>
      <c r="AP6574" s="207"/>
      <c r="AQ6574" s="207"/>
      <c r="BK6574" s="207"/>
      <c r="BY6574" s="207"/>
      <c r="BZ6574" s="207"/>
      <c r="CA6574" s="207"/>
      <c r="CB6574" s="207"/>
      <c r="CC6574" s="207"/>
      <c r="CD6574" s="207"/>
      <c r="CE6574" s="207"/>
      <c r="CF6574" s="207"/>
    </row>
    <row r="6575" spans="1:84" s="406" customFormat="1" x14ac:dyDescent="0.3">
      <c r="A6575" s="407"/>
      <c r="B6575" s="412"/>
      <c r="C6575" s="126"/>
      <c r="D6575" s="390"/>
      <c r="E6575" s="390"/>
      <c r="F6575" s="390"/>
      <c r="G6575" s="390"/>
      <c r="H6575" s="390"/>
      <c r="I6575" s="390"/>
      <c r="AP6575" s="207"/>
      <c r="AQ6575" s="207"/>
      <c r="BK6575" s="207"/>
      <c r="BY6575" s="207"/>
      <c r="BZ6575" s="207"/>
      <c r="CA6575" s="207"/>
      <c r="CB6575" s="207"/>
      <c r="CC6575" s="207"/>
      <c r="CD6575" s="207"/>
      <c r="CE6575" s="207"/>
      <c r="CF6575" s="207"/>
    </row>
    <row r="6576" spans="1:84" s="406" customFormat="1" x14ac:dyDescent="0.3">
      <c r="A6576" s="407"/>
      <c r="B6576" s="412"/>
      <c r="C6576" s="126"/>
      <c r="D6576" s="390"/>
      <c r="E6576" s="390"/>
      <c r="F6576" s="390"/>
      <c r="G6576" s="390"/>
      <c r="H6576" s="390"/>
      <c r="I6576" s="390"/>
      <c r="AP6576" s="207"/>
      <c r="AQ6576" s="207"/>
      <c r="BK6576" s="207"/>
      <c r="BY6576" s="207"/>
      <c r="BZ6576" s="207"/>
      <c r="CA6576" s="207"/>
      <c r="CB6576" s="207"/>
      <c r="CC6576" s="207"/>
      <c r="CD6576" s="207"/>
      <c r="CE6576" s="207"/>
      <c r="CF6576" s="207"/>
    </row>
    <row r="6577" spans="1:84" s="406" customFormat="1" x14ac:dyDescent="0.3">
      <c r="A6577" s="407"/>
      <c r="B6577" s="412"/>
      <c r="C6577" s="126"/>
      <c r="D6577" s="390"/>
      <c r="E6577" s="390"/>
      <c r="F6577" s="390"/>
      <c r="G6577" s="390"/>
      <c r="H6577" s="390"/>
      <c r="I6577" s="390"/>
      <c r="AP6577" s="207"/>
      <c r="AQ6577" s="207"/>
      <c r="BK6577" s="207"/>
      <c r="BY6577" s="207"/>
      <c r="BZ6577" s="207"/>
      <c r="CA6577" s="207"/>
      <c r="CB6577" s="207"/>
      <c r="CC6577" s="207"/>
      <c r="CD6577" s="207"/>
      <c r="CE6577" s="207"/>
      <c r="CF6577" s="207"/>
    </row>
    <row r="6578" spans="1:84" s="406" customFormat="1" x14ac:dyDescent="0.3">
      <c r="A6578" s="407"/>
      <c r="B6578" s="412"/>
      <c r="C6578" s="126"/>
      <c r="D6578" s="390"/>
      <c r="E6578" s="390"/>
      <c r="F6578" s="390"/>
      <c r="G6578" s="390"/>
      <c r="H6578" s="390"/>
      <c r="I6578" s="390"/>
      <c r="AP6578" s="207"/>
      <c r="AQ6578" s="207"/>
      <c r="BK6578" s="207"/>
      <c r="BY6578" s="207"/>
      <c r="BZ6578" s="207"/>
      <c r="CA6578" s="207"/>
      <c r="CB6578" s="207"/>
      <c r="CC6578" s="207"/>
      <c r="CD6578" s="207"/>
      <c r="CE6578" s="207"/>
      <c r="CF6578" s="207"/>
    </row>
    <row r="6579" spans="1:84" s="406" customFormat="1" x14ac:dyDescent="0.3">
      <c r="A6579" s="407"/>
      <c r="B6579" s="412"/>
      <c r="C6579" s="126"/>
      <c r="D6579" s="390"/>
      <c r="E6579" s="390"/>
      <c r="F6579" s="390"/>
      <c r="G6579" s="390"/>
      <c r="H6579" s="390"/>
      <c r="I6579" s="390"/>
      <c r="AP6579" s="207"/>
      <c r="AQ6579" s="207"/>
      <c r="BK6579" s="207"/>
      <c r="BY6579" s="207"/>
      <c r="BZ6579" s="207"/>
      <c r="CA6579" s="207"/>
      <c r="CB6579" s="207"/>
      <c r="CC6579" s="207"/>
      <c r="CD6579" s="207"/>
      <c r="CE6579" s="207"/>
      <c r="CF6579" s="207"/>
    </row>
    <row r="6580" spans="1:84" s="406" customFormat="1" x14ac:dyDescent="0.3">
      <c r="A6580" s="407"/>
      <c r="B6580" s="412"/>
      <c r="C6580" s="126"/>
      <c r="D6580" s="390"/>
      <c r="E6580" s="390"/>
      <c r="F6580" s="390"/>
      <c r="G6580" s="390"/>
      <c r="H6580" s="390"/>
      <c r="I6580" s="390"/>
      <c r="AP6580" s="207"/>
      <c r="AQ6580" s="207"/>
      <c r="BK6580" s="207"/>
      <c r="BY6580" s="207"/>
      <c r="BZ6580" s="207"/>
      <c r="CA6580" s="207"/>
      <c r="CB6580" s="207"/>
      <c r="CC6580" s="207"/>
      <c r="CD6580" s="207"/>
      <c r="CE6580" s="207"/>
      <c r="CF6580" s="207"/>
    </row>
    <row r="6581" spans="1:84" s="406" customFormat="1" x14ac:dyDescent="0.3">
      <c r="A6581" s="407"/>
      <c r="B6581" s="412"/>
      <c r="C6581" s="126"/>
      <c r="D6581" s="390"/>
      <c r="E6581" s="390"/>
      <c r="F6581" s="390"/>
      <c r="G6581" s="390"/>
      <c r="H6581" s="390"/>
      <c r="I6581" s="390"/>
      <c r="AP6581" s="207"/>
      <c r="AQ6581" s="207"/>
      <c r="BK6581" s="207"/>
      <c r="BY6581" s="207"/>
      <c r="BZ6581" s="207"/>
      <c r="CA6581" s="207"/>
      <c r="CB6581" s="207"/>
      <c r="CC6581" s="207"/>
      <c r="CD6581" s="207"/>
      <c r="CE6581" s="207"/>
      <c r="CF6581" s="207"/>
    </row>
    <row r="6582" spans="1:84" s="406" customFormat="1" x14ac:dyDescent="0.3">
      <c r="A6582" s="407"/>
      <c r="B6582" s="412"/>
      <c r="C6582" s="126"/>
      <c r="D6582" s="390"/>
      <c r="E6582" s="390"/>
      <c r="F6582" s="390"/>
      <c r="G6582" s="390"/>
      <c r="H6582" s="390"/>
      <c r="I6582" s="390"/>
      <c r="AP6582" s="207"/>
      <c r="AQ6582" s="207"/>
      <c r="BK6582" s="207"/>
      <c r="BY6582" s="207"/>
      <c r="BZ6582" s="207"/>
      <c r="CA6582" s="207"/>
      <c r="CB6582" s="207"/>
      <c r="CC6582" s="207"/>
      <c r="CD6582" s="207"/>
      <c r="CE6582" s="207"/>
      <c r="CF6582" s="207"/>
    </row>
    <row r="6583" spans="1:84" s="406" customFormat="1" x14ac:dyDescent="0.3">
      <c r="A6583" s="407"/>
      <c r="B6583" s="412"/>
      <c r="C6583" s="126"/>
      <c r="D6583" s="390"/>
      <c r="E6583" s="390"/>
      <c r="F6583" s="390"/>
      <c r="G6583" s="390"/>
      <c r="H6583" s="390"/>
      <c r="I6583" s="390"/>
      <c r="AP6583" s="207"/>
      <c r="AQ6583" s="207"/>
      <c r="BK6583" s="207"/>
      <c r="BY6583" s="207"/>
      <c r="BZ6583" s="207"/>
      <c r="CA6583" s="207"/>
      <c r="CB6583" s="207"/>
      <c r="CC6583" s="207"/>
      <c r="CD6583" s="207"/>
      <c r="CE6583" s="207"/>
      <c r="CF6583" s="207"/>
    </row>
    <row r="6584" spans="1:84" s="406" customFormat="1" x14ac:dyDescent="0.3">
      <c r="A6584" s="407"/>
      <c r="B6584" s="412"/>
      <c r="C6584" s="126"/>
      <c r="D6584" s="390"/>
      <c r="E6584" s="390"/>
      <c r="F6584" s="390"/>
      <c r="G6584" s="390"/>
      <c r="H6584" s="390"/>
      <c r="I6584" s="390"/>
      <c r="AP6584" s="207"/>
      <c r="AQ6584" s="207"/>
      <c r="BK6584" s="207"/>
      <c r="BY6584" s="207"/>
      <c r="BZ6584" s="207"/>
      <c r="CA6584" s="207"/>
      <c r="CB6584" s="207"/>
      <c r="CC6584" s="207"/>
      <c r="CD6584" s="207"/>
      <c r="CE6584" s="207"/>
      <c r="CF6584" s="207"/>
    </row>
    <row r="6585" spans="1:84" s="406" customFormat="1" x14ac:dyDescent="0.3">
      <c r="A6585" s="407"/>
      <c r="B6585" s="412"/>
      <c r="C6585" s="126"/>
      <c r="D6585" s="390"/>
      <c r="E6585" s="390"/>
      <c r="F6585" s="390"/>
      <c r="G6585" s="390"/>
      <c r="H6585" s="390"/>
      <c r="I6585" s="390"/>
      <c r="AP6585" s="207"/>
      <c r="AQ6585" s="207"/>
      <c r="BK6585" s="207"/>
      <c r="BY6585" s="207"/>
      <c r="BZ6585" s="207"/>
      <c r="CA6585" s="207"/>
      <c r="CB6585" s="207"/>
      <c r="CC6585" s="207"/>
      <c r="CD6585" s="207"/>
      <c r="CE6585" s="207"/>
      <c r="CF6585" s="207"/>
    </row>
    <row r="6586" spans="1:84" s="406" customFormat="1" x14ac:dyDescent="0.3">
      <c r="A6586" s="407"/>
      <c r="B6586" s="412"/>
      <c r="C6586" s="126"/>
      <c r="D6586" s="390"/>
      <c r="E6586" s="390"/>
      <c r="F6586" s="390"/>
      <c r="G6586" s="390"/>
      <c r="H6586" s="390"/>
      <c r="I6586" s="390"/>
      <c r="AP6586" s="207"/>
      <c r="AQ6586" s="207"/>
      <c r="BK6586" s="207"/>
      <c r="BY6586" s="207"/>
      <c r="BZ6586" s="207"/>
      <c r="CA6586" s="207"/>
      <c r="CB6586" s="207"/>
      <c r="CC6586" s="207"/>
      <c r="CD6586" s="207"/>
      <c r="CE6586" s="207"/>
      <c r="CF6586" s="207"/>
    </row>
    <row r="6587" spans="1:84" s="406" customFormat="1" x14ac:dyDescent="0.3">
      <c r="A6587" s="407"/>
      <c r="B6587" s="412"/>
      <c r="C6587" s="126"/>
      <c r="D6587" s="390"/>
      <c r="E6587" s="390"/>
      <c r="F6587" s="390"/>
      <c r="G6587" s="390"/>
      <c r="H6587" s="390"/>
      <c r="I6587" s="390"/>
      <c r="AP6587" s="207"/>
      <c r="AQ6587" s="207"/>
      <c r="BK6587" s="207"/>
      <c r="BY6587" s="207"/>
      <c r="BZ6587" s="207"/>
      <c r="CA6587" s="207"/>
      <c r="CB6587" s="207"/>
      <c r="CC6587" s="207"/>
      <c r="CD6587" s="207"/>
      <c r="CE6587" s="207"/>
      <c r="CF6587" s="207"/>
    </row>
    <row r="6588" spans="1:84" s="406" customFormat="1" x14ac:dyDescent="0.3">
      <c r="A6588" s="407"/>
      <c r="B6588" s="412"/>
      <c r="C6588" s="126"/>
      <c r="D6588" s="390"/>
      <c r="E6588" s="390"/>
      <c r="F6588" s="390"/>
      <c r="G6588" s="390"/>
      <c r="H6588" s="390"/>
      <c r="I6588" s="390"/>
      <c r="AP6588" s="207"/>
      <c r="AQ6588" s="207"/>
      <c r="BK6588" s="207"/>
      <c r="BY6588" s="207"/>
      <c r="BZ6588" s="207"/>
      <c r="CA6588" s="207"/>
      <c r="CB6588" s="207"/>
      <c r="CC6588" s="207"/>
      <c r="CD6588" s="207"/>
      <c r="CE6588" s="207"/>
      <c r="CF6588" s="207"/>
    </row>
    <row r="6589" spans="1:84" s="406" customFormat="1" x14ac:dyDescent="0.3">
      <c r="A6589" s="407"/>
      <c r="B6589" s="412"/>
      <c r="C6589" s="126"/>
      <c r="D6589" s="390"/>
      <c r="E6589" s="390"/>
      <c r="F6589" s="390"/>
      <c r="G6589" s="390"/>
      <c r="H6589" s="390"/>
      <c r="I6589" s="390"/>
      <c r="AP6589" s="207"/>
      <c r="AQ6589" s="207"/>
      <c r="BK6589" s="207"/>
      <c r="BY6589" s="207"/>
      <c r="BZ6589" s="207"/>
      <c r="CA6589" s="207"/>
      <c r="CB6589" s="207"/>
      <c r="CC6589" s="207"/>
      <c r="CD6589" s="207"/>
      <c r="CE6589" s="207"/>
      <c r="CF6589" s="207"/>
    </row>
    <row r="6590" spans="1:84" s="406" customFormat="1" x14ac:dyDescent="0.3">
      <c r="A6590" s="407"/>
      <c r="B6590" s="412"/>
      <c r="C6590" s="126"/>
      <c r="D6590" s="390"/>
      <c r="E6590" s="390"/>
      <c r="F6590" s="390"/>
      <c r="G6590" s="390"/>
      <c r="H6590" s="390"/>
      <c r="I6590" s="390"/>
      <c r="AP6590" s="207"/>
      <c r="AQ6590" s="207"/>
      <c r="BK6590" s="207"/>
      <c r="BY6590" s="207"/>
      <c r="BZ6590" s="207"/>
      <c r="CA6590" s="207"/>
      <c r="CB6590" s="207"/>
      <c r="CC6590" s="207"/>
      <c r="CD6590" s="207"/>
      <c r="CE6590" s="207"/>
      <c r="CF6590" s="207"/>
    </row>
    <row r="6591" spans="1:84" s="406" customFormat="1" x14ac:dyDescent="0.3">
      <c r="A6591" s="407"/>
      <c r="B6591" s="412"/>
      <c r="C6591" s="126"/>
      <c r="D6591" s="390"/>
      <c r="E6591" s="390"/>
      <c r="F6591" s="390"/>
      <c r="G6591" s="390"/>
      <c r="H6591" s="390"/>
      <c r="I6591" s="390"/>
      <c r="AP6591" s="207"/>
      <c r="AQ6591" s="207"/>
      <c r="BK6591" s="207"/>
      <c r="BY6591" s="207"/>
      <c r="BZ6591" s="207"/>
      <c r="CA6591" s="207"/>
      <c r="CB6591" s="207"/>
      <c r="CC6591" s="207"/>
      <c r="CD6591" s="207"/>
      <c r="CE6591" s="207"/>
      <c r="CF6591" s="207"/>
    </row>
    <row r="6592" spans="1:84" s="406" customFormat="1" x14ac:dyDescent="0.3">
      <c r="A6592" s="407"/>
      <c r="B6592" s="412"/>
      <c r="C6592" s="126"/>
      <c r="D6592" s="390"/>
      <c r="E6592" s="390"/>
      <c r="F6592" s="390"/>
      <c r="G6592" s="390"/>
      <c r="H6592" s="390"/>
      <c r="I6592" s="390"/>
      <c r="AP6592" s="207"/>
      <c r="AQ6592" s="207"/>
      <c r="BK6592" s="207"/>
      <c r="BY6592" s="207"/>
      <c r="BZ6592" s="207"/>
      <c r="CA6592" s="207"/>
      <c r="CB6592" s="207"/>
      <c r="CC6592" s="207"/>
      <c r="CD6592" s="207"/>
      <c r="CE6592" s="207"/>
      <c r="CF6592" s="207"/>
    </row>
    <row r="6593" spans="1:84" s="406" customFormat="1" x14ac:dyDescent="0.3">
      <c r="A6593" s="407"/>
      <c r="B6593" s="412"/>
      <c r="C6593" s="126"/>
      <c r="D6593" s="390"/>
      <c r="E6593" s="390"/>
      <c r="F6593" s="390"/>
      <c r="G6593" s="390"/>
      <c r="H6593" s="390"/>
      <c r="I6593" s="390"/>
      <c r="AP6593" s="207"/>
      <c r="AQ6593" s="207"/>
      <c r="BK6593" s="207"/>
      <c r="BY6593" s="207"/>
      <c r="BZ6593" s="207"/>
      <c r="CA6593" s="207"/>
      <c r="CB6593" s="207"/>
      <c r="CC6593" s="207"/>
      <c r="CD6593" s="207"/>
      <c r="CE6593" s="207"/>
      <c r="CF6593" s="207"/>
    </row>
    <row r="6594" spans="1:84" s="406" customFormat="1" x14ac:dyDescent="0.3">
      <c r="A6594" s="407"/>
      <c r="B6594" s="412"/>
      <c r="C6594" s="126"/>
      <c r="D6594" s="390"/>
      <c r="E6594" s="390"/>
      <c r="F6594" s="390"/>
      <c r="G6594" s="390"/>
      <c r="H6594" s="390"/>
      <c r="I6594" s="390"/>
      <c r="AP6594" s="207"/>
      <c r="AQ6594" s="207"/>
      <c r="BK6594" s="207"/>
      <c r="BY6594" s="207"/>
      <c r="BZ6594" s="207"/>
      <c r="CA6594" s="207"/>
      <c r="CB6594" s="207"/>
      <c r="CC6594" s="207"/>
      <c r="CD6594" s="207"/>
      <c r="CE6594" s="207"/>
      <c r="CF6594" s="207"/>
    </row>
    <row r="6595" spans="1:84" s="406" customFormat="1" x14ac:dyDescent="0.3">
      <c r="A6595" s="407"/>
      <c r="B6595" s="412"/>
      <c r="C6595" s="126"/>
      <c r="D6595" s="390"/>
      <c r="E6595" s="390"/>
      <c r="F6595" s="390"/>
      <c r="G6595" s="390"/>
      <c r="H6595" s="390"/>
      <c r="I6595" s="390"/>
      <c r="AP6595" s="207"/>
      <c r="AQ6595" s="207"/>
      <c r="BK6595" s="207"/>
      <c r="BY6595" s="207"/>
      <c r="BZ6595" s="207"/>
      <c r="CA6595" s="207"/>
      <c r="CB6595" s="207"/>
      <c r="CC6595" s="207"/>
      <c r="CD6595" s="207"/>
      <c r="CE6595" s="207"/>
      <c r="CF6595" s="207"/>
    </row>
    <row r="6596" spans="1:84" s="406" customFormat="1" x14ac:dyDescent="0.3">
      <c r="A6596" s="407"/>
      <c r="B6596" s="412"/>
      <c r="C6596" s="126"/>
      <c r="D6596" s="390"/>
      <c r="E6596" s="390"/>
      <c r="F6596" s="390"/>
      <c r="G6596" s="390"/>
      <c r="H6596" s="390"/>
      <c r="I6596" s="390"/>
      <c r="AP6596" s="207"/>
      <c r="AQ6596" s="207"/>
      <c r="BK6596" s="207"/>
      <c r="BY6596" s="207"/>
      <c r="BZ6596" s="207"/>
      <c r="CA6596" s="207"/>
      <c r="CB6596" s="207"/>
      <c r="CC6596" s="207"/>
      <c r="CD6596" s="207"/>
      <c r="CE6596" s="207"/>
      <c r="CF6596" s="207"/>
    </row>
    <row r="6597" spans="1:84" s="406" customFormat="1" x14ac:dyDescent="0.3">
      <c r="A6597" s="407"/>
      <c r="B6597" s="412"/>
      <c r="C6597" s="126"/>
      <c r="D6597" s="390"/>
      <c r="E6597" s="390"/>
      <c r="F6597" s="390"/>
      <c r="G6597" s="390"/>
      <c r="H6597" s="390"/>
      <c r="I6597" s="390"/>
      <c r="AP6597" s="207"/>
      <c r="AQ6597" s="207"/>
      <c r="BK6597" s="207"/>
      <c r="BY6597" s="207"/>
      <c r="BZ6597" s="207"/>
      <c r="CA6597" s="207"/>
      <c r="CB6597" s="207"/>
      <c r="CC6597" s="207"/>
      <c r="CD6597" s="207"/>
      <c r="CE6597" s="207"/>
      <c r="CF6597" s="207"/>
    </row>
    <row r="6598" spans="1:84" s="406" customFormat="1" x14ac:dyDescent="0.3">
      <c r="A6598" s="407"/>
      <c r="B6598" s="412"/>
      <c r="C6598" s="126"/>
      <c r="D6598" s="390"/>
      <c r="E6598" s="390"/>
      <c r="F6598" s="390"/>
      <c r="G6598" s="390"/>
      <c r="H6598" s="390"/>
      <c r="I6598" s="390"/>
      <c r="AP6598" s="207"/>
      <c r="AQ6598" s="207"/>
      <c r="BK6598" s="207"/>
      <c r="BY6598" s="207"/>
      <c r="BZ6598" s="207"/>
      <c r="CA6598" s="207"/>
      <c r="CB6598" s="207"/>
      <c r="CC6598" s="207"/>
      <c r="CD6598" s="207"/>
      <c r="CE6598" s="207"/>
      <c r="CF6598" s="207"/>
    </row>
    <row r="6599" spans="1:84" s="406" customFormat="1" x14ac:dyDescent="0.3">
      <c r="A6599" s="407"/>
      <c r="B6599" s="412"/>
      <c r="C6599" s="126"/>
      <c r="D6599" s="390"/>
      <c r="E6599" s="390"/>
      <c r="F6599" s="390"/>
      <c r="G6599" s="390"/>
      <c r="H6599" s="390"/>
      <c r="I6599" s="390"/>
      <c r="AP6599" s="207"/>
      <c r="AQ6599" s="207"/>
      <c r="BK6599" s="207"/>
      <c r="BY6599" s="207"/>
      <c r="BZ6599" s="207"/>
      <c r="CA6599" s="207"/>
      <c r="CB6599" s="207"/>
      <c r="CC6599" s="207"/>
      <c r="CD6599" s="207"/>
      <c r="CE6599" s="207"/>
      <c r="CF6599" s="207"/>
    </row>
    <row r="6600" spans="1:84" s="406" customFormat="1" x14ac:dyDescent="0.3">
      <c r="A6600" s="407"/>
      <c r="B6600" s="412"/>
      <c r="C6600" s="126"/>
      <c r="D6600" s="390"/>
      <c r="E6600" s="390"/>
      <c r="F6600" s="390"/>
      <c r="G6600" s="390"/>
      <c r="H6600" s="390"/>
      <c r="I6600" s="390"/>
      <c r="AP6600" s="207"/>
      <c r="AQ6600" s="207"/>
      <c r="BK6600" s="207"/>
      <c r="BY6600" s="207"/>
      <c r="BZ6600" s="207"/>
      <c r="CA6600" s="207"/>
      <c r="CB6600" s="207"/>
      <c r="CC6600" s="207"/>
      <c r="CD6600" s="207"/>
      <c r="CE6600" s="207"/>
      <c r="CF6600" s="207"/>
    </row>
    <row r="6601" spans="1:84" s="406" customFormat="1" x14ac:dyDescent="0.3">
      <c r="A6601" s="407"/>
      <c r="B6601" s="412"/>
      <c r="C6601" s="126"/>
      <c r="D6601" s="390"/>
      <c r="E6601" s="390"/>
      <c r="F6601" s="390"/>
      <c r="G6601" s="390"/>
      <c r="H6601" s="390"/>
      <c r="I6601" s="390"/>
      <c r="AP6601" s="207"/>
      <c r="AQ6601" s="207"/>
      <c r="BK6601" s="207"/>
      <c r="BY6601" s="207"/>
      <c r="BZ6601" s="207"/>
      <c r="CA6601" s="207"/>
      <c r="CB6601" s="207"/>
      <c r="CC6601" s="207"/>
      <c r="CD6601" s="207"/>
      <c r="CE6601" s="207"/>
      <c r="CF6601" s="207"/>
    </row>
    <row r="6602" spans="1:84" s="406" customFormat="1" x14ac:dyDescent="0.3">
      <c r="A6602" s="407"/>
      <c r="B6602" s="412"/>
      <c r="C6602" s="126"/>
      <c r="D6602" s="390"/>
      <c r="E6602" s="390"/>
      <c r="F6602" s="390"/>
      <c r="G6602" s="390"/>
      <c r="H6602" s="390"/>
      <c r="I6602" s="390"/>
      <c r="AP6602" s="207"/>
      <c r="AQ6602" s="207"/>
      <c r="BK6602" s="207"/>
      <c r="BY6602" s="207"/>
      <c r="BZ6602" s="207"/>
      <c r="CA6602" s="207"/>
      <c r="CB6602" s="207"/>
      <c r="CC6602" s="207"/>
      <c r="CD6602" s="207"/>
      <c r="CE6602" s="207"/>
      <c r="CF6602" s="207"/>
    </row>
    <row r="6603" spans="1:84" s="406" customFormat="1" x14ac:dyDescent="0.3">
      <c r="A6603" s="407"/>
      <c r="B6603" s="412"/>
      <c r="C6603" s="126"/>
      <c r="D6603" s="390"/>
      <c r="E6603" s="390"/>
      <c r="F6603" s="390"/>
      <c r="G6603" s="390"/>
      <c r="H6603" s="390"/>
      <c r="I6603" s="390"/>
      <c r="AP6603" s="207"/>
      <c r="AQ6603" s="207"/>
      <c r="BK6603" s="207"/>
      <c r="BY6603" s="207"/>
      <c r="BZ6603" s="207"/>
      <c r="CA6603" s="207"/>
      <c r="CB6603" s="207"/>
      <c r="CC6603" s="207"/>
      <c r="CD6603" s="207"/>
      <c r="CE6603" s="207"/>
      <c r="CF6603" s="207"/>
    </row>
    <row r="6604" spans="1:84" s="406" customFormat="1" x14ac:dyDescent="0.3">
      <c r="A6604" s="407"/>
      <c r="B6604" s="412"/>
      <c r="C6604" s="126"/>
      <c r="D6604" s="390"/>
      <c r="E6604" s="390"/>
      <c r="F6604" s="390"/>
      <c r="G6604" s="390"/>
      <c r="H6604" s="390"/>
      <c r="I6604" s="390"/>
      <c r="AP6604" s="207"/>
      <c r="AQ6604" s="207"/>
      <c r="BK6604" s="207"/>
      <c r="BY6604" s="207"/>
      <c r="BZ6604" s="207"/>
      <c r="CA6604" s="207"/>
      <c r="CB6604" s="207"/>
      <c r="CC6604" s="207"/>
      <c r="CD6604" s="207"/>
      <c r="CE6604" s="207"/>
      <c r="CF6604" s="207"/>
    </row>
    <row r="6605" spans="1:84" s="406" customFormat="1" x14ac:dyDescent="0.3">
      <c r="A6605" s="407"/>
      <c r="B6605" s="412"/>
      <c r="C6605" s="126"/>
      <c r="D6605" s="390"/>
      <c r="E6605" s="390"/>
      <c r="F6605" s="390"/>
      <c r="G6605" s="390"/>
      <c r="H6605" s="390"/>
      <c r="I6605" s="390"/>
      <c r="AP6605" s="207"/>
      <c r="AQ6605" s="207"/>
      <c r="BK6605" s="207"/>
      <c r="BY6605" s="207"/>
      <c r="BZ6605" s="207"/>
      <c r="CA6605" s="207"/>
      <c r="CB6605" s="207"/>
      <c r="CC6605" s="207"/>
      <c r="CD6605" s="207"/>
      <c r="CE6605" s="207"/>
      <c r="CF6605" s="207"/>
    </row>
    <row r="6606" spans="1:84" s="406" customFormat="1" x14ac:dyDescent="0.3">
      <c r="A6606" s="407"/>
      <c r="B6606" s="412"/>
      <c r="C6606" s="126"/>
      <c r="D6606" s="390"/>
      <c r="E6606" s="390"/>
      <c r="F6606" s="390"/>
      <c r="G6606" s="390"/>
      <c r="H6606" s="390"/>
      <c r="I6606" s="390"/>
      <c r="AP6606" s="207"/>
      <c r="AQ6606" s="207"/>
      <c r="BK6606" s="207"/>
      <c r="BY6606" s="207"/>
      <c r="BZ6606" s="207"/>
      <c r="CA6606" s="207"/>
      <c r="CB6606" s="207"/>
      <c r="CC6606" s="207"/>
      <c r="CD6606" s="207"/>
      <c r="CE6606" s="207"/>
      <c r="CF6606" s="207"/>
    </row>
    <row r="6607" spans="1:84" s="406" customFormat="1" x14ac:dyDescent="0.3">
      <c r="A6607" s="407"/>
      <c r="B6607" s="412"/>
      <c r="C6607" s="126"/>
      <c r="D6607" s="390"/>
      <c r="E6607" s="390"/>
      <c r="F6607" s="390"/>
      <c r="G6607" s="390"/>
      <c r="H6607" s="390"/>
      <c r="I6607" s="390"/>
      <c r="AP6607" s="207"/>
      <c r="AQ6607" s="207"/>
      <c r="BK6607" s="207"/>
      <c r="BY6607" s="207"/>
      <c r="BZ6607" s="207"/>
      <c r="CA6607" s="207"/>
      <c r="CB6607" s="207"/>
      <c r="CC6607" s="207"/>
      <c r="CD6607" s="207"/>
      <c r="CE6607" s="207"/>
      <c r="CF6607" s="207"/>
    </row>
    <row r="6608" spans="1:84" s="406" customFormat="1" x14ac:dyDescent="0.3">
      <c r="A6608" s="407"/>
      <c r="B6608" s="412"/>
      <c r="C6608" s="126"/>
      <c r="D6608" s="390"/>
      <c r="E6608" s="390"/>
      <c r="F6608" s="390"/>
      <c r="G6608" s="390"/>
      <c r="H6608" s="390"/>
      <c r="I6608" s="390"/>
      <c r="AP6608" s="207"/>
      <c r="AQ6608" s="207"/>
      <c r="BK6608" s="207"/>
      <c r="BY6608" s="207"/>
      <c r="BZ6608" s="207"/>
      <c r="CA6608" s="207"/>
      <c r="CB6608" s="207"/>
      <c r="CC6608" s="207"/>
      <c r="CD6608" s="207"/>
      <c r="CE6608" s="207"/>
      <c r="CF6608" s="207"/>
    </row>
    <row r="6609" spans="1:84" s="406" customFormat="1" x14ac:dyDescent="0.3">
      <c r="A6609" s="407"/>
      <c r="B6609" s="412"/>
      <c r="C6609" s="126"/>
      <c r="D6609" s="390"/>
      <c r="E6609" s="390"/>
      <c r="F6609" s="390"/>
      <c r="G6609" s="390"/>
      <c r="H6609" s="390"/>
      <c r="I6609" s="390"/>
      <c r="AP6609" s="207"/>
      <c r="AQ6609" s="207"/>
      <c r="BK6609" s="207"/>
      <c r="BY6609" s="207"/>
      <c r="BZ6609" s="207"/>
      <c r="CA6609" s="207"/>
      <c r="CB6609" s="207"/>
      <c r="CC6609" s="207"/>
      <c r="CD6609" s="207"/>
      <c r="CE6609" s="207"/>
      <c r="CF6609" s="207"/>
    </row>
    <row r="6610" spans="1:84" s="406" customFormat="1" x14ac:dyDescent="0.3">
      <c r="A6610" s="407"/>
      <c r="B6610" s="412"/>
      <c r="C6610" s="126"/>
      <c r="D6610" s="390"/>
      <c r="E6610" s="390"/>
      <c r="F6610" s="390"/>
      <c r="G6610" s="390"/>
      <c r="H6610" s="390"/>
      <c r="I6610" s="390"/>
      <c r="AP6610" s="207"/>
      <c r="AQ6610" s="207"/>
      <c r="BK6610" s="207"/>
      <c r="BY6610" s="207"/>
      <c r="BZ6610" s="207"/>
      <c r="CA6610" s="207"/>
      <c r="CB6610" s="207"/>
      <c r="CC6610" s="207"/>
      <c r="CD6610" s="207"/>
      <c r="CE6610" s="207"/>
      <c r="CF6610" s="207"/>
    </row>
    <row r="6611" spans="1:84" s="406" customFormat="1" x14ac:dyDescent="0.3">
      <c r="A6611" s="407"/>
      <c r="B6611" s="412"/>
      <c r="C6611" s="126"/>
      <c r="D6611" s="390"/>
      <c r="E6611" s="390"/>
      <c r="F6611" s="390"/>
      <c r="G6611" s="390"/>
      <c r="H6611" s="390"/>
      <c r="I6611" s="390"/>
      <c r="AP6611" s="207"/>
      <c r="AQ6611" s="207"/>
      <c r="BK6611" s="207"/>
      <c r="BY6611" s="207"/>
      <c r="BZ6611" s="207"/>
      <c r="CA6611" s="207"/>
      <c r="CB6611" s="207"/>
      <c r="CC6611" s="207"/>
      <c r="CD6611" s="207"/>
      <c r="CE6611" s="207"/>
      <c r="CF6611" s="207"/>
    </row>
    <row r="6612" spans="1:84" s="406" customFormat="1" x14ac:dyDescent="0.3">
      <c r="A6612" s="407"/>
      <c r="B6612" s="412"/>
      <c r="C6612" s="126"/>
      <c r="D6612" s="390"/>
      <c r="E6612" s="390"/>
      <c r="F6612" s="390"/>
      <c r="G6612" s="390"/>
      <c r="H6612" s="390"/>
      <c r="I6612" s="390"/>
      <c r="AP6612" s="207"/>
      <c r="AQ6612" s="207"/>
      <c r="BK6612" s="207"/>
      <c r="BY6612" s="207"/>
      <c r="BZ6612" s="207"/>
      <c r="CA6612" s="207"/>
      <c r="CB6612" s="207"/>
      <c r="CC6612" s="207"/>
      <c r="CD6612" s="207"/>
      <c r="CE6612" s="207"/>
      <c r="CF6612" s="207"/>
    </row>
    <row r="6613" spans="1:84" s="406" customFormat="1" x14ac:dyDescent="0.3">
      <c r="A6613" s="407"/>
      <c r="B6613" s="412"/>
      <c r="C6613" s="126"/>
      <c r="D6613" s="390"/>
      <c r="E6613" s="390"/>
      <c r="F6613" s="390"/>
      <c r="G6613" s="390"/>
      <c r="H6613" s="390"/>
      <c r="I6613" s="390"/>
      <c r="AP6613" s="207"/>
      <c r="AQ6613" s="207"/>
      <c r="BK6613" s="207"/>
      <c r="BY6613" s="207"/>
      <c r="BZ6613" s="207"/>
      <c r="CA6613" s="207"/>
      <c r="CB6613" s="207"/>
      <c r="CC6613" s="207"/>
      <c r="CD6613" s="207"/>
      <c r="CE6613" s="207"/>
      <c r="CF6613" s="207"/>
    </row>
    <row r="6614" spans="1:84" s="406" customFormat="1" x14ac:dyDescent="0.3">
      <c r="A6614" s="407"/>
      <c r="B6614" s="412"/>
      <c r="C6614" s="126"/>
      <c r="D6614" s="390"/>
      <c r="E6614" s="390"/>
      <c r="F6614" s="390"/>
      <c r="G6614" s="390"/>
      <c r="H6614" s="390"/>
      <c r="I6614" s="390"/>
      <c r="AP6614" s="207"/>
      <c r="AQ6614" s="207"/>
      <c r="BK6614" s="207"/>
      <c r="BY6614" s="207"/>
      <c r="BZ6614" s="207"/>
      <c r="CA6614" s="207"/>
      <c r="CB6614" s="207"/>
      <c r="CC6614" s="207"/>
      <c r="CD6614" s="207"/>
      <c r="CE6614" s="207"/>
      <c r="CF6614" s="207"/>
    </row>
    <row r="6615" spans="1:84" s="406" customFormat="1" x14ac:dyDescent="0.3">
      <c r="A6615" s="407"/>
      <c r="B6615" s="412"/>
      <c r="C6615" s="126"/>
      <c r="D6615" s="390"/>
      <c r="E6615" s="390"/>
      <c r="F6615" s="390"/>
      <c r="G6615" s="390"/>
      <c r="H6615" s="390"/>
      <c r="I6615" s="390"/>
      <c r="AP6615" s="207"/>
      <c r="AQ6615" s="207"/>
      <c r="BK6615" s="207"/>
      <c r="BY6615" s="207"/>
      <c r="BZ6615" s="207"/>
      <c r="CA6615" s="207"/>
      <c r="CB6615" s="207"/>
      <c r="CC6615" s="207"/>
      <c r="CD6615" s="207"/>
      <c r="CE6615" s="207"/>
      <c r="CF6615" s="207"/>
    </row>
    <row r="6616" spans="1:84" s="406" customFormat="1" x14ac:dyDescent="0.3">
      <c r="A6616" s="407"/>
      <c r="B6616" s="412"/>
      <c r="C6616" s="126"/>
      <c r="D6616" s="390"/>
      <c r="E6616" s="390"/>
      <c r="F6616" s="390"/>
      <c r="G6616" s="390"/>
      <c r="H6616" s="390"/>
      <c r="I6616" s="390"/>
      <c r="AP6616" s="207"/>
      <c r="AQ6616" s="207"/>
      <c r="BK6616" s="207"/>
      <c r="BY6616" s="207"/>
      <c r="BZ6616" s="207"/>
      <c r="CA6616" s="207"/>
      <c r="CB6616" s="207"/>
      <c r="CC6616" s="207"/>
      <c r="CD6616" s="207"/>
      <c r="CE6616" s="207"/>
      <c r="CF6616" s="207"/>
    </row>
    <row r="6617" spans="1:84" s="406" customFormat="1" x14ac:dyDescent="0.3">
      <c r="A6617" s="407"/>
      <c r="B6617" s="412"/>
      <c r="C6617" s="126"/>
      <c r="D6617" s="390"/>
      <c r="E6617" s="390"/>
      <c r="F6617" s="390"/>
      <c r="G6617" s="390"/>
      <c r="H6617" s="390"/>
      <c r="I6617" s="390"/>
      <c r="AP6617" s="207"/>
      <c r="AQ6617" s="207"/>
      <c r="BK6617" s="207"/>
      <c r="BY6617" s="207"/>
      <c r="BZ6617" s="207"/>
      <c r="CA6617" s="207"/>
      <c r="CB6617" s="207"/>
      <c r="CC6617" s="207"/>
      <c r="CD6617" s="207"/>
      <c r="CE6617" s="207"/>
      <c r="CF6617" s="207"/>
    </row>
    <row r="6618" spans="1:84" s="406" customFormat="1" x14ac:dyDescent="0.3">
      <c r="A6618" s="407"/>
      <c r="B6618" s="412"/>
      <c r="C6618" s="126"/>
      <c r="D6618" s="390"/>
      <c r="E6618" s="390"/>
      <c r="F6618" s="390"/>
      <c r="G6618" s="390"/>
      <c r="H6618" s="390"/>
      <c r="I6618" s="390"/>
      <c r="AP6618" s="207"/>
      <c r="AQ6618" s="207"/>
      <c r="BK6618" s="207"/>
      <c r="BY6618" s="207"/>
      <c r="BZ6618" s="207"/>
      <c r="CA6618" s="207"/>
      <c r="CB6618" s="207"/>
      <c r="CC6618" s="207"/>
      <c r="CD6618" s="207"/>
      <c r="CE6618" s="207"/>
      <c r="CF6618" s="207"/>
    </row>
    <row r="6619" spans="1:84" s="406" customFormat="1" x14ac:dyDescent="0.3">
      <c r="A6619" s="407"/>
      <c r="B6619" s="412"/>
      <c r="C6619" s="126"/>
      <c r="D6619" s="390"/>
      <c r="E6619" s="390"/>
      <c r="F6619" s="390"/>
      <c r="G6619" s="390"/>
      <c r="H6619" s="390"/>
      <c r="I6619" s="390"/>
      <c r="AP6619" s="207"/>
      <c r="AQ6619" s="207"/>
      <c r="BK6619" s="207"/>
      <c r="BY6619" s="207"/>
      <c r="BZ6619" s="207"/>
      <c r="CA6619" s="207"/>
      <c r="CB6619" s="207"/>
      <c r="CC6619" s="207"/>
      <c r="CD6619" s="207"/>
      <c r="CE6619" s="207"/>
      <c r="CF6619" s="207"/>
    </row>
    <row r="6620" spans="1:84" s="406" customFormat="1" x14ac:dyDescent="0.3">
      <c r="A6620" s="407"/>
      <c r="B6620" s="412"/>
      <c r="C6620" s="126"/>
      <c r="D6620" s="390"/>
      <c r="E6620" s="390"/>
      <c r="F6620" s="390"/>
      <c r="G6620" s="390"/>
      <c r="H6620" s="390"/>
      <c r="I6620" s="390"/>
      <c r="AP6620" s="207"/>
      <c r="AQ6620" s="207"/>
      <c r="BK6620" s="207"/>
      <c r="BY6620" s="207"/>
      <c r="BZ6620" s="207"/>
      <c r="CA6620" s="207"/>
      <c r="CB6620" s="207"/>
      <c r="CC6620" s="207"/>
      <c r="CD6620" s="207"/>
      <c r="CE6620" s="207"/>
      <c r="CF6620" s="207"/>
    </row>
    <row r="6621" spans="1:84" s="406" customFormat="1" x14ac:dyDescent="0.3">
      <c r="A6621" s="407"/>
      <c r="B6621" s="412"/>
      <c r="C6621" s="126"/>
      <c r="D6621" s="390"/>
      <c r="E6621" s="390"/>
      <c r="F6621" s="390"/>
      <c r="G6621" s="390"/>
      <c r="H6621" s="390"/>
      <c r="I6621" s="390"/>
      <c r="AP6621" s="207"/>
      <c r="AQ6621" s="207"/>
      <c r="BK6621" s="207"/>
      <c r="BY6621" s="207"/>
      <c r="BZ6621" s="207"/>
      <c r="CA6621" s="207"/>
      <c r="CB6621" s="207"/>
      <c r="CC6621" s="207"/>
      <c r="CD6621" s="207"/>
      <c r="CE6621" s="207"/>
      <c r="CF6621" s="207"/>
    </row>
    <row r="6622" spans="1:84" s="406" customFormat="1" x14ac:dyDescent="0.3">
      <c r="A6622" s="407"/>
      <c r="B6622" s="412"/>
      <c r="C6622" s="126"/>
      <c r="D6622" s="390"/>
      <c r="E6622" s="390"/>
      <c r="F6622" s="390"/>
      <c r="G6622" s="390"/>
      <c r="H6622" s="390"/>
      <c r="I6622" s="390"/>
      <c r="AP6622" s="207"/>
      <c r="AQ6622" s="207"/>
      <c r="BK6622" s="207"/>
      <c r="BY6622" s="207"/>
      <c r="BZ6622" s="207"/>
      <c r="CA6622" s="207"/>
      <c r="CB6622" s="207"/>
      <c r="CC6622" s="207"/>
      <c r="CD6622" s="207"/>
      <c r="CE6622" s="207"/>
      <c r="CF6622" s="207"/>
    </row>
    <row r="6623" spans="1:84" s="406" customFormat="1" x14ac:dyDescent="0.3">
      <c r="A6623" s="407"/>
      <c r="B6623" s="412"/>
      <c r="C6623" s="126"/>
      <c r="D6623" s="390"/>
      <c r="E6623" s="390"/>
      <c r="F6623" s="390"/>
      <c r="G6623" s="390"/>
      <c r="H6623" s="390"/>
      <c r="I6623" s="390"/>
      <c r="AP6623" s="207"/>
      <c r="AQ6623" s="207"/>
      <c r="BK6623" s="207"/>
      <c r="BY6623" s="207"/>
      <c r="BZ6623" s="207"/>
      <c r="CA6623" s="207"/>
      <c r="CB6623" s="207"/>
      <c r="CC6623" s="207"/>
      <c r="CD6623" s="207"/>
      <c r="CE6623" s="207"/>
      <c r="CF6623" s="207"/>
    </row>
    <row r="6624" spans="1:84" s="406" customFormat="1" x14ac:dyDescent="0.3">
      <c r="A6624" s="407"/>
      <c r="B6624" s="412"/>
      <c r="C6624" s="126"/>
      <c r="D6624" s="390"/>
      <c r="E6624" s="390"/>
      <c r="F6624" s="390"/>
      <c r="G6624" s="390"/>
      <c r="H6624" s="390"/>
      <c r="I6624" s="390"/>
      <c r="AP6624" s="207"/>
      <c r="AQ6624" s="207"/>
      <c r="BK6624" s="207"/>
      <c r="BY6624" s="207"/>
      <c r="BZ6624" s="207"/>
      <c r="CA6624" s="207"/>
      <c r="CB6624" s="207"/>
      <c r="CC6624" s="207"/>
      <c r="CD6624" s="207"/>
      <c r="CE6624" s="207"/>
      <c r="CF6624" s="207"/>
    </row>
    <row r="6625" spans="1:84" s="406" customFormat="1" x14ac:dyDescent="0.3">
      <c r="A6625" s="407"/>
      <c r="B6625" s="412"/>
      <c r="C6625" s="126"/>
      <c r="D6625" s="390"/>
      <c r="E6625" s="390"/>
      <c r="F6625" s="390"/>
      <c r="G6625" s="390"/>
      <c r="H6625" s="390"/>
      <c r="I6625" s="390"/>
      <c r="AP6625" s="207"/>
      <c r="AQ6625" s="207"/>
      <c r="BK6625" s="207"/>
      <c r="BY6625" s="207"/>
      <c r="BZ6625" s="207"/>
      <c r="CA6625" s="207"/>
      <c r="CB6625" s="207"/>
      <c r="CC6625" s="207"/>
      <c r="CD6625" s="207"/>
      <c r="CE6625" s="207"/>
      <c r="CF6625" s="207"/>
    </row>
    <row r="6626" spans="1:84" s="406" customFormat="1" x14ac:dyDescent="0.3">
      <c r="A6626" s="407"/>
      <c r="B6626" s="412"/>
      <c r="C6626" s="126"/>
      <c r="D6626" s="390"/>
      <c r="E6626" s="390"/>
      <c r="F6626" s="390"/>
      <c r="G6626" s="390"/>
      <c r="H6626" s="390"/>
      <c r="I6626" s="390"/>
      <c r="AP6626" s="207"/>
      <c r="AQ6626" s="207"/>
      <c r="BK6626" s="207"/>
      <c r="BY6626" s="207"/>
      <c r="BZ6626" s="207"/>
      <c r="CA6626" s="207"/>
      <c r="CB6626" s="207"/>
      <c r="CC6626" s="207"/>
      <c r="CD6626" s="207"/>
      <c r="CE6626" s="207"/>
      <c r="CF6626" s="207"/>
    </row>
    <row r="6627" spans="1:84" s="406" customFormat="1" x14ac:dyDescent="0.3">
      <c r="A6627" s="407"/>
      <c r="B6627" s="412"/>
      <c r="C6627" s="126"/>
      <c r="D6627" s="390"/>
      <c r="E6627" s="390"/>
      <c r="F6627" s="390"/>
      <c r="G6627" s="390"/>
      <c r="H6627" s="390"/>
      <c r="I6627" s="390"/>
      <c r="AP6627" s="207"/>
      <c r="AQ6627" s="207"/>
      <c r="BK6627" s="207"/>
      <c r="BY6627" s="207"/>
      <c r="BZ6627" s="207"/>
      <c r="CA6627" s="207"/>
      <c r="CB6627" s="207"/>
      <c r="CC6627" s="207"/>
      <c r="CD6627" s="207"/>
      <c r="CE6627" s="207"/>
      <c r="CF6627" s="207"/>
    </row>
    <row r="6628" spans="1:84" s="406" customFormat="1" x14ac:dyDescent="0.3">
      <c r="A6628" s="407"/>
      <c r="B6628" s="412"/>
      <c r="C6628" s="126"/>
      <c r="D6628" s="390"/>
      <c r="E6628" s="390"/>
      <c r="F6628" s="390"/>
      <c r="G6628" s="390"/>
      <c r="H6628" s="390"/>
      <c r="I6628" s="390"/>
      <c r="AP6628" s="207"/>
      <c r="AQ6628" s="207"/>
      <c r="BK6628" s="207"/>
      <c r="BY6628" s="207"/>
      <c r="BZ6628" s="207"/>
      <c r="CA6628" s="207"/>
      <c r="CB6628" s="207"/>
      <c r="CC6628" s="207"/>
      <c r="CD6628" s="207"/>
      <c r="CE6628" s="207"/>
      <c r="CF6628" s="207"/>
    </row>
    <row r="6629" spans="1:84" s="406" customFormat="1" x14ac:dyDescent="0.3">
      <c r="A6629" s="407"/>
      <c r="B6629" s="412"/>
      <c r="C6629" s="126"/>
      <c r="D6629" s="390"/>
      <c r="E6629" s="390"/>
      <c r="F6629" s="390"/>
      <c r="G6629" s="390"/>
      <c r="H6629" s="390"/>
      <c r="I6629" s="390"/>
      <c r="AP6629" s="207"/>
      <c r="AQ6629" s="207"/>
      <c r="BK6629" s="207"/>
      <c r="BY6629" s="207"/>
      <c r="BZ6629" s="207"/>
      <c r="CA6629" s="207"/>
      <c r="CB6629" s="207"/>
      <c r="CC6629" s="207"/>
      <c r="CD6629" s="207"/>
      <c r="CE6629" s="207"/>
      <c r="CF6629" s="207"/>
    </row>
    <row r="6630" spans="1:84" s="406" customFormat="1" x14ac:dyDescent="0.3">
      <c r="A6630" s="407"/>
      <c r="B6630" s="412"/>
      <c r="C6630" s="126"/>
      <c r="D6630" s="390"/>
      <c r="E6630" s="390"/>
      <c r="F6630" s="390"/>
      <c r="G6630" s="390"/>
      <c r="H6630" s="390"/>
      <c r="I6630" s="390"/>
      <c r="AP6630" s="207"/>
      <c r="AQ6630" s="207"/>
      <c r="BK6630" s="207"/>
      <c r="BY6630" s="207"/>
      <c r="BZ6630" s="207"/>
      <c r="CA6630" s="207"/>
      <c r="CB6630" s="207"/>
      <c r="CC6630" s="207"/>
      <c r="CD6630" s="207"/>
      <c r="CE6630" s="207"/>
      <c r="CF6630" s="207"/>
    </row>
    <row r="6631" spans="1:84" s="406" customFormat="1" x14ac:dyDescent="0.3">
      <c r="A6631" s="407"/>
      <c r="B6631" s="412"/>
      <c r="C6631" s="126"/>
      <c r="D6631" s="390"/>
      <c r="E6631" s="390"/>
      <c r="F6631" s="390"/>
      <c r="G6631" s="390"/>
      <c r="H6631" s="390"/>
      <c r="I6631" s="390"/>
      <c r="AP6631" s="207"/>
      <c r="AQ6631" s="207"/>
      <c r="BK6631" s="207"/>
      <c r="BY6631" s="207"/>
      <c r="BZ6631" s="207"/>
      <c r="CA6631" s="207"/>
      <c r="CB6631" s="207"/>
      <c r="CC6631" s="207"/>
      <c r="CD6631" s="207"/>
      <c r="CE6631" s="207"/>
      <c r="CF6631" s="207"/>
    </row>
    <row r="6632" spans="1:84" s="406" customFormat="1" x14ac:dyDescent="0.3">
      <c r="A6632" s="407"/>
      <c r="B6632" s="412"/>
      <c r="C6632" s="126"/>
      <c r="D6632" s="390"/>
      <c r="E6632" s="390"/>
      <c r="F6632" s="390"/>
      <c r="G6632" s="390"/>
      <c r="H6632" s="390"/>
      <c r="I6632" s="390"/>
      <c r="AP6632" s="207"/>
      <c r="AQ6632" s="207"/>
      <c r="BK6632" s="207"/>
      <c r="BY6632" s="207"/>
      <c r="BZ6632" s="207"/>
      <c r="CA6632" s="207"/>
      <c r="CB6632" s="207"/>
      <c r="CC6632" s="207"/>
      <c r="CD6632" s="207"/>
      <c r="CE6632" s="207"/>
      <c r="CF6632" s="207"/>
    </row>
    <row r="6633" spans="1:84" s="406" customFormat="1" x14ac:dyDescent="0.3">
      <c r="A6633" s="407"/>
      <c r="B6633" s="412"/>
      <c r="C6633" s="126"/>
      <c r="D6633" s="390"/>
      <c r="E6633" s="390"/>
      <c r="F6633" s="390"/>
      <c r="G6633" s="390"/>
      <c r="H6633" s="390"/>
      <c r="I6633" s="390"/>
      <c r="AP6633" s="207"/>
      <c r="AQ6633" s="207"/>
      <c r="BK6633" s="207"/>
      <c r="BY6633" s="207"/>
      <c r="BZ6633" s="207"/>
      <c r="CA6633" s="207"/>
      <c r="CB6633" s="207"/>
      <c r="CC6633" s="207"/>
      <c r="CD6633" s="207"/>
      <c r="CE6633" s="207"/>
      <c r="CF6633" s="207"/>
    </row>
    <row r="6634" spans="1:84" s="406" customFormat="1" x14ac:dyDescent="0.3">
      <c r="A6634" s="407"/>
      <c r="B6634" s="412"/>
      <c r="C6634" s="126"/>
      <c r="D6634" s="390"/>
      <c r="E6634" s="390"/>
      <c r="F6634" s="390"/>
      <c r="G6634" s="390"/>
      <c r="H6634" s="390"/>
      <c r="I6634" s="390"/>
      <c r="AP6634" s="207"/>
      <c r="AQ6634" s="207"/>
      <c r="BK6634" s="207"/>
      <c r="BY6634" s="207"/>
      <c r="BZ6634" s="207"/>
      <c r="CA6634" s="207"/>
      <c r="CB6634" s="207"/>
      <c r="CC6634" s="207"/>
      <c r="CD6634" s="207"/>
      <c r="CE6634" s="207"/>
      <c r="CF6634" s="207"/>
    </row>
    <row r="6635" spans="1:84" s="406" customFormat="1" x14ac:dyDescent="0.3">
      <c r="A6635" s="407"/>
      <c r="B6635" s="412"/>
      <c r="C6635" s="126"/>
      <c r="D6635" s="390"/>
      <c r="E6635" s="390"/>
      <c r="F6635" s="390"/>
      <c r="G6635" s="390"/>
      <c r="H6635" s="390"/>
      <c r="I6635" s="390"/>
      <c r="AP6635" s="207"/>
      <c r="AQ6635" s="207"/>
      <c r="BK6635" s="207"/>
      <c r="BY6635" s="207"/>
      <c r="BZ6635" s="207"/>
      <c r="CA6635" s="207"/>
      <c r="CB6635" s="207"/>
      <c r="CC6635" s="207"/>
      <c r="CD6635" s="207"/>
      <c r="CE6635" s="207"/>
      <c r="CF6635" s="207"/>
    </row>
    <row r="6636" spans="1:84" s="406" customFormat="1" x14ac:dyDescent="0.3">
      <c r="A6636" s="407"/>
      <c r="B6636" s="412"/>
      <c r="C6636" s="126"/>
      <c r="D6636" s="390"/>
      <c r="E6636" s="390"/>
      <c r="F6636" s="390"/>
      <c r="G6636" s="390"/>
      <c r="H6636" s="390"/>
      <c r="I6636" s="390"/>
      <c r="AP6636" s="207"/>
      <c r="AQ6636" s="207"/>
      <c r="BK6636" s="207"/>
      <c r="BY6636" s="207"/>
      <c r="BZ6636" s="207"/>
      <c r="CA6636" s="207"/>
      <c r="CB6636" s="207"/>
      <c r="CC6636" s="207"/>
      <c r="CD6636" s="207"/>
      <c r="CE6636" s="207"/>
      <c r="CF6636" s="207"/>
    </row>
    <row r="6637" spans="1:84" s="406" customFormat="1" x14ac:dyDescent="0.3">
      <c r="A6637" s="407"/>
      <c r="B6637" s="412"/>
      <c r="C6637" s="126"/>
      <c r="D6637" s="390"/>
      <c r="E6637" s="390"/>
      <c r="F6637" s="390"/>
      <c r="G6637" s="390"/>
      <c r="H6637" s="390"/>
      <c r="I6637" s="390"/>
      <c r="AP6637" s="207"/>
      <c r="AQ6637" s="207"/>
      <c r="BK6637" s="207"/>
      <c r="BY6637" s="207"/>
      <c r="BZ6637" s="207"/>
      <c r="CA6637" s="207"/>
      <c r="CB6637" s="207"/>
      <c r="CC6637" s="207"/>
      <c r="CD6637" s="207"/>
      <c r="CE6637" s="207"/>
      <c r="CF6637" s="207"/>
    </row>
    <row r="6638" spans="1:84" s="406" customFormat="1" x14ac:dyDescent="0.3">
      <c r="A6638" s="407"/>
      <c r="B6638" s="412"/>
      <c r="C6638" s="126"/>
      <c r="D6638" s="390"/>
      <c r="E6638" s="390"/>
      <c r="F6638" s="390"/>
      <c r="G6638" s="390"/>
      <c r="H6638" s="390"/>
      <c r="I6638" s="390"/>
      <c r="AP6638" s="207"/>
      <c r="AQ6638" s="207"/>
      <c r="BK6638" s="207"/>
      <c r="BY6638" s="207"/>
      <c r="BZ6638" s="207"/>
      <c r="CA6638" s="207"/>
      <c r="CB6638" s="207"/>
      <c r="CC6638" s="207"/>
      <c r="CD6638" s="207"/>
      <c r="CE6638" s="207"/>
      <c r="CF6638" s="207"/>
    </row>
    <row r="6639" spans="1:84" s="406" customFormat="1" x14ac:dyDescent="0.3">
      <c r="A6639" s="407"/>
      <c r="B6639" s="412"/>
      <c r="C6639" s="126"/>
      <c r="D6639" s="390"/>
      <c r="E6639" s="390"/>
      <c r="F6639" s="390"/>
      <c r="G6639" s="390"/>
      <c r="H6639" s="390"/>
      <c r="I6639" s="390"/>
      <c r="AP6639" s="207"/>
      <c r="AQ6639" s="207"/>
      <c r="BK6639" s="207"/>
      <c r="BY6639" s="207"/>
      <c r="BZ6639" s="207"/>
      <c r="CA6639" s="207"/>
      <c r="CB6639" s="207"/>
      <c r="CC6639" s="207"/>
      <c r="CD6639" s="207"/>
      <c r="CE6639" s="207"/>
      <c r="CF6639" s="207"/>
    </row>
    <row r="6640" spans="1:84" s="406" customFormat="1" x14ac:dyDescent="0.3">
      <c r="A6640" s="407"/>
      <c r="B6640" s="412"/>
      <c r="C6640" s="126"/>
      <c r="D6640" s="390"/>
      <c r="E6640" s="390"/>
      <c r="F6640" s="390"/>
      <c r="G6640" s="390"/>
      <c r="H6640" s="390"/>
      <c r="I6640" s="390"/>
      <c r="AP6640" s="207"/>
      <c r="AQ6640" s="207"/>
      <c r="BK6640" s="207"/>
      <c r="BY6640" s="207"/>
      <c r="BZ6640" s="207"/>
      <c r="CA6640" s="207"/>
      <c r="CB6640" s="207"/>
      <c r="CC6640" s="207"/>
      <c r="CD6640" s="207"/>
      <c r="CE6640" s="207"/>
      <c r="CF6640" s="207"/>
    </row>
    <row r="6641" spans="1:84" s="406" customFormat="1" x14ac:dyDescent="0.3">
      <c r="A6641" s="407"/>
      <c r="B6641" s="412"/>
      <c r="C6641" s="126"/>
      <c r="D6641" s="390"/>
      <c r="E6641" s="390"/>
      <c r="F6641" s="390"/>
      <c r="G6641" s="390"/>
      <c r="H6641" s="390"/>
      <c r="I6641" s="390"/>
      <c r="AP6641" s="207"/>
      <c r="AQ6641" s="207"/>
      <c r="BK6641" s="207"/>
      <c r="BY6641" s="207"/>
      <c r="BZ6641" s="207"/>
      <c r="CA6641" s="207"/>
      <c r="CB6641" s="207"/>
      <c r="CC6641" s="207"/>
      <c r="CD6641" s="207"/>
      <c r="CE6641" s="207"/>
      <c r="CF6641" s="207"/>
    </row>
    <row r="6642" spans="1:84" s="406" customFormat="1" x14ac:dyDescent="0.3">
      <c r="A6642" s="407"/>
      <c r="B6642" s="412"/>
      <c r="C6642" s="126"/>
      <c r="D6642" s="390"/>
      <c r="E6642" s="390"/>
      <c r="F6642" s="390"/>
      <c r="G6642" s="390"/>
      <c r="H6642" s="390"/>
      <c r="I6642" s="390"/>
      <c r="AP6642" s="207"/>
      <c r="AQ6642" s="207"/>
      <c r="BK6642" s="207"/>
      <c r="BY6642" s="207"/>
      <c r="BZ6642" s="207"/>
      <c r="CA6642" s="207"/>
      <c r="CB6642" s="207"/>
      <c r="CC6642" s="207"/>
      <c r="CD6642" s="207"/>
      <c r="CE6642" s="207"/>
      <c r="CF6642" s="207"/>
    </row>
    <row r="6643" spans="1:84" s="406" customFormat="1" x14ac:dyDescent="0.3">
      <c r="A6643" s="407"/>
      <c r="B6643" s="412"/>
      <c r="C6643" s="126"/>
      <c r="D6643" s="390"/>
      <c r="E6643" s="390"/>
      <c r="F6643" s="390"/>
      <c r="G6643" s="390"/>
      <c r="H6643" s="390"/>
      <c r="I6643" s="390"/>
      <c r="AP6643" s="207"/>
      <c r="AQ6643" s="207"/>
      <c r="BK6643" s="207"/>
      <c r="BY6643" s="207"/>
      <c r="BZ6643" s="207"/>
      <c r="CA6643" s="207"/>
      <c r="CB6643" s="207"/>
      <c r="CC6643" s="207"/>
      <c r="CD6643" s="207"/>
      <c r="CE6643" s="207"/>
      <c r="CF6643" s="207"/>
    </row>
    <row r="6644" spans="1:84" s="406" customFormat="1" x14ac:dyDescent="0.3">
      <c r="A6644" s="407"/>
      <c r="B6644" s="412"/>
      <c r="C6644" s="126"/>
      <c r="D6644" s="390"/>
      <c r="E6644" s="390"/>
      <c r="F6644" s="390"/>
      <c r="G6644" s="390"/>
      <c r="H6644" s="390"/>
      <c r="I6644" s="390"/>
      <c r="AP6644" s="207"/>
      <c r="AQ6644" s="207"/>
      <c r="BK6644" s="207"/>
      <c r="BY6644" s="207"/>
      <c r="BZ6644" s="207"/>
      <c r="CA6644" s="207"/>
      <c r="CB6644" s="207"/>
      <c r="CC6644" s="207"/>
      <c r="CD6644" s="207"/>
      <c r="CE6644" s="207"/>
      <c r="CF6644" s="207"/>
    </row>
    <row r="6645" spans="1:84" s="406" customFormat="1" x14ac:dyDescent="0.3">
      <c r="A6645" s="407"/>
      <c r="B6645" s="412"/>
      <c r="C6645" s="126"/>
      <c r="D6645" s="390"/>
      <c r="E6645" s="390"/>
      <c r="F6645" s="390"/>
      <c r="G6645" s="390"/>
      <c r="H6645" s="390"/>
      <c r="I6645" s="390"/>
      <c r="AP6645" s="207"/>
      <c r="AQ6645" s="207"/>
      <c r="BK6645" s="207"/>
      <c r="BY6645" s="207"/>
      <c r="BZ6645" s="207"/>
      <c r="CA6645" s="207"/>
      <c r="CB6645" s="207"/>
      <c r="CC6645" s="207"/>
      <c r="CD6645" s="207"/>
      <c r="CE6645" s="207"/>
      <c r="CF6645" s="207"/>
    </row>
    <row r="6646" spans="1:84" s="406" customFormat="1" x14ac:dyDescent="0.3">
      <c r="A6646" s="407"/>
      <c r="B6646" s="412"/>
      <c r="C6646" s="126"/>
      <c r="D6646" s="390"/>
      <c r="E6646" s="390"/>
      <c r="F6646" s="390"/>
      <c r="G6646" s="390"/>
      <c r="H6646" s="390"/>
      <c r="I6646" s="390"/>
      <c r="AP6646" s="207"/>
      <c r="AQ6646" s="207"/>
      <c r="BK6646" s="207"/>
      <c r="BY6646" s="207"/>
      <c r="BZ6646" s="207"/>
      <c r="CA6646" s="207"/>
      <c r="CB6646" s="207"/>
      <c r="CC6646" s="207"/>
      <c r="CD6646" s="207"/>
      <c r="CE6646" s="207"/>
      <c r="CF6646" s="207"/>
    </row>
    <row r="6647" spans="1:84" s="406" customFormat="1" x14ac:dyDescent="0.3">
      <c r="A6647" s="407"/>
      <c r="B6647" s="412"/>
      <c r="C6647" s="126"/>
      <c r="D6647" s="390"/>
      <c r="E6647" s="390"/>
      <c r="F6647" s="390"/>
      <c r="G6647" s="390"/>
      <c r="H6647" s="390"/>
      <c r="I6647" s="390"/>
      <c r="AP6647" s="207"/>
      <c r="AQ6647" s="207"/>
      <c r="BK6647" s="207"/>
      <c r="BY6647" s="207"/>
      <c r="BZ6647" s="207"/>
      <c r="CA6647" s="207"/>
      <c r="CB6647" s="207"/>
      <c r="CC6647" s="207"/>
      <c r="CD6647" s="207"/>
      <c r="CE6647" s="207"/>
      <c r="CF6647" s="207"/>
    </row>
    <row r="6648" spans="1:84" s="406" customFormat="1" x14ac:dyDescent="0.3">
      <c r="A6648" s="407"/>
      <c r="B6648" s="412"/>
      <c r="C6648" s="126"/>
      <c r="D6648" s="390"/>
      <c r="E6648" s="390"/>
      <c r="F6648" s="390"/>
      <c r="G6648" s="390"/>
      <c r="H6648" s="390"/>
      <c r="I6648" s="390"/>
      <c r="AP6648" s="207"/>
      <c r="AQ6648" s="207"/>
      <c r="BK6648" s="207"/>
      <c r="BY6648" s="207"/>
      <c r="BZ6648" s="207"/>
      <c r="CA6648" s="207"/>
      <c r="CB6648" s="207"/>
      <c r="CC6648" s="207"/>
      <c r="CD6648" s="207"/>
      <c r="CE6648" s="207"/>
      <c r="CF6648" s="207"/>
    </row>
    <row r="6649" spans="1:84" s="406" customFormat="1" x14ac:dyDescent="0.3">
      <c r="A6649" s="407"/>
      <c r="B6649" s="412"/>
      <c r="C6649" s="126"/>
      <c r="D6649" s="390"/>
      <c r="E6649" s="390"/>
      <c r="F6649" s="390"/>
      <c r="G6649" s="390"/>
      <c r="H6649" s="390"/>
      <c r="I6649" s="390"/>
      <c r="AP6649" s="207"/>
      <c r="AQ6649" s="207"/>
      <c r="BK6649" s="207"/>
      <c r="BY6649" s="207"/>
      <c r="BZ6649" s="207"/>
      <c r="CA6649" s="207"/>
      <c r="CB6649" s="207"/>
      <c r="CC6649" s="207"/>
      <c r="CD6649" s="207"/>
      <c r="CE6649" s="207"/>
      <c r="CF6649" s="207"/>
    </row>
    <row r="6650" spans="1:84" s="406" customFormat="1" x14ac:dyDescent="0.3">
      <c r="A6650" s="407"/>
      <c r="B6650" s="412"/>
      <c r="C6650" s="126"/>
      <c r="D6650" s="390"/>
      <c r="E6650" s="390"/>
      <c r="F6650" s="390"/>
      <c r="G6650" s="390"/>
      <c r="H6650" s="390"/>
      <c r="I6650" s="390"/>
      <c r="AP6650" s="207"/>
      <c r="AQ6650" s="207"/>
      <c r="BK6650" s="207"/>
      <c r="BY6650" s="207"/>
      <c r="BZ6650" s="207"/>
      <c r="CA6650" s="207"/>
      <c r="CB6650" s="207"/>
      <c r="CC6650" s="207"/>
      <c r="CD6650" s="207"/>
      <c r="CE6650" s="207"/>
      <c r="CF6650" s="207"/>
    </row>
    <row r="6651" spans="1:84" s="406" customFormat="1" x14ac:dyDescent="0.3">
      <c r="A6651" s="407"/>
      <c r="B6651" s="412"/>
      <c r="C6651" s="126"/>
      <c r="D6651" s="390"/>
      <c r="E6651" s="390"/>
      <c r="F6651" s="390"/>
      <c r="G6651" s="390"/>
      <c r="H6651" s="390"/>
      <c r="I6651" s="390"/>
      <c r="AP6651" s="207"/>
      <c r="AQ6651" s="207"/>
      <c r="BK6651" s="207"/>
      <c r="BY6651" s="207"/>
      <c r="BZ6651" s="207"/>
      <c r="CA6651" s="207"/>
      <c r="CB6651" s="207"/>
      <c r="CC6651" s="207"/>
      <c r="CD6651" s="207"/>
      <c r="CE6651" s="207"/>
      <c r="CF6651" s="207"/>
    </row>
    <row r="6652" spans="1:84" s="406" customFormat="1" x14ac:dyDescent="0.3">
      <c r="A6652" s="407"/>
      <c r="B6652" s="412"/>
      <c r="C6652" s="126"/>
      <c r="D6652" s="390"/>
      <c r="E6652" s="390"/>
      <c r="F6652" s="390"/>
      <c r="G6652" s="390"/>
      <c r="H6652" s="390"/>
      <c r="I6652" s="390"/>
      <c r="AP6652" s="207"/>
      <c r="AQ6652" s="207"/>
      <c r="BK6652" s="207"/>
      <c r="BY6652" s="207"/>
      <c r="BZ6652" s="207"/>
      <c r="CA6652" s="207"/>
      <c r="CB6652" s="207"/>
      <c r="CC6652" s="207"/>
      <c r="CD6652" s="207"/>
      <c r="CE6652" s="207"/>
      <c r="CF6652" s="207"/>
    </row>
    <row r="6653" spans="1:84" s="406" customFormat="1" x14ac:dyDescent="0.3">
      <c r="A6653" s="407"/>
      <c r="B6653" s="412"/>
      <c r="C6653" s="126"/>
      <c r="D6653" s="390"/>
      <c r="E6653" s="390"/>
      <c r="F6653" s="390"/>
      <c r="G6653" s="390"/>
      <c r="H6653" s="390"/>
      <c r="I6653" s="390"/>
      <c r="AP6653" s="207"/>
      <c r="AQ6653" s="207"/>
      <c r="BK6653" s="207"/>
      <c r="BY6653" s="207"/>
      <c r="BZ6653" s="207"/>
      <c r="CA6653" s="207"/>
      <c r="CB6653" s="207"/>
      <c r="CC6653" s="207"/>
      <c r="CD6653" s="207"/>
      <c r="CE6653" s="207"/>
      <c r="CF6653" s="207"/>
    </row>
    <row r="6654" spans="1:84" s="406" customFormat="1" x14ac:dyDescent="0.3">
      <c r="A6654" s="407"/>
      <c r="B6654" s="412"/>
      <c r="C6654" s="126"/>
      <c r="D6654" s="390"/>
      <c r="E6654" s="390"/>
      <c r="F6654" s="390"/>
      <c r="G6654" s="390"/>
      <c r="H6654" s="390"/>
      <c r="I6654" s="390"/>
      <c r="AP6654" s="207"/>
      <c r="AQ6654" s="207"/>
      <c r="BK6654" s="207"/>
      <c r="BY6654" s="207"/>
      <c r="BZ6654" s="207"/>
      <c r="CA6654" s="207"/>
      <c r="CB6654" s="207"/>
      <c r="CC6654" s="207"/>
      <c r="CD6654" s="207"/>
      <c r="CE6654" s="207"/>
      <c r="CF6654" s="207"/>
    </row>
    <row r="6655" spans="1:84" s="406" customFormat="1" x14ac:dyDescent="0.3">
      <c r="A6655" s="407"/>
      <c r="B6655" s="412"/>
      <c r="C6655" s="126"/>
      <c r="D6655" s="390"/>
      <c r="E6655" s="390"/>
      <c r="F6655" s="390"/>
      <c r="G6655" s="390"/>
      <c r="H6655" s="390"/>
      <c r="I6655" s="390"/>
      <c r="AP6655" s="207"/>
      <c r="AQ6655" s="207"/>
      <c r="BK6655" s="207"/>
      <c r="BY6655" s="207"/>
      <c r="BZ6655" s="207"/>
      <c r="CA6655" s="207"/>
      <c r="CB6655" s="207"/>
      <c r="CC6655" s="207"/>
      <c r="CD6655" s="207"/>
      <c r="CE6655" s="207"/>
      <c r="CF6655" s="207"/>
    </row>
    <row r="6656" spans="1:84" s="406" customFormat="1" x14ac:dyDescent="0.3">
      <c r="A6656" s="407"/>
      <c r="B6656" s="412"/>
      <c r="C6656" s="126"/>
      <c r="D6656" s="390"/>
      <c r="E6656" s="390"/>
      <c r="F6656" s="390"/>
      <c r="G6656" s="390"/>
      <c r="H6656" s="390"/>
      <c r="I6656" s="390"/>
      <c r="AP6656" s="207"/>
      <c r="AQ6656" s="207"/>
      <c r="BK6656" s="207"/>
      <c r="BY6656" s="207"/>
      <c r="BZ6656" s="207"/>
      <c r="CA6656" s="207"/>
      <c r="CB6656" s="207"/>
      <c r="CC6656" s="207"/>
      <c r="CD6656" s="207"/>
      <c r="CE6656" s="207"/>
      <c r="CF6656" s="207"/>
    </row>
    <row r="6657" spans="1:84" s="406" customFormat="1" x14ac:dyDescent="0.3">
      <c r="A6657" s="407"/>
      <c r="B6657" s="412"/>
      <c r="C6657" s="126"/>
      <c r="D6657" s="390"/>
      <c r="E6657" s="390"/>
      <c r="F6657" s="390"/>
      <c r="G6657" s="390"/>
      <c r="H6657" s="390"/>
      <c r="I6657" s="390"/>
      <c r="AP6657" s="207"/>
      <c r="AQ6657" s="207"/>
      <c r="BK6657" s="207"/>
      <c r="BY6657" s="207"/>
      <c r="BZ6657" s="207"/>
      <c r="CA6657" s="207"/>
      <c r="CB6657" s="207"/>
      <c r="CC6657" s="207"/>
      <c r="CD6657" s="207"/>
      <c r="CE6657" s="207"/>
      <c r="CF6657" s="207"/>
    </row>
    <row r="6658" spans="1:84" s="406" customFormat="1" x14ac:dyDescent="0.3">
      <c r="A6658" s="407"/>
      <c r="B6658" s="412"/>
      <c r="C6658" s="126"/>
      <c r="D6658" s="390"/>
      <c r="E6658" s="390"/>
      <c r="F6658" s="390"/>
      <c r="G6658" s="390"/>
      <c r="H6658" s="390"/>
      <c r="I6658" s="390"/>
      <c r="AP6658" s="207"/>
      <c r="AQ6658" s="207"/>
      <c r="BK6658" s="207"/>
      <c r="BY6658" s="207"/>
      <c r="BZ6658" s="207"/>
      <c r="CA6658" s="207"/>
      <c r="CB6658" s="207"/>
      <c r="CC6658" s="207"/>
      <c r="CD6658" s="207"/>
      <c r="CE6658" s="207"/>
      <c r="CF6658" s="207"/>
    </row>
    <row r="6659" spans="1:84" s="406" customFormat="1" x14ac:dyDescent="0.3">
      <c r="A6659" s="407"/>
      <c r="B6659" s="412"/>
      <c r="C6659" s="126"/>
      <c r="D6659" s="390"/>
      <c r="E6659" s="390"/>
      <c r="F6659" s="390"/>
      <c r="G6659" s="390"/>
      <c r="H6659" s="390"/>
      <c r="I6659" s="390"/>
      <c r="AP6659" s="207"/>
      <c r="AQ6659" s="207"/>
      <c r="BK6659" s="207"/>
      <c r="BY6659" s="207"/>
      <c r="BZ6659" s="207"/>
      <c r="CA6659" s="207"/>
      <c r="CB6659" s="207"/>
      <c r="CC6659" s="207"/>
      <c r="CD6659" s="207"/>
      <c r="CE6659" s="207"/>
      <c r="CF6659" s="207"/>
    </row>
    <row r="6660" spans="1:84" s="406" customFormat="1" x14ac:dyDescent="0.3">
      <c r="A6660" s="407"/>
      <c r="B6660" s="412"/>
      <c r="C6660" s="126"/>
      <c r="D6660" s="390"/>
      <c r="E6660" s="390"/>
      <c r="F6660" s="390"/>
      <c r="G6660" s="390"/>
      <c r="H6660" s="390"/>
      <c r="I6660" s="390"/>
      <c r="AP6660" s="207"/>
      <c r="AQ6660" s="207"/>
      <c r="BK6660" s="207"/>
      <c r="BY6660" s="207"/>
      <c r="BZ6660" s="207"/>
      <c r="CA6660" s="207"/>
      <c r="CB6660" s="207"/>
      <c r="CC6660" s="207"/>
      <c r="CD6660" s="207"/>
      <c r="CE6660" s="207"/>
      <c r="CF6660" s="207"/>
    </row>
    <row r="6661" spans="1:84" s="406" customFormat="1" x14ac:dyDescent="0.3">
      <c r="A6661" s="407"/>
      <c r="B6661" s="412"/>
      <c r="C6661" s="126"/>
      <c r="D6661" s="390"/>
      <c r="E6661" s="390"/>
      <c r="F6661" s="390"/>
      <c r="G6661" s="390"/>
      <c r="H6661" s="390"/>
      <c r="I6661" s="390"/>
      <c r="AP6661" s="207"/>
      <c r="AQ6661" s="207"/>
      <c r="BK6661" s="207"/>
      <c r="BY6661" s="207"/>
      <c r="BZ6661" s="207"/>
      <c r="CA6661" s="207"/>
      <c r="CB6661" s="207"/>
      <c r="CC6661" s="207"/>
      <c r="CD6661" s="207"/>
      <c r="CE6661" s="207"/>
      <c r="CF6661" s="207"/>
    </row>
    <row r="6662" spans="1:84" s="406" customFormat="1" x14ac:dyDescent="0.3">
      <c r="A6662" s="407"/>
      <c r="B6662" s="412"/>
      <c r="C6662" s="126"/>
      <c r="D6662" s="390"/>
      <c r="E6662" s="390"/>
      <c r="F6662" s="390"/>
      <c r="G6662" s="390"/>
      <c r="H6662" s="390"/>
      <c r="I6662" s="390"/>
      <c r="AP6662" s="207"/>
      <c r="AQ6662" s="207"/>
      <c r="BK6662" s="207"/>
      <c r="BY6662" s="207"/>
      <c r="BZ6662" s="207"/>
      <c r="CA6662" s="207"/>
      <c r="CB6662" s="207"/>
      <c r="CC6662" s="207"/>
      <c r="CD6662" s="207"/>
      <c r="CE6662" s="207"/>
      <c r="CF6662" s="207"/>
    </row>
    <row r="6663" spans="1:84" s="406" customFormat="1" x14ac:dyDescent="0.3">
      <c r="A6663" s="407"/>
      <c r="B6663" s="412"/>
      <c r="C6663" s="126"/>
      <c r="D6663" s="390"/>
      <c r="E6663" s="390"/>
      <c r="F6663" s="390"/>
      <c r="G6663" s="390"/>
      <c r="H6663" s="390"/>
      <c r="I6663" s="390"/>
      <c r="AP6663" s="207"/>
      <c r="AQ6663" s="207"/>
      <c r="BK6663" s="207"/>
      <c r="BY6663" s="207"/>
      <c r="BZ6663" s="207"/>
      <c r="CA6663" s="207"/>
      <c r="CB6663" s="207"/>
      <c r="CC6663" s="207"/>
      <c r="CD6663" s="207"/>
      <c r="CE6663" s="207"/>
      <c r="CF6663" s="207"/>
    </row>
    <row r="6664" spans="1:84" s="406" customFormat="1" x14ac:dyDescent="0.3">
      <c r="A6664" s="407"/>
      <c r="B6664" s="412"/>
      <c r="C6664" s="126"/>
      <c r="D6664" s="390"/>
      <c r="E6664" s="390"/>
      <c r="F6664" s="390"/>
      <c r="G6664" s="390"/>
      <c r="H6664" s="390"/>
      <c r="I6664" s="390"/>
      <c r="AP6664" s="207"/>
      <c r="AQ6664" s="207"/>
      <c r="BK6664" s="207"/>
      <c r="BY6664" s="207"/>
      <c r="BZ6664" s="207"/>
      <c r="CA6664" s="207"/>
      <c r="CB6664" s="207"/>
      <c r="CC6664" s="207"/>
      <c r="CD6664" s="207"/>
      <c r="CE6664" s="207"/>
      <c r="CF6664" s="207"/>
    </row>
    <row r="6665" spans="1:84" s="406" customFormat="1" x14ac:dyDescent="0.3">
      <c r="A6665" s="407"/>
      <c r="B6665" s="412"/>
      <c r="C6665" s="126"/>
      <c r="D6665" s="390"/>
      <c r="E6665" s="390"/>
      <c r="F6665" s="390"/>
      <c r="G6665" s="390"/>
      <c r="H6665" s="390"/>
      <c r="I6665" s="390"/>
      <c r="AP6665" s="207"/>
      <c r="AQ6665" s="207"/>
      <c r="BK6665" s="207"/>
      <c r="BY6665" s="207"/>
      <c r="BZ6665" s="207"/>
      <c r="CA6665" s="207"/>
      <c r="CB6665" s="207"/>
      <c r="CC6665" s="207"/>
      <c r="CD6665" s="207"/>
      <c r="CE6665" s="207"/>
      <c r="CF6665" s="207"/>
    </row>
    <row r="6666" spans="1:84" s="406" customFormat="1" x14ac:dyDescent="0.3">
      <c r="A6666" s="407"/>
      <c r="B6666" s="412"/>
      <c r="C6666" s="126"/>
      <c r="D6666" s="390"/>
      <c r="E6666" s="390"/>
      <c r="F6666" s="390"/>
      <c r="G6666" s="390"/>
      <c r="H6666" s="390"/>
      <c r="I6666" s="390"/>
      <c r="AP6666" s="207"/>
      <c r="AQ6666" s="207"/>
      <c r="BK6666" s="207"/>
      <c r="BY6666" s="207"/>
      <c r="BZ6666" s="207"/>
      <c r="CA6666" s="207"/>
      <c r="CB6666" s="207"/>
      <c r="CC6666" s="207"/>
      <c r="CD6666" s="207"/>
      <c r="CE6666" s="207"/>
      <c r="CF6666" s="207"/>
    </row>
    <row r="6667" spans="1:84" s="406" customFormat="1" x14ac:dyDescent="0.3">
      <c r="A6667" s="407"/>
      <c r="B6667" s="412"/>
      <c r="C6667" s="126"/>
      <c r="D6667" s="390"/>
      <c r="E6667" s="390"/>
      <c r="F6667" s="390"/>
      <c r="G6667" s="390"/>
      <c r="H6667" s="390"/>
      <c r="I6667" s="390"/>
      <c r="AP6667" s="207"/>
      <c r="AQ6667" s="207"/>
      <c r="BK6667" s="207"/>
      <c r="BY6667" s="207"/>
      <c r="BZ6667" s="207"/>
      <c r="CA6667" s="207"/>
      <c r="CB6667" s="207"/>
      <c r="CC6667" s="207"/>
      <c r="CD6667" s="207"/>
      <c r="CE6667" s="207"/>
      <c r="CF6667" s="207"/>
    </row>
    <row r="6668" spans="1:84" s="406" customFormat="1" x14ac:dyDescent="0.3">
      <c r="A6668" s="407"/>
      <c r="B6668" s="412"/>
      <c r="C6668" s="126"/>
      <c r="D6668" s="390"/>
      <c r="E6668" s="390"/>
      <c r="F6668" s="390"/>
      <c r="G6668" s="390"/>
      <c r="H6668" s="390"/>
      <c r="I6668" s="390"/>
      <c r="AP6668" s="207"/>
      <c r="AQ6668" s="207"/>
      <c r="BK6668" s="207"/>
      <c r="BY6668" s="207"/>
      <c r="BZ6668" s="207"/>
      <c r="CA6668" s="207"/>
      <c r="CB6668" s="207"/>
      <c r="CC6668" s="207"/>
      <c r="CD6668" s="207"/>
      <c r="CE6668" s="207"/>
      <c r="CF6668" s="207"/>
    </row>
    <row r="6669" spans="1:84" s="406" customFormat="1" x14ac:dyDescent="0.3">
      <c r="A6669" s="407"/>
      <c r="B6669" s="412"/>
      <c r="C6669" s="126"/>
      <c r="D6669" s="390"/>
      <c r="E6669" s="390"/>
      <c r="F6669" s="390"/>
      <c r="G6669" s="390"/>
      <c r="H6669" s="390"/>
      <c r="I6669" s="390"/>
      <c r="AP6669" s="207"/>
      <c r="AQ6669" s="207"/>
      <c r="BK6669" s="207"/>
      <c r="BY6669" s="207"/>
      <c r="BZ6669" s="207"/>
      <c r="CA6669" s="207"/>
      <c r="CB6669" s="207"/>
      <c r="CC6669" s="207"/>
      <c r="CD6669" s="207"/>
      <c r="CE6669" s="207"/>
      <c r="CF6669" s="207"/>
    </row>
    <row r="6670" spans="1:84" s="406" customFormat="1" x14ac:dyDescent="0.3">
      <c r="A6670" s="407"/>
      <c r="B6670" s="412"/>
      <c r="C6670" s="126"/>
      <c r="D6670" s="390"/>
      <c r="E6670" s="390"/>
      <c r="F6670" s="390"/>
      <c r="G6670" s="390"/>
      <c r="H6670" s="390"/>
      <c r="I6670" s="390"/>
      <c r="AP6670" s="207"/>
      <c r="AQ6670" s="207"/>
      <c r="BK6670" s="207"/>
      <c r="BY6670" s="207"/>
      <c r="BZ6670" s="207"/>
      <c r="CA6670" s="207"/>
      <c r="CB6670" s="207"/>
      <c r="CC6670" s="207"/>
      <c r="CD6670" s="207"/>
      <c r="CE6670" s="207"/>
      <c r="CF6670" s="207"/>
    </row>
    <row r="6671" spans="1:84" s="406" customFormat="1" x14ac:dyDescent="0.3">
      <c r="A6671" s="407"/>
      <c r="B6671" s="412"/>
      <c r="C6671" s="126"/>
      <c r="D6671" s="390"/>
      <c r="E6671" s="390"/>
      <c r="F6671" s="390"/>
      <c r="G6671" s="390"/>
      <c r="H6671" s="390"/>
      <c r="I6671" s="390"/>
      <c r="AP6671" s="207"/>
      <c r="AQ6671" s="207"/>
      <c r="BK6671" s="207"/>
      <c r="BY6671" s="207"/>
      <c r="BZ6671" s="207"/>
      <c r="CA6671" s="207"/>
      <c r="CB6671" s="207"/>
      <c r="CC6671" s="207"/>
      <c r="CD6671" s="207"/>
      <c r="CE6671" s="207"/>
      <c r="CF6671" s="207"/>
    </row>
    <row r="6672" spans="1:84" s="406" customFormat="1" x14ac:dyDescent="0.3">
      <c r="A6672" s="407"/>
      <c r="B6672" s="412"/>
      <c r="C6672" s="126"/>
      <c r="D6672" s="390"/>
      <c r="E6672" s="390"/>
      <c r="F6672" s="390"/>
      <c r="G6672" s="390"/>
      <c r="H6672" s="390"/>
      <c r="I6672" s="390"/>
      <c r="AP6672" s="207"/>
      <c r="AQ6672" s="207"/>
      <c r="BK6672" s="207"/>
      <c r="BY6672" s="207"/>
      <c r="BZ6672" s="207"/>
      <c r="CA6672" s="207"/>
      <c r="CB6672" s="207"/>
      <c r="CC6672" s="207"/>
      <c r="CD6672" s="207"/>
      <c r="CE6672" s="207"/>
      <c r="CF6672" s="207"/>
    </row>
    <row r="6673" spans="1:84" s="406" customFormat="1" x14ac:dyDescent="0.3">
      <c r="A6673" s="407"/>
      <c r="B6673" s="412"/>
      <c r="C6673" s="126"/>
      <c r="D6673" s="390"/>
      <c r="E6673" s="390"/>
      <c r="F6673" s="390"/>
      <c r="G6673" s="390"/>
      <c r="H6673" s="390"/>
      <c r="I6673" s="390"/>
      <c r="AP6673" s="207"/>
      <c r="AQ6673" s="207"/>
      <c r="BK6673" s="207"/>
      <c r="BY6673" s="207"/>
      <c r="BZ6673" s="207"/>
      <c r="CA6673" s="207"/>
      <c r="CB6673" s="207"/>
      <c r="CC6673" s="207"/>
      <c r="CD6673" s="207"/>
      <c r="CE6673" s="207"/>
      <c r="CF6673" s="207"/>
    </row>
    <row r="6674" spans="1:84" s="406" customFormat="1" x14ac:dyDescent="0.3">
      <c r="A6674" s="407"/>
      <c r="B6674" s="412"/>
      <c r="C6674" s="126"/>
      <c r="D6674" s="390"/>
      <c r="E6674" s="390"/>
      <c r="F6674" s="390"/>
      <c r="G6674" s="390"/>
      <c r="H6674" s="390"/>
      <c r="I6674" s="390"/>
      <c r="AP6674" s="207"/>
      <c r="AQ6674" s="207"/>
      <c r="BK6674" s="207"/>
      <c r="BY6674" s="207"/>
      <c r="BZ6674" s="207"/>
      <c r="CA6674" s="207"/>
      <c r="CB6674" s="207"/>
      <c r="CC6674" s="207"/>
      <c r="CD6674" s="207"/>
      <c r="CE6674" s="207"/>
      <c r="CF6674" s="207"/>
    </row>
    <row r="6675" spans="1:84" s="406" customFormat="1" x14ac:dyDescent="0.3">
      <c r="A6675" s="407"/>
      <c r="B6675" s="412"/>
      <c r="C6675" s="126"/>
      <c r="D6675" s="390"/>
      <c r="E6675" s="390"/>
      <c r="F6675" s="390"/>
      <c r="G6675" s="390"/>
      <c r="H6675" s="390"/>
      <c r="I6675" s="390"/>
      <c r="AP6675" s="207"/>
      <c r="AQ6675" s="207"/>
      <c r="BK6675" s="207"/>
      <c r="BY6675" s="207"/>
      <c r="BZ6675" s="207"/>
      <c r="CA6675" s="207"/>
      <c r="CB6675" s="207"/>
      <c r="CC6675" s="207"/>
      <c r="CD6675" s="207"/>
      <c r="CE6675" s="207"/>
      <c r="CF6675" s="207"/>
    </row>
    <row r="6676" spans="1:84" s="406" customFormat="1" x14ac:dyDescent="0.3">
      <c r="A6676" s="407"/>
      <c r="B6676" s="412"/>
      <c r="C6676" s="126"/>
      <c r="D6676" s="390"/>
      <c r="E6676" s="390"/>
      <c r="F6676" s="390"/>
      <c r="G6676" s="390"/>
      <c r="H6676" s="390"/>
      <c r="I6676" s="390"/>
      <c r="AP6676" s="207"/>
      <c r="AQ6676" s="207"/>
      <c r="BK6676" s="207"/>
      <c r="BY6676" s="207"/>
      <c r="BZ6676" s="207"/>
      <c r="CA6676" s="207"/>
      <c r="CB6676" s="207"/>
      <c r="CC6676" s="207"/>
      <c r="CD6676" s="207"/>
      <c r="CE6676" s="207"/>
      <c r="CF6676" s="207"/>
    </row>
    <row r="6677" spans="1:84" s="406" customFormat="1" x14ac:dyDescent="0.3">
      <c r="A6677" s="407"/>
      <c r="B6677" s="412"/>
      <c r="C6677" s="126"/>
      <c r="D6677" s="390"/>
      <c r="E6677" s="390"/>
      <c r="F6677" s="390"/>
      <c r="G6677" s="390"/>
      <c r="H6677" s="390"/>
      <c r="I6677" s="390"/>
      <c r="AP6677" s="207"/>
      <c r="AQ6677" s="207"/>
      <c r="BK6677" s="207"/>
      <c r="BY6677" s="207"/>
      <c r="BZ6677" s="207"/>
      <c r="CA6677" s="207"/>
      <c r="CB6677" s="207"/>
      <c r="CC6677" s="207"/>
      <c r="CD6677" s="207"/>
      <c r="CE6677" s="207"/>
      <c r="CF6677" s="207"/>
    </row>
    <row r="6678" spans="1:84" s="406" customFormat="1" x14ac:dyDescent="0.3">
      <c r="A6678" s="407"/>
      <c r="B6678" s="412"/>
      <c r="C6678" s="126"/>
      <c r="D6678" s="390"/>
      <c r="E6678" s="390"/>
      <c r="F6678" s="390"/>
      <c r="G6678" s="390"/>
      <c r="H6678" s="390"/>
      <c r="I6678" s="390"/>
      <c r="AP6678" s="207"/>
      <c r="AQ6678" s="207"/>
      <c r="BK6678" s="207"/>
      <c r="BY6678" s="207"/>
      <c r="BZ6678" s="207"/>
      <c r="CA6678" s="207"/>
      <c r="CB6678" s="207"/>
      <c r="CC6678" s="207"/>
      <c r="CD6678" s="207"/>
      <c r="CE6678" s="207"/>
      <c r="CF6678" s="207"/>
    </row>
    <row r="6679" spans="1:84" s="406" customFormat="1" x14ac:dyDescent="0.3">
      <c r="A6679" s="407"/>
      <c r="B6679" s="412"/>
      <c r="C6679" s="126"/>
      <c r="D6679" s="390"/>
      <c r="E6679" s="390"/>
      <c r="F6679" s="390"/>
      <c r="G6679" s="390"/>
      <c r="H6679" s="390"/>
      <c r="I6679" s="390"/>
      <c r="AP6679" s="207"/>
      <c r="AQ6679" s="207"/>
      <c r="BK6679" s="207"/>
      <c r="BY6679" s="207"/>
      <c r="BZ6679" s="207"/>
      <c r="CA6679" s="207"/>
      <c r="CB6679" s="207"/>
      <c r="CC6679" s="207"/>
      <c r="CD6679" s="207"/>
      <c r="CE6679" s="207"/>
      <c r="CF6679" s="207"/>
    </row>
    <row r="6680" spans="1:84" s="406" customFormat="1" x14ac:dyDescent="0.3">
      <c r="A6680" s="407"/>
      <c r="B6680" s="412"/>
      <c r="C6680" s="126"/>
      <c r="D6680" s="390"/>
      <c r="E6680" s="390"/>
      <c r="F6680" s="390"/>
      <c r="G6680" s="390"/>
      <c r="H6680" s="390"/>
      <c r="I6680" s="390"/>
      <c r="AP6680" s="207"/>
      <c r="AQ6680" s="207"/>
      <c r="BK6680" s="207"/>
      <c r="BY6680" s="207"/>
      <c r="BZ6680" s="207"/>
      <c r="CA6680" s="207"/>
      <c r="CB6680" s="207"/>
      <c r="CC6680" s="207"/>
      <c r="CD6680" s="207"/>
      <c r="CE6680" s="207"/>
      <c r="CF6680" s="207"/>
    </row>
    <row r="6681" spans="1:84" s="406" customFormat="1" x14ac:dyDescent="0.3">
      <c r="A6681" s="407"/>
      <c r="B6681" s="412"/>
      <c r="C6681" s="126"/>
      <c r="D6681" s="390"/>
      <c r="E6681" s="390"/>
      <c r="F6681" s="390"/>
      <c r="G6681" s="390"/>
      <c r="H6681" s="390"/>
      <c r="I6681" s="390"/>
      <c r="AP6681" s="207"/>
      <c r="AQ6681" s="207"/>
      <c r="BK6681" s="207"/>
      <c r="BY6681" s="207"/>
      <c r="BZ6681" s="207"/>
      <c r="CA6681" s="207"/>
      <c r="CB6681" s="207"/>
      <c r="CC6681" s="207"/>
      <c r="CD6681" s="207"/>
      <c r="CE6681" s="207"/>
      <c r="CF6681" s="207"/>
    </row>
    <row r="6682" spans="1:84" s="406" customFormat="1" x14ac:dyDescent="0.3">
      <c r="A6682" s="407"/>
      <c r="B6682" s="412"/>
      <c r="C6682" s="126"/>
      <c r="D6682" s="390"/>
      <c r="E6682" s="390"/>
      <c r="F6682" s="390"/>
      <c r="G6682" s="390"/>
      <c r="H6682" s="390"/>
      <c r="I6682" s="390"/>
      <c r="AP6682" s="207"/>
      <c r="AQ6682" s="207"/>
      <c r="BK6682" s="207"/>
      <c r="BY6682" s="207"/>
      <c r="BZ6682" s="207"/>
      <c r="CA6682" s="207"/>
      <c r="CB6682" s="207"/>
      <c r="CC6682" s="207"/>
      <c r="CD6682" s="207"/>
      <c r="CE6682" s="207"/>
      <c r="CF6682" s="207"/>
    </row>
    <row r="6683" spans="1:84" s="406" customFormat="1" x14ac:dyDescent="0.3">
      <c r="A6683" s="407"/>
      <c r="B6683" s="412"/>
      <c r="C6683" s="126"/>
      <c r="D6683" s="390"/>
      <c r="E6683" s="390"/>
      <c r="F6683" s="390"/>
      <c r="G6683" s="390"/>
      <c r="H6683" s="390"/>
      <c r="I6683" s="390"/>
      <c r="AP6683" s="207"/>
      <c r="AQ6683" s="207"/>
      <c r="BK6683" s="207"/>
      <c r="BY6683" s="207"/>
      <c r="BZ6683" s="207"/>
      <c r="CA6683" s="207"/>
      <c r="CB6683" s="207"/>
      <c r="CC6683" s="207"/>
      <c r="CD6683" s="207"/>
      <c r="CE6683" s="207"/>
      <c r="CF6683" s="207"/>
    </row>
    <row r="6684" spans="1:84" s="406" customFormat="1" x14ac:dyDescent="0.3">
      <c r="A6684" s="407"/>
      <c r="B6684" s="412"/>
      <c r="C6684" s="126"/>
      <c r="D6684" s="390"/>
      <c r="E6684" s="390"/>
      <c r="F6684" s="390"/>
      <c r="G6684" s="390"/>
      <c r="H6684" s="390"/>
      <c r="I6684" s="390"/>
      <c r="AP6684" s="207"/>
      <c r="AQ6684" s="207"/>
      <c r="BK6684" s="207"/>
      <c r="BY6684" s="207"/>
      <c r="BZ6684" s="207"/>
      <c r="CA6684" s="207"/>
      <c r="CB6684" s="207"/>
      <c r="CC6684" s="207"/>
      <c r="CD6684" s="207"/>
      <c r="CE6684" s="207"/>
      <c r="CF6684" s="207"/>
    </row>
    <row r="6685" spans="1:84" s="406" customFormat="1" x14ac:dyDescent="0.3">
      <c r="A6685" s="407"/>
      <c r="B6685" s="412"/>
      <c r="C6685" s="126"/>
      <c r="D6685" s="390"/>
      <c r="E6685" s="390"/>
      <c r="F6685" s="390"/>
      <c r="G6685" s="390"/>
      <c r="H6685" s="390"/>
      <c r="I6685" s="390"/>
      <c r="AP6685" s="207"/>
      <c r="AQ6685" s="207"/>
      <c r="BK6685" s="207"/>
      <c r="BY6685" s="207"/>
      <c r="BZ6685" s="207"/>
      <c r="CA6685" s="207"/>
      <c r="CB6685" s="207"/>
      <c r="CC6685" s="207"/>
      <c r="CD6685" s="207"/>
      <c r="CE6685" s="207"/>
      <c r="CF6685" s="207"/>
    </row>
    <row r="6686" spans="1:84" s="406" customFormat="1" x14ac:dyDescent="0.3">
      <c r="A6686" s="407"/>
      <c r="B6686" s="412"/>
      <c r="C6686" s="126"/>
      <c r="D6686" s="390"/>
      <c r="E6686" s="390"/>
      <c r="F6686" s="390"/>
      <c r="G6686" s="390"/>
      <c r="H6686" s="390"/>
      <c r="I6686" s="390"/>
      <c r="AP6686" s="207"/>
      <c r="AQ6686" s="207"/>
      <c r="BK6686" s="207"/>
      <c r="BY6686" s="207"/>
      <c r="BZ6686" s="207"/>
      <c r="CA6686" s="207"/>
      <c r="CB6686" s="207"/>
      <c r="CC6686" s="207"/>
      <c r="CD6686" s="207"/>
      <c r="CE6686" s="207"/>
      <c r="CF6686" s="207"/>
    </row>
    <row r="6687" spans="1:84" s="406" customFormat="1" x14ac:dyDescent="0.3">
      <c r="A6687" s="407"/>
      <c r="B6687" s="412"/>
      <c r="C6687" s="126"/>
      <c r="D6687" s="390"/>
      <c r="E6687" s="390"/>
      <c r="F6687" s="390"/>
      <c r="G6687" s="390"/>
      <c r="H6687" s="390"/>
      <c r="I6687" s="390"/>
      <c r="AP6687" s="207"/>
      <c r="AQ6687" s="207"/>
      <c r="BK6687" s="207"/>
      <c r="BY6687" s="207"/>
      <c r="BZ6687" s="207"/>
      <c r="CA6687" s="207"/>
      <c r="CB6687" s="207"/>
      <c r="CC6687" s="207"/>
      <c r="CD6687" s="207"/>
      <c r="CE6687" s="207"/>
      <c r="CF6687" s="207"/>
    </row>
    <row r="6688" spans="1:84" s="406" customFormat="1" x14ac:dyDescent="0.3">
      <c r="A6688" s="407"/>
      <c r="B6688" s="412"/>
      <c r="C6688" s="126"/>
      <c r="D6688" s="390"/>
      <c r="E6688" s="390"/>
      <c r="F6688" s="390"/>
      <c r="G6688" s="390"/>
      <c r="H6688" s="390"/>
      <c r="I6688" s="390"/>
      <c r="AP6688" s="207"/>
      <c r="AQ6688" s="207"/>
      <c r="BK6688" s="207"/>
      <c r="BY6688" s="207"/>
      <c r="BZ6688" s="207"/>
      <c r="CA6688" s="207"/>
      <c r="CB6688" s="207"/>
      <c r="CC6688" s="207"/>
      <c r="CD6688" s="207"/>
      <c r="CE6688" s="207"/>
      <c r="CF6688" s="207"/>
    </row>
    <row r="6689" spans="1:84" s="406" customFormat="1" x14ac:dyDescent="0.3">
      <c r="A6689" s="407"/>
      <c r="B6689" s="412"/>
      <c r="C6689" s="126"/>
      <c r="D6689" s="390"/>
      <c r="E6689" s="390"/>
      <c r="F6689" s="390"/>
      <c r="G6689" s="390"/>
      <c r="H6689" s="390"/>
      <c r="I6689" s="390"/>
      <c r="AP6689" s="207"/>
      <c r="AQ6689" s="207"/>
      <c r="BK6689" s="207"/>
      <c r="BY6689" s="207"/>
      <c r="BZ6689" s="207"/>
      <c r="CA6689" s="207"/>
      <c r="CB6689" s="207"/>
      <c r="CC6689" s="207"/>
      <c r="CD6689" s="207"/>
      <c r="CE6689" s="207"/>
      <c r="CF6689" s="207"/>
    </row>
    <row r="6690" spans="1:84" s="406" customFormat="1" x14ac:dyDescent="0.3">
      <c r="A6690" s="407"/>
      <c r="B6690" s="412"/>
      <c r="C6690" s="126"/>
      <c r="D6690" s="390"/>
      <c r="E6690" s="390"/>
      <c r="F6690" s="390"/>
      <c r="G6690" s="390"/>
      <c r="H6690" s="390"/>
      <c r="I6690" s="390"/>
      <c r="AP6690" s="207"/>
      <c r="AQ6690" s="207"/>
      <c r="BK6690" s="207"/>
      <c r="BY6690" s="207"/>
      <c r="BZ6690" s="207"/>
      <c r="CA6690" s="207"/>
      <c r="CB6690" s="207"/>
      <c r="CC6690" s="207"/>
      <c r="CD6690" s="207"/>
      <c r="CE6690" s="207"/>
      <c r="CF6690" s="207"/>
    </row>
    <row r="6691" spans="1:84" s="406" customFormat="1" x14ac:dyDescent="0.3">
      <c r="A6691" s="407"/>
      <c r="B6691" s="412"/>
      <c r="C6691" s="126"/>
      <c r="D6691" s="390"/>
      <c r="E6691" s="390"/>
      <c r="F6691" s="390"/>
      <c r="G6691" s="390"/>
      <c r="H6691" s="390"/>
      <c r="I6691" s="390"/>
      <c r="AP6691" s="207"/>
      <c r="AQ6691" s="207"/>
      <c r="BK6691" s="207"/>
      <c r="BY6691" s="207"/>
      <c r="BZ6691" s="207"/>
      <c r="CA6691" s="207"/>
      <c r="CB6691" s="207"/>
      <c r="CC6691" s="207"/>
      <c r="CD6691" s="207"/>
      <c r="CE6691" s="207"/>
      <c r="CF6691" s="207"/>
    </row>
    <row r="6692" spans="1:84" s="406" customFormat="1" x14ac:dyDescent="0.3">
      <c r="A6692" s="407"/>
      <c r="B6692" s="412"/>
      <c r="C6692" s="126"/>
      <c r="D6692" s="390"/>
      <c r="E6692" s="390"/>
      <c r="F6692" s="390"/>
      <c r="G6692" s="390"/>
      <c r="H6692" s="390"/>
      <c r="I6692" s="390"/>
      <c r="AP6692" s="207"/>
      <c r="AQ6692" s="207"/>
      <c r="BK6692" s="207"/>
      <c r="BY6692" s="207"/>
      <c r="BZ6692" s="207"/>
      <c r="CA6692" s="207"/>
      <c r="CB6692" s="207"/>
      <c r="CC6692" s="207"/>
      <c r="CD6692" s="207"/>
      <c r="CE6692" s="207"/>
      <c r="CF6692" s="207"/>
    </row>
    <row r="6693" spans="1:84" s="406" customFormat="1" x14ac:dyDescent="0.3">
      <c r="A6693" s="407"/>
      <c r="B6693" s="412"/>
      <c r="C6693" s="126"/>
      <c r="D6693" s="390"/>
      <c r="E6693" s="390"/>
      <c r="F6693" s="390"/>
      <c r="G6693" s="390"/>
      <c r="H6693" s="390"/>
      <c r="I6693" s="390"/>
      <c r="AP6693" s="207"/>
      <c r="AQ6693" s="207"/>
      <c r="BK6693" s="207"/>
      <c r="BY6693" s="207"/>
      <c r="BZ6693" s="207"/>
      <c r="CA6693" s="207"/>
      <c r="CB6693" s="207"/>
      <c r="CC6693" s="207"/>
      <c r="CD6693" s="207"/>
      <c r="CE6693" s="207"/>
      <c r="CF6693" s="207"/>
    </row>
    <row r="6694" spans="1:84" s="406" customFormat="1" x14ac:dyDescent="0.3">
      <c r="A6694" s="407"/>
      <c r="B6694" s="412"/>
      <c r="C6694" s="126"/>
      <c r="D6694" s="390"/>
      <c r="E6694" s="390"/>
      <c r="F6694" s="390"/>
      <c r="G6694" s="390"/>
      <c r="H6694" s="390"/>
      <c r="I6694" s="390"/>
      <c r="AP6694" s="207"/>
      <c r="AQ6694" s="207"/>
      <c r="BK6694" s="207"/>
      <c r="BY6694" s="207"/>
      <c r="BZ6694" s="207"/>
      <c r="CA6694" s="207"/>
      <c r="CB6694" s="207"/>
      <c r="CC6694" s="207"/>
      <c r="CD6694" s="207"/>
      <c r="CE6694" s="207"/>
      <c r="CF6694" s="207"/>
    </row>
    <row r="6695" spans="1:84" s="406" customFormat="1" x14ac:dyDescent="0.3">
      <c r="A6695" s="407"/>
      <c r="B6695" s="412"/>
      <c r="C6695" s="126"/>
      <c r="D6695" s="390"/>
      <c r="E6695" s="390"/>
      <c r="F6695" s="390"/>
      <c r="G6695" s="390"/>
      <c r="H6695" s="390"/>
      <c r="I6695" s="390"/>
      <c r="AP6695" s="207"/>
      <c r="AQ6695" s="207"/>
      <c r="BK6695" s="207"/>
      <c r="BY6695" s="207"/>
      <c r="BZ6695" s="207"/>
      <c r="CA6695" s="207"/>
      <c r="CB6695" s="207"/>
      <c r="CC6695" s="207"/>
      <c r="CD6695" s="207"/>
      <c r="CE6695" s="207"/>
      <c r="CF6695" s="207"/>
    </row>
    <row r="6696" spans="1:84" s="406" customFormat="1" x14ac:dyDescent="0.3">
      <c r="A6696" s="407"/>
      <c r="B6696" s="412"/>
      <c r="C6696" s="126"/>
      <c r="D6696" s="390"/>
      <c r="E6696" s="390"/>
      <c r="F6696" s="390"/>
      <c r="G6696" s="390"/>
      <c r="H6696" s="390"/>
      <c r="I6696" s="390"/>
      <c r="AP6696" s="207"/>
      <c r="AQ6696" s="207"/>
      <c r="BK6696" s="207"/>
      <c r="BY6696" s="207"/>
      <c r="BZ6696" s="207"/>
      <c r="CA6696" s="207"/>
      <c r="CB6696" s="207"/>
      <c r="CC6696" s="207"/>
      <c r="CD6696" s="207"/>
      <c r="CE6696" s="207"/>
      <c r="CF6696" s="207"/>
    </row>
    <row r="6697" spans="1:84" s="406" customFormat="1" x14ac:dyDescent="0.3">
      <c r="A6697" s="407"/>
      <c r="B6697" s="412"/>
      <c r="C6697" s="126"/>
      <c r="D6697" s="390"/>
      <c r="E6697" s="390"/>
      <c r="F6697" s="390"/>
      <c r="G6697" s="390"/>
      <c r="H6697" s="390"/>
      <c r="I6697" s="390"/>
      <c r="AP6697" s="207"/>
      <c r="AQ6697" s="207"/>
      <c r="BK6697" s="207"/>
      <c r="BY6697" s="207"/>
      <c r="BZ6697" s="207"/>
      <c r="CA6697" s="207"/>
      <c r="CB6697" s="207"/>
      <c r="CC6697" s="207"/>
      <c r="CD6697" s="207"/>
      <c r="CE6697" s="207"/>
      <c r="CF6697" s="207"/>
    </row>
    <row r="6698" spans="1:84" s="406" customFormat="1" x14ac:dyDescent="0.3">
      <c r="A6698" s="407"/>
      <c r="B6698" s="412"/>
      <c r="C6698" s="126"/>
      <c r="D6698" s="390"/>
      <c r="E6698" s="390"/>
      <c r="F6698" s="390"/>
      <c r="G6698" s="390"/>
      <c r="H6698" s="390"/>
      <c r="I6698" s="390"/>
      <c r="AP6698" s="207"/>
      <c r="AQ6698" s="207"/>
      <c r="BK6698" s="207"/>
      <c r="BY6698" s="207"/>
      <c r="BZ6698" s="207"/>
      <c r="CA6698" s="207"/>
      <c r="CB6698" s="207"/>
      <c r="CC6698" s="207"/>
      <c r="CD6698" s="207"/>
      <c r="CE6698" s="207"/>
      <c r="CF6698" s="207"/>
    </row>
    <row r="6699" spans="1:84" s="406" customFormat="1" x14ac:dyDescent="0.3">
      <c r="A6699" s="407"/>
      <c r="B6699" s="412"/>
      <c r="C6699" s="126"/>
      <c r="D6699" s="390"/>
      <c r="E6699" s="390"/>
      <c r="F6699" s="390"/>
      <c r="G6699" s="390"/>
      <c r="H6699" s="390"/>
      <c r="I6699" s="390"/>
      <c r="AP6699" s="207"/>
      <c r="AQ6699" s="207"/>
      <c r="BK6699" s="207"/>
      <c r="BY6699" s="207"/>
      <c r="BZ6699" s="207"/>
      <c r="CA6699" s="207"/>
      <c r="CB6699" s="207"/>
      <c r="CC6699" s="207"/>
      <c r="CD6699" s="207"/>
      <c r="CE6699" s="207"/>
      <c r="CF6699" s="207"/>
    </row>
    <row r="6700" spans="1:84" s="406" customFormat="1" x14ac:dyDescent="0.3">
      <c r="A6700" s="407"/>
      <c r="B6700" s="412"/>
      <c r="C6700" s="126"/>
      <c r="D6700" s="390"/>
      <c r="E6700" s="390"/>
      <c r="F6700" s="390"/>
      <c r="G6700" s="390"/>
      <c r="H6700" s="390"/>
      <c r="I6700" s="390"/>
      <c r="AP6700" s="207"/>
      <c r="AQ6700" s="207"/>
      <c r="BK6700" s="207"/>
      <c r="BY6700" s="207"/>
      <c r="BZ6700" s="207"/>
      <c r="CA6700" s="207"/>
      <c r="CB6700" s="207"/>
      <c r="CC6700" s="207"/>
      <c r="CD6700" s="207"/>
      <c r="CE6700" s="207"/>
      <c r="CF6700" s="207"/>
    </row>
    <row r="6701" spans="1:84" s="406" customFormat="1" x14ac:dyDescent="0.3">
      <c r="A6701" s="407"/>
      <c r="B6701" s="412"/>
      <c r="C6701" s="126"/>
      <c r="D6701" s="390"/>
      <c r="E6701" s="390"/>
      <c r="F6701" s="390"/>
      <c r="G6701" s="390"/>
      <c r="H6701" s="390"/>
      <c r="I6701" s="390"/>
      <c r="AP6701" s="207"/>
      <c r="AQ6701" s="207"/>
      <c r="BK6701" s="207"/>
      <c r="BY6701" s="207"/>
      <c r="BZ6701" s="207"/>
      <c r="CA6701" s="207"/>
      <c r="CB6701" s="207"/>
      <c r="CC6701" s="207"/>
      <c r="CD6701" s="207"/>
      <c r="CE6701" s="207"/>
      <c r="CF6701" s="207"/>
    </row>
    <row r="6702" spans="1:84" s="406" customFormat="1" x14ac:dyDescent="0.3">
      <c r="A6702" s="407"/>
      <c r="B6702" s="412"/>
      <c r="C6702" s="126"/>
      <c r="D6702" s="390"/>
      <c r="E6702" s="390"/>
      <c r="F6702" s="390"/>
      <c r="G6702" s="390"/>
      <c r="H6702" s="390"/>
      <c r="I6702" s="390"/>
      <c r="AP6702" s="207"/>
      <c r="AQ6702" s="207"/>
      <c r="BK6702" s="207"/>
      <c r="BY6702" s="207"/>
      <c r="BZ6702" s="207"/>
      <c r="CA6702" s="207"/>
      <c r="CB6702" s="207"/>
      <c r="CC6702" s="207"/>
      <c r="CD6702" s="207"/>
      <c r="CE6702" s="207"/>
      <c r="CF6702" s="207"/>
    </row>
    <row r="6703" spans="1:84" s="406" customFormat="1" x14ac:dyDescent="0.3">
      <c r="A6703" s="407"/>
      <c r="B6703" s="412"/>
      <c r="C6703" s="126"/>
      <c r="D6703" s="390"/>
      <c r="E6703" s="390"/>
      <c r="F6703" s="390"/>
      <c r="G6703" s="390"/>
      <c r="H6703" s="390"/>
      <c r="I6703" s="390"/>
      <c r="AP6703" s="207"/>
      <c r="AQ6703" s="207"/>
      <c r="BK6703" s="207"/>
      <c r="BY6703" s="207"/>
      <c r="BZ6703" s="207"/>
      <c r="CA6703" s="207"/>
      <c r="CB6703" s="207"/>
      <c r="CC6703" s="207"/>
      <c r="CD6703" s="207"/>
      <c r="CE6703" s="207"/>
      <c r="CF6703" s="207"/>
    </row>
    <row r="6704" spans="1:84" s="406" customFormat="1" x14ac:dyDescent="0.3">
      <c r="A6704" s="407"/>
      <c r="B6704" s="412"/>
      <c r="C6704" s="126"/>
      <c r="D6704" s="390"/>
      <c r="E6704" s="390"/>
      <c r="F6704" s="390"/>
      <c r="G6704" s="390"/>
      <c r="H6704" s="390"/>
      <c r="I6704" s="390"/>
      <c r="AP6704" s="207"/>
      <c r="AQ6704" s="207"/>
      <c r="BK6704" s="207"/>
      <c r="BY6704" s="207"/>
      <c r="BZ6704" s="207"/>
      <c r="CA6704" s="207"/>
      <c r="CB6704" s="207"/>
      <c r="CC6704" s="207"/>
      <c r="CD6704" s="207"/>
      <c r="CE6704" s="207"/>
      <c r="CF6704" s="207"/>
    </row>
    <row r="6705" spans="1:84" s="406" customFormat="1" x14ac:dyDescent="0.3">
      <c r="A6705" s="407"/>
      <c r="B6705" s="412"/>
      <c r="C6705" s="126"/>
      <c r="D6705" s="390"/>
      <c r="E6705" s="390"/>
      <c r="F6705" s="390"/>
      <c r="G6705" s="390"/>
      <c r="H6705" s="390"/>
      <c r="I6705" s="390"/>
      <c r="AP6705" s="207"/>
      <c r="AQ6705" s="207"/>
      <c r="BK6705" s="207"/>
      <c r="BY6705" s="207"/>
      <c r="BZ6705" s="207"/>
      <c r="CA6705" s="207"/>
      <c r="CB6705" s="207"/>
      <c r="CC6705" s="207"/>
      <c r="CD6705" s="207"/>
      <c r="CE6705" s="207"/>
      <c r="CF6705" s="207"/>
    </row>
    <row r="6706" spans="1:84" s="406" customFormat="1" x14ac:dyDescent="0.3">
      <c r="A6706" s="407"/>
      <c r="B6706" s="412"/>
      <c r="C6706" s="126"/>
      <c r="D6706" s="390"/>
      <c r="E6706" s="390"/>
      <c r="F6706" s="390"/>
      <c r="G6706" s="390"/>
      <c r="H6706" s="390"/>
      <c r="I6706" s="390"/>
      <c r="AP6706" s="207"/>
      <c r="AQ6706" s="207"/>
      <c r="BK6706" s="207"/>
      <c r="BY6706" s="207"/>
      <c r="BZ6706" s="207"/>
      <c r="CA6706" s="207"/>
      <c r="CB6706" s="207"/>
      <c r="CC6706" s="207"/>
      <c r="CD6706" s="207"/>
      <c r="CE6706" s="207"/>
      <c r="CF6706" s="207"/>
    </row>
    <row r="6707" spans="1:84" s="406" customFormat="1" x14ac:dyDescent="0.3">
      <c r="A6707" s="407"/>
      <c r="B6707" s="412"/>
      <c r="C6707" s="126"/>
      <c r="D6707" s="390"/>
      <c r="E6707" s="390"/>
      <c r="F6707" s="390"/>
      <c r="G6707" s="390"/>
      <c r="H6707" s="390"/>
      <c r="I6707" s="390"/>
      <c r="AP6707" s="207"/>
      <c r="AQ6707" s="207"/>
      <c r="BK6707" s="207"/>
      <c r="BY6707" s="207"/>
      <c r="BZ6707" s="207"/>
      <c r="CA6707" s="207"/>
      <c r="CB6707" s="207"/>
      <c r="CC6707" s="207"/>
      <c r="CD6707" s="207"/>
      <c r="CE6707" s="207"/>
      <c r="CF6707" s="207"/>
    </row>
    <row r="6708" spans="1:84" s="406" customFormat="1" x14ac:dyDescent="0.3">
      <c r="A6708" s="407"/>
      <c r="B6708" s="412"/>
      <c r="C6708" s="126"/>
      <c r="D6708" s="390"/>
      <c r="E6708" s="390"/>
      <c r="F6708" s="390"/>
      <c r="G6708" s="390"/>
      <c r="H6708" s="390"/>
      <c r="I6708" s="390"/>
      <c r="AP6708" s="207"/>
      <c r="AQ6708" s="207"/>
      <c r="BK6708" s="207"/>
      <c r="BY6708" s="207"/>
      <c r="BZ6708" s="207"/>
      <c r="CA6708" s="207"/>
      <c r="CB6708" s="207"/>
      <c r="CC6708" s="207"/>
      <c r="CD6708" s="207"/>
      <c r="CE6708" s="207"/>
      <c r="CF6708" s="207"/>
    </row>
    <row r="6709" spans="1:84" s="406" customFormat="1" x14ac:dyDescent="0.3">
      <c r="A6709" s="407"/>
      <c r="B6709" s="412"/>
      <c r="C6709" s="126"/>
      <c r="D6709" s="390"/>
      <c r="E6709" s="390"/>
      <c r="F6709" s="390"/>
      <c r="G6709" s="390"/>
      <c r="H6709" s="390"/>
      <c r="I6709" s="390"/>
      <c r="AP6709" s="207"/>
      <c r="AQ6709" s="207"/>
      <c r="BK6709" s="207"/>
      <c r="BY6709" s="207"/>
      <c r="BZ6709" s="207"/>
      <c r="CA6709" s="207"/>
      <c r="CB6709" s="207"/>
      <c r="CC6709" s="207"/>
      <c r="CD6709" s="207"/>
      <c r="CE6709" s="207"/>
      <c r="CF6709" s="207"/>
    </row>
    <row r="6710" spans="1:84" s="406" customFormat="1" x14ac:dyDescent="0.3">
      <c r="A6710" s="407"/>
      <c r="B6710" s="412"/>
      <c r="C6710" s="126"/>
      <c r="D6710" s="390"/>
      <c r="E6710" s="390"/>
      <c r="F6710" s="390"/>
      <c r="G6710" s="390"/>
      <c r="H6710" s="390"/>
      <c r="I6710" s="390"/>
      <c r="AP6710" s="207"/>
      <c r="AQ6710" s="207"/>
      <c r="BK6710" s="207"/>
      <c r="BY6710" s="207"/>
      <c r="BZ6710" s="207"/>
      <c r="CA6710" s="207"/>
      <c r="CB6710" s="207"/>
      <c r="CC6710" s="207"/>
      <c r="CD6710" s="207"/>
      <c r="CE6710" s="207"/>
      <c r="CF6710" s="207"/>
    </row>
    <row r="6711" spans="1:84" s="406" customFormat="1" x14ac:dyDescent="0.3">
      <c r="A6711" s="407"/>
      <c r="B6711" s="412"/>
      <c r="C6711" s="126"/>
      <c r="D6711" s="390"/>
      <c r="E6711" s="390"/>
      <c r="F6711" s="390"/>
      <c r="G6711" s="390"/>
      <c r="H6711" s="390"/>
      <c r="I6711" s="390"/>
      <c r="AP6711" s="207"/>
      <c r="AQ6711" s="207"/>
      <c r="BK6711" s="207"/>
      <c r="BY6711" s="207"/>
      <c r="BZ6711" s="207"/>
      <c r="CA6711" s="207"/>
      <c r="CB6711" s="207"/>
      <c r="CC6711" s="207"/>
      <c r="CD6711" s="207"/>
      <c r="CE6711" s="207"/>
      <c r="CF6711" s="207"/>
    </row>
    <row r="6712" spans="1:84" s="406" customFormat="1" x14ac:dyDescent="0.3">
      <c r="A6712" s="407"/>
      <c r="B6712" s="412"/>
      <c r="C6712" s="126"/>
      <c r="D6712" s="390"/>
      <c r="E6712" s="390"/>
      <c r="F6712" s="390"/>
      <c r="G6712" s="390"/>
      <c r="H6712" s="390"/>
      <c r="I6712" s="390"/>
      <c r="AP6712" s="207"/>
      <c r="AQ6712" s="207"/>
      <c r="BK6712" s="207"/>
      <c r="BY6712" s="207"/>
      <c r="BZ6712" s="207"/>
      <c r="CA6712" s="207"/>
      <c r="CB6712" s="207"/>
      <c r="CC6712" s="207"/>
      <c r="CD6712" s="207"/>
      <c r="CE6712" s="207"/>
      <c r="CF6712" s="207"/>
    </row>
    <row r="6713" spans="1:84" s="406" customFormat="1" x14ac:dyDescent="0.3">
      <c r="A6713" s="407"/>
      <c r="B6713" s="412"/>
      <c r="C6713" s="126"/>
      <c r="D6713" s="390"/>
      <c r="E6713" s="390"/>
      <c r="F6713" s="390"/>
      <c r="G6713" s="390"/>
      <c r="H6713" s="390"/>
      <c r="I6713" s="390"/>
      <c r="AP6713" s="207"/>
      <c r="AQ6713" s="207"/>
      <c r="BK6713" s="207"/>
      <c r="BY6713" s="207"/>
      <c r="BZ6713" s="207"/>
      <c r="CA6713" s="207"/>
      <c r="CB6713" s="207"/>
      <c r="CC6713" s="207"/>
      <c r="CD6713" s="207"/>
      <c r="CE6713" s="207"/>
      <c r="CF6713" s="207"/>
    </row>
    <row r="6714" spans="1:84" s="406" customFormat="1" x14ac:dyDescent="0.3">
      <c r="A6714" s="407"/>
      <c r="B6714" s="412"/>
      <c r="C6714" s="126"/>
      <c r="D6714" s="390"/>
      <c r="E6714" s="390"/>
      <c r="F6714" s="390"/>
      <c r="G6714" s="390"/>
      <c r="H6714" s="390"/>
      <c r="I6714" s="390"/>
      <c r="AP6714" s="207"/>
      <c r="AQ6714" s="207"/>
      <c r="BK6714" s="207"/>
      <c r="BY6714" s="207"/>
      <c r="BZ6714" s="207"/>
      <c r="CA6714" s="207"/>
      <c r="CB6714" s="207"/>
      <c r="CC6714" s="207"/>
      <c r="CD6714" s="207"/>
      <c r="CE6714" s="207"/>
      <c r="CF6714" s="207"/>
    </row>
    <row r="6715" spans="1:84" s="406" customFormat="1" x14ac:dyDescent="0.3">
      <c r="A6715" s="407"/>
      <c r="B6715" s="412"/>
      <c r="C6715" s="126"/>
      <c r="D6715" s="390"/>
      <c r="E6715" s="390"/>
      <c r="F6715" s="390"/>
      <c r="G6715" s="390"/>
      <c r="H6715" s="390"/>
      <c r="I6715" s="390"/>
      <c r="AP6715" s="207"/>
      <c r="AQ6715" s="207"/>
      <c r="BK6715" s="207"/>
      <c r="BY6715" s="207"/>
      <c r="BZ6715" s="207"/>
      <c r="CA6715" s="207"/>
      <c r="CB6715" s="207"/>
      <c r="CC6715" s="207"/>
      <c r="CD6715" s="207"/>
      <c r="CE6715" s="207"/>
      <c r="CF6715" s="207"/>
    </row>
    <row r="6716" spans="1:84" s="406" customFormat="1" x14ac:dyDescent="0.3">
      <c r="A6716" s="407"/>
      <c r="B6716" s="412"/>
      <c r="C6716" s="126"/>
      <c r="D6716" s="390"/>
      <c r="E6716" s="390"/>
      <c r="F6716" s="390"/>
      <c r="G6716" s="390"/>
      <c r="H6716" s="390"/>
      <c r="I6716" s="390"/>
      <c r="AP6716" s="207"/>
      <c r="AQ6716" s="207"/>
      <c r="BK6716" s="207"/>
      <c r="BY6716" s="207"/>
      <c r="BZ6716" s="207"/>
      <c r="CA6716" s="207"/>
      <c r="CB6716" s="207"/>
      <c r="CC6716" s="207"/>
      <c r="CD6716" s="207"/>
      <c r="CE6716" s="207"/>
      <c r="CF6716" s="207"/>
    </row>
    <row r="6717" spans="1:84" s="406" customFormat="1" x14ac:dyDescent="0.3">
      <c r="A6717" s="407"/>
      <c r="B6717" s="412"/>
      <c r="C6717" s="126"/>
      <c r="D6717" s="390"/>
      <c r="E6717" s="390"/>
      <c r="F6717" s="390"/>
      <c r="G6717" s="390"/>
      <c r="H6717" s="390"/>
      <c r="I6717" s="390"/>
      <c r="AP6717" s="207"/>
      <c r="AQ6717" s="207"/>
      <c r="BK6717" s="207"/>
      <c r="BY6717" s="207"/>
      <c r="BZ6717" s="207"/>
      <c r="CA6717" s="207"/>
      <c r="CB6717" s="207"/>
      <c r="CC6717" s="207"/>
      <c r="CD6717" s="207"/>
      <c r="CE6717" s="207"/>
      <c r="CF6717" s="207"/>
    </row>
    <row r="6718" spans="1:84" s="406" customFormat="1" x14ac:dyDescent="0.3">
      <c r="A6718" s="407"/>
      <c r="B6718" s="412"/>
      <c r="C6718" s="126"/>
      <c r="D6718" s="390"/>
      <c r="E6718" s="390"/>
      <c r="F6718" s="390"/>
      <c r="G6718" s="390"/>
      <c r="H6718" s="390"/>
      <c r="I6718" s="390"/>
      <c r="AP6718" s="207"/>
      <c r="AQ6718" s="207"/>
      <c r="BK6718" s="207"/>
      <c r="BY6718" s="207"/>
      <c r="BZ6718" s="207"/>
      <c r="CA6718" s="207"/>
      <c r="CB6718" s="207"/>
      <c r="CC6718" s="207"/>
      <c r="CD6718" s="207"/>
      <c r="CE6718" s="207"/>
      <c r="CF6718" s="207"/>
    </row>
    <row r="6719" spans="1:84" s="406" customFormat="1" x14ac:dyDescent="0.3">
      <c r="A6719" s="407"/>
      <c r="B6719" s="412"/>
      <c r="C6719" s="126"/>
      <c r="D6719" s="390"/>
      <c r="E6719" s="390"/>
      <c r="F6719" s="390"/>
      <c r="G6719" s="390"/>
      <c r="H6719" s="390"/>
      <c r="I6719" s="390"/>
      <c r="AP6719" s="207"/>
      <c r="AQ6719" s="207"/>
      <c r="BK6719" s="207"/>
      <c r="BY6719" s="207"/>
      <c r="BZ6719" s="207"/>
      <c r="CA6719" s="207"/>
      <c r="CB6719" s="207"/>
      <c r="CC6719" s="207"/>
      <c r="CD6719" s="207"/>
      <c r="CE6719" s="207"/>
      <c r="CF6719" s="207"/>
    </row>
    <row r="6720" spans="1:84" s="406" customFormat="1" x14ac:dyDescent="0.3">
      <c r="A6720" s="407"/>
      <c r="B6720" s="412"/>
      <c r="C6720" s="126"/>
      <c r="D6720" s="390"/>
      <c r="E6720" s="390"/>
      <c r="F6720" s="390"/>
      <c r="G6720" s="390"/>
      <c r="H6720" s="390"/>
      <c r="I6720" s="390"/>
      <c r="AP6720" s="207"/>
      <c r="AQ6720" s="207"/>
      <c r="BK6720" s="207"/>
      <c r="BY6720" s="207"/>
      <c r="BZ6720" s="207"/>
      <c r="CA6720" s="207"/>
      <c r="CB6720" s="207"/>
      <c r="CC6720" s="207"/>
      <c r="CD6720" s="207"/>
      <c r="CE6720" s="207"/>
      <c r="CF6720" s="207"/>
    </row>
    <row r="6721" spans="1:84" s="406" customFormat="1" x14ac:dyDescent="0.3">
      <c r="A6721" s="407"/>
      <c r="B6721" s="412"/>
      <c r="C6721" s="126"/>
      <c r="D6721" s="390"/>
      <c r="E6721" s="390"/>
      <c r="F6721" s="390"/>
      <c r="G6721" s="390"/>
      <c r="H6721" s="390"/>
      <c r="I6721" s="390"/>
      <c r="AP6721" s="207"/>
      <c r="AQ6721" s="207"/>
      <c r="BK6721" s="207"/>
      <c r="BY6721" s="207"/>
      <c r="BZ6721" s="207"/>
      <c r="CA6721" s="207"/>
      <c r="CB6721" s="207"/>
      <c r="CC6721" s="207"/>
      <c r="CD6721" s="207"/>
      <c r="CE6721" s="207"/>
      <c r="CF6721" s="207"/>
    </row>
    <row r="6722" spans="1:84" s="406" customFormat="1" x14ac:dyDescent="0.3">
      <c r="A6722" s="407"/>
      <c r="B6722" s="412"/>
      <c r="C6722" s="126"/>
      <c r="D6722" s="390"/>
      <c r="E6722" s="390"/>
      <c r="F6722" s="390"/>
      <c r="G6722" s="390"/>
      <c r="H6722" s="390"/>
      <c r="I6722" s="390"/>
      <c r="AP6722" s="207"/>
      <c r="AQ6722" s="207"/>
      <c r="BK6722" s="207"/>
      <c r="BY6722" s="207"/>
      <c r="BZ6722" s="207"/>
      <c r="CA6722" s="207"/>
      <c r="CB6722" s="207"/>
      <c r="CC6722" s="207"/>
      <c r="CD6722" s="207"/>
      <c r="CE6722" s="207"/>
      <c r="CF6722" s="207"/>
    </row>
    <row r="6723" spans="1:84" s="406" customFormat="1" x14ac:dyDescent="0.3">
      <c r="A6723" s="407"/>
      <c r="B6723" s="412"/>
      <c r="C6723" s="126"/>
      <c r="D6723" s="390"/>
      <c r="E6723" s="390"/>
      <c r="F6723" s="390"/>
      <c r="G6723" s="390"/>
      <c r="H6723" s="390"/>
      <c r="I6723" s="390"/>
      <c r="AP6723" s="207"/>
      <c r="AQ6723" s="207"/>
      <c r="BK6723" s="207"/>
      <c r="BY6723" s="207"/>
      <c r="BZ6723" s="207"/>
      <c r="CA6723" s="207"/>
      <c r="CB6723" s="207"/>
      <c r="CC6723" s="207"/>
      <c r="CD6723" s="207"/>
      <c r="CE6723" s="207"/>
      <c r="CF6723" s="207"/>
    </row>
    <row r="6724" spans="1:84" s="406" customFormat="1" x14ac:dyDescent="0.3">
      <c r="A6724" s="407"/>
      <c r="B6724" s="412"/>
      <c r="C6724" s="126"/>
      <c r="D6724" s="390"/>
      <c r="E6724" s="390"/>
      <c r="F6724" s="390"/>
      <c r="G6724" s="390"/>
      <c r="H6724" s="390"/>
      <c r="I6724" s="390"/>
      <c r="AP6724" s="207"/>
      <c r="AQ6724" s="207"/>
      <c r="BK6724" s="207"/>
      <c r="BY6724" s="207"/>
      <c r="BZ6724" s="207"/>
      <c r="CA6724" s="207"/>
      <c r="CB6724" s="207"/>
      <c r="CC6724" s="207"/>
      <c r="CD6724" s="207"/>
      <c r="CE6724" s="207"/>
      <c r="CF6724" s="207"/>
    </row>
    <row r="6725" spans="1:84" s="406" customFormat="1" x14ac:dyDescent="0.3">
      <c r="A6725" s="407"/>
      <c r="B6725" s="412"/>
      <c r="C6725" s="126"/>
      <c r="D6725" s="390"/>
      <c r="E6725" s="390"/>
      <c r="F6725" s="390"/>
      <c r="G6725" s="390"/>
      <c r="H6725" s="390"/>
      <c r="I6725" s="390"/>
      <c r="AP6725" s="207"/>
      <c r="AQ6725" s="207"/>
      <c r="BK6725" s="207"/>
      <c r="BY6725" s="207"/>
      <c r="BZ6725" s="207"/>
      <c r="CA6725" s="207"/>
      <c r="CB6725" s="207"/>
      <c r="CC6725" s="207"/>
      <c r="CD6725" s="207"/>
      <c r="CE6725" s="207"/>
      <c r="CF6725" s="207"/>
    </row>
    <row r="6726" spans="1:84" s="406" customFormat="1" x14ac:dyDescent="0.3">
      <c r="A6726" s="407"/>
      <c r="B6726" s="412"/>
      <c r="C6726" s="126"/>
      <c r="D6726" s="390"/>
      <c r="E6726" s="390"/>
      <c r="F6726" s="390"/>
      <c r="G6726" s="390"/>
      <c r="H6726" s="390"/>
      <c r="I6726" s="390"/>
      <c r="AP6726" s="207"/>
      <c r="AQ6726" s="207"/>
      <c r="BK6726" s="207"/>
      <c r="BY6726" s="207"/>
      <c r="BZ6726" s="207"/>
      <c r="CA6726" s="207"/>
      <c r="CB6726" s="207"/>
      <c r="CC6726" s="207"/>
      <c r="CD6726" s="207"/>
      <c r="CE6726" s="207"/>
      <c r="CF6726" s="207"/>
    </row>
    <row r="6727" spans="1:84" s="406" customFormat="1" x14ac:dyDescent="0.3">
      <c r="A6727" s="407"/>
      <c r="B6727" s="412"/>
      <c r="C6727" s="126"/>
      <c r="D6727" s="390"/>
      <c r="E6727" s="390"/>
      <c r="F6727" s="390"/>
      <c r="G6727" s="390"/>
      <c r="H6727" s="390"/>
      <c r="I6727" s="390"/>
      <c r="AP6727" s="207"/>
      <c r="AQ6727" s="207"/>
      <c r="BK6727" s="207"/>
      <c r="BY6727" s="207"/>
      <c r="BZ6727" s="207"/>
      <c r="CA6727" s="207"/>
      <c r="CB6727" s="207"/>
      <c r="CC6727" s="207"/>
      <c r="CD6727" s="207"/>
      <c r="CE6727" s="207"/>
      <c r="CF6727" s="207"/>
    </row>
    <row r="6728" spans="1:84" s="406" customFormat="1" x14ac:dyDescent="0.3">
      <c r="A6728" s="407"/>
      <c r="B6728" s="412"/>
      <c r="C6728" s="126"/>
      <c r="D6728" s="390"/>
      <c r="E6728" s="390"/>
      <c r="F6728" s="390"/>
      <c r="G6728" s="390"/>
      <c r="H6728" s="390"/>
      <c r="I6728" s="390"/>
      <c r="AP6728" s="207"/>
      <c r="AQ6728" s="207"/>
      <c r="BK6728" s="207"/>
      <c r="BY6728" s="207"/>
      <c r="BZ6728" s="207"/>
      <c r="CA6728" s="207"/>
      <c r="CB6728" s="207"/>
      <c r="CC6728" s="207"/>
      <c r="CD6728" s="207"/>
      <c r="CE6728" s="207"/>
      <c r="CF6728" s="207"/>
    </row>
    <row r="6729" spans="1:84" s="406" customFormat="1" x14ac:dyDescent="0.3">
      <c r="A6729" s="407"/>
      <c r="B6729" s="412"/>
      <c r="C6729" s="126"/>
      <c r="D6729" s="390"/>
      <c r="E6729" s="390"/>
      <c r="F6729" s="390"/>
      <c r="G6729" s="390"/>
      <c r="H6729" s="390"/>
      <c r="I6729" s="390"/>
      <c r="AP6729" s="207"/>
      <c r="AQ6729" s="207"/>
      <c r="BK6729" s="207"/>
      <c r="BY6729" s="207"/>
      <c r="BZ6729" s="207"/>
      <c r="CA6729" s="207"/>
      <c r="CB6729" s="207"/>
      <c r="CC6729" s="207"/>
      <c r="CD6729" s="207"/>
      <c r="CE6729" s="207"/>
      <c r="CF6729" s="207"/>
    </row>
    <row r="6730" spans="1:84" s="406" customFormat="1" x14ac:dyDescent="0.3">
      <c r="A6730" s="407"/>
      <c r="B6730" s="412"/>
      <c r="C6730" s="126"/>
      <c r="D6730" s="390"/>
      <c r="E6730" s="390"/>
      <c r="F6730" s="390"/>
      <c r="G6730" s="390"/>
      <c r="H6730" s="390"/>
      <c r="I6730" s="390"/>
      <c r="AP6730" s="207"/>
      <c r="AQ6730" s="207"/>
      <c r="BK6730" s="207"/>
      <c r="BY6730" s="207"/>
      <c r="BZ6730" s="207"/>
      <c r="CA6730" s="207"/>
      <c r="CB6730" s="207"/>
      <c r="CC6730" s="207"/>
      <c r="CD6730" s="207"/>
      <c r="CE6730" s="207"/>
      <c r="CF6730" s="207"/>
    </row>
    <row r="6731" spans="1:84" s="406" customFormat="1" x14ac:dyDescent="0.3">
      <c r="A6731" s="407"/>
      <c r="B6731" s="412"/>
      <c r="C6731" s="126"/>
      <c r="D6731" s="390"/>
      <c r="E6731" s="390"/>
      <c r="F6731" s="390"/>
      <c r="G6731" s="390"/>
      <c r="H6731" s="390"/>
      <c r="I6731" s="390"/>
      <c r="AP6731" s="207"/>
      <c r="AQ6731" s="207"/>
      <c r="BK6731" s="207"/>
      <c r="BY6731" s="207"/>
      <c r="BZ6731" s="207"/>
      <c r="CA6731" s="207"/>
      <c r="CB6731" s="207"/>
      <c r="CC6731" s="207"/>
      <c r="CD6731" s="207"/>
      <c r="CE6731" s="207"/>
      <c r="CF6731" s="207"/>
    </row>
    <row r="6732" spans="1:84" s="406" customFormat="1" x14ac:dyDescent="0.3">
      <c r="A6732" s="407"/>
      <c r="B6732" s="412"/>
      <c r="C6732" s="126"/>
      <c r="D6732" s="390"/>
      <c r="E6732" s="390"/>
      <c r="F6732" s="390"/>
      <c r="G6732" s="390"/>
      <c r="H6732" s="390"/>
      <c r="I6732" s="390"/>
      <c r="AP6732" s="207"/>
      <c r="AQ6732" s="207"/>
      <c r="BK6732" s="207"/>
      <c r="BY6732" s="207"/>
      <c r="BZ6732" s="207"/>
      <c r="CA6732" s="207"/>
      <c r="CB6732" s="207"/>
      <c r="CC6732" s="207"/>
      <c r="CD6732" s="207"/>
      <c r="CE6732" s="207"/>
      <c r="CF6732" s="207"/>
    </row>
    <row r="6733" spans="1:84" s="406" customFormat="1" x14ac:dyDescent="0.3">
      <c r="A6733" s="407"/>
      <c r="B6733" s="412"/>
      <c r="C6733" s="126"/>
      <c r="D6733" s="390"/>
      <c r="E6733" s="390"/>
      <c r="F6733" s="390"/>
      <c r="G6733" s="390"/>
      <c r="H6733" s="390"/>
      <c r="I6733" s="390"/>
      <c r="AP6733" s="207"/>
      <c r="AQ6733" s="207"/>
      <c r="BK6733" s="207"/>
      <c r="BY6733" s="207"/>
      <c r="BZ6733" s="207"/>
      <c r="CA6733" s="207"/>
      <c r="CB6733" s="207"/>
      <c r="CC6733" s="207"/>
      <c r="CD6733" s="207"/>
      <c r="CE6733" s="207"/>
      <c r="CF6733" s="207"/>
    </row>
    <row r="6734" spans="1:84" s="406" customFormat="1" x14ac:dyDescent="0.3">
      <c r="A6734" s="407"/>
      <c r="B6734" s="412"/>
      <c r="C6734" s="126"/>
      <c r="D6734" s="390"/>
      <c r="E6734" s="390"/>
      <c r="F6734" s="390"/>
      <c r="G6734" s="390"/>
      <c r="H6734" s="390"/>
      <c r="I6734" s="390"/>
      <c r="AP6734" s="207"/>
      <c r="AQ6734" s="207"/>
      <c r="BK6734" s="207"/>
      <c r="BY6734" s="207"/>
      <c r="BZ6734" s="207"/>
      <c r="CA6734" s="207"/>
      <c r="CB6734" s="207"/>
      <c r="CC6734" s="207"/>
      <c r="CD6734" s="207"/>
      <c r="CE6734" s="207"/>
      <c r="CF6734" s="207"/>
    </row>
    <row r="6735" spans="1:84" s="406" customFormat="1" x14ac:dyDescent="0.3">
      <c r="A6735" s="407"/>
      <c r="B6735" s="412"/>
      <c r="C6735" s="126"/>
      <c r="D6735" s="390"/>
      <c r="E6735" s="390"/>
      <c r="F6735" s="390"/>
      <c r="G6735" s="390"/>
      <c r="H6735" s="390"/>
      <c r="I6735" s="390"/>
      <c r="AP6735" s="207"/>
      <c r="AQ6735" s="207"/>
      <c r="BK6735" s="207"/>
      <c r="BY6735" s="207"/>
      <c r="BZ6735" s="207"/>
      <c r="CA6735" s="207"/>
      <c r="CB6735" s="207"/>
      <c r="CC6735" s="207"/>
      <c r="CD6735" s="207"/>
      <c r="CE6735" s="207"/>
      <c r="CF6735" s="207"/>
    </row>
    <row r="6736" spans="1:84" s="406" customFormat="1" x14ac:dyDescent="0.3">
      <c r="A6736" s="407"/>
      <c r="B6736" s="412"/>
      <c r="C6736" s="126"/>
      <c r="D6736" s="390"/>
      <c r="E6736" s="390"/>
      <c r="F6736" s="390"/>
      <c r="G6736" s="390"/>
      <c r="H6736" s="390"/>
      <c r="I6736" s="390"/>
      <c r="AP6736" s="207"/>
      <c r="AQ6736" s="207"/>
      <c r="BK6736" s="207"/>
      <c r="BY6736" s="207"/>
      <c r="BZ6736" s="207"/>
      <c r="CA6736" s="207"/>
      <c r="CB6736" s="207"/>
      <c r="CC6736" s="207"/>
      <c r="CD6736" s="207"/>
      <c r="CE6736" s="207"/>
      <c r="CF6736" s="207"/>
    </row>
    <row r="6737" spans="1:84" s="406" customFormat="1" x14ac:dyDescent="0.3">
      <c r="A6737" s="407"/>
      <c r="B6737" s="412"/>
      <c r="C6737" s="126"/>
      <c r="D6737" s="390"/>
      <c r="E6737" s="390"/>
      <c r="F6737" s="390"/>
      <c r="G6737" s="390"/>
      <c r="H6737" s="390"/>
      <c r="I6737" s="390"/>
      <c r="AP6737" s="207"/>
      <c r="AQ6737" s="207"/>
      <c r="BK6737" s="207"/>
      <c r="BY6737" s="207"/>
      <c r="BZ6737" s="207"/>
      <c r="CA6737" s="207"/>
      <c r="CB6737" s="207"/>
      <c r="CC6737" s="207"/>
      <c r="CD6737" s="207"/>
      <c r="CE6737" s="207"/>
      <c r="CF6737" s="207"/>
    </row>
    <row r="6738" spans="1:84" s="406" customFormat="1" x14ac:dyDescent="0.3">
      <c r="A6738" s="407"/>
      <c r="B6738" s="412"/>
      <c r="C6738" s="126"/>
      <c r="D6738" s="390"/>
      <c r="E6738" s="390"/>
      <c r="F6738" s="390"/>
      <c r="G6738" s="390"/>
      <c r="H6738" s="390"/>
      <c r="I6738" s="390"/>
      <c r="AP6738" s="207"/>
      <c r="AQ6738" s="207"/>
      <c r="BK6738" s="207"/>
      <c r="BY6738" s="207"/>
      <c r="BZ6738" s="207"/>
      <c r="CA6738" s="207"/>
      <c r="CB6738" s="207"/>
      <c r="CC6738" s="207"/>
      <c r="CD6738" s="207"/>
      <c r="CE6738" s="207"/>
      <c r="CF6738" s="207"/>
    </row>
    <row r="6739" spans="1:84" s="406" customFormat="1" x14ac:dyDescent="0.3">
      <c r="A6739" s="407"/>
      <c r="B6739" s="412"/>
      <c r="C6739" s="126"/>
      <c r="D6739" s="390"/>
      <c r="E6739" s="390"/>
      <c r="F6739" s="390"/>
      <c r="G6739" s="390"/>
      <c r="H6739" s="390"/>
      <c r="I6739" s="390"/>
      <c r="AP6739" s="207"/>
      <c r="AQ6739" s="207"/>
      <c r="BK6739" s="207"/>
      <c r="BY6739" s="207"/>
      <c r="BZ6739" s="207"/>
      <c r="CA6739" s="207"/>
      <c r="CB6739" s="207"/>
      <c r="CC6739" s="207"/>
      <c r="CD6739" s="207"/>
      <c r="CE6739" s="207"/>
      <c r="CF6739" s="207"/>
    </row>
    <row r="6740" spans="1:84" s="406" customFormat="1" x14ac:dyDescent="0.3">
      <c r="A6740" s="407"/>
      <c r="B6740" s="412"/>
      <c r="C6740" s="126"/>
      <c r="D6740" s="390"/>
      <c r="E6740" s="390"/>
      <c r="F6740" s="390"/>
      <c r="G6740" s="390"/>
      <c r="H6740" s="390"/>
      <c r="I6740" s="390"/>
      <c r="AP6740" s="207"/>
      <c r="AQ6740" s="207"/>
      <c r="BK6740" s="207"/>
      <c r="BY6740" s="207"/>
      <c r="BZ6740" s="207"/>
      <c r="CA6740" s="207"/>
      <c r="CB6740" s="207"/>
      <c r="CC6740" s="207"/>
      <c r="CD6740" s="207"/>
      <c r="CE6740" s="207"/>
      <c r="CF6740" s="207"/>
    </row>
    <row r="6741" spans="1:84" s="406" customFormat="1" x14ac:dyDescent="0.3">
      <c r="A6741" s="407"/>
      <c r="B6741" s="412"/>
      <c r="C6741" s="126"/>
      <c r="D6741" s="390"/>
      <c r="E6741" s="390"/>
      <c r="F6741" s="390"/>
      <c r="G6741" s="390"/>
      <c r="H6741" s="390"/>
      <c r="I6741" s="390"/>
      <c r="AP6741" s="207"/>
      <c r="AQ6741" s="207"/>
      <c r="BK6741" s="207"/>
      <c r="BY6741" s="207"/>
      <c r="BZ6741" s="207"/>
      <c r="CA6741" s="207"/>
      <c r="CB6741" s="207"/>
      <c r="CC6741" s="207"/>
      <c r="CD6741" s="207"/>
      <c r="CE6741" s="207"/>
      <c r="CF6741" s="207"/>
    </row>
    <row r="6742" spans="1:84" s="406" customFormat="1" x14ac:dyDescent="0.3">
      <c r="A6742" s="407"/>
      <c r="B6742" s="412"/>
      <c r="C6742" s="126"/>
      <c r="D6742" s="390"/>
      <c r="E6742" s="390"/>
      <c r="F6742" s="390"/>
      <c r="G6742" s="390"/>
      <c r="H6742" s="390"/>
      <c r="I6742" s="390"/>
      <c r="AP6742" s="207"/>
      <c r="AQ6742" s="207"/>
      <c r="BK6742" s="207"/>
      <c r="BY6742" s="207"/>
      <c r="BZ6742" s="207"/>
      <c r="CA6742" s="207"/>
      <c r="CB6742" s="207"/>
      <c r="CC6742" s="207"/>
      <c r="CD6742" s="207"/>
      <c r="CE6742" s="207"/>
      <c r="CF6742" s="207"/>
    </row>
    <row r="6743" spans="1:84" s="406" customFormat="1" x14ac:dyDescent="0.3">
      <c r="A6743" s="407"/>
      <c r="B6743" s="412"/>
      <c r="C6743" s="126"/>
      <c r="D6743" s="390"/>
      <c r="E6743" s="390"/>
      <c r="F6743" s="390"/>
      <c r="G6743" s="390"/>
      <c r="H6743" s="390"/>
      <c r="I6743" s="390"/>
      <c r="AP6743" s="207"/>
      <c r="AQ6743" s="207"/>
      <c r="BK6743" s="207"/>
      <c r="BY6743" s="207"/>
      <c r="BZ6743" s="207"/>
      <c r="CA6743" s="207"/>
      <c r="CB6743" s="207"/>
      <c r="CC6743" s="207"/>
      <c r="CD6743" s="207"/>
      <c r="CE6743" s="207"/>
      <c r="CF6743" s="207"/>
    </row>
    <row r="6744" spans="1:84" s="406" customFormat="1" x14ac:dyDescent="0.3">
      <c r="A6744" s="407"/>
      <c r="B6744" s="412"/>
      <c r="C6744" s="126"/>
      <c r="D6744" s="390"/>
      <c r="E6744" s="390"/>
      <c r="F6744" s="390"/>
      <c r="G6744" s="390"/>
      <c r="H6744" s="390"/>
      <c r="I6744" s="390"/>
      <c r="AP6744" s="207"/>
      <c r="AQ6744" s="207"/>
      <c r="BK6744" s="207"/>
      <c r="BY6744" s="207"/>
      <c r="BZ6744" s="207"/>
      <c r="CA6744" s="207"/>
      <c r="CB6744" s="207"/>
      <c r="CC6744" s="207"/>
      <c r="CD6744" s="207"/>
      <c r="CE6744" s="207"/>
      <c r="CF6744" s="207"/>
    </row>
    <row r="6745" spans="1:84" s="406" customFormat="1" x14ac:dyDescent="0.3">
      <c r="A6745" s="407"/>
      <c r="B6745" s="412"/>
      <c r="C6745" s="126"/>
      <c r="D6745" s="390"/>
      <c r="E6745" s="390"/>
      <c r="F6745" s="390"/>
      <c r="G6745" s="390"/>
      <c r="H6745" s="390"/>
      <c r="I6745" s="390"/>
      <c r="AP6745" s="207"/>
      <c r="AQ6745" s="207"/>
      <c r="BK6745" s="207"/>
      <c r="BY6745" s="207"/>
      <c r="BZ6745" s="207"/>
      <c r="CA6745" s="207"/>
      <c r="CB6745" s="207"/>
      <c r="CC6745" s="207"/>
      <c r="CD6745" s="207"/>
      <c r="CE6745" s="207"/>
      <c r="CF6745" s="207"/>
    </row>
    <row r="6746" spans="1:84" s="406" customFormat="1" x14ac:dyDescent="0.3">
      <c r="A6746" s="407"/>
      <c r="B6746" s="412"/>
      <c r="C6746" s="126"/>
      <c r="D6746" s="390"/>
      <c r="E6746" s="390"/>
      <c r="F6746" s="390"/>
      <c r="G6746" s="390"/>
      <c r="H6746" s="390"/>
      <c r="I6746" s="390"/>
      <c r="AP6746" s="207"/>
      <c r="AQ6746" s="207"/>
      <c r="BK6746" s="207"/>
      <c r="BY6746" s="207"/>
      <c r="BZ6746" s="207"/>
      <c r="CA6746" s="207"/>
      <c r="CB6746" s="207"/>
      <c r="CC6746" s="207"/>
      <c r="CD6746" s="207"/>
      <c r="CE6746" s="207"/>
      <c r="CF6746" s="207"/>
    </row>
    <row r="6747" spans="1:84" s="406" customFormat="1" x14ac:dyDescent="0.3">
      <c r="A6747" s="407"/>
      <c r="B6747" s="412"/>
      <c r="C6747" s="126"/>
      <c r="D6747" s="390"/>
      <c r="E6747" s="390"/>
      <c r="F6747" s="390"/>
      <c r="G6747" s="390"/>
      <c r="H6747" s="390"/>
      <c r="I6747" s="390"/>
      <c r="AP6747" s="207"/>
      <c r="AQ6747" s="207"/>
      <c r="BK6747" s="207"/>
      <c r="BY6747" s="207"/>
      <c r="BZ6747" s="207"/>
      <c r="CA6747" s="207"/>
      <c r="CB6747" s="207"/>
      <c r="CC6747" s="207"/>
      <c r="CD6747" s="207"/>
      <c r="CE6747" s="207"/>
      <c r="CF6747" s="207"/>
    </row>
    <row r="6748" spans="1:84" s="406" customFormat="1" x14ac:dyDescent="0.3">
      <c r="A6748" s="407"/>
      <c r="B6748" s="412"/>
      <c r="C6748" s="126"/>
      <c r="D6748" s="390"/>
      <c r="E6748" s="390"/>
      <c r="F6748" s="390"/>
      <c r="G6748" s="390"/>
      <c r="H6748" s="390"/>
      <c r="I6748" s="390"/>
      <c r="AP6748" s="207"/>
      <c r="AQ6748" s="207"/>
      <c r="BK6748" s="207"/>
      <c r="BY6748" s="207"/>
      <c r="BZ6748" s="207"/>
      <c r="CA6748" s="207"/>
      <c r="CB6748" s="207"/>
      <c r="CC6748" s="207"/>
      <c r="CD6748" s="207"/>
      <c r="CE6748" s="207"/>
      <c r="CF6748" s="207"/>
    </row>
    <row r="6749" spans="1:84" s="406" customFormat="1" x14ac:dyDescent="0.3">
      <c r="A6749" s="407"/>
      <c r="B6749" s="412"/>
      <c r="C6749" s="126"/>
      <c r="D6749" s="390"/>
      <c r="E6749" s="390"/>
      <c r="F6749" s="390"/>
      <c r="G6749" s="390"/>
      <c r="H6749" s="390"/>
      <c r="I6749" s="390"/>
      <c r="AP6749" s="207"/>
      <c r="AQ6749" s="207"/>
      <c r="BK6749" s="207"/>
      <c r="BY6749" s="207"/>
      <c r="BZ6749" s="207"/>
      <c r="CA6749" s="207"/>
      <c r="CB6749" s="207"/>
      <c r="CC6749" s="207"/>
      <c r="CD6749" s="207"/>
      <c r="CE6749" s="207"/>
      <c r="CF6749" s="207"/>
    </row>
    <row r="6750" spans="1:84" s="406" customFormat="1" x14ac:dyDescent="0.3">
      <c r="A6750" s="407"/>
      <c r="B6750" s="412"/>
      <c r="C6750" s="126"/>
      <c r="D6750" s="390"/>
      <c r="E6750" s="390"/>
      <c r="F6750" s="390"/>
      <c r="G6750" s="390"/>
      <c r="H6750" s="390"/>
      <c r="I6750" s="390"/>
      <c r="AP6750" s="207"/>
      <c r="AQ6750" s="207"/>
      <c r="BK6750" s="207"/>
      <c r="BY6750" s="207"/>
      <c r="BZ6750" s="207"/>
      <c r="CA6750" s="207"/>
      <c r="CB6750" s="207"/>
      <c r="CC6750" s="207"/>
      <c r="CD6750" s="207"/>
      <c r="CE6750" s="207"/>
      <c r="CF6750" s="207"/>
    </row>
    <row r="6751" spans="1:84" s="406" customFormat="1" x14ac:dyDescent="0.3">
      <c r="A6751" s="407"/>
      <c r="B6751" s="412"/>
      <c r="C6751" s="126"/>
      <c r="D6751" s="390"/>
      <c r="E6751" s="390"/>
      <c r="F6751" s="390"/>
      <c r="G6751" s="390"/>
      <c r="H6751" s="390"/>
      <c r="I6751" s="390"/>
      <c r="AP6751" s="207"/>
      <c r="AQ6751" s="207"/>
      <c r="BK6751" s="207"/>
      <c r="BY6751" s="207"/>
      <c r="BZ6751" s="207"/>
      <c r="CA6751" s="207"/>
      <c r="CB6751" s="207"/>
      <c r="CC6751" s="207"/>
      <c r="CD6751" s="207"/>
      <c r="CE6751" s="207"/>
      <c r="CF6751" s="207"/>
    </row>
    <row r="6752" spans="1:84" s="406" customFormat="1" x14ac:dyDescent="0.3">
      <c r="A6752" s="407"/>
      <c r="B6752" s="412"/>
      <c r="C6752" s="126"/>
      <c r="D6752" s="390"/>
      <c r="E6752" s="390"/>
      <c r="F6752" s="390"/>
      <c r="G6752" s="390"/>
      <c r="H6752" s="390"/>
      <c r="I6752" s="390"/>
      <c r="AP6752" s="207"/>
      <c r="AQ6752" s="207"/>
      <c r="BK6752" s="207"/>
      <c r="BY6752" s="207"/>
      <c r="BZ6752" s="207"/>
      <c r="CA6752" s="207"/>
      <c r="CB6752" s="207"/>
      <c r="CC6752" s="207"/>
      <c r="CD6752" s="207"/>
      <c r="CE6752" s="207"/>
      <c r="CF6752" s="207"/>
    </row>
    <row r="6753" spans="1:84" s="406" customFormat="1" x14ac:dyDescent="0.3">
      <c r="A6753" s="407"/>
      <c r="B6753" s="412"/>
      <c r="C6753" s="126"/>
      <c r="D6753" s="390"/>
      <c r="E6753" s="390"/>
      <c r="F6753" s="390"/>
      <c r="G6753" s="390"/>
      <c r="H6753" s="390"/>
      <c r="I6753" s="390"/>
      <c r="AP6753" s="207"/>
      <c r="AQ6753" s="207"/>
      <c r="BK6753" s="207"/>
      <c r="BY6753" s="207"/>
      <c r="BZ6753" s="207"/>
      <c r="CA6753" s="207"/>
      <c r="CB6753" s="207"/>
      <c r="CC6753" s="207"/>
      <c r="CD6753" s="207"/>
      <c r="CE6753" s="207"/>
      <c r="CF6753" s="207"/>
    </row>
    <row r="6754" spans="1:84" s="406" customFormat="1" x14ac:dyDescent="0.3">
      <c r="A6754" s="407"/>
      <c r="B6754" s="412"/>
      <c r="C6754" s="126"/>
      <c r="D6754" s="390"/>
      <c r="E6754" s="390"/>
      <c r="F6754" s="390"/>
      <c r="G6754" s="390"/>
      <c r="H6754" s="390"/>
      <c r="I6754" s="390"/>
      <c r="AP6754" s="207"/>
      <c r="AQ6754" s="207"/>
      <c r="BK6754" s="207"/>
      <c r="BY6754" s="207"/>
      <c r="BZ6754" s="207"/>
      <c r="CA6754" s="207"/>
      <c r="CB6754" s="207"/>
      <c r="CC6754" s="207"/>
      <c r="CD6754" s="207"/>
      <c r="CE6754" s="207"/>
      <c r="CF6754" s="207"/>
    </row>
    <row r="6755" spans="1:84" s="406" customFormat="1" x14ac:dyDescent="0.3">
      <c r="A6755" s="407"/>
      <c r="B6755" s="412"/>
      <c r="C6755" s="126"/>
      <c r="D6755" s="390"/>
      <c r="E6755" s="390"/>
      <c r="F6755" s="390"/>
      <c r="G6755" s="390"/>
      <c r="H6755" s="390"/>
      <c r="I6755" s="390"/>
      <c r="AP6755" s="207"/>
      <c r="AQ6755" s="207"/>
      <c r="BK6755" s="207"/>
      <c r="BY6755" s="207"/>
      <c r="BZ6755" s="207"/>
      <c r="CA6755" s="207"/>
      <c r="CB6755" s="207"/>
      <c r="CC6755" s="207"/>
      <c r="CD6755" s="207"/>
      <c r="CE6755" s="207"/>
      <c r="CF6755" s="207"/>
    </row>
    <row r="6756" spans="1:84" s="406" customFormat="1" x14ac:dyDescent="0.3">
      <c r="A6756" s="407"/>
      <c r="B6756" s="412"/>
      <c r="C6756" s="126"/>
      <c r="D6756" s="390"/>
      <c r="E6756" s="390"/>
      <c r="F6756" s="390"/>
      <c r="G6756" s="390"/>
      <c r="H6756" s="390"/>
      <c r="I6756" s="390"/>
      <c r="AP6756" s="207"/>
      <c r="AQ6756" s="207"/>
      <c r="BK6756" s="207"/>
      <c r="BY6756" s="207"/>
      <c r="BZ6756" s="207"/>
      <c r="CA6756" s="207"/>
      <c r="CB6756" s="207"/>
      <c r="CC6756" s="207"/>
      <c r="CD6756" s="207"/>
      <c r="CE6756" s="207"/>
      <c r="CF6756" s="207"/>
    </row>
    <row r="6757" spans="1:84" s="406" customFormat="1" x14ac:dyDescent="0.3">
      <c r="A6757" s="407"/>
      <c r="B6757" s="412"/>
      <c r="C6757" s="126"/>
      <c r="D6757" s="390"/>
      <c r="E6757" s="390"/>
      <c r="F6757" s="390"/>
      <c r="G6757" s="390"/>
      <c r="H6757" s="390"/>
      <c r="I6757" s="390"/>
      <c r="AP6757" s="207"/>
      <c r="AQ6757" s="207"/>
      <c r="BK6757" s="207"/>
      <c r="BY6757" s="207"/>
      <c r="BZ6757" s="207"/>
      <c r="CA6757" s="207"/>
      <c r="CB6757" s="207"/>
      <c r="CC6757" s="207"/>
      <c r="CD6757" s="207"/>
      <c r="CE6757" s="207"/>
      <c r="CF6757" s="207"/>
    </row>
    <row r="6758" spans="1:84" s="406" customFormat="1" x14ac:dyDescent="0.3">
      <c r="A6758" s="407"/>
      <c r="B6758" s="412"/>
      <c r="C6758" s="126"/>
      <c r="D6758" s="390"/>
      <c r="E6758" s="390"/>
      <c r="F6758" s="390"/>
      <c r="G6758" s="390"/>
      <c r="H6758" s="390"/>
      <c r="I6758" s="390"/>
      <c r="AP6758" s="207"/>
      <c r="AQ6758" s="207"/>
      <c r="BK6758" s="207"/>
      <c r="BY6758" s="207"/>
      <c r="BZ6758" s="207"/>
      <c r="CA6758" s="207"/>
      <c r="CB6758" s="207"/>
      <c r="CC6758" s="207"/>
      <c r="CD6758" s="207"/>
      <c r="CE6758" s="207"/>
      <c r="CF6758" s="207"/>
    </row>
    <row r="6759" spans="1:84" s="406" customFormat="1" x14ac:dyDescent="0.3">
      <c r="A6759" s="407"/>
      <c r="B6759" s="412"/>
      <c r="C6759" s="126"/>
      <c r="D6759" s="390"/>
      <c r="E6759" s="390"/>
      <c r="F6759" s="390"/>
      <c r="G6759" s="390"/>
      <c r="H6759" s="390"/>
      <c r="I6759" s="390"/>
      <c r="AP6759" s="207"/>
      <c r="AQ6759" s="207"/>
      <c r="BK6759" s="207"/>
      <c r="BY6759" s="207"/>
      <c r="BZ6759" s="207"/>
      <c r="CA6759" s="207"/>
      <c r="CB6759" s="207"/>
      <c r="CC6759" s="207"/>
      <c r="CD6759" s="207"/>
      <c r="CE6759" s="207"/>
      <c r="CF6759" s="207"/>
    </row>
    <row r="6760" spans="1:84" s="406" customFormat="1" x14ac:dyDescent="0.3">
      <c r="A6760" s="407"/>
      <c r="B6760" s="412"/>
      <c r="C6760" s="126"/>
      <c r="D6760" s="390"/>
      <c r="E6760" s="390"/>
      <c r="F6760" s="390"/>
      <c r="G6760" s="390"/>
      <c r="H6760" s="390"/>
      <c r="I6760" s="390"/>
      <c r="AP6760" s="207"/>
      <c r="AQ6760" s="207"/>
      <c r="BK6760" s="207"/>
      <c r="BY6760" s="207"/>
      <c r="BZ6760" s="207"/>
      <c r="CA6760" s="207"/>
      <c r="CB6760" s="207"/>
      <c r="CC6760" s="207"/>
      <c r="CD6760" s="207"/>
      <c r="CE6760" s="207"/>
      <c r="CF6760" s="207"/>
    </row>
    <row r="6761" spans="1:84" s="406" customFormat="1" x14ac:dyDescent="0.3">
      <c r="A6761" s="407"/>
      <c r="B6761" s="412"/>
      <c r="C6761" s="126"/>
      <c r="D6761" s="390"/>
      <c r="E6761" s="390"/>
      <c r="F6761" s="390"/>
      <c r="G6761" s="390"/>
      <c r="H6761" s="390"/>
      <c r="I6761" s="390"/>
      <c r="AP6761" s="207"/>
      <c r="AQ6761" s="207"/>
      <c r="BK6761" s="207"/>
      <c r="BY6761" s="207"/>
      <c r="BZ6761" s="207"/>
      <c r="CA6761" s="207"/>
      <c r="CB6761" s="207"/>
      <c r="CC6761" s="207"/>
      <c r="CD6761" s="207"/>
      <c r="CE6761" s="207"/>
      <c r="CF6761" s="207"/>
    </row>
    <row r="6762" spans="1:84" s="406" customFormat="1" x14ac:dyDescent="0.3">
      <c r="A6762" s="407"/>
      <c r="B6762" s="412"/>
      <c r="C6762" s="126"/>
      <c r="D6762" s="390"/>
      <c r="E6762" s="390"/>
      <c r="F6762" s="390"/>
      <c r="G6762" s="390"/>
      <c r="H6762" s="390"/>
      <c r="I6762" s="390"/>
      <c r="AP6762" s="207"/>
      <c r="AQ6762" s="207"/>
      <c r="BK6762" s="207"/>
      <c r="BY6762" s="207"/>
      <c r="BZ6762" s="207"/>
      <c r="CA6762" s="207"/>
      <c r="CB6762" s="207"/>
      <c r="CC6762" s="207"/>
      <c r="CD6762" s="207"/>
      <c r="CE6762" s="207"/>
      <c r="CF6762" s="207"/>
    </row>
    <row r="6763" spans="1:84" s="406" customFormat="1" x14ac:dyDescent="0.3">
      <c r="A6763" s="407"/>
      <c r="B6763" s="412"/>
      <c r="C6763" s="126"/>
      <c r="D6763" s="390"/>
      <c r="E6763" s="390"/>
      <c r="F6763" s="390"/>
      <c r="G6763" s="390"/>
      <c r="H6763" s="390"/>
      <c r="I6763" s="390"/>
      <c r="AP6763" s="207"/>
      <c r="AQ6763" s="207"/>
      <c r="BK6763" s="207"/>
      <c r="BY6763" s="207"/>
      <c r="BZ6763" s="207"/>
      <c r="CA6763" s="207"/>
      <c r="CB6763" s="207"/>
      <c r="CC6763" s="207"/>
      <c r="CD6763" s="207"/>
      <c r="CE6763" s="207"/>
      <c r="CF6763" s="207"/>
    </row>
    <row r="6764" spans="1:84" s="406" customFormat="1" x14ac:dyDescent="0.3">
      <c r="A6764" s="407"/>
      <c r="B6764" s="412"/>
      <c r="C6764" s="126"/>
      <c r="D6764" s="390"/>
      <c r="E6764" s="390"/>
      <c r="F6764" s="390"/>
      <c r="G6764" s="390"/>
      <c r="H6764" s="390"/>
      <c r="I6764" s="390"/>
      <c r="AP6764" s="207"/>
      <c r="AQ6764" s="207"/>
      <c r="BK6764" s="207"/>
      <c r="BY6764" s="207"/>
      <c r="BZ6764" s="207"/>
      <c r="CA6764" s="207"/>
      <c r="CB6764" s="207"/>
      <c r="CC6764" s="207"/>
      <c r="CD6764" s="207"/>
      <c r="CE6764" s="207"/>
      <c r="CF6764" s="207"/>
    </row>
    <row r="6765" spans="1:84" s="406" customFormat="1" x14ac:dyDescent="0.3">
      <c r="A6765" s="407"/>
      <c r="B6765" s="412"/>
      <c r="C6765" s="126"/>
      <c r="D6765" s="390"/>
      <c r="E6765" s="390"/>
      <c r="F6765" s="390"/>
      <c r="G6765" s="390"/>
      <c r="H6765" s="390"/>
      <c r="I6765" s="390"/>
      <c r="AP6765" s="207"/>
      <c r="AQ6765" s="207"/>
      <c r="BK6765" s="207"/>
      <c r="BY6765" s="207"/>
      <c r="BZ6765" s="207"/>
      <c r="CA6765" s="207"/>
      <c r="CB6765" s="207"/>
      <c r="CC6765" s="207"/>
      <c r="CD6765" s="207"/>
      <c r="CE6765" s="207"/>
      <c r="CF6765" s="207"/>
    </row>
    <row r="6766" spans="1:84" s="406" customFormat="1" x14ac:dyDescent="0.3">
      <c r="A6766" s="407"/>
      <c r="B6766" s="412"/>
      <c r="C6766" s="126"/>
      <c r="D6766" s="390"/>
      <c r="E6766" s="390"/>
      <c r="F6766" s="390"/>
      <c r="G6766" s="390"/>
      <c r="H6766" s="390"/>
      <c r="I6766" s="390"/>
      <c r="AP6766" s="207"/>
      <c r="AQ6766" s="207"/>
      <c r="BK6766" s="207"/>
      <c r="BY6766" s="207"/>
      <c r="BZ6766" s="207"/>
      <c r="CA6766" s="207"/>
      <c r="CB6766" s="207"/>
      <c r="CC6766" s="207"/>
      <c r="CD6766" s="207"/>
      <c r="CE6766" s="207"/>
      <c r="CF6766" s="207"/>
    </row>
    <row r="6767" spans="1:84" s="406" customFormat="1" x14ac:dyDescent="0.3">
      <c r="A6767" s="407"/>
      <c r="B6767" s="412"/>
      <c r="C6767" s="126"/>
      <c r="D6767" s="390"/>
      <c r="E6767" s="390"/>
      <c r="F6767" s="390"/>
      <c r="G6767" s="390"/>
      <c r="H6767" s="390"/>
      <c r="I6767" s="390"/>
      <c r="AP6767" s="207"/>
      <c r="AQ6767" s="207"/>
      <c r="BK6767" s="207"/>
      <c r="BY6767" s="207"/>
      <c r="BZ6767" s="207"/>
      <c r="CA6767" s="207"/>
      <c r="CB6767" s="207"/>
      <c r="CC6767" s="207"/>
      <c r="CD6767" s="207"/>
      <c r="CE6767" s="207"/>
      <c r="CF6767" s="207"/>
    </row>
    <row r="6768" spans="1:84" s="406" customFormat="1" x14ac:dyDescent="0.3">
      <c r="A6768" s="407"/>
      <c r="B6768" s="412"/>
      <c r="C6768" s="126"/>
      <c r="D6768" s="390"/>
      <c r="E6768" s="390"/>
      <c r="F6768" s="390"/>
      <c r="G6768" s="390"/>
      <c r="H6768" s="390"/>
      <c r="I6768" s="390"/>
      <c r="AP6768" s="207"/>
      <c r="AQ6768" s="207"/>
      <c r="BK6768" s="207"/>
      <c r="BY6768" s="207"/>
      <c r="BZ6768" s="207"/>
      <c r="CA6768" s="207"/>
      <c r="CB6768" s="207"/>
      <c r="CC6768" s="207"/>
      <c r="CD6768" s="207"/>
      <c r="CE6768" s="207"/>
      <c r="CF6768" s="207"/>
    </row>
    <row r="6769" spans="1:84" s="406" customFormat="1" x14ac:dyDescent="0.3">
      <c r="A6769" s="407"/>
      <c r="B6769" s="412"/>
      <c r="C6769" s="126"/>
      <c r="D6769" s="390"/>
      <c r="E6769" s="390"/>
      <c r="F6769" s="390"/>
      <c r="G6769" s="390"/>
      <c r="H6769" s="390"/>
      <c r="I6769" s="390"/>
      <c r="AP6769" s="207"/>
      <c r="AQ6769" s="207"/>
      <c r="BK6769" s="207"/>
      <c r="BY6769" s="207"/>
      <c r="BZ6769" s="207"/>
      <c r="CA6769" s="207"/>
      <c r="CB6769" s="207"/>
      <c r="CC6769" s="207"/>
      <c r="CD6769" s="207"/>
      <c r="CE6769" s="207"/>
      <c r="CF6769" s="207"/>
    </row>
    <row r="6770" spans="1:84" s="406" customFormat="1" x14ac:dyDescent="0.3">
      <c r="A6770" s="407"/>
      <c r="B6770" s="412"/>
      <c r="C6770" s="126"/>
      <c r="D6770" s="390"/>
      <c r="E6770" s="390"/>
      <c r="F6770" s="390"/>
      <c r="G6770" s="390"/>
      <c r="H6770" s="390"/>
      <c r="I6770" s="390"/>
      <c r="AP6770" s="207"/>
      <c r="AQ6770" s="207"/>
      <c r="BK6770" s="207"/>
      <c r="BY6770" s="207"/>
      <c r="BZ6770" s="207"/>
      <c r="CA6770" s="207"/>
      <c r="CB6770" s="207"/>
      <c r="CC6770" s="207"/>
      <c r="CD6770" s="207"/>
      <c r="CE6770" s="207"/>
      <c r="CF6770" s="207"/>
    </row>
    <row r="6771" spans="1:84" s="406" customFormat="1" x14ac:dyDescent="0.3">
      <c r="A6771" s="407"/>
      <c r="B6771" s="412"/>
      <c r="C6771" s="126"/>
      <c r="D6771" s="390"/>
      <c r="E6771" s="390"/>
      <c r="F6771" s="390"/>
      <c r="G6771" s="390"/>
      <c r="H6771" s="390"/>
      <c r="I6771" s="390"/>
      <c r="AP6771" s="207"/>
      <c r="AQ6771" s="207"/>
      <c r="BK6771" s="207"/>
      <c r="BY6771" s="207"/>
      <c r="BZ6771" s="207"/>
      <c r="CA6771" s="207"/>
      <c r="CB6771" s="207"/>
      <c r="CC6771" s="207"/>
      <c r="CD6771" s="207"/>
      <c r="CE6771" s="207"/>
      <c r="CF6771" s="207"/>
    </row>
    <row r="6772" spans="1:84" s="406" customFormat="1" x14ac:dyDescent="0.3">
      <c r="A6772" s="407"/>
      <c r="B6772" s="412"/>
      <c r="C6772" s="126"/>
      <c r="D6772" s="390"/>
      <c r="E6772" s="390"/>
      <c r="F6772" s="390"/>
      <c r="G6772" s="390"/>
      <c r="H6772" s="390"/>
      <c r="I6772" s="390"/>
      <c r="AP6772" s="207"/>
      <c r="AQ6772" s="207"/>
      <c r="BK6772" s="207"/>
      <c r="BY6772" s="207"/>
      <c r="BZ6772" s="207"/>
      <c r="CA6772" s="207"/>
      <c r="CB6772" s="207"/>
      <c r="CC6772" s="207"/>
      <c r="CD6772" s="207"/>
      <c r="CE6772" s="207"/>
      <c r="CF6772" s="207"/>
    </row>
    <row r="6773" spans="1:84" s="406" customFormat="1" x14ac:dyDescent="0.3">
      <c r="A6773" s="407"/>
      <c r="B6773" s="412"/>
      <c r="C6773" s="126"/>
      <c r="D6773" s="390"/>
      <c r="E6773" s="390"/>
      <c r="F6773" s="390"/>
      <c r="G6773" s="390"/>
      <c r="H6773" s="390"/>
      <c r="I6773" s="390"/>
      <c r="AP6773" s="207"/>
      <c r="AQ6773" s="207"/>
      <c r="BK6773" s="207"/>
      <c r="BY6773" s="207"/>
      <c r="BZ6773" s="207"/>
      <c r="CA6773" s="207"/>
      <c r="CB6773" s="207"/>
      <c r="CC6773" s="207"/>
      <c r="CD6773" s="207"/>
      <c r="CE6773" s="207"/>
      <c r="CF6773" s="207"/>
    </row>
    <row r="6774" spans="1:84" s="406" customFormat="1" x14ac:dyDescent="0.3">
      <c r="A6774" s="407"/>
      <c r="B6774" s="412"/>
      <c r="C6774" s="126"/>
      <c r="D6774" s="390"/>
      <c r="E6774" s="390"/>
      <c r="F6774" s="390"/>
      <c r="G6774" s="390"/>
      <c r="H6774" s="390"/>
      <c r="I6774" s="390"/>
      <c r="AP6774" s="207"/>
      <c r="AQ6774" s="207"/>
      <c r="BK6774" s="207"/>
      <c r="BY6774" s="207"/>
      <c r="BZ6774" s="207"/>
      <c r="CA6774" s="207"/>
      <c r="CB6774" s="207"/>
      <c r="CC6774" s="207"/>
      <c r="CD6774" s="207"/>
      <c r="CE6774" s="207"/>
      <c r="CF6774" s="207"/>
    </row>
    <row r="6775" spans="1:84" s="406" customFormat="1" x14ac:dyDescent="0.3">
      <c r="A6775" s="407"/>
      <c r="B6775" s="412"/>
      <c r="C6775" s="126"/>
      <c r="D6775" s="390"/>
      <c r="E6775" s="390"/>
      <c r="F6775" s="390"/>
      <c r="G6775" s="390"/>
      <c r="H6775" s="390"/>
      <c r="I6775" s="390"/>
      <c r="AP6775" s="207"/>
      <c r="AQ6775" s="207"/>
      <c r="BK6775" s="207"/>
      <c r="BY6775" s="207"/>
      <c r="BZ6775" s="207"/>
      <c r="CA6775" s="207"/>
      <c r="CB6775" s="207"/>
      <c r="CC6775" s="207"/>
      <c r="CD6775" s="207"/>
      <c r="CE6775" s="207"/>
      <c r="CF6775" s="207"/>
    </row>
    <row r="6776" spans="1:84" s="406" customFormat="1" x14ac:dyDescent="0.3">
      <c r="A6776" s="407"/>
      <c r="B6776" s="412"/>
      <c r="C6776" s="126"/>
      <c r="D6776" s="390"/>
      <c r="E6776" s="390"/>
      <c r="F6776" s="390"/>
      <c r="G6776" s="390"/>
      <c r="H6776" s="390"/>
      <c r="I6776" s="390"/>
      <c r="AP6776" s="207"/>
      <c r="AQ6776" s="207"/>
      <c r="BK6776" s="207"/>
      <c r="BY6776" s="207"/>
      <c r="BZ6776" s="207"/>
      <c r="CA6776" s="207"/>
      <c r="CB6776" s="207"/>
      <c r="CC6776" s="207"/>
      <c r="CD6776" s="207"/>
      <c r="CE6776" s="207"/>
      <c r="CF6776" s="207"/>
    </row>
    <row r="6777" spans="1:84" s="406" customFormat="1" x14ac:dyDescent="0.3">
      <c r="A6777" s="407"/>
      <c r="B6777" s="412"/>
      <c r="C6777" s="126"/>
      <c r="D6777" s="390"/>
      <c r="E6777" s="390"/>
      <c r="F6777" s="390"/>
      <c r="G6777" s="390"/>
      <c r="H6777" s="390"/>
      <c r="I6777" s="390"/>
      <c r="AP6777" s="207"/>
      <c r="AQ6777" s="207"/>
      <c r="BK6777" s="207"/>
      <c r="BY6777" s="207"/>
      <c r="BZ6777" s="207"/>
      <c r="CA6777" s="207"/>
      <c r="CB6777" s="207"/>
      <c r="CC6777" s="207"/>
      <c r="CD6777" s="207"/>
      <c r="CE6777" s="207"/>
      <c r="CF6777" s="207"/>
    </row>
    <row r="6778" spans="1:84" s="406" customFormat="1" x14ac:dyDescent="0.3">
      <c r="A6778" s="407"/>
      <c r="B6778" s="412"/>
      <c r="C6778" s="126"/>
      <c r="D6778" s="390"/>
      <c r="E6778" s="390"/>
      <c r="F6778" s="390"/>
      <c r="G6778" s="390"/>
      <c r="H6778" s="390"/>
      <c r="I6778" s="390"/>
      <c r="AP6778" s="207"/>
      <c r="AQ6778" s="207"/>
      <c r="BK6778" s="207"/>
      <c r="BY6778" s="207"/>
      <c r="BZ6778" s="207"/>
      <c r="CA6778" s="207"/>
      <c r="CB6778" s="207"/>
      <c r="CC6778" s="207"/>
      <c r="CD6778" s="207"/>
      <c r="CE6778" s="207"/>
      <c r="CF6778" s="207"/>
    </row>
    <row r="6779" spans="1:84" s="406" customFormat="1" x14ac:dyDescent="0.3">
      <c r="A6779" s="407"/>
      <c r="B6779" s="412"/>
      <c r="C6779" s="126"/>
      <c r="D6779" s="390"/>
      <c r="E6779" s="390"/>
      <c r="F6779" s="390"/>
      <c r="G6779" s="390"/>
      <c r="H6779" s="390"/>
      <c r="I6779" s="390"/>
      <c r="AP6779" s="207"/>
      <c r="AQ6779" s="207"/>
      <c r="BK6779" s="207"/>
      <c r="BY6779" s="207"/>
      <c r="BZ6779" s="207"/>
      <c r="CA6779" s="207"/>
      <c r="CB6779" s="207"/>
      <c r="CC6779" s="207"/>
      <c r="CD6779" s="207"/>
      <c r="CE6779" s="207"/>
      <c r="CF6779" s="207"/>
    </row>
    <row r="6780" spans="1:84" s="406" customFormat="1" x14ac:dyDescent="0.3">
      <c r="A6780" s="407"/>
      <c r="B6780" s="412"/>
      <c r="C6780" s="126"/>
      <c r="D6780" s="390"/>
      <c r="E6780" s="390"/>
      <c r="F6780" s="390"/>
      <c r="G6780" s="390"/>
      <c r="H6780" s="390"/>
      <c r="I6780" s="390"/>
      <c r="AP6780" s="207"/>
      <c r="AQ6780" s="207"/>
      <c r="BK6780" s="207"/>
      <c r="BY6780" s="207"/>
      <c r="BZ6780" s="207"/>
      <c r="CA6780" s="207"/>
      <c r="CB6780" s="207"/>
      <c r="CC6780" s="207"/>
      <c r="CD6780" s="207"/>
      <c r="CE6780" s="207"/>
      <c r="CF6780" s="207"/>
    </row>
    <row r="6781" spans="1:84" s="406" customFormat="1" x14ac:dyDescent="0.3">
      <c r="A6781" s="407"/>
      <c r="B6781" s="412"/>
      <c r="C6781" s="126"/>
      <c r="D6781" s="390"/>
      <c r="E6781" s="390"/>
      <c r="F6781" s="390"/>
      <c r="G6781" s="390"/>
      <c r="H6781" s="390"/>
      <c r="I6781" s="390"/>
      <c r="AP6781" s="207"/>
      <c r="AQ6781" s="207"/>
      <c r="BK6781" s="207"/>
      <c r="BY6781" s="207"/>
      <c r="BZ6781" s="207"/>
      <c r="CA6781" s="207"/>
      <c r="CB6781" s="207"/>
      <c r="CC6781" s="207"/>
      <c r="CD6781" s="207"/>
      <c r="CE6781" s="207"/>
      <c r="CF6781" s="207"/>
    </row>
    <row r="6782" spans="1:84" s="406" customFormat="1" x14ac:dyDescent="0.3">
      <c r="A6782" s="407"/>
      <c r="B6782" s="412"/>
      <c r="C6782" s="126"/>
      <c r="D6782" s="390"/>
      <c r="E6782" s="390"/>
      <c r="F6782" s="390"/>
      <c r="G6782" s="390"/>
      <c r="H6782" s="390"/>
      <c r="I6782" s="390"/>
      <c r="AP6782" s="207"/>
      <c r="AQ6782" s="207"/>
      <c r="BK6782" s="207"/>
      <c r="BY6782" s="207"/>
      <c r="BZ6782" s="207"/>
      <c r="CA6782" s="207"/>
      <c r="CB6782" s="207"/>
      <c r="CC6782" s="207"/>
      <c r="CD6782" s="207"/>
      <c r="CE6782" s="207"/>
      <c r="CF6782" s="207"/>
    </row>
    <row r="6783" spans="1:84" s="406" customFormat="1" x14ac:dyDescent="0.3">
      <c r="A6783" s="407"/>
      <c r="B6783" s="412"/>
      <c r="C6783" s="126"/>
      <c r="D6783" s="390"/>
      <c r="E6783" s="390"/>
      <c r="F6783" s="390"/>
      <c r="G6783" s="390"/>
      <c r="H6783" s="390"/>
      <c r="I6783" s="390"/>
      <c r="AP6783" s="207"/>
      <c r="AQ6783" s="207"/>
      <c r="BK6783" s="207"/>
      <c r="BY6783" s="207"/>
      <c r="BZ6783" s="207"/>
      <c r="CA6783" s="207"/>
      <c r="CB6783" s="207"/>
      <c r="CC6783" s="207"/>
      <c r="CD6783" s="207"/>
      <c r="CE6783" s="207"/>
      <c r="CF6783" s="207"/>
    </row>
    <row r="6784" spans="1:84" s="406" customFormat="1" x14ac:dyDescent="0.3">
      <c r="A6784" s="407"/>
      <c r="B6784" s="412"/>
      <c r="C6784" s="126"/>
      <c r="D6784" s="390"/>
      <c r="E6784" s="390"/>
      <c r="F6784" s="390"/>
      <c r="G6784" s="390"/>
      <c r="H6784" s="390"/>
      <c r="I6784" s="390"/>
      <c r="AP6784" s="207"/>
      <c r="AQ6784" s="207"/>
      <c r="BK6784" s="207"/>
      <c r="BY6784" s="207"/>
      <c r="BZ6784" s="207"/>
      <c r="CA6784" s="207"/>
      <c r="CB6784" s="207"/>
      <c r="CC6784" s="207"/>
      <c r="CD6784" s="207"/>
      <c r="CE6784" s="207"/>
      <c r="CF6784" s="207"/>
    </row>
    <row r="6785" spans="1:84" s="406" customFormat="1" x14ac:dyDescent="0.3">
      <c r="A6785" s="407"/>
      <c r="B6785" s="412"/>
      <c r="C6785" s="126"/>
      <c r="D6785" s="390"/>
      <c r="E6785" s="390"/>
      <c r="F6785" s="390"/>
      <c r="G6785" s="390"/>
      <c r="H6785" s="390"/>
      <c r="I6785" s="390"/>
      <c r="AP6785" s="207"/>
      <c r="AQ6785" s="207"/>
      <c r="BK6785" s="207"/>
      <c r="BY6785" s="207"/>
      <c r="BZ6785" s="207"/>
      <c r="CA6785" s="207"/>
      <c r="CB6785" s="207"/>
      <c r="CC6785" s="207"/>
      <c r="CD6785" s="207"/>
      <c r="CE6785" s="207"/>
      <c r="CF6785" s="207"/>
    </row>
    <row r="6786" spans="1:84" s="406" customFormat="1" x14ac:dyDescent="0.3">
      <c r="A6786" s="407"/>
      <c r="B6786" s="412"/>
      <c r="C6786" s="126"/>
      <c r="D6786" s="390"/>
      <c r="E6786" s="390"/>
      <c r="F6786" s="390"/>
      <c r="G6786" s="390"/>
      <c r="H6786" s="390"/>
      <c r="I6786" s="390"/>
      <c r="AP6786" s="207"/>
      <c r="AQ6786" s="207"/>
      <c r="BK6786" s="207"/>
      <c r="BY6786" s="207"/>
      <c r="BZ6786" s="207"/>
      <c r="CA6786" s="207"/>
      <c r="CB6786" s="207"/>
      <c r="CC6786" s="207"/>
      <c r="CD6786" s="207"/>
      <c r="CE6786" s="207"/>
      <c r="CF6786" s="207"/>
    </row>
    <row r="6787" spans="1:84" s="406" customFormat="1" x14ac:dyDescent="0.3">
      <c r="A6787" s="407"/>
      <c r="B6787" s="412"/>
      <c r="C6787" s="126"/>
      <c r="D6787" s="390"/>
      <c r="E6787" s="390"/>
      <c r="F6787" s="390"/>
      <c r="G6787" s="390"/>
      <c r="H6787" s="390"/>
      <c r="I6787" s="390"/>
      <c r="AP6787" s="207"/>
      <c r="AQ6787" s="207"/>
      <c r="BK6787" s="207"/>
      <c r="BY6787" s="207"/>
      <c r="BZ6787" s="207"/>
      <c r="CA6787" s="207"/>
      <c r="CB6787" s="207"/>
      <c r="CC6787" s="207"/>
      <c r="CD6787" s="207"/>
      <c r="CE6787" s="207"/>
      <c r="CF6787" s="207"/>
    </row>
    <row r="6788" spans="1:84" s="406" customFormat="1" x14ac:dyDescent="0.3">
      <c r="A6788" s="407"/>
      <c r="B6788" s="412"/>
      <c r="C6788" s="126"/>
      <c r="D6788" s="390"/>
      <c r="E6788" s="390"/>
      <c r="F6788" s="390"/>
      <c r="G6788" s="390"/>
      <c r="H6788" s="390"/>
      <c r="I6788" s="390"/>
      <c r="AP6788" s="207"/>
      <c r="AQ6788" s="207"/>
      <c r="BK6788" s="207"/>
      <c r="BY6788" s="207"/>
      <c r="BZ6788" s="207"/>
      <c r="CA6788" s="207"/>
      <c r="CB6788" s="207"/>
      <c r="CC6788" s="207"/>
      <c r="CD6788" s="207"/>
      <c r="CE6788" s="207"/>
      <c r="CF6788" s="207"/>
    </row>
    <row r="6789" spans="1:84" s="406" customFormat="1" x14ac:dyDescent="0.3">
      <c r="A6789" s="407"/>
      <c r="B6789" s="412"/>
      <c r="C6789" s="126"/>
      <c r="D6789" s="390"/>
      <c r="E6789" s="390"/>
      <c r="F6789" s="390"/>
      <c r="G6789" s="390"/>
      <c r="H6789" s="390"/>
      <c r="I6789" s="390"/>
      <c r="AP6789" s="207"/>
      <c r="AQ6789" s="207"/>
      <c r="BK6789" s="207"/>
      <c r="BY6789" s="207"/>
      <c r="BZ6789" s="207"/>
      <c r="CA6789" s="207"/>
      <c r="CB6789" s="207"/>
      <c r="CC6789" s="207"/>
      <c r="CD6789" s="207"/>
      <c r="CE6789" s="207"/>
      <c r="CF6789" s="207"/>
    </row>
    <row r="6790" spans="1:84" s="406" customFormat="1" x14ac:dyDescent="0.3">
      <c r="A6790" s="407"/>
      <c r="B6790" s="412"/>
      <c r="C6790" s="126"/>
      <c r="D6790" s="390"/>
      <c r="E6790" s="390"/>
      <c r="F6790" s="390"/>
      <c r="G6790" s="390"/>
      <c r="H6790" s="390"/>
      <c r="I6790" s="390"/>
      <c r="AP6790" s="207"/>
      <c r="AQ6790" s="207"/>
      <c r="BK6790" s="207"/>
      <c r="BY6790" s="207"/>
      <c r="BZ6790" s="207"/>
      <c r="CA6790" s="207"/>
      <c r="CB6790" s="207"/>
      <c r="CC6790" s="207"/>
      <c r="CD6790" s="207"/>
      <c r="CE6790" s="207"/>
      <c r="CF6790" s="207"/>
    </row>
    <row r="6791" spans="1:84" s="406" customFormat="1" x14ac:dyDescent="0.3">
      <c r="A6791" s="407"/>
      <c r="B6791" s="412"/>
      <c r="C6791" s="126"/>
      <c r="D6791" s="390"/>
      <c r="E6791" s="390"/>
      <c r="F6791" s="390"/>
      <c r="G6791" s="390"/>
      <c r="H6791" s="390"/>
      <c r="I6791" s="390"/>
      <c r="AP6791" s="207"/>
      <c r="AQ6791" s="207"/>
      <c r="BK6791" s="207"/>
      <c r="BY6791" s="207"/>
      <c r="BZ6791" s="207"/>
      <c r="CA6791" s="207"/>
      <c r="CB6791" s="207"/>
      <c r="CC6791" s="207"/>
      <c r="CD6791" s="207"/>
      <c r="CE6791" s="207"/>
      <c r="CF6791" s="207"/>
    </row>
    <row r="6792" spans="1:84" s="406" customFormat="1" x14ac:dyDescent="0.3">
      <c r="A6792" s="407"/>
      <c r="B6792" s="412"/>
      <c r="C6792" s="126"/>
      <c r="D6792" s="390"/>
      <c r="E6792" s="390"/>
      <c r="F6792" s="390"/>
      <c r="G6792" s="390"/>
      <c r="H6792" s="390"/>
      <c r="I6792" s="390"/>
      <c r="AP6792" s="207"/>
      <c r="AQ6792" s="207"/>
      <c r="BK6792" s="207"/>
      <c r="BY6792" s="207"/>
      <c r="BZ6792" s="207"/>
      <c r="CA6792" s="207"/>
      <c r="CB6792" s="207"/>
      <c r="CC6792" s="207"/>
      <c r="CD6792" s="207"/>
      <c r="CE6792" s="207"/>
      <c r="CF6792" s="207"/>
    </row>
    <row r="6793" spans="1:84" s="406" customFormat="1" x14ac:dyDescent="0.3">
      <c r="A6793" s="407"/>
      <c r="B6793" s="412"/>
      <c r="C6793" s="126"/>
      <c r="D6793" s="390"/>
      <c r="E6793" s="390"/>
      <c r="F6793" s="390"/>
      <c r="G6793" s="390"/>
      <c r="H6793" s="390"/>
      <c r="I6793" s="390"/>
      <c r="AP6793" s="207"/>
      <c r="AQ6793" s="207"/>
      <c r="BK6793" s="207"/>
      <c r="BY6793" s="207"/>
      <c r="BZ6793" s="207"/>
      <c r="CA6793" s="207"/>
      <c r="CB6793" s="207"/>
      <c r="CC6793" s="207"/>
      <c r="CD6793" s="207"/>
      <c r="CE6793" s="207"/>
      <c r="CF6793" s="207"/>
    </row>
    <row r="6794" spans="1:84" s="406" customFormat="1" x14ac:dyDescent="0.3">
      <c r="A6794" s="407"/>
      <c r="B6794" s="412"/>
      <c r="C6794" s="126"/>
      <c r="D6794" s="390"/>
      <c r="E6794" s="390"/>
      <c r="F6794" s="390"/>
      <c r="G6794" s="390"/>
      <c r="H6794" s="390"/>
      <c r="I6794" s="390"/>
      <c r="AP6794" s="207"/>
      <c r="AQ6794" s="207"/>
      <c r="BK6794" s="207"/>
      <c r="BY6794" s="207"/>
      <c r="BZ6794" s="207"/>
      <c r="CA6794" s="207"/>
      <c r="CB6794" s="207"/>
      <c r="CC6794" s="207"/>
      <c r="CD6794" s="207"/>
      <c r="CE6794" s="207"/>
      <c r="CF6794" s="207"/>
    </row>
    <row r="6795" spans="1:84" s="406" customFormat="1" x14ac:dyDescent="0.3">
      <c r="A6795" s="407"/>
      <c r="B6795" s="412"/>
      <c r="C6795" s="126"/>
      <c r="D6795" s="390"/>
      <c r="E6795" s="390"/>
      <c r="F6795" s="390"/>
      <c r="G6795" s="390"/>
      <c r="H6795" s="390"/>
      <c r="I6795" s="390"/>
      <c r="AP6795" s="207"/>
      <c r="AQ6795" s="207"/>
      <c r="BK6795" s="207"/>
      <c r="BY6795" s="207"/>
      <c r="BZ6795" s="207"/>
      <c r="CA6795" s="207"/>
      <c r="CB6795" s="207"/>
      <c r="CC6795" s="207"/>
      <c r="CD6795" s="207"/>
      <c r="CE6795" s="207"/>
      <c r="CF6795" s="207"/>
    </row>
    <row r="6796" spans="1:84" s="406" customFormat="1" x14ac:dyDescent="0.3">
      <c r="A6796" s="407"/>
      <c r="B6796" s="412"/>
      <c r="C6796" s="126"/>
      <c r="D6796" s="390"/>
      <c r="E6796" s="390"/>
      <c r="F6796" s="390"/>
      <c r="G6796" s="390"/>
      <c r="H6796" s="390"/>
      <c r="I6796" s="390"/>
      <c r="AP6796" s="207"/>
      <c r="AQ6796" s="207"/>
      <c r="BK6796" s="207"/>
      <c r="BY6796" s="207"/>
      <c r="BZ6796" s="207"/>
      <c r="CA6796" s="207"/>
      <c r="CB6796" s="207"/>
      <c r="CC6796" s="207"/>
      <c r="CD6796" s="207"/>
      <c r="CE6796" s="207"/>
      <c r="CF6796" s="207"/>
    </row>
    <row r="6797" spans="1:84" s="406" customFormat="1" x14ac:dyDescent="0.3">
      <c r="A6797" s="407"/>
      <c r="B6797" s="412"/>
      <c r="C6797" s="126"/>
      <c r="D6797" s="390"/>
      <c r="E6797" s="390"/>
      <c r="F6797" s="390"/>
      <c r="G6797" s="390"/>
      <c r="H6797" s="390"/>
      <c r="I6797" s="390"/>
      <c r="AP6797" s="207"/>
      <c r="AQ6797" s="207"/>
      <c r="BK6797" s="207"/>
      <c r="BY6797" s="207"/>
      <c r="BZ6797" s="207"/>
      <c r="CA6797" s="207"/>
      <c r="CB6797" s="207"/>
      <c r="CC6797" s="207"/>
      <c r="CD6797" s="207"/>
      <c r="CE6797" s="207"/>
      <c r="CF6797" s="207"/>
    </row>
    <row r="6798" spans="1:84" s="406" customFormat="1" x14ac:dyDescent="0.3">
      <c r="A6798" s="407"/>
      <c r="B6798" s="412"/>
      <c r="C6798" s="126"/>
      <c r="D6798" s="390"/>
      <c r="E6798" s="390"/>
      <c r="F6798" s="390"/>
      <c r="G6798" s="390"/>
      <c r="H6798" s="390"/>
      <c r="I6798" s="390"/>
      <c r="AP6798" s="207"/>
      <c r="AQ6798" s="207"/>
      <c r="BK6798" s="207"/>
      <c r="BY6798" s="207"/>
      <c r="BZ6798" s="207"/>
      <c r="CA6798" s="207"/>
      <c r="CB6798" s="207"/>
      <c r="CC6798" s="207"/>
      <c r="CD6798" s="207"/>
      <c r="CE6798" s="207"/>
      <c r="CF6798" s="207"/>
    </row>
    <row r="6799" spans="1:84" s="406" customFormat="1" x14ac:dyDescent="0.3">
      <c r="A6799" s="407"/>
      <c r="B6799" s="412"/>
      <c r="C6799" s="126"/>
      <c r="D6799" s="390"/>
      <c r="E6799" s="390"/>
      <c r="F6799" s="390"/>
      <c r="G6799" s="390"/>
      <c r="H6799" s="390"/>
      <c r="I6799" s="390"/>
      <c r="AP6799" s="207"/>
      <c r="AQ6799" s="207"/>
      <c r="BK6799" s="207"/>
      <c r="BY6799" s="207"/>
      <c r="BZ6799" s="207"/>
      <c r="CA6799" s="207"/>
      <c r="CB6799" s="207"/>
      <c r="CC6799" s="207"/>
      <c r="CD6799" s="207"/>
      <c r="CE6799" s="207"/>
      <c r="CF6799" s="207"/>
    </row>
    <row r="6800" spans="1:84" s="406" customFormat="1" x14ac:dyDescent="0.3">
      <c r="A6800" s="407"/>
      <c r="B6800" s="412"/>
      <c r="C6800" s="126"/>
      <c r="D6800" s="390"/>
      <c r="E6800" s="390"/>
      <c r="F6800" s="390"/>
      <c r="G6800" s="390"/>
      <c r="H6800" s="390"/>
      <c r="I6800" s="390"/>
      <c r="AP6800" s="207"/>
      <c r="AQ6800" s="207"/>
      <c r="BK6800" s="207"/>
      <c r="BY6800" s="207"/>
      <c r="BZ6800" s="207"/>
      <c r="CA6800" s="207"/>
      <c r="CB6800" s="207"/>
      <c r="CC6800" s="207"/>
      <c r="CD6800" s="207"/>
      <c r="CE6800" s="207"/>
      <c r="CF6800" s="207"/>
    </row>
    <row r="6801" spans="1:84" s="406" customFormat="1" x14ac:dyDescent="0.3">
      <c r="A6801" s="407"/>
      <c r="B6801" s="412"/>
      <c r="C6801" s="126"/>
      <c r="D6801" s="390"/>
      <c r="E6801" s="390"/>
      <c r="F6801" s="390"/>
      <c r="G6801" s="390"/>
      <c r="H6801" s="390"/>
      <c r="I6801" s="390"/>
      <c r="AP6801" s="207"/>
      <c r="AQ6801" s="207"/>
      <c r="BK6801" s="207"/>
      <c r="BY6801" s="207"/>
      <c r="BZ6801" s="207"/>
      <c r="CA6801" s="207"/>
      <c r="CB6801" s="207"/>
      <c r="CC6801" s="207"/>
      <c r="CD6801" s="207"/>
      <c r="CE6801" s="207"/>
      <c r="CF6801" s="207"/>
    </row>
    <row r="6802" spans="1:84" s="406" customFormat="1" x14ac:dyDescent="0.3">
      <c r="A6802" s="407"/>
      <c r="B6802" s="412"/>
      <c r="C6802" s="126"/>
      <c r="D6802" s="390"/>
      <c r="E6802" s="390"/>
      <c r="F6802" s="390"/>
      <c r="G6802" s="390"/>
      <c r="H6802" s="390"/>
      <c r="I6802" s="390"/>
      <c r="AP6802" s="207"/>
      <c r="AQ6802" s="207"/>
      <c r="BK6802" s="207"/>
      <c r="BY6802" s="207"/>
      <c r="BZ6802" s="207"/>
      <c r="CA6802" s="207"/>
      <c r="CB6802" s="207"/>
      <c r="CC6802" s="207"/>
      <c r="CD6802" s="207"/>
      <c r="CE6802" s="207"/>
      <c r="CF6802" s="207"/>
    </row>
    <row r="6803" spans="1:84" s="406" customFormat="1" x14ac:dyDescent="0.3">
      <c r="A6803" s="407"/>
      <c r="B6803" s="412"/>
      <c r="C6803" s="126"/>
      <c r="D6803" s="390"/>
      <c r="E6803" s="390"/>
      <c r="F6803" s="390"/>
      <c r="G6803" s="390"/>
      <c r="H6803" s="390"/>
      <c r="I6803" s="390"/>
      <c r="AP6803" s="207"/>
      <c r="AQ6803" s="207"/>
      <c r="BK6803" s="207"/>
      <c r="BY6803" s="207"/>
      <c r="BZ6803" s="207"/>
      <c r="CA6803" s="207"/>
      <c r="CB6803" s="207"/>
      <c r="CC6803" s="207"/>
      <c r="CD6803" s="207"/>
      <c r="CE6803" s="207"/>
      <c r="CF6803" s="207"/>
    </row>
    <row r="6804" spans="1:84" s="406" customFormat="1" x14ac:dyDescent="0.3">
      <c r="A6804" s="407"/>
      <c r="B6804" s="412"/>
      <c r="C6804" s="126"/>
      <c r="D6804" s="390"/>
      <c r="E6804" s="390"/>
      <c r="F6804" s="390"/>
      <c r="G6804" s="390"/>
      <c r="H6804" s="390"/>
      <c r="I6804" s="390"/>
      <c r="AP6804" s="207"/>
      <c r="AQ6804" s="207"/>
      <c r="BK6804" s="207"/>
      <c r="BY6804" s="207"/>
      <c r="BZ6804" s="207"/>
      <c r="CA6804" s="207"/>
      <c r="CB6804" s="207"/>
      <c r="CC6804" s="207"/>
      <c r="CD6804" s="207"/>
      <c r="CE6804" s="207"/>
      <c r="CF6804" s="207"/>
    </row>
    <row r="6805" spans="1:84" s="406" customFormat="1" x14ac:dyDescent="0.3">
      <c r="A6805" s="407"/>
      <c r="B6805" s="412"/>
      <c r="C6805" s="126"/>
      <c r="D6805" s="390"/>
      <c r="E6805" s="390"/>
      <c r="F6805" s="390"/>
      <c r="G6805" s="390"/>
      <c r="H6805" s="390"/>
      <c r="I6805" s="390"/>
      <c r="AP6805" s="207"/>
      <c r="AQ6805" s="207"/>
      <c r="BK6805" s="207"/>
      <c r="BY6805" s="207"/>
      <c r="BZ6805" s="207"/>
      <c r="CA6805" s="207"/>
      <c r="CB6805" s="207"/>
      <c r="CC6805" s="207"/>
      <c r="CD6805" s="207"/>
      <c r="CE6805" s="207"/>
      <c r="CF6805" s="207"/>
    </row>
    <row r="6806" spans="1:84" s="406" customFormat="1" x14ac:dyDescent="0.3">
      <c r="A6806" s="407"/>
      <c r="B6806" s="412"/>
      <c r="C6806" s="126"/>
      <c r="D6806" s="390"/>
      <c r="E6806" s="390"/>
      <c r="F6806" s="390"/>
      <c r="G6806" s="390"/>
      <c r="H6806" s="390"/>
      <c r="I6806" s="390"/>
      <c r="AP6806" s="207"/>
      <c r="AQ6806" s="207"/>
      <c r="BK6806" s="207"/>
      <c r="BY6806" s="207"/>
      <c r="BZ6806" s="207"/>
      <c r="CA6806" s="207"/>
      <c r="CB6806" s="207"/>
      <c r="CC6806" s="207"/>
      <c r="CD6806" s="207"/>
      <c r="CE6806" s="207"/>
      <c r="CF6806" s="207"/>
    </row>
    <row r="6807" spans="1:84" s="406" customFormat="1" x14ac:dyDescent="0.3">
      <c r="A6807" s="407"/>
      <c r="B6807" s="412"/>
      <c r="C6807" s="126"/>
      <c r="D6807" s="390"/>
      <c r="E6807" s="390"/>
      <c r="F6807" s="390"/>
      <c r="G6807" s="390"/>
      <c r="H6807" s="390"/>
      <c r="I6807" s="390"/>
      <c r="AP6807" s="207"/>
      <c r="AQ6807" s="207"/>
      <c r="BK6807" s="207"/>
      <c r="BY6807" s="207"/>
      <c r="BZ6807" s="207"/>
      <c r="CA6807" s="207"/>
      <c r="CB6807" s="207"/>
      <c r="CC6807" s="207"/>
      <c r="CD6807" s="207"/>
      <c r="CE6807" s="207"/>
      <c r="CF6807" s="207"/>
    </row>
    <row r="6808" spans="1:84" s="406" customFormat="1" x14ac:dyDescent="0.3">
      <c r="A6808" s="407"/>
      <c r="B6808" s="412"/>
      <c r="C6808" s="126"/>
      <c r="D6808" s="390"/>
      <c r="E6808" s="390"/>
      <c r="F6808" s="390"/>
      <c r="G6808" s="390"/>
      <c r="H6808" s="390"/>
      <c r="I6808" s="390"/>
      <c r="AP6808" s="207"/>
      <c r="AQ6808" s="207"/>
      <c r="BK6808" s="207"/>
      <c r="BY6808" s="207"/>
      <c r="BZ6808" s="207"/>
      <c r="CA6808" s="207"/>
      <c r="CB6808" s="207"/>
      <c r="CC6808" s="207"/>
      <c r="CD6808" s="207"/>
      <c r="CE6808" s="207"/>
      <c r="CF6808" s="207"/>
    </row>
    <row r="6809" spans="1:84" s="406" customFormat="1" x14ac:dyDescent="0.3">
      <c r="A6809" s="407"/>
      <c r="B6809" s="412"/>
      <c r="C6809" s="126"/>
      <c r="D6809" s="390"/>
      <c r="E6809" s="390"/>
      <c r="F6809" s="390"/>
      <c r="G6809" s="390"/>
      <c r="H6809" s="390"/>
      <c r="I6809" s="390"/>
      <c r="AP6809" s="207"/>
      <c r="AQ6809" s="207"/>
      <c r="BK6809" s="207"/>
      <c r="BY6809" s="207"/>
      <c r="BZ6809" s="207"/>
      <c r="CA6809" s="207"/>
      <c r="CB6809" s="207"/>
      <c r="CC6809" s="207"/>
      <c r="CD6809" s="207"/>
      <c r="CE6809" s="207"/>
      <c r="CF6809" s="207"/>
    </row>
    <row r="6810" spans="1:84" s="406" customFormat="1" x14ac:dyDescent="0.3">
      <c r="A6810" s="407"/>
      <c r="B6810" s="412"/>
      <c r="C6810" s="126"/>
      <c r="D6810" s="390"/>
      <c r="E6810" s="390"/>
      <c r="F6810" s="390"/>
      <c r="G6810" s="390"/>
      <c r="H6810" s="390"/>
      <c r="I6810" s="390"/>
      <c r="AP6810" s="207"/>
      <c r="AQ6810" s="207"/>
      <c r="BK6810" s="207"/>
      <c r="BY6810" s="207"/>
      <c r="BZ6810" s="207"/>
      <c r="CA6810" s="207"/>
      <c r="CB6810" s="207"/>
      <c r="CC6810" s="207"/>
      <c r="CD6810" s="207"/>
      <c r="CE6810" s="207"/>
      <c r="CF6810" s="207"/>
    </row>
    <row r="6811" spans="1:84" s="406" customFormat="1" x14ac:dyDescent="0.3">
      <c r="A6811" s="407"/>
      <c r="B6811" s="412"/>
      <c r="C6811" s="126"/>
      <c r="D6811" s="390"/>
      <c r="E6811" s="390"/>
      <c r="F6811" s="390"/>
      <c r="G6811" s="390"/>
      <c r="H6811" s="390"/>
      <c r="I6811" s="390"/>
      <c r="AP6811" s="207"/>
      <c r="AQ6811" s="207"/>
      <c r="BK6811" s="207"/>
      <c r="BY6811" s="207"/>
      <c r="BZ6811" s="207"/>
      <c r="CA6811" s="207"/>
      <c r="CB6811" s="207"/>
      <c r="CC6811" s="207"/>
      <c r="CD6811" s="207"/>
      <c r="CE6811" s="207"/>
      <c r="CF6811" s="207"/>
    </row>
    <row r="6812" spans="1:84" s="406" customFormat="1" x14ac:dyDescent="0.3">
      <c r="A6812" s="407"/>
      <c r="B6812" s="412"/>
      <c r="C6812" s="126"/>
      <c r="D6812" s="390"/>
      <c r="E6812" s="390"/>
      <c r="F6812" s="390"/>
      <c r="G6812" s="390"/>
      <c r="H6812" s="390"/>
      <c r="I6812" s="390"/>
      <c r="AP6812" s="207"/>
      <c r="AQ6812" s="207"/>
      <c r="BK6812" s="207"/>
      <c r="BY6812" s="207"/>
      <c r="BZ6812" s="207"/>
      <c r="CA6812" s="207"/>
      <c r="CB6812" s="207"/>
      <c r="CC6812" s="207"/>
      <c r="CD6812" s="207"/>
      <c r="CE6812" s="207"/>
      <c r="CF6812" s="207"/>
    </row>
    <row r="6813" spans="1:84" s="406" customFormat="1" x14ac:dyDescent="0.3">
      <c r="A6813" s="407"/>
      <c r="B6813" s="412"/>
      <c r="C6813" s="126"/>
      <c r="D6813" s="390"/>
      <c r="E6813" s="390"/>
      <c r="F6813" s="390"/>
      <c r="G6813" s="390"/>
      <c r="H6813" s="390"/>
      <c r="I6813" s="390"/>
      <c r="AP6813" s="207"/>
      <c r="AQ6813" s="207"/>
      <c r="BK6813" s="207"/>
      <c r="BY6813" s="207"/>
      <c r="BZ6813" s="207"/>
      <c r="CA6813" s="207"/>
      <c r="CB6813" s="207"/>
      <c r="CC6813" s="207"/>
      <c r="CD6813" s="207"/>
      <c r="CE6813" s="207"/>
      <c r="CF6813" s="207"/>
    </row>
    <row r="6814" spans="1:84" s="406" customFormat="1" x14ac:dyDescent="0.3">
      <c r="A6814" s="407"/>
      <c r="B6814" s="412"/>
      <c r="C6814" s="126"/>
      <c r="D6814" s="390"/>
      <c r="E6814" s="390"/>
      <c r="F6814" s="390"/>
      <c r="G6814" s="390"/>
      <c r="H6814" s="390"/>
      <c r="I6814" s="390"/>
      <c r="AP6814" s="207"/>
      <c r="AQ6814" s="207"/>
      <c r="BK6814" s="207"/>
      <c r="BY6814" s="207"/>
      <c r="BZ6814" s="207"/>
      <c r="CA6814" s="207"/>
      <c r="CB6814" s="207"/>
      <c r="CC6814" s="207"/>
      <c r="CD6814" s="207"/>
      <c r="CE6814" s="207"/>
      <c r="CF6814" s="207"/>
    </row>
    <row r="6815" spans="1:84" s="406" customFormat="1" x14ac:dyDescent="0.3">
      <c r="A6815" s="407"/>
      <c r="B6815" s="412"/>
      <c r="C6815" s="126"/>
      <c r="D6815" s="390"/>
      <c r="E6815" s="390"/>
      <c r="F6815" s="390"/>
      <c r="G6815" s="390"/>
      <c r="H6815" s="390"/>
      <c r="I6815" s="390"/>
      <c r="AP6815" s="207"/>
      <c r="AQ6815" s="207"/>
      <c r="BK6815" s="207"/>
      <c r="BY6815" s="207"/>
      <c r="BZ6815" s="207"/>
      <c r="CA6815" s="207"/>
      <c r="CB6815" s="207"/>
      <c r="CC6815" s="207"/>
      <c r="CD6815" s="207"/>
      <c r="CE6815" s="207"/>
      <c r="CF6815" s="207"/>
    </row>
    <row r="6816" spans="1:84" s="406" customFormat="1" x14ac:dyDescent="0.3">
      <c r="A6816" s="407"/>
      <c r="B6816" s="412"/>
      <c r="C6816" s="126"/>
      <c r="D6816" s="390"/>
      <c r="E6816" s="390"/>
      <c r="F6816" s="390"/>
      <c r="G6816" s="390"/>
      <c r="H6816" s="390"/>
      <c r="I6816" s="390"/>
      <c r="AP6816" s="207"/>
      <c r="AQ6816" s="207"/>
      <c r="BK6816" s="207"/>
      <c r="BY6816" s="207"/>
      <c r="BZ6816" s="207"/>
      <c r="CA6816" s="207"/>
      <c r="CB6816" s="207"/>
      <c r="CC6816" s="207"/>
      <c r="CD6816" s="207"/>
      <c r="CE6816" s="207"/>
      <c r="CF6816" s="207"/>
    </row>
    <row r="6817" spans="1:84" s="406" customFormat="1" x14ac:dyDescent="0.3">
      <c r="A6817" s="407"/>
      <c r="B6817" s="412"/>
      <c r="C6817" s="126"/>
      <c r="D6817" s="390"/>
      <c r="E6817" s="390"/>
      <c r="F6817" s="390"/>
      <c r="G6817" s="390"/>
      <c r="H6817" s="390"/>
      <c r="I6817" s="390"/>
      <c r="AP6817" s="207"/>
      <c r="AQ6817" s="207"/>
      <c r="BK6817" s="207"/>
      <c r="BY6817" s="207"/>
      <c r="BZ6817" s="207"/>
      <c r="CA6817" s="207"/>
      <c r="CB6817" s="207"/>
      <c r="CC6817" s="207"/>
      <c r="CD6817" s="207"/>
      <c r="CE6817" s="207"/>
      <c r="CF6817" s="207"/>
    </row>
    <row r="6818" spans="1:84" s="406" customFormat="1" x14ac:dyDescent="0.3">
      <c r="A6818" s="407"/>
      <c r="B6818" s="412"/>
      <c r="C6818" s="126"/>
      <c r="D6818" s="390"/>
      <c r="E6818" s="390"/>
      <c r="F6818" s="390"/>
      <c r="G6818" s="390"/>
      <c r="H6818" s="390"/>
      <c r="I6818" s="390"/>
      <c r="AP6818" s="207"/>
      <c r="AQ6818" s="207"/>
      <c r="BK6818" s="207"/>
      <c r="BY6818" s="207"/>
      <c r="BZ6818" s="207"/>
      <c r="CA6818" s="207"/>
      <c r="CB6818" s="207"/>
      <c r="CC6818" s="207"/>
      <c r="CD6818" s="207"/>
      <c r="CE6818" s="207"/>
      <c r="CF6818" s="207"/>
    </row>
    <row r="6819" spans="1:84" s="406" customFormat="1" x14ac:dyDescent="0.3">
      <c r="A6819" s="407"/>
      <c r="B6819" s="412"/>
      <c r="C6819" s="126"/>
      <c r="D6819" s="390"/>
      <c r="E6819" s="390"/>
      <c r="F6819" s="390"/>
      <c r="G6819" s="390"/>
      <c r="H6819" s="390"/>
      <c r="I6819" s="390"/>
      <c r="AP6819" s="207"/>
      <c r="AQ6819" s="207"/>
      <c r="BK6819" s="207"/>
      <c r="BY6819" s="207"/>
      <c r="BZ6819" s="207"/>
      <c r="CA6819" s="207"/>
      <c r="CB6819" s="207"/>
      <c r="CC6819" s="207"/>
      <c r="CD6819" s="207"/>
      <c r="CE6819" s="207"/>
      <c r="CF6819" s="207"/>
    </row>
    <row r="6820" spans="1:84" s="406" customFormat="1" x14ac:dyDescent="0.3">
      <c r="A6820" s="407"/>
      <c r="B6820" s="412"/>
      <c r="C6820" s="126"/>
      <c r="D6820" s="390"/>
      <c r="E6820" s="390"/>
      <c r="F6820" s="390"/>
      <c r="G6820" s="390"/>
      <c r="H6820" s="390"/>
      <c r="I6820" s="390"/>
      <c r="AP6820" s="207"/>
      <c r="AQ6820" s="207"/>
      <c r="BK6820" s="207"/>
      <c r="BY6820" s="207"/>
      <c r="BZ6820" s="207"/>
      <c r="CA6820" s="207"/>
      <c r="CB6820" s="207"/>
      <c r="CC6820" s="207"/>
      <c r="CD6820" s="207"/>
      <c r="CE6820" s="207"/>
      <c r="CF6820" s="207"/>
    </row>
    <row r="6821" spans="1:84" s="406" customFormat="1" x14ac:dyDescent="0.3">
      <c r="A6821" s="407"/>
      <c r="B6821" s="412"/>
      <c r="C6821" s="126"/>
      <c r="D6821" s="390"/>
      <c r="E6821" s="390"/>
      <c r="F6821" s="390"/>
      <c r="G6821" s="390"/>
      <c r="H6821" s="390"/>
      <c r="I6821" s="390"/>
      <c r="AP6821" s="207"/>
      <c r="AQ6821" s="207"/>
      <c r="BK6821" s="207"/>
      <c r="BY6821" s="207"/>
      <c r="BZ6821" s="207"/>
      <c r="CA6821" s="207"/>
      <c r="CB6821" s="207"/>
      <c r="CC6821" s="207"/>
      <c r="CD6821" s="207"/>
      <c r="CE6821" s="207"/>
      <c r="CF6821" s="207"/>
    </row>
    <row r="6822" spans="1:84" s="406" customFormat="1" x14ac:dyDescent="0.3">
      <c r="A6822" s="407"/>
      <c r="B6822" s="412"/>
      <c r="C6822" s="126"/>
      <c r="D6822" s="390"/>
      <c r="E6822" s="390"/>
      <c r="F6822" s="390"/>
      <c r="G6822" s="390"/>
      <c r="H6822" s="390"/>
      <c r="I6822" s="390"/>
      <c r="AP6822" s="207"/>
      <c r="AQ6822" s="207"/>
      <c r="BK6822" s="207"/>
      <c r="BY6822" s="207"/>
      <c r="BZ6822" s="207"/>
      <c r="CA6822" s="207"/>
      <c r="CB6822" s="207"/>
      <c r="CC6822" s="207"/>
      <c r="CD6822" s="207"/>
      <c r="CE6822" s="207"/>
      <c r="CF6822" s="207"/>
    </row>
    <row r="6823" spans="1:84" s="406" customFormat="1" x14ac:dyDescent="0.3">
      <c r="A6823" s="407"/>
      <c r="B6823" s="412"/>
      <c r="C6823" s="126"/>
      <c r="D6823" s="390"/>
      <c r="E6823" s="390"/>
      <c r="F6823" s="390"/>
      <c r="G6823" s="390"/>
      <c r="H6823" s="390"/>
      <c r="I6823" s="390"/>
      <c r="AP6823" s="207"/>
      <c r="AQ6823" s="207"/>
      <c r="BK6823" s="207"/>
      <c r="BY6823" s="207"/>
      <c r="BZ6823" s="207"/>
      <c r="CA6823" s="207"/>
      <c r="CB6823" s="207"/>
      <c r="CC6823" s="207"/>
      <c r="CD6823" s="207"/>
      <c r="CE6823" s="207"/>
      <c r="CF6823" s="207"/>
    </row>
    <row r="6824" spans="1:84" s="406" customFormat="1" x14ac:dyDescent="0.3">
      <c r="A6824" s="407"/>
      <c r="B6824" s="412"/>
      <c r="C6824" s="126"/>
      <c r="D6824" s="390"/>
      <c r="E6824" s="390"/>
      <c r="F6824" s="390"/>
      <c r="G6824" s="390"/>
      <c r="H6824" s="390"/>
      <c r="I6824" s="390"/>
      <c r="AP6824" s="207"/>
      <c r="AQ6824" s="207"/>
      <c r="BK6824" s="207"/>
      <c r="BY6824" s="207"/>
      <c r="BZ6824" s="207"/>
      <c r="CA6824" s="207"/>
      <c r="CB6824" s="207"/>
      <c r="CC6824" s="207"/>
      <c r="CD6824" s="207"/>
      <c r="CE6824" s="207"/>
      <c r="CF6824" s="207"/>
    </row>
    <row r="6825" spans="1:84" s="406" customFormat="1" x14ac:dyDescent="0.3">
      <c r="A6825" s="407"/>
      <c r="B6825" s="412"/>
      <c r="C6825" s="126"/>
      <c r="D6825" s="390"/>
      <c r="E6825" s="390"/>
      <c r="F6825" s="390"/>
      <c r="G6825" s="390"/>
      <c r="H6825" s="390"/>
      <c r="I6825" s="390"/>
      <c r="AP6825" s="207"/>
      <c r="AQ6825" s="207"/>
      <c r="BK6825" s="207"/>
      <c r="BY6825" s="207"/>
      <c r="BZ6825" s="207"/>
      <c r="CA6825" s="207"/>
      <c r="CB6825" s="207"/>
      <c r="CC6825" s="207"/>
      <c r="CD6825" s="207"/>
      <c r="CE6825" s="207"/>
      <c r="CF6825" s="207"/>
    </row>
    <row r="6826" spans="1:84" s="406" customFormat="1" x14ac:dyDescent="0.3">
      <c r="A6826" s="407"/>
      <c r="B6826" s="412"/>
      <c r="C6826" s="126"/>
      <c r="D6826" s="390"/>
      <c r="E6826" s="390"/>
      <c r="F6826" s="390"/>
      <c r="G6826" s="390"/>
      <c r="H6826" s="390"/>
      <c r="I6826" s="390"/>
      <c r="AP6826" s="207"/>
      <c r="AQ6826" s="207"/>
      <c r="BK6826" s="207"/>
      <c r="BY6826" s="207"/>
      <c r="BZ6826" s="207"/>
      <c r="CA6826" s="207"/>
      <c r="CB6826" s="207"/>
      <c r="CC6826" s="207"/>
      <c r="CD6826" s="207"/>
      <c r="CE6826" s="207"/>
      <c r="CF6826" s="207"/>
    </row>
    <row r="6827" spans="1:84" s="406" customFormat="1" x14ac:dyDescent="0.3">
      <c r="A6827" s="407"/>
      <c r="B6827" s="412"/>
      <c r="C6827" s="126"/>
      <c r="D6827" s="390"/>
      <c r="E6827" s="390"/>
      <c r="F6827" s="390"/>
      <c r="G6827" s="390"/>
      <c r="H6827" s="390"/>
      <c r="I6827" s="390"/>
      <c r="AP6827" s="207"/>
      <c r="AQ6827" s="207"/>
      <c r="BK6827" s="207"/>
      <c r="BY6827" s="207"/>
      <c r="BZ6827" s="207"/>
      <c r="CA6827" s="207"/>
      <c r="CB6827" s="207"/>
      <c r="CC6827" s="207"/>
      <c r="CD6827" s="207"/>
      <c r="CE6827" s="207"/>
      <c r="CF6827" s="207"/>
    </row>
    <row r="6828" spans="1:84" s="406" customFormat="1" x14ac:dyDescent="0.3">
      <c r="A6828" s="407"/>
      <c r="B6828" s="412"/>
      <c r="C6828" s="126"/>
      <c r="D6828" s="390"/>
      <c r="E6828" s="390"/>
      <c r="F6828" s="390"/>
      <c r="G6828" s="390"/>
      <c r="H6828" s="390"/>
      <c r="I6828" s="390"/>
      <c r="AP6828" s="207"/>
      <c r="AQ6828" s="207"/>
      <c r="BK6828" s="207"/>
      <c r="BY6828" s="207"/>
      <c r="BZ6828" s="207"/>
      <c r="CA6828" s="207"/>
      <c r="CB6828" s="207"/>
      <c r="CC6828" s="207"/>
      <c r="CD6828" s="207"/>
      <c r="CE6828" s="207"/>
      <c r="CF6828" s="207"/>
    </row>
    <row r="6829" spans="1:84" s="406" customFormat="1" x14ac:dyDescent="0.3">
      <c r="A6829" s="407"/>
      <c r="B6829" s="412"/>
      <c r="C6829" s="126"/>
      <c r="D6829" s="390"/>
      <c r="E6829" s="390"/>
      <c r="F6829" s="390"/>
      <c r="G6829" s="390"/>
      <c r="H6829" s="390"/>
      <c r="I6829" s="390"/>
      <c r="AP6829" s="207"/>
      <c r="AQ6829" s="207"/>
      <c r="BK6829" s="207"/>
      <c r="BY6829" s="207"/>
      <c r="BZ6829" s="207"/>
      <c r="CA6829" s="207"/>
      <c r="CB6829" s="207"/>
      <c r="CC6829" s="207"/>
      <c r="CD6829" s="207"/>
      <c r="CE6829" s="207"/>
      <c r="CF6829" s="207"/>
    </row>
    <row r="6830" spans="1:84" s="406" customFormat="1" x14ac:dyDescent="0.3">
      <c r="A6830" s="407"/>
      <c r="B6830" s="412"/>
      <c r="C6830" s="126"/>
      <c r="D6830" s="390"/>
      <c r="E6830" s="390"/>
      <c r="F6830" s="390"/>
      <c r="G6830" s="390"/>
      <c r="H6830" s="390"/>
      <c r="I6830" s="390"/>
      <c r="AP6830" s="207"/>
      <c r="AQ6830" s="207"/>
      <c r="BK6830" s="207"/>
      <c r="BY6830" s="207"/>
      <c r="BZ6830" s="207"/>
      <c r="CA6830" s="207"/>
      <c r="CB6830" s="207"/>
      <c r="CC6830" s="207"/>
      <c r="CD6830" s="207"/>
      <c r="CE6830" s="207"/>
      <c r="CF6830" s="207"/>
    </row>
    <row r="6831" spans="1:84" s="406" customFormat="1" x14ac:dyDescent="0.3">
      <c r="A6831" s="407"/>
      <c r="B6831" s="412"/>
      <c r="C6831" s="126"/>
      <c r="D6831" s="390"/>
      <c r="E6831" s="390"/>
      <c r="F6831" s="390"/>
      <c r="G6831" s="390"/>
      <c r="H6831" s="390"/>
      <c r="I6831" s="390"/>
      <c r="AP6831" s="207"/>
      <c r="AQ6831" s="207"/>
      <c r="BK6831" s="207"/>
      <c r="BY6831" s="207"/>
      <c r="BZ6831" s="207"/>
      <c r="CA6831" s="207"/>
      <c r="CB6831" s="207"/>
      <c r="CC6831" s="207"/>
      <c r="CD6831" s="207"/>
      <c r="CE6831" s="207"/>
      <c r="CF6831" s="207"/>
    </row>
    <row r="6832" spans="1:84" s="406" customFormat="1" x14ac:dyDescent="0.3">
      <c r="A6832" s="407"/>
      <c r="B6832" s="412"/>
      <c r="C6832" s="126"/>
      <c r="D6832" s="390"/>
      <c r="E6832" s="390"/>
      <c r="F6832" s="390"/>
      <c r="G6832" s="390"/>
      <c r="H6832" s="390"/>
      <c r="I6832" s="390"/>
      <c r="AP6832" s="207"/>
      <c r="AQ6832" s="207"/>
      <c r="BK6832" s="207"/>
      <c r="BY6832" s="207"/>
      <c r="BZ6832" s="207"/>
      <c r="CA6832" s="207"/>
      <c r="CB6832" s="207"/>
      <c r="CC6832" s="207"/>
      <c r="CD6832" s="207"/>
      <c r="CE6832" s="207"/>
      <c r="CF6832" s="207"/>
    </row>
    <row r="6833" spans="1:84" s="406" customFormat="1" x14ac:dyDescent="0.3">
      <c r="A6833" s="407"/>
      <c r="B6833" s="412"/>
      <c r="C6833" s="126"/>
      <c r="D6833" s="390"/>
      <c r="E6833" s="390"/>
      <c r="F6833" s="390"/>
      <c r="G6833" s="390"/>
      <c r="H6833" s="390"/>
      <c r="I6833" s="390"/>
      <c r="AP6833" s="207"/>
      <c r="AQ6833" s="207"/>
      <c r="BK6833" s="207"/>
      <c r="BY6833" s="207"/>
      <c r="BZ6833" s="207"/>
      <c r="CA6833" s="207"/>
      <c r="CB6833" s="207"/>
      <c r="CC6833" s="207"/>
      <c r="CD6833" s="207"/>
      <c r="CE6833" s="207"/>
      <c r="CF6833" s="207"/>
    </row>
    <row r="6834" spans="1:84" s="406" customFormat="1" x14ac:dyDescent="0.3">
      <c r="A6834" s="407"/>
      <c r="B6834" s="412"/>
      <c r="C6834" s="126"/>
      <c r="D6834" s="390"/>
      <c r="E6834" s="390"/>
      <c r="F6834" s="390"/>
      <c r="G6834" s="390"/>
      <c r="H6834" s="390"/>
      <c r="I6834" s="390"/>
      <c r="AP6834" s="207"/>
      <c r="AQ6834" s="207"/>
      <c r="BK6834" s="207"/>
      <c r="BY6834" s="207"/>
      <c r="BZ6834" s="207"/>
      <c r="CA6834" s="207"/>
      <c r="CB6834" s="207"/>
      <c r="CC6834" s="207"/>
      <c r="CD6834" s="207"/>
      <c r="CE6834" s="207"/>
      <c r="CF6834" s="207"/>
    </row>
    <row r="6835" spans="1:84" s="406" customFormat="1" x14ac:dyDescent="0.3">
      <c r="A6835" s="407"/>
      <c r="B6835" s="412"/>
      <c r="C6835" s="126"/>
      <c r="D6835" s="390"/>
      <c r="E6835" s="390"/>
      <c r="F6835" s="390"/>
      <c r="G6835" s="390"/>
      <c r="H6835" s="390"/>
      <c r="I6835" s="390"/>
      <c r="AP6835" s="207"/>
      <c r="AQ6835" s="207"/>
      <c r="BK6835" s="207"/>
      <c r="BY6835" s="207"/>
      <c r="BZ6835" s="207"/>
      <c r="CA6835" s="207"/>
      <c r="CB6835" s="207"/>
      <c r="CC6835" s="207"/>
      <c r="CD6835" s="207"/>
      <c r="CE6835" s="207"/>
      <c r="CF6835" s="207"/>
    </row>
    <row r="6836" spans="1:84" s="406" customFormat="1" x14ac:dyDescent="0.3">
      <c r="A6836" s="407"/>
      <c r="B6836" s="412"/>
      <c r="C6836" s="126"/>
      <c r="D6836" s="390"/>
      <c r="E6836" s="390"/>
      <c r="F6836" s="390"/>
      <c r="G6836" s="390"/>
      <c r="H6836" s="390"/>
      <c r="I6836" s="390"/>
      <c r="AP6836" s="207"/>
      <c r="AQ6836" s="207"/>
      <c r="BK6836" s="207"/>
      <c r="BY6836" s="207"/>
      <c r="BZ6836" s="207"/>
      <c r="CA6836" s="207"/>
      <c r="CB6836" s="207"/>
      <c r="CC6836" s="207"/>
      <c r="CD6836" s="207"/>
      <c r="CE6836" s="207"/>
      <c r="CF6836" s="207"/>
    </row>
    <row r="6837" spans="1:84" s="406" customFormat="1" x14ac:dyDescent="0.3">
      <c r="A6837" s="407"/>
      <c r="B6837" s="412"/>
      <c r="C6837" s="126"/>
      <c r="D6837" s="390"/>
      <c r="E6837" s="390"/>
      <c r="F6837" s="390"/>
      <c r="G6837" s="390"/>
      <c r="H6837" s="390"/>
      <c r="I6837" s="390"/>
      <c r="AP6837" s="207"/>
      <c r="AQ6837" s="207"/>
      <c r="BK6837" s="207"/>
      <c r="BY6837" s="207"/>
      <c r="BZ6837" s="207"/>
      <c r="CA6837" s="207"/>
      <c r="CB6837" s="207"/>
      <c r="CC6837" s="207"/>
      <c r="CD6837" s="207"/>
      <c r="CE6837" s="207"/>
      <c r="CF6837" s="207"/>
    </row>
    <row r="6838" spans="1:84" s="406" customFormat="1" x14ac:dyDescent="0.3">
      <c r="A6838" s="407"/>
      <c r="B6838" s="412"/>
      <c r="C6838" s="126"/>
      <c r="D6838" s="390"/>
      <c r="E6838" s="390"/>
      <c r="F6838" s="390"/>
      <c r="G6838" s="390"/>
      <c r="H6838" s="390"/>
      <c r="I6838" s="390"/>
      <c r="AP6838" s="207"/>
      <c r="AQ6838" s="207"/>
      <c r="BK6838" s="207"/>
      <c r="BY6838" s="207"/>
      <c r="BZ6838" s="207"/>
      <c r="CA6838" s="207"/>
      <c r="CB6838" s="207"/>
      <c r="CC6838" s="207"/>
      <c r="CD6838" s="207"/>
      <c r="CE6838" s="207"/>
      <c r="CF6838" s="207"/>
    </row>
    <row r="6839" spans="1:84" s="406" customFormat="1" x14ac:dyDescent="0.3">
      <c r="A6839" s="407"/>
      <c r="B6839" s="412"/>
      <c r="C6839" s="126"/>
      <c r="D6839" s="390"/>
      <c r="E6839" s="390"/>
      <c r="F6839" s="390"/>
      <c r="G6839" s="390"/>
      <c r="H6839" s="390"/>
      <c r="I6839" s="390"/>
      <c r="AP6839" s="207"/>
      <c r="AQ6839" s="207"/>
      <c r="BK6839" s="207"/>
      <c r="BY6839" s="207"/>
      <c r="BZ6839" s="207"/>
      <c r="CA6839" s="207"/>
      <c r="CB6839" s="207"/>
      <c r="CC6839" s="207"/>
      <c r="CD6839" s="207"/>
      <c r="CE6839" s="207"/>
      <c r="CF6839" s="207"/>
    </row>
    <row r="6840" spans="1:84" s="406" customFormat="1" x14ac:dyDescent="0.3">
      <c r="A6840" s="407"/>
      <c r="B6840" s="412"/>
      <c r="C6840" s="126"/>
      <c r="D6840" s="390"/>
      <c r="E6840" s="390"/>
      <c r="F6840" s="390"/>
      <c r="G6840" s="390"/>
      <c r="H6840" s="390"/>
      <c r="I6840" s="390"/>
      <c r="AP6840" s="207"/>
      <c r="AQ6840" s="207"/>
      <c r="BK6840" s="207"/>
      <c r="BY6840" s="207"/>
      <c r="BZ6840" s="207"/>
      <c r="CA6840" s="207"/>
      <c r="CB6840" s="207"/>
      <c r="CC6840" s="207"/>
      <c r="CD6840" s="207"/>
      <c r="CE6840" s="207"/>
      <c r="CF6840" s="207"/>
    </row>
    <row r="6841" spans="1:84" s="406" customFormat="1" x14ac:dyDescent="0.3">
      <c r="A6841" s="407"/>
      <c r="B6841" s="412"/>
      <c r="C6841" s="126"/>
      <c r="D6841" s="390"/>
      <c r="E6841" s="390"/>
      <c r="F6841" s="390"/>
      <c r="G6841" s="390"/>
      <c r="H6841" s="390"/>
      <c r="I6841" s="390"/>
      <c r="AP6841" s="207"/>
      <c r="AQ6841" s="207"/>
      <c r="BK6841" s="207"/>
      <c r="BY6841" s="207"/>
      <c r="BZ6841" s="207"/>
      <c r="CA6841" s="207"/>
      <c r="CB6841" s="207"/>
      <c r="CC6841" s="207"/>
      <c r="CD6841" s="207"/>
      <c r="CE6841" s="207"/>
      <c r="CF6841" s="207"/>
    </row>
    <row r="6842" spans="1:84" s="406" customFormat="1" x14ac:dyDescent="0.3">
      <c r="A6842" s="407"/>
      <c r="B6842" s="412"/>
      <c r="C6842" s="126"/>
      <c r="D6842" s="390"/>
      <c r="E6842" s="390"/>
      <c r="F6842" s="390"/>
      <c r="G6842" s="390"/>
      <c r="H6842" s="390"/>
      <c r="I6842" s="390"/>
      <c r="AP6842" s="207"/>
      <c r="AQ6842" s="207"/>
      <c r="BK6842" s="207"/>
      <c r="BY6842" s="207"/>
      <c r="BZ6842" s="207"/>
      <c r="CA6842" s="207"/>
      <c r="CB6842" s="207"/>
      <c r="CC6842" s="207"/>
      <c r="CD6842" s="207"/>
      <c r="CE6842" s="207"/>
      <c r="CF6842" s="207"/>
    </row>
    <row r="6843" spans="1:84" s="406" customFormat="1" x14ac:dyDescent="0.3">
      <c r="A6843" s="407"/>
      <c r="B6843" s="412"/>
      <c r="C6843" s="126"/>
      <c r="D6843" s="390"/>
      <c r="E6843" s="390"/>
      <c r="F6843" s="390"/>
      <c r="G6843" s="390"/>
      <c r="H6843" s="390"/>
      <c r="I6843" s="390"/>
      <c r="AP6843" s="207"/>
      <c r="AQ6843" s="207"/>
      <c r="BK6843" s="207"/>
      <c r="BY6843" s="207"/>
      <c r="BZ6843" s="207"/>
      <c r="CA6843" s="207"/>
      <c r="CB6843" s="207"/>
      <c r="CC6843" s="207"/>
      <c r="CD6843" s="207"/>
      <c r="CE6843" s="207"/>
      <c r="CF6843" s="207"/>
    </row>
    <row r="6844" spans="1:84" s="406" customFormat="1" x14ac:dyDescent="0.3">
      <c r="A6844" s="407"/>
      <c r="B6844" s="412"/>
      <c r="C6844" s="126"/>
      <c r="D6844" s="390"/>
      <c r="E6844" s="390"/>
      <c r="F6844" s="390"/>
      <c r="G6844" s="390"/>
      <c r="H6844" s="390"/>
      <c r="I6844" s="390"/>
      <c r="AP6844" s="207"/>
      <c r="AQ6844" s="207"/>
      <c r="BK6844" s="207"/>
      <c r="BY6844" s="207"/>
      <c r="BZ6844" s="207"/>
      <c r="CA6844" s="207"/>
      <c r="CB6844" s="207"/>
      <c r="CC6844" s="207"/>
      <c r="CD6844" s="207"/>
      <c r="CE6844" s="207"/>
      <c r="CF6844" s="207"/>
    </row>
    <row r="6845" spans="1:84" s="406" customFormat="1" x14ac:dyDescent="0.3">
      <c r="A6845" s="407"/>
      <c r="B6845" s="412"/>
      <c r="C6845" s="126"/>
      <c r="D6845" s="390"/>
      <c r="E6845" s="390"/>
      <c r="F6845" s="390"/>
      <c r="G6845" s="390"/>
      <c r="H6845" s="390"/>
      <c r="I6845" s="390"/>
      <c r="AP6845" s="207"/>
      <c r="AQ6845" s="207"/>
      <c r="BK6845" s="207"/>
      <c r="BY6845" s="207"/>
      <c r="BZ6845" s="207"/>
      <c r="CA6845" s="207"/>
      <c r="CB6845" s="207"/>
      <c r="CC6845" s="207"/>
      <c r="CD6845" s="207"/>
      <c r="CE6845" s="207"/>
      <c r="CF6845" s="207"/>
    </row>
    <row r="6846" spans="1:84" s="406" customFormat="1" x14ac:dyDescent="0.3">
      <c r="A6846" s="407"/>
      <c r="B6846" s="412"/>
      <c r="C6846" s="126"/>
      <c r="D6846" s="390"/>
      <c r="E6846" s="390"/>
      <c r="F6846" s="390"/>
      <c r="G6846" s="390"/>
      <c r="H6846" s="390"/>
      <c r="I6846" s="390"/>
      <c r="AP6846" s="207"/>
      <c r="AQ6846" s="207"/>
      <c r="BK6846" s="207"/>
      <c r="BY6846" s="207"/>
      <c r="BZ6846" s="207"/>
      <c r="CA6846" s="207"/>
      <c r="CB6846" s="207"/>
      <c r="CC6846" s="207"/>
      <c r="CD6846" s="207"/>
      <c r="CE6846" s="207"/>
      <c r="CF6846" s="207"/>
    </row>
    <row r="6847" spans="1:84" s="406" customFormat="1" x14ac:dyDescent="0.3">
      <c r="A6847" s="407"/>
      <c r="B6847" s="412"/>
      <c r="C6847" s="126"/>
      <c r="D6847" s="390"/>
      <c r="E6847" s="390"/>
      <c r="F6847" s="390"/>
      <c r="G6847" s="390"/>
      <c r="H6847" s="390"/>
      <c r="I6847" s="390"/>
      <c r="AP6847" s="207"/>
      <c r="AQ6847" s="207"/>
      <c r="BK6847" s="207"/>
      <c r="BY6847" s="207"/>
      <c r="BZ6847" s="207"/>
      <c r="CA6847" s="207"/>
      <c r="CB6847" s="207"/>
      <c r="CC6847" s="207"/>
      <c r="CD6847" s="207"/>
      <c r="CE6847" s="207"/>
      <c r="CF6847" s="207"/>
    </row>
    <row r="6848" spans="1:84" s="406" customFormat="1" x14ac:dyDescent="0.3">
      <c r="A6848" s="407"/>
      <c r="B6848" s="412"/>
      <c r="C6848" s="126"/>
      <c r="D6848" s="390"/>
      <c r="E6848" s="390"/>
      <c r="F6848" s="390"/>
      <c r="G6848" s="390"/>
      <c r="H6848" s="390"/>
      <c r="I6848" s="390"/>
      <c r="AP6848" s="207"/>
      <c r="AQ6848" s="207"/>
      <c r="BK6848" s="207"/>
      <c r="BY6848" s="207"/>
      <c r="BZ6848" s="207"/>
      <c r="CA6848" s="207"/>
      <c r="CB6848" s="207"/>
      <c r="CC6848" s="207"/>
      <c r="CD6848" s="207"/>
      <c r="CE6848" s="207"/>
      <c r="CF6848" s="207"/>
    </row>
    <row r="6849" spans="1:84" s="406" customFormat="1" x14ac:dyDescent="0.3">
      <c r="A6849" s="407"/>
      <c r="B6849" s="412"/>
      <c r="C6849" s="126"/>
      <c r="D6849" s="390"/>
      <c r="E6849" s="390"/>
      <c r="F6849" s="390"/>
      <c r="G6849" s="390"/>
      <c r="H6849" s="390"/>
      <c r="I6849" s="390"/>
      <c r="AP6849" s="207"/>
      <c r="AQ6849" s="207"/>
      <c r="BK6849" s="207"/>
      <c r="BY6849" s="207"/>
      <c r="BZ6849" s="207"/>
      <c r="CA6849" s="207"/>
      <c r="CB6849" s="207"/>
      <c r="CC6849" s="207"/>
      <c r="CD6849" s="207"/>
      <c r="CE6849" s="207"/>
      <c r="CF6849" s="207"/>
    </row>
    <row r="6850" spans="1:84" s="406" customFormat="1" x14ac:dyDescent="0.3">
      <c r="A6850" s="407"/>
      <c r="B6850" s="412"/>
      <c r="C6850" s="126"/>
      <c r="D6850" s="390"/>
      <c r="E6850" s="390"/>
      <c r="F6850" s="390"/>
      <c r="G6850" s="390"/>
      <c r="H6850" s="390"/>
      <c r="I6850" s="390"/>
      <c r="AP6850" s="207"/>
      <c r="AQ6850" s="207"/>
      <c r="BK6850" s="207"/>
      <c r="BY6850" s="207"/>
      <c r="BZ6850" s="207"/>
      <c r="CA6850" s="207"/>
      <c r="CB6850" s="207"/>
      <c r="CC6850" s="207"/>
      <c r="CD6850" s="207"/>
      <c r="CE6850" s="207"/>
      <c r="CF6850" s="207"/>
    </row>
    <row r="6851" spans="1:84" s="406" customFormat="1" x14ac:dyDescent="0.3">
      <c r="A6851" s="407"/>
      <c r="B6851" s="412"/>
      <c r="C6851" s="126"/>
      <c r="D6851" s="390"/>
      <c r="E6851" s="390"/>
      <c r="F6851" s="390"/>
      <c r="G6851" s="390"/>
      <c r="H6851" s="390"/>
      <c r="I6851" s="390"/>
      <c r="AP6851" s="207"/>
      <c r="AQ6851" s="207"/>
      <c r="BK6851" s="207"/>
      <c r="BY6851" s="207"/>
      <c r="BZ6851" s="207"/>
      <c r="CA6851" s="207"/>
      <c r="CB6851" s="207"/>
      <c r="CC6851" s="207"/>
      <c r="CD6851" s="207"/>
      <c r="CE6851" s="207"/>
      <c r="CF6851" s="207"/>
    </row>
    <row r="6852" spans="1:84" s="406" customFormat="1" x14ac:dyDescent="0.3">
      <c r="A6852" s="407"/>
      <c r="B6852" s="412"/>
      <c r="C6852" s="126"/>
      <c r="D6852" s="390"/>
      <c r="E6852" s="390"/>
      <c r="F6852" s="390"/>
      <c r="G6852" s="390"/>
      <c r="H6852" s="390"/>
      <c r="I6852" s="390"/>
      <c r="AP6852" s="207"/>
      <c r="AQ6852" s="207"/>
      <c r="BK6852" s="207"/>
      <c r="BY6852" s="207"/>
      <c r="BZ6852" s="207"/>
      <c r="CA6852" s="207"/>
      <c r="CB6852" s="207"/>
      <c r="CC6852" s="207"/>
      <c r="CD6852" s="207"/>
      <c r="CE6852" s="207"/>
      <c r="CF6852" s="207"/>
    </row>
    <row r="6853" spans="1:84" s="406" customFormat="1" x14ac:dyDescent="0.3">
      <c r="A6853" s="407"/>
      <c r="B6853" s="412"/>
      <c r="C6853" s="126"/>
      <c r="D6853" s="390"/>
      <c r="E6853" s="390"/>
      <c r="F6853" s="390"/>
      <c r="G6853" s="390"/>
      <c r="H6853" s="390"/>
      <c r="I6853" s="390"/>
      <c r="AP6853" s="207"/>
      <c r="AQ6853" s="207"/>
      <c r="BK6853" s="207"/>
      <c r="BY6853" s="207"/>
      <c r="BZ6853" s="207"/>
      <c r="CA6853" s="207"/>
      <c r="CB6853" s="207"/>
      <c r="CC6853" s="207"/>
      <c r="CD6853" s="207"/>
      <c r="CE6853" s="207"/>
      <c r="CF6853" s="207"/>
    </row>
    <row r="6854" spans="1:84" s="406" customFormat="1" x14ac:dyDescent="0.3">
      <c r="A6854" s="407"/>
      <c r="B6854" s="412"/>
      <c r="C6854" s="126"/>
      <c r="D6854" s="390"/>
      <c r="E6854" s="390"/>
      <c r="F6854" s="390"/>
      <c r="G6854" s="390"/>
      <c r="H6854" s="390"/>
      <c r="I6854" s="390"/>
      <c r="AP6854" s="207"/>
      <c r="AQ6854" s="207"/>
      <c r="BK6854" s="207"/>
      <c r="BY6854" s="207"/>
      <c r="BZ6854" s="207"/>
      <c r="CA6854" s="207"/>
      <c r="CB6854" s="207"/>
      <c r="CC6854" s="207"/>
      <c r="CD6854" s="207"/>
      <c r="CE6854" s="207"/>
      <c r="CF6854" s="207"/>
    </row>
    <row r="6855" spans="1:84" s="406" customFormat="1" x14ac:dyDescent="0.3">
      <c r="A6855" s="407"/>
      <c r="B6855" s="412"/>
      <c r="C6855" s="126"/>
      <c r="D6855" s="390"/>
      <c r="E6855" s="390"/>
      <c r="F6855" s="390"/>
      <c r="G6855" s="390"/>
      <c r="H6855" s="390"/>
      <c r="I6855" s="390"/>
      <c r="AP6855" s="207"/>
      <c r="AQ6855" s="207"/>
      <c r="BK6855" s="207"/>
      <c r="BY6855" s="207"/>
      <c r="BZ6855" s="207"/>
      <c r="CA6855" s="207"/>
      <c r="CB6855" s="207"/>
      <c r="CC6855" s="207"/>
      <c r="CD6855" s="207"/>
      <c r="CE6855" s="207"/>
      <c r="CF6855" s="207"/>
    </row>
    <row r="6856" spans="1:84" s="406" customFormat="1" x14ac:dyDescent="0.3">
      <c r="A6856" s="407"/>
      <c r="B6856" s="412"/>
      <c r="C6856" s="126"/>
      <c r="D6856" s="390"/>
      <c r="E6856" s="390"/>
      <c r="F6856" s="390"/>
      <c r="G6856" s="390"/>
      <c r="H6856" s="390"/>
      <c r="I6856" s="390"/>
      <c r="AP6856" s="207"/>
      <c r="AQ6856" s="207"/>
      <c r="BK6856" s="207"/>
      <c r="BY6856" s="207"/>
      <c r="BZ6856" s="207"/>
      <c r="CA6856" s="207"/>
      <c r="CB6856" s="207"/>
      <c r="CC6856" s="207"/>
      <c r="CD6856" s="207"/>
      <c r="CE6856" s="207"/>
      <c r="CF6856" s="207"/>
    </row>
    <row r="6857" spans="1:84" s="406" customFormat="1" x14ac:dyDescent="0.3">
      <c r="A6857" s="407"/>
      <c r="B6857" s="412"/>
      <c r="C6857" s="126"/>
      <c r="D6857" s="390"/>
      <c r="E6857" s="390"/>
      <c r="F6857" s="390"/>
      <c r="G6857" s="390"/>
      <c r="H6857" s="390"/>
      <c r="I6857" s="390"/>
      <c r="AP6857" s="207"/>
      <c r="AQ6857" s="207"/>
      <c r="BK6857" s="207"/>
      <c r="BY6857" s="207"/>
      <c r="BZ6857" s="207"/>
      <c r="CA6857" s="207"/>
      <c r="CB6857" s="207"/>
      <c r="CC6857" s="207"/>
      <c r="CD6857" s="207"/>
      <c r="CE6857" s="207"/>
      <c r="CF6857" s="207"/>
    </row>
    <row r="6858" spans="1:84" s="406" customFormat="1" x14ac:dyDescent="0.3">
      <c r="A6858" s="407"/>
      <c r="B6858" s="412"/>
      <c r="C6858" s="126"/>
      <c r="D6858" s="390"/>
      <c r="E6858" s="390"/>
      <c r="F6858" s="390"/>
      <c r="G6858" s="390"/>
      <c r="H6858" s="390"/>
      <c r="I6858" s="390"/>
      <c r="AP6858" s="207"/>
      <c r="AQ6858" s="207"/>
      <c r="BK6858" s="207"/>
      <c r="BY6858" s="207"/>
      <c r="BZ6858" s="207"/>
      <c r="CA6858" s="207"/>
      <c r="CB6858" s="207"/>
      <c r="CC6858" s="207"/>
      <c r="CD6858" s="207"/>
      <c r="CE6858" s="207"/>
      <c r="CF6858" s="207"/>
    </row>
    <row r="6859" spans="1:84" s="406" customFormat="1" x14ac:dyDescent="0.3">
      <c r="A6859" s="407"/>
      <c r="B6859" s="412"/>
      <c r="C6859" s="126"/>
      <c r="D6859" s="390"/>
      <c r="E6859" s="390"/>
      <c r="F6859" s="390"/>
      <c r="G6859" s="390"/>
      <c r="H6859" s="390"/>
      <c r="I6859" s="390"/>
      <c r="AP6859" s="207"/>
      <c r="AQ6859" s="207"/>
      <c r="BK6859" s="207"/>
      <c r="BY6859" s="207"/>
      <c r="BZ6859" s="207"/>
      <c r="CA6859" s="207"/>
      <c r="CB6859" s="207"/>
      <c r="CC6859" s="207"/>
      <c r="CD6859" s="207"/>
      <c r="CE6859" s="207"/>
      <c r="CF6859" s="207"/>
    </row>
    <row r="6860" spans="1:84" s="406" customFormat="1" x14ac:dyDescent="0.3">
      <c r="A6860" s="407"/>
      <c r="B6860" s="412"/>
      <c r="C6860" s="126"/>
      <c r="D6860" s="390"/>
      <c r="E6860" s="390"/>
      <c r="F6860" s="390"/>
      <c r="G6860" s="390"/>
      <c r="H6860" s="390"/>
      <c r="I6860" s="390"/>
      <c r="AP6860" s="207"/>
      <c r="AQ6860" s="207"/>
      <c r="BK6860" s="207"/>
      <c r="BY6860" s="207"/>
      <c r="BZ6860" s="207"/>
      <c r="CA6860" s="207"/>
      <c r="CB6860" s="207"/>
      <c r="CC6860" s="207"/>
      <c r="CD6860" s="207"/>
      <c r="CE6860" s="207"/>
      <c r="CF6860" s="207"/>
    </row>
    <row r="6861" spans="1:84" s="406" customFormat="1" x14ac:dyDescent="0.3">
      <c r="A6861" s="407"/>
      <c r="B6861" s="412"/>
      <c r="C6861" s="126"/>
      <c r="D6861" s="390"/>
      <c r="E6861" s="390"/>
      <c r="F6861" s="390"/>
      <c r="G6861" s="390"/>
      <c r="H6861" s="390"/>
      <c r="I6861" s="390"/>
      <c r="AP6861" s="207"/>
      <c r="AQ6861" s="207"/>
      <c r="BK6861" s="207"/>
      <c r="BY6861" s="207"/>
      <c r="BZ6861" s="207"/>
      <c r="CA6861" s="207"/>
      <c r="CB6861" s="207"/>
      <c r="CC6861" s="207"/>
      <c r="CD6861" s="207"/>
      <c r="CE6861" s="207"/>
      <c r="CF6861" s="207"/>
    </row>
    <row r="6862" spans="1:84" s="406" customFormat="1" x14ac:dyDescent="0.3">
      <c r="A6862" s="407"/>
      <c r="B6862" s="412"/>
      <c r="C6862" s="126"/>
      <c r="D6862" s="390"/>
      <c r="E6862" s="390"/>
      <c r="F6862" s="390"/>
      <c r="G6862" s="390"/>
      <c r="H6862" s="390"/>
      <c r="I6862" s="390"/>
      <c r="AP6862" s="207"/>
      <c r="AQ6862" s="207"/>
      <c r="BK6862" s="207"/>
      <c r="BY6862" s="207"/>
      <c r="BZ6862" s="207"/>
      <c r="CA6862" s="207"/>
      <c r="CB6862" s="207"/>
      <c r="CC6862" s="207"/>
      <c r="CD6862" s="207"/>
      <c r="CE6862" s="207"/>
      <c r="CF6862" s="207"/>
    </row>
    <row r="6863" spans="1:84" s="406" customFormat="1" x14ac:dyDescent="0.3">
      <c r="A6863" s="407"/>
      <c r="B6863" s="412"/>
      <c r="C6863" s="126"/>
      <c r="D6863" s="390"/>
      <c r="E6863" s="390"/>
      <c r="F6863" s="390"/>
      <c r="G6863" s="390"/>
      <c r="H6863" s="390"/>
      <c r="I6863" s="390"/>
      <c r="AP6863" s="207"/>
      <c r="AQ6863" s="207"/>
      <c r="BK6863" s="207"/>
      <c r="BY6863" s="207"/>
      <c r="BZ6863" s="207"/>
      <c r="CA6863" s="207"/>
      <c r="CB6863" s="207"/>
      <c r="CC6863" s="207"/>
      <c r="CD6863" s="207"/>
      <c r="CE6863" s="207"/>
      <c r="CF6863" s="207"/>
    </row>
    <row r="6864" spans="1:84" s="406" customFormat="1" x14ac:dyDescent="0.3">
      <c r="A6864" s="407"/>
      <c r="B6864" s="412"/>
      <c r="C6864" s="126"/>
      <c r="D6864" s="390"/>
      <c r="E6864" s="390"/>
      <c r="F6864" s="390"/>
      <c r="G6864" s="390"/>
      <c r="H6864" s="390"/>
      <c r="I6864" s="390"/>
      <c r="AP6864" s="207"/>
      <c r="AQ6864" s="207"/>
      <c r="BK6864" s="207"/>
      <c r="BY6864" s="207"/>
      <c r="BZ6864" s="207"/>
      <c r="CA6864" s="207"/>
      <c r="CB6864" s="207"/>
      <c r="CC6864" s="207"/>
      <c r="CD6864" s="207"/>
      <c r="CE6864" s="207"/>
      <c r="CF6864" s="207"/>
    </row>
    <row r="6865" spans="1:84" s="406" customFormat="1" x14ac:dyDescent="0.3">
      <c r="A6865" s="407"/>
      <c r="B6865" s="412"/>
      <c r="C6865" s="126"/>
      <c r="D6865" s="390"/>
      <c r="E6865" s="390"/>
      <c r="F6865" s="390"/>
      <c r="G6865" s="390"/>
      <c r="H6865" s="390"/>
      <c r="I6865" s="390"/>
      <c r="AP6865" s="207"/>
      <c r="AQ6865" s="207"/>
      <c r="BK6865" s="207"/>
      <c r="BY6865" s="207"/>
      <c r="BZ6865" s="207"/>
      <c r="CA6865" s="207"/>
      <c r="CB6865" s="207"/>
      <c r="CC6865" s="207"/>
      <c r="CD6865" s="207"/>
      <c r="CE6865" s="207"/>
      <c r="CF6865" s="207"/>
    </row>
    <row r="6866" spans="1:84" s="406" customFormat="1" x14ac:dyDescent="0.3">
      <c r="A6866" s="407"/>
      <c r="B6866" s="412"/>
      <c r="C6866" s="126"/>
      <c r="D6866" s="390"/>
      <c r="E6866" s="390"/>
      <c r="F6866" s="390"/>
      <c r="G6866" s="390"/>
      <c r="H6866" s="390"/>
      <c r="I6866" s="390"/>
      <c r="AP6866" s="207"/>
      <c r="AQ6866" s="207"/>
      <c r="BK6866" s="207"/>
      <c r="BY6866" s="207"/>
      <c r="BZ6866" s="207"/>
      <c r="CA6866" s="207"/>
      <c r="CB6866" s="207"/>
      <c r="CC6866" s="207"/>
      <c r="CD6866" s="207"/>
      <c r="CE6866" s="207"/>
      <c r="CF6866" s="207"/>
    </row>
    <row r="6867" spans="1:84" s="406" customFormat="1" x14ac:dyDescent="0.3">
      <c r="A6867" s="407"/>
      <c r="B6867" s="412"/>
      <c r="C6867" s="126"/>
      <c r="D6867" s="390"/>
      <c r="E6867" s="390"/>
      <c r="F6867" s="390"/>
      <c r="G6867" s="390"/>
      <c r="H6867" s="390"/>
      <c r="I6867" s="390"/>
      <c r="AP6867" s="207"/>
      <c r="AQ6867" s="207"/>
      <c r="BK6867" s="207"/>
      <c r="BY6867" s="207"/>
      <c r="BZ6867" s="207"/>
      <c r="CA6867" s="207"/>
      <c r="CB6867" s="207"/>
      <c r="CC6867" s="207"/>
      <c r="CD6867" s="207"/>
      <c r="CE6867" s="207"/>
      <c r="CF6867" s="207"/>
    </row>
    <row r="6868" spans="1:84" s="406" customFormat="1" x14ac:dyDescent="0.3">
      <c r="A6868" s="407"/>
      <c r="B6868" s="412"/>
      <c r="C6868" s="126"/>
      <c r="D6868" s="390"/>
      <c r="E6868" s="390"/>
      <c r="F6868" s="390"/>
      <c r="G6868" s="390"/>
      <c r="H6868" s="390"/>
      <c r="I6868" s="390"/>
      <c r="AP6868" s="207"/>
      <c r="AQ6868" s="207"/>
      <c r="BK6868" s="207"/>
      <c r="BY6868" s="207"/>
      <c r="BZ6868" s="207"/>
      <c r="CA6868" s="207"/>
      <c r="CB6868" s="207"/>
      <c r="CC6868" s="207"/>
      <c r="CD6868" s="207"/>
      <c r="CE6868" s="207"/>
      <c r="CF6868" s="207"/>
    </row>
    <row r="6869" spans="1:84" s="406" customFormat="1" x14ac:dyDescent="0.3">
      <c r="A6869" s="407"/>
      <c r="B6869" s="412"/>
      <c r="C6869" s="126"/>
      <c r="D6869" s="390"/>
      <c r="E6869" s="390"/>
      <c r="F6869" s="390"/>
      <c r="G6869" s="390"/>
      <c r="H6869" s="390"/>
      <c r="I6869" s="390"/>
      <c r="AP6869" s="207"/>
      <c r="AQ6869" s="207"/>
      <c r="BK6869" s="207"/>
      <c r="BY6869" s="207"/>
      <c r="BZ6869" s="207"/>
      <c r="CA6869" s="207"/>
      <c r="CB6869" s="207"/>
      <c r="CC6869" s="207"/>
      <c r="CD6869" s="207"/>
      <c r="CE6869" s="207"/>
      <c r="CF6869" s="207"/>
    </row>
    <row r="6870" spans="1:84" s="406" customFormat="1" x14ac:dyDescent="0.3">
      <c r="A6870" s="407"/>
      <c r="B6870" s="412"/>
      <c r="C6870" s="126"/>
      <c r="D6870" s="390"/>
      <c r="E6870" s="390"/>
      <c r="F6870" s="390"/>
      <c r="G6870" s="390"/>
      <c r="H6870" s="390"/>
      <c r="I6870" s="390"/>
      <c r="AP6870" s="207"/>
      <c r="AQ6870" s="207"/>
      <c r="BK6870" s="207"/>
      <c r="BY6870" s="207"/>
      <c r="BZ6870" s="207"/>
      <c r="CA6870" s="207"/>
      <c r="CB6870" s="207"/>
      <c r="CC6870" s="207"/>
      <c r="CD6870" s="207"/>
      <c r="CE6870" s="207"/>
      <c r="CF6870" s="207"/>
    </row>
    <row r="6871" spans="1:84" s="406" customFormat="1" x14ac:dyDescent="0.3">
      <c r="A6871" s="407"/>
      <c r="B6871" s="412"/>
      <c r="C6871" s="126"/>
      <c r="D6871" s="390"/>
      <c r="E6871" s="390"/>
      <c r="F6871" s="390"/>
      <c r="G6871" s="390"/>
      <c r="H6871" s="390"/>
      <c r="I6871" s="390"/>
      <c r="AP6871" s="207"/>
      <c r="AQ6871" s="207"/>
      <c r="BK6871" s="207"/>
      <c r="BY6871" s="207"/>
      <c r="BZ6871" s="207"/>
      <c r="CA6871" s="207"/>
      <c r="CB6871" s="207"/>
      <c r="CC6871" s="207"/>
      <c r="CD6871" s="207"/>
      <c r="CE6871" s="207"/>
      <c r="CF6871" s="207"/>
    </row>
    <row r="6872" spans="1:84" s="406" customFormat="1" x14ac:dyDescent="0.3">
      <c r="A6872" s="407"/>
      <c r="B6872" s="412"/>
      <c r="C6872" s="126"/>
      <c r="D6872" s="390"/>
      <c r="E6872" s="390"/>
      <c r="F6872" s="390"/>
      <c r="G6872" s="390"/>
      <c r="H6872" s="390"/>
      <c r="I6872" s="390"/>
      <c r="AP6872" s="207"/>
      <c r="AQ6872" s="207"/>
      <c r="BK6872" s="207"/>
      <c r="BY6872" s="207"/>
      <c r="BZ6872" s="207"/>
      <c r="CA6872" s="207"/>
      <c r="CB6872" s="207"/>
      <c r="CC6872" s="207"/>
      <c r="CD6872" s="207"/>
      <c r="CE6872" s="207"/>
      <c r="CF6872" s="207"/>
    </row>
    <row r="6873" spans="1:84" s="406" customFormat="1" x14ac:dyDescent="0.3">
      <c r="A6873" s="407"/>
      <c r="B6873" s="412"/>
      <c r="C6873" s="126"/>
      <c r="D6873" s="390"/>
      <c r="E6873" s="390"/>
      <c r="F6873" s="390"/>
      <c r="G6873" s="390"/>
      <c r="H6873" s="390"/>
      <c r="I6873" s="390"/>
      <c r="AP6873" s="207"/>
      <c r="AQ6873" s="207"/>
      <c r="BK6873" s="207"/>
      <c r="BY6873" s="207"/>
      <c r="BZ6873" s="207"/>
      <c r="CA6873" s="207"/>
      <c r="CB6873" s="207"/>
      <c r="CC6873" s="207"/>
      <c r="CD6873" s="207"/>
      <c r="CE6873" s="207"/>
      <c r="CF6873" s="207"/>
    </row>
    <row r="6874" spans="1:84" s="406" customFormat="1" x14ac:dyDescent="0.3">
      <c r="A6874" s="407"/>
      <c r="B6874" s="412"/>
      <c r="C6874" s="126"/>
      <c r="D6874" s="390"/>
      <c r="E6874" s="390"/>
      <c r="F6874" s="390"/>
      <c r="G6874" s="390"/>
      <c r="H6874" s="390"/>
      <c r="I6874" s="390"/>
      <c r="AP6874" s="207"/>
      <c r="AQ6874" s="207"/>
      <c r="BK6874" s="207"/>
      <c r="BY6874" s="207"/>
      <c r="BZ6874" s="207"/>
      <c r="CA6874" s="207"/>
      <c r="CB6874" s="207"/>
      <c r="CC6874" s="207"/>
      <c r="CD6874" s="207"/>
      <c r="CE6874" s="207"/>
      <c r="CF6874" s="207"/>
    </row>
    <row r="6875" spans="1:84" s="406" customFormat="1" x14ac:dyDescent="0.3">
      <c r="A6875" s="407"/>
      <c r="B6875" s="412"/>
      <c r="C6875" s="126"/>
      <c r="D6875" s="390"/>
      <c r="E6875" s="390"/>
      <c r="F6875" s="390"/>
      <c r="G6875" s="390"/>
      <c r="H6875" s="390"/>
      <c r="I6875" s="390"/>
      <c r="AP6875" s="207"/>
      <c r="AQ6875" s="207"/>
      <c r="BK6875" s="207"/>
      <c r="BY6875" s="207"/>
      <c r="BZ6875" s="207"/>
      <c r="CA6875" s="207"/>
      <c r="CB6875" s="207"/>
      <c r="CC6875" s="207"/>
      <c r="CD6875" s="207"/>
      <c r="CE6875" s="207"/>
      <c r="CF6875" s="207"/>
    </row>
    <row r="6876" spans="1:84" s="406" customFormat="1" x14ac:dyDescent="0.3">
      <c r="A6876" s="407"/>
      <c r="B6876" s="412"/>
      <c r="C6876" s="126"/>
      <c r="D6876" s="390"/>
      <c r="E6876" s="390"/>
      <c r="F6876" s="390"/>
      <c r="G6876" s="390"/>
      <c r="H6876" s="390"/>
      <c r="I6876" s="390"/>
      <c r="AP6876" s="207"/>
      <c r="AQ6876" s="207"/>
      <c r="BK6876" s="207"/>
      <c r="BY6876" s="207"/>
      <c r="BZ6876" s="207"/>
      <c r="CA6876" s="207"/>
      <c r="CB6876" s="207"/>
      <c r="CC6876" s="207"/>
      <c r="CD6876" s="207"/>
      <c r="CE6876" s="207"/>
      <c r="CF6876" s="207"/>
    </row>
    <row r="6877" spans="1:84" s="406" customFormat="1" x14ac:dyDescent="0.3">
      <c r="A6877" s="407"/>
      <c r="B6877" s="412"/>
      <c r="C6877" s="126"/>
      <c r="D6877" s="390"/>
      <c r="E6877" s="390"/>
      <c r="F6877" s="390"/>
      <c r="G6877" s="390"/>
      <c r="H6877" s="390"/>
      <c r="I6877" s="390"/>
      <c r="AP6877" s="207"/>
      <c r="AQ6877" s="207"/>
      <c r="BK6877" s="207"/>
      <c r="BY6877" s="207"/>
      <c r="BZ6877" s="207"/>
      <c r="CA6877" s="207"/>
      <c r="CB6877" s="207"/>
      <c r="CC6877" s="207"/>
      <c r="CD6877" s="207"/>
      <c r="CE6877" s="207"/>
      <c r="CF6877" s="207"/>
    </row>
    <row r="6878" spans="1:84" s="406" customFormat="1" x14ac:dyDescent="0.3">
      <c r="A6878" s="407"/>
      <c r="B6878" s="412"/>
      <c r="C6878" s="126"/>
      <c r="D6878" s="390"/>
      <c r="E6878" s="390"/>
      <c r="F6878" s="390"/>
      <c r="G6878" s="390"/>
      <c r="H6878" s="390"/>
      <c r="I6878" s="390"/>
      <c r="AP6878" s="207"/>
      <c r="AQ6878" s="207"/>
      <c r="BK6878" s="207"/>
      <c r="BY6878" s="207"/>
      <c r="BZ6878" s="207"/>
      <c r="CA6878" s="207"/>
      <c r="CB6878" s="207"/>
      <c r="CC6878" s="207"/>
      <c r="CD6878" s="207"/>
      <c r="CE6878" s="207"/>
      <c r="CF6878" s="207"/>
    </row>
    <row r="6879" spans="1:84" s="406" customFormat="1" x14ac:dyDescent="0.3">
      <c r="A6879" s="407"/>
      <c r="B6879" s="412"/>
      <c r="C6879" s="126"/>
      <c r="D6879" s="390"/>
      <c r="E6879" s="390"/>
      <c r="F6879" s="390"/>
      <c r="G6879" s="390"/>
      <c r="H6879" s="390"/>
      <c r="I6879" s="390"/>
      <c r="AP6879" s="207"/>
      <c r="AQ6879" s="207"/>
      <c r="BK6879" s="207"/>
      <c r="BY6879" s="207"/>
      <c r="BZ6879" s="207"/>
      <c r="CA6879" s="207"/>
      <c r="CB6879" s="207"/>
      <c r="CC6879" s="207"/>
      <c r="CD6879" s="207"/>
      <c r="CE6879" s="207"/>
      <c r="CF6879" s="207"/>
    </row>
    <row r="6880" spans="1:84" s="406" customFormat="1" x14ac:dyDescent="0.3">
      <c r="A6880" s="407"/>
      <c r="B6880" s="412"/>
      <c r="C6880" s="126"/>
      <c r="D6880" s="390"/>
      <c r="E6880" s="390"/>
      <c r="F6880" s="390"/>
      <c r="G6880" s="390"/>
      <c r="H6880" s="390"/>
      <c r="I6880" s="390"/>
      <c r="AP6880" s="207"/>
      <c r="AQ6880" s="207"/>
      <c r="BK6880" s="207"/>
      <c r="BY6880" s="207"/>
      <c r="BZ6880" s="207"/>
      <c r="CA6880" s="207"/>
      <c r="CB6880" s="207"/>
      <c r="CC6880" s="207"/>
      <c r="CD6880" s="207"/>
      <c r="CE6880" s="207"/>
      <c r="CF6880" s="207"/>
    </row>
    <row r="6881" spans="1:84" s="406" customFormat="1" x14ac:dyDescent="0.3">
      <c r="A6881" s="407"/>
      <c r="B6881" s="412"/>
      <c r="C6881" s="126"/>
      <c r="D6881" s="390"/>
      <c r="E6881" s="390"/>
      <c r="F6881" s="390"/>
      <c r="G6881" s="390"/>
      <c r="H6881" s="390"/>
      <c r="I6881" s="390"/>
      <c r="AP6881" s="207"/>
      <c r="AQ6881" s="207"/>
      <c r="BK6881" s="207"/>
      <c r="BY6881" s="207"/>
      <c r="BZ6881" s="207"/>
      <c r="CA6881" s="207"/>
      <c r="CB6881" s="207"/>
      <c r="CC6881" s="207"/>
      <c r="CD6881" s="207"/>
      <c r="CE6881" s="207"/>
      <c r="CF6881" s="207"/>
    </row>
    <row r="6882" spans="1:84" s="406" customFormat="1" x14ac:dyDescent="0.3">
      <c r="A6882" s="407"/>
      <c r="B6882" s="412"/>
      <c r="C6882" s="126"/>
      <c r="D6882" s="390"/>
      <c r="E6882" s="390"/>
      <c r="F6882" s="390"/>
      <c r="G6882" s="390"/>
      <c r="H6882" s="390"/>
      <c r="I6882" s="390"/>
      <c r="AP6882" s="207"/>
      <c r="AQ6882" s="207"/>
      <c r="BK6882" s="207"/>
      <c r="BY6882" s="207"/>
      <c r="BZ6882" s="207"/>
      <c r="CA6882" s="207"/>
      <c r="CB6882" s="207"/>
      <c r="CC6882" s="207"/>
      <c r="CD6882" s="207"/>
      <c r="CE6882" s="207"/>
      <c r="CF6882" s="207"/>
    </row>
    <row r="6883" spans="1:84" s="406" customFormat="1" x14ac:dyDescent="0.3">
      <c r="A6883" s="407"/>
      <c r="B6883" s="412"/>
      <c r="C6883" s="126"/>
      <c r="D6883" s="390"/>
      <c r="E6883" s="390"/>
      <c r="F6883" s="390"/>
      <c r="G6883" s="390"/>
      <c r="H6883" s="390"/>
      <c r="I6883" s="390"/>
      <c r="AP6883" s="207"/>
      <c r="AQ6883" s="207"/>
      <c r="BK6883" s="207"/>
      <c r="BY6883" s="207"/>
      <c r="BZ6883" s="207"/>
      <c r="CA6883" s="207"/>
      <c r="CB6883" s="207"/>
      <c r="CC6883" s="207"/>
      <c r="CD6883" s="207"/>
      <c r="CE6883" s="207"/>
      <c r="CF6883" s="207"/>
    </row>
    <row r="6884" spans="1:84" s="406" customFormat="1" x14ac:dyDescent="0.3">
      <c r="A6884" s="407"/>
      <c r="B6884" s="412"/>
      <c r="C6884" s="126"/>
      <c r="D6884" s="390"/>
      <c r="E6884" s="390"/>
      <c r="F6884" s="390"/>
      <c r="G6884" s="390"/>
      <c r="H6884" s="390"/>
      <c r="I6884" s="390"/>
      <c r="AP6884" s="207"/>
      <c r="AQ6884" s="207"/>
      <c r="BK6884" s="207"/>
      <c r="BY6884" s="207"/>
      <c r="BZ6884" s="207"/>
      <c r="CA6884" s="207"/>
      <c r="CB6884" s="207"/>
      <c r="CC6884" s="207"/>
      <c r="CD6884" s="207"/>
      <c r="CE6884" s="207"/>
      <c r="CF6884" s="207"/>
    </row>
    <row r="6885" spans="1:84" s="406" customFormat="1" x14ac:dyDescent="0.3">
      <c r="A6885" s="407"/>
      <c r="B6885" s="412"/>
      <c r="C6885" s="126"/>
      <c r="D6885" s="390"/>
      <c r="E6885" s="390"/>
      <c r="F6885" s="390"/>
      <c r="G6885" s="390"/>
      <c r="H6885" s="390"/>
      <c r="I6885" s="390"/>
      <c r="AP6885" s="207"/>
      <c r="AQ6885" s="207"/>
      <c r="BK6885" s="207"/>
      <c r="BY6885" s="207"/>
      <c r="BZ6885" s="207"/>
      <c r="CA6885" s="207"/>
      <c r="CB6885" s="207"/>
      <c r="CC6885" s="207"/>
      <c r="CD6885" s="207"/>
      <c r="CE6885" s="207"/>
      <c r="CF6885" s="207"/>
    </row>
    <row r="6886" spans="1:84" s="406" customFormat="1" x14ac:dyDescent="0.3">
      <c r="A6886" s="407"/>
      <c r="B6886" s="412"/>
      <c r="C6886" s="126"/>
      <c r="D6886" s="390"/>
      <c r="E6886" s="390"/>
      <c r="F6886" s="390"/>
      <c r="G6886" s="390"/>
      <c r="H6886" s="390"/>
      <c r="I6886" s="390"/>
      <c r="AP6886" s="207"/>
      <c r="AQ6886" s="207"/>
      <c r="BK6886" s="207"/>
      <c r="BY6886" s="207"/>
      <c r="BZ6886" s="207"/>
      <c r="CA6886" s="207"/>
      <c r="CB6886" s="207"/>
      <c r="CC6886" s="207"/>
      <c r="CD6886" s="207"/>
      <c r="CE6886" s="207"/>
      <c r="CF6886" s="207"/>
    </row>
    <row r="6887" spans="1:84" s="406" customFormat="1" x14ac:dyDescent="0.3">
      <c r="A6887" s="407"/>
      <c r="B6887" s="412"/>
      <c r="C6887" s="126"/>
      <c r="D6887" s="390"/>
      <c r="E6887" s="390"/>
      <c r="F6887" s="390"/>
      <c r="G6887" s="390"/>
      <c r="H6887" s="390"/>
      <c r="I6887" s="390"/>
      <c r="AP6887" s="207"/>
      <c r="AQ6887" s="207"/>
      <c r="BK6887" s="207"/>
      <c r="BY6887" s="207"/>
      <c r="BZ6887" s="207"/>
      <c r="CA6887" s="207"/>
      <c r="CB6887" s="207"/>
      <c r="CC6887" s="207"/>
      <c r="CD6887" s="207"/>
      <c r="CE6887" s="207"/>
      <c r="CF6887" s="207"/>
    </row>
    <row r="6888" spans="1:84" s="406" customFormat="1" x14ac:dyDescent="0.3">
      <c r="A6888" s="407"/>
      <c r="B6888" s="412"/>
      <c r="C6888" s="126"/>
      <c r="D6888" s="390"/>
      <c r="E6888" s="390"/>
      <c r="F6888" s="390"/>
      <c r="G6888" s="390"/>
      <c r="H6888" s="390"/>
      <c r="I6888" s="390"/>
      <c r="AP6888" s="207"/>
      <c r="AQ6888" s="207"/>
      <c r="BK6888" s="207"/>
      <c r="BY6888" s="207"/>
      <c r="BZ6888" s="207"/>
      <c r="CA6888" s="207"/>
      <c r="CB6888" s="207"/>
      <c r="CC6888" s="207"/>
      <c r="CD6888" s="207"/>
      <c r="CE6888" s="207"/>
      <c r="CF6888" s="207"/>
    </row>
    <row r="6889" spans="1:84" s="406" customFormat="1" x14ac:dyDescent="0.3">
      <c r="A6889" s="407"/>
      <c r="B6889" s="412"/>
      <c r="C6889" s="126"/>
      <c r="D6889" s="390"/>
      <c r="E6889" s="390"/>
      <c r="F6889" s="390"/>
      <c r="G6889" s="390"/>
      <c r="H6889" s="390"/>
      <c r="I6889" s="390"/>
      <c r="AP6889" s="207"/>
      <c r="AQ6889" s="207"/>
      <c r="BK6889" s="207"/>
      <c r="BY6889" s="207"/>
      <c r="BZ6889" s="207"/>
      <c r="CA6889" s="207"/>
      <c r="CB6889" s="207"/>
      <c r="CC6889" s="207"/>
      <c r="CD6889" s="207"/>
      <c r="CE6889" s="207"/>
      <c r="CF6889" s="207"/>
    </row>
    <row r="6890" spans="1:84" s="406" customFormat="1" x14ac:dyDescent="0.3">
      <c r="A6890" s="407"/>
      <c r="B6890" s="412"/>
      <c r="C6890" s="126"/>
      <c r="D6890" s="390"/>
      <c r="E6890" s="390"/>
      <c r="F6890" s="390"/>
      <c r="G6890" s="390"/>
      <c r="H6890" s="390"/>
      <c r="I6890" s="390"/>
      <c r="AP6890" s="207"/>
      <c r="AQ6890" s="207"/>
      <c r="BK6890" s="207"/>
      <c r="BY6890" s="207"/>
      <c r="BZ6890" s="207"/>
      <c r="CA6890" s="207"/>
      <c r="CB6890" s="207"/>
      <c r="CC6890" s="207"/>
      <c r="CD6890" s="207"/>
      <c r="CE6890" s="207"/>
      <c r="CF6890" s="207"/>
    </row>
    <row r="6891" spans="1:84" s="406" customFormat="1" x14ac:dyDescent="0.3">
      <c r="A6891" s="407"/>
      <c r="B6891" s="412"/>
      <c r="C6891" s="126"/>
      <c r="D6891" s="390"/>
      <c r="E6891" s="390"/>
      <c r="F6891" s="390"/>
      <c r="G6891" s="390"/>
      <c r="H6891" s="390"/>
      <c r="I6891" s="390"/>
      <c r="AP6891" s="207"/>
      <c r="AQ6891" s="207"/>
      <c r="BK6891" s="207"/>
      <c r="BY6891" s="207"/>
      <c r="BZ6891" s="207"/>
      <c r="CA6891" s="207"/>
      <c r="CB6891" s="207"/>
      <c r="CC6891" s="207"/>
      <c r="CD6891" s="207"/>
      <c r="CE6891" s="207"/>
      <c r="CF6891" s="207"/>
    </row>
    <row r="6892" spans="1:84" s="406" customFormat="1" x14ac:dyDescent="0.3">
      <c r="A6892" s="407"/>
      <c r="B6892" s="412"/>
      <c r="C6892" s="126"/>
      <c r="D6892" s="390"/>
      <c r="E6892" s="390"/>
      <c r="F6892" s="390"/>
      <c r="G6892" s="390"/>
      <c r="H6892" s="390"/>
      <c r="I6892" s="390"/>
      <c r="AP6892" s="207"/>
      <c r="AQ6892" s="207"/>
      <c r="BK6892" s="207"/>
      <c r="BY6892" s="207"/>
      <c r="BZ6892" s="207"/>
      <c r="CA6892" s="207"/>
      <c r="CB6892" s="207"/>
      <c r="CC6892" s="207"/>
      <c r="CD6892" s="207"/>
      <c r="CE6892" s="207"/>
      <c r="CF6892" s="207"/>
    </row>
    <row r="6893" spans="1:84" s="406" customFormat="1" x14ac:dyDescent="0.3">
      <c r="A6893" s="407"/>
      <c r="B6893" s="412"/>
      <c r="C6893" s="126"/>
      <c r="D6893" s="390"/>
      <c r="E6893" s="390"/>
      <c r="F6893" s="390"/>
      <c r="G6893" s="390"/>
      <c r="H6893" s="390"/>
      <c r="I6893" s="390"/>
      <c r="AP6893" s="207"/>
      <c r="AQ6893" s="207"/>
      <c r="BK6893" s="207"/>
      <c r="BY6893" s="207"/>
      <c r="BZ6893" s="207"/>
      <c r="CA6893" s="207"/>
      <c r="CB6893" s="207"/>
      <c r="CC6893" s="207"/>
      <c r="CD6893" s="207"/>
      <c r="CE6893" s="207"/>
      <c r="CF6893" s="207"/>
    </row>
    <row r="6894" spans="1:84" s="406" customFormat="1" x14ac:dyDescent="0.3">
      <c r="A6894" s="407"/>
      <c r="B6894" s="412"/>
      <c r="C6894" s="126"/>
      <c r="D6894" s="390"/>
      <c r="E6894" s="390"/>
      <c r="F6894" s="390"/>
      <c r="G6894" s="390"/>
      <c r="H6894" s="390"/>
      <c r="I6894" s="390"/>
      <c r="AP6894" s="207"/>
      <c r="AQ6894" s="207"/>
      <c r="BK6894" s="207"/>
      <c r="BY6894" s="207"/>
      <c r="BZ6894" s="207"/>
      <c r="CA6894" s="207"/>
      <c r="CB6894" s="207"/>
      <c r="CC6894" s="207"/>
      <c r="CD6894" s="207"/>
      <c r="CE6894" s="207"/>
      <c r="CF6894" s="207"/>
    </row>
    <row r="6895" spans="1:84" s="406" customFormat="1" x14ac:dyDescent="0.3">
      <c r="A6895" s="407"/>
      <c r="B6895" s="412"/>
      <c r="C6895" s="126"/>
      <c r="D6895" s="390"/>
      <c r="E6895" s="390"/>
      <c r="F6895" s="390"/>
      <c r="G6895" s="390"/>
      <c r="H6895" s="390"/>
      <c r="I6895" s="390"/>
      <c r="AP6895" s="207"/>
      <c r="AQ6895" s="207"/>
      <c r="BK6895" s="207"/>
      <c r="BY6895" s="207"/>
      <c r="BZ6895" s="207"/>
      <c r="CA6895" s="207"/>
      <c r="CB6895" s="207"/>
      <c r="CC6895" s="207"/>
      <c r="CD6895" s="207"/>
      <c r="CE6895" s="207"/>
      <c r="CF6895" s="207"/>
    </row>
    <row r="6896" spans="1:84" s="406" customFormat="1" x14ac:dyDescent="0.3">
      <c r="A6896" s="407"/>
      <c r="B6896" s="412"/>
      <c r="C6896" s="126"/>
      <c r="D6896" s="390"/>
      <c r="E6896" s="390"/>
      <c r="F6896" s="390"/>
      <c r="G6896" s="390"/>
      <c r="H6896" s="390"/>
      <c r="I6896" s="390"/>
      <c r="AP6896" s="207"/>
      <c r="AQ6896" s="207"/>
      <c r="BK6896" s="207"/>
      <c r="BY6896" s="207"/>
      <c r="BZ6896" s="207"/>
      <c r="CA6896" s="207"/>
      <c r="CB6896" s="207"/>
      <c r="CC6896" s="207"/>
      <c r="CD6896" s="207"/>
      <c r="CE6896" s="207"/>
      <c r="CF6896" s="207"/>
    </row>
    <row r="6897" spans="1:84" s="406" customFormat="1" x14ac:dyDescent="0.3">
      <c r="A6897" s="407"/>
      <c r="B6897" s="412"/>
      <c r="C6897" s="126"/>
      <c r="D6897" s="390"/>
      <c r="E6897" s="390"/>
      <c r="F6897" s="390"/>
      <c r="G6897" s="390"/>
      <c r="H6897" s="390"/>
      <c r="I6897" s="390"/>
      <c r="AP6897" s="207"/>
      <c r="AQ6897" s="207"/>
      <c r="BK6897" s="207"/>
      <c r="BY6897" s="207"/>
      <c r="BZ6897" s="207"/>
      <c r="CA6897" s="207"/>
      <c r="CB6897" s="207"/>
      <c r="CC6897" s="207"/>
      <c r="CD6897" s="207"/>
      <c r="CE6897" s="207"/>
      <c r="CF6897" s="207"/>
    </row>
    <row r="6898" spans="1:84" s="406" customFormat="1" x14ac:dyDescent="0.3">
      <c r="A6898" s="407"/>
      <c r="B6898" s="412"/>
      <c r="C6898" s="126"/>
      <c r="D6898" s="390"/>
      <c r="E6898" s="390"/>
      <c r="F6898" s="390"/>
      <c r="G6898" s="390"/>
      <c r="H6898" s="390"/>
      <c r="I6898" s="390"/>
      <c r="AP6898" s="207"/>
      <c r="AQ6898" s="207"/>
      <c r="BK6898" s="207"/>
      <c r="BY6898" s="207"/>
      <c r="BZ6898" s="207"/>
      <c r="CA6898" s="207"/>
      <c r="CB6898" s="207"/>
      <c r="CC6898" s="207"/>
      <c r="CD6898" s="207"/>
      <c r="CE6898" s="207"/>
      <c r="CF6898" s="207"/>
    </row>
    <row r="6899" spans="1:84" s="406" customFormat="1" x14ac:dyDescent="0.3">
      <c r="A6899" s="407"/>
      <c r="B6899" s="412"/>
      <c r="C6899" s="126"/>
      <c r="D6899" s="390"/>
      <c r="E6899" s="390"/>
      <c r="F6899" s="390"/>
      <c r="G6899" s="390"/>
      <c r="H6899" s="390"/>
      <c r="I6899" s="390"/>
      <c r="AP6899" s="207"/>
      <c r="AQ6899" s="207"/>
      <c r="BK6899" s="207"/>
      <c r="BY6899" s="207"/>
      <c r="BZ6899" s="207"/>
      <c r="CA6899" s="207"/>
      <c r="CB6899" s="207"/>
      <c r="CC6899" s="207"/>
      <c r="CD6899" s="207"/>
      <c r="CE6899" s="207"/>
      <c r="CF6899" s="207"/>
    </row>
    <row r="6900" spans="1:84" s="406" customFormat="1" x14ac:dyDescent="0.3">
      <c r="A6900" s="407"/>
      <c r="B6900" s="412"/>
      <c r="C6900" s="126"/>
      <c r="D6900" s="390"/>
      <c r="E6900" s="390"/>
      <c r="F6900" s="390"/>
      <c r="G6900" s="390"/>
      <c r="H6900" s="390"/>
      <c r="I6900" s="390"/>
      <c r="AP6900" s="207"/>
      <c r="AQ6900" s="207"/>
      <c r="BK6900" s="207"/>
      <c r="BY6900" s="207"/>
      <c r="BZ6900" s="207"/>
      <c r="CA6900" s="207"/>
      <c r="CB6900" s="207"/>
      <c r="CC6900" s="207"/>
      <c r="CD6900" s="207"/>
      <c r="CE6900" s="207"/>
      <c r="CF6900" s="207"/>
    </row>
    <row r="6901" spans="1:84" s="406" customFormat="1" x14ac:dyDescent="0.3">
      <c r="A6901" s="407"/>
      <c r="B6901" s="412"/>
      <c r="C6901" s="126"/>
      <c r="D6901" s="390"/>
      <c r="E6901" s="390"/>
      <c r="F6901" s="390"/>
      <c r="G6901" s="390"/>
      <c r="H6901" s="390"/>
      <c r="I6901" s="390"/>
      <c r="AP6901" s="207"/>
      <c r="AQ6901" s="207"/>
      <c r="BK6901" s="207"/>
      <c r="BY6901" s="207"/>
      <c r="BZ6901" s="207"/>
      <c r="CA6901" s="207"/>
      <c r="CB6901" s="207"/>
      <c r="CC6901" s="207"/>
      <c r="CD6901" s="207"/>
      <c r="CE6901" s="207"/>
      <c r="CF6901" s="207"/>
    </row>
    <row r="6902" spans="1:84" s="406" customFormat="1" x14ac:dyDescent="0.3">
      <c r="A6902" s="407"/>
      <c r="B6902" s="412"/>
      <c r="C6902" s="126"/>
      <c r="D6902" s="390"/>
      <c r="E6902" s="390"/>
      <c r="F6902" s="390"/>
      <c r="G6902" s="390"/>
      <c r="H6902" s="390"/>
      <c r="I6902" s="390"/>
      <c r="AP6902" s="207"/>
      <c r="AQ6902" s="207"/>
      <c r="BK6902" s="207"/>
      <c r="BY6902" s="207"/>
      <c r="BZ6902" s="207"/>
      <c r="CA6902" s="207"/>
      <c r="CB6902" s="207"/>
      <c r="CC6902" s="207"/>
      <c r="CD6902" s="207"/>
      <c r="CE6902" s="207"/>
      <c r="CF6902" s="207"/>
    </row>
    <row r="6903" spans="1:84" s="406" customFormat="1" x14ac:dyDescent="0.3">
      <c r="A6903" s="407"/>
      <c r="B6903" s="412"/>
      <c r="C6903" s="126"/>
      <c r="D6903" s="390"/>
      <c r="E6903" s="390"/>
      <c r="F6903" s="390"/>
      <c r="G6903" s="390"/>
      <c r="H6903" s="390"/>
      <c r="I6903" s="390"/>
      <c r="AP6903" s="207"/>
      <c r="AQ6903" s="207"/>
      <c r="BK6903" s="207"/>
      <c r="BY6903" s="207"/>
      <c r="BZ6903" s="207"/>
      <c r="CA6903" s="207"/>
      <c r="CB6903" s="207"/>
      <c r="CC6903" s="207"/>
      <c r="CD6903" s="207"/>
      <c r="CE6903" s="207"/>
      <c r="CF6903" s="207"/>
    </row>
    <row r="6904" spans="1:84" s="406" customFormat="1" x14ac:dyDescent="0.3">
      <c r="A6904" s="407"/>
      <c r="B6904" s="412"/>
      <c r="C6904" s="126"/>
      <c r="D6904" s="390"/>
      <c r="E6904" s="390"/>
      <c r="F6904" s="390"/>
      <c r="G6904" s="390"/>
      <c r="H6904" s="390"/>
      <c r="I6904" s="390"/>
      <c r="AP6904" s="207"/>
      <c r="AQ6904" s="207"/>
      <c r="BK6904" s="207"/>
      <c r="BY6904" s="207"/>
      <c r="BZ6904" s="207"/>
      <c r="CA6904" s="207"/>
      <c r="CB6904" s="207"/>
      <c r="CC6904" s="207"/>
      <c r="CD6904" s="207"/>
      <c r="CE6904" s="207"/>
      <c r="CF6904" s="207"/>
    </row>
    <row r="6905" spans="1:84" s="406" customFormat="1" x14ac:dyDescent="0.3">
      <c r="A6905" s="407"/>
      <c r="B6905" s="412"/>
      <c r="C6905" s="126"/>
      <c r="D6905" s="390"/>
      <c r="E6905" s="390"/>
      <c r="F6905" s="390"/>
      <c r="G6905" s="390"/>
      <c r="H6905" s="390"/>
      <c r="I6905" s="390"/>
      <c r="AP6905" s="207"/>
      <c r="AQ6905" s="207"/>
      <c r="BK6905" s="207"/>
      <c r="BY6905" s="207"/>
      <c r="BZ6905" s="207"/>
      <c r="CA6905" s="207"/>
      <c r="CB6905" s="207"/>
      <c r="CC6905" s="207"/>
      <c r="CD6905" s="207"/>
      <c r="CE6905" s="207"/>
      <c r="CF6905" s="207"/>
    </row>
    <row r="6906" spans="1:84" s="406" customFormat="1" x14ac:dyDescent="0.3">
      <c r="A6906" s="407"/>
      <c r="B6906" s="412"/>
      <c r="C6906" s="126"/>
      <c r="D6906" s="390"/>
      <c r="E6906" s="390"/>
      <c r="F6906" s="390"/>
      <c r="G6906" s="390"/>
      <c r="H6906" s="390"/>
      <c r="I6906" s="390"/>
      <c r="AP6906" s="207"/>
      <c r="AQ6906" s="207"/>
      <c r="BK6906" s="207"/>
      <c r="BY6906" s="207"/>
      <c r="BZ6906" s="207"/>
      <c r="CA6906" s="207"/>
      <c r="CB6906" s="207"/>
      <c r="CC6906" s="207"/>
      <c r="CD6906" s="207"/>
      <c r="CE6906" s="207"/>
      <c r="CF6906" s="207"/>
    </row>
    <row r="6907" spans="1:84" s="406" customFormat="1" x14ac:dyDescent="0.3">
      <c r="A6907" s="407"/>
      <c r="B6907" s="412"/>
      <c r="C6907" s="126"/>
      <c r="D6907" s="390"/>
      <c r="E6907" s="390"/>
      <c r="F6907" s="390"/>
      <c r="G6907" s="390"/>
      <c r="H6907" s="390"/>
      <c r="I6907" s="390"/>
      <c r="AP6907" s="207"/>
      <c r="AQ6907" s="207"/>
      <c r="BK6907" s="207"/>
      <c r="BY6907" s="207"/>
      <c r="BZ6907" s="207"/>
      <c r="CA6907" s="207"/>
      <c r="CB6907" s="207"/>
      <c r="CC6907" s="207"/>
      <c r="CD6907" s="207"/>
      <c r="CE6907" s="207"/>
      <c r="CF6907" s="207"/>
    </row>
    <row r="6908" spans="1:84" s="406" customFormat="1" x14ac:dyDescent="0.3">
      <c r="A6908" s="407"/>
      <c r="B6908" s="412"/>
      <c r="C6908" s="126"/>
      <c r="D6908" s="390"/>
      <c r="E6908" s="390"/>
      <c r="F6908" s="390"/>
      <c r="G6908" s="390"/>
      <c r="H6908" s="390"/>
      <c r="I6908" s="390"/>
      <c r="AP6908" s="207"/>
      <c r="AQ6908" s="207"/>
      <c r="BK6908" s="207"/>
      <c r="BY6908" s="207"/>
      <c r="BZ6908" s="207"/>
      <c r="CA6908" s="207"/>
      <c r="CB6908" s="207"/>
      <c r="CC6908" s="207"/>
      <c r="CD6908" s="207"/>
      <c r="CE6908" s="207"/>
      <c r="CF6908" s="207"/>
    </row>
    <row r="6909" spans="1:84" s="406" customFormat="1" x14ac:dyDescent="0.3">
      <c r="A6909" s="407"/>
      <c r="B6909" s="412"/>
      <c r="C6909" s="126"/>
      <c r="D6909" s="390"/>
      <c r="E6909" s="390"/>
      <c r="F6909" s="390"/>
      <c r="G6909" s="390"/>
      <c r="H6909" s="390"/>
      <c r="I6909" s="390"/>
      <c r="AP6909" s="207"/>
      <c r="AQ6909" s="207"/>
      <c r="BK6909" s="207"/>
      <c r="BY6909" s="207"/>
      <c r="BZ6909" s="207"/>
      <c r="CA6909" s="207"/>
      <c r="CB6909" s="207"/>
      <c r="CC6909" s="207"/>
      <c r="CD6909" s="207"/>
      <c r="CE6909" s="207"/>
      <c r="CF6909" s="207"/>
    </row>
    <row r="6910" spans="1:84" s="406" customFormat="1" x14ac:dyDescent="0.3">
      <c r="A6910" s="407"/>
      <c r="B6910" s="412"/>
      <c r="C6910" s="126"/>
      <c r="D6910" s="390"/>
      <c r="E6910" s="390"/>
      <c r="F6910" s="390"/>
      <c r="G6910" s="390"/>
      <c r="H6910" s="390"/>
      <c r="I6910" s="390"/>
      <c r="AP6910" s="207"/>
      <c r="AQ6910" s="207"/>
      <c r="BK6910" s="207"/>
      <c r="BY6910" s="207"/>
      <c r="BZ6910" s="207"/>
      <c r="CA6910" s="207"/>
      <c r="CB6910" s="207"/>
      <c r="CC6910" s="207"/>
      <c r="CD6910" s="207"/>
      <c r="CE6910" s="207"/>
      <c r="CF6910" s="207"/>
    </row>
    <row r="6911" spans="1:84" s="406" customFormat="1" x14ac:dyDescent="0.3">
      <c r="A6911" s="407"/>
      <c r="B6911" s="412"/>
      <c r="C6911" s="126"/>
      <c r="D6911" s="390"/>
      <c r="E6911" s="390"/>
      <c r="F6911" s="390"/>
      <c r="G6911" s="390"/>
      <c r="H6911" s="390"/>
      <c r="I6911" s="390"/>
      <c r="AP6911" s="207"/>
      <c r="AQ6911" s="207"/>
      <c r="BK6911" s="207"/>
      <c r="BY6911" s="207"/>
      <c r="BZ6911" s="207"/>
      <c r="CA6911" s="207"/>
      <c r="CB6911" s="207"/>
      <c r="CC6911" s="207"/>
      <c r="CD6911" s="207"/>
      <c r="CE6911" s="207"/>
      <c r="CF6911" s="207"/>
    </row>
    <row r="6912" spans="1:84" s="406" customFormat="1" x14ac:dyDescent="0.3">
      <c r="A6912" s="407"/>
      <c r="B6912" s="412"/>
      <c r="C6912" s="126"/>
      <c r="D6912" s="390"/>
      <c r="E6912" s="390"/>
      <c r="F6912" s="390"/>
      <c r="G6912" s="390"/>
      <c r="H6912" s="390"/>
      <c r="I6912" s="390"/>
      <c r="AP6912" s="207"/>
      <c r="AQ6912" s="207"/>
      <c r="BK6912" s="207"/>
      <c r="BY6912" s="207"/>
      <c r="BZ6912" s="207"/>
      <c r="CA6912" s="207"/>
      <c r="CB6912" s="207"/>
      <c r="CC6912" s="207"/>
      <c r="CD6912" s="207"/>
      <c r="CE6912" s="207"/>
      <c r="CF6912" s="207"/>
    </row>
    <row r="6913" spans="1:84" s="406" customFormat="1" x14ac:dyDescent="0.3">
      <c r="A6913" s="407"/>
      <c r="B6913" s="412"/>
      <c r="C6913" s="126"/>
      <c r="D6913" s="390"/>
      <c r="E6913" s="390"/>
      <c r="F6913" s="390"/>
      <c r="G6913" s="390"/>
      <c r="H6913" s="390"/>
      <c r="I6913" s="390"/>
      <c r="AP6913" s="207"/>
      <c r="AQ6913" s="207"/>
      <c r="BK6913" s="207"/>
      <c r="BY6913" s="207"/>
      <c r="BZ6913" s="207"/>
      <c r="CA6913" s="207"/>
      <c r="CB6913" s="207"/>
      <c r="CC6913" s="207"/>
      <c r="CD6913" s="207"/>
      <c r="CE6913" s="207"/>
      <c r="CF6913" s="207"/>
    </row>
    <row r="6914" spans="1:84" s="406" customFormat="1" x14ac:dyDescent="0.3">
      <c r="A6914" s="407"/>
      <c r="B6914" s="412"/>
      <c r="C6914" s="126"/>
      <c r="D6914" s="390"/>
      <c r="E6914" s="390"/>
      <c r="F6914" s="390"/>
      <c r="G6914" s="390"/>
      <c r="H6914" s="390"/>
      <c r="I6914" s="390"/>
      <c r="AP6914" s="207"/>
      <c r="AQ6914" s="207"/>
      <c r="BK6914" s="207"/>
      <c r="BY6914" s="207"/>
      <c r="BZ6914" s="207"/>
      <c r="CA6914" s="207"/>
      <c r="CB6914" s="207"/>
      <c r="CC6914" s="207"/>
      <c r="CD6914" s="207"/>
      <c r="CE6914" s="207"/>
      <c r="CF6914" s="207"/>
    </row>
    <row r="6915" spans="1:84" s="406" customFormat="1" x14ac:dyDescent="0.3">
      <c r="A6915" s="407"/>
      <c r="B6915" s="412"/>
      <c r="C6915" s="126"/>
      <c r="D6915" s="390"/>
      <c r="E6915" s="390"/>
      <c r="F6915" s="390"/>
      <c r="G6915" s="390"/>
      <c r="H6915" s="390"/>
      <c r="I6915" s="390"/>
      <c r="AP6915" s="207"/>
      <c r="AQ6915" s="207"/>
      <c r="BK6915" s="207"/>
      <c r="BY6915" s="207"/>
      <c r="BZ6915" s="207"/>
      <c r="CA6915" s="207"/>
      <c r="CB6915" s="207"/>
      <c r="CC6915" s="207"/>
      <c r="CD6915" s="207"/>
      <c r="CE6915" s="207"/>
      <c r="CF6915" s="207"/>
    </row>
    <row r="6916" spans="1:84" s="406" customFormat="1" x14ac:dyDescent="0.3">
      <c r="A6916" s="407"/>
      <c r="B6916" s="412"/>
      <c r="C6916" s="126"/>
      <c r="D6916" s="390"/>
      <c r="E6916" s="390"/>
      <c r="F6916" s="390"/>
      <c r="G6916" s="390"/>
      <c r="H6916" s="390"/>
      <c r="I6916" s="390"/>
      <c r="AP6916" s="207"/>
      <c r="AQ6916" s="207"/>
      <c r="BK6916" s="207"/>
      <c r="BY6916" s="207"/>
      <c r="BZ6916" s="207"/>
      <c r="CA6916" s="207"/>
      <c r="CB6916" s="207"/>
      <c r="CC6916" s="207"/>
      <c r="CD6916" s="207"/>
      <c r="CE6916" s="207"/>
      <c r="CF6916" s="207"/>
    </row>
    <row r="6917" spans="1:84" s="406" customFormat="1" x14ac:dyDescent="0.3">
      <c r="A6917" s="407"/>
      <c r="B6917" s="412"/>
      <c r="C6917" s="126"/>
      <c r="D6917" s="390"/>
      <c r="E6917" s="390"/>
      <c r="F6917" s="390"/>
      <c r="G6917" s="390"/>
      <c r="H6917" s="390"/>
      <c r="I6917" s="390"/>
      <c r="AP6917" s="207"/>
      <c r="AQ6917" s="207"/>
      <c r="BK6917" s="207"/>
      <c r="BY6917" s="207"/>
      <c r="BZ6917" s="207"/>
      <c r="CA6917" s="207"/>
      <c r="CB6917" s="207"/>
      <c r="CC6917" s="207"/>
      <c r="CD6917" s="207"/>
      <c r="CE6917" s="207"/>
      <c r="CF6917" s="207"/>
    </row>
    <row r="6918" spans="1:84" s="406" customFormat="1" x14ac:dyDescent="0.3">
      <c r="A6918" s="407"/>
      <c r="B6918" s="412"/>
      <c r="C6918" s="126"/>
      <c r="D6918" s="390"/>
      <c r="E6918" s="390"/>
      <c r="F6918" s="390"/>
      <c r="G6918" s="390"/>
      <c r="H6918" s="390"/>
      <c r="I6918" s="390"/>
      <c r="AP6918" s="207"/>
      <c r="AQ6918" s="207"/>
      <c r="BK6918" s="207"/>
      <c r="BY6918" s="207"/>
      <c r="BZ6918" s="207"/>
      <c r="CA6918" s="207"/>
      <c r="CB6918" s="207"/>
      <c r="CC6918" s="207"/>
      <c r="CD6918" s="207"/>
      <c r="CE6918" s="207"/>
      <c r="CF6918" s="207"/>
    </row>
    <row r="6919" spans="1:84" s="406" customFormat="1" x14ac:dyDescent="0.3">
      <c r="A6919" s="407"/>
      <c r="B6919" s="412"/>
      <c r="C6919" s="126"/>
      <c r="D6919" s="390"/>
      <c r="E6919" s="390"/>
      <c r="F6919" s="390"/>
      <c r="G6919" s="390"/>
      <c r="H6919" s="390"/>
      <c r="I6919" s="390"/>
      <c r="AP6919" s="207"/>
      <c r="AQ6919" s="207"/>
      <c r="BK6919" s="207"/>
      <c r="BY6919" s="207"/>
      <c r="BZ6919" s="207"/>
      <c r="CA6919" s="207"/>
      <c r="CB6919" s="207"/>
      <c r="CC6919" s="207"/>
      <c r="CD6919" s="207"/>
      <c r="CE6919" s="207"/>
      <c r="CF6919" s="207"/>
    </row>
    <row r="6920" spans="1:84" s="406" customFormat="1" x14ac:dyDescent="0.3">
      <c r="A6920" s="407"/>
      <c r="B6920" s="412"/>
      <c r="C6920" s="126"/>
      <c r="D6920" s="390"/>
      <c r="E6920" s="390"/>
      <c r="F6920" s="390"/>
      <c r="G6920" s="390"/>
      <c r="H6920" s="390"/>
      <c r="I6920" s="390"/>
      <c r="AP6920" s="207"/>
      <c r="AQ6920" s="207"/>
      <c r="BK6920" s="207"/>
      <c r="BY6920" s="207"/>
      <c r="BZ6920" s="207"/>
      <c r="CA6920" s="207"/>
      <c r="CB6920" s="207"/>
      <c r="CC6920" s="207"/>
      <c r="CD6920" s="207"/>
      <c r="CE6920" s="207"/>
      <c r="CF6920" s="207"/>
    </row>
    <row r="6921" spans="1:84" s="406" customFormat="1" x14ac:dyDescent="0.3">
      <c r="A6921" s="407"/>
      <c r="B6921" s="412"/>
      <c r="C6921" s="126"/>
      <c r="D6921" s="390"/>
      <c r="E6921" s="390"/>
      <c r="F6921" s="390"/>
      <c r="G6921" s="390"/>
      <c r="H6921" s="390"/>
      <c r="I6921" s="390"/>
      <c r="AP6921" s="207"/>
      <c r="AQ6921" s="207"/>
      <c r="BK6921" s="207"/>
      <c r="BY6921" s="207"/>
      <c r="BZ6921" s="207"/>
      <c r="CA6921" s="207"/>
      <c r="CB6921" s="207"/>
      <c r="CC6921" s="207"/>
      <c r="CD6921" s="207"/>
      <c r="CE6921" s="207"/>
      <c r="CF6921" s="207"/>
    </row>
    <row r="6922" spans="1:84" s="406" customFormat="1" x14ac:dyDescent="0.3">
      <c r="A6922" s="407"/>
      <c r="B6922" s="412"/>
      <c r="C6922" s="126"/>
      <c r="D6922" s="390"/>
      <c r="E6922" s="390"/>
      <c r="F6922" s="390"/>
      <c r="G6922" s="390"/>
      <c r="H6922" s="390"/>
      <c r="I6922" s="390"/>
      <c r="AP6922" s="207"/>
      <c r="AQ6922" s="207"/>
      <c r="BK6922" s="207"/>
      <c r="BY6922" s="207"/>
      <c r="BZ6922" s="207"/>
      <c r="CA6922" s="207"/>
      <c r="CB6922" s="207"/>
      <c r="CC6922" s="207"/>
      <c r="CD6922" s="207"/>
      <c r="CE6922" s="207"/>
      <c r="CF6922" s="207"/>
    </row>
    <row r="6923" spans="1:84" s="406" customFormat="1" x14ac:dyDescent="0.3">
      <c r="A6923" s="407"/>
      <c r="B6923" s="412"/>
      <c r="C6923" s="126"/>
      <c r="D6923" s="390"/>
      <c r="E6923" s="390"/>
      <c r="F6923" s="390"/>
      <c r="G6923" s="390"/>
      <c r="H6923" s="390"/>
      <c r="I6923" s="390"/>
      <c r="AP6923" s="207"/>
      <c r="AQ6923" s="207"/>
      <c r="BK6923" s="207"/>
      <c r="BY6923" s="207"/>
      <c r="BZ6923" s="207"/>
      <c r="CA6923" s="207"/>
      <c r="CB6923" s="207"/>
      <c r="CC6923" s="207"/>
      <c r="CD6923" s="207"/>
      <c r="CE6923" s="207"/>
      <c r="CF6923" s="207"/>
    </row>
    <row r="6924" spans="1:84" s="406" customFormat="1" x14ac:dyDescent="0.3">
      <c r="A6924" s="407"/>
      <c r="B6924" s="412"/>
      <c r="C6924" s="126"/>
      <c r="D6924" s="390"/>
      <c r="E6924" s="390"/>
      <c r="F6924" s="390"/>
      <c r="G6924" s="390"/>
      <c r="H6924" s="390"/>
      <c r="I6924" s="390"/>
      <c r="AP6924" s="207"/>
      <c r="AQ6924" s="207"/>
      <c r="BK6924" s="207"/>
      <c r="BY6924" s="207"/>
      <c r="BZ6924" s="207"/>
      <c r="CA6924" s="207"/>
      <c r="CB6924" s="207"/>
      <c r="CC6924" s="207"/>
      <c r="CD6924" s="207"/>
      <c r="CE6924" s="207"/>
      <c r="CF6924" s="207"/>
    </row>
    <row r="6925" spans="1:84" s="406" customFormat="1" x14ac:dyDescent="0.3">
      <c r="A6925" s="407"/>
      <c r="B6925" s="412"/>
      <c r="C6925" s="126"/>
      <c r="D6925" s="390"/>
      <c r="E6925" s="390"/>
      <c r="F6925" s="390"/>
      <c r="G6925" s="390"/>
      <c r="H6925" s="390"/>
      <c r="I6925" s="390"/>
      <c r="AP6925" s="207"/>
      <c r="AQ6925" s="207"/>
      <c r="BK6925" s="207"/>
      <c r="BY6925" s="207"/>
      <c r="BZ6925" s="207"/>
      <c r="CA6925" s="207"/>
      <c r="CB6925" s="207"/>
      <c r="CC6925" s="207"/>
      <c r="CD6925" s="207"/>
      <c r="CE6925" s="207"/>
      <c r="CF6925" s="207"/>
    </row>
    <row r="6926" spans="1:84" s="406" customFormat="1" x14ac:dyDescent="0.3">
      <c r="A6926" s="407"/>
      <c r="B6926" s="412"/>
      <c r="C6926" s="126"/>
      <c r="D6926" s="390"/>
      <c r="E6926" s="390"/>
      <c r="F6926" s="390"/>
      <c r="G6926" s="390"/>
      <c r="H6926" s="390"/>
      <c r="I6926" s="390"/>
      <c r="AP6926" s="207"/>
      <c r="AQ6926" s="207"/>
      <c r="BK6926" s="207"/>
      <c r="BY6926" s="207"/>
      <c r="BZ6926" s="207"/>
      <c r="CA6926" s="207"/>
      <c r="CB6926" s="207"/>
      <c r="CC6926" s="207"/>
      <c r="CD6926" s="207"/>
      <c r="CE6926" s="207"/>
      <c r="CF6926" s="207"/>
    </row>
    <row r="6927" spans="1:84" s="406" customFormat="1" x14ac:dyDescent="0.3">
      <c r="A6927" s="407"/>
      <c r="B6927" s="412"/>
      <c r="C6927" s="126"/>
      <c r="D6927" s="390"/>
      <c r="E6927" s="390"/>
      <c r="F6927" s="390"/>
      <c r="G6927" s="390"/>
      <c r="H6927" s="390"/>
      <c r="I6927" s="390"/>
      <c r="AP6927" s="207"/>
      <c r="AQ6927" s="207"/>
      <c r="BK6927" s="207"/>
      <c r="BY6927" s="207"/>
      <c r="BZ6927" s="207"/>
      <c r="CA6927" s="207"/>
      <c r="CB6927" s="207"/>
      <c r="CC6927" s="207"/>
      <c r="CD6927" s="207"/>
      <c r="CE6927" s="207"/>
      <c r="CF6927" s="207"/>
    </row>
    <row r="6928" spans="1:84" s="406" customFormat="1" x14ac:dyDescent="0.3">
      <c r="A6928" s="407"/>
      <c r="B6928" s="412"/>
      <c r="C6928" s="126"/>
      <c r="D6928" s="390"/>
      <c r="E6928" s="390"/>
      <c r="F6928" s="390"/>
      <c r="G6928" s="390"/>
      <c r="H6928" s="390"/>
      <c r="I6928" s="390"/>
      <c r="AP6928" s="207"/>
      <c r="AQ6928" s="207"/>
      <c r="BK6928" s="207"/>
      <c r="BY6928" s="207"/>
      <c r="BZ6928" s="207"/>
      <c r="CA6928" s="207"/>
      <c r="CB6928" s="207"/>
      <c r="CC6928" s="207"/>
      <c r="CD6928" s="207"/>
      <c r="CE6928" s="207"/>
      <c r="CF6928" s="207"/>
    </row>
    <row r="6929" spans="1:84" s="406" customFormat="1" x14ac:dyDescent="0.3">
      <c r="A6929" s="407"/>
      <c r="B6929" s="412"/>
      <c r="C6929" s="126"/>
      <c r="D6929" s="390"/>
      <c r="E6929" s="390"/>
      <c r="F6929" s="390"/>
      <c r="G6929" s="390"/>
      <c r="H6929" s="390"/>
      <c r="I6929" s="390"/>
      <c r="AP6929" s="207"/>
      <c r="AQ6929" s="207"/>
      <c r="BK6929" s="207"/>
      <c r="BY6929" s="207"/>
      <c r="BZ6929" s="207"/>
      <c r="CA6929" s="207"/>
      <c r="CB6929" s="207"/>
      <c r="CC6929" s="207"/>
      <c r="CD6929" s="207"/>
      <c r="CE6929" s="207"/>
      <c r="CF6929" s="207"/>
    </row>
    <row r="6930" spans="1:84" s="406" customFormat="1" x14ac:dyDescent="0.3">
      <c r="A6930" s="407"/>
      <c r="B6930" s="412"/>
      <c r="C6930" s="126"/>
      <c r="D6930" s="390"/>
      <c r="E6930" s="390"/>
      <c r="F6930" s="390"/>
      <c r="G6930" s="390"/>
      <c r="H6930" s="390"/>
      <c r="I6930" s="390"/>
      <c r="AP6930" s="207"/>
      <c r="AQ6930" s="207"/>
      <c r="BK6930" s="207"/>
      <c r="BY6930" s="207"/>
      <c r="BZ6930" s="207"/>
      <c r="CA6930" s="207"/>
      <c r="CB6930" s="207"/>
      <c r="CC6930" s="207"/>
      <c r="CD6930" s="207"/>
      <c r="CE6930" s="207"/>
      <c r="CF6930" s="207"/>
    </row>
    <row r="6931" spans="1:84" s="406" customFormat="1" x14ac:dyDescent="0.3">
      <c r="A6931" s="407"/>
      <c r="B6931" s="412"/>
      <c r="C6931" s="126"/>
      <c r="D6931" s="390"/>
      <c r="E6931" s="390"/>
      <c r="F6931" s="390"/>
      <c r="G6931" s="390"/>
      <c r="H6931" s="390"/>
      <c r="I6931" s="390"/>
      <c r="AP6931" s="207"/>
      <c r="AQ6931" s="207"/>
      <c r="BK6931" s="207"/>
      <c r="BY6931" s="207"/>
      <c r="BZ6931" s="207"/>
      <c r="CA6931" s="207"/>
      <c r="CB6931" s="207"/>
      <c r="CC6931" s="207"/>
      <c r="CD6931" s="207"/>
      <c r="CE6931" s="207"/>
      <c r="CF6931" s="207"/>
    </row>
    <row r="6932" spans="1:84" s="406" customFormat="1" x14ac:dyDescent="0.3">
      <c r="A6932" s="407"/>
      <c r="B6932" s="412"/>
      <c r="C6932" s="126"/>
      <c r="D6932" s="390"/>
      <c r="E6932" s="390"/>
      <c r="F6932" s="390"/>
      <c r="G6932" s="390"/>
      <c r="H6932" s="390"/>
      <c r="I6932" s="390"/>
      <c r="AP6932" s="207"/>
      <c r="AQ6932" s="207"/>
      <c r="BK6932" s="207"/>
      <c r="BY6932" s="207"/>
      <c r="BZ6932" s="207"/>
      <c r="CA6932" s="207"/>
      <c r="CB6932" s="207"/>
      <c r="CC6932" s="207"/>
      <c r="CD6932" s="207"/>
      <c r="CE6932" s="207"/>
      <c r="CF6932" s="207"/>
    </row>
    <row r="6933" spans="1:84" s="406" customFormat="1" x14ac:dyDescent="0.3">
      <c r="A6933" s="407"/>
      <c r="B6933" s="412"/>
      <c r="C6933" s="126"/>
      <c r="D6933" s="390"/>
      <c r="E6933" s="390"/>
      <c r="F6933" s="390"/>
      <c r="G6933" s="390"/>
      <c r="H6933" s="390"/>
      <c r="I6933" s="390"/>
      <c r="AP6933" s="207"/>
      <c r="AQ6933" s="207"/>
      <c r="BK6933" s="207"/>
      <c r="BY6933" s="207"/>
      <c r="BZ6933" s="207"/>
      <c r="CA6933" s="207"/>
      <c r="CB6933" s="207"/>
      <c r="CC6933" s="207"/>
      <c r="CD6933" s="207"/>
      <c r="CE6933" s="207"/>
      <c r="CF6933" s="207"/>
    </row>
    <row r="6934" spans="1:84" s="406" customFormat="1" x14ac:dyDescent="0.3">
      <c r="A6934" s="407"/>
      <c r="B6934" s="412"/>
      <c r="C6934" s="126"/>
      <c r="D6934" s="390"/>
      <c r="E6934" s="390"/>
      <c r="F6934" s="390"/>
      <c r="G6934" s="390"/>
      <c r="H6934" s="390"/>
      <c r="I6934" s="390"/>
      <c r="AP6934" s="207"/>
      <c r="AQ6934" s="207"/>
      <c r="BK6934" s="207"/>
      <c r="BY6934" s="207"/>
      <c r="BZ6934" s="207"/>
      <c r="CA6934" s="207"/>
      <c r="CB6934" s="207"/>
      <c r="CC6934" s="207"/>
      <c r="CD6934" s="207"/>
      <c r="CE6934" s="207"/>
      <c r="CF6934" s="207"/>
    </row>
    <row r="6935" spans="1:84" s="406" customFormat="1" x14ac:dyDescent="0.3">
      <c r="A6935" s="407"/>
      <c r="B6935" s="412"/>
      <c r="C6935" s="126"/>
      <c r="D6935" s="390"/>
      <c r="E6935" s="390"/>
      <c r="F6935" s="390"/>
      <c r="G6935" s="390"/>
      <c r="H6935" s="390"/>
      <c r="I6935" s="390"/>
      <c r="AP6935" s="207"/>
      <c r="AQ6935" s="207"/>
      <c r="BK6935" s="207"/>
      <c r="BY6935" s="207"/>
      <c r="BZ6935" s="207"/>
      <c r="CA6935" s="207"/>
      <c r="CB6935" s="207"/>
      <c r="CC6935" s="207"/>
      <c r="CD6935" s="207"/>
      <c r="CE6935" s="207"/>
      <c r="CF6935" s="207"/>
    </row>
    <row r="6936" spans="1:84" s="406" customFormat="1" x14ac:dyDescent="0.3">
      <c r="A6936" s="407"/>
      <c r="B6936" s="412"/>
      <c r="C6936" s="126"/>
      <c r="D6936" s="390"/>
      <c r="E6936" s="390"/>
      <c r="F6936" s="390"/>
      <c r="G6936" s="390"/>
      <c r="H6936" s="390"/>
      <c r="I6936" s="390"/>
      <c r="AP6936" s="207"/>
      <c r="AQ6936" s="207"/>
      <c r="BK6936" s="207"/>
      <c r="BY6936" s="207"/>
      <c r="BZ6936" s="207"/>
      <c r="CA6936" s="207"/>
      <c r="CB6936" s="207"/>
      <c r="CC6936" s="207"/>
      <c r="CD6936" s="207"/>
      <c r="CE6936" s="207"/>
      <c r="CF6936" s="207"/>
    </row>
    <row r="6937" spans="1:84" s="406" customFormat="1" x14ac:dyDescent="0.3">
      <c r="A6937" s="407"/>
      <c r="B6937" s="412"/>
      <c r="C6937" s="126"/>
      <c r="D6937" s="390"/>
      <c r="E6937" s="390"/>
      <c r="F6937" s="390"/>
      <c r="G6937" s="390"/>
      <c r="H6937" s="390"/>
      <c r="I6937" s="390"/>
      <c r="AP6937" s="207"/>
      <c r="AQ6937" s="207"/>
      <c r="BK6937" s="207"/>
      <c r="BY6937" s="207"/>
      <c r="BZ6937" s="207"/>
      <c r="CA6937" s="207"/>
      <c r="CB6937" s="207"/>
      <c r="CC6937" s="207"/>
      <c r="CD6937" s="207"/>
      <c r="CE6937" s="207"/>
      <c r="CF6937" s="207"/>
    </row>
    <row r="6938" spans="1:84" s="406" customFormat="1" x14ac:dyDescent="0.3">
      <c r="A6938" s="407"/>
      <c r="B6938" s="412"/>
      <c r="C6938" s="126"/>
      <c r="D6938" s="390"/>
      <c r="E6938" s="390"/>
      <c r="F6938" s="390"/>
      <c r="G6938" s="390"/>
      <c r="H6938" s="390"/>
      <c r="I6938" s="390"/>
      <c r="AP6938" s="207"/>
      <c r="AQ6938" s="207"/>
      <c r="BK6938" s="207"/>
      <c r="BY6938" s="207"/>
      <c r="BZ6938" s="207"/>
      <c r="CA6938" s="207"/>
      <c r="CB6938" s="207"/>
      <c r="CC6938" s="207"/>
      <c r="CD6938" s="207"/>
      <c r="CE6938" s="207"/>
      <c r="CF6938" s="207"/>
    </row>
    <row r="6939" spans="1:84" s="406" customFormat="1" x14ac:dyDescent="0.3">
      <c r="A6939" s="407"/>
      <c r="B6939" s="412"/>
      <c r="C6939" s="126"/>
      <c r="D6939" s="390"/>
      <c r="E6939" s="390"/>
      <c r="F6939" s="390"/>
      <c r="G6939" s="390"/>
      <c r="H6939" s="390"/>
      <c r="I6939" s="390"/>
      <c r="AP6939" s="207"/>
      <c r="AQ6939" s="207"/>
      <c r="BK6939" s="207"/>
      <c r="BY6939" s="207"/>
      <c r="BZ6939" s="207"/>
      <c r="CA6939" s="207"/>
      <c r="CB6939" s="207"/>
      <c r="CC6939" s="207"/>
      <c r="CD6939" s="207"/>
      <c r="CE6939" s="207"/>
      <c r="CF6939" s="207"/>
    </row>
    <row r="6940" spans="1:84" s="406" customFormat="1" x14ac:dyDescent="0.3">
      <c r="A6940" s="407"/>
      <c r="B6940" s="412"/>
      <c r="C6940" s="126"/>
      <c r="D6940" s="390"/>
      <c r="E6940" s="390"/>
      <c r="F6940" s="390"/>
      <c r="G6940" s="390"/>
      <c r="H6940" s="390"/>
      <c r="I6940" s="390"/>
      <c r="AP6940" s="207"/>
      <c r="AQ6940" s="207"/>
      <c r="BK6940" s="207"/>
      <c r="BY6940" s="207"/>
      <c r="BZ6940" s="207"/>
      <c r="CA6940" s="207"/>
      <c r="CB6940" s="207"/>
      <c r="CC6940" s="207"/>
      <c r="CD6940" s="207"/>
      <c r="CE6940" s="207"/>
      <c r="CF6940" s="207"/>
    </row>
    <row r="6941" spans="1:84" s="406" customFormat="1" x14ac:dyDescent="0.3">
      <c r="A6941" s="407"/>
      <c r="B6941" s="412"/>
      <c r="C6941" s="126"/>
      <c r="D6941" s="390"/>
      <c r="E6941" s="390"/>
      <c r="F6941" s="390"/>
      <c r="G6941" s="390"/>
      <c r="H6941" s="390"/>
      <c r="I6941" s="390"/>
      <c r="AP6941" s="207"/>
      <c r="AQ6941" s="207"/>
      <c r="BK6941" s="207"/>
      <c r="BY6941" s="207"/>
      <c r="BZ6941" s="207"/>
      <c r="CA6941" s="207"/>
      <c r="CB6941" s="207"/>
      <c r="CC6941" s="207"/>
      <c r="CD6941" s="207"/>
      <c r="CE6941" s="207"/>
      <c r="CF6941" s="207"/>
    </row>
    <row r="6942" spans="1:84" s="406" customFormat="1" x14ac:dyDescent="0.3">
      <c r="A6942" s="407"/>
      <c r="B6942" s="412"/>
      <c r="C6942" s="126"/>
      <c r="D6942" s="390"/>
      <c r="E6942" s="390"/>
      <c r="F6942" s="390"/>
      <c r="G6942" s="390"/>
      <c r="H6942" s="390"/>
      <c r="I6942" s="390"/>
      <c r="AP6942" s="207"/>
      <c r="AQ6942" s="207"/>
      <c r="BK6942" s="207"/>
      <c r="BY6942" s="207"/>
      <c r="BZ6942" s="207"/>
      <c r="CA6942" s="207"/>
      <c r="CB6942" s="207"/>
      <c r="CC6942" s="207"/>
      <c r="CD6942" s="207"/>
      <c r="CE6942" s="207"/>
      <c r="CF6942" s="207"/>
    </row>
    <row r="6943" spans="1:84" s="406" customFormat="1" x14ac:dyDescent="0.3">
      <c r="A6943" s="407"/>
      <c r="B6943" s="412"/>
      <c r="C6943" s="126"/>
      <c r="D6943" s="390"/>
      <c r="E6943" s="390"/>
      <c r="F6943" s="390"/>
      <c r="G6943" s="390"/>
      <c r="H6943" s="390"/>
      <c r="I6943" s="390"/>
      <c r="AP6943" s="207"/>
      <c r="AQ6943" s="207"/>
      <c r="BK6943" s="207"/>
      <c r="BY6943" s="207"/>
      <c r="BZ6943" s="207"/>
      <c r="CA6943" s="207"/>
      <c r="CB6943" s="207"/>
      <c r="CC6943" s="207"/>
      <c r="CD6943" s="207"/>
      <c r="CE6943" s="207"/>
      <c r="CF6943" s="207"/>
    </row>
    <row r="6944" spans="1:84" s="406" customFormat="1" x14ac:dyDescent="0.3">
      <c r="A6944" s="407"/>
      <c r="B6944" s="412"/>
      <c r="C6944" s="126"/>
      <c r="D6944" s="390"/>
      <c r="E6944" s="390"/>
      <c r="F6944" s="390"/>
      <c r="G6944" s="390"/>
      <c r="H6944" s="390"/>
      <c r="I6944" s="390"/>
      <c r="AP6944" s="207"/>
      <c r="AQ6944" s="207"/>
      <c r="BK6944" s="207"/>
      <c r="BY6944" s="207"/>
      <c r="BZ6944" s="207"/>
      <c r="CA6944" s="207"/>
      <c r="CB6944" s="207"/>
      <c r="CC6944" s="207"/>
      <c r="CD6944" s="207"/>
      <c r="CE6944" s="207"/>
      <c r="CF6944" s="207"/>
    </row>
    <row r="6945" spans="1:84" s="406" customFormat="1" x14ac:dyDescent="0.3">
      <c r="A6945" s="407"/>
      <c r="B6945" s="412"/>
      <c r="C6945" s="126"/>
      <c r="D6945" s="390"/>
      <c r="E6945" s="390"/>
      <c r="F6945" s="390"/>
      <c r="G6945" s="390"/>
      <c r="H6945" s="390"/>
      <c r="I6945" s="390"/>
      <c r="AP6945" s="207"/>
      <c r="AQ6945" s="207"/>
      <c r="BK6945" s="207"/>
      <c r="BY6945" s="207"/>
      <c r="BZ6945" s="207"/>
      <c r="CA6945" s="207"/>
      <c r="CB6945" s="207"/>
      <c r="CC6945" s="207"/>
      <c r="CD6945" s="207"/>
      <c r="CE6945" s="207"/>
      <c r="CF6945" s="207"/>
    </row>
    <row r="6946" spans="1:84" s="406" customFormat="1" x14ac:dyDescent="0.3">
      <c r="A6946" s="407"/>
      <c r="B6946" s="412"/>
      <c r="C6946" s="126"/>
      <c r="D6946" s="390"/>
      <c r="E6946" s="390"/>
      <c r="F6946" s="390"/>
      <c r="G6946" s="390"/>
      <c r="H6946" s="390"/>
      <c r="I6946" s="390"/>
      <c r="AP6946" s="207"/>
      <c r="AQ6946" s="207"/>
      <c r="BK6946" s="207"/>
      <c r="BY6946" s="207"/>
      <c r="BZ6946" s="207"/>
      <c r="CA6946" s="207"/>
      <c r="CB6946" s="207"/>
      <c r="CC6946" s="207"/>
      <c r="CD6946" s="207"/>
      <c r="CE6946" s="207"/>
      <c r="CF6946" s="207"/>
    </row>
    <row r="6947" spans="1:84" s="406" customFormat="1" x14ac:dyDescent="0.3">
      <c r="A6947" s="407"/>
      <c r="B6947" s="412"/>
      <c r="C6947" s="126"/>
      <c r="D6947" s="390"/>
      <c r="E6947" s="390"/>
      <c r="F6947" s="390"/>
      <c r="G6947" s="390"/>
      <c r="H6947" s="390"/>
      <c r="I6947" s="390"/>
      <c r="AP6947" s="207"/>
      <c r="AQ6947" s="207"/>
      <c r="BK6947" s="207"/>
      <c r="BY6947" s="207"/>
      <c r="BZ6947" s="207"/>
      <c r="CA6947" s="207"/>
      <c r="CB6947" s="207"/>
      <c r="CC6947" s="207"/>
      <c r="CD6947" s="207"/>
      <c r="CE6947" s="207"/>
      <c r="CF6947" s="207"/>
    </row>
    <row r="6948" spans="1:84" s="406" customFormat="1" x14ac:dyDescent="0.3">
      <c r="A6948" s="407"/>
      <c r="B6948" s="412"/>
      <c r="C6948" s="126"/>
      <c r="D6948" s="390"/>
      <c r="E6948" s="390"/>
      <c r="F6948" s="390"/>
      <c r="G6948" s="390"/>
      <c r="H6948" s="390"/>
      <c r="I6948" s="390"/>
      <c r="AP6948" s="207"/>
      <c r="AQ6948" s="207"/>
      <c r="BK6948" s="207"/>
      <c r="BY6948" s="207"/>
      <c r="BZ6948" s="207"/>
      <c r="CA6948" s="207"/>
      <c r="CB6948" s="207"/>
      <c r="CC6948" s="207"/>
      <c r="CD6948" s="207"/>
      <c r="CE6948" s="207"/>
      <c r="CF6948" s="207"/>
    </row>
    <row r="6949" spans="1:84" s="406" customFormat="1" x14ac:dyDescent="0.3">
      <c r="A6949" s="407"/>
      <c r="B6949" s="412"/>
      <c r="C6949" s="126"/>
      <c r="D6949" s="390"/>
      <c r="E6949" s="390"/>
      <c r="F6949" s="390"/>
      <c r="G6949" s="390"/>
      <c r="H6949" s="390"/>
      <c r="I6949" s="390"/>
      <c r="AP6949" s="207"/>
      <c r="AQ6949" s="207"/>
      <c r="BK6949" s="207"/>
      <c r="BY6949" s="207"/>
      <c r="BZ6949" s="207"/>
      <c r="CA6949" s="207"/>
      <c r="CB6949" s="207"/>
      <c r="CC6949" s="207"/>
      <c r="CD6949" s="207"/>
      <c r="CE6949" s="207"/>
      <c r="CF6949" s="207"/>
    </row>
    <row r="6950" spans="1:84" s="406" customFormat="1" x14ac:dyDescent="0.3">
      <c r="A6950" s="407"/>
      <c r="B6950" s="412"/>
      <c r="C6950" s="126"/>
      <c r="D6950" s="390"/>
      <c r="E6950" s="390"/>
      <c r="F6950" s="390"/>
      <c r="G6950" s="390"/>
      <c r="H6950" s="390"/>
      <c r="I6950" s="390"/>
      <c r="AP6950" s="207"/>
      <c r="AQ6950" s="207"/>
      <c r="BK6950" s="207"/>
      <c r="BY6950" s="207"/>
      <c r="BZ6950" s="207"/>
      <c r="CA6950" s="207"/>
      <c r="CB6950" s="207"/>
      <c r="CC6950" s="207"/>
      <c r="CD6950" s="207"/>
      <c r="CE6950" s="207"/>
      <c r="CF6950" s="207"/>
    </row>
    <row r="6951" spans="1:84" s="406" customFormat="1" x14ac:dyDescent="0.3">
      <c r="A6951" s="407"/>
      <c r="B6951" s="412"/>
      <c r="C6951" s="126"/>
      <c r="D6951" s="390"/>
      <c r="E6951" s="390"/>
      <c r="F6951" s="390"/>
      <c r="G6951" s="390"/>
      <c r="H6951" s="390"/>
      <c r="I6951" s="390"/>
      <c r="AP6951" s="207"/>
      <c r="AQ6951" s="207"/>
      <c r="BK6951" s="207"/>
      <c r="BY6951" s="207"/>
      <c r="BZ6951" s="207"/>
      <c r="CA6951" s="207"/>
      <c r="CB6951" s="207"/>
      <c r="CC6951" s="207"/>
      <c r="CD6951" s="207"/>
      <c r="CE6951" s="207"/>
      <c r="CF6951" s="207"/>
    </row>
    <row r="6952" spans="1:84" s="406" customFormat="1" x14ac:dyDescent="0.3">
      <c r="A6952" s="407"/>
      <c r="B6952" s="412"/>
      <c r="C6952" s="126"/>
      <c r="D6952" s="390"/>
      <c r="E6952" s="390"/>
      <c r="F6952" s="390"/>
      <c r="G6952" s="390"/>
      <c r="H6952" s="390"/>
      <c r="I6952" s="390"/>
      <c r="AP6952" s="207"/>
      <c r="AQ6952" s="207"/>
      <c r="BK6952" s="207"/>
      <c r="BY6952" s="207"/>
      <c r="BZ6952" s="207"/>
      <c r="CA6952" s="207"/>
      <c r="CB6952" s="207"/>
      <c r="CC6952" s="207"/>
      <c r="CD6952" s="207"/>
      <c r="CE6952" s="207"/>
      <c r="CF6952" s="207"/>
    </row>
    <row r="6953" spans="1:84" s="406" customFormat="1" x14ac:dyDescent="0.3">
      <c r="A6953" s="407"/>
      <c r="B6953" s="412"/>
      <c r="C6953" s="126"/>
      <c r="D6953" s="390"/>
      <c r="E6953" s="390"/>
      <c r="F6953" s="390"/>
      <c r="G6953" s="390"/>
      <c r="H6953" s="390"/>
      <c r="I6953" s="390"/>
      <c r="AP6953" s="207"/>
      <c r="AQ6953" s="207"/>
      <c r="BK6953" s="207"/>
      <c r="BY6953" s="207"/>
      <c r="BZ6953" s="207"/>
      <c r="CA6953" s="207"/>
      <c r="CB6953" s="207"/>
      <c r="CC6953" s="207"/>
      <c r="CD6953" s="207"/>
      <c r="CE6953" s="207"/>
      <c r="CF6953" s="207"/>
    </row>
    <row r="6954" spans="1:84" s="406" customFormat="1" x14ac:dyDescent="0.3">
      <c r="A6954" s="407"/>
      <c r="B6954" s="412"/>
      <c r="C6954" s="126"/>
      <c r="D6954" s="390"/>
      <c r="E6954" s="390"/>
      <c r="F6954" s="390"/>
      <c r="G6954" s="390"/>
      <c r="H6954" s="390"/>
      <c r="I6954" s="390"/>
      <c r="AP6954" s="207"/>
      <c r="AQ6954" s="207"/>
      <c r="BK6954" s="207"/>
      <c r="BY6954" s="207"/>
      <c r="BZ6954" s="207"/>
      <c r="CA6954" s="207"/>
      <c r="CB6954" s="207"/>
      <c r="CC6954" s="207"/>
      <c r="CD6954" s="207"/>
      <c r="CE6954" s="207"/>
      <c r="CF6954" s="207"/>
    </row>
    <row r="6955" spans="1:84" s="406" customFormat="1" x14ac:dyDescent="0.3">
      <c r="A6955" s="407"/>
      <c r="B6955" s="412"/>
      <c r="C6955" s="126"/>
      <c r="D6955" s="390"/>
      <c r="E6955" s="390"/>
      <c r="F6955" s="390"/>
      <c r="G6955" s="390"/>
      <c r="H6955" s="390"/>
      <c r="I6955" s="390"/>
      <c r="AP6955" s="207"/>
      <c r="AQ6955" s="207"/>
      <c r="BK6955" s="207"/>
      <c r="BY6955" s="207"/>
      <c r="BZ6955" s="207"/>
      <c r="CA6955" s="207"/>
      <c r="CB6955" s="207"/>
      <c r="CC6955" s="207"/>
      <c r="CD6955" s="207"/>
      <c r="CE6955" s="207"/>
      <c r="CF6955" s="207"/>
    </row>
    <row r="6956" spans="1:84" s="406" customFormat="1" x14ac:dyDescent="0.3">
      <c r="A6956" s="407"/>
      <c r="B6956" s="412"/>
      <c r="C6956" s="126"/>
      <c r="D6956" s="390"/>
      <c r="E6956" s="390"/>
      <c r="F6956" s="390"/>
      <c r="G6956" s="390"/>
      <c r="H6956" s="390"/>
      <c r="I6956" s="390"/>
      <c r="AP6956" s="207"/>
      <c r="AQ6956" s="207"/>
      <c r="BK6956" s="207"/>
      <c r="BY6956" s="207"/>
      <c r="BZ6956" s="207"/>
      <c r="CA6956" s="207"/>
      <c r="CB6956" s="207"/>
      <c r="CC6956" s="207"/>
      <c r="CD6956" s="207"/>
      <c r="CE6956" s="207"/>
      <c r="CF6956" s="207"/>
    </row>
    <row r="6957" spans="1:84" s="406" customFormat="1" x14ac:dyDescent="0.3">
      <c r="A6957" s="407"/>
      <c r="B6957" s="412"/>
      <c r="C6957" s="126"/>
      <c r="D6957" s="390"/>
      <c r="E6957" s="390"/>
      <c r="F6957" s="390"/>
      <c r="G6957" s="390"/>
      <c r="H6957" s="390"/>
      <c r="I6957" s="390"/>
      <c r="AP6957" s="207"/>
      <c r="AQ6957" s="207"/>
      <c r="BK6957" s="207"/>
      <c r="BY6957" s="207"/>
      <c r="BZ6957" s="207"/>
      <c r="CA6957" s="207"/>
      <c r="CB6957" s="207"/>
      <c r="CC6957" s="207"/>
      <c r="CD6957" s="207"/>
      <c r="CE6957" s="207"/>
      <c r="CF6957" s="207"/>
    </row>
    <row r="6958" spans="1:84" s="406" customFormat="1" x14ac:dyDescent="0.3">
      <c r="A6958" s="407"/>
      <c r="B6958" s="412"/>
      <c r="C6958" s="126"/>
      <c r="D6958" s="390"/>
      <c r="E6958" s="390"/>
      <c r="F6958" s="390"/>
      <c r="G6958" s="390"/>
      <c r="H6958" s="390"/>
      <c r="I6958" s="390"/>
      <c r="AP6958" s="207"/>
      <c r="AQ6958" s="207"/>
      <c r="BK6958" s="207"/>
      <c r="BY6958" s="207"/>
      <c r="BZ6958" s="207"/>
      <c r="CA6958" s="207"/>
      <c r="CB6958" s="207"/>
      <c r="CC6958" s="207"/>
      <c r="CD6958" s="207"/>
      <c r="CE6958" s="207"/>
      <c r="CF6958" s="207"/>
    </row>
    <row r="6959" spans="1:84" s="406" customFormat="1" x14ac:dyDescent="0.3">
      <c r="A6959" s="407"/>
      <c r="B6959" s="412"/>
      <c r="C6959" s="126"/>
      <c r="D6959" s="390"/>
      <c r="E6959" s="390"/>
      <c r="F6959" s="390"/>
      <c r="G6959" s="390"/>
      <c r="H6959" s="390"/>
      <c r="I6959" s="390"/>
      <c r="AP6959" s="207"/>
      <c r="AQ6959" s="207"/>
      <c r="BK6959" s="207"/>
      <c r="BY6959" s="207"/>
      <c r="BZ6959" s="207"/>
      <c r="CA6959" s="207"/>
      <c r="CB6959" s="207"/>
      <c r="CC6959" s="207"/>
      <c r="CD6959" s="207"/>
      <c r="CE6959" s="207"/>
      <c r="CF6959" s="207"/>
    </row>
    <row r="6960" spans="1:84" s="406" customFormat="1" x14ac:dyDescent="0.3">
      <c r="A6960" s="407"/>
      <c r="B6960" s="412"/>
      <c r="C6960" s="126"/>
      <c r="D6960" s="390"/>
      <c r="E6960" s="390"/>
      <c r="F6960" s="390"/>
      <c r="G6960" s="390"/>
      <c r="H6960" s="390"/>
      <c r="I6960" s="390"/>
      <c r="AP6960" s="207"/>
      <c r="AQ6960" s="207"/>
      <c r="BK6960" s="207"/>
      <c r="BY6960" s="207"/>
      <c r="BZ6960" s="207"/>
      <c r="CA6960" s="207"/>
      <c r="CB6960" s="207"/>
      <c r="CC6960" s="207"/>
      <c r="CD6960" s="207"/>
      <c r="CE6960" s="207"/>
      <c r="CF6960" s="207"/>
    </row>
    <row r="6961" spans="1:84" s="406" customFormat="1" x14ac:dyDescent="0.3">
      <c r="A6961" s="407"/>
      <c r="B6961" s="412"/>
      <c r="C6961" s="126"/>
      <c r="D6961" s="390"/>
      <c r="E6961" s="390"/>
      <c r="F6961" s="390"/>
      <c r="G6961" s="390"/>
      <c r="H6961" s="390"/>
      <c r="I6961" s="390"/>
      <c r="AP6961" s="207"/>
      <c r="AQ6961" s="207"/>
      <c r="BK6961" s="207"/>
      <c r="BY6961" s="207"/>
      <c r="BZ6961" s="207"/>
      <c r="CA6961" s="207"/>
      <c r="CB6961" s="207"/>
      <c r="CC6961" s="207"/>
      <c r="CD6961" s="207"/>
      <c r="CE6961" s="207"/>
      <c r="CF6961" s="207"/>
    </row>
    <row r="6962" spans="1:84" s="406" customFormat="1" x14ac:dyDescent="0.3">
      <c r="A6962" s="407"/>
      <c r="B6962" s="412"/>
      <c r="C6962" s="126"/>
      <c r="D6962" s="390"/>
      <c r="E6962" s="390"/>
      <c r="F6962" s="390"/>
      <c r="G6962" s="390"/>
      <c r="H6962" s="390"/>
      <c r="I6962" s="390"/>
      <c r="AP6962" s="207"/>
      <c r="AQ6962" s="207"/>
      <c r="BK6962" s="207"/>
      <c r="BY6962" s="207"/>
      <c r="BZ6962" s="207"/>
      <c r="CA6962" s="207"/>
      <c r="CB6962" s="207"/>
      <c r="CC6962" s="207"/>
      <c r="CD6962" s="207"/>
      <c r="CE6962" s="207"/>
      <c r="CF6962" s="207"/>
    </row>
    <row r="6963" spans="1:84" s="406" customFormat="1" x14ac:dyDescent="0.3">
      <c r="A6963" s="407"/>
      <c r="B6963" s="412"/>
      <c r="C6963" s="126"/>
      <c r="D6963" s="390"/>
      <c r="E6963" s="390"/>
      <c r="F6963" s="390"/>
      <c r="G6963" s="390"/>
      <c r="H6963" s="390"/>
      <c r="I6963" s="390"/>
      <c r="AP6963" s="207"/>
      <c r="AQ6963" s="207"/>
      <c r="BK6963" s="207"/>
      <c r="BY6963" s="207"/>
      <c r="BZ6963" s="207"/>
      <c r="CA6963" s="207"/>
      <c r="CB6963" s="207"/>
      <c r="CC6963" s="207"/>
      <c r="CD6963" s="207"/>
      <c r="CE6963" s="207"/>
      <c r="CF6963" s="207"/>
    </row>
    <row r="6964" spans="1:84" s="406" customFormat="1" x14ac:dyDescent="0.3">
      <c r="A6964" s="407"/>
      <c r="B6964" s="412"/>
      <c r="C6964" s="126"/>
      <c r="D6964" s="390"/>
      <c r="E6964" s="390"/>
      <c r="F6964" s="390"/>
      <c r="G6964" s="390"/>
      <c r="H6964" s="390"/>
      <c r="I6964" s="390"/>
      <c r="AP6964" s="207"/>
      <c r="AQ6964" s="207"/>
      <c r="BK6964" s="207"/>
      <c r="BY6964" s="207"/>
      <c r="BZ6964" s="207"/>
      <c r="CA6964" s="207"/>
      <c r="CB6964" s="207"/>
      <c r="CC6964" s="207"/>
      <c r="CD6964" s="207"/>
      <c r="CE6964" s="207"/>
      <c r="CF6964" s="207"/>
    </row>
    <row r="6965" spans="1:84" s="406" customFormat="1" x14ac:dyDescent="0.3">
      <c r="A6965" s="407"/>
      <c r="B6965" s="412"/>
      <c r="C6965" s="126"/>
      <c r="D6965" s="390"/>
      <c r="E6965" s="390"/>
      <c r="F6965" s="390"/>
      <c r="G6965" s="390"/>
      <c r="H6965" s="390"/>
      <c r="I6965" s="390"/>
      <c r="AP6965" s="207"/>
      <c r="AQ6965" s="207"/>
      <c r="BK6965" s="207"/>
      <c r="BY6965" s="207"/>
      <c r="BZ6965" s="207"/>
      <c r="CA6965" s="207"/>
      <c r="CB6965" s="207"/>
      <c r="CC6965" s="207"/>
      <c r="CD6965" s="207"/>
      <c r="CE6965" s="207"/>
      <c r="CF6965" s="207"/>
    </row>
    <row r="6966" spans="1:84" s="406" customFormat="1" x14ac:dyDescent="0.3">
      <c r="A6966" s="407"/>
      <c r="B6966" s="412"/>
      <c r="C6966" s="126"/>
      <c r="D6966" s="390"/>
      <c r="E6966" s="390"/>
      <c r="F6966" s="390"/>
      <c r="G6966" s="390"/>
      <c r="H6966" s="390"/>
      <c r="I6966" s="390"/>
      <c r="AP6966" s="207"/>
      <c r="AQ6966" s="207"/>
      <c r="BK6966" s="207"/>
      <c r="BY6966" s="207"/>
      <c r="BZ6966" s="207"/>
      <c r="CA6966" s="207"/>
      <c r="CB6966" s="207"/>
      <c r="CC6966" s="207"/>
      <c r="CD6966" s="207"/>
      <c r="CE6966" s="207"/>
      <c r="CF6966" s="207"/>
    </row>
    <row r="6967" spans="1:84" s="406" customFormat="1" x14ac:dyDescent="0.3">
      <c r="A6967" s="407"/>
      <c r="B6967" s="412"/>
      <c r="C6967" s="126"/>
      <c r="D6967" s="390"/>
      <c r="E6967" s="390"/>
      <c r="F6967" s="390"/>
      <c r="G6967" s="390"/>
      <c r="H6967" s="390"/>
      <c r="I6967" s="390"/>
      <c r="AP6967" s="207"/>
      <c r="AQ6967" s="207"/>
      <c r="BK6967" s="207"/>
      <c r="BY6967" s="207"/>
      <c r="BZ6967" s="207"/>
      <c r="CA6967" s="207"/>
      <c r="CB6967" s="207"/>
      <c r="CC6967" s="207"/>
      <c r="CD6967" s="207"/>
      <c r="CE6967" s="207"/>
      <c r="CF6967" s="207"/>
    </row>
    <row r="6968" spans="1:84" s="406" customFormat="1" x14ac:dyDescent="0.3">
      <c r="A6968" s="407"/>
      <c r="B6968" s="412"/>
      <c r="C6968" s="126"/>
      <c r="D6968" s="390"/>
      <c r="E6968" s="390"/>
      <c r="F6968" s="390"/>
      <c r="G6968" s="390"/>
      <c r="H6968" s="390"/>
      <c r="I6968" s="390"/>
      <c r="AP6968" s="207"/>
      <c r="AQ6968" s="207"/>
      <c r="BK6968" s="207"/>
      <c r="BY6968" s="207"/>
      <c r="BZ6968" s="207"/>
      <c r="CA6968" s="207"/>
      <c r="CB6968" s="207"/>
      <c r="CC6968" s="207"/>
      <c r="CD6968" s="207"/>
      <c r="CE6968" s="207"/>
      <c r="CF6968" s="207"/>
    </row>
    <row r="6969" spans="1:84" s="406" customFormat="1" x14ac:dyDescent="0.3">
      <c r="A6969" s="407"/>
      <c r="B6969" s="412"/>
      <c r="C6969" s="126"/>
      <c r="D6969" s="390"/>
      <c r="E6969" s="390"/>
      <c r="F6969" s="390"/>
      <c r="G6969" s="390"/>
      <c r="H6969" s="390"/>
      <c r="I6969" s="390"/>
      <c r="AP6969" s="207"/>
      <c r="AQ6969" s="207"/>
      <c r="BK6969" s="207"/>
      <c r="BY6969" s="207"/>
      <c r="BZ6969" s="207"/>
      <c r="CA6969" s="207"/>
      <c r="CB6969" s="207"/>
      <c r="CC6969" s="207"/>
      <c r="CD6969" s="207"/>
      <c r="CE6969" s="207"/>
      <c r="CF6969" s="207"/>
    </row>
    <row r="6970" spans="1:84" s="406" customFormat="1" x14ac:dyDescent="0.3">
      <c r="A6970" s="407"/>
      <c r="B6970" s="412"/>
      <c r="C6970" s="126"/>
      <c r="D6970" s="390"/>
      <c r="E6970" s="390"/>
      <c r="F6970" s="390"/>
      <c r="G6970" s="390"/>
      <c r="H6970" s="390"/>
      <c r="I6970" s="390"/>
      <c r="AP6970" s="207"/>
      <c r="AQ6970" s="207"/>
      <c r="BK6970" s="207"/>
      <c r="BY6970" s="207"/>
      <c r="BZ6970" s="207"/>
      <c r="CA6970" s="207"/>
      <c r="CB6970" s="207"/>
      <c r="CC6970" s="207"/>
      <c r="CD6970" s="207"/>
      <c r="CE6970" s="207"/>
      <c r="CF6970" s="207"/>
    </row>
    <row r="6971" spans="1:84" s="406" customFormat="1" x14ac:dyDescent="0.3">
      <c r="A6971" s="407"/>
      <c r="B6971" s="412"/>
      <c r="C6971" s="126"/>
      <c r="D6971" s="390"/>
      <c r="E6971" s="390"/>
      <c r="F6971" s="390"/>
      <c r="G6971" s="390"/>
      <c r="H6971" s="390"/>
      <c r="I6971" s="390"/>
      <c r="AP6971" s="207"/>
      <c r="AQ6971" s="207"/>
      <c r="BK6971" s="207"/>
      <c r="BY6971" s="207"/>
      <c r="BZ6971" s="207"/>
      <c r="CA6971" s="207"/>
      <c r="CB6971" s="207"/>
      <c r="CC6971" s="207"/>
      <c r="CD6971" s="207"/>
      <c r="CE6971" s="207"/>
      <c r="CF6971" s="207"/>
    </row>
    <row r="6972" spans="1:84" s="406" customFormat="1" x14ac:dyDescent="0.3">
      <c r="A6972" s="407"/>
      <c r="B6972" s="412"/>
      <c r="C6972" s="126"/>
      <c r="D6972" s="390"/>
      <c r="E6972" s="390"/>
      <c r="F6972" s="390"/>
      <c r="G6972" s="390"/>
      <c r="H6972" s="390"/>
      <c r="I6972" s="390"/>
      <c r="AP6972" s="207"/>
      <c r="AQ6972" s="207"/>
      <c r="BK6972" s="207"/>
      <c r="BY6972" s="207"/>
      <c r="BZ6972" s="207"/>
      <c r="CA6972" s="207"/>
      <c r="CB6972" s="207"/>
      <c r="CC6972" s="207"/>
      <c r="CD6972" s="207"/>
      <c r="CE6972" s="207"/>
      <c r="CF6972" s="207"/>
    </row>
    <row r="6973" spans="1:84" s="406" customFormat="1" x14ac:dyDescent="0.3">
      <c r="A6973" s="407"/>
      <c r="B6973" s="412"/>
      <c r="C6973" s="126"/>
      <c r="D6973" s="390"/>
      <c r="E6973" s="390"/>
      <c r="F6973" s="390"/>
      <c r="G6973" s="390"/>
      <c r="H6973" s="390"/>
      <c r="I6973" s="390"/>
      <c r="AP6973" s="207"/>
      <c r="AQ6973" s="207"/>
      <c r="BK6973" s="207"/>
      <c r="BY6973" s="207"/>
      <c r="BZ6973" s="207"/>
      <c r="CA6973" s="207"/>
      <c r="CB6973" s="207"/>
      <c r="CC6973" s="207"/>
      <c r="CD6973" s="207"/>
      <c r="CE6973" s="207"/>
      <c r="CF6973" s="207"/>
    </row>
    <row r="6974" spans="1:84" s="406" customFormat="1" x14ac:dyDescent="0.3">
      <c r="A6974" s="407"/>
      <c r="B6974" s="412"/>
      <c r="C6974" s="126"/>
      <c r="D6974" s="390"/>
      <c r="E6974" s="390"/>
      <c r="F6974" s="390"/>
      <c r="G6974" s="390"/>
      <c r="H6974" s="390"/>
      <c r="I6974" s="390"/>
      <c r="AP6974" s="207"/>
      <c r="AQ6974" s="207"/>
      <c r="BK6974" s="207"/>
      <c r="BY6974" s="207"/>
      <c r="BZ6974" s="207"/>
      <c r="CA6974" s="207"/>
      <c r="CB6974" s="207"/>
      <c r="CC6974" s="207"/>
      <c r="CD6974" s="207"/>
      <c r="CE6974" s="207"/>
      <c r="CF6974" s="207"/>
    </row>
    <row r="6975" spans="1:84" s="406" customFormat="1" x14ac:dyDescent="0.3">
      <c r="A6975" s="407"/>
      <c r="B6975" s="412"/>
      <c r="C6975" s="126"/>
      <c r="D6975" s="390"/>
      <c r="E6975" s="390"/>
      <c r="F6975" s="390"/>
      <c r="G6975" s="390"/>
      <c r="H6975" s="390"/>
      <c r="I6975" s="390"/>
      <c r="AP6975" s="207"/>
      <c r="AQ6975" s="207"/>
      <c r="BK6975" s="207"/>
      <c r="BY6975" s="207"/>
      <c r="BZ6975" s="207"/>
      <c r="CA6975" s="207"/>
      <c r="CB6975" s="207"/>
      <c r="CC6975" s="207"/>
      <c r="CD6975" s="207"/>
      <c r="CE6975" s="207"/>
      <c r="CF6975" s="207"/>
    </row>
    <row r="6976" spans="1:84" s="406" customFormat="1" x14ac:dyDescent="0.3">
      <c r="A6976" s="407"/>
      <c r="B6976" s="412"/>
      <c r="C6976" s="126"/>
      <c r="D6976" s="390"/>
      <c r="E6976" s="390"/>
      <c r="F6976" s="390"/>
      <c r="G6976" s="390"/>
      <c r="H6976" s="390"/>
      <c r="I6976" s="390"/>
      <c r="AP6976" s="207"/>
      <c r="AQ6976" s="207"/>
      <c r="BK6976" s="207"/>
      <c r="BY6976" s="207"/>
      <c r="BZ6976" s="207"/>
      <c r="CA6976" s="207"/>
      <c r="CB6976" s="207"/>
      <c r="CC6976" s="207"/>
      <c r="CD6976" s="207"/>
      <c r="CE6976" s="207"/>
      <c r="CF6976" s="207"/>
    </row>
    <row r="6977" spans="1:84" s="406" customFormat="1" x14ac:dyDescent="0.3">
      <c r="A6977" s="407"/>
      <c r="B6977" s="412"/>
      <c r="C6977" s="126"/>
      <c r="D6977" s="390"/>
      <c r="E6977" s="390"/>
      <c r="F6977" s="390"/>
      <c r="G6977" s="390"/>
      <c r="H6977" s="390"/>
      <c r="I6977" s="390"/>
      <c r="AP6977" s="207"/>
      <c r="AQ6977" s="207"/>
      <c r="BK6977" s="207"/>
      <c r="BY6977" s="207"/>
      <c r="BZ6977" s="207"/>
      <c r="CA6977" s="207"/>
      <c r="CB6977" s="207"/>
      <c r="CC6977" s="207"/>
      <c r="CD6977" s="207"/>
      <c r="CE6977" s="207"/>
      <c r="CF6977" s="207"/>
    </row>
    <row r="6978" spans="1:84" s="406" customFormat="1" x14ac:dyDescent="0.3">
      <c r="A6978" s="407"/>
      <c r="B6978" s="412"/>
      <c r="C6978" s="126"/>
      <c r="D6978" s="390"/>
      <c r="E6978" s="390"/>
      <c r="F6978" s="390"/>
      <c r="G6978" s="390"/>
      <c r="H6978" s="390"/>
      <c r="I6978" s="390"/>
      <c r="AP6978" s="207"/>
      <c r="AQ6978" s="207"/>
      <c r="BK6978" s="207"/>
      <c r="BY6978" s="207"/>
      <c r="BZ6978" s="207"/>
      <c r="CA6978" s="207"/>
      <c r="CB6978" s="207"/>
      <c r="CC6978" s="207"/>
      <c r="CD6978" s="207"/>
      <c r="CE6978" s="207"/>
      <c r="CF6978" s="207"/>
    </row>
    <row r="6979" spans="1:84" s="406" customFormat="1" x14ac:dyDescent="0.3">
      <c r="A6979" s="407"/>
      <c r="B6979" s="412"/>
      <c r="C6979" s="126"/>
      <c r="D6979" s="390"/>
      <c r="E6979" s="390"/>
      <c r="F6979" s="390"/>
      <c r="G6979" s="390"/>
      <c r="H6979" s="390"/>
      <c r="I6979" s="390"/>
      <c r="AP6979" s="207"/>
      <c r="AQ6979" s="207"/>
      <c r="BK6979" s="207"/>
      <c r="BY6979" s="207"/>
      <c r="BZ6979" s="207"/>
      <c r="CA6979" s="207"/>
      <c r="CB6979" s="207"/>
      <c r="CC6979" s="207"/>
      <c r="CD6979" s="207"/>
      <c r="CE6979" s="207"/>
      <c r="CF6979" s="207"/>
    </row>
    <row r="6980" spans="1:84" s="406" customFormat="1" x14ac:dyDescent="0.3">
      <c r="A6980" s="407"/>
      <c r="B6980" s="412"/>
      <c r="C6980" s="126"/>
      <c r="D6980" s="390"/>
      <c r="E6980" s="390"/>
      <c r="F6980" s="390"/>
      <c r="G6980" s="390"/>
      <c r="H6980" s="390"/>
      <c r="I6980" s="390"/>
      <c r="AP6980" s="207"/>
      <c r="AQ6980" s="207"/>
      <c r="BK6980" s="207"/>
      <c r="BY6980" s="207"/>
      <c r="BZ6980" s="207"/>
      <c r="CA6980" s="207"/>
      <c r="CB6980" s="207"/>
      <c r="CC6980" s="207"/>
      <c r="CD6980" s="207"/>
      <c r="CE6980" s="207"/>
      <c r="CF6980" s="207"/>
    </row>
    <row r="6981" spans="1:84" s="406" customFormat="1" x14ac:dyDescent="0.3">
      <c r="A6981" s="407"/>
      <c r="B6981" s="412"/>
      <c r="C6981" s="126"/>
      <c r="D6981" s="390"/>
      <c r="E6981" s="390"/>
      <c r="F6981" s="390"/>
      <c r="G6981" s="390"/>
      <c r="H6981" s="390"/>
      <c r="I6981" s="390"/>
      <c r="AP6981" s="207"/>
      <c r="AQ6981" s="207"/>
      <c r="BK6981" s="207"/>
      <c r="BY6981" s="207"/>
      <c r="BZ6981" s="207"/>
      <c r="CA6981" s="207"/>
      <c r="CB6981" s="207"/>
      <c r="CC6981" s="207"/>
      <c r="CD6981" s="207"/>
      <c r="CE6981" s="207"/>
      <c r="CF6981" s="207"/>
    </row>
    <row r="6982" spans="1:84" s="406" customFormat="1" x14ac:dyDescent="0.3">
      <c r="A6982" s="407"/>
      <c r="B6982" s="412"/>
      <c r="C6982" s="126"/>
      <c r="D6982" s="390"/>
      <c r="E6982" s="390"/>
      <c r="F6982" s="390"/>
      <c r="G6982" s="390"/>
      <c r="H6982" s="390"/>
      <c r="I6982" s="390"/>
      <c r="AP6982" s="207"/>
      <c r="AQ6982" s="207"/>
      <c r="BK6982" s="207"/>
      <c r="BY6982" s="207"/>
      <c r="BZ6982" s="207"/>
      <c r="CA6982" s="207"/>
      <c r="CB6982" s="207"/>
      <c r="CC6982" s="207"/>
      <c r="CD6982" s="207"/>
      <c r="CE6982" s="207"/>
      <c r="CF6982" s="207"/>
    </row>
    <row r="6983" spans="1:84" s="406" customFormat="1" x14ac:dyDescent="0.3">
      <c r="A6983" s="407"/>
      <c r="B6983" s="412"/>
      <c r="C6983" s="126"/>
      <c r="D6983" s="390"/>
      <c r="E6983" s="390"/>
      <c r="F6983" s="390"/>
      <c r="G6983" s="390"/>
      <c r="H6983" s="390"/>
      <c r="I6983" s="390"/>
      <c r="AP6983" s="207"/>
      <c r="AQ6983" s="207"/>
      <c r="BK6983" s="207"/>
      <c r="BY6983" s="207"/>
      <c r="BZ6983" s="207"/>
      <c r="CA6983" s="207"/>
      <c r="CB6983" s="207"/>
      <c r="CC6983" s="207"/>
      <c r="CD6983" s="207"/>
      <c r="CE6983" s="207"/>
      <c r="CF6983" s="207"/>
    </row>
    <row r="6984" spans="1:84" s="406" customFormat="1" x14ac:dyDescent="0.3">
      <c r="A6984" s="407"/>
      <c r="B6984" s="412"/>
      <c r="C6984" s="126"/>
      <c r="D6984" s="390"/>
      <c r="E6984" s="390"/>
      <c r="F6984" s="390"/>
      <c r="G6984" s="390"/>
      <c r="H6984" s="390"/>
      <c r="I6984" s="390"/>
      <c r="AP6984" s="207"/>
      <c r="AQ6984" s="207"/>
      <c r="BK6984" s="207"/>
      <c r="BY6984" s="207"/>
      <c r="BZ6984" s="207"/>
      <c r="CA6984" s="207"/>
      <c r="CB6984" s="207"/>
      <c r="CC6984" s="207"/>
      <c r="CD6984" s="207"/>
      <c r="CE6984" s="207"/>
      <c r="CF6984" s="207"/>
    </row>
    <row r="6985" spans="1:84" s="406" customFormat="1" x14ac:dyDescent="0.3">
      <c r="A6985" s="407"/>
      <c r="B6985" s="412"/>
      <c r="C6985" s="126"/>
      <c r="D6985" s="390"/>
      <c r="E6985" s="390"/>
      <c r="F6985" s="390"/>
      <c r="G6985" s="390"/>
      <c r="H6985" s="390"/>
      <c r="I6985" s="390"/>
      <c r="AP6985" s="207"/>
      <c r="AQ6985" s="207"/>
      <c r="BK6985" s="207"/>
      <c r="BY6985" s="207"/>
      <c r="BZ6985" s="207"/>
      <c r="CA6985" s="207"/>
      <c r="CB6985" s="207"/>
      <c r="CC6985" s="207"/>
      <c r="CD6985" s="207"/>
      <c r="CE6985" s="207"/>
      <c r="CF6985" s="207"/>
    </row>
    <row r="6986" spans="1:84" s="406" customFormat="1" x14ac:dyDescent="0.3">
      <c r="A6986" s="407"/>
      <c r="B6986" s="412"/>
      <c r="C6986" s="126"/>
      <c r="D6986" s="390"/>
      <c r="E6986" s="390"/>
      <c r="F6986" s="390"/>
      <c r="G6986" s="390"/>
      <c r="H6986" s="390"/>
      <c r="I6986" s="390"/>
      <c r="AP6986" s="207"/>
      <c r="AQ6986" s="207"/>
      <c r="BK6986" s="207"/>
      <c r="BY6986" s="207"/>
      <c r="BZ6986" s="207"/>
      <c r="CA6986" s="207"/>
      <c r="CB6986" s="207"/>
      <c r="CC6986" s="207"/>
      <c r="CD6986" s="207"/>
      <c r="CE6986" s="207"/>
      <c r="CF6986" s="207"/>
    </row>
    <row r="6987" spans="1:84" s="406" customFormat="1" x14ac:dyDescent="0.3">
      <c r="A6987" s="407"/>
      <c r="B6987" s="412"/>
      <c r="C6987" s="126"/>
      <c r="D6987" s="390"/>
      <c r="E6987" s="390"/>
      <c r="F6987" s="390"/>
      <c r="G6987" s="390"/>
      <c r="H6987" s="390"/>
      <c r="I6987" s="390"/>
      <c r="AP6987" s="207"/>
      <c r="AQ6987" s="207"/>
      <c r="BK6987" s="207"/>
      <c r="BY6987" s="207"/>
      <c r="BZ6987" s="207"/>
      <c r="CA6987" s="207"/>
      <c r="CB6987" s="207"/>
      <c r="CC6987" s="207"/>
      <c r="CD6987" s="207"/>
      <c r="CE6987" s="207"/>
      <c r="CF6987" s="207"/>
    </row>
    <row r="6988" spans="1:84" s="406" customFormat="1" x14ac:dyDescent="0.3">
      <c r="A6988" s="407"/>
      <c r="B6988" s="412"/>
      <c r="C6988" s="126"/>
      <c r="D6988" s="390"/>
      <c r="E6988" s="390"/>
      <c r="F6988" s="390"/>
      <c r="G6988" s="390"/>
      <c r="H6988" s="390"/>
      <c r="I6988" s="390"/>
      <c r="AP6988" s="207"/>
      <c r="AQ6988" s="207"/>
      <c r="BK6988" s="207"/>
      <c r="BY6988" s="207"/>
      <c r="BZ6988" s="207"/>
      <c r="CA6988" s="207"/>
      <c r="CB6988" s="207"/>
      <c r="CC6988" s="207"/>
      <c r="CD6988" s="207"/>
      <c r="CE6988" s="207"/>
      <c r="CF6988" s="207"/>
    </row>
    <row r="6989" spans="1:84" s="406" customFormat="1" x14ac:dyDescent="0.3">
      <c r="A6989" s="407"/>
      <c r="B6989" s="412"/>
      <c r="C6989" s="126"/>
      <c r="D6989" s="390"/>
      <c r="E6989" s="390"/>
      <c r="F6989" s="390"/>
      <c r="G6989" s="390"/>
      <c r="H6989" s="390"/>
      <c r="I6989" s="390"/>
      <c r="AP6989" s="207"/>
      <c r="AQ6989" s="207"/>
      <c r="BK6989" s="207"/>
      <c r="BY6989" s="207"/>
      <c r="BZ6989" s="207"/>
      <c r="CA6989" s="207"/>
      <c r="CB6989" s="207"/>
      <c r="CC6989" s="207"/>
      <c r="CD6989" s="207"/>
      <c r="CE6989" s="207"/>
      <c r="CF6989" s="207"/>
    </row>
    <row r="6990" spans="1:84" s="406" customFormat="1" x14ac:dyDescent="0.3">
      <c r="A6990" s="407"/>
      <c r="B6990" s="412"/>
      <c r="C6990" s="126"/>
      <c r="D6990" s="390"/>
      <c r="E6990" s="390"/>
      <c r="F6990" s="390"/>
      <c r="G6990" s="390"/>
      <c r="H6990" s="390"/>
      <c r="I6990" s="390"/>
      <c r="AP6990" s="207"/>
      <c r="AQ6990" s="207"/>
      <c r="BK6990" s="207"/>
      <c r="BY6990" s="207"/>
      <c r="BZ6990" s="207"/>
      <c r="CA6990" s="207"/>
      <c r="CB6990" s="207"/>
      <c r="CC6990" s="207"/>
      <c r="CD6990" s="207"/>
      <c r="CE6990" s="207"/>
      <c r="CF6990" s="207"/>
    </row>
    <row r="6991" spans="1:84" s="406" customFormat="1" x14ac:dyDescent="0.3">
      <c r="A6991" s="407"/>
      <c r="B6991" s="412"/>
      <c r="C6991" s="126"/>
      <c r="D6991" s="390"/>
      <c r="E6991" s="390"/>
      <c r="F6991" s="390"/>
      <c r="G6991" s="390"/>
      <c r="H6991" s="390"/>
      <c r="I6991" s="390"/>
      <c r="AP6991" s="207"/>
      <c r="AQ6991" s="207"/>
      <c r="BK6991" s="207"/>
      <c r="BY6991" s="207"/>
      <c r="BZ6991" s="207"/>
      <c r="CA6991" s="207"/>
      <c r="CB6991" s="207"/>
      <c r="CC6991" s="207"/>
      <c r="CD6991" s="207"/>
      <c r="CE6991" s="207"/>
      <c r="CF6991" s="207"/>
    </row>
    <row r="6992" spans="1:84" s="406" customFormat="1" x14ac:dyDescent="0.3">
      <c r="A6992" s="407"/>
      <c r="B6992" s="412"/>
      <c r="C6992" s="126"/>
      <c r="D6992" s="390"/>
      <c r="E6992" s="390"/>
      <c r="F6992" s="390"/>
      <c r="G6992" s="390"/>
      <c r="H6992" s="390"/>
      <c r="I6992" s="390"/>
      <c r="AP6992" s="207"/>
      <c r="AQ6992" s="207"/>
      <c r="BK6992" s="207"/>
      <c r="BY6992" s="207"/>
      <c r="BZ6992" s="207"/>
      <c r="CA6992" s="207"/>
      <c r="CB6992" s="207"/>
      <c r="CC6992" s="207"/>
      <c r="CD6992" s="207"/>
      <c r="CE6992" s="207"/>
      <c r="CF6992" s="207"/>
    </row>
    <row r="6993" spans="1:84" s="406" customFormat="1" x14ac:dyDescent="0.3">
      <c r="A6993" s="407"/>
      <c r="B6993" s="412"/>
      <c r="C6993" s="126"/>
      <c r="D6993" s="390"/>
      <c r="E6993" s="390"/>
      <c r="F6993" s="390"/>
      <c r="G6993" s="390"/>
      <c r="H6993" s="390"/>
      <c r="I6993" s="390"/>
      <c r="AP6993" s="207"/>
      <c r="AQ6993" s="207"/>
      <c r="BK6993" s="207"/>
      <c r="BY6993" s="207"/>
      <c r="BZ6993" s="207"/>
      <c r="CA6993" s="207"/>
      <c r="CB6993" s="207"/>
      <c r="CC6993" s="207"/>
      <c r="CD6993" s="207"/>
      <c r="CE6993" s="207"/>
      <c r="CF6993" s="207"/>
    </row>
    <row r="6994" spans="1:84" s="406" customFormat="1" x14ac:dyDescent="0.3">
      <c r="A6994" s="407"/>
      <c r="B6994" s="412"/>
      <c r="C6994" s="126"/>
      <c r="D6994" s="390"/>
      <c r="E6994" s="390"/>
      <c r="F6994" s="390"/>
      <c r="G6994" s="390"/>
      <c r="H6994" s="390"/>
      <c r="I6994" s="390"/>
      <c r="AP6994" s="207"/>
      <c r="AQ6994" s="207"/>
      <c r="BK6994" s="207"/>
      <c r="BY6994" s="207"/>
      <c r="BZ6994" s="207"/>
      <c r="CA6994" s="207"/>
      <c r="CB6994" s="207"/>
      <c r="CC6994" s="207"/>
      <c r="CD6994" s="207"/>
      <c r="CE6994" s="207"/>
      <c r="CF6994" s="207"/>
    </row>
    <row r="6995" spans="1:84" s="406" customFormat="1" x14ac:dyDescent="0.3">
      <c r="A6995" s="407"/>
      <c r="B6995" s="412"/>
      <c r="C6995" s="126"/>
      <c r="D6995" s="390"/>
      <c r="E6995" s="390"/>
      <c r="F6995" s="390"/>
      <c r="G6995" s="390"/>
      <c r="H6995" s="390"/>
      <c r="I6995" s="390"/>
      <c r="AP6995" s="207"/>
      <c r="AQ6995" s="207"/>
      <c r="BK6995" s="207"/>
      <c r="BY6995" s="207"/>
      <c r="BZ6995" s="207"/>
      <c r="CA6995" s="207"/>
      <c r="CB6995" s="207"/>
      <c r="CC6995" s="207"/>
      <c r="CD6995" s="207"/>
      <c r="CE6995" s="207"/>
      <c r="CF6995" s="207"/>
    </row>
    <row r="6996" spans="1:84" s="406" customFormat="1" x14ac:dyDescent="0.3">
      <c r="A6996" s="407"/>
      <c r="B6996" s="412"/>
      <c r="C6996" s="126"/>
      <c r="D6996" s="390"/>
      <c r="E6996" s="390"/>
      <c r="F6996" s="390"/>
      <c r="G6996" s="390"/>
      <c r="H6996" s="390"/>
      <c r="I6996" s="390"/>
      <c r="AP6996" s="207"/>
      <c r="AQ6996" s="207"/>
      <c r="BK6996" s="207"/>
      <c r="BY6996" s="207"/>
      <c r="BZ6996" s="207"/>
      <c r="CA6996" s="207"/>
      <c r="CB6996" s="207"/>
      <c r="CC6996" s="207"/>
      <c r="CD6996" s="207"/>
      <c r="CE6996" s="207"/>
      <c r="CF6996" s="207"/>
    </row>
    <row r="6997" spans="1:84" s="406" customFormat="1" x14ac:dyDescent="0.3">
      <c r="A6997" s="407"/>
      <c r="B6997" s="412"/>
      <c r="C6997" s="126"/>
      <c r="D6997" s="390"/>
      <c r="E6997" s="390"/>
      <c r="F6997" s="390"/>
      <c r="G6997" s="390"/>
      <c r="H6997" s="390"/>
      <c r="I6997" s="390"/>
      <c r="AP6997" s="207"/>
      <c r="AQ6997" s="207"/>
      <c r="BK6997" s="207"/>
      <c r="BY6997" s="207"/>
      <c r="BZ6997" s="207"/>
      <c r="CA6997" s="207"/>
      <c r="CB6997" s="207"/>
      <c r="CC6997" s="207"/>
      <c r="CD6997" s="207"/>
      <c r="CE6997" s="207"/>
      <c r="CF6997" s="207"/>
    </row>
    <row r="6998" spans="1:84" s="406" customFormat="1" x14ac:dyDescent="0.3">
      <c r="A6998" s="407"/>
      <c r="B6998" s="412"/>
      <c r="C6998" s="126"/>
      <c r="D6998" s="390"/>
      <c r="E6998" s="390"/>
      <c r="F6998" s="390"/>
      <c r="G6998" s="390"/>
      <c r="H6998" s="390"/>
      <c r="I6998" s="390"/>
      <c r="AP6998" s="207"/>
      <c r="AQ6998" s="207"/>
      <c r="BK6998" s="207"/>
      <c r="BY6998" s="207"/>
      <c r="BZ6998" s="207"/>
      <c r="CA6998" s="207"/>
      <c r="CB6998" s="207"/>
      <c r="CC6998" s="207"/>
      <c r="CD6998" s="207"/>
      <c r="CE6998" s="207"/>
      <c r="CF6998" s="207"/>
    </row>
    <row r="6999" spans="1:84" s="406" customFormat="1" x14ac:dyDescent="0.3">
      <c r="A6999" s="407"/>
      <c r="B6999" s="412"/>
      <c r="C6999" s="126"/>
      <c r="D6999" s="390"/>
      <c r="E6999" s="390"/>
      <c r="F6999" s="390"/>
      <c r="G6999" s="390"/>
      <c r="H6999" s="390"/>
      <c r="I6999" s="390"/>
      <c r="AP6999" s="207"/>
      <c r="AQ6999" s="207"/>
      <c r="BK6999" s="207"/>
      <c r="BY6999" s="207"/>
      <c r="BZ6999" s="207"/>
      <c r="CA6999" s="207"/>
      <c r="CB6999" s="207"/>
      <c r="CC6999" s="207"/>
      <c r="CD6999" s="207"/>
      <c r="CE6999" s="207"/>
      <c r="CF6999" s="207"/>
    </row>
    <row r="7000" spans="1:84" s="406" customFormat="1" x14ac:dyDescent="0.3">
      <c r="A7000" s="407"/>
      <c r="B7000" s="412"/>
      <c r="C7000" s="126"/>
      <c r="D7000" s="390"/>
      <c r="E7000" s="390"/>
      <c r="F7000" s="390"/>
      <c r="G7000" s="390"/>
      <c r="H7000" s="390"/>
      <c r="I7000" s="390"/>
      <c r="AP7000" s="207"/>
      <c r="AQ7000" s="207"/>
      <c r="BK7000" s="207"/>
      <c r="BY7000" s="207"/>
      <c r="BZ7000" s="207"/>
      <c r="CA7000" s="207"/>
      <c r="CB7000" s="207"/>
      <c r="CC7000" s="207"/>
      <c r="CD7000" s="207"/>
      <c r="CE7000" s="207"/>
      <c r="CF7000" s="207"/>
    </row>
    <row r="7001" spans="1:84" s="406" customFormat="1" x14ac:dyDescent="0.3">
      <c r="A7001" s="407"/>
      <c r="B7001" s="412"/>
      <c r="C7001" s="126"/>
      <c r="D7001" s="390"/>
      <c r="E7001" s="390"/>
      <c r="F7001" s="390"/>
      <c r="G7001" s="390"/>
      <c r="H7001" s="390"/>
      <c r="I7001" s="390"/>
      <c r="AP7001" s="207"/>
      <c r="AQ7001" s="207"/>
      <c r="BK7001" s="207"/>
      <c r="BY7001" s="207"/>
      <c r="BZ7001" s="207"/>
      <c r="CA7001" s="207"/>
      <c r="CB7001" s="207"/>
      <c r="CC7001" s="207"/>
      <c r="CD7001" s="207"/>
      <c r="CE7001" s="207"/>
      <c r="CF7001" s="207"/>
    </row>
    <row r="7002" spans="1:84" s="406" customFormat="1" x14ac:dyDescent="0.3">
      <c r="A7002" s="407"/>
      <c r="B7002" s="412"/>
      <c r="C7002" s="126"/>
      <c r="D7002" s="390"/>
      <c r="E7002" s="390"/>
      <c r="F7002" s="390"/>
      <c r="G7002" s="390"/>
      <c r="H7002" s="390"/>
      <c r="I7002" s="390"/>
      <c r="AP7002" s="207"/>
      <c r="AQ7002" s="207"/>
      <c r="BK7002" s="207"/>
      <c r="BY7002" s="207"/>
      <c r="BZ7002" s="207"/>
      <c r="CA7002" s="207"/>
      <c r="CB7002" s="207"/>
      <c r="CC7002" s="207"/>
      <c r="CD7002" s="207"/>
      <c r="CE7002" s="207"/>
      <c r="CF7002" s="207"/>
    </row>
    <row r="7003" spans="1:84" s="406" customFormat="1" x14ac:dyDescent="0.3">
      <c r="A7003" s="407"/>
      <c r="B7003" s="412"/>
      <c r="C7003" s="126"/>
      <c r="D7003" s="390"/>
      <c r="E7003" s="390"/>
      <c r="F7003" s="390"/>
      <c r="G7003" s="390"/>
      <c r="H7003" s="390"/>
      <c r="I7003" s="390"/>
      <c r="AP7003" s="207"/>
      <c r="AQ7003" s="207"/>
      <c r="BK7003" s="207"/>
      <c r="BY7003" s="207"/>
      <c r="BZ7003" s="207"/>
      <c r="CA7003" s="207"/>
      <c r="CB7003" s="207"/>
      <c r="CC7003" s="207"/>
      <c r="CD7003" s="207"/>
      <c r="CE7003" s="207"/>
      <c r="CF7003" s="207"/>
    </row>
    <row r="7004" spans="1:84" s="406" customFormat="1" x14ac:dyDescent="0.3">
      <c r="A7004" s="407"/>
      <c r="B7004" s="412"/>
      <c r="C7004" s="126"/>
      <c r="D7004" s="390"/>
      <c r="E7004" s="390"/>
      <c r="F7004" s="390"/>
      <c r="G7004" s="390"/>
      <c r="H7004" s="390"/>
      <c r="I7004" s="390"/>
      <c r="AP7004" s="207"/>
      <c r="AQ7004" s="207"/>
      <c r="BK7004" s="207"/>
      <c r="BY7004" s="207"/>
      <c r="BZ7004" s="207"/>
      <c r="CA7004" s="207"/>
      <c r="CB7004" s="207"/>
      <c r="CC7004" s="207"/>
      <c r="CD7004" s="207"/>
      <c r="CE7004" s="207"/>
      <c r="CF7004" s="207"/>
    </row>
    <row r="7005" spans="1:84" s="406" customFormat="1" x14ac:dyDescent="0.3">
      <c r="A7005" s="407"/>
      <c r="B7005" s="412"/>
      <c r="C7005" s="126"/>
      <c r="D7005" s="390"/>
      <c r="E7005" s="390"/>
      <c r="F7005" s="390"/>
      <c r="G7005" s="390"/>
      <c r="H7005" s="390"/>
      <c r="I7005" s="390"/>
      <c r="AP7005" s="207"/>
      <c r="AQ7005" s="207"/>
      <c r="BK7005" s="207"/>
      <c r="BY7005" s="207"/>
      <c r="BZ7005" s="207"/>
      <c r="CA7005" s="207"/>
      <c r="CB7005" s="207"/>
      <c r="CC7005" s="207"/>
      <c r="CD7005" s="207"/>
      <c r="CE7005" s="207"/>
      <c r="CF7005" s="207"/>
    </row>
    <row r="7006" spans="1:84" s="406" customFormat="1" x14ac:dyDescent="0.3">
      <c r="A7006" s="407"/>
      <c r="B7006" s="412"/>
      <c r="C7006" s="126"/>
      <c r="D7006" s="390"/>
      <c r="E7006" s="390"/>
      <c r="F7006" s="390"/>
      <c r="G7006" s="390"/>
      <c r="H7006" s="390"/>
      <c r="I7006" s="390"/>
      <c r="AP7006" s="207"/>
      <c r="AQ7006" s="207"/>
      <c r="BK7006" s="207"/>
      <c r="BY7006" s="207"/>
      <c r="BZ7006" s="207"/>
      <c r="CA7006" s="207"/>
      <c r="CB7006" s="207"/>
      <c r="CC7006" s="207"/>
      <c r="CD7006" s="207"/>
      <c r="CE7006" s="207"/>
      <c r="CF7006" s="207"/>
    </row>
    <row r="7007" spans="1:84" s="406" customFormat="1" x14ac:dyDescent="0.3">
      <c r="A7007" s="407"/>
      <c r="B7007" s="412"/>
      <c r="C7007" s="126"/>
      <c r="D7007" s="390"/>
      <c r="E7007" s="390"/>
      <c r="F7007" s="390"/>
      <c r="G7007" s="390"/>
      <c r="H7007" s="390"/>
      <c r="I7007" s="390"/>
      <c r="AP7007" s="207"/>
      <c r="AQ7007" s="207"/>
      <c r="BK7007" s="207"/>
      <c r="BY7007" s="207"/>
      <c r="BZ7007" s="207"/>
      <c r="CA7007" s="207"/>
      <c r="CB7007" s="207"/>
      <c r="CC7007" s="207"/>
      <c r="CD7007" s="207"/>
      <c r="CE7007" s="207"/>
      <c r="CF7007" s="207"/>
    </row>
    <row r="7008" spans="1:84" s="406" customFormat="1" x14ac:dyDescent="0.3">
      <c r="A7008" s="407"/>
      <c r="B7008" s="412"/>
      <c r="C7008" s="126"/>
      <c r="D7008" s="390"/>
      <c r="E7008" s="390"/>
      <c r="F7008" s="390"/>
      <c r="G7008" s="390"/>
      <c r="H7008" s="390"/>
      <c r="I7008" s="390"/>
      <c r="AP7008" s="207"/>
      <c r="AQ7008" s="207"/>
      <c r="BK7008" s="207"/>
      <c r="BY7008" s="207"/>
      <c r="BZ7008" s="207"/>
      <c r="CA7008" s="207"/>
      <c r="CB7008" s="207"/>
      <c r="CC7008" s="207"/>
      <c r="CD7008" s="207"/>
      <c r="CE7008" s="207"/>
      <c r="CF7008" s="207"/>
    </row>
    <row r="7009" spans="1:84" s="406" customFormat="1" x14ac:dyDescent="0.3">
      <c r="A7009" s="407"/>
      <c r="B7009" s="412"/>
      <c r="C7009" s="126"/>
      <c r="D7009" s="390"/>
      <c r="E7009" s="390"/>
      <c r="F7009" s="390"/>
      <c r="G7009" s="390"/>
      <c r="H7009" s="390"/>
      <c r="I7009" s="390"/>
      <c r="AP7009" s="207"/>
      <c r="AQ7009" s="207"/>
      <c r="BK7009" s="207"/>
      <c r="BY7009" s="207"/>
      <c r="BZ7009" s="207"/>
      <c r="CA7009" s="207"/>
      <c r="CB7009" s="207"/>
      <c r="CC7009" s="207"/>
      <c r="CD7009" s="207"/>
      <c r="CE7009" s="207"/>
      <c r="CF7009" s="207"/>
    </row>
    <row r="7010" spans="1:84" s="406" customFormat="1" x14ac:dyDescent="0.3">
      <c r="A7010" s="407"/>
      <c r="B7010" s="412"/>
      <c r="C7010" s="126"/>
      <c r="D7010" s="390"/>
      <c r="E7010" s="390"/>
      <c r="F7010" s="390"/>
      <c r="G7010" s="390"/>
      <c r="H7010" s="390"/>
      <c r="I7010" s="390"/>
      <c r="AP7010" s="207"/>
      <c r="AQ7010" s="207"/>
      <c r="BK7010" s="207"/>
      <c r="BY7010" s="207"/>
      <c r="BZ7010" s="207"/>
      <c r="CA7010" s="207"/>
      <c r="CB7010" s="207"/>
      <c r="CC7010" s="207"/>
      <c r="CD7010" s="207"/>
      <c r="CE7010" s="207"/>
      <c r="CF7010" s="207"/>
    </row>
    <row r="7011" spans="1:84" s="406" customFormat="1" x14ac:dyDescent="0.3">
      <c r="A7011" s="407"/>
      <c r="B7011" s="412"/>
      <c r="C7011" s="126"/>
      <c r="D7011" s="390"/>
      <c r="E7011" s="390"/>
      <c r="F7011" s="390"/>
      <c r="G7011" s="390"/>
      <c r="H7011" s="390"/>
      <c r="I7011" s="390"/>
      <c r="AP7011" s="207"/>
      <c r="AQ7011" s="207"/>
      <c r="BK7011" s="207"/>
      <c r="BY7011" s="207"/>
      <c r="BZ7011" s="207"/>
      <c r="CA7011" s="207"/>
      <c r="CB7011" s="207"/>
      <c r="CC7011" s="207"/>
      <c r="CD7011" s="207"/>
      <c r="CE7011" s="207"/>
      <c r="CF7011" s="207"/>
    </row>
    <row r="7012" spans="1:84" s="406" customFormat="1" x14ac:dyDescent="0.3">
      <c r="A7012" s="407"/>
      <c r="B7012" s="412"/>
      <c r="C7012" s="126"/>
      <c r="D7012" s="390"/>
      <c r="E7012" s="390"/>
      <c r="F7012" s="390"/>
      <c r="G7012" s="390"/>
      <c r="H7012" s="390"/>
      <c r="I7012" s="390"/>
      <c r="AP7012" s="207"/>
      <c r="AQ7012" s="207"/>
      <c r="BK7012" s="207"/>
      <c r="BY7012" s="207"/>
      <c r="BZ7012" s="207"/>
      <c r="CA7012" s="207"/>
      <c r="CB7012" s="207"/>
      <c r="CC7012" s="207"/>
      <c r="CD7012" s="207"/>
      <c r="CE7012" s="207"/>
      <c r="CF7012" s="207"/>
    </row>
    <row r="7013" spans="1:84" s="406" customFormat="1" x14ac:dyDescent="0.3">
      <c r="A7013" s="407"/>
      <c r="B7013" s="412"/>
      <c r="C7013" s="126"/>
      <c r="D7013" s="390"/>
      <c r="E7013" s="390"/>
      <c r="F7013" s="390"/>
      <c r="G7013" s="390"/>
      <c r="H7013" s="390"/>
      <c r="I7013" s="390"/>
      <c r="AP7013" s="207"/>
      <c r="AQ7013" s="207"/>
      <c r="BK7013" s="207"/>
      <c r="BY7013" s="207"/>
      <c r="BZ7013" s="207"/>
      <c r="CA7013" s="207"/>
      <c r="CB7013" s="207"/>
      <c r="CC7013" s="207"/>
      <c r="CD7013" s="207"/>
      <c r="CE7013" s="207"/>
      <c r="CF7013" s="207"/>
    </row>
    <row r="7014" spans="1:84" s="406" customFormat="1" x14ac:dyDescent="0.3">
      <c r="A7014" s="407"/>
      <c r="B7014" s="412"/>
      <c r="C7014" s="126"/>
      <c r="D7014" s="390"/>
      <c r="E7014" s="390"/>
      <c r="F7014" s="390"/>
      <c r="G7014" s="390"/>
      <c r="H7014" s="390"/>
      <c r="I7014" s="390"/>
      <c r="AP7014" s="207"/>
      <c r="AQ7014" s="207"/>
      <c r="BK7014" s="207"/>
      <c r="BY7014" s="207"/>
      <c r="BZ7014" s="207"/>
      <c r="CA7014" s="207"/>
      <c r="CB7014" s="207"/>
      <c r="CC7014" s="207"/>
      <c r="CD7014" s="207"/>
      <c r="CE7014" s="207"/>
      <c r="CF7014" s="207"/>
    </row>
    <row r="7015" spans="1:84" s="406" customFormat="1" x14ac:dyDescent="0.3">
      <c r="A7015" s="407"/>
      <c r="B7015" s="412"/>
      <c r="C7015" s="126"/>
      <c r="D7015" s="390"/>
      <c r="E7015" s="390"/>
      <c r="F7015" s="390"/>
      <c r="G7015" s="390"/>
      <c r="H7015" s="390"/>
      <c r="I7015" s="390"/>
      <c r="AP7015" s="207"/>
      <c r="AQ7015" s="207"/>
      <c r="BK7015" s="207"/>
      <c r="BY7015" s="207"/>
      <c r="BZ7015" s="207"/>
      <c r="CA7015" s="207"/>
      <c r="CB7015" s="207"/>
      <c r="CC7015" s="207"/>
      <c r="CD7015" s="207"/>
      <c r="CE7015" s="207"/>
      <c r="CF7015" s="207"/>
    </row>
    <row r="7016" spans="1:84" s="406" customFormat="1" x14ac:dyDescent="0.3">
      <c r="A7016" s="407"/>
      <c r="B7016" s="412"/>
      <c r="C7016" s="126"/>
      <c r="D7016" s="390"/>
      <c r="E7016" s="390"/>
      <c r="F7016" s="390"/>
      <c r="G7016" s="390"/>
      <c r="H7016" s="390"/>
      <c r="I7016" s="390"/>
      <c r="AP7016" s="207"/>
      <c r="AQ7016" s="207"/>
      <c r="BK7016" s="207"/>
      <c r="BY7016" s="207"/>
      <c r="BZ7016" s="207"/>
      <c r="CA7016" s="207"/>
      <c r="CB7016" s="207"/>
      <c r="CC7016" s="207"/>
      <c r="CD7016" s="207"/>
      <c r="CE7016" s="207"/>
      <c r="CF7016" s="207"/>
    </row>
    <row r="7017" spans="1:84" s="406" customFormat="1" x14ac:dyDescent="0.3">
      <c r="A7017" s="407"/>
      <c r="B7017" s="412"/>
      <c r="C7017" s="126"/>
      <c r="D7017" s="390"/>
      <c r="E7017" s="390"/>
      <c r="F7017" s="390"/>
      <c r="G7017" s="390"/>
      <c r="H7017" s="390"/>
      <c r="I7017" s="390"/>
      <c r="AP7017" s="207"/>
      <c r="AQ7017" s="207"/>
      <c r="BK7017" s="207"/>
      <c r="BY7017" s="207"/>
      <c r="BZ7017" s="207"/>
      <c r="CA7017" s="207"/>
      <c r="CB7017" s="207"/>
      <c r="CC7017" s="207"/>
      <c r="CD7017" s="207"/>
      <c r="CE7017" s="207"/>
      <c r="CF7017" s="207"/>
    </row>
    <row r="7018" spans="1:84" s="406" customFormat="1" x14ac:dyDescent="0.3">
      <c r="A7018" s="407"/>
      <c r="B7018" s="412"/>
      <c r="C7018" s="126"/>
      <c r="D7018" s="390"/>
      <c r="E7018" s="390"/>
      <c r="F7018" s="390"/>
      <c r="G7018" s="390"/>
      <c r="H7018" s="390"/>
      <c r="I7018" s="390"/>
      <c r="AP7018" s="207"/>
      <c r="AQ7018" s="207"/>
      <c r="BK7018" s="207"/>
      <c r="BY7018" s="207"/>
      <c r="BZ7018" s="207"/>
      <c r="CA7018" s="207"/>
      <c r="CB7018" s="207"/>
      <c r="CC7018" s="207"/>
      <c r="CD7018" s="207"/>
      <c r="CE7018" s="207"/>
      <c r="CF7018" s="207"/>
    </row>
    <row r="7019" spans="1:84" s="406" customFormat="1" x14ac:dyDescent="0.3">
      <c r="A7019" s="407"/>
      <c r="B7019" s="412"/>
      <c r="C7019" s="126"/>
      <c r="D7019" s="390"/>
      <c r="E7019" s="390"/>
      <c r="F7019" s="390"/>
      <c r="G7019" s="390"/>
      <c r="H7019" s="390"/>
      <c r="I7019" s="390"/>
      <c r="AP7019" s="207"/>
      <c r="AQ7019" s="207"/>
      <c r="BK7019" s="207"/>
      <c r="BY7019" s="207"/>
      <c r="BZ7019" s="207"/>
      <c r="CA7019" s="207"/>
      <c r="CB7019" s="207"/>
      <c r="CC7019" s="207"/>
      <c r="CD7019" s="207"/>
      <c r="CE7019" s="207"/>
      <c r="CF7019" s="207"/>
    </row>
    <row r="7020" spans="1:84" s="406" customFormat="1" x14ac:dyDescent="0.3">
      <c r="A7020" s="407"/>
      <c r="B7020" s="412"/>
      <c r="C7020" s="126"/>
      <c r="D7020" s="390"/>
      <c r="E7020" s="390"/>
      <c r="F7020" s="390"/>
      <c r="G7020" s="390"/>
      <c r="H7020" s="390"/>
      <c r="I7020" s="390"/>
      <c r="AP7020" s="207"/>
      <c r="AQ7020" s="207"/>
      <c r="BK7020" s="207"/>
      <c r="BY7020" s="207"/>
      <c r="BZ7020" s="207"/>
      <c r="CA7020" s="207"/>
      <c r="CB7020" s="207"/>
      <c r="CC7020" s="207"/>
      <c r="CD7020" s="207"/>
      <c r="CE7020" s="207"/>
      <c r="CF7020" s="207"/>
    </row>
    <row r="7021" spans="1:84" s="406" customFormat="1" x14ac:dyDescent="0.3">
      <c r="A7021" s="407"/>
      <c r="B7021" s="412"/>
      <c r="C7021" s="126"/>
      <c r="D7021" s="390"/>
      <c r="E7021" s="390"/>
      <c r="F7021" s="390"/>
      <c r="G7021" s="390"/>
      <c r="H7021" s="390"/>
      <c r="I7021" s="390"/>
      <c r="AP7021" s="207"/>
      <c r="AQ7021" s="207"/>
      <c r="BK7021" s="207"/>
      <c r="BY7021" s="207"/>
      <c r="BZ7021" s="207"/>
      <c r="CA7021" s="207"/>
      <c r="CB7021" s="207"/>
      <c r="CC7021" s="207"/>
      <c r="CD7021" s="207"/>
      <c r="CE7021" s="207"/>
      <c r="CF7021" s="207"/>
    </row>
    <row r="7022" spans="1:84" s="406" customFormat="1" x14ac:dyDescent="0.3">
      <c r="A7022" s="407"/>
      <c r="B7022" s="412"/>
      <c r="C7022" s="126"/>
      <c r="D7022" s="390"/>
      <c r="E7022" s="390"/>
      <c r="F7022" s="390"/>
      <c r="G7022" s="390"/>
      <c r="H7022" s="390"/>
      <c r="I7022" s="390"/>
      <c r="AP7022" s="207"/>
      <c r="AQ7022" s="207"/>
      <c r="BK7022" s="207"/>
      <c r="BY7022" s="207"/>
      <c r="BZ7022" s="207"/>
      <c r="CA7022" s="207"/>
      <c r="CB7022" s="207"/>
      <c r="CC7022" s="207"/>
      <c r="CD7022" s="207"/>
      <c r="CE7022" s="207"/>
      <c r="CF7022" s="207"/>
    </row>
    <row r="7023" spans="1:84" s="406" customFormat="1" x14ac:dyDescent="0.3">
      <c r="A7023" s="407"/>
      <c r="B7023" s="412"/>
      <c r="C7023" s="126"/>
      <c r="D7023" s="390"/>
      <c r="E7023" s="390"/>
      <c r="F7023" s="390"/>
      <c r="G7023" s="390"/>
      <c r="H7023" s="390"/>
      <c r="I7023" s="390"/>
      <c r="AP7023" s="207"/>
      <c r="AQ7023" s="207"/>
      <c r="BK7023" s="207"/>
      <c r="BY7023" s="207"/>
      <c r="BZ7023" s="207"/>
      <c r="CA7023" s="207"/>
      <c r="CB7023" s="207"/>
      <c r="CC7023" s="207"/>
      <c r="CD7023" s="207"/>
      <c r="CE7023" s="207"/>
      <c r="CF7023" s="207"/>
    </row>
    <row r="7024" spans="1:84" s="406" customFormat="1" x14ac:dyDescent="0.3">
      <c r="A7024" s="407"/>
      <c r="B7024" s="412"/>
      <c r="C7024" s="126"/>
      <c r="D7024" s="390"/>
      <c r="E7024" s="390"/>
      <c r="F7024" s="390"/>
      <c r="G7024" s="390"/>
      <c r="H7024" s="390"/>
      <c r="I7024" s="390"/>
      <c r="AP7024" s="207"/>
      <c r="AQ7024" s="207"/>
      <c r="BK7024" s="207"/>
      <c r="BY7024" s="207"/>
      <c r="BZ7024" s="207"/>
      <c r="CA7024" s="207"/>
      <c r="CB7024" s="207"/>
      <c r="CC7024" s="207"/>
      <c r="CD7024" s="207"/>
      <c r="CE7024" s="207"/>
      <c r="CF7024" s="207"/>
    </row>
    <row r="7025" spans="1:84" s="406" customFormat="1" x14ac:dyDescent="0.3">
      <c r="A7025" s="407"/>
      <c r="B7025" s="412"/>
      <c r="C7025" s="126"/>
      <c r="D7025" s="390"/>
      <c r="E7025" s="390"/>
      <c r="F7025" s="390"/>
      <c r="G7025" s="390"/>
      <c r="H7025" s="390"/>
      <c r="I7025" s="390"/>
      <c r="AP7025" s="207"/>
      <c r="AQ7025" s="207"/>
      <c r="BK7025" s="207"/>
      <c r="BY7025" s="207"/>
      <c r="BZ7025" s="207"/>
      <c r="CA7025" s="207"/>
      <c r="CB7025" s="207"/>
      <c r="CC7025" s="207"/>
      <c r="CD7025" s="207"/>
      <c r="CE7025" s="207"/>
      <c r="CF7025" s="207"/>
    </row>
    <row r="7026" spans="1:84" s="406" customFormat="1" x14ac:dyDescent="0.3">
      <c r="A7026" s="407"/>
      <c r="B7026" s="412"/>
      <c r="C7026" s="126"/>
      <c r="D7026" s="390"/>
      <c r="E7026" s="390"/>
      <c r="F7026" s="390"/>
      <c r="G7026" s="390"/>
      <c r="H7026" s="390"/>
      <c r="I7026" s="390"/>
      <c r="AP7026" s="207"/>
      <c r="AQ7026" s="207"/>
      <c r="BK7026" s="207"/>
      <c r="BY7026" s="207"/>
      <c r="BZ7026" s="207"/>
      <c r="CA7026" s="207"/>
      <c r="CB7026" s="207"/>
      <c r="CC7026" s="207"/>
      <c r="CD7026" s="207"/>
      <c r="CE7026" s="207"/>
      <c r="CF7026" s="207"/>
    </row>
    <row r="7027" spans="1:84" s="406" customFormat="1" x14ac:dyDescent="0.3">
      <c r="A7027" s="407"/>
      <c r="B7027" s="412"/>
      <c r="C7027" s="126"/>
      <c r="D7027" s="390"/>
      <c r="E7027" s="390"/>
      <c r="F7027" s="390"/>
      <c r="G7027" s="390"/>
      <c r="H7027" s="390"/>
      <c r="I7027" s="390"/>
      <c r="AP7027" s="207"/>
      <c r="AQ7027" s="207"/>
      <c r="BK7027" s="207"/>
      <c r="BY7027" s="207"/>
      <c r="BZ7027" s="207"/>
      <c r="CA7027" s="207"/>
      <c r="CB7027" s="207"/>
      <c r="CC7027" s="207"/>
      <c r="CD7027" s="207"/>
      <c r="CE7027" s="207"/>
      <c r="CF7027" s="207"/>
    </row>
    <row r="7028" spans="1:84" s="406" customFormat="1" x14ac:dyDescent="0.3">
      <c r="A7028" s="407"/>
      <c r="B7028" s="412"/>
      <c r="C7028" s="126"/>
      <c r="D7028" s="390"/>
      <c r="E7028" s="390"/>
      <c r="F7028" s="390"/>
      <c r="G7028" s="390"/>
      <c r="H7028" s="390"/>
      <c r="I7028" s="390"/>
      <c r="AP7028" s="207"/>
      <c r="AQ7028" s="207"/>
      <c r="BK7028" s="207"/>
      <c r="BY7028" s="207"/>
      <c r="BZ7028" s="207"/>
      <c r="CA7028" s="207"/>
      <c r="CB7028" s="207"/>
      <c r="CC7028" s="207"/>
      <c r="CD7028" s="207"/>
      <c r="CE7028" s="207"/>
      <c r="CF7028" s="207"/>
    </row>
    <row r="7029" spans="1:84" s="406" customFormat="1" x14ac:dyDescent="0.3">
      <c r="A7029" s="407"/>
      <c r="B7029" s="412"/>
      <c r="C7029" s="126"/>
      <c r="D7029" s="390"/>
      <c r="E7029" s="390"/>
      <c r="F7029" s="390"/>
      <c r="G7029" s="390"/>
      <c r="H7029" s="390"/>
      <c r="I7029" s="390"/>
      <c r="AP7029" s="207"/>
      <c r="AQ7029" s="207"/>
      <c r="BK7029" s="207"/>
      <c r="BY7029" s="207"/>
      <c r="BZ7029" s="207"/>
      <c r="CA7029" s="207"/>
      <c r="CB7029" s="207"/>
      <c r="CC7029" s="207"/>
      <c r="CD7029" s="207"/>
      <c r="CE7029" s="207"/>
      <c r="CF7029" s="207"/>
    </row>
    <row r="7030" spans="1:84" s="406" customFormat="1" x14ac:dyDescent="0.3">
      <c r="A7030" s="407"/>
      <c r="B7030" s="412"/>
      <c r="C7030" s="126"/>
      <c r="D7030" s="390"/>
      <c r="E7030" s="390"/>
      <c r="F7030" s="390"/>
      <c r="G7030" s="390"/>
      <c r="H7030" s="390"/>
      <c r="I7030" s="390"/>
      <c r="AP7030" s="207"/>
      <c r="AQ7030" s="207"/>
      <c r="BK7030" s="207"/>
      <c r="BY7030" s="207"/>
      <c r="BZ7030" s="207"/>
      <c r="CA7030" s="207"/>
      <c r="CB7030" s="207"/>
      <c r="CC7030" s="207"/>
      <c r="CD7030" s="207"/>
      <c r="CE7030" s="207"/>
      <c r="CF7030" s="207"/>
    </row>
    <row r="7031" spans="1:84" s="406" customFormat="1" x14ac:dyDescent="0.3">
      <c r="A7031" s="407"/>
      <c r="B7031" s="412"/>
      <c r="C7031" s="126"/>
      <c r="D7031" s="390"/>
      <c r="E7031" s="390"/>
      <c r="F7031" s="390"/>
      <c r="G7031" s="390"/>
      <c r="H7031" s="390"/>
      <c r="I7031" s="390"/>
      <c r="AP7031" s="207"/>
      <c r="AQ7031" s="207"/>
      <c r="BK7031" s="207"/>
      <c r="BY7031" s="207"/>
      <c r="BZ7031" s="207"/>
      <c r="CA7031" s="207"/>
      <c r="CB7031" s="207"/>
      <c r="CC7031" s="207"/>
      <c r="CD7031" s="207"/>
      <c r="CE7031" s="207"/>
      <c r="CF7031" s="207"/>
    </row>
    <row r="7032" spans="1:84" s="406" customFormat="1" x14ac:dyDescent="0.3">
      <c r="A7032" s="407"/>
      <c r="B7032" s="412"/>
      <c r="C7032" s="126"/>
      <c r="D7032" s="390"/>
      <c r="E7032" s="390"/>
      <c r="F7032" s="390"/>
      <c r="G7032" s="390"/>
      <c r="H7032" s="390"/>
      <c r="I7032" s="390"/>
      <c r="AP7032" s="207"/>
      <c r="AQ7032" s="207"/>
      <c r="BK7032" s="207"/>
      <c r="BY7032" s="207"/>
      <c r="BZ7032" s="207"/>
      <c r="CA7032" s="207"/>
      <c r="CB7032" s="207"/>
      <c r="CC7032" s="207"/>
      <c r="CD7032" s="207"/>
      <c r="CE7032" s="207"/>
      <c r="CF7032" s="207"/>
    </row>
    <row r="7033" spans="1:84" s="406" customFormat="1" x14ac:dyDescent="0.3">
      <c r="A7033" s="407"/>
      <c r="B7033" s="412"/>
      <c r="C7033" s="126"/>
      <c r="D7033" s="390"/>
      <c r="E7033" s="390"/>
      <c r="F7033" s="390"/>
      <c r="G7033" s="390"/>
      <c r="H7033" s="390"/>
      <c r="I7033" s="390"/>
      <c r="AP7033" s="207"/>
      <c r="AQ7033" s="207"/>
      <c r="BK7033" s="207"/>
      <c r="BY7033" s="207"/>
      <c r="BZ7033" s="207"/>
      <c r="CA7033" s="207"/>
      <c r="CB7033" s="207"/>
      <c r="CC7033" s="207"/>
      <c r="CD7033" s="207"/>
      <c r="CE7033" s="207"/>
      <c r="CF7033" s="207"/>
    </row>
    <row r="7034" spans="1:84" s="406" customFormat="1" x14ac:dyDescent="0.3">
      <c r="A7034" s="407"/>
      <c r="B7034" s="412"/>
      <c r="C7034" s="126"/>
      <c r="D7034" s="390"/>
      <c r="E7034" s="390"/>
      <c r="F7034" s="390"/>
      <c r="G7034" s="390"/>
      <c r="H7034" s="390"/>
      <c r="I7034" s="390"/>
      <c r="AP7034" s="207"/>
      <c r="AQ7034" s="207"/>
      <c r="BK7034" s="207"/>
      <c r="BY7034" s="207"/>
      <c r="BZ7034" s="207"/>
      <c r="CA7034" s="207"/>
      <c r="CB7034" s="207"/>
      <c r="CC7034" s="207"/>
      <c r="CD7034" s="207"/>
      <c r="CE7034" s="207"/>
      <c r="CF7034" s="207"/>
    </row>
    <row r="7035" spans="1:84" s="406" customFormat="1" x14ac:dyDescent="0.3">
      <c r="A7035" s="407"/>
      <c r="B7035" s="412"/>
      <c r="C7035" s="126"/>
      <c r="D7035" s="390"/>
      <c r="E7035" s="390"/>
      <c r="F7035" s="390"/>
      <c r="G7035" s="390"/>
      <c r="H7035" s="390"/>
      <c r="I7035" s="390"/>
      <c r="AP7035" s="207"/>
      <c r="AQ7035" s="207"/>
      <c r="BK7035" s="207"/>
      <c r="BY7035" s="207"/>
      <c r="BZ7035" s="207"/>
      <c r="CA7035" s="207"/>
      <c r="CB7035" s="207"/>
      <c r="CC7035" s="207"/>
      <c r="CD7035" s="207"/>
      <c r="CE7035" s="207"/>
      <c r="CF7035" s="207"/>
    </row>
    <row r="7036" spans="1:84" s="406" customFormat="1" x14ac:dyDescent="0.3">
      <c r="A7036" s="407"/>
      <c r="B7036" s="412"/>
      <c r="C7036" s="126"/>
      <c r="D7036" s="390"/>
      <c r="E7036" s="390"/>
      <c r="F7036" s="390"/>
      <c r="G7036" s="390"/>
      <c r="H7036" s="390"/>
      <c r="I7036" s="390"/>
      <c r="AP7036" s="207"/>
      <c r="AQ7036" s="207"/>
      <c r="BK7036" s="207"/>
      <c r="BY7036" s="207"/>
      <c r="BZ7036" s="207"/>
      <c r="CA7036" s="207"/>
      <c r="CB7036" s="207"/>
      <c r="CC7036" s="207"/>
      <c r="CD7036" s="207"/>
      <c r="CE7036" s="207"/>
      <c r="CF7036" s="207"/>
    </row>
    <row r="7037" spans="1:84" s="406" customFormat="1" x14ac:dyDescent="0.3">
      <c r="A7037" s="407"/>
      <c r="B7037" s="412"/>
      <c r="C7037" s="126"/>
      <c r="D7037" s="390"/>
      <c r="E7037" s="390"/>
      <c r="F7037" s="390"/>
      <c r="G7037" s="390"/>
      <c r="H7037" s="390"/>
      <c r="I7037" s="390"/>
      <c r="AP7037" s="207"/>
      <c r="AQ7037" s="207"/>
      <c r="BK7037" s="207"/>
      <c r="BY7037" s="207"/>
      <c r="BZ7037" s="207"/>
      <c r="CA7037" s="207"/>
      <c r="CB7037" s="207"/>
      <c r="CC7037" s="207"/>
      <c r="CD7037" s="207"/>
      <c r="CE7037" s="207"/>
      <c r="CF7037" s="207"/>
    </row>
    <row r="7038" spans="1:84" s="406" customFormat="1" x14ac:dyDescent="0.3">
      <c r="A7038" s="407"/>
      <c r="B7038" s="412"/>
      <c r="C7038" s="126"/>
      <c r="D7038" s="390"/>
      <c r="E7038" s="390"/>
      <c r="F7038" s="390"/>
      <c r="G7038" s="390"/>
      <c r="H7038" s="390"/>
      <c r="I7038" s="390"/>
      <c r="AP7038" s="207"/>
      <c r="AQ7038" s="207"/>
      <c r="BK7038" s="207"/>
      <c r="BY7038" s="207"/>
      <c r="BZ7038" s="207"/>
      <c r="CA7038" s="207"/>
      <c r="CB7038" s="207"/>
      <c r="CC7038" s="207"/>
      <c r="CD7038" s="207"/>
      <c r="CE7038" s="207"/>
      <c r="CF7038" s="207"/>
    </row>
    <row r="7039" spans="1:84" s="406" customFormat="1" x14ac:dyDescent="0.3">
      <c r="A7039" s="407"/>
      <c r="B7039" s="412"/>
      <c r="C7039" s="126"/>
      <c r="D7039" s="390"/>
      <c r="E7039" s="390"/>
      <c r="F7039" s="390"/>
      <c r="G7039" s="390"/>
      <c r="H7039" s="390"/>
      <c r="I7039" s="390"/>
      <c r="AP7039" s="207"/>
      <c r="AQ7039" s="207"/>
      <c r="BK7039" s="207"/>
      <c r="BY7039" s="207"/>
      <c r="BZ7039" s="207"/>
      <c r="CA7039" s="207"/>
      <c r="CB7039" s="207"/>
      <c r="CC7039" s="207"/>
      <c r="CD7039" s="207"/>
      <c r="CE7039" s="207"/>
      <c r="CF7039" s="207"/>
    </row>
    <row r="7040" spans="1:84" s="406" customFormat="1" x14ac:dyDescent="0.3">
      <c r="A7040" s="407"/>
      <c r="B7040" s="412"/>
      <c r="C7040" s="126"/>
      <c r="D7040" s="390"/>
      <c r="E7040" s="390"/>
      <c r="F7040" s="390"/>
      <c r="G7040" s="390"/>
      <c r="H7040" s="390"/>
      <c r="I7040" s="390"/>
      <c r="AP7040" s="207"/>
      <c r="AQ7040" s="207"/>
      <c r="BK7040" s="207"/>
      <c r="BY7040" s="207"/>
      <c r="BZ7040" s="207"/>
      <c r="CA7040" s="207"/>
      <c r="CB7040" s="207"/>
      <c r="CC7040" s="207"/>
      <c r="CD7040" s="207"/>
      <c r="CE7040" s="207"/>
      <c r="CF7040" s="207"/>
    </row>
    <row r="7041" spans="1:84" s="406" customFormat="1" x14ac:dyDescent="0.3">
      <c r="A7041" s="407"/>
      <c r="B7041" s="412"/>
      <c r="C7041" s="126"/>
      <c r="D7041" s="390"/>
      <c r="E7041" s="390"/>
      <c r="F7041" s="390"/>
      <c r="G7041" s="390"/>
      <c r="H7041" s="390"/>
      <c r="I7041" s="390"/>
      <c r="AP7041" s="207"/>
      <c r="AQ7041" s="207"/>
      <c r="BK7041" s="207"/>
      <c r="BY7041" s="207"/>
      <c r="BZ7041" s="207"/>
      <c r="CA7041" s="207"/>
      <c r="CB7041" s="207"/>
      <c r="CC7041" s="207"/>
      <c r="CD7041" s="207"/>
      <c r="CE7041" s="207"/>
      <c r="CF7041" s="207"/>
    </row>
    <row r="7042" spans="1:84" s="406" customFormat="1" x14ac:dyDescent="0.3">
      <c r="A7042" s="407"/>
      <c r="B7042" s="412"/>
      <c r="C7042" s="126"/>
      <c r="D7042" s="390"/>
      <c r="E7042" s="390"/>
      <c r="F7042" s="390"/>
      <c r="G7042" s="390"/>
      <c r="H7042" s="390"/>
      <c r="I7042" s="390"/>
      <c r="AP7042" s="207"/>
      <c r="AQ7042" s="207"/>
      <c r="BK7042" s="207"/>
      <c r="BY7042" s="207"/>
      <c r="BZ7042" s="207"/>
      <c r="CA7042" s="207"/>
      <c r="CB7042" s="207"/>
      <c r="CC7042" s="207"/>
      <c r="CD7042" s="207"/>
      <c r="CE7042" s="207"/>
      <c r="CF7042" s="207"/>
    </row>
    <row r="7043" spans="1:84" s="406" customFormat="1" x14ac:dyDescent="0.3">
      <c r="A7043" s="407"/>
      <c r="B7043" s="412"/>
      <c r="C7043" s="126"/>
      <c r="D7043" s="390"/>
      <c r="E7043" s="390"/>
      <c r="F7043" s="390"/>
      <c r="G7043" s="390"/>
      <c r="H7043" s="390"/>
      <c r="I7043" s="390"/>
      <c r="AP7043" s="207"/>
      <c r="AQ7043" s="207"/>
      <c r="BK7043" s="207"/>
      <c r="BY7043" s="207"/>
      <c r="BZ7043" s="207"/>
      <c r="CA7043" s="207"/>
      <c r="CB7043" s="207"/>
      <c r="CC7043" s="207"/>
      <c r="CD7043" s="207"/>
      <c r="CE7043" s="207"/>
      <c r="CF7043" s="207"/>
    </row>
    <row r="7044" spans="1:84" s="406" customFormat="1" x14ac:dyDescent="0.3">
      <c r="A7044" s="407"/>
      <c r="B7044" s="412"/>
      <c r="C7044" s="126"/>
      <c r="D7044" s="390"/>
      <c r="E7044" s="390"/>
      <c r="F7044" s="390"/>
      <c r="G7044" s="390"/>
      <c r="H7044" s="390"/>
      <c r="I7044" s="390"/>
      <c r="AP7044" s="207"/>
      <c r="AQ7044" s="207"/>
      <c r="BK7044" s="207"/>
      <c r="BY7044" s="207"/>
      <c r="BZ7044" s="207"/>
      <c r="CA7044" s="207"/>
      <c r="CB7044" s="207"/>
      <c r="CC7044" s="207"/>
      <c r="CD7044" s="207"/>
      <c r="CE7044" s="207"/>
      <c r="CF7044" s="207"/>
    </row>
    <row r="7045" spans="1:84" s="406" customFormat="1" x14ac:dyDescent="0.3">
      <c r="A7045" s="407"/>
      <c r="B7045" s="412"/>
      <c r="C7045" s="126"/>
      <c r="D7045" s="390"/>
      <c r="E7045" s="390"/>
      <c r="F7045" s="390"/>
      <c r="G7045" s="390"/>
      <c r="H7045" s="390"/>
      <c r="I7045" s="390"/>
      <c r="AP7045" s="207"/>
      <c r="AQ7045" s="207"/>
      <c r="BK7045" s="207"/>
      <c r="BY7045" s="207"/>
      <c r="BZ7045" s="207"/>
      <c r="CA7045" s="207"/>
      <c r="CB7045" s="207"/>
      <c r="CC7045" s="207"/>
      <c r="CD7045" s="207"/>
      <c r="CE7045" s="207"/>
      <c r="CF7045" s="207"/>
    </row>
    <row r="7046" spans="1:84" s="406" customFormat="1" x14ac:dyDescent="0.3">
      <c r="A7046" s="407"/>
      <c r="B7046" s="412"/>
      <c r="C7046" s="126"/>
      <c r="D7046" s="390"/>
      <c r="E7046" s="390"/>
      <c r="F7046" s="390"/>
      <c r="G7046" s="390"/>
      <c r="H7046" s="390"/>
      <c r="I7046" s="390"/>
      <c r="AP7046" s="207"/>
      <c r="AQ7046" s="207"/>
      <c r="BK7046" s="207"/>
      <c r="BY7046" s="207"/>
      <c r="BZ7046" s="207"/>
      <c r="CA7046" s="207"/>
      <c r="CB7046" s="207"/>
      <c r="CC7046" s="207"/>
      <c r="CD7046" s="207"/>
      <c r="CE7046" s="207"/>
      <c r="CF7046" s="207"/>
    </row>
    <row r="7047" spans="1:84" s="406" customFormat="1" x14ac:dyDescent="0.3">
      <c r="A7047" s="407"/>
      <c r="B7047" s="412"/>
      <c r="C7047" s="126"/>
      <c r="D7047" s="390"/>
      <c r="E7047" s="390"/>
      <c r="F7047" s="390"/>
      <c r="G7047" s="390"/>
      <c r="H7047" s="390"/>
      <c r="I7047" s="390"/>
      <c r="AP7047" s="207"/>
      <c r="AQ7047" s="207"/>
      <c r="BK7047" s="207"/>
      <c r="BY7047" s="207"/>
      <c r="BZ7047" s="207"/>
      <c r="CA7047" s="207"/>
      <c r="CB7047" s="207"/>
      <c r="CC7047" s="207"/>
      <c r="CD7047" s="207"/>
      <c r="CE7047" s="207"/>
      <c r="CF7047" s="207"/>
    </row>
    <row r="7048" spans="1:84" s="406" customFormat="1" x14ac:dyDescent="0.3">
      <c r="A7048" s="407"/>
      <c r="B7048" s="412"/>
      <c r="C7048" s="126"/>
      <c r="D7048" s="390"/>
      <c r="E7048" s="390"/>
      <c r="F7048" s="390"/>
      <c r="G7048" s="390"/>
      <c r="H7048" s="390"/>
      <c r="I7048" s="390"/>
      <c r="AP7048" s="207"/>
      <c r="AQ7048" s="207"/>
      <c r="BK7048" s="207"/>
      <c r="BY7048" s="207"/>
      <c r="BZ7048" s="207"/>
      <c r="CA7048" s="207"/>
      <c r="CB7048" s="207"/>
      <c r="CC7048" s="207"/>
      <c r="CD7048" s="207"/>
      <c r="CE7048" s="207"/>
      <c r="CF7048" s="207"/>
    </row>
    <row r="7049" spans="1:84" s="406" customFormat="1" x14ac:dyDescent="0.3">
      <c r="A7049" s="407"/>
      <c r="B7049" s="412"/>
      <c r="C7049" s="126"/>
      <c r="D7049" s="390"/>
      <c r="E7049" s="390"/>
      <c r="F7049" s="390"/>
      <c r="G7049" s="390"/>
      <c r="H7049" s="390"/>
      <c r="I7049" s="390"/>
      <c r="AP7049" s="207"/>
      <c r="AQ7049" s="207"/>
      <c r="BK7049" s="207"/>
      <c r="BY7049" s="207"/>
      <c r="BZ7049" s="207"/>
      <c r="CA7049" s="207"/>
      <c r="CB7049" s="207"/>
      <c r="CC7049" s="207"/>
      <c r="CD7049" s="207"/>
      <c r="CE7049" s="207"/>
      <c r="CF7049" s="207"/>
    </row>
    <row r="7050" spans="1:84" s="406" customFormat="1" x14ac:dyDescent="0.3">
      <c r="A7050" s="407"/>
      <c r="B7050" s="412"/>
      <c r="C7050" s="126"/>
      <c r="D7050" s="390"/>
      <c r="E7050" s="390"/>
      <c r="F7050" s="390"/>
      <c r="G7050" s="390"/>
      <c r="H7050" s="390"/>
      <c r="I7050" s="390"/>
      <c r="AP7050" s="207"/>
      <c r="AQ7050" s="207"/>
      <c r="BK7050" s="207"/>
      <c r="BY7050" s="207"/>
      <c r="BZ7050" s="207"/>
      <c r="CA7050" s="207"/>
      <c r="CB7050" s="207"/>
      <c r="CC7050" s="207"/>
      <c r="CD7050" s="207"/>
      <c r="CE7050" s="207"/>
      <c r="CF7050" s="207"/>
    </row>
    <row r="7051" spans="1:84" s="406" customFormat="1" x14ac:dyDescent="0.3">
      <c r="A7051" s="407"/>
      <c r="B7051" s="412"/>
      <c r="C7051" s="126"/>
      <c r="D7051" s="390"/>
      <c r="E7051" s="390"/>
      <c r="F7051" s="390"/>
      <c r="G7051" s="390"/>
      <c r="H7051" s="390"/>
      <c r="I7051" s="390"/>
      <c r="AP7051" s="207"/>
      <c r="AQ7051" s="207"/>
      <c r="BK7051" s="207"/>
      <c r="BY7051" s="207"/>
      <c r="BZ7051" s="207"/>
      <c r="CA7051" s="207"/>
      <c r="CB7051" s="207"/>
      <c r="CC7051" s="207"/>
      <c r="CD7051" s="207"/>
      <c r="CE7051" s="207"/>
      <c r="CF7051" s="207"/>
    </row>
    <row r="7052" spans="1:84" s="406" customFormat="1" x14ac:dyDescent="0.3">
      <c r="A7052" s="407"/>
      <c r="B7052" s="412"/>
      <c r="C7052" s="126"/>
      <c r="D7052" s="390"/>
      <c r="E7052" s="390"/>
      <c r="F7052" s="390"/>
      <c r="G7052" s="390"/>
      <c r="H7052" s="390"/>
      <c r="I7052" s="390"/>
      <c r="AP7052" s="207"/>
      <c r="AQ7052" s="207"/>
      <c r="BK7052" s="207"/>
      <c r="BY7052" s="207"/>
      <c r="BZ7052" s="207"/>
      <c r="CA7052" s="207"/>
      <c r="CB7052" s="207"/>
      <c r="CC7052" s="207"/>
      <c r="CD7052" s="207"/>
      <c r="CE7052" s="207"/>
      <c r="CF7052" s="207"/>
    </row>
    <row r="7053" spans="1:84" s="406" customFormat="1" x14ac:dyDescent="0.3">
      <c r="A7053" s="407"/>
      <c r="B7053" s="412"/>
      <c r="C7053" s="126"/>
      <c r="D7053" s="390"/>
      <c r="E7053" s="390"/>
      <c r="F7053" s="390"/>
      <c r="G7053" s="390"/>
      <c r="H7053" s="390"/>
      <c r="I7053" s="390"/>
      <c r="AP7053" s="207"/>
      <c r="AQ7053" s="207"/>
      <c r="BK7053" s="207"/>
      <c r="BY7053" s="207"/>
      <c r="BZ7053" s="207"/>
      <c r="CA7053" s="207"/>
      <c r="CB7053" s="207"/>
      <c r="CC7053" s="207"/>
      <c r="CD7053" s="207"/>
      <c r="CE7053" s="207"/>
      <c r="CF7053" s="207"/>
    </row>
    <row r="7054" spans="1:84" s="406" customFormat="1" x14ac:dyDescent="0.3">
      <c r="A7054" s="407"/>
      <c r="B7054" s="412"/>
      <c r="C7054" s="126"/>
      <c r="D7054" s="390"/>
      <c r="E7054" s="390"/>
      <c r="F7054" s="390"/>
      <c r="G7054" s="390"/>
      <c r="H7054" s="390"/>
      <c r="I7054" s="390"/>
      <c r="AP7054" s="207"/>
      <c r="AQ7054" s="207"/>
      <c r="BK7054" s="207"/>
      <c r="BY7054" s="207"/>
      <c r="BZ7054" s="207"/>
      <c r="CA7054" s="207"/>
      <c r="CB7054" s="207"/>
      <c r="CC7054" s="207"/>
      <c r="CD7054" s="207"/>
      <c r="CE7054" s="207"/>
      <c r="CF7054" s="207"/>
    </row>
    <row r="7055" spans="1:84" s="406" customFormat="1" x14ac:dyDescent="0.3">
      <c r="A7055" s="407"/>
      <c r="B7055" s="412"/>
      <c r="C7055" s="126"/>
      <c r="D7055" s="390"/>
      <c r="E7055" s="390"/>
      <c r="F7055" s="390"/>
      <c r="G7055" s="390"/>
      <c r="H7055" s="390"/>
      <c r="I7055" s="390"/>
      <c r="AP7055" s="207"/>
      <c r="AQ7055" s="207"/>
      <c r="BK7055" s="207"/>
      <c r="BY7055" s="207"/>
      <c r="BZ7055" s="207"/>
      <c r="CA7055" s="207"/>
      <c r="CB7055" s="207"/>
      <c r="CC7055" s="207"/>
      <c r="CD7055" s="207"/>
      <c r="CE7055" s="207"/>
      <c r="CF7055" s="207"/>
    </row>
    <row r="7056" spans="1:84" s="406" customFormat="1" x14ac:dyDescent="0.3">
      <c r="A7056" s="407"/>
      <c r="B7056" s="412"/>
      <c r="C7056" s="126"/>
      <c r="D7056" s="390"/>
      <c r="E7056" s="390"/>
      <c r="F7056" s="390"/>
      <c r="G7056" s="390"/>
      <c r="H7056" s="390"/>
      <c r="I7056" s="390"/>
      <c r="AP7056" s="207"/>
      <c r="AQ7056" s="207"/>
      <c r="BK7056" s="207"/>
      <c r="BY7056" s="207"/>
      <c r="BZ7056" s="207"/>
      <c r="CA7056" s="207"/>
      <c r="CB7056" s="207"/>
      <c r="CC7056" s="207"/>
      <c r="CD7056" s="207"/>
      <c r="CE7056" s="207"/>
      <c r="CF7056" s="207"/>
    </row>
    <row r="7057" spans="1:84" s="406" customFormat="1" x14ac:dyDescent="0.3">
      <c r="A7057" s="407"/>
      <c r="B7057" s="412"/>
      <c r="C7057" s="126"/>
      <c r="D7057" s="390"/>
      <c r="E7057" s="390"/>
      <c r="F7057" s="390"/>
      <c r="G7057" s="390"/>
      <c r="H7057" s="390"/>
      <c r="I7057" s="390"/>
      <c r="AP7057" s="207"/>
      <c r="AQ7057" s="207"/>
      <c r="BK7057" s="207"/>
      <c r="BY7057" s="207"/>
      <c r="BZ7057" s="207"/>
      <c r="CA7057" s="207"/>
      <c r="CB7057" s="207"/>
      <c r="CC7057" s="207"/>
      <c r="CD7057" s="207"/>
      <c r="CE7057" s="207"/>
      <c r="CF7057" s="207"/>
    </row>
    <row r="7058" spans="1:84" s="406" customFormat="1" x14ac:dyDescent="0.3">
      <c r="A7058" s="407"/>
      <c r="B7058" s="412"/>
      <c r="C7058" s="126"/>
      <c r="D7058" s="390"/>
      <c r="E7058" s="390"/>
      <c r="F7058" s="390"/>
      <c r="G7058" s="390"/>
      <c r="H7058" s="390"/>
      <c r="I7058" s="390"/>
      <c r="AP7058" s="207"/>
      <c r="AQ7058" s="207"/>
      <c r="BK7058" s="207"/>
      <c r="BY7058" s="207"/>
      <c r="BZ7058" s="207"/>
      <c r="CA7058" s="207"/>
      <c r="CB7058" s="207"/>
      <c r="CC7058" s="207"/>
      <c r="CD7058" s="207"/>
      <c r="CE7058" s="207"/>
      <c r="CF7058" s="207"/>
    </row>
    <row r="7059" spans="1:84" s="406" customFormat="1" x14ac:dyDescent="0.3">
      <c r="A7059" s="407"/>
      <c r="B7059" s="412"/>
      <c r="C7059" s="126"/>
      <c r="D7059" s="390"/>
      <c r="E7059" s="390"/>
      <c r="F7059" s="390"/>
      <c r="G7059" s="390"/>
      <c r="H7059" s="390"/>
      <c r="I7059" s="390"/>
      <c r="AP7059" s="207"/>
      <c r="AQ7059" s="207"/>
      <c r="BK7059" s="207"/>
      <c r="BY7059" s="207"/>
      <c r="BZ7059" s="207"/>
      <c r="CA7059" s="207"/>
      <c r="CB7059" s="207"/>
      <c r="CC7059" s="207"/>
      <c r="CD7059" s="207"/>
      <c r="CE7059" s="207"/>
      <c r="CF7059" s="207"/>
    </row>
    <row r="7060" spans="1:84" s="406" customFormat="1" x14ac:dyDescent="0.3">
      <c r="A7060" s="407"/>
      <c r="B7060" s="412"/>
      <c r="C7060" s="126"/>
      <c r="D7060" s="390"/>
      <c r="E7060" s="390"/>
      <c r="F7060" s="390"/>
      <c r="G7060" s="390"/>
      <c r="H7060" s="390"/>
      <c r="I7060" s="390"/>
      <c r="AP7060" s="207"/>
      <c r="AQ7060" s="207"/>
      <c r="BK7060" s="207"/>
      <c r="BY7060" s="207"/>
      <c r="BZ7060" s="207"/>
      <c r="CA7060" s="207"/>
      <c r="CB7060" s="207"/>
      <c r="CC7060" s="207"/>
      <c r="CD7060" s="207"/>
      <c r="CE7060" s="207"/>
      <c r="CF7060" s="207"/>
    </row>
    <row r="7061" spans="1:84" s="406" customFormat="1" x14ac:dyDescent="0.3">
      <c r="A7061" s="407"/>
      <c r="B7061" s="412"/>
      <c r="C7061" s="126"/>
      <c r="D7061" s="390"/>
      <c r="E7061" s="390"/>
      <c r="F7061" s="390"/>
      <c r="G7061" s="390"/>
      <c r="H7061" s="390"/>
      <c r="I7061" s="390"/>
      <c r="AP7061" s="207"/>
      <c r="AQ7061" s="207"/>
      <c r="BK7061" s="207"/>
      <c r="BY7061" s="207"/>
      <c r="BZ7061" s="207"/>
      <c r="CA7061" s="207"/>
      <c r="CB7061" s="207"/>
      <c r="CC7061" s="207"/>
      <c r="CD7061" s="207"/>
      <c r="CE7061" s="207"/>
      <c r="CF7061" s="207"/>
    </row>
    <row r="7062" spans="1:84" s="406" customFormat="1" x14ac:dyDescent="0.3">
      <c r="A7062" s="407"/>
      <c r="B7062" s="412"/>
      <c r="C7062" s="126"/>
      <c r="D7062" s="390"/>
      <c r="E7062" s="390"/>
      <c r="F7062" s="390"/>
      <c r="G7062" s="390"/>
      <c r="H7062" s="390"/>
      <c r="I7062" s="390"/>
      <c r="AP7062" s="207"/>
      <c r="AQ7062" s="207"/>
      <c r="BK7062" s="207"/>
      <c r="BY7062" s="207"/>
      <c r="BZ7062" s="207"/>
      <c r="CA7062" s="207"/>
      <c r="CB7062" s="207"/>
      <c r="CC7062" s="207"/>
      <c r="CD7062" s="207"/>
      <c r="CE7062" s="207"/>
      <c r="CF7062" s="207"/>
    </row>
    <row r="7063" spans="1:84" s="406" customFormat="1" x14ac:dyDescent="0.3">
      <c r="A7063" s="407"/>
      <c r="B7063" s="412"/>
      <c r="C7063" s="126"/>
      <c r="D7063" s="390"/>
      <c r="E7063" s="390"/>
      <c r="F7063" s="390"/>
      <c r="G7063" s="390"/>
      <c r="H7063" s="390"/>
      <c r="I7063" s="390"/>
      <c r="AP7063" s="207"/>
      <c r="AQ7063" s="207"/>
      <c r="BK7063" s="207"/>
      <c r="BY7063" s="207"/>
      <c r="BZ7063" s="207"/>
      <c r="CA7063" s="207"/>
      <c r="CB7063" s="207"/>
      <c r="CC7063" s="207"/>
      <c r="CD7063" s="207"/>
      <c r="CE7063" s="207"/>
      <c r="CF7063" s="207"/>
    </row>
    <row r="7064" spans="1:84" s="406" customFormat="1" x14ac:dyDescent="0.3">
      <c r="A7064" s="407"/>
      <c r="B7064" s="412"/>
      <c r="C7064" s="126"/>
      <c r="D7064" s="390"/>
      <c r="E7064" s="390"/>
      <c r="F7064" s="390"/>
      <c r="G7064" s="390"/>
      <c r="H7064" s="390"/>
      <c r="I7064" s="390"/>
      <c r="AP7064" s="207"/>
      <c r="AQ7064" s="207"/>
      <c r="BK7064" s="207"/>
      <c r="BY7064" s="207"/>
      <c r="BZ7064" s="207"/>
      <c r="CA7064" s="207"/>
      <c r="CB7064" s="207"/>
      <c r="CC7064" s="207"/>
      <c r="CD7064" s="207"/>
      <c r="CE7064" s="207"/>
      <c r="CF7064" s="207"/>
    </row>
    <row r="7065" spans="1:84" s="406" customFormat="1" x14ac:dyDescent="0.3">
      <c r="A7065" s="407"/>
      <c r="B7065" s="412"/>
      <c r="C7065" s="126"/>
      <c r="D7065" s="390"/>
      <c r="E7065" s="390"/>
      <c r="F7065" s="390"/>
      <c r="G7065" s="390"/>
      <c r="H7065" s="390"/>
      <c r="I7065" s="390"/>
      <c r="AP7065" s="207"/>
      <c r="AQ7065" s="207"/>
      <c r="BK7065" s="207"/>
      <c r="BY7065" s="207"/>
      <c r="BZ7065" s="207"/>
      <c r="CA7065" s="207"/>
      <c r="CB7065" s="207"/>
      <c r="CC7065" s="207"/>
      <c r="CD7065" s="207"/>
      <c r="CE7065" s="207"/>
      <c r="CF7065" s="207"/>
    </row>
    <row r="7066" spans="1:84" s="406" customFormat="1" x14ac:dyDescent="0.3">
      <c r="A7066" s="407"/>
      <c r="B7066" s="412"/>
      <c r="C7066" s="126"/>
      <c r="D7066" s="390"/>
      <c r="E7066" s="390"/>
      <c r="F7066" s="390"/>
      <c r="G7066" s="390"/>
      <c r="H7066" s="390"/>
      <c r="I7066" s="390"/>
      <c r="AP7066" s="207"/>
      <c r="AQ7066" s="207"/>
      <c r="BK7066" s="207"/>
      <c r="BY7066" s="207"/>
      <c r="BZ7066" s="207"/>
      <c r="CA7066" s="207"/>
      <c r="CB7066" s="207"/>
      <c r="CC7066" s="207"/>
      <c r="CD7066" s="207"/>
      <c r="CE7066" s="207"/>
      <c r="CF7066" s="207"/>
    </row>
    <row r="7067" spans="1:84" s="406" customFormat="1" x14ac:dyDescent="0.3">
      <c r="A7067" s="407"/>
      <c r="B7067" s="412"/>
      <c r="C7067" s="126"/>
      <c r="D7067" s="390"/>
      <c r="E7067" s="390"/>
      <c r="F7067" s="390"/>
      <c r="G7067" s="390"/>
      <c r="H7067" s="390"/>
      <c r="I7067" s="390"/>
      <c r="AP7067" s="207"/>
      <c r="AQ7067" s="207"/>
      <c r="BK7067" s="207"/>
      <c r="BY7067" s="207"/>
      <c r="BZ7067" s="207"/>
      <c r="CA7067" s="207"/>
      <c r="CB7067" s="207"/>
      <c r="CC7067" s="207"/>
      <c r="CD7067" s="207"/>
      <c r="CE7067" s="207"/>
      <c r="CF7067" s="207"/>
    </row>
    <row r="7068" spans="1:84" s="406" customFormat="1" x14ac:dyDescent="0.3">
      <c r="A7068" s="407"/>
      <c r="B7068" s="412"/>
      <c r="C7068" s="126"/>
      <c r="D7068" s="390"/>
      <c r="E7068" s="390"/>
      <c r="F7068" s="390"/>
      <c r="G7068" s="390"/>
      <c r="H7068" s="390"/>
      <c r="I7068" s="390"/>
      <c r="AP7068" s="207"/>
      <c r="AQ7068" s="207"/>
      <c r="BK7068" s="207"/>
      <c r="BY7068" s="207"/>
      <c r="BZ7068" s="207"/>
      <c r="CA7068" s="207"/>
      <c r="CB7068" s="207"/>
      <c r="CC7068" s="207"/>
      <c r="CD7068" s="207"/>
      <c r="CE7068" s="207"/>
      <c r="CF7068" s="207"/>
    </row>
    <row r="7069" spans="1:84" s="406" customFormat="1" x14ac:dyDescent="0.3">
      <c r="A7069" s="407"/>
      <c r="B7069" s="412"/>
      <c r="C7069" s="126"/>
      <c r="D7069" s="390"/>
      <c r="E7069" s="390"/>
      <c r="F7069" s="390"/>
      <c r="G7069" s="390"/>
      <c r="H7069" s="390"/>
      <c r="I7069" s="390"/>
      <c r="AP7069" s="207"/>
      <c r="AQ7069" s="207"/>
      <c r="BK7069" s="207"/>
      <c r="BY7069" s="207"/>
      <c r="BZ7069" s="207"/>
      <c r="CA7069" s="207"/>
      <c r="CB7069" s="207"/>
      <c r="CC7069" s="207"/>
      <c r="CD7069" s="207"/>
      <c r="CE7069" s="207"/>
      <c r="CF7069" s="207"/>
    </row>
    <row r="7070" spans="1:84" s="406" customFormat="1" x14ac:dyDescent="0.3">
      <c r="A7070" s="407"/>
      <c r="B7070" s="412"/>
      <c r="C7070" s="126"/>
      <c r="D7070" s="390"/>
      <c r="E7070" s="390"/>
      <c r="F7070" s="390"/>
      <c r="G7070" s="390"/>
      <c r="H7070" s="390"/>
      <c r="I7070" s="390"/>
      <c r="AP7070" s="207"/>
      <c r="AQ7070" s="207"/>
      <c r="BK7070" s="207"/>
      <c r="BY7070" s="207"/>
      <c r="BZ7070" s="207"/>
      <c r="CA7070" s="207"/>
      <c r="CB7070" s="207"/>
      <c r="CC7070" s="207"/>
      <c r="CD7070" s="207"/>
      <c r="CE7070" s="207"/>
      <c r="CF7070" s="207"/>
    </row>
    <row r="7071" spans="1:84" s="406" customFormat="1" x14ac:dyDescent="0.3">
      <c r="A7071" s="407"/>
      <c r="B7071" s="412"/>
      <c r="C7071" s="126"/>
      <c r="D7071" s="390"/>
      <c r="E7071" s="390"/>
      <c r="F7071" s="390"/>
      <c r="G7071" s="390"/>
      <c r="H7071" s="390"/>
      <c r="I7071" s="390"/>
      <c r="AP7071" s="207"/>
      <c r="AQ7071" s="207"/>
      <c r="BK7071" s="207"/>
      <c r="BY7071" s="207"/>
      <c r="BZ7071" s="207"/>
      <c r="CA7071" s="207"/>
      <c r="CB7071" s="207"/>
      <c r="CC7071" s="207"/>
      <c r="CD7071" s="207"/>
      <c r="CE7071" s="207"/>
      <c r="CF7071" s="207"/>
    </row>
    <row r="7072" spans="1:84" s="406" customFormat="1" x14ac:dyDescent="0.3">
      <c r="A7072" s="407"/>
      <c r="B7072" s="412"/>
      <c r="C7072" s="126"/>
      <c r="D7072" s="390"/>
      <c r="E7072" s="390"/>
      <c r="F7072" s="390"/>
      <c r="G7072" s="390"/>
      <c r="H7072" s="390"/>
      <c r="I7072" s="390"/>
      <c r="AP7072" s="207"/>
      <c r="AQ7072" s="207"/>
      <c r="BK7072" s="207"/>
      <c r="BY7072" s="207"/>
      <c r="BZ7072" s="207"/>
      <c r="CA7072" s="207"/>
      <c r="CB7072" s="207"/>
      <c r="CC7072" s="207"/>
      <c r="CD7072" s="207"/>
      <c r="CE7072" s="207"/>
      <c r="CF7072" s="207"/>
    </row>
    <row r="7073" spans="1:84" s="406" customFormat="1" x14ac:dyDescent="0.3">
      <c r="A7073" s="407"/>
      <c r="B7073" s="412"/>
      <c r="C7073" s="126"/>
      <c r="D7073" s="390"/>
      <c r="E7073" s="390"/>
      <c r="F7073" s="390"/>
      <c r="G7073" s="390"/>
      <c r="H7073" s="390"/>
      <c r="I7073" s="390"/>
      <c r="AP7073" s="207"/>
      <c r="AQ7073" s="207"/>
      <c r="BK7073" s="207"/>
      <c r="BY7073" s="207"/>
      <c r="BZ7073" s="207"/>
      <c r="CA7073" s="207"/>
      <c r="CB7073" s="207"/>
      <c r="CC7073" s="207"/>
      <c r="CD7073" s="207"/>
      <c r="CE7073" s="207"/>
      <c r="CF7073" s="207"/>
    </row>
    <row r="7074" spans="1:84" s="406" customFormat="1" x14ac:dyDescent="0.3">
      <c r="A7074" s="407"/>
      <c r="B7074" s="412"/>
      <c r="C7074" s="126"/>
      <c r="D7074" s="390"/>
      <c r="E7074" s="390"/>
      <c r="F7074" s="390"/>
      <c r="G7074" s="390"/>
      <c r="H7074" s="390"/>
      <c r="I7074" s="390"/>
      <c r="AP7074" s="207"/>
      <c r="AQ7074" s="207"/>
      <c r="BK7074" s="207"/>
      <c r="BY7074" s="207"/>
      <c r="BZ7074" s="207"/>
      <c r="CA7074" s="207"/>
      <c r="CB7074" s="207"/>
      <c r="CC7074" s="207"/>
      <c r="CD7074" s="207"/>
      <c r="CE7074" s="207"/>
      <c r="CF7074" s="207"/>
    </row>
    <row r="7075" spans="1:84" s="406" customFormat="1" x14ac:dyDescent="0.3">
      <c r="A7075" s="407"/>
      <c r="B7075" s="412"/>
      <c r="C7075" s="126"/>
      <c r="D7075" s="390"/>
      <c r="E7075" s="390"/>
      <c r="F7075" s="390"/>
      <c r="G7075" s="390"/>
      <c r="H7075" s="390"/>
      <c r="I7075" s="390"/>
      <c r="AP7075" s="207"/>
      <c r="AQ7075" s="207"/>
      <c r="BK7075" s="207"/>
      <c r="BY7075" s="207"/>
      <c r="BZ7075" s="207"/>
      <c r="CA7075" s="207"/>
      <c r="CB7075" s="207"/>
      <c r="CC7075" s="207"/>
      <c r="CD7075" s="207"/>
      <c r="CE7075" s="207"/>
      <c r="CF7075" s="207"/>
    </row>
    <row r="7076" spans="1:84" s="406" customFormat="1" x14ac:dyDescent="0.3">
      <c r="A7076" s="407"/>
      <c r="B7076" s="412"/>
      <c r="C7076" s="126"/>
      <c r="D7076" s="390"/>
      <c r="E7076" s="390"/>
      <c r="F7076" s="390"/>
      <c r="G7076" s="390"/>
      <c r="H7076" s="390"/>
      <c r="I7076" s="390"/>
      <c r="AP7076" s="207"/>
      <c r="AQ7076" s="207"/>
      <c r="BK7076" s="207"/>
      <c r="BY7076" s="207"/>
      <c r="BZ7076" s="207"/>
      <c r="CA7076" s="207"/>
      <c r="CB7076" s="207"/>
      <c r="CC7076" s="207"/>
      <c r="CD7076" s="207"/>
      <c r="CE7076" s="207"/>
      <c r="CF7076" s="207"/>
    </row>
    <row r="7077" spans="1:84" s="406" customFormat="1" x14ac:dyDescent="0.3">
      <c r="A7077" s="407"/>
      <c r="B7077" s="412"/>
      <c r="C7077" s="126"/>
      <c r="D7077" s="390"/>
      <c r="E7077" s="390"/>
      <c r="F7077" s="390"/>
      <c r="G7077" s="390"/>
      <c r="H7077" s="390"/>
      <c r="I7077" s="390"/>
      <c r="AP7077" s="207"/>
      <c r="AQ7077" s="207"/>
      <c r="BK7077" s="207"/>
      <c r="BY7077" s="207"/>
      <c r="BZ7077" s="207"/>
      <c r="CA7077" s="207"/>
      <c r="CB7077" s="207"/>
      <c r="CC7077" s="207"/>
      <c r="CD7077" s="207"/>
      <c r="CE7077" s="207"/>
      <c r="CF7077" s="207"/>
    </row>
    <row r="7078" spans="1:84" s="406" customFormat="1" x14ac:dyDescent="0.3">
      <c r="A7078" s="407"/>
      <c r="B7078" s="412"/>
      <c r="C7078" s="126"/>
      <c r="D7078" s="390"/>
      <c r="E7078" s="390"/>
      <c r="F7078" s="390"/>
      <c r="G7078" s="390"/>
      <c r="H7078" s="390"/>
      <c r="I7078" s="390"/>
      <c r="AP7078" s="207"/>
      <c r="AQ7078" s="207"/>
      <c r="BK7078" s="207"/>
      <c r="BY7078" s="207"/>
      <c r="BZ7078" s="207"/>
      <c r="CA7078" s="207"/>
      <c r="CB7078" s="207"/>
      <c r="CC7078" s="207"/>
      <c r="CD7078" s="207"/>
      <c r="CE7078" s="207"/>
      <c r="CF7078" s="207"/>
    </row>
    <row r="7079" spans="1:84" s="406" customFormat="1" x14ac:dyDescent="0.3">
      <c r="A7079" s="407"/>
      <c r="B7079" s="412"/>
      <c r="C7079" s="126"/>
      <c r="D7079" s="390"/>
      <c r="E7079" s="390"/>
      <c r="F7079" s="390"/>
      <c r="G7079" s="390"/>
      <c r="H7079" s="390"/>
      <c r="I7079" s="390"/>
      <c r="AP7079" s="207"/>
      <c r="AQ7079" s="207"/>
      <c r="BK7079" s="207"/>
      <c r="BY7079" s="207"/>
      <c r="BZ7079" s="207"/>
      <c r="CA7079" s="207"/>
      <c r="CB7079" s="207"/>
      <c r="CC7079" s="207"/>
      <c r="CD7079" s="207"/>
      <c r="CE7079" s="207"/>
      <c r="CF7079" s="207"/>
    </row>
    <row r="7080" spans="1:84" s="406" customFormat="1" x14ac:dyDescent="0.3">
      <c r="A7080" s="407"/>
      <c r="B7080" s="412"/>
      <c r="C7080" s="126"/>
      <c r="D7080" s="390"/>
      <c r="E7080" s="390"/>
      <c r="F7080" s="390"/>
      <c r="G7080" s="390"/>
      <c r="H7080" s="390"/>
      <c r="I7080" s="390"/>
      <c r="AP7080" s="207"/>
      <c r="AQ7080" s="207"/>
      <c r="BK7080" s="207"/>
      <c r="BY7080" s="207"/>
      <c r="BZ7080" s="207"/>
      <c r="CA7080" s="207"/>
      <c r="CB7080" s="207"/>
      <c r="CC7080" s="207"/>
      <c r="CD7080" s="207"/>
      <c r="CE7080" s="207"/>
      <c r="CF7080" s="207"/>
    </row>
    <row r="7081" spans="1:84" s="406" customFormat="1" x14ac:dyDescent="0.3">
      <c r="A7081" s="407"/>
      <c r="B7081" s="412"/>
      <c r="C7081" s="126"/>
      <c r="D7081" s="390"/>
      <c r="E7081" s="390"/>
      <c r="F7081" s="390"/>
      <c r="G7081" s="390"/>
      <c r="H7081" s="390"/>
      <c r="I7081" s="390"/>
      <c r="AP7081" s="207"/>
      <c r="AQ7081" s="207"/>
      <c r="BK7081" s="207"/>
      <c r="BY7081" s="207"/>
      <c r="BZ7081" s="207"/>
      <c r="CA7081" s="207"/>
      <c r="CB7081" s="207"/>
      <c r="CC7081" s="207"/>
      <c r="CD7081" s="207"/>
      <c r="CE7081" s="207"/>
      <c r="CF7081" s="207"/>
    </row>
    <row r="7082" spans="1:84" s="406" customFormat="1" x14ac:dyDescent="0.3">
      <c r="A7082" s="407"/>
      <c r="B7082" s="412"/>
      <c r="C7082" s="126"/>
      <c r="D7082" s="390"/>
      <c r="E7082" s="390"/>
      <c r="F7082" s="390"/>
      <c r="G7082" s="390"/>
      <c r="H7082" s="390"/>
      <c r="I7082" s="390"/>
      <c r="AP7082" s="207"/>
      <c r="AQ7082" s="207"/>
      <c r="BK7082" s="207"/>
      <c r="BY7082" s="207"/>
      <c r="BZ7082" s="207"/>
      <c r="CA7082" s="207"/>
      <c r="CB7082" s="207"/>
      <c r="CC7082" s="207"/>
      <c r="CD7082" s="207"/>
      <c r="CE7082" s="207"/>
      <c r="CF7082" s="207"/>
    </row>
    <row r="7083" spans="1:84" s="406" customFormat="1" x14ac:dyDescent="0.3">
      <c r="A7083" s="407"/>
      <c r="B7083" s="412"/>
      <c r="C7083" s="126"/>
      <c r="D7083" s="390"/>
      <c r="E7083" s="390"/>
      <c r="F7083" s="390"/>
      <c r="G7083" s="390"/>
      <c r="H7083" s="390"/>
      <c r="I7083" s="390"/>
      <c r="AP7083" s="207"/>
      <c r="AQ7083" s="207"/>
      <c r="BK7083" s="207"/>
      <c r="BY7083" s="207"/>
      <c r="BZ7083" s="207"/>
      <c r="CA7083" s="207"/>
      <c r="CB7083" s="207"/>
      <c r="CC7083" s="207"/>
      <c r="CD7083" s="207"/>
      <c r="CE7083" s="207"/>
      <c r="CF7083" s="207"/>
    </row>
    <row r="7084" spans="1:84" s="406" customFormat="1" x14ac:dyDescent="0.3">
      <c r="A7084" s="407"/>
      <c r="B7084" s="412"/>
      <c r="C7084" s="126"/>
      <c r="D7084" s="390"/>
      <c r="E7084" s="390"/>
      <c r="F7084" s="390"/>
      <c r="G7084" s="390"/>
      <c r="H7084" s="390"/>
      <c r="I7084" s="390"/>
      <c r="AP7084" s="207"/>
      <c r="AQ7084" s="207"/>
      <c r="BK7084" s="207"/>
      <c r="BY7084" s="207"/>
      <c r="BZ7084" s="207"/>
      <c r="CA7084" s="207"/>
      <c r="CB7084" s="207"/>
      <c r="CC7084" s="207"/>
      <c r="CD7084" s="207"/>
      <c r="CE7084" s="207"/>
      <c r="CF7084" s="207"/>
    </row>
    <row r="7085" spans="1:84" s="406" customFormat="1" x14ac:dyDescent="0.3">
      <c r="A7085" s="407"/>
      <c r="B7085" s="412"/>
      <c r="C7085" s="126"/>
      <c r="D7085" s="390"/>
      <c r="E7085" s="390"/>
      <c r="F7085" s="390"/>
      <c r="G7085" s="390"/>
      <c r="H7085" s="390"/>
      <c r="I7085" s="390"/>
      <c r="AP7085" s="207"/>
      <c r="AQ7085" s="207"/>
      <c r="BK7085" s="207"/>
      <c r="BY7085" s="207"/>
      <c r="BZ7085" s="207"/>
      <c r="CA7085" s="207"/>
      <c r="CB7085" s="207"/>
      <c r="CC7085" s="207"/>
      <c r="CD7085" s="207"/>
      <c r="CE7085" s="207"/>
      <c r="CF7085" s="207"/>
    </row>
    <row r="7086" spans="1:84" s="406" customFormat="1" x14ac:dyDescent="0.3">
      <c r="A7086" s="407"/>
      <c r="B7086" s="412"/>
      <c r="C7086" s="126"/>
      <c r="D7086" s="390"/>
      <c r="E7086" s="390"/>
      <c r="F7086" s="390"/>
      <c r="G7086" s="390"/>
      <c r="H7086" s="390"/>
      <c r="I7086" s="390"/>
      <c r="AP7086" s="207"/>
      <c r="AQ7086" s="207"/>
      <c r="BK7086" s="207"/>
      <c r="BY7086" s="207"/>
      <c r="BZ7086" s="207"/>
      <c r="CA7086" s="207"/>
      <c r="CB7086" s="207"/>
      <c r="CC7086" s="207"/>
      <c r="CD7086" s="207"/>
      <c r="CE7086" s="207"/>
      <c r="CF7086" s="207"/>
    </row>
    <row r="7087" spans="1:84" s="406" customFormat="1" x14ac:dyDescent="0.3">
      <c r="A7087" s="407"/>
      <c r="B7087" s="412"/>
      <c r="C7087" s="126"/>
      <c r="D7087" s="390"/>
      <c r="E7087" s="390"/>
      <c r="F7087" s="390"/>
      <c r="G7087" s="390"/>
      <c r="H7087" s="390"/>
      <c r="I7087" s="390"/>
      <c r="AP7087" s="207"/>
      <c r="AQ7087" s="207"/>
      <c r="BK7087" s="207"/>
      <c r="BY7087" s="207"/>
      <c r="BZ7087" s="207"/>
      <c r="CA7087" s="207"/>
      <c r="CB7087" s="207"/>
      <c r="CC7087" s="207"/>
      <c r="CD7087" s="207"/>
      <c r="CE7087" s="207"/>
      <c r="CF7087" s="207"/>
    </row>
    <row r="7088" spans="1:84" s="406" customFormat="1" x14ac:dyDescent="0.3">
      <c r="A7088" s="407"/>
      <c r="B7088" s="412"/>
      <c r="C7088" s="126"/>
      <c r="D7088" s="390"/>
      <c r="E7088" s="390"/>
      <c r="F7088" s="390"/>
      <c r="G7088" s="390"/>
      <c r="H7088" s="390"/>
      <c r="I7088" s="390"/>
      <c r="AP7088" s="207"/>
      <c r="AQ7088" s="207"/>
      <c r="BK7088" s="207"/>
      <c r="BY7088" s="207"/>
      <c r="BZ7088" s="207"/>
      <c r="CA7088" s="207"/>
      <c r="CB7088" s="207"/>
      <c r="CC7088" s="207"/>
      <c r="CD7088" s="207"/>
      <c r="CE7088" s="207"/>
      <c r="CF7088" s="207"/>
    </row>
    <row r="7089" spans="1:84" s="406" customFormat="1" x14ac:dyDescent="0.3">
      <c r="A7089" s="407"/>
      <c r="B7089" s="412"/>
      <c r="C7089" s="126"/>
      <c r="D7089" s="390"/>
      <c r="E7089" s="390"/>
      <c r="F7089" s="390"/>
      <c r="G7089" s="390"/>
      <c r="H7089" s="390"/>
      <c r="I7089" s="390"/>
      <c r="AP7089" s="207"/>
      <c r="AQ7089" s="207"/>
      <c r="BK7089" s="207"/>
      <c r="BY7089" s="207"/>
      <c r="BZ7089" s="207"/>
      <c r="CA7089" s="207"/>
      <c r="CB7089" s="207"/>
      <c r="CC7089" s="207"/>
      <c r="CD7089" s="207"/>
      <c r="CE7089" s="207"/>
      <c r="CF7089" s="207"/>
    </row>
    <row r="7090" spans="1:84" s="406" customFormat="1" x14ac:dyDescent="0.3">
      <c r="A7090" s="407"/>
      <c r="B7090" s="412"/>
      <c r="C7090" s="126"/>
      <c r="D7090" s="390"/>
      <c r="E7090" s="390"/>
      <c r="F7090" s="390"/>
      <c r="G7090" s="390"/>
      <c r="H7090" s="390"/>
      <c r="I7090" s="390"/>
      <c r="AP7090" s="207"/>
      <c r="AQ7090" s="207"/>
      <c r="BK7090" s="207"/>
      <c r="BY7090" s="207"/>
      <c r="BZ7090" s="207"/>
      <c r="CA7090" s="207"/>
      <c r="CB7090" s="207"/>
      <c r="CC7090" s="207"/>
      <c r="CD7090" s="207"/>
      <c r="CE7090" s="207"/>
      <c r="CF7090" s="207"/>
    </row>
    <row r="7091" spans="1:84" s="406" customFormat="1" x14ac:dyDescent="0.3">
      <c r="A7091" s="407"/>
      <c r="B7091" s="412"/>
      <c r="C7091" s="126"/>
      <c r="D7091" s="390"/>
      <c r="E7091" s="390"/>
      <c r="F7091" s="390"/>
      <c r="G7091" s="390"/>
      <c r="H7091" s="390"/>
      <c r="I7091" s="390"/>
      <c r="AP7091" s="207"/>
      <c r="AQ7091" s="207"/>
      <c r="BK7091" s="207"/>
      <c r="BY7091" s="207"/>
      <c r="BZ7091" s="207"/>
      <c r="CA7091" s="207"/>
      <c r="CB7091" s="207"/>
      <c r="CC7091" s="207"/>
      <c r="CD7091" s="207"/>
      <c r="CE7091" s="207"/>
      <c r="CF7091" s="207"/>
    </row>
    <row r="7092" spans="1:84" s="406" customFormat="1" x14ac:dyDescent="0.3">
      <c r="A7092" s="407"/>
      <c r="B7092" s="412"/>
      <c r="C7092" s="126"/>
      <c r="D7092" s="390"/>
      <c r="E7092" s="390"/>
      <c r="F7092" s="390"/>
      <c r="G7092" s="390"/>
      <c r="H7092" s="390"/>
      <c r="I7092" s="390"/>
      <c r="AP7092" s="207"/>
      <c r="AQ7092" s="207"/>
      <c r="BK7092" s="207"/>
      <c r="BY7092" s="207"/>
      <c r="BZ7092" s="207"/>
      <c r="CA7092" s="207"/>
      <c r="CB7092" s="207"/>
      <c r="CC7092" s="207"/>
      <c r="CD7092" s="207"/>
      <c r="CE7092" s="207"/>
      <c r="CF7092" s="207"/>
    </row>
    <row r="7093" spans="1:84" s="406" customFormat="1" x14ac:dyDescent="0.3">
      <c r="A7093" s="407"/>
      <c r="B7093" s="412"/>
      <c r="C7093" s="126"/>
      <c r="D7093" s="390"/>
      <c r="E7093" s="390"/>
      <c r="F7093" s="390"/>
      <c r="G7093" s="390"/>
      <c r="H7093" s="390"/>
      <c r="I7093" s="390"/>
      <c r="AP7093" s="207"/>
      <c r="AQ7093" s="207"/>
      <c r="BK7093" s="207"/>
      <c r="BY7093" s="207"/>
      <c r="BZ7093" s="207"/>
      <c r="CA7093" s="207"/>
      <c r="CB7093" s="207"/>
      <c r="CC7093" s="207"/>
      <c r="CD7093" s="207"/>
      <c r="CE7093" s="207"/>
      <c r="CF7093" s="207"/>
    </row>
    <row r="7094" spans="1:84" s="406" customFormat="1" x14ac:dyDescent="0.3">
      <c r="A7094" s="407"/>
      <c r="B7094" s="412"/>
      <c r="C7094" s="126"/>
      <c r="D7094" s="390"/>
      <c r="E7094" s="390"/>
      <c r="F7094" s="390"/>
      <c r="G7094" s="390"/>
      <c r="H7094" s="390"/>
      <c r="I7094" s="390"/>
      <c r="AP7094" s="207"/>
      <c r="AQ7094" s="207"/>
      <c r="BK7094" s="207"/>
      <c r="BY7094" s="207"/>
      <c r="BZ7094" s="207"/>
      <c r="CA7094" s="207"/>
      <c r="CB7094" s="207"/>
      <c r="CC7094" s="207"/>
      <c r="CD7094" s="207"/>
      <c r="CE7094" s="207"/>
      <c r="CF7094" s="207"/>
    </row>
    <row r="7095" spans="1:84" s="406" customFormat="1" x14ac:dyDescent="0.3">
      <c r="A7095" s="407"/>
      <c r="B7095" s="412"/>
      <c r="C7095" s="126"/>
      <c r="D7095" s="390"/>
      <c r="E7095" s="390"/>
      <c r="F7095" s="390"/>
      <c r="G7095" s="390"/>
      <c r="H7095" s="390"/>
      <c r="I7095" s="390"/>
      <c r="AP7095" s="207"/>
      <c r="AQ7095" s="207"/>
      <c r="BK7095" s="207"/>
      <c r="BY7095" s="207"/>
      <c r="BZ7095" s="207"/>
      <c r="CA7095" s="207"/>
      <c r="CB7095" s="207"/>
      <c r="CC7095" s="207"/>
      <c r="CD7095" s="207"/>
      <c r="CE7095" s="207"/>
      <c r="CF7095" s="207"/>
    </row>
    <row r="7096" spans="1:84" s="406" customFormat="1" x14ac:dyDescent="0.3">
      <c r="A7096" s="407"/>
      <c r="B7096" s="412"/>
      <c r="C7096" s="126"/>
      <c r="D7096" s="390"/>
      <c r="E7096" s="390"/>
      <c r="F7096" s="390"/>
      <c r="G7096" s="390"/>
      <c r="H7096" s="390"/>
      <c r="I7096" s="390"/>
      <c r="AP7096" s="207"/>
      <c r="AQ7096" s="207"/>
      <c r="BK7096" s="207"/>
      <c r="BY7096" s="207"/>
      <c r="BZ7096" s="207"/>
      <c r="CA7096" s="207"/>
      <c r="CB7096" s="207"/>
      <c r="CC7096" s="207"/>
      <c r="CD7096" s="207"/>
      <c r="CE7096" s="207"/>
      <c r="CF7096" s="207"/>
    </row>
    <row r="7097" spans="1:84" s="406" customFormat="1" x14ac:dyDescent="0.3">
      <c r="A7097" s="407"/>
      <c r="B7097" s="412"/>
      <c r="C7097" s="126"/>
      <c r="D7097" s="390"/>
      <c r="E7097" s="390"/>
      <c r="F7097" s="390"/>
      <c r="G7097" s="390"/>
      <c r="H7097" s="390"/>
      <c r="I7097" s="390"/>
      <c r="AP7097" s="207"/>
      <c r="AQ7097" s="207"/>
      <c r="BK7097" s="207"/>
      <c r="BY7097" s="207"/>
      <c r="BZ7097" s="207"/>
      <c r="CA7097" s="207"/>
      <c r="CB7097" s="207"/>
      <c r="CC7097" s="207"/>
      <c r="CD7097" s="207"/>
      <c r="CE7097" s="207"/>
      <c r="CF7097" s="207"/>
    </row>
    <row r="7098" spans="1:84" s="406" customFormat="1" x14ac:dyDescent="0.3">
      <c r="A7098" s="407"/>
      <c r="B7098" s="412"/>
      <c r="C7098" s="126"/>
      <c r="D7098" s="390"/>
      <c r="E7098" s="390"/>
      <c r="F7098" s="390"/>
      <c r="G7098" s="390"/>
      <c r="H7098" s="390"/>
      <c r="I7098" s="390"/>
      <c r="AP7098" s="207"/>
      <c r="AQ7098" s="207"/>
      <c r="BK7098" s="207"/>
      <c r="BY7098" s="207"/>
      <c r="BZ7098" s="207"/>
      <c r="CA7098" s="207"/>
      <c r="CB7098" s="207"/>
      <c r="CC7098" s="207"/>
      <c r="CD7098" s="207"/>
      <c r="CE7098" s="207"/>
      <c r="CF7098" s="207"/>
    </row>
    <row r="7099" spans="1:84" s="406" customFormat="1" x14ac:dyDescent="0.3">
      <c r="A7099" s="407"/>
      <c r="B7099" s="412"/>
      <c r="C7099" s="126"/>
      <c r="D7099" s="390"/>
      <c r="E7099" s="390"/>
      <c r="F7099" s="390"/>
      <c r="G7099" s="390"/>
      <c r="H7099" s="390"/>
      <c r="I7099" s="390"/>
      <c r="AP7099" s="207"/>
      <c r="AQ7099" s="207"/>
      <c r="BK7099" s="207"/>
      <c r="BY7099" s="207"/>
      <c r="BZ7099" s="207"/>
      <c r="CA7099" s="207"/>
      <c r="CB7099" s="207"/>
      <c r="CC7099" s="207"/>
      <c r="CD7099" s="207"/>
      <c r="CE7099" s="207"/>
      <c r="CF7099" s="207"/>
    </row>
    <row r="7100" spans="1:84" s="406" customFormat="1" x14ac:dyDescent="0.3">
      <c r="A7100" s="407"/>
      <c r="B7100" s="412"/>
      <c r="C7100" s="126"/>
      <c r="D7100" s="390"/>
      <c r="E7100" s="390"/>
      <c r="F7100" s="390"/>
      <c r="G7100" s="390"/>
      <c r="H7100" s="390"/>
      <c r="I7100" s="390"/>
      <c r="AP7100" s="207"/>
      <c r="AQ7100" s="207"/>
      <c r="BK7100" s="207"/>
      <c r="BY7100" s="207"/>
      <c r="BZ7100" s="207"/>
      <c r="CA7100" s="207"/>
      <c r="CB7100" s="207"/>
      <c r="CC7100" s="207"/>
      <c r="CD7100" s="207"/>
      <c r="CE7100" s="207"/>
      <c r="CF7100" s="207"/>
    </row>
    <row r="7101" spans="1:84" s="406" customFormat="1" x14ac:dyDescent="0.3">
      <c r="A7101" s="407"/>
      <c r="B7101" s="412"/>
      <c r="C7101" s="126"/>
      <c r="D7101" s="390"/>
      <c r="E7101" s="390"/>
      <c r="F7101" s="390"/>
      <c r="G7101" s="390"/>
      <c r="H7101" s="390"/>
      <c r="I7101" s="390"/>
      <c r="AP7101" s="207"/>
      <c r="AQ7101" s="207"/>
      <c r="BK7101" s="207"/>
      <c r="BY7101" s="207"/>
      <c r="BZ7101" s="207"/>
      <c r="CA7101" s="207"/>
      <c r="CB7101" s="207"/>
      <c r="CC7101" s="207"/>
      <c r="CD7101" s="207"/>
      <c r="CE7101" s="207"/>
      <c r="CF7101" s="207"/>
    </row>
    <row r="7102" spans="1:84" s="406" customFormat="1" x14ac:dyDescent="0.3">
      <c r="A7102" s="407"/>
      <c r="B7102" s="412"/>
      <c r="C7102" s="126"/>
      <c r="D7102" s="390"/>
      <c r="E7102" s="390"/>
      <c r="F7102" s="390"/>
      <c r="G7102" s="390"/>
      <c r="H7102" s="390"/>
      <c r="I7102" s="390"/>
      <c r="AP7102" s="207"/>
      <c r="AQ7102" s="207"/>
      <c r="BK7102" s="207"/>
      <c r="BY7102" s="207"/>
      <c r="BZ7102" s="207"/>
      <c r="CA7102" s="207"/>
      <c r="CB7102" s="207"/>
      <c r="CC7102" s="207"/>
      <c r="CD7102" s="207"/>
      <c r="CE7102" s="207"/>
      <c r="CF7102" s="207"/>
    </row>
    <row r="7103" spans="1:84" s="406" customFormat="1" x14ac:dyDescent="0.3">
      <c r="A7103" s="407"/>
      <c r="B7103" s="412"/>
      <c r="C7103" s="126"/>
      <c r="D7103" s="390"/>
      <c r="E7103" s="390"/>
      <c r="F7103" s="390"/>
      <c r="G7103" s="390"/>
      <c r="H7103" s="390"/>
      <c r="I7103" s="390"/>
      <c r="AP7103" s="207"/>
      <c r="AQ7103" s="207"/>
      <c r="BK7103" s="207"/>
      <c r="BY7103" s="207"/>
      <c r="BZ7103" s="207"/>
      <c r="CA7103" s="207"/>
      <c r="CB7103" s="207"/>
      <c r="CC7103" s="207"/>
      <c r="CD7103" s="207"/>
      <c r="CE7103" s="207"/>
      <c r="CF7103" s="207"/>
    </row>
    <row r="7104" spans="1:84" s="406" customFormat="1" x14ac:dyDescent="0.3">
      <c r="A7104" s="407"/>
      <c r="B7104" s="412"/>
      <c r="C7104" s="126"/>
      <c r="D7104" s="390"/>
      <c r="E7104" s="390"/>
      <c r="F7104" s="390"/>
      <c r="G7104" s="390"/>
      <c r="H7104" s="390"/>
      <c r="I7104" s="390"/>
      <c r="AP7104" s="207"/>
      <c r="AQ7104" s="207"/>
      <c r="BK7104" s="207"/>
      <c r="BY7104" s="207"/>
      <c r="BZ7104" s="207"/>
      <c r="CA7104" s="207"/>
      <c r="CB7104" s="207"/>
      <c r="CC7104" s="207"/>
      <c r="CD7104" s="207"/>
      <c r="CE7104" s="207"/>
      <c r="CF7104" s="207"/>
    </row>
    <row r="7105" spans="1:84" s="406" customFormat="1" x14ac:dyDescent="0.3">
      <c r="A7105" s="407"/>
      <c r="B7105" s="412"/>
      <c r="C7105" s="126"/>
      <c r="D7105" s="390"/>
      <c r="E7105" s="390"/>
      <c r="F7105" s="390"/>
      <c r="G7105" s="390"/>
      <c r="H7105" s="390"/>
      <c r="I7105" s="390"/>
      <c r="AP7105" s="207"/>
      <c r="AQ7105" s="207"/>
      <c r="BK7105" s="207"/>
      <c r="BY7105" s="207"/>
      <c r="BZ7105" s="207"/>
      <c r="CA7105" s="207"/>
      <c r="CB7105" s="207"/>
      <c r="CC7105" s="207"/>
      <c r="CD7105" s="207"/>
      <c r="CE7105" s="207"/>
      <c r="CF7105" s="207"/>
    </row>
    <row r="7106" spans="1:84" s="406" customFormat="1" x14ac:dyDescent="0.3">
      <c r="A7106" s="407"/>
      <c r="B7106" s="412"/>
      <c r="C7106" s="126"/>
      <c r="D7106" s="390"/>
      <c r="E7106" s="390"/>
      <c r="F7106" s="390"/>
      <c r="G7106" s="390"/>
      <c r="H7106" s="390"/>
      <c r="I7106" s="390"/>
      <c r="AP7106" s="207"/>
      <c r="AQ7106" s="207"/>
      <c r="BK7106" s="207"/>
      <c r="BY7106" s="207"/>
      <c r="BZ7106" s="207"/>
      <c r="CA7106" s="207"/>
      <c r="CB7106" s="207"/>
      <c r="CC7106" s="207"/>
      <c r="CD7106" s="207"/>
      <c r="CE7106" s="207"/>
      <c r="CF7106" s="207"/>
    </row>
    <row r="7107" spans="1:84" s="406" customFormat="1" x14ac:dyDescent="0.3">
      <c r="A7107" s="407"/>
      <c r="B7107" s="412"/>
      <c r="C7107" s="126"/>
      <c r="D7107" s="390"/>
      <c r="E7107" s="390"/>
      <c r="F7107" s="390"/>
      <c r="G7107" s="390"/>
      <c r="H7107" s="390"/>
      <c r="I7107" s="390"/>
      <c r="AP7107" s="207"/>
      <c r="AQ7107" s="207"/>
      <c r="BK7107" s="207"/>
      <c r="BY7107" s="207"/>
      <c r="BZ7107" s="207"/>
      <c r="CA7107" s="207"/>
      <c r="CB7107" s="207"/>
      <c r="CC7107" s="207"/>
      <c r="CD7107" s="207"/>
      <c r="CE7107" s="207"/>
      <c r="CF7107" s="207"/>
    </row>
    <row r="7108" spans="1:84" s="406" customFormat="1" x14ac:dyDescent="0.3">
      <c r="A7108" s="407"/>
      <c r="B7108" s="412"/>
      <c r="C7108" s="126"/>
      <c r="D7108" s="390"/>
      <c r="E7108" s="390"/>
      <c r="F7108" s="390"/>
      <c r="G7108" s="390"/>
      <c r="H7108" s="390"/>
      <c r="I7108" s="390"/>
      <c r="AP7108" s="207"/>
      <c r="AQ7108" s="207"/>
      <c r="BK7108" s="207"/>
      <c r="BY7108" s="207"/>
      <c r="BZ7108" s="207"/>
      <c r="CA7108" s="207"/>
      <c r="CB7108" s="207"/>
      <c r="CC7108" s="207"/>
      <c r="CD7108" s="207"/>
      <c r="CE7108" s="207"/>
      <c r="CF7108" s="207"/>
    </row>
    <row r="7109" spans="1:84" s="406" customFormat="1" x14ac:dyDescent="0.3">
      <c r="A7109" s="407"/>
      <c r="B7109" s="412"/>
      <c r="C7109" s="126"/>
      <c r="D7109" s="390"/>
      <c r="E7109" s="390"/>
      <c r="F7109" s="390"/>
      <c r="G7109" s="390"/>
      <c r="H7109" s="390"/>
      <c r="I7109" s="390"/>
      <c r="AP7109" s="207"/>
      <c r="AQ7109" s="207"/>
      <c r="BK7109" s="207"/>
      <c r="BY7109" s="207"/>
      <c r="BZ7109" s="207"/>
      <c r="CA7109" s="207"/>
      <c r="CB7109" s="207"/>
      <c r="CC7109" s="207"/>
      <c r="CD7109" s="207"/>
      <c r="CE7109" s="207"/>
      <c r="CF7109" s="207"/>
    </row>
    <row r="7110" spans="1:84" s="406" customFormat="1" x14ac:dyDescent="0.3">
      <c r="A7110" s="407"/>
      <c r="B7110" s="412"/>
      <c r="C7110" s="126"/>
      <c r="D7110" s="390"/>
      <c r="E7110" s="390"/>
      <c r="F7110" s="390"/>
      <c r="G7110" s="390"/>
      <c r="H7110" s="390"/>
      <c r="I7110" s="390"/>
      <c r="AP7110" s="207"/>
      <c r="AQ7110" s="207"/>
      <c r="BK7110" s="207"/>
      <c r="BY7110" s="207"/>
      <c r="BZ7110" s="207"/>
      <c r="CA7110" s="207"/>
      <c r="CB7110" s="207"/>
      <c r="CC7110" s="207"/>
      <c r="CD7110" s="207"/>
      <c r="CE7110" s="207"/>
      <c r="CF7110" s="207"/>
    </row>
    <row r="7111" spans="1:84" s="406" customFormat="1" x14ac:dyDescent="0.3">
      <c r="A7111" s="407"/>
      <c r="B7111" s="412"/>
      <c r="C7111" s="126"/>
      <c r="D7111" s="390"/>
      <c r="E7111" s="390"/>
      <c r="F7111" s="390"/>
      <c r="G7111" s="390"/>
      <c r="H7111" s="390"/>
      <c r="I7111" s="390"/>
      <c r="AP7111" s="207"/>
      <c r="AQ7111" s="207"/>
      <c r="BK7111" s="207"/>
      <c r="BY7111" s="207"/>
      <c r="BZ7111" s="207"/>
      <c r="CA7111" s="207"/>
      <c r="CB7111" s="207"/>
      <c r="CC7111" s="207"/>
      <c r="CD7111" s="207"/>
      <c r="CE7111" s="207"/>
      <c r="CF7111" s="207"/>
    </row>
    <row r="7112" spans="1:84" s="406" customFormat="1" x14ac:dyDescent="0.3">
      <c r="A7112" s="407"/>
      <c r="B7112" s="412"/>
      <c r="C7112" s="126"/>
      <c r="D7112" s="390"/>
      <c r="E7112" s="390"/>
      <c r="F7112" s="390"/>
      <c r="G7112" s="390"/>
      <c r="H7112" s="390"/>
      <c r="I7112" s="390"/>
      <c r="AP7112" s="207"/>
      <c r="AQ7112" s="207"/>
      <c r="BK7112" s="207"/>
      <c r="BY7112" s="207"/>
      <c r="BZ7112" s="207"/>
      <c r="CA7112" s="207"/>
      <c r="CB7112" s="207"/>
      <c r="CC7112" s="207"/>
      <c r="CD7112" s="207"/>
      <c r="CE7112" s="207"/>
      <c r="CF7112" s="207"/>
    </row>
    <row r="7113" spans="1:84" s="406" customFormat="1" x14ac:dyDescent="0.3">
      <c r="A7113" s="407"/>
      <c r="B7113" s="412"/>
      <c r="C7113" s="126"/>
      <c r="D7113" s="390"/>
      <c r="E7113" s="390"/>
      <c r="F7113" s="390"/>
      <c r="G7113" s="390"/>
      <c r="H7113" s="390"/>
      <c r="I7113" s="390"/>
      <c r="AP7113" s="207"/>
      <c r="AQ7113" s="207"/>
      <c r="BK7113" s="207"/>
      <c r="BY7113" s="207"/>
      <c r="BZ7113" s="207"/>
      <c r="CA7113" s="207"/>
      <c r="CB7113" s="207"/>
      <c r="CC7113" s="207"/>
      <c r="CD7113" s="207"/>
      <c r="CE7113" s="207"/>
      <c r="CF7113" s="207"/>
    </row>
    <row r="7114" spans="1:84" s="406" customFormat="1" x14ac:dyDescent="0.3">
      <c r="A7114" s="407"/>
      <c r="B7114" s="412"/>
      <c r="C7114" s="126"/>
      <c r="D7114" s="390"/>
      <c r="E7114" s="390"/>
      <c r="F7114" s="390"/>
      <c r="G7114" s="390"/>
      <c r="H7114" s="390"/>
      <c r="I7114" s="390"/>
      <c r="AP7114" s="207"/>
      <c r="AQ7114" s="207"/>
      <c r="BK7114" s="207"/>
      <c r="BY7114" s="207"/>
      <c r="BZ7114" s="207"/>
      <c r="CA7114" s="207"/>
      <c r="CB7114" s="207"/>
      <c r="CC7114" s="207"/>
      <c r="CD7114" s="207"/>
      <c r="CE7114" s="207"/>
      <c r="CF7114" s="207"/>
    </row>
    <row r="7115" spans="1:84" s="406" customFormat="1" x14ac:dyDescent="0.3">
      <c r="A7115" s="407"/>
      <c r="B7115" s="412"/>
      <c r="C7115" s="126"/>
      <c r="D7115" s="390"/>
      <c r="E7115" s="390"/>
      <c r="F7115" s="390"/>
      <c r="G7115" s="390"/>
      <c r="H7115" s="390"/>
      <c r="I7115" s="390"/>
      <c r="AP7115" s="207"/>
      <c r="AQ7115" s="207"/>
      <c r="BK7115" s="207"/>
      <c r="BY7115" s="207"/>
      <c r="BZ7115" s="207"/>
      <c r="CA7115" s="207"/>
      <c r="CB7115" s="207"/>
      <c r="CC7115" s="207"/>
      <c r="CD7115" s="207"/>
      <c r="CE7115" s="207"/>
      <c r="CF7115" s="207"/>
    </row>
    <row r="7116" spans="1:84" s="406" customFormat="1" x14ac:dyDescent="0.3">
      <c r="A7116" s="407"/>
      <c r="B7116" s="412"/>
      <c r="C7116" s="126"/>
      <c r="D7116" s="390"/>
      <c r="E7116" s="390"/>
      <c r="F7116" s="390"/>
      <c r="G7116" s="390"/>
      <c r="H7116" s="390"/>
      <c r="I7116" s="390"/>
      <c r="AP7116" s="207"/>
      <c r="AQ7116" s="207"/>
      <c r="BK7116" s="207"/>
      <c r="BY7116" s="207"/>
      <c r="BZ7116" s="207"/>
      <c r="CA7116" s="207"/>
      <c r="CB7116" s="207"/>
      <c r="CC7116" s="207"/>
      <c r="CD7116" s="207"/>
      <c r="CE7116" s="207"/>
      <c r="CF7116" s="207"/>
    </row>
    <row r="7117" spans="1:84" s="406" customFormat="1" x14ac:dyDescent="0.3">
      <c r="A7117" s="407"/>
      <c r="B7117" s="412"/>
      <c r="C7117" s="126"/>
      <c r="D7117" s="390"/>
      <c r="E7117" s="390"/>
      <c r="F7117" s="390"/>
      <c r="G7117" s="390"/>
      <c r="H7117" s="390"/>
      <c r="I7117" s="390"/>
      <c r="AP7117" s="207"/>
      <c r="AQ7117" s="207"/>
      <c r="BK7117" s="207"/>
      <c r="BY7117" s="207"/>
      <c r="BZ7117" s="207"/>
      <c r="CA7117" s="207"/>
      <c r="CB7117" s="207"/>
      <c r="CC7117" s="207"/>
      <c r="CD7117" s="207"/>
      <c r="CE7117" s="207"/>
      <c r="CF7117" s="207"/>
    </row>
    <row r="7118" spans="1:84" s="406" customFormat="1" x14ac:dyDescent="0.3">
      <c r="A7118" s="407"/>
      <c r="B7118" s="412"/>
      <c r="C7118" s="126"/>
      <c r="D7118" s="390"/>
      <c r="E7118" s="390"/>
      <c r="F7118" s="390"/>
      <c r="G7118" s="390"/>
      <c r="H7118" s="390"/>
      <c r="I7118" s="390"/>
      <c r="AP7118" s="207"/>
      <c r="AQ7118" s="207"/>
      <c r="BK7118" s="207"/>
      <c r="BY7118" s="207"/>
      <c r="BZ7118" s="207"/>
      <c r="CA7118" s="207"/>
      <c r="CB7118" s="207"/>
      <c r="CC7118" s="207"/>
      <c r="CD7118" s="207"/>
      <c r="CE7118" s="207"/>
      <c r="CF7118" s="207"/>
    </row>
    <row r="7119" spans="1:84" s="406" customFormat="1" x14ac:dyDescent="0.3">
      <c r="A7119" s="407"/>
      <c r="B7119" s="412"/>
      <c r="C7119" s="126"/>
      <c r="D7119" s="390"/>
      <c r="E7119" s="390"/>
      <c r="F7119" s="390"/>
      <c r="G7119" s="390"/>
      <c r="H7119" s="390"/>
      <c r="I7119" s="390"/>
      <c r="AP7119" s="207"/>
      <c r="AQ7119" s="207"/>
      <c r="BK7119" s="207"/>
      <c r="BY7119" s="207"/>
      <c r="BZ7119" s="207"/>
      <c r="CA7119" s="207"/>
      <c r="CB7119" s="207"/>
      <c r="CC7119" s="207"/>
      <c r="CD7119" s="207"/>
      <c r="CE7119" s="207"/>
      <c r="CF7119" s="207"/>
    </row>
    <row r="7120" spans="1:84" s="406" customFormat="1" x14ac:dyDescent="0.3">
      <c r="A7120" s="407"/>
      <c r="B7120" s="412"/>
      <c r="C7120" s="126"/>
      <c r="D7120" s="390"/>
      <c r="E7120" s="390"/>
      <c r="F7120" s="390"/>
      <c r="G7120" s="390"/>
      <c r="H7120" s="390"/>
      <c r="I7120" s="390"/>
      <c r="AP7120" s="207"/>
      <c r="AQ7120" s="207"/>
      <c r="BK7120" s="207"/>
      <c r="BY7120" s="207"/>
      <c r="BZ7120" s="207"/>
      <c r="CA7120" s="207"/>
      <c r="CB7120" s="207"/>
      <c r="CC7120" s="207"/>
      <c r="CD7120" s="207"/>
      <c r="CE7120" s="207"/>
      <c r="CF7120" s="207"/>
    </row>
    <row r="7121" spans="1:84" s="406" customFormat="1" x14ac:dyDescent="0.3">
      <c r="A7121" s="407"/>
      <c r="B7121" s="412"/>
      <c r="C7121" s="126"/>
      <c r="D7121" s="390"/>
      <c r="E7121" s="390"/>
      <c r="F7121" s="390"/>
      <c r="G7121" s="390"/>
      <c r="H7121" s="390"/>
      <c r="I7121" s="390"/>
      <c r="AP7121" s="207"/>
      <c r="AQ7121" s="207"/>
      <c r="BK7121" s="207"/>
      <c r="BY7121" s="207"/>
      <c r="BZ7121" s="207"/>
      <c r="CA7121" s="207"/>
      <c r="CB7121" s="207"/>
      <c r="CC7121" s="207"/>
      <c r="CD7121" s="207"/>
      <c r="CE7121" s="207"/>
      <c r="CF7121" s="207"/>
    </row>
    <row r="7122" spans="1:84" s="406" customFormat="1" x14ac:dyDescent="0.3">
      <c r="A7122" s="407"/>
      <c r="B7122" s="412"/>
      <c r="C7122" s="126"/>
      <c r="D7122" s="390"/>
      <c r="E7122" s="390"/>
      <c r="F7122" s="390"/>
      <c r="G7122" s="390"/>
      <c r="H7122" s="390"/>
      <c r="I7122" s="390"/>
      <c r="AP7122" s="207"/>
      <c r="AQ7122" s="207"/>
      <c r="BK7122" s="207"/>
      <c r="BY7122" s="207"/>
      <c r="BZ7122" s="207"/>
      <c r="CA7122" s="207"/>
      <c r="CB7122" s="207"/>
      <c r="CC7122" s="207"/>
      <c r="CD7122" s="207"/>
      <c r="CE7122" s="207"/>
      <c r="CF7122" s="207"/>
    </row>
    <row r="7123" spans="1:84" s="406" customFormat="1" x14ac:dyDescent="0.3">
      <c r="A7123" s="407"/>
      <c r="B7123" s="412"/>
      <c r="C7123" s="126"/>
      <c r="D7123" s="390"/>
      <c r="E7123" s="390"/>
      <c r="F7123" s="390"/>
      <c r="G7123" s="390"/>
      <c r="H7123" s="390"/>
      <c r="I7123" s="390"/>
      <c r="AP7123" s="207"/>
      <c r="AQ7123" s="207"/>
      <c r="BK7123" s="207"/>
      <c r="BY7123" s="207"/>
      <c r="BZ7123" s="207"/>
      <c r="CA7123" s="207"/>
      <c r="CB7123" s="207"/>
      <c r="CC7123" s="207"/>
      <c r="CD7123" s="207"/>
      <c r="CE7123" s="207"/>
      <c r="CF7123" s="207"/>
    </row>
    <row r="7124" spans="1:84" s="406" customFormat="1" x14ac:dyDescent="0.3">
      <c r="A7124" s="407"/>
      <c r="B7124" s="412"/>
      <c r="C7124" s="126"/>
      <c r="D7124" s="390"/>
      <c r="E7124" s="390"/>
      <c r="F7124" s="390"/>
      <c r="G7124" s="390"/>
      <c r="H7124" s="390"/>
      <c r="I7124" s="390"/>
      <c r="AP7124" s="207"/>
      <c r="AQ7124" s="207"/>
      <c r="BK7124" s="207"/>
      <c r="BY7124" s="207"/>
      <c r="BZ7124" s="207"/>
      <c r="CA7124" s="207"/>
      <c r="CB7124" s="207"/>
      <c r="CC7124" s="207"/>
      <c r="CD7124" s="207"/>
      <c r="CE7124" s="207"/>
      <c r="CF7124" s="207"/>
    </row>
    <row r="7125" spans="1:84" s="406" customFormat="1" x14ac:dyDescent="0.3">
      <c r="A7125" s="407"/>
      <c r="B7125" s="412"/>
      <c r="C7125" s="126"/>
      <c r="D7125" s="390"/>
      <c r="E7125" s="390"/>
      <c r="F7125" s="390"/>
      <c r="G7125" s="390"/>
      <c r="H7125" s="390"/>
      <c r="I7125" s="390"/>
      <c r="AP7125" s="207"/>
      <c r="AQ7125" s="207"/>
      <c r="BK7125" s="207"/>
      <c r="BY7125" s="207"/>
      <c r="BZ7125" s="207"/>
      <c r="CA7125" s="207"/>
      <c r="CB7125" s="207"/>
      <c r="CC7125" s="207"/>
      <c r="CD7125" s="207"/>
      <c r="CE7125" s="207"/>
      <c r="CF7125" s="207"/>
    </row>
    <row r="7126" spans="1:84" s="406" customFormat="1" x14ac:dyDescent="0.3">
      <c r="A7126" s="407"/>
      <c r="B7126" s="412"/>
      <c r="C7126" s="126"/>
      <c r="D7126" s="390"/>
      <c r="E7126" s="390"/>
      <c r="F7126" s="390"/>
      <c r="G7126" s="390"/>
      <c r="H7126" s="390"/>
      <c r="I7126" s="390"/>
      <c r="AP7126" s="207"/>
      <c r="AQ7126" s="207"/>
      <c r="BK7126" s="207"/>
      <c r="BY7126" s="207"/>
      <c r="BZ7126" s="207"/>
      <c r="CA7126" s="207"/>
      <c r="CB7126" s="207"/>
      <c r="CC7126" s="207"/>
      <c r="CD7126" s="207"/>
      <c r="CE7126" s="207"/>
      <c r="CF7126" s="207"/>
    </row>
    <row r="7127" spans="1:84" s="406" customFormat="1" x14ac:dyDescent="0.3">
      <c r="A7127" s="407"/>
      <c r="B7127" s="412"/>
      <c r="C7127" s="126"/>
      <c r="D7127" s="390"/>
      <c r="E7127" s="390"/>
      <c r="F7127" s="390"/>
      <c r="G7127" s="390"/>
      <c r="H7127" s="390"/>
      <c r="I7127" s="390"/>
      <c r="AP7127" s="207"/>
      <c r="AQ7127" s="207"/>
      <c r="BK7127" s="207"/>
      <c r="BY7127" s="207"/>
      <c r="BZ7127" s="207"/>
      <c r="CA7127" s="207"/>
      <c r="CB7127" s="207"/>
      <c r="CC7127" s="207"/>
      <c r="CD7127" s="207"/>
      <c r="CE7127" s="207"/>
      <c r="CF7127" s="207"/>
    </row>
    <row r="7128" spans="1:84" s="406" customFormat="1" x14ac:dyDescent="0.3">
      <c r="A7128" s="407"/>
      <c r="B7128" s="412"/>
      <c r="C7128" s="126"/>
      <c r="D7128" s="390"/>
      <c r="E7128" s="390"/>
      <c r="F7128" s="390"/>
      <c r="G7128" s="390"/>
      <c r="H7128" s="390"/>
      <c r="I7128" s="390"/>
      <c r="AP7128" s="207"/>
      <c r="AQ7128" s="207"/>
      <c r="BK7128" s="207"/>
      <c r="BY7128" s="207"/>
      <c r="BZ7128" s="207"/>
      <c r="CA7128" s="207"/>
      <c r="CB7128" s="207"/>
      <c r="CC7128" s="207"/>
      <c r="CD7128" s="207"/>
      <c r="CE7128" s="207"/>
      <c r="CF7128" s="207"/>
    </row>
    <row r="7129" spans="1:84" s="406" customFormat="1" x14ac:dyDescent="0.3">
      <c r="A7129" s="407"/>
      <c r="B7129" s="412"/>
      <c r="C7129" s="126"/>
      <c r="D7129" s="390"/>
      <c r="E7129" s="390"/>
      <c r="F7129" s="390"/>
      <c r="G7129" s="390"/>
      <c r="H7129" s="390"/>
      <c r="I7129" s="390"/>
      <c r="AP7129" s="207"/>
      <c r="AQ7129" s="207"/>
      <c r="BK7129" s="207"/>
      <c r="BY7129" s="207"/>
      <c r="BZ7129" s="207"/>
      <c r="CA7129" s="207"/>
      <c r="CB7129" s="207"/>
      <c r="CC7129" s="207"/>
      <c r="CD7129" s="207"/>
      <c r="CE7129" s="207"/>
      <c r="CF7129" s="207"/>
    </row>
    <row r="7130" spans="1:84" s="406" customFormat="1" x14ac:dyDescent="0.3">
      <c r="A7130" s="407"/>
      <c r="B7130" s="412"/>
      <c r="C7130" s="126"/>
      <c r="D7130" s="390"/>
      <c r="E7130" s="390"/>
      <c r="F7130" s="390"/>
      <c r="G7130" s="390"/>
      <c r="H7130" s="390"/>
      <c r="I7130" s="390"/>
      <c r="AP7130" s="207"/>
      <c r="AQ7130" s="207"/>
      <c r="BK7130" s="207"/>
      <c r="BY7130" s="207"/>
      <c r="BZ7130" s="207"/>
      <c r="CA7130" s="207"/>
      <c r="CB7130" s="207"/>
      <c r="CC7130" s="207"/>
      <c r="CD7130" s="207"/>
      <c r="CE7130" s="207"/>
      <c r="CF7130" s="207"/>
    </row>
    <row r="7131" spans="1:84" s="406" customFormat="1" x14ac:dyDescent="0.3">
      <c r="A7131" s="407"/>
      <c r="B7131" s="412"/>
      <c r="C7131" s="126"/>
      <c r="D7131" s="390"/>
      <c r="E7131" s="390"/>
      <c r="F7131" s="390"/>
      <c r="G7131" s="390"/>
      <c r="H7131" s="390"/>
      <c r="I7131" s="390"/>
      <c r="AP7131" s="207"/>
      <c r="AQ7131" s="207"/>
      <c r="BK7131" s="207"/>
      <c r="BY7131" s="207"/>
      <c r="BZ7131" s="207"/>
      <c r="CA7131" s="207"/>
      <c r="CB7131" s="207"/>
      <c r="CC7131" s="207"/>
      <c r="CD7131" s="207"/>
      <c r="CE7131" s="207"/>
      <c r="CF7131" s="207"/>
    </row>
    <row r="7132" spans="1:84" s="406" customFormat="1" x14ac:dyDescent="0.3">
      <c r="A7132" s="407"/>
      <c r="B7132" s="412"/>
      <c r="C7132" s="126"/>
      <c r="D7132" s="390"/>
      <c r="E7132" s="390"/>
      <c r="F7132" s="390"/>
      <c r="G7132" s="390"/>
      <c r="H7132" s="390"/>
      <c r="I7132" s="390"/>
      <c r="AP7132" s="207"/>
      <c r="AQ7132" s="207"/>
      <c r="BK7132" s="207"/>
      <c r="BY7132" s="207"/>
      <c r="BZ7132" s="207"/>
      <c r="CA7132" s="207"/>
      <c r="CB7132" s="207"/>
      <c r="CC7132" s="207"/>
      <c r="CD7132" s="207"/>
      <c r="CE7132" s="207"/>
      <c r="CF7132" s="207"/>
    </row>
    <row r="7133" spans="1:84" s="406" customFormat="1" x14ac:dyDescent="0.3">
      <c r="A7133" s="407"/>
      <c r="B7133" s="412"/>
      <c r="C7133" s="126"/>
      <c r="D7133" s="390"/>
      <c r="E7133" s="390"/>
      <c r="F7133" s="390"/>
      <c r="G7133" s="390"/>
      <c r="H7133" s="390"/>
      <c r="I7133" s="390"/>
      <c r="AP7133" s="207"/>
      <c r="AQ7133" s="207"/>
      <c r="BK7133" s="207"/>
      <c r="BY7133" s="207"/>
      <c r="BZ7133" s="207"/>
      <c r="CA7133" s="207"/>
      <c r="CB7133" s="207"/>
      <c r="CC7133" s="207"/>
      <c r="CD7133" s="207"/>
      <c r="CE7133" s="207"/>
      <c r="CF7133" s="207"/>
    </row>
    <row r="7134" spans="1:84" s="406" customFormat="1" x14ac:dyDescent="0.3">
      <c r="A7134" s="407"/>
      <c r="B7134" s="412"/>
      <c r="C7134" s="126"/>
      <c r="D7134" s="390"/>
      <c r="E7134" s="390"/>
      <c r="F7134" s="390"/>
      <c r="G7134" s="390"/>
      <c r="H7134" s="390"/>
      <c r="I7134" s="390"/>
      <c r="AP7134" s="207"/>
      <c r="AQ7134" s="207"/>
      <c r="BK7134" s="207"/>
      <c r="BY7134" s="207"/>
      <c r="BZ7134" s="207"/>
      <c r="CA7134" s="207"/>
      <c r="CB7134" s="207"/>
      <c r="CC7134" s="207"/>
      <c r="CD7134" s="207"/>
      <c r="CE7134" s="207"/>
      <c r="CF7134" s="207"/>
    </row>
    <row r="7135" spans="1:84" s="406" customFormat="1" x14ac:dyDescent="0.3">
      <c r="A7135" s="407"/>
      <c r="B7135" s="412"/>
      <c r="C7135" s="126"/>
      <c r="D7135" s="390"/>
      <c r="E7135" s="390"/>
      <c r="F7135" s="390"/>
      <c r="G7135" s="390"/>
      <c r="H7135" s="390"/>
      <c r="I7135" s="390"/>
      <c r="AP7135" s="207"/>
      <c r="AQ7135" s="207"/>
      <c r="BK7135" s="207"/>
      <c r="BY7135" s="207"/>
      <c r="BZ7135" s="207"/>
      <c r="CA7135" s="207"/>
      <c r="CB7135" s="207"/>
      <c r="CC7135" s="207"/>
      <c r="CD7135" s="207"/>
      <c r="CE7135" s="207"/>
      <c r="CF7135" s="207"/>
    </row>
    <row r="7136" spans="1:84" s="406" customFormat="1" x14ac:dyDescent="0.3">
      <c r="A7136" s="407"/>
      <c r="B7136" s="412"/>
      <c r="C7136" s="126"/>
      <c r="D7136" s="390"/>
      <c r="E7136" s="390"/>
      <c r="F7136" s="390"/>
      <c r="G7136" s="390"/>
      <c r="H7136" s="390"/>
      <c r="I7136" s="390"/>
      <c r="AP7136" s="207"/>
      <c r="AQ7136" s="207"/>
      <c r="BK7136" s="207"/>
      <c r="BY7136" s="207"/>
      <c r="BZ7136" s="207"/>
      <c r="CA7136" s="207"/>
      <c r="CB7136" s="207"/>
      <c r="CC7136" s="207"/>
      <c r="CD7136" s="207"/>
      <c r="CE7136" s="207"/>
      <c r="CF7136" s="207"/>
    </row>
    <row r="7137" spans="1:84" s="406" customFormat="1" x14ac:dyDescent="0.3">
      <c r="A7137" s="407"/>
      <c r="B7137" s="412"/>
      <c r="C7137" s="126"/>
      <c r="D7137" s="390"/>
      <c r="E7137" s="390"/>
      <c r="F7137" s="390"/>
      <c r="G7137" s="390"/>
      <c r="H7137" s="390"/>
      <c r="I7137" s="390"/>
      <c r="AP7137" s="207"/>
      <c r="AQ7137" s="207"/>
      <c r="BK7137" s="207"/>
      <c r="BY7137" s="207"/>
      <c r="BZ7137" s="207"/>
      <c r="CA7137" s="207"/>
      <c r="CB7137" s="207"/>
      <c r="CC7137" s="207"/>
      <c r="CD7137" s="207"/>
      <c r="CE7137" s="207"/>
      <c r="CF7137" s="207"/>
    </row>
    <row r="7138" spans="1:84" s="406" customFormat="1" x14ac:dyDescent="0.3">
      <c r="A7138" s="407"/>
      <c r="B7138" s="412"/>
      <c r="C7138" s="126"/>
      <c r="D7138" s="390"/>
      <c r="E7138" s="390"/>
      <c r="F7138" s="390"/>
      <c r="G7138" s="390"/>
      <c r="H7138" s="390"/>
      <c r="I7138" s="390"/>
      <c r="AP7138" s="207"/>
      <c r="AQ7138" s="207"/>
      <c r="BK7138" s="207"/>
      <c r="BY7138" s="207"/>
      <c r="BZ7138" s="207"/>
      <c r="CA7138" s="207"/>
      <c r="CB7138" s="207"/>
      <c r="CC7138" s="207"/>
      <c r="CD7138" s="207"/>
      <c r="CE7138" s="207"/>
      <c r="CF7138" s="207"/>
    </row>
    <row r="7139" spans="1:84" s="406" customFormat="1" x14ac:dyDescent="0.3">
      <c r="A7139" s="407"/>
      <c r="B7139" s="412"/>
      <c r="C7139" s="126"/>
      <c r="D7139" s="390"/>
      <c r="E7139" s="390"/>
      <c r="F7139" s="390"/>
      <c r="G7139" s="390"/>
      <c r="H7139" s="390"/>
      <c r="I7139" s="390"/>
      <c r="AP7139" s="207"/>
      <c r="AQ7139" s="207"/>
      <c r="BK7139" s="207"/>
      <c r="BY7139" s="207"/>
      <c r="BZ7139" s="207"/>
      <c r="CA7139" s="207"/>
      <c r="CB7139" s="207"/>
      <c r="CC7139" s="207"/>
      <c r="CD7139" s="207"/>
      <c r="CE7139" s="207"/>
      <c r="CF7139" s="207"/>
    </row>
    <row r="7140" spans="1:84" s="406" customFormat="1" x14ac:dyDescent="0.3">
      <c r="A7140" s="407"/>
      <c r="B7140" s="412"/>
      <c r="C7140" s="126"/>
      <c r="D7140" s="390"/>
      <c r="E7140" s="390"/>
      <c r="F7140" s="390"/>
      <c r="G7140" s="390"/>
      <c r="H7140" s="390"/>
      <c r="I7140" s="390"/>
      <c r="AP7140" s="207"/>
      <c r="AQ7140" s="207"/>
      <c r="BK7140" s="207"/>
      <c r="BY7140" s="207"/>
      <c r="BZ7140" s="207"/>
      <c r="CA7140" s="207"/>
      <c r="CB7140" s="207"/>
      <c r="CC7140" s="207"/>
      <c r="CD7140" s="207"/>
      <c r="CE7140" s="207"/>
      <c r="CF7140" s="207"/>
    </row>
    <row r="7141" spans="1:84" s="406" customFormat="1" x14ac:dyDescent="0.3">
      <c r="A7141" s="407"/>
      <c r="B7141" s="412"/>
      <c r="C7141" s="126"/>
      <c r="D7141" s="390"/>
      <c r="E7141" s="390"/>
      <c r="F7141" s="390"/>
      <c r="G7141" s="390"/>
      <c r="H7141" s="390"/>
      <c r="I7141" s="390"/>
      <c r="AP7141" s="207"/>
      <c r="AQ7141" s="207"/>
      <c r="BK7141" s="207"/>
      <c r="BY7141" s="207"/>
      <c r="BZ7141" s="207"/>
      <c r="CA7141" s="207"/>
      <c r="CB7141" s="207"/>
      <c r="CC7141" s="207"/>
      <c r="CD7141" s="207"/>
      <c r="CE7141" s="207"/>
      <c r="CF7141" s="207"/>
    </row>
    <row r="7142" spans="1:84" s="406" customFormat="1" x14ac:dyDescent="0.3">
      <c r="A7142" s="407"/>
      <c r="B7142" s="412"/>
      <c r="C7142" s="126"/>
      <c r="D7142" s="390"/>
      <c r="E7142" s="390"/>
      <c r="F7142" s="390"/>
      <c r="G7142" s="390"/>
      <c r="H7142" s="390"/>
      <c r="I7142" s="390"/>
      <c r="AP7142" s="207"/>
      <c r="AQ7142" s="207"/>
      <c r="BK7142" s="207"/>
      <c r="BY7142" s="207"/>
      <c r="BZ7142" s="207"/>
      <c r="CA7142" s="207"/>
      <c r="CB7142" s="207"/>
      <c r="CC7142" s="207"/>
      <c r="CD7142" s="207"/>
      <c r="CE7142" s="207"/>
      <c r="CF7142" s="207"/>
    </row>
    <row r="7143" spans="1:84" s="406" customFormat="1" x14ac:dyDescent="0.3">
      <c r="A7143" s="407"/>
      <c r="B7143" s="412"/>
      <c r="C7143" s="126"/>
      <c r="D7143" s="390"/>
      <c r="E7143" s="390"/>
      <c r="F7143" s="390"/>
      <c r="G7143" s="390"/>
      <c r="H7143" s="390"/>
      <c r="I7143" s="390"/>
      <c r="AP7143" s="207"/>
      <c r="AQ7143" s="207"/>
      <c r="BK7143" s="207"/>
      <c r="BY7143" s="207"/>
      <c r="BZ7143" s="207"/>
      <c r="CA7143" s="207"/>
      <c r="CB7143" s="207"/>
      <c r="CC7143" s="207"/>
      <c r="CD7143" s="207"/>
      <c r="CE7143" s="207"/>
      <c r="CF7143" s="207"/>
    </row>
    <row r="7144" spans="1:84" s="406" customFormat="1" x14ac:dyDescent="0.3">
      <c r="A7144" s="407"/>
      <c r="B7144" s="412"/>
      <c r="C7144" s="126"/>
      <c r="D7144" s="390"/>
      <c r="E7144" s="390"/>
      <c r="F7144" s="390"/>
      <c r="G7144" s="390"/>
      <c r="H7144" s="390"/>
      <c r="I7144" s="390"/>
      <c r="AP7144" s="207"/>
      <c r="AQ7144" s="207"/>
      <c r="BK7144" s="207"/>
      <c r="BY7144" s="207"/>
      <c r="BZ7144" s="207"/>
      <c r="CA7144" s="207"/>
      <c r="CB7144" s="207"/>
      <c r="CC7144" s="207"/>
      <c r="CD7144" s="207"/>
      <c r="CE7144" s="207"/>
      <c r="CF7144" s="207"/>
    </row>
    <row r="7145" spans="1:84" s="406" customFormat="1" x14ac:dyDescent="0.3">
      <c r="A7145" s="407"/>
      <c r="B7145" s="412"/>
      <c r="C7145" s="126"/>
      <c r="D7145" s="390"/>
      <c r="E7145" s="390"/>
      <c r="F7145" s="390"/>
      <c r="G7145" s="390"/>
      <c r="H7145" s="390"/>
      <c r="I7145" s="390"/>
      <c r="AP7145" s="207"/>
      <c r="AQ7145" s="207"/>
      <c r="BK7145" s="207"/>
      <c r="BY7145" s="207"/>
      <c r="BZ7145" s="207"/>
      <c r="CA7145" s="207"/>
      <c r="CB7145" s="207"/>
      <c r="CC7145" s="207"/>
      <c r="CD7145" s="207"/>
      <c r="CE7145" s="207"/>
      <c r="CF7145" s="207"/>
    </row>
    <row r="7146" spans="1:84" s="406" customFormat="1" x14ac:dyDescent="0.3">
      <c r="A7146" s="407"/>
      <c r="B7146" s="412"/>
      <c r="C7146" s="126"/>
      <c r="D7146" s="390"/>
      <c r="E7146" s="390"/>
      <c r="F7146" s="390"/>
      <c r="G7146" s="390"/>
      <c r="H7146" s="390"/>
      <c r="I7146" s="390"/>
      <c r="AP7146" s="207"/>
      <c r="AQ7146" s="207"/>
      <c r="BK7146" s="207"/>
      <c r="BY7146" s="207"/>
      <c r="BZ7146" s="207"/>
      <c r="CA7146" s="207"/>
      <c r="CB7146" s="207"/>
      <c r="CC7146" s="207"/>
      <c r="CD7146" s="207"/>
      <c r="CE7146" s="207"/>
      <c r="CF7146" s="207"/>
    </row>
    <row r="7147" spans="1:84" s="406" customFormat="1" x14ac:dyDescent="0.3">
      <c r="A7147" s="407"/>
      <c r="B7147" s="412"/>
      <c r="C7147" s="126"/>
      <c r="D7147" s="390"/>
      <c r="E7147" s="390"/>
      <c r="F7147" s="390"/>
      <c r="G7147" s="390"/>
      <c r="H7147" s="390"/>
      <c r="I7147" s="390"/>
      <c r="AP7147" s="207"/>
      <c r="AQ7147" s="207"/>
      <c r="BK7147" s="207"/>
      <c r="BY7147" s="207"/>
      <c r="BZ7147" s="207"/>
      <c r="CA7147" s="207"/>
      <c r="CB7147" s="207"/>
      <c r="CC7147" s="207"/>
      <c r="CD7147" s="207"/>
      <c r="CE7147" s="207"/>
      <c r="CF7147" s="207"/>
    </row>
    <row r="7148" spans="1:84" s="406" customFormat="1" x14ac:dyDescent="0.3">
      <c r="A7148" s="407"/>
      <c r="B7148" s="412"/>
      <c r="C7148" s="126"/>
      <c r="D7148" s="390"/>
      <c r="E7148" s="390"/>
      <c r="F7148" s="390"/>
      <c r="G7148" s="390"/>
      <c r="H7148" s="390"/>
      <c r="I7148" s="390"/>
      <c r="AP7148" s="207"/>
      <c r="AQ7148" s="207"/>
      <c r="BK7148" s="207"/>
      <c r="BY7148" s="207"/>
      <c r="BZ7148" s="207"/>
      <c r="CA7148" s="207"/>
      <c r="CB7148" s="207"/>
      <c r="CC7148" s="207"/>
      <c r="CD7148" s="207"/>
      <c r="CE7148" s="207"/>
      <c r="CF7148" s="207"/>
    </row>
    <row r="7149" spans="1:84" s="406" customFormat="1" x14ac:dyDescent="0.3">
      <c r="A7149" s="407"/>
      <c r="B7149" s="412"/>
      <c r="C7149" s="126"/>
      <c r="D7149" s="390"/>
      <c r="E7149" s="390"/>
      <c r="F7149" s="390"/>
      <c r="G7149" s="390"/>
      <c r="H7149" s="390"/>
      <c r="I7149" s="390"/>
      <c r="AP7149" s="207"/>
      <c r="AQ7149" s="207"/>
      <c r="BK7149" s="207"/>
      <c r="BY7149" s="207"/>
      <c r="BZ7149" s="207"/>
      <c r="CA7149" s="207"/>
      <c r="CB7149" s="207"/>
      <c r="CC7149" s="207"/>
      <c r="CD7149" s="207"/>
      <c r="CE7149" s="207"/>
      <c r="CF7149" s="207"/>
    </row>
    <row r="7150" spans="1:84" s="406" customFormat="1" x14ac:dyDescent="0.3">
      <c r="A7150" s="407"/>
      <c r="B7150" s="412"/>
      <c r="C7150" s="126"/>
      <c r="D7150" s="390"/>
      <c r="E7150" s="390"/>
      <c r="F7150" s="390"/>
      <c r="G7150" s="390"/>
      <c r="H7150" s="390"/>
      <c r="I7150" s="390"/>
      <c r="AP7150" s="207"/>
      <c r="AQ7150" s="207"/>
      <c r="BK7150" s="207"/>
      <c r="BY7150" s="207"/>
      <c r="BZ7150" s="207"/>
      <c r="CA7150" s="207"/>
      <c r="CB7150" s="207"/>
      <c r="CC7150" s="207"/>
      <c r="CD7150" s="207"/>
      <c r="CE7150" s="207"/>
      <c r="CF7150" s="207"/>
    </row>
    <row r="7151" spans="1:84" s="406" customFormat="1" x14ac:dyDescent="0.3">
      <c r="A7151" s="407"/>
      <c r="B7151" s="412"/>
      <c r="C7151" s="126"/>
      <c r="D7151" s="390"/>
      <c r="E7151" s="390"/>
      <c r="F7151" s="390"/>
      <c r="G7151" s="390"/>
      <c r="H7151" s="390"/>
      <c r="I7151" s="390"/>
      <c r="AP7151" s="207"/>
      <c r="AQ7151" s="207"/>
      <c r="BK7151" s="207"/>
      <c r="BY7151" s="207"/>
      <c r="BZ7151" s="207"/>
      <c r="CA7151" s="207"/>
      <c r="CB7151" s="207"/>
      <c r="CC7151" s="207"/>
      <c r="CD7151" s="207"/>
      <c r="CE7151" s="207"/>
      <c r="CF7151" s="207"/>
    </row>
    <row r="7152" spans="1:84" s="406" customFormat="1" x14ac:dyDescent="0.3">
      <c r="A7152" s="407"/>
      <c r="B7152" s="412"/>
      <c r="C7152" s="126"/>
      <c r="D7152" s="390"/>
      <c r="E7152" s="390"/>
      <c r="F7152" s="390"/>
      <c r="G7152" s="390"/>
      <c r="H7152" s="390"/>
      <c r="I7152" s="390"/>
      <c r="AP7152" s="207"/>
      <c r="AQ7152" s="207"/>
      <c r="BK7152" s="207"/>
      <c r="BY7152" s="207"/>
      <c r="BZ7152" s="207"/>
      <c r="CA7152" s="207"/>
      <c r="CB7152" s="207"/>
      <c r="CC7152" s="207"/>
      <c r="CD7152" s="207"/>
      <c r="CE7152" s="207"/>
      <c r="CF7152" s="207"/>
    </row>
    <row r="7153" spans="1:84" s="406" customFormat="1" x14ac:dyDescent="0.3">
      <c r="A7153" s="407"/>
      <c r="B7153" s="412"/>
      <c r="C7153" s="126"/>
      <c r="D7153" s="390"/>
      <c r="E7153" s="390"/>
      <c r="F7153" s="390"/>
      <c r="G7153" s="390"/>
      <c r="H7153" s="390"/>
      <c r="I7153" s="390"/>
      <c r="AP7153" s="207"/>
      <c r="AQ7153" s="207"/>
      <c r="BK7153" s="207"/>
      <c r="BY7153" s="207"/>
      <c r="BZ7153" s="207"/>
      <c r="CA7153" s="207"/>
      <c r="CB7153" s="207"/>
      <c r="CC7153" s="207"/>
      <c r="CD7153" s="207"/>
      <c r="CE7153" s="207"/>
      <c r="CF7153" s="207"/>
    </row>
    <row r="7154" spans="1:84" s="406" customFormat="1" x14ac:dyDescent="0.3">
      <c r="A7154" s="407"/>
      <c r="B7154" s="412"/>
      <c r="C7154" s="126"/>
      <c r="D7154" s="390"/>
      <c r="E7154" s="390"/>
      <c r="F7154" s="390"/>
      <c r="G7154" s="390"/>
      <c r="H7154" s="390"/>
      <c r="I7154" s="390"/>
      <c r="AP7154" s="207"/>
      <c r="AQ7154" s="207"/>
      <c r="BK7154" s="207"/>
      <c r="BY7154" s="207"/>
      <c r="BZ7154" s="207"/>
      <c r="CA7154" s="207"/>
      <c r="CB7154" s="207"/>
      <c r="CC7154" s="207"/>
      <c r="CD7154" s="207"/>
      <c r="CE7154" s="207"/>
      <c r="CF7154" s="207"/>
    </row>
    <row r="7155" spans="1:84" s="406" customFormat="1" x14ac:dyDescent="0.3">
      <c r="A7155" s="407"/>
      <c r="B7155" s="412"/>
      <c r="C7155" s="126"/>
      <c r="D7155" s="390"/>
      <c r="E7155" s="390"/>
      <c r="F7155" s="390"/>
      <c r="G7155" s="390"/>
      <c r="H7155" s="390"/>
      <c r="I7155" s="390"/>
      <c r="AP7155" s="207"/>
      <c r="AQ7155" s="207"/>
      <c r="BK7155" s="207"/>
      <c r="BY7155" s="207"/>
      <c r="BZ7155" s="207"/>
      <c r="CA7155" s="207"/>
      <c r="CB7155" s="207"/>
      <c r="CC7155" s="207"/>
      <c r="CD7155" s="207"/>
      <c r="CE7155" s="207"/>
      <c r="CF7155" s="207"/>
    </row>
    <row r="7156" spans="1:84" s="406" customFormat="1" x14ac:dyDescent="0.3">
      <c r="A7156" s="407"/>
      <c r="B7156" s="412"/>
      <c r="C7156" s="126"/>
      <c r="D7156" s="390"/>
      <c r="E7156" s="390"/>
      <c r="F7156" s="390"/>
      <c r="G7156" s="390"/>
      <c r="H7156" s="390"/>
      <c r="I7156" s="390"/>
      <c r="AP7156" s="207"/>
      <c r="AQ7156" s="207"/>
      <c r="BK7156" s="207"/>
      <c r="BY7156" s="207"/>
      <c r="BZ7156" s="207"/>
      <c r="CA7156" s="207"/>
      <c r="CB7156" s="207"/>
      <c r="CC7156" s="207"/>
      <c r="CD7156" s="207"/>
      <c r="CE7156" s="207"/>
      <c r="CF7156" s="207"/>
    </row>
    <row r="7157" spans="1:84" s="406" customFormat="1" x14ac:dyDescent="0.3">
      <c r="A7157" s="407"/>
      <c r="B7157" s="412"/>
      <c r="C7157" s="126"/>
      <c r="D7157" s="390"/>
      <c r="E7157" s="390"/>
      <c r="F7157" s="390"/>
      <c r="G7157" s="390"/>
      <c r="H7157" s="390"/>
      <c r="I7157" s="390"/>
      <c r="AP7157" s="207"/>
      <c r="AQ7157" s="207"/>
      <c r="BK7157" s="207"/>
      <c r="BY7157" s="207"/>
      <c r="BZ7157" s="207"/>
      <c r="CA7157" s="207"/>
      <c r="CB7157" s="207"/>
      <c r="CC7157" s="207"/>
      <c r="CD7157" s="207"/>
      <c r="CE7157" s="207"/>
      <c r="CF7157" s="207"/>
    </row>
    <row r="7158" spans="1:84" s="406" customFormat="1" x14ac:dyDescent="0.3">
      <c r="A7158" s="407"/>
      <c r="B7158" s="412"/>
      <c r="C7158" s="126"/>
      <c r="D7158" s="390"/>
      <c r="E7158" s="390"/>
      <c r="F7158" s="390"/>
      <c r="G7158" s="390"/>
      <c r="H7158" s="390"/>
      <c r="I7158" s="390"/>
      <c r="AP7158" s="207"/>
      <c r="AQ7158" s="207"/>
      <c r="BK7158" s="207"/>
      <c r="BY7158" s="207"/>
      <c r="BZ7158" s="207"/>
      <c r="CA7158" s="207"/>
      <c r="CB7158" s="207"/>
      <c r="CC7158" s="207"/>
      <c r="CD7158" s="207"/>
      <c r="CE7158" s="207"/>
      <c r="CF7158" s="207"/>
    </row>
    <row r="7159" spans="1:84" s="406" customFormat="1" x14ac:dyDescent="0.3">
      <c r="A7159" s="407"/>
      <c r="B7159" s="412"/>
      <c r="C7159" s="126"/>
      <c r="D7159" s="390"/>
      <c r="E7159" s="390"/>
      <c r="F7159" s="390"/>
      <c r="G7159" s="390"/>
      <c r="H7159" s="390"/>
      <c r="I7159" s="390"/>
      <c r="AP7159" s="207"/>
      <c r="AQ7159" s="207"/>
      <c r="BK7159" s="207"/>
      <c r="BY7159" s="207"/>
      <c r="BZ7159" s="207"/>
      <c r="CA7159" s="207"/>
      <c r="CB7159" s="207"/>
      <c r="CC7159" s="207"/>
      <c r="CD7159" s="207"/>
      <c r="CE7159" s="207"/>
      <c r="CF7159" s="207"/>
    </row>
    <row r="7160" spans="1:84" s="406" customFormat="1" x14ac:dyDescent="0.3">
      <c r="A7160" s="407"/>
      <c r="B7160" s="412"/>
      <c r="C7160" s="126"/>
      <c r="D7160" s="390"/>
      <c r="E7160" s="390"/>
      <c r="F7160" s="390"/>
      <c r="G7160" s="390"/>
      <c r="H7160" s="390"/>
      <c r="I7160" s="390"/>
      <c r="AP7160" s="207"/>
      <c r="AQ7160" s="207"/>
      <c r="BK7160" s="207"/>
      <c r="BY7160" s="207"/>
      <c r="BZ7160" s="207"/>
      <c r="CA7160" s="207"/>
      <c r="CB7160" s="207"/>
      <c r="CC7160" s="207"/>
      <c r="CD7160" s="207"/>
      <c r="CE7160" s="207"/>
      <c r="CF7160" s="207"/>
    </row>
    <row r="7161" spans="1:84" s="406" customFormat="1" x14ac:dyDescent="0.3">
      <c r="A7161" s="407"/>
      <c r="B7161" s="412"/>
      <c r="C7161" s="126"/>
      <c r="D7161" s="390"/>
      <c r="E7161" s="390"/>
      <c r="F7161" s="390"/>
      <c r="G7161" s="390"/>
      <c r="H7161" s="390"/>
      <c r="I7161" s="390"/>
      <c r="AP7161" s="207"/>
      <c r="AQ7161" s="207"/>
      <c r="BK7161" s="207"/>
      <c r="BY7161" s="207"/>
      <c r="BZ7161" s="207"/>
      <c r="CA7161" s="207"/>
      <c r="CB7161" s="207"/>
      <c r="CC7161" s="207"/>
      <c r="CD7161" s="207"/>
      <c r="CE7161" s="207"/>
      <c r="CF7161" s="207"/>
    </row>
    <row r="7162" spans="1:84" s="406" customFormat="1" x14ac:dyDescent="0.3">
      <c r="A7162" s="407"/>
      <c r="B7162" s="412"/>
      <c r="C7162" s="126"/>
      <c r="D7162" s="390"/>
      <c r="E7162" s="390"/>
      <c r="F7162" s="390"/>
      <c r="G7162" s="390"/>
      <c r="H7162" s="390"/>
      <c r="I7162" s="390"/>
      <c r="AP7162" s="207"/>
      <c r="AQ7162" s="207"/>
      <c r="BK7162" s="207"/>
      <c r="BY7162" s="207"/>
      <c r="BZ7162" s="207"/>
      <c r="CA7162" s="207"/>
      <c r="CB7162" s="207"/>
      <c r="CC7162" s="207"/>
      <c r="CD7162" s="207"/>
      <c r="CE7162" s="207"/>
      <c r="CF7162" s="207"/>
    </row>
    <row r="7163" spans="1:84" s="406" customFormat="1" x14ac:dyDescent="0.3">
      <c r="A7163" s="407"/>
      <c r="B7163" s="412"/>
      <c r="C7163" s="126"/>
      <c r="D7163" s="390"/>
      <c r="E7163" s="390"/>
      <c r="F7163" s="390"/>
      <c r="G7163" s="390"/>
      <c r="H7163" s="390"/>
      <c r="I7163" s="390"/>
      <c r="AP7163" s="207"/>
      <c r="AQ7163" s="207"/>
      <c r="BK7163" s="207"/>
      <c r="BY7163" s="207"/>
      <c r="BZ7163" s="207"/>
      <c r="CA7163" s="207"/>
      <c r="CB7163" s="207"/>
      <c r="CC7163" s="207"/>
      <c r="CD7163" s="207"/>
      <c r="CE7163" s="207"/>
      <c r="CF7163" s="207"/>
    </row>
    <row r="7164" spans="1:84" s="406" customFormat="1" x14ac:dyDescent="0.3">
      <c r="A7164" s="407"/>
      <c r="B7164" s="412"/>
      <c r="C7164" s="126"/>
      <c r="D7164" s="390"/>
      <c r="E7164" s="390"/>
      <c r="F7164" s="390"/>
      <c r="G7164" s="390"/>
      <c r="H7164" s="390"/>
      <c r="I7164" s="390"/>
      <c r="AP7164" s="207"/>
      <c r="AQ7164" s="207"/>
      <c r="BK7164" s="207"/>
      <c r="BY7164" s="207"/>
      <c r="BZ7164" s="207"/>
      <c r="CA7164" s="207"/>
      <c r="CB7164" s="207"/>
      <c r="CC7164" s="207"/>
      <c r="CD7164" s="207"/>
      <c r="CE7164" s="207"/>
      <c r="CF7164" s="207"/>
    </row>
    <row r="7165" spans="1:84" s="406" customFormat="1" x14ac:dyDescent="0.3">
      <c r="A7165" s="407"/>
      <c r="B7165" s="412"/>
      <c r="C7165" s="126"/>
      <c r="D7165" s="390"/>
      <c r="E7165" s="390"/>
      <c r="F7165" s="390"/>
      <c r="G7165" s="390"/>
      <c r="H7165" s="390"/>
      <c r="I7165" s="390"/>
      <c r="AP7165" s="207"/>
      <c r="AQ7165" s="207"/>
      <c r="BK7165" s="207"/>
      <c r="BY7165" s="207"/>
      <c r="BZ7165" s="207"/>
      <c r="CA7165" s="207"/>
      <c r="CB7165" s="207"/>
      <c r="CC7165" s="207"/>
      <c r="CD7165" s="207"/>
      <c r="CE7165" s="207"/>
      <c r="CF7165" s="207"/>
    </row>
    <row r="7166" spans="1:84" s="406" customFormat="1" x14ac:dyDescent="0.3">
      <c r="A7166" s="407"/>
      <c r="B7166" s="412"/>
      <c r="C7166" s="126"/>
      <c r="D7166" s="390"/>
      <c r="E7166" s="390"/>
      <c r="F7166" s="390"/>
      <c r="G7166" s="390"/>
      <c r="H7166" s="390"/>
      <c r="I7166" s="390"/>
      <c r="AP7166" s="207"/>
      <c r="AQ7166" s="207"/>
      <c r="BK7166" s="207"/>
      <c r="BY7166" s="207"/>
      <c r="BZ7166" s="207"/>
      <c r="CA7166" s="207"/>
      <c r="CB7166" s="207"/>
      <c r="CC7166" s="207"/>
      <c r="CD7166" s="207"/>
      <c r="CE7166" s="207"/>
      <c r="CF7166" s="207"/>
    </row>
    <row r="7167" spans="1:84" s="406" customFormat="1" x14ac:dyDescent="0.3">
      <c r="A7167" s="407"/>
      <c r="B7167" s="412"/>
      <c r="C7167" s="126"/>
      <c r="D7167" s="390"/>
      <c r="E7167" s="390"/>
      <c r="F7167" s="390"/>
      <c r="G7167" s="390"/>
      <c r="H7167" s="390"/>
      <c r="I7167" s="390"/>
      <c r="AP7167" s="207"/>
      <c r="AQ7167" s="207"/>
      <c r="BK7167" s="207"/>
      <c r="BY7167" s="207"/>
      <c r="BZ7167" s="207"/>
      <c r="CA7167" s="207"/>
      <c r="CB7167" s="207"/>
      <c r="CC7167" s="207"/>
      <c r="CD7167" s="207"/>
      <c r="CE7167" s="207"/>
      <c r="CF7167" s="207"/>
    </row>
    <row r="7168" spans="1:84" s="406" customFormat="1" x14ac:dyDescent="0.3">
      <c r="A7168" s="407"/>
      <c r="B7168" s="412"/>
      <c r="C7168" s="126"/>
      <c r="D7168" s="390"/>
      <c r="E7168" s="390"/>
      <c r="F7168" s="390"/>
      <c r="G7168" s="390"/>
      <c r="H7168" s="390"/>
      <c r="I7168" s="390"/>
      <c r="AP7168" s="207"/>
      <c r="AQ7168" s="207"/>
      <c r="BK7168" s="207"/>
      <c r="BY7168" s="207"/>
      <c r="BZ7168" s="207"/>
      <c r="CA7168" s="207"/>
      <c r="CB7168" s="207"/>
      <c r="CC7168" s="207"/>
      <c r="CD7168" s="207"/>
      <c r="CE7168" s="207"/>
      <c r="CF7168" s="207"/>
    </row>
    <row r="7169" spans="1:84" s="406" customFormat="1" x14ac:dyDescent="0.3">
      <c r="A7169" s="407"/>
      <c r="B7169" s="412"/>
      <c r="C7169" s="126"/>
      <c r="D7169" s="390"/>
      <c r="E7169" s="390"/>
      <c r="F7169" s="390"/>
      <c r="G7169" s="390"/>
      <c r="H7169" s="390"/>
      <c r="I7169" s="390"/>
      <c r="AP7169" s="207"/>
      <c r="AQ7169" s="207"/>
      <c r="BK7169" s="207"/>
      <c r="BY7169" s="207"/>
      <c r="BZ7169" s="207"/>
      <c r="CA7169" s="207"/>
      <c r="CB7169" s="207"/>
      <c r="CC7169" s="207"/>
      <c r="CD7169" s="207"/>
      <c r="CE7169" s="207"/>
      <c r="CF7169" s="207"/>
    </row>
    <row r="7170" spans="1:84" s="406" customFormat="1" x14ac:dyDescent="0.3">
      <c r="A7170" s="407"/>
      <c r="B7170" s="412"/>
      <c r="C7170" s="126"/>
      <c r="D7170" s="390"/>
      <c r="E7170" s="390"/>
      <c r="F7170" s="390"/>
      <c r="G7170" s="390"/>
      <c r="H7170" s="390"/>
      <c r="I7170" s="390"/>
      <c r="AP7170" s="207"/>
      <c r="AQ7170" s="207"/>
      <c r="BK7170" s="207"/>
      <c r="BY7170" s="207"/>
      <c r="BZ7170" s="207"/>
      <c r="CA7170" s="207"/>
      <c r="CB7170" s="207"/>
      <c r="CC7170" s="207"/>
      <c r="CD7170" s="207"/>
      <c r="CE7170" s="207"/>
      <c r="CF7170" s="207"/>
    </row>
    <row r="7171" spans="1:84" s="406" customFormat="1" x14ac:dyDescent="0.3">
      <c r="A7171" s="407"/>
      <c r="B7171" s="412"/>
      <c r="C7171" s="126"/>
      <c r="D7171" s="390"/>
      <c r="E7171" s="390"/>
      <c r="F7171" s="390"/>
      <c r="G7171" s="390"/>
      <c r="H7171" s="390"/>
      <c r="I7171" s="390"/>
      <c r="AP7171" s="207"/>
      <c r="AQ7171" s="207"/>
      <c r="BK7171" s="207"/>
      <c r="BY7171" s="207"/>
      <c r="BZ7171" s="207"/>
      <c r="CA7171" s="207"/>
      <c r="CB7171" s="207"/>
      <c r="CC7171" s="207"/>
      <c r="CD7171" s="207"/>
      <c r="CE7171" s="207"/>
      <c r="CF7171" s="207"/>
    </row>
    <row r="7172" spans="1:84" s="406" customFormat="1" x14ac:dyDescent="0.3">
      <c r="A7172" s="407"/>
      <c r="B7172" s="412"/>
      <c r="C7172" s="126"/>
      <c r="D7172" s="390"/>
      <c r="E7172" s="390"/>
      <c r="F7172" s="390"/>
      <c r="G7172" s="390"/>
      <c r="H7172" s="390"/>
      <c r="I7172" s="390"/>
      <c r="AP7172" s="207"/>
      <c r="AQ7172" s="207"/>
      <c r="BK7172" s="207"/>
      <c r="BY7172" s="207"/>
      <c r="BZ7172" s="207"/>
      <c r="CA7172" s="207"/>
      <c r="CB7172" s="207"/>
      <c r="CC7172" s="207"/>
      <c r="CD7172" s="207"/>
      <c r="CE7172" s="207"/>
      <c r="CF7172" s="207"/>
    </row>
    <row r="7173" spans="1:84" s="406" customFormat="1" x14ac:dyDescent="0.3">
      <c r="A7173" s="407"/>
      <c r="B7173" s="412"/>
      <c r="C7173" s="126"/>
      <c r="D7173" s="390"/>
      <c r="E7173" s="390"/>
      <c r="F7173" s="390"/>
      <c r="G7173" s="390"/>
      <c r="H7173" s="390"/>
      <c r="I7173" s="390"/>
      <c r="AP7173" s="207"/>
      <c r="AQ7173" s="207"/>
      <c r="BK7173" s="207"/>
      <c r="BY7173" s="207"/>
      <c r="BZ7173" s="207"/>
      <c r="CA7173" s="207"/>
      <c r="CB7173" s="207"/>
      <c r="CC7173" s="207"/>
      <c r="CD7173" s="207"/>
      <c r="CE7173" s="207"/>
      <c r="CF7173" s="207"/>
    </row>
    <row r="7174" spans="1:84" s="406" customFormat="1" x14ac:dyDescent="0.3">
      <c r="A7174" s="407"/>
      <c r="B7174" s="412"/>
      <c r="C7174" s="126"/>
      <c r="D7174" s="390"/>
      <c r="E7174" s="390"/>
      <c r="F7174" s="390"/>
      <c r="G7174" s="390"/>
      <c r="H7174" s="390"/>
      <c r="I7174" s="390"/>
      <c r="AP7174" s="207"/>
      <c r="AQ7174" s="207"/>
      <c r="BK7174" s="207"/>
      <c r="BY7174" s="207"/>
      <c r="BZ7174" s="207"/>
      <c r="CA7174" s="207"/>
      <c r="CB7174" s="207"/>
      <c r="CC7174" s="207"/>
      <c r="CD7174" s="207"/>
      <c r="CE7174" s="207"/>
      <c r="CF7174" s="207"/>
    </row>
    <row r="7175" spans="1:84" s="406" customFormat="1" x14ac:dyDescent="0.3">
      <c r="A7175" s="407"/>
      <c r="B7175" s="412"/>
      <c r="C7175" s="126"/>
      <c r="D7175" s="390"/>
      <c r="E7175" s="390"/>
      <c r="F7175" s="390"/>
      <c r="G7175" s="390"/>
      <c r="H7175" s="390"/>
      <c r="I7175" s="390"/>
      <c r="AP7175" s="207"/>
      <c r="AQ7175" s="207"/>
      <c r="BK7175" s="207"/>
      <c r="BY7175" s="207"/>
      <c r="BZ7175" s="207"/>
      <c r="CA7175" s="207"/>
      <c r="CB7175" s="207"/>
      <c r="CC7175" s="207"/>
      <c r="CD7175" s="207"/>
      <c r="CE7175" s="207"/>
      <c r="CF7175" s="207"/>
    </row>
    <row r="7176" spans="1:84" s="406" customFormat="1" x14ac:dyDescent="0.3">
      <c r="A7176" s="407"/>
      <c r="B7176" s="412"/>
      <c r="C7176" s="126"/>
      <c r="D7176" s="390"/>
      <c r="E7176" s="390"/>
      <c r="F7176" s="390"/>
      <c r="G7176" s="390"/>
      <c r="H7176" s="390"/>
      <c r="I7176" s="390"/>
      <c r="AP7176" s="207"/>
      <c r="AQ7176" s="207"/>
      <c r="BK7176" s="207"/>
      <c r="BY7176" s="207"/>
      <c r="BZ7176" s="207"/>
      <c r="CA7176" s="207"/>
      <c r="CB7176" s="207"/>
      <c r="CC7176" s="207"/>
      <c r="CD7176" s="207"/>
      <c r="CE7176" s="207"/>
      <c r="CF7176" s="207"/>
    </row>
    <row r="7177" spans="1:84" s="406" customFormat="1" x14ac:dyDescent="0.3">
      <c r="A7177" s="407"/>
      <c r="B7177" s="412"/>
      <c r="C7177" s="126"/>
      <c r="D7177" s="390"/>
      <c r="E7177" s="390"/>
      <c r="F7177" s="390"/>
      <c r="G7177" s="390"/>
      <c r="H7177" s="390"/>
      <c r="I7177" s="390"/>
      <c r="AP7177" s="207"/>
      <c r="AQ7177" s="207"/>
      <c r="BK7177" s="207"/>
      <c r="BY7177" s="207"/>
      <c r="BZ7177" s="207"/>
      <c r="CA7177" s="207"/>
      <c r="CB7177" s="207"/>
      <c r="CC7177" s="207"/>
      <c r="CD7177" s="207"/>
      <c r="CE7177" s="207"/>
      <c r="CF7177" s="207"/>
    </row>
    <row r="7178" spans="1:84" s="406" customFormat="1" x14ac:dyDescent="0.3">
      <c r="A7178" s="407"/>
      <c r="B7178" s="412"/>
      <c r="C7178" s="126"/>
      <c r="D7178" s="390"/>
      <c r="E7178" s="390"/>
      <c r="F7178" s="390"/>
      <c r="G7178" s="390"/>
      <c r="H7178" s="390"/>
      <c r="I7178" s="390"/>
      <c r="AP7178" s="207"/>
      <c r="AQ7178" s="207"/>
      <c r="BK7178" s="207"/>
      <c r="BY7178" s="207"/>
      <c r="BZ7178" s="207"/>
      <c r="CA7178" s="207"/>
      <c r="CB7178" s="207"/>
      <c r="CC7178" s="207"/>
      <c r="CD7178" s="207"/>
      <c r="CE7178" s="207"/>
      <c r="CF7178" s="207"/>
    </row>
    <row r="7179" spans="1:84" s="406" customFormat="1" x14ac:dyDescent="0.3">
      <c r="A7179" s="407"/>
      <c r="B7179" s="412"/>
      <c r="C7179" s="126"/>
      <c r="D7179" s="390"/>
      <c r="E7179" s="390"/>
      <c r="F7179" s="390"/>
      <c r="G7179" s="390"/>
      <c r="H7179" s="390"/>
      <c r="I7179" s="390"/>
      <c r="AP7179" s="207"/>
      <c r="AQ7179" s="207"/>
      <c r="BK7179" s="207"/>
      <c r="BY7179" s="207"/>
      <c r="BZ7179" s="207"/>
      <c r="CA7179" s="207"/>
      <c r="CB7179" s="207"/>
      <c r="CC7179" s="207"/>
      <c r="CD7179" s="207"/>
      <c r="CE7179" s="207"/>
      <c r="CF7179" s="207"/>
    </row>
    <row r="7180" spans="1:84" s="406" customFormat="1" x14ac:dyDescent="0.3">
      <c r="A7180" s="407"/>
      <c r="B7180" s="412"/>
      <c r="C7180" s="126"/>
      <c r="D7180" s="390"/>
      <c r="E7180" s="390"/>
      <c r="F7180" s="390"/>
      <c r="G7180" s="390"/>
      <c r="H7180" s="390"/>
      <c r="I7180" s="390"/>
      <c r="AP7180" s="207"/>
      <c r="AQ7180" s="207"/>
      <c r="BK7180" s="207"/>
      <c r="BY7180" s="207"/>
      <c r="BZ7180" s="207"/>
      <c r="CA7180" s="207"/>
      <c r="CB7180" s="207"/>
      <c r="CC7180" s="207"/>
      <c r="CD7180" s="207"/>
      <c r="CE7180" s="207"/>
      <c r="CF7180" s="207"/>
    </row>
    <row r="7181" spans="1:84" s="406" customFormat="1" x14ac:dyDescent="0.3">
      <c r="A7181" s="407"/>
      <c r="B7181" s="412"/>
      <c r="C7181" s="126"/>
      <c r="D7181" s="390"/>
      <c r="E7181" s="390"/>
      <c r="F7181" s="390"/>
      <c r="G7181" s="390"/>
      <c r="H7181" s="390"/>
      <c r="I7181" s="390"/>
      <c r="AP7181" s="207"/>
      <c r="AQ7181" s="207"/>
      <c r="BK7181" s="207"/>
      <c r="BY7181" s="207"/>
      <c r="BZ7181" s="207"/>
      <c r="CA7181" s="207"/>
      <c r="CB7181" s="207"/>
      <c r="CC7181" s="207"/>
      <c r="CD7181" s="207"/>
      <c r="CE7181" s="207"/>
      <c r="CF7181" s="207"/>
    </row>
    <row r="7182" spans="1:84" s="406" customFormat="1" x14ac:dyDescent="0.3">
      <c r="A7182" s="407"/>
      <c r="B7182" s="412"/>
      <c r="C7182" s="126"/>
      <c r="D7182" s="390"/>
      <c r="E7182" s="390"/>
      <c r="F7182" s="390"/>
      <c r="G7182" s="390"/>
      <c r="H7182" s="390"/>
      <c r="I7182" s="390"/>
      <c r="AP7182" s="207"/>
      <c r="AQ7182" s="207"/>
      <c r="BK7182" s="207"/>
      <c r="BY7182" s="207"/>
      <c r="BZ7182" s="207"/>
      <c r="CA7182" s="207"/>
      <c r="CB7182" s="207"/>
      <c r="CC7182" s="207"/>
      <c r="CD7182" s="207"/>
      <c r="CE7182" s="207"/>
      <c r="CF7182" s="207"/>
    </row>
    <row r="7183" spans="1:84" s="406" customFormat="1" x14ac:dyDescent="0.3">
      <c r="A7183" s="407"/>
      <c r="B7183" s="412"/>
      <c r="C7183" s="126"/>
      <c r="D7183" s="390"/>
      <c r="E7183" s="390"/>
      <c r="F7183" s="390"/>
      <c r="G7183" s="390"/>
      <c r="H7183" s="390"/>
      <c r="I7183" s="390"/>
      <c r="AP7183" s="207"/>
      <c r="AQ7183" s="207"/>
      <c r="BK7183" s="207"/>
      <c r="BY7183" s="207"/>
      <c r="BZ7183" s="207"/>
      <c r="CA7183" s="207"/>
      <c r="CB7183" s="207"/>
      <c r="CC7183" s="207"/>
      <c r="CD7183" s="207"/>
      <c r="CE7183" s="207"/>
      <c r="CF7183" s="207"/>
    </row>
    <row r="7184" spans="1:84" s="406" customFormat="1" x14ac:dyDescent="0.3">
      <c r="A7184" s="407"/>
      <c r="B7184" s="412"/>
      <c r="C7184" s="126"/>
      <c r="D7184" s="390"/>
      <c r="E7184" s="390"/>
      <c r="F7184" s="390"/>
      <c r="G7184" s="390"/>
      <c r="H7184" s="390"/>
      <c r="I7184" s="390"/>
      <c r="AP7184" s="207"/>
      <c r="AQ7184" s="207"/>
      <c r="BK7184" s="207"/>
      <c r="BY7184" s="207"/>
      <c r="BZ7184" s="207"/>
      <c r="CA7184" s="207"/>
      <c r="CB7184" s="207"/>
      <c r="CC7184" s="207"/>
      <c r="CD7184" s="207"/>
      <c r="CE7184" s="207"/>
      <c r="CF7184" s="207"/>
    </row>
    <row r="7185" spans="1:84" s="406" customFormat="1" x14ac:dyDescent="0.3">
      <c r="A7185" s="407"/>
      <c r="B7185" s="412"/>
      <c r="C7185" s="126"/>
      <c r="D7185" s="390"/>
      <c r="E7185" s="390"/>
      <c r="F7185" s="390"/>
      <c r="G7185" s="390"/>
      <c r="H7185" s="390"/>
      <c r="I7185" s="390"/>
      <c r="AP7185" s="207"/>
      <c r="AQ7185" s="207"/>
      <c r="BK7185" s="207"/>
      <c r="BY7185" s="207"/>
      <c r="BZ7185" s="207"/>
      <c r="CA7185" s="207"/>
      <c r="CB7185" s="207"/>
      <c r="CC7185" s="207"/>
      <c r="CD7185" s="207"/>
      <c r="CE7185" s="207"/>
      <c r="CF7185" s="207"/>
    </row>
    <row r="7186" spans="1:84" s="406" customFormat="1" x14ac:dyDescent="0.3">
      <c r="A7186" s="407"/>
      <c r="B7186" s="412"/>
      <c r="C7186" s="126"/>
      <c r="D7186" s="390"/>
      <c r="E7186" s="390"/>
      <c r="F7186" s="390"/>
      <c r="G7186" s="390"/>
      <c r="H7186" s="390"/>
      <c r="I7186" s="390"/>
      <c r="AP7186" s="207"/>
      <c r="AQ7186" s="207"/>
      <c r="BK7186" s="207"/>
      <c r="BY7186" s="207"/>
      <c r="BZ7186" s="207"/>
      <c r="CA7186" s="207"/>
      <c r="CB7186" s="207"/>
      <c r="CC7186" s="207"/>
      <c r="CD7186" s="207"/>
      <c r="CE7186" s="207"/>
      <c r="CF7186" s="207"/>
    </row>
    <row r="7187" spans="1:84" s="406" customFormat="1" x14ac:dyDescent="0.3">
      <c r="A7187" s="407"/>
      <c r="B7187" s="412"/>
      <c r="C7187" s="126"/>
      <c r="D7187" s="390"/>
      <c r="E7187" s="390"/>
      <c r="F7187" s="390"/>
      <c r="G7187" s="390"/>
      <c r="H7187" s="390"/>
      <c r="I7187" s="390"/>
      <c r="AP7187" s="207"/>
      <c r="AQ7187" s="207"/>
      <c r="BK7187" s="207"/>
      <c r="BY7187" s="207"/>
      <c r="BZ7187" s="207"/>
      <c r="CA7187" s="207"/>
      <c r="CB7187" s="207"/>
      <c r="CC7187" s="207"/>
      <c r="CD7187" s="207"/>
      <c r="CE7187" s="207"/>
      <c r="CF7187" s="207"/>
    </row>
    <row r="7188" spans="1:84" s="406" customFormat="1" x14ac:dyDescent="0.3">
      <c r="A7188" s="407"/>
      <c r="B7188" s="412"/>
      <c r="C7188" s="126"/>
      <c r="D7188" s="390"/>
      <c r="E7188" s="390"/>
      <c r="F7188" s="390"/>
      <c r="G7188" s="390"/>
      <c r="H7188" s="390"/>
      <c r="I7188" s="390"/>
      <c r="AP7188" s="207"/>
      <c r="AQ7188" s="207"/>
      <c r="BK7188" s="207"/>
      <c r="BY7188" s="207"/>
      <c r="BZ7188" s="207"/>
      <c r="CA7188" s="207"/>
      <c r="CB7188" s="207"/>
      <c r="CC7188" s="207"/>
      <c r="CD7188" s="207"/>
      <c r="CE7188" s="207"/>
      <c r="CF7188" s="207"/>
    </row>
    <row r="7189" spans="1:84" s="406" customFormat="1" x14ac:dyDescent="0.3">
      <c r="A7189" s="407"/>
      <c r="B7189" s="412"/>
      <c r="C7189" s="126"/>
      <c r="D7189" s="390"/>
      <c r="E7189" s="390"/>
      <c r="F7189" s="390"/>
      <c r="G7189" s="390"/>
      <c r="H7189" s="390"/>
      <c r="I7189" s="390"/>
      <c r="AP7189" s="207"/>
      <c r="AQ7189" s="207"/>
      <c r="BK7189" s="207"/>
      <c r="BY7189" s="207"/>
      <c r="BZ7189" s="207"/>
      <c r="CA7189" s="207"/>
      <c r="CB7189" s="207"/>
      <c r="CC7189" s="207"/>
      <c r="CD7189" s="207"/>
      <c r="CE7189" s="207"/>
      <c r="CF7189" s="207"/>
    </row>
    <row r="7190" spans="1:84" s="406" customFormat="1" x14ac:dyDescent="0.3">
      <c r="A7190" s="407"/>
      <c r="B7190" s="412"/>
      <c r="C7190" s="126"/>
      <c r="D7190" s="390"/>
      <c r="E7190" s="390"/>
      <c r="F7190" s="390"/>
      <c r="G7190" s="390"/>
      <c r="H7190" s="390"/>
      <c r="I7190" s="390"/>
      <c r="AP7190" s="207"/>
      <c r="AQ7190" s="207"/>
      <c r="BK7190" s="207"/>
      <c r="BY7190" s="207"/>
      <c r="BZ7190" s="207"/>
      <c r="CA7190" s="207"/>
      <c r="CB7190" s="207"/>
      <c r="CC7190" s="207"/>
      <c r="CD7190" s="207"/>
      <c r="CE7190" s="207"/>
      <c r="CF7190" s="207"/>
    </row>
    <row r="7191" spans="1:84" s="406" customFormat="1" x14ac:dyDescent="0.3">
      <c r="A7191" s="407"/>
      <c r="B7191" s="412"/>
      <c r="C7191" s="126"/>
      <c r="D7191" s="390"/>
      <c r="E7191" s="390"/>
      <c r="F7191" s="390"/>
      <c r="G7191" s="390"/>
      <c r="H7191" s="390"/>
      <c r="I7191" s="390"/>
      <c r="AP7191" s="207"/>
      <c r="AQ7191" s="207"/>
      <c r="BK7191" s="207"/>
      <c r="BY7191" s="207"/>
      <c r="BZ7191" s="207"/>
      <c r="CA7191" s="207"/>
      <c r="CB7191" s="207"/>
      <c r="CC7191" s="207"/>
      <c r="CD7191" s="207"/>
      <c r="CE7191" s="207"/>
      <c r="CF7191" s="207"/>
    </row>
    <row r="7192" spans="1:84" s="406" customFormat="1" x14ac:dyDescent="0.3">
      <c r="A7192" s="407"/>
      <c r="B7192" s="412"/>
      <c r="C7192" s="126"/>
      <c r="D7192" s="390"/>
      <c r="E7192" s="390"/>
      <c r="F7192" s="390"/>
      <c r="G7192" s="390"/>
      <c r="H7192" s="390"/>
      <c r="I7192" s="390"/>
      <c r="AP7192" s="207"/>
      <c r="AQ7192" s="207"/>
      <c r="BK7192" s="207"/>
      <c r="BY7192" s="207"/>
      <c r="BZ7192" s="207"/>
      <c r="CA7192" s="207"/>
      <c r="CB7192" s="207"/>
      <c r="CC7192" s="207"/>
      <c r="CD7192" s="207"/>
      <c r="CE7192" s="207"/>
      <c r="CF7192" s="207"/>
    </row>
    <row r="7193" spans="1:84" s="406" customFormat="1" x14ac:dyDescent="0.3">
      <c r="A7193" s="407"/>
      <c r="B7193" s="412"/>
      <c r="C7193" s="126"/>
      <c r="D7193" s="390"/>
      <c r="E7193" s="390"/>
      <c r="F7193" s="390"/>
      <c r="G7193" s="390"/>
      <c r="H7193" s="390"/>
      <c r="I7193" s="390"/>
      <c r="AP7193" s="207"/>
      <c r="AQ7193" s="207"/>
      <c r="BK7193" s="207"/>
      <c r="BY7193" s="207"/>
      <c r="BZ7193" s="207"/>
      <c r="CA7193" s="207"/>
      <c r="CB7193" s="207"/>
      <c r="CC7193" s="207"/>
      <c r="CD7193" s="207"/>
      <c r="CE7193" s="207"/>
      <c r="CF7193" s="207"/>
    </row>
    <row r="7194" spans="1:84" s="406" customFormat="1" x14ac:dyDescent="0.3">
      <c r="A7194" s="407"/>
      <c r="B7194" s="412"/>
      <c r="C7194" s="126"/>
      <c r="D7194" s="390"/>
      <c r="E7194" s="390"/>
      <c r="F7194" s="390"/>
      <c r="G7194" s="390"/>
      <c r="H7194" s="390"/>
      <c r="I7194" s="390"/>
      <c r="AP7194" s="207"/>
      <c r="AQ7194" s="207"/>
      <c r="BK7194" s="207"/>
      <c r="BY7194" s="207"/>
      <c r="BZ7194" s="207"/>
      <c r="CA7194" s="207"/>
      <c r="CB7194" s="207"/>
      <c r="CC7194" s="207"/>
      <c r="CD7194" s="207"/>
      <c r="CE7194" s="207"/>
      <c r="CF7194" s="207"/>
    </row>
    <row r="7195" spans="1:84" s="406" customFormat="1" x14ac:dyDescent="0.3">
      <c r="A7195" s="407"/>
      <c r="B7195" s="412"/>
      <c r="C7195" s="126"/>
      <c r="D7195" s="390"/>
      <c r="E7195" s="390"/>
      <c r="F7195" s="390"/>
      <c r="G7195" s="390"/>
      <c r="H7195" s="390"/>
      <c r="I7195" s="390"/>
      <c r="AP7195" s="207"/>
      <c r="AQ7195" s="207"/>
      <c r="BK7195" s="207"/>
      <c r="BY7195" s="207"/>
      <c r="BZ7195" s="207"/>
      <c r="CA7195" s="207"/>
      <c r="CB7195" s="207"/>
      <c r="CC7195" s="207"/>
      <c r="CD7195" s="207"/>
      <c r="CE7195" s="207"/>
      <c r="CF7195" s="207"/>
    </row>
    <row r="7196" spans="1:84" s="406" customFormat="1" x14ac:dyDescent="0.3">
      <c r="A7196" s="407"/>
      <c r="B7196" s="412"/>
      <c r="C7196" s="126"/>
      <c r="D7196" s="390"/>
      <c r="E7196" s="390"/>
      <c r="F7196" s="390"/>
      <c r="G7196" s="390"/>
      <c r="H7196" s="390"/>
      <c r="I7196" s="390"/>
      <c r="AP7196" s="207"/>
      <c r="AQ7196" s="207"/>
      <c r="BK7196" s="207"/>
      <c r="BY7196" s="207"/>
      <c r="BZ7196" s="207"/>
      <c r="CA7196" s="207"/>
      <c r="CB7196" s="207"/>
      <c r="CC7196" s="207"/>
      <c r="CD7196" s="207"/>
      <c r="CE7196" s="207"/>
      <c r="CF7196" s="207"/>
    </row>
    <row r="7197" spans="1:84" s="406" customFormat="1" x14ac:dyDescent="0.3">
      <c r="A7197" s="407"/>
      <c r="B7197" s="412"/>
      <c r="C7197" s="126"/>
      <c r="D7197" s="390"/>
      <c r="E7197" s="390"/>
      <c r="F7197" s="390"/>
      <c r="G7197" s="390"/>
      <c r="H7197" s="390"/>
      <c r="I7197" s="390"/>
      <c r="AP7197" s="207"/>
      <c r="AQ7197" s="207"/>
      <c r="BK7197" s="207"/>
      <c r="BY7197" s="207"/>
      <c r="BZ7197" s="207"/>
      <c r="CA7197" s="207"/>
      <c r="CB7197" s="207"/>
      <c r="CC7197" s="207"/>
      <c r="CD7197" s="207"/>
      <c r="CE7197" s="207"/>
      <c r="CF7197" s="207"/>
    </row>
    <row r="7198" spans="1:84" s="406" customFormat="1" x14ac:dyDescent="0.3">
      <c r="A7198" s="407"/>
      <c r="B7198" s="412"/>
      <c r="C7198" s="126"/>
      <c r="D7198" s="390"/>
      <c r="E7198" s="390"/>
      <c r="F7198" s="390"/>
      <c r="G7198" s="390"/>
      <c r="H7198" s="390"/>
      <c r="I7198" s="390"/>
      <c r="AP7198" s="207"/>
      <c r="AQ7198" s="207"/>
      <c r="BK7198" s="207"/>
      <c r="BY7198" s="207"/>
      <c r="BZ7198" s="207"/>
      <c r="CA7198" s="207"/>
      <c r="CB7198" s="207"/>
      <c r="CC7198" s="207"/>
      <c r="CD7198" s="207"/>
      <c r="CE7198" s="207"/>
      <c r="CF7198" s="207"/>
    </row>
    <row r="7199" spans="1:84" s="406" customFormat="1" x14ac:dyDescent="0.3">
      <c r="A7199" s="407"/>
      <c r="B7199" s="412"/>
      <c r="C7199" s="126"/>
      <c r="D7199" s="390"/>
      <c r="E7199" s="390"/>
      <c r="F7199" s="390"/>
      <c r="G7199" s="390"/>
      <c r="H7199" s="390"/>
      <c r="I7199" s="390"/>
      <c r="AP7199" s="207"/>
      <c r="AQ7199" s="207"/>
      <c r="BK7199" s="207"/>
      <c r="BY7199" s="207"/>
      <c r="BZ7199" s="207"/>
      <c r="CA7199" s="207"/>
      <c r="CB7199" s="207"/>
      <c r="CC7199" s="207"/>
      <c r="CD7199" s="207"/>
      <c r="CE7199" s="207"/>
      <c r="CF7199" s="207"/>
    </row>
    <row r="7200" spans="1:84" s="406" customFormat="1" x14ac:dyDescent="0.3">
      <c r="A7200" s="407"/>
      <c r="B7200" s="412"/>
      <c r="C7200" s="126"/>
      <c r="D7200" s="390"/>
      <c r="E7200" s="390"/>
      <c r="F7200" s="390"/>
      <c r="G7200" s="390"/>
      <c r="H7200" s="390"/>
      <c r="I7200" s="390"/>
      <c r="AP7200" s="207"/>
      <c r="AQ7200" s="207"/>
      <c r="BK7200" s="207"/>
      <c r="BY7200" s="207"/>
      <c r="BZ7200" s="207"/>
      <c r="CA7200" s="207"/>
      <c r="CB7200" s="207"/>
      <c r="CC7200" s="207"/>
      <c r="CD7200" s="207"/>
      <c r="CE7200" s="207"/>
      <c r="CF7200" s="207"/>
    </row>
    <row r="7201" spans="1:84" s="406" customFormat="1" x14ac:dyDescent="0.3">
      <c r="A7201" s="407"/>
      <c r="B7201" s="412"/>
      <c r="C7201" s="126"/>
      <c r="D7201" s="390"/>
      <c r="E7201" s="390"/>
      <c r="F7201" s="390"/>
      <c r="G7201" s="390"/>
      <c r="H7201" s="390"/>
      <c r="I7201" s="390"/>
      <c r="AP7201" s="207"/>
      <c r="AQ7201" s="207"/>
      <c r="BK7201" s="207"/>
      <c r="BY7201" s="207"/>
      <c r="BZ7201" s="207"/>
      <c r="CA7201" s="207"/>
      <c r="CB7201" s="207"/>
      <c r="CC7201" s="207"/>
      <c r="CD7201" s="207"/>
      <c r="CE7201" s="207"/>
      <c r="CF7201" s="207"/>
    </row>
    <row r="7202" spans="1:84" s="406" customFormat="1" x14ac:dyDescent="0.3">
      <c r="A7202" s="407"/>
      <c r="B7202" s="412"/>
      <c r="C7202" s="126"/>
      <c r="D7202" s="390"/>
      <c r="E7202" s="390"/>
      <c r="F7202" s="390"/>
      <c r="G7202" s="390"/>
      <c r="H7202" s="390"/>
      <c r="I7202" s="390"/>
      <c r="AP7202" s="207"/>
      <c r="AQ7202" s="207"/>
      <c r="BK7202" s="207"/>
      <c r="BY7202" s="207"/>
      <c r="BZ7202" s="207"/>
      <c r="CA7202" s="207"/>
      <c r="CB7202" s="207"/>
      <c r="CC7202" s="207"/>
      <c r="CD7202" s="207"/>
      <c r="CE7202" s="207"/>
      <c r="CF7202" s="207"/>
    </row>
    <row r="7203" spans="1:84" s="406" customFormat="1" x14ac:dyDescent="0.3">
      <c r="A7203" s="407"/>
      <c r="B7203" s="412"/>
      <c r="C7203" s="126"/>
      <c r="D7203" s="390"/>
      <c r="E7203" s="390"/>
      <c r="F7203" s="390"/>
      <c r="G7203" s="390"/>
      <c r="H7203" s="390"/>
      <c r="I7203" s="390"/>
      <c r="AP7203" s="207"/>
      <c r="AQ7203" s="207"/>
      <c r="BK7203" s="207"/>
      <c r="BY7203" s="207"/>
      <c r="BZ7203" s="207"/>
      <c r="CA7203" s="207"/>
      <c r="CB7203" s="207"/>
      <c r="CC7203" s="207"/>
      <c r="CD7203" s="207"/>
      <c r="CE7203" s="207"/>
      <c r="CF7203" s="207"/>
    </row>
    <row r="7204" spans="1:84" s="406" customFormat="1" x14ac:dyDescent="0.3">
      <c r="A7204" s="407"/>
      <c r="B7204" s="412"/>
      <c r="C7204" s="126"/>
      <c r="D7204" s="390"/>
      <c r="E7204" s="390"/>
      <c r="F7204" s="390"/>
      <c r="G7204" s="390"/>
      <c r="H7204" s="390"/>
      <c r="I7204" s="390"/>
      <c r="AP7204" s="207"/>
      <c r="AQ7204" s="207"/>
      <c r="BK7204" s="207"/>
      <c r="BY7204" s="207"/>
      <c r="BZ7204" s="207"/>
      <c r="CA7204" s="207"/>
      <c r="CB7204" s="207"/>
      <c r="CC7204" s="207"/>
      <c r="CD7204" s="207"/>
      <c r="CE7204" s="207"/>
      <c r="CF7204" s="207"/>
    </row>
    <row r="7205" spans="1:84" s="406" customFormat="1" x14ac:dyDescent="0.3">
      <c r="A7205" s="407"/>
      <c r="B7205" s="412"/>
      <c r="C7205" s="126"/>
      <c r="D7205" s="390"/>
      <c r="E7205" s="390"/>
      <c r="F7205" s="390"/>
      <c r="G7205" s="390"/>
      <c r="H7205" s="390"/>
      <c r="I7205" s="390"/>
      <c r="AP7205" s="207"/>
      <c r="AQ7205" s="207"/>
      <c r="BK7205" s="207"/>
      <c r="BY7205" s="207"/>
      <c r="BZ7205" s="207"/>
      <c r="CA7205" s="207"/>
      <c r="CB7205" s="207"/>
      <c r="CC7205" s="207"/>
      <c r="CD7205" s="207"/>
      <c r="CE7205" s="207"/>
      <c r="CF7205" s="207"/>
    </row>
    <row r="7206" spans="1:84" s="406" customFormat="1" x14ac:dyDescent="0.3">
      <c r="A7206" s="407"/>
      <c r="B7206" s="412"/>
      <c r="C7206" s="126"/>
      <c r="D7206" s="390"/>
      <c r="E7206" s="390"/>
      <c r="F7206" s="390"/>
      <c r="G7206" s="390"/>
      <c r="H7206" s="390"/>
      <c r="I7206" s="390"/>
      <c r="AP7206" s="207"/>
      <c r="AQ7206" s="207"/>
      <c r="BK7206" s="207"/>
      <c r="BY7206" s="207"/>
      <c r="BZ7206" s="207"/>
      <c r="CA7206" s="207"/>
      <c r="CB7206" s="207"/>
      <c r="CC7206" s="207"/>
      <c r="CD7206" s="207"/>
      <c r="CE7206" s="207"/>
      <c r="CF7206" s="207"/>
    </row>
    <row r="7207" spans="1:84" s="406" customFormat="1" x14ac:dyDescent="0.3">
      <c r="A7207" s="407"/>
      <c r="B7207" s="412"/>
      <c r="C7207" s="126"/>
      <c r="D7207" s="390"/>
      <c r="E7207" s="390"/>
      <c r="F7207" s="390"/>
      <c r="G7207" s="390"/>
      <c r="H7207" s="390"/>
      <c r="I7207" s="390"/>
      <c r="AP7207" s="207"/>
      <c r="AQ7207" s="207"/>
      <c r="BK7207" s="207"/>
      <c r="BY7207" s="207"/>
      <c r="BZ7207" s="207"/>
      <c r="CA7207" s="207"/>
      <c r="CB7207" s="207"/>
      <c r="CC7207" s="207"/>
      <c r="CD7207" s="207"/>
      <c r="CE7207" s="207"/>
      <c r="CF7207" s="207"/>
    </row>
    <row r="7208" spans="1:84" s="406" customFormat="1" x14ac:dyDescent="0.3">
      <c r="A7208" s="407"/>
      <c r="B7208" s="412"/>
      <c r="C7208" s="126"/>
      <c r="D7208" s="390"/>
      <c r="E7208" s="390"/>
      <c r="F7208" s="390"/>
      <c r="G7208" s="390"/>
      <c r="H7208" s="390"/>
      <c r="I7208" s="390"/>
      <c r="AP7208" s="207"/>
      <c r="AQ7208" s="207"/>
      <c r="BK7208" s="207"/>
      <c r="BY7208" s="207"/>
      <c r="BZ7208" s="207"/>
      <c r="CA7208" s="207"/>
      <c r="CB7208" s="207"/>
      <c r="CC7208" s="207"/>
      <c r="CD7208" s="207"/>
      <c r="CE7208" s="207"/>
      <c r="CF7208" s="207"/>
    </row>
    <row r="7209" spans="1:84" s="406" customFormat="1" x14ac:dyDescent="0.3">
      <c r="A7209" s="407"/>
      <c r="B7209" s="412"/>
      <c r="C7209" s="126"/>
      <c r="D7209" s="390"/>
      <c r="E7209" s="390"/>
      <c r="F7209" s="390"/>
      <c r="G7209" s="390"/>
      <c r="H7209" s="390"/>
      <c r="I7209" s="390"/>
      <c r="AP7209" s="207"/>
      <c r="AQ7209" s="207"/>
      <c r="BK7209" s="207"/>
      <c r="BY7209" s="207"/>
      <c r="BZ7209" s="207"/>
      <c r="CA7209" s="207"/>
      <c r="CB7209" s="207"/>
      <c r="CC7209" s="207"/>
      <c r="CD7209" s="207"/>
      <c r="CE7209" s="207"/>
      <c r="CF7209" s="207"/>
    </row>
    <row r="7210" spans="1:84" s="406" customFormat="1" x14ac:dyDescent="0.3">
      <c r="A7210" s="407"/>
      <c r="B7210" s="412"/>
      <c r="C7210" s="126"/>
      <c r="D7210" s="390"/>
      <c r="E7210" s="390"/>
      <c r="F7210" s="390"/>
      <c r="G7210" s="390"/>
      <c r="H7210" s="390"/>
      <c r="I7210" s="390"/>
      <c r="AP7210" s="207"/>
      <c r="AQ7210" s="207"/>
      <c r="BK7210" s="207"/>
      <c r="BY7210" s="207"/>
      <c r="BZ7210" s="207"/>
      <c r="CA7210" s="207"/>
      <c r="CB7210" s="207"/>
      <c r="CC7210" s="207"/>
      <c r="CD7210" s="207"/>
      <c r="CE7210" s="207"/>
      <c r="CF7210" s="207"/>
    </row>
    <row r="7211" spans="1:84" s="406" customFormat="1" x14ac:dyDescent="0.3">
      <c r="A7211" s="407"/>
      <c r="B7211" s="412"/>
      <c r="C7211" s="126"/>
      <c r="D7211" s="390"/>
      <c r="E7211" s="390"/>
      <c r="F7211" s="390"/>
      <c r="G7211" s="390"/>
      <c r="H7211" s="390"/>
      <c r="I7211" s="390"/>
      <c r="AP7211" s="207"/>
      <c r="AQ7211" s="207"/>
      <c r="BK7211" s="207"/>
      <c r="BY7211" s="207"/>
      <c r="BZ7211" s="207"/>
      <c r="CA7211" s="207"/>
      <c r="CB7211" s="207"/>
      <c r="CC7211" s="207"/>
      <c r="CD7211" s="207"/>
      <c r="CE7211" s="207"/>
      <c r="CF7211" s="207"/>
    </row>
    <row r="7212" spans="1:84" s="406" customFormat="1" x14ac:dyDescent="0.3">
      <c r="A7212" s="407"/>
      <c r="B7212" s="412"/>
      <c r="C7212" s="126"/>
      <c r="D7212" s="390"/>
      <c r="E7212" s="390"/>
      <c r="F7212" s="390"/>
      <c r="G7212" s="390"/>
      <c r="H7212" s="390"/>
      <c r="I7212" s="390"/>
      <c r="AP7212" s="207"/>
      <c r="AQ7212" s="207"/>
      <c r="BK7212" s="207"/>
      <c r="BY7212" s="207"/>
      <c r="BZ7212" s="207"/>
      <c r="CA7212" s="207"/>
      <c r="CB7212" s="207"/>
      <c r="CC7212" s="207"/>
      <c r="CD7212" s="207"/>
      <c r="CE7212" s="207"/>
      <c r="CF7212" s="207"/>
    </row>
    <row r="7213" spans="1:84" s="406" customFormat="1" x14ac:dyDescent="0.3">
      <c r="A7213" s="407"/>
      <c r="B7213" s="412"/>
      <c r="C7213" s="126"/>
      <c r="D7213" s="390"/>
      <c r="E7213" s="390"/>
      <c r="F7213" s="390"/>
      <c r="G7213" s="390"/>
      <c r="H7213" s="390"/>
      <c r="I7213" s="390"/>
      <c r="AP7213" s="207"/>
      <c r="AQ7213" s="207"/>
      <c r="BK7213" s="207"/>
      <c r="BY7213" s="207"/>
      <c r="BZ7213" s="207"/>
      <c r="CA7213" s="207"/>
      <c r="CB7213" s="207"/>
      <c r="CC7213" s="207"/>
      <c r="CD7213" s="207"/>
      <c r="CE7213" s="207"/>
      <c r="CF7213" s="207"/>
    </row>
    <row r="7214" spans="1:84" s="406" customFormat="1" x14ac:dyDescent="0.3">
      <c r="A7214" s="407"/>
      <c r="B7214" s="412"/>
      <c r="C7214" s="126"/>
      <c r="D7214" s="390"/>
      <c r="E7214" s="390"/>
      <c r="F7214" s="390"/>
      <c r="G7214" s="390"/>
      <c r="H7214" s="390"/>
      <c r="I7214" s="390"/>
      <c r="AP7214" s="207"/>
      <c r="AQ7214" s="207"/>
      <c r="BK7214" s="207"/>
      <c r="BY7214" s="207"/>
      <c r="BZ7214" s="207"/>
      <c r="CA7214" s="207"/>
      <c r="CB7214" s="207"/>
      <c r="CC7214" s="207"/>
      <c r="CD7214" s="207"/>
      <c r="CE7214" s="207"/>
      <c r="CF7214" s="207"/>
    </row>
    <row r="7215" spans="1:84" s="406" customFormat="1" x14ac:dyDescent="0.3">
      <c r="A7215" s="407"/>
      <c r="B7215" s="412"/>
      <c r="C7215" s="126"/>
      <c r="D7215" s="390"/>
      <c r="E7215" s="390"/>
      <c r="F7215" s="390"/>
      <c r="G7215" s="390"/>
      <c r="H7215" s="390"/>
      <c r="I7215" s="390"/>
      <c r="AP7215" s="207"/>
      <c r="AQ7215" s="207"/>
      <c r="BK7215" s="207"/>
      <c r="BY7215" s="207"/>
      <c r="BZ7215" s="207"/>
      <c r="CA7215" s="207"/>
      <c r="CB7215" s="207"/>
      <c r="CC7215" s="207"/>
      <c r="CD7215" s="207"/>
      <c r="CE7215" s="207"/>
      <c r="CF7215" s="207"/>
    </row>
    <row r="7216" spans="1:84" s="406" customFormat="1" x14ac:dyDescent="0.3">
      <c r="A7216" s="407"/>
      <c r="B7216" s="412"/>
      <c r="C7216" s="126"/>
      <c r="D7216" s="390"/>
      <c r="E7216" s="390"/>
      <c r="F7216" s="390"/>
      <c r="G7216" s="390"/>
      <c r="H7216" s="390"/>
      <c r="I7216" s="390"/>
      <c r="AP7216" s="207"/>
      <c r="AQ7216" s="207"/>
      <c r="BK7216" s="207"/>
      <c r="BY7216" s="207"/>
      <c r="BZ7216" s="207"/>
      <c r="CA7216" s="207"/>
      <c r="CB7216" s="207"/>
      <c r="CC7216" s="207"/>
      <c r="CD7216" s="207"/>
      <c r="CE7216" s="207"/>
      <c r="CF7216" s="207"/>
    </row>
    <row r="7217" spans="1:84" s="406" customFormat="1" x14ac:dyDescent="0.3">
      <c r="A7217" s="407"/>
      <c r="B7217" s="412"/>
      <c r="C7217" s="126"/>
      <c r="D7217" s="390"/>
      <c r="E7217" s="390"/>
      <c r="F7217" s="390"/>
      <c r="G7217" s="390"/>
      <c r="H7217" s="390"/>
      <c r="I7217" s="390"/>
      <c r="AP7217" s="207"/>
      <c r="AQ7217" s="207"/>
      <c r="BK7217" s="207"/>
      <c r="BY7217" s="207"/>
      <c r="BZ7217" s="207"/>
      <c r="CA7217" s="207"/>
      <c r="CB7217" s="207"/>
      <c r="CC7217" s="207"/>
      <c r="CD7217" s="207"/>
      <c r="CE7217" s="207"/>
      <c r="CF7217" s="207"/>
    </row>
    <row r="7218" spans="1:84" s="406" customFormat="1" x14ac:dyDescent="0.3">
      <c r="A7218" s="407"/>
      <c r="B7218" s="412"/>
      <c r="C7218" s="126"/>
      <c r="D7218" s="390"/>
      <c r="E7218" s="390"/>
      <c r="F7218" s="390"/>
      <c r="G7218" s="390"/>
      <c r="H7218" s="390"/>
      <c r="I7218" s="390"/>
      <c r="AP7218" s="207"/>
      <c r="AQ7218" s="207"/>
      <c r="BK7218" s="207"/>
      <c r="BY7218" s="207"/>
      <c r="BZ7218" s="207"/>
      <c r="CA7218" s="207"/>
      <c r="CB7218" s="207"/>
      <c r="CC7218" s="207"/>
      <c r="CD7218" s="207"/>
      <c r="CE7218" s="207"/>
      <c r="CF7218" s="207"/>
    </row>
    <row r="7219" spans="1:84" s="406" customFormat="1" x14ac:dyDescent="0.3">
      <c r="A7219" s="407"/>
      <c r="B7219" s="412"/>
      <c r="C7219" s="126"/>
      <c r="D7219" s="390"/>
      <c r="E7219" s="390"/>
      <c r="F7219" s="390"/>
      <c r="G7219" s="390"/>
      <c r="H7219" s="390"/>
      <c r="I7219" s="390"/>
      <c r="AP7219" s="207"/>
      <c r="AQ7219" s="207"/>
      <c r="BK7219" s="207"/>
      <c r="BY7219" s="207"/>
      <c r="BZ7219" s="207"/>
      <c r="CA7219" s="207"/>
      <c r="CB7219" s="207"/>
      <c r="CC7219" s="207"/>
      <c r="CD7219" s="207"/>
      <c r="CE7219" s="207"/>
      <c r="CF7219" s="207"/>
    </row>
    <row r="7220" spans="1:84" s="406" customFormat="1" x14ac:dyDescent="0.3">
      <c r="A7220" s="407"/>
      <c r="B7220" s="412"/>
      <c r="C7220" s="126"/>
      <c r="D7220" s="390"/>
      <c r="E7220" s="390"/>
      <c r="F7220" s="390"/>
      <c r="G7220" s="390"/>
      <c r="H7220" s="390"/>
      <c r="I7220" s="390"/>
      <c r="AP7220" s="207"/>
      <c r="AQ7220" s="207"/>
      <c r="BK7220" s="207"/>
      <c r="BY7220" s="207"/>
      <c r="BZ7220" s="207"/>
      <c r="CA7220" s="207"/>
      <c r="CB7220" s="207"/>
      <c r="CC7220" s="207"/>
      <c r="CD7220" s="207"/>
      <c r="CE7220" s="207"/>
      <c r="CF7220" s="207"/>
    </row>
    <row r="7221" spans="1:84" s="406" customFormat="1" x14ac:dyDescent="0.3">
      <c r="A7221" s="407"/>
      <c r="B7221" s="412"/>
      <c r="C7221" s="126"/>
      <c r="D7221" s="390"/>
      <c r="E7221" s="390"/>
      <c r="F7221" s="390"/>
      <c r="G7221" s="390"/>
      <c r="H7221" s="390"/>
      <c r="I7221" s="390"/>
      <c r="AP7221" s="207"/>
      <c r="AQ7221" s="207"/>
      <c r="BK7221" s="207"/>
      <c r="BY7221" s="207"/>
      <c r="BZ7221" s="207"/>
      <c r="CA7221" s="207"/>
      <c r="CB7221" s="207"/>
      <c r="CC7221" s="207"/>
      <c r="CD7221" s="207"/>
      <c r="CE7221" s="207"/>
      <c r="CF7221" s="207"/>
    </row>
    <row r="7222" spans="1:84" s="406" customFormat="1" x14ac:dyDescent="0.3">
      <c r="A7222" s="407"/>
      <c r="B7222" s="412"/>
      <c r="C7222" s="126"/>
      <c r="D7222" s="390"/>
      <c r="E7222" s="390"/>
      <c r="F7222" s="390"/>
      <c r="G7222" s="390"/>
      <c r="H7222" s="390"/>
      <c r="I7222" s="390"/>
      <c r="AP7222" s="207"/>
      <c r="AQ7222" s="207"/>
      <c r="BK7222" s="207"/>
      <c r="BY7222" s="207"/>
      <c r="BZ7222" s="207"/>
      <c r="CA7222" s="207"/>
      <c r="CB7222" s="207"/>
      <c r="CC7222" s="207"/>
      <c r="CD7222" s="207"/>
      <c r="CE7222" s="207"/>
      <c r="CF7222" s="207"/>
    </row>
    <row r="7223" spans="1:84" s="406" customFormat="1" x14ac:dyDescent="0.3">
      <c r="A7223" s="407"/>
      <c r="B7223" s="412"/>
      <c r="C7223" s="126"/>
      <c r="D7223" s="390"/>
      <c r="E7223" s="390"/>
      <c r="F7223" s="390"/>
      <c r="G7223" s="390"/>
      <c r="H7223" s="390"/>
      <c r="I7223" s="390"/>
      <c r="AP7223" s="207"/>
      <c r="AQ7223" s="207"/>
      <c r="BK7223" s="207"/>
      <c r="BY7223" s="207"/>
      <c r="BZ7223" s="207"/>
      <c r="CA7223" s="207"/>
      <c r="CB7223" s="207"/>
      <c r="CC7223" s="207"/>
      <c r="CD7223" s="207"/>
      <c r="CE7223" s="207"/>
      <c r="CF7223" s="207"/>
    </row>
    <row r="7224" spans="1:84" s="406" customFormat="1" x14ac:dyDescent="0.3">
      <c r="A7224" s="407"/>
      <c r="B7224" s="412"/>
      <c r="C7224" s="126"/>
      <c r="D7224" s="390"/>
      <c r="E7224" s="390"/>
      <c r="F7224" s="390"/>
      <c r="G7224" s="390"/>
      <c r="H7224" s="390"/>
      <c r="I7224" s="390"/>
      <c r="AP7224" s="207"/>
      <c r="AQ7224" s="207"/>
      <c r="BK7224" s="207"/>
      <c r="BY7224" s="207"/>
      <c r="BZ7224" s="207"/>
      <c r="CA7224" s="207"/>
      <c r="CB7224" s="207"/>
      <c r="CC7224" s="207"/>
      <c r="CD7224" s="207"/>
      <c r="CE7224" s="207"/>
      <c r="CF7224" s="207"/>
    </row>
    <row r="7225" spans="1:84" s="406" customFormat="1" x14ac:dyDescent="0.3">
      <c r="A7225" s="407"/>
      <c r="B7225" s="412"/>
      <c r="C7225" s="126"/>
      <c r="D7225" s="390"/>
      <c r="E7225" s="390"/>
      <c r="F7225" s="390"/>
      <c r="G7225" s="390"/>
      <c r="H7225" s="390"/>
      <c r="I7225" s="390"/>
      <c r="AP7225" s="207"/>
      <c r="AQ7225" s="207"/>
      <c r="BK7225" s="207"/>
      <c r="BY7225" s="207"/>
      <c r="BZ7225" s="207"/>
      <c r="CA7225" s="207"/>
      <c r="CB7225" s="207"/>
      <c r="CC7225" s="207"/>
      <c r="CD7225" s="207"/>
      <c r="CE7225" s="207"/>
      <c r="CF7225" s="207"/>
    </row>
    <row r="7226" spans="1:84" s="406" customFormat="1" x14ac:dyDescent="0.3">
      <c r="A7226" s="407"/>
      <c r="B7226" s="412"/>
      <c r="C7226" s="126"/>
      <c r="D7226" s="390"/>
      <c r="E7226" s="390"/>
      <c r="F7226" s="390"/>
      <c r="G7226" s="390"/>
      <c r="H7226" s="390"/>
      <c r="I7226" s="390"/>
      <c r="AP7226" s="207"/>
      <c r="AQ7226" s="207"/>
      <c r="BK7226" s="207"/>
      <c r="BY7226" s="207"/>
      <c r="BZ7226" s="207"/>
      <c r="CA7226" s="207"/>
      <c r="CB7226" s="207"/>
      <c r="CC7226" s="207"/>
      <c r="CD7226" s="207"/>
      <c r="CE7226" s="207"/>
      <c r="CF7226" s="207"/>
    </row>
    <row r="7227" spans="1:84" s="406" customFormat="1" x14ac:dyDescent="0.3">
      <c r="A7227" s="407"/>
      <c r="B7227" s="412"/>
      <c r="C7227" s="126"/>
      <c r="D7227" s="390"/>
      <c r="E7227" s="390"/>
      <c r="F7227" s="390"/>
      <c r="G7227" s="390"/>
      <c r="H7227" s="390"/>
      <c r="I7227" s="390"/>
      <c r="AP7227" s="207"/>
      <c r="AQ7227" s="207"/>
      <c r="BK7227" s="207"/>
      <c r="BY7227" s="207"/>
      <c r="BZ7227" s="207"/>
      <c r="CA7227" s="207"/>
      <c r="CB7227" s="207"/>
      <c r="CC7227" s="207"/>
      <c r="CD7227" s="207"/>
      <c r="CE7227" s="207"/>
      <c r="CF7227" s="207"/>
    </row>
    <row r="7228" spans="1:84" s="406" customFormat="1" x14ac:dyDescent="0.3">
      <c r="A7228" s="407"/>
      <c r="B7228" s="412"/>
      <c r="C7228" s="126"/>
      <c r="D7228" s="390"/>
      <c r="E7228" s="390"/>
      <c r="F7228" s="390"/>
      <c r="G7228" s="390"/>
      <c r="H7228" s="390"/>
      <c r="I7228" s="390"/>
      <c r="AP7228" s="207"/>
      <c r="AQ7228" s="207"/>
      <c r="BK7228" s="207"/>
      <c r="BY7228" s="207"/>
      <c r="BZ7228" s="207"/>
      <c r="CA7228" s="207"/>
      <c r="CB7228" s="207"/>
      <c r="CC7228" s="207"/>
      <c r="CD7228" s="207"/>
      <c r="CE7228" s="207"/>
      <c r="CF7228" s="207"/>
    </row>
    <row r="7229" spans="1:84" s="406" customFormat="1" x14ac:dyDescent="0.3">
      <c r="A7229" s="407"/>
      <c r="B7229" s="412"/>
      <c r="C7229" s="126"/>
      <c r="D7229" s="390"/>
      <c r="E7229" s="390"/>
      <c r="F7229" s="390"/>
      <c r="G7229" s="390"/>
      <c r="H7229" s="390"/>
      <c r="I7229" s="390"/>
      <c r="AP7229" s="207"/>
      <c r="AQ7229" s="207"/>
      <c r="BK7229" s="207"/>
      <c r="BY7229" s="207"/>
      <c r="BZ7229" s="207"/>
      <c r="CA7229" s="207"/>
      <c r="CB7229" s="207"/>
      <c r="CC7229" s="207"/>
      <c r="CD7229" s="207"/>
      <c r="CE7229" s="207"/>
      <c r="CF7229" s="207"/>
    </row>
    <row r="7230" spans="1:84" s="406" customFormat="1" x14ac:dyDescent="0.3">
      <c r="A7230" s="407"/>
      <c r="B7230" s="412"/>
      <c r="C7230" s="126"/>
      <c r="D7230" s="390"/>
      <c r="E7230" s="390"/>
      <c r="F7230" s="390"/>
      <c r="G7230" s="390"/>
      <c r="H7230" s="390"/>
      <c r="I7230" s="390"/>
      <c r="AP7230" s="207"/>
      <c r="AQ7230" s="207"/>
      <c r="BK7230" s="207"/>
      <c r="BY7230" s="207"/>
      <c r="BZ7230" s="207"/>
      <c r="CA7230" s="207"/>
      <c r="CB7230" s="207"/>
      <c r="CC7230" s="207"/>
      <c r="CD7230" s="207"/>
      <c r="CE7230" s="207"/>
      <c r="CF7230" s="207"/>
    </row>
    <row r="7231" spans="1:84" s="406" customFormat="1" x14ac:dyDescent="0.3">
      <c r="A7231" s="407"/>
      <c r="B7231" s="412"/>
      <c r="C7231" s="126"/>
      <c r="D7231" s="390"/>
      <c r="E7231" s="390"/>
      <c r="F7231" s="390"/>
      <c r="G7231" s="390"/>
      <c r="H7231" s="390"/>
      <c r="I7231" s="390"/>
      <c r="AP7231" s="207"/>
      <c r="AQ7231" s="207"/>
      <c r="BK7231" s="207"/>
      <c r="BY7231" s="207"/>
      <c r="BZ7231" s="207"/>
      <c r="CA7231" s="207"/>
      <c r="CB7231" s="207"/>
      <c r="CC7231" s="207"/>
      <c r="CD7231" s="207"/>
      <c r="CE7231" s="207"/>
      <c r="CF7231" s="207"/>
    </row>
    <row r="7232" spans="1:84" s="406" customFormat="1" x14ac:dyDescent="0.3">
      <c r="A7232" s="407"/>
      <c r="B7232" s="412"/>
      <c r="C7232" s="126"/>
      <c r="D7232" s="390"/>
      <c r="E7232" s="390"/>
      <c r="F7232" s="390"/>
      <c r="G7232" s="390"/>
      <c r="H7232" s="390"/>
      <c r="I7232" s="390"/>
      <c r="AP7232" s="207"/>
      <c r="AQ7232" s="207"/>
      <c r="BK7232" s="207"/>
      <c r="BY7232" s="207"/>
      <c r="BZ7232" s="207"/>
      <c r="CA7232" s="207"/>
      <c r="CB7232" s="207"/>
      <c r="CC7232" s="207"/>
      <c r="CD7232" s="207"/>
      <c r="CE7232" s="207"/>
      <c r="CF7232" s="207"/>
    </row>
    <row r="7233" spans="1:84" s="406" customFormat="1" x14ac:dyDescent="0.3">
      <c r="A7233" s="407"/>
      <c r="B7233" s="412"/>
      <c r="C7233" s="126"/>
      <c r="D7233" s="390"/>
      <c r="E7233" s="390"/>
      <c r="F7233" s="390"/>
      <c r="G7233" s="390"/>
      <c r="H7233" s="390"/>
      <c r="I7233" s="390"/>
      <c r="AP7233" s="207"/>
      <c r="AQ7233" s="207"/>
      <c r="BK7233" s="207"/>
      <c r="BY7233" s="207"/>
      <c r="BZ7233" s="207"/>
      <c r="CA7233" s="207"/>
      <c r="CB7233" s="207"/>
      <c r="CC7233" s="207"/>
      <c r="CD7233" s="207"/>
      <c r="CE7233" s="207"/>
      <c r="CF7233" s="207"/>
    </row>
    <row r="7234" spans="1:84" s="406" customFormat="1" x14ac:dyDescent="0.3">
      <c r="A7234" s="407"/>
      <c r="B7234" s="412"/>
      <c r="C7234" s="126"/>
      <c r="D7234" s="390"/>
      <c r="E7234" s="390"/>
      <c r="F7234" s="390"/>
      <c r="G7234" s="390"/>
      <c r="H7234" s="390"/>
      <c r="I7234" s="390"/>
      <c r="AP7234" s="207"/>
      <c r="AQ7234" s="207"/>
      <c r="BK7234" s="207"/>
      <c r="BY7234" s="207"/>
      <c r="BZ7234" s="207"/>
      <c r="CA7234" s="207"/>
      <c r="CB7234" s="207"/>
      <c r="CC7234" s="207"/>
      <c r="CD7234" s="207"/>
      <c r="CE7234" s="207"/>
      <c r="CF7234" s="207"/>
    </row>
    <row r="7235" spans="1:84" s="406" customFormat="1" x14ac:dyDescent="0.3">
      <c r="A7235" s="407"/>
      <c r="B7235" s="412"/>
      <c r="C7235" s="126"/>
      <c r="D7235" s="390"/>
      <c r="E7235" s="390"/>
      <c r="F7235" s="390"/>
      <c r="G7235" s="390"/>
      <c r="H7235" s="390"/>
      <c r="I7235" s="390"/>
      <c r="AP7235" s="207"/>
      <c r="AQ7235" s="207"/>
      <c r="BK7235" s="207"/>
      <c r="BY7235" s="207"/>
      <c r="BZ7235" s="207"/>
      <c r="CA7235" s="207"/>
      <c r="CB7235" s="207"/>
      <c r="CC7235" s="207"/>
      <c r="CD7235" s="207"/>
      <c r="CE7235" s="207"/>
      <c r="CF7235" s="207"/>
    </row>
    <row r="7236" spans="1:84" s="406" customFormat="1" x14ac:dyDescent="0.3">
      <c r="A7236" s="407"/>
      <c r="B7236" s="412"/>
      <c r="C7236" s="126"/>
      <c r="D7236" s="390"/>
      <c r="E7236" s="390"/>
      <c r="F7236" s="390"/>
      <c r="G7236" s="390"/>
      <c r="H7236" s="390"/>
      <c r="I7236" s="390"/>
      <c r="AP7236" s="207"/>
      <c r="AQ7236" s="207"/>
      <c r="BK7236" s="207"/>
      <c r="BY7236" s="207"/>
      <c r="BZ7236" s="207"/>
      <c r="CA7236" s="207"/>
      <c r="CB7236" s="207"/>
      <c r="CC7236" s="207"/>
      <c r="CD7236" s="207"/>
      <c r="CE7236" s="207"/>
      <c r="CF7236" s="207"/>
    </row>
    <row r="7237" spans="1:84" s="406" customFormat="1" x14ac:dyDescent="0.3">
      <c r="A7237" s="407"/>
      <c r="B7237" s="412"/>
      <c r="C7237" s="126"/>
      <c r="D7237" s="390"/>
      <c r="E7237" s="390"/>
      <c r="F7237" s="390"/>
      <c r="G7237" s="390"/>
      <c r="H7237" s="390"/>
      <c r="I7237" s="390"/>
      <c r="AP7237" s="207"/>
      <c r="AQ7237" s="207"/>
      <c r="BK7237" s="207"/>
      <c r="BY7237" s="207"/>
      <c r="BZ7237" s="207"/>
      <c r="CA7237" s="207"/>
      <c r="CB7237" s="207"/>
      <c r="CC7237" s="207"/>
      <c r="CD7237" s="207"/>
      <c r="CE7237" s="207"/>
      <c r="CF7237" s="207"/>
    </row>
    <row r="7238" spans="1:84" s="406" customFormat="1" x14ac:dyDescent="0.3">
      <c r="A7238" s="407"/>
      <c r="B7238" s="412"/>
      <c r="C7238" s="126"/>
      <c r="D7238" s="390"/>
      <c r="E7238" s="390"/>
      <c r="F7238" s="390"/>
      <c r="G7238" s="390"/>
      <c r="H7238" s="390"/>
      <c r="I7238" s="390"/>
      <c r="AP7238" s="207"/>
      <c r="AQ7238" s="207"/>
      <c r="BK7238" s="207"/>
      <c r="BY7238" s="207"/>
      <c r="BZ7238" s="207"/>
      <c r="CA7238" s="207"/>
      <c r="CB7238" s="207"/>
      <c r="CC7238" s="207"/>
      <c r="CD7238" s="207"/>
      <c r="CE7238" s="207"/>
      <c r="CF7238" s="207"/>
    </row>
    <row r="7239" spans="1:84" s="406" customFormat="1" x14ac:dyDescent="0.3">
      <c r="A7239" s="407"/>
      <c r="B7239" s="412"/>
      <c r="C7239" s="126"/>
      <c r="D7239" s="390"/>
      <c r="E7239" s="390"/>
      <c r="F7239" s="390"/>
      <c r="G7239" s="390"/>
      <c r="H7239" s="390"/>
      <c r="I7239" s="390"/>
      <c r="AP7239" s="207"/>
      <c r="AQ7239" s="207"/>
      <c r="BK7239" s="207"/>
      <c r="BY7239" s="207"/>
      <c r="BZ7239" s="207"/>
      <c r="CA7239" s="207"/>
      <c r="CB7239" s="207"/>
      <c r="CC7239" s="207"/>
      <c r="CD7239" s="207"/>
      <c r="CE7239" s="207"/>
      <c r="CF7239" s="207"/>
    </row>
    <row r="7240" spans="1:84" s="406" customFormat="1" x14ac:dyDescent="0.3">
      <c r="A7240" s="407"/>
      <c r="B7240" s="412"/>
      <c r="C7240" s="126"/>
      <c r="D7240" s="390"/>
      <c r="E7240" s="390"/>
      <c r="F7240" s="390"/>
      <c r="G7240" s="390"/>
      <c r="H7240" s="390"/>
      <c r="I7240" s="390"/>
      <c r="AP7240" s="207"/>
      <c r="AQ7240" s="207"/>
      <c r="BK7240" s="207"/>
      <c r="BY7240" s="207"/>
      <c r="BZ7240" s="207"/>
      <c r="CA7240" s="207"/>
      <c r="CB7240" s="207"/>
      <c r="CC7240" s="207"/>
      <c r="CD7240" s="207"/>
      <c r="CE7240" s="207"/>
      <c r="CF7240" s="207"/>
    </row>
    <row r="7241" spans="1:84" s="406" customFormat="1" x14ac:dyDescent="0.3">
      <c r="A7241" s="407"/>
      <c r="B7241" s="412"/>
      <c r="C7241" s="126"/>
      <c r="D7241" s="390"/>
      <c r="E7241" s="390"/>
      <c r="F7241" s="390"/>
      <c r="G7241" s="390"/>
      <c r="H7241" s="390"/>
      <c r="I7241" s="390"/>
      <c r="AP7241" s="207"/>
      <c r="AQ7241" s="207"/>
      <c r="BK7241" s="207"/>
      <c r="BY7241" s="207"/>
      <c r="BZ7241" s="207"/>
      <c r="CA7241" s="207"/>
      <c r="CB7241" s="207"/>
      <c r="CC7241" s="207"/>
      <c r="CD7241" s="207"/>
      <c r="CE7241" s="207"/>
      <c r="CF7241" s="207"/>
    </row>
    <row r="7242" spans="1:84" s="406" customFormat="1" x14ac:dyDescent="0.3">
      <c r="A7242" s="407"/>
      <c r="B7242" s="412"/>
      <c r="C7242" s="126"/>
      <c r="D7242" s="390"/>
      <c r="E7242" s="390"/>
      <c r="F7242" s="390"/>
      <c r="G7242" s="390"/>
      <c r="H7242" s="390"/>
      <c r="I7242" s="390"/>
      <c r="AP7242" s="207"/>
      <c r="AQ7242" s="207"/>
      <c r="BK7242" s="207"/>
      <c r="BY7242" s="207"/>
      <c r="BZ7242" s="207"/>
      <c r="CA7242" s="207"/>
      <c r="CB7242" s="207"/>
      <c r="CC7242" s="207"/>
      <c r="CD7242" s="207"/>
      <c r="CE7242" s="207"/>
      <c r="CF7242" s="207"/>
    </row>
    <row r="7243" spans="1:84" s="406" customFormat="1" x14ac:dyDescent="0.3">
      <c r="A7243" s="407"/>
      <c r="B7243" s="412"/>
      <c r="C7243" s="126"/>
      <c r="D7243" s="390"/>
      <c r="E7243" s="390"/>
      <c r="F7243" s="390"/>
      <c r="G7243" s="390"/>
      <c r="H7243" s="390"/>
      <c r="I7243" s="390"/>
      <c r="AP7243" s="207"/>
      <c r="AQ7243" s="207"/>
      <c r="BK7243" s="207"/>
      <c r="BY7243" s="207"/>
      <c r="BZ7243" s="207"/>
      <c r="CA7243" s="207"/>
      <c r="CB7243" s="207"/>
      <c r="CC7243" s="207"/>
      <c r="CD7243" s="207"/>
      <c r="CE7243" s="207"/>
      <c r="CF7243" s="207"/>
    </row>
    <row r="7244" spans="1:84" s="406" customFormat="1" x14ac:dyDescent="0.3">
      <c r="A7244" s="407"/>
      <c r="B7244" s="412"/>
      <c r="C7244" s="126"/>
      <c r="D7244" s="390"/>
      <c r="E7244" s="390"/>
      <c r="F7244" s="390"/>
      <c r="G7244" s="390"/>
      <c r="H7244" s="390"/>
      <c r="I7244" s="390"/>
      <c r="AP7244" s="207"/>
      <c r="AQ7244" s="207"/>
      <c r="BK7244" s="207"/>
      <c r="BY7244" s="207"/>
      <c r="BZ7244" s="207"/>
      <c r="CA7244" s="207"/>
      <c r="CB7244" s="207"/>
      <c r="CC7244" s="207"/>
      <c r="CD7244" s="207"/>
      <c r="CE7244" s="207"/>
      <c r="CF7244" s="207"/>
    </row>
    <row r="7245" spans="1:84" s="406" customFormat="1" x14ac:dyDescent="0.3">
      <c r="A7245" s="407"/>
      <c r="B7245" s="412"/>
      <c r="C7245" s="126"/>
      <c r="D7245" s="390"/>
      <c r="E7245" s="390"/>
      <c r="F7245" s="390"/>
      <c r="G7245" s="390"/>
      <c r="H7245" s="390"/>
      <c r="I7245" s="390"/>
      <c r="AP7245" s="207"/>
      <c r="AQ7245" s="207"/>
      <c r="BK7245" s="207"/>
      <c r="BY7245" s="207"/>
      <c r="BZ7245" s="207"/>
      <c r="CA7245" s="207"/>
      <c r="CB7245" s="207"/>
      <c r="CC7245" s="207"/>
      <c r="CD7245" s="207"/>
      <c r="CE7245" s="207"/>
      <c r="CF7245" s="207"/>
    </row>
    <row r="7246" spans="1:84" s="406" customFormat="1" x14ac:dyDescent="0.3">
      <c r="A7246" s="407"/>
      <c r="B7246" s="412"/>
      <c r="C7246" s="126"/>
      <c r="D7246" s="390"/>
      <c r="E7246" s="390"/>
      <c r="F7246" s="390"/>
      <c r="G7246" s="390"/>
      <c r="H7246" s="390"/>
      <c r="I7246" s="390"/>
      <c r="AP7246" s="207"/>
      <c r="AQ7246" s="207"/>
      <c r="BK7246" s="207"/>
      <c r="BY7246" s="207"/>
      <c r="BZ7246" s="207"/>
      <c r="CA7246" s="207"/>
      <c r="CB7246" s="207"/>
      <c r="CC7246" s="207"/>
      <c r="CD7246" s="207"/>
      <c r="CE7246" s="207"/>
      <c r="CF7246" s="207"/>
    </row>
    <row r="7247" spans="1:84" s="406" customFormat="1" x14ac:dyDescent="0.3">
      <c r="A7247" s="407"/>
      <c r="B7247" s="412"/>
      <c r="C7247" s="126"/>
      <c r="D7247" s="390"/>
      <c r="E7247" s="390"/>
      <c r="F7247" s="390"/>
      <c r="G7247" s="390"/>
      <c r="H7247" s="390"/>
      <c r="I7247" s="390"/>
      <c r="AP7247" s="207"/>
      <c r="AQ7247" s="207"/>
      <c r="BK7247" s="207"/>
      <c r="BY7247" s="207"/>
      <c r="BZ7247" s="207"/>
      <c r="CA7247" s="207"/>
      <c r="CB7247" s="207"/>
      <c r="CC7247" s="207"/>
      <c r="CD7247" s="207"/>
      <c r="CE7247" s="207"/>
      <c r="CF7247" s="207"/>
    </row>
    <row r="7248" spans="1:84" s="406" customFormat="1" x14ac:dyDescent="0.3">
      <c r="A7248" s="407"/>
      <c r="B7248" s="412"/>
      <c r="C7248" s="126"/>
      <c r="D7248" s="390"/>
      <c r="E7248" s="390"/>
      <c r="F7248" s="390"/>
      <c r="G7248" s="390"/>
      <c r="H7248" s="390"/>
      <c r="I7248" s="390"/>
      <c r="AP7248" s="207"/>
      <c r="AQ7248" s="207"/>
      <c r="BK7248" s="207"/>
      <c r="BY7248" s="207"/>
      <c r="BZ7248" s="207"/>
      <c r="CA7248" s="207"/>
      <c r="CB7248" s="207"/>
      <c r="CC7248" s="207"/>
      <c r="CD7248" s="207"/>
      <c r="CE7248" s="207"/>
      <c r="CF7248" s="207"/>
    </row>
    <row r="7249" spans="1:84" s="406" customFormat="1" x14ac:dyDescent="0.3">
      <c r="A7249" s="407"/>
      <c r="B7249" s="412"/>
      <c r="C7249" s="126"/>
      <c r="D7249" s="390"/>
      <c r="E7249" s="390"/>
      <c r="F7249" s="390"/>
      <c r="G7249" s="390"/>
      <c r="H7249" s="390"/>
      <c r="I7249" s="390"/>
      <c r="AP7249" s="207"/>
      <c r="AQ7249" s="207"/>
      <c r="BK7249" s="207"/>
      <c r="BY7249" s="207"/>
      <c r="BZ7249" s="207"/>
      <c r="CA7249" s="207"/>
      <c r="CB7249" s="207"/>
      <c r="CC7249" s="207"/>
      <c r="CD7249" s="207"/>
      <c r="CE7249" s="207"/>
      <c r="CF7249" s="207"/>
    </row>
    <row r="7250" spans="1:84" s="406" customFormat="1" x14ac:dyDescent="0.3">
      <c r="A7250" s="407"/>
      <c r="B7250" s="412"/>
      <c r="C7250" s="126"/>
      <c r="D7250" s="390"/>
      <c r="E7250" s="390"/>
      <c r="F7250" s="390"/>
      <c r="G7250" s="390"/>
      <c r="H7250" s="390"/>
      <c r="I7250" s="390"/>
      <c r="AP7250" s="207"/>
      <c r="AQ7250" s="207"/>
      <c r="BK7250" s="207"/>
      <c r="BY7250" s="207"/>
      <c r="BZ7250" s="207"/>
      <c r="CA7250" s="207"/>
      <c r="CB7250" s="207"/>
      <c r="CC7250" s="207"/>
      <c r="CD7250" s="207"/>
      <c r="CE7250" s="207"/>
      <c r="CF7250" s="207"/>
    </row>
    <row r="7251" spans="1:84" s="406" customFormat="1" x14ac:dyDescent="0.3">
      <c r="A7251" s="407"/>
      <c r="B7251" s="412"/>
      <c r="C7251" s="126"/>
      <c r="D7251" s="390"/>
      <c r="E7251" s="390"/>
      <c r="F7251" s="390"/>
      <c r="G7251" s="390"/>
      <c r="H7251" s="390"/>
      <c r="I7251" s="390"/>
      <c r="AP7251" s="207"/>
      <c r="AQ7251" s="207"/>
      <c r="BK7251" s="207"/>
      <c r="BY7251" s="207"/>
      <c r="BZ7251" s="207"/>
      <c r="CA7251" s="207"/>
      <c r="CB7251" s="207"/>
      <c r="CC7251" s="207"/>
      <c r="CD7251" s="207"/>
      <c r="CE7251" s="207"/>
      <c r="CF7251" s="207"/>
    </row>
    <row r="7252" spans="1:84" s="406" customFormat="1" x14ac:dyDescent="0.3">
      <c r="A7252" s="407"/>
      <c r="B7252" s="412"/>
      <c r="C7252" s="126"/>
      <c r="D7252" s="390"/>
      <c r="E7252" s="390"/>
      <c r="F7252" s="390"/>
      <c r="G7252" s="390"/>
      <c r="H7252" s="390"/>
      <c r="I7252" s="390"/>
      <c r="AP7252" s="207"/>
      <c r="AQ7252" s="207"/>
      <c r="BK7252" s="207"/>
      <c r="BY7252" s="207"/>
      <c r="BZ7252" s="207"/>
      <c r="CA7252" s="207"/>
      <c r="CB7252" s="207"/>
      <c r="CC7252" s="207"/>
      <c r="CD7252" s="207"/>
      <c r="CE7252" s="207"/>
      <c r="CF7252" s="207"/>
    </row>
    <row r="7253" spans="1:84" s="406" customFormat="1" x14ac:dyDescent="0.3">
      <c r="A7253" s="407"/>
      <c r="B7253" s="412"/>
      <c r="C7253" s="126"/>
      <c r="D7253" s="390"/>
      <c r="E7253" s="390"/>
      <c r="F7253" s="390"/>
      <c r="G7253" s="390"/>
      <c r="H7253" s="390"/>
      <c r="I7253" s="390"/>
      <c r="AP7253" s="207"/>
      <c r="AQ7253" s="207"/>
      <c r="BK7253" s="207"/>
      <c r="BY7253" s="207"/>
      <c r="BZ7253" s="207"/>
      <c r="CA7253" s="207"/>
      <c r="CB7253" s="207"/>
      <c r="CC7253" s="207"/>
      <c r="CD7253" s="207"/>
      <c r="CE7253" s="207"/>
      <c r="CF7253" s="207"/>
    </row>
    <row r="7254" spans="1:84" s="406" customFormat="1" x14ac:dyDescent="0.3">
      <c r="A7254" s="407"/>
      <c r="B7254" s="412"/>
      <c r="C7254" s="126"/>
      <c r="D7254" s="390"/>
      <c r="E7254" s="390"/>
      <c r="F7254" s="390"/>
      <c r="G7254" s="390"/>
      <c r="H7254" s="390"/>
      <c r="I7254" s="390"/>
      <c r="AP7254" s="207"/>
      <c r="AQ7254" s="207"/>
      <c r="BK7254" s="207"/>
      <c r="BY7254" s="207"/>
      <c r="BZ7254" s="207"/>
      <c r="CA7254" s="207"/>
      <c r="CB7254" s="207"/>
      <c r="CC7254" s="207"/>
      <c r="CD7254" s="207"/>
      <c r="CE7254" s="207"/>
      <c r="CF7254" s="207"/>
    </row>
    <row r="7255" spans="1:84" s="406" customFormat="1" x14ac:dyDescent="0.3">
      <c r="A7255" s="407"/>
      <c r="B7255" s="412"/>
      <c r="C7255" s="126"/>
      <c r="D7255" s="390"/>
      <c r="E7255" s="390"/>
      <c r="F7255" s="390"/>
      <c r="G7255" s="390"/>
      <c r="H7255" s="390"/>
      <c r="I7255" s="390"/>
      <c r="AP7255" s="207"/>
      <c r="AQ7255" s="207"/>
      <c r="BK7255" s="207"/>
      <c r="BY7255" s="207"/>
      <c r="BZ7255" s="207"/>
      <c r="CA7255" s="207"/>
      <c r="CB7255" s="207"/>
      <c r="CC7255" s="207"/>
      <c r="CD7255" s="207"/>
      <c r="CE7255" s="207"/>
      <c r="CF7255" s="207"/>
    </row>
    <row r="7256" spans="1:84" s="406" customFormat="1" x14ac:dyDescent="0.3">
      <c r="A7256" s="407"/>
      <c r="B7256" s="412"/>
      <c r="C7256" s="126"/>
      <c r="D7256" s="390"/>
      <c r="E7256" s="390"/>
      <c r="F7256" s="390"/>
      <c r="G7256" s="390"/>
      <c r="H7256" s="390"/>
      <c r="I7256" s="390"/>
      <c r="AP7256" s="207"/>
      <c r="AQ7256" s="207"/>
      <c r="BK7256" s="207"/>
      <c r="BY7256" s="207"/>
      <c r="BZ7256" s="207"/>
      <c r="CA7256" s="207"/>
      <c r="CB7256" s="207"/>
      <c r="CC7256" s="207"/>
      <c r="CD7256" s="207"/>
      <c r="CE7256" s="207"/>
      <c r="CF7256" s="207"/>
    </row>
    <row r="7257" spans="1:84" s="406" customFormat="1" x14ac:dyDescent="0.3">
      <c r="A7257" s="407"/>
      <c r="B7257" s="412"/>
      <c r="C7257" s="126"/>
      <c r="D7257" s="390"/>
      <c r="E7257" s="390"/>
      <c r="F7257" s="390"/>
      <c r="G7257" s="390"/>
      <c r="H7257" s="390"/>
      <c r="I7257" s="390"/>
      <c r="AP7257" s="207"/>
      <c r="AQ7257" s="207"/>
      <c r="BK7257" s="207"/>
      <c r="BY7257" s="207"/>
      <c r="BZ7257" s="207"/>
      <c r="CA7257" s="207"/>
      <c r="CB7257" s="207"/>
      <c r="CC7257" s="207"/>
      <c r="CD7257" s="207"/>
      <c r="CE7257" s="207"/>
      <c r="CF7257" s="207"/>
    </row>
    <row r="7258" spans="1:84" s="406" customFormat="1" x14ac:dyDescent="0.3">
      <c r="A7258" s="407"/>
      <c r="B7258" s="412"/>
      <c r="C7258" s="126"/>
      <c r="D7258" s="390"/>
      <c r="E7258" s="390"/>
      <c r="F7258" s="390"/>
      <c r="G7258" s="390"/>
      <c r="H7258" s="390"/>
      <c r="I7258" s="390"/>
      <c r="AP7258" s="207"/>
      <c r="AQ7258" s="207"/>
      <c r="BK7258" s="207"/>
      <c r="BY7258" s="207"/>
      <c r="BZ7258" s="207"/>
      <c r="CA7258" s="207"/>
      <c r="CB7258" s="207"/>
      <c r="CC7258" s="207"/>
      <c r="CD7258" s="207"/>
      <c r="CE7258" s="207"/>
      <c r="CF7258" s="207"/>
    </row>
    <row r="7259" spans="1:84" s="406" customFormat="1" x14ac:dyDescent="0.3">
      <c r="A7259" s="407"/>
      <c r="B7259" s="412"/>
      <c r="C7259" s="126"/>
      <c r="D7259" s="390"/>
      <c r="E7259" s="390"/>
      <c r="F7259" s="390"/>
      <c r="G7259" s="390"/>
      <c r="H7259" s="390"/>
      <c r="I7259" s="390"/>
      <c r="AP7259" s="207"/>
      <c r="AQ7259" s="207"/>
      <c r="BK7259" s="207"/>
      <c r="BY7259" s="207"/>
      <c r="BZ7259" s="207"/>
      <c r="CA7259" s="207"/>
      <c r="CB7259" s="207"/>
      <c r="CC7259" s="207"/>
      <c r="CD7259" s="207"/>
      <c r="CE7259" s="207"/>
      <c r="CF7259" s="207"/>
    </row>
    <row r="7260" spans="1:84" s="406" customFormat="1" x14ac:dyDescent="0.3">
      <c r="A7260" s="407"/>
      <c r="B7260" s="412"/>
      <c r="C7260" s="126"/>
      <c r="D7260" s="390"/>
      <c r="E7260" s="390"/>
      <c r="F7260" s="390"/>
      <c r="G7260" s="390"/>
      <c r="H7260" s="390"/>
      <c r="I7260" s="390"/>
      <c r="AP7260" s="207"/>
      <c r="AQ7260" s="207"/>
      <c r="BK7260" s="207"/>
      <c r="BY7260" s="207"/>
      <c r="BZ7260" s="207"/>
      <c r="CA7260" s="207"/>
      <c r="CB7260" s="207"/>
      <c r="CC7260" s="207"/>
      <c r="CD7260" s="207"/>
      <c r="CE7260" s="207"/>
      <c r="CF7260" s="207"/>
    </row>
    <row r="7261" spans="1:84" s="406" customFormat="1" x14ac:dyDescent="0.3">
      <c r="A7261" s="407"/>
      <c r="B7261" s="412"/>
      <c r="C7261" s="126"/>
      <c r="D7261" s="390"/>
      <c r="E7261" s="390"/>
      <c r="F7261" s="390"/>
      <c r="G7261" s="390"/>
      <c r="H7261" s="390"/>
      <c r="I7261" s="390"/>
      <c r="AP7261" s="207"/>
      <c r="AQ7261" s="207"/>
      <c r="BK7261" s="207"/>
      <c r="BY7261" s="207"/>
      <c r="BZ7261" s="207"/>
      <c r="CA7261" s="207"/>
      <c r="CB7261" s="207"/>
      <c r="CC7261" s="207"/>
      <c r="CD7261" s="207"/>
      <c r="CE7261" s="207"/>
      <c r="CF7261" s="207"/>
    </row>
    <row r="7262" spans="1:84" s="406" customFormat="1" x14ac:dyDescent="0.3">
      <c r="A7262" s="407"/>
      <c r="B7262" s="412"/>
      <c r="C7262" s="126"/>
      <c r="D7262" s="390"/>
      <c r="E7262" s="390"/>
      <c r="F7262" s="390"/>
      <c r="G7262" s="390"/>
      <c r="H7262" s="390"/>
      <c r="I7262" s="390"/>
      <c r="AP7262" s="207"/>
      <c r="AQ7262" s="207"/>
      <c r="BK7262" s="207"/>
      <c r="BY7262" s="207"/>
      <c r="BZ7262" s="207"/>
      <c r="CA7262" s="207"/>
      <c r="CB7262" s="207"/>
      <c r="CC7262" s="207"/>
      <c r="CD7262" s="207"/>
      <c r="CE7262" s="207"/>
      <c r="CF7262" s="207"/>
    </row>
    <row r="7263" spans="1:84" s="406" customFormat="1" x14ac:dyDescent="0.3">
      <c r="A7263" s="407"/>
      <c r="B7263" s="412"/>
      <c r="C7263" s="126"/>
      <c r="D7263" s="390"/>
      <c r="E7263" s="390"/>
      <c r="F7263" s="390"/>
      <c r="G7263" s="390"/>
      <c r="H7263" s="390"/>
      <c r="I7263" s="390"/>
      <c r="AP7263" s="207"/>
      <c r="AQ7263" s="207"/>
      <c r="BK7263" s="207"/>
      <c r="BY7263" s="207"/>
      <c r="BZ7263" s="207"/>
      <c r="CA7263" s="207"/>
      <c r="CB7263" s="207"/>
      <c r="CC7263" s="207"/>
      <c r="CD7263" s="207"/>
      <c r="CE7263" s="207"/>
      <c r="CF7263" s="207"/>
    </row>
    <row r="7264" spans="1:84" s="406" customFormat="1" x14ac:dyDescent="0.3">
      <c r="A7264" s="407"/>
      <c r="B7264" s="412"/>
      <c r="C7264" s="126"/>
      <c r="D7264" s="390"/>
      <c r="E7264" s="390"/>
      <c r="F7264" s="390"/>
      <c r="G7264" s="390"/>
      <c r="H7264" s="390"/>
      <c r="I7264" s="390"/>
      <c r="AP7264" s="207"/>
      <c r="AQ7264" s="207"/>
      <c r="BK7264" s="207"/>
      <c r="BY7264" s="207"/>
      <c r="BZ7264" s="207"/>
      <c r="CA7264" s="207"/>
      <c r="CB7264" s="207"/>
      <c r="CC7264" s="207"/>
      <c r="CD7264" s="207"/>
      <c r="CE7264" s="207"/>
      <c r="CF7264" s="207"/>
    </row>
    <row r="7265" spans="1:84" s="406" customFormat="1" x14ac:dyDescent="0.3">
      <c r="A7265" s="407"/>
      <c r="B7265" s="412"/>
      <c r="C7265" s="126"/>
      <c r="D7265" s="390"/>
      <c r="E7265" s="390"/>
      <c r="F7265" s="390"/>
      <c r="G7265" s="390"/>
      <c r="H7265" s="390"/>
      <c r="I7265" s="390"/>
      <c r="AP7265" s="207"/>
      <c r="AQ7265" s="207"/>
      <c r="BK7265" s="207"/>
      <c r="BY7265" s="207"/>
      <c r="BZ7265" s="207"/>
      <c r="CA7265" s="207"/>
      <c r="CB7265" s="207"/>
      <c r="CC7265" s="207"/>
      <c r="CD7265" s="207"/>
      <c r="CE7265" s="207"/>
      <c r="CF7265" s="207"/>
    </row>
    <row r="7266" spans="1:84" s="406" customFormat="1" x14ac:dyDescent="0.3">
      <c r="A7266" s="407"/>
      <c r="B7266" s="412"/>
      <c r="C7266" s="126"/>
      <c r="D7266" s="390"/>
      <c r="E7266" s="390"/>
      <c r="F7266" s="390"/>
      <c r="G7266" s="390"/>
      <c r="H7266" s="390"/>
      <c r="I7266" s="390"/>
      <c r="AP7266" s="207"/>
      <c r="AQ7266" s="207"/>
      <c r="BK7266" s="207"/>
      <c r="BY7266" s="207"/>
      <c r="BZ7266" s="207"/>
      <c r="CA7266" s="207"/>
      <c r="CB7266" s="207"/>
      <c r="CC7266" s="207"/>
      <c r="CD7266" s="207"/>
      <c r="CE7266" s="207"/>
      <c r="CF7266" s="207"/>
    </row>
    <row r="7267" spans="1:84" s="406" customFormat="1" x14ac:dyDescent="0.3">
      <c r="A7267" s="407"/>
      <c r="B7267" s="412"/>
      <c r="C7267" s="126"/>
      <c r="D7267" s="390"/>
      <c r="E7267" s="390"/>
      <c r="F7267" s="390"/>
      <c r="G7267" s="390"/>
      <c r="H7267" s="390"/>
      <c r="I7267" s="390"/>
      <c r="AP7267" s="207"/>
      <c r="AQ7267" s="207"/>
      <c r="BK7267" s="207"/>
      <c r="BY7267" s="207"/>
      <c r="BZ7267" s="207"/>
      <c r="CA7267" s="207"/>
      <c r="CB7267" s="207"/>
      <c r="CC7267" s="207"/>
      <c r="CD7267" s="207"/>
      <c r="CE7267" s="207"/>
      <c r="CF7267" s="207"/>
    </row>
    <row r="7268" spans="1:84" s="406" customFormat="1" x14ac:dyDescent="0.3">
      <c r="A7268" s="407"/>
      <c r="B7268" s="412"/>
      <c r="C7268" s="126"/>
      <c r="D7268" s="390"/>
      <c r="E7268" s="390"/>
      <c r="F7268" s="390"/>
      <c r="G7268" s="390"/>
      <c r="H7268" s="390"/>
      <c r="I7268" s="390"/>
      <c r="AP7268" s="207"/>
      <c r="AQ7268" s="207"/>
      <c r="BK7268" s="207"/>
      <c r="BY7268" s="207"/>
      <c r="BZ7268" s="207"/>
      <c r="CA7268" s="207"/>
      <c r="CB7268" s="207"/>
      <c r="CC7268" s="207"/>
      <c r="CD7268" s="207"/>
      <c r="CE7268" s="207"/>
      <c r="CF7268" s="207"/>
    </row>
    <row r="7269" spans="1:84" s="406" customFormat="1" x14ac:dyDescent="0.3">
      <c r="A7269" s="407"/>
      <c r="B7269" s="412"/>
      <c r="C7269" s="126"/>
      <c r="D7269" s="390"/>
      <c r="E7269" s="390"/>
      <c r="F7269" s="390"/>
      <c r="G7269" s="390"/>
      <c r="H7269" s="390"/>
      <c r="I7269" s="390"/>
      <c r="AP7269" s="207"/>
      <c r="AQ7269" s="207"/>
      <c r="BK7269" s="207"/>
      <c r="BY7269" s="207"/>
      <c r="BZ7269" s="207"/>
      <c r="CA7269" s="207"/>
      <c r="CB7269" s="207"/>
      <c r="CC7269" s="207"/>
      <c r="CD7269" s="207"/>
      <c r="CE7269" s="207"/>
      <c r="CF7269" s="207"/>
    </row>
    <row r="7270" spans="1:84" s="406" customFormat="1" x14ac:dyDescent="0.3">
      <c r="A7270" s="407"/>
      <c r="B7270" s="412"/>
      <c r="C7270" s="126"/>
      <c r="D7270" s="390"/>
      <c r="E7270" s="390"/>
      <c r="F7270" s="390"/>
      <c r="G7270" s="390"/>
      <c r="H7270" s="390"/>
      <c r="I7270" s="390"/>
      <c r="AP7270" s="207"/>
      <c r="AQ7270" s="207"/>
      <c r="BK7270" s="207"/>
      <c r="BY7270" s="207"/>
      <c r="BZ7270" s="207"/>
      <c r="CA7270" s="207"/>
      <c r="CB7270" s="207"/>
      <c r="CC7270" s="207"/>
      <c r="CD7270" s="207"/>
      <c r="CE7270" s="207"/>
      <c r="CF7270" s="207"/>
    </row>
    <row r="7271" spans="1:84" s="406" customFormat="1" x14ac:dyDescent="0.3">
      <c r="A7271" s="407"/>
      <c r="B7271" s="412"/>
      <c r="C7271" s="126"/>
      <c r="D7271" s="390"/>
      <c r="E7271" s="390"/>
      <c r="F7271" s="390"/>
      <c r="G7271" s="390"/>
      <c r="H7271" s="390"/>
      <c r="I7271" s="390"/>
      <c r="AP7271" s="207"/>
      <c r="AQ7271" s="207"/>
      <c r="BK7271" s="207"/>
      <c r="BY7271" s="207"/>
      <c r="BZ7271" s="207"/>
      <c r="CA7271" s="207"/>
      <c r="CB7271" s="207"/>
      <c r="CC7271" s="207"/>
      <c r="CD7271" s="207"/>
      <c r="CE7271" s="207"/>
      <c r="CF7271" s="207"/>
    </row>
    <row r="7272" spans="1:84" s="406" customFormat="1" x14ac:dyDescent="0.3">
      <c r="A7272" s="407"/>
      <c r="B7272" s="412"/>
      <c r="C7272" s="126"/>
      <c r="D7272" s="390"/>
      <c r="E7272" s="390"/>
      <c r="F7272" s="390"/>
      <c r="G7272" s="390"/>
      <c r="H7272" s="390"/>
      <c r="I7272" s="390"/>
      <c r="AP7272" s="207"/>
      <c r="AQ7272" s="207"/>
      <c r="BK7272" s="207"/>
      <c r="BY7272" s="207"/>
      <c r="BZ7272" s="207"/>
      <c r="CA7272" s="207"/>
      <c r="CB7272" s="207"/>
      <c r="CC7272" s="207"/>
      <c r="CD7272" s="207"/>
      <c r="CE7272" s="207"/>
      <c r="CF7272" s="207"/>
    </row>
    <row r="7273" spans="1:84" s="406" customFormat="1" x14ac:dyDescent="0.3">
      <c r="A7273" s="407"/>
      <c r="B7273" s="412"/>
      <c r="C7273" s="126"/>
      <c r="D7273" s="390"/>
      <c r="E7273" s="390"/>
      <c r="F7273" s="390"/>
      <c r="G7273" s="390"/>
      <c r="H7273" s="390"/>
      <c r="I7273" s="390"/>
      <c r="AP7273" s="207"/>
      <c r="AQ7273" s="207"/>
      <c r="BK7273" s="207"/>
      <c r="BY7273" s="207"/>
      <c r="BZ7273" s="207"/>
      <c r="CA7273" s="207"/>
      <c r="CB7273" s="207"/>
      <c r="CC7273" s="207"/>
      <c r="CD7273" s="207"/>
      <c r="CE7273" s="207"/>
      <c r="CF7273" s="207"/>
    </row>
    <row r="7274" spans="1:84" s="406" customFormat="1" x14ac:dyDescent="0.3">
      <c r="A7274" s="407"/>
      <c r="B7274" s="412"/>
      <c r="C7274" s="126"/>
      <c r="D7274" s="390"/>
      <c r="E7274" s="390"/>
      <c r="F7274" s="390"/>
      <c r="G7274" s="390"/>
      <c r="H7274" s="390"/>
      <c r="I7274" s="390"/>
      <c r="AP7274" s="207"/>
      <c r="AQ7274" s="207"/>
      <c r="BK7274" s="207"/>
      <c r="BY7274" s="207"/>
      <c r="BZ7274" s="207"/>
      <c r="CA7274" s="207"/>
      <c r="CB7274" s="207"/>
      <c r="CC7274" s="207"/>
      <c r="CD7274" s="207"/>
      <c r="CE7274" s="207"/>
      <c r="CF7274" s="207"/>
    </row>
    <row r="7275" spans="1:84" s="406" customFormat="1" x14ac:dyDescent="0.3">
      <c r="A7275" s="407"/>
      <c r="B7275" s="412"/>
      <c r="C7275" s="126"/>
      <c r="D7275" s="390"/>
      <c r="E7275" s="390"/>
      <c r="F7275" s="390"/>
      <c r="G7275" s="390"/>
      <c r="H7275" s="390"/>
      <c r="I7275" s="390"/>
      <c r="AP7275" s="207"/>
      <c r="AQ7275" s="207"/>
      <c r="BK7275" s="207"/>
      <c r="BY7275" s="207"/>
      <c r="BZ7275" s="207"/>
      <c r="CA7275" s="207"/>
      <c r="CB7275" s="207"/>
      <c r="CC7275" s="207"/>
      <c r="CD7275" s="207"/>
      <c r="CE7275" s="207"/>
      <c r="CF7275" s="207"/>
    </row>
    <row r="7276" spans="1:84" s="406" customFormat="1" x14ac:dyDescent="0.3">
      <c r="A7276" s="407"/>
      <c r="B7276" s="412"/>
      <c r="C7276" s="126"/>
      <c r="D7276" s="390"/>
      <c r="E7276" s="390"/>
      <c r="F7276" s="390"/>
      <c r="G7276" s="390"/>
      <c r="H7276" s="390"/>
      <c r="I7276" s="390"/>
      <c r="AP7276" s="207"/>
      <c r="AQ7276" s="207"/>
      <c r="BK7276" s="207"/>
      <c r="BY7276" s="207"/>
      <c r="BZ7276" s="207"/>
      <c r="CA7276" s="207"/>
      <c r="CB7276" s="207"/>
      <c r="CC7276" s="207"/>
      <c r="CD7276" s="207"/>
      <c r="CE7276" s="207"/>
      <c r="CF7276" s="207"/>
    </row>
    <row r="7277" spans="1:84" s="406" customFormat="1" x14ac:dyDescent="0.3">
      <c r="A7277" s="407"/>
      <c r="B7277" s="412"/>
      <c r="C7277" s="126"/>
      <c r="D7277" s="390"/>
      <c r="E7277" s="390"/>
      <c r="F7277" s="390"/>
      <c r="G7277" s="390"/>
      <c r="H7277" s="390"/>
      <c r="I7277" s="390"/>
      <c r="AP7277" s="207"/>
      <c r="AQ7277" s="207"/>
      <c r="BK7277" s="207"/>
      <c r="BY7277" s="207"/>
      <c r="BZ7277" s="207"/>
      <c r="CA7277" s="207"/>
      <c r="CB7277" s="207"/>
      <c r="CC7277" s="207"/>
      <c r="CD7277" s="207"/>
      <c r="CE7277" s="207"/>
      <c r="CF7277" s="207"/>
    </row>
    <row r="7278" spans="1:84" s="406" customFormat="1" x14ac:dyDescent="0.3">
      <c r="A7278" s="407"/>
      <c r="B7278" s="412"/>
      <c r="C7278" s="126"/>
      <c r="D7278" s="390"/>
      <c r="E7278" s="390"/>
      <c r="F7278" s="390"/>
      <c r="G7278" s="390"/>
      <c r="H7278" s="390"/>
      <c r="I7278" s="390"/>
      <c r="AP7278" s="207"/>
      <c r="AQ7278" s="207"/>
      <c r="BK7278" s="207"/>
      <c r="BY7278" s="207"/>
      <c r="BZ7278" s="207"/>
      <c r="CA7278" s="207"/>
      <c r="CB7278" s="207"/>
      <c r="CC7278" s="207"/>
      <c r="CD7278" s="207"/>
      <c r="CE7278" s="207"/>
      <c r="CF7278" s="207"/>
    </row>
    <row r="7279" spans="1:84" s="406" customFormat="1" x14ac:dyDescent="0.3">
      <c r="A7279" s="407"/>
      <c r="B7279" s="412"/>
      <c r="C7279" s="126"/>
      <c r="D7279" s="390"/>
      <c r="E7279" s="390"/>
      <c r="F7279" s="390"/>
      <c r="G7279" s="390"/>
      <c r="H7279" s="390"/>
      <c r="I7279" s="390"/>
      <c r="AP7279" s="207"/>
      <c r="AQ7279" s="207"/>
      <c r="BK7279" s="207"/>
      <c r="BY7279" s="207"/>
      <c r="BZ7279" s="207"/>
      <c r="CA7279" s="207"/>
      <c r="CB7279" s="207"/>
      <c r="CC7279" s="207"/>
      <c r="CD7279" s="207"/>
      <c r="CE7279" s="207"/>
      <c r="CF7279" s="207"/>
    </row>
    <row r="7280" spans="1:84" s="406" customFormat="1" x14ac:dyDescent="0.3">
      <c r="A7280" s="407"/>
      <c r="B7280" s="412"/>
      <c r="C7280" s="126"/>
      <c r="D7280" s="390"/>
      <c r="E7280" s="390"/>
      <c r="F7280" s="390"/>
      <c r="G7280" s="390"/>
      <c r="H7280" s="390"/>
      <c r="I7280" s="390"/>
      <c r="AP7280" s="207"/>
      <c r="AQ7280" s="207"/>
      <c r="BK7280" s="207"/>
      <c r="BY7280" s="207"/>
      <c r="BZ7280" s="207"/>
      <c r="CA7280" s="207"/>
      <c r="CB7280" s="207"/>
      <c r="CC7280" s="207"/>
      <c r="CD7280" s="207"/>
      <c r="CE7280" s="207"/>
      <c r="CF7280" s="207"/>
    </row>
    <row r="7281" spans="1:84" s="406" customFormat="1" x14ac:dyDescent="0.3">
      <c r="A7281" s="407"/>
      <c r="B7281" s="412"/>
      <c r="C7281" s="126"/>
      <c r="D7281" s="390"/>
      <c r="E7281" s="390"/>
      <c r="F7281" s="390"/>
      <c r="G7281" s="390"/>
      <c r="H7281" s="390"/>
      <c r="I7281" s="390"/>
      <c r="AP7281" s="207"/>
      <c r="AQ7281" s="207"/>
      <c r="BK7281" s="207"/>
      <c r="BY7281" s="207"/>
      <c r="BZ7281" s="207"/>
      <c r="CA7281" s="207"/>
      <c r="CB7281" s="207"/>
      <c r="CC7281" s="207"/>
      <c r="CD7281" s="207"/>
      <c r="CE7281" s="207"/>
      <c r="CF7281" s="207"/>
    </row>
    <row r="7282" spans="1:84" s="406" customFormat="1" x14ac:dyDescent="0.3">
      <c r="A7282" s="407"/>
      <c r="B7282" s="412"/>
      <c r="C7282" s="126"/>
      <c r="D7282" s="390"/>
      <c r="E7282" s="390"/>
      <c r="F7282" s="390"/>
      <c r="G7282" s="390"/>
      <c r="H7282" s="390"/>
      <c r="I7282" s="390"/>
      <c r="AP7282" s="207"/>
      <c r="AQ7282" s="207"/>
      <c r="BK7282" s="207"/>
      <c r="BY7282" s="207"/>
      <c r="BZ7282" s="207"/>
      <c r="CA7282" s="207"/>
      <c r="CB7282" s="207"/>
      <c r="CC7282" s="207"/>
      <c r="CD7282" s="207"/>
      <c r="CE7282" s="207"/>
      <c r="CF7282" s="207"/>
    </row>
    <row r="7283" spans="1:84" s="406" customFormat="1" x14ac:dyDescent="0.3">
      <c r="A7283" s="407"/>
      <c r="B7283" s="412"/>
      <c r="C7283" s="126"/>
      <c r="D7283" s="390"/>
      <c r="E7283" s="390"/>
      <c r="F7283" s="390"/>
      <c r="G7283" s="390"/>
      <c r="H7283" s="390"/>
      <c r="I7283" s="390"/>
      <c r="AP7283" s="207"/>
      <c r="AQ7283" s="207"/>
      <c r="BK7283" s="207"/>
      <c r="BY7283" s="207"/>
      <c r="BZ7283" s="207"/>
      <c r="CA7283" s="207"/>
      <c r="CB7283" s="207"/>
      <c r="CC7283" s="207"/>
      <c r="CD7283" s="207"/>
      <c r="CE7283" s="207"/>
      <c r="CF7283" s="207"/>
    </row>
    <row r="7284" spans="1:84" s="406" customFormat="1" x14ac:dyDescent="0.3">
      <c r="A7284" s="407"/>
      <c r="B7284" s="412"/>
      <c r="C7284" s="126"/>
      <c r="D7284" s="390"/>
      <c r="E7284" s="390"/>
      <c r="F7284" s="390"/>
      <c r="G7284" s="390"/>
      <c r="H7284" s="390"/>
      <c r="I7284" s="390"/>
      <c r="AP7284" s="207"/>
      <c r="AQ7284" s="207"/>
      <c r="BK7284" s="207"/>
      <c r="BY7284" s="207"/>
      <c r="BZ7284" s="207"/>
      <c r="CA7284" s="207"/>
      <c r="CB7284" s="207"/>
      <c r="CC7284" s="207"/>
      <c r="CD7284" s="207"/>
      <c r="CE7284" s="207"/>
      <c r="CF7284" s="207"/>
    </row>
    <row r="7285" spans="1:84" s="406" customFormat="1" x14ac:dyDescent="0.3">
      <c r="A7285" s="407"/>
      <c r="B7285" s="412"/>
      <c r="C7285" s="126"/>
      <c r="D7285" s="390"/>
      <c r="E7285" s="390"/>
      <c r="F7285" s="390"/>
      <c r="G7285" s="390"/>
      <c r="H7285" s="390"/>
      <c r="I7285" s="390"/>
      <c r="AP7285" s="207"/>
      <c r="AQ7285" s="207"/>
      <c r="BK7285" s="207"/>
      <c r="BY7285" s="207"/>
      <c r="BZ7285" s="207"/>
      <c r="CA7285" s="207"/>
      <c r="CB7285" s="207"/>
      <c r="CC7285" s="207"/>
      <c r="CD7285" s="207"/>
      <c r="CE7285" s="207"/>
      <c r="CF7285" s="207"/>
    </row>
    <row r="7286" spans="1:84" s="406" customFormat="1" x14ac:dyDescent="0.3">
      <c r="A7286" s="407"/>
      <c r="B7286" s="412"/>
      <c r="C7286" s="126"/>
      <c r="D7286" s="390"/>
      <c r="E7286" s="390"/>
      <c r="F7286" s="390"/>
      <c r="G7286" s="390"/>
      <c r="H7286" s="390"/>
      <c r="I7286" s="390"/>
      <c r="AP7286" s="207"/>
      <c r="AQ7286" s="207"/>
      <c r="BK7286" s="207"/>
      <c r="BY7286" s="207"/>
      <c r="BZ7286" s="207"/>
      <c r="CA7286" s="207"/>
      <c r="CB7286" s="207"/>
      <c r="CC7286" s="207"/>
      <c r="CD7286" s="207"/>
      <c r="CE7286" s="207"/>
      <c r="CF7286" s="207"/>
    </row>
    <row r="7287" spans="1:84" s="406" customFormat="1" x14ac:dyDescent="0.3">
      <c r="A7287" s="407"/>
      <c r="B7287" s="412"/>
      <c r="C7287" s="126"/>
      <c r="D7287" s="390"/>
      <c r="E7287" s="390"/>
      <c r="F7287" s="390"/>
      <c r="G7287" s="390"/>
      <c r="H7287" s="390"/>
      <c r="I7287" s="390"/>
      <c r="AP7287" s="207"/>
      <c r="AQ7287" s="207"/>
      <c r="BK7287" s="207"/>
      <c r="BY7287" s="207"/>
      <c r="BZ7287" s="207"/>
      <c r="CA7287" s="207"/>
      <c r="CB7287" s="207"/>
      <c r="CC7287" s="207"/>
      <c r="CD7287" s="207"/>
      <c r="CE7287" s="207"/>
      <c r="CF7287" s="207"/>
    </row>
    <row r="7288" spans="1:84" s="406" customFormat="1" x14ac:dyDescent="0.3">
      <c r="A7288" s="407"/>
      <c r="B7288" s="412"/>
      <c r="C7288" s="126"/>
      <c r="D7288" s="390"/>
      <c r="E7288" s="390"/>
      <c r="F7288" s="390"/>
      <c r="G7288" s="390"/>
      <c r="H7288" s="390"/>
      <c r="I7288" s="390"/>
      <c r="AP7288" s="207"/>
      <c r="AQ7288" s="207"/>
      <c r="BK7288" s="207"/>
      <c r="BY7288" s="207"/>
      <c r="BZ7288" s="207"/>
      <c r="CA7288" s="207"/>
      <c r="CB7288" s="207"/>
      <c r="CC7288" s="207"/>
      <c r="CD7288" s="207"/>
      <c r="CE7288" s="207"/>
      <c r="CF7288" s="207"/>
    </row>
    <row r="7289" spans="1:84" s="406" customFormat="1" x14ac:dyDescent="0.3">
      <c r="A7289" s="407"/>
      <c r="B7289" s="412"/>
      <c r="C7289" s="126"/>
      <c r="D7289" s="390"/>
      <c r="E7289" s="390"/>
      <c r="F7289" s="390"/>
      <c r="G7289" s="390"/>
      <c r="H7289" s="390"/>
      <c r="I7289" s="390"/>
      <c r="AP7289" s="207"/>
      <c r="AQ7289" s="207"/>
      <c r="BK7289" s="207"/>
      <c r="BY7289" s="207"/>
      <c r="BZ7289" s="207"/>
      <c r="CA7289" s="207"/>
      <c r="CB7289" s="207"/>
      <c r="CC7289" s="207"/>
      <c r="CD7289" s="207"/>
      <c r="CE7289" s="207"/>
      <c r="CF7289" s="207"/>
    </row>
    <row r="7290" spans="1:84" s="406" customFormat="1" x14ac:dyDescent="0.3">
      <c r="A7290" s="407"/>
      <c r="B7290" s="412"/>
      <c r="C7290" s="126"/>
      <c r="D7290" s="390"/>
      <c r="E7290" s="390"/>
      <c r="F7290" s="390"/>
      <c r="G7290" s="390"/>
      <c r="H7290" s="390"/>
      <c r="I7290" s="390"/>
      <c r="AP7290" s="207"/>
      <c r="AQ7290" s="207"/>
      <c r="BK7290" s="207"/>
      <c r="BY7290" s="207"/>
      <c r="BZ7290" s="207"/>
      <c r="CA7290" s="207"/>
      <c r="CB7290" s="207"/>
      <c r="CC7290" s="207"/>
      <c r="CD7290" s="207"/>
      <c r="CE7290" s="207"/>
      <c r="CF7290" s="207"/>
    </row>
    <row r="7291" spans="1:84" s="406" customFormat="1" x14ac:dyDescent="0.3">
      <c r="A7291" s="407"/>
      <c r="B7291" s="412"/>
      <c r="C7291" s="126"/>
      <c r="D7291" s="390"/>
      <c r="E7291" s="390"/>
      <c r="F7291" s="390"/>
      <c r="G7291" s="390"/>
      <c r="H7291" s="390"/>
      <c r="I7291" s="390"/>
      <c r="AP7291" s="207"/>
      <c r="AQ7291" s="207"/>
      <c r="BK7291" s="207"/>
      <c r="BY7291" s="207"/>
      <c r="BZ7291" s="207"/>
      <c r="CA7291" s="207"/>
      <c r="CB7291" s="207"/>
      <c r="CC7291" s="207"/>
      <c r="CD7291" s="207"/>
      <c r="CE7291" s="207"/>
      <c r="CF7291" s="207"/>
    </row>
    <row r="7292" spans="1:84" s="406" customFormat="1" x14ac:dyDescent="0.3">
      <c r="A7292" s="407"/>
      <c r="B7292" s="412"/>
      <c r="C7292" s="126"/>
      <c r="D7292" s="390"/>
      <c r="E7292" s="390"/>
      <c r="F7292" s="390"/>
      <c r="G7292" s="390"/>
      <c r="H7292" s="390"/>
      <c r="I7292" s="390"/>
      <c r="AP7292" s="207"/>
      <c r="AQ7292" s="207"/>
      <c r="BK7292" s="207"/>
      <c r="BY7292" s="207"/>
      <c r="BZ7292" s="207"/>
      <c r="CA7292" s="207"/>
      <c r="CB7292" s="207"/>
      <c r="CC7292" s="207"/>
      <c r="CD7292" s="207"/>
      <c r="CE7292" s="207"/>
      <c r="CF7292" s="207"/>
    </row>
    <row r="7293" spans="1:84" s="406" customFormat="1" x14ac:dyDescent="0.3">
      <c r="A7293" s="407"/>
      <c r="B7293" s="412"/>
      <c r="C7293" s="126"/>
      <c r="D7293" s="390"/>
      <c r="E7293" s="390"/>
      <c r="F7293" s="390"/>
      <c r="G7293" s="390"/>
      <c r="H7293" s="390"/>
      <c r="I7293" s="390"/>
      <c r="AP7293" s="207"/>
      <c r="AQ7293" s="207"/>
      <c r="BK7293" s="207"/>
      <c r="BY7293" s="207"/>
      <c r="BZ7293" s="207"/>
      <c r="CA7293" s="207"/>
      <c r="CB7293" s="207"/>
      <c r="CC7293" s="207"/>
      <c r="CD7293" s="207"/>
      <c r="CE7293" s="207"/>
      <c r="CF7293" s="207"/>
    </row>
    <row r="7294" spans="1:84" s="406" customFormat="1" x14ac:dyDescent="0.3">
      <c r="A7294" s="407"/>
      <c r="B7294" s="412"/>
      <c r="C7294" s="126"/>
      <c r="D7294" s="390"/>
      <c r="E7294" s="390"/>
      <c r="F7294" s="390"/>
      <c r="G7294" s="390"/>
      <c r="H7294" s="390"/>
      <c r="I7294" s="390"/>
      <c r="AP7294" s="207"/>
      <c r="AQ7294" s="207"/>
      <c r="BK7294" s="207"/>
      <c r="BY7294" s="207"/>
      <c r="BZ7294" s="207"/>
      <c r="CA7294" s="207"/>
      <c r="CB7294" s="207"/>
      <c r="CC7294" s="207"/>
      <c r="CD7294" s="207"/>
      <c r="CE7294" s="207"/>
      <c r="CF7294" s="207"/>
    </row>
    <row r="7295" spans="1:84" s="406" customFormat="1" x14ac:dyDescent="0.3">
      <c r="A7295" s="407"/>
      <c r="B7295" s="412"/>
      <c r="C7295" s="126"/>
      <c r="D7295" s="390"/>
      <c r="E7295" s="390"/>
      <c r="F7295" s="390"/>
      <c r="G7295" s="390"/>
      <c r="H7295" s="390"/>
      <c r="I7295" s="390"/>
      <c r="AP7295" s="207"/>
      <c r="AQ7295" s="207"/>
      <c r="BK7295" s="207"/>
      <c r="BY7295" s="207"/>
      <c r="BZ7295" s="207"/>
      <c r="CA7295" s="207"/>
      <c r="CB7295" s="207"/>
      <c r="CC7295" s="207"/>
      <c r="CD7295" s="207"/>
      <c r="CE7295" s="207"/>
      <c r="CF7295" s="207"/>
    </row>
    <row r="7296" spans="1:84" s="406" customFormat="1" x14ac:dyDescent="0.3">
      <c r="A7296" s="407"/>
      <c r="B7296" s="412"/>
      <c r="C7296" s="126"/>
      <c r="D7296" s="390"/>
      <c r="E7296" s="390"/>
      <c r="F7296" s="390"/>
      <c r="G7296" s="390"/>
      <c r="H7296" s="390"/>
      <c r="I7296" s="390"/>
      <c r="AP7296" s="207"/>
      <c r="AQ7296" s="207"/>
      <c r="BK7296" s="207"/>
      <c r="BY7296" s="207"/>
      <c r="BZ7296" s="207"/>
      <c r="CA7296" s="207"/>
      <c r="CB7296" s="207"/>
      <c r="CC7296" s="207"/>
      <c r="CD7296" s="207"/>
      <c r="CE7296" s="207"/>
      <c r="CF7296" s="207"/>
    </row>
    <row r="7297" spans="1:84" s="406" customFormat="1" x14ac:dyDescent="0.3">
      <c r="A7297" s="407"/>
      <c r="B7297" s="412"/>
      <c r="C7297" s="126"/>
      <c r="D7297" s="390"/>
      <c r="E7297" s="390"/>
      <c r="F7297" s="390"/>
      <c r="G7297" s="390"/>
      <c r="H7297" s="390"/>
      <c r="I7297" s="390"/>
      <c r="AP7297" s="207"/>
      <c r="AQ7297" s="207"/>
      <c r="BK7297" s="207"/>
      <c r="BY7297" s="207"/>
      <c r="BZ7297" s="207"/>
      <c r="CA7297" s="207"/>
      <c r="CB7297" s="207"/>
      <c r="CC7297" s="207"/>
      <c r="CD7297" s="207"/>
      <c r="CE7297" s="207"/>
      <c r="CF7297" s="207"/>
    </row>
    <row r="7298" spans="1:84" s="406" customFormat="1" x14ac:dyDescent="0.3">
      <c r="A7298" s="407"/>
      <c r="B7298" s="412"/>
      <c r="C7298" s="126"/>
      <c r="D7298" s="390"/>
      <c r="E7298" s="390"/>
      <c r="F7298" s="390"/>
      <c r="G7298" s="390"/>
      <c r="H7298" s="390"/>
      <c r="I7298" s="390"/>
      <c r="AP7298" s="207"/>
      <c r="AQ7298" s="207"/>
      <c r="BK7298" s="207"/>
      <c r="BY7298" s="207"/>
      <c r="BZ7298" s="207"/>
      <c r="CA7298" s="207"/>
      <c r="CB7298" s="207"/>
      <c r="CC7298" s="207"/>
      <c r="CD7298" s="207"/>
      <c r="CE7298" s="207"/>
      <c r="CF7298" s="207"/>
    </row>
    <row r="7299" spans="1:84" s="406" customFormat="1" x14ac:dyDescent="0.3">
      <c r="A7299" s="407"/>
      <c r="B7299" s="412"/>
      <c r="C7299" s="126"/>
      <c r="D7299" s="390"/>
      <c r="E7299" s="390"/>
      <c r="F7299" s="390"/>
      <c r="G7299" s="390"/>
      <c r="H7299" s="390"/>
      <c r="I7299" s="390"/>
      <c r="AP7299" s="207"/>
      <c r="AQ7299" s="207"/>
      <c r="BK7299" s="207"/>
      <c r="BY7299" s="207"/>
      <c r="BZ7299" s="207"/>
      <c r="CA7299" s="207"/>
      <c r="CB7299" s="207"/>
      <c r="CC7299" s="207"/>
      <c r="CD7299" s="207"/>
      <c r="CE7299" s="207"/>
      <c r="CF7299" s="207"/>
    </row>
    <row r="7300" spans="1:84" s="406" customFormat="1" x14ac:dyDescent="0.3">
      <c r="A7300" s="407"/>
      <c r="B7300" s="412"/>
      <c r="C7300" s="126"/>
      <c r="D7300" s="390"/>
      <c r="E7300" s="390"/>
      <c r="F7300" s="390"/>
      <c r="G7300" s="390"/>
      <c r="H7300" s="390"/>
      <c r="I7300" s="390"/>
      <c r="AP7300" s="207"/>
      <c r="AQ7300" s="207"/>
      <c r="BK7300" s="207"/>
      <c r="BY7300" s="207"/>
      <c r="BZ7300" s="207"/>
      <c r="CA7300" s="207"/>
      <c r="CB7300" s="207"/>
      <c r="CC7300" s="207"/>
      <c r="CD7300" s="207"/>
      <c r="CE7300" s="207"/>
      <c r="CF7300" s="207"/>
    </row>
    <row r="7301" spans="1:84" s="406" customFormat="1" x14ac:dyDescent="0.3">
      <c r="A7301" s="407"/>
      <c r="B7301" s="412"/>
      <c r="C7301" s="126"/>
      <c r="D7301" s="390"/>
      <c r="E7301" s="390"/>
      <c r="F7301" s="390"/>
      <c r="G7301" s="390"/>
      <c r="H7301" s="390"/>
      <c r="I7301" s="390"/>
      <c r="AP7301" s="207"/>
      <c r="AQ7301" s="207"/>
      <c r="BK7301" s="207"/>
      <c r="BY7301" s="207"/>
      <c r="BZ7301" s="207"/>
      <c r="CA7301" s="207"/>
      <c r="CB7301" s="207"/>
      <c r="CC7301" s="207"/>
      <c r="CD7301" s="207"/>
      <c r="CE7301" s="207"/>
      <c r="CF7301" s="207"/>
    </row>
    <row r="7302" spans="1:84" s="406" customFormat="1" x14ac:dyDescent="0.3">
      <c r="A7302" s="407"/>
      <c r="B7302" s="412"/>
      <c r="C7302" s="126"/>
      <c r="D7302" s="390"/>
      <c r="E7302" s="390"/>
      <c r="F7302" s="390"/>
      <c r="G7302" s="390"/>
      <c r="H7302" s="390"/>
      <c r="I7302" s="390"/>
      <c r="AP7302" s="207"/>
      <c r="AQ7302" s="207"/>
      <c r="BK7302" s="207"/>
      <c r="BY7302" s="207"/>
      <c r="BZ7302" s="207"/>
      <c r="CA7302" s="207"/>
      <c r="CB7302" s="207"/>
      <c r="CC7302" s="207"/>
      <c r="CD7302" s="207"/>
      <c r="CE7302" s="207"/>
      <c r="CF7302" s="207"/>
    </row>
    <row r="7303" spans="1:84" s="406" customFormat="1" x14ac:dyDescent="0.3">
      <c r="A7303" s="407"/>
      <c r="B7303" s="412"/>
      <c r="C7303" s="126"/>
      <c r="D7303" s="390"/>
      <c r="E7303" s="390"/>
      <c r="F7303" s="390"/>
      <c r="G7303" s="390"/>
      <c r="H7303" s="390"/>
      <c r="I7303" s="390"/>
      <c r="AP7303" s="207"/>
      <c r="AQ7303" s="207"/>
      <c r="BK7303" s="207"/>
      <c r="BY7303" s="207"/>
      <c r="BZ7303" s="207"/>
      <c r="CA7303" s="207"/>
      <c r="CB7303" s="207"/>
      <c r="CC7303" s="207"/>
      <c r="CD7303" s="207"/>
      <c r="CE7303" s="207"/>
      <c r="CF7303" s="207"/>
    </row>
    <row r="7304" spans="1:84" s="406" customFormat="1" x14ac:dyDescent="0.3">
      <c r="A7304" s="407"/>
      <c r="B7304" s="412"/>
      <c r="C7304" s="126"/>
      <c r="D7304" s="390"/>
      <c r="E7304" s="390"/>
      <c r="F7304" s="390"/>
      <c r="G7304" s="390"/>
      <c r="H7304" s="390"/>
      <c r="I7304" s="390"/>
      <c r="AP7304" s="207"/>
      <c r="AQ7304" s="207"/>
      <c r="BK7304" s="207"/>
      <c r="BY7304" s="207"/>
      <c r="BZ7304" s="207"/>
      <c r="CA7304" s="207"/>
      <c r="CB7304" s="207"/>
      <c r="CC7304" s="207"/>
      <c r="CD7304" s="207"/>
      <c r="CE7304" s="207"/>
      <c r="CF7304" s="207"/>
    </row>
    <row r="7305" spans="1:84" s="406" customFormat="1" x14ac:dyDescent="0.3">
      <c r="A7305" s="407"/>
      <c r="B7305" s="412"/>
      <c r="C7305" s="126"/>
      <c r="D7305" s="390"/>
      <c r="E7305" s="390"/>
      <c r="F7305" s="390"/>
      <c r="G7305" s="390"/>
      <c r="H7305" s="390"/>
      <c r="I7305" s="390"/>
      <c r="AP7305" s="207"/>
      <c r="AQ7305" s="207"/>
      <c r="BK7305" s="207"/>
      <c r="BY7305" s="207"/>
      <c r="BZ7305" s="207"/>
      <c r="CA7305" s="207"/>
      <c r="CB7305" s="207"/>
      <c r="CC7305" s="207"/>
      <c r="CD7305" s="207"/>
      <c r="CE7305" s="207"/>
      <c r="CF7305" s="207"/>
    </row>
    <row r="7306" spans="1:84" s="406" customFormat="1" x14ac:dyDescent="0.3">
      <c r="A7306" s="407"/>
      <c r="B7306" s="412"/>
      <c r="C7306" s="126"/>
      <c r="D7306" s="390"/>
      <c r="E7306" s="390"/>
      <c r="F7306" s="390"/>
      <c r="G7306" s="390"/>
      <c r="H7306" s="390"/>
      <c r="I7306" s="390"/>
      <c r="AP7306" s="207"/>
      <c r="AQ7306" s="207"/>
      <c r="BK7306" s="207"/>
      <c r="BY7306" s="207"/>
      <c r="BZ7306" s="207"/>
      <c r="CA7306" s="207"/>
      <c r="CB7306" s="207"/>
      <c r="CC7306" s="207"/>
      <c r="CD7306" s="207"/>
      <c r="CE7306" s="207"/>
      <c r="CF7306" s="207"/>
    </row>
    <row r="7307" spans="1:84" s="406" customFormat="1" x14ac:dyDescent="0.3">
      <c r="A7307" s="407"/>
      <c r="B7307" s="412"/>
      <c r="C7307" s="126"/>
      <c r="D7307" s="390"/>
      <c r="E7307" s="390"/>
      <c r="F7307" s="390"/>
      <c r="G7307" s="390"/>
      <c r="H7307" s="390"/>
      <c r="I7307" s="390"/>
      <c r="AP7307" s="207"/>
      <c r="AQ7307" s="207"/>
      <c r="BK7307" s="207"/>
      <c r="BY7307" s="207"/>
      <c r="BZ7307" s="207"/>
      <c r="CA7307" s="207"/>
      <c r="CB7307" s="207"/>
      <c r="CC7307" s="207"/>
      <c r="CD7307" s="207"/>
      <c r="CE7307" s="207"/>
      <c r="CF7307" s="207"/>
    </row>
    <row r="7308" spans="1:84" s="406" customFormat="1" x14ac:dyDescent="0.3">
      <c r="A7308" s="407"/>
      <c r="B7308" s="412"/>
      <c r="C7308" s="126"/>
      <c r="D7308" s="390"/>
      <c r="E7308" s="390"/>
      <c r="F7308" s="390"/>
      <c r="G7308" s="390"/>
      <c r="H7308" s="390"/>
      <c r="I7308" s="390"/>
      <c r="AP7308" s="207"/>
      <c r="AQ7308" s="207"/>
      <c r="BK7308" s="207"/>
      <c r="BY7308" s="207"/>
      <c r="BZ7308" s="207"/>
      <c r="CA7308" s="207"/>
      <c r="CB7308" s="207"/>
      <c r="CC7308" s="207"/>
      <c r="CD7308" s="207"/>
      <c r="CE7308" s="207"/>
      <c r="CF7308" s="207"/>
    </row>
    <row r="7309" spans="1:84" s="406" customFormat="1" x14ac:dyDescent="0.3">
      <c r="A7309" s="407"/>
      <c r="B7309" s="412"/>
      <c r="C7309" s="126"/>
      <c r="D7309" s="390"/>
      <c r="E7309" s="390"/>
      <c r="F7309" s="390"/>
      <c r="G7309" s="390"/>
      <c r="H7309" s="390"/>
      <c r="I7309" s="390"/>
      <c r="AP7309" s="207"/>
      <c r="AQ7309" s="207"/>
      <c r="BK7309" s="207"/>
      <c r="BY7309" s="207"/>
      <c r="BZ7309" s="207"/>
      <c r="CA7309" s="207"/>
      <c r="CB7309" s="207"/>
      <c r="CC7309" s="207"/>
      <c r="CD7309" s="207"/>
      <c r="CE7309" s="207"/>
      <c r="CF7309" s="207"/>
    </row>
    <row r="7310" spans="1:84" s="406" customFormat="1" x14ac:dyDescent="0.3">
      <c r="A7310" s="407"/>
      <c r="B7310" s="412"/>
      <c r="C7310" s="126"/>
      <c r="D7310" s="390"/>
      <c r="E7310" s="390"/>
      <c r="F7310" s="390"/>
      <c r="G7310" s="390"/>
      <c r="H7310" s="390"/>
      <c r="I7310" s="390"/>
      <c r="AP7310" s="207"/>
      <c r="AQ7310" s="207"/>
      <c r="BK7310" s="207"/>
      <c r="BY7310" s="207"/>
      <c r="BZ7310" s="207"/>
      <c r="CA7310" s="207"/>
      <c r="CB7310" s="207"/>
      <c r="CC7310" s="207"/>
      <c r="CD7310" s="207"/>
      <c r="CE7310" s="207"/>
      <c r="CF7310" s="207"/>
    </row>
    <row r="7311" spans="1:84" s="406" customFormat="1" x14ac:dyDescent="0.3">
      <c r="A7311" s="407"/>
      <c r="B7311" s="412"/>
      <c r="C7311" s="126"/>
      <c r="D7311" s="390"/>
      <c r="E7311" s="390"/>
      <c r="F7311" s="390"/>
      <c r="G7311" s="390"/>
      <c r="H7311" s="390"/>
      <c r="I7311" s="390"/>
      <c r="AP7311" s="207"/>
      <c r="AQ7311" s="207"/>
      <c r="BK7311" s="207"/>
      <c r="BY7311" s="207"/>
      <c r="BZ7311" s="207"/>
      <c r="CA7311" s="207"/>
      <c r="CB7311" s="207"/>
      <c r="CC7311" s="207"/>
      <c r="CD7311" s="207"/>
      <c r="CE7311" s="207"/>
      <c r="CF7311" s="207"/>
    </row>
    <row r="7312" spans="1:84" s="406" customFormat="1" x14ac:dyDescent="0.3">
      <c r="A7312" s="407"/>
      <c r="B7312" s="412"/>
      <c r="C7312" s="126"/>
      <c r="D7312" s="390"/>
      <c r="E7312" s="390"/>
      <c r="F7312" s="390"/>
      <c r="G7312" s="390"/>
      <c r="H7312" s="390"/>
      <c r="I7312" s="390"/>
      <c r="AP7312" s="207"/>
      <c r="AQ7312" s="207"/>
      <c r="BK7312" s="207"/>
      <c r="BY7312" s="207"/>
      <c r="BZ7312" s="207"/>
      <c r="CA7312" s="207"/>
      <c r="CB7312" s="207"/>
      <c r="CC7312" s="207"/>
      <c r="CD7312" s="207"/>
      <c r="CE7312" s="207"/>
      <c r="CF7312" s="207"/>
    </row>
    <row r="7313" spans="1:84" s="406" customFormat="1" x14ac:dyDescent="0.3">
      <c r="A7313" s="407"/>
      <c r="B7313" s="412"/>
      <c r="C7313" s="126"/>
      <c r="D7313" s="390"/>
      <c r="E7313" s="390"/>
      <c r="F7313" s="390"/>
      <c r="G7313" s="390"/>
      <c r="H7313" s="390"/>
      <c r="I7313" s="390"/>
      <c r="AP7313" s="207"/>
      <c r="AQ7313" s="207"/>
      <c r="BK7313" s="207"/>
      <c r="BY7313" s="207"/>
      <c r="BZ7313" s="207"/>
      <c r="CA7313" s="207"/>
      <c r="CB7313" s="207"/>
      <c r="CC7313" s="207"/>
      <c r="CD7313" s="207"/>
      <c r="CE7313" s="207"/>
      <c r="CF7313" s="207"/>
    </row>
    <row r="7314" spans="1:84" s="406" customFormat="1" x14ac:dyDescent="0.3">
      <c r="A7314" s="407"/>
      <c r="B7314" s="412"/>
      <c r="C7314" s="126"/>
      <c r="D7314" s="390"/>
      <c r="E7314" s="390"/>
      <c r="F7314" s="390"/>
      <c r="G7314" s="390"/>
      <c r="H7314" s="390"/>
      <c r="I7314" s="390"/>
      <c r="AP7314" s="207"/>
      <c r="AQ7314" s="207"/>
      <c r="BK7314" s="207"/>
      <c r="BY7314" s="207"/>
      <c r="BZ7314" s="207"/>
      <c r="CA7314" s="207"/>
      <c r="CB7314" s="207"/>
      <c r="CC7314" s="207"/>
      <c r="CD7314" s="207"/>
      <c r="CE7314" s="207"/>
      <c r="CF7314" s="207"/>
    </row>
    <row r="7315" spans="1:84" s="406" customFormat="1" x14ac:dyDescent="0.3">
      <c r="A7315" s="407"/>
      <c r="B7315" s="412"/>
      <c r="C7315" s="126"/>
      <c r="D7315" s="390"/>
      <c r="E7315" s="390"/>
      <c r="F7315" s="390"/>
      <c r="G7315" s="390"/>
      <c r="H7315" s="390"/>
      <c r="I7315" s="390"/>
      <c r="AP7315" s="207"/>
      <c r="AQ7315" s="207"/>
      <c r="BK7315" s="207"/>
      <c r="BY7315" s="207"/>
      <c r="BZ7315" s="207"/>
      <c r="CA7315" s="207"/>
      <c r="CB7315" s="207"/>
      <c r="CC7315" s="207"/>
      <c r="CD7315" s="207"/>
      <c r="CE7315" s="207"/>
      <c r="CF7315" s="207"/>
    </row>
    <row r="7316" spans="1:84" s="406" customFormat="1" x14ac:dyDescent="0.3">
      <c r="A7316" s="407"/>
      <c r="B7316" s="412"/>
      <c r="C7316" s="126"/>
      <c r="D7316" s="390"/>
      <c r="E7316" s="390"/>
      <c r="F7316" s="390"/>
      <c r="G7316" s="390"/>
      <c r="H7316" s="390"/>
      <c r="I7316" s="390"/>
      <c r="AP7316" s="207"/>
      <c r="AQ7316" s="207"/>
      <c r="BK7316" s="207"/>
      <c r="BY7316" s="207"/>
      <c r="BZ7316" s="207"/>
      <c r="CA7316" s="207"/>
      <c r="CB7316" s="207"/>
      <c r="CC7316" s="207"/>
      <c r="CD7316" s="207"/>
      <c r="CE7316" s="207"/>
      <c r="CF7316" s="207"/>
    </row>
    <row r="7317" spans="1:84" s="406" customFormat="1" x14ac:dyDescent="0.3">
      <c r="A7317" s="407"/>
      <c r="B7317" s="412"/>
      <c r="C7317" s="126"/>
      <c r="D7317" s="390"/>
      <c r="E7317" s="390"/>
      <c r="F7317" s="390"/>
      <c r="G7317" s="390"/>
      <c r="H7317" s="390"/>
      <c r="I7317" s="390"/>
      <c r="AP7317" s="207"/>
      <c r="AQ7317" s="207"/>
      <c r="BK7317" s="207"/>
      <c r="BY7317" s="207"/>
      <c r="BZ7317" s="207"/>
      <c r="CA7317" s="207"/>
      <c r="CB7317" s="207"/>
      <c r="CC7317" s="207"/>
      <c r="CD7317" s="207"/>
      <c r="CE7317" s="207"/>
      <c r="CF7317" s="207"/>
    </row>
    <row r="7318" spans="1:84" s="406" customFormat="1" x14ac:dyDescent="0.3">
      <c r="A7318" s="407"/>
      <c r="B7318" s="412"/>
      <c r="C7318" s="126"/>
      <c r="D7318" s="390"/>
      <c r="E7318" s="390"/>
      <c r="F7318" s="390"/>
      <c r="G7318" s="390"/>
      <c r="H7318" s="390"/>
      <c r="I7318" s="390"/>
      <c r="AP7318" s="207"/>
      <c r="AQ7318" s="207"/>
      <c r="BK7318" s="207"/>
      <c r="BY7318" s="207"/>
      <c r="BZ7318" s="207"/>
      <c r="CA7318" s="207"/>
      <c r="CB7318" s="207"/>
      <c r="CC7318" s="207"/>
      <c r="CD7318" s="207"/>
      <c r="CE7318" s="207"/>
      <c r="CF7318" s="207"/>
    </row>
    <row r="7319" spans="1:84" s="406" customFormat="1" x14ac:dyDescent="0.3">
      <c r="A7319" s="407"/>
      <c r="B7319" s="412"/>
      <c r="C7319" s="126"/>
      <c r="D7319" s="390"/>
      <c r="E7319" s="390"/>
      <c r="F7319" s="390"/>
      <c r="G7319" s="390"/>
      <c r="H7319" s="390"/>
      <c r="I7319" s="390"/>
      <c r="AP7319" s="207"/>
      <c r="AQ7319" s="207"/>
      <c r="BK7319" s="207"/>
      <c r="BY7319" s="207"/>
      <c r="BZ7319" s="207"/>
      <c r="CA7319" s="207"/>
      <c r="CB7319" s="207"/>
      <c r="CC7319" s="207"/>
      <c r="CD7319" s="207"/>
      <c r="CE7319" s="207"/>
      <c r="CF7319" s="207"/>
    </row>
    <row r="7320" spans="1:84" s="406" customFormat="1" x14ac:dyDescent="0.3">
      <c r="A7320" s="407"/>
      <c r="B7320" s="412"/>
      <c r="C7320" s="126"/>
      <c r="D7320" s="390"/>
      <c r="E7320" s="390"/>
      <c r="F7320" s="390"/>
      <c r="G7320" s="390"/>
      <c r="H7320" s="390"/>
      <c r="I7320" s="390"/>
      <c r="AP7320" s="207"/>
      <c r="AQ7320" s="207"/>
      <c r="BK7320" s="207"/>
      <c r="BY7320" s="207"/>
      <c r="BZ7320" s="207"/>
      <c r="CA7320" s="207"/>
      <c r="CB7320" s="207"/>
      <c r="CC7320" s="207"/>
      <c r="CD7320" s="207"/>
      <c r="CE7320" s="207"/>
      <c r="CF7320" s="207"/>
    </row>
    <row r="7321" spans="1:84" s="406" customFormat="1" x14ac:dyDescent="0.3">
      <c r="A7321" s="407"/>
      <c r="B7321" s="412"/>
      <c r="C7321" s="126"/>
      <c r="D7321" s="390"/>
      <c r="E7321" s="390"/>
      <c r="F7321" s="390"/>
      <c r="G7321" s="390"/>
      <c r="H7321" s="390"/>
      <c r="I7321" s="390"/>
      <c r="AP7321" s="207"/>
      <c r="AQ7321" s="207"/>
      <c r="BK7321" s="207"/>
      <c r="BY7321" s="207"/>
      <c r="BZ7321" s="207"/>
      <c r="CA7321" s="207"/>
      <c r="CB7321" s="207"/>
      <c r="CC7321" s="207"/>
      <c r="CD7321" s="207"/>
      <c r="CE7321" s="207"/>
      <c r="CF7321" s="207"/>
    </row>
    <row r="7322" spans="1:84" s="406" customFormat="1" x14ac:dyDescent="0.3">
      <c r="A7322" s="407"/>
      <c r="B7322" s="412"/>
      <c r="C7322" s="126"/>
      <c r="D7322" s="390"/>
      <c r="E7322" s="390"/>
      <c r="F7322" s="390"/>
      <c r="G7322" s="390"/>
      <c r="H7322" s="390"/>
      <c r="I7322" s="390"/>
      <c r="AP7322" s="207"/>
      <c r="AQ7322" s="207"/>
      <c r="BK7322" s="207"/>
      <c r="BY7322" s="207"/>
      <c r="BZ7322" s="207"/>
      <c r="CA7322" s="207"/>
      <c r="CB7322" s="207"/>
      <c r="CC7322" s="207"/>
      <c r="CD7322" s="207"/>
      <c r="CE7322" s="207"/>
      <c r="CF7322" s="207"/>
    </row>
    <row r="7323" spans="1:84" s="406" customFormat="1" x14ac:dyDescent="0.3">
      <c r="A7323" s="407"/>
      <c r="B7323" s="412"/>
      <c r="C7323" s="126"/>
      <c r="D7323" s="390"/>
      <c r="E7323" s="390"/>
      <c r="F7323" s="390"/>
      <c r="G7323" s="390"/>
      <c r="H7323" s="390"/>
      <c r="I7323" s="390"/>
      <c r="AP7323" s="207"/>
      <c r="AQ7323" s="207"/>
      <c r="BK7323" s="207"/>
      <c r="BY7323" s="207"/>
      <c r="BZ7323" s="207"/>
      <c r="CA7323" s="207"/>
      <c r="CB7323" s="207"/>
      <c r="CC7323" s="207"/>
      <c r="CD7323" s="207"/>
      <c r="CE7323" s="207"/>
      <c r="CF7323" s="207"/>
    </row>
    <row r="7324" spans="1:84" s="406" customFormat="1" x14ac:dyDescent="0.3">
      <c r="A7324" s="407"/>
      <c r="B7324" s="412"/>
      <c r="C7324" s="126"/>
      <c r="D7324" s="390"/>
      <c r="E7324" s="390"/>
      <c r="F7324" s="390"/>
      <c r="G7324" s="390"/>
      <c r="H7324" s="390"/>
      <c r="I7324" s="390"/>
      <c r="AP7324" s="207"/>
      <c r="AQ7324" s="207"/>
      <c r="BK7324" s="207"/>
      <c r="BY7324" s="207"/>
      <c r="BZ7324" s="207"/>
      <c r="CA7324" s="207"/>
      <c r="CB7324" s="207"/>
      <c r="CC7324" s="207"/>
      <c r="CD7324" s="207"/>
      <c r="CE7324" s="207"/>
      <c r="CF7324" s="207"/>
    </row>
    <row r="7325" spans="1:84" s="406" customFormat="1" x14ac:dyDescent="0.3">
      <c r="A7325" s="407"/>
      <c r="B7325" s="412"/>
      <c r="C7325" s="126"/>
      <c r="D7325" s="390"/>
      <c r="E7325" s="390"/>
      <c r="F7325" s="390"/>
      <c r="G7325" s="390"/>
      <c r="H7325" s="390"/>
      <c r="I7325" s="390"/>
      <c r="AP7325" s="207"/>
      <c r="AQ7325" s="207"/>
      <c r="BK7325" s="207"/>
      <c r="BY7325" s="207"/>
      <c r="BZ7325" s="207"/>
      <c r="CA7325" s="207"/>
      <c r="CB7325" s="207"/>
      <c r="CC7325" s="207"/>
      <c r="CD7325" s="207"/>
      <c r="CE7325" s="207"/>
      <c r="CF7325" s="207"/>
    </row>
    <row r="7326" spans="1:84" s="406" customFormat="1" x14ac:dyDescent="0.3">
      <c r="A7326" s="407"/>
      <c r="B7326" s="412"/>
      <c r="C7326" s="126"/>
      <c r="D7326" s="390"/>
      <c r="E7326" s="390"/>
      <c r="F7326" s="390"/>
      <c r="G7326" s="390"/>
      <c r="H7326" s="390"/>
      <c r="I7326" s="390"/>
      <c r="AP7326" s="207"/>
      <c r="AQ7326" s="207"/>
      <c r="BK7326" s="207"/>
      <c r="BY7326" s="207"/>
      <c r="BZ7326" s="207"/>
      <c r="CA7326" s="207"/>
      <c r="CB7326" s="207"/>
      <c r="CC7326" s="207"/>
      <c r="CD7326" s="207"/>
      <c r="CE7326" s="207"/>
      <c r="CF7326" s="207"/>
    </row>
    <row r="7327" spans="1:84" s="406" customFormat="1" x14ac:dyDescent="0.3">
      <c r="A7327" s="407"/>
      <c r="B7327" s="412"/>
      <c r="C7327" s="126"/>
      <c r="D7327" s="390"/>
      <c r="E7327" s="390"/>
      <c r="F7327" s="390"/>
      <c r="G7327" s="390"/>
      <c r="H7327" s="390"/>
      <c r="I7327" s="390"/>
      <c r="AP7327" s="207"/>
      <c r="AQ7327" s="207"/>
      <c r="BK7327" s="207"/>
      <c r="BY7327" s="207"/>
      <c r="BZ7327" s="207"/>
      <c r="CA7327" s="207"/>
      <c r="CB7327" s="207"/>
      <c r="CC7327" s="207"/>
      <c r="CD7327" s="207"/>
      <c r="CE7327" s="207"/>
      <c r="CF7327" s="207"/>
    </row>
    <row r="7328" spans="1:84" s="406" customFormat="1" x14ac:dyDescent="0.3">
      <c r="A7328" s="407"/>
      <c r="B7328" s="412"/>
      <c r="C7328" s="126"/>
      <c r="D7328" s="390"/>
      <c r="E7328" s="390"/>
      <c r="F7328" s="390"/>
      <c r="G7328" s="390"/>
      <c r="H7328" s="390"/>
      <c r="I7328" s="390"/>
      <c r="AP7328" s="207"/>
      <c r="AQ7328" s="207"/>
      <c r="BK7328" s="207"/>
      <c r="BY7328" s="207"/>
      <c r="BZ7328" s="207"/>
      <c r="CA7328" s="207"/>
      <c r="CB7328" s="207"/>
      <c r="CC7328" s="207"/>
      <c r="CD7328" s="207"/>
      <c r="CE7328" s="207"/>
      <c r="CF7328" s="207"/>
    </row>
    <row r="7329" spans="1:84" s="406" customFormat="1" x14ac:dyDescent="0.3">
      <c r="A7329" s="407"/>
      <c r="B7329" s="412"/>
      <c r="C7329" s="126"/>
      <c r="D7329" s="390"/>
      <c r="E7329" s="390"/>
      <c r="F7329" s="390"/>
      <c r="G7329" s="390"/>
      <c r="H7329" s="390"/>
      <c r="I7329" s="390"/>
      <c r="AP7329" s="207"/>
      <c r="AQ7329" s="207"/>
      <c r="BK7329" s="207"/>
      <c r="BY7329" s="207"/>
      <c r="BZ7329" s="207"/>
      <c r="CA7329" s="207"/>
      <c r="CB7329" s="207"/>
      <c r="CC7329" s="207"/>
      <c r="CD7329" s="207"/>
      <c r="CE7329" s="207"/>
      <c r="CF7329" s="207"/>
    </row>
    <row r="7330" spans="1:84" s="406" customFormat="1" x14ac:dyDescent="0.3">
      <c r="A7330" s="407"/>
      <c r="B7330" s="412"/>
      <c r="C7330" s="126"/>
      <c r="D7330" s="390"/>
      <c r="E7330" s="390"/>
      <c r="F7330" s="390"/>
      <c r="G7330" s="390"/>
      <c r="H7330" s="390"/>
      <c r="I7330" s="390"/>
      <c r="AP7330" s="207"/>
      <c r="AQ7330" s="207"/>
      <c r="BK7330" s="207"/>
      <c r="BY7330" s="207"/>
      <c r="BZ7330" s="207"/>
      <c r="CA7330" s="207"/>
      <c r="CB7330" s="207"/>
      <c r="CC7330" s="207"/>
      <c r="CD7330" s="207"/>
      <c r="CE7330" s="207"/>
      <c r="CF7330" s="207"/>
    </row>
    <row r="7331" spans="1:84" s="406" customFormat="1" x14ac:dyDescent="0.3">
      <c r="A7331" s="407"/>
      <c r="B7331" s="412"/>
      <c r="C7331" s="126"/>
      <c r="D7331" s="390"/>
      <c r="E7331" s="390"/>
      <c r="F7331" s="390"/>
      <c r="G7331" s="390"/>
      <c r="H7331" s="390"/>
      <c r="I7331" s="390"/>
      <c r="AP7331" s="207"/>
      <c r="AQ7331" s="207"/>
      <c r="BK7331" s="207"/>
      <c r="BY7331" s="207"/>
      <c r="BZ7331" s="207"/>
      <c r="CA7331" s="207"/>
      <c r="CB7331" s="207"/>
      <c r="CC7331" s="207"/>
      <c r="CD7331" s="207"/>
      <c r="CE7331" s="207"/>
      <c r="CF7331" s="207"/>
    </row>
    <row r="7332" spans="1:84" s="406" customFormat="1" x14ac:dyDescent="0.3">
      <c r="A7332" s="407"/>
      <c r="B7332" s="412"/>
      <c r="C7332" s="126"/>
      <c r="D7332" s="390"/>
      <c r="E7332" s="390"/>
      <c r="F7332" s="390"/>
      <c r="G7332" s="390"/>
      <c r="H7332" s="390"/>
      <c r="I7332" s="390"/>
      <c r="AP7332" s="207"/>
      <c r="AQ7332" s="207"/>
      <c r="BK7332" s="207"/>
      <c r="BY7332" s="207"/>
      <c r="BZ7332" s="207"/>
      <c r="CA7332" s="207"/>
      <c r="CB7332" s="207"/>
      <c r="CC7332" s="207"/>
      <c r="CD7332" s="207"/>
      <c r="CE7332" s="207"/>
      <c r="CF7332" s="207"/>
    </row>
    <row r="7333" spans="1:84" s="406" customFormat="1" x14ac:dyDescent="0.3">
      <c r="A7333" s="407"/>
      <c r="B7333" s="412"/>
      <c r="C7333" s="126"/>
      <c r="D7333" s="390"/>
      <c r="E7333" s="390"/>
      <c r="F7333" s="390"/>
      <c r="G7333" s="390"/>
      <c r="H7333" s="390"/>
      <c r="I7333" s="390"/>
      <c r="AP7333" s="207"/>
      <c r="AQ7333" s="207"/>
      <c r="BK7333" s="207"/>
      <c r="BY7333" s="207"/>
      <c r="BZ7333" s="207"/>
      <c r="CA7333" s="207"/>
      <c r="CB7333" s="207"/>
      <c r="CC7333" s="207"/>
      <c r="CD7333" s="207"/>
      <c r="CE7333" s="207"/>
      <c r="CF7333" s="207"/>
    </row>
    <row r="7334" spans="1:84" s="406" customFormat="1" x14ac:dyDescent="0.3">
      <c r="A7334" s="407"/>
      <c r="B7334" s="412"/>
      <c r="C7334" s="126"/>
      <c r="D7334" s="390"/>
      <c r="E7334" s="390"/>
      <c r="F7334" s="390"/>
      <c r="G7334" s="390"/>
      <c r="H7334" s="390"/>
      <c r="I7334" s="390"/>
      <c r="AP7334" s="207"/>
      <c r="AQ7334" s="207"/>
      <c r="BK7334" s="207"/>
      <c r="BY7334" s="207"/>
      <c r="BZ7334" s="207"/>
      <c r="CA7334" s="207"/>
      <c r="CB7334" s="207"/>
      <c r="CC7334" s="207"/>
      <c r="CD7334" s="207"/>
      <c r="CE7334" s="207"/>
      <c r="CF7334" s="207"/>
    </row>
    <row r="7335" spans="1:84" s="406" customFormat="1" x14ac:dyDescent="0.3">
      <c r="A7335" s="407"/>
      <c r="B7335" s="412"/>
      <c r="C7335" s="126"/>
      <c r="D7335" s="390"/>
      <c r="E7335" s="390"/>
      <c r="F7335" s="390"/>
      <c r="G7335" s="390"/>
      <c r="H7335" s="390"/>
      <c r="I7335" s="390"/>
      <c r="AP7335" s="207"/>
      <c r="AQ7335" s="207"/>
      <c r="BK7335" s="207"/>
      <c r="BY7335" s="207"/>
      <c r="BZ7335" s="207"/>
      <c r="CA7335" s="207"/>
      <c r="CB7335" s="207"/>
      <c r="CC7335" s="207"/>
      <c r="CD7335" s="207"/>
      <c r="CE7335" s="207"/>
      <c r="CF7335" s="207"/>
    </row>
    <row r="7336" spans="1:84" s="406" customFormat="1" x14ac:dyDescent="0.3">
      <c r="A7336" s="407"/>
      <c r="B7336" s="412"/>
      <c r="C7336" s="126"/>
      <c r="D7336" s="390"/>
      <c r="E7336" s="390"/>
      <c r="F7336" s="390"/>
      <c r="G7336" s="390"/>
      <c r="H7336" s="390"/>
      <c r="I7336" s="390"/>
      <c r="AP7336" s="207"/>
      <c r="AQ7336" s="207"/>
      <c r="BK7336" s="207"/>
      <c r="BY7336" s="207"/>
      <c r="BZ7336" s="207"/>
      <c r="CA7336" s="207"/>
      <c r="CB7336" s="207"/>
      <c r="CC7336" s="207"/>
      <c r="CD7336" s="207"/>
      <c r="CE7336" s="207"/>
      <c r="CF7336" s="207"/>
    </row>
    <row r="7337" spans="1:84" s="406" customFormat="1" x14ac:dyDescent="0.3">
      <c r="A7337" s="407"/>
      <c r="B7337" s="412"/>
      <c r="C7337" s="126"/>
      <c r="D7337" s="390"/>
      <c r="E7337" s="390"/>
      <c r="F7337" s="390"/>
      <c r="G7337" s="390"/>
      <c r="H7337" s="390"/>
      <c r="I7337" s="390"/>
      <c r="AP7337" s="207"/>
      <c r="AQ7337" s="207"/>
      <c r="BK7337" s="207"/>
      <c r="BY7337" s="207"/>
      <c r="BZ7337" s="207"/>
      <c r="CA7337" s="207"/>
      <c r="CB7337" s="207"/>
      <c r="CC7337" s="207"/>
      <c r="CD7337" s="207"/>
      <c r="CE7337" s="207"/>
      <c r="CF7337" s="207"/>
    </row>
    <row r="7338" spans="1:84" s="406" customFormat="1" x14ac:dyDescent="0.3">
      <c r="A7338" s="407"/>
      <c r="B7338" s="412"/>
      <c r="C7338" s="126"/>
      <c r="D7338" s="390"/>
      <c r="E7338" s="390"/>
      <c r="F7338" s="390"/>
      <c r="G7338" s="390"/>
      <c r="H7338" s="390"/>
      <c r="I7338" s="390"/>
      <c r="AP7338" s="207"/>
      <c r="AQ7338" s="207"/>
      <c r="BK7338" s="207"/>
      <c r="BY7338" s="207"/>
      <c r="BZ7338" s="207"/>
      <c r="CA7338" s="207"/>
      <c r="CB7338" s="207"/>
      <c r="CC7338" s="207"/>
      <c r="CD7338" s="207"/>
      <c r="CE7338" s="207"/>
      <c r="CF7338" s="207"/>
    </row>
    <row r="7339" spans="1:84" s="406" customFormat="1" x14ac:dyDescent="0.3">
      <c r="A7339" s="407"/>
      <c r="B7339" s="412"/>
      <c r="C7339" s="126"/>
      <c r="D7339" s="390"/>
      <c r="E7339" s="390"/>
      <c r="F7339" s="390"/>
      <c r="G7339" s="390"/>
      <c r="H7339" s="390"/>
      <c r="I7339" s="390"/>
      <c r="AP7339" s="207"/>
      <c r="AQ7339" s="207"/>
      <c r="BK7339" s="207"/>
      <c r="BY7339" s="207"/>
      <c r="BZ7339" s="207"/>
      <c r="CA7339" s="207"/>
      <c r="CB7339" s="207"/>
      <c r="CC7339" s="207"/>
      <c r="CD7339" s="207"/>
      <c r="CE7339" s="207"/>
      <c r="CF7339" s="207"/>
    </row>
    <row r="7340" spans="1:84" s="406" customFormat="1" x14ac:dyDescent="0.3">
      <c r="A7340" s="407"/>
      <c r="B7340" s="412"/>
      <c r="C7340" s="126"/>
      <c r="D7340" s="390"/>
      <c r="E7340" s="390"/>
      <c r="F7340" s="390"/>
      <c r="G7340" s="390"/>
      <c r="H7340" s="390"/>
      <c r="I7340" s="390"/>
      <c r="AP7340" s="207"/>
      <c r="AQ7340" s="207"/>
      <c r="BK7340" s="207"/>
      <c r="BY7340" s="207"/>
      <c r="BZ7340" s="207"/>
      <c r="CA7340" s="207"/>
      <c r="CB7340" s="207"/>
      <c r="CC7340" s="207"/>
      <c r="CD7340" s="207"/>
      <c r="CE7340" s="207"/>
      <c r="CF7340" s="207"/>
    </row>
    <row r="7341" spans="1:84" s="406" customFormat="1" x14ac:dyDescent="0.3">
      <c r="A7341" s="407"/>
      <c r="B7341" s="412"/>
      <c r="C7341" s="126"/>
      <c r="D7341" s="390"/>
      <c r="E7341" s="390"/>
      <c r="F7341" s="390"/>
      <c r="G7341" s="390"/>
      <c r="H7341" s="390"/>
      <c r="I7341" s="390"/>
      <c r="AP7341" s="207"/>
      <c r="AQ7341" s="207"/>
      <c r="BK7341" s="207"/>
      <c r="BY7341" s="207"/>
      <c r="BZ7341" s="207"/>
      <c r="CA7341" s="207"/>
      <c r="CB7341" s="207"/>
      <c r="CC7341" s="207"/>
      <c r="CD7341" s="207"/>
      <c r="CE7341" s="207"/>
      <c r="CF7341" s="207"/>
    </row>
    <row r="7342" spans="1:84" s="406" customFormat="1" x14ac:dyDescent="0.3">
      <c r="A7342" s="407"/>
      <c r="B7342" s="412"/>
      <c r="C7342" s="126"/>
      <c r="D7342" s="390"/>
      <c r="E7342" s="390"/>
      <c r="F7342" s="390"/>
      <c r="G7342" s="390"/>
      <c r="H7342" s="390"/>
      <c r="I7342" s="390"/>
      <c r="AP7342" s="207"/>
      <c r="AQ7342" s="207"/>
      <c r="BK7342" s="207"/>
      <c r="BY7342" s="207"/>
      <c r="BZ7342" s="207"/>
      <c r="CA7342" s="207"/>
      <c r="CB7342" s="207"/>
      <c r="CC7342" s="207"/>
      <c r="CD7342" s="207"/>
      <c r="CE7342" s="207"/>
      <c r="CF7342" s="207"/>
    </row>
    <row r="7343" spans="1:84" s="406" customFormat="1" x14ac:dyDescent="0.3">
      <c r="A7343" s="407"/>
      <c r="B7343" s="412"/>
      <c r="C7343" s="126"/>
      <c r="D7343" s="390"/>
      <c r="E7343" s="390"/>
      <c r="F7343" s="390"/>
      <c r="G7343" s="390"/>
      <c r="H7343" s="390"/>
      <c r="I7343" s="390"/>
      <c r="AP7343" s="207"/>
      <c r="AQ7343" s="207"/>
      <c r="BK7343" s="207"/>
      <c r="BY7343" s="207"/>
      <c r="BZ7343" s="207"/>
      <c r="CA7343" s="207"/>
      <c r="CB7343" s="207"/>
      <c r="CC7343" s="207"/>
      <c r="CD7343" s="207"/>
      <c r="CE7343" s="207"/>
      <c r="CF7343" s="207"/>
    </row>
    <row r="7344" spans="1:84" s="406" customFormat="1" x14ac:dyDescent="0.3">
      <c r="A7344" s="407"/>
      <c r="B7344" s="412"/>
      <c r="C7344" s="126"/>
      <c r="D7344" s="390"/>
      <c r="E7344" s="390"/>
      <c r="F7344" s="390"/>
      <c r="G7344" s="390"/>
      <c r="H7344" s="390"/>
      <c r="I7344" s="390"/>
      <c r="AP7344" s="207"/>
      <c r="AQ7344" s="207"/>
      <c r="BK7344" s="207"/>
      <c r="BY7344" s="207"/>
      <c r="BZ7344" s="207"/>
      <c r="CA7344" s="207"/>
      <c r="CB7344" s="207"/>
      <c r="CC7344" s="207"/>
      <c r="CD7344" s="207"/>
      <c r="CE7344" s="207"/>
      <c r="CF7344" s="207"/>
    </row>
    <row r="7345" spans="1:84" s="406" customFormat="1" x14ac:dyDescent="0.3">
      <c r="A7345" s="407"/>
      <c r="B7345" s="412"/>
      <c r="C7345" s="126"/>
      <c r="D7345" s="390"/>
      <c r="E7345" s="390"/>
      <c r="F7345" s="390"/>
      <c r="G7345" s="390"/>
      <c r="H7345" s="390"/>
      <c r="I7345" s="390"/>
      <c r="AP7345" s="207"/>
      <c r="AQ7345" s="207"/>
      <c r="BK7345" s="207"/>
      <c r="BY7345" s="207"/>
      <c r="BZ7345" s="207"/>
      <c r="CA7345" s="207"/>
      <c r="CB7345" s="207"/>
      <c r="CC7345" s="207"/>
      <c r="CD7345" s="207"/>
      <c r="CE7345" s="207"/>
      <c r="CF7345" s="207"/>
    </row>
    <row r="7346" spans="1:84" s="406" customFormat="1" x14ac:dyDescent="0.3">
      <c r="A7346" s="407"/>
      <c r="B7346" s="412"/>
      <c r="C7346" s="126"/>
      <c r="D7346" s="390"/>
      <c r="E7346" s="390"/>
      <c r="F7346" s="390"/>
      <c r="G7346" s="390"/>
      <c r="H7346" s="390"/>
      <c r="I7346" s="390"/>
      <c r="AP7346" s="207"/>
      <c r="AQ7346" s="207"/>
      <c r="BK7346" s="207"/>
      <c r="BY7346" s="207"/>
      <c r="BZ7346" s="207"/>
      <c r="CA7346" s="207"/>
      <c r="CB7346" s="207"/>
      <c r="CC7346" s="207"/>
      <c r="CD7346" s="207"/>
      <c r="CE7346" s="207"/>
      <c r="CF7346" s="207"/>
    </row>
    <row r="7347" spans="1:84" s="406" customFormat="1" x14ac:dyDescent="0.3">
      <c r="A7347" s="407"/>
      <c r="B7347" s="412"/>
      <c r="C7347" s="126"/>
      <c r="D7347" s="390"/>
      <c r="E7347" s="390"/>
      <c r="F7347" s="390"/>
      <c r="G7347" s="390"/>
      <c r="H7347" s="390"/>
      <c r="I7347" s="390"/>
      <c r="AP7347" s="207"/>
      <c r="AQ7347" s="207"/>
      <c r="BK7347" s="207"/>
      <c r="BY7347" s="207"/>
      <c r="BZ7347" s="207"/>
      <c r="CA7347" s="207"/>
      <c r="CB7347" s="207"/>
      <c r="CC7347" s="207"/>
      <c r="CD7347" s="207"/>
      <c r="CE7347" s="207"/>
      <c r="CF7347" s="207"/>
    </row>
    <row r="7348" spans="1:84" s="406" customFormat="1" x14ac:dyDescent="0.3">
      <c r="A7348" s="407"/>
      <c r="B7348" s="412"/>
      <c r="C7348" s="126"/>
      <c r="D7348" s="390"/>
      <c r="E7348" s="390"/>
      <c r="F7348" s="390"/>
      <c r="G7348" s="390"/>
      <c r="H7348" s="390"/>
      <c r="I7348" s="390"/>
      <c r="AP7348" s="207"/>
      <c r="AQ7348" s="207"/>
      <c r="BK7348" s="207"/>
      <c r="BY7348" s="207"/>
      <c r="BZ7348" s="207"/>
      <c r="CA7348" s="207"/>
      <c r="CB7348" s="207"/>
      <c r="CC7348" s="207"/>
      <c r="CD7348" s="207"/>
      <c r="CE7348" s="207"/>
      <c r="CF7348" s="207"/>
    </row>
    <row r="7349" spans="1:84" s="406" customFormat="1" x14ac:dyDescent="0.3">
      <c r="A7349" s="407"/>
      <c r="B7349" s="412"/>
      <c r="C7349" s="126"/>
      <c r="D7349" s="390"/>
      <c r="E7349" s="390"/>
      <c r="F7349" s="390"/>
      <c r="G7349" s="390"/>
      <c r="H7349" s="390"/>
      <c r="I7349" s="390"/>
      <c r="AP7349" s="207"/>
      <c r="AQ7349" s="207"/>
      <c r="BK7349" s="207"/>
      <c r="BY7349" s="207"/>
      <c r="BZ7349" s="207"/>
      <c r="CA7349" s="207"/>
      <c r="CB7349" s="207"/>
      <c r="CC7349" s="207"/>
      <c r="CD7349" s="207"/>
      <c r="CE7349" s="207"/>
      <c r="CF7349" s="207"/>
    </row>
    <row r="7350" spans="1:84" s="406" customFormat="1" x14ac:dyDescent="0.3">
      <c r="A7350" s="407"/>
      <c r="B7350" s="412"/>
      <c r="C7350" s="126"/>
      <c r="D7350" s="390"/>
      <c r="E7350" s="390"/>
      <c r="F7350" s="390"/>
      <c r="G7350" s="390"/>
      <c r="H7350" s="390"/>
      <c r="I7350" s="390"/>
      <c r="AP7350" s="207"/>
      <c r="AQ7350" s="207"/>
      <c r="BK7350" s="207"/>
      <c r="BY7350" s="207"/>
      <c r="BZ7350" s="207"/>
      <c r="CA7350" s="207"/>
      <c r="CB7350" s="207"/>
      <c r="CC7350" s="207"/>
      <c r="CD7350" s="207"/>
      <c r="CE7350" s="207"/>
      <c r="CF7350" s="207"/>
    </row>
    <row r="7351" spans="1:84" s="406" customFormat="1" x14ac:dyDescent="0.3">
      <c r="A7351" s="407"/>
      <c r="B7351" s="412"/>
      <c r="C7351" s="126"/>
      <c r="D7351" s="390"/>
      <c r="E7351" s="390"/>
      <c r="F7351" s="390"/>
      <c r="G7351" s="390"/>
      <c r="H7351" s="390"/>
      <c r="I7351" s="390"/>
      <c r="AP7351" s="207"/>
      <c r="AQ7351" s="207"/>
      <c r="BK7351" s="207"/>
      <c r="BY7351" s="207"/>
      <c r="BZ7351" s="207"/>
      <c r="CA7351" s="207"/>
      <c r="CB7351" s="207"/>
      <c r="CC7351" s="207"/>
      <c r="CD7351" s="207"/>
      <c r="CE7351" s="207"/>
      <c r="CF7351" s="207"/>
    </row>
    <row r="7352" spans="1:84" s="406" customFormat="1" x14ac:dyDescent="0.3">
      <c r="A7352" s="407"/>
      <c r="B7352" s="412"/>
      <c r="C7352" s="126"/>
      <c r="D7352" s="390"/>
      <c r="E7352" s="390"/>
      <c r="F7352" s="390"/>
      <c r="G7352" s="390"/>
      <c r="H7352" s="390"/>
      <c r="I7352" s="390"/>
      <c r="AP7352" s="207"/>
      <c r="AQ7352" s="207"/>
      <c r="BK7352" s="207"/>
      <c r="BY7352" s="207"/>
      <c r="BZ7352" s="207"/>
      <c r="CA7352" s="207"/>
      <c r="CB7352" s="207"/>
      <c r="CC7352" s="207"/>
      <c r="CD7352" s="207"/>
      <c r="CE7352" s="207"/>
      <c r="CF7352" s="207"/>
    </row>
    <row r="7353" spans="1:84" s="406" customFormat="1" x14ac:dyDescent="0.3">
      <c r="A7353" s="407"/>
      <c r="B7353" s="412"/>
      <c r="C7353" s="126"/>
      <c r="D7353" s="390"/>
      <c r="E7353" s="390"/>
      <c r="F7353" s="390"/>
      <c r="G7353" s="390"/>
      <c r="H7353" s="390"/>
      <c r="I7353" s="390"/>
      <c r="AP7353" s="207"/>
      <c r="AQ7353" s="207"/>
      <c r="BK7353" s="207"/>
      <c r="BY7353" s="207"/>
      <c r="BZ7353" s="207"/>
      <c r="CA7353" s="207"/>
      <c r="CB7353" s="207"/>
      <c r="CC7353" s="207"/>
      <c r="CD7353" s="207"/>
      <c r="CE7353" s="207"/>
      <c r="CF7353" s="207"/>
    </row>
    <row r="7354" spans="1:84" s="406" customFormat="1" x14ac:dyDescent="0.3">
      <c r="A7354" s="407"/>
      <c r="B7354" s="412"/>
      <c r="C7354" s="126"/>
      <c r="D7354" s="390"/>
      <c r="E7354" s="390"/>
      <c r="F7354" s="390"/>
      <c r="G7354" s="390"/>
      <c r="H7354" s="390"/>
      <c r="I7354" s="390"/>
      <c r="AP7354" s="207"/>
      <c r="AQ7354" s="207"/>
      <c r="BK7354" s="207"/>
      <c r="BY7354" s="207"/>
      <c r="BZ7354" s="207"/>
      <c r="CA7354" s="207"/>
      <c r="CB7354" s="207"/>
      <c r="CC7354" s="207"/>
      <c r="CD7354" s="207"/>
      <c r="CE7354" s="207"/>
      <c r="CF7354" s="207"/>
    </row>
    <row r="7355" spans="1:84" s="406" customFormat="1" x14ac:dyDescent="0.3">
      <c r="A7355" s="407"/>
      <c r="B7355" s="412"/>
      <c r="C7355" s="126"/>
      <c r="D7355" s="390"/>
      <c r="E7355" s="390"/>
      <c r="F7355" s="390"/>
      <c r="G7355" s="390"/>
      <c r="H7355" s="390"/>
      <c r="I7355" s="390"/>
      <c r="AP7355" s="207"/>
      <c r="AQ7355" s="207"/>
      <c r="BK7355" s="207"/>
      <c r="BY7355" s="207"/>
      <c r="BZ7355" s="207"/>
      <c r="CA7355" s="207"/>
      <c r="CB7355" s="207"/>
      <c r="CC7355" s="207"/>
      <c r="CD7355" s="207"/>
      <c r="CE7355" s="207"/>
      <c r="CF7355" s="207"/>
    </row>
    <row r="7356" spans="1:84" s="406" customFormat="1" x14ac:dyDescent="0.3">
      <c r="A7356" s="407"/>
      <c r="B7356" s="412"/>
      <c r="C7356" s="126"/>
      <c r="D7356" s="390"/>
      <c r="E7356" s="390"/>
      <c r="F7356" s="390"/>
      <c r="G7356" s="390"/>
      <c r="H7356" s="390"/>
      <c r="I7356" s="390"/>
      <c r="AP7356" s="207"/>
      <c r="AQ7356" s="207"/>
      <c r="BK7356" s="207"/>
      <c r="BY7356" s="207"/>
      <c r="BZ7356" s="207"/>
      <c r="CA7356" s="207"/>
      <c r="CB7356" s="207"/>
      <c r="CC7356" s="207"/>
      <c r="CD7356" s="207"/>
      <c r="CE7356" s="207"/>
      <c r="CF7356" s="207"/>
    </row>
    <row r="7357" spans="1:84" s="406" customFormat="1" x14ac:dyDescent="0.3">
      <c r="A7357" s="407"/>
      <c r="B7357" s="412"/>
      <c r="C7357" s="126"/>
      <c r="D7357" s="390"/>
      <c r="E7357" s="390"/>
      <c r="F7357" s="390"/>
      <c r="G7357" s="390"/>
      <c r="H7357" s="390"/>
      <c r="I7357" s="390"/>
      <c r="AP7357" s="207"/>
      <c r="AQ7357" s="207"/>
      <c r="BK7357" s="207"/>
      <c r="BY7357" s="207"/>
      <c r="BZ7357" s="207"/>
      <c r="CA7357" s="207"/>
      <c r="CB7357" s="207"/>
      <c r="CC7357" s="207"/>
      <c r="CD7357" s="207"/>
      <c r="CE7357" s="207"/>
      <c r="CF7357" s="207"/>
    </row>
    <row r="7358" spans="1:84" s="406" customFormat="1" x14ac:dyDescent="0.3">
      <c r="A7358" s="407"/>
      <c r="B7358" s="412"/>
      <c r="C7358" s="126"/>
      <c r="D7358" s="390"/>
      <c r="E7358" s="390"/>
      <c r="F7358" s="390"/>
      <c r="G7358" s="390"/>
      <c r="H7358" s="390"/>
      <c r="I7358" s="390"/>
      <c r="AP7358" s="207"/>
      <c r="AQ7358" s="207"/>
      <c r="BK7358" s="207"/>
      <c r="BY7358" s="207"/>
      <c r="BZ7358" s="207"/>
      <c r="CA7358" s="207"/>
      <c r="CB7358" s="207"/>
      <c r="CC7358" s="207"/>
      <c r="CD7358" s="207"/>
      <c r="CE7358" s="207"/>
      <c r="CF7358" s="207"/>
    </row>
    <row r="7359" spans="1:84" s="406" customFormat="1" x14ac:dyDescent="0.3">
      <c r="A7359" s="407"/>
      <c r="B7359" s="412"/>
      <c r="C7359" s="126"/>
      <c r="D7359" s="390"/>
      <c r="E7359" s="390"/>
      <c r="F7359" s="390"/>
      <c r="G7359" s="390"/>
      <c r="H7359" s="390"/>
      <c r="I7359" s="390"/>
      <c r="AP7359" s="207"/>
      <c r="AQ7359" s="207"/>
      <c r="BK7359" s="207"/>
      <c r="BY7359" s="207"/>
      <c r="BZ7359" s="207"/>
      <c r="CA7359" s="207"/>
      <c r="CB7359" s="207"/>
      <c r="CC7359" s="207"/>
      <c r="CD7359" s="207"/>
      <c r="CE7359" s="207"/>
      <c r="CF7359" s="207"/>
    </row>
    <row r="7360" spans="1:84" s="406" customFormat="1" x14ac:dyDescent="0.3">
      <c r="A7360" s="407"/>
      <c r="B7360" s="412"/>
      <c r="C7360" s="126"/>
      <c r="D7360" s="390"/>
      <c r="E7360" s="390"/>
      <c r="F7360" s="390"/>
      <c r="G7360" s="390"/>
      <c r="H7360" s="390"/>
      <c r="I7360" s="390"/>
      <c r="AP7360" s="207"/>
      <c r="AQ7360" s="207"/>
      <c r="BK7360" s="207"/>
      <c r="BY7360" s="207"/>
      <c r="BZ7360" s="207"/>
      <c r="CA7360" s="207"/>
      <c r="CB7360" s="207"/>
      <c r="CC7360" s="207"/>
      <c r="CD7360" s="207"/>
      <c r="CE7360" s="207"/>
      <c r="CF7360" s="207"/>
    </row>
    <row r="7361" spans="1:84" s="406" customFormat="1" x14ac:dyDescent="0.3">
      <c r="A7361" s="407"/>
      <c r="B7361" s="412"/>
      <c r="C7361" s="126"/>
      <c r="D7361" s="390"/>
      <c r="E7361" s="390"/>
      <c r="F7361" s="390"/>
      <c r="G7361" s="390"/>
      <c r="H7361" s="390"/>
      <c r="I7361" s="390"/>
      <c r="AP7361" s="207"/>
      <c r="AQ7361" s="207"/>
      <c r="BK7361" s="207"/>
      <c r="BY7361" s="207"/>
      <c r="BZ7361" s="207"/>
      <c r="CA7361" s="207"/>
      <c r="CB7361" s="207"/>
      <c r="CC7361" s="207"/>
      <c r="CD7361" s="207"/>
      <c r="CE7361" s="207"/>
      <c r="CF7361" s="207"/>
    </row>
    <row r="7362" spans="1:84" s="406" customFormat="1" x14ac:dyDescent="0.3">
      <c r="A7362" s="407"/>
      <c r="B7362" s="412"/>
      <c r="C7362" s="126"/>
      <c r="D7362" s="390"/>
      <c r="E7362" s="390"/>
      <c r="F7362" s="390"/>
      <c r="G7362" s="390"/>
      <c r="H7362" s="390"/>
      <c r="I7362" s="390"/>
      <c r="AP7362" s="207"/>
      <c r="AQ7362" s="207"/>
      <c r="BK7362" s="207"/>
      <c r="BY7362" s="207"/>
      <c r="BZ7362" s="207"/>
      <c r="CA7362" s="207"/>
      <c r="CB7362" s="207"/>
      <c r="CC7362" s="207"/>
      <c r="CD7362" s="207"/>
      <c r="CE7362" s="207"/>
      <c r="CF7362" s="207"/>
    </row>
    <row r="7363" spans="1:84" s="406" customFormat="1" x14ac:dyDescent="0.3">
      <c r="A7363" s="407"/>
      <c r="B7363" s="412"/>
      <c r="C7363" s="126"/>
      <c r="D7363" s="390"/>
      <c r="E7363" s="390"/>
      <c r="F7363" s="390"/>
      <c r="G7363" s="390"/>
      <c r="H7363" s="390"/>
      <c r="I7363" s="390"/>
      <c r="AP7363" s="207"/>
      <c r="AQ7363" s="207"/>
      <c r="BK7363" s="207"/>
      <c r="BY7363" s="207"/>
      <c r="BZ7363" s="207"/>
      <c r="CA7363" s="207"/>
      <c r="CB7363" s="207"/>
      <c r="CC7363" s="207"/>
      <c r="CD7363" s="207"/>
      <c r="CE7363" s="207"/>
      <c r="CF7363" s="207"/>
    </row>
    <row r="7364" spans="1:84" s="406" customFormat="1" x14ac:dyDescent="0.3">
      <c r="A7364" s="407"/>
      <c r="B7364" s="412"/>
      <c r="C7364" s="126"/>
      <c r="D7364" s="390"/>
      <c r="E7364" s="390"/>
      <c r="F7364" s="390"/>
      <c r="G7364" s="390"/>
      <c r="H7364" s="390"/>
      <c r="I7364" s="390"/>
      <c r="AP7364" s="207"/>
      <c r="AQ7364" s="207"/>
      <c r="BK7364" s="207"/>
      <c r="BY7364" s="207"/>
      <c r="BZ7364" s="207"/>
      <c r="CA7364" s="207"/>
      <c r="CB7364" s="207"/>
      <c r="CC7364" s="207"/>
      <c r="CD7364" s="207"/>
      <c r="CE7364" s="207"/>
      <c r="CF7364" s="207"/>
    </row>
    <row r="7365" spans="1:84" s="406" customFormat="1" x14ac:dyDescent="0.3">
      <c r="A7365" s="407"/>
      <c r="B7365" s="412"/>
      <c r="C7365" s="126"/>
      <c r="D7365" s="390"/>
      <c r="E7365" s="390"/>
      <c r="F7365" s="390"/>
      <c r="G7365" s="390"/>
      <c r="H7365" s="390"/>
      <c r="I7365" s="390"/>
      <c r="AP7365" s="207"/>
      <c r="AQ7365" s="207"/>
      <c r="BK7365" s="207"/>
      <c r="BY7365" s="207"/>
      <c r="BZ7365" s="207"/>
      <c r="CA7365" s="207"/>
      <c r="CB7365" s="207"/>
      <c r="CC7365" s="207"/>
      <c r="CD7365" s="207"/>
      <c r="CE7365" s="207"/>
      <c r="CF7365" s="207"/>
    </row>
    <row r="7366" spans="1:84" s="406" customFormat="1" x14ac:dyDescent="0.3">
      <c r="A7366" s="407"/>
      <c r="B7366" s="412"/>
      <c r="C7366" s="126"/>
      <c r="D7366" s="390"/>
      <c r="E7366" s="390"/>
      <c r="F7366" s="390"/>
      <c r="G7366" s="390"/>
      <c r="H7366" s="390"/>
      <c r="I7366" s="390"/>
      <c r="AP7366" s="207"/>
      <c r="AQ7366" s="207"/>
      <c r="BK7366" s="207"/>
      <c r="BY7366" s="207"/>
      <c r="BZ7366" s="207"/>
      <c r="CA7366" s="207"/>
      <c r="CB7366" s="207"/>
      <c r="CC7366" s="207"/>
      <c r="CD7366" s="207"/>
      <c r="CE7366" s="207"/>
      <c r="CF7366" s="207"/>
    </row>
    <row r="7367" spans="1:84" s="406" customFormat="1" x14ac:dyDescent="0.3">
      <c r="A7367" s="407"/>
      <c r="B7367" s="412"/>
      <c r="C7367" s="126"/>
      <c r="D7367" s="390"/>
      <c r="E7367" s="390"/>
      <c r="F7367" s="390"/>
      <c r="G7367" s="390"/>
      <c r="H7367" s="390"/>
      <c r="I7367" s="390"/>
      <c r="AP7367" s="207"/>
      <c r="AQ7367" s="207"/>
      <c r="BK7367" s="207"/>
      <c r="BY7367" s="207"/>
      <c r="BZ7367" s="207"/>
      <c r="CA7367" s="207"/>
      <c r="CB7367" s="207"/>
      <c r="CC7367" s="207"/>
      <c r="CD7367" s="207"/>
      <c r="CE7367" s="207"/>
      <c r="CF7367" s="207"/>
    </row>
    <row r="7368" spans="1:84" s="406" customFormat="1" x14ac:dyDescent="0.3">
      <c r="A7368" s="407"/>
      <c r="B7368" s="412"/>
      <c r="C7368" s="126"/>
      <c r="D7368" s="390"/>
      <c r="E7368" s="390"/>
      <c r="F7368" s="390"/>
      <c r="G7368" s="390"/>
      <c r="H7368" s="390"/>
      <c r="I7368" s="390"/>
      <c r="AP7368" s="207"/>
      <c r="AQ7368" s="207"/>
      <c r="BK7368" s="207"/>
      <c r="BY7368" s="207"/>
      <c r="BZ7368" s="207"/>
      <c r="CA7368" s="207"/>
      <c r="CB7368" s="207"/>
      <c r="CC7368" s="207"/>
      <c r="CD7368" s="207"/>
      <c r="CE7368" s="207"/>
      <c r="CF7368" s="207"/>
    </row>
    <row r="7369" spans="1:84" s="406" customFormat="1" x14ac:dyDescent="0.3">
      <c r="A7369" s="407"/>
      <c r="B7369" s="412"/>
      <c r="C7369" s="126"/>
      <c r="D7369" s="390"/>
      <c r="E7369" s="390"/>
      <c r="F7369" s="390"/>
      <c r="G7369" s="390"/>
      <c r="H7369" s="390"/>
      <c r="I7369" s="390"/>
      <c r="AP7369" s="207"/>
      <c r="AQ7369" s="207"/>
      <c r="BK7369" s="207"/>
      <c r="BY7369" s="207"/>
      <c r="BZ7369" s="207"/>
      <c r="CA7369" s="207"/>
      <c r="CB7369" s="207"/>
      <c r="CC7369" s="207"/>
      <c r="CD7369" s="207"/>
      <c r="CE7369" s="207"/>
      <c r="CF7369" s="207"/>
    </row>
    <row r="7370" spans="1:84" s="406" customFormat="1" x14ac:dyDescent="0.3">
      <c r="A7370" s="407"/>
      <c r="B7370" s="412"/>
      <c r="C7370" s="126"/>
      <c r="D7370" s="390"/>
      <c r="E7370" s="390"/>
      <c r="F7370" s="390"/>
      <c r="G7370" s="390"/>
      <c r="H7370" s="390"/>
      <c r="I7370" s="390"/>
      <c r="AP7370" s="207"/>
      <c r="AQ7370" s="207"/>
      <c r="BK7370" s="207"/>
      <c r="BY7370" s="207"/>
      <c r="BZ7370" s="207"/>
      <c r="CA7370" s="207"/>
      <c r="CB7370" s="207"/>
      <c r="CC7370" s="207"/>
      <c r="CD7370" s="207"/>
      <c r="CE7370" s="207"/>
      <c r="CF7370" s="207"/>
    </row>
    <row r="7371" spans="1:84" s="406" customFormat="1" x14ac:dyDescent="0.3">
      <c r="A7371" s="407"/>
      <c r="B7371" s="412"/>
      <c r="C7371" s="126"/>
      <c r="D7371" s="390"/>
      <c r="E7371" s="390"/>
      <c r="F7371" s="390"/>
      <c r="G7371" s="390"/>
      <c r="H7371" s="390"/>
      <c r="I7371" s="390"/>
      <c r="AP7371" s="207"/>
      <c r="AQ7371" s="207"/>
      <c r="BK7371" s="207"/>
      <c r="BY7371" s="207"/>
      <c r="BZ7371" s="207"/>
      <c r="CA7371" s="207"/>
      <c r="CB7371" s="207"/>
      <c r="CC7371" s="207"/>
      <c r="CD7371" s="207"/>
      <c r="CE7371" s="207"/>
      <c r="CF7371" s="207"/>
    </row>
    <row r="7372" spans="1:84" s="406" customFormat="1" x14ac:dyDescent="0.3">
      <c r="A7372" s="407"/>
      <c r="B7372" s="412"/>
      <c r="C7372" s="126"/>
      <c r="D7372" s="390"/>
      <c r="E7372" s="390"/>
      <c r="F7372" s="390"/>
      <c r="G7372" s="390"/>
      <c r="H7372" s="390"/>
      <c r="I7372" s="390"/>
      <c r="AP7372" s="207"/>
      <c r="AQ7372" s="207"/>
      <c r="BK7372" s="207"/>
      <c r="BY7372" s="207"/>
      <c r="BZ7372" s="207"/>
      <c r="CA7372" s="207"/>
      <c r="CB7372" s="207"/>
      <c r="CC7372" s="207"/>
      <c r="CD7372" s="207"/>
      <c r="CE7372" s="207"/>
      <c r="CF7372" s="207"/>
    </row>
    <row r="7373" spans="1:84" s="406" customFormat="1" x14ac:dyDescent="0.3">
      <c r="A7373" s="407"/>
      <c r="B7373" s="412"/>
      <c r="C7373" s="126"/>
      <c r="D7373" s="390"/>
      <c r="E7373" s="390"/>
      <c r="F7373" s="390"/>
      <c r="G7373" s="390"/>
      <c r="H7373" s="390"/>
      <c r="I7373" s="390"/>
      <c r="AP7373" s="207"/>
      <c r="AQ7373" s="207"/>
      <c r="BK7373" s="207"/>
      <c r="BY7373" s="207"/>
      <c r="BZ7373" s="207"/>
      <c r="CA7373" s="207"/>
      <c r="CB7373" s="207"/>
      <c r="CC7373" s="207"/>
      <c r="CD7373" s="207"/>
      <c r="CE7373" s="207"/>
      <c r="CF7373" s="207"/>
    </row>
    <row r="7374" spans="1:84" s="406" customFormat="1" x14ac:dyDescent="0.3">
      <c r="A7374" s="407"/>
      <c r="B7374" s="412"/>
      <c r="C7374" s="126"/>
      <c r="D7374" s="390"/>
      <c r="E7374" s="390"/>
      <c r="F7374" s="390"/>
      <c r="G7374" s="390"/>
      <c r="H7374" s="390"/>
      <c r="I7374" s="390"/>
      <c r="AP7374" s="207"/>
      <c r="AQ7374" s="207"/>
      <c r="BK7374" s="207"/>
      <c r="BY7374" s="207"/>
      <c r="BZ7374" s="207"/>
      <c r="CA7374" s="207"/>
      <c r="CB7374" s="207"/>
      <c r="CC7374" s="207"/>
      <c r="CD7374" s="207"/>
      <c r="CE7374" s="207"/>
      <c r="CF7374" s="207"/>
    </row>
    <row r="7375" spans="1:84" s="406" customFormat="1" x14ac:dyDescent="0.3">
      <c r="A7375" s="407"/>
      <c r="B7375" s="412"/>
      <c r="C7375" s="126"/>
      <c r="D7375" s="390"/>
      <c r="E7375" s="390"/>
      <c r="F7375" s="390"/>
      <c r="G7375" s="390"/>
      <c r="H7375" s="390"/>
      <c r="I7375" s="390"/>
      <c r="AP7375" s="207"/>
      <c r="AQ7375" s="207"/>
      <c r="BK7375" s="207"/>
      <c r="BY7375" s="207"/>
      <c r="BZ7375" s="207"/>
      <c r="CA7375" s="207"/>
      <c r="CB7375" s="207"/>
      <c r="CC7375" s="207"/>
      <c r="CD7375" s="207"/>
      <c r="CE7375" s="207"/>
      <c r="CF7375" s="207"/>
    </row>
    <row r="7376" spans="1:84" s="406" customFormat="1" x14ac:dyDescent="0.3">
      <c r="A7376" s="407"/>
      <c r="B7376" s="412"/>
      <c r="C7376" s="126"/>
      <c r="D7376" s="390"/>
      <c r="E7376" s="390"/>
      <c r="F7376" s="390"/>
      <c r="G7376" s="390"/>
      <c r="H7376" s="390"/>
      <c r="I7376" s="390"/>
      <c r="AP7376" s="207"/>
      <c r="AQ7376" s="207"/>
      <c r="BK7376" s="207"/>
      <c r="BY7376" s="207"/>
      <c r="BZ7376" s="207"/>
      <c r="CA7376" s="207"/>
      <c r="CB7376" s="207"/>
      <c r="CC7376" s="207"/>
      <c r="CD7376" s="207"/>
      <c r="CE7376" s="207"/>
      <c r="CF7376" s="207"/>
    </row>
    <row r="7377" spans="1:84" s="406" customFormat="1" x14ac:dyDescent="0.3">
      <c r="A7377" s="407"/>
      <c r="B7377" s="412"/>
      <c r="C7377" s="126"/>
      <c r="D7377" s="390"/>
      <c r="E7377" s="390"/>
      <c r="F7377" s="390"/>
      <c r="G7377" s="390"/>
      <c r="H7377" s="390"/>
      <c r="I7377" s="390"/>
      <c r="AP7377" s="207"/>
      <c r="AQ7377" s="207"/>
      <c r="BK7377" s="207"/>
      <c r="BY7377" s="207"/>
      <c r="BZ7377" s="207"/>
      <c r="CA7377" s="207"/>
      <c r="CB7377" s="207"/>
      <c r="CC7377" s="207"/>
      <c r="CD7377" s="207"/>
      <c r="CE7377" s="207"/>
      <c r="CF7377" s="207"/>
    </row>
    <row r="7378" spans="1:84" s="406" customFormat="1" x14ac:dyDescent="0.3">
      <c r="A7378" s="407"/>
      <c r="B7378" s="412"/>
      <c r="C7378" s="126"/>
      <c r="D7378" s="390"/>
      <c r="E7378" s="390"/>
      <c r="F7378" s="390"/>
      <c r="G7378" s="390"/>
      <c r="H7378" s="390"/>
      <c r="I7378" s="390"/>
      <c r="AP7378" s="207"/>
      <c r="AQ7378" s="207"/>
      <c r="BK7378" s="207"/>
      <c r="BY7378" s="207"/>
      <c r="BZ7378" s="207"/>
      <c r="CA7378" s="207"/>
      <c r="CB7378" s="207"/>
      <c r="CC7378" s="207"/>
      <c r="CD7378" s="207"/>
      <c r="CE7378" s="207"/>
      <c r="CF7378" s="207"/>
    </row>
    <row r="7379" spans="1:84" s="406" customFormat="1" x14ac:dyDescent="0.3">
      <c r="A7379" s="407"/>
      <c r="B7379" s="412"/>
      <c r="C7379" s="126"/>
      <c r="D7379" s="390"/>
      <c r="E7379" s="390"/>
      <c r="F7379" s="390"/>
      <c r="G7379" s="390"/>
      <c r="H7379" s="390"/>
      <c r="I7379" s="390"/>
      <c r="AP7379" s="207"/>
      <c r="AQ7379" s="207"/>
      <c r="BK7379" s="207"/>
      <c r="BY7379" s="207"/>
      <c r="BZ7379" s="207"/>
      <c r="CA7379" s="207"/>
      <c r="CB7379" s="207"/>
      <c r="CC7379" s="207"/>
      <c r="CD7379" s="207"/>
      <c r="CE7379" s="207"/>
      <c r="CF7379" s="207"/>
    </row>
    <row r="7380" spans="1:84" s="406" customFormat="1" x14ac:dyDescent="0.3">
      <c r="A7380" s="407"/>
      <c r="B7380" s="412"/>
      <c r="C7380" s="126"/>
      <c r="D7380" s="390"/>
      <c r="E7380" s="390"/>
      <c r="F7380" s="390"/>
      <c r="G7380" s="390"/>
      <c r="H7380" s="390"/>
      <c r="I7380" s="390"/>
      <c r="AP7380" s="207"/>
      <c r="AQ7380" s="207"/>
      <c r="BK7380" s="207"/>
      <c r="BY7380" s="207"/>
      <c r="BZ7380" s="207"/>
      <c r="CA7380" s="207"/>
      <c r="CB7380" s="207"/>
      <c r="CC7380" s="207"/>
      <c r="CD7380" s="207"/>
      <c r="CE7380" s="207"/>
      <c r="CF7380" s="207"/>
    </row>
    <row r="7381" spans="1:84" s="406" customFormat="1" x14ac:dyDescent="0.3">
      <c r="A7381" s="407"/>
      <c r="B7381" s="412"/>
      <c r="C7381" s="126"/>
      <c r="D7381" s="390"/>
      <c r="E7381" s="390"/>
      <c r="F7381" s="390"/>
      <c r="G7381" s="390"/>
      <c r="H7381" s="390"/>
      <c r="I7381" s="390"/>
      <c r="AP7381" s="207"/>
      <c r="AQ7381" s="207"/>
      <c r="BK7381" s="207"/>
      <c r="BY7381" s="207"/>
      <c r="BZ7381" s="207"/>
      <c r="CA7381" s="207"/>
      <c r="CB7381" s="207"/>
      <c r="CC7381" s="207"/>
      <c r="CD7381" s="207"/>
      <c r="CE7381" s="207"/>
      <c r="CF7381" s="207"/>
    </row>
    <row r="7382" spans="1:84" s="406" customFormat="1" x14ac:dyDescent="0.3">
      <c r="A7382" s="407"/>
      <c r="B7382" s="412"/>
      <c r="C7382" s="126"/>
      <c r="D7382" s="390"/>
      <c r="E7382" s="390"/>
      <c r="F7382" s="390"/>
      <c r="G7382" s="390"/>
      <c r="H7382" s="390"/>
      <c r="I7382" s="390"/>
      <c r="AP7382" s="207"/>
      <c r="AQ7382" s="207"/>
      <c r="BK7382" s="207"/>
      <c r="BY7382" s="207"/>
      <c r="BZ7382" s="207"/>
      <c r="CA7382" s="207"/>
      <c r="CB7382" s="207"/>
      <c r="CC7382" s="207"/>
      <c r="CD7382" s="207"/>
      <c r="CE7382" s="207"/>
      <c r="CF7382" s="207"/>
    </row>
    <row r="7383" spans="1:84" s="406" customFormat="1" x14ac:dyDescent="0.3">
      <c r="A7383" s="407"/>
      <c r="B7383" s="412"/>
      <c r="C7383" s="126"/>
      <c r="D7383" s="390"/>
      <c r="E7383" s="390"/>
      <c r="F7383" s="390"/>
      <c r="G7383" s="390"/>
      <c r="H7383" s="390"/>
      <c r="I7383" s="390"/>
      <c r="AP7383" s="207"/>
      <c r="AQ7383" s="207"/>
      <c r="BK7383" s="207"/>
      <c r="BY7383" s="207"/>
      <c r="BZ7383" s="207"/>
      <c r="CA7383" s="207"/>
      <c r="CB7383" s="207"/>
      <c r="CC7383" s="207"/>
      <c r="CD7383" s="207"/>
      <c r="CE7383" s="207"/>
      <c r="CF7383" s="207"/>
    </row>
    <row r="7384" spans="1:84" s="406" customFormat="1" x14ac:dyDescent="0.3">
      <c r="A7384" s="407"/>
      <c r="B7384" s="412"/>
      <c r="C7384" s="126"/>
      <c r="D7384" s="390"/>
      <c r="E7384" s="390"/>
      <c r="F7384" s="390"/>
      <c r="G7384" s="390"/>
      <c r="H7384" s="390"/>
      <c r="I7384" s="390"/>
      <c r="AP7384" s="207"/>
      <c r="AQ7384" s="207"/>
      <c r="BK7384" s="207"/>
      <c r="BY7384" s="207"/>
      <c r="BZ7384" s="207"/>
      <c r="CA7384" s="207"/>
      <c r="CB7384" s="207"/>
      <c r="CC7384" s="207"/>
      <c r="CD7384" s="207"/>
      <c r="CE7384" s="207"/>
      <c r="CF7384" s="207"/>
    </row>
    <row r="7385" spans="1:84" s="406" customFormat="1" x14ac:dyDescent="0.3">
      <c r="A7385" s="407"/>
      <c r="B7385" s="412"/>
      <c r="C7385" s="126"/>
      <c r="D7385" s="390"/>
      <c r="E7385" s="390"/>
      <c r="F7385" s="390"/>
      <c r="G7385" s="390"/>
      <c r="H7385" s="390"/>
      <c r="I7385" s="390"/>
      <c r="AP7385" s="207"/>
      <c r="AQ7385" s="207"/>
      <c r="BK7385" s="207"/>
      <c r="BY7385" s="207"/>
      <c r="BZ7385" s="207"/>
      <c r="CA7385" s="207"/>
      <c r="CB7385" s="207"/>
      <c r="CC7385" s="207"/>
      <c r="CD7385" s="207"/>
      <c r="CE7385" s="207"/>
      <c r="CF7385" s="207"/>
    </row>
    <row r="7386" spans="1:84" s="406" customFormat="1" x14ac:dyDescent="0.3">
      <c r="A7386" s="407"/>
      <c r="B7386" s="412"/>
      <c r="C7386" s="126"/>
      <c r="D7386" s="390"/>
      <c r="E7386" s="390"/>
      <c r="F7386" s="390"/>
      <c r="G7386" s="390"/>
      <c r="H7386" s="390"/>
      <c r="I7386" s="390"/>
      <c r="AP7386" s="207"/>
      <c r="AQ7386" s="207"/>
      <c r="BK7386" s="207"/>
      <c r="BY7386" s="207"/>
      <c r="BZ7386" s="207"/>
      <c r="CA7386" s="207"/>
      <c r="CB7386" s="207"/>
      <c r="CC7386" s="207"/>
      <c r="CD7386" s="207"/>
      <c r="CE7386" s="207"/>
      <c r="CF7386" s="207"/>
    </row>
    <row r="7387" spans="1:84" s="406" customFormat="1" x14ac:dyDescent="0.3">
      <c r="A7387" s="407"/>
      <c r="B7387" s="412"/>
      <c r="C7387" s="126"/>
      <c r="D7387" s="390"/>
      <c r="E7387" s="390"/>
      <c r="F7387" s="390"/>
      <c r="G7387" s="390"/>
      <c r="H7387" s="390"/>
      <c r="I7387" s="390"/>
      <c r="AP7387" s="207"/>
      <c r="AQ7387" s="207"/>
      <c r="BK7387" s="207"/>
      <c r="BY7387" s="207"/>
      <c r="BZ7387" s="207"/>
      <c r="CA7387" s="207"/>
      <c r="CB7387" s="207"/>
      <c r="CC7387" s="207"/>
      <c r="CD7387" s="207"/>
      <c r="CE7387" s="207"/>
      <c r="CF7387" s="207"/>
    </row>
    <row r="7388" spans="1:84" s="406" customFormat="1" x14ac:dyDescent="0.3">
      <c r="A7388" s="407"/>
      <c r="B7388" s="412"/>
      <c r="C7388" s="126"/>
      <c r="D7388" s="390"/>
      <c r="E7388" s="390"/>
      <c r="F7388" s="390"/>
      <c r="G7388" s="390"/>
      <c r="H7388" s="390"/>
      <c r="I7388" s="390"/>
      <c r="AP7388" s="207"/>
      <c r="AQ7388" s="207"/>
      <c r="BK7388" s="207"/>
      <c r="BY7388" s="207"/>
      <c r="BZ7388" s="207"/>
      <c r="CA7388" s="207"/>
      <c r="CB7388" s="207"/>
      <c r="CC7388" s="207"/>
      <c r="CD7388" s="207"/>
      <c r="CE7388" s="207"/>
      <c r="CF7388" s="207"/>
    </row>
    <row r="7389" spans="1:84" s="406" customFormat="1" x14ac:dyDescent="0.3">
      <c r="A7389" s="407"/>
      <c r="B7389" s="412"/>
      <c r="C7389" s="126"/>
      <c r="D7389" s="390"/>
      <c r="E7389" s="390"/>
      <c r="F7389" s="390"/>
      <c r="G7389" s="390"/>
      <c r="H7389" s="390"/>
      <c r="I7389" s="390"/>
      <c r="AP7389" s="207"/>
      <c r="AQ7389" s="207"/>
      <c r="BK7389" s="207"/>
      <c r="BY7389" s="207"/>
      <c r="BZ7389" s="207"/>
      <c r="CA7389" s="207"/>
      <c r="CB7389" s="207"/>
      <c r="CC7389" s="207"/>
      <c r="CD7389" s="207"/>
      <c r="CE7389" s="207"/>
      <c r="CF7389" s="207"/>
    </row>
    <row r="7390" spans="1:84" s="406" customFormat="1" x14ac:dyDescent="0.3">
      <c r="A7390" s="407"/>
      <c r="B7390" s="412"/>
      <c r="C7390" s="126"/>
      <c r="D7390" s="390"/>
      <c r="E7390" s="390"/>
      <c r="F7390" s="390"/>
      <c r="G7390" s="390"/>
      <c r="H7390" s="390"/>
      <c r="I7390" s="390"/>
      <c r="AP7390" s="207"/>
      <c r="AQ7390" s="207"/>
      <c r="BK7390" s="207"/>
      <c r="BY7390" s="207"/>
      <c r="BZ7390" s="207"/>
      <c r="CA7390" s="207"/>
      <c r="CB7390" s="207"/>
      <c r="CC7390" s="207"/>
      <c r="CD7390" s="207"/>
      <c r="CE7390" s="207"/>
      <c r="CF7390" s="207"/>
    </row>
    <row r="7391" spans="1:84" s="406" customFormat="1" x14ac:dyDescent="0.3">
      <c r="A7391" s="407"/>
      <c r="B7391" s="412"/>
      <c r="C7391" s="126"/>
      <c r="D7391" s="390"/>
      <c r="E7391" s="390"/>
      <c r="F7391" s="390"/>
      <c r="G7391" s="390"/>
      <c r="H7391" s="390"/>
      <c r="I7391" s="390"/>
      <c r="AP7391" s="207"/>
      <c r="AQ7391" s="207"/>
      <c r="BK7391" s="207"/>
      <c r="BY7391" s="207"/>
      <c r="BZ7391" s="207"/>
      <c r="CA7391" s="207"/>
      <c r="CB7391" s="207"/>
      <c r="CC7391" s="207"/>
      <c r="CD7391" s="207"/>
      <c r="CE7391" s="207"/>
      <c r="CF7391" s="207"/>
    </row>
    <row r="7392" spans="1:84" s="406" customFormat="1" x14ac:dyDescent="0.3">
      <c r="A7392" s="407"/>
      <c r="B7392" s="412"/>
      <c r="C7392" s="126"/>
      <c r="D7392" s="390"/>
      <c r="E7392" s="390"/>
      <c r="F7392" s="390"/>
      <c r="G7392" s="390"/>
      <c r="H7392" s="390"/>
      <c r="I7392" s="390"/>
      <c r="AP7392" s="207"/>
      <c r="AQ7392" s="207"/>
      <c r="BK7392" s="207"/>
      <c r="BY7392" s="207"/>
      <c r="BZ7392" s="207"/>
      <c r="CA7392" s="207"/>
      <c r="CB7392" s="207"/>
      <c r="CC7392" s="207"/>
      <c r="CD7392" s="207"/>
      <c r="CE7392" s="207"/>
      <c r="CF7392" s="207"/>
    </row>
    <row r="7393" spans="1:84" s="406" customFormat="1" x14ac:dyDescent="0.3">
      <c r="A7393" s="407"/>
      <c r="B7393" s="412"/>
      <c r="C7393" s="126"/>
      <c r="D7393" s="390"/>
      <c r="E7393" s="390"/>
      <c r="F7393" s="390"/>
      <c r="G7393" s="390"/>
      <c r="H7393" s="390"/>
      <c r="I7393" s="390"/>
      <c r="AP7393" s="207"/>
      <c r="AQ7393" s="207"/>
      <c r="BK7393" s="207"/>
      <c r="BY7393" s="207"/>
      <c r="BZ7393" s="207"/>
      <c r="CA7393" s="207"/>
      <c r="CB7393" s="207"/>
      <c r="CC7393" s="207"/>
      <c r="CD7393" s="207"/>
      <c r="CE7393" s="207"/>
      <c r="CF7393" s="207"/>
    </row>
    <row r="7394" spans="1:84" s="406" customFormat="1" x14ac:dyDescent="0.3">
      <c r="A7394" s="407"/>
      <c r="B7394" s="412"/>
      <c r="C7394" s="126"/>
      <c r="D7394" s="390"/>
      <c r="E7394" s="390"/>
      <c r="F7394" s="390"/>
      <c r="G7394" s="390"/>
      <c r="H7394" s="390"/>
      <c r="I7394" s="390"/>
      <c r="AP7394" s="207"/>
      <c r="AQ7394" s="207"/>
      <c r="BK7394" s="207"/>
      <c r="BY7394" s="207"/>
      <c r="BZ7394" s="207"/>
      <c r="CA7394" s="207"/>
      <c r="CB7394" s="207"/>
      <c r="CC7394" s="207"/>
      <c r="CD7394" s="207"/>
      <c r="CE7394" s="207"/>
      <c r="CF7394" s="207"/>
    </row>
    <row r="7395" spans="1:84" s="406" customFormat="1" x14ac:dyDescent="0.3">
      <c r="A7395" s="407"/>
      <c r="B7395" s="412"/>
      <c r="C7395" s="126"/>
      <c r="D7395" s="390"/>
      <c r="E7395" s="390"/>
      <c r="F7395" s="390"/>
      <c r="G7395" s="390"/>
      <c r="H7395" s="390"/>
      <c r="I7395" s="390"/>
      <c r="AP7395" s="207"/>
      <c r="AQ7395" s="207"/>
      <c r="BK7395" s="207"/>
      <c r="BY7395" s="207"/>
      <c r="BZ7395" s="207"/>
      <c r="CA7395" s="207"/>
      <c r="CB7395" s="207"/>
      <c r="CC7395" s="207"/>
      <c r="CD7395" s="207"/>
      <c r="CE7395" s="207"/>
      <c r="CF7395" s="207"/>
    </row>
    <row r="7396" spans="1:84" s="406" customFormat="1" x14ac:dyDescent="0.3">
      <c r="A7396" s="407"/>
      <c r="B7396" s="412"/>
      <c r="C7396" s="126"/>
      <c r="D7396" s="390"/>
      <c r="E7396" s="390"/>
      <c r="F7396" s="390"/>
      <c r="G7396" s="390"/>
      <c r="H7396" s="390"/>
      <c r="I7396" s="390"/>
      <c r="AP7396" s="207"/>
      <c r="AQ7396" s="207"/>
      <c r="BK7396" s="207"/>
      <c r="BY7396" s="207"/>
      <c r="BZ7396" s="207"/>
      <c r="CA7396" s="207"/>
      <c r="CB7396" s="207"/>
      <c r="CC7396" s="207"/>
      <c r="CD7396" s="207"/>
      <c r="CE7396" s="207"/>
      <c r="CF7396" s="207"/>
    </row>
    <row r="7397" spans="1:84" s="406" customFormat="1" x14ac:dyDescent="0.3">
      <c r="A7397" s="407"/>
      <c r="B7397" s="412"/>
      <c r="C7397" s="126"/>
      <c r="D7397" s="390"/>
      <c r="E7397" s="390"/>
      <c r="F7397" s="390"/>
      <c r="G7397" s="390"/>
      <c r="H7397" s="390"/>
      <c r="I7397" s="390"/>
      <c r="AP7397" s="207"/>
      <c r="AQ7397" s="207"/>
      <c r="BK7397" s="207"/>
      <c r="BY7397" s="207"/>
      <c r="BZ7397" s="207"/>
      <c r="CA7397" s="207"/>
      <c r="CB7397" s="207"/>
      <c r="CC7397" s="207"/>
      <c r="CD7397" s="207"/>
      <c r="CE7397" s="207"/>
      <c r="CF7397" s="207"/>
    </row>
    <row r="7398" spans="1:84" s="406" customFormat="1" x14ac:dyDescent="0.3">
      <c r="A7398" s="407"/>
      <c r="B7398" s="412"/>
      <c r="C7398" s="126"/>
      <c r="D7398" s="390"/>
      <c r="E7398" s="390"/>
      <c r="F7398" s="390"/>
      <c r="G7398" s="390"/>
      <c r="H7398" s="390"/>
      <c r="I7398" s="390"/>
      <c r="AP7398" s="207"/>
      <c r="AQ7398" s="207"/>
      <c r="BK7398" s="207"/>
      <c r="BY7398" s="207"/>
      <c r="BZ7398" s="207"/>
      <c r="CA7398" s="207"/>
      <c r="CB7398" s="207"/>
      <c r="CC7398" s="207"/>
      <c r="CD7398" s="207"/>
      <c r="CE7398" s="207"/>
      <c r="CF7398" s="207"/>
    </row>
    <row r="7399" spans="1:84" s="406" customFormat="1" x14ac:dyDescent="0.3">
      <c r="A7399" s="407"/>
      <c r="B7399" s="412"/>
      <c r="C7399" s="126"/>
      <c r="D7399" s="390"/>
      <c r="E7399" s="390"/>
      <c r="F7399" s="390"/>
      <c r="G7399" s="390"/>
      <c r="H7399" s="390"/>
      <c r="I7399" s="390"/>
      <c r="AP7399" s="207"/>
      <c r="AQ7399" s="207"/>
      <c r="BK7399" s="207"/>
      <c r="BY7399" s="207"/>
      <c r="BZ7399" s="207"/>
      <c r="CA7399" s="207"/>
      <c r="CB7399" s="207"/>
      <c r="CC7399" s="207"/>
      <c r="CD7399" s="207"/>
      <c r="CE7399" s="207"/>
      <c r="CF7399" s="207"/>
    </row>
    <row r="7400" spans="1:84" s="406" customFormat="1" x14ac:dyDescent="0.3">
      <c r="A7400" s="407"/>
      <c r="B7400" s="412"/>
      <c r="C7400" s="126"/>
      <c r="D7400" s="390"/>
      <c r="E7400" s="390"/>
      <c r="F7400" s="390"/>
      <c r="G7400" s="390"/>
      <c r="H7400" s="390"/>
      <c r="I7400" s="390"/>
      <c r="AP7400" s="207"/>
      <c r="AQ7400" s="207"/>
      <c r="BK7400" s="207"/>
      <c r="BY7400" s="207"/>
      <c r="BZ7400" s="207"/>
      <c r="CA7400" s="207"/>
      <c r="CB7400" s="207"/>
      <c r="CC7400" s="207"/>
      <c r="CD7400" s="207"/>
      <c r="CE7400" s="207"/>
      <c r="CF7400" s="207"/>
    </row>
    <row r="7401" spans="1:84" s="406" customFormat="1" x14ac:dyDescent="0.3">
      <c r="A7401" s="407"/>
      <c r="B7401" s="412"/>
      <c r="C7401" s="126"/>
      <c r="D7401" s="390"/>
      <c r="E7401" s="390"/>
      <c r="F7401" s="390"/>
      <c r="G7401" s="390"/>
      <c r="H7401" s="390"/>
      <c r="I7401" s="390"/>
      <c r="AP7401" s="207"/>
      <c r="AQ7401" s="207"/>
      <c r="BK7401" s="207"/>
      <c r="BY7401" s="207"/>
      <c r="BZ7401" s="207"/>
      <c r="CA7401" s="207"/>
      <c r="CB7401" s="207"/>
      <c r="CC7401" s="207"/>
      <c r="CD7401" s="207"/>
      <c r="CE7401" s="207"/>
      <c r="CF7401" s="207"/>
    </row>
    <row r="7402" spans="1:84" s="406" customFormat="1" x14ac:dyDescent="0.3">
      <c r="A7402" s="407"/>
      <c r="B7402" s="412"/>
      <c r="C7402" s="126"/>
      <c r="D7402" s="390"/>
      <c r="E7402" s="390"/>
      <c r="F7402" s="390"/>
      <c r="G7402" s="390"/>
      <c r="H7402" s="390"/>
      <c r="I7402" s="390"/>
      <c r="AP7402" s="207"/>
      <c r="AQ7402" s="207"/>
      <c r="BK7402" s="207"/>
      <c r="BY7402" s="207"/>
      <c r="BZ7402" s="207"/>
      <c r="CA7402" s="207"/>
      <c r="CB7402" s="207"/>
      <c r="CC7402" s="207"/>
      <c r="CD7402" s="207"/>
      <c r="CE7402" s="207"/>
      <c r="CF7402" s="207"/>
    </row>
    <row r="7403" spans="1:84" s="406" customFormat="1" x14ac:dyDescent="0.3">
      <c r="A7403" s="407"/>
      <c r="B7403" s="412"/>
      <c r="C7403" s="126"/>
      <c r="D7403" s="390"/>
      <c r="E7403" s="390"/>
      <c r="F7403" s="390"/>
      <c r="G7403" s="390"/>
      <c r="H7403" s="390"/>
      <c r="I7403" s="390"/>
      <c r="AP7403" s="207"/>
      <c r="AQ7403" s="207"/>
      <c r="BK7403" s="207"/>
      <c r="BY7403" s="207"/>
      <c r="BZ7403" s="207"/>
      <c r="CA7403" s="207"/>
      <c r="CB7403" s="207"/>
      <c r="CC7403" s="207"/>
      <c r="CD7403" s="207"/>
      <c r="CE7403" s="207"/>
      <c r="CF7403" s="207"/>
    </row>
    <row r="7404" spans="1:84" s="406" customFormat="1" x14ac:dyDescent="0.3">
      <c r="A7404" s="407"/>
      <c r="B7404" s="412"/>
      <c r="C7404" s="126"/>
      <c r="D7404" s="390"/>
      <c r="E7404" s="390"/>
      <c r="F7404" s="390"/>
      <c r="G7404" s="390"/>
      <c r="H7404" s="390"/>
      <c r="I7404" s="390"/>
      <c r="AP7404" s="207"/>
      <c r="AQ7404" s="207"/>
      <c r="BK7404" s="207"/>
      <c r="BY7404" s="207"/>
      <c r="BZ7404" s="207"/>
      <c r="CA7404" s="207"/>
      <c r="CB7404" s="207"/>
      <c r="CC7404" s="207"/>
      <c r="CD7404" s="207"/>
      <c r="CE7404" s="207"/>
      <c r="CF7404" s="207"/>
    </row>
    <row r="7405" spans="1:84" s="406" customFormat="1" x14ac:dyDescent="0.3">
      <c r="A7405" s="407"/>
      <c r="B7405" s="412"/>
      <c r="C7405" s="126"/>
      <c r="D7405" s="390"/>
      <c r="E7405" s="390"/>
      <c r="F7405" s="390"/>
      <c r="G7405" s="390"/>
      <c r="H7405" s="390"/>
      <c r="I7405" s="390"/>
      <c r="AP7405" s="207"/>
      <c r="AQ7405" s="207"/>
      <c r="BK7405" s="207"/>
      <c r="BY7405" s="207"/>
      <c r="BZ7405" s="207"/>
      <c r="CA7405" s="207"/>
      <c r="CB7405" s="207"/>
      <c r="CC7405" s="207"/>
      <c r="CD7405" s="207"/>
      <c r="CE7405" s="207"/>
      <c r="CF7405" s="207"/>
    </row>
    <row r="7406" spans="1:84" s="406" customFormat="1" x14ac:dyDescent="0.3">
      <c r="A7406" s="407"/>
      <c r="B7406" s="412"/>
      <c r="C7406" s="126"/>
      <c r="D7406" s="390"/>
      <c r="E7406" s="390"/>
      <c r="F7406" s="390"/>
      <c r="G7406" s="390"/>
      <c r="H7406" s="390"/>
      <c r="I7406" s="390"/>
      <c r="AP7406" s="207"/>
      <c r="AQ7406" s="207"/>
      <c r="BK7406" s="207"/>
      <c r="BY7406" s="207"/>
      <c r="BZ7406" s="207"/>
      <c r="CA7406" s="207"/>
      <c r="CB7406" s="207"/>
      <c r="CC7406" s="207"/>
      <c r="CD7406" s="207"/>
      <c r="CE7406" s="207"/>
      <c r="CF7406" s="207"/>
    </row>
    <row r="7407" spans="1:84" s="406" customFormat="1" x14ac:dyDescent="0.3">
      <c r="A7407" s="407"/>
      <c r="B7407" s="412"/>
      <c r="C7407" s="126"/>
      <c r="D7407" s="390"/>
      <c r="E7407" s="390"/>
      <c r="F7407" s="390"/>
      <c r="G7407" s="390"/>
      <c r="H7407" s="390"/>
      <c r="I7407" s="390"/>
      <c r="AP7407" s="207"/>
      <c r="AQ7407" s="207"/>
      <c r="BK7407" s="207"/>
      <c r="BY7407" s="207"/>
      <c r="BZ7407" s="207"/>
      <c r="CA7407" s="207"/>
      <c r="CB7407" s="207"/>
      <c r="CC7407" s="207"/>
      <c r="CD7407" s="207"/>
      <c r="CE7407" s="207"/>
      <c r="CF7407" s="207"/>
    </row>
    <row r="7408" spans="1:84" s="406" customFormat="1" x14ac:dyDescent="0.3">
      <c r="A7408" s="407"/>
      <c r="B7408" s="412"/>
      <c r="C7408" s="126"/>
      <c r="D7408" s="390"/>
      <c r="E7408" s="390"/>
      <c r="F7408" s="390"/>
      <c r="G7408" s="390"/>
      <c r="H7408" s="390"/>
      <c r="I7408" s="390"/>
      <c r="AP7408" s="207"/>
      <c r="AQ7408" s="207"/>
      <c r="BK7408" s="207"/>
      <c r="BY7408" s="207"/>
      <c r="BZ7408" s="207"/>
      <c r="CA7408" s="207"/>
      <c r="CB7408" s="207"/>
      <c r="CC7408" s="207"/>
      <c r="CD7408" s="207"/>
      <c r="CE7408" s="207"/>
      <c r="CF7408" s="207"/>
    </row>
    <row r="7409" spans="1:84" s="406" customFormat="1" x14ac:dyDescent="0.3">
      <c r="A7409" s="407"/>
      <c r="B7409" s="412"/>
      <c r="C7409" s="126"/>
      <c r="D7409" s="390"/>
      <c r="E7409" s="390"/>
      <c r="F7409" s="390"/>
      <c r="G7409" s="390"/>
      <c r="H7409" s="390"/>
      <c r="I7409" s="390"/>
      <c r="AP7409" s="207"/>
      <c r="AQ7409" s="207"/>
      <c r="BK7409" s="207"/>
      <c r="BY7409" s="207"/>
      <c r="BZ7409" s="207"/>
      <c r="CA7409" s="207"/>
      <c r="CB7409" s="207"/>
      <c r="CC7409" s="207"/>
      <c r="CD7409" s="207"/>
      <c r="CE7409" s="207"/>
      <c r="CF7409" s="207"/>
    </row>
    <row r="7410" spans="1:84" s="406" customFormat="1" x14ac:dyDescent="0.3">
      <c r="A7410" s="407"/>
      <c r="B7410" s="412"/>
      <c r="C7410" s="126"/>
      <c r="D7410" s="390"/>
      <c r="E7410" s="390"/>
      <c r="F7410" s="390"/>
      <c r="G7410" s="390"/>
      <c r="H7410" s="390"/>
      <c r="I7410" s="390"/>
      <c r="AP7410" s="207"/>
      <c r="AQ7410" s="207"/>
      <c r="BK7410" s="207"/>
      <c r="BY7410" s="207"/>
      <c r="BZ7410" s="207"/>
      <c r="CA7410" s="207"/>
      <c r="CB7410" s="207"/>
      <c r="CC7410" s="207"/>
      <c r="CD7410" s="207"/>
      <c r="CE7410" s="207"/>
      <c r="CF7410" s="207"/>
    </row>
    <row r="7411" spans="1:84" s="406" customFormat="1" x14ac:dyDescent="0.3">
      <c r="A7411" s="407"/>
      <c r="B7411" s="412"/>
      <c r="C7411" s="126"/>
      <c r="D7411" s="390"/>
      <c r="E7411" s="390"/>
      <c r="F7411" s="390"/>
      <c r="G7411" s="390"/>
      <c r="H7411" s="390"/>
      <c r="I7411" s="390"/>
      <c r="AP7411" s="207"/>
      <c r="AQ7411" s="207"/>
      <c r="BK7411" s="207"/>
      <c r="BY7411" s="207"/>
      <c r="BZ7411" s="207"/>
      <c r="CA7411" s="207"/>
      <c r="CB7411" s="207"/>
      <c r="CC7411" s="207"/>
      <c r="CD7411" s="207"/>
      <c r="CE7411" s="207"/>
      <c r="CF7411" s="207"/>
    </row>
    <row r="7412" spans="1:84" s="406" customFormat="1" x14ac:dyDescent="0.3">
      <c r="A7412" s="407"/>
      <c r="B7412" s="412"/>
      <c r="C7412" s="126"/>
      <c r="D7412" s="390"/>
      <c r="E7412" s="390"/>
      <c r="F7412" s="390"/>
      <c r="G7412" s="390"/>
      <c r="H7412" s="390"/>
      <c r="I7412" s="390"/>
      <c r="AP7412" s="207"/>
      <c r="AQ7412" s="207"/>
      <c r="BK7412" s="207"/>
      <c r="BY7412" s="207"/>
      <c r="BZ7412" s="207"/>
      <c r="CA7412" s="207"/>
      <c r="CB7412" s="207"/>
      <c r="CC7412" s="207"/>
      <c r="CD7412" s="207"/>
      <c r="CE7412" s="207"/>
      <c r="CF7412" s="207"/>
    </row>
    <row r="7413" spans="1:84" s="406" customFormat="1" x14ac:dyDescent="0.3">
      <c r="A7413" s="407"/>
      <c r="B7413" s="412"/>
      <c r="C7413" s="126"/>
      <c r="D7413" s="390"/>
      <c r="E7413" s="390"/>
      <c r="F7413" s="390"/>
      <c r="G7413" s="390"/>
      <c r="H7413" s="390"/>
      <c r="I7413" s="390"/>
      <c r="AP7413" s="207"/>
      <c r="AQ7413" s="207"/>
      <c r="BK7413" s="207"/>
      <c r="BY7413" s="207"/>
      <c r="BZ7413" s="207"/>
      <c r="CA7413" s="207"/>
      <c r="CB7413" s="207"/>
      <c r="CC7413" s="207"/>
      <c r="CD7413" s="207"/>
      <c r="CE7413" s="207"/>
      <c r="CF7413" s="207"/>
    </row>
    <row r="7414" spans="1:84" s="406" customFormat="1" x14ac:dyDescent="0.3">
      <c r="A7414" s="407"/>
      <c r="B7414" s="412"/>
      <c r="C7414" s="126"/>
      <c r="D7414" s="390"/>
      <c r="E7414" s="390"/>
      <c r="F7414" s="390"/>
      <c r="G7414" s="390"/>
      <c r="H7414" s="390"/>
      <c r="I7414" s="390"/>
      <c r="AP7414" s="207"/>
      <c r="AQ7414" s="207"/>
      <c r="BK7414" s="207"/>
      <c r="BY7414" s="207"/>
      <c r="BZ7414" s="207"/>
      <c r="CA7414" s="207"/>
      <c r="CB7414" s="207"/>
      <c r="CC7414" s="207"/>
      <c r="CD7414" s="207"/>
      <c r="CE7414" s="207"/>
      <c r="CF7414" s="207"/>
    </row>
    <row r="7415" spans="1:84" s="406" customFormat="1" x14ac:dyDescent="0.3">
      <c r="A7415" s="407"/>
      <c r="B7415" s="412"/>
      <c r="C7415" s="126"/>
      <c r="D7415" s="390"/>
      <c r="E7415" s="390"/>
      <c r="F7415" s="390"/>
      <c r="G7415" s="390"/>
      <c r="H7415" s="390"/>
      <c r="I7415" s="390"/>
      <c r="AP7415" s="207"/>
      <c r="AQ7415" s="207"/>
      <c r="BK7415" s="207"/>
      <c r="BY7415" s="207"/>
      <c r="BZ7415" s="207"/>
      <c r="CA7415" s="207"/>
      <c r="CB7415" s="207"/>
      <c r="CC7415" s="207"/>
      <c r="CD7415" s="207"/>
      <c r="CE7415" s="207"/>
      <c r="CF7415" s="207"/>
    </row>
    <row r="7416" spans="1:84" s="406" customFormat="1" x14ac:dyDescent="0.3">
      <c r="A7416" s="407"/>
      <c r="B7416" s="412"/>
      <c r="C7416" s="126"/>
      <c r="D7416" s="390"/>
      <c r="E7416" s="390"/>
      <c r="F7416" s="390"/>
      <c r="G7416" s="390"/>
      <c r="H7416" s="390"/>
      <c r="I7416" s="390"/>
      <c r="AP7416" s="207"/>
      <c r="AQ7416" s="207"/>
      <c r="BK7416" s="207"/>
      <c r="BY7416" s="207"/>
      <c r="BZ7416" s="207"/>
      <c r="CA7416" s="207"/>
      <c r="CB7416" s="207"/>
      <c r="CC7416" s="207"/>
      <c r="CD7416" s="207"/>
      <c r="CE7416" s="207"/>
      <c r="CF7416" s="207"/>
    </row>
    <row r="7417" spans="1:84" s="406" customFormat="1" x14ac:dyDescent="0.3">
      <c r="A7417" s="407"/>
      <c r="B7417" s="412"/>
      <c r="C7417" s="126"/>
      <c r="D7417" s="390"/>
      <c r="E7417" s="390"/>
      <c r="F7417" s="390"/>
      <c r="G7417" s="390"/>
      <c r="H7417" s="390"/>
      <c r="I7417" s="390"/>
      <c r="AP7417" s="207"/>
      <c r="AQ7417" s="207"/>
      <c r="BK7417" s="207"/>
      <c r="BY7417" s="207"/>
      <c r="BZ7417" s="207"/>
      <c r="CA7417" s="207"/>
      <c r="CB7417" s="207"/>
      <c r="CC7417" s="207"/>
      <c r="CD7417" s="207"/>
      <c r="CE7417" s="207"/>
      <c r="CF7417" s="207"/>
    </row>
    <row r="7418" spans="1:84" s="406" customFormat="1" x14ac:dyDescent="0.3">
      <c r="A7418" s="407"/>
      <c r="B7418" s="412"/>
      <c r="C7418" s="126"/>
      <c r="D7418" s="390"/>
      <c r="E7418" s="390"/>
      <c r="F7418" s="390"/>
      <c r="G7418" s="390"/>
      <c r="H7418" s="390"/>
      <c r="I7418" s="390"/>
      <c r="AP7418" s="207"/>
      <c r="AQ7418" s="207"/>
      <c r="BK7418" s="207"/>
      <c r="BY7418" s="207"/>
      <c r="BZ7418" s="207"/>
      <c r="CA7418" s="207"/>
      <c r="CB7418" s="207"/>
      <c r="CC7418" s="207"/>
      <c r="CD7418" s="207"/>
      <c r="CE7418" s="207"/>
      <c r="CF7418" s="207"/>
    </row>
    <row r="7419" spans="1:84" s="406" customFormat="1" x14ac:dyDescent="0.3">
      <c r="A7419" s="407"/>
      <c r="B7419" s="412"/>
      <c r="C7419" s="126"/>
      <c r="D7419" s="390"/>
      <c r="E7419" s="390"/>
      <c r="F7419" s="390"/>
      <c r="G7419" s="390"/>
      <c r="H7419" s="390"/>
      <c r="I7419" s="390"/>
      <c r="AP7419" s="207"/>
      <c r="AQ7419" s="207"/>
      <c r="BK7419" s="207"/>
      <c r="BY7419" s="207"/>
      <c r="BZ7419" s="207"/>
      <c r="CA7419" s="207"/>
      <c r="CB7419" s="207"/>
      <c r="CC7419" s="207"/>
      <c r="CD7419" s="207"/>
      <c r="CE7419" s="207"/>
      <c r="CF7419" s="207"/>
    </row>
    <row r="7420" spans="1:84" s="406" customFormat="1" x14ac:dyDescent="0.3">
      <c r="A7420" s="407"/>
      <c r="B7420" s="412"/>
      <c r="C7420" s="126"/>
      <c r="D7420" s="390"/>
      <c r="E7420" s="390"/>
      <c r="F7420" s="390"/>
      <c r="G7420" s="390"/>
      <c r="H7420" s="390"/>
      <c r="I7420" s="390"/>
      <c r="AP7420" s="207"/>
      <c r="AQ7420" s="207"/>
      <c r="BK7420" s="207"/>
      <c r="BY7420" s="207"/>
      <c r="BZ7420" s="207"/>
      <c r="CA7420" s="207"/>
      <c r="CB7420" s="207"/>
      <c r="CC7420" s="207"/>
      <c r="CD7420" s="207"/>
      <c r="CE7420" s="207"/>
      <c r="CF7420" s="207"/>
    </row>
    <row r="7421" spans="1:84" s="406" customFormat="1" x14ac:dyDescent="0.3">
      <c r="A7421" s="407"/>
      <c r="B7421" s="412"/>
      <c r="C7421" s="126"/>
      <c r="D7421" s="390"/>
      <c r="E7421" s="390"/>
      <c r="F7421" s="390"/>
      <c r="G7421" s="390"/>
      <c r="H7421" s="390"/>
      <c r="I7421" s="390"/>
      <c r="AP7421" s="207"/>
      <c r="AQ7421" s="207"/>
      <c r="BK7421" s="207"/>
      <c r="BY7421" s="207"/>
      <c r="BZ7421" s="207"/>
      <c r="CA7421" s="207"/>
      <c r="CB7421" s="207"/>
      <c r="CC7421" s="207"/>
      <c r="CD7421" s="207"/>
      <c r="CE7421" s="207"/>
      <c r="CF7421" s="207"/>
    </row>
    <row r="7422" spans="1:84" s="406" customFormat="1" x14ac:dyDescent="0.3">
      <c r="A7422" s="407"/>
      <c r="B7422" s="412"/>
      <c r="C7422" s="126"/>
      <c r="D7422" s="390"/>
      <c r="E7422" s="390"/>
      <c r="F7422" s="390"/>
      <c r="G7422" s="390"/>
      <c r="H7422" s="390"/>
      <c r="I7422" s="390"/>
      <c r="AP7422" s="207"/>
      <c r="AQ7422" s="207"/>
      <c r="BK7422" s="207"/>
      <c r="BY7422" s="207"/>
      <c r="BZ7422" s="207"/>
      <c r="CA7422" s="207"/>
      <c r="CB7422" s="207"/>
      <c r="CC7422" s="207"/>
      <c r="CD7422" s="207"/>
      <c r="CE7422" s="207"/>
      <c r="CF7422" s="207"/>
    </row>
    <row r="7423" spans="1:84" s="406" customFormat="1" x14ac:dyDescent="0.3">
      <c r="A7423" s="407"/>
      <c r="B7423" s="412"/>
      <c r="C7423" s="126"/>
      <c r="D7423" s="390"/>
      <c r="E7423" s="390"/>
      <c r="F7423" s="390"/>
      <c r="G7423" s="390"/>
      <c r="H7423" s="390"/>
      <c r="I7423" s="390"/>
      <c r="AP7423" s="207"/>
      <c r="AQ7423" s="207"/>
      <c r="BK7423" s="207"/>
      <c r="BY7423" s="207"/>
      <c r="BZ7423" s="207"/>
      <c r="CA7423" s="207"/>
      <c r="CB7423" s="207"/>
      <c r="CC7423" s="207"/>
      <c r="CD7423" s="207"/>
      <c r="CE7423" s="207"/>
      <c r="CF7423" s="207"/>
    </row>
    <row r="7424" spans="1:84" s="406" customFormat="1" x14ac:dyDescent="0.3">
      <c r="A7424" s="407"/>
      <c r="B7424" s="412"/>
      <c r="C7424" s="126"/>
      <c r="D7424" s="390"/>
      <c r="E7424" s="390"/>
      <c r="F7424" s="390"/>
      <c r="G7424" s="390"/>
      <c r="H7424" s="390"/>
      <c r="I7424" s="390"/>
      <c r="AP7424" s="207"/>
      <c r="AQ7424" s="207"/>
      <c r="BK7424" s="207"/>
      <c r="BY7424" s="207"/>
      <c r="BZ7424" s="207"/>
      <c r="CA7424" s="207"/>
      <c r="CB7424" s="207"/>
      <c r="CC7424" s="207"/>
      <c r="CD7424" s="207"/>
      <c r="CE7424" s="207"/>
      <c r="CF7424" s="207"/>
    </row>
    <row r="7425" spans="1:84" s="406" customFormat="1" x14ac:dyDescent="0.3">
      <c r="A7425" s="407"/>
      <c r="B7425" s="412"/>
      <c r="C7425" s="126"/>
      <c r="D7425" s="390"/>
      <c r="E7425" s="390"/>
      <c r="F7425" s="390"/>
      <c r="G7425" s="390"/>
      <c r="H7425" s="390"/>
      <c r="I7425" s="390"/>
      <c r="AP7425" s="207"/>
      <c r="AQ7425" s="207"/>
      <c r="BK7425" s="207"/>
      <c r="BY7425" s="207"/>
      <c r="BZ7425" s="207"/>
      <c r="CA7425" s="207"/>
      <c r="CB7425" s="207"/>
      <c r="CC7425" s="207"/>
      <c r="CD7425" s="207"/>
      <c r="CE7425" s="207"/>
      <c r="CF7425" s="207"/>
    </row>
    <row r="7426" spans="1:84" s="406" customFormat="1" x14ac:dyDescent="0.3">
      <c r="A7426" s="407"/>
      <c r="B7426" s="412"/>
      <c r="C7426" s="126"/>
      <c r="D7426" s="390"/>
      <c r="E7426" s="390"/>
      <c r="F7426" s="390"/>
      <c r="G7426" s="390"/>
      <c r="H7426" s="390"/>
      <c r="I7426" s="390"/>
      <c r="AP7426" s="207"/>
      <c r="AQ7426" s="207"/>
      <c r="BK7426" s="207"/>
      <c r="BY7426" s="207"/>
      <c r="BZ7426" s="207"/>
      <c r="CA7426" s="207"/>
      <c r="CB7426" s="207"/>
      <c r="CC7426" s="207"/>
      <c r="CD7426" s="207"/>
      <c r="CE7426" s="207"/>
      <c r="CF7426" s="207"/>
    </row>
    <row r="7427" spans="1:84" s="406" customFormat="1" x14ac:dyDescent="0.3">
      <c r="A7427" s="407"/>
      <c r="B7427" s="412"/>
      <c r="C7427" s="126"/>
      <c r="D7427" s="390"/>
      <c r="E7427" s="390"/>
      <c r="F7427" s="390"/>
      <c r="G7427" s="390"/>
      <c r="H7427" s="390"/>
      <c r="I7427" s="390"/>
      <c r="AP7427" s="207"/>
      <c r="AQ7427" s="207"/>
      <c r="BK7427" s="207"/>
      <c r="BY7427" s="207"/>
      <c r="BZ7427" s="207"/>
      <c r="CA7427" s="207"/>
      <c r="CB7427" s="207"/>
      <c r="CC7427" s="207"/>
      <c r="CD7427" s="207"/>
      <c r="CE7427" s="207"/>
      <c r="CF7427" s="207"/>
    </row>
    <row r="7428" spans="1:84" s="406" customFormat="1" x14ac:dyDescent="0.3">
      <c r="A7428" s="407"/>
      <c r="B7428" s="412"/>
      <c r="C7428" s="126"/>
      <c r="D7428" s="390"/>
      <c r="E7428" s="390"/>
      <c r="F7428" s="390"/>
      <c r="G7428" s="390"/>
      <c r="H7428" s="390"/>
      <c r="I7428" s="390"/>
      <c r="AP7428" s="207"/>
      <c r="AQ7428" s="207"/>
      <c r="BK7428" s="207"/>
      <c r="BY7428" s="207"/>
      <c r="BZ7428" s="207"/>
      <c r="CA7428" s="207"/>
      <c r="CB7428" s="207"/>
      <c r="CC7428" s="207"/>
      <c r="CD7428" s="207"/>
      <c r="CE7428" s="207"/>
      <c r="CF7428" s="207"/>
    </row>
    <row r="7429" spans="1:84" s="406" customFormat="1" x14ac:dyDescent="0.3">
      <c r="A7429" s="407"/>
      <c r="B7429" s="412"/>
      <c r="C7429" s="126"/>
      <c r="D7429" s="390"/>
      <c r="E7429" s="390"/>
      <c r="F7429" s="390"/>
      <c r="G7429" s="390"/>
      <c r="H7429" s="390"/>
      <c r="I7429" s="390"/>
      <c r="AP7429" s="207"/>
      <c r="AQ7429" s="207"/>
      <c r="BK7429" s="207"/>
      <c r="BY7429" s="207"/>
      <c r="BZ7429" s="207"/>
      <c r="CA7429" s="207"/>
      <c r="CB7429" s="207"/>
      <c r="CC7429" s="207"/>
      <c r="CD7429" s="207"/>
      <c r="CE7429" s="207"/>
      <c r="CF7429" s="207"/>
    </row>
    <row r="7430" spans="1:84" s="406" customFormat="1" x14ac:dyDescent="0.3">
      <c r="A7430" s="407"/>
      <c r="B7430" s="412"/>
      <c r="C7430" s="126"/>
      <c r="D7430" s="390"/>
      <c r="E7430" s="390"/>
      <c r="F7430" s="390"/>
      <c r="G7430" s="390"/>
      <c r="H7430" s="390"/>
      <c r="I7430" s="390"/>
      <c r="AP7430" s="207"/>
      <c r="AQ7430" s="207"/>
      <c r="BK7430" s="207"/>
      <c r="BY7430" s="207"/>
      <c r="BZ7430" s="207"/>
      <c r="CA7430" s="207"/>
      <c r="CB7430" s="207"/>
      <c r="CC7430" s="207"/>
      <c r="CD7430" s="207"/>
      <c r="CE7430" s="207"/>
      <c r="CF7430" s="207"/>
    </row>
    <row r="7431" spans="1:84" s="406" customFormat="1" x14ac:dyDescent="0.3">
      <c r="A7431" s="407"/>
      <c r="B7431" s="412"/>
      <c r="C7431" s="126"/>
      <c r="D7431" s="390"/>
      <c r="E7431" s="390"/>
      <c r="F7431" s="390"/>
      <c r="G7431" s="390"/>
      <c r="H7431" s="390"/>
      <c r="I7431" s="390"/>
      <c r="AP7431" s="207"/>
      <c r="AQ7431" s="207"/>
      <c r="BK7431" s="207"/>
      <c r="BY7431" s="207"/>
      <c r="BZ7431" s="207"/>
      <c r="CA7431" s="207"/>
      <c r="CB7431" s="207"/>
      <c r="CC7431" s="207"/>
      <c r="CD7431" s="207"/>
      <c r="CE7431" s="207"/>
      <c r="CF7431" s="207"/>
    </row>
    <row r="7432" spans="1:84" s="406" customFormat="1" x14ac:dyDescent="0.3">
      <c r="A7432" s="407"/>
      <c r="B7432" s="412"/>
      <c r="C7432" s="126"/>
      <c r="D7432" s="390"/>
      <c r="E7432" s="390"/>
      <c r="F7432" s="390"/>
      <c r="G7432" s="390"/>
      <c r="H7432" s="390"/>
      <c r="I7432" s="390"/>
      <c r="AP7432" s="207"/>
      <c r="AQ7432" s="207"/>
      <c r="BK7432" s="207"/>
      <c r="BY7432" s="207"/>
      <c r="BZ7432" s="207"/>
      <c r="CA7432" s="207"/>
      <c r="CB7432" s="207"/>
      <c r="CC7432" s="207"/>
      <c r="CD7432" s="207"/>
      <c r="CE7432" s="207"/>
      <c r="CF7432" s="207"/>
    </row>
    <row r="7433" spans="1:84" s="406" customFormat="1" x14ac:dyDescent="0.3">
      <c r="A7433" s="407"/>
      <c r="B7433" s="412"/>
      <c r="C7433" s="126"/>
      <c r="D7433" s="390"/>
      <c r="E7433" s="390"/>
      <c r="F7433" s="390"/>
      <c r="G7433" s="390"/>
      <c r="H7433" s="390"/>
      <c r="I7433" s="390"/>
      <c r="AP7433" s="207"/>
      <c r="AQ7433" s="207"/>
      <c r="BK7433" s="207"/>
      <c r="BY7433" s="207"/>
      <c r="BZ7433" s="207"/>
      <c r="CA7433" s="207"/>
      <c r="CB7433" s="207"/>
      <c r="CC7433" s="207"/>
      <c r="CD7433" s="207"/>
      <c r="CE7433" s="207"/>
      <c r="CF7433" s="207"/>
    </row>
    <row r="7434" spans="1:84" s="406" customFormat="1" x14ac:dyDescent="0.3">
      <c r="A7434" s="407"/>
      <c r="B7434" s="412"/>
      <c r="C7434" s="126"/>
      <c r="D7434" s="390"/>
      <c r="E7434" s="390"/>
      <c r="F7434" s="390"/>
      <c r="G7434" s="390"/>
      <c r="H7434" s="390"/>
      <c r="I7434" s="390"/>
      <c r="AP7434" s="207"/>
      <c r="AQ7434" s="207"/>
      <c r="BK7434" s="207"/>
      <c r="BY7434" s="207"/>
      <c r="BZ7434" s="207"/>
      <c r="CA7434" s="207"/>
      <c r="CB7434" s="207"/>
      <c r="CC7434" s="207"/>
      <c r="CD7434" s="207"/>
      <c r="CE7434" s="207"/>
      <c r="CF7434" s="207"/>
    </row>
    <row r="7435" spans="1:84" s="406" customFormat="1" x14ac:dyDescent="0.3">
      <c r="A7435" s="407"/>
      <c r="B7435" s="412"/>
      <c r="C7435" s="126"/>
      <c r="D7435" s="390"/>
      <c r="E7435" s="390"/>
      <c r="F7435" s="390"/>
      <c r="G7435" s="390"/>
      <c r="H7435" s="390"/>
      <c r="I7435" s="390"/>
      <c r="AP7435" s="207"/>
      <c r="AQ7435" s="207"/>
      <c r="BK7435" s="207"/>
      <c r="BY7435" s="207"/>
      <c r="BZ7435" s="207"/>
      <c r="CA7435" s="207"/>
      <c r="CB7435" s="207"/>
      <c r="CC7435" s="207"/>
      <c r="CD7435" s="207"/>
      <c r="CE7435" s="207"/>
      <c r="CF7435" s="207"/>
    </row>
    <row r="7436" spans="1:84" s="406" customFormat="1" x14ac:dyDescent="0.3">
      <c r="A7436" s="407"/>
      <c r="B7436" s="412"/>
      <c r="C7436" s="126"/>
      <c r="D7436" s="390"/>
      <c r="E7436" s="390"/>
      <c r="F7436" s="390"/>
      <c r="G7436" s="390"/>
      <c r="H7436" s="390"/>
      <c r="I7436" s="390"/>
      <c r="AP7436" s="207"/>
      <c r="AQ7436" s="207"/>
      <c r="BK7436" s="207"/>
      <c r="BY7436" s="207"/>
      <c r="BZ7436" s="207"/>
      <c r="CA7436" s="207"/>
      <c r="CB7436" s="207"/>
      <c r="CC7436" s="207"/>
      <c r="CD7436" s="207"/>
      <c r="CE7436" s="207"/>
      <c r="CF7436" s="207"/>
    </row>
    <row r="7437" spans="1:84" s="406" customFormat="1" x14ac:dyDescent="0.3">
      <c r="A7437" s="407"/>
      <c r="B7437" s="412"/>
      <c r="C7437" s="126"/>
      <c r="D7437" s="390"/>
      <c r="E7437" s="390"/>
      <c r="F7437" s="390"/>
      <c r="G7437" s="390"/>
      <c r="H7437" s="390"/>
      <c r="I7437" s="390"/>
      <c r="AP7437" s="207"/>
      <c r="AQ7437" s="207"/>
      <c r="BK7437" s="207"/>
      <c r="BY7437" s="207"/>
      <c r="BZ7437" s="207"/>
      <c r="CA7437" s="207"/>
      <c r="CB7437" s="207"/>
      <c r="CC7437" s="207"/>
      <c r="CD7437" s="207"/>
      <c r="CE7437" s="207"/>
      <c r="CF7437" s="207"/>
    </row>
    <row r="7438" spans="1:84" s="406" customFormat="1" x14ac:dyDescent="0.3">
      <c r="A7438" s="407"/>
      <c r="B7438" s="412"/>
      <c r="C7438" s="126"/>
      <c r="D7438" s="390"/>
      <c r="E7438" s="390"/>
      <c r="F7438" s="390"/>
      <c r="G7438" s="390"/>
      <c r="H7438" s="390"/>
      <c r="I7438" s="390"/>
      <c r="AP7438" s="207"/>
      <c r="AQ7438" s="207"/>
      <c r="BK7438" s="207"/>
      <c r="BY7438" s="207"/>
      <c r="BZ7438" s="207"/>
      <c r="CA7438" s="207"/>
      <c r="CB7438" s="207"/>
      <c r="CC7438" s="207"/>
      <c r="CD7438" s="207"/>
      <c r="CE7438" s="207"/>
      <c r="CF7438" s="207"/>
    </row>
    <row r="7439" spans="1:84" s="406" customFormat="1" x14ac:dyDescent="0.3">
      <c r="A7439" s="407"/>
      <c r="B7439" s="412"/>
      <c r="C7439" s="126"/>
      <c r="D7439" s="390"/>
      <c r="E7439" s="390"/>
      <c r="F7439" s="390"/>
      <c r="G7439" s="390"/>
      <c r="H7439" s="390"/>
      <c r="I7439" s="390"/>
      <c r="AP7439" s="207"/>
      <c r="AQ7439" s="207"/>
      <c r="BK7439" s="207"/>
      <c r="BY7439" s="207"/>
      <c r="BZ7439" s="207"/>
      <c r="CA7439" s="207"/>
      <c r="CB7439" s="207"/>
      <c r="CC7439" s="207"/>
      <c r="CD7439" s="207"/>
      <c r="CE7439" s="207"/>
      <c r="CF7439" s="207"/>
    </row>
    <row r="7440" spans="1:84" s="406" customFormat="1" x14ac:dyDescent="0.3">
      <c r="A7440" s="407"/>
      <c r="B7440" s="412"/>
      <c r="C7440" s="126"/>
      <c r="D7440" s="390"/>
      <c r="E7440" s="390"/>
      <c r="F7440" s="390"/>
      <c r="G7440" s="390"/>
      <c r="H7440" s="390"/>
      <c r="I7440" s="390"/>
      <c r="AP7440" s="207"/>
      <c r="AQ7440" s="207"/>
      <c r="BK7440" s="207"/>
      <c r="BY7440" s="207"/>
      <c r="BZ7440" s="207"/>
      <c r="CA7440" s="207"/>
      <c r="CB7440" s="207"/>
      <c r="CC7440" s="207"/>
      <c r="CD7440" s="207"/>
      <c r="CE7440" s="207"/>
      <c r="CF7440" s="207"/>
    </row>
    <row r="7441" spans="1:84" s="406" customFormat="1" x14ac:dyDescent="0.3">
      <c r="A7441" s="407"/>
      <c r="B7441" s="412"/>
      <c r="C7441" s="126"/>
      <c r="D7441" s="390"/>
      <c r="E7441" s="390"/>
      <c r="F7441" s="390"/>
      <c r="G7441" s="390"/>
      <c r="H7441" s="390"/>
      <c r="I7441" s="390"/>
      <c r="AP7441" s="207"/>
      <c r="AQ7441" s="207"/>
      <c r="BK7441" s="207"/>
      <c r="BY7441" s="207"/>
      <c r="BZ7441" s="207"/>
      <c r="CA7441" s="207"/>
      <c r="CB7441" s="207"/>
      <c r="CC7441" s="207"/>
      <c r="CD7441" s="207"/>
      <c r="CE7441" s="207"/>
      <c r="CF7441" s="207"/>
    </row>
    <row r="7442" spans="1:84" s="406" customFormat="1" x14ac:dyDescent="0.3">
      <c r="A7442" s="407"/>
      <c r="B7442" s="412"/>
      <c r="C7442" s="126"/>
      <c r="D7442" s="390"/>
      <c r="E7442" s="390"/>
      <c r="F7442" s="390"/>
      <c r="G7442" s="390"/>
      <c r="H7442" s="390"/>
      <c r="I7442" s="390"/>
      <c r="AP7442" s="207"/>
      <c r="AQ7442" s="207"/>
      <c r="BK7442" s="207"/>
      <c r="BY7442" s="207"/>
      <c r="BZ7442" s="207"/>
      <c r="CA7442" s="207"/>
      <c r="CB7442" s="207"/>
      <c r="CC7442" s="207"/>
      <c r="CD7442" s="207"/>
      <c r="CE7442" s="207"/>
      <c r="CF7442" s="207"/>
    </row>
    <row r="7443" spans="1:84" s="406" customFormat="1" x14ac:dyDescent="0.3">
      <c r="A7443" s="407"/>
      <c r="B7443" s="412"/>
      <c r="C7443" s="126"/>
      <c r="D7443" s="390"/>
      <c r="E7443" s="390"/>
      <c r="F7443" s="390"/>
      <c r="G7443" s="390"/>
      <c r="H7443" s="390"/>
      <c r="I7443" s="390"/>
      <c r="AP7443" s="207"/>
      <c r="AQ7443" s="207"/>
      <c r="BK7443" s="207"/>
      <c r="BY7443" s="207"/>
      <c r="BZ7443" s="207"/>
      <c r="CA7443" s="207"/>
      <c r="CB7443" s="207"/>
      <c r="CC7443" s="207"/>
      <c r="CD7443" s="207"/>
      <c r="CE7443" s="207"/>
      <c r="CF7443" s="207"/>
    </row>
    <row r="7444" spans="1:84" s="406" customFormat="1" x14ac:dyDescent="0.3">
      <c r="A7444" s="407"/>
      <c r="B7444" s="412"/>
      <c r="C7444" s="126"/>
      <c r="D7444" s="390"/>
      <c r="E7444" s="390"/>
      <c r="F7444" s="390"/>
      <c r="G7444" s="390"/>
      <c r="H7444" s="390"/>
      <c r="I7444" s="390"/>
      <c r="AP7444" s="207"/>
      <c r="AQ7444" s="207"/>
      <c r="BK7444" s="207"/>
      <c r="BY7444" s="207"/>
      <c r="BZ7444" s="207"/>
      <c r="CA7444" s="207"/>
      <c r="CB7444" s="207"/>
      <c r="CC7444" s="207"/>
      <c r="CD7444" s="207"/>
      <c r="CE7444" s="207"/>
      <c r="CF7444" s="207"/>
    </row>
    <row r="7445" spans="1:84" s="406" customFormat="1" x14ac:dyDescent="0.3">
      <c r="A7445" s="407"/>
      <c r="B7445" s="412"/>
      <c r="C7445" s="126"/>
      <c r="D7445" s="390"/>
      <c r="E7445" s="390"/>
      <c r="F7445" s="390"/>
      <c r="G7445" s="390"/>
      <c r="H7445" s="390"/>
      <c r="I7445" s="390"/>
      <c r="AP7445" s="207"/>
      <c r="AQ7445" s="207"/>
      <c r="BK7445" s="207"/>
      <c r="BY7445" s="207"/>
      <c r="BZ7445" s="207"/>
      <c r="CA7445" s="207"/>
      <c r="CB7445" s="207"/>
      <c r="CC7445" s="207"/>
      <c r="CD7445" s="207"/>
      <c r="CE7445" s="207"/>
      <c r="CF7445" s="207"/>
    </row>
    <row r="7446" spans="1:84" s="406" customFormat="1" x14ac:dyDescent="0.3">
      <c r="A7446" s="407"/>
      <c r="B7446" s="412"/>
      <c r="C7446" s="126"/>
      <c r="D7446" s="390"/>
      <c r="E7446" s="390"/>
      <c r="F7446" s="390"/>
      <c r="G7446" s="390"/>
      <c r="H7446" s="390"/>
      <c r="I7446" s="390"/>
      <c r="AP7446" s="207"/>
      <c r="AQ7446" s="207"/>
      <c r="BK7446" s="207"/>
      <c r="BY7446" s="207"/>
      <c r="BZ7446" s="207"/>
      <c r="CA7446" s="207"/>
      <c r="CB7446" s="207"/>
      <c r="CC7446" s="207"/>
      <c r="CD7446" s="207"/>
      <c r="CE7446" s="207"/>
      <c r="CF7446" s="207"/>
    </row>
    <row r="7447" spans="1:84" s="406" customFormat="1" x14ac:dyDescent="0.3">
      <c r="A7447" s="407"/>
      <c r="B7447" s="412"/>
      <c r="C7447" s="126"/>
      <c r="D7447" s="390"/>
      <c r="E7447" s="390"/>
      <c r="F7447" s="390"/>
      <c r="G7447" s="390"/>
      <c r="H7447" s="390"/>
      <c r="I7447" s="390"/>
      <c r="AP7447" s="207"/>
      <c r="AQ7447" s="207"/>
      <c r="BK7447" s="207"/>
      <c r="BY7447" s="207"/>
      <c r="BZ7447" s="207"/>
      <c r="CA7447" s="207"/>
      <c r="CB7447" s="207"/>
      <c r="CC7447" s="207"/>
      <c r="CD7447" s="207"/>
      <c r="CE7447" s="207"/>
      <c r="CF7447" s="207"/>
    </row>
    <row r="7448" spans="1:84" s="406" customFormat="1" x14ac:dyDescent="0.3">
      <c r="A7448" s="407"/>
      <c r="B7448" s="412"/>
      <c r="C7448" s="126"/>
      <c r="D7448" s="390"/>
      <c r="E7448" s="390"/>
      <c r="F7448" s="390"/>
      <c r="G7448" s="390"/>
      <c r="H7448" s="390"/>
      <c r="I7448" s="390"/>
      <c r="AP7448" s="207"/>
      <c r="AQ7448" s="207"/>
      <c r="BK7448" s="207"/>
      <c r="BY7448" s="207"/>
      <c r="BZ7448" s="207"/>
      <c r="CA7448" s="207"/>
      <c r="CB7448" s="207"/>
      <c r="CC7448" s="207"/>
      <c r="CD7448" s="207"/>
      <c r="CE7448" s="207"/>
      <c r="CF7448" s="207"/>
    </row>
    <row r="7449" spans="1:84" s="406" customFormat="1" x14ac:dyDescent="0.3">
      <c r="A7449" s="407"/>
      <c r="B7449" s="412"/>
      <c r="C7449" s="126"/>
      <c r="D7449" s="390"/>
      <c r="E7449" s="390"/>
      <c r="F7449" s="390"/>
      <c r="G7449" s="390"/>
      <c r="H7449" s="390"/>
      <c r="I7449" s="390"/>
      <c r="AP7449" s="207"/>
      <c r="AQ7449" s="207"/>
      <c r="BK7449" s="207"/>
      <c r="BY7449" s="207"/>
      <c r="BZ7449" s="207"/>
      <c r="CA7449" s="207"/>
      <c r="CB7449" s="207"/>
      <c r="CC7449" s="207"/>
      <c r="CD7449" s="207"/>
      <c r="CE7449" s="207"/>
      <c r="CF7449" s="207"/>
    </row>
    <row r="7450" spans="1:84" s="406" customFormat="1" x14ac:dyDescent="0.3">
      <c r="A7450" s="407"/>
      <c r="B7450" s="412"/>
      <c r="C7450" s="126"/>
      <c r="D7450" s="390"/>
      <c r="E7450" s="390"/>
      <c r="F7450" s="390"/>
      <c r="G7450" s="390"/>
      <c r="H7450" s="390"/>
      <c r="I7450" s="390"/>
      <c r="AP7450" s="207"/>
      <c r="AQ7450" s="207"/>
      <c r="BK7450" s="207"/>
      <c r="BY7450" s="207"/>
      <c r="BZ7450" s="207"/>
      <c r="CA7450" s="207"/>
      <c r="CB7450" s="207"/>
      <c r="CC7450" s="207"/>
      <c r="CD7450" s="207"/>
      <c r="CE7450" s="207"/>
      <c r="CF7450" s="207"/>
    </row>
    <row r="7451" spans="1:84" s="406" customFormat="1" x14ac:dyDescent="0.3">
      <c r="A7451" s="407"/>
      <c r="B7451" s="412"/>
      <c r="C7451" s="126"/>
      <c r="D7451" s="390"/>
      <c r="E7451" s="390"/>
      <c r="F7451" s="390"/>
      <c r="G7451" s="390"/>
      <c r="H7451" s="390"/>
      <c r="I7451" s="390"/>
      <c r="AP7451" s="207"/>
      <c r="AQ7451" s="207"/>
      <c r="BK7451" s="207"/>
      <c r="BY7451" s="207"/>
      <c r="BZ7451" s="207"/>
      <c r="CA7451" s="207"/>
      <c r="CB7451" s="207"/>
      <c r="CC7451" s="207"/>
      <c r="CD7451" s="207"/>
      <c r="CE7451" s="207"/>
      <c r="CF7451" s="207"/>
    </row>
    <row r="7452" spans="1:84" s="406" customFormat="1" x14ac:dyDescent="0.3">
      <c r="A7452" s="407"/>
      <c r="B7452" s="412"/>
      <c r="C7452" s="126"/>
      <c r="D7452" s="390"/>
      <c r="E7452" s="390"/>
      <c r="F7452" s="390"/>
      <c r="G7452" s="390"/>
      <c r="H7452" s="390"/>
      <c r="I7452" s="390"/>
      <c r="AP7452" s="207"/>
      <c r="AQ7452" s="207"/>
      <c r="BK7452" s="207"/>
      <c r="BY7452" s="207"/>
      <c r="BZ7452" s="207"/>
      <c r="CA7452" s="207"/>
      <c r="CB7452" s="207"/>
      <c r="CC7452" s="207"/>
      <c r="CD7452" s="207"/>
      <c r="CE7452" s="207"/>
      <c r="CF7452" s="207"/>
    </row>
    <row r="7453" spans="1:84" s="406" customFormat="1" x14ac:dyDescent="0.3">
      <c r="A7453" s="407"/>
      <c r="B7453" s="412"/>
      <c r="C7453" s="126"/>
      <c r="D7453" s="390"/>
      <c r="E7453" s="390"/>
      <c r="F7453" s="390"/>
      <c r="G7453" s="390"/>
      <c r="H7453" s="390"/>
      <c r="I7453" s="390"/>
      <c r="AP7453" s="207"/>
      <c r="AQ7453" s="207"/>
      <c r="BK7453" s="207"/>
      <c r="BY7453" s="207"/>
      <c r="BZ7453" s="207"/>
      <c r="CA7453" s="207"/>
      <c r="CB7453" s="207"/>
      <c r="CC7453" s="207"/>
      <c r="CD7453" s="207"/>
      <c r="CE7453" s="207"/>
      <c r="CF7453" s="207"/>
    </row>
    <row r="7454" spans="1:84" s="406" customFormat="1" x14ac:dyDescent="0.3">
      <c r="A7454" s="407"/>
      <c r="B7454" s="412"/>
      <c r="C7454" s="126"/>
      <c r="D7454" s="390"/>
      <c r="E7454" s="390"/>
      <c r="F7454" s="390"/>
      <c r="G7454" s="390"/>
      <c r="H7454" s="390"/>
      <c r="I7454" s="390"/>
      <c r="AP7454" s="207"/>
      <c r="AQ7454" s="207"/>
      <c r="BK7454" s="207"/>
      <c r="BY7454" s="207"/>
      <c r="BZ7454" s="207"/>
      <c r="CA7454" s="207"/>
      <c r="CB7454" s="207"/>
      <c r="CC7454" s="207"/>
      <c r="CD7454" s="207"/>
      <c r="CE7454" s="207"/>
      <c r="CF7454" s="207"/>
    </row>
    <row r="7455" spans="1:84" s="406" customFormat="1" x14ac:dyDescent="0.3">
      <c r="A7455" s="407"/>
      <c r="B7455" s="412"/>
      <c r="C7455" s="126"/>
      <c r="D7455" s="390"/>
      <c r="E7455" s="390"/>
      <c r="F7455" s="390"/>
      <c r="G7455" s="390"/>
      <c r="H7455" s="390"/>
      <c r="I7455" s="390"/>
      <c r="AP7455" s="207"/>
      <c r="AQ7455" s="207"/>
      <c r="BK7455" s="207"/>
      <c r="BY7455" s="207"/>
      <c r="BZ7455" s="207"/>
      <c r="CA7455" s="207"/>
      <c r="CB7455" s="207"/>
      <c r="CC7455" s="207"/>
      <c r="CD7455" s="207"/>
      <c r="CE7455" s="207"/>
      <c r="CF7455" s="207"/>
    </row>
    <row r="7456" spans="1:84" s="406" customFormat="1" x14ac:dyDescent="0.3">
      <c r="A7456" s="407"/>
      <c r="B7456" s="412"/>
      <c r="C7456" s="126"/>
      <c r="D7456" s="390"/>
      <c r="E7456" s="390"/>
      <c r="F7456" s="390"/>
      <c r="G7456" s="390"/>
      <c r="H7456" s="390"/>
      <c r="I7456" s="390"/>
      <c r="AP7456" s="207"/>
      <c r="AQ7456" s="207"/>
      <c r="BK7456" s="207"/>
      <c r="BY7456" s="207"/>
      <c r="BZ7456" s="207"/>
      <c r="CA7456" s="207"/>
      <c r="CB7456" s="207"/>
      <c r="CC7456" s="207"/>
      <c r="CD7456" s="207"/>
      <c r="CE7456" s="207"/>
      <c r="CF7456" s="207"/>
    </row>
    <row r="7457" spans="1:84" s="406" customFormat="1" x14ac:dyDescent="0.3">
      <c r="A7457" s="407"/>
      <c r="B7457" s="412"/>
      <c r="C7457" s="126"/>
      <c r="D7457" s="390"/>
      <c r="E7457" s="390"/>
      <c r="F7457" s="390"/>
      <c r="G7457" s="390"/>
      <c r="H7457" s="390"/>
      <c r="I7457" s="390"/>
      <c r="AP7457" s="207"/>
      <c r="AQ7457" s="207"/>
      <c r="BK7457" s="207"/>
      <c r="BY7457" s="207"/>
      <c r="BZ7457" s="207"/>
      <c r="CA7457" s="207"/>
      <c r="CB7457" s="207"/>
      <c r="CC7457" s="207"/>
      <c r="CD7457" s="207"/>
      <c r="CE7457" s="207"/>
      <c r="CF7457" s="207"/>
    </row>
    <row r="7458" spans="1:84" s="406" customFormat="1" x14ac:dyDescent="0.3">
      <c r="A7458" s="407"/>
      <c r="B7458" s="412"/>
      <c r="C7458" s="126"/>
      <c r="D7458" s="390"/>
      <c r="E7458" s="390"/>
      <c r="F7458" s="390"/>
      <c r="G7458" s="390"/>
      <c r="H7458" s="390"/>
      <c r="I7458" s="390"/>
      <c r="AP7458" s="207"/>
      <c r="AQ7458" s="207"/>
      <c r="BK7458" s="207"/>
      <c r="BY7458" s="207"/>
      <c r="BZ7458" s="207"/>
      <c r="CA7458" s="207"/>
      <c r="CB7458" s="207"/>
      <c r="CC7458" s="207"/>
      <c r="CD7458" s="207"/>
      <c r="CE7458" s="207"/>
      <c r="CF7458" s="207"/>
    </row>
    <row r="7459" spans="1:84" s="406" customFormat="1" x14ac:dyDescent="0.3">
      <c r="A7459" s="407"/>
      <c r="B7459" s="412"/>
      <c r="C7459" s="126"/>
      <c r="D7459" s="390"/>
      <c r="E7459" s="390"/>
      <c r="F7459" s="390"/>
      <c r="G7459" s="390"/>
      <c r="H7459" s="390"/>
      <c r="I7459" s="390"/>
      <c r="AP7459" s="207"/>
      <c r="AQ7459" s="207"/>
      <c r="BK7459" s="207"/>
      <c r="BY7459" s="207"/>
      <c r="BZ7459" s="207"/>
      <c r="CA7459" s="207"/>
      <c r="CB7459" s="207"/>
      <c r="CC7459" s="207"/>
      <c r="CD7459" s="207"/>
      <c r="CE7459" s="207"/>
      <c r="CF7459" s="207"/>
    </row>
    <row r="7460" spans="1:84" s="406" customFormat="1" x14ac:dyDescent="0.3">
      <c r="A7460" s="407"/>
      <c r="B7460" s="412"/>
      <c r="C7460" s="126"/>
      <c r="D7460" s="390"/>
      <c r="E7460" s="390"/>
      <c r="F7460" s="390"/>
      <c r="G7460" s="390"/>
      <c r="H7460" s="390"/>
      <c r="I7460" s="390"/>
      <c r="AP7460" s="207"/>
      <c r="AQ7460" s="207"/>
      <c r="BK7460" s="207"/>
      <c r="BY7460" s="207"/>
      <c r="BZ7460" s="207"/>
      <c r="CA7460" s="207"/>
      <c r="CB7460" s="207"/>
      <c r="CC7460" s="207"/>
      <c r="CD7460" s="207"/>
      <c r="CE7460" s="207"/>
      <c r="CF7460" s="207"/>
    </row>
    <row r="7461" spans="1:84" s="406" customFormat="1" x14ac:dyDescent="0.3">
      <c r="A7461" s="407"/>
      <c r="B7461" s="412"/>
      <c r="C7461" s="126"/>
      <c r="D7461" s="390"/>
      <c r="E7461" s="390"/>
      <c r="F7461" s="390"/>
      <c r="G7461" s="390"/>
      <c r="H7461" s="390"/>
      <c r="I7461" s="390"/>
      <c r="AP7461" s="207"/>
      <c r="AQ7461" s="207"/>
      <c r="BK7461" s="207"/>
      <c r="BY7461" s="207"/>
      <c r="BZ7461" s="207"/>
      <c r="CA7461" s="207"/>
      <c r="CB7461" s="207"/>
      <c r="CC7461" s="207"/>
      <c r="CD7461" s="207"/>
      <c r="CE7461" s="207"/>
      <c r="CF7461" s="207"/>
    </row>
    <row r="7462" spans="1:84" s="406" customFormat="1" x14ac:dyDescent="0.3">
      <c r="A7462" s="407"/>
      <c r="B7462" s="412"/>
      <c r="C7462" s="126"/>
      <c r="D7462" s="390"/>
      <c r="E7462" s="390"/>
      <c r="F7462" s="390"/>
      <c r="G7462" s="390"/>
      <c r="H7462" s="390"/>
      <c r="I7462" s="390"/>
      <c r="AP7462" s="207"/>
      <c r="AQ7462" s="207"/>
      <c r="BK7462" s="207"/>
      <c r="BY7462" s="207"/>
      <c r="BZ7462" s="207"/>
      <c r="CA7462" s="207"/>
      <c r="CB7462" s="207"/>
      <c r="CC7462" s="207"/>
      <c r="CD7462" s="207"/>
      <c r="CE7462" s="207"/>
      <c r="CF7462" s="207"/>
    </row>
    <row r="7463" spans="1:84" s="406" customFormat="1" x14ac:dyDescent="0.3">
      <c r="A7463" s="407"/>
      <c r="B7463" s="412"/>
      <c r="C7463" s="126"/>
      <c r="D7463" s="390"/>
      <c r="E7463" s="390"/>
      <c r="F7463" s="390"/>
      <c r="G7463" s="390"/>
      <c r="H7463" s="390"/>
      <c r="I7463" s="390"/>
      <c r="AP7463" s="207"/>
      <c r="AQ7463" s="207"/>
      <c r="BK7463" s="207"/>
      <c r="BY7463" s="207"/>
      <c r="BZ7463" s="207"/>
      <c r="CA7463" s="207"/>
      <c r="CB7463" s="207"/>
      <c r="CC7463" s="207"/>
      <c r="CD7463" s="207"/>
      <c r="CE7463" s="207"/>
      <c r="CF7463" s="207"/>
    </row>
    <row r="7464" spans="1:84" s="406" customFormat="1" x14ac:dyDescent="0.3">
      <c r="A7464" s="407"/>
      <c r="B7464" s="412"/>
      <c r="C7464" s="126"/>
      <c r="D7464" s="390"/>
      <c r="E7464" s="390"/>
      <c r="F7464" s="390"/>
      <c r="G7464" s="390"/>
      <c r="H7464" s="390"/>
      <c r="I7464" s="390"/>
      <c r="AP7464" s="207"/>
      <c r="AQ7464" s="207"/>
      <c r="BK7464" s="207"/>
      <c r="BY7464" s="207"/>
      <c r="BZ7464" s="207"/>
      <c r="CA7464" s="207"/>
      <c r="CB7464" s="207"/>
      <c r="CC7464" s="207"/>
      <c r="CD7464" s="207"/>
      <c r="CE7464" s="207"/>
      <c r="CF7464" s="207"/>
    </row>
    <row r="7465" spans="1:84" s="406" customFormat="1" x14ac:dyDescent="0.3">
      <c r="A7465" s="407"/>
      <c r="B7465" s="412"/>
      <c r="C7465" s="126"/>
      <c r="D7465" s="390"/>
      <c r="E7465" s="390"/>
      <c r="F7465" s="390"/>
      <c r="G7465" s="390"/>
      <c r="H7465" s="390"/>
      <c r="I7465" s="390"/>
      <c r="AP7465" s="207"/>
      <c r="AQ7465" s="207"/>
      <c r="BK7465" s="207"/>
      <c r="BY7465" s="207"/>
      <c r="BZ7465" s="207"/>
      <c r="CA7465" s="207"/>
      <c r="CB7465" s="207"/>
      <c r="CC7465" s="207"/>
      <c r="CD7465" s="207"/>
      <c r="CE7465" s="207"/>
      <c r="CF7465" s="207"/>
    </row>
    <row r="7466" spans="1:84" s="406" customFormat="1" x14ac:dyDescent="0.3">
      <c r="A7466" s="407"/>
      <c r="B7466" s="412"/>
      <c r="C7466" s="126"/>
      <c r="D7466" s="390"/>
      <c r="E7466" s="390"/>
      <c r="F7466" s="390"/>
      <c r="G7466" s="390"/>
      <c r="H7466" s="390"/>
      <c r="I7466" s="390"/>
      <c r="AP7466" s="207"/>
      <c r="AQ7466" s="207"/>
      <c r="BK7466" s="207"/>
      <c r="BY7466" s="207"/>
      <c r="BZ7466" s="207"/>
      <c r="CA7466" s="207"/>
      <c r="CB7466" s="207"/>
      <c r="CC7466" s="207"/>
      <c r="CD7466" s="207"/>
      <c r="CE7466" s="207"/>
      <c r="CF7466" s="207"/>
    </row>
    <row r="7467" spans="1:84" s="406" customFormat="1" x14ac:dyDescent="0.3">
      <c r="A7467" s="407"/>
      <c r="B7467" s="412"/>
      <c r="C7467" s="126"/>
      <c r="D7467" s="390"/>
      <c r="E7467" s="390"/>
      <c r="F7467" s="390"/>
      <c r="G7467" s="390"/>
      <c r="H7467" s="390"/>
      <c r="I7467" s="390"/>
      <c r="AP7467" s="207"/>
      <c r="AQ7467" s="207"/>
      <c r="BK7467" s="207"/>
      <c r="BY7467" s="207"/>
      <c r="BZ7467" s="207"/>
      <c r="CA7467" s="207"/>
      <c r="CB7467" s="207"/>
      <c r="CC7467" s="207"/>
      <c r="CD7467" s="207"/>
      <c r="CE7467" s="207"/>
      <c r="CF7467" s="207"/>
    </row>
    <row r="7468" spans="1:84" s="406" customFormat="1" x14ac:dyDescent="0.3">
      <c r="A7468" s="407"/>
      <c r="B7468" s="412"/>
      <c r="C7468" s="126"/>
      <c r="D7468" s="390"/>
      <c r="E7468" s="390"/>
      <c r="F7468" s="390"/>
      <c r="G7468" s="390"/>
      <c r="H7468" s="390"/>
      <c r="I7468" s="390"/>
      <c r="AP7468" s="207"/>
      <c r="AQ7468" s="207"/>
      <c r="BK7468" s="207"/>
      <c r="BY7468" s="207"/>
      <c r="BZ7468" s="207"/>
      <c r="CA7468" s="207"/>
      <c r="CB7468" s="207"/>
      <c r="CC7468" s="207"/>
      <c r="CD7468" s="207"/>
      <c r="CE7468" s="207"/>
      <c r="CF7468" s="207"/>
    </row>
    <row r="7469" spans="1:84" s="406" customFormat="1" x14ac:dyDescent="0.3">
      <c r="A7469" s="407"/>
      <c r="B7469" s="412"/>
      <c r="C7469" s="126"/>
      <c r="D7469" s="390"/>
      <c r="E7469" s="390"/>
      <c r="F7469" s="390"/>
      <c r="G7469" s="390"/>
      <c r="H7469" s="390"/>
      <c r="I7469" s="390"/>
      <c r="AP7469" s="207"/>
      <c r="AQ7469" s="207"/>
      <c r="BK7469" s="207"/>
      <c r="BY7469" s="207"/>
      <c r="BZ7469" s="207"/>
      <c r="CA7469" s="207"/>
      <c r="CB7469" s="207"/>
      <c r="CC7469" s="207"/>
      <c r="CD7469" s="207"/>
      <c r="CE7469" s="207"/>
      <c r="CF7469" s="207"/>
    </row>
    <row r="7470" spans="1:84" s="406" customFormat="1" x14ac:dyDescent="0.3">
      <c r="A7470" s="407"/>
      <c r="B7470" s="412"/>
      <c r="C7470" s="126"/>
      <c r="D7470" s="390"/>
      <c r="E7470" s="390"/>
      <c r="F7470" s="390"/>
      <c r="G7470" s="390"/>
      <c r="H7470" s="390"/>
      <c r="I7470" s="390"/>
      <c r="AP7470" s="207"/>
      <c r="AQ7470" s="207"/>
      <c r="BK7470" s="207"/>
      <c r="BY7470" s="207"/>
      <c r="BZ7470" s="207"/>
      <c r="CA7470" s="207"/>
      <c r="CB7470" s="207"/>
      <c r="CC7470" s="207"/>
      <c r="CD7470" s="207"/>
      <c r="CE7470" s="207"/>
      <c r="CF7470" s="207"/>
    </row>
    <row r="7471" spans="1:84" s="406" customFormat="1" x14ac:dyDescent="0.3">
      <c r="A7471" s="407"/>
      <c r="B7471" s="412"/>
      <c r="C7471" s="126"/>
      <c r="D7471" s="390"/>
      <c r="E7471" s="390"/>
      <c r="F7471" s="390"/>
      <c r="G7471" s="390"/>
      <c r="H7471" s="390"/>
      <c r="I7471" s="390"/>
      <c r="AP7471" s="207"/>
      <c r="AQ7471" s="207"/>
      <c r="BK7471" s="207"/>
      <c r="BY7471" s="207"/>
      <c r="BZ7471" s="207"/>
      <c r="CA7471" s="207"/>
      <c r="CB7471" s="207"/>
      <c r="CC7471" s="207"/>
      <c r="CD7471" s="207"/>
      <c r="CE7471" s="207"/>
      <c r="CF7471" s="207"/>
    </row>
    <row r="7472" spans="1:84" s="406" customFormat="1" x14ac:dyDescent="0.3">
      <c r="A7472" s="407"/>
      <c r="B7472" s="412"/>
      <c r="C7472" s="126"/>
      <c r="D7472" s="390"/>
      <c r="E7472" s="390"/>
      <c r="F7472" s="390"/>
      <c r="G7472" s="390"/>
      <c r="H7472" s="390"/>
      <c r="I7472" s="390"/>
      <c r="AP7472" s="207"/>
      <c r="AQ7472" s="207"/>
      <c r="BK7472" s="207"/>
      <c r="BY7472" s="207"/>
      <c r="BZ7472" s="207"/>
      <c r="CA7472" s="207"/>
      <c r="CB7472" s="207"/>
      <c r="CC7472" s="207"/>
      <c r="CD7472" s="207"/>
      <c r="CE7472" s="207"/>
      <c r="CF7472" s="207"/>
    </row>
    <row r="7473" spans="1:84" s="406" customFormat="1" x14ac:dyDescent="0.3">
      <c r="A7473" s="407"/>
      <c r="B7473" s="412"/>
      <c r="C7473" s="126"/>
      <c r="D7473" s="390"/>
      <c r="E7473" s="390"/>
      <c r="F7473" s="390"/>
      <c r="G7473" s="390"/>
      <c r="H7473" s="390"/>
      <c r="I7473" s="390"/>
      <c r="AP7473" s="207"/>
      <c r="AQ7473" s="207"/>
      <c r="BK7473" s="207"/>
      <c r="BY7473" s="207"/>
      <c r="BZ7473" s="207"/>
      <c r="CA7473" s="207"/>
      <c r="CB7473" s="207"/>
      <c r="CC7473" s="207"/>
      <c r="CD7473" s="207"/>
      <c r="CE7473" s="207"/>
      <c r="CF7473" s="207"/>
    </row>
    <row r="7474" spans="1:84" s="406" customFormat="1" x14ac:dyDescent="0.3">
      <c r="A7474" s="407"/>
      <c r="B7474" s="412"/>
      <c r="C7474" s="126"/>
      <c r="D7474" s="390"/>
      <c r="E7474" s="390"/>
      <c r="F7474" s="390"/>
      <c r="G7474" s="390"/>
      <c r="H7474" s="390"/>
      <c r="I7474" s="390"/>
      <c r="AP7474" s="207"/>
      <c r="AQ7474" s="207"/>
      <c r="BK7474" s="207"/>
      <c r="BY7474" s="207"/>
      <c r="BZ7474" s="207"/>
      <c r="CA7474" s="207"/>
      <c r="CB7474" s="207"/>
      <c r="CC7474" s="207"/>
      <c r="CD7474" s="207"/>
      <c r="CE7474" s="207"/>
      <c r="CF7474" s="207"/>
    </row>
    <row r="7475" spans="1:84" s="406" customFormat="1" x14ac:dyDescent="0.3">
      <c r="A7475" s="407"/>
      <c r="B7475" s="412"/>
      <c r="C7475" s="126"/>
      <c r="D7475" s="390"/>
      <c r="E7475" s="390"/>
      <c r="F7475" s="390"/>
      <c r="G7475" s="390"/>
      <c r="H7475" s="390"/>
      <c r="I7475" s="390"/>
      <c r="AP7475" s="207"/>
      <c r="AQ7475" s="207"/>
      <c r="BK7475" s="207"/>
      <c r="BY7475" s="207"/>
      <c r="BZ7475" s="207"/>
      <c r="CA7475" s="207"/>
      <c r="CB7475" s="207"/>
      <c r="CC7475" s="207"/>
      <c r="CD7475" s="207"/>
      <c r="CE7475" s="207"/>
      <c r="CF7475" s="207"/>
    </row>
    <row r="7476" spans="1:84" s="406" customFormat="1" x14ac:dyDescent="0.3">
      <c r="A7476" s="407"/>
      <c r="B7476" s="412"/>
      <c r="C7476" s="126"/>
      <c r="D7476" s="390"/>
      <c r="E7476" s="390"/>
      <c r="F7476" s="390"/>
      <c r="G7476" s="390"/>
      <c r="H7476" s="390"/>
      <c r="I7476" s="390"/>
      <c r="AP7476" s="207"/>
      <c r="AQ7476" s="207"/>
      <c r="BK7476" s="207"/>
      <c r="BY7476" s="207"/>
      <c r="BZ7476" s="207"/>
      <c r="CA7476" s="207"/>
      <c r="CB7476" s="207"/>
      <c r="CC7476" s="207"/>
      <c r="CD7476" s="207"/>
      <c r="CE7476" s="207"/>
      <c r="CF7476" s="207"/>
    </row>
    <row r="7477" spans="1:84" s="406" customFormat="1" x14ac:dyDescent="0.3">
      <c r="A7477" s="407"/>
      <c r="B7477" s="412"/>
      <c r="C7477" s="126"/>
      <c r="D7477" s="390"/>
      <c r="E7477" s="390"/>
      <c r="F7477" s="390"/>
      <c r="G7477" s="390"/>
      <c r="H7477" s="390"/>
      <c r="I7477" s="390"/>
      <c r="AP7477" s="207"/>
      <c r="AQ7477" s="207"/>
      <c r="BK7477" s="207"/>
      <c r="BY7477" s="207"/>
      <c r="BZ7477" s="207"/>
      <c r="CA7477" s="207"/>
      <c r="CB7477" s="207"/>
      <c r="CC7477" s="207"/>
      <c r="CD7477" s="207"/>
      <c r="CE7477" s="207"/>
      <c r="CF7477" s="207"/>
    </row>
    <row r="7478" spans="1:84" s="406" customFormat="1" x14ac:dyDescent="0.3">
      <c r="A7478" s="407"/>
      <c r="B7478" s="412"/>
      <c r="C7478" s="126"/>
      <c r="D7478" s="390"/>
      <c r="E7478" s="390"/>
      <c r="F7478" s="390"/>
      <c r="G7478" s="390"/>
      <c r="H7478" s="390"/>
      <c r="I7478" s="390"/>
      <c r="AP7478" s="207"/>
      <c r="AQ7478" s="207"/>
      <c r="BK7478" s="207"/>
      <c r="BY7478" s="207"/>
      <c r="BZ7478" s="207"/>
      <c r="CA7478" s="207"/>
      <c r="CB7478" s="207"/>
      <c r="CC7478" s="207"/>
      <c r="CD7478" s="207"/>
      <c r="CE7478" s="207"/>
      <c r="CF7478" s="207"/>
    </row>
    <row r="7479" spans="1:84" s="406" customFormat="1" x14ac:dyDescent="0.3">
      <c r="A7479" s="407"/>
      <c r="B7479" s="412"/>
      <c r="C7479" s="126"/>
      <c r="D7479" s="390"/>
      <c r="E7479" s="390"/>
      <c r="F7479" s="390"/>
      <c r="G7479" s="390"/>
      <c r="H7479" s="390"/>
      <c r="I7479" s="390"/>
      <c r="AP7479" s="207"/>
      <c r="AQ7479" s="207"/>
      <c r="BK7479" s="207"/>
      <c r="BY7479" s="207"/>
      <c r="BZ7479" s="207"/>
      <c r="CA7479" s="207"/>
      <c r="CB7479" s="207"/>
      <c r="CC7479" s="207"/>
      <c r="CD7479" s="207"/>
      <c r="CE7479" s="207"/>
      <c r="CF7479" s="207"/>
    </row>
    <row r="7480" spans="1:84" s="406" customFormat="1" x14ac:dyDescent="0.3">
      <c r="A7480" s="407"/>
      <c r="B7480" s="412"/>
      <c r="C7480" s="126"/>
      <c r="D7480" s="390"/>
      <c r="E7480" s="390"/>
      <c r="F7480" s="390"/>
      <c r="G7480" s="390"/>
      <c r="H7480" s="390"/>
      <c r="I7480" s="390"/>
      <c r="AP7480" s="207"/>
      <c r="AQ7480" s="207"/>
      <c r="BK7480" s="207"/>
      <c r="BY7480" s="207"/>
      <c r="BZ7480" s="207"/>
      <c r="CA7480" s="207"/>
      <c r="CB7480" s="207"/>
      <c r="CC7480" s="207"/>
      <c r="CD7480" s="207"/>
      <c r="CE7480" s="207"/>
      <c r="CF7480" s="207"/>
    </row>
    <row r="7481" spans="1:84" s="406" customFormat="1" x14ac:dyDescent="0.3">
      <c r="A7481" s="407"/>
      <c r="B7481" s="412"/>
      <c r="C7481" s="126"/>
      <c r="D7481" s="390"/>
      <c r="E7481" s="390"/>
      <c r="F7481" s="390"/>
      <c r="G7481" s="390"/>
      <c r="H7481" s="390"/>
      <c r="I7481" s="390"/>
      <c r="AP7481" s="207"/>
      <c r="AQ7481" s="207"/>
      <c r="BK7481" s="207"/>
      <c r="BY7481" s="207"/>
      <c r="BZ7481" s="207"/>
      <c r="CA7481" s="207"/>
      <c r="CB7481" s="207"/>
      <c r="CC7481" s="207"/>
      <c r="CD7481" s="207"/>
      <c r="CE7481" s="207"/>
      <c r="CF7481" s="207"/>
    </row>
    <row r="7482" spans="1:84" s="406" customFormat="1" x14ac:dyDescent="0.3">
      <c r="A7482" s="407"/>
      <c r="B7482" s="412"/>
      <c r="C7482" s="126"/>
      <c r="D7482" s="390"/>
      <c r="E7482" s="390"/>
      <c r="F7482" s="390"/>
      <c r="G7482" s="390"/>
      <c r="H7482" s="390"/>
      <c r="I7482" s="390"/>
      <c r="AP7482" s="207"/>
      <c r="AQ7482" s="207"/>
      <c r="BK7482" s="207"/>
      <c r="BY7482" s="207"/>
      <c r="BZ7482" s="207"/>
      <c r="CA7482" s="207"/>
      <c r="CB7482" s="207"/>
      <c r="CC7482" s="207"/>
      <c r="CD7482" s="207"/>
      <c r="CE7482" s="207"/>
      <c r="CF7482" s="207"/>
    </row>
    <row r="7483" spans="1:84" s="406" customFormat="1" x14ac:dyDescent="0.3">
      <c r="A7483" s="407"/>
      <c r="B7483" s="412"/>
      <c r="C7483" s="126"/>
      <c r="D7483" s="390"/>
      <c r="E7483" s="390"/>
      <c r="F7483" s="390"/>
      <c r="G7483" s="390"/>
      <c r="H7483" s="390"/>
      <c r="I7483" s="390"/>
      <c r="AP7483" s="207"/>
      <c r="AQ7483" s="207"/>
      <c r="BK7483" s="207"/>
      <c r="BY7483" s="207"/>
      <c r="BZ7483" s="207"/>
      <c r="CA7483" s="207"/>
      <c r="CB7483" s="207"/>
      <c r="CC7483" s="207"/>
      <c r="CD7483" s="207"/>
      <c r="CE7483" s="207"/>
      <c r="CF7483" s="207"/>
    </row>
    <row r="7484" spans="1:84" s="406" customFormat="1" x14ac:dyDescent="0.3">
      <c r="A7484" s="407"/>
      <c r="B7484" s="412"/>
      <c r="C7484" s="126"/>
      <c r="D7484" s="390"/>
      <c r="E7484" s="390"/>
      <c r="F7484" s="390"/>
      <c r="G7484" s="390"/>
      <c r="H7484" s="390"/>
      <c r="I7484" s="390"/>
      <c r="AP7484" s="207"/>
      <c r="AQ7484" s="207"/>
      <c r="BK7484" s="207"/>
      <c r="BY7484" s="207"/>
      <c r="BZ7484" s="207"/>
      <c r="CA7484" s="207"/>
      <c r="CB7484" s="207"/>
      <c r="CC7484" s="207"/>
      <c r="CD7484" s="207"/>
      <c r="CE7484" s="207"/>
      <c r="CF7484" s="207"/>
    </row>
    <row r="7485" spans="1:84" s="406" customFormat="1" x14ac:dyDescent="0.3">
      <c r="A7485" s="407"/>
      <c r="B7485" s="412"/>
      <c r="C7485" s="126"/>
      <c r="D7485" s="390"/>
      <c r="E7485" s="390"/>
      <c r="F7485" s="390"/>
      <c r="G7485" s="390"/>
      <c r="H7485" s="390"/>
      <c r="I7485" s="390"/>
      <c r="AP7485" s="207"/>
      <c r="AQ7485" s="207"/>
      <c r="BK7485" s="207"/>
      <c r="BY7485" s="207"/>
      <c r="BZ7485" s="207"/>
      <c r="CA7485" s="207"/>
      <c r="CB7485" s="207"/>
      <c r="CC7485" s="207"/>
      <c r="CD7485" s="207"/>
      <c r="CE7485" s="207"/>
      <c r="CF7485" s="207"/>
    </row>
    <row r="7486" spans="1:84" s="406" customFormat="1" x14ac:dyDescent="0.3">
      <c r="A7486" s="407"/>
      <c r="B7486" s="412"/>
      <c r="C7486" s="126"/>
      <c r="D7486" s="390"/>
      <c r="E7486" s="390"/>
      <c r="F7486" s="390"/>
      <c r="G7486" s="390"/>
      <c r="H7486" s="390"/>
      <c r="I7486" s="390"/>
      <c r="AP7486" s="207"/>
      <c r="AQ7486" s="207"/>
      <c r="BK7486" s="207"/>
      <c r="BY7486" s="207"/>
      <c r="BZ7486" s="207"/>
      <c r="CA7486" s="207"/>
      <c r="CB7486" s="207"/>
      <c r="CC7486" s="207"/>
      <c r="CD7486" s="207"/>
      <c r="CE7486" s="207"/>
      <c r="CF7486" s="207"/>
    </row>
    <row r="7487" spans="1:84" s="406" customFormat="1" x14ac:dyDescent="0.3">
      <c r="A7487" s="407"/>
      <c r="B7487" s="412"/>
      <c r="C7487" s="126"/>
      <c r="D7487" s="390"/>
      <c r="E7487" s="390"/>
      <c r="F7487" s="390"/>
      <c r="G7487" s="390"/>
      <c r="H7487" s="390"/>
      <c r="I7487" s="390"/>
      <c r="AP7487" s="207"/>
      <c r="AQ7487" s="207"/>
      <c r="BK7487" s="207"/>
      <c r="BY7487" s="207"/>
      <c r="BZ7487" s="207"/>
      <c r="CA7487" s="207"/>
      <c r="CB7487" s="207"/>
      <c r="CC7487" s="207"/>
      <c r="CD7487" s="207"/>
      <c r="CE7487" s="207"/>
      <c r="CF7487" s="207"/>
    </row>
    <row r="7488" spans="1:84" s="406" customFormat="1" x14ac:dyDescent="0.3">
      <c r="A7488" s="407"/>
      <c r="B7488" s="412"/>
      <c r="C7488" s="126"/>
      <c r="D7488" s="390"/>
      <c r="E7488" s="390"/>
      <c r="F7488" s="390"/>
      <c r="G7488" s="390"/>
      <c r="H7488" s="390"/>
      <c r="I7488" s="390"/>
      <c r="AP7488" s="207"/>
      <c r="AQ7488" s="207"/>
      <c r="BK7488" s="207"/>
      <c r="BY7488" s="207"/>
      <c r="BZ7488" s="207"/>
      <c r="CA7488" s="207"/>
      <c r="CB7488" s="207"/>
      <c r="CC7488" s="207"/>
      <c r="CD7488" s="207"/>
      <c r="CE7488" s="207"/>
      <c r="CF7488" s="207"/>
    </row>
    <row r="7489" spans="1:84" s="406" customFormat="1" x14ac:dyDescent="0.3">
      <c r="A7489" s="407"/>
      <c r="B7489" s="412"/>
      <c r="C7489" s="126"/>
      <c r="D7489" s="390"/>
      <c r="E7489" s="390"/>
      <c r="F7489" s="390"/>
      <c r="G7489" s="390"/>
      <c r="H7489" s="390"/>
      <c r="I7489" s="390"/>
      <c r="AP7489" s="207"/>
      <c r="AQ7489" s="207"/>
      <c r="BK7489" s="207"/>
      <c r="BY7489" s="207"/>
      <c r="BZ7489" s="207"/>
      <c r="CA7489" s="207"/>
      <c r="CB7489" s="207"/>
      <c r="CC7489" s="207"/>
      <c r="CD7489" s="207"/>
      <c r="CE7489" s="207"/>
      <c r="CF7489" s="207"/>
    </row>
    <row r="7490" spans="1:84" s="406" customFormat="1" x14ac:dyDescent="0.3">
      <c r="A7490" s="407"/>
      <c r="B7490" s="412"/>
      <c r="C7490" s="126"/>
      <c r="D7490" s="390"/>
      <c r="E7490" s="390"/>
      <c r="F7490" s="390"/>
      <c r="G7490" s="390"/>
      <c r="H7490" s="390"/>
      <c r="I7490" s="390"/>
      <c r="AP7490" s="207"/>
      <c r="AQ7490" s="207"/>
      <c r="BK7490" s="207"/>
      <c r="BY7490" s="207"/>
      <c r="BZ7490" s="207"/>
      <c r="CA7490" s="207"/>
      <c r="CB7490" s="207"/>
      <c r="CC7490" s="207"/>
      <c r="CD7490" s="207"/>
      <c r="CE7490" s="207"/>
      <c r="CF7490" s="207"/>
    </row>
    <row r="7491" spans="1:84" s="406" customFormat="1" x14ac:dyDescent="0.3">
      <c r="A7491" s="407"/>
      <c r="B7491" s="412"/>
      <c r="C7491" s="126"/>
      <c r="D7491" s="390"/>
      <c r="E7491" s="390"/>
      <c r="F7491" s="390"/>
      <c r="G7491" s="390"/>
      <c r="H7491" s="390"/>
      <c r="I7491" s="390"/>
      <c r="AP7491" s="207"/>
      <c r="AQ7491" s="207"/>
      <c r="BK7491" s="207"/>
      <c r="BY7491" s="207"/>
      <c r="BZ7491" s="207"/>
      <c r="CA7491" s="207"/>
      <c r="CB7491" s="207"/>
      <c r="CC7491" s="207"/>
      <c r="CD7491" s="207"/>
      <c r="CE7491" s="207"/>
      <c r="CF7491" s="207"/>
    </row>
    <row r="7492" spans="1:84" s="406" customFormat="1" x14ac:dyDescent="0.3">
      <c r="A7492" s="407"/>
      <c r="B7492" s="412"/>
      <c r="C7492" s="126"/>
      <c r="D7492" s="390"/>
      <c r="E7492" s="390"/>
      <c r="F7492" s="390"/>
      <c r="G7492" s="390"/>
      <c r="H7492" s="390"/>
      <c r="I7492" s="390"/>
      <c r="AP7492" s="207"/>
      <c r="AQ7492" s="207"/>
      <c r="BK7492" s="207"/>
      <c r="BY7492" s="207"/>
      <c r="BZ7492" s="207"/>
      <c r="CA7492" s="207"/>
      <c r="CB7492" s="207"/>
      <c r="CC7492" s="207"/>
      <c r="CD7492" s="207"/>
      <c r="CE7492" s="207"/>
      <c r="CF7492" s="207"/>
    </row>
    <row r="7493" spans="1:84" s="406" customFormat="1" x14ac:dyDescent="0.3">
      <c r="A7493" s="407"/>
      <c r="B7493" s="412"/>
      <c r="C7493" s="126"/>
      <c r="D7493" s="390"/>
      <c r="E7493" s="390"/>
      <c r="F7493" s="390"/>
      <c r="G7493" s="390"/>
      <c r="H7493" s="390"/>
      <c r="I7493" s="390"/>
      <c r="AP7493" s="207"/>
      <c r="AQ7493" s="207"/>
      <c r="BK7493" s="207"/>
      <c r="BY7493" s="207"/>
      <c r="BZ7493" s="207"/>
      <c r="CA7493" s="207"/>
      <c r="CB7493" s="207"/>
      <c r="CC7493" s="207"/>
      <c r="CD7493" s="207"/>
      <c r="CE7493" s="207"/>
      <c r="CF7493" s="207"/>
    </row>
    <row r="7494" spans="1:84" s="406" customFormat="1" x14ac:dyDescent="0.3">
      <c r="A7494" s="407"/>
      <c r="B7494" s="412"/>
      <c r="C7494" s="126"/>
      <c r="D7494" s="390"/>
      <c r="E7494" s="390"/>
      <c r="F7494" s="390"/>
      <c r="G7494" s="390"/>
      <c r="H7494" s="390"/>
      <c r="I7494" s="390"/>
      <c r="AP7494" s="207"/>
      <c r="AQ7494" s="207"/>
      <c r="BK7494" s="207"/>
      <c r="BY7494" s="207"/>
      <c r="BZ7494" s="207"/>
      <c r="CA7494" s="207"/>
      <c r="CB7494" s="207"/>
      <c r="CC7494" s="207"/>
      <c r="CD7494" s="207"/>
      <c r="CE7494" s="207"/>
      <c r="CF7494" s="207"/>
    </row>
    <row r="7495" spans="1:84" s="406" customFormat="1" x14ac:dyDescent="0.3">
      <c r="A7495" s="407"/>
      <c r="B7495" s="412"/>
      <c r="C7495" s="126"/>
      <c r="D7495" s="390"/>
      <c r="E7495" s="390"/>
      <c r="F7495" s="390"/>
      <c r="G7495" s="390"/>
      <c r="H7495" s="390"/>
      <c r="I7495" s="390"/>
      <c r="AP7495" s="207"/>
      <c r="AQ7495" s="207"/>
      <c r="BK7495" s="207"/>
      <c r="BY7495" s="207"/>
      <c r="BZ7495" s="207"/>
      <c r="CA7495" s="207"/>
      <c r="CB7495" s="207"/>
      <c r="CC7495" s="207"/>
      <c r="CD7495" s="207"/>
      <c r="CE7495" s="207"/>
      <c r="CF7495" s="207"/>
    </row>
    <row r="7496" spans="1:84" s="406" customFormat="1" x14ac:dyDescent="0.3">
      <c r="A7496" s="407"/>
      <c r="B7496" s="412"/>
      <c r="C7496" s="126"/>
      <c r="D7496" s="390"/>
      <c r="E7496" s="390"/>
      <c r="F7496" s="390"/>
      <c r="G7496" s="390"/>
      <c r="H7496" s="390"/>
      <c r="I7496" s="390"/>
      <c r="AP7496" s="207"/>
      <c r="AQ7496" s="207"/>
      <c r="BK7496" s="207"/>
      <c r="BY7496" s="207"/>
      <c r="BZ7496" s="207"/>
      <c r="CA7496" s="207"/>
      <c r="CB7496" s="207"/>
      <c r="CC7496" s="207"/>
      <c r="CD7496" s="207"/>
      <c r="CE7496" s="207"/>
      <c r="CF7496" s="207"/>
    </row>
    <row r="7497" spans="1:84" s="406" customFormat="1" x14ac:dyDescent="0.3">
      <c r="A7497" s="407"/>
      <c r="B7497" s="412"/>
      <c r="C7497" s="126"/>
      <c r="D7497" s="390"/>
      <c r="E7497" s="390"/>
      <c r="F7497" s="390"/>
      <c r="G7497" s="390"/>
      <c r="H7497" s="390"/>
      <c r="I7497" s="390"/>
      <c r="AP7497" s="207"/>
      <c r="AQ7497" s="207"/>
      <c r="BK7497" s="207"/>
      <c r="BY7497" s="207"/>
      <c r="BZ7497" s="207"/>
      <c r="CA7497" s="207"/>
      <c r="CB7497" s="207"/>
      <c r="CC7497" s="207"/>
      <c r="CD7497" s="207"/>
      <c r="CE7497" s="207"/>
      <c r="CF7497" s="207"/>
    </row>
    <row r="7498" spans="1:84" s="406" customFormat="1" x14ac:dyDescent="0.3">
      <c r="A7498" s="407"/>
      <c r="B7498" s="412"/>
      <c r="C7498" s="126"/>
      <c r="D7498" s="390"/>
      <c r="E7498" s="390"/>
      <c r="F7498" s="390"/>
      <c r="G7498" s="390"/>
      <c r="H7498" s="390"/>
      <c r="I7498" s="390"/>
      <c r="AP7498" s="207"/>
      <c r="AQ7498" s="207"/>
      <c r="BK7498" s="207"/>
      <c r="BY7498" s="207"/>
      <c r="BZ7498" s="207"/>
      <c r="CA7498" s="207"/>
      <c r="CB7498" s="207"/>
      <c r="CC7498" s="207"/>
      <c r="CD7498" s="207"/>
      <c r="CE7498" s="207"/>
      <c r="CF7498" s="207"/>
    </row>
    <row r="7499" spans="1:84" s="406" customFormat="1" x14ac:dyDescent="0.3">
      <c r="A7499" s="407"/>
      <c r="B7499" s="412"/>
      <c r="C7499" s="126"/>
      <c r="D7499" s="390"/>
      <c r="E7499" s="390"/>
      <c r="F7499" s="390"/>
      <c r="G7499" s="390"/>
      <c r="H7499" s="390"/>
      <c r="I7499" s="390"/>
      <c r="AP7499" s="207"/>
      <c r="AQ7499" s="207"/>
      <c r="BK7499" s="207"/>
      <c r="BY7499" s="207"/>
      <c r="BZ7499" s="207"/>
      <c r="CA7499" s="207"/>
      <c r="CB7499" s="207"/>
      <c r="CC7499" s="207"/>
      <c r="CD7499" s="207"/>
      <c r="CE7499" s="207"/>
      <c r="CF7499" s="207"/>
    </row>
    <row r="7500" spans="1:84" s="406" customFormat="1" x14ac:dyDescent="0.3">
      <c r="A7500" s="407"/>
      <c r="B7500" s="412"/>
      <c r="C7500" s="126"/>
      <c r="D7500" s="390"/>
      <c r="E7500" s="390"/>
      <c r="F7500" s="390"/>
      <c r="G7500" s="390"/>
      <c r="H7500" s="390"/>
      <c r="I7500" s="390"/>
      <c r="AP7500" s="207"/>
      <c r="AQ7500" s="207"/>
      <c r="BK7500" s="207"/>
      <c r="BY7500" s="207"/>
      <c r="BZ7500" s="207"/>
      <c r="CA7500" s="207"/>
      <c r="CB7500" s="207"/>
      <c r="CC7500" s="207"/>
      <c r="CD7500" s="207"/>
      <c r="CE7500" s="207"/>
      <c r="CF7500" s="207"/>
    </row>
    <row r="7501" spans="1:84" s="406" customFormat="1" x14ac:dyDescent="0.3">
      <c r="A7501" s="407"/>
      <c r="B7501" s="412"/>
      <c r="C7501" s="126"/>
      <c r="D7501" s="390"/>
      <c r="E7501" s="390"/>
      <c r="F7501" s="390"/>
      <c r="G7501" s="390"/>
      <c r="H7501" s="390"/>
      <c r="I7501" s="390"/>
      <c r="AP7501" s="207"/>
      <c r="AQ7501" s="207"/>
      <c r="BK7501" s="207"/>
      <c r="BY7501" s="207"/>
      <c r="BZ7501" s="207"/>
      <c r="CA7501" s="207"/>
      <c r="CB7501" s="207"/>
      <c r="CC7501" s="207"/>
      <c r="CD7501" s="207"/>
      <c r="CE7501" s="207"/>
      <c r="CF7501" s="207"/>
    </row>
    <row r="7502" spans="1:84" s="406" customFormat="1" x14ac:dyDescent="0.3">
      <c r="A7502" s="407"/>
      <c r="B7502" s="412"/>
      <c r="C7502" s="126"/>
      <c r="D7502" s="390"/>
      <c r="E7502" s="390"/>
      <c r="F7502" s="390"/>
      <c r="G7502" s="390"/>
      <c r="H7502" s="390"/>
      <c r="I7502" s="390"/>
      <c r="AP7502" s="207"/>
      <c r="AQ7502" s="207"/>
      <c r="BK7502" s="207"/>
      <c r="BY7502" s="207"/>
      <c r="BZ7502" s="207"/>
      <c r="CA7502" s="207"/>
      <c r="CB7502" s="207"/>
      <c r="CC7502" s="207"/>
      <c r="CD7502" s="207"/>
      <c r="CE7502" s="207"/>
      <c r="CF7502" s="207"/>
    </row>
    <row r="7503" spans="1:84" s="406" customFormat="1" x14ac:dyDescent="0.3">
      <c r="A7503" s="407"/>
      <c r="B7503" s="412"/>
      <c r="C7503" s="126"/>
      <c r="D7503" s="390"/>
      <c r="E7503" s="390"/>
      <c r="F7503" s="390"/>
      <c r="G7503" s="390"/>
      <c r="H7503" s="390"/>
      <c r="I7503" s="390"/>
      <c r="AP7503" s="207"/>
      <c r="AQ7503" s="207"/>
      <c r="BK7503" s="207"/>
      <c r="BY7503" s="207"/>
      <c r="BZ7503" s="207"/>
      <c r="CA7503" s="207"/>
      <c r="CB7503" s="207"/>
      <c r="CC7503" s="207"/>
      <c r="CD7503" s="207"/>
      <c r="CE7503" s="207"/>
      <c r="CF7503" s="207"/>
    </row>
    <row r="7504" spans="1:84" s="406" customFormat="1" x14ac:dyDescent="0.3">
      <c r="A7504" s="407"/>
      <c r="B7504" s="412"/>
      <c r="C7504" s="126"/>
      <c r="D7504" s="390"/>
      <c r="E7504" s="390"/>
      <c r="F7504" s="390"/>
      <c r="G7504" s="390"/>
      <c r="H7504" s="390"/>
      <c r="I7504" s="390"/>
      <c r="AP7504" s="207"/>
      <c r="AQ7504" s="207"/>
      <c r="BK7504" s="207"/>
      <c r="BY7504" s="207"/>
      <c r="BZ7504" s="207"/>
      <c r="CA7504" s="207"/>
      <c r="CB7504" s="207"/>
      <c r="CC7504" s="207"/>
      <c r="CD7504" s="207"/>
      <c r="CE7504" s="207"/>
      <c r="CF7504" s="207"/>
    </row>
    <row r="7505" spans="1:84" s="406" customFormat="1" x14ac:dyDescent="0.3">
      <c r="A7505" s="407"/>
      <c r="B7505" s="412"/>
      <c r="C7505" s="126"/>
      <c r="D7505" s="390"/>
      <c r="E7505" s="390"/>
      <c r="F7505" s="390"/>
      <c r="G7505" s="390"/>
      <c r="H7505" s="390"/>
      <c r="I7505" s="390"/>
      <c r="AP7505" s="207"/>
      <c r="AQ7505" s="207"/>
      <c r="BK7505" s="207"/>
      <c r="BY7505" s="207"/>
      <c r="BZ7505" s="207"/>
      <c r="CA7505" s="207"/>
      <c r="CB7505" s="207"/>
      <c r="CC7505" s="207"/>
      <c r="CD7505" s="207"/>
      <c r="CE7505" s="207"/>
      <c r="CF7505" s="207"/>
    </row>
    <row r="7506" spans="1:84" s="406" customFormat="1" x14ac:dyDescent="0.3">
      <c r="A7506" s="407"/>
      <c r="B7506" s="412"/>
      <c r="C7506" s="126"/>
      <c r="D7506" s="390"/>
      <c r="E7506" s="390"/>
      <c r="F7506" s="390"/>
      <c r="G7506" s="390"/>
      <c r="H7506" s="390"/>
      <c r="I7506" s="390"/>
      <c r="AP7506" s="207"/>
      <c r="AQ7506" s="207"/>
      <c r="BK7506" s="207"/>
      <c r="BY7506" s="207"/>
      <c r="BZ7506" s="207"/>
      <c r="CA7506" s="207"/>
      <c r="CB7506" s="207"/>
      <c r="CC7506" s="207"/>
      <c r="CD7506" s="207"/>
      <c r="CE7506" s="207"/>
      <c r="CF7506" s="207"/>
    </row>
    <row r="7507" spans="1:84" s="406" customFormat="1" x14ac:dyDescent="0.3">
      <c r="A7507" s="407"/>
      <c r="B7507" s="412"/>
      <c r="C7507" s="126"/>
      <c r="D7507" s="390"/>
      <c r="E7507" s="390"/>
      <c r="F7507" s="390"/>
      <c r="G7507" s="390"/>
      <c r="H7507" s="390"/>
      <c r="I7507" s="390"/>
      <c r="AP7507" s="207"/>
      <c r="AQ7507" s="207"/>
      <c r="BK7507" s="207"/>
      <c r="BY7507" s="207"/>
      <c r="BZ7507" s="207"/>
      <c r="CA7507" s="207"/>
      <c r="CB7507" s="207"/>
      <c r="CC7507" s="207"/>
      <c r="CD7507" s="207"/>
      <c r="CE7507" s="207"/>
      <c r="CF7507" s="207"/>
    </row>
    <row r="7508" spans="1:84" s="406" customFormat="1" x14ac:dyDescent="0.3">
      <c r="A7508" s="407"/>
      <c r="B7508" s="412"/>
      <c r="C7508" s="126"/>
      <c r="D7508" s="390"/>
      <c r="E7508" s="390"/>
      <c r="F7508" s="390"/>
      <c r="G7508" s="390"/>
      <c r="H7508" s="390"/>
      <c r="I7508" s="390"/>
      <c r="AP7508" s="207"/>
      <c r="AQ7508" s="207"/>
      <c r="BK7508" s="207"/>
      <c r="BY7508" s="207"/>
      <c r="BZ7508" s="207"/>
      <c r="CA7508" s="207"/>
      <c r="CB7508" s="207"/>
      <c r="CC7508" s="207"/>
      <c r="CD7508" s="207"/>
      <c r="CE7508" s="207"/>
      <c r="CF7508" s="207"/>
    </row>
    <row r="7509" spans="1:84" s="406" customFormat="1" x14ac:dyDescent="0.3">
      <c r="A7509" s="407"/>
      <c r="B7509" s="412"/>
      <c r="C7509" s="126"/>
      <c r="D7509" s="390"/>
      <c r="E7509" s="390"/>
      <c r="F7509" s="390"/>
      <c r="G7509" s="390"/>
      <c r="H7509" s="390"/>
      <c r="I7509" s="390"/>
      <c r="AP7509" s="207"/>
      <c r="AQ7509" s="207"/>
      <c r="BK7509" s="207"/>
      <c r="BY7509" s="207"/>
      <c r="BZ7509" s="207"/>
      <c r="CA7509" s="207"/>
      <c r="CB7509" s="207"/>
      <c r="CC7509" s="207"/>
      <c r="CD7509" s="207"/>
      <c r="CE7509" s="207"/>
      <c r="CF7509" s="207"/>
    </row>
    <row r="7510" spans="1:84" s="406" customFormat="1" x14ac:dyDescent="0.3">
      <c r="A7510" s="407"/>
      <c r="B7510" s="412"/>
      <c r="C7510" s="126"/>
      <c r="D7510" s="390"/>
      <c r="E7510" s="390"/>
      <c r="F7510" s="390"/>
      <c r="G7510" s="390"/>
      <c r="H7510" s="390"/>
      <c r="I7510" s="390"/>
      <c r="AP7510" s="207"/>
      <c r="AQ7510" s="207"/>
      <c r="BK7510" s="207"/>
      <c r="BY7510" s="207"/>
      <c r="BZ7510" s="207"/>
      <c r="CA7510" s="207"/>
      <c r="CB7510" s="207"/>
      <c r="CC7510" s="207"/>
      <c r="CD7510" s="207"/>
      <c r="CE7510" s="207"/>
      <c r="CF7510" s="207"/>
    </row>
    <row r="7511" spans="1:84" s="406" customFormat="1" x14ac:dyDescent="0.3">
      <c r="A7511" s="407"/>
      <c r="B7511" s="412"/>
      <c r="C7511" s="126"/>
      <c r="D7511" s="390"/>
      <c r="E7511" s="390"/>
      <c r="F7511" s="390"/>
      <c r="G7511" s="390"/>
      <c r="H7511" s="390"/>
      <c r="I7511" s="390"/>
      <c r="AP7511" s="207"/>
      <c r="AQ7511" s="207"/>
      <c r="BK7511" s="207"/>
      <c r="BY7511" s="207"/>
      <c r="BZ7511" s="207"/>
      <c r="CA7511" s="207"/>
      <c r="CB7511" s="207"/>
      <c r="CC7511" s="207"/>
      <c r="CD7511" s="207"/>
      <c r="CE7511" s="207"/>
      <c r="CF7511" s="207"/>
    </row>
    <row r="7512" spans="1:84" s="406" customFormat="1" x14ac:dyDescent="0.3">
      <c r="A7512" s="407"/>
      <c r="B7512" s="412"/>
      <c r="C7512" s="126"/>
      <c r="D7512" s="390"/>
      <c r="E7512" s="390"/>
      <c r="F7512" s="390"/>
      <c r="G7512" s="390"/>
      <c r="H7512" s="390"/>
      <c r="I7512" s="390"/>
      <c r="AP7512" s="207"/>
      <c r="AQ7512" s="207"/>
      <c r="BK7512" s="207"/>
      <c r="BY7512" s="207"/>
      <c r="BZ7512" s="207"/>
      <c r="CA7512" s="207"/>
      <c r="CB7512" s="207"/>
      <c r="CC7512" s="207"/>
      <c r="CD7512" s="207"/>
      <c r="CE7512" s="207"/>
      <c r="CF7512" s="207"/>
    </row>
    <row r="7513" spans="1:84" s="406" customFormat="1" x14ac:dyDescent="0.3">
      <c r="A7513" s="407"/>
      <c r="B7513" s="412"/>
      <c r="C7513" s="126"/>
      <c r="D7513" s="390"/>
      <c r="E7513" s="390"/>
      <c r="F7513" s="390"/>
      <c r="G7513" s="390"/>
      <c r="H7513" s="390"/>
      <c r="I7513" s="390"/>
      <c r="AP7513" s="207"/>
      <c r="AQ7513" s="207"/>
      <c r="BK7513" s="207"/>
      <c r="BY7513" s="207"/>
      <c r="BZ7513" s="207"/>
      <c r="CA7513" s="207"/>
      <c r="CB7513" s="207"/>
      <c r="CC7513" s="207"/>
      <c r="CD7513" s="207"/>
      <c r="CE7513" s="207"/>
      <c r="CF7513" s="207"/>
    </row>
    <row r="7514" spans="1:84" s="406" customFormat="1" x14ac:dyDescent="0.3">
      <c r="A7514" s="407"/>
      <c r="B7514" s="412"/>
      <c r="C7514" s="126"/>
      <c r="D7514" s="390"/>
      <c r="E7514" s="390"/>
      <c r="F7514" s="390"/>
      <c r="G7514" s="390"/>
      <c r="H7514" s="390"/>
      <c r="I7514" s="390"/>
      <c r="AP7514" s="207"/>
      <c r="AQ7514" s="207"/>
      <c r="BK7514" s="207"/>
      <c r="BY7514" s="207"/>
      <c r="BZ7514" s="207"/>
      <c r="CA7514" s="207"/>
      <c r="CB7514" s="207"/>
      <c r="CC7514" s="207"/>
      <c r="CD7514" s="207"/>
      <c r="CE7514" s="207"/>
      <c r="CF7514" s="207"/>
    </row>
    <row r="7515" spans="1:84" s="406" customFormat="1" x14ac:dyDescent="0.3">
      <c r="A7515" s="407"/>
      <c r="B7515" s="412"/>
      <c r="C7515" s="126"/>
      <c r="D7515" s="390"/>
      <c r="E7515" s="390"/>
      <c r="F7515" s="390"/>
      <c r="G7515" s="390"/>
      <c r="H7515" s="390"/>
      <c r="I7515" s="390"/>
      <c r="AP7515" s="207"/>
      <c r="AQ7515" s="207"/>
      <c r="BK7515" s="207"/>
      <c r="BY7515" s="207"/>
      <c r="BZ7515" s="207"/>
      <c r="CA7515" s="207"/>
      <c r="CB7515" s="207"/>
      <c r="CC7515" s="207"/>
      <c r="CD7515" s="207"/>
      <c r="CE7515" s="207"/>
      <c r="CF7515" s="207"/>
    </row>
    <row r="7516" spans="1:84" s="406" customFormat="1" x14ac:dyDescent="0.3">
      <c r="A7516" s="407"/>
      <c r="B7516" s="412"/>
      <c r="C7516" s="126"/>
      <c r="D7516" s="390"/>
      <c r="E7516" s="390"/>
      <c r="F7516" s="390"/>
      <c r="G7516" s="390"/>
      <c r="H7516" s="390"/>
      <c r="I7516" s="390"/>
      <c r="AP7516" s="207"/>
      <c r="AQ7516" s="207"/>
      <c r="BK7516" s="207"/>
      <c r="BY7516" s="207"/>
      <c r="BZ7516" s="207"/>
      <c r="CA7516" s="207"/>
      <c r="CB7516" s="207"/>
      <c r="CC7516" s="207"/>
      <c r="CD7516" s="207"/>
      <c r="CE7516" s="207"/>
      <c r="CF7516" s="207"/>
    </row>
    <row r="7517" spans="1:84" s="406" customFormat="1" x14ac:dyDescent="0.3">
      <c r="A7517" s="407"/>
      <c r="B7517" s="412"/>
      <c r="C7517" s="126"/>
      <c r="D7517" s="390"/>
      <c r="E7517" s="390"/>
      <c r="F7517" s="390"/>
      <c r="G7517" s="390"/>
      <c r="H7517" s="390"/>
      <c r="I7517" s="390"/>
      <c r="AP7517" s="207"/>
      <c r="AQ7517" s="207"/>
      <c r="BK7517" s="207"/>
      <c r="BY7517" s="207"/>
      <c r="BZ7517" s="207"/>
      <c r="CA7517" s="207"/>
      <c r="CB7517" s="207"/>
      <c r="CC7517" s="207"/>
      <c r="CD7517" s="207"/>
      <c r="CE7517" s="207"/>
      <c r="CF7517" s="207"/>
    </row>
    <row r="7518" spans="1:84" s="406" customFormat="1" x14ac:dyDescent="0.3">
      <c r="A7518" s="407"/>
      <c r="B7518" s="412"/>
      <c r="C7518" s="126"/>
      <c r="D7518" s="390"/>
      <c r="E7518" s="390"/>
      <c r="F7518" s="390"/>
      <c r="G7518" s="390"/>
      <c r="H7518" s="390"/>
      <c r="I7518" s="390"/>
      <c r="AP7518" s="207"/>
      <c r="AQ7518" s="207"/>
      <c r="BK7518" s="207"/>
      <c r="BY7518" s="207"/>
      <c r="BZ7518" s="207"/>
      <c r="CA7518" s="207"/>
      <c r="CB7518" s="207"/>
      <c r="CC7518" s="207"/>
      <c r="CD7518" s="207"/>
      <c r="CE7518" s="207"/>
      <c r="CF7518" s="207"/>
    </row>
    <row r="7519" spans="1:84" s="406" customFormat="1" x14ac:dyDescent="0.3">
      <c r="A7519" s="407"/>
      <c r="B7519" s="412"/>
      <c r="C7519" s="126"/>
      <c r="D7519" s="390"/>
      <c r="E7519" s="390"/>
      <c r="F7519" s="390"/>
      <c r="G7519" s="390"/>
      <c r="H7519" s="390"/>
      <c r="I7519" s="390"/>
      <c r="AP7519" s="207"/>
      <c r="AQ7519" s="207"/>
      <c r="BK7519" s="207"/>
      <c r="BY7519" s="207"/>
      <c r="BZ7519" s="207"/>
      <c r="CA7519" s="207"/>
      <c r="CB7519" s="207"/>
      <c r="CC7519" s="207"/>
      <c r="CD7519" s="207"/>
      <c r="CE7519" s="207"/>
      <c r="CF7519" s="207"/>
    </row>
    <row r="7520" spans="1:84" s="406" customFormat="1" x14ac:dyDescent="0.3">
      <c r="A7520" s="407"/>
      <c r="B7520" s="412"/>
      <c r="C7520" s="126"/>
      <c r="D7520" s="390"/>
      <c r="E7520" s="390"/>
      <c r="F7520" s="390"/>
      <c r="G7520" s="390"/>
      <c r="H7520" s="390"/>
      <c r="I7520" s="390"/>
      <c r="AP7520" s="207"/>
      <c r="AQ7520" s="207"/>
      <c r="BK7520" s="207"/>
      <c r="BY7520" s="207"/>
      <c r="BZ7520" s="207"/>
      <c r="CA7520" s="207"/>
      <c r="CB7520" s="207"/>
      <c r="CC7520" s="207"/>
      <c r="CD7520" s="207"/>
      <c r="CE7520" s="207"/>
      <c r="CF7520" s="207"/>
    </row>
    <row r="7521" spans="1:84" s="406" customFormat="1" x14ac:dyDescent="0.3">
      <c r="A7521" s="407"/>
      <c r="B7521" s="412"/>
      <c r="C7521" s="126"/>
      <c r="D7521" s="390"/>
      <c r="E7521" s="390"/>
      <c r="F7521" s="390"/>
      <c r="G7521" s="390"/>
      <c r="H7521" s="390"/>
      <c r="I7521" s="390"/>
      <c r="AP7521" s="207"/>
      <c r="AQ7521" s="207"/>
      <c r="BK7521" s="207"/>
      <c r="BY7521" s="207"/>
      <c r="BZ7521" s="207"/>
      <c r="CA7521" s="207"/>
      <c r="CB7521" s="207"/>
      <c r="CC7521" s="207"/>
      <c r="CD7521" s="207"/>
      <c r="CE7521" s="207"/>
      <c r="CF7521" s="207"/>
    </row>
    <row r="7522" spans="1:84" s="406" customFormat="1" x14ac:dyDescent="0.3">
      <c r="A7522" s="407"/>
      <c r="B7522" s="412"/>
      <c r="C7522" s="126"/>
      <c r="D7522" s="390"/>
      <c r="E7522" s="390"/>
      <c r="F7522" s="390"/>
      <c r="G7522" s="390"/>
      <c r="H7522" s="390"/>
      <c r="I7522" s="390"/>
      <c r="AP7522" s="207"/>
      <c r="AQ7522" s="207"/>
      <c r="BK7522" s="207"/>
      <c r="BY7522" s="207"/>
      <c r="BZ7522" s="207"/>
      <c r="CA7522" s="207"/>
      <c r="CB7522" s="207"/>
      <c r="CC7522" s="207"/>
      <c r="CD7522" s="207"/>
      <c r="CE7522" s="207"/>
      <c r="CF7522" s="207"/>
    </row>
    <row r="7523" spans="1:84" s="406" customFormat="1" x14ac:dyDescent="0.3">
      <c r="A7523" s="407"/>
      <c r="B7523" s="412"/>
      <c r="C7523" s="126"/>
      <c r="D7523" s="390"/>
      <c r="E7523" s="390"/>
      <c r="F7523" s="390"/>
      <c r="G7523" s="390"/>
      <c r="H7523" s="390"/>
      <c r="I7523" s="390"/>
      <c r="AP7523" s="207"/>
      <c r="AQ7523" s="207"/>
      <c r="BK7523" s="207"/>
      <c r="BY7523" s="207"/>
      <c r="BZ7523" s="207"/>
      <c r="CA7523" s="207"/>
      <c r="CB7523" s="207"/>
      <c r="CC7523" s="207"/>
      <c r="CD7523" s="207"/>
      <c r="CE7523" s="207"/>
      <c r="CF7523" s="207"/>
    </row>
    <row r="7524" spans="1:84" s="406" customFormat="1" x14ac:dyDescent="0.3">
      <c r="A7524" s="407"/>
      <c r="B7524" s="412"/>
      <c r="C7524" s="126"/>
      <c r="D7524" s="390"/>
      <c r="E7524" s="390"/>
      <c r="F7524" s="390"/>
      <c r="G7524" s="390"/>
      <c r="H7524" s="390"/>
      <c r="I7524" s="390"/>
      <c r="AP7524" s="207"/>
      <c r="AQ7524" s="207"/>
      <c r="BK7524" s="207"/>
      <c r="BY7524" s="207"/>
      <c r="BZ7524" s="207"/>
      <c r="CA7524" s="207"/>
      <c r="CB7524" s="207"/>
      <c r="CC7524" s="207"/>
      <c r="CD7524" s="207"/>
      <c r="CE7524" s="207"/>
      <c r="CF7524" s="207"/>
    </row>
    <row r="7525" spans="1:84" s="406" customFormat="1" x14ac:dyDescent="0.3">
      <c r="A7525" s="407"/>
      <c r="B7525" s="412"/>
      <c r="C7525" s="126"/>
      <c r="D7525" s="390"/>
      <c r="E7525" s="390"/>
      <c r="F7525" s="390"/>
      <c r="G7525" s="390"/>
      <c r="H7525" s="390"/>
      <c r="I7525" s="390"/>
      <c r="AP7525" s="207"/>
      <c r="AQ7525" s="207"/>
      <c r="BK7525" s="207"/>
      <c r="BY7525" s="207"/>
      <c r="BZ7525" s="207"/>
      <c r="CA7525" s="207"/>
      <c r="CB7525" s="207"/>
      <c r="CC7525" s="207"/>
      <c r="CD7525" s="207"/>
      <c r="CE7525" s="207"/>
      <c r="CF7525" s="207"/>
    </row>
    <row r="7526" spans="1:84" s="406" customFormat="1" x14ac:dyDescent="0.3">
      <c r="A7526" s="407"/>
      <c r="B7526" s="412"/>
      <c r="C7526" s="126"/>
      <c r="D7526" s="390"/>
      <c r="E7526" s="390"/>
      <c r="F7526" s="390"/>
      <c r="G7526" s="390"/>
      <c r="H7526" s="390"/>
      <c r="I7526" s="390"/>
      <c r="AP7526" s="207"/>
      <c r="AQ7526" s="207"/>
      <c r="BK7526" s="207"/>
      <c r="BY7526" s="207"/>
      <c r="BZ7526" s="207"/>
      <c r="CA7526" s="207"/>
      <c r="CB7526" s="207"/>
      <c r="CC7526" s="207"/>
      <c r="CD7526" s="207"/>
      <c r="CE7526" s="207"/>
      <c r="CF7526" s="207"/>
    </row>
    <row r="7527" spans="1:84" s="406" customFormat="1" x14ac:dyDescent="0.3">
      <c r="A7527" s="407"/>
      <c r="B7527" s="412"/>
      <c r="C7527" s="126"/>
      <c r="D7527" s="390"/>
      <c r="E7527" s="390"/>
      <c r="F7527" s="390"/>
      <c r="G7527" s="390"/>
      <c r="H7527" s="390"/>
      <c r="I7527" s="390"/>
      <c r="AP7527" s="207"/>
      <c r="AQ7527" s="207"/>
      <c r="BK7527" s="207"/>
      <c r="BY7527" s="207"/>
      <c r="BZ7527" s="207"/>
      <c r="CA7527" s="207"/>
      <c r="CB7527" s="207"/>
      <c r="CC7527" s="207"/>
      <c r="CD7527" s="207"/>
      <c r="CE7527" s="207"/>
      <c r="CF7527" s="207"/>
    </row>
    <row r="7528" spans="1:84" s="406" customFormat="1" x14ac:dyDescent="0.3">
      <c r="A7528" s="407"/>
      <c r="B7528" s="412"/>
      <c r="C7528" s="126"/>
      <c r="D7528" s="390"/>
      <c r="E7528" s="390"/>
      <c r="F7528" s="390"/>
      <c r="G7528" s="390"/>
      <c r="H7528" s="390"/>
      <c r="I7528" s="390"/>
      <c r="AP7528" s="207"/>
      <c r="AQ7528" s="207"/>
      <c r="BK7528" s="207"/>
      <c r="BY7528" s="207"/>
      <c r="BZ7528" s="207"/>
      <c r="CA7528" s="207"/>
      <c r="CB7528" s="207"/>
      <c r="CC7528" s="207"/>
      <c r="CD7528" s="207"/>
      <c r="CE7528" s="207"/>
      <c r="CF7528" s="207"/>
    </row>
    <row r="7529" spans="1:84" s="406" customFormat="1" x14ac:dyDescent="0.3">
      <c r="A7529" s="407"/>
      <c r="B7529" s="412"/>
      <c r="C7529" s="126"/>
      <c r="D7529" s="390"/>
      <c r="E7529" s="390"/>
      <c r="F7529" s="390"/>
      <c r="G7529" s="390"/>
      <c r="H7529" s="390"/>
      <c r="I7529" s="390"/>
      <c r="AP7529" s="207"/>
      <c r="AQ7529" s="207"/>
      <c r="BK7529" s="207"/>
      <c r="BY7529" s="207"/>
      <c r="BZ7529" s="207"/>
      <c r="CA7529" s="207"/>
      <c r="CB7529" s="207"/>
      <c r="CC7529" s="207"/>
      <c r="CD7529" s="207"/>
      <c r="CE7529" s="207"/>
      <c r="CF7529" s="207"/>
    </row>
    <row r="7530" spans="1:84" s="406" customFormat="1" x14ac:dyDescent="0.3">
      <c r="A7530" s="407"/>
      <c r="B7530" s="412"/>
      <c r="C7530" s="126"/>
      <c r="D7530" s="390"/>
      <c r="E7530" s="390"/>
      <c r="F7530" s="390"/>
      <c r="G7530" s="390"/>
      <c r="H7530" s="390"/>
      <c r="I7530" s="390"/>
      <c r="AP7530" s="207"/>
      <c r="AQ7530" s="207"/>
      <c r="BK7530" s="207"/>
      <c r="BY7530" s="207"/>
      <c r="BZ7530" s="207"/>
      <c r="CA7530" s="207"/>
      <c r="CB7530" s="207"/>
      <c r="CC7530" s="207"/>
      <c r="CD7530" s="207"/>
      <c r="CE7530" s="207"/>
      <c r="CF7530" s="207"/>
    </row>
    <row r="7531" spans="1:84" s="406" customFormat="1" x14ac:dyDescent="0.3">
      <c r="A7531" s="407"/>
      <c r="B7531" s="412"/>
      <c r="C7531" s="126"/>
      <c r="D7531" s="390"/>
      <c r="E7531" s="390"/>
      <c r="F7531" s="390"/>
      <c r="G7531" s="390"/>
      <c r="H7531" s="390"/>
      <c r="I7531" s="390"/>
      <c r="AP7531" s="207"/>
      <c r="AQ7531" s="207"/>
      <c r="BK7531" s="207"/>
      <c r="BY7531" s="207"/>
      <c r="BZ7531" s="207"/>
      <c r="CA7531" s="207"/>
      <c r="CB7531" s="207"/>
      <c r="CC7531" s="207"/>
      <c r="CD7531" s="207"/>
      <c r="CE7531" s="207"/>
      <c r="CF7531" s="207"/>
    </row>
    <row r="7532" spans="1:84" s="406" customFormat="1" x14ac:dyDescent="0.3">
      <c r="A7532" s="407"/>
      <c r="B7532" s="412"/>
      <c r="C7532" s="126"/>
      <c r="D7532" s="390"/>
      <c r="E7532" s="390"/>
      <c r="F7532" s="390"/>
      <c r="G7532" s="390"/>
      <c r="H7532" s="390"/>
      <c r="I7532" s="390"/>
      <c r="AP7532" s="207"/>
      <c r="AQ7532" s="207"/>
      <c r="BK7532" s="207"/>
      <c r="BY7532" s="207"/>
      <c r="BZ7532" s="207"/>
      <c r="CA7532" s="207"/>
      <c r="CB7532" s="207"/>
      <c r="CC7532" s="207"/>
      <c r="CD7532" s="207"/>
      <c r="CE7532" s="207"/>
      <c r="CF7532" s="207"/>
    </row>
    <row r="7533" spans="1:84" s="406" customFormat="1" x14ac:dyDescent="0.3">
      <c r="A7533" s="407"/>
      <c r="B7533" s="412"/>
      <c r="C7533" s="126"/>
      <c r="D7533" s="390"/>
      <c r="E7533" s="390"/>
      <c r="F7533" s="390"/>
      <c r="G7533" s="390"/>
      <c r="H7533" s="390"/>
      <c r="I7533" s="390"/>
      <c r="AP7533" s="207"/>
      <c r="AQ7533" s="207"/>
      <c r="BK7533" s="207"/>
      <c r="BY7533" s="207"/>
      <c r="BZ7533" s="207"/>
      <c r="CA7533" s="207"/>
      <c r="CB7533" s="207"/>
      <c r="CC7533" s="207"/>
      <c r="CD7533" s="207"/>
      <c r="CE7533" s="207"/>
      <c r="CF7533" s="207"/>
    </row>
    <row r="7534" spans="1:84" s="406" customFormat="1" x14ac:dyDescent="0.3">
      <c r="A7534" s="407"/>
      <c r="B7534" s="412"/>
      <c r="C7534" s="126"/>
      <c r="D7534" s="390"/>
      <c r="E7534" s="390"/>
      <c r="F7534" s="390"/>
      <c r="G7534" s="390"/>
      <c r="H7534" s="390"/>
      <c r="I7534" s="390"/>
      <c r="AP7534" s="207"/>
      <c r="AQ7534" s="207"/>
      <c r="BK7534" s="207"/>
      <c r="BY7534" s="207"/>
      <c r="BZ7534" s="207"/>
      <c r="CA7534" s="207"/>
      <c r="CB7534" s="207"/>
      <c r="CC7534" s="207"/>
      <c r="CD7534" s="207"/>
      <c r="CE7534" s="207"/>
      <c r="CF7534" s="207"/>
    </row>
    <row r="7535" spans="1:84" s="406" customFormat="1" x14ac:dyDescent="0.3">
      <c r="A7535" s="407"/>
      <c r="B7535" s="412"/>
      <c r="C7535" s="126"/>
      <c r="D7535" s="390"/>
      <c r="E7535" s="390"/>
      <c r="F7535" s="390"/>
      <c r="G7535" s="390"/>
      <c r="H7535" s="390"/>
      <c r="I7535" s="390"/>
      <c r="AP7535" s="207"/>
      <c r="AQ7535" s="207"/>
      <c r="BK7535" s="207"/>
      <c r="BY7535" s="207"/>
      <c r="BZ7535" s="207"/>
      <c r="CA7535" s="207"/>
      <c r="CB7535" s="207"/>
      <c r="CC7535" s="207"/>
      <c r="CD7535" s="207"/>
      <c r="CE7535" s="207"/>
      <c r="CF7535" s="207"/>
    </row>
    <row r="7536" spans="1:84" s="406" customFormat="1" x14ac:dyDescent="0.3">
      <c r="A7536" s="407"/>
      <c r="B7536" s="412"/>
      <c r="C7536" s="126"/>
      <c r="D7536" s="390"/>
      <c r="E7536" s="390"/>
      <c r="F7536" s="390"/>
      <c r="G7536" s="390"/>
      <c r="H7536" s="390"/>
      <c r="I7536" s="390"/>
      <c r="AP7536" s="207"/>
      <c r="AQ7536" s="207"/>
      <c r="BK7536" s="207"/>
      <c r="BY7536" s="207"/>
      <c r="BZ7536" s="207"/>
      <c r="CA7536" s="207"/>
      <c r="CB7536" s="207"/>
      <c r="CC7536" s="207"/>
      <c r="CD7536" s="207"/>
      <c r="CE7536" s="207"/>
      <c r="CF7536" s="207"/>
    </row>
    <row r="7537" spans="1:84" s="406" customFormat="1" x14ac:dyDescent="0.3">
      <c r="A7537" s="407"/>
      <c r="B7537" s="412"/>
      <c r="C7537" s="126"/>
      <c r="D7537" s="390"/>
      <c r="E7537" s="390"/>
      <c r="F7537" s="390"/>
      <c r="G7537" s="390"/>
      <c r="H7537" s="390"/>
      <c r="I7537" s="390"/>
      <c r="AP7537" s="207"/>
      <c r="AQ7537" s="207"/>
      <c r="BK7537" s="207"/>
      <c r="BY7537" s="207"/>
      <c r="BZ7537" s="207"/>
      <c r="CA7537" s="207"/>
      <c r="CB7537" s="207"/>
      <c r="CC7537" s="207"/>
      <c r="CD7537" s="207"/>
      <c r="CE7537" s="207"/>
      <c r="CF7537" s="207"/>
    </row>
    <row r="7538" spans="1:84" s="406" customFormat="1" x14ac:dyDescent="0.3">
      <c r="A7538" s="407"/>
      <c r="B7538" s="412"/>
      <c r="C7538" s="126"/>
      <c r="D7538" s="390"/>
      <c r="E7538" s="390"/>
      <c r="F7538" s="390"/>
      <c r="G7538" s="390"/>
      <c r="H7538" s="390"/>
      <c r="I7538" s="390"/>
      <c r="AP7538" s="207"/>
      <c r="AQ7538" s="207"/>
      <c r="BK7538" s="207"/>
      <c r="BY7538" s="207"/>
      <c r="BZ7538" s="207"/>
      <c r="CA7538" s="207"/>
      <c r="CB7538" s="207"/>
      <c r="CC7538" s="207"/>
      <c r="CD7538" s="207"/>
      <c r="CE7538" s="207"/>
      <c r="CF7538" s="207"/>
    </row>
    <row r="7539" spans="1:84" s="406" customFormat="1" x14ac:dyDescent="0.3">
      <c r="A7539" s="407"/>
      <c r="B7539" s="412"/>
      <c r="C7539" s="126"/>
      <c r="D7539" s="390"/>
      <c r="E7539" s="390"/>
      <c r="F7539" s="390"/>
      <c r="G7539" s="390"/>
      <c r="H7539" s="390"/>
      <c r="I7539" s="390"/>
      <c r="AP7539" s="207"/>
      <c r="AQ7539" s="207"/>
      <c r="BK7539" s="207"/>
      <c r="BY7539" s="207"/>
      <c r="BZ7539" s="207"/>
      <c r="CA7539" s="207"/>
      <c r="CB7539" s="207"/>
      <c r="CC7539" s="207"/>
      <c r="CD7539" s="207"/>
      <c r="CE7539" s="207"/>
      <c r="CF7539" s="207"/>
    </row>
    <row r="7540" spans="1:84" s="406" customFormat="1" x14ac:dyDescent="0.3">
      <c r="A7540" s="407"/>
      <c r="B7540" s="412"/>
      <c r="C7540" s="126"/>
      <c r="D7540" s="390"/>
      <c r="E7540" s="390"/>
      <c r="F7540" s="390"/>
      <c r="G7540" s="390"/>
      <c r="H7540" s="390"/>
      <c r="I7540" s="390"/>
      <c r="AP7540" s="207"/>
      <c r="AQ7540" s="207"/>
      <c r="BK7540" s="207"/>
      <c r="BY7540" s="207"/>
      <c r="BZ7540" s="207"/>
      <c r="CA7540" s="207"/>
      <c r="CB7540" s="207"/>
      <c r="CC7540" s="207"/>
      <c r="CD7540" s="207"/>
      <c r="CE7540" s="207"/>
      <c r="CF7540" s="207"/>
    </row>
    <row r="7541" spans="1:84" s="406" customFormat="1" x14ac:dyDescent="0.3">
      <c r="A7541" s="407"/>
      <c r="B7541" s="412"/>
      <c r="C7541" s="126"/>
      <c r="D7541" s="390"/>
      <c r="E7541" s="390"/>
      <c r="F7541" s="390"/>
      <c r="G7541" s="390"/>
      <c r="H7541" s="390"/>
      <c r="I7541" s="390"/>
      <c r="AP7541" s="207"/>
      <c r="AQ7541" s="207"/>
      <c r="BK7541" s="207"/>
      <c r="BY7541" s="207"/>
      <c r="BZ7541" s="207"/>
      <c r="CA7541" s="207"/>
      <c r="CB7541" s="207"/>
      <c r="CC7541" s="207"/>
      <c r="CD7541" s="207"/>
      <c r="CE7541" s="207"/>
      <c r="CF7541" s="207"/>
    </row>
    <row r="7542" spans="1:84" s="406" customFormat="1" x14ac:dyDescent="0.3">
      <c r="A7542" s="407"/>
      <c r="B7542" s="412"/>
      <c r="C7542" s="126"/>
      <c r="D7542" s="390"/>
      <c r="E7542" s="390"/>
      <c r="F7542" s="390"/>
      <c r="G7542" s="390"/>
      <c r="H7542" s="390"/>
      <c r="I7542" s="390"/>
      <c r="AP7542" s="207"/>
      <c r="AQ7542" s="207"/>
      <c r="BK7542" s="207"/>
      <c r="BY7542" s="207"/>
      <c r="BZ7542" s="207"/>
      <c r="CA7542" s="207"/>
      <c r="CB7542" s="207"/>
      <c r="CC7542" s="207"/>
      <c r="CD7542" s="207"/>
      <c r="CE7542" s="207"/>
      <c r="CF7542" s="207"/>
    </row>
    <row r="7543" spans="1:84" s="406" customFormat="1" x14ac:dyDescent="0.3">
      <c r="A7543" s="407"/>
      <c r="B7543" s="412"/>
      <c r="C7543" s="126"/>
      <c r="D7543" s="390"/>
      <c r="E7543" s="390"/>
      <c r="F7543" s="390"/>
      <c r="G7543" s="390"/>
      <c r="H7543" s="390"/>
      <c r="I7543" s="390"/>
      <c r="AP7543" s="207"/>
      <c r="AQ7543" s="207"/>
      <c r="BK7543" s="207"/>
      <c r="BY7543" s="207"/>
      <c r="BZ7543" s="207"/>
      <c r="CA7543" s="207"/>
      <c r="CB7543" s="207"/>
      <c r="CC7543" s="207"/>
      <c r="CD7543" s="207"/>
      <c r="CE7543" s="207"/>
      <c r="CF7543" s="207"/>
    </row>
    <row r="7544" spans="1:84" s="406" customFormat="1" x14ac:dyDescent="0.3">
      <c r="A7544" s="407"/>
      <c r="B7544" s="412"/>
      <c r="C7544" s="126"/>
      <c r="D7544" s="390"/>
      <c r="E7544" s="390"/>
      <c r="F7544" s="390"/>
      <c r="G7544" s="390"/>
      <c r="H7544" s="390"/>
      <c r="I7544" s="390"/>
      <c r="AP7544" s="207"/>
      <c r="AQ7544" s="207"/>
      <c r="BK7544" s="207"/>
      <c r="BY7544" s="207"/>
      <c r="BZ7544" s="207"/>
      <c r="CA7544" s="207"/>
      <c r="CB7544" s="207"/>
      <c r="CC7544" s="207"/>
      <c r="CD7544" s="207"/>
      <c r="CE7544" s="207"/>
      <c r="CF7544" s="207"/>
    </row>
    <row r="7545" spans="1:84" s="406" customFormat="1" x14ac:dyDescent="0.3">
      <c r="A7545" s="407"/>
      <c r="B7545" s="412"/>
      <c r="C7545" s="126"/>
      <c r="D7545" s="390"/>
      <c r="E7545" s="390"/>
      <c r="F7545" s="390"/>
      <c r="G7545" s="390"/>
      <c r="H7545" s="390"/>
      <c r="I7545" s="390"/>
      <c r="AP7545" s="207"/>
      <c r="AQ7545" s="207"/>
      <c r="BK7545" s="207"/>
      <c r="BY7545" s="207"/>
      <c r="BZ7545" s="207"/>
      <c r="CA7545" s="207"/>
      <c r="CB7545" s="207"/>
      <c r="CC7545" s="207"/>
      <c r="CD7545" s="207"/>
      <c r="CE7545" s="207"/>
      <c r="CF7545" s="207"/>
    </row>
    <row r="7546" spans="1:84" s="406" customFormat="1" x14ac:dyDescent="0.3">
      <c r="A7546" s="407"/>
      <c r="B7546" s="412"/>
      <c r="C7546" s="126"/>
      <c r="D7546" s="390"/>
      <c r="E7546" s="390"/>
      <c r="F7546" s="390"/>
      <c r="G7546" s="390"/>
      <c r="H7546" s="390"/>
      <c r="I7546" s="390"/>
      <c r="AP7546" s="207"/>
      <c r="AQ7546" s="207"/>
      <c r="BK7546" s="207"/>
      <c r="BY7546" s="207"/>
      <c r="BZ7546" s="207"/>
      <c r="CA7546" s="207"/>
      <c r="CB7546" s="207"/>
      <c r="CC7546" s="207"/>
      <c r="CD7546" s="207"/>
      <c r="CE7546" s="207"/>
      <c r="CF7546" s="207"/>
    </row>
    <row r="7547" spans="1:84" s="406" customFormat="1" x14ac:dyDescent="0.3">
      <c r="A7547" s="407"/>
      <c r="B7547" s="412"/>
      <c r="C7547" s="126"/>
      <c r="D7547" s="390"/>
      <c r="E7547" s="390"/>
      <c r="F7547" s="390"/>
      <c r="G7547" s="390"/>
      <c r="H7547" s="390"/>
      <c r="I7547" s="390"/>
      <c r="AP7547" s="207"/>
      <c r="AQ7547" s="207"/>
      <c r="BK7547" s="207"/>
      <c r="BY7547" s="207"/>
      <c r="BZ7547" s="207"/>
      <c r="CA7547" s="207"/>
      <c r="CB7547" s="207"/>
      <c r="CC7547" s="207"/>
      <c r="CD7547" s="207"/>
      <c r="CE7547" s="207"/>
      <c r="CF7547" s="207"/>
    </row>
    <row r="7548" spans="1:84" s="406" customFormat="1" x14ac:dyDescent="0.3">
      <c r="A7548" s="407"/>
      <c r="B7548" s="412"/>
      <c r="C7548" s="126"/>
      <c r="D7548" s="390"/>
      <c r="E7548" s="390"/>
      <c r="F7548" s="390"/>
      <c r="G7548" s="390"/>
      <c r="H7548" s="390"/>
      <c r="I7548" s="390"/>
      <c r="AP7548" s="207"/>
      <c r="AQ7548" s="207"/>
      <c r="BK7548" s="207"/>
      <c r="BY7548" s="207"/>
      <c r="BZ7548" s="207"/>
      <c r="CA7548" s="207"/>
      <c r="CB7548" s="207"/>
      <c r="CC7548" s="207"/>
      <c r="CD7548" s="207"/>
      <c r="CE7548" s="207"/>
      <c r="CF7548" s="207"/>
    </row>
    <row r="7549" spans="1:84" s="406" customFormat="1" x14ac:dyDescent="0.3">
      <c r="A7549" s="407"/>
      <c r="B7549" s="412"/>
      <c r="C7549" s="126"/>
      <c r="D7549" s="390"/>
      <c r="E7549" s="390"/>
      <c r="F7549" s="390"/>
      <c r="G7549" s="390"/>
      <c r="H7549" s="390"/>
      <c r="I7549" s="390"/>
      <c r="AP7549" s="207"/>
      <c r="AQ7549" s="207"/>
      <c r="BK7549" s="207"/>
      <c r="BY7549" s="207"/>
      <c r="BZ7549" s="207"/>
      <c r="CA7549" s="207"/>
      <c r="CB7549" s="207"/>
      <c r="CC7549" s="207"/>
      <c r="CD7549" s="207"/>
      <c r="CE7549" s="207"/>
      <c r="CF7549" s="207"/>
    </row>
    <row r="7550" spans="1:84" s="406" customFormat="1" x14ac:dyDescent="0.3">
      <c r="A7550" s="407"/>
      <c r="B7550" s="412"/>
      <c r="C7550" s="126"/>
      <c r="D7550" s="390"/>
      <c r="E7550" s="390"/>
      <c r="F7550" s="390"/>
      <c r="G7550" s="390"/>
      <c r="H7550" s="390"/>
      <c r="I7550" s="390"/>
      <c r="AP7550" s="207"/>
      <c r="AQ7550" s="207"/>
      <c r="BK7550" s="207"/>
      <c r="BY7550" s="207"/>
      <c r="BZ7550" s="207"/>
      <c r="CA7550" s="207"/>
      <c r="CB7550" s="207"/>
      <c r="CC7550" s="207"/>
      <c r="CD7550" s="207"/>
      <c r="CE7550" s="207"/>
      <c r="CF7550" s="207"/>
    </row>
    <row r="7551" spans="1:84" s="406" customFormat="1" x14ac:dyDescent="0.3">
      <c r="A7551" s="407"/>
      <c r="B7551" s="412"/>
      <c r="C7551" s="126"/>
      <c r="D7551" s="390"/>
      <c r="E7551" s="390"/>
      <c r="F7551" s="390"/>
      <c r="G7551" s="390"/>
      <c r="H7551" s="390"/>
      <c r="I7551" s="390"/>
      <c r="AP7551" s="207"/>
      <c r="AQ7551" s="207"/>
      <c r="BK7551" s="207"/>
      <c r="BY7551" s="207"/>
      <c r="BZ7551" s="207"/>
      <c r="CA7551" s="207"/>
      <c r="CB7551" s="207"/>
      <c r="CC7551" s="207"/>
      <c r="CD7551" s="207"/>
      <c r="CE7551" s="207"/>
      <c r="CF7551" s="207"/>
    </row>
    <row r="7552" spans="1:84" s="406" customFormat="1" x14ac:dyDescent="0.3">
      <c r="A7552" s="407"/>
      <c r="B7552" s="412"/>
      <c r="C7552" s="126"/>
      <c r="D7552" s="390"/>
      <c r="E7552" s="390"/>
      <c r="F7552" s="390"/>
      <c r="G7552" s="390"/>
      <c r="H7552" s="390"/>
      <c r="I7552" s="390"/>
      <c r="AP7552" s="207"/>
      <c r="AQ7552" s="207"/>
      <c r="BK7552" s="207"/>
      <c r="BY7552" s="207"/>
      <c r="BZ7552" s="207"/>
      <c r="CA7552" s="207"/>
      <c r="CB7552" s="207"/>
      <c r="CC7552" s="207"/>
      <c r="CD7552" s="207"/>
      <c r="CE7552" s="207"/>
      <c r="CF7552" s="207"/>
    </row>
    <row r="7553" spans="1:84" s="406" customFormat="1" x14ac:dyDescent="0.3">
      <c r="A7553" s="407"/>
      <c r="B7553" s="412"/>
      <c r="C7553" s="126"/>
      <c r="D7553" s="390"/>
      <c r="E7553" s="390"/>
      <c r="F7553" s="390"/>
      <c r="G7553" s="390"/>
      <c r="H7553" s="390"/>
      <c r="I7553" s="390"/>
      <c r="AP7553" s="207"/>
      <c r="AQ7553" s="207"/>
      <c r="BK7553" s="207"/>
      <c r="BY7553" s="207"/>
      <c r="BZ7553" s="207"/>
      <c r="CA7553" s="207"/>
      <c r="CB7553" s="207"/>
      <c r="CC7553" s="207"/>
      <c r="CD7553" s="207"/>
      <c r="CE7553" s="207"/>
      <c r="CF7553" s="207"/>
    </row>
    <row r="7554" spans="1:84" s="406" customFormat="1" x14ac:dyDescent="0.3">
      <c r="A7554" s="407"/>
      <c r="B7554" s="412"/>
      <c r="C7554" s="126"/>
      <c r="D7554" s="390"/>
      <c r="E7554" s="390"/>
      <c r="F7554" s="390"/>
      <c r="G7554" s="390"/>
      <c r="H7554" s="390"/>
      <c r="I7554" s="390"/>
      <c r="AP7554" s="207"/>
      <c r="AQ7554" s="207"/>
      <c r="BK7554" s="207"/>
      <c r="BY7554" s="207"/>
      <c r="BZ7554" s="207"/>
      <c r="CA7554" s="207"/>
      <c r="CB7554" s="207"/>
      <c r="CC7554" s="207"/>
      <c r="CD7554" s="207"/>
      <c r="CE7554" s="207"/>
      <c r="CF7554" s="207"/>
    </row>
    <row r="7555" spans="1:84" s="406" customFormat="1" x14ac:dyDescent="0.3">
      <c r="A7555" s="407"/>
      <c r="B7555" s="412"/>
      <c r="C7555" s="126"/>
      <c r="D7555" s="390"/>
      <c r="E7555" s="390"/>
      <c r="F7555" s="390"/>
      <c r="G7555" s="390"/>
      <c r="H7555" s="390"/>
      <c r="I7555" s="390"/>
      <c r="AP7555" s="207"/>
      <c r="AQ7555" s="207"/>
      <c r="BK7555" s="207"/>
      <c r="BY7555" s="207"/>
      <c r="BZ7555" s="207"/>
      <c r="CA7555" s="207"/>
      <c r="CB7555" s="207"/>
      <c r="CC7555" s="207"/>
      <c r="CD7555" s="207"/>
      <c r="CE7555" s="207"/>
      <c r="CF7555" s="207"/>
    </row>
    <row r="7556" spans="1:84" s="406" customFormat="1" x14ac:dyDescent="0.3">
      <c r="A7556" s="407"/>
      <c r="B7556" s="412"/>
      <c r="C7556" s="126"/>
      <c r="D7556" s="390"/>
      <c r="E7556" s="390"/>
      <c r="F7556" s="390"/>
      <c r="G7556" s="390"/>
      <c r="H7556" s="390"/>
      <c r="I7556" s="390"/>
      <c r="AP7556" s="207"/>
      <c r="AQ7556" s="207"/>
      <c r="BK7556" s="207"/>
      <c r="BY7556" s="207"/>
      <c r="BZ7556" s="207"/>
      <c r="CA7556" s="207"/>
      <c r="CB7556" s="207"/>
      <c r="CC7556" s="207"/>
      <c r="CD7556" s="207"/>
      <c r="CE7556" s="207"/>
      <c r="CF7556" s="207"/>
    </row>
    <row r="7557" spans="1:84" s="406" customFormat="1" x14ac:dyDescent="0.3">
      <c r="A7557" s="407"/>
      <c r="B7557" s="412"/>
      <c r="C7557" s="126"/>
      <c r="D7557" s="390"/>
      <c r="E7557" s="390"/>
      <c r="F7557" s="390"/>
      <c r="G7557" s="390"/>
      <c r="H7557" s="390"/>
      <c r="I7557" s="390"/>
      <c r="AP7557" s="207"/>
      <c r="AQ7557" s="207"/>
      <c r="BK7557" s="207"/>
      <c r="BY7557" s="207"/>
      <c r="BZ7557" s="207"/>
      <c r="CA7557" s="207"/>
      <c r="CB7557" s="207"/>
      <c r="CC7557" s="207"/>
      <c r="CD7557" s="207"/>
      <c r="CE7557" s="207"/>
      <c r="CF7557" s="207"/>
    </row>
    <row r="7558" spans="1:84" s="406" customFormat="1" x14ac:dyDescent="0.3">
      <c r="A7558" s="407"/>
      <c r="B7558" s="412"/>
      <c r="C7558" s="126"/>
      <c r="D7558" s="390"/>
      <c r="E7558" s="390"/>
      <c r="F7558" s="390"/>
      <c r="G7558" s="390"/>
      <c r="H7558" s="390"/>
      <c r="I7558" s="390"/>
      <c r="AP7558" s="207"/>
      <c r="AQ7558" s="207"/>
      <c r="BK7558" s="207"/>
      <c r="BY7558" s="207"/>
      <c r="BZ7558" s="207"/>
      <c r="CA7558" s="207"/>
      <c r="CB7558" s="207"/>
      <c r="CC7558" s="207"/>
      <c r="CD7558" s="207"/>
      <c r="CE7558" s="207"/>
      <c r="CF7558" s="207"/>
    </row>
    <row r="7559" spans="1:84" s="406" customFormat="1" x14ac:dyDescent="0.3">
      <c r="A7559" s="407"/>
      <c r="B7559" s="412"/>
      <c r="C7559" s="126"/>
      <c r="D7559" s="390"/>
      <c r="E7559" s="390"/>
      <c r="F7559" s="390"/>
      <c r="G7559" s="390"/>
      <c r="H7559" s="390"/>
      <c r="I7559" s="390"/>
      <c r="AP7559" s="207"/>
      <c r="AQ7559" s="207"/>
      <c r="BK7559" s="207"/>
      <c r="BY7559" s="207"/>
      <c r="BZ7559" s="207"/>
      <c r="CA7559" s="207"/>
      <c r="CB7559" s="207"/>
      <c r="CC7559" s="207"/>
      <c r="CD7559" s="207"/>
      <c r="CE7559" s="207"/>
      <c r="CF7559" s="207"/>
    </row>
    <row r="7560" spans="1:84" s="406" customFormat="1" x14ac:dyDescent="0.3">
      <c r="A7560" s="407"/>
      <c r="B7560" s="412"/>
      <c r="C7560" s="126"/>
      <c r="D7560" s="390"/>
      <c r="E7560" s="390"/>
      <c r="F7560" s="390"/>
      <c r="G7560" s="390"/>
      <c r="H7560" s="390"/>
      <c r="I7560" s="390"/>
      <c r="AP7560" s="207"/>
      <c r="AQ7560" s="207"/>
      <c r="BK7560" s="207"/>
      <c r="BY7560" s="207"/>
      <c r="BZ7560" s="207"/>
      <c r="CA7560" s="207"/>
      <c r="CB7560" s="207"/>
      <c r="CC7560" s="207"/>
      <c r="CD7560" s="207"/>
      <c r="CE7560" s="207"/>
      <c r="CF7560" s="207"/>
    </row>
    <row r="7561" spans="1:84" s="406" customFormat="1" x14ac:dyDescent="0.3">
      <c r="A7561" s="407"/>
      <c r="B7561" s="412"/>
      <c r="C7561" s="126"/>
      <c r="D7561" s="390"/>
      <c r="E7561" s="390"/>
      <c r="F7561" s="390"/>
      <c r="G7561" s="390"/>
      <c r="H7561" s="390"/>
      <c r="I7561" s="390"/>
      <c r="AP7561" s="207"/>
      <c r="AQ7561" s="207"/>
      <c r="BK7561" s="207"/>
      <c r="BY7561" s="207"/>
      <c r="BZ7561" s="207"/>
      <c r="CA7561" s="207"/>
      <c r="CB7561" s="207"/>
      <c r="CC7561" s="207"/>
      <c r="CD7561" s="207"/>
      <c r="CE7561" s="207"/>
      <c r="CF7561" s="207"/>
    </row>
    <row r="7562" spans="1:84" s="406" customFormat="1" x14ac:dyDescent="0.3">
      <c r="A7562" s="407"/>
      <c r="B7562" s="412"/>
      <c r="C7562" s="126"/>
      <c r="D7562" s="390"/>
      <c r="E7562" s="390"/>
      <c r="F7562" s="390"/>
      <c r="G7562" s="390"/>
      <c r="H7562" s="390"/>
      <c r="I7562" s="390"/>
      <c r="AP7562" s="207"/>
      <c r="AQ7562" s="207"/>
      <c r="BK7562" s="207"/>
      <c r="BY7562" s="207"/>
      <c r="BZ7562" s="207"/>
      <c r="CA7562" s="207"/>
      <c r="CB7562" s="207"/>
      <c r="CC7562" s="207"/>
      <c r="CD7562" s="207"/>
      <c r="CE7562" s="207"/>
      <c r="CF7562" s="207"/>
    </row>
    <row r="7563" spans="1:84" s="406" customFormat="1" x14ac:dyDescent="0.3">
      <c r="A7563" s="407"/>
      <c r="B7563" s="412"/>
      <c r="C7563" s="126"/>
      <c r="D7563" s="390"/>
      <c r="E7563" s="390"/>
      <c r="F7563" s="390"/>
      <c r="G7563" s="390"/>
      <c r="H7563" s="390"/>
      <c r="I7563" s="390"/>
      <c r="AP7563" s="207"/>
      <c r="AQ7563" s="207"/>
      <c r="BK7563" s="207"/>
      <c r="BY7563" s="207"/>
      <c r="BZ7563" s="207"/>
      <c r="CA7563" s="207"/>
      <c r="CB7563" s="207"/>
      <c r="CC7563" s="207"/>
      <c r="CD7563" s="207"/>
      <c r="CE7563" s="207"/>
      <c r="CF7563" s="207"/>
    </row>
    <row r="7564" spans="1:84" s="406" customFormat="1" x14ac:dyDescent="0.3">
      <c r="A7564" s="407"/>
      <c r="B7564" s="412"/>
      <c r="C7564" s="126"/>
      <c r="D7564" s="390"/>
      <c r="E7564" s="390"/>
      <c r="F7564" s="390"/>
      <c r="G7564" s="390"/>
      <c r="H7564" s="390"/>
      <c r="I7564" s="390"/>
      <c r="AP7564" s="207"/>
      <c r="AQ7564" s="207"/>
      <c r="BK7564" s="207"/>
      <c r="BY7564" s="207"/>
      <c r="BZ7564" s="207"/>
      <c r="CA7564" s="207"/>
      <c r="CB7564" s="207"/>
      <c r="CC7564" s="207"/>
      <c r="CD7564" s="207"/>
      <c r="CE7564" s="207"/>
      <c r="CF7564" s="207"/>
    </row>
    <row r="7565" spans="1:84" s="406" customFormat="1" x14ac:dyDescent="0.3">
      <c r="A7565" s="407"/>
      <c r="B7565" s="412"/>
      <c r="C7565" s="126"/>
      <c r="D7565" s="390"/>
      <c r="E7565" s="390"/>
      <c r="F7565" s="390"/>
      <c r="G7565" s="390"/>
      <c r="H7565" s="390"/>
      <c r="I7565" s="390"/>
      <c r="AP7565" s="207"/>
      <c r="AQ7565" s="207"/>
      <c r="BK7565" s="207"/>
      <c r="BY7565" s="207"/>
      <c r="BZ7565" s="207"/>
      <c r="CA7565" s="207"/>
      <c r="CB7565" s="207"/>
      <c r="CC7565" s="207"/>
      <c r="CD7565" s="207"/>
      <c r="CE7565" s="207"/>
      <c r="CF7565" s="207"/>
    </row>
    <row r="7566" spans="1:84" s="406" customFormat="1" x14ac:dyDescent="0.3">
      <c r="A7566" s="407"/>
      <c r="B7566" s="412"/>
      <c r="C7566" s="126"/>
      <c r="D7566" s="390"/>
      <c r="E7566" s="390"/>
      <c r="F7566" s="390"/>
      <c r="G7566" s="390"/>
      <c r="H7566" s="390"/>
      <c r="I7566" s="390"/>
      <c r="AP7566" s="207"/>
      <c r="AQ7566" s="207"/>
      <c r="BK7566" s="207"/>
      <c r="BY7566" s="207"/>
      <c r="BZ7566" s="207"/>
      <c r="CA7566" s="207"/>
      <c r="CB7566" s="207"/>
      <c r="CC7566" s="207"/>
      <c r="CD7566" s="207"/>
      <c r="CE7566" s="207"/>
      <c r="CF7566" s="207"/>
    </row>
    <row r="7567" spans="1:84" s="406" customFormat="1" x14ac:dyDescent="0.3">
      <c r="A7567" s="407"/>
      <c r="B7567" s="412"/>
      <c r="C7567" s="126"/>
      <c r="D7567" s="390"/>
      <c r="E7567" s="390"/>
      <c r="F7567" s="390"/>
      <c r="G7567" s="390"/>
      <c r="H7567" s="390"/>
      <c r="I7567" s="390"/>
      <c r="AP7567" s="207"/>
      <c r="AQ7567" s="207"/>
      <c r="BK7567" s="207"/>
      <c r="BY7567" s="207"/>
      <c r="BZ7567" s="207"/>
      <c r="CA7567" s="207"/>
      <c r="CB7567" s="207"/>
      <c r="CC7567" s="207"/>
      <c r="CD7567" s="207"/>
      <c r="CE7567" s="207"/>
      <c r="CF7567" s="207"/>
    </row>
    <row r="7568" spans="1:84" s="406" customFormat="1" x14ac:dyDescent="0.3">
      <c r="A7568" s="407"/>
      <c r="B7568" s="412"/>
      <c r="C7568" s="126"/>
      <c r="D7568" s="390"/>
      <c r="E7568" s="390"/>
      <c r="F7568" s="390"/>
      <c r="G7568" s="390"/>
      <c r="H7568" s="390"/>
      <c r="I7568" s="390"/>
      <c r="AP7568" s="207"/>
      <c r="AQ7568" s="207"/>
      <c r="BK7568" s="207"/>
      <c r="BY7568" s="207"/>
      <c r="BZ7568" s="207"/>
      <c r="CA7568" s="207"/>
      <c r="CB7568" s="207"/>
      <c r="CC7568" s="207"/>
      <c r="CD7568" s="207"/>
      <c r="CE7568" s="207"/>
      <c r="CF7568" s="207"/>
    </row>
    <row r="7569" spans="1:84" s="406" customFormat="1" x14ac:dyDescent="0.3">
      <c r="A7569" s="407"/>
      <c r="B7569" s="412"/>
      <c r="C7569" s="126"/>
      <c r="D7569" s="390"/>
      <c r="E7569" s="390"/>
      <c r="F7569" s="390"/>
      <c r="G7569" s="390"/>
      <c r="H7569" s="390"/>
      <c r="I7569" s="390"/>
      <c r="AP7569" s="207"/>
      <c r="AQ7569" s="207"/>
      <c r="BK7569" s="207"/>
      <c r="BY7569" s="207"/>
      <c r="BZ7569" s="207"/>
      <c r="CA7569" s="207"/>
      <c r="CB7569" s="207"/>
      <c r="CC7569" s="207"/>
      <c r="CD7569" s="207"/>
      <c r="CE7569" s="207"/>
      <c r="CF7569" s="207"/>
    </row>
    <row r="7570" spans="1:84" s="406" customFormat="1" x14ac:dyDescent="0.3">
      <c r="A7570" s="407"/>
      <c r="B7570" s="412"/>
      <c r="C7570" s="126"/>
      <c r="D7570" s="390"/>
      <c r="E7570" s="390"/>
      <c r="F7570" s="390"/>
      <c r="G7570" s="390"/>
      <c r="H7570" s="390"/>
      <c r="I7570" s="390"/>
      <c r="AP7570" s="207"/>
      <c r="AQ7570" s="207"/>
      <c r="BK7570" s="207"/>
      <c r="BY7570" s="207"/>
      <c r="BZ7570" s="207"/>
      <c r="CA7570" s="207"/>
      <c r="CB7570" s="207"/>
      <c r="CC7570" s="207"/>
      <c r="CD7570" s="207"/>
      <c r="CE7570" s="207"/>
      <c r="CF7570" s="207"/>
    </row>
    <row r="7571" spans="1:84" s="406" customFormat="1" x14ac:dyDescent="0.3">
      <c r="A7571" s="407"/>
      <c r="B7571" s="412"/>
      <c r="C7571" s="126"/>
      <c r="D7571" s="390"/>
      <c r="E7571" s="390"/>
      <c r="F7571" s="390"/>
      <c r="G7571" s="390"/>
      <c r="H7571" s="390"/>
      <c r="I7571" s="390"/>
      <c r="AP7571" s="207"/>
      <c r="AQ7571" s="207"/>
      <c r="BK7571" s="207"/>
      <c r="BY7571" s="207"/>
      <c r="BZ7571" s="207"/>
      <c r="CA7571" s="207"/>
      <c r="CB7571" s="207"/>
      <c r="CC7571" s="207"/>
      <c r="CD7571" s="207"/>
      <c r="CE7571" s="207"/>
      <c r="CF7571" s="207"/>
    </row>
    <row r="7572" spans="1:84" s="406" customFormat="1" x14ac:dyDescent="0.3">
      <c r="A7572" s="407"/>
      <c r="B7572" s="412"/>
      <c r="C7572" s="126"/>
      <c r="D7572" s="390"/>
      <c r="E7572" s="390"/>
      <c r="F7572" s="390"/>
      <c r="G7572" s="390"/>
      <c r="H7572" s="390"/>
      <c r="I7572" s="390"/>
      <c r="AP7572" s="207"/>
      <c r="AQ7572" s="207"/>
      <c r="BK7572" s="207"/>
      <c r="BY7572" s="207"/>
      <c r="BZ7572" s="207"/>
      <c r="CA7572" s="207"/>
      <c r="CB7572" s="207"/>
      <c r="CC7572" s="207"/>
      <c r="CD7572" s="207"/>
      <c r="CE7572" s="207"/>
      <c r="CF7572" s="207"/>
    </row>
    <row r="7573" spans="1:84" s="406" customFormat="1" x14ac:dyDescent="0.3">
      <c r="A7573" s="407"/>
      <c r="B7573" s="412"/>
      <c r="C7573" s="126"/>
      <c r="D7573" s="390"/>
      <c r="E7573" s="390"/>
      <c r="F7573" s="390"/>
      <c r="G7573" s="390"/>
      <c r="H7573" s="390"/>
      <c r="I7573" s="390"/>
      <c r="AP7573" s="207"/>
      <c r="AQ7573" s="207"/>
      <c r="BK7573" s="207"/>
      <c r="BY7573" s="207"/>
      <c r="BZ7573" s="207"/>
      <c r="CA7573" s="207"/>
      <c r="CB7573" s="207"/>
      <c r="CC7573" s="207"/>
      <c r="CD7573" s="207"/>
      <c r="CE7573" s="207"/>
      <c r="CF7573" s="207"/>
    </row>
    <row r="7574" spans="1:84" s="406" customFormat="1" x14ac:dyDescent="0.3">
      <c r="A7574" s="407"/>
      <c r="B7574" s="412"/>
      <c r="C7574" s="126"/>
      <c r="D7574" s="390"/>
      <c r="E7574" s="390"/>
      <c r="F7574" s="390"/>
      <c r="G7574" s="390"/>
      <c r="H7574" s="390"/>
      <c r="I7574" s="390"/>
      <c r="AP7574" s="207"/>
      <c r="AQ7574" s="207"/>
      <c r="BK7574" s="207"/>
      <c r="BY7574" s="207"/>
      <c r="BZ7574" s="207"/>
      <c r="CA7574" s="207"/>
      <c r="CB7574" s="207"/>
      <c r="CC7574" s="207"/>
      <c r="CD7574" s="207"/>
      <c r="CE7574" s="207"/>
      <c r="CF7574" s="207"/>
    </row>
    <row r="7575" spans="1:84" s="406" customFormat="1" x14ac:dyDescent="0.3">
      <c r="A7575" s="407"/>
      <c r="B7575" s="412"/>
      <c r="C7575" s="126"/>
      <c r="D7575" s="390"/>
      <c r="E7575" s="390"/>
      <c r="F7575" s="390"/>
      <c r="G7575" s="390"/>
      <c r="H7575" s="390"/>
      <c r="I7575" s="390"/>
      <c r="AP7575" s="207"/>
      <c r="AQ7575" s="207"/>
      <c r="BK7575" s="207"/>
      <c r="BY7575" s="207"/>
      <c r="BZ7575" s="207"/>
      <c r="CA7575" s="207"/>
      <c r="CB7575" s="207"/>
      <c r="CC7575" s="207"/>
      <c r="CD7575" s="207"/>
      <c r="CE7575" s="207"/>
      <c r="CF7575" s="207"/>
    </row>
    <row r="7576" spans="1:84" s="406" customFormat="1" x14ac:dyDescent="0.3">
      <c r="A7576" s="407"/>
      <c r="B7576" s="412"/>
      <c r="C7576" s="126"/>
      <c r="D7576" s="390"/>
      <c r="E7576" s="390"/>
      <c r="F7576" s="390"/>
      <c r="G7576" s="390"/>
      <c r="H7576" s="390"/>
      <c r="I7576" s="390"/>
      <c r="AP7576" s="207"/>
      <c r="AQ7576" s="207"/>
      <c r="BK7576" s="207"/>
      <c r="BY7576" s="207"/>
      <c r="BZ7576" s="207"/>
      <c r="CA7576" s="207"/>
      <c r="CB7576" s="207"/>
      <c r="CC7576" s="207"/>
      <c r="CD7576" s="207"/>
      <c r="CE7576" s="207"/>
      <c r="CF7576" s="207"/>
    </row>
    <row r="7577" spans="1:84" s="406" customFormat="1" x14ac:dyDescent="0.3">
      <c r="A7577" s="407"/>
      <c r="B7577" s="412"/>
      <c r="C7577" s="126"/>
      <c r="D7577" s="390"/>
      <c r="E7577" s="390"/>
      <c r="F7577" s="390"/>
      <c r="G7577" s="390"/>
      <c r="H7577" s="390"/>
      <c r="I7577" s="390"/>
      <c r="AP7577" s="207"/>
      <c r="AQ7577" s="207"/>
      <c r="BK7577" s="207"/>
      <c r="BY7577" s="207"/>
      <c r="BZ7577" s="207"/>
      <c r="CA7577" s="207"/>
      <c r="CB7577" s="207"/>
      <c r="CC7577" s="207"/>
      <c r="CD7577" s="207"/>
      <c r="CE7577" s="207"/>
      <c r="CF7577" s="207"/>
    </row>
    <row r="7578" spans="1:84" s="406" customFormat="1" x14ac:dyDescent="0.3">
      <c r="A7578" s="407"/>
      <c r="B7578" s="412"/>
      <c r="C7578" s="126"/>
      <c r="D7578" s="390"/>
      <c r="E7578" s="390"/>
      <c r="F7578" s="390"/>
      <c r="G7578" s="390"/>
      <c r="H7578" s="390"/>
      <c r="I7578" s="390"/>
      <c r="AP7578" s="207"/>
      <c r="AQ7578" s="207"/>
      <c r="BK7578" s="207"/>
      <c r="BY7578" s="207"/>
      <c r="BZ7578" s="207"/>
      <c r="CA7578" s="207"/>
      <c r="CB7578" s="207"/>
      <c r="CC7578" s="207"/>
      <c r="CD7578" s="207"/>
      <c r="CE7578" s="207"/>
      <c r="CF7578" s="207"/>
    </row>
    <row r="7579" spans="1:84" s="406" customFormat="1" x14ac:dyDescent="0.3">
      <c r="A7579" s="407"/>
      <c r="B7579" s="412"/>
      <c r="C7579" s="126"/>
      <c r="D7579" s="390"/>
      <c r="E7579" s="390"/>
      <c r="F7579" s="390"/>
      <c r="G7579" s="390"/>
      <c r="H7579" s="390"/>
      <c r="I7579" s="390"/>
      <c r="AP7579" s="207"/>
      <c r="AQ7579" s="207"/>
      <c r="BK7579" s="207"/>
      <c r="BY7579" s="207"/>
      <c r="BZ7579" s="207"/>
      <c r="CA7579" s="207"/>
      <c r="CB7579" s="207"/>
      <c r="CC7579" s="207"/>
      <c r="CD7579" s="207"/>
      <c r="CE7579" s="207"/>
      <c r="CF7579" s="207"/>
    </row>
    <row r="7580" spans="1:84" s="406" customFormat="1" x14ac:dyDescent="0.3">
      <c r="A7580" s="407"/>
      <c r="B7580" s="412"/>
      <c r="C7580" s="126"/>
      <c r="D7580" s="390"/>
      <c r="E7580" s="390"/>
      <c r="F7580" s="390"/>
      <c r="G7580" s="390"/>
      <c r="H7580" s="390"/>
      <c r="I7580" s="390"/>
      <c r="AP7580" s="207"/>
      <c r="AQ7580" s="207"/>
      <c r="BK7580" s="207"/>
      <c r="BY7580" s="207"/>
      <c r="BZ7580" s="207"/>
      <c r="CA7580" s="207"/>
      <c r="CB7580" s="207"/>
      <c r="CC7580" s="207"/>
      <c r="CD7580" s="207"/>
      <c r="CE7580" s="207"/>
      <c r="CF7580" s="207"/>
    </row>
    <row r="7581" spans="1:84" s="406" customFormat="1" x14ac:dyDescent="0.3">
      <c r="A7581" s="407"/>
      <c r="B7581" s="412"/>
      <c r="C7581" s="126"/>
      <c r="D7581" s="390"/>
      <c r="E7581" s="390"/>
      <c r="F7581" s="390"/>
      <c r="G7581" s="390"/>
      <c r="H7581" s="390"/>
      <c r="I7581" s="390"/>
      <c r="AP7581" s="207"/>
      <c r="AQ7581" s="207"/>
      <c r="BK7581" s="207"/>
      <c r="BY7581" s="207"/>
      <c r="BZ7581" s="207"/>
      <c r="CA7581" s="207"/>
      <c r="CB7581" s="207"/>
      <c r="CC7581" s="207"/>
      <c r="CD7581" s="207"/>
      <c r="CE7581" s="207"/>
      <c r="CF7581" s="207"/>
    </row>
    <row r="7582" spans="1:84" s="406" customFormat="1" x14ac:dyDescent="0.3">
      <c r="A7582" s="407"/>
      <c r="B7582" s="412"/>
      <c r="C7582" s="126"/>
      <c r="D7582" s="390"/>
      <c r="E7582" s="390"/>
      <c r="F7582" s="390"/>
      <c r="G7582" s="390"/>
      <c r="H7582" s="390"/>
      <c r="I7582" s="390"/>
      <c r="AP7582" s="207"/>
      <c r="AQ7582" s="207"/>
      <c r="BK7582" s="207"/>
      <c r="BY7582" s="207"/>
      <c r="BZ7582" s="207"/>
      <c r="CA7582" s="207"/>
      <c r="CB7582" s="207"/>
      <c r="CC7582" s="207"/>
      <c r="CD7582" s="207"/>
      <c r="CE7582" s="207"/>
      <c r="CF7582" s="207"/>
    </row>
    <row r="7583" spans="1:84" s="406" customFormat="1" x14ac:dyDescent="0.3">
      <c r="A7583" s="407"/>
      <c r="B7583" s="412"/>
      <c r="C7583" s="126"/>
      <c r="D7583" s="390"/>
      <c r="E7583" s="390"/>
      <c r="F7583" s="390"/>
      <c r="G7583" s="390"/>
      <c r="H7583" s="390"/>
      <c r="I7583" s="390"/>
      <c r="AP7583" s="207"/>
      <c r="AQ7583" s="207"/>
      <c r="BK7583" s="207"/>
      <c r="BY7583" s="207"/>
      <c r="BZ7583" s="207"/>
      <c r="CA7583" s="207"/>
      <c r="CB7583" s="207"/>
      <c r="CC7583" s="207"/>
      <c r="CD7583" s="207"/>
      <c r="CE7583" s="207"/>
      <c r="CF7583" s="207"/>
    </row>
    <row r="7584" spans="1:84" s="406" customFormat="1" x14ac:dyDescent="0.3">
      <c r="A7584" s="407"/>
      <c r="B7584" s="412"/>
      <c r="C7584" s="126"/>
      <c r="D7584" s="390"/>
      <c r="E7584" s="390"/>
      <c r="F7584" s="390"/>
      <c r="G7584" s="390"/>
      <c r="H7584" s="390"/>
      <c r="I7584" s="390"/>
      <c r="AP7584" s="207"/>
      <c r="AQ7584" s="207"/>
      <c r="BK7584" s="207"/>
      <c r="BY7584" s="207"/>
      <c r="BZ7584" s="207"/>
      <c r="CA7584" s="207"/>
      <c r="CB7584" s="207"/>
      <c r="CC7584" s="207"/>
      <c r="CD7584" s="207"/>
      <c r="CE7584" s="207"/>
      <c r="CF7584" s="207"/>
    </row>
    <row r="7585" spans="1:84" s="406" customFormat="1" x14ac:dyDescent="0.3">
      <c r="A7585" s="407"/>
      <c r="B7585" s="412"/>
      <c r="C7585" s="126"/>
      <c r="D7585" s="390"/>
      <c r="E7585" s="390"/>
      <c r="F7585" s="390"/>
      <c r="G7585" s="390"/>
      <c r="H7585" s="390"/>
      <c r="I7585" s="390"/>
      <c r="AP7585" s="207"/>
      <c r="AQ7585" s="207"/>
      <c r="BK7585" s="207"/>
      <c r="BY7585" s="207"/>
      <c r="BZ7585" s="207"/>
      <c r="CA7585" s="207"/>
      <c r="CB7585" s="207"/>
      <c r="CC7585" s="207"/>
      <c r="CD7585" s="207"/>
      <c r="CE7585" s="207"/>
      <c r="CF7585" s="207"/>
    </row>
    <row r="7586" spans="1:84" s="406" customFormat="1" x14ac:dyDescent="0.3">
      <c r="A7586" s="407"/>
      <c r="B7586" s="412"/>
      <c r="C7586" s="126"/>
      <c r="D7586" s="390"/>
      <c r="E7586" s="390"/>
      <c r="F7586" s="390"/>
      <c r="G7586" s="390"/>
      <c r="H7586" s="390"/>
      <c r="I7586" s="390"/>
      <c r="AP7586" s="207"/>
      <c r="AQ7586" s="207"/>
      <c r="BK7586" s="207"/>
      <c r="BY7586" s="207"/>
      <c r="BZ7586" s="207"/>
      <c r="CA7586" s="207"/>
      <c r="CB7586" s="207"/>
      <c r="CC7586" s="207"/>
      <c r="CD7586" s="207"/>
      <c r="CE7586" s="207"/>
      <c r="CF7586" s="207"/>
    </row>
    <row r="7587" spans="1:84" s="406" customFormat="1" x14ac:dyDescent="0.3">
      <c r="A7587" s="407"/>
      <c r="B7587" s="412"/>
      <c r="C7587" s="126"/>
      <c r="D7587" s="390"/>
      <c r="E7587" s="390"/>
      <c r="F7587" s="390"/>
      <c r="G7587" s="390"/>
      <c r="H7587" s="390"/>
      <c r="I7587" s="390"/>
      <c r="AP7587" s="207"/>
      <c r="AQ7587" s="207"/>
      <c r="BK7587" s="207"/>
      <c r="BY7587" s="207"/>
      <c r="BZ7587" s="207"/>
      <c r="CA7587" s="207"/>
      <c r="CB7587" s="207"/>
      <c r="CC7587" s="207"/>
      <c r="CD7587" s="207"/>
      <c r="CE7587" s="207"/>
      <c r="CF7587" s="207"/>
    </row>
    <row r="7588" spans="1:84" s="406" customFormat="1" x14ac:dyDescent="0.3">
      <c r="A7588" s="407"/>
      <c r="B7588" s="412"/>
      <c r="C7588" s="126"/>
      <c r="D7588" s="390"/>
      <c r="E7588" s="390"/>
      <c r="F7588" s="390"/>
      <c r="G7588" s="390"/>
      <c r="H7588" s="390"/>
      <c r="I7588" s="390"/>
      <c r="AP7588" s="207"/>
      <c r="AQ7588" s="207"/>
      <c r="BK7588" s="207"/>
      <c r="BY7588" s="207"/>
      <c r="BZ7588" s="207"/>
      <c r="CA7588" s="207"/>
      <c r="CB7588" s="207"/>
      <c r="CC7588" s="207"/>
      <c r="CD7588" s="207"/>
      <c r="CE7588" s="207"/>
      <c r="CF7588" s="207"/>
    </row>
    <row r="7589" spans="1:84" s="406" customFormat="1" x14ac:dyDescent="0.3">
      <c r="A7589" s="407"/>
      <c r="B7589" s="412"/>
      <c r="C7589" s="126"/>
      <c r="D7589" s="390"/>
      <c r="E7589" s="390"/>
      <c r="F7589" s="390"/>
      <c r="G7589" s="390"/>
      <c r="H7589" s="390"/>
      <c r="I7589" s="390"/>
      <c r="AP7589" s="207"/>
      <c r="AQ7589" s="207"/>
      <c r="BK7589" s="207"/>
      <c r="BY7589" s="207"/>
      <c r="BZ7589" s="207"/>
      <c r="CA7589" s="207"/>
      <c r="CB7589" s="207"/>
      <c r="CC7589" s="207"/>
      <c r="CD7589" s="207"/>
      <c r="CE7589" s="207"/>
      <c r="CF7589" s="207"/>
    </row>
    <row r="7590" spans="1:84" s="406" customFormat="1" x14ac:dyDescent="0.3">
      <c r="A7590" s="407"/>
      <c r="B7590" s="412"/>
      <c r="C7590" s="126"/>
      <c r="D7590" s="390"/>
      <c r="E7590" s="390"/>
      <c r="F7590" s="390"/>
      <c r="G7590" s="390"/>
      <c r="H7590" s="390"/>
      <c r="I7590" s="390"/>
      <c r="AP7590" s="207"/>
      <c r="AQ7590" s="207"/>
      <c r="BK7590" s="207"/>
      <c r="BY7590" s="207"/>
      <c r="BZ7590" s="207"/>
      <c r="CA7590" s="207"/>
      <c r="CB7590" s="207"/>
      <c r="CC7590" s="207"/>
      <c r="CD7590" s="207"/>
      <c r="CE7590" s="207"/>
      <c r="CF7590" s="207"/>
    </row>
    <row r="7591" spans="1:84" s="406" customFormat="1" x14ac:dyDescent="0.3">
      <c r="A7591" s="407"/>
      <c r="B7591" s="412"/>
      <c r="C7591" s="126"/>
      <c r="D7591" s="390"/>
      <c r="E7591" s="390"/>
      <c r="F7591" s="390"/>
      <c r="G7591" s="390"/>
      <c r="H7591" s="390"/>
      <c r="I7591" s="390"/>
      <c r="AP7591" s="207"/>
      <c r="AQ7591" s="207"/>
      <c r="BK7591" s="207"/>
      <c r="BY7591" s="207"/>
      <c r="BZ7591" s="207"/>
      <c r="CA7591" s="207"/>
      <c r="CB7591" s="207"/>
      <c r="CC7591" s="207"/>
      <c r="CD7591" s="207"/>
      <c r="CE7591" s="207"/>
      <c r="CF7591" s="207"/>
    </row>
    <row r="7592" spans="1:84" s="406" customFormat="1" x14ac:dyDescent="0.3">
      <c r="A7592" s="407"/>
      <c r="B7592" s="412"/>
      <c r="C7592" s="126"/>
      <c r="D7592" s="390"/>
      <c r="E7592" s="390"/>
      <c r="F7592" s="390"/>
      <c r="G7592" s="390"/>
      <c r="H7592" s="390"/>
      <c r="I7592" s="390"/>
      <c r="AP7592" s="207"/>
      <c r="AQ7592" s="207"/>
      <c r="BK7592" s="207"/>
      <c r="BY7592" s="207"/>
      <c r="BZ7592" s="207"/>
      <c r="CA7592" s="207"/>
      <c r="CB7592" s="207"/>
      <c r="CC7592" s="207"/>
      <c r="CD7592" s="207"/>
      <c r="CE7592" s="207"/>
      <c r="CF7592" s="207"/>
    </row>
    <row r="7593" spans="1:84" s="406" customFormat="1" x14ac:dyDescent="0.3">
      <c r="A7593" s="407"/>
      <c r="B7593" s="412"/>
      <c r="C7593" s="126"/>
      <c r="D7593" s="390"/>
      <c r="E7593" s="390"/>
      <c r="F7593" s="390"/>
      <c r="G7593" s="390"/>
      <c r="H7593" s="390"/>
      <c r="I7593" s="390"/>
      <c r="AP7593" s="207"/>
      <c r="AQ7593" s="207"/>
      <c r="BK7593" s="207"/>
      <c r="BY7593" s="207"/>
      <c r="BZ7593" s="207"/>
      <c r="CA7593" s="207"/>
      <c r="CB7593" s="207"/>
      <c r="CC7593" s="207"/>
      <c r="CD7593" s="207"/>
      <c r="CE7593" s="207"/>
      <c r="CF7593" s="207"/>
    </row>
    <row r="7594" spans="1:84" s="406" customFormat="1" x14ac:dyDescent="0.3">
      <c r="A7594" s="407"/>
      <c r="B7594" s="412"/>
      <c r="C7594" s="126"/>
      <c r="D7594" s="390"/>
      <c r="E7594" s="390"/>
      <c r="F7594" s="390"/>
      <c r="G7594" s="390"/>
      <c r="H7594" s="390"/>
      <c r="I7594" s="390"/>
      <c r="AP7594" s="207"/>
      <c r="AQ7594" s="207"/>
      <c r="BK7594" s="207"/>
      <c r="BY7594" s="207"/>
      <c r="BZ7594" s="207"/>
      <c r="CA7594" s="207"/>
      <c r="CB7594" s="207"/>
      <c r="CC7594" s="207"/>
      <c r="CD7594" s="207"/>
      <c r="CE7594" s="207"/>
      <c r="CF7594" s="207"/>
    </row>
    <row r="7595" spans="1:84" s="406" customFormat="1" x14ac:dyDescent="0.3">
      <c r="A7595" s="407"/>
      <c r="B7595" s="412"/>
      <c r="C7595" s="126"/>
      <c r="D7595" s="390"/>
      <c r="E7595" s="390"/>
      <c r="F7595" s="390"/>
      <c r="G7595" s="390"/>
      <c r="H7595" s="390"/>
      <c r="I7595" s="390"/>
      <c r="AP7595" s="207"/>
      <c r="AQ7595" s="207"/>
      <c r="BK7595" s="207"/>
      <c r="BY7595" s="207"/>
      <c r="BZ7595" s="207"/>
      <c r="CA7595" s="207"/>
      <c r="CB7595" s="207"/>
      <c r="CC7595" s="207"/>
      <c r="CD7595" s="207"/>
      <c r="CE7595" s="207"/>
      <c r="CF7595" s="207"/>
    </row>
    <row r="7596" spans="1:84" s="406" customFormat="1" x14ac:dyDescent="0.3">
      <c r="A7596" s="407"/>
      <c r="B7596" s="412"/>
      <c r="C7596" s="126"/>
      <c r="D7596" s="390"/>
      <c r="E7596" s="390"/>
      <c r="F7596" s="390"/>
      <c r="G7596" s="390"/>
      <c r="H7596" s="390"/>
      <c r="I7596" s="390"/>
      <c r="AP7596" s="207"/>
      <c r="AQ7596" s="207"/>
      <c r="BK7596" s="207"/>
      <c r="BY7596" s="207"/>
      <c r="BZ7596" s="207"/>
      <c r="CA7596" s="207"/>
      <c r="CB7596" s="207"/>
      <c r="CC7596" s="207"/>
      <c r="CD7596" s="207"/>
      <c r="CE7596" s="207"/>
      <c r="CF7596" s="207"/>
    </row>
    <row r="7597" spans="1:84" s="406" customFormat="1" x14ac:dyDescent="0.3">
      <c r="A7597" s="407"/>
      <c r="B7597" s="412"/>
      <c r="C7597" s="126"/>
      <c r="D7597" s="390"/>
      <c r="E7597" s="390"/>
      <c r="F7597" s="390"/>
      <c r="G7597" s="390"/>
      <c r="H7597" s="390"/>
      <c r="I7597" s="390"/>
      <c r="AP7597" s="207"/>
      <c r="AQ7597" s="207"/>
      <c r="BK7597" s="207"/>
      <c r="BY7597" s="207"/>
      <c r="BZ7597" s="207"/>
      <c r="CA7597" s="207"/>
      <c r="CB7597" s="207"/>
      <c r="CC7597" s="207"/>
      <c r="CD7597" s="207"/>
      <c r="CE7597" s="207"/>
      <c r="CF7597" s="207"/>
    </row>
    <row r="7598" spans="1:84" s="406" customFormat="1" x14ac:dyDescent="0.3">
      <c r="A7598" s="407"/>
      <c r="B7598" s="412"/>
      <c r="C7598" s="126"/>
      <c r="D7598" s="390"/>
      <c r="E7598" s="390"/>
      <c r="F7598" s="390"/>
      <c r="G7598" s="390"/>
      <c r="H7598" s="390"/>
      <c r="I7598" s="390"/>
      <c r="AP7598" s="207"/>
      <c r="AQ7598" s="207"/>
      <c r="BK7598" s="207"/>
      <c r="BY7598" s="207"/>
      <c r="BZ7598" s="207"/>
      <c r="CA7598" s="207"/>
      <c r="CB7598" s="207"/>
      <c r="CC7598" s="207"/>
      <c r="CD7598" s="207"/>
      <c r="CE7598" s="207"/>
      <c r="CF7598" s="207"/>
    </row>
    <row r="7599" spans="1:84" s="406" customFormat="1" x14ac:dyDescent="0.3">
      <c r="A7599" s="407"/>
      <c r="B7599" s="412"/>
      <c r="C7599" s="126"/>
      <c r="D7599" s="390"/>
      <c r="E7599" s="390"/>
      <c r="F7599" s="390"/>
      <c r="G7599" s="390"/>
      <c r="H7599" s="390"/>
      <c r="I7599" s="390"/>
      <c r="AP7599" s="207"/>
      <c r="AQ7599" s="207"/>
      <c r="BK7599" s="207"/>
      <c r="BY7599" s="207"/>
      <c r="BZ7599" s="207"/>
      <c r="CA7599" s="207"/>
      <c r="CB7599" s="207"/>
      <c r="CC7599" s="207"/>
      <c r="CD7599" s="207"/>
      <c r="CE7599" s="207"/>
      <c r="CF7599" s="207"/>
    </row>
    <row r="7600" spans="1:84" s="406" customFormat="1" x14ac:dyDescent="0.3">
      <c r="A7600" s="407"/>
      <c r="B7600" s="412"/>
      <c r="C7600" s="126"/>
      <c r="D7600" s="390"/>
      <c r="E7600" s="390"/>
      <c r="F7600" s="390"/>
      <c r="G7600" s="390"/>
      <c r="H7600" s="390"/>
      <c r="I7600" s="390"/>
      <c r="AP7600" s="207"/>
      <c r="AQ7600" s="207"/>
      <c r="BK7600" s="207"/>
      <c r="BY7600" s="207"/>
      <c r="BZ7600" s="207"/>
      <c r="CA7600" s="207"/>
      <c r="CB7600" s="207"/>
      <c r="CC7600" s="207"/>
      <c r="CD7600" s="207"/>
      <c r="CE7600" s="207"/>
      <c r="CF7600" s="207"/>
    </row>
    <row r="7601" spans="1:84" s="406" customFormat="1" x14ac:dyDescent="0.3">
      <c r="A7601" s="407"/>
      <c r="B7601" s="412"/>
      <c r="C7601" s="126"/>
      <c r="D7601" s="390"/>
      <c r="E7601" s="390"/>
      <c r="F7601" s="390"/>
      <c r="G7601" s="390"/>
      <c r="H7601" s="390"/>
      <c r="I7601" s="390"/>
      <c r="AP7601" s="207"/>
      <c r="AQ7601" s="207"/>
      <c r="BK7601" s="207"/>
      <c r="BY7601" s="207"/>
      <c r="BZ7601" s="207"/>
      <c r="CA7601" s="207"/>
      <c r="CB7601" s="207"/>
      <c r="CC7601" s="207"/>
      <c r="CD7601" s="207"/>
      <c r="CE7601" s="207"/>
      <c r="CF7601" s="207"/>
    </row>
    <row r="7602" spans="1:84" s="406" customFormat="1" x14ac:dyDescent="0.3">
      <c r="A7602" s="407"/>
      <c r="B7602" s="412"/>
      <c r="C7602" s="126"/>
      <c r="D7602" s="390"/>
      <c r="E7602" s="390"/>
      <c r="F7602" s="390"/>
      <c r="G7602" s="390"/>
      <c r="H7602" s="390"/>
      <c r="I7602" s="390"/>
      <c r="AP7602" s="207"/>
      <c r="AQ7602" s="207"/>
      <c r="BK7602" s="207"/>
      <c r="BY7602" s="207"/>
      <c r="BZ7602" s="207"/>
      <c r="CA7602" s="207"/>
      <c r="CB7602" s="207"/>
      <c r="CC7602" s="207"/>
      <c r="CD7602" s="207"/>
      <c r="CE7602" s="207"/>
      <c r="CF7602" s="207"/>
    </row>
    <row r="7603" spans="1:84" s="406" customFormat="1" x14ac:dyDescent="0.3">
      <c r="A7603" s="407"/>
      <c r="B7603" s="412"/>
      <c r="C7603" s="126"/>
      <c r="D7603" s="390"/>
      <c r="E7603" s="390"/>
      <c r="F7603" s="390"/>
      <c r="G7603" s="390"/>
      <c r="H7603" s="390"/>
      <c r="I7603" s="390"/>
      <c r="AP7603" s="207"/>
      <c r="AQ7603" s="207"/>
      <c r="BK7603" s="207"/>
      <c r="BY7603" s="207"/>
      <c r="BZ7603" s="207"/>
      <c r="CA7603" s="207"/>
      <c r="CB7603" s="207"/>
      <c r="CC7603" s="207"/>
      <c r="CD7603" s="207"/>
      <c r="CE7603" s="207"/>
      <c r="CF7603" s="207"/>
    </row>
    <row r="7604" spans="1:84" s="406" customFormat="1" x14ac:dyDescent="0.3">
      <c r="A7604" s="407"/>
      <c r="B7604" s="412"/>
      <c r="C7604" s="126"/>
      <c r="D7604" s="390"/>
      <c r="E7604" s="390"/>
      <c r="F7604" s="390"/>
      <c r="G7604" s="390"/>
      <c r="H7604" s="390"/>
      <c r="I7604" s="390"/>
      <c r="AP7604" s="207"/>
      <c r="AQ7604" s="207"/>
      <c r="BK7604" s="207"/>
      <c r="BY7604" s="207"/>
      <c r="BZ7604" s="207"/>
      <c r="CA7604" s="207"/>
      <c r="CB7604" s="207"/>
      <c r="CC7604" s="207"/>
      <c r="CD7604" s="207"/>
      <c r="CE7604" s="207"/>
      <c r="CF7604" s="207"/>
    </row>
    <row r="7605" spans="1:84" s="406" customFormat="1" x14ac:dyDescent="0.3">
      <c r="A7605" s="407"/>
      <c r="B7605" s="412"/>
      <c r="C7605" s="126"/>
      <c r="D7605" s="390"/>
      <c r="E7605" s="390"/>
      <c r="F7605" s="390"/>
      <c r="G7605" s="390"/>
      <c r="H7605" s="390"/>
      <c r="I7605" s="390"/>
      <c r="AP7605" s="207"/>
      <c r="AQ7605" s="207"/>
      <c r="BK7605" s="207"/>
      <c r="BY7605" s="207"/>
      <c r="BZ7605" s="207"/>
      <c r="CA7605" s="207"/>
      <c r="CB7605" s="207"/>
      <c r="CC7605" s="207"/>
      <c r="CD7605" s="207"/>
      <c r="CE7605" s="207"/>
      <c r="CF7605" s="207"/>
    </row>
    <row r="7606" spans="1:84" s="406" customFormat="1" x14ac:dyDescent="0.3">
      <c r="A7606" s="407"/>
      <c r="B7606" s="412"/>
      <c r="C7606" s="126"/>
      <c r="D7606" s="390"/>
      <c r="E7606" s="390"/>
      <c r="F7606" s="390"/>
      <c r="G7606" s="390"/>
      <c r="H7606" s="390"/>
      <c r="I7606" s="390"/>
      <c r="AP7606" s="207"/>
      <c r="AQ7606" s="207"/>
      <c r="BK7606" s="207"/>
      <c r="BY7606" s="207"/>
      <c r="BZ7606" s="207"/>
      <c r="CA7606" s="207"/>
      <c r="CB7606" s="207"/>
      <c r="CC7606" s="207"/>
      <c r="CD7606" s="207"/>
      <c r="CE7606" s="207"/>
      <c r="CF7606" s="207"/>
    </row>
    <row r="7607" spans="1:84" s="406" customFormat="1" x14ac:dyDescent="0.3">
      <c r="A7607" s="407"/>
      <c r="B7607" s="412"/>
      <c r="C7607" s="126"/>
      <c r="D7607" s="390"/>
      <c r="E7607" s="390"/>
      <c r="F7607" s="390"/>
      <c r="G7607" s="390"/>
      <c r="H7607" s="390"/>
      <c r="I7607" s="390"/>
      <c r="AP7607" s="207"/>
      <c r="AQ7607" s="207"/>
      <c r="BK7607" s="207"/>
      <c r="BY7607" s="207"/>
      <c r="BZ7607" s="207"/>
      <c r="CA7607" s="207"/>
      <c r="CB7607" s="207"/>
      <c r="CC7607" s="207"/>
      <c r="CD7607" s="207"/>
      <c r="CE7607" s="207"/>
      <c r="CF7607" s="207"/>
    </row>
    <row r="7608" spans="1:84" s="406" customFormat="1" x14ac:dyDescent="0.3">
      <c r="A7608" s="407"/>
      <c r="B7608" s="412"/>
      <c r="C7608" s="126"/>
      <c r="D7608" s="390"/>
      <c r="E7608" s="390"/>
      <c r="F7608" s="390"/>
      <c r="G7608" s="390"/>
      <c r="H7608" s="390"/>
      <c r="I7608" s="390"/>
      <c r="AP7608" s="207"/>
      <c r="AQ7608" s="207"/>
      <c r="BK7608" s="207"/>
      <c r="BY7608" s="207"/>
      <c r="BZ7608" s="207"/>
      <c r="CA7608" s="207"/>
      <c r="CB7608" s="207"/>
      <c r="CC7608" s="207"/>
      <c r="CD7608" s="207"/>
      <c r="CE7608" s="207"/>
      <c r="CF7608" s="207"/>
    </row>
    <row r="7609" spans="1:84" s="406" customFormat="1" x14ac:dyDescent="0.3">
      <c r="A7609" s="407"/>
      <c r="B7609" s="412"/>
      <c r="C7609" s="126"/>
      <c r="D7609" s="390"/>
      <c r="E7609" s="390"/>
      <c r="F7609" s="390"/>
      <c r="G7609" s="390"/>
      <c r="H7609" s="390"/>
      <c r="I7609" s="390"/>
      <c r="AP7609" s="207"/>
      <c r="AQ7609" s="207"/>
      <c r="BK7609" s="207"/>
      <c r="BY7609" s="207"/>
      <c r="BZ7609" s="207"/>
      <c r="CA7609" s="207"/>
      <c r="CB7609" s="207"/>
      <c r="CC7609" s="207"/>
      <c r="CD7609" s="207"/>
      <c r="CE7609" s="207"/>
      <c r="CF7609" s="207"/>
    </row>
    <row r="7610" spans="1:84" s="406" customFormat="1" x14ac:dyDescent="0.3">
      <c r="A7610" s="407"/>
      <c r="B7610" s="412"/>
      <c r="C7610" s="126"/>
      <c r="D7610" s="390"/>
      <c r="E7610" s="390"/>
      <c r="F7610" s="390"/>
      <c r="G7610" s="390"/>
      <c r="H7610" s="390"/>
      <c r="I7610" s="390"/>
      <c r="AP7610" s="207"/>
      <c r="AQ7610" s="207"/>
      <c r="BK7610" s="207"/>
      <c r="BY7610" s="207"/>
      <c r="BZ7610" s="207"/>
      <c r="CA7610" s="207"/>
      <c r="CB7610" s="207"/>
      <c r="CC7610" s="207"/>
      <c r="CD7610" s="207"/>
      <c r="CE7610" s="207"/>
      <c r="CF7610" s="207"/>
    </row>
    <row r="7611" spans="1:84" s="406" customFormat="1" x14ac:dyDescent="0.3">
      <c r="A7611" s="407"/>
      <c r="B7611" s="412"/>
      <c r="C7611" s="126"/>
      <c r="D7611" s="390"/>
      <c r="E7611" s="390"/>
      <c r="F7611" s="390"/>
      <c r="G7611" s="390"/>
      <c r="H7611" s="390"/>
      <c r="I7611" s="390"/>
      <c r="AP7611" s="207"/>
      <c r="AQ7611" s="207"/>
      <c r="BK7611" s="207"/>
      <c r="BY7611" s="207"/>
      <c r="BZ7611" s="207"/>
      <c r="CA7611" s="207"/>
      <c r="CB7611" s="207"/>
      <c r="CC7611" s="207"/>
      <c r="CD7611" s="207"/>
      <c r="CE7611" s="207"/>
      <c r="CF7611" s="207"/>
    </row>
    <row r="7612" spans="1:84" s="406" customFormat="1" x14ac:dyDescent="0.3">
      <c r="A7612" s="407"/>
      <c r="B7612" s="412"/>
      <c r="C7612" s="126"/>
      <c r="D7612" s="390"/>
      <c r="E7612" s="390"/>
      <c r="F7612" s="390"/>
      <c r="G7612" s="390"/>
      <c r="H7612" s="390"/>
      <c r="I7612" s="390"/>
      <c r="AP7612" s="207"/>
      <c r="AQ7612" s="207"/>
      <c r="BK7612" s="207"/>
      <c r="BY7612" s="207"/>
      <c r="BZ7612" s="207"/>
      <c r="CA7612" s="207"/>
      <c r="CB7612" s="207"/>
      <c r="CC7612" s="207"/>
      <c r="CD7612" s="207"/>
      <c r="CE7612" s="207"/>
      <c r="CF7612" s="207"/>
    </row>
    <row r="7613" spans="1:84" s="406" customFormat="1" x14ac:dyDescent="0.3">
      <c r="A7613" s="407"/>
      <c r="B7613" s="412"/>
      <c r="C7613" s="126"/>
      <c r="D7613" s="390"/>
      <c r="E7613" s="390"/>
      <c r="F7613" s="390"/>
      <c r="G7613" s="390"/>
      <c r="H7613" s="390"/>
      <c r="I7613" s="390"/>
      <c r="AP7613" s="207"/>
      <c r="AQ7613" s="207"/>
      <c r="BK7613" s="207"/>
      <c r="BY7613" s="207"/>
      <c r="BZ7613" s="207"/>
      <c r="CA7613" s="207"/>
      <c r="CB7613" s="207"/>
      <c r="CC7613" s="207"/>
      <c r="CD7613" s="207"/>
      <c r="CE7613" s="207"/>
      <c r="CF7613" s="207"/>
    </row>
    <row r="7614" spans="1:84" s="406" customFormat="1" x14ac:dyDescent="0.3">
      <c r="A7614" s="407"/>
      <c r="B7614" s="412"/>
      <c r="C7614" s="126"/>
      <c r="D7614" s="390"/>
      <c r="E7614" s="390"/>
      <c r="F7614" s="390"/>
      <c r="G7614" s="390"/>
      <c r="H7614" s="390"/>
      <c r="I7614" s="390"/>
      <c r="AP7614" s="207"/>
      <c r="AQ7614" s="207"/>
      <c r="BK7614" s="207"/>
      <c r="BY7614" s="207"/>
      <c r="BZ7614" s="207"/>
      <c r="CA7614" s="207"/>
      <c r="CB7614" s="207"/>
      <c r="CC7614" s="207"/>
      <c r="CD7614" s="207"/>
      <c r="CE7614" s="207"/>
      <c r="CF7614" s="207"/>
    </row>
    <row r="7615" spans="1:84" s="406" customFormat="1" x14ac:dyDescent="0.3">
      <c r="A7615" s="407"/>
      <c r="B7615" s="412"/>
      <c r="C7615" s="126"/>
      <c r="D7615" s="390"/>
      <c r="E7615" s="390"/>
      <c r="F7615" s="390"/>
      <c r="G7615" s="390"/>
      <c r="H7615" s="390"/>
      <c r="I7615" s="390"/>
      <c r="AP7615" s="207"/>
      <c r="AQ7615" s="207"/>
      <c r="BK7615" s="207"/>
      <c r="BY7615" s="207"/>
      <c r="BZ7615" s="207"/>
      <c r="CA7615" s="207"/>
      <c r="CB7615" s="207"/>
      <c r="CC7615" s="207"/>
      <c r="CD7615" s="207"/>
      <c r="CE7615" s="207"/>
      <c r="CF7615" s="207"/>
    </row>
    <row r="7616" spans="1:84" s="406" customFormat="1" x14ac:dyDescent="0.3">
      <c r="A7616" s="407"/>
      <c r="B7616" s="412"/>
      <c r="C7616" s="126"/>
      <c r="D7616" s="390"/>
      <c r="E7616" s="390"/>
      <c r="F7616" s="390"/>
      <c r="G7616" s="390"/>
      <c r="H7616" s="390"/>
      <c r="I7616" s="390"/>
      <c r="AP7616" s="207"/>
      <c r="AQ7616" s="207"/>
      <c r="BK7616" s="207"/>
      <c r="BY7616" s="207"/>
      <c r="BZ7616" s="207"/>
      <c r="CA7616" s="207"/>
      <c r="CB7616" s="207"/>
      <c r="CC7616" s="207"/>
      <c r="CD7616" s="207"/>
      <c r="CE7616" s="207"/>
      <c r="CF7616" s="207"/>
    </row>
    <row r="7617" spans="1:84" s="406" customFormat="1" x14ac:dyDescent="0.3">
      <c r="A7617" s="407"/>
      <c r="B7617" s="412"/>
      <c r="C7617" s="126"/>
      <c r="D7617" s="390"/>
      <c r="E7617" s="390"/>
      <c r="F7617" s="390"/>
      <c r="G7617" s="390"/>
      <c r="H7617" s="390"/>
      <c r="I7617" s="390"/>
      <c r="AP7617" s="207"/>
      <c r="AQ7617" s="207"/>
      <c r="BK7617" s="207"/>
      <c r="BY7617" s="207"/>
      <c r="BZ7617" s="207"/>
      <c r="CA7617" s="207"/>
      <c r="CB7617" s="207"/>
      <c r="CC7617" s="207"/>
      <c r="CD7617" s="207"/>
      <c r="CE7617" s="207"/>
      <c r="CF7617" s="207"/>
    </row>
    <row r="7618" spans="1:84" s="406" customFormat="1" x14ac:dyDescent="0.3">
      <c r="A7618" s="407"/>
      <c r="B7618" s="412"/>
      <c r="C7618" s="126"/>
      <c r="D7618" s="390"/>
      <c r="E7618" s="390"/>
      <c r="F7618" s="390"/>
      <c r="G7618" s="390"/>
      <c r="H7618" s="390"/>
      <c r="I7618" s="390"/>
      <c r="AP7618" s="207"/>
      <c r="AQ7618" s="207"/>
      <c r="BK7618" s="207"/>
      <c r="BY7618" s="207"/>
      <c r="BZ7618" s="207"/>
      <c r="CA7618" s="207"/>
      <c r="CB7618" s="207"/>
      <c r="CC7618" s="207"/>
      <c r="CD7618" s="207"/>
      <c r="CE7618" s="207"/>
      <c r="CF7618" s="207"/>
    </row>
    <row r="7619" spans="1:84" s="406" customFormat="1" x14ac:dyDescent="0.3">
      <c r="A7619" s="407"/>
      <c r="B7619" s="412"/>
      <c r="C7619" s="126"/>
      <c r="D7619" s="390"/>
      <c r="E7619" s="390"/>
      <c r="F7619" s="390"/>
      <c r="G7619" s="390"/>
      <c r="H7619" s="390"/>
      <c r="I7619" s="390"/>
      <c r="AP7619" s="207"/>
      <c r="AQ7619" s="207"/>
      <c r="BK7619" s="207"/>
      <c r="BY7619" s="207"/>
      <c r="BZ7619" s="207"/>
      <c r="CA7619" s="207"/>
      <c r="CB7619" s="207"/>
      <c r="CC7619" s="207"/>
      <c r="CD7619" s="207"/>
      <c r="CE7619" s="207"/>
      <c r="CF7619" s="207"/>
    </row>
    <row r="7620" spans="1:84" s="406" customFormat="1" x14ac:dyDescent="0.3">
      <c r="A7620" s="407"/>
      <c r="B7620" s="412"/>
      <c r="C7620" s="126"/>
      <c r="D7620" s="390"/>
      <c r="E7620" s="390"/>
      <c r="F7620" s="390"/>
      <c r="G7620" s="390"/>
      <c r="H7620" s="390"/>
      <c r="I7620" s="390"/>
      <c r="AP7620" s="207"/>
      <c r="AQ7620" s="207"/>
      <c r="BK7620" s="207"/>
      <c r="BY7620" s="207"/>
      <c r="BZ7620" s="207"/>
      <c r="CA7620" s="207"/>
      <c r="CB7620" s="207"/>
      <c r="CC7620" s="207"/>
      <c r="CD7620" s="207"/>
      <c r="CE7620" s="207"/>
      <c r="CF7620" s="207"/>
    </row>
    <row r="7621" spans="1:84" s="406" customFormat="1" x14ac:dyDescent="0.3">
      <c r="A7621" s="407"/>
      <c r="B7621" s="412"/>
      <c r="C7621" s="126"/>
      <c r="D7621" s="390"/>
      <c r="E7621" s="390"/>
      <c r="F7621" s="390"/>
      <c r="G7621" s="390"/>
      <c r="H7621" s="390"/>
      <c r="I7621" s="390"/>
      <c r="AP7621" s="207"/>
      <c r="AQ7621" s="207"/>
      <c r="BK7621" s="207"/>
      <c r="BY7621" s="207"/>
      <c r="BZ7621" s="207"/>
      <c r="CA7621" s="207"/>
      <c r="CB7621" s="207"/>
      <c r="CC7621" s="207"/>
      <c r="CD7621" s="207"/>
      <c r="CE7621" s="207"/>
      <c r="CF7621" s="207"/>
    </row>
    <row r="7622" spans="1:84" s="406" customFormat="1" x14ac:dyDescent="0.3">
      <c r="A7622" s="407"/>
      <c r="B7622" s="412"/>
      <c r="C7622" s="126"/>
      <c r="D7622" s="390"/>
      <c r="E7622" s="390"/>
      <c r="F7622" s="390"/>
      <c r="G7622" s="390"/>
      <c r="H7622" s="390"/>
      <c r="I7622" s="390"/>
      <c r="AP7622" s="207"/>
      <c r="AQ7622" s="207"/>
      <c r="BK7622" s="207"/>
      <c r="BY7622" s="207"/>
      <c r="BZ7622" s="207"/>
      <c r="CA7622" s="207"/>
      <c r="CB7622" s="207"/>
      <c r="CC7622" s="207"/>
      <c r="CD7622" s="207"/>
      <c r="CE7622" s="207"/>
      <c r="CF7622" s="207"/>
    </row>
    <row r="7623" spans="1:84" s="406" customFormat="1" x14ac:dyDescent="0.3">
      <c r="A7623" s="407"/>
      <c r="B7623" s="412"/>
      <c r="C7623" s="126"/>
      <c r="D7623" s="390"/>
      <c r="E7623" s="390"/>
      <c r="F7623" s="390"/>
      <c r="G7623" s="390"/>
      <c r="H7623" s="390"/>
      <c r="I7623" s="390"/>
      <c r="AP7623" s="207"/>
      <c r="AQ7623" s="207"/>
      <c r="BK7623" s="207"/>
      <c r="BY7623" s="207"/>
      <c r="BZ7623" s="207"/>
      <c r="CA7623" s="207"/>
      <c r="CB7623" s="207"/>
      <c r="CC7623" s="207"/>
      <c r="CD7623" s="207"/>
      <c r="CE7623" s="207"/>
      <c r="CF7623" s="207"/>
    </row>
    <row r="7624" spans="1:84" s="406" customFormat="1" x14ac:dyDescent="0.3">
      <c r="A7624" s="407"/>
      <c r="B7624" s="412"/>
      <c r="C7624" s="126"/>
      <c r="D7624" s="390"/>
      <c r="E7624" s="390"/>
      <c r="F7624" s="390"/>
      <c r="G7624" s="390"/>
      <c r="H7624" s="390"/>
      <c r="I7624" s="390"/>
      <c r="AP7624" s="207"/>
      <c r="AQ7624" s="207"/>
      <c r="BK7624" s="207"/>
      <c r="BY7624" s="207"/>
      <c r="BZ7624" s="207"/>
      <c r="CA7624" s="207"/>
      <c r="CB7624" s="207"/>
      <c r="CC7624" s="207"/>
      <c r="CD7624" s="207"/>
      <c r="CE7624" s="207"/>
      <c r="CF7624" s="207"/>
    </row>
    <row r="7625" spans="1:84" s="406" customFormat="1" x14ac:dyDescent="0.3">
      <c r="A7625" s="407"/>
      <c r="B7625" s="412"/>
      <c r="C7625" s="126"/>
      <c r="D7625" s="390"/>
      <c r="E7625" s="390"/>
      <c r="F7625" s="390"/>
      <c r="G7625" s="390"/>
      <c r="H7625" s="390"/>
      <c r="I7625" s="390"/>
      <c r="AP7625" s="207"/>
      <c r="AQ7625" s="207"/>
      <c r="BK7625" s="207"/>
      <c r="BY7625" s="207"/>
      <c r="BZ7625" s="207"/>
      <c r="CA7625" s="207"/>
      <c r="CB7625" s="207"/>
      <c r="CC7625" s="207"/>
      <c r="CD7625" s="207"/>
      <c r="CE7625" s="207"/>
      <c r="CF7625" s="207"/>
    </row>
    <row r="7626" spans="1:84" s="406" customFormat="1" x14ac:dyDescent="0.3">
      <c r="A7626" s="407"/>
      <c r="B7626" s="412"/>
      <c r="C7626" s="126"/>
      <c r="D7626" s="390"/>
      <c r="E7626" s="390"/>
      <c r="F7626" s="390"/>
      <c r="G7626" s="390"/>
      <c r="H7626" s="390"/>
      <c r="I7626" s="390"/>
      <c r="AP7626" s="207"/>
      <c r="AQ7626" s="207"/>
      <c r="BK7626" s="207"/>
      <c r="BY7626" s="207"/>
      <c r="BZ7626" s="207"/>
      <c r="CA7626" s="207"/>
      <c r="CB7626" s="207"/>
      <c r="CC7626" s="207"/>
      <c r="CD7626" s="207"/>
      <c r="CE7626" s="207"/>
      <c r="CF7626" s="207"/>
    </row>
    <row r="7627" spans="1:84" s="406" customFormat="1" x14ac:dyDescent="0.3">
      <c r="A7627" s="407"/>
      <c r="B7627" s="412"/>
      <c r="C7627" s="126"/>
      <c r="D7627" s="390"/>
      <c r="E7627" s="390"/>
      <c r="F7627" s="390"/>
      <c r="G7627" s="390"/>
      <c r="H7627" s="390"/>
      <c r="I7627" s="390"/>
      <c r="AP7627" s="207"/>
      <c r="AQ7627" s="207"/>
      <c r="BK7627" s="207"/>
      <c r="BY7627" s="207"/>
      <c r="BZ7627" s="207"/>
      <c r="CA7627" s="207"/>
      <c r="CB7627" s="207"/>
      <c r="CC7627" s="207"/>
      <c r="CD7627" s="207"/>
      <c r="CE7627" s="207"/>
      <c r="CF7627" s="207"/>
    </row>
    <row r="7628" spans="1:84" s="406" customFormat="1" x14ac:dyDescent="0.3">
      <c r="A7628" s="407"/>
      <c r="B7628" s="412"/>
      <c r="C7628" s="126"/>
      <c r="D7628" s="390"/>
      <c r="E7628" s="390"/>
      <c r="F7628" s="390"/>
      <c r="G7628" s="390"/>
      <c r="H7628" s="390"/>
      <c r="I7628" s="390"/>
      <c r="AP7628" s="207"/>
      <c r="AQ7628" s="207"/>
      <c r="BK7628" s="207"/>
      <c r="BY7628" s="207"/>
      <c r="BZ7628" s="207"/>
      <c r="CA7628" s="207"/>
      <c r="CB7628" s="207"/>
      <c r="CC7628" s="207"/>
      <c r="CD7628" s="207"/>
      <c r="CE7628" s="207"/>
      <c r="CF7628" s="207"/>
    </row>
    <row r="7629" spans="1:84" s="406" customFormat="1" x14ac:dyDescent="0.3">
      <c r="A7629" s="407"/>
      <c r="B7629" s="412"/>
      <c r="C7629" s="126"/>
      <c r="D7629" s="390"/>
      <c r="E7629" s="390"/>
      <c r="F7629" s="390"/>
      <c r="G7629" s="390"/>
      <c r="H7629" s="390"/>
      <c r="I7629" s="390"/>
      <c r="AP7629" s="207"/>
      <c r="AQ7629" s="207"/>
      <c r="BK7629" s="207"/>
      <c r="BY7629" s="207"/>
      <c r="BZ7629" s="207"/>
      <c r="CA7629" s="207"/>
      <c r="CB7629" s="207"/>
      <c r="CC7629" s="207"/>
      <c r="CD7629" s="207"/>
      <c r="CE7629" s="207"/>
      <c r="CF7629" s="207"/>
    </row>
    <row r="7630" spans="1:84" s="406" customFormat="1" x14ac:dyDescent="0.3">
      <c r="A7630" s="407"/>
      <c r="B7630" s="412"/>
      <c r="C7630" s="126"/>
      <c r="D7630" s="390"/>
      <c r="E7630" s="390"/>
      <c r="F7630" s="390"/>
      <c r="G7630" s="390"/>
      <c r="H7630" s="390"/>
      <c r="I7630" s="390"/>
      <c r="AP7630" s="207"/>
      <c r="AQ7630" s="207"/>
      <c r="BK7630" s="207"/>
      <c r="BY7630" s="207"/>
      <c r="BZ7630" s="207"/>
      <c r="CA7630" s="207"/>
      <c r="CB7630" s="207"/>
      <c r="CC7630" s="207"/>
      <c r="CD7630" s="207"/>
      <c r="CE7630" s="207"/>
      <c r="CF7630" s="207"/>
    </row>
    <row r="7631" spans="1:84" s="406" customFormat="1" x14ac:dyDescent="0.3">
      <c r="A7631" s="407"/>
      <c r="B7631" s="412"/>
      <c r="C7631" s="126"/>
      <c r="D7631" s="390"/>
      <c r="E7631" s="390"/>
      <c r="F7631" s="390"/>
      <c r="G7631" s="390"/>
      <c r="H7631" s="390"/>
      <c r="I7631" s="390"/>
      <c r="AP7631" s="207"/>
      <c r="AQ7631" s="207"/>
      <c r="BK7631" s="207"/>
      <c r="BY7631" s="207"/>
      <c r="BZ7631" s="207"/>
      <c r="CA7631" s="207"/>
      <c r="CB7631" s="207"/>
      <c r="CC7631" s="207"/>
      <c r="CD7631" s="207"/>
      <c r="CE7631" s="207"/>
      <c r="CF7631" s="207"/>
    </row>
    <row r="7632" spans="1:84" s="406" customFormat="1" x14ac:dyDescent="0.3">
      <c r="A7632" s="407"/>
      <c r="B7632" s="412"/>
      <c r="C7632" s="126"/>
      <c r="D7632" s="390"/>
      <c r="E7632" s="390"/>
      <c r="F7632" s="390"/>
      <c r="G7632" s="390"/>
      <c r="H7632" s="390"/>
      <c r="I7632" s="390"/>
      <c r="AP7632" s="207"/>
      <c r="AQ7632" s="207"/>
      <c r="BK7632" s="207"/>
      <c r="BY7632" s="207"/>
      <c r="BZ7632" s="207"/>
      <c r="CA7632" s="207"/>
      <c r="CB7632" s="207"/>
      <c r="CC7632" s="207"/>
      <c r="CD7632" s="207"/>
      <c r="CE7632" s="207"/>
      <c r="CF7632" s="207"/>
    </row>
    <row r="7633" spans="1:84" s="406" customFormat="1" x14ac:dyDescent="0.3">
      <c r="A7633" s="407"/>
      <c r="B7633" s="412"/>
      <c r="C7633" s="126"/>
      <c r="D7633" s="390"/>
      <c r="E7633" s="390"/>
      <c r="F7633" s="390"/>
      <c r="G7633" s="390"/>
      <c r="H7633" s="390"/>
      <c r="I7633" s="390"/>
      <c r="AP7633" s="207"/>
      <c r="AQ7633" s="207"/>
      <c r="BK7633" s="207"/>
      <c r="BY7633" s="207"/>
      <c r="BZ7633" s="207"/>
      <c r="CA7633" s="207"/>
      <c r="CB7633" s="207"/>
      <c r="CC7633" s="207"/>
      <c r="CD7633" s="207"/>
      <c r="CE7633" s="207"/>
      <c r="CF7633" s="207"/>
    </row>
    <row r="7634" spans="1:84" s="406" customFormat="1" x14ac:dyDescent="0.3">
      <c r="A7634" s="407"/>
      <c r="B7634" s="412"/>
      <c r="C7634" s="126"/>
      <c r="D7634" s="390"/>
      <c r="E7634" s="390"/>
      <c r="F7634" s="390"/>
      <c r="G7634" s="390"/>
      <c r="H7634" s="390"/>
      <c r="I7634" s="390"/>
      <c r="AP7634" s="207"/>
      <c r="AQ7634" s="207"/>
      <c r="BK7634" s="207"/>
      <c r="BY7634" s="207"/>
      <c r="BZ7634" s="207"/>
      <c r="CA7634" s="207"/>
      <c r="CB7634" s="207"/>
      <c r="CC7634" s="207"/>
      <c r="CD7634" s="207"/>
      <c r="CE7634" s="207"/>
      <c r="CF7634" s="207"/>
    </row>
    <row r="7635" spans="1:84" s="406" customFormat="1" x14ac:dyDescent="0.3">
      <c r="A7635" s="407"/>
      <c r="B7635" s="412"/>
      <c r="C7635" s="126"/>
      <c r="D7635" s="390"/>
      <c r="E7635" s="390"/>
      <c r="F7635" s="390"/>
      <c r="G7635" s="390"/>
      <c r="H7635" s="390"/>
      <c r="I7635" s="390"/>
      <c r="AP7635" s="207"/>
      <c r="AQ7635" s="207"/>
      <c r="BK7635" s="207"/>
      <c r="BY7635" s="207"/>
      <c r="BZ7635" s="207"/>
      <c r="CA7635" s="207"/>
      <c r="CB7635" s="207"/>
      <c r="CC7635" s="207"/>
      <c r="CD7635" s="207"/>
      <c r="CE7635" s="207"/>
      <c r="CF7635" s="207"/>
    </row>
    <row r="7636" spans="1:84" s="406" customFormat="1" x14ac:dyDescent="0.3">
      <c r="A7636" s="407"/>
      <c r="B7636" s="412"/>
      <c r="C7636" s="126"/>
      <c r="D7636" s="390"/>
      <c r="E7636" s="390"/>
      <c r="F7636" s="390"/>
      <c r="G7636" s="390"/>
      <c r="H7636" s="390"/>
      <c r="I7636" s="390"/>
      <c r="AP7636" s="207"/>
      <c r="AQ7636" s="207"/>
      <c r="BK7636" s="207"/>
      <c r="BY7636" s="207"/>
      <c r="BZ7636" s="207"/>
      <c r="CA7636" s="207"/>
      <c r="CB7636" s="207"/>
      <c r="CC7636" s="207"/>
      <c r="CD7636" s="207"/>
      <c r="CE7636" s="207"/>
      <c r="CF7636" s="207"/>
    </row>
    <row r="7637" spans="1:84" s="406" customFormat="1" x14ac:dyDescent="0.3">
      <c r="A7637" s="407"/>
      <c r="B7637" s="412"/>
      <c r="C7637" s="126"/>
      <c r="D7637" s="390"/>
      <c r="E7637" s="390"/>
      <c r="F7637" s="390"/>
      <c r="G7637" s="390"/>
      <c r="H7637" s="390"/>
      <c r="I7637" s="390"/>
      <c r="AP7637" s="207"/>
      <c r="AQ7637" s="207"/>
      <c r="BK7637" s="207"/>
      <c r="BY7637" s="207"/>
      <c r="BZ7637" s="207"/>
      <c r="CA7637" s="207"/>
      <c r="CB7637" s="207"/>
      <c r="CC7637" s="207"/>
      <c r="CD7637" s="207"/>
      <c r="CE7637" s="207"/>
      <c r="CF7637" s="207"/>
    </row>
    <row r="7638" spans="1:84" s="406" customFormat="1" x14ac:dyDescent="0.3">
      <c r="A7638" s="407"/>
      <c r="B7638" s="412"/>
      <c r="C7638" s="126"/>
      <c r="D7638" s="390"/>
      <c r="E7638" s="390"/>
      <c r="F7638" s="390"/>
      <c r="G7638" s="390"/>
      <c r="H7638" s="390"/>
      <c r="I7638" s="390"/>
      <c r="AP7638" s="207"/>
      <c r="AQ7638" s="207"/>
      <c r="BK7638" s="207"/>
      <c r="BY7638" s="207"/>
      <c r="BZ7638" s="207"/>
      <c r="CA7638" s="207"/>
      <c r="CB7638" s="207"/>
      <c r="CC7638" s="207"/>
      <c r="CD7638" s="207"/>
      <c r="CE7638" s="207"/>
      <c r="CF7638" s="207"/>
    </row>
    <row r="7639" spans="1:84" s="406" customFormat="1" x14ac:dyDescent="0.3">
      <c r="A7639" s="407"/>
      <c r="B7639" s="412"/>
      <c r="C7639" s="126"/>
      <c r="D7639" s="390"/>
      <c r="E7639" s="390"/>
      <c r="F7639" s="390"/>
      <c r="G7639" s="390"/>
      <c r="H7639" s="390"/>
      <c r="I7639" s="390"/>
      <c r="AP7639" s="207"/>
      <c r="AQ7639" s="207"/>
      <c r="BK7639" s="207"/>
      <c r="BY7639" s="207"/>
      <c r="BZ7639" s="207"/>
      <c r="CA7639" s="207"/>
      <c r="CB7639" s="207"/>
      <c r="CC7639" s="207"/>
      <c r="CD7639" s="207"/>
      <c r="CE7639" s="207"/>
      <c r="CF7639" s="207"/>
    </row>
    <row r="7640" spans="1:84" s="406" customFormat="1" x14ac:dyDescent="0.3">
      <c r="A7640" s="407"/>
      <c r="B7640" s="412"/>
      <c r="C7640" s="126"/>
      <c r="D7640" s="390"/>
      <c r="E7640" s="390"/>
      <c r="F7640" s="390"/>
      <c r="G7640" s="390"/>
      <c r="H7640" s="390"/>
      <c r="I7640" s="390"/>
      <c r="AP7640" s="207"/>
      <c r="AQ7640" s="207"/>
      <c r="BK7640" s="207"/>
      <c r="BY7640" s="207"/>
      <c r="BZ7640" s="207"/>
      <c r="CA7640" s="207"/>
      <c r="CB7640" s="207"/>
      <c r="CC7640" s="207"/>
      <c r="CD7640" s="207"/>
      <c r="CE7640" s="207"/>
      <c r="CF7640" s="207"/>
    </row>
    <row r="7641" spans="1:84" s="406" customFormat="1" x14ac:dyDescent="0.3">
      <c r="A7641" s="407"/>
      <c r="B7641" s="412"/>
      <c r="C7641" s="126"/>
      <c r="D7641" s="390"/>
      <c r="E7641" s="390"/>
      <c r="F7641" s="390"/>
      <c r="G7641" s="390"/>
      <c r="H7641" s="390"/>
      <c r="I7641" s="390"/>
      <c r="AP7641" s="207"/>
      <c r="AQ7641" s="207"/>
      <c r="BK7641" s="207"/>
      <c r="BY7641" s="207"/>
      <c r="BZ7641" s="207"/>
      <c r="CA7641" s="207"/>
      <c r="CB7641" s="207"/>
      <c r="CC7641" s="207"/>
      <c r="CD7641" s="207"/>
      <c r="CE7641" s="207"/>
      <c r="CF7641" s="207"/>
    </row>
    <row r="7642" spans="1:84" s="406" customFormat="1" x14ac:dyDescent="0.3">
      <c r="A7642" s="407"/>
      <c r="B7642" s="412"/>
      <c r="C7642" s="126"/>
      <c r="D7642" s="390"/>
      <c r="E7642" s="390"/>
      <c r="F7642" s="390"/>
      <c r="G7642" s="390"/>
      <c r="H7642" s="390"/>
      <c r="I7642" s="390"/>
      <c r="AP7642" s="207"/>
      <c r="AQ7642" s="207"/>
      <c r="BK7642" s="207"/>
      <c r="BY7642" s="207"/>
      <c r="BZ7642" s="207"/>
      <c r="CA7642" s="207"/>
      <c r="CB7642" s="207"/>
      <c r="CC7642" s="207"/>
      <c r="CD7642" s="207"/>
      <c r="CE7642" s="207"/>
      <c r="CF7642" s="207"/>
    </row>
    <row r="7643" spans="1:84" s="406" customFormat="1" x14ac:dyDescent="0.3">
      <c r="A7643" s="407"/>
      <c r="B7643" s="412"/>
      <c r="C7643" s="126"/>
      <c r="D7643" s="390"/>
      <c r="E7643" s="390"/>
      <c r="F7643" s="390"/>
      <c r="G7643" s="390"/>
      <c r="H7643" s="390"/>
      <c r="I7643" s="390"/>
      <c r="AP7643" s="207"/>
      <c r="AQ7643" s="207"/>
      <c r="BK7643" s="207"/>
      <c r="BY7643" s="207"/>
      <c r="BZ7643" s="207"/>
      <c r="CA7643" s="207"/>
      <c r="CB7643" s="207"/>
      <c r="CC7643" s="207"/>
      <c r="CD7643" s="207"/>
      <c r="CE7643" s="207"/>
      <c r="CF7643" s="207"/>
    </row>
    <row r="7644" spans="1:84" s="406" customFormat="1" x14ac:dyDescent="0.3">
      <c r="A7644" s="407"/>
      <c r="B7644" s="412"/>
      <c r="C7644" s="126"/>
      <c r="D7644" s="390"/>
      <c r="E7644" s="390"/>
      <c r="F7644" s="390"/>
      <c r="G7644" s="390"/>
      <c r="H7644" s="390"/>
      <c r="I7644" s="390"/>
      <c r="AP7644" s="207"/>
      <c r="AQ7644" s="207"/>
      <c r="BK7644" s="207"/>
      <c r="BY7644" s="207"/>
      <c r="BZ7644" s="207"/>
      <c r="CA7644" s="207"/>
      <c r="CB7644" s="207"/>
      <c r="CC7644" s="207"/>
      <c r="CD7644" s="207"/>
      <c r="CE7644" s="207"/>
      <c r="CF7644" s="207"/>
    </row>
    <row r="7645" spans="1:84" s="406" customFormat="1" x14ac:dyDescent="0.3">
      <c r="A7645" s="407"/>
      <c r="B7645" s="412"/>
      <c r="C7645" s="126"/>
      <c r="D7645" s="390"/>
      <c r="E7645" s="390"/>
      <c r="F7645" s="390"/>
      <c r="G7645" s="390"/>
      <c r="H7645" s="390"/>
      <c r="I7645" s="390"/>
      <c r="AP7645" s="207"/>
      <c r="AQ7645" s="207"/>
      <c r="BK7645" s="207"/>
      <c r="BY7645" s="207"/>
      <c r="BZ7645" s="207"/>
      <c r="CA7645" s="207"/>
      <c r="CB7645" s="207"/>
      <c r="CC7645" s="207"/>
      <c r="CD7645" s="207"/>
      <c r="CE7645" s="207"/>
      <c r="CF7645" s="207"/>
    </row>
    <row r="7646" spans="1:84" s="406" customFormat="1" x14ac:dyDescent="0.3">
      <c r="A7646" s="407"/>
      <c r="B7646" s="412"/>
      <c r="C7646" s="126"/>
      <c r="D7646" s="390"/>
      <c r="E7646" s="390"/>
      <c r="F7646" s="390"/>
      <c r="G7646" s="390"/>
      <c r="H7646" s="390"/>
      <c r="I7646" s="390"/>
      <c r="AP7646" s="207"/>
      <c r="AQ7646" s="207"/>
      <c r="BK7646" s="207"/>
      <c r="BY7646" s="207"/>
      <c r="BZ7646" s="207"/>
      <c r="CA7646" s="207"/>
      <c r="CB7646" s="207"/>
      <c r="CC7646" s="207"/>
      <c r="CD7646" s="207"/>
      <c r="CE7646" s="207"/>
      <c r="CF7646" s="207"/>
    </row>
    <row r="7647" spans="1:84" s="406" customFormat="1" x14ac:dyDescent="0.3">
      <c r="A7647" s="407"/>
      <c r="B7647" s="412"/>
      <c r="C7647" s="126"/>
      <c r="D7647" s="390"/>
      <c r="E7647" s="390"/>
      <c r="F7647" s="390"/>
      <c r="G7647" s="390"/>
      <c r="H7647" s="390"/>
      <c r="I7647" s="390"/>
      <c r="AP7647" s="207"/>
      <c r="AQ7647" s="207"/>
      <c r="BK7647" s="207"/>
      <c r="BY7647" s="207"/>
      <c r="BZ7647" s="207"/>
      <c r="CA7647" s="207"/>
      <c r="CB7647" s="207"/>
      <c r="CC7647" s="207"/>
      <c r="CD7647" s="207"/>
      <c r="CE7647" s="207"/>
      <c r="CF7647" s="207"/>
    </row>
    <row r="7648" spans="1:84" s="406" customFormat="1" x14ac:dyDescent="0.3">
      <c r="A7648" s="407"/>
      <c r="B7648" s="412"/>
      <c r="C7648" s="126"/>
      <c r="D7648" s="390"/>
      <c r="E7648" s="390"/>
      <c r="F7648" s="390"/>
      <c r="G7648" s="390"/>
      <c r="H7648" s="390"/>
      <c r="I7648" s="390"/>
      <c r="AP7648" s="207"/>
      <c r="AQ7648" s="207"/>
      <c r="BK7648" s="207"/>
      <c r="BY7648" s="207"/>
      <c r="BZ7648" s="207"/>
      <c r="CA7648" s="207"/>
      <c r="CB7648" s="207"/>
      <c r="CC7648" s="207"/>
      <c r="CD7648" s="207"/>
      <c r="CE7648" s="207"/>
      <c r="CF7648" s="207"/>
    </row>
    <row r="7649" spans="1:84" s="406" customFormat="1" x14ac:dyDescent="0.3">
      <c r="A7649" s="407"/>
      <c r="B7649" s="412"/>
      <c r="C7649" s="126"/>
      <c r="D7649" s="390"/>
      <c r="E7649" s="390"/>
      <c r="F7649" s="390"/>
      <c r="G7649" s="390"/>
      <c r="H7649" s="390"/>
      <c r="I7649" s="390"/>
      <c r="AP7649" s="207"/>
      <c r="AQ7649" s="207"/>
      <c r="BK7649" s="207"/>
      <c r="BY7649" s="207"/>
      <c r="BZ7649" s="207"/>
      <c r="CA7649" s="207"/>
      <c r="CB7649" s="207"/>
      <c r="CC7649" s="207"/>
      <c r="CD7649" s="207"/>
      <c r="CE7649" s="207"/>
      <c r="CF7649" s="207"/>
    </row>
    <row r="7650" spans="1:84" s="406" customFormat="1" x14ac:dyDescent="0.3">
      <c r="A7650" s="407"/>
      <c r="B7650" s="412"/>
      <c r="C7650" s="126"/>
      <c r="D7650" s="390"/>
      <c r="E7650" s="390"/>
      <c r="F7650" s="390"/>
      <c r="G7650" s="390"/>
      <c r="H7650" s="390"/>
      <c r="I7650" s="390"/>
      <c r="AP7650" s="207"/>
      <c r="AQ7650" s="207"/>
      <c r="BK7650" s="207"/>
      <c r="BY7650" s="207"/>
      <c r="BZ7650" s="207"/>
      <c r="CA7650" s="207"/>
      <c r="CB7650" s="207"/>
      <c r="CC7650" s="207"/>
      <c r="CD7650" s="207"/>
      <c r="CE7650" s="207"/>
      <c r="CF7650" s="207"/>
    </row>
    <row r="7651" spans="1:84" s="406" customFormat="1" x14ac:dyDescent="0.3">
      <c r="A7651" s="407"/>
      <c r="B7651" s="412"/>
      <c r="C7651" s="126"/>
      <c r="D7651" s="390"/>
      <c r="E7651" s="390"/>
      <c r="F7651" s="390"/>
      <c r="G7651" s="390"/>
      <c r="H7651" s="390"/>
      <c r="I7651" s="390"/>
      <c r="AP7651" s="207"/>
      <c r="AQ7651" s="207"/>
      <c r="BK7651" s="207"/>
      <c r="BY7651" s="207"/>
      <c r="BZ7651" s="207"/>
      <c r="CA7651" s="207"/>
      <c r="CB7651" s="207"/>
      <c r="CC7651" s="207"/>
      <c r="CD7651" s="207"/>
      <c r="CE7651" s="207"/>
      <c r="CF7651" s="207"/>
    </row>
    <row r="7652" spans="1:84" s="406" customFormat="1" x14ac:dyDescent="0.3">
      <c r="A7652" s="407"/>
      <c r="B7652" s="412"/>
      <c r="C7652" s="126"/>
      <c r="D7652" s="390"/>
      <c r="E7652" s="390"/>
      <c r="F7652" s="390"/>
      <c r="G7652" s="390"/>
      <c r="H7652" s="390"/>
      <c r="I7652" s="390"/>
      <c r="AP7652" s="207"/>
      <c r="AQ7652" s="207"/>
      <c r="BK7652" s="207"/>
      <c r="BY7652" s="207"/>
      <c r="BZ7652" s="207"/>
      <c r="CA7652" s="207"/>
      <c r="CB7652" s="207"/>
      <c r="CC7652" s="207"/>
      <c r="CD7652" s="207"/>
      <c r="CE7652" s="207"/>
      <c r="CF7652" s="207"/>
    </row>
    <row r="7653" spans="1:84" s="406" customFormat="1" x14ac:dyDescent="0.3">
      <c r="A7653" s="407"/>
      <c r="B7653" s="412"/>
      <c r="C7653" s="126"/>
      <c r="D7653" s="390"/>
      <c r="E7653" s="390"/>
      <c r="F7653" s="390"/>
      <c r="G7653" s="390"/>
      <c r="H7653" s="390"/>
      <c r="I7653" s="390"/>
      <c r="AP7653" s="207"/>
      <c r="AQ7653" s="207"/>
      <c r="BK7653" s="207"/>
      <c r="BY7653" s="207"/>
      <c r="BZ7653" s="207"/>
      <c r="CA7653" s="207"/>
      <c r="CB7653" s="207"/>
      <c r="CC7653" s="207"/>
      <c r="CD7653" s="207"/>
      <c r="CE7653" s="207"/>
      <c r="CF7653" s="207"/>
    </row>
    <row r="7654" spans="1:84" s="406" customFormat="1" x14ac:dyDescent="0.3">
      <c r="A7654" s="407"/>
      <c r="B7654" s="412"/>
      <c r="C7654" s="126"/>
      <c r="D7654" s="390"/>
      <c r="E7654" s="390"/>
      <c r="F7654" s="390"/>
      <c r="G7654" s="390"/>
      <c r="H7654" s="390"/>
      <c r="I7654" s="390"/>
      <c r="AP7654" s="207"/>
      <c r="AQ7654" s="207"/>
      <c r="BK7654" s="207"/>
      <c r="BY7654" s="207"/>
      <c r="BZ7654" s="207"/>
      <c r="CA7654" s="207"/>
      <c r="CB7654" s="207"/>
      <c r="CC7654" s="207"/>
      <c r="CD7654" s="207"/>
      <c r="CE7654" s="207"/>
      <c r="CF7654" s="207"/>
    </row>
    <row r="7655" spans="1:84" s="406" customFormat="1" x14ac:dyDescent="0.3">
      <c r="A7655" s="407"/>
      <c r="B7655" s="412"/>
      <c r="C7655" s="126"/>
      <c r="D7655" s="390"/>
      <c r="E7655" s="390"/>
      <c r="F7655" s="390"/>
      <c r="G7655" s="390"/>
      <c r="H7655" s="390"/>
      <c r="I7655" s="390"/>
      <c r="AP7655" s="207"/>
      <c r="AQ7655" s="207"/>
      <c r="BK7655" s="207"/>
      <c r="BY7655" s="207"/>
      <c r="BZ7655" s="207"/>
      <c r="CA7655" s="207"/>
      <c r="CB7655" s="207"/>
      <c r="CC7655" s="207"/>
      <c r="CD7655" s="207"/>
      <c r="CE7655" s="207"/>
      <c r="CF7655" s="207"/>
    </row>
    <row r="7656" spans="1:84" s="406" customFormat="1" x14ac:dyDescent="0.3">
      <c r="A7656" s="407"/>
      <c r="B7656" s="412"/>
      <c r="C7656" s="126"/>
      <c r="D7656" s="390"/>
      <c r="E7656" s="390"/>
      <c r="F7656" s="390"/>
      <c r="G7656" s="390"/>
      <c r="H7656" s="390"/>
      <c r="I7656" s="390"/>
      <c r="AP7656" s="207"/>
      <c r="AQ7656" s="207"/>
      <c r="BK7656" s="207"/>
      <c r="BY7656" s="207"/>
      <c r="BZ7656" s="207"/>
      <c r="CA7656" s="207"/>
      <c r="CB7656" s="207"/>
      <c r="CC7656" s="207"/>
      <c r="CD7656" s="207"/>
      <c r="CE7656" s="207"/>
      <c r="CF7656" s="207"/>
    </row>
    <row r="7657" spans="1:84" s="406" customFormat="1" x14ac:dyDescent="0.3">
      <c r="A7657" s="407"/>
      <c r="B7657" s="412"/>
      <c r="C7657" s="126"/>
      <c r="D7657" s="390"/>
      <c r="E7657" s="390"/>
      <c r="F7657" s="390"/>
      <c r="G7657" s="390"/>
      <c r="H7657" s="390"/>
      <c r="I7657" s="390"/>
      <c r="AP7657" s="207"/>
      <c r="AQ7657" s="207"/>
      <c r="BK7657" s="207"/>
      <c r="BY7657" s="207"/>
      <c r="BZ7657" s="207"/>
      <c r="CA7657" s="207"/>
      <c r="CB7657" s="207"/>
      <c r="CC7657" s="207"/>
      <c r="CD7657" s="207"/>
      <c r="CE7657" s="207"/>
      <c r="CF7657" s="207"/>
    </row>
    <row r="7658" spans="1:84" s="406" customFormat="1" x14ac:dyDescent="0.3">
      <c r="A7658" s="407"/>
      <c r="B7658" s="412"/>
      <c r="C7658" s="126"/>
      <c r="D7658" s="390"/>
      <c r="E7658" s="390"/>
      <c r="F7658" s="390"/>
      <c r="G7658" s="390"/>
      <c r="H7658" s="390"/>
      <c r="I7658" s="390"/>
      <c r="AP7658" s="207"/>
      <c r="AQ7658" s="207"/>
      <c r="BK7658" s="207"/>
      <c r="BY7658" s="207"/>
      <c r="BZ7658" s="207"/>
      <c r="CA7658" s="207"/>
      <c r="CB7658" s="207"/>
      <c r="CC7658" s="207"/>
      <c r="CD7658" s="207"/>
      <c r="CE7658" s="207"/>
      <c r="CF7658" s="207"/>
    </row>
    <row r="7659" spans="1:84" s="406" customFormat="1" x14ac:dyDescent="0.3">
      <c r="A7659" s="407"/>
      <c r="B7659" s="412"/>
      <c r="C7659" s="126"/>
      <c r="D7659" s="390"/>
      <c r="E7659" s="390"/>
      <c r="F7659" s="390"/>
      <c r="G7659" s="390"/>
      <c r="H7659" s="390"/>
      <c r="I7659" s="390"/>
      <c r="AP7659" s="207"/>
      <c r="AQ7659" s="207"/>
      <c r="BK7659" s="207"/>
      <c r="BY7659" s="207"/>
      <c r="BZ7659" s="207"/>
      <c r="CA7659" s="207"/>
      <c r="CB7659" s="207"/>
      <c r="CC7659" s="207"/>
      <c r="CD7659" s="207"/>
      <c r="CE7659" s="207"/>
      <c r="CF7659" s="207"/>
    </row>
    <row r="7660" spans="1:84" s="406" customFormat="1" x14ac:dyDescent="0.3">
      <c r="A7660" s="407"/>
      <c r="B7660" s="412"/>
      <c r="C7660" s="126"/>
      <c r="D7660" s="390"/>
      <c r="E7660" s="390"/>
      <c r="F7660" s="390"/>
      <c r="G7660" s="390"/>
      <c r="H7660" s="390"/>
      <c r="I7660" s="390"/>
      <c r="AP7660" s="207"/>
      <c r="AQ7660" s="207"/>
      <c r="BK7660" s="207"/>
      <c r="BY7660" s="207"/>
      <c r="BZ7660" s="207"/>
      <c r="CA7660" s="207"/>
      <c r="CB7660" s="207"/>
      <c r="CC7660" s="207"/>
      <c r="CD7660" s="207"/>
      <c r="CE7660" s="207"/>
      <c r="CF7660" s="207"/>
    </row>
    <row r="7661" spans="1:84" s="406" customFormat="1" x14ac:dyDescent="0.3">
      <c r="A7661" s="407"/>
      <c r="B7661" s="412"/>
      <c r="C7661" s="126"/>
      <c r="D7661" s="390"/>
      <c r="E7661" s="390"/>
      <c r="F7661" s="390"/>
      <c r="G7661" s="390"/>
      <c r="H7661" s="390"/>
      <c r="I7661" s="390"/>
      <c r="AP7661" s="207"/>
      <c r="AQ7661" s="207"/>
      <c r="BK7661" s="207"/>
      <c r="BY7661" s="207"/>
      <c r="BZ7661" s="207"/>
      <c r="CA7661" s="207"/>
      <c r="CB7661" s="207"/>
      <c r="CC7661" s="207"/>
      <c r="CD7661" s="207"/>
      <c r="CE7661" s="207"/>
      <c r="CF7661" s="207"/>
    </row>
    <row r="7662" spans="1:84" s="406" customFormat="1" x14ac:dyDescent="0.3">
      <c r="A7662" s="407"/>
      <c r="B7662" s="412"/>
      <c r="C7662" s="126"/>
      <c r="D7662" s="390"/>
      <c r="E7662" s="390"/>
      <c r="F7662" s="390"/>
      <c r="G7662" s="390"/>
      <c r="H7662" s="390"/>
      <c r="I7662" s="390"/>
      <c r="AP7662" s="207"/>
      <c r="AQ7662" s="207"/>
      <c r="BK7662" s="207"/>
      <c r="BY7662" s="207"/>
      <c r="BZ7662" s="207"/>
      <c r="CA7662" s="207"/>
      <c r="CB7662" s="207"/>
      <c r="CC7662" s="207"/>
      <c r="CD7662" s="207"/>
      <c r="CE7662" s="207"/>
      <c r="CF7662" s="207"/>
    </row>
    <row r="7663" spans="1:84" s="406" customFormat="1" x14ac:dyDescent="0.3">
      <c r="A7663" s="407"/>
      <c r="B7663" s="412"/>
      <c r="C7663" s="126"/>
      <c r="D7663" s="390"/>
      <c r="E7663" s="390"/>
      <c r="F7663" s="390"/>
      <c r="G7663" s="390"/>
      <c r="H7663" s="390"/>
      <c r="I7663" s="390"/>
      <c r="AP7663" s="207"/>
      <c r="AQ7663" s="207"/>
      <c r="BK7663" s="207"/>
      <c r="BY7663" s="207"/>
      <c r="BZ7663" s="207"/>
      <c r="CA7663" s="207"/>
      <c r="CB7663" s="207"/>
      <c r="CC7663" s="207"/>
      <c r="CD7663" s="207"/>
      <c r="CE7663" s="207"/>
      <c r="CF7663" s="207"/>
    </row>
    <row r="7664" spans="1:84" s="406" customFormat="1" x14ac:dyDescent="0.3">
      <c r="A7664" s="407"/>
      <c r="B7664" s="412"/>
      <c r="C7664" s="126"/>
      <c r="D7664" s="390"/>
      <c r="E7664" s="390"/>
      <c r="F7664" s="390"/>
      <c r="G7664" s="390"/>
      <c r="H7664" s="390"/>
      <c r="I7664" s="390"/>
      <c r="AP7664" s="207"/>
      <c r="AQ7664" s="207"/>
      <c r="BK7664" s="207"/>
      <c r="BY7664" s="207"/>
      <c r="BZ7664" s="207"/>
      <c r="CA7664" s="207"/>
      <c r="CB7664" s="207"/>
      <c r="CC7664" s="207"/>
      <c r="CD7664" s="207"/>
      <c r="CE7664" s="207"/>
      <c r="CF7664" s="207"/>
    </row>
    <row r="7665" spans="1:84" s="406" customFormat="1" x14ac:dyDescent="0.3">
      <c r="A7665" s="407"/>
      <c r="B7665" s="412"/>
      <c r="C7665" s="126"/>
      <c r="D7665" s="390"/>
      <c r="E7665" s="390"/>
      <c r="F7665" s="390"/>
      <c r="G7665" s="390"/>
      <c r="H7665" s="390"/>
      <c r="I7665" s="390"/>
      <c r="AP7665" s="207"/>
      <c r="AQ7665" s="207"/>
      <c r="BK7665" s="207"/>
      <c r="BY7665" s="207"/>
      <c r="BZ7665" s="207"/>
      <c r="CA7665" s="207"/>
      <c r="CB7665" s="207"/>
      <c r="CC7665" s="207"/>
      <c r="CD7665" s="207"/>
      <c r="CE7665" s="207"/>
      <c r="CF7665" s="207"/>
    </row>
    <row r="7666" spans="1:84" s="406" customFormat="1" x14ac:dyDescent="0.3">
      <c r="A7666" s="407"/>
      <c r="B7666" s="412"/>
      <c r="C7666" s="126"/>
      <c r="D7666" s="390"/>
      <c r="E7666" s="390"/>
      <c r="F7666" s="390"/>
      <c r="G7666" s="390"/>
      <c r="H7666" s="390"/>
      <c r="I7666" s="390"/>
      <c r="AP7666" s="207"/>
      <c r="AQ7666" s="207"/>
      <c r="BK7666" s="207"/>
      <c r="BY7666" s="207"/>
      <c r="BZ7666" s="207"/>
      <c r="CA7666" s="207"/>
      <c r="CB7666" s="207"/>
      <c r="CC7666" s="207"/>
      <c r="CD7666" s="207"/>
      <c r="CE7666" s="207"/>
      <c r="CF7666" s="207"/>
    </row>
    <row r="7667" spans="1:84" s="406" customFormat="1" x14ac:dyDescent="0.3">
      <c r="A7667" s="407"/>
      <c r="B7667" s="412"/>
      <c r="C7667" s="126"/>
      <c r="D7667" s="390"/>
      <c r="E7667" s="390"/>
      <c r="F7667" s="390"/>
      <c r="G7667" s="390"/>
      <c r="H7667" s="390"/>
      <c r="I7667" s="390"/>
      <c r="AP7667" s="207"/>
      <c r="AQ7667" s="207"/>
      <c r="BK7667" s="207"/>
      <c r="BY7667" s="207"/>
      <c r="BZ7667" s="207"/>
      <c r="CA7667" s="207"/>
      <c r="CB7667" s="207"/>
      <c r="CC7667" s="207"/>
      <c r="CD7667" s="207"/>
      <c r="CE7667" s="207"/>
      <c r="CF7667" s="207"/>
    </row>
    <row r="7668" spans="1:84" s="406" customFormat="1" x14ac:dyDescent="0.3">
      <c r="A7668" s="407"/>
      <c r="B7668" s="412"/>
      <c r="C7668" s="126"/>
      <c r="D7668" s="390"/>
      <c r="E7668" s="390"/>
      <c r="F7668" s="390"/>
      <c r="G7668" s="390"/>
      <c r="H7668" s="390"/>
      <c r="I7668" s="390"/>
      <c r="AP7668" s="207"/>
      <c r="AQ7668" s="207"/>
      <c r="BK7668" s="207"/>
      <c r="BY7668" s="207"/>
      <c r="BZ7668" s="207"/>
      <c r="CA7668" s="207"/>
      <c r="CB7668" s="207"/>
      <c r="CC7668" s="207"/>
      <c r="CD7668" s="207"/>
      <c r="CE7668" s="207"/>
      <c r="CF7668" s="207"/>
    </row>
    <row r="7669" spans="1:84" s="406" customFormat="1" x14ac:dyDescent="0.3">
      <c r="A7669" s="407"/>
      <c r="B7669" s="412"/>
      <c r="C7669" s="126"/>
      <c r="D7669" s="390"/>
      <c r="E7669" s="390"/>
      <c r="F7669" s="390"/>
      <c r="G7669" s="390"/>
      <c r="H7669" s="390"/>
      <c r="I7669" s="390"/>
      <c r="AP7669" s="207"/>
      <c r="AQ7669" s="207"/>
      <c r="BK7669" s="207"/>
      <c r="BY7669" s="207"/>
      <c r="BZ7669" s="207"/>
      <c r="CA7669" s="207"/>
      <c r="CB7669" s="207"/>
      <c r="CC7669" s="207"/>
      <c r="CD7669" s="207"/>
      <c r="CE7669" s="207"/>
      <c r="CF7669" s="207"/>
    </row>
    <row r="7670" spans="1:84" s="406" customFormat="1" x14ac:dyDescent="0.3">
      <c r="A7670" s="407"/>
      <c r="B7670" s="412"/>
      <c r="C7670" s="126"/>
      <c r="D7670" s="390"/>
      <c r="E7670" s="390"/>
      <c r="F7670" s="390"/>
      <c r="G7670" s="390"/>
      <c r="H7670" s="390"/>
      <c r="I7670" s="390"/>
      <c r="AP7670" s="207"/>
      <c r="AQ7670" s="207"/>
      <c r="BK7670" s="207"/>
      <c r="BY7670" s="207"/>
      <c r="BZ7670" s="207"/>
      <c r="CA7670" s="207"/>
      <c r="CB7670" s="207"/>
      <c r="CC7670" s="207"/>
      <c r="CD7670" s="207"/>
      <c r="CE7670" s="207"/>
      <c r="CF7670" s="207"/>
    </row>
    <row r="7671" spans="1:84" s="406" customFormat="1" x14ac:dyDescent="0.3">
      <c r="A7671" s="407"/>
      <c r="B7671" s="412"/>
      <c r="C7671" s="126"/>
      <c r="D7671" s="390"/>
      <c r="E7671" s="390"/>
      <c r="F7671" s="390"/>
      <c r="G7671" s="390"/>
      <c r="H7671" s="390"/>
      <c r="I7671" s="390"/>
      <c r="AP7671" s="207"/>
      <c r="AQ7671" s="207"/>
      <c r="BK7671" s="207"/>
      <c r="BY7671" s="207"/>
      <c r="BZ7671" s="207"/>
      <c r="CA7671" s="207"/>
      <c r="CB7671" s="207"/>
      <c r="CC7671" s="207"/>
      <c r="CD7671" s="207"/>
      <c r="CE7671" s="207"/>
      <c r="CF7671" s="207"/>
    </row>
    <row r="7672" spans="1:84" s="406" customFormat="1" x14ac:dyDescent="0.3">
      <c r="A7672" s="407"/>
      <c r="B7672" s="412"/>
      <c r="C7672" s="126"/>
      <c r="D7672" s="390"/>
      <c r="E7672" s="390"/>
      <c r="F7672" s="390"/>
      <c r="G7672" s="390"/>
      <c r="H7672" s="390"/>
      <c r="I7672" s="390"/>
      <c r="AP7672" s="207"/>
      <c r="AQ7672" s="207"/>
      <c r="BK7672" s="207"/>
      <c r="BY7672" s="207"/>
      <c r="BZ7672" s="207"/>
      <c r="CA7672" s="207"/>
      <c r="CB7672" s="207"/>
      <c r="CC7672" s="207"/>
      <c r="CD7672" s="207"/>
      <c r="CE7672" s="207"/>
      <c r="CF7672" s="207"/>
    </row>
    <row r="7673" spans="1:84" s="406" customFormat="1" x14ac:dyDescent="0.3">
      <c r="A7673" s="407"/>
      <c r="B7673" s="412"/>
      <c r="C7673" s="126"/>
      <c r="D7673" s="390"/>
      <c r="E7673" s="390"/>
      <c r="F7673" s="390"/>
      <c r="G7673" s="390"/>
      <c r="H7673" s="390"/>
      <c r="I7673" s="390"/>
      <c r="AP7673" s="207"/>
      <c r="AQ7673" s="207"/>
      <c r="BK7673" s="207"/>
      <c r="BY7673" s="207"/>
      <c r="BZ7673" s="207"/>
      <c r="CA7673" s="207"/>
      <c r="CB7673" s="207"/>
      <c r="CC7673" s="207"/>
      <c r="CD7673" s="207"/>
      <c r="CE7673" s="207"/>
      <c r="CF7673" s="207"/>
    </row>
    <row r="7674" spans="1:84" s="406" customFormat="1" x14ac:dyDescent="0.3">
      <c r="A7674" s="407"/>
      <c r="B7674" s="412"/>
      <c r="C7674" s="126"/>
      <c r="D7674" s="390"/>
      <c r="E7674" s="390"/>
      <c r="F7674" s="390"/>
      <c r="G7674" s="390"/>
      <c r="H7674" s="390"/>
      <c r="I7674" s="390"/>
      <c r="AP7674" s="207"/>
      <c r="AQ7674" s="207"/>
      <c r="BK7674" s="207"/>
      <c r="BY7674" s="207"/>
      <c r="BZ7674" s="207"/>
      <c r="CA7674" s="207"/>
      <c r="CB7674" s="207"/>
      <c r="CC7674" s="207"/>
      <c r="CD7674" s="207"/>
      <c r="CE7674" s="207"/>
      <c r="CF7674" s="207"/>
    </row>
    <row r="7675" spans="1:84" s="406" customFormat="1" x14ac:dyDescent="0.3">
      <c r="A7675" s="407"/>
      <c r="B7675" s="412"/>
      <c r="C7675" s="126"/>
      <c r="D7675" s="390"/>
      <c r="E7675" s="390"/>
      <c r="F7675" s="390"/>
      <c r="G7675" s="390"/>
      <c r="H7675" s="390"/>
      <c r="I7675" s="390"/>
      <c r="AP7675" s="207"/>
      <c r="AQ7675" s="207"/>
      <c r="BK7675" s="207"/>
      <c r="BY7675" s="207"/>
      <c r="BZ7675" s="207"/>
      <c r="CA7675" s="207"/>
      <c r="CB7675" s="207"/>
      <c r="CC7675" s="207"/>
      <c r="CD7675" s="207"/>
      <c r="CE7675" s="207"/>
      <c r="CF7675" s="207"/>
    </row>
    <row r="7676" spans="1:84" s="406" customFormat="1" x14ac:dyDescent="0.3">
      <c r="A7676" s="407"/>
      <c r="B7676" s="412"/>
      <c r="C7676" s="126"/>
      <c r="D7676" s="390"/>
      <c r="E7676" s="390"/>
      <c r="F7676" s="390"/>
      <c r="G7676" s="390"/>
      <c r="H7676" s="390"/>
      <c r="I7676" s="390"/>
      <c r="AP7676" s="207"/>
      <c r="AQ7676" s="207"/>
      <c r="BK7676" s="207"/>
      <c r="BY7676" s="207"/>
      <c r="BZ7676" s="207"/>
      <c r="CA7676" s="207"/>
      <c r="CB7676" s="207"/>
      <c r="CC7676" s="207"/>
      <c r="CD7676" s="207"/>
      <c r="CE7676" s="207"/>
      <c r="CF7676" s="207"/>
    </row>
    <row r="7677" spans="1:84" s="406" customFormat="1" x14ac:dyDescent="0.3">
      <c r="A7677" s="407"/>
      <c r="B7677" s="412"/>
      <c r="C7677" s="126"/>
      <c r="D7677" s="390"/>
      <c r="E7677" s="390"/>
      <c r="F7677" s="390"/>
      <c r="G7677" s="390"/>
      <c r="H7677" s="390"/>
      <c r="I7677" s="390"/>
      <c r="AP7677" s="207"/>
      <c r="AQ7677" s="207"/>
      <c r="BK7677" s="207"/>
      <c r="BY7677" s="207"/>
      <c r="BZ7677" s="207"/>
      <c r="CA7677" s="207"/>
      <c r="CB7677" s="207"/>
      <c r="CC7677" s="207"/>
      <c r="CD7677" s="207"/>
      <c r="CE7677" s="207"/>
      <c r="CF7677" s="207"/>
    </row>
    <row r="7678" spans="1:84" s="406" customFormat="1" x14ac:dyDescent="0.3">
      <c r="A7678" s="407"/>
      <c r="B7678" s="412"/>
      <c r="C7678" s="126"/>
      <c r="D7678" s="390"/>
      <c r="E7678" s="390"/>
      <c r="F7678" s="390"/>
      <c r="G7678" s="390"/>
      <c r="H7678" s="390"/>
      <c r="I7678" s="390"/>
      <c r="AP7678" s="207"/>
      <c r="AQ7678" s="207"/>
      <c r="BK7678" s="207"/>
      <c r="BY7678" s="207"/>
      <c r="BZ7678" s="207"/>
      <c r="CA7678" s="207"/>
      <c r="CB7678" s="207"/>
      <c r="CC7678" s="207"/>
      <c r="CD7678" s="207"/>
      <c r="CE7678" s="207"/>
      <c r="CF7678" s="207"/>
    </row>
    <row r="7679" spans="1:84" s="406" customFormat="1" x14ac:dyDescent="0.3">
      <c r="A7679" s="407"/>
      <c r="B7679" s="412"/>
      <c r="C7679" s="126"/>
      <c r="D7679" s="390"/>
      <c r="E7679" s="390"/>
      <c r="F7679" s="390"/>
      <c r="G7679" s="390"/>
      <c r="H7679" s="390"/>
      <c r="I7679" s="390"/>
      <c r="AP7679" s="207"/>
      <c r="AQ7679" s="207"/>
      <c r="BK7679" s="207"/>
      <c r="BY7679" s="207"/>
      <c r="BZ7679" s="207"/>
      <c r="CA7679" s="207"/>
      <c r="CB7679" s="207"/>
      <c r="CC7679" s="207"/>
      <c r="CD7679" s="207"/>
      <c r="CE7679" s="207"/>
      <c r="CF7679" s="207"/>
    </row>
    <row r="7680" spans="1:84" s="406" customFormat="1" x14ac:dyDescent="0.3">
      <c r="A7680" s="407"/>
      <c r="B7680" s="412"/>
      <c r="C7680" s="126"/>
      <c r="D7680" s="390"/>
      <c r="E7680" s="390"/>
      <c r="F7680" s="390"/>
      <c r="G7680" s="390"/>
      <c r="H7680" s="390"/>
      <c r="I7680" s="390"/>
      <c r="AP7680" s="207"/>
      <c r="AQ7680" s="207"/>
      <c r="BK7680" s="207"/>
      <c r="BY7680" s="207"/>
      <c r="BZ7680" s="207"/>
      <c r="CA7680" s="207"/>
      <c r="CB7680" s="207"/>
      <c r="CC7680" s="207"/>
      <c r="CD7680" s="207"/>
      <c r="CE7680" s="207"/>
      <c r="CF7680" s="207"/>
    </row>
    <row r="7681" spans="1:84" s="406" customFormat="1" x14ac:dyDescent="0.3">
      <c r="A7681" s="407"/>
      <c r="B7681" s="412"/>
      <c r="C7681" s="126"/>
      <c r="D7681" s="390"/>
      <c r="E7681" s="390"/>
      <c r="F7681" s="390"/>
      <c r="G7681" s="390"/>
      <c r="H7681" s="390"/>
      <c r="I7681" s="390"/>
      <c r="AP7681" s="207"/>
      <c r="AQ7681" s="207"/>
      <c r="BK7681" s="207"/>
      <c r="BY7681" s="207"/>
      <c r="BZ7681" s="207"/>
      <c r="CA7681" s="207"/>
      <c r="CB7681" s="207"/>
      <c r="CC7681" s="207"/>
      <c r="CD7681" s="207"/>
      <c r="CE7681" s="207"/>
      <c r="CF7681" s="207"/>
    </row>
    <row r="7682" spans="1:84" s="406" customFormat="1" x14ac:dyDescent="0.3">
      <c r="A7682" s="407"/>
      <c r="B7682" s="412"/>
      <c r="C7682" s="126"/>
      <c r="D7682" s="390"/>
      <c r="E7682" s="390"/>
      <c r="F7682" s="390"/>
      <c r="G7682" s="390"/>
      <c r="H7682" s="390"/>
      <c r="I7682" s="390"/>
      <c r="AP7682" s="207"/>
      <c r="AQ7682" s="207"/>
      <c r="BK7682" s="207"/>
      <c r="BY7682" s="207"/>
      <c r="BZ7682" s="207"/>
      <c r="CA7682" s="207"/>
      <c r="CB7682" s="207"/>
      <c r="CC7682" s="207"/>
      <c r="CD7682" s="207"/>
      <c r="CE7682" s="207"/>
      <c r="CF7682" s="207"/>
    </row>
    <row r="7683" spans="1:84" s="406" customFormat="1" x14ac:dyDescent="0.3">
      <c r="A7683" s="407"/>
      <c r="B7683" s="412"/>
      <c r="C7683" s="126"/>
      <c r="D7683" s="390"/>
      <c r="E7683" s="390"/>
      <c r="F7683" s="390"/>
      <c r="G7683" s="390"/>
      <c r="H7683" s="390"/>
      <c r="I7683" s="390"/>
      <c r="AP7683" s="207"/>
      <c r="AQ7683" s="207"/>
      <c r="BK7683" s="207"/>
      <c r="BY7683" s="207"/>
      <c r="BZ7683" s="207"/>
      <c r="CA7683" s="207"/>
      <c r="CB7683" s="207"/>
      <c r="CC7683" s="207"/>
      <c r="CD7683" s="207"/>
      <c r="CE7683" s="207"/>
      <c r="CF7683" s="207"/>
    </row>
    <row r="7684" spans="1:84" s="406" customFormat="1" x14ac:dyDescent="0.3">
      <c r="A7684" s="407"/>
      <c r="B7684" s="412"/>
      <c r="C7684" s="126"/>
      <c r="D7684" s="390"/>
      <c r="E7684" s="390"/>
      <c r="F7684" s="390"/>
      <c r="G7684" s="390"/>
      <c r="H7684" s="390"/>
      <c r="I7684" s="390"/>
      <c r="AP7684" s="207"/>
      <c r="AQ7684" s="207"/>
      <c r="BK7684" s="207"/>
      <c r="BY7684" s="207"/>
      <c r="BZ7684" s="207"/>
      <c r="CA7684" s="207"/>
      <c r="CB7684" s="207"/>
      <c r="CC7684" s="207"/>
      <c r="CD7684" s="207"/>
      <c r="CE7684" s="207"/>
      <c r="CF7684" s="207"/>
    </row>
    <row r="7685" spans="1:84" s="406" customFormat="1" x14ac:dyDescent="0.3">
      <c r="A7685" s="407"/>
      <c r="B7685" s="412"/>
      <c r="C7685" s="126"/>
      <c r="D7685" s="390"/>
      <c r="E7685" s="390"/>
      <c r="F7685" s="390"/>
      <c r="G7685" s="390"/>
      <c r="H7685" s="390"/>
      <c r="I7685" s="390"/>
      <c r="AP7685" s="207"/>
      <c r="AQ7685" s="207"/>
      <c r="BK7685" s="207"/>
      <c r="BY7685" s="207"/>
      <c r="BZ7685" s="207"/>
      <c r="CA7685" s="207"/>
      <c r="CB7685" s="207"/>
      <c r="CC7685" s="207"/>
      <c r="CD7685" s="207"/>
      <c r="CE7685" s="207"/>
      <c r="CF7685" s="207"/>
    </row>
    <row r="7686" spans="1:84" s="406" customFormat="1" x14ac:dyDescent="0.3">
      <c r="A7686" s="407"/>
      <c r="B7686" s="412"/>
      <c r="C7686" s="126"/>
      <c r="D7686" s="390"/>
      <c r="E7686" s="390"/>
      <c r="F7686" s="390"/>
      <c r="G7686" s="390"/>
      <c r="H7686" s="390"/>
      <c r="I7686" s="390"/>
      <c r="AP7686" s="207"/>
      <c r="AQ7686" s="207"/>
      <c r="BK7686" s="207"/>
      <c r="BY7686" s="207"/>
      <c r="BZ7686" s="207"/>
      <c r="CA7686" s="207"/>
      <c r="CB7686" s="207"/>
      <c r="CC7686" s="207"/>
      <c r="CD7686" s="207"/>
      <c r="CE7686" s="207"/>
      <c r="CF7686" s="207"/>
    </row>
    <row r="7687" spans="1:84" s="406" customFormat="1" x14ac:dyDescent="0.3">
      <c r="A7687" s="407"/>
      <c r="B7687" s="412"/>
      <c r="C7687" s="126"/>
      <c r="D7687" s="390"/>
      <c r="E7687" s="390"/>
      <c r="F7687" s="390"/>
      <c r="G7687" s="390"/>
      <c r="H7687" s="390"/>
      <c r="I7687" s="390"/>
      <c r="AP7687" s="207"/>
      <c r="AQ7687" s="207"/>
      <c r="BK7687" s="207"/>
      <c r="BY7687" s="207"/>
      <c r="BZ7687" s="207"/>
      <c r="CA7687" s="207"/>
      <c r="CB7687" s="207"/>
      <c r="CC7687" s="207"/>
      <c r="CD7687" s="207"/>
      <c r="CE7687" s="207"/>
      <c r="CF7687" s="207"/>
    </row>
    <row r="7688" spans="1:84" s="406" customFormat="1" x14ac:dyDescent="0.3">
      <c r="A7688" s="407"/>
      <c r="B7688" s="412"/>
      <c r="C7688" s="126"/>
      <c r="D7688" s="390"/>
      <c r="E7688" s="390"/>
      <c r="F7688" s="390"/>
      <c r="G7688" s="390"/>
      <c r="H7688" s="390"/>
      <c r="I7688" s="390"/>
      <c r="AP7688" s="207"/>
      <c r="AQ7688" s="207"/>
      <c r="BK7688" s="207"/>
      <c r="BY7688" s="207"/>
      <c r="BZ7688" s="207"/>
      <c r="CA7688" s="207"/>
      <c r="CB7688" s="207"/>
      <c r="CC7688" s="207"/>
      <c r="CD7688" s="207"/>
      <c r="CE7688" s="207"/>
      <c r="CF7688" s="207"/>
    </row>
    <row r="7689" spans="1:84" s="406" customFormat="1" x14ac:dyDescent="0.3">
      <c r="A7689" s="407"/>
      <c r="B7689" s="412"/>
      <c r="C7689" s="126"/>
      <c r="D7689" s="390"/>
      <c r="E7689" s="390"/>
      <c r="F7689" s="390"/>
      <c r="G7689" s="390"/>
      <c r="H7689" s="390"/>
      <c r="I7689" s="390"/>
      <c r="AP7689" s="207"/>
      <c r="AQ7689" s="207"/>
      <c r="BK7689" s="207"/>
      <c r="BY7689" s="207"/>
      <c r="BZ7689" s="207"/>
      <c r="CA7689" s="207"/>
      <c r="CB7689" s="207"/>
      <c r="CC7689" s="207"/>
      <c r="CD7689" s="207"/>
      <c r="CE7689" s="207"/>
      <c r="CF7689" s="207"/>
    </row>
    <row r="7690" spans="1:84" s="406" customFormat="1" x14ac:dyDescent="0.3">
      <c r="A7690" s="407"/>
      <c r="B7690" s="412"/>
      <c r="C7690" s="126"/>
      <c r="D7690" s="390"/>
      <c r="E7690" s="390"/>
      <c r="F7690" s="390"/>
      <c r="G7690" s="390"/>
      <c r="H7690" s="390"/>
      <c r="I7690" s="390"/>
      <c r="AP7690" s="207"/>
      <c r="AQ7690" s="207"/>
      <c r="BK7690" s="207"/>
      <c r="BY7690" s="207"/>
      <c r="BZ7690" s="207"/>
      <c r="CA7690" s="207"/>
      <c r="CB7690" s="207"/>
      <c r="CC7690" s="207"/>
      <c r="CD7690" s="207"/>
      <c r="CE7690" s="207"/>
      <c r="CF7690" s="207"/>
    </row>
    <row r="7691" spans="1:84" s="406" customFormat="1" x14ac:dyDescent="0.3">
      <c r="A7691" s="407"/>
      <c r="B7691" s="412"/>
      <c r="C7691" s="126"/>
      <c r="D7691" s="390"/>
      <c r="E7691" s="390"/>
      <c r="F7691" s="390"/>
      <c r="G7691" s="390"/>
      <c r="H7691" s="390"/>
      <c r="I7691" s="390"/>
      <c r="AP7691" s="207"/>
      <c r="AQ7691" s="207"/>
      <c r="BK7691" s="207"/>
      <c r="BY7691" s="207"/>
      <c r="BZ7691" s="207"/>
      <c r="CA7691" s="207"/>
      <c r="CB7691" s="207"/>
      <c r="CC7691" s="207"/>
      <c r="CD7691" s="207"/>
      <c r="CE7691" s="207"/>
      <c r="CF7691" s="207"/>
    </row>
    <row r="7692" spans="1:84" s="406" customFormat="1" x14ac:dyDescent="0.3">
      <c r="A7692" s="407"/>
      <c r="B7692" s="412"/>
      <c r="C7692" s="126"/>
      <c r="D7692" s="390"/>
      <c r="E7692" s="390"/>
      <c r="F7692" s="390"/>
      <c r="G7692" s="390"/>
      <c r="H7692" s="390"/>
      <c r="I7692" s="390"/>
      <c r="AP7692" s="207"/>
      <c r="AQ7692" s="207"/>
      <c r="BK7692" s="207"/>
      <c r="BY7692" s="207"/>
      <c r="BZ7692" s="207"/>
      <c r="CA7692" s="207"/>
      <c r="CB7692" s="207"/>
      <c r="CC7692" s="207"/>
      <c r="CD7692" s="207"/>
      <c r="CE7692" s="207"/>
      <c r="CF7692" s="207"/>
    </row>
    <row r="7693" spans="1:84" s="406" customFormat="1" x14ac:dyDescent="0.3">
      <c r="A7693" s="407"/>
      <c r="B7693" s="412"/>
      <c r="C7693" s="126"/>
      <c r="D7693" s="390"/>
      <c r="E7693" s="390"/>
      <c r="F7693" s="390"/>
      <c r="G7693" s="390"/>
      <c r="H7693" s="390"/>
      <c r="I7693" s="390"/>
      <c r="AP7693" s="207"/>
      <c r="AQ7693" s="207"/>
      <c r="BK7693" s="207"/>
      <c r="BY7693" s="207"/>
      <c r="BZ7693" s="207"/>
      <c r="CA7693" s="207"/>
      <c r="CB7693" s="207"/>
      <c r="CC7693" s="207"/>
      <c r="CD7693" s="207"/>
      <c r="CE7693" s="207"/>
      <c r="CF7693" s="207"/>
    </row>
    <row r="7694" spans="1:84" s="406" customFormat="1" x14ac:dyDescent="0.3">
      <c r="A7694" s="407"/>
      <c r="B7694" s="412"/>
      <c r="C7694" s="126"/>
      <c r="D7694" s="390"/>
      <c r="E7694" s="390"/>
      <c r="F7694" s="390"/>
      <c r="G7694" s="390"/>
      <c r="H7694" s="390"/>
      <c r="I7694" s="390"/>
      <c r="AP7694" s="207"/>
      <c r="AQ7694" s="207"/>
      <c r="BK7694" s="207"/>
      <c r="BY7694" s="207"/>
      <c r="BZ7694" s="207"/>
      <c r="CA7694" s="207"/>
      <c r="CB7694" s="207"/>
      <c r="CC7694" s="207"/>
      <c r="CD7694" s="207"/>
      <c r="CE7694" s="207"/>
      <c r="CF7694" s="207"/>
    </row>
    <row r="7695" spans="1:84" s="406" customFormat="1" x14ac:dyDescent="0.3">
      <c r="A7695" s="407"/>
      <c r="B7695" s="412"/>
      <c r="C7695" s="126"/>
      <c r="D7695" s="390"/>
      <c r="E7695" s="390"/>
      <c r="F7695" s="390"/>
      <c r="G7695" s="390"/>
      <c r="H7695" s="390"/>
      <c r="I7695" s="390"/>
      <c r="AP7695" s="207"/>
      <c r="AQ7695" s="207"/>
      <c r="BK7695" s="207"/>
      <c r="BY7695" s="207"/>
      <c r="BZ7695" s="207"/>
      <c r="CA7695" s="207"/>
      <c r="CB7695" s="207"/>
      <c r="CC7695" s="207"/>
      <c r="CD7695" s="207"/>
      <c r="CE7695" s="207"/>
      <c r="CF7695" s="207"/>
    </row>
    <row r="7696" spans="1:84" s="406" customFormat="1" x14ac:dyDescent="0.3">
      <c r="A7696" s="407"/>
      <c r="B7696" s="412"/>
      <c r="C7696" s="126"/>
      <c r="D7696" s="390"/>
      <c r="E7696" s="390"/>
      <c r="F7696" s="390"/>
      <c r="G7696" s="390"/>
      <c r="H7696" s="390"/>
      <c r="I7696" s="390"/>
      <c r="AP7696" s="207"/>
      <c r="AQ7696" s="207"/>
      <c r="BK7696" s="207"/>
      <c r="BY7696" s="207"/>
      <c r="BZ7696" s="207"/>
      <c r="CA7696" s="207"/>
      <c r="CB7696" s="207"/>
      <c r="CC7696" s="207"/>
      <c r="CD7696" s="207"/>
      <c r="CE7696" s="207"/>
      <c r="CF7696" s="207"/>
    </row>
    <row r="7697" spans="1:84" s="406" customFormat="1" x14ac:dyDescent="0.3">
      <c r="A7697" s="407"/>
      <c r="B7697" s="412"/>
      <c r="C7697" s="126"/>
      <c r="D7697" s="390"/>
      <c r="E7697" s="390"/>
      <c r="F7697" s="390"/>
      <c r="G7697" s="390"/>
      <c r="H7697" s="390"/>
      <c r="I7697" s="390"/>
      <c r="AP7697" s="207"/>
      <c r="AQ7697" s="207"/>
      <c r="BK7697" s="207"/>
      <c r="BY7697" s="207"/>
      <c r="BZ7697" s="207"/>
      <c r="CA7697" s="207"/>
      <c r="CB7697" s="207"/>
      <c r="CC7697" s="207"/>
      <c r="CD7697" s="207"/>
      <c r="CE7697" s="207"/>
      <c r="CF7697" s="207"/>
    </row>
    <row r="7698" spans="1:84" s="406" customFormat="1" x14ac:dyDescent="0.3">
      <c r="A7698" s="407"/>
      <c r="B7698" s="412"/>
      <c r="C7698" s="126"/>
      <c r="D7698" s="390"/>
      <c r="E7698" s="390"/>
      <c r="F7698" s="390"/>
      <c r="G7698" s="390"/>
      <c r="H7698" s="390"/>
      <c r="I7698" s="390"/>
      <c r="AP7698" s="207"/>
      <c r="AQ7698" s="207"/>
      <c r="BK7698" s="207"/>
      <c r="BY7698" s="207"/>
      <c r="BZ7698" s="207"/>
      <c r="CA7698" s="207"/>
      <c r="CB7698" s="207"/>
      <c r="CC7698" s="207"/>
      <c r="CD7698" s="207"/>
      <c r="CE7698" s="207"/>
      <c r="CF7698" s="207"/>
    </row>
    <row r="7699" spans="1:84" s="406" customFormat="1" x14ac:dyDescent="0.3">
      <c r="A7699" s="407"/>
      <c r="B7699" s="412"/>
      <c r="C7699" s="126"/>
      <c r="D7699" s="390"/>
      <c r="E7699" s="390"/>
      <c r="F7699" s="390"/>
      <c r="G7699" s="390"/>
      <c r="H7699" s="390"/>
      <c r="I7699" s="390"/>
      <c r="AP7699" s="207"/>
      <c r="AQ7699" s="207"/>
      <c r="BK7699" s="207"/>
      <c r="BY7699" s="207"/>
      <c r="BZ7699" s="207"/>
      <c r="CA7699" s="207"/>
      <c r="CB7699" s="207"/>
      <c r="CC7699" s="207"/>
      <c r="CD7699" s="207"/>
      <c r="CE7699" s="207"/>
      <c r="CF7699" s="207"/>
    </row>
    <row r="7700" spans="1:84" s="406" customFormat="1" x14ac:dyDescent="0.3">
      <c r="A7700" s="407"/>
      <c r="B7700" s="412"/>
      <c r="C7700" s="126"/>
      <c r="D7700" s="390"/>
      <c r="E7700" s="390"/>
      <c r="F7700" s="390"/>
      <c r="G7700" s="390"/>
      <c r="H7700" s="390"/>
      <c r="I7700" s="390"/>
      <c r="AP7700" s="207"/>
      <c r="AQ7700" s="207"/>
      <c r="BK7700" s="207"/>
      <c r="BY7700" s="207"/>
      <c r="BZ7700" s="207"/>
      <c r="CA7700" s="207"/>
      <c r="CB7700" s="207"/>
      <c r="CC7700" s="207"/>
      <c r="CD7700" s="207"/>
      <c r="CE7700" s="207"/>
      <c r="CF7700" s="207"/>
    </row>
    <row r="7701" spans="1:84" s="406" customFormat="1" x14ac:dyDescent="0.3">
      <c r="A7701" s="407"/>
      <c r="B7701" s="412"/>
      <c r="C7701" s="126"/>
      <c r="D7701" s="390"/>
      <c r="E7701" s="390"/>
      <c r="F7701" s="390"/>
      <c r="G7701" s="390"/>
      <c r="H7701" s="390"/>
      <c r="I7701" s="390"/>
      <c r="AP7701" s="207"/>
      <c r="AQ7701" s="207"/>
      <c r="BK7701" s="207"/>
      <c r="BY7701" s="207"/>
      <c r="BZ7701" s="207"/>
      <c r="CA7701" s="207"/>
      <c r="CB7701" s="207"/>
      <c r="CC7701" s="207"/>
      <c r="CD7701" s="207"/>
      <c r="CE7701" s="207"/>
      <c r="CF7701" s="207"/>
    </row>
    <row r="7702" spans="1:84" s="406" customFormat="1" x14ac:dyDescent="0.3">
      <c r="A7702" s="407"/>
      <c r="B7702" s="412"/>
      <c r="C7702" s="126"/>
      <c r="D7702" s="390"/>
      <c r="E7702" s="390"/>
      <c r="F7702" s="390"/>
      <c r="G7702" s="390"/>
      <c r="H7702" s="390"/>
      <c r="I7702" s="390"/>
      <c r="AP7702" s="207"/>
      <c r="AQ7702" s="207"/>
      <c r="BK7702" s="207"/>
      <c r="BY7702" s="207"/>
      <c r="BZ7702" s="207"/>
      <c r="CA7702" s="207"/>
      <c r="CB7702" s="207"/>
      <c r="CC7702" s="207"/>
      <c r="CD7702" s="207"/>
      <c r="CE7702" s="207"/>
      <c r="CF7702" s="207"/>
    </row>
    <row r="7703" spans="1:84" s="406" customFormat="1" x14ac:dyDescent="0.3">
      <c r="A7703" s="407"/>
      <c r="B7703" s="412"/>
      <c r="C7703" s="126"/>
      <c r="D7703" s="390"/>
      <c r="E7703" s="390"/>
      <c r="F7703" s="390"/>
      <c r="G7703" s="390"/>
      <c r="H7703" s="390"/>
      <c r="I7703" s="390"/>
      <c r="AP7703" s="207"/>
      <c r="AQ7703" s="207"/>
      <c r="BK7703" s="207"/>
      <c r="BY7703" s="207"/>
      <c r="BZ7703" s="207"/>
      <c r="CA7703" s="207"/>
      <c r="CB7703" s="207"/>
      <c r="CC7703" s="207"/>
      <c r="CD7703" s="207"/>
      <c r="CE7703" s="207"/>
      <c r="CF7703" s="207"/>
    </row>
    <row r="7704" spans="1:84" s="406" customFormat="1" x14ac:dyDescent="0.3">
      <c r="A7704" s="407"/>
      <c r="B7704" s="412"/>
      <c r="C7704" s="126"/>
      <c r="D7704" s="390"/>
      <c r="E7704" s="390"/>
      <c r="F7704" s="390"/>
      <c r="G7704" s="390"/>
      <c r="H7704" s="390"/>
      <c r="I7704" s="390"/>
      <c r="AP7704" s="207"/>
      <c r="AQ7704" s="207"/>
      <c r="BK7704" s="207"/>
      <c r="BY7704" s="207"/>
      <c r="BZ7704" s="207"/>
      <c r="CA7704" s="207"/>
      <c r="CB7704" s="207"/>
      <c r="CC7704" s="207"/>
      <c r="CD7704" s="207"/>
      <c r="CE7704" s="207"/>
      <c r="CF7704" s="207"/>
    </row>
    <row r="7705" spans="1:84" s="406" customFormat="1" x14ac:dyDescent="0.3">
      <c r="A7705" s="407"/>
      <c r="B7705" s="412"/>
      <c r="C7705" s="126"/>
      <c r="D7705" s="390"/>
      <c r="E7705" s="390"/>
      <c r="F7705" s="390"/>
      <c r="G7705" s="390"/>
      <c r="H7705" s="390"/>
      <c r="I7705" s="390"/>
      <c r="AP7705" s="207"/>
      <c r="AQ7705" s="207"/>
      <c r="BK7705" s="207"/>
      <c r="BY7705" s="207"/>
      <c r="BZ7705" s="207"/>
      <c r="CA7705" s="207"/>
      <c r="CB7705" s="207"/>
      <c r="CC7705" s="207"/>
      <c r="CD7705" s="207"/>
      <c r="CE7705" s="207"/>
      <c r="CF7705" s="207"/>
    </row>
    <row r="7706" spans="1:84" s="406" customFormat="1" x14ac:dyDescent="0.3">
      <c r="A7706" s="407"/>
      <c r="B7706" s="412"/>
      <c r="C7706" s="126"/>
      <c r="D7706" s="390"/>
      <c r="E7706" s="390"/>
      <c r="F7706" s="390"/>
      <c r="G7706" s="390"/>
      <c r="H7706" s="390"/>
      <c r="I7706" s="390"/>
      <c r="AP7706" s="207"/>
      <c r="AQ7706" s="207"/>
      <c r="BK7706" s="207"/>
      <c r="BY7706" s="207"/>
      <c r="BZ7706" s="207"/>
      <c r="CA7706" s="207"/>
      <c r="CB7706" s="207"/>
      <c r="CC7706" s="207"/>
      <c r="CD7706" s="207"/>
      <c r="CE7706" s="207"/>
      <c r="CF7706" s="207"/>
    </row>
    <row r="7707" spans="1:84" s="406" customFormat="1" x14ac:dyDescent="0.3">
      <c r="A7707" s="407"/>
      <c r="B7707" s="412"/>
      <c r="C7707" s="126"/>
      <c r="D7707" s="390"/>
      <c r="E7707" s="390"/>
      <c r="F7707" s="390"/>
      <c r="G7707" s="390"/>
      <c r="H7707" s="390"/>
      <c r="I7707" s="390"/>
      <c r="AP7707" s="207"/>
      <c r="AQ7707" s="207"/>
      <c r="BK7707" s="207"/>
      <c r="BY7707" s="207"/>
      <c r="BZ7707" s="207"/>
      <c r="CA7707" s="207"/>
      <c r="CB7707" s="207"/>
      <c r="CC7707" s="207"/>
      <c r="CD7707" s="207"/>
      <c r="CE7707" s="207"/>
      <c r="CF7707" s="207"/>
    </row>
    <row r="7708" spans="1:84" s="406" customFormat="1" x14ac:dyDescent="0.3">
      <c r="A7708" s="407"/>
      <c r="B7708" s="412"/>
      <c r="C7708" s="126"/>
      <c r="D7708" s="390"/>
      <c r="E7708" s="390"/>
      <c r="F7708" s="390"/>
      <c r="G7708" s="390"/>
      <c r="H7708" s="390"/>
      <c r="I7708" s="390"/>
      <c r="AP7708" s="207"/>
      <c r="AQ7708" s="207"/>
      <c r="BK7708" s="207"/>
      <c r="BY7708" s="207"/>
      <c r="BZ7708" s="207"/>
      <c r="CA7708" s="207"/>
      <c r="CB7708" s="207"/>
      <c r="CC7708" s="207"/>
      <c r="CD7708" s="207"/>
      <c r="CE7708" s="207"/>
      <c r="CF7708" s="207"/>
    </row>
    <row r="7709" spans="1:84" s="406" customFormat="1" x14ac:dyDescent="0.3">
      <c r="A7709" s="407"/>
      <c r="B7709" s="412"/>
      <c r="C7709" s="126"/>
      <c r="D7709" s="390"/>
      <c r="E7709" s="390"/>
      <c r="F7709" s="390"/>
      <c r="G7709" s="390"/>
      <c r="H7709" s="390"/>
      <c r="I7709" s="390"/>
      <c r="AP7709" s="207"/>
      <c r="AQ7709" s="207"/>
      <c r="BK7709" s="207"/>
      <c r="BY7709" s="207"/>
      <c r="BZ7709" s="207"/>
      <c r="CA7709" s="207"/>
      <c r="CB7709" s="207"/>
      <c r="CC7709" s="207"/>
      <c r="CD7709" s="207"/>
      <c r="CE7709" s="207"/>
      <c r="CF7709" s="207"/>
    </row>
    <row r="7710" spans="1:84" s="406" customFormat="1" x14ac:dyDescent="0.3">
      <c r="A7710" s="407"/>
      <c r="B7710" s="412"/>
      <c r="C7710" s="126"/>
      <c r="D7710" s="390"/>
      <c r="E7710" s="390"/>
      <c r="F7710" s="390"/>
      <c r="G7710" s="390"/>
      <c r="H7710" s="390"/>
      <c r="I7710" s="390"/>
      <c r="AP7710" s="207"/>
      <c r="AQ7710" s="207"/>
      <c r="BK7710" s="207"/>
      <c r="BY7710" s="207"/>
      <c r="BZ7710" s="207"/>
      <c r="CA7710" s="207"/>
      <c r="CB7710" s="207"/>
      <c r="CC7710" s="207"/>
      <c r="CD7710" s="207"/>
      <c r="CE7710" s="207"/>
      <c r="CF7710" s="207"/>
    </row>
    <row r="7711" spans="1:84" s="406" customFormat="1" x14ac:dyDescent="0.3">
      <c r="A7711" s="407"/>
      <c r="B7711" s="412"/>
      <c r="C7711" s="126"/>
      <c r="D7711" s="390"/>
      <c r="E7711" s="390"/>
      <c r="F7711" s="390"/>
      <c r="G7711" s="390"/>
      <c r="H7711" s="390"/>
      <c r="I7711" s="390"/>
      <c r="AP7711" s="207"/>
      <c r="AQ7711" s="207"/>
      <c r="BK7711" s="207"/>
      <c r="BY7711" s="207"/>
      <c r="BZ7711" s="207"/>
      <c r="CA7711" s="207"/>
      <c r="CB7711" s="207"/>
      <c r="CC7711" s="207"/>
      <c r="CD7711" s="207"/>
      <c r="CE7711" s="207"/>
      <c r="CF7711" s="207"/>
    </row>
    <row r="7712" spans="1:84" s="406" customFormat="1" x14ac:dyDescent="0.3">
      <c r="A7712" s="407"/>
      <c r="B7712" s="412"/>
      <c r="C7712" s="126"/>
      <c r="D7712" s="390"/>
      <c r="E7712" s="390"/>
      <c r="F7712" s="390"/>
      <c r="G7712" s="390"/>
      <c r="H7712" s="390"/>
      <c r="I7712" s="390"/>
      <c r="AP7712" s="207"/>
      <c r="AQ7712" s="207"/>
      <c r="BK7712" s="207"/>
      <c r="BY7712" s="207"/>
      <c r="BZ7712" s="207"/>
      <c r="CA7712" s="207"/>
      <c r="CB7712" s="207"/>
      <c r="CC7712" s="207"/>
      <c r="CD7712" s="207"/>
      <c r="CE7712" s="207"/>
      <c r="CF7712" s="207"/>
    </row>
    <row r="7713" spans="1:84" s="406" customFormat="1" x14ac:dyDescent="0.3">
      <c r="A7713" s="407"/>
      <c r="B7713" s="412"/>
      <c r="C7713" s="126"/>
      <c r="D7713" s="390"/>
      <c r="E7713" s="390"/>
      <c r="F7713" s="390"/>
      <c r="G7713" s="390"/>
      <c r="H7713" s="390"/>
      <c r="I7713" s="390"/>
      <c r="AP7713" s="207"/>
      <c r="AQ7713" s="207"/>
      <c r="BK7713" s="207"/>
      <c r="BY7713" s="207"/>
      <c r="BZ7713" s="207"/>
      <c r="CA7713" s="207"/>
      <c r="CB7713" s="207"/>
      <c r="CC7713" s="207"/>
      <c r="CD7713" s="207"/>
      <c r="CE7713" s="207"/>
      <c r="CF7713" s="207"/>
    </row>
    <row r="7714" spans="1:84" s="406" customFormat="1" x14ac:dyDescent="0.3">
      <c r="A7714" s="407"/>
      <c r="B7714" s="412"/>
      <c r="C7714" s="126"/>
      <c r="D7714" s="390"/>
      <c r="E7714" s="390"/>
      <c r="F7714" s="390"/>
      <c r="G7714" s="390"/>
      <c r="H7714" s="390"/>
      <c r="I7714" s="390"/>
      <c r="AP7714" s="207"/>
      <c r="AQ7714" s="207"/>
      <c r="BK7714" s="207"/>
      <c r="BY7714" s="207"/>
      <c r="BZ7714" s="207"/>
      <c r="CA7714" s="207"/>
      <c r="CB7714" s="207"/>
      <c r="CC7714" s="207"/>
      <c r="CD7714" s="207"/>
      <c r="CE7714" s="207"/>
      <c r="CF7714" s="207"/>
    </row>
    <row r="7715" spans="1:84" s="406" customFormat="1" x14ac:dyDescent="0.3">
      <c r="A7715" s="407"/>
      <c r="B7715" s="412"/>
      <c r="C7715" s="126"/>
      <c r="D7715" s="390"/>
      <c r="E7715" s="390"/>
      <c r="F7715" s="390"/>
      <c r="G7715" s="390"/>
      <c r="H7715" s="390"/>
      <c r="I7715" s="390"/>
      <c r="AP7715" s="207"/>
      <c r="AQ7715" s="207"/>
      <c r="BK7715" s="207"/>
      <c r="BY7715" s="207"/>
      <c r="BZ7715" s="207"/>
      <c r="CA7715" s="207"/>
      <c r="CB7715" s="207"/>
      <c r="CC7715" s="207"/>
      <c r="CD7715" s="207"/>
      <c r="CE7715" s="207"/>
      <c r="CF7715" s="207"/>
    </row>
    <row r="7716" spans="1:84" s="406" customFormat="1" x14ac:dyDescent="0.3">
      <c r="A7716" s="407"/>
      <c r="B7716" s="412"/>
      <c r="C7716" s="126"/>
      <c r="D7716" s="390"/>
      <c r="E7716" s="390"/>
      <c r="F7716" s="390"/>
      <c r="G7716" s="390"/>
      <c r="H7716" s="390"/>
      <c r="I7716" s="390"/>
      <c r="AP7716" s="207"/>
      <c r="AQ7716" s="207"/>
      <c r="BK7716" s="207"/>
      <c r="BY7716" s="207"/>
      <c r="BZ7716" s="207"/>
      <c r="CA7716" s="207"/>
      <c r="CB7716" s="207"/>
      <c r="CC7716" s="207"/>
      <c r="CD7716" s="207"/>
      <c r="CE7716" s="207"/>
      <c r="CF7716" s="207"/>
    </row>
    <row r="7717" spans="1:84" s="406" customFormat="1" x14ac:dyDescent="0.3">
      <c r="A7717" s="407"/>
      <c r="B7717" s="412"/>
      <c r="C7717" s="126"/>
      <c r="D7717" s="390"/>
      <c r="E7717" s="390"/>
      <c r="F7717" s="390"/>
      <c r="G7717" s="390"/>
      <c r="H7717" s="390"/>
      <c r="I7717" s="390"/>
      <c r="AP7717" s="207"/>
      <c r="AQ7717" s="207"/>
      <c r="BK7717" s="207"/>
      <c r="BY7717" s="207"/>
      <c r="BZ7717" s="207"/>
      <c r="CA7717" s="207"/>
      <c r="CB7717" s="207"/>
      <c r="CC7717" s="207"/>
      <c r="CD7717" s="207"/>
      <c r="CE7717" s="207"/>
      <c r="CF7717" s="207"/>
    </row>
    <row r="7718" spans="1:84" s="406" customFormat="1" x14ac:dyDescent="0.3">
      <c r="A7718" s="407"/>
      <c r="B7718" s="412"/>
      <c r="C7718" s="126"/>
      <c r="D7718" s="390"/>
      <c r="E7718" s="390"/>
      <c r="F7718" s="390"/>
      <c r="G7718" s="390"/>
      <c r="H7718" s="390"/>
      <c r="I7718" s="390"/>
      <c r="AP7718" s="207"/>
      <c r="AQ7718" s="207"/>
      <c r="BK7718" s="207"/>
      <c r="BY7718" s="207"/>
      <c r="BZ7718" s="207"/>
      <c r="CA7718" s="207"/>
      <c r="CB7718" s="207"/>
      <c r="CC7718" s="207"/>
      <c r="CD7718" s="207"/>
      <c r="CE7718" s="207"/>
      <c r="CF7718" s="207"/>
    </row>
    <row r="7719" spans="1:84" s="406" customFormat="1" x14ac:dyDescent="0.3">
      <c r="A7719" s="407"/>
      <c r="B7719" s="412"/>
      <c r="C7719" s="126"/>
      <c r="D7719" s="390"/>
      <c r="E7719" s="390"/>
      <c r="F7719" s="390"/>
      <c r="G7719" s="390"/>
      <c r="H7719" s="390"/>
      <c r="I7719" s="390"/>
      <c r="AP7719" s="207"/>
      <c r="AQ7719" s="207"/>
      <c r="BK7719" s="207"/>
      <c r="BY7719" s="207"/>
      <c r="BZ7719" s="207"/>
      <c r="CA7719" s="207"/>
      <c r="CB7719" s="207"/>
      <c r="CC7719" s="207"/>
      <c r="CD7719" s="207"/>
      <c r="CE7719" s="207"/>
      <c r="CF7719" s="207"/>
    </row>
    <row r="7720" spans="1:84" s="406" customFormat="1" x14ac:dyDescent="0.3">
      <c r="A7720" s="407"/>
      <c r="B7720" s="412"/>
      <c r="C7720" s="126"/>
      <c r="D7720" s="390"/>
      <c r="E7720" s="390"/>
      <c r="F7720" s="390"/>
      <c r="G7720" s="390"/>
      <c r="H7720" s="390"/>
      <c r="I7720" s="390"/>
      <c r="AP7720" s="207"/>
      <c r="AQ7720" s="207"/>
      <c r="BK7720" s="207"/>
      <c r="BY7720" s="207"/>
      <c r="BZ7720" s="207"/>
      <c r="CA7720" s="207"/>
      <c r="CB7720" s="207"/>
      <c r="CC7720" s="207"/>
      <c r="CD7720" s="207"/>
      <c r="CE7720" s="207"/>
      <c r="CF7720" s="207"/>
    </row>
    <row r="7721" spans="1:84" s="406" customFormat="1" x14ac:dyDescent="0.3">
      <c r="A7721" s="407"/>
      <c r="B7721" s="412"/>
      <c r="C7721" s="126"/>
      <c r="D7721" s="390"/>
      <c r="E7721" s="390"/>
      <c r="F7721" s="390"/>
      <c r="G7721" s="390"/>
      <c r="H7721" s="390"/>
      <c r="I7721" s="390"/>
      <c r="AP7721" s="207"/>
      <c r="AQ7721" s="207"/>
      <c r="BK7721" s="207"/>
      <c r="BY7721" s="207"/>
      <c r="BZ7721" s="207"/>
      <c r="CA7721" s="207"/>
      <c r="CB7721" s="207"/>
      <c r="CC7721" s="207"/>
      <c r="CD7721" s="207"/>
      <c r="CE7721" s="207"/>
      <c r="CF7721" s="207"/>
    </row>
    <row r="7722" spans="1:84" s="406" customFormat="1" x14ac:dyDescent="0.3">
      <c r="A7722" s="407"/>
      <c r="B7722" s="412"/>
      <c r="C7722" s="126"/>
      <c r="D7722" s="390"/>
      <c r="E7722" s="390"/>
      <c r="F7722" s="390"/>
      <c r="G7722" s="390"/>
      <c r="H7722" s="390"/>
      <c r="I7722" s="390"/>
      <c r="AP7722" s="207"/>
      <c r="AQ7722" s="207"/>
      <c r="BK7722" s="207"/>
      <c r="BY7722" s="207"/>
      <c r="BZ7722" s="207"/>
      <c r="CA7722" s="207"/>
      <c r="CB7722" s="207"/>
      <c r="CC7722" s="207"/>
      <c r="CD7722" s="207"/>
      <c r="CE7722" s="207"/>
      <c r="CF7722" s="207"/>
    </row>
    <row r="7723" spans="1:84" s="406" customFormat="1" x14ac:dyDescent="0.3">
      <c r="A7723" s="407"/>
      <c r="B7723" s="412"/>
      <c r="C7723" s="126"/>
      <c r="D7723" s="390"/>
      <c r="E7723" s="390"/>
      <c r="F7723" s="390"/>
      <c r="G7723" s="390"/>
      <c r="H7723" s="390"/>
      <c r="I7723" s="390"/>
      <c r="AP7723" s="207"/>
      <c r="AQ7723" s="207"/>
      <c r="BK7723" s="207"/>
      <c r="BY7723" s="207"/>
      <c r="BZ7723" s="207"/>
      <c r="CA7723" s="207"/>
      <c r="CB7723" s="207"/>
      <c r="CC7723" s="207"/>
      <c r="CD7723" s="207"/>
      <c r="CE7723" s="207"/>
      <c r="CF7723" s="207"/>
    </row>
    <row r="7724" spans="1:84" s="406" customFormat="1" x14ac:dyDescent="0.3">
      <c r="A7724" s="407"/>
      <c r="B7724" s="412"/>
      <c r="C7724" s="126"/>
      <c r="D7724" s="390"/>
      <c r="E7724" s="390"/>
      <c r="F7724" s="390"/>
      <c r="G7724" s="390"/>
      <c r="H7724" s="390"/>
      <c r="I7724" s="390"/>
      <c r="AP7724" s="207"/>
      <c r="AQ7724" s="207"/>
      <c r="BK7724" s="207"/>
      <c r="BY7724" s="207"/>
      <c r="BZ7724" s="207"/>
      <c r="CA7724" s="207"/>
      <c r="CB7724" s="207"/>
      <c r="CC7724" s="207"/>
      <c r="CD7724" s="207"/>
      <c r="CE7724" s="207"/>
      <c r="CF7724" s="207"/>
    </row>
    <row r="7725" spans="1:84" s="406" customFormat="1" x14ac:dyDescent="0.3">
      <c r="A7725" s="407"/>
      <c r="B7725" s="412"/>
      <c r="C7725" s="126"/>
      <c r="D7725" s="390"/>
      <c r="E7725" s="390"/>
      <c r="F7725" s="390"/>
      <c r="G7725" s="390"/>
      <c r="H7725" s="390"/>
      <c r="I7725" s="390"/>
      <c r="AP7725" s="207"/>
      <c r="AQ7725" s="207"/>
      <c r="BK7725" s="207"/>
      <c r="BY7725" s="207"/>
      <c r="BZ7725" s="207"/>
      <c r="CA7725" s="207"/>
      <c r="CB7725" s="207"/>
      <c r="CC7725" s="207"/>
      <c r="CD7725" s="207"/>
      <c r="CE7725" s="207"/>
      <c r="CF7725" s="207"/>
    </row>
    <row r="7726" spans="1:84" s="406" customFormat="1" x14ac:dyDescent="0.3">
      <c r="A7726" s="407"/>
      <c r="B7726" s="412"/>
      <c r="C7726" s="126"/>
      <c r="D7726" s="390"/>
      <c r="E7726" s="390"/>
      <c r="F7726" s="390"/>
      <c r="G7726" s="390"/>
      <c r="H7726" s="390"/>
      <c r="I7726" s="390"/>
      <c r="AP7726" s="207"/>
      <c r="AQ7726" s="207"/>
      <c r="BK7726" s="207"/>
      <c r="BY7726" s="207"/>
      <c r="BZ7726" s="207"/>
      <c r="CA7726" s="207"/>
      <c r="CB7726" s="207"/>
      <c r="CC7726" s="207"/>
      <c r="CD7726" s="207"/>
      <c r="CE7726" s="207"/>
      <c r="CF7726" s="207"/>
    </row>
    <row r="7727" spans="1:84" s="406" customFormat="1" x14ac:dyDescent="0.3">
      <c r="A7727" s="407"/>
      <c r="B7727" s="412"/>
      <c r="C7727" s="126"/>
      <c r="D7727" s="390"/>
      <c r="E7727" s="390"/>
      <c r="F7727" s="390"/>
      <c r="G7727" s="390"/>
      <c r="H7727" s="390"/>
      <c r="I7727" s="390"/>
      <c r="AP7727" s="207"/>
      <c r="AQ7727" s="207"/>
      <c r="BK7727" s="207"/>
      <c r="BY7727" s="207"/>
      <c r="BZ7727" s="207"/>
      <c r="CA7727" s="207"/>
      <c r="CB7727" s="207"/>
      <c r="CC7727" s="207"/>
      <c r="CD7727" s="207"/>
      <c r="CE7727" s="207"/>
      <c r="CF7727" s="207"/>
    </row>
    <row r="7728" spans="1:84" s="406" customFormat="1" x14ac:dyDescent="0.3">
      <c r="A7728" s="407"/>
      <c r="B7728" s="412"/>
      <c r="C7728" s="126"/>
      <c r="D7728" s="390"/>
      <c r="E7728" s="390"/>
      <c r="F7728" s="390"/>
      <c r="G7728" s="390"/>
      <c r="H7728" s="390"/>
      <c r="I7728" s="390"/>
      <c r="AP7728" s="207"/>
      <c r="AQ7728" s="207"/>
      <c r="BK7728" s="207"/>
      <c r="BY7728" s="207"/>
      <c r="BZ7728" s="207"/>
      <c r="CA7728" s="207"/>
      <c r="CB7728" s="207"/>
      <c r="CC7728" s="207"/>
      <c r="CD7728" s="207"/>
      <c r="CE7728" s="207"/>
      <c r="CF7728" s="207"/>
    </row>
    <row r="7729" spans="1:84" s="406" customFormat="1" x14ac:dyDescent="0.3">
      <c r="A7729" s="407"/>
      <c r="B7729" s="412"/>
      <c r="C7729" s="126"/>
      <c r="D7729" s="390"/>
      <c r="E7729" s="390"/>
      <c r="F7729" s="390"/>
      <c r="G7729" s="390"/>
      <c r="H7729" s="390"/>
      <c r="I7729" s="390"/>
      <c r="AP7729" s="207"/>
      <c r="AQ7729" s="207"/>
      <c r="BK7729" s="207"/>
      <c r="BY7729" s="207"/>
      <c r="BZ7729" s="207"/>
      <c r="CA7729" s="207"/>
      <c r="CB7729" s="207"/>
      <c r="CC7729" s="207"/>
      <c r="CD7729" s="207"/>
      <c r="CE7729" s="207"/>
      <c r="CF7729" s="207"/>
    </row>
    <row r="7730" spans="1:84" s="406" customFormat="1" x14ac:dyDescent="0.3">
      <c r="A7730" s="407"/>
      <c r="B7730" s="412"/>
      <c r="C7730" s="126"/>
      <c r="D7730" s="390"/>
      <c r="E7730" s="390"/>
      <c r="F7730" s="390"/>
      <c r="G7730" s="390"/>
      <c r="H7730" s="390"/>
      <c r="I7730" s="390"/>
      <c r="AP7730" s="207"/>
      <c r="AQ7730" s="207"/>
      <c r="BK7730" s="207"/>
      <c r="BY7730" s="207"/>
      <c r="BZ7730" s="207"/>
      <c r="CA7730" s="207"/>
      <c r="CB7730" s="207"/>
      <c r="CC7730" s="207"/>
      <c r="CD7730" s="207"/>
      <c r="CE7730" s="207"/>
      <c r="CF7730" s="207"/>
    </row>
    <row r="7731" spans="1:84" s="406" customFormat="1" x14ac:dyDescent="0.3">
      <c r="A7731" s="407"/>
      <c r="B7731" s="412"/>
      <c r="C7731" s="126"/>
      <c r="D7731" s="390"/>
      <c r="E7731" s="390"/>
      <c r="F7731" s="390"/>
      <c r="G7731" s="390"/>
      <c r="H7731" s="390"/>
      <c r="I7731" s="390"/>
      <c r="AP7731" s="207"/>
      <c r="AQ7731" s="207"/>
      <c r="BK7731" s="207"/>
      <c r="BY7731" s="207"/>
      <c r="BZ7731" s="207"/>
      <c r="CA7731" s="207"/>
      <c r="CB7731" s="207"/>
      <c r="CC7731" s="207"/>
      <c r="CD7731" s="207"/>
      <c r="CE7731" s="207"/>
      <c r="CF7731" s="207"/>
    </row>
    <row r="7732" spans="1:84" s="406" customFormat="1" x14ac:dyDescent="0.3">
      <c r="A7732" s="407"/>
      <c r="B7732" s="412"/>
      <c r="C7732" s="126"/>
      <c r="D7732" s="390"/>
      <c r="E7732" s="390"/>
      <c r="F7732" s="390"/>
      <c r="G7732" s="390"/>
      <c r="H7732" s="390"/>
      <c r="I7732" s="390"/>
      <c r="AP7732" s="207"/>
      <c r="AQ7732" s="207"/>
      <c r="BK7732" s="207"/>
      <c r="BY7732" s="207"/>
      <c r="BZ7732" s="207"/>
      <c r="CA7732" s="207"/>
      <c r="CB7732" s="207"/>
      <c r="CC7732" s="207"/>
      <c r="CD7732" s="207"/>
      <c r="CE7732" s="207"/>
      <c r="CF7732" s="207"/>
    </row>
    <row r="7733" spans="1:84" s="406" customFormat="1" x14ac:dyDescent="0.3">
      <c r="A7733" s="407"/>
      <c r="B7733" s="412"/>
      <c r="C7733" s="126"/>
      <c r="D7733" s="390"/>
      <c r="E7733" s="390"/>
      <c r="F7733" s="390"/>
      <c r="G7733" s="390"/>
      <c r="H7733" s="390"/>
      <c r="I7733" s="390"/>
      <c r="AP7733" s="207"/>
      <c r="AQ7733" s="207"/>
      <c r="BK7733" s="207"/>
      <c r="BY7733" s="207"/>
      <c r="BZ7733" s="207"/>
      <c r="CA7733" s="207"/>
      <c r="CB7733" s="207"/>
      <c r="CC7733" s="207"/>
      <c r="CD7733" s="207"/>
      <c r="CE7733" s="207"/>
      <c r="CF7733" s="207"/>
    </row>
    <row r="7734" spans="1:84" s="406" customFormat="1" x14ac:dyDescent="0.3">
      <c r="A7734" s="407"/>
      <c r="B7734" s="412"/>
      <c r="C7734" s="126"/>
      <c r="D7734" s="390"/>
      <c r="E7734" s="390"/>
      <c r="F7734" s="390"/>
      <c r="G7734" s="390"/>
      <c r="H7734" s="390"/>
      <c r="I7734" s="390"/>
      <c r="AP7734" s="207"/>
      <c r="AQ7734" s="207"/>
      <c r="BK7734" s="207"/>
      <c r="BY7734" s="207"/>
      <c r="BZ7734" s="207"/>
      <c r="CA7734" s="207"/>
      <c r="CB7734" s="207"/>
      <c r="CC7734" s="207"/>
      <c r="CD7734" s="207"/>
      <c r="CE7734" s="207"/>
      <c r="CF7734" s="207"/>
    </row>
    <row r="7735" spans="1:84" s="406" customFormat="1" x14ac:dyDescent="0.3">
      <c r="A7735" s="407"/>
      <c r="B7735" s="412"/>
      <c r="C7735" s="126"/>
      <c r="D7735" s="390"/>
      <c r="E7735" s="390"/>
      <c r="F7735" s="390"/>
      <c r="G7735" s="390"/>
      <c r="H7735" s="390"/>
      <c r="I7735" s="390"/>
      <c r="AP7735" s="207"/>
      <c r="AQ7735" s="207"/>
      <c r="BK7735" s="207"/>
      <c r="BY7735" s="207"/>
      <c r="BZ7735" s="207"/>
      <c r="CA7735" s="207"/>
      <c r="CB7735" s="207"/>
      <c r="CC7735" s="207"/>
      <c r="CD7735" s="207"/>
      <c r="CE7735" s="207"/>
      <c r="CF7735" s="207"/>
    </row>
    <row r="7736" spans="1:84" s="406" customFormat="1" x14ac:dyDescent="0.3">
      <c r="A7736" s="407"/>
      <c r="B7736" s="412"/>
      <c r="C7736" s="126"/>
      <c r="D7736" s="390"/>
      <c r="E7736" s="390"/>
      <c r="F7736" s="390"/>
      <c r="G7736" s="390"/>
      <c r="H7736" s="390"/>
      <c r="I7736" s="390"/>
      <c r="AP7736" s="207"/>
      <c r="AQ7736" s="207"/>
      <c r="BK7736" s="207"/>
      <c r="BY7736" s="207"/>
      <c r="BZ7736" s="207"/>
      <c r="CA7736" s="207"/>
      <c r="CB7736" s="207"/>
      <c r="CC7736" s="207"/>
      <c r="CD7736" s="207"/>
      <c r="CE7736" s="207"/>
      <c r="CF7736" s="207"/>
    </row>
    <row r="7737" spans="1:84" s="406" customFormat="1" x14ac:dyDescent="0.3">
      <c r="A7737" s="407"/>
      <c r="B7737" s="412"/>
      <c r="C7737" s="126"/>
      <c r="D7737" s="390"/>
      <c r="E7737" s="390"/>
      <c r="F7737" s="390"/>
      <c r="G7737" s="390"/>
      <c r="H7737" s="390"/>
      <c r="I7737" s="390"/>
      <c r="AP7737" s="207"/>
      <c r="AQ7737" s="207"/>
      <c r="BK7737" s="207"/>
      <c r="BY7737" s="207"/>
      <c r="BZ7737" s="207"/>
      <c r="CA7737" s="207"/>
      <c r="CB7737" s="207"/>
      <c r="CC7737" s="207"/>
      <c r="CD7737" s="207"/>
      <c r="CE7737" s="207"/>
      <c r="CF7737" s="207"/>
    </row>
    <row r="7738" spans="1:84" s="406" customFormat="1" x14ac:dyDescent="0.3">
      <c r="A7738" s="407"/>
      <c r="B7738" s="412"/>
      <c r="C7738" s="126"/>
      <c r="D7738" s="390"/>
      <c r="E7738" s="390"/>
      <c r="F7738" s="390"/>
      <c r="G7738" s="390"/>
      <c r="H7738" s="390"/>
      <c r="I7738" s="390"/>
      <c r="AP7738" s="207"/>
      <c r="AQ7738" s="207"/>
      <c r="BK7738" s="207"/>
      <c r="BY7738" s="207"/>
      <c r="BZ7738" s="207"/>
      <c r="CA7738" s="207"/>
      <c r="CB7738" s="207"/>
      <c r="CC7738" s="207"/>
      <c r="CD7738" s="207"/>
      <c r="CE7738" s="207"/>
      <c r="CF7738" s="207"/>
    </row>
    <row r="7739" spans="1:84" s="406" customFormat="1" x14ac:dyDescent="0.3">
      <c r="A7739" s="407"/>
      <c r="B7739" s="412"/>
      <c r="C7739" s="126"/>
      <c r="D7739" s="390"/>
      <c r="E7739" s="390"/>
      <c r="F7739" s="390"/>
      <c r="G7739" s="390"/>
      <c r="H7739" s="390"/>
      <c r="I7739" s="390"/>
      <c r="AP7739" s="207"/>
      <c r="AQ7739" s="207"/>
      <c r="BK7739" s="207"/>
      <c r="BY7739" s="207"/>
      <c r="BZ7739" s="207"/>
      <c r="CA7739" s="207"/>
      <c r="CB7739" s="207"/>
      <c r="CC7739" s="207"/>
      <c r="CD7739" s="207"/>
      <c r="CE7739" s="207"/>
      <c r="CF7739" s="207"/>
    </row>
    <row r="7740" spans="1:84" s="406" customFormat="1" x14ac:dyDescent="0.3">
      <c r="A7740" s="407"/>
      <c r="B7740" s="412"/>
      <c r="C7740" s="126"/>
      <c r="D7740" s="390"/>
      <c r="E7740" s="390"/>
      <c r="F7740" s="390"/>
      <c r="G7740" s="390"/>
      <c r="H7740" s="390"/>
      <c r="I7740" s="390"/>
      <c r="AP7740" s="207"/>
      <c r="AQ7740" s="207"/>
      <c r="BK7740" s="207"/>
      <c r="BY7740" s="207"/>
      <c r="BZ7740" s="207"/>
      <c r="CA7740" s="207"/>
      <c r="CB7740" s="207"/>
      <c r="CC7740" s="207"/>
      <c r="CD7740" s="207"/>
      <c r="CE7740" s="207"/>
      <c r="CF7740" s="207"/>
    </row>
    <row r="7741" spans="1:84" s="406" customFormat="1" x14ac:dyDescent="0.3">
      <c r="A7741" s="407"/>
      <c r="B7741" s="412"/>
      <c r="C7741" s="126"/>
      <c r="D7741" s="390"/>
      <c r="E7741" s="390"/>
      <c r="F7741" s="390"/>
      <c r="G7741" s="390"/>
      <c r="H7741" s="390"/>
      <c r="I7741" s="390"/>
      <c r="AP7741" s="207"/>
      <c r="AQ7741" s="207"/>
      <c r="BK7741" s="207"/>
      <c r="BY7741" s="207"/>
      <c r="BZ7741" s="207"/>
      <c r="CA7741" s="207"/>
      <c r="CB7741" s="207"/>
      <c r="CC7741" s="207"/>
      <c r="CD7741" s="207"/>
      <c r="CE7741" s="207"/>
      <c r="CF7741" s="207"/>
    </row>
    <row r="7742" spans="1:84" s="406" customFormat="1" x14ac:dyDescent="0.3">
      <c r="A7742" s="407"/>
      <c r="B7742" s="412"/>
      <c r="C7742" s="126"/>
      <c r="D7742" s="390"/>
      <c r="E7742" s="390"/>
      <c r="F7742" s="390"/>
      <c r="G7742" s="390"/>
      <c r="H7742" s="390"/>
      <c r="I7742" s="390"/>
      <c r="AP7742" s="207"/>
      <c r="AQ7742" s="207"/>
      <c r="BK7742" s="207"/>
      <c r="BY7742" s="207"/>
      <c r="BZ7742" s="207"/>
      <c r="CA7742" s="207"/>
      <c r="CB7742" s="207"/>
      <c r="CC7742" s="207"/>
      <c r="CD7742" s="207"/>
      <c r="CE7742" s="207"/>
      <c r="CF7742" s="207"/>
    </row>
    <row r="7743" spans="1:84" s="406" customFormat="1" x14ac:dyDescent="0.3">
      <c r="A7743" s="407"/>
      <c r="B7743" s="412"/>
      <c r="C7743" s="126"/>
      <c r="D7743" s="390"/>
      <c r="E7743" s="390"/>
      <c r="F7743" s="390"/>
      <c r="G7743" s="390"/>
      <c r="H7743" s="390"/>
      <c r="I7743" s="390"/>
      <c r="AP7743" s="207"/>
      <c r="AQ7743" s="207"/>
      <c r="BK7743" s="207"/>
      <c r="BY7743" s="207"/>
      <c r="BZ7743" s="207"/>
      <c r="CA7743" s="207"/>
      <c r="CB7743" s="207"/>
      <c r="CC7743" s="207"/>
      <c r="CD7743" s="207"/>
      <c r="CE7743" s="207"/>
      <c r="CF7743" s="207"/>
    </row>
    <row r="7744" spans="1:84" s="406" customFormat="1" x14ac:dyDescent="0.3">
      <c r="A7744" s="407"/>
      <c r="B7744" s="412"/>
      <c r="C7744" s="126"/>
      <c r="D7744" s="390"/>
      <c r="E7744" s="390"/>
      <c r="F7744" s="390"/>
      <c r="G7744" s="390"/>
      <c r="H7744" s="390"/>
      <c r="I7744" s="390"/>
      <c r="AP7744" s="207"/>
      <c r="AQ7744" s="207"/>
      <c r="BK7744" s="207"/>
      <c r="BY7744" s="207"/>
      <c r="BZ7744" s="207"/>
      <c r="CA7744" s="207"/>
      <c r="CB7744" s="207"/>
      <c r="CC7744" s="207"/>
      <c r="CD7744" s="207"/>
      <c r="CE7744" s="207"/>
      <c r="CF7744" s="207"/>
    </row>
    <row r="7745" spans="1:84" s="406" customFormat="1" x14ac:dyDescent="0.3">
      <c r="A7745" s="407"/>
      <c r="B7745" s="412"/>
      <c r="C7745" s="126"/>
      <c r="D7745" s="390"/>
      <c r="E7745" s="390"/>
      <c r="F7745" s="390"/>
      <c r="G7745" s="390"/>
      <c r="H7745" s="390"/>
      <c r="I7745" s="390"/>
      <c r="AP7745" s="207"/>
      <c r="AQ7745" s="207"/>
      <c r="BK7745" s="207"/>
      <c r="BY7745" s="207"/>
      <c r="BZ7745" s="207"/>
      <c r="CA7745" s="207"/>
      <c r="CB7745" s="207"/>
      <c r="CC7745" s="207"/>
      <c r="CD7745" s="207"/>
      <c r="CE7745" s="207"/>
      <c r="CF7745" s="207"/>
    </row>
    <row r="7746" spans="1:84" s="406" customFormat="1" x14ac:dyDescent="0.3">
      <c r="A7746" s="407"/>
      <c r="B7746" s="412"/>
      <c r="C7746" s="126"/>
      <c r="D7746" s="390"/>
      <c r="E7746" s="390"/>
      <c r="F7746" s="390"/>
      <c r="G7746" s="390"/>
      <c r="H7746" s="390"/>
      <c r="I7746" s="390"/>
      <c r="AP7746" s="207"/>
      <c r="AQ7746" s="207"/>
      <c r="BK7746" s="207"/>
      <c r="BY7746" s="207"/>
      <c r="BZ7746" s="207"/>
      <c r="CA7746" s="207"/>
      <c r="CB7746" s="207"/>
      <c r="CC7746" s="207"/>
      <c r="CD7746" s="207"/>
      <c r="CE7746" s="207"/>
      <c r="CF7746" s="207"/>
    </row>
    <row r="7747" spans="1:84" s="406" customFormat="1" x14ac:dyDescent="0.3">
      <c r="A7747" s="407"/>
      <c r="B7747" s="412"/>
      <c r="C7747" s="126"/>
      <c r="D7747" s="390"/>
      <c r="E7747" s="390"/>
      <c r="F7747" s="390"/>
      <c r="G7747" s="390"/>
      <c r="H7747" s="390"/>
      <c r="I7747" s="390"/>
      <c r="AP7747" s="207"/>
      <c r="AQ7747" s="207"/>
      <c r="BK7747" s="207"/>
      <c r="BY7747" s="207"/>
      <c r="BZ7747" s="207"/>
      <c r="CA7747" s="207"/>
      <c r="CB7747" s="207"/>
      <c r="CC7747" s="207"/>
      <c r="CD7747" s="207"/>
      <c r="CE7747" s="207"/>
      <c r="CF7747" s="207"/>
    </row>
    <row r="7748" spans="1:84" s="406" customFormat="1" x14ac:dyDescent="0.3">
      <c r="A7748" s="407"/>
      <c r="B7748" s="412"/>
      <c r="C7748" s="126"/>
      <c r="D7748" s="390"/>
      <c r="E7748" s="390"/>
      <c r="F7748" s="390"/>
      <c r="G7748" s="390"/>
      <c r="H7748" s="390"/>
      <c r="I7748" s="390"/>
      <c r="AP7748" s="207"/>
      <c r="AQ7748" s="207"/>
      <c r="BK7748" s="207"/>
      <c r="BY7748" s="207"/>
      <c r="BZ7748" s="207"/>
      <c r="CA7748" s="207"/>
      <c r="CB7748" s="207"/>
      <c r="CC7748" s="207"/>
      <c r="CD7748" s="207"/>
      <c r="CE7748" s="207"/>
      <c r="CF7748" s="207"/>
    </row>
    <row r="7749" spans="1:84" s="406" customFormat="1" x14ac:dyDescent="0.3">
      <c r="A7749" s="407"/>
      <c r="B7749" s="412"/>
      <c r="C7749" s="126"/>
      <c r="D7749" s="390"/>
      <c r="E7749" s="390"/>
      <c r="F7749" s="390"/>
      <c r="G7749" s="390"/>
      <c r="H7749" s="390"/>
      <c r="I7749" s="390"/>
      <c r="AP7749" s="207"/>
      <c r="AQ7749" s="207"/>
      <c r="BK7749" s="207"/>
      <c r="BY7749" s="207"/>
      <c r="BZ7749" s="207"/>
      <c r="CA7749" s="207"/>
      <c r="CB7749" s="207"/>
      <c r="CC7749" s="207"/>
      <c r="CD7749" s="207"/>
      <c r="CE7749" s="207"/>
      <c r="CF7749" s="207"/>
    </row>
    <row r="7750" spans="1:84" s="406" customFormat="1" x14ac:dyDescent="0.3">
      <c r="A7750" s="407"/>
      <c r="B7750" s="412"/>
      <c r="C7750" s="126"/>
      <c r="D7750" s="390"/>
      <c r="E7750" s="390"/>
      <c r="F7750" s="390"/>
      <c r="G7750" s="390"/>
      <c r="H7750" s="390"/>
      <c r="I7750" s="390"/>
      <c r="AP7750" s="207"/>
      <c r="AQ7750" s="207"/>
      <c r="BK7750" s="207"/>
      <c r="BY7750" s="207"/>
      <c r="BZ7750" s="207"/>
      <c r="CA7750" s="207"/>
      <c r="CB7750" s="207"/>
      <c r="CC7750" s="207"/>
      <c r="CD7750" s="207"/>
      <c r="CE7750" s="207"/>
      <c r="CF7750" s="207"/>
    </row>
    <row r="7751" spans="1:84" s="406" customFormat="1" x14ac:dyDescent="0.3">
      <c r="A7751" s="407"/>
      <c r="B7751" s="412"/>
      <c r="C7751" s="126"/>
      <c r="D7751" s="390"/>
      <c r="E7751" s="390"/>
      <c r="F7751" s="390"/>
      <c r="G7751" s="390"/>
      <c r="H7751" s="390"/>
      <c r="I7751" s="390"/>
      <c r="AP7751" s="207"/>
      <c r="AQ7751" s="207"/>
      <c r="BK7751" s="207"/>
      <c r="BY7751" s="207"/>
      <c r="BZ7751" s="207"/>
      <c r="CA7751" s="207"/>
      <c r="CB7751" s="207"/>
      <c r="CC7751" s="207"/>
      <c r="CD7751" s="207"/>
      <c r="CE7751" s="207"/>
      <c r="CF7751" s="207"/>
    </row>
    <row r="7752" spans="1:84" s="406" customFormat="1" x14ac:dyDescent="0.3">
      <c r="A7752" s="407"/>
      <c r="B7752" s="412"/>
      <c r="C7752" s="126"/>
      <c r="D7752" s="390"/>
      <c r="E7752" s="390"/>
      <c r="F7752" s="390"/>
      <c r="G7752" s="390"/>
      <c r="H7752" s="390"/>
      <c r="I7752" s="390"/>
      <c r="AP7752" s="207"/>
      <c r="AQ7752" s="207"/>
      <c r="BK7752" s="207"/>
      <c r="BY7752" s="207"/>
      <c r="BZ7752" s="207"/>
      <c r="CA7752" s="207"/>
      <c r="CB7752" s="207"/>
      <c r="CC7752" s="207"/>
      <c r="CD7752" s="207"/>
      <c r="CE7752" s="207"/>
      <c r="CF7752" s="207"/>
    </row>
    <row r="7753" spans="1:84" s="406" customFormat="1" x14ac:dyDescent="0.3">
      <c r="A7753" s="407"/>
      <c r="B7753" s="412"/>
      <c r="C7753" s="126"/>
      <c r="D7753" s="390"/>
      <c r="E7753" s="390"/>
      <c r="F7753" s="390"/>
      <c r="G7753" s="390"/>
      <c r="H7753" s="390"/>
      <c r="I7753" s="390"/>
      <c r="AP7753" s="207"/>
      <c r="AQ7753" s="207"/>
      <c r="BK7753" s="207"/>
      <c r="BY7753" s="207"/>
      <c r="BZ7753" s="207"/>
      <c r="CA7753" s="207"/>
      <c r="CB7753" s="207"/>
      <c r="CC7753" s="207"/>
      <c r="CD7753" s="207"/>
      <c r="CE7753" s="207"/>
      <c r="CF7753" s="207"/>
    </row>
    <row r="7754" spans="1:84" s="406" customFormat="1" x14ac:dyDescent="0.3">
      <c r="A7754" s="407"/>
      <c r="B7754" s="412"/>
      <c r="C7754" s="126"/>
      <c r="D7754" s="390"/>
      <c r="E7754" s="390"/>
      <c r="F7754" s="390"/>
      <c r="G7754" s="390"/>
      <c r="H7754" s="390"/>
      <c r="I7754" s="390"/>
      <c r="AP7754" s="207"/>
      <c r="AQ7754" s="207"/>
      <c r="BK7754" s="207"/>
      <c r="BY7754" s="207"/>
      <c r="BZ7754" s="207"/>
      <c r="CA7754" s="207"/>
      <c r="CB7754" s="207"/>
      <c r="CC7754" s="207"/>
      <c r="CD7754" s="207"/>
      <c r="CE7754" s="207"/>
      <c r="CF7754" s="207"/>
    </row>
    <row r="7755" spans="1:84" s="406" customFormat="1" x14ac:dyDescent="0.3">
      <c r="A7755" s="407"/>
      <c r="B7755" s="412"/>
      <c r="C7755" s="126"/>
      <c r="D7755" s="390"/>
      <c r="E7755" s="390"/>
      <c r="F7755" s="390"/>
      <c r="G7755" s="390"/>
      <c r="H7755" s="390"/>
      <c r="I7755" s="390"/>
      <c r="AP7755" s="207"/>
      <c r="AQ7755" s="207"/>
      <c r="BK7755" s="207"/>
      <c r="BY7755" s="207"/>
      <c r="BZ7755" s="207"/>
      <c r="CA7755" s="207"/>
      <c r="CB7755" s="207"/>
      <c r="CC7755" s="207"/>
      <c r="CD7755" s="207"/>
      <c r="CE7755" s="207"/>
      <c r="CF7755" s="207"/>
    </row>
    <row r="7756" spans="1:84" s="406" customFormat="1" x14ac:dyDescent="0.3">
      <c r="A7756" s="407"/>
      <c r="B7756" s="412"/>
      <c r="C7756" s="126"/>
      <c r="D7756" s="390"/>
      <c r="E7756" s="390"/>
      <c r="F7756" s="390"/>
      <c r="G7756" s="390"/>
      <c r="H7756" s="390"/>
      <c r="I7756" s="390"/>
      <c r="AP7756" s="207"/>
      <c r="AQ7756" s="207"/>
      <c r="BK7756" s="207"/>
      <c r="BY7756" s="207"/>
      <c r="BZ7756" s="207"/>
      <c r="CA7756" s="207"/>
      <c r="CB7756" s="207"/>
      <c r="CC7756" s="207"/>
      <c r="CD7756" s="207"/>
      <c r="CE7756" s="207"/>
      <c r="CF7756" s="207"/>
    </row>
    <row r="7757" spans="1:84" s="406" customFormat="1" x14ac:dyDescent="0.3">
      <c r="A7757" s="407"/>
      <c r="B7757" s="412"/>
      <c r="C7757" s="126"/>
      <c r="D7757" s="390"/>
      <c r="E7757" s="390"/>
      <c r="F7757" s="390"/>
      <c r="G7757" s="390"/>
      <c r="H7757" s="390"/>
      <c r="I7757" s="390"/>
      <c r="AP7757" s="207"/>
      <c r="AQ7757" s="207"/>
      <c r="BK7757" s="207"/>
      <c r="BY7757" s="207"/>
      <c r="BZ7757" s="207"/>
      <c r="CA7757" s="207"/>
      <c r="CB7757" s="207"/>
      <c r="CC7757" s="207"/>
      <c r="CD7757" s="207"/>
      <c r="CE7757" s="207"/>
      <c r="CF7757" s="207"/>
    </row>
    <row r="7758" spans="1:84" s="406" customFormat="1" x14ac:dyDescent="0.3">
      <c r="A7758" s="407"/>
      <c r="B7758" s="412"/>
      <c r="C7758" s="126"/>
      <c r="D7758" s="390"/>
      <c r="E7758" s="390"/>
      <c r="F7758" s="390"/>
      <c r="G7758" s="390"/>
      <c r="H7758" s="390"/>
      <c r="I7758" s="390"/>
      <c r="AP7758" s="207"/>
      <c r="AQ7758" s="207"/>
      <c r="BK7758" s="207"/>
      <c r="BY7758" s="207"/>
      <c r="BZ7758" s="207"/>
      <c r="CA7758" s="207"/>
      <c r="CB7758" s="207"/>
      <c r="CC7758" s="207"/>
      <c r="CD7758" s="207"/>
      <c r="CE7758" s="207"/>
      <c r="CF7758" s="207"/>
    </row>
    <row r="7759" spans="1:84" s="406" customFormat="1" x14ac:dyDescent="0.3">
      <c r="A7759" s="407"/>
      <c r="B7759" s="412"/>
      <c r="C7759" s="126"/>
      <c r="D7759" s="390"/>
      <c r="E7759" s="390"/>
      <c r="F7759" s="390"/>
      <c r="G7759" s="390"/>
      <c r="H7759" s="390"/>
      <c r="I7759" s="390"/>
      <c r="AP7759" s="207"/>
      <c r="AQ7759" s="207"/>
      <c r="BK7759" s="207"/>
      <c r="BY7759" s="207"/>
      <c r="BZ7759" s="207"/>
      <c r="CA7759" s="207"/>
      <c r="CB7759" s="207"/>
      <c r="CC7759" s="207"/>
      <c r="CD7759" s="207"/>
      <c r="CE7759" s="207"/>
      <c r="CF7759" s="207"/>
    </row>
    <row r="7760" spans="1:84" s="406" customFormat="1" x14ac:dyDescent="0.3">
      <c r="A7760" s="407"/>
      <c r="B7760" s="412"/>
      <c r="C7760" s="126"/>
      <c r="D7760" s="390"/>
      <c r="E7760" s="390"/>
      <c r="F7760" s="390"/>
      <c r="G7760" s="390"/>
      <c r="H7760" s="390"/>
      <c r="I7760" s="390"/>
      <c r="AP7760" s="207"/>
      <c r="AQ7760" s="207"/>
      <c r="BK7760" s="207"/>
      <c r="BY7760" s="207"/>
      <c r="BZ7760" s="207"/>
      <c r="CA7760" s="207"/>
      <c r="CB7760" s="207"/>
      <c r="CC7760" s="207"/>
      <c r="CD7760" s="207"/>
      <c r="CE7760" s="207"/>
      <c r="CF7760" s="207"/>
    </row>
    <row r="7761" spans="1:84" s="406" customFormat="1" x14ac:dyDescent="0.3">
      <c r="A7761" s="407"/>
      <c r="B7761" s="412"/>
      <c r="C7761" s="126"/>
      <c r="D7761" s="390"/>
      <c r="E7761" s="390"/>
      <c r="F7761" s="390"/>
      <c r="G7761" s="390"/>
      <c r="H7761" s="390"/>
      <c r="I7761" s="390"/>
      <c r="AP7761" s="207"/>
      <c r="AQ7761" s="207"/>
      <c r="BK7761" s="207"/>
      <c r="BY7761" s="207"/>
      <c r="BZ7761" s="207"/>
      <c r="CA7761" s="207"/>
      <c r="CB7761" s="207"/>
      <c r="CC7761" s="207"/>
      <c r="CD7761" s="207"/>
      <c r="CE7761" s="207"/>
      <c r="CF7761" s="207"/>
    </row>
    <row r="7762" spans="1:84" s="406" customFormat="1" x14ac:dyDescent="0.3">
      <c r="A7762" s="407"/>
      <c r="B7762" s="412"/>
      <c r="C7762" s="126"/>
      <c r="D7762" s="390"/>
      <c r="E7762" s="390"/>
      <c r="F7762" s="390"/>
      <c r="G7762" s="390"/>
      <c r="H7762" s="390"/>
      <c r="I7762" s="390"/>
      <c r="AP7762" s="207"/>
      <c r="AQ7762" s="207"/>
      <c r="BK7762" s="207"/>
      <c r="BY7762" s="207"/>
      <c r="BZ7762" s="207"/>
      <c r="CA7762" s="207"/>
      <c r="CB7762" s="207"/>
      <c r="CC7762" s="207"/>
      <c r="CD7762" s="207"/>
      <c r="CE7762" s="207"/>
      <c r="CF7762" s="207"/>
    </row>
    <row r="7763" spans="1:84" s="406" customFormat="1" x14ac:dyDescent="0.3">
      <c r="A7763" s="407"/>
      <c r="B7763" s="412"/>
      <c r="C7763" s="126"/>
      <c r="D7763" s="390"/>
      <c r="E7763" s="390"/>
      <c r="F7763" s="390"/>
      <c r="G7763" s="390"/>
      <c r="H7763" s="390"/>
      <c r="I7763" s="390"/>
      <c r="AP7763" s="207"/>
      <c r="AQ7763" s="207"/>
      <c r="BK7763" s="207"/>
      <c r="BY7763" s="207"/>
      <c r="BZ7763" s="207"/>
      <c r="CA7763" s="207"/>
      <c r="CB7763" s="207"/>
      <c r="CC7763" s="207"/>
      <c r="CD7763" s="207"/>
      <c r="CE7763" s="207"/>
      <c r="CF7763" s="207"/>
    </row>
    <row r="7764" spans="1:84" s="406" customFormat="1" x14ac:dyDescent="0.3">
      <c r="A7764" s="407"/>
      <c r="B7764" s="412"/>
      <c r="C7764" s="126"/>
      <c r="D7764" s="390"/>
      <c r="E7764" s="390"/>
      <c r="F7764" s="390"/>
      <c r="G7764" s="390"/>
      <c r="H7764" s="390"/>
      <c r="I7764" s="390"/>
      <c r="AP7764" s="207"/>
      <c r="AQ7764" s="207"/>
      <c r="BK7764" s="207"/>
      <c r="BY7764" s="207"/>
      <c r="BZ7764" s="207"/>
      <c r="CA7764" s="207"/>
      <c r="CB7764" s="207"/>
      <c r="CC7764" s="207"/>
      <c r="CD7764" s="207"/>
      <c r="CE7764" s="207"/>
      <c r="CF7764" s="207"/>
    </row>
    <row r="7765" spans="1:84" s="406" customFormat="1" x14ac:dyDescent="0.3">
      <c r="A7765" s="407"/>
      <c r="B7765" s="412"/>
      <c r="C7765" s="126"/>
      <c r="D7765" s="390"/>
      <c r="E7765" s="390"/>
      <c r="F7765" s="390"/>
      <c r="G7765" s="390"/>
      <c r="H7765" s="390"/>
      <c r="I7765" s="390"/>
      <c r="AP7765" s="207"/>
      <c r="AQ7765" s="207"/>
      <c r="BK7765" s="207"/>
      <c r="BY7765" s="207"/>
      <c r="BZ7765" s="207"/>
      <c r="CA7765" s="207"/>
      <c r="CB7765" s="207"/>
      <c r="CC7765" s="207"/>
      <c r="CD7765" s="207"/>
      <c r="CE7765" s="207"/>
      <c r="CF7765" s="207"/>
    </row>
    <row r="7766" spans="1:84" s="406" customFormat="1" x14ac:dyDescent="0.3">
      <c r="A7766" s="407"/>
      <c r="B7766" s="412"/>
      <c r="C7766" s="126"/>
      <c r="D7766" s="390"/>
      <c r="E7766" s="390"/>
      <c r="F7766" s="390"/>
      <c r="G7766" s="390"/>
      <c r="H7766" s="390"/>
      <c r="I7766" s="390"/>
      <c r="AP7766" s="207"/>
      <c r="AQ7766" s="207"/>
      <c r="BK7766" s="207"/>
      <c r="BY7766" s="207"/>
      <c r="BZ7766" s="207"/>
      <c r="CA7766" s="207"/>
      <c r="CB7766" s="207"/>
      <c r="CC7766" s="207"/>
      <c r="CD7766" s="207"/>
      <c r="CE7766" s="207"/>
      <c r="CF7766" s="207"/>
    </row>
    <row r="7767" spans="1:84" s="406" customFormat="1" x14ac:dyDescent="0.3">
      <c r="A7767" s="407"/>
      <c r="B7767" s="412"/>
      <c r="C7767" s="126"/>
      <c r="D7767" s="390"/>
      <c r="E7767" s="390"/>
      <c r="F7767" s="390"/>
      <c r="G7767" s="390"/>
      <c r="H7767" s="390"/>
      <c r="I7767" s="390"/>
      <c r="AP7767" s="207"/>
      <c r="AQ7767" s="207"/>
      <c r="BK7767" s="207"/>
      <c r="BY7767" s="207"/>
      <c r="BZ7767" s="207"/>
      <c r="CA7767" s="207"/>
      <c r="CB7767" s="207"/>
      <c r="CC7767" s="207"/>
      <c r="CD7767" s="207"/>
      <c r="CE7767" s="207"/>
      <c r="CF7767" s="207"/>
    </row>
    <row r="7768" spans="1:84" s="406" customFormat="1" x14ac:dyDescent="0.3">
      <c r="A7768" s="407"/>
      <c r="B7768" s="412"/>
      <c r="C7768" s="126"/>
      <c r="D7768" s="390"/>
      <c r="E7768" s="390"/>
      <c r="F7768" s="390"/>
      <c r="G7768" s="390"/>
      <c r="H7768" s="390"/>
      <c r="I7768" s="390"/>
      <c r="AP7768" s="207"/>
      <c r="AQ7768" s="207"/>
      <c r="BK7768" s="207"/>
      <c r="BY7768" s="207"/>
      <c r="BZ7768" s="207"/>
      <c r="CA7768" s="207"/>
      <c r="CB7768" s="207"/>
      <c r="CC7768" s="207"/>
      <c r="CD7768" s="207"/>
      <c r="CE7768" s="207"/>
      <c r="CF7768" s="207"/>
    </row>
    <row r="7769" spans="1:84" s="406" customFormat="1" x14ac:dyDescent="0.3">
      <c r="A7769" s="407"/>
      <c r="B7769" s="412"/>
      <c r="C7769" s="126"/>
      <c r="D7769" s="390"/>
      <c r="E7769" s="390"/>
      <c r="F7769" s="390"/>
      <c r="G7769" s="390"/>
      <c r="H7769" s="390"/>
      <c r="I7769" s="390"/>
      <c r="AP7769" s="207"/>
      <c r="AQ7769" s="207"/>
      <c r="BK7769" s="207"/>
      <c r="BY7769" s="207"/>
      <c r="BZ7769" s="207"/>
      <c r="CA7769" s="207"/>
      <c r="CB7769" s="207"/>
      <c r="CC7769" s="207"/>
      <c r="CD7769" s="207"/>
      <c r="CE7769" s="207"/>
      <c r="CF7769" s="207"/>
    </row>
    <row r="7770" spans="1:84" s="406" customFormat="1" x14ac:dyDescent="0.3">
      <c r="A7770" s="407"/>
      <c r="B7770" s="412"/>
      <c r="C7770" s="126"/>
      <c r="D7770" s="390"/>
      <c r="E7770" s="390"/>
      <c r="F7770" s="390"/>
      <c r="G7770" s="390"/>
      <c r="H7770" s="390"/>
      <c r="I7770" s="390"/>
      <c r="AP7770" s="207"/>
      <c r="AQ7770" s="207"/>
      <c r="BK7770" s="207"/>
      <c r="BY7770" s="207"/>
      <c r="BZ7770" s="207"/>
      <c r="CA7770" s="207"/>
      <c r="CB7770" s="207"/>
      <c r="CC7770" s="207"/>
      <c r="CD7770" s="207"/>
      <c r="CE7770" s="207"/>
      <c r="CF7770" s="207"/>
    </row>
    <row r="7771" spans="1:84" s="406" customFormat="1" x14ac:dyDescent="0.3">
      <c r="A7771" s="407"/>
      <c r="B7771" s="412"/>
      <c r="C7771" s="126"/>
      <c r="D7771" s="390"/>
      <c r="E7771" s="390"/>
      <c r="F7771" s="390"/>
      <c r="G7771" s="390"/>
      <c r="H7771" s="390"/>
      <c r="I7771" s="390"/>
      <c r="AP7771" s="207"/>
      <c r="AQ7771" s="207"/>
      <c r="BK7771" s="207"/>
      <c r="BY7771" s="207"/>
      <c r="BZ7771" s="207"/>
      <c r="CA7771" s="207"/>
      <c r="CB7771" s="207"/>
      <c r="CC7771" s="207"/>
      <c r="CD7771" s="207"/>
      <c r="CE7771" s="207"/>
      <c r="CF7771" s="207"/>
    </row>
    <row r="7772" spans="1:84" s="406" customFormat="1" x14ac:dyDescent="0.3">
      <c r="A7772" s="407"/>
      <c r="B7772" s="412"/>
      <c r="C7772" s="126"/>
      <c r="D7772" s="390"/>
      <c r="E7772" s="390"/>
      <c r="F7772" s="390"/>
      <c r="G7772" s="390"/>
      <c r="H7772" s="390"/>
      <c r="I7772" s="390"/>
      <c r="AP7772" s="207"/>
      <c r="AQ7772" s="207"/>
      <c r="BK7772" s="207"/>
      <c r="BY7772" s="207"/>
      <c r="BZ7772" s="207"/>
      <c r="CA7772" s="207"/>
      <c r="CB7772" s="207"/>
      <c r="CC7772" s="207"/>
      <c r="CD7772" s="207"/>
      <c r="CE7772" s="207"/>
      <c r="CF7772" s="207"/>
    </row>
    <row r="7773" spans="1:84" s="406" customFormat="1" x14ac:dyDescent="0.3">
      <c r="A7773" s="407"/>
      <c r="B7773" s="412"/>
      <c r="C7773" s="126"/>
      <c r="D7773" s="390"/>
      <c r="E7773" s="390"/>
      <c r="F7773" s="390"/>
      <c r="G7773" s="390"/>
      <c r="H7773" s="390"/>
      <c r="I7773" s="390"/>
      <c r="AP7773" s="207"/>
      <c r="AQ7773" s="207"/>
      <c r="BK7773" s="207"/>
      <c r="BY7773" s="207"/>
      <c r="BZ7773" s="207"/>
      <c r="CA7773" s="207"/>
      <c r="CB7773" s="207"/>
      <c r="CC7773" s="207"/>
      <c r="CD7773" s="207"/>
      <c r="CE7773" s="207"/>
      <c r="CF7773" s="207"/>
    </row>
    <row r="7774" spans="1:84" s="406" customFormat="1" x14ac:dyDescent="0.3">
      <c r="A7774" s="407"/>
      <c r="B7774" s="412"/>
      <c r="C7774" s="126"/>
      <c r="D7774" s="390"/>
      <c r="E7774" s="390"/>
      <c r="F7774" s="390"/>
      <c r="G7774" s="390"/>
      <c r="H7774" s="390"/>
      <c r="I7774" s="390"/>
      <c r="AP7774" s="207"/>
      <c r="AQ7774" s="207"/>
      <c r="BK7774" s="207"/>
      <c r="BY7774" s="207"/>
      <c r="BZ7774" s="207"/>
      <c r="CA7774" s="207"/>
      <c r="CB7774" s="207"/>
      <c r="CC7774" s="207"/>
      <c r="CD7774" s="207"/>
      <c r="CE7774" s="207"/>
      <c r="CF7774" s="207"/>
    </row>
    <row r="7775" spans="1:84" s="406" customFormat="1" x14ac:dyDescent="0.3">
      <c r="A7775" s="407"/>
      <c r="B7775" s="412"/>
      <c r="C7775" s="126"/>
      <c r="D7775" s="390"/>
      <c r="E7775" s="390"/>
      <c r="F7775" s="390"/>
      <c r="G7775" s="390"/>
      <c r="H7775" s="390"/>
      <c r="I7775" s="390"/>
      <c r="AP7775" s="207"/>
      <c r="AQ7775" s="207"/>
      <c r="BK7775" s="207"/>
      <c r="BY7775" s="207"/>
      <c r="BZ7775" s="207"/>
      <c r="CA7775" s="207"/>
      <c r="CB7775" s="207"/>
      <c r="CC7775" s="207"/>
      <c r="CD7775" s="207"/>
      <c r="CE7775" s="207"/>
      <c r="CF7775" s="207"/>
    </row>
    <row r="7776" spans="1:84" s="406" customFormat="1" x14ac:dyDescent="0.3">
      <c r="A7776" s="407"/>
      <c r="B7776" s="412"/>
      <c r="C7776" s="126"/>
      <c r="D7776" s="390"/>
      <c r="E7776" s="390"/>
      <c r="F7776" s="390"/>
      <c r="G7776" s="390"/>
      <c r="H7776" s="390"/>
      <c r="I7776" s="390"/>
      <c r="AP7776" s="207"/>
      <c r="AQ7776" s="207"/>
      <c r="BK7776" s="207"/>
      <c r="BY7776" s="207"/>
      <c r="BZ7776" s="207"/>
      <c r="CA7776" s="207"/>
      <c r="CB7776" s="207"/>
      <c r="CC7776" s="207"/>
      <c r="CD7776" s="207"/>
      <c r="CE7776" s="207"/>
      <c r="CF7776" s="207"/>
    </row>
    <row r="7777" spans="1:84" s="406" customFormat="1" x14ac:dyDescent="0.3">
      <c r="A7777" s="407"/>
      <c r="B7777" s="412"/>
      <c r="C7777" s="126"/>
      <c r="D7777" s="390"/>
      <c r="E7777" s="390"/>
      <c r="F7777" s="390"/>
      <c r="G7777" s="390"/>
      <c r="H7777" s="390"/>
      <c r="I7777" s="390"/>
      <c r="AP7777" s="207"/>
      <c r="AQ7777" s="207"/>
      <c r="BK7777" s="207"/>
      <c r="BY7777" s="207"/>
      <c r="BZ7777" s="207"/>
      <c r="CA7777" s="207"/>
      <c r="CB7777" s="207"/>
      <c r="CC7777" s="207"/>
      <c r="CD7777" s="207"/>
      <c r="CE7777" s="207"/>
      <c r="CF7777" s="207"/>
    </row>
    <row r="7778" spans="1:84" s="406" customFormat="1" x14ac:dyDescent="0.3">
      <c r="A7778" s="407"/>
      <c r="B7778" s="412"/>
      <c r="C7778" s="126"/>
      <c r="D7778" s="390"/>
      <c r="E7778" s="390"/>
      <c r="F7778" s="390"/>
      <c r="G7778" s="390"/>
      <c r="H7778" s="390"/>
      <c r="I7778" s="390"/>
      <c r="AP7778" s="207"/>
      <c r="AQ7778" s="207"/>
      <c r="BK7778" s="207"/>
      <c r="BY7778" s="207"/>
      <c r="BZ7778" s="207"/>
      <c r="CA7778" s="207"/>
      <c r="CB7778" s="207"/>
      <c r="CC7778" s="207"/>
      <c r="CD7778" s="207"/>
      <c r="CE7778" s="207"/>
      <c r="CF7778" s="207"/>
    </row>
    <row r="7779" spans="1:84" s="406" customFormat="1" x14ac:dyDescent="0.3">
      <c r="A7779" s="407"/>
      <c r="B7779" s="412"/>
      <c r="C7779" s="126"/>
      <c r="D7779" s="390"/>
      <c r="E7779" s="390"/>
      <c r="F7779" s="390"/>
      <c r="G7779" s="390"/>
      <c r="H7779" s="390"/>
      <c r="I7779" s="390"/>
      <c r="AP7779" s="207"/>
      <c r="AQ7779" s="207"/>
      <c r="BK7779" s="207"/>
      <c r="BY7779" s="207"/>
      <c r="BZ7779" s="207"/>
      <c r="CA7779" s="207"/>
      <c r="CB7779" s="207"/>
      <c r="CC7779" s="207"/>
      <c r="CD7779" s="207"/>
      <c r="CE7779" s="207"/>
      <c r="CF7779" s="207"/>
    </row>
    <row r="7780" spans="1:84" s="406" customFormat="1" x14ac:dyDescent="0.3">
      <c r="A7780" s="407"/>
      <c r="B7780" s="412"/>
      <c r="C7780" s="126"/>
      <c r="D7780" s="390"/>
      <c r="E7780" s="390"/>
      <c r="F7780" s="390"/>
      <c r="G7780" s="390"/>
      <c r="H7780" s="390"/>
      <c r="I7780" s="390"/>
      <c r="AP7780" s="207"/>
      <c r="AQ7780" s="207"/>
      <c r="BK7780" s="207"/>
      <c r="BY7780" s="207"/>
      <c r="BZ7780" s="207"/>
      <c r="CA7780" s="207"/>
      <c r="CB7780" s="207"/>
      <c r="CC7780" s="207"/>
      <c r="CD7780" s="207"/>
      <c r="CE7780" s="207"/>
      <c r="CF7780" s="207"/>
    </row>
    <row r="7781" spans="1:84" s="406" customFormat="1" x14ac:dyDescent="0.3">
      <c r="A7781" s="407"/>
      <c r="B7781" s="412"/>
      <c r="C7781" s="126"/>
      <c r="D7781" s="390"/>
      <c r="E7781" s="390"/>
      <c r="F7781" s="390"/>
      <c r="G7781" s="390"/>
      <c r="H7781" s="390"/>
      <c r="I7781" s="390"/>
      <c r="AP7781" s="207"/>
      <c r="AQ7781" s="207"/>
      <c r="BK7781" s="207"/>
      <c r="BY7781" s="207"/>
      <c r="BZ7781" s="207"/>
      <c r="CA7781" s="207"/>
      <c r="CB7781" s="207"/>
      <c r="CC7781" s="207"/>
      <c r="CD7781" s="207"/>
      <c r="CE7781" s="207"/>
      <c r="CF7781" s="207"/>
    </row>
    <row r="7782" spans="1:84" s="406" customFormat="1" x14ac:dyDescent="0.3">
      <c r="A7782" s="407"/>
      <c r="B7782" s="412"/>
      <c r="C7782" s="126"/>
      <c r="D7782" s="390"/>
      <c r="E7782" s="390"/>
      <c r="F7782" s="390"/>
      <c r="G7782" s="390"/>
      <c r="H7782" s="390"/>
      <c r="I7782" s="390"/>
      <c r="AP7782" s="207"/>
      <c r="AQ7782" s="207"/>
      <c r="BK7782" s="207"/>
      <c r="BY7782" s="207"/>
      <c r="BZ7782" s="207"/>
      <c r="CA7782" s="207"/>
      <c r="CB7782" s="207"/>
      <c r="CC7782" s="207"/>
      <c r="CD7782" s="207"/>
      <c r="CE7782" s="207"/>
      <c r="CF7782" s="207"/>
    </row>
    <row r="7783" spans="1:84" s="406" customFormat="1" x14ac:dyDescent="0.3">
      <c r="A7783" s="407"/>
      <c r="B7783" s="412"/>
      <c r="C7783" s="126"/>
      <c r="D7783" s="390"/>
      <c r="E7783" s="390"/>
      <c r="F7783" s="390"/>
      <c r="G7783" s="390"/>
      <c r="H7783" s="390"/>
      <c r="I7783" s="390"/>
      <c r="AP7783" s="207"/>
      <c r="AQ7783" s="207"/>
      <c r="BK7783" s="207"/>
      <c r="BY7783" s="207"/>
      <c r="BZ7783" s="207"/>
      <c r="CA7783" s="207"/>
      <c r="CB7783" s="207"/>
      <c r="CC7783" s="207"/>
      <c r="CD7783" s="207"/>
      <c r="CE7783" s="207"/>
      <c r="CF7783" s="207"/>
    </row>
    <row r="7784" spans="1:84" s="406" customFormat="1" x14ac:dyDescent="0.3">
      <c r="A7784" s="407"/>
      <c r="B7784" s="412"/>
      <c r="C7784" s="126"/>
      <c r="D7784" s="390"/>
      <c r="E7784" s="390"/>
      <c r="F7784" s="390"/>
      <c r="G7784" s="390"/>
      <c r="H7784" s="390"/>
      <c r="I7784" s="390"/>
      <c r="AP7784" s="207"/>
      <c r="AQ7784" s="207"/>
      <c r="BK7784" s="207"/>
      <c r="BY7784" s="207"/>
      <c r="BZ7784" s="207"/>
      <c r="CA7784" s="207"/>
      <c r="CB7784" s="207"/>
      <c r="CC7784" s="207"/>
      <c r="CD7784" s="207"/>
      <c r="CE7784" s="207"/>
      <c r="CF7784" s="207"/>
    </row>
    <row r="7785" spans="1:84" s="406" customFormat="1" x14ac:dyDescent="0.3">
      <c r="A7785" s="407"/>
      <c r="B7785" s="412"/>
      <c r="C7785" s="126"/>
      <c r="D7785" s="390"/>
      <c r="E7785" s="390"/>
      <c r="F7785" s="390"/>
      <c r="G7785" s="390"/>
      <c r="H7785" s="390"/>
      <c r="I7785" s="390"/>
      <c r="AP7785" s="207"/>
      <c r="AQ7785" s="207"/>
      <c r="BK7785" s="207"/>
      <c r="BY7785" s="207"/>
      <c r="BZ7785" s="207"/>
      <c r="CA7785" s="207"/>
      <c r="CB7785" s="207"/>
      <c r="CC7785" s="207"/>
      <c r="CD7785" s="207"/>
      <c r="CE7785" s="207"/>
      <c r="CF7785" s="207"/>
    </row>
    <row r="7786" spans="1:84" s="406" customFormat="1" x14ac:dyDescent="0.3">
      <c r="A7786" s="407"/>
      <c r="B7786" s="412"/>
      <c r="C7786" s="126"/>
      <c r="D7786" s="390"/>
      <c r="E7786" s="390"/>
      <c r="F7786" s="390"/>
      <c r="G7786" s="390"/>
      <c r="H7786" s="390"/>
      <c r="I7786" s="390"/>
      <c r="AP7786" s="207"/>
      <c r="AQ7786" s="207"/>
      <c r="BK7786" s="207"/>
      <c r="BY7786" s="207"/>
      <c r="BZ7786" s="207"/>
      <c r="CA7786" s="207"/>
      <c r="CB7786" s="207"/>
      <c r="CC7786" s="207"/>
      <c r="CD7786" s="207"/>
      <c r="CE7786" s="207"/>
      <c r="CF7786" s="207"/>
    </row>
    <row r="7787" spans="1:84" s="406" customFormat="1" x14ac:dyDescent="0.3">
      <c r="A7787" s="407"/>
      <c r="B7787" s="412"/>
      <c r="C7787" s="126"/>
      <c r="D7787" s="390"/>
      <c r="E7787" s="390"/>
      <c r="F7787" s="390"/>
      <c r="G7787" s="390"/>
      <c r="H7787" s="390"/>
      <c r="I7787" s="390"/>
      <c r="AP7787" s="207"/>
      <c r="AQ7787" s="207"/>
      <c r="BK7787" s="207"/>
      <c r="BY7787" s="207"/>
      <c r="BZ7787" s="207"/>
      <c r="CA7787" s="207"/>
      <c r="CB7787" s="207"/>
      <c r="CC7787" s="207"/>
      <c r="CD7787" s="207"/>
      <c r="CE7787" s="207"/>
      <c r="CF7787" s="207"/>
    </row>
    <row r="7788" spans="1:84" s="406" customFormat="1" x14ac:dyDescent="0.3">
      <c r="A7788" s="407"/>
      <c r="B7788" s="412"/>
      <c r="C7788" s="126"/>
      <c r="D7788" s="390"/>
      <c r="E7788" s="390"/>
      <c r="F7788" s="390"/>
      <c r="G7788" s="390"/>
      <c r="H7788" s="390"/>
      <c r="I7788" s="390"/>
      <c r="AP7788" s="207"/>
      <c r="AQ7788" s="207"/>
      <c r="BK7788" s="207"/>
      <c r="BY7788" s="207"/>
      <c r="BZ7788" s="207"/>
      <c r="CA7788" s="207"/>
      <c r="CB7788" s="207"/>
      <c r="CC7788" s="207"/>
      <c r="CD7788" s="207"/>
      <c r="CE7788" s="207"/>
      <c r="CF7788" s="207"/>
    </row>
    <row r="7789" spans="1:84" s="406" customFormat="1" x14ac:dyDescent="0.3">
      <c r="A7789" s="407"/>
      <c r="B7789" s="412"/>
      <c r="C7789" s="126"/>
      <c r="D7789" s="390"/>
      <c r="E7789" s="390"/>
      <c r="F7789" s="390"/>
      <c r="G7789" s="390"/>
      <c r="H7789" s="390"/>
      <c r="I7789" s="390"/>
      <c r="AP7789" s="207"/>
      <c r="AQ7789" s="207"/>
      <c r="BK7789" s="207"/>
      <c r="BY7789" s="207"/>
      <c r="BZ7789" s="207"/>
      <c r="CA7789" s="207"/>
      <c r="CB7789" s="207"/>
      <c r="CC7789" s="207"/>
      <c r="CD7789" s="207"/>
      <c r="CE7789" s="207"/>
      <c r="CF7789" s="207"/>
    </row>
    <row r="7790" spans="1:84" s="406" customFormat="1" x14ac:dyDescent="0.3">
      <c r="A7790" s="407"/>
      <c r="B7790" s="412"/>
      <c r="C7790" s="126"/>
      <c r="D7790" s="390"/>
      <c r="E7790" s="390"/>
      <c r="F7790" s="390"/>
      <c r="G7790" s="390"/>
      <c r="H7790" s="390"/>
      <c r="I7790" s="390"/>
      <c r="AP7790" s="207"/>
      <c r="AQ7790" s="207"/>
      <c r="BK7790" s="207"/>
      <c r="BY7790" s="207"/>
      <c r="BZ7790" s="207"/>
      <c r="CA7790" s="207"/>
      <c r="CB7790" s="207"/>
      <c r="CC7790" s="207"/>
      <c r="CD7790" s="207"/>
      <c r="CE7790" s="207"/>
      <c r="CF7790" s="207"/>
    </row>
    <row r="7791" spans="1:84" s="406" customFormat="1" x14ac:dyDescent="0.3">
      <c r="A7791" s="407"/>
      <c r="B7791" s="412"/>
      <c r="C7791" s="126"/>
      <c r="D7791" s="390"/>
      <c r="E7791" s="390"/>
      <c r="F7791" s="390"/>
      <c r="G7791" s="390"/>
      <c r="H7791" s="390"/>
      <c r="I7791" s="390"/>
      <c r="AP7791" s="207"/>
      <c r="AQ7791" s="207"/>
      <c r="BK7791" s="207"/>
      <c r="BY7791" s="207"/>
      <c r="BZ7791" s="207"/>
      <c r="CA7791" s="207"/>
      <c r="CB7791" s="207"/>
      <c r="CC7791" s="207"/>
      <c r="CD7791" s="207"/>
      <c r="CE7791" s="207"/>
      <c r="CF7791" s="207"/>
    </row>
    <row r="7792" spans="1:84" s="406" customFormat="1" x14ac:dyDescent="0.3">
      <c r="A7792" s="407"/>
      <c r="B7792" s="412"/>
      <c r="C7792" s="126"/>
      <c r="D7792" s="390"/>
      <c r="E7792" s="390"/>
      <c r="F7792" s="390"/>
      <c r="G7792" s="390"/>
      <c r="H7792" s="390"/>
      <c r="I7792" s="390"/>
      <c r="AP7792" s="207"/>
      <c r="AQ7792" s="207"/>
      <c r="BK7792" s="207"/>
      <c r="BY7792" s="207"/>
      <c r="BZ7792" s="207"/>
      <c r="CA7792" s="207"/>
      <c r="CB7792" s="207"/>
      <c r="CC7792" s="207"/>
      <c r="CD7792" s="207"/>
      <c r="CE7792" s="207"/>
      <c r="CF7792" s="207"/>
    </row>
    <row r="7793" spans="1:84" s="406" customFormat="1" x14ac:dyDescent="0.3">
      <c r="A7793" s="407"/>
      <c r="B7793" s="412"/>
      <c r="C7793" s="126"/>
      <c r="D7793" s="390"/>
      <c r="E7793" s="390"/>
      <c r="F7793" s="390"/>
      <c r="G7793" s="390"/>
      <c r="H7793" s="390"/>
      <c r="I7793" s="390"/>
      <c r="AP7793" s="207"/>
      <c r="AQ7793" s="207"/>
      <c r="BK7793" s="207"/>
      <c r="BY7793" s="207"/>
      <c r="BZ7793" s="207"/>
      <c r="CA7793" s="207"/>
      <c r="CB7793" s="207"/>
      <c r="CC7793" s="207"/>
      <c r="CD7793" s="207"/>
      <c r="CE7793" s="207"/>
      <c r="CF7793" s="207"/>
    </row>
    <row r="7794" spans="1:84" s="406" customFormat="1" x14ac:dyDescent="0.3">
      <c r="A7794" s="407"/>
      <c r="B7794" s="412"/>
      <c r="C7794" s="126"/>
      <c r="D7794" s="390"/>
      <c r="E7794" s="390"/>
      <c r="F7794" s="390"/>
      <c r="G7794" s="390"/>
      <c r="H7794" s="390"/>
      <c r="I7794" s="390"/>
      <c r="AP7794" s="207"/>
      <c r="AQ7794" s="207"/>
      <c r="BK7794" s="207"/>
      <c r="BY7794" s="207"/>
      <c r="BZ7794" s="207"/>
      <c r="CA7794" s="207"/>
      <c r="CB7794" s="207"/>
      <c r="CC7794" s="207"/>
      <c r="CD7794" s="207"/>
      <c r="CE7794" s="207"/>
      <c r="CF7794" s="207"/>
    </row>
    <row r="7795" spans="1:84" s="406" customFormat="1" x14ac:dyDescent="0.3">
      <c r="A7795" s="407"/>
      <c r="B7795" s="412"/>
      <c r="C7795" s="126"/>
      <c r="D7795" s="390"/>
      <c r="E7795" s="390"/>
      <c r="F7795" s="390"/>
      <c r="G7795" s="390"/>
      <c r="H7795" s="390"/>
      <c r="I7795" s="390"/>
      <c r="AP7795" s="207"/>
      <c r="AQ7795" s="207"/>
      <c r="BK7795" s="207"/>
      <c r="BY7795" s="207"/>
      <c r="BZ7795" s="207"/>
      <c r="CA7795" s="207"/>
      <c r="CB7795" s="207"/>
      <c r="CC7795" s="207"/>
      <c r="CD7795" s="207"/>
      <c r="CE7795" s="207"/>
      <c r="CF7795" s="207"/>
    </row>
    <row r="7796" spans="1:84" s="406" customFormat="1" x14ac:dyDescent="0.3">
      <c r="A7796" s="407"/>
      <c r="B7796" s="412"/>
      <c r="C7796" s="126"/>
      <c r="D7796" s="390"/>
      <c r="E7796" s="390"/>
      <c r="F7796" s="390"/>
      <c r="G7796" s="390"/>
      <c r="H7796" s="390"/>
      <c r="I7796" s="390"/>
      <c r="AP7796" s="207"/>
      <c r="AQ7796" s="207"/>
      <c r="BK7796" s="207"/>
      <c r="BY7796" s="207"/>
      <c r="BZ7796" s="207"/>
      <c r="CA7796" s="207"/>
      <c r="CB7796" s="207"/>
      <c r="CC7796" s="207"/>
      <c r="CD7796" s="207"/>
      <c r="CE7796" s="207"/>
      <c r="CF7796" s="207"/>
    </row>
    <row r="7797" spans="1:84" s="406" customFormat="1" x14ac:dyDescent="0.3">
      <c r="A7797" s="407"/>
      <c r="B7797" s="412"/>
      <c r="C7797" s="126"/>
      <c r="D7797" s="390"/>
      <c r="E7797" s="390"/>
      <c r="F7797" s="390"/>
      <c r="G7797" s="390"/>
      <c r="H7797" s="390"/>
      <c r="I7797" s="390"/>
      <c r="AP7797" s="207"/>
      <c r="AQ7797" s="207"/>
      <c r="BK7797" s="207"/>
      <c r="BY7797" s="207"/>
      <c r="BZ7797" s="207"/>
      <c r="CA7797" s="207"/>
      <c r="CB7797" s="207"/>
      <c r="CC7797" s="207"/>
      <c r="CD7797" s="207"/>
      <c r="CE7797" s="207"/>
      <c r="CF7797" s="207"/>
    </row>
    <row r="7798" spans="1:84" s="406" customFormat="1" x14ac:dyDescent="0.3">
      <c r="A7798" s="407"/>
      <c r="B7798" s="412"/>
      <c r="C7798" s="126"/>
      <c r="D7798" s="390"/>
      <c r="E7798" s="390"/>
      <c r="F7798" s="390"/>
      <c r="G7798" s="390"/>
      <c r="H7798" s="390"/>
      <c r="I7798" s="390"/>
      <c r="AP7798" s="207"/>
      <c r="AQ7798" s="207"/>
      <c r="BK7798" s="207"/>
      <c r="BY7798" s="207"/>
      <c r="BZ7798" s="207"/>
      <c r="CA7798" s="207"/>
      <c r="CB7798" s="207"/>
      <c r="CC7798" s="207"/>
      <c r="CD7798" s="207"/>
      <c r="CE7798" s="207"/>
      <c r="CF7798" s="207"/>
    </row>
    <row r="7799" spans="1:84" s="406" customFormat="1" x14ac:dyDescent="0.3">
      <c r="A7799" s="407"/>
      <c r="B7799" s="412"/>
      <c r="C7799" s="126"/>
      <c r="D7799" s="390"/>
      <c r="E7799" s="390"/>
      <c r="F7799" s="390"/>
      <c r="G7799" s="390"/>
      <c r="H7799" s="390"/>
      <c r="I7799" s="390"/>
      <c r="AP7799" s="207"/>
      <c r="AQ7799" s="207"/>
      <c r="BK7799" s="207"/>
      <c r="BY7799" s="207"/>
      <c r="BZ7799" s="207"/>
      <c r="CA7799" s="207"/>
      <c r="CB7799" s="207"/>
      <c r="CC7799" s="207"/>
      <c r="CD7799" s="207"/>
      <c r="CE7799" s="207"/>
      <c r="CF7799" s="207"/>
    </row>
    <row r="7800" spans="1:84" s="406" customFormat="1" x14ac:dyDescent="0.3">
      <c r="A7800" s="407"/>
      <c r="B7800" s="412"/>
      <c r="C7800" s="126"/>
      <c r="D7800" s="390"/>
      <c r="E7800" s="390"/>
      <c r="F7800" s="390"/>
      <c r="G7800" s="390"/>
      <c r="H7800" s="390"/>
      <c r="I7800" s="390"/>
      <c r="AP7800" s="207"/>
      <c r="AQ7800" s="207"/>
      <c r="BK7800" s="207"/>
      <c r="BY7800" s="207"/>
      <c r="BZ7800" s="207"/>
      <c r="CA7800" s="207"/>
      <c r="CB7800" s="207"/>
      <c r="CC7800" s="207"/>
      <c r="CD7800" s="207"/>
      <c r="CE7800" s="207"/>
      <c r="CF7800" s="207"/>
    </row>
    <row r="7801" spans="1:84" s="406" customFormat="1" x14ac:dyDescent="0.3">
      <c r="A7801" s="407"/>
      <c r="B7801" s="412"/>
      <c r="C7801" s="126"/>
      <c r="D7801" s="390"/>
      <c r="E7801" s="390"/>
      <c r="F7801" s="390"/>
      <c r="G7801" s="390"/>
      <c r="H7801" s="390"/>
      <c r="I7801" s="390"/>
      <c r="AP7801" s="207"/>
      <c r="AQ7801" s="207"/>
      <c r="BK7801" s="207"/>
      <c r="BY7801" s="207"/>
      <c r="BZ7801" s="207"/>
      <c r="CA7801" s="207"/>
      <c r="CB7801" s="207"/>
      <c r="CC7801" s="207"/>
      <c r="CD7801" s="207"/>
      <c r="CE7801" s="207"/>
      <c r="CF7801" s="207"/>
    </row>
    <row r="7802" spans="1:84" s="406" customFormat="1" x14ac:dyDescent="0.3">
      <c r="A7802" s="407"/>
      <c r="B7802" s="412"/>
      <c r="C7802" s="126"/>
      <c r="D7802" s="390"/>
      <c r="E7802" s="390"/>
      <c r="F7802" s="390"/>
      <c r="G7802" s="390"/>
      <c r="H7802" s="390"/>
      <c r="I7802" s="390"/>
      <c r="AP7802" s="207"/>
      <c r="AQ7802" s="207"/>
      <c r="BK7802" s="207"/>
      <c r="BY7802" s="207"/>
      <c r="BZ7802" s="207"/>
      <c r="CA7802" s="207"/>
      <c r="CB7802" s="207"/>
      <c r="CC7802" s="207"/>
      <c r="CD7802" s="207"/>
      <c r="CE7802" s="207"/>
      <c r="CF7802" s="207"/>
    </row>
    <row r="7803" spans="1:84" s="406" customFormat="1" x14ac:dyDescent="0.3">
      <c r="A7803" s="407"/>
      <c r="B7803" s="412"/>
      <c r="C7803" s="126"/>
      <c r="D7803" s="390"/>
      <c r="E7803" s="390"/>
      <c r="F7803" s="390"/>
      <c r="G7803" s="390"/>
      <c r="H7803" s="390"/>
      <c r="I7803" s="390"/>
      <c r="AP7803" s="207"/>
      <c r="AQ7803" s="207"/>
      <c r="BK7803" s="207"/>
      <c r="BY7803" s="207"/>
      <c r="BZ7803" s="207"/>
      <c r="CA7803" s="207"/>
      <c r="CB7803" s="207"/>
      <c r="CC7803" s="207"/>
      <c r="CD7803" s="207"/>
      <c r="CE7803" s="207"/>
      <c r="CF7803" s="207"/>
    </row>
    <row r="7804" spans="1:84" s="406" customFormat="1" x14ac:dyDescent="0.3">
      <c r="A7804" s="407"/>
      <c r="B7804" s="412"/>
      <c r="C7804" s="126"/>
      <c r="D7804" s="390"/>
      <c r="E7804" s="390"/>
      <c r="F7804" s="390"/>
      <c r="G7804" s="390"/>
      <c r="H7804" s="390"/>
      <c r="I7804" s="390"/>
      <c r="AP7804" s="207"/>
      <c r="AQ7804" s="207"/>
      <c r="BK7804" s="207"/>
      <c r="BY7804" s="207"/>
      <c r="BZ7804" s="207"/>
      <c r="CA7804" s="207"/>
      <c r="CB7804" s="207"/>
      <c r="CC7804" s="207"/>
      <c r="CD7804" s="207"/>
      <c r="CE7804" s="207"/>
      <c r="CF7804" s="207"/>
    </row>
    <row r="7805" spans="1:84" s="406" customFormat="1" x14ac:dyDescent="0.3">
      <c r="A7805" s="407"/>
      <c r="B7805" s="412"/>
      <c r="C7805" s="126"/>
      <c r="D7805" s="390"/>
      <c r="E7805" s="390"/>
      <c r="F7805" s="390"/>
      <c r="G7805" s="390"/>
      <c r="H7805" s="390"/>
      <c r="I7805" s="390"/>
      <c r="AP7805" s="207"/>
      <c r="AQ7805" s="207"/>
      <c r="BK7805" s="207"/>
      <c r="BY7805" s="207"/>
      <c r="BZ7805" s="207"/>
      <c r="CA7805" s="207"/>
      <c r="CB7805" s="207"/>
      <c r="CC7805" s="207"/>
      <c r="CD7805" s="207"/>
      <c r="CE7805" s="207"/>
      <c r="CF7805" s="207"/>
    </row>
    <row r="7806" spans="1:84" s="406" customFormat="1" x14ac:dyDescent="0.3">
      <c r="A7806" s="407"/>
      <c r="B7806" s="412"/>
      <c r="C7806" s="126"/>
      <c r="D7806" s="390"/>
      <c r="E7806" s="390"/>
      <c r="F7806" s="390"/>
      <c r="G7806" s="390"/>
      <c r="H7806" s="390"/>
      <c r="I7806" s="390"/>
      <c r="AP7806" s="207"/>
      <c r="AQ7806" s="207"/>
      <c r="BK7806" s="207"/>
      <c r="BY7806" s="207"/>
      <c r="BZ7806" s="207"/>
      <c r="CA7806" s="207"/>
      <c r="CB7806" s="207"/>
      <c r="CC7806" s="207"/>
      <c r="CD7806" s="207"/>
      <c r="CE7806" s="207"/>
      <c r="CF7806" s="207"/>
    </row>
    <row r="7807" spans="1:84" s="406" customFormat="1" x14ac:dyDescent="0.3">
      <c r="A7807" s="407"/>
      <c r="B7807" s="412"/>
      <c r="C7807" s="126"/>
      <c r="D7807" s="390"/>
      <c r="E7807" s="390"/>
      <c r="F7807" s="390"/>
      <c r="G7807" s="390"/>
      <c r="H7807" s="390"/>
      <c r="I7807" s="390"/>
      <c r="AP7807" s="207"/>
      <c r="AQ7807" s="207"/>
      <c r="BK7807" s="207"/>
      <c r="BY7807" s="207"/>
      <c r="BZ7807" s="207"/>
      <c r="CA7807" s="207"/>
      <c r="CB7807" s="207"/>
      <c r="CC7807" s="207"/>
      <c r="CD7807" s="207"/>
      <c r="CE7807" s="207"/>
      <c r="CF7807" s="207"/>
    </row>
    <row r="7808" spans="1:84" s="406" customFormat="1" x14ac:dyDescent="0.3">
      <c r="A7808" s="407"/>
      <c r="B7808" s="412"/>
      <c r="C7808" s="126"/>
      <c r="D7808" s="390"/>
      <c r="E7808" s="390"/>
      <c r="F7808" s="390"/>
      <c r="G7808" s="390"/>
      <c r="H7808" s="390"/>
      <c r="I7808" s="390"/>
      <c r="AP7808" s="207"/>
      <c r="AQ7808" s="207"/>
      <c r="BK7808" s="207"/>
      <c r="BY7808" s="207"/>
      <c r="BZ7808" s="207"/>
      <c r="CA7808" s="207"/>
      <c r="CB7808" s="207"/>
      <c r="CC7808" s="207"/>
      <c r="CD7808" s="207"/>
      <c r="CE7808" s="207"/>
      <c r="CF7808" s="207"/>
    </row>
    <row r="7809" spans="1:84" s="406" customFormat="1" x14ac:dyDescent="0.3">
      <c r="A7809" s="407"/>
      <c r="B7809" s="412"/>
      <c r="C7809" s="126"/>
      <c r="D7809" s="390"/>
      <c r="E7809" s="390"/>
      <c r="F7809" s="390"/>
      <c r="G7809" s="390"/>
      <c r="H7809" s="390"/>
      <c r="I7809" s="390"/>
      <c r="AP7809" s="207"/>
      <c r="AQ7809" s="207"/>
      <c r="BK7809" s="207"/>
      <c r="BY7809" s="207"/>
      <c r="BZ7809" s="207"/>
      <c r="CA7809" s="207"/>
      <c r="CB7809" s="207"/>
      <c r="CC7809" s="207"/>
      <c r="CD7809" s="207"/>
      <c r="CE7809" s="207"/>
      <c r="CF7809" s="207"/>
    </row>
    <row r="7810" spans="1:84" s="406" customFormat="1" x14ac:dyDescent="0.3">
      <c r="A7810" s="407"/>
      <c r="B7810" s="412"/>
      <c r="C7810" s="126"/>
      <c r="D7810" s="390"/>
      <c r="E7810" s="390"/>
      <c r="F7810" s="390"/>
      <c r="G7810" s="390"/>
      <c r="H7810" s="390"/>
      <c r="I7810" s="390"/>
      <c r="AP7810" s="207"/>
      <c r="AQ7810" s="207"/>
      <c r="BK7810" s="207"/>
      <c r="BY7810" s="207"/>
      <c r="BZ7810" s="207"/>
      <c r="CA7810" s="207"/>
      <c r="CB7810" s="207"/>
      <c r="CC7810" s="207"/>
      <c r="CD7810" s="207"/>
      <c r="CE7810" s="207"/>
      <c r="CF7810" s="207"/>
    </row>
    <row r="7811" spans="1:84" s="406" customFormat="1" x14ac:dyDescent="0.3">
      <c r="A7811" s="407"/>
      <c r="B7811" s="412"/>
      <c r="C7811" s="126"/>
      <c r="D7811" s="390"/>
      <c r="E7811" s="390"/>
      <c r="F7811" s="390"/>
      <c r="G7811" s="390"/>
      <c r="H7811" s="390"/>
      <c r="I7811" s="390"/>
      <c r="AP7811" s="207"/>
      <c r="AQ7811" s="207"/>
      <c r="BK7811" s="207"/>
      <c r="BY7811" s="207"/>
      <c r="BZ7811" s="207"/>
      <c r="CA7811" s="207"/>
      <c r="CB7811" s="207"/>
      <c r="CC7811" s="207"/>
      <c r="CD7811" s="207"/>
      <c r="CE7811" s="207"/>
      <c r="CF7811" s="207"/>
    </row>
    <row r="7812" spans="1:84" s="406" customFormat="1" x14ac:dyDescent="0.3">
      <c r="A7812" s="407"/>
      <c r="B7812" s="412"/>
      <c r="C7812" s="126"/>
      <c r="D7812" s="390"/>
      <c r="E7812" s="390"/>
      <c r="F7812" s="390"/>
      <c r="G7812" s="390"/>
      <c r="H7812" s="390"/>
      <c r="I7812" s="390"/>
      <c r="AP7812" s="207"/>
      <c r="AQ7812" s="207"/>
      <c r="BK7812" s="207"/>
      <c r="BY7812" s="207"/>
      <c r="BZ7812" s="207"/>
      <c r="CA7812" s="207"/>
      <c r="CB7812" s="207"/>
      <c r="CC7812" s="207"/>
      <c r="CD7812" s="207"/>
      <c r="CE7812" s="207"/>
      <c r="CF7812" s="207"/>
    </row>
    <row r="7813" spans="1:84" s="406" customFormat="1" x14ac:dyDescent="0.3">
      <c r="A7813" s="407"/>
      <c r="B7813" s="412"/>
      <c r="C7813" s="126"/>
      <c r="D7813" s="390"/>
      <c r="E7813" s="390"/>
      <c r="F7813" s="390"/>
      <c r="G7813" s="390"/>
      <c r="H7813" s="390"/>
      <c r="I7813" s="390"/>
      <c r="AP7813" s="207"/>
      <c r="AQ7813" s="207"/>
      <c r="BK7813" s="207"/>
      <c r="BY7813" s="207"/>
      <c r="BZ7813" s="207"/>
      <c r="CA7813" s="207"/>
      <c r="CB7813" s="207"/>
      <c r="CC7813" s="207"/>
      <c r="CD7813" s="207"/>
      <c r="CE7813" s="207"/>
      <c r="CF7813" s="207"/>
    </row>
    <row r="7814" spans="1:84" s="406" customFormat="1" x14ac:dyDescent="0.3">
      <c r="A7814" s="407"/>
      <c r="B7814" s="412"/>
      <c r="C7814" s="126"/>
      <c r="D7814" s="390"/>
      <c r="E7814" s="390"/>
      <c r="F7814" s="390"/>
      <c r="G7814" s="390"/>
      <c r="H7814" s="390"/>
      <c r="I7814" s="390"/>
      <c r="AP7814" s="207"/>
      <c r="AQ7814" s="207"/>
      <c r="BK7814" s="207"/>
      <c r="BY7814" s="207"/>
      <c r="BZ7814" s="207"/>
      <c r="CA7814" s="207"/>
      <c r="CB7814" s="207"/>
      <c r="CC7814" s="207"/>
      <c r="CD7814" s="207"/>
      <c r="CE7814" s="207"/>
      <c r="CF7814" s="207"/>
    </row>
    <row r="7815" spans="1:84" s="406" customFormat="1" x14ac:dyDescent="0.3">
      <c r="A7815" s="407"/>
      <c r="B7815" s="412"/>
      <c r="C7815" s="126"/>
      <c r="D7815" s="390"/>
      <c r="E7815" s="390"/>
      <c r="F7815" s="390"/>
      <c r="G7815" s="390"/>
      <c r="H7815" s="390"/>
      <c r="I7815" s="390"/>
      <c r="AP7815" s="207"/>
      <c r="AQ7815" s="207"/>
      <c r="BK7815" s="207"/>
      <c r="BY7815" s="207"/>
      <c r="BZ7815" s="207"/>
      <c r="CA7815" s="207"/>
      <c r="CB7815" s="207"/>
      <c r="CC7815" s="207"/>
      <c r="CD7815" s="207"/>
      <c r="CE7815" s="207"/>
      <c r="CF7815" s="207"/>
    </row>
    <row r="7816" spans="1:84" s="406" customFormat="1" x14ac:dyDescent="0.3">
      <c r="A7816" s="407"/>
      <c r="B7816" s="412"/>
      <c r="C7816" s="126"/>
      <c r="D7816" s="390"/>
      <c r="E7816" s="390"/>
      <c r="F7816" s="390"/>
      <c r="G7816" s="390"/>
      <c r="H7816" s="390"/>
      <c r="I7816" s="390"/>
      <c r="AP7816" s="207"/>
      <c r="AQ7816" s="207"/>
      <c r="BK7816" s="207"/>
      <c r="BY7816" s="207"/>
      <c r="BZ7816" s="207"/>
      <c r="CA7816" s="207"/>
      <c r="CB7816" s="207"/>
      <c r="CC7816" s="207"/>
      <c r="CD7816" s="207"/>
      <c r="CE7816" s="207"/>
      <c r="CF7816" s="207"/>
    </row>
    <row r="7817" spans="1:84" s="406" customFormat="1" x14ac:dyDescent="0.3">
      <c r="A7817" s="407"/>
      <c r="B7817" s="412"/>
      <c r="C7817" s="126"/>
      <c r="D7817" s="390"/>
      <c r="E7817" s="390"/>
      <c r="F7817" s="390"/>
      <c r="G7817" s="390"/>
      <c r="H7817" s="390"/>
      <c r="I7817" s="390"/>
      <c r="AP7817" s="207"/>
      <c r="AQ7817" s="207"/>
      <c r="BK7817" s="207"/>
      <c r="BY7817" s="207"/>
      <c r="BZ7817" s="207"/>
      <c r="CA7817" s="207"/>
      <c r="CB7817" s="207"/>
      <c r="CC7817" s="207"/>
      <c r="CD7817" s="207"/>
      <c r="CE7817" s="207"/>
      <c r="CF7817" s="207"/>
    </row>
    <row r="7818" spans="1:84" s="406" customFormat="1" x14ac:dyDescent="0.3">
      <c r="A7818" s="407"/>
      <c r="B7818" s="412"/>
      <c r="C7818" s="126"/>
      <c r="D7818" s="390"/>
      <c r="E7818" s="390"/>
      <c r="F7818" s="390"/>
      <c r="G7818" s="390"/>
      <c r="H7818" s="390"/>
      <c r="I7818" s="390"/>
      <c r="AP7818" s="207"/>
      <c r="AQ7818" s="207"/>
      <c r="BK7818" s="207"/>
      <c r="BY7818" s="207"/>
      <c r="BZ7818" s="207"/>
      <c r="CA7818" s="207"/>
      <c r="CB7818" s="207"/>
      <c r="CC7818" s="207"/>
      <c r="CD7818" s="207"/>
      <c r="CE7818" s="207"/>
      <c r="CF7818" s="207"/>
    </row>
    <row r="7819" spans="1:84" s="406" customFormat="1" x14ac:dyDescent="0.3">
      <c r="A7819" s="407"/>
      <c r="B7819" s="412"/>
      <c r="C7819" s="126"/>
      <c r="D7819" s="390"/>
      <c r="E7819" s="390"/>
      <c r="F7819" s="390"/>
      <c r="G7819" s="390"/>
      <c r="H7819" s="390"/>
      <c r="I7819" s="390"/>
      <c r="AP7819" s="207"/>
      <c r="AQ7819" s="207"/>
      <c r="BK7819" s="207"/>
      <c r="BY7819" s="207"/>
      <c r="BZ7819" s="207"/>
      <c r="CA7819" s="207"/>
      <c r="CB7819" s="207"/>
      <c r="CC7819" s="207"/>
      <c r="CD7819" s="207"/>
      <c r="CE7819" s="207"/>
      <c r="CF7819" s="207"/>
    </row>
    <row r="7820" spans="1:84" s="406" customFormat="1" x14ac:dyDescent="0.3">
      <c r="A7820" s="407"/>
      <c r="B7820" s="412"/>
      <c r="C7820" s="126"/>
      <c r="D7820" s="390"/>
      <c r="E7820" s="390"/>
      <c r="F7820" s="390"/>
      <c r="G7820" s="390"/>
      <c r="H7820" s="390"/>
      <c r="I7820" s="390"/>
      <c r="AP7820" s="207"/>
      <c r="AQ7820" s="207"/>
      <c r="BK7820" s="207"/>
      <c r="BY7820" s="207"/>
      <c r="BZ7820" s="207"/>
      <c r="CA7820" s="207"/>
      <c r="CB7820" s="207"/>
      <c r="CC7820" s="207"/>
      <c r="CD7820" s="207"/>
      <c r="CE7820" s="207"/>
      <c r="CF7820" s="207"/>
    </row>
    <row r="7821" spans="1:84" s="406" customFormat="1" x14ac:dyDescent="0.3">
      <c r="A7821" s="407"/>
      <c r="B7821" s="412"/>
      <c r="C7821" s="126"/>
      <c r="D7821" s="390"/>
      <c r="E7821" s="390"/>
      <c r="F7821" s="390"/>
      <c r="G7821" s="390"/>
      <c r="H7821" s="390"/>
      <c r="I7821" s="390"/>
      <c r="AP7821" s="207"/>
      <c r="AQ7821" s="207"/>
      <c r="BK7821" s="207"/>
      <c r="BY7821" s="207"/>
      <c r="BZ7821" s="207"/>
      <c r="CA7821" s="207"/>
      <c r="CB7821" s="207"/>
      <c r="CC7821" s="207"/>
      <c r="CD7821" s="207"/>
      <c r="CE7821" s="207"/>
      <c r="CF7821" s="207"/>
    </row>
    <row r="7822" spans="1:84" s="406" customFormat="1" x14ac:dyDescent="0.3">
      <c r="A7822" s="407"/>
      <c r="B7822" s="412"/>
      <c r="C7822" s="126"/>
      <c r="D7822" s="390"/>
      <c r="E7822" s="390"/>
      <c r="F7822" s="390"/>
      <c r="G7822" s="390"/>
      <c r="H7822" s="390"/>
      <c r="I7822" s="390"/>
      <c r="AP7822" s="207"/>
      <c r="AQ7822" s="207"/>
      <c r="BK7822" s="207"/>
      <c r="BY7822" s="207"/>
      <c r="BZ7822" s="207"/>
      <c r="CA7822" s="207"/>
      <c r="CB7822" s="207"/>
      <c r="CC7822" s="207"/>
      <c r="CD7822" s="207"/>
      <c r="CE7822" s="207"/>
      <c r="CF7822" s="207"/>
    </row>
    <row r="7823" spans="1:84" s="406" customFormat="1" x14ac:dyDescent="0.3">
      <c r="A7823" s="407"/>
      <c r="B7823" s="412"/>
      <c r="C7823" s="126"/>
      <c r="D7823" s="390"/>
      <c r="E7823" s="390"/>
      <c r="F7823" s="390"/>
      <c r="G7823" s="390"/>
      <c r="H7823" s="390"/>
      <c r="I7823" s="390"/>
      <c r="AP7823" s="207"/>
      <c r="AQ7823" s="207"/>
      <c r="BK7823" s="207"/>
      <c r="BY7823" s="207"/>
      <c r="BZ7823" s="207"/>
      <c r="CA7823" s="207"/>
      <c r="CB7823" s="207"/>
      <c r="CC7823" s="207"/>
      <c r="CD7823" s="207"/>
      <c r="CE7823" s="207"/>
      <c r="CF7823" s="207"/>
    </row>
    <row r="7824" spans="1:84" s="406" customFormat="1" x14ac:dyDescent="0.3">
      <c r="A7824" s="407"/>
      <c r="B7824" s="412"/>
      <c r="C7824" s="126"/>
      <c r="D7824" s="390"/>
      <c r="E7824" s="390"/>
      <c r="F7824" s="390"/>
      <c r="G7824" s="390"/>
      <c r="H7824" s="390"/>
      <c r="I7824" s="390"/>
      <c r="AP7824" s="207"/>
      <c r="AQ7824" s="207"/>
      <c r="BK7824" s="207"/>
      <c r="BY7824" s="207"/>
      <c r="BZ7824" s="207"/>
      <c r="CA7824" s="207"/>
      <c r="CB7824" s="207"/>
      <c r="CC7824" s="207"/>
      <c r="CD7824" s="207"/>
      <c r="CE7824" s="207"/>
      <c r="CF7824" s="207"/>
    </row>
    <row r="7825" spans="1:84" s="406" customFormat="1" x14ac:dyDescent="0.3">
      <c r="A7825" s="407"/>
      <c r="B7825" s="412"/>
      <c r="C7825" s="126"/>
      <c r="D7825" s="390"/>
      <c r="E7825" s="390"/>
      <c r="F7825" s="390"/>
      <c r="G7825" s="390"/>
      <c r="H7825" s="390"/>
      <c r="I7825" s="390"/>
      <c r="AP7825" s="207"/>
      <c r="AQ7825" s="207"/>
      <c r="BK7825" s="207"/>
      <c r="BY7825" s="207"/>
      <c r="BZ7825" s="207"/>
      <c r="CA7825" s="207"/>
      <c r="CB7825" s="207"/>
      <c r="CC7825" s="207"/>
      <c r="CD7825" s="207"/>
      <c r="CE7825" s="207"/>
      <c r="CF7825" s="207"/>
    </row>
    <row r="7826" spans="1:84" s="406" customFormat="1" x14ac:dyDescent="0.3">
      <c r="A7826" s="407"/>
      <c r="B7826" s="412"/>
      <c r="C7826" s="126"/>
      <c r="D7826" s="390"/>
      <c r="E7826" s="390"/>
      <c r="F7826" s="390"/>
      <c r="G7826" s="390"/>
      <c r="H7826" s="390"/>
      <c r="I7826" s="390"/>
      <c r="AP7826" s="207"/>
      <c r="AQ7826" s="207"/>
      <c r="BK7826" s="207"/>
      <c r="BY7826" s="207"/>
      <c r="BZ7826" s="207"/>
      <c r="CA7826" s="207"/>
      <c r="CB7826" s="207"/>
      <c r="CC7826" s="207"/>
      <c r="CD7826" s="207"/>
      <c r="CE7826" s="207"/>
      <c r="CF7826" s="207"/>
    </row>
    <row r="7827" spans="1:84" s="406" customFormat="1" x14ac:dyDescent="0.3">
      <c r="A7827" s="407"/>
      <c r="B7827" s="412"/>
      <c r="C7827" s="126"/>
      <c r="D7827" s="390"/>
      <c r="E7827" s="390"/>
      <c r="F7827" s="390"/>
      <c r="G7827" s="390"/>
      <c r="H7827" s="390"/>
      <c r="I7827" s="390"/>
      <c r="AP7827" s="207"/>
      <c r="AQ7827" s="207"/>
      <c r="BK7827" s="207"/>
      <c r="BY7827" s="207"/>
      <c r="BZ7827" s="207"/>
      <c r="CA7827" s="207"/>
      <c r="CB7827" s="207"/>
      <c r="CC7827" s="207"/>
      <c r="CD7827" s="207"/>
      <c r="CE7827" s="207"/>
      <c r="CF7827" s="207"/>
    </row>
    <row r="7828" spans="1:84" s="406" customFormat="1" x14ac:dyDescent="0.3">
      <c r="A7828" s="407"/>
      <c r="B7828" s="412"/>
      <c r="C7828" s="126"/>
      <c r="D7828" s="390"/>
      <c r="E7828" s="390"/>
      <c r="F7828" s="390"/>
      <c r="G7828" s="390"/>
      <c r="H7828" s="390"/>
      <c r="I7828" s="390"/>
      <c r="AP7828" s="207"/>
      <c r="AQ7828" s="207"/>
      <c r="BK7828" s="207"/>
      <c r="BY7828" s="207"/>
      <c r="BZ7828" s="207"/>
      <c r="CA7828" s="207"/>
      <c r="CB7828" s="207"/>
      <c r="CC7828" s="207"/>
      <c r="CD7828" s="207"/>
      <c r="CE7828" s="207"/>
      <c r="CF7828" s="207"/>
    </row>
    <row r="7829" spans="1:84" s="406" customFormat="1" x14ac:dyDescent="0.3">
      <c r="A7829" s="407"/>
      <c r="B7829" s="412"/>
      <c r="C7829" s="126"/>
      <c r="D7829" s="390"/>
      <c r="E7829" s="390"/>
      <c r="F7829" s="390"/>
      <c r="G7829" s="390"/>
      <c r="H7829" s="390"/>
      <c r="I7829" s="390"/>
      <c r="AP7829" s="207"/>
      <c r="AQ7829" s="207"/>
      <c r="BK7829" s="207"/>
      <c r="BY7829" s="207"/>
      <c r="BZ7829" s="207"/>
      <c r="CA7829" s="207"/>
      <c r="CB7829" s="207"/>
      <c r="CC7829" s="207"/>
      <c r="CD7829" s="207"/>
      <c r="CE7829" s="207"/>
      <c r="CF7829" s="207"/>
    </row>
    <row r="7830" spans="1:84" s="406" customFormat="1" x14ac:dyDescent="0.3">
      <c r="A7830" s="407"/>
      <c r="B7830" s="412"/>
      <c r="C7830" s="126"/>
      <c r="D7830" s="390"/>
      <c r="E7830" s="390"/>
      <c r="F7830" s="390"/>
      <c r="G7830" s="390"/>
      <c r="H7830" s="390"/>
      <c r="I7830" s="390"/>
      <c r="AP7830" s="207"/>
      <c r="AQ7830" s="207"/>
      <c r="BK7830" s="207"/>
      <c r="BY7830" s="207"/>
      <c r="BZ7830" s="207"/>
      <c r="CA7830" s="207"/>
      <c r="CB7830" s="207"/>
      <c r="CC7830" s="207"/>
      <c r="CD7830" s="207"/>
      <c r="CE7830" s="207"/>
      <c r="CF7830" s="207"/>
    </row>
    <row r="7831" spans="1:84" s="406" customFormat="1" x14ac:dyDescent="0.3">
      <c r="A7831" s="407"/>
      <c r="B7831" s="412"/>
      <c r="C7831" s="126"/>
      <c r="D7831" s="390"/>
      <c r="E7831" s="390"/>
      <c r="F7831" s="390"/>
      <c r="G7831" s="390"/>
      <c r="H7831" s="390"/>
      <c r="I7831" s="390"/>
      <c r="AP7831" s="207"/>
      <c r="AQ7831" s="207"/>
      <c r="BK7831" s="207"/>
      <c r="BY7831" s="207"/>
      <c r="BZ7831" s="207"/>
      <c r="CA7831" s="207"/>
      <c r="CB7831" s="207"/>
      <c r="CC7831" s="207"/>
      <c r="CD7831" s="207"/>
      <c r="CE7831" s="207"/>
      <c r="CF7831" s="207"/>
    </row>
    <row r="7832" spans="1:84" s="406" customFormat="1" x14ac:dyDescent="0.3">
      <c r="A7832" s="407"/>
      <c r="B7832" s="412"/>
      <c r="C7832" s="126"/>
      <c r="D7832" s="390"/>
      <c r="E7832" s="390"/>
      <c r="F7832" s="390"/>
      <c r="G7832" s="390"/>
      <c r="H7832" s="390"/>
      <c r="I7832" s="390"/>
      <c r="AP7832" s="207"/>
      <c r="AQ7832" s="207"/>
      <c r="BK7832" s="207"/>
      <c r="BY7832" s="207"/>
      <c r="BZ7832" s="207"/>
      <c r="CA7832" s="207"/>
      <c r="CB7832" s="207"/>
      <c r="CC7832" s="207"/>
      <c r="CD7832" s="207"/>
      <c r="CE7832" s="207"/>
      <c r="CF7832" s="207"/>
    </row>
    <row r="7833" spans="1:84" s="406" customFormat="1" x14ac:dyDescent="0.3">
      <c r="A7833" s="407"/>
      <c r="B7833" s="412"/>
      <c r="C7833" s="126"/>
      <c r="D7833" s="390"/>
      <c r="E7833" s="390"/>
      <c r="F7833" s="390"/>
      <c r="G7833" s="390"/>
      <c r="H7833" s="390"/>
      <c r="I7833" s="390"/>
      <c r="AP7833" s="207"/>
      <c r="AQ7833" s="207"/>
      <c r="BK7833" s="207"/>
      <c r="BY7833" s="207"/>
      <c r="BZ7833" s="207"/>
      <c r="CA7833" s="207"/>
      <c r="CB7833" s="207"/>
      <c r="CC7833" s="207"/>
      <c r="CD7833" s="207"/>
      <c r="CE7833" s="207"/>
      <c r="CF7833" s="207"/>
    </row>
    <row r="7834" spans="1:84" s="406" customFormat="1" x14ac:dyDescent="0.3">
      <c r="A7834" s="407"/>
      <c r="B7834" s="412"/>
      <c r="C7834" s="126"/>
      <c r="D7834" s="390"/>
      <c r="E7834" s="390"/>
      <c r="F7834" s="390"/>
      <c r="G7834" s="390"/>
      <c r="H7834" s="390"/>
      <c r="I7834" s="390"/>
      <c r="AP7834" s="207"/>
      <c r="AQ7834" s="207"/>
      <c r="BK7834" s="207"/>
      <c r="BY7834" s="207"/>
      <c r="BZ7834" s="207"/>
      <c r="CA7834" s="207"/>
      <c r="CB7834" s="207"/>
      <c r="CC7834" s="207"/>
      <c r="CD7834" s="207"/>
      <c r="CE7834" s="207"/>
      <c r="CF7834" s="207"/>
    </row>
    <row r="7835" spans="1:84" s="406" customFormat="1" x14ac:dyDescent="0.3">
      <c r="A7835" s="407"/>
      <c r="B7835" s="412"/>
      <c r="C7835" s="126"/>
      <c r="D7835" s="390"/>
      <c r="E7835" s="390"/>
      <c r="F7835" s="390"/>
      <c r="G7835" s="390"/>
      <c r="H7835" s="390"/>
      <c r="I7835" s="390"/>
      <c r="AP7835" s="207"/>
      <c r="AQ7835" s="207"/>
      <c r="BK7835" s="207"/>
      <c r="BY7835" s="207"/>
      <c r="BZ7835" s="207"/>
      <c r="CA7835" s="207"/>
      <c r="CB7835" s="207"/>
      <c r="CC7835" s="207"/>
      <c r="CD7835" s="207"/>
      <c r="CE7835" s="207"/>
      <c r="CF7835" s="207"/>
    </row>
    <row r="7836" spans="1:84" s="406" customFormat="1" x14ac:dyDescent="0.3">
      <c r="A7836" s="407"/>
      <c r="B7836" s="412"/>
      <c r="C7836" s="126"/>
      <c r="D7836" s="390"/>
      <c r="E7836" s="390"/>
      <c r="F7836" s="390"/>
      <c r="G7836" s="390"/>
      <c r="H7836" s="390"/>
      <c r="I7836" s="390"/>
      <c r="AP7836" s="207"/>
      <c r="AQ7836" s="207"/>
      <c r="BK7836" s="207"/>
      <c r="BY7836" s="207"/>
      <c r="BZ7836" s="207"/>
      <c r="CA7836" s="207"/>
      <c r="CB7836" s="207"/>
      <c r="CC7836" s="207"/>
      <c r="CD7836" s="207"/>
      <c r="CE7836" s="207"/>
      <c r="CF7836" s="207"/>
    </row>
    <row r="7837" spans="1:84" s="406" customFormat="1" x14ac:dyDescent="0.3">
      <c r="A7837" s="407"/>
      <c r="B7837" s="412"/>
      <c r="C7837" s="126"/>
      <c r="D7837" s="390"/>
      <c r="E7837" s="390"/>
      <c r="F7837" s="390"/>
      <c r="G7837" s="390"/>
      <c r="H7837" s="390"/>
      <c r="I7837" s="390"/>
      <c r="AP7837" s="207"/>
      <c r="AQ7837" s="207"/>
      <c r="BK7837" s="207"/>
      <c r="BY7837" s="207"/>
      <c r="BZ7837" s="207"/>
      <c r="CA7837" s="207"/>
      <c r="CB7837" s="207"/>
      <c r="CC7837" s="207"/>
      <c r="CD7837" s="207"/>
      <c r="CE7837" s="207"/>
      <c r="CF7837" s="207"/>
    </row>
    <row r="7838" spans="1:84" s="406" customFormat="1" x14ac:dyDescent="0.3">
      <c r="A7838" s="407"/>
      <c r="B7838" s="412"/>
      <c r="C7838" s="126"/>
      <c r="D7838" s="390"/>
      <c r="E7838" s="390"/>
      <c r="F7838" s="390"/>
      <c r="G7838" s="390"/>
      <c r="H7838" s="390"/>
      <c r="I7838" s="390"/>
      <c r="AP7838" s="207"/>
      <c r="AQ7838" s="207"/>
      <c r="BK7838" s="207"/>
      <c r="BY7838" s="207"/>
      <c r="BZ7838" s="207"/>
      <c r="CA7838" s="207"/>
      <c r="CB7838" s="207"/>
      <c r="CC7838" s="207"/>
      <c r="CD7838" s="207"/>
      <c r="CE7838" s="207"/>
      <c r="CF7838" s="207"/>
    </row>
    <row r="7839" spans="1:84" s="406" customFormat="1" x14ac:dyDescent="0.3">
      <c r="A7839" s="407"/>
      <c r="B7839" s="412"/>
      <c r="C7839" s="126"/>
      <c r="D7839" s="390"/>
      <c r="E7839" s="390"/>
      <c r="F7839" s="390"/>
      <c r="G7839" s="390"/>
      <c r="H7839" s="390"/>
      <c r="I7839" s="390"/>
      <c r="AP7839" s="207"/>
      <c r="AQ7839" s="207"/>
      <c r="BK7839" s="207"/>
      <c r="BY7839" s="207"/>
      <c r="BZ7839" s="207"/>
      <c r="CA7839" s="207"/>
      <c r="CB7839" s="207"/>
      <c r="CC7839" s="207"/>
      <c r="CD7839" s="207"/>
      <c r="CE7839" s="207"/>
      <c r="CF7839" s="207"/>
    </row>
    <row r="7840" spans="1:84" s="406" customFormat="1" x14ac:dyDescent="0.3">
      <c r="A7840" s="407"/>
      <c r="B7840" s="412"/>
      <c r="C7840" s="126"/>
      <c r="D7840" s="390"/>
      <c r="E7840" s="390"/>
      <c r="F7840" s="390"/>
      <c r="G7840" s="390"/>
      <c r="H7840" s="390"/>
      <c r="I7840" s="390"/>
      <c r="AP7840" s="207"/>
      <c r="AQ7840" s="207"/>
      <c r="BK7840" s="207"/>
      <c r="BY7840" s="207"/>
      <c r="BZ7840" s="207"/>
      <c r="CA7840" s="207"/>
      <c r="CB7840" s="207"/>
      <c r="CC7840" s="207"/>
      <c r="CD7840" s="207"/>
      <c r="CE7840" s="207"/>
      <c r="CF7840" s="207"/>
    </row>
    <row r="7841" spans="1:84" s="406" customFormat="1" x14ac:dyDescent="0.3">
      <c r="A7841" s="407"/>
      <c r="B7841" s="412"/>
      <c r="C7841" s="126"/>
      <c r="D7841" s="390"/>
      <c r="E7841" s="390"/>
      <c r="F7841" s="390"/>
      <c r="G7841" s="390"/>
      <c r="H7841" s="390"/>
      <c r="I7841" s="390"/>
      <c r="AP7841" s="207"/>
      <c r="AQ7841" s="207"/>
      <c r="BK7841" s="207"/>
      <c r="BY7841" s="207"/>
      <c r="BZ7841" s="207"/>
      <c r="CA7841" s="207"/>
      <c r="CB7841" s="207"/>
      <c r="CC7841" s="207"/>
      <c r="CD7841" s="207"/>
      <c r="CE7841" s="207"/>
      <c r="CF7841" s="207"/>
    </row>
    <row r="7842" spans="1:84" s="406" customFormat="1" x14ac:dyDescent="0.3">
      <c r="A7842" s="407"/>
      <c r="B7842" s="412"/>
      <c r="C7842" s="126"/>
      <c r="D7842" s="390"/>
      <c r="E7842" s="390"/>
      <c r="F7842" s="390"/>
      <c r="G7842" s="390"/>
      <c r="H7842" s="390"/>
      <c r="I7842" s="390"/>
      <c r="AP7842" s="207"/>
      <c r="AQ7842" s="207"/>
      <c r="BK7842" s="207"/>
      <c r="BY7842" s="207"/>
      <c r="BZ7842" s="207"/>
      <c r="CA7842" s="207"/>
      <c r="CB7842" s="207"/>
      <c r="CC7842" s="207"/>
      <c r="CD7842" s="207"/>
      <c r="CE7842" s="207"/>
      <c r="CF7842" s="207"/>
    </row>
    <row r="7843" spans="1:84" s="406" customFormat="1" x14ac:dyDescent="0.3">
      <c r="A7843" s="407"/>
      <c r="B7843" s="412"/>
      <c r="C7843" s="126"/>
      <c r="D7843" s="390"/>
      <c r="E7843" s="390"/>
      <c r="F7843" s="390"/>
      <c r="G7843" s="390"/>
      <c r="H7843" s="390"/>
      <c r="I7843" s="390"/>
      <c r="AP7843" s="207"/>
      <c r="AQ7843" s="207"/>
      <c r="BK7843" s="207"/>
      <c r="BY7843" s="207"/>
      <c r="BZ7843" s="207"/>
      <c r="CA7843" s="207"/>
      <c r="CB7843" s="207"/>
      <c r="CC7843" s="207"/>
      <c r="CD7843" s="207"/>
      <c r="CE7843" s="207"/>
      <c r="CF7843" s="207"/>
    </row>
    <row r="7844" spans="1:84" s="406" customFormat="1" x14ac:dyDescent="0.3">
      <c r="A7844" s="407"/>
      <c r="B7844" s="412"/>
      <c r="C7844" s="126"/>
      <c r="D7844" s="390"/>
      <c r="E7844" s="390"/>
      <c r="F7844" s="390"/>
      <c r="G7844" s="390"/>
      <c r="H7844" s="390"/>
      <c r="I7844" s="390"/>
      <c r="AP7844" s="207"/>
      <c r="AQ7844" s="207"/>
      <c r="BK7844" s="207"/>
      <c r="BY7844" s="207"/>
      <c r="BZ7844" s="207"/>
      <c r="CA7844" s="207"/>
      <c r="CB7844" s="207"/>
      <c r="CC7844" s="207"/>
      <c r="CD7844" s="207"/>
      <c r="CE7844" s="207"/>
      <c r="CF7844" s="207"/>
    </row>
    <row r="7845" spans="1:84" s="406" customFormat="1" x14ac:dyDescent="0.3">
      <c r="A7845" s="407"/>
      <c r="B7845" s="412"/>
      <c r="C7845" s="126"/>
      <c r="D7845" s="390"/>
      <c r="E7845" s="390"/>
      <c r="F7845" s="390"/>
      <c r="G7845" s="390"/>
      <c r="H7845" s="390"/>
      <c r="I7845" s="390"/>
      <c r="AP7845" s="207"/>
      <c r="AQ7845" s="207"/>
      <c r="BK7845" s="207"/>
      <c r="BY7845" s="207"/>
      <c r="BZ7845" s="207"/>
      <c r="CA7845" s="207"/>
      <c r="CB7845" s="207"/>
      <c r="CC7845" s="207"/>
      <c r="CD7845" s="207"/>
      <c r="CE7845" s="207"/>
      <c r="CF7845" s="207"/>
    </row>
    <row r="7846" spans="1:84" s="406" customFormat="1" x14ac:dyDescent="0.3">
      <c r="A7846" s="407"/>
      <c r="B7846" s="412"/>
      <c r="C7846" s="126"/>
      <c r="D7846" s="390"/>
      <c r="E7846" s="390"/>
      <c r="F7846" s="390"/>
      <c r="G7846" s="390"/>
      <c r="H7846" s="390"/>
      <c r="I7846" s="390"/>
      <c r="AP7846" s="207"/>
      <c r="AQ7846" s="207"/>
      <c r="BK7846" s="207"/>
      <c r="BY7846" s="207"/>
      <c r="BZ7846" s="207"/>
      <c r="CA7846" s="207"/>
      <c r="CB7846" s="207"/>
      <c r="CC7846" s="207"/>
      <c r="CD7846" s="207"/>
      <c r="CE7846" s="207"/>
      <c r="CF7846" s="207"/>
    </row>
    <row r="7847" spans="1:84" s="406" customFormat="1" x14ac:dyDescent="0.3">
      <c r="A7847" s="407"/>
      <c r="B7847" s="412"/>
      <c r="C7847" s="126"/>
      <c r="D7847" s="390"/>
      <c r="E7847" s="390"/>
      <c r="F7847" s="390"/>
      <c r="G7847" s="390"/>
      <c r="H7847" s="390"/>
      <c r="I7847" s="390"/>
      <c r="AP7847" s="207"/>
      <c r="AQ7847" s="207"/>
      <c r="BK7847" s="207"/>
      <c r="BY7847" s="207"/>
      <c r="BZ7847" s="207"/>
      <c r="CA7847" s="207"/>
      <c r="CB7847" s="207"/>
      <c r="CC7847" s="207"/>
      <c r="CD7847" s="207"/>
      <c r="CE7847" s="207"/>
      <c r="CF7847" s="207"/>
    </row>
    <row r="7848" spans="1:84" s="406" customFormat="1" x14ac:dyDescent="0.3">
      <c r="A7848" s="407"/>
      <c r="B7848" s="412"/>
      <c r="C7848" s="126"/>
      <c r="D7848" s="390"/>
      <c r="E7848" s="390"/>
      <c r="F7848" s="390"/>
      <c r="G7848" s="390"/>
      <c r="H7848" s="390"/>
      <c r="I7848" s="390"/>
      <c r="AP7848" s="207"/>
      <c r="AQ7848" s="207"/>
      <c r="BK7848" s="207"/>
      <c r="BY7848" s="207"/>
      <c r="BZ7848" s="207"/>
      <c r="CA7848" s="207"/>
      <c r="CB7848" s="207"/>
      <c r="CC7848" s="207"/>
      <c r="CD7848" s="207"/>
      <c r="CE7848" s="207"/>
      <c r="CF7848" s="207"/>
    </row>
    <row r="7849" spans="1:84" s="406" customFormat="1" x14ac:dyDescent="0.3">
      <c r="A7849" s="407"/>
      <c r="B7849" s="412"/>
      <c r="C7849" s="126"/>
      <c r="D7849" s="390"/>
      <c r="E7849" s="390"/>
      <c r="F7849" s="390"/>
      <c r="G7849" s="390"/>
      <c r="H7849" s="390"/>
      <c r="I7849" s="390"/>
      <c r="AP7849" s="207"/>
      <c r="AQ7849" s="207"/>
      <c r="BK7849" s="207"/>
      <c r="BY7849" s="207"/>
      <c r="BZ7849" s="207"/>
      <c r="CA7849" s="207"/>
      <c r="CB7849" s="207"/>
      <c r="CC7849" s="207"/>
      <c r="CD7849" s="207"/>
      <c r="CE7849" s="207"/>
      <c r="CF7849" s="207"/>
    </row>
    <row r="7850" spans="1:84" s="406" customFormat="1" x14ac:dyDescent="0.3">
      <c r="A7850" s="407"/>
      <c r="B7850" s="412"/>
      <c r="C7850" s="126"/>
      <c r="D7850" s="390"/>
      <c r="E7850" s="390"/>
      <c r="F7850" s="390"/>
      <c r="G7850" s="390"/>
      <c r="H7850" s="390"/>
      <c r="I7850" s="390"/>
      <c r="AP7850" s="207"/>
      <c r="AQ7850" s="207"/>
      <c r="BK7850" s="207"/>
      <c r="BY7850" s="207"/>
      <c r="BZ7850" s="207"/>
      <c r="CA7850" s="207"/>
      <c r="CB7850" s="207"/>
      <c r="CC7850" s="207"/>
      <c r="CD7850" s="207"/>
      <c r="CE7850" s="207"/>
      <c r="CF7850" s="207"/>
    </row>
    <row r="7851" spans="1:84" s="406" customFormat="1" x14ac:dyDescent="0.3">
      <c r="A7851" s="407"/>
      <c r="B7851" s="412"/>
      <c r="C7851" s="126"/>
      <c r="D7851" s="390"/>
      <c r="E7851" s="390"/>
      <c r="F7851" s="390"/>
      <c r="G7851" s="390"/>
      <c r="H7851" s="390"/>
      <c r="I7851" s="390"/>
      <c r="AP7851" s="207"/>
      <c r="AQ7851" s="207"/>
      <c r="BK7851" s="207"/>
      <c r="BY7851" s="207"/>
      <c r="BZ7851" s="207"/>
      <c r="CA7851" s="207"/>
      <c r="CB7851" s="207"/>
      <c r="CC7851" s="207"/>
      <c r="CD7851" s="207"/>
      <c r="CE7851" s="207"/>
      <c r="CF7851" s="207"/>
    </row>
    <row r="7852" spans="1:84" s="406" customFormat="1" x14ac:dyDescent="0.3">
      <c r="A7852" s="407"/>
      <c r="B7852" s="412"/>
      <c r="C7852" s="126"/>
      <c r="D7852" s="390"/>
      <c r="E7852" s="390"/>
      <c r="F7852" s="390"/>
      <c r="G7852" s="390"/>
      <c r="H7852" s="390"/>
      <c r="I7852" s="390"/>
      <c r="AP7852" s="207"/>
      <c r="AQ7852" s="207"/>
      <c r="BK7852" s="207"/>
      <c r="BY7852" s="207"/>
      <c r="BZ7852" s="207"/>
      <c r="CA7852" s="207"/>
      <c r="CB7852" s="207"/>
      <c r="CC7852" s="207"/>
      <c r="CD7852" s="207"/>
      <c r="CE7852" s="207"/>
      <c r="CF7852" s="207"/>
    </row>
    <row r="7853" spans="1:84" s="406" customFormat="1" x14ac:dyDescent="0.3">
      <c r="A7853" s="407"/>
      <c r="B7853" s="412"/>
      <c r="C7853" s="126"/>
      <c r="D7853" s="390"/>
      <c r="E7853" s="390"/>
      <c r="F7853" s="390"/>
      <c r="G7853" s="390"/>
      <c r="H7853" s="390"/>
      <c r="I7853" s="390"/>
      <c r="AP7853" s="207"/>
      <c r="AQ7853" s="207"/>
      <c r="BK7853" s="207"/>
      <c r="BY7853" s="207"/>
      <c r="BZ7853" s="207"/>
      <c r="CA7853" s="207"/>
      <c r="CB7853" s="207"/>
      <c r="CC7853" s="207"/>
      <c r="CD7853" s="207"/>
      <c r="CE7853" s="207"/>
      <c r="CF7853" s="207"/>
    </row>
    <row r="7854" spans="1:84" s="406" customFormat="1" x14ac:dyDescent="0.3">
      <c r="A7854" s="407"/>
      <c r="B7854" s="412"/>
      <c r="C7854" s="126"/>
      <c r="D7854" s="390"/>
      <c r="E7854" s="390"/>
      <c r="F7854" s="390"/>
      <c r="G7854" s="390"/>
      <c r="H7854" s="390"/>
      <c r="I7854" s="390"/>
      <c r="AP7854" s="207"/>
      <c r="AQ7854" s="207"/>
      <c r="BK7854" s="207"/>
      <c r="BY7854" s="207"/>
      <c r="BZ7854" s="207"/>
      <c r="CA7854" s="207"/>
      <c r="CB7854" s="207"/>
      <c r="CC7854" s="207"/>
      <c r="CD7854" s="207"/>
      <c r="CE7854" s="207"/>
      <c r="CF7854" s="207"/>
    </row>
    <row r="7855" spans="1:84" s="406" customFormat="1" x14ac:dyDescent="0.3">
      <c r="A7855" s="407"/>
      <c r="B7855" s="412"/>
      <c r="C7855" s="126"/>
      <c r="D7855" s="390"/>
      <c r="E7855" s="390"/>
      <c r="F7855" s="390"/>
      <c r="G7855" s="390"/>
      <c r="H7855" s="390"/>
      <c r="I7855" s="390"/>
      <c r="AP7855" s="207"/>
      <c r="AQ7855" s="207"/>
      <c r="BK7855" s="207"/>
      <c r="BY7855" s="207"/>
      <c r="BZ7855" s="207"/>
      <c r="CA7855" s="207"/>
      <c r="CB7855" s="207"/>
      <c r="CC7855" s="207"/>
      <c r="CD7855" s="207"/>
      <c r="CE7855" s="207"/>
      <c r="CF7855" s="207"/>
    </row>
    <row r="7856" spans="1:84" s="406" customFormat="1" x14ac:dyDescent="0.3">
      <c r="A7856" s="407"/>
      <c r="B7856" s="412"/>
      <c r="C7856" s="126"/>
      <c r="D7856" s="390"/>
      <c r="E7856" s="390"/>
      <c r="F7856" s="390"/>
      <c r="G7856" s="390"/>
      <c r="H7856" s="390"/>
      <c r="I7856" s="390"/>
      <c r="AP7856" s="207"/>
      <c r="AQ7856" s="207"/>
      <c r="BK7856" s="207"/>
      <c r="BY7856" s="207"/>
      <c r="BZ7856" s="207"/>
      <c r="CA7856" s="207"/>
      <c r="CB7856" s="207"/>
      <c r="CC7856" s="207"/>
      <c r="CD7856" s="207"/>
      <c r="CE7856" s="207"/>
      <c r="CF7856" s="207"/>
    </row>
    <row r="7857" spans="1:84" s="406" customFormat="1" x14ac:dyDescent="0.3">
      <c r="A7857" s="407"/>
      <c r="B7857" s="412"/>
      <c r="C7857" s="126"/>
      <c r="D7857" s="390"/>
      <c r="E7857" s="390"/>
      <c r="F7857" s="390"/>
      <c r="G7857" s="390"/>
      <c r="H7857" s="390"/>
      <c r="I7857" s="390"/>
      <c r="AP7857" s="207"/>
      <c r="AQ7857" s="207"/>
      <c r="BK7857" s="207"/>
      <c r="BY7857" s="207"/>
      <c r="BZ7857" s="207"/>
      <c r="CA7857" s="207"/>
      <c r="CB7857" s="207"/>
      <c r="CC7857" s="207"/>
      <c r="CD7857" s="207"/>
      <c r="CE7857" s="207"/>
      <c r="CF7857" s="207"/>
    </row>
    <row r="7858" spans="1:84" s="406" customFormat="1" x14ac:dyDescent="0.3">
      <c r="A7858" s="407"/>
      <c r="B7858" s="412"/>
      <c r="C7858" s="126"/>
      <c r="D7858" s="390"/>
      <c r="E7858" s="390"/>
      <c r="F7858" s="390"/>
      <c r="G7858" s="390"/>
      <c r="H7858" s="390"/>
      <c r="I7858" s="390"/>
      <c r="AP7858" s="207"/>
      <c r="AQ7858" s="207"/>
      <c r="BK7858" s="207"/>
      <c r="BY7858" s="207"/>
      <c r="BZ7858" s="207"/>
      <c r="CA7858" s="207"/>
      <c r="CB7858" s="207"/>
      <c r="CC7858" s="207"/>
      <c r="CD7858" s="207"/>
      <c r="CE7858" s="207"/>
      <c r="CF7858" s="207"/>
    </row>
    <row r="7859" spans="1:84" s="406" customFormat="1" x14ac:dyDescent="0.3">
      <c r="A7859" s="407"/>
      <c r="B7859" s="412"/>
      <c r="C7859" s="126"/>
      <c r="D7859" s="390"/>
      <c r="E7859" s="390"/>
      <c r="F7859" s="390"/>
      <c r="G7859" s="390"/>
      <c r="H7859" s="390"/>
      <c r="I7859" s="390"/>
      <c r="AP7859" s="207"/>
      <c r="AQ7859" s="207"/>
      <c r="BK7859" s="207"/>
      <c r="BY7859" s="207"/>
      <c r="BZ7859" s="207"/>
      <c r="CA7859" s="207"/>
      <c r="CB7859" s="207"/>
      <c r="CC7859" s="207"/>
      <c r="CD7859" s="207"/>
      <c r="CE7859" s="207"/>
      <c r="CF7859" s="207"/>
    </row>
    <row r="7860" spans="1:84" s="406" customFormat="1" x14ac:dyDescent="0.3">
      <c r="A7860" s="407"/>
      <c r="B7860" s="412"/>
      <c r="C7860" s="126"/>
      <c r="D7860" s="390"/>
      <c r="E7860" s="390"/>
      <c r="F7860" s="390"/>
      <c r="G7860" s="390"/>
      <c r="H7860" s="390"/>
      <c r="I7860" s="390"/>
      <c r="AP7860" s="207"/>
      <c r="AQ7860" s="207"/>
      <c r="BK7860" s="207"/>
      <c r="BY7860" s="207"/>
      <c r="BZ7860" s="207"/>
      <c r="CA7860" s="207"/>
      <c r="CB7860" s="207"/>
      <c r="CC7860" s="207"/>
      <c r="CD7860" s="207"/>
      <c r="CE7860" s="207"/>
      <c r="CF7860" s="207"/>
    </row>
    <row r="7861" spans="1:84" s="406" customFormat="1" x14ac:dyDescent="0.3">
      <c r="A7861" s="407"/>
      <c r="B7861" s="412"/>
      <c r="C7861" s="126"/>
      <c r="D7861" s="390"/>
      <c r="E7861" s="390"/>
      <c r="F7861" s="390"/>
      <c r="G7861" s="390"/>
      <c r="H7861" s="390"/>
      <c r="I7861" s="390"/>
      <c r="AP7861" s="207"/>
      <c r="AQ7861" s="207"/>
      <c r="BK7861" s="207"/>
      <c r="BY7861" s="207"/>
      <c r="BZ7861" s="207"/>
      <c r="CA7861" s="207"/>
      <c r="CB7861" s="207"/>
      <c r="CC7861" s="207"/>
      <c r="CD7861" s="207"/>
      <c r="CE7861" s="207"/>
      <c r="CF7861" s="207"/>
    </row>
    <row r="7862" spans="1:84" s="406" customFormat="1" x14ac:dyDescent="0.3">
      <c r="A7862" s="407"/>
      <c r="B7862" s="412"/>
      <c r="C7862" s="126"/>
      <c r="D7862" s="390"/>
      <c r="E7862" s="390"/>
      <c r="F7862" s="390"/>
      <c r="G7862" s="390"/>
      <c r="H7862" s="390"/>
      <c r="I7862" s="390"/>
      <c r="AP7862" s="207"/>
      <c r="AQ7862" s="207"/>
      <c r="BK7862" s="207"/>
      <c r="BY7862" s="207"/>
      <c r="BZ7862" s="207"/>
      <c r="CA7862" s="207"/>
      <c r="CB7862" s="207"/>
      <c r="CC7862" s="207"/>
      <c r="CD7862" s="207"/>
      <c r="CE7862" s="207"/>
      <c r="CF7862" s="207"/>
    </row>
  </sheetData>
  <mergeCells count="3">
    <mergeCell ref="D1:D3"/>
    <mergeCell ref="E1:E3"/>
    <mergeCell ref="F1:F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U296"/>
  <sheetViews>
    <sheetView zoomScaleNormal="100" workbookViewId="0">
      <pane ySplit="1" topLeftCell="A240" activePane="bottomLeft" state="frozen"/>
      <selection activeCell="J81" sqref="J81"/>
      <selection pane="bottomLeft" activeCell="M161" sqref="A161:M161"/>
    </sheetView>
  </sheetViews>
  <sheetFormatPr defaultColWidth="43.6640625" defaultRowHeight="14.4" x14ac:dyDescent="0.3"/>
  <cols>
    <col min="1" max="1" width="20.5546875" style="113" customWidth="1"/>
    <col min="2" max="2" width="8.109375" style="113" bestFit="1" customWidth="1"/>
    <col min="3" max="3" width="15.44140625" style="113" bestFit="1" customWidth="1"/>
    <col min="4" max="4" width="15.6640625" style="114" bestFit="1" customWidth="1"/>
    <col min="5" max="5" width="36.6640625" bestFit="1" customWidth="1"/>
    <col min="6" max="6" width="12.88671875" style="114" bestFit="1" customWidth="1"/>
    <col min="7" max="7" width="10.44140625" bestFit="1" customWidth="1"/>
    <col min="8" max="8" width="10.109375" bestFit="1" customWidth="1"/>
    <col min="9" max="9" width="20.33203125" bestFit="1" customWidth="1"/>
    <col min="10" max="10" width="7.33203125" bestFit="1" customWidth="1"/>
    <col min="11" max="11" width="9.109375" bestFit="1" customWidth="1"/>
    <col min="12" max="12" width="13.5546875" bestFit="1" customWidth="1"/>
    <col min="13" max="13" width="26.44140625" bestFit="1" customWidth="1"/>
    <col min="14" max="14" width="27.88671875" bestFit="1" customWidth="1"/>
    <col min="15" max="15" width="34.5546875" bestFit="1" customWidth="1"/>
    <col min="16" max="16" width="25.5546875" bestFit="1" customWidth="1"/>
    <col min="17" max="17" width="41.109375" style="78" bestFit="1" customWidth="1"/>
    <col min="18" max="18" width="39.44140625" style="78" bestFit="1" customWidth="1"/>
  </cols>
  <sheetData>
    <row r="1" spans="1:21" x14ac:dyDescent="0.3">
      <c r="A1" s="83" t="s">
        <v>308</v>
      </c>
      <c r="B1" s="83" t="s">
        <v>309</v>
      </c>
      <c r="C1" s="83" t="s">
        <v>310</v>
      </c>
      <c r="D1" s="84" t="s">
        <v>311</v>
      </c>
      <c r="E1" s="85"/>
      <c r="F1" s="84" t="s">
        <v>312</v>
      </c>
      <c r="G1" s="1241" t="s">
        <v>189</v>
      </c>
      <c r="H1" t="s">
        <v>145</v>
      </c>
      <c r="I1" t="s">
        <v>313</v>
      </c>
      <c r="J1" t="s">
        <v>89</v>
      </c>
      <c r="K1" t="s">
        <v>141</v>
      </c>
      <c r="L1" t="s">
        <v>314</v>
      </c>
      <c r="M1" s="577" t="s">
        <v>160</v>
      </c>
      <c r="N1" s="577" t="s">
        <v>163</v>
      </c>
      <c r="O1" s="577" t="s">
        <v>315</v>
      </c>
    </row>
    <row r="2" spans="1:21" x14ac:dyDescent="0.3">
      <c r="A2" s="86" t="s">
        <v>316</v>
      </c>
      <c r="B2" s="86"/>
      <c r="C2" s="86"/>
      <c r="D2" s="87"/>
      <c r="E2" s="88"/>
      <c r="F2" s="87"/>
    </row>
    <row r="3" spans="1:21" hidden="1" x14ac:dyDescent="0.3">
      <c r="A3" s="89" t="s">
        <v>317</v>
      </c>
      <c r="B3" s="89" t="s">
        <v>318</v>
      </c>
      <c r="C3" s="89" t="s">
        <v>319</v>
      </c>
      <c r="D3" s="90">
        <v>13174.149806637601</v>
      </c>
      <c r="E3" s="88" t="str">
        <f>CONCATENATE(B3,"_",A3,"_",C3)</f>
        <v>Logan_Bellefontaine_City</v>
      </c>
      <c r="F3" s="90" t="s">
        <v>320</v>
      </c>
      <c r="I3" t="s">
        <v>321</v>
      </c>
    </row>
    <row r="4" spans="1:21" hidden="1" x14ac:dyDescent="0.3">
      <c r="A4" s="89" t="s">
        <v>10</v>
      </c>
      <c r="B4" s="89" t="s">
        <v>145</v>
      </c>
      <c r="C4" s="89" t="s">
        <v>319</v>
      </c>
      <c r="D4" s="90">
        <v>13370.0169925681</v>
      </c>
      <c r="E4" s="88" t="str">
        <f t="shared" ref="E4:E71" si="0">CONCATENATE(B4,"_",A4,"_",C4)</f>
        <v>Franklin_Bexley_City</v>
      </c>
      <c r="F4" s="90" t="s">
        <v>89</v>
      </c>
      <c r="I4" t="s">
        <v>321</v>
      </c>
      <c r="P4" s="79" t="s">
        <v>4</v>
      </c>
      <c r="Q4" s="80" t="s">
        <v>322</v>
      </c>
      <c r="R4" s="80" t="s">
        <v>323</v>
      </c>
    </row>
    <row r="5" spans="1:21" x14ac:dyDescent="0.3">
      <c r="A5" s="92" t="s">
        <v>324</v>
      </c>
      <c r="B5" s="92" t="s">
        <v>325</v>
      </c>
      <c r="C5" s="92" t="s">
        <v>319</v>
      </c>
      <c r="D5" s="93">
        <v>1933.2975926132001</v>
      </c>
      <c r="E5" s="88" t="str">
        <f t="shared" si="0"/>
        <v>Fairfield_Canal Winchester_City</v>
      </c>
      <c r="F5" s="93" t="s">
        <v>89</v>
      </c>
      <c r="J5" t="s">
        <v>321</v>
      </c>
      <c r="L5" t="s">
        <v>321</v>
      </c>
      <c r="P5" t="s">
        <v>89</v>
      </c>
      <c r="Q5" s="78">
        <f>SUM(D133,D99,D94,D92,D73,D74,D54,D39,D37,D33,D17,D11,D5, D32,D29)</f>
        <v>1659047.3503006713</v>
      </c>
      <c r="R5" s="78">
        <f>SUMIF(J$2:J$292, "Y", D2:D292)</f>
        <v>1659047.3503006722</v>
      </c>
      <c r="S5" s="116"/>
    </row>
    <row r="6" spans="1:21" x14ac:dyDescent="0.3">
      <c r="A6" s="92" t="s">
        <v>324</v>
      </c>
      <c r="B6" s="92" t="s">
        <v>145</v>
      </c>
      <c r="C6" s="92" t="s">
        <v>319</v>
      </c>
      <c r="D6" s="93">
        <v>7159.9850594159398</v>
      </c>
      <c r="E6" s="88" t="str">
        <f t="shared" si="0"/>
        <v>Franklin_Canal Winchester_City</v>
      </c>
      <c r="F6" s="93" t="s">
        <v>89</v>
      </c>
      <c r="P6" t="s">
        <v>141</v>
      </c>
      <c r="Q6" s="78">
        <f>SUM(Q23,Q28,Q31:Q33,Q35,Q37)-SUM(D5,D11,D17,D33,D37,D54,D73:D74,D94)</f>
        <v>406212.92674480611</v>
      </c>
      <c r="R6" s="78">
        <f>SUMIF(K4:K292,"Y",D4:D292)-SUMIF(L4:L292, "Y", D4:D292)</f>
        <v>282446.71002296533</v>
      </c>
      <c r="S6" s="116"/>
    </row>
    <row r="7" spans="1:21" hidden="1" x14ac:dyDescent="0.3">
      <c r="A7" s="89" t="s">
        <v>11</v>
      </c>
      <c r="B7" s="89" t="s">
        <v>326</v>
      </c>
      <c r="C7" s="89" t="s">
        <v>319</v>
      </c>
      <c r="D7" s="90">
        <f>D5+D6</f>
        <v>9093.2826520291401</v>
      </c>
      <c r="E7" s="88" t="str">
        <f>CONCATENATE(B7,"_",A7,"_",C7)</f>
        <v>Total_City of Canal Winchester_City</v>
      </c>
      <c r="F7" s="90"/>
      <c r="I7" t="s">
        <v>321</v>
      </c>
      <c r="P7" t="s">
        <v>145</v>
      </c>
      <c r="Q7" s="78">
        <f>D135+D136+D137+D138+D139+D140+D141+D142+D143+D144+D145+D146+D147+D148+D149+D150+D152+D153+D154+D155+D156+D157+D158+D159+D160+D161+D163+D164+D165+D166+D167+D168+D169+D170+D171+D172+D173+D174+D175+D176+D177+D178+D179</f>
        <v>1332352.0919439655</v>
      </c>
      <c r="R7" s="78">
        <f>SUMIF(H135:H179, "Y", D135:D179)</f>
        <v>1332352.0919439655</v>
      </c>
      <c r="S7" s="116"/>
    </row>
    <row r="8" spans="1:21" hidden="1" x14ac:dyDescent="0.3">
      <c r="A8" s="92" t="s">
        <v>73</v>
      </c>
      <c r="B8" s="92" t="s">
        <v>327</v>
      </c>
      <c r="C8" s="92" t="s">
        <v>328</v>
      </c>
      <c r="D8" s="93"/>
      <c r="E8" s="88" t="str">
        <f t="shared" si="0"/>
        <v>Ross_Chillicothe_CIty</v>
      </c>
      <c r="F8" s="93"/>
      <c r="I8" t="s">
        <v>329</v>
      </c>
      <c r="P8" t="s">
        <v>189</v>
      </c>
      <c r="Q8" s="78">
        <f>SUM(Q22:Q23,Q26,Q29,Q31,Q35,Q37)</f>
        <v>2045852.2649507171</v>
      </c>
      <c r="R8" s="78">
        <f>SUMIF(G4:G292, "Y",D4:D292)</f>
        <v>2043411.2649507171</v>
      </c>
    </row>
    <row r="9" spans="1:21" ht="15.6" hidden="1" x14ac:dyDescent="0.3">
      <c r="A9" s="92" t="s">
        <v>70</v>
      </c>
      <c r="B9" s="92" t="s">
        <v>330</v>
      </c>
      <c r="C9" s="92" t="s">
        <v>319</v>
      </c>
      <c r="D9" s="93">
        <v>13608.6045347703</v>
      </c>
      <c r="E9" s="88" t="str">
        <f t="shared" si="0"/>
        <v>Pickaway_Circleville_City</v>
      </c>
      <c r="F9" s="93" t="s">
        <v>320</v>
      </c>
      <c r="G9" s="565"/>
      <c r="I9" t="s">
        <v>321</v>
      </c>
      <c r="P9" t="s">
        <v>331</v>
      </c>
      <c r="Q9" s="78">
        <f>SUM(Q22:Q23,Q26,Q28,Q29,Q31,Q35,Q37)</f>
        <v>2108365.9803927578</v>
      </c>
      <c r="R9" s="78">
        <f>SUMIF(G4:G291, "Y",D4:D292)+D200</f>
        <v>2105924.9803927578</v>
      </c>
      <c r="S9" s="116"/>
      <c r="U9" s="563"/>
    </row>
    <row r="10" spans="1:21" ht="16.2" thickBot="1" x14ac:dyDescent="0.35">
      <c r="A10" s="92" t="s">
        <v>332</v>
      </c>
      <c r="B10" s="92" t="s">
        <v>333</v>
      </c>
      <c r="C10" s="92" t="s">
        <v>319</v>
      </c>
      <c r="D10" s="93">
        <v>13739.185539198999</v>
      </c>
      <c r="E10" s="88" t="str">
        <f t="shared" si="0"/>
        <v>Delaware_Columbus_City</v>
      </c>
      <c r="F10" s="93" t="s">
        <v>89</v>
      </c>
      <c r="P10" t="s">
        <v>134</v>
      </c>
      <c r="Q10" s="78">
        <f>D99+D133+D180+D211+D241+D268+D32+D39+D24+D92+D93+D65+D66+D29+D204+D209+D200+D131+D63+D9</f>
        <v>2121388.3197789723</v>
      </c>
      <c r="R10" s="78">
        <f>SUMIF(M3:M293, "Y", D2:D292)</f>
        <v>2592753.8157872888</v>
      </c>
      <c r="S10" s="116"/>
      <c r="U10" s="564"/>
    </row>
    <row r="11" spans="1:21" ht="15" thickTop="1" x14ac:dyDescent="0.3">
      <c r="A11" s="92" t="s">
        <v>332</v>
      </c>
      <c r="B11" s="92" t="s">
        <v>325</v>
      </c>
      <c r="C11" s="92" t="s">
        <v>319</v>
      </c>
      <c r="D11" s="93">
        <v>10037.102976579101</v>
      </c>
      <c r="E11" s="88" t="str">
        <f t="shared" si="0"/>
        <v>Fairfield_Columbus_City</v>
      </c>
      <c r="F11" s="93" t="s">
        <v>89</v>
      </c>
      <c r="J11" t="s">
        <v>321</v>
      </c>
      <c r="L11" t="s">
        <v>321</v>
      </c>
      <c r="P11" t="s">
        <v>160</v>
      </c>
      <c r="Q11" s="116">
        <f>SUM(D135,D136,D137,D138,D139,D141,D140,D142,D144,D143,D145,D146,D147,D148,D149,D150,D154,D155,D156,D157,D158,D159,D160,D163,D165,D166,D169,D170,D171,D173,D174,D176,D178,D179)+(D133-SUM(D135,D136,D137,D138,D139,D141,D140,D142,D144,D143,D145,D146,D147,D148,D149,D150,D154,D155,D156,D157,D158,D159,D160,D163,D165,D166,D169,D170,D171,D173,D174,D176,D178,D179))</f>
        <v>1332351.8865185201</v>
      </c>
      <c r="R11" s="78">
        <f>SUMIF(M3:M293, "Y", D3:D293)+(D133-SUMIF(M3:M293, "Y", D3:D293))</f>
        <v>1332351.8865185201</v>
      </c>
    </row>
    <row r="12" spans="1:21" x14ac:dyDescent="0.3">
      <c r="A12" s="92" t="s">
        <v>332</v>
      </c>
      <c r="B12" s="92" t="s">
        <v>145</v>
      </c>
      <c r="C12" s="92" t="s">
        <v>319</v>
      </c>
      <c r="D12" s="93">
        <v>890673.38750447799</v>
      </c>
      <c r="E12" s="88" t="str">
        <f t="shared" si="0"/>
        <v>Franklin_Columbus_City</v>
      </c>
      <c r="F12" s="93" t="s">
        <v>89</v>
      </c>
      <c r="G12" s="116"/>
      <c r="P12" t="s">
        <v>163</v>
      </c>
      <c r="Q12" s="78">
        <f>SUM(D102,D104,D108,D110,D111,D121)+(D99-SUM(D102,D104,D108,D110,D111,D121))</f>
        <v>211114.52507797399</v>
      </c>
      <c r="R12" s="78">
        <f>SUMIF(N3:N293, "Y", D3:D293)+(D99-SUMIF(N3:N293, "Y", D3:D293))</f>
        <v>211114.52507797399</v>
      </c>
    </row>
    <row r="13" spans="1:21" hidden="1" x14ac:dyDescent="0.3">
      <c r="A13" s="89" t="s">
        <v>12</v>
      </c>
      <c r="B13" s="89" t="s">
        <v>326</v>
      </c>
      <c r="C13" s="89" t="s">
        <v>319</v>
      </c>
      <c r="D13" s="90">
        <f>SUM(D10:D12)</f>
        <v>914449.67602025613</v>
      </c>
      <c r="E13" s="88" t="str">
        <f t="shared" si="0"/>
        <v>Total_City of Columbus _City</v>
      </c>
      <c r="F13" s="90"/>
      <c r="I13" t="s">
        <v>321</v>
      </c>
      <c r="P13" t="s">
        <v>206</v>
      </c>
      <c r="Q13" s="78">
        <f>Q10-SUM(Q28,Q29,Q34,Q27,Q36,Q25)</f>
        <v>1707522.076013353</v>
      </c>
      <c r="R13" s="78">
        <f>Q10-SUMIF(O4:O292, "Y",D4:D292)</f>
        <v>1709963.076013353</v>
      </c>
    </row>
    <row r="14" spans="1:21" hidden="1" x14ac:dyDescent="0.3">
      <c r="A14" s="89" t="s">
        <v>44</v>
      </c>
      <c r="B14" s="89" t="s">
        <v>333</v>
      </c>
      <c r="C14" s="89" t="s">
        <v>319</v>
      </c>
      <c r="D14" s="90">
        <v>41406.903324644001</v>
      </c>
      <c r="E14" s="88" t="str">
        <f t="shared" si="0"/>
        <v>Delaware_Delaware City_City</v>
      </c>
      <c r="F14" s="90" t="s">
        <v>89</v>
      </c>
      <c r="I14" t="s">
        <v>321</v>
      </c>
      <c r="P14" s="597"/>
    </row>
    <row r="15" spans="1:21" x14ac:dyDescent="0.3">
      <c r="A15" s="92" t="s">
        <v>334</v>
      </c>
      <c r="B15" s="92" t="s">
        <v>333</v>
      </c>
      <c r="C15" s="92" t="s">
        <v>319</v>
      </c>
      <c r="D15" s="93">
        <v>4130.09937276848</v>
      </c>
      <c r="E15" s="88" t="str">
        <f t="shared" si="0"/>
        <v>Delaware_Dublin_City</v>
      </c>
      <c r="F15" s="93" t="s">
        <v>89</v>
      </c>
    </row>
    <row r="16" spans="1:21" x14ac:dyDescent="0.3">
      <c r="A16" s="92" t="s">
        <v>334</v>
      </c>
      <c r="B16" s="92" t="s">
        <v>145</v>
      </c>
      <c r="C16" s="92" t="s">
        <v>319</v>
      </c>
      <c r="D16" s="93">
        <v>42472.927509149202</v>
      </c>
      <c r="E16" s="88" t="str">
        <f t="shared" si="0"/>
        <v>Franklin_Dublin_City</v>
      </c>
      <c r="F16" s="93" t="s">
        <v>89</v>
      </c>
    </row>
    <row r="17" spans="1:18" x14ac:dyDescent="0.3">
      <c r="A17" s="92" t="s">
        <v>334</v>
      </c>
      <c r="B17" s="92" t="s">
        <v>335</v>
      </c>
      <c r="C17" s="92" t="s">
        <v>319</v>
      </c>
      <c r="D17" s="93">
        <v>3989.8003124616498</v>
      </c>
      <c r="E17" s="88" t="str">
        <f t="shared" si="0"/>
        <v>Union_Dublin_City</v>
      </c>
      <c r="F17" s="93" t="s">
        <v>89</v>
      </c>
      <c r="J17" t="s">
        <v>321</v>
      </c>
      <c r="L17" t="s">
        <v>321</v>
      </c>
    </row>
    <row r="18" spans="1:18" hidden="1" x14ac:dyDescent="0.3">
      <c r="A18" s="89" t="s">
        <v>13</v>
      </c>
      <c r="B18" s="89" t="s">
        <v>326</v>
      </c>
      <c r="C18" s="89" t="s">
        <v>319</v>
      </c>
      <c r="D18" s="90">
        <f>SUM(D15:D17)</f>
        <v>50592.827194379337</v>
      </c>
      <c r="E18" s="88" t="str">
        <f t="shared" si="0"/>
        <v>Total_City of Dublin_City</v>
      </c>
      <c r="F18" s="90"/>
      <c r="I18" t="s">
        <v>321</v>
      </c>
    </row>
    <row r="19" spans="1:18" hidden="1" x14ac:dyDescent="0.3">
      <c r="A19" s="89" t="s">
        <v>14</v>
      </c>
      <c r="B19" s="89" t="s">
        <v>145</v>
      </c>
      <c r="C19" s="89" t="s">
        <v>319</v>
      </c>
      <c r="D19" s="90">
        <v>36017.656967124698</v>
      </c>
      <c r="E19" s="88" t="str">
        <f t="shared" si="0"/>
        <v>Franklin_Gahanna_City</v>
      </c>
      <c r="F19" s="90" t="s">
        <v>89</v>
      </c>
      <c r="I19" t="s">
        <v>321</v>
      </c>
    </row>
    <row r="20" spans="1:18" hidden="1" x14ac:dyDescent="0.3">
      <c r="A20" s="89" t="s">
        <v>15</v>
      </c>
      <c r="B20" s="89" t="s">
        <v>145</v>
      </c>
      <c r="C20" s="89" t="s">
        <v>319</v>
      </c>
      <c r="D20" s="90">
        <v>8559.3084274609191</v>
      </c>
      <c r="E20" s="88" t="str">
        <f t="shared" si="0"/>
        <v>Franklin_Grandview Heights_City</v>
      </c>
      <c r="F20" s="90" t="s">
        <v>89</v>
      </c>
      <c r="I20" t="s">
        <v>321</v>
      </c>
      <c r="P20" t="s">
        <v>336</v>
      </c>
    </row>
    <row r="21" spans="1:18" hidden="1" x14ac:dyDescent="0.3">
      <c r="A21" s="89" t="s">
        <v>16</v>
      </c>
      <c r="B21" s="89" t="s">
        <v>145</v>
      </c>
      <c r="C21" s="89" t="s">
        <v>319</v>
      </c>
      <c r="D21" s="90">
        <v>42766.147991839898</v>
      </c>
      <c r="E21" s="88" t="str">
        <f t="shared" si="0"/>
        <v>Franklin_Grove City_City</v>
      </c>
      <c r="F21" s="90" t="s">
        <v>89</v>
      </c>
      <c r="I21" t="s">
        <v>321</v>
      </c>
      <c r="P21" t="s">
        <v>337</v>
      </c>
      <c r="Q21" s="78" t="s">
        <v>326</v>
      </c>
      <c r="R21" t="s">
        <v>338</v>
      </c>
    </row>
    <row r="22" spans="1:18" hidden="1" x14ac:dyDescent="0.3">
      <c r="A22" s="89" t="s">
        <v>17</v>
      </c>
      <c r="B22" s="89" t="s">
        <v>145</v>
      </c>
      <c r="C22" s="89" t="s">
        <v>319</v>
      </c>
      <c r="D22" s="90">
        <v>5859.6699858818802</v>
      </c>
      <c r="E22" s="88" t="str">
        <f t="shared" si="0"/>
        <v>Franklin_Groveport_City</v>
      </c>
      <c r="F22" s="90" t="s">
        <v>89</v>
      </c>
      <c r="I22" t="s">
        <v>321</v>
      </c>
      <c r="P22" s="89" t="s">
        <v>333</v>
      </c>
      <c r="Q22" s="90">
        <v>211114.52507797399</v>
      </c>
      <c r="R22" s="90" t="s">
        <v>321</v>
      </c>
    </row>
    <row r="23" spans="1:18" hidden="1" x14ac:dyDescent="0.3">
      <c r="A23" s="89" t="s">
        <v>18</v>
      </c>
      <c r="B23" s="89" t="s">
        <v>145</v>
      </c>
      <c r="C23" s="89" t="s">
        <v>319</v>
      </c>
      <c r="D23" s="90">
        <v>38243.784660221099</v>
      </c>
      <c r="E23" s="88" t="str">
        <f t="shared" si="0"/>
        <v>Franklin_Hilliard_City</v>
      </c>
      <c r="F23" s="90" t="s">
        <v>89</v>
      </c>
      <c r="I23" t="s">
        <v>321</v>
      </c>
      <c r="P23" s="89" t="s">
        <v>325</v>
      </c>
      <c r="Q23" s="90">
        <v>157850.26521533501</v>
      </c>
      <c r="R23" s="90" t="s">
        <v>321</v>
      </c>
    </row>
    <row r="24" spans="1:18" hidden="1" x14ac:dyDescent="0.3">
      <c r="A24" s="89" t="s">
        <v>339</v>
      </c>
      <c r="B24" s="89" t="s">
        <v>340</v>
      </c>
      <c r="C24" s="89" t="s">
        <v>319</v>
      </c>
      <c r="D24" s="90">
        <v>5490.9270374804601</v>
      </c>
      <c r="E24" s="88" t="str">
        <f t="shared" si="0"/>
        <v>Licking_City of Johnstown_City</v>
      </c>
      <c r="F24" s="90" t="s">
        <v>320</v>
      </c>
      <c r="I24" t="s">
        <v>321</v>
      </c>
      <c r="P24" s="89"/>
      <c r="Q24" s="90"/>
      <c r="R24" s="90"/>
    </row>
    <row r="25" spans="1:18" hidden="1" x14ac:dyDescent="0.3">
      <c r="A25" s="89" t="s">
        <v>51</v>
      </c>
      <c r="B25" s="89" t="s">
        <v>325</v>
      </c>
      <c r="C25" s="89" t="s">
        <v>319</v>
      </c>
      <c r="D25" s="90">
        <v>40560.818185201497</v>
      </c>
      <c r="E25" s="88" t="str">
        <f t="shared" si="0"/>
        <v>Fairfield_Lancaster_City</v>
      </c>
      <c r="F25" s="90" t="s">
        <v>141</v>
      </c>
      <c r="I25" t="s">
        <v>321</v>
      </c>
      <c r="P25" s="89" t="s">
        <v>341</v>
      </c>
      <c r="Q25" s="90">
        <v>28589.671083520301</v>
      </c>
      <c r="R25" s="90" t="s">
        <v>342</v>
      </c>
    </row>
    <row r="26" spans="1:18" hidden="1" x14ac:dyDescent="0.3">
      <c r="A26" s="89" t="s">
        <v>75</v>
      </c>
      <c r="B26" s="89" t="s">
        <v>335</v>
      </c>
      <c r="C26" s="89" t="s">
        <v>319</v>
      </c>
      <c r="D26" s="90">
        <v>24505.1532313793</v>
      </c>
      <c r="E26" s="88" t="str">
        <f t="shared" si="0"/>
        <v>Union_Marysville_City</v>
      </c>
      <c r="F26" s="90" t="s">
        <v>141</v>
      </c>
      <c r="I26" t="s">
        <v>321</v>
      </c>
      <c r="P26" s="89" t="s">
        <v>145</v>
      </c>
      <c r="Q26" s="90">
        <v>1332351.8865185201</v>
      </c>
      <c r="R26" s="90" t="s">
        <v>321</v>
      </c>
    </row>
    <row r="27" spans="1:18" hidden="1" x14ac:dyDescent="0.3">
      <c r="A27" s="89" t="s">
        <v>343</v>
      </c>
      <c r="B27" s="89" t="s">
        <v>344</v>
      </c>
      <c r="C27" s="89" t="s">
        <v>319</v>
      </c>
      <c r="D27" s="90"/>
      <c r="E27" s="88" t="str">
        <f t="shared" si="0"/>
        <v>Knox_Mount Vernon_City</v>
      </c>
      <c r="F27" s="90"/>
      <c r="I27" t="s">
        <v>321</v>
      </c>
      <c r="P27" s="89" t="s">
        <v>345</v>
      </c>
      <c r="Q27" s="90">
        <v>28374.6777682881</v>
      </c>
      <c r="R27" s="90" t="s">
        <v>321</v>
      </c>
    </row>
    <row r="28" spans="1:18" x14ac:dyDescent="0.3">
      <c r="A28" s="92" t="s">
        <v>346</v>
      </c>
      <c r="B28" s="92" t="s">
        <v>145</v>
      </c>
      <c r="C28" s="92" t="s">
        <v>319</v>
      </c>
      <c r="D28" s="93">
        <v>10969.2991525548</v>
      </c>
      <c r="E28" s="88" t="str">
        <f t="shared" si="0"/>
        <v>Franklin_New Albany_City</v>
      </c>
      <c r="F28" s="93" t="s">
        <v>89</v>
      </c>
      <c r="P28" s="89" t="s">
        <v>344</v>
      </c>
      <c r="Q28" s="90">
        <v>62513.7154420406</v>
      </c>
      <c r="R28" s="90" t="s">
        <v>321</v>
      </c>
    </row>
    <row r="29" spans="1:18" x14ac:dyDescent="0.3">
      <c r="A29" s="92" t="s">
        <v>346</v>
      </c>
      <c r="B29" s="92" t="s">
        <v>340</v>
      </c>
      <c r="C29" s="92" t="s">
        <v>319</v>
      </c>
      <c r="D29" s="93">
        <v>10.551121825680299</v>
      </c>
      <c r="E29" s="88" t="str">
        <f t="shared" si="0"/>
        <v>Licking_New Albany_City</v>
      </c>
      <c r="F29" s="578" t="s">
        <v>89</v>
      </c>
      <c r="J29" s="579" t="s">
        <v>321</v>
      </c>
      <c r="P29" s="89" t="s">
        <v>340</v>
      </c>
      <c r="Q29" s="90">
        <f>178912.275461322+D69</f>
        <v>181353.27546132199</v>
      </c>
      <c r="R29" s="90" t="s">
        <v>342</v>
      </c>
    </row>
    <row r="30" spans="1:18" hidden="1" x14ac:dyDescent="0.3">
      <c r="A30" s="89" t="s">
        <v>19</v>
      </c>
      <c r="B30" s="89" t="s">
        <v>326</v>
      </c>
      <c r="C30" s="89" t="s">
        <v>319</v>
      </c>
      <c r="D30" s="90">
        <f>SUM(D28:D29)</f>
        <v>10979.85027438048</v>
      </c>
      <c r="E30" s="88" t="str">
        <f t="shared" si="0"/>
        <v>Total_City of New Albany_City</v>
      </c>
      <c r="F30" s="90"/>
      <c r="I30" t="s">
        <v>321</v>
      </c>
      <c r="P30" s="89" t="s">
        <v>318</v>
      </c>
      <c r="Q30" s="90">
        <v>45444.070953312003</v>
      </c>
      <c r="R30" s="90" t="s">
        <v>321</v>
      </c>
    </row>
    <row r="31" spans="1:18" hidden="1" x14ac:dyDescent="0.3">
      <c r="A31" s="89" t="s">
        <v>347</v>
      </c>
      <c r="B31" s="89" t="s">
        <v>145</v>
      </c>
      <c r="C31" s="89" t="s">
        <v>319</v>
      </c>
      <c r="D31" s="90">
        <v>5339.4167156816902</v>
      </c>
      <c r="E31" s="88" t="str">
        <f t="shared" si="0"/>
        <v>Franklin_CIty of Obetz_City</v>
      </c>
      <c r="F31" s="90" t="s">
        <v>89</v>
      </c>
      <c r="I31" t="s">
        <v>321</v>
      </c>
      <c r="P31" s="89" t="s">
        <v>348</v>
      </c>
      <c r="Q31" s="90">
        <v>44729.412890716201</v>
      </c>
      <c r="R31" s="90" t="s">
        <v>342</v>
      </c>
    </row>
    <row r="32" spans="1:18" hidden="1" x14ac:dyDescent="0.3">
      <c r="A32" s="89" t="s">
        <v>57</v>
      </c>
      <c r="B32" s="89" t="s">
        <v>340</v>
      </c>
      <c r="C32" s="89" t="s">
        <v>319</v>
      </c>
      <c r="D32" s="90">
        <v>18426.463976781099</v>
      </c>
      <c r="E32" s="88" t="str">
        <f t="shared" si="0"/>
        <v>Licking_Pataskala_City</v>
      </c>
      <c r="F32" s="90" t="s">
        <v>89</v>
      </c>
      <c r="I32" t="s">
        <v>321</v>
      </c>
      <c r="J32" t="s">
        <v>321</v>
      </c>
      <c r="P32" s="89" t="s">
        <v>349</v>
      </c>
      <c r="Q32" s="90">
        <v>65156.988455401399</v>
      </c>
      <c r="R32" s="90" t="s">
        <v>342</v>
      </c>
    </row>
    <row r="33" spans="1:18" x14ac:dyDescent="0.3">
      <c r="A33" s="92" t="s">
        <v>350</v>
      </c>
      <c r="B33" s="92" t="s">
        <v>325</v>
      </c>
      <c r="C33" s="92" t="s">
        <v>319</v>
      </c>
      <c r="D33" s="93">
        <v>22994.600264598899</v>
      </c>
      <c r="E33" s="88" t="str">
        <f t="shared" si="0"/>
        <v>Fairfield_Pickerington_City</v>
      </c>
      <c r="F33" s="93" t="s">
        <v>89</v>
      </c>
      <c r="J33" t="s">
        <v>321</v>
      </c>
      <c r="L33" t="s">
        <v>321</v>
      </c>
      <c r="P33" s="89" t="s">
        <v>351</v>
      </c>
      <c r="Q33" s="90">
        <v>35192.598994997898</v>
      </c>
      <c r="R33" s="90" t="s">
        <v>321</v>
      </c>
    </row>
    <row r="34" spans="1:18" x14ac:dyDescent="0.3">
      <c r="A34" s="92" t="s">
        <v>350</v>
      </c>
      <c r="B34" s="92" t="s">
        <v>145</v>
      </c>
      <c r="C34" s="92" t="s">
        <v>319</v>
      </c>
      <c r="D34" s="93">
        <v>101.266339733645</v>
      </c>
      <c r="E34" s="88" t="str">
        <f t="shared" si="0"/>
        <v>Franklin_Pickerington_City</v>
      </c>
      <c r="F34" s="93" t="s">
        <v>89</v>
      </c>
      <c r="P34" s="89" t="s">
        <v>352</v>
      </c>
      <c r="Q34" s="90">
        <v>36103.041821366001</v>
      </c>
      <c r="R34" s="90" t="s">
        <v>321</v>
      </c>
    </row>
    <row r="35" spans="1:18" hidden="1" x14ac:dyDescent="0.3">
      <c r="A35" s="89" t="s">
        <v>52</v>
      </c>
      <c r="B35" s="89" t="s">
        <v>326</v>
      </c>
      <c r="C35" s="89" t="s">
        <v>319</v>
      </c>
      <c r="D35" s="90">
        <f>SUM(D33:D34)</f>
        <v>23095.866604332543</v>
      </c>
      <c r="E35" s="88" t="str">
        <f t="shared" si="0"/>
        <v>Total_City of Pickerington_City</v>
      </c>
      <c r="F35" s="90" t="s">
        <v>89</v>
      </c>
      <c r="I35" t="s">
        <v>321</v>
      </c>
      <c r="P35" s="89" t="s">
        <v>330</v>
      </c>
      <c r="Q35" s="90">
        <v>58609.228266439401</v>
      </c>
      <c r="R35" s="90" t="s">
        <v>342</v>
      </c>
    </row>
    <row r="36" spans="1:18" hidden="1" x14ac:dyDescent="0.3">
      <c r="A36" s="89" t="s">
        <v>45</v>
      </c>
      <c r="B36" s="89" t="s">
        <v>333</v>
      </c>
      <c r="C36" s="89" t="s">
        <v>319</v>
      </c>
      <c r="D36" s="90">
        <v>14586.089265876701</v>
      </c>
      <c r="E36" s="88" t="str">
        <f t="shared" si="0"/>
        <v>Delaware_Powell_City</v>
      </c>
      <c r="F36" s="90" t="s">
        <v>89</v>
      </c>
      <c r="I36" t="s">
        <v>321</v>
      </c>
      <c r="P36" s="89" t="s">
        <v>327</v>
      </c>
      <c r="Q36" s="90">
        <v>76931.8621890824</v>
      </c>
      <c r="R36" s="90" t="s">
        <v>342</v>
      </c>
    </row>
    <row r="37" spans="1:18" x14ac:dyDescent="0.3">
      <c r="A37" s="92" t="s">
        <v>353</v>
      </c>
      <c r="B37" s="92" t="s">
        <v>325</v>
      </c>
      <c r="C37" s="92" t="s">
        <v>319</v>
      </c>
      <c r="D37" s="93">
        <v>925.25241530533299</v>
      </c>
      <c r="E37" s="88" t="str">
        <f t="shared" si="0"/>
        <v>Fairfield_Reynoldsburg_City</v>
      </c>
      <c r="F37" s="93" t="s">
        <v>89</v>
      </c>
      <c r="J37" t="s">
        <v>321</v>
      </c>
      <c r="L37" t="s">
        <v>321</v>
      </c>
      <c r="P37" s="89" t="s">
        <v>335</v>
      </c>
      <c r="Q37" s="90">
        <v>59843.671520410397</v>
      </c>
      <c r="R37" s="90" t="s">
        <v>321</v>
      </c>
    </row>
    <row r="38" spans="1:18" x14ac:dyDescent="0.3">
      <c r="A38" s="92" t="s">
        <v>353</v>
      </c>
      <c r="B38" s="92" t="s">
        <v>145</v>
      </c>
      <c r="C38" s="92" t="s">
        <v>319</v>
      </c>
      <c r="D38" s="93">
        <v>27206.020831837399</v>
      </c>
      <c r="E38" s="88" t="str">
        <f t="shared" si="0"/>
        <v>Franklin_Reynoldsburg_City</v>
      </c>
      <c r="F38" s="93" t="s">
        <v>89</v>
      </c>
    </row>
    <row r="39" spans="1:18" x14ac:dyDescent="0.3">
      <c r="A39" s="92" t="s">
        <v>353</v>
      </c>
      <c r="B39" s="92" t="s">
        <v>340</v>
      </c>
      <c r="C39" s="92" t="s">
        <v>319</v>
      </c>
      <c r="D39" s="93">
        <v>9518.5997820795201</v>
      </c>
      <c r="E39" s="88" t="str">
        <f t="shared" si="0"/>
        <v>Licking_Reynoldsburg_City</v>
      </c>
      <c r="F39" s="93" t="s">
        <v>89</v>
      </c>
      <c r="J39" t="s">
        <v>321</v>
      </c>
    </row>
    <row r="40" spans="1:18" hidden="1" x14ac:dyDescent="0.3">
      <c r="A40" s="89" t="s">
        <v>20</v>
      </c>
      <c r="B40" s="89" t="s">
        <v>326</v>
      </c>
      <c r="C40" s="89" t="s">
        <v>319</v>
      </c>
      <c r="D40" s="90">
        <f>SUM(D37:D39)</f>
        <v>37649.873029222254</v>
      </c>
      <c r="E40" s="88" t="str">
        <f t="shared" si="0"/>
        <v>Total_City of Reynoldsburg_City</v>
      </c>
      <c r="F40" s="90"/>
      <c r="I40" t="s">
        <v>321</v>
      </c>
    </row>
    <row r="41" spans="1:18" hidden="1" x14ac:dyDescent="0.3">
      <c r="A41" s="89" t="s">
        <v>354</v>
      </c>
      <c r="B41" s="89" t="s">
        <v>333</v>
      </c>
      <c r="C41" s="89" t="s">
        <v>355</v>
      </c>
      <c r="D41" s="90">
        <v>5689.6163183512299</v>
      </c>
      <c r="E41" s="88" t="str">
        <f t="shared" si="0"/>
        <v>Delaware_City of Sunbury_CITY</v>
      </c>
      <c r="F41" s="90" t="s">
        <v>89</v>
      </c>
      <c r="I41" t="s">
        <v>321</v>
      </c>
    </row>
    <row r="42" spans="1:18" hidden="1" x14ac:dyDescent="0.3">
      <c r="A42" s="89" t="s">
        <v>21</v>
      </c>
      <c r="B42" s="89" t="s">
        <v>145</v>
      </c>
      <c r="C42" s="89" t="s">
        <v>319</v>
      </c>
      <c r="D42" s="90">
        <v>35541.830880574598</v>
      </c>
      <c r="E42" s="88" t="str">
        <f t="shared" si="0"/>
        <v>Franklin_Upper Arlington_City</v>
      </c>
      <c r="F42" s="95" t="s">
        <v>89</v>
      </c>
      <c r="I42" t="s">
        <v>321</v>
      </c>
    </row>
    <row r="43" spans="1:18" x14ac:dyDescent="0.3">
      <c r="A43" s="92" t="s">
        <v>356</v>
      </c>
      <c r="B43" s="92" t="s">
        <v>333</v>
      </c>
      <c r="C43" s="92" t="s">
        <v>319</v>
      </c>
      <c r="D43" s="93">
        <v>9977.2842358497401</v>
      </c>
      <c r="E43" s="88" t="str">
        <f t="shared" si="0"/>
        <v>Delaware_Westerville_City</v>
      </c>
      <c r="F43" s="93" t="s">
        <v>89</v>
      </c>
    </row>
    <row r="44" spans="1:18" x14ac:dyDescent="0.3">
      <c r="A44" s="92" t="s">
        <v>356</v>
      </c>
      <c r="B44" s="92" t="s">
        <v>145</v>
      </c>
      <c r="C44" s="92" t="s">
        <v>319</v>
      </c>
      <c r="D44" s="93">
        <v>30679.0093055281</v>
      </c>
      <c r="E44" s="88" t="str">
        <f t="shared" si="0"/>
        <v>Franklin_Westerville_City</v>
      </c>
      <c r="F44" s="93" t="s">
        <v>89</v>
      </c>
    </row>
    <row r="45" spans="1:18" hidden="1" x14ac:dyDescent="0.3">
      <c r="A45" s="89" t="s">
        <v>22</v>
      </c>
      <c r="B45" s="89" t="s">
        <v>326</v>
      </c>
      <c r="C45" s="89" t="s">
        <v>319</v>
      </c>
      <c r="D45" s="90">
        <f>SUM(D43:D44)</f>
        <v>40656.29354137784</v>
      </c>
      <c r="E45" s="88" t="str">
        <f t="shared" si="0"/>
        <v>Total_City of Westerville_City</v>
      </c>
      <c r="F45" s="90"/>
      <c r="I45" t="s">
        <v>321</v>
      </c>
    </row>
    <row r="46" spans="1:18" hidden="1" x14ac:dyDescent="0.3">
      <c r="A46" s="89" t="s">
        <v>23</v>
      </c>
      <c r="B46" s="89" t="s">
        <v>145</v>
      </c>
      <c r="C46" s="89" t="s">
        <v>319</v>
      </c>
      <c r="D46" s="90">
        <v>19405.659127488601</v>
      </c>
      <c r="E46" s="88" t="str">
        <f t="shared" si="0"/>
        <v>Franklin_Whitehall_City</v>
      </c>
      <c r="F46" s="90" t="s">
        <v>89</v>
      </c>
      <c r="I46" t="s">
        <v>321</v>
      </c>
    </row>
    <row r="47" spans="1:18" hidden="1" x14ac:dyDescent="0.3">
      <c r="A47" s="89" t="s">
        <v>24</v>
      </c>
      <c r="B47" s="89" t="s">
        <v>145</v>
      </c>
      <c r="C47" s="89" t="s">
        <v>319</v>
      </c>
      <c r="D47" s="90">
        <v>14508.973777892599</v>
      </c>
      <c r="E47" s="88" t="str">
        <f t="shared" si="0"/>
        <v>Franklin_Worthington_City</v>
      </c>
      <c r="F47" s="90" t="s">
        <v>89</v>
      </c>
      <c r="I47" t="s">
        <v>321</v>
      </c>
    </row>
    <row r="48" spans="1:18" x14ac:dyDescent="0.3">
      <c r="A48" s="96"/>
      <c r="B48" s="96"/>
      <c r="C48" s="96"/>
      <c r="D48" s="97"/>
      <c r="E48" s="88" t="str">
        <f t="shared" si="0"/>
        <v>__</v>
      </c>
      <c r="F48" s="97"/>
    </row>
    <row r="49" spans="1:18" x14ac:dyDescent="0.3">
      <c r="A49" s="86" t="s">
        <v>357</v>
      </c>
      <c r="B49" s="86"/>
      <c r="C49" s="86"/>
      <c r="D49" s="87"/>
      <c r="E49" s="88" t="str">
        <f t="shared" si="0"/>
        <v>_VILLAGE MEMBERS_</v>
      </c>
      <c r="F49" s="87"/>
    </row>
    <row r="50" spans="1:18" ht="27.6" hidden="1" x14ac:dyDescent="0.3">
      <c r="A50" s="86" t="s">
        <v>358</v>
      </c>
      <c r="B50" s="86" t="s">
        <v>352</v>
      </c>
      <c r="C50" s="86" t="s">
        <v>359</v>
      </c>
      <c r="D50" s="87"/>
      <c r="E50" s="88" t="str">
        <f t="shared" si="0"/>
        <v>Perry_Village of New Lexington_Village</v>
      </c>
      <c r="F50" s="87"/>
      <c r="I50" t="s">
        <v>329</v>
      </c>
    </row>
    <row r="51" spans="1:18" hidden="1" x14ac:dyDescent="0.3">
      <c r="A51" s="86" t="s">
        <v>360</v>
      </c>
      <c r="B51" s="86" t="s">
        <v>340</v>
      </c>
      <c r="C51" s="86" t="s">
        <v>359</v>
      </c>
      <c r="D51" s="87"/>
      <c r="E51" s="88" t="str">
        <f t="shared" si="0"/>
        <v>Licking_Village of Buckeye Lake_Village</v>
      </c>
      <c r="F51" s="87"/>
      <c r="I51" t="s">
        <v>321</v>
      </c>
    </row>
    <row r="52" spans="1:18" hidden="1" x14ac:dyDescent="0.3">
      <c r="A52" s="89" t="s">
        <v>47</v>
      </c>
      <c r="B52" s="89" t="s">
        <v>333</v>
      </c>
      <c r="C52" s="89" t="s">
        <v>359</v>
      </c>
      <c r="D52" s="90">
        <v>821.297825324369</v>
      </c>
      <c r="E52" s="88" t="str">
        <f t="shared" si="0"/>
        <v>Delaware_Village of Galena_Village</v>
      </c>
      <c r="F52" s="90" t="s">
        <v>89</v>
      </c>
      <c r="I52" t="s">
        <v>321</v>
      </c>
      <c r="Q52"/>
      <c r="R52"/>
    </row>
    <row r="53" spans="1:18" ht="27.6" hidden="1" x14ac:dyDescent="0.3">
      <c r="A53" s="89" t="s">
        <v>48</v>
      </c>
      <c r="B53" s="89" t="s">
        <v>333</v>
      </c>
      <c r="C53" s="89" t="s">
        <v>359</v>
      </c>
      <c r="D53" s="90">
        <v>803.33505393209896</v>
      </c>
      <c r="E53" s="88" t="str">
        <f t="shared" si="0"/>
        <v>Delaware_Village of Shawnee Hills_Village</v>
      </c>
      <c r="F53" s="90" t="s">
        <v>89</v>
      </c>
      <c r="I53" t="s">
        <v>321</v>
      </c>
      <c r="Q53"/>
      <c r="R53"/>
    </row>
    <row r="54" spans="1:18" x14ac:dyDescent="0.3">
      <c r="A54" s="94" t="s">
        <v>361</v>
      </c>
      <c r="B54" s="94" t="s">
        <v>325</v>
      </c>
      <c r="C54" s="94" t="s">
        <v>359</v>
      </c>
      <c r="D54" s="95">
        <v>1600.3609583150001</v>
      </c>
      <c r="E54" s="88" t="str">
        <f t="shared" si="0"/>
        <v>Fairfield_Lithopolis_Village</v>
      </c>
      <c r="F54" s="95" t="s">
        <v>89</v>
      </c>
      <c r="J54" t="s">
        <v>321</v>
      </c>
      <c r="L54" t="s">
        <v>321</v>
      </c>
    </row>
    <row r="55" spans="1:18" x14ac:dyDescent="0.3">
      <c r="A55" s="94" t="s">
        <v>361</v>
      </c>
      <c r="B55" s="94" t="s">
        <v>145</v>
      </c>
      <c r="C55" s="94" t="s">
        <v>359</v>
      </c>
      <c r="D55" s="95">
        <v>67.705242696666204</v>
      </c>
      <c r="E55" s="88" t="str">
        <f t="shared" si="0"/>
        <v>Franklin_Lithopolis_Village</v>
      </c>
      <c r="F55" s="95" t="s">
        <v>89</v>
      </c>
    </row>
    <row r="56" spans="1:18" hidden="1" x14ac:dyDescent="0.3">
      <c r="A56" s="89" t="s">
        <v>36</v>
      </c>
      <c r="B56" s="89" t="s">
        <v>326</v>
      </c>
      <c r="C56" s="89" t="s">
        <v>359</v>
      </c>
      <c r="D56" s="566">
        <f>SUM(D54:D55)</f>
        <v>1668.0662010116662</v>
      </c>
      <c r="E56" s="88" t="str">
        <f t="shared" si="0"/>
        <v>Total_Village of Lithopolis_Village</v>
      </c>
      <c r="F56" s="90">
        <v>0</v>
      </c>
      <c r="I56" t="s">
        <v>321</v>
      </c>
    </row>
    <row r="57" spans="1:18" hidden="1" x14ac:dyDescent="0.3">
      <c r="A57" s="89" t="s">
        <v>37</v>
      </c>
      <c r="B57" s="89" t="s">
        <v>145</v>
      </c>
      <c r="C57" s="89" t="s">
        <v>359</v>
      </c>
      <c r="D57" s="90">
        <v>275.51463980738799</v>
      </c>
      <c r="E57" s="88" t="str">
        <f t="shared" si="0"/>
        <v>Franklin_Village of Lockbourne_Village</v>
      </c>
      <c r="F57" s="90" t="s">
        <v>89</v>
      </c>
      <c r="I57" t="s">
        <v>321</v>
      </c>
    </row>
    <row r="58" spans="1:18" hidden="1" x14ac:dyDescent="0.3">
      <c r="A58" s="89" t="s">
        <v>38</v>
      </c>
      <c r="B58" s="89" t="s">
        <v>145</v>
      </c>
      <c r="C58" s="89" t="s">
        <v>359</v>
      </c>
      <c r="D58" s="90">
        <v>586.11729967048996</v>
      </c>
      <c r="E58" s="88" t="str">
        <f t="shared" si="0"/>
        <v>Franklin_Village of Marble Cliff_Village</v>
      </c>
      <c r="F58" s="90" t="s">
        <v>89</v>
      </c>
      <c r="I58" t="s">
        <v>321</v>
      </c>
    </row>
    <row r="59" spans="1:18" hidden="1" x14ac:dyDescent="0.3">
      <c r="A59" s="89" t="s">
        <v>39</v>
      </c>
      <c r="B59" s="89" t="s">
        <v>145</v>
      </c>
      <c r="C59" s="89" t="s">
        <v>359</v>
      </c>
      <c r="D59" s="90">
        <v>1554.0262534023</v>
      </c>
      <c r="E59" s="88" t="str">
        <f t="shared" si="0"/>
        <v>Franklin_Village of Minerva Park_Village</v>
      </c>
      <c r="F59" s="90" t="s">
        <v>89</v>
      </c>
      <c r="I59" t="s">
        <v>321</v>
      </c>
    </row>
    <row r="60" spans="1:18" hidden="1" x14ac:dyDescent="0.3">
      <c r="A60" s="89" t="s">
        <v>41</v>
      </c>
      <c r="B60" s="89" t="s">
        <v>145</v>
      </c>
      <c r="C60" s="89" t="s">
        <v>359</v>
      </c>
      <c r="D60" s="90">
        <v>567.76636789417796</v>
      </c>
      <c r="E60" s="88" t="str">
        <f t="shared" si="0"/>
        <v>Franklin_Village of Riverlea_Village</v>
      </c>
      <c r="F60" s="90" t="s">
        <v>89</v>
      </c>
      <c r="I60" t="s">
        <v>321</v>
      </c>
    </row>
    <row r="61" spans="1:18" hidden="1" x14ac:dyDescent="0.3">
      <c r="A61" s="89" t="s">
        <v>42</v>
      </c>
      <c r="B61" s="89" t="s">
        <v>145</v>
      </c>
      <c r="C61" s="89" t="s">
        <v>359</v>
      </c>
      <c r="D61" s="566">
        <v>989.40127862971201</v>
      </c>
      <c r="E61" s="88" t="str">
        <f t="shared" si="0"/>
        <v>Franklin_Village of Urbancrest_Village</v>
      </c>
      <c r="F61" s="90" t="s">
        <v>89</v>
      </c>
      <c r="I61" t="s">
        <v>321</v>
      </c>
    </row>
    <row r="62" spans="1:18" hidden="1" x14ac:dyDescent="0.3">
      <c r="A62" s="89" t="s">
        <v>65</v>
      </c>
      <c r="B62" s="89" t="s">
        <v>344</v>
      </c>
      <c r="C62" s="89" t="s">
        <v>359</v>
      </c>
      <c r="D62" s="90">
        <v>2413.8924715994899</v>
      </c>
      <c r="E62" s="88" t="str">
        <f t="shared" si="0"/>
        <v>Knox_Village of Gambier_Village</v>
      </c>
      <c r="F62" s="90" t="s">
        <v>141</v>
      </c>
      <c r="I62" t="s">
        <v>321</v>
      </c>
    </row>
    <row r="63" spans="1:18" hidden="1" x14ac:dyDescent="0.3">
      <c r="A63" s="89" t="s">
        <v>61</v>
      </c>
      <c r="B63" s="89" t="s">
        <v>340</v>
      </c>
      <c r="C63" s="89" t="s">
        <v>359</v>
      </c>
      <c r="D63" s="90">
        <v>6289.10907348214</v>
      </c>
      <c r="E63" s="88" t="str">
        <f t="shared" si="0"/>
        <v>Licking_Village of Granville_Village</v>
      </c>
      <c r="F63" s="90" t="s">
        <v>320</v>
      </c>
      <c r="I63" t="s">
        <v>321</v>
      </c>
    </row>
    <row r="64" spans="1:18" hidden="1" x14ac:dyDescent="0.3">
      <c r="A64" s="89" t="s">
        <v>362</v>
      </c>
      <c r="B64" s="89" t="s">
        <v>352</v>
      </c>
      <c r="C64" s="89" t="s">
        <v>359</v>
      </c>
      <c r="D64" s="90">
        <v>1513.9003149226501</v>
      </c>
      <c r="E64" s="88" t="str">
        <f t="shared" si="0"/>
        <v>Perry_Village of Somerset_Village</v>
      </c>
      <c r="F64" s="90" t="s">
        <v>320</v>
      </c>
      <c r="I64" t="s">
        <v>321</v>
      </c>
    </row>
    <row r="65" spans="1:12" hidden="1" x14ac:dyDescent="0.3">
      <c r="A65" s="89" t="s">
        <v>71</v>
      </c>
      <c r="B65" s="89" t="s">
        <v>330</v>
      </c>
      <c r="C65" s="89" t="s">
        <v>359</v>
      </c>
      <c r="D65" s="90">
        <v>4104.10551477029</v>
      </c>
      <c r="E65" s="88" t="str">
        <f t="shared" si="0"/>
        <v>Pickaway_Village of Ashville_Village</v>
      </c>
      <c r="F65" s="90" t="s">
        <v>141</v>
      </c>
      <c r="I65" t="s">
        <v>321</v>
      </c>
    </row>
    <row r="66" spans="1:12" x14ac:dyDescent="0.3">
      <c r="A66" s="94" t="s">
        <v>363</v>
      </c>
      <c r="B66" s="94" t="s">
        <v>348</v>
      </c>
      <c r="C66" s="94" t="s">
        <v>359</v>
      </c>
      <c r="D66" s="95">
        <v>3844.93964272634</v>
      </c>
      <c r="E66" s="88" t="str">
        <f t="shared" si="0"/>
        <v>Madison_Plain City_Village</v>
      </c>
      <c r="F66" s="90" t="s">
        <v>141</v>
      </c>
    </row>
    <row r="67" spans="1:12" x14ac:dyDescent="0.3">
      <c r="A67" s="94" t="s">
        <v>363</v>
      </c>
      <c r="B67" s="94" t="s">
        <v>335</v>
      </c>
      <c r="C67" s="94" t="s">
        <v>359</v>
      </c>
      <c r="D67" s="95">
        <v>777.81814951461899</v>
      </c>
      <c r="E67" s="88" t="str">
        <f t="shared" si="0"/>
        <v>Union_Plain City_Village</v>
      </c>
      <c r="F67" s="90" t="s">
        <v>141</v>
      </c>
    </row>
    <row r="68" spans="1:12" hidden="1" x14ac:dyDescent="0.3">
      <c r="A68" s="89" t="s">
        <v>364</v>
      </c>
      <c r="B68" s="89" t="s">
        <v>326</v>
      </c>
      <c r="C68" s="89" t="s">
        <v>359</v>
      </c>
      <c r="D68" s="90">
        <f>SUM(D66:D67)</f>
        <v>4622.7577922409591</v>
      </c>
      <c r="E68" s="88" t="str">
        <f t="shared" si="0"/>
        <v>Total_Village of Plain City_Village</v>
      </c>
      <c r="F68" s="90"/>
      <c r="I68" t="s">
        <v>321</v>
      </c>
    </row>
    <row r="69" spans="1:12" hidden="1" x14ac:dyDescent="0.3">
      <c r="A69" s="927" t="s">
        <v>365</v>
      </c>
      <c r="B69" s="927" t="s">
        <v>340</v>
      </c>
      <c r="C69" s="927" t="s">
        <v>359</v>
      </c>
      <c r="D69" s="928">
        <v>2441</v>
      </c>
      <c r="E69" s="88" t="str">
        <f t="shared" si="0"/>
        <v>Licking_Village of Hebron_Village</v>
      </c>
      <c r="F69" s="928" t="s">
        <v>320</v>
      </c>
      <c r="G69" s="927"/>
      <c r="I69" t="s">
        <v>321</v>
      </c>
    </row>
    <row r="70" spans="1:12" x14ac:dyDescent="0.3">
      <c r="A70" s="96"/>
      <c r="B70" s="96"/>
      <c r="C70" s="96"/>
      <c r="D70" s="97"/>
      <c r="E70" s="88" t="str">
        <f t="shared" si="0"/>
        <v>__</v>
      </c>
      <c r="F70" s="97"/>
    </row>
    <row r="71" spans="1:12" x14ac:dyDescent="0.3">
      <c r="A71" s="86" t="s">
        <v>366</v>
      </c>
      <c r="B71" s="96"/>
      <c r="C71" s="96"/>
      <c r="D71" s="98"/>
      <c r="E71" s="88" t="str">
        <f t="shared" si="0"/>
        <v>_TOWNSHIP MEMBERS_</v>
      </c>
      <c r="F71" s="98"/>
    </row>
    <row r="72" spans="1:12" x14ac:dyDescent="0.3">
      <c r="A72" s="89" t="s">
        <v>46</v>
      </c>
      <c r="B72" s="89" t="s">
        <v>333</v>
      </c>
      <c r="C72" s="89" t="s">
        <v>367</v>
      </c>
      <c r="D72" s="90">
        <v>17302.1405777326</v>
      </c>
      <c r="E72" s="88" t="str">
        <f t="shared" ref="E72:E135" si="1">CONCATENATE(B72,"_",A72,"_",C72)</f>
        <v>Delaware_Liberty_Township</v>
      </c>
      <c r="F72" s="90" t="s">
        <v>89</v>
      </c>
    </row>
    <row r="73" spans="1:12" hidden="1" x14ac:dyDescent="0.3">
      <c r="A73" s="89" t="s">
        <v>53</v>
      </c>
      <c r="B73" s="89" t="s">
        <v>325</v>
      </c>
      <c r="C73" s="89" t="s">
        <v>367</v>
      </c>
      <c r="D73" s="90">
        <v>7601.3098701409699</v>
      </c>
      <c r="E73" s="88" t="str">
        <f t="shared" si="1"/>
        <v>Fairfield_Bloom Township_Township</v>
      </c>
      <c r="F73" s="90" t="s">
        <v>89</v>
      </c>
      <c r="I73" t="s">
        <v>321</v>
      </c>
      <c r="J73" t="s">
        <v>321</v>
      </c>
      <c r="L73" t="s">
        <v>321</v>
      </c>
    </row>
    <row r="74" spans="1:12" hidden="1" x14ac:dyDescent="0.3">
      <c r="A74" s="89" t="s">
        <v>54</v>
      </c>
      <c r="B74" s="89" t="s">
        <v>325</v>
      </c>
      <c r="C74" s="89" t="s">
        <v>367</v>
      </c>
      <c r="D74" s="90">
        <v>20428.55698103</v>
      </c>
      <c r="E74" s="88" t="str">
        <f t="shared" si="1"/>
        <v>Fairfield_Violet Township_Township</v>
      </c>
      <c r="F74" s="90" t="s">
        <v>89</v>
      </c>
      <c r="I74" t="s">
        <v>321</v>
      </c>
      <c r="J74" t="s">
        <v>321</v>
      </c>
      <c r="L74" t="s">
        <v>321</v>
      </c>
    </row>
    <row r="75" spans="1:12" hidden="1" x14ac:dyDescent="0.3">
      <c r="A75" s="89" t="s">
        <v>25</v>
      </c>
      <c r="B75" s="89" t="s">
        <v>145</v>
      </c>
      <c r="C75" s="89" t="s">
        <v>367</v>
      </c>
      <c r="D75" s="90">
        <v>8055.2821063310103</v>
      </c>
      <c r="E75" s="88" t="str">
        <f t="shared" si="1"/>
        <v>Franklin_Blendon Township_Township</v>
      </c>
      <c r="F75" s="90" t="s">
        <v>89</v>
      </c>
      <c r="I75" t="s">
        <v>321</v>
      </c>
    </row>
    <row r="76" spans="1:12" x14ac:dyDescent="0.3">
      <c r="A76" s="89" t="s">
        <v>368</v>
      </c>
      <c r="B76" s="89" t="s">
        <v>145</v>
      </c>
      <c r="C76" s="89" t="s">
        <v>367</v>
      </c>
      <c r="D76" s="90">
        <v>2482.5656915649502</v>
      </c>
      <c r="E76" s="88" t="str">
        <f t="shared" si="1"/>
        <v>Franklin_Brown Township_Township</v>
      </c>
      <c r="F76" s="90" t="s">
        <v>89</v>
      </c>
    </row>
    <row r="77" spans="1:12" hidden="1" x14ac:dyDescent="0.3">
      <c r="A77" s="89" t="s">
        <v>26</v>
      </c>
      <c r="B77" s="89" t="s">
        <v>145</v>
      </c>
      <c r="C77" s="89" t="s">
        <v>367</v>
      </c>
      <c r="D77" s="90">
        <v>4220.8788690725796</v>
      </c>
      <c r="E77" s="88" t="str">
        <f t="shared" si="1"/>
        <v>Franklin_Clinton Township_Township</v>
      </c>
      <c r="F77" s="90" t="s">
        <v>89</v>
      </c>
      <c r="I77" t="s">
        <v>321</v>
      </c>
    </row>
    <row r="78" spans="1:12" hidden="1" x14ac:dyDescent="0.3">
      <c r="A78" s="89" t="s">
        <v>27</v>
      </c>
      <c r="B78" s="89" t="s">
        <v>145</v>
      </c>
      <c r="C78" s="89" t="s">
        <v>367</v>
      </c>
      <c r="D78" s="90">
        <v>9887.3827453280792</v>
      </c>
      <c r="E78" s="88" t="str">
        <f t="shared" si="1"/>
        <v>Franklin_Franklin Township_Township</v>
      </c>
      <c r="F78" s="90" t="s">
        <v>89</v>
      </c>
      <c r="I78" t="s">
        <v>321</v>
      </c>
    </row>
    <row r="79" spans="1:12" x14ac:dyDescent="0.3">
      <c r="A79" s="89" t="s">
        <v>369</v>
      </c>
      <c r="B79" s="89" t="s">
        <v>145</v>
      </c>
      <c r="C79" s="89" t="s">
        <v>367</v>
      </c>
      <c r="D79" s="90">
        <v>4553.77916473188</v>
      </c>
      <c r="E79" s="88" t="str">
        <f t="shared" si="1"/>
        <v>Franklin_Hamilton Township_Township</v>
      </c>
      <c r="F79" s="90" t="s">
        <v>89</v>
      </c>
    </row>
    <row r="80" spans="1:12" hidden="1" x14ac:dyDescent="0.3">
      <c r="A80" s="89" t="s">
        <v>370</v>
      </c>
      <c r="B80" s="89" t="s">
        <v>145</v>
      </c>
      <c r="C80" s="89" t="s">
        <v>367</v>
      </c>
      <c r="D80" s="90">
        <v>4298.5680946881603</v>
      </c>
      <c r="E80" s="88" t="str">
        <f t="shared" si="1"/>
        <v>Franklin_Jackson Township_Township</v>
      </c>
      <c r="F80" s="90" t="s">
        <v>89</v>
      </c>
      <c r="I80" t="s">
        <v>321</v>
      </c>
    </row>
    <row r="81" spans="1:16" hidden="1" x14ac:dyDescent="0.3">
      <c r="A81" s="89" t="s">
        <v>28</v>
      </c>
      <c r="B81" s="89" t="s">
        <v>145</v>
      </c>
      <c r="C81" s="89" t="s">
        <v>367</v>
      </c>
      <c r="D81" s="90">
        <v>13281.3212078701</v>
      </c>
      <c r="E81" s="88" t="str">
        <f t="shared" si="1"/>
        <v>Franklin_Jefferson Township_Township</v>
      </c>
      <c r="F81" s="90" t="s">
        <v>89</v>
      </c>
      <c r="I81" t="s">
        <v>321</v>
      </c>
    </row>
    <row r="82" spans="1:16" hidden="1" x14ac:dyDescent="0.3">
      <c r="A82" s="89" t="s">
        <v>29</v>
      </c>
      <c r="B82" s="89" t="s">
        <v>145</v>
      </c>
      <c r="C82" s="89" t="s">
        <v>367</v>
      </c>
      <c r="D82" s="90">
        <v>11087.244989164201</v>
      </c>
      <c r="E82" s="88" t="str">
        <f t="shared" si="1"/>
        <v>Franklin_Madison Township_Township</v>
      </c>
      <c r="F82" s="90" t="s">
        <v>89</v>
      </c>
      <c r="I82" t="s">
        <v>321</v>
      </c>
    </row>
    <row r="83" spans="1:16" hidden="1" x14ac:dyDescent="0.3">
      <c r="A83" s="89" t="s">
        <v>30</v>
      </c>
      <c r="B83" s="89" t="s">
        <v>145</v>
      </c>
      <c r="C83" s="89" t="s">
        <v>367</v>
      </c>
      <c r="D83" s="90">
        <v>2530.84638435528</v>
      </c>
      <c r="E83" s="88" t="str">
        <f t="shared" si="1"/>
        <v>Franklin_Mifflin Township_Township</v>
      </c>
      <c r="F83" s="90" t="s">
        <v>89</v>
      </c>
      <c r="I83" t="s">
        <v>321</v>
      </c>
    </row>
    <row r="84" spans="1:16" x14ac:dyDescent="0.3">
      <c r="A84" s="89" t="s">
        <v>371</v>
      </c>
      <c r="B84" s="89" t="s">
        <v>145</v>
      </c>
      <c r="C84" s="89" t="s">
        <v>367</v>
      </c>
      <c r="D84" s="90">
        <v>4118.0971836837098</v>
      </c>
      <c r="E84" s="88" t="str">
        <f t="shared" si="1"/>
        <v>Franklin_Norwich Township_Township</v>
      </c>
      <c r="F84" s="90" t="s">
        <v>89</v>
      </c>
    </row>
    <row r="85" spans="1:16" hidden="1" x14ac:dyDescent="0.3">
      <c r="A85" s="89" t="s">
        <v>31</v>
      </c>
      <c r="B85" s="89" t="s">
        <v>145</v>
      </c>
      <c r="C85" s="89" t="s">
        <v>367</v>
      </c>
      <c r="D85" s="90">
        <v>3745.2042229683898</v>
      </c>
      <c r="E85" s="88" t="str">
        <f t="shared" si="1"/>
        <v>Franklin_Perry Township_Township</v>
      </c>
      <c r="F85" s="90" t="s">
        <v>89</v>
      </c>
      <c r="I85" t="s">
        <v>321</v>
      </c>
    </row>
    <row r="86" spans="1:16" hidden="1" x14ac:dyDescent="0.3">
      <c r="A86" s="89" t="s">
        <v>32</v>
      </c>
      <c r="B86" s="89" t="s">
        <v>145</v>
      </c>
      <c r="C86" s="89" t="s">
        <v>367</v>
      </c>
      <c r="D86" s="90">
        <v>2267.0988390577099</v>
      </c>
      <c r="E86" s="88" t="str">
        <f t="shared" si="1"/>
        <v>Franklin_Plain Township_Township</v>
      </c>
      <c r="F86" s="90" t="s">
        <v>89</v>
      </c>
      <c r="I86" t="s">
        <v>321</v>
      </c>
    </row>
    <row r="87" spans="1:16" x14ac:dyDescent="0.3">
      <c r="A87" s="89" t="s">
        <v>372</v>
      </c>
      <c r="B87" s="89" t="s">
        <v>145</v>
      </c>
      <c r="C87" s="89" t="s">
        <v>367</v>
      </c>
      <c r="D87" s="90">
        <v>6643.99078710699</v>
      </c>
      <c r="E87" s="88" t="str">
        <f t="shared" si="1"/>
        <v>Franklin_Pleasant Township_Township</v>
      </c>
      <c r="F87" s="90" t="s">
        <v>89</v>
      </c>
    </row>
    <row r="88" spans="1:16" hidden="1" x14ac:dyDescent="0.3">
      <c r="A88" s="89" t="s">
        <v>33</v>
      </c>
      <c r="B88" s="89" t="s">
        <v>145</v>
      </c>
      <c r="C88" s="89" t="s">
        <v>367</v>
      </c>
      <c r="D88" s="90">
        <v>16930.761416166999</v>
      </c>
      <c r="E88" s="88" t="str">
        <f t="shared" si="1"/>
        <v>Franklin_Prairie Township_Township</v>
      </c>
      <c r="F88" s="90" t="s">
        <v>89</v>
      </c>
      <c r="I88" t="s">
        <v>321</v>
      </c>
    </row>
    <row r="89" spans="1:16" x14ac:dyDescent="0.3">
      <c r="A89" s="89" t="s">
        <v>373</v>
      </c>
      <c r="B89" s="89" t="s">
        <v>145</v>
      </c>
      <c r="C89" s="89" t="s">
        <v>367</v>
      </c>
      <c r="D89" s="90">
        <v>1904.44014271632</v>
      </c>
      <c r="E89" s="88" t="str">
        <f t="shared" si="1"/>
        <v>Franklin_Sharon Township_Township</v>
      </c>
      <c r="F89" s="90" t="s">
        <v>89</v>
      </c>
    </row>
    <row r="90" spans="1:16" hidden="1" x14ac:dyDescent="0.3">
      <c r="A90" s="89" t="s">
        <v>34</v>
      </c>
      <c r="B90" s="89" t="s">
        <v>145</v>
      </c>
      <c r="C90" s="89" t="s">
        <v>367</v>
      </c>
      <c r="D90" s="90">
        <v>1333.8515859866</v>
      </c>
      <c r="E90" s="88" t="str">
        <f t="shared" si="1"/>
        <v>Franklin_Truro Township_Township</v>
      </c>
      <c r="F90" s="90" t="s">
        <v>89</v>
      </c>
      <c r="I90" t="s">
        <v>321</v>
      </c>
    </row>
    <row r="91" spans="1:16" hidden="1" x14ac:dyDescent="0.3">
      <c r="A91" s="89" t="s">
        <v>35</v>
      </c>
      <c r="B91" s="89" t="s">
        <v>145</v>
      </c>
      <c r="C91" s="89" t="s">
        <v>367</v>
      </c>
      <c r="D91" s="90">
        <v>1017.55227034175</v>
      </c>
      <c r="E91" s="88" t="str">
        <f t="shared" si="1"/>
        <v>Franklin_Washington Township_Township</v>
      </c>
      <c r="F91" s="90" t="s">
        <v>89</v>
      </c>
      <c r="I91" t="s">
        <v>321</v>
      </c>
    </row>
    <row r="92" spans="1:16" hidden="1" x14ac:dyDescent="0.3">
      <c r="A92" s="89" t="s">
        <v>59</v>
      </c>
      <c r="B92" s="89" t="s">
        <v>340</v>
      </c>
      <c r="C92" s="89" t="s">
        <v>367</v>
      </c>
      <c r="D92" s="90">
        <v>9942.3697829570701</v>
      </c>
      <c r="E92" s="88" t="str">
        <f t="shared" si="1"/>
        <v>Licking_Etna Township_Township</v>
      </c>
      <c r="F92" s="90" t="s">
        <v>89</v>
      </c>
      <c r="I92" t="s">
        <v>321</v>
      </c>
      <c r="J92" t="s">
        <v>321</v>
      </c>
    </row>
    <row r="93" spans="1:16" hidden="1" x14ac:dyDescent="0.3">
      <c r="A93" s="89" t="s">
        <v>60</v>
      </c>
      <c r="B93" s="89" t="s">
        <v>340</v>
      </c>
      <c r="C93" s="89" t="s">
        <v>367</v>
      </c>
      <c r="D93" s="90">
        <v>4432.3338107730397</v>
      </c>
      <c r="E93" s="88" t="str">
        <f t="shared" si="1"/>
        <v>Licking_Granville Township_Township</v>
      </c>
      <c r="F93" s="90" t="s">
        <v>320</v>
      </c>
      <c r="I93" t="s">
        <v>321</v>
      </c>
    </row>
    <row r="94" spans="1:16" hidden="1" x14ac:dyDescent="0.3">
      <c r="A94" s="89" t="s">
        <v>76</v>
      </c>
      <c r="B94" s="89" t="s">
        <v>335</v>
      </c>
      <c r="C94" s="89" t="s">
        <v>367</v>
      </c>
      <c r="D94" s="90">
        <v>8172.6726694906401</v>
      </c>
      <c r="E94" s="88" t="str">
        <f t="shared" si="1"/>
        <v>Union_Jerome Township_Township</v>
      </c>
      <c r="F94" s="90" t="s">
        <v>89</v>
      </c>
      <c r="I94" t="s">
        <v>321</v>
      </c>
      <c r="J94" t="s">
        <v>321</v>
      </c>
      <c r="L94" t="s">
        <v>321</v>
      </c>
      <c r="P94" s="594"/>
    </row>
    <row r="95" spans="1:16" x14ac:dyDescent="0.3">
      <c r="E95" s="88" t="str">
        <f t="shared" si="1"/>
        <v>__</v>
      </c>
    </row>
    <row r="96" spans="1:16" x14ac:dyDescent="0.3">
      <c r="E96" s="88" t="str">
        <f t="shared" si="1"/>
        <v>__</v>
      </c>
    </row>
    <row r="97" spans="1:18" x14ac:dyDescent="0.3">
      <c r="A97" s="96"/>
      <c r="B97" s="96"/>
      <c r="C97" s="96"/>
      <c r="D97" s="97"/>
      <c r="E97" s="88" t="str">
        <f t="shared" si="1"/>
        <v>__</v>
      </c>
      <c r="F97" s="97"/>
    </row>
    <row r="98" spans="1:18" x14ac:dyDescent="0.3">
      <c r="A98" s="86" t="s">
        <v>374</v>
      </c>
      <c r="B98" s="86"/>
      <c r="C98" s="86"/>
      <c r="D98" s="87"/>
      <c r="E98" s="88" t="str">
        <f t="shared" si="1"/>
        <v>_COUNTY MEMBERS_</v>
      </c>
      <c r="F98" s="87"/>
      <c r="Q98"/>
      <c r="R98"/>
    </row>
    <row r="99" spans="1:18" hidden="1" x14ac:dyDescent="0.3">
      <c r="A99" s="100" t="s">
        <v>43</v>
      </c>
      <c r="B99" s="100" t="s">
        <v>326</v>
      </c>
      <c r="C99" s="100"/>
      <c r="D99" s="101">
        <v>211114.52507797399</v>
      </c>
      <c r="E99" s="88" t="str">
        <f t="shared" si="1"/>
        <v>Total_Delaware County_</v>
      </c>
      <c r="F99" s="101">
        <v>0</v>
      </c>
      <c r="G99" t="s">
        <v>321</v>
      </c>
      <c r="I99" t="s">
        <v>321</v>
      </c>
      <c r="J99" t="s">
        <v>321</v>
      </c>
      <c r="Q99"/>
      <c r="R99"/>
    </row>
    <row r="100" spans="1:18" x14ac:dyDescent="0.3">
      <c r="A100" s="102" t="s">
        <v>375</v>
      </c>
      <c r="B100" s="103"/>
      <c r="C100" s="104"/>
      <c r="D100" s="105">
        <f>SUM(D101:D105)</f>
        <v>83839.561738337929</v>
      </c>
      <c r="E100" s="88" t="str">
        <f t="shared" si="1"/>
        <v>_City Total (10% population dues)_</v>
      </c>
      <c r="F100" s="105">
        <v>0</v>
      </c>
    </row>
    <row r="101" spans="1:18" x14ac:dyDescent="0.3">
      <c r="A101" s="106" t="s">
        <v>332</v>
      </c>
      <c r="B101" s="94" t="s">
        <v>333</v>
      </c>
      <c r="C101" s="94" t="s">
        <v>319</v>
      </c>
      <c r="D101" s="95">
        <v>13739.185539198999</v>
      </c>
      <c r="E101" s="88" t="str">
        <f t="shared" si="1"/>
        <v>Delaware_Columbus_City</v>
      </c>
      <c r="F101" s="95" t="s">
        <v>89</v>
      </c>
    </row>
    <row r="102" spans="1:18" x14ac:dyDescent="0.3">
      <c r="A102" s="106" t="s">
        <v>333</v>
      </c>
      <c r="B102" s="94" t="s">
        <v>333</v>
      </c>
      <c r="C102" s="94" t="s">
        <v>319</v>
      </c>
      <c r="D102" s="95">
        <v>41406.903324644001</v>
      </c>
      <c r="E102" s="88" t="str">
        <f t="shared" si="1"/>
        <v>Delaware_Delaware_City</v>
      </c>
      <c r="F102" s="95" t="s">
        <v>89</v>
      </c>
      <c r="N102" t="s">
        <v>321</v>
      </c>
    </row>
    <row r="103" spans="1:18" x14ac:dyDescent="0.3">
      <c r="A103" s="106" t="s">
        <v>334</v>
      </c>
      <c r="B103" s="94" t="s">
        <v>333</v>
      </c>
      <c r="C103" s="94" t="s">
        <v>319</v>
      </c>
      <c r="D103" s="95">
        <v>4130.09937276848</v>
      </c>
      <c r="E103" s="88" t="str">
        <f t="shared" si="1"/>
        <v>Delaware_Dublin_City</v>
      </c>
      <c r="F103" s="95" t="s">
        <v>89</v>
      </c>
      <c r="Q103"/>
    </row>
    <row r="104" spans="1:18" x14ac:dyDescent="0.3">
      <c r="A104" s="106" t="s">
        <v>45</v>
      </c>
      <c r="B104" s="94" t="s">
        <v>333</v>
      </c>
      <c r="C104" s="94" t="s">
        <v>319</v>
      </c>
      <c r="D104" s="95">
        <v>14586.089265876701</v>
      </c>
      <c r="E104" s="88" t="str">
        <f t="shared" si="1"/>
        <v>Delaware_Powell_City</v>
      </c>
      <c r="F104" s="95" t="s">
        <v>89</v>
      </c>
      <c r="H104" s="116"/>
      <c r="N104" t="s">
        <v>321</v>
      </c>
    </row>
    <row r="105" spans="1:18" x14ac:dyDescent="0.3">
      <c r="A105" s="106" t="s">
        <v>356</v>
      </c>
      <c r="B105" s="94" t="s">
        <v>333</v>
      </c>
      <c r="C105" s="94" t="s">
        <v>319</v>
      </c>
      <c r="D105" s="95">
        <v>9977.2842358497401</v>
      </c>
      <c r="E105" s="88" t="str">
        <f t="shared" si="1"/>
        <v>Delaware_Westerville_City</v>
      </c>
      <c r="F105" s="95" t="s">
        <v>89</v>
      </c>
    </row>
    <row r="106" spans="1:18" x14ac:dyDescent="0.3">
      <c r="A106" s="102" t="s">
        <v>376</v>
      </c>
      <c r="B106" s="103"/>
      <c r="C106" s="104"/>
      <c r="D106" s="105">
        <f>SUM(D107:D111)</f>
        <v>9641.4549802345318</v>
      </c>
      <c r="E106" s="88" t="str">
        <f t="shared" si="1"/>
        <v>_Village Total (100% population dues)_</v>
      </c>
      <c r="F106" s="105">
        <v>0</v>
      </c>
    </row>
    <row r="107" spans="1:18" x14ac:dyDescent="0.3">
      <c r="A107" s="106" t="s">
        <v>377</v>
      </c>
      <c r="B107" s="94" t="s">
        <v>333</v>
      </c>
      <c r="C107" s="94" t="s">
        <v>359</v>
      </c>
      <c r="D107" s="95">
        <v>1344.2430147720299</v>
      </c>
      <c r="E107" s="88" t="str">
        <f t="shared" si="1"/>
        <v>Delaware_Ashley_Village</v>
      </c>
      <c r="F107" s="95" t="s">
        <v>89</v>
      </c>
    </row>
    <row r="108" spans="1:18" x14ac:dyDescent="0.3">
      <c r="A108" s="106" t="s">
        <v>378</v>
      </c>
      <c r="B108" s="94" t="s">
        <v>333</v>
      </c>
      <c r="C108" s="94" t="s">
        <v>359</v>
      </c>
      <c r="D108" s="95">
        <v>821.297825324369</v>
      </c>
      <c r="E108" s="88" t="str">
        <f t="shared" si="1"/>
        <v>Delaware_Galena_Village</v>
      </c>
      <c r="F108" s="95" t="s">
        <v>89</v>
      </c>
      <c r="N108" t="s">
        <v>321</v>
      </c>
    </row>
    <row r="109" spans="1:18" x14ac:dyDescent="0.3">
      <c r="A109" s="106" t="s">
        <v>379</v>
      </c>
      <c r="B109" s="94" t="s">
        <v>333</v>
      </c>
      <c r="C109" s="94" t="s">
        <v>359</v>
      </c>
      <c r="D109" s="95">
        <v>982.96276785480404</v>
      </c>
      <c r="E109" s="88" t="str">
        <f t="shared" si="1"/>
        <v>Delaware_Ostrander_Village</v>
      </c>
      <c r="F109" s="95" t="s">
        <v>89</v>
      </c>
      <c r="Q109"/>
      <c r="R109"/>
    </row>
    <row r="110" spans="1:18" x14ac:dyDescent="0.3">
      <c r="A110" s="106" t="s">
        <v>380</v>
      </c>
      <c r="B110" s="94" t="s">
        <v>333</v>
      </c>
      <c r="C110" s="94" t="s">
        <v>359</v>
      </c>
      <c r="D110" s="95">
        <v>803.33505393209896</v>
      </c>
      <c r="E110" s="88" t="str">
        <f t="shared" si="1"/>
        <v>Delaware_Shawnee Hills_Village</v>
      </c>
      <c r="F110" s="95" t="s">
        <v>89</v>
      </c>
      <c r="N110" t="s">
        <v>321</v>
      </c>
    </row>
    <row r="111" spans="1:18" x14ac:dyDescent="0.3">
      <c r="A111" s="106" t="s">
        <v>381</v>
      </c>
      <c r="B111" s="94" t="s">
        <v>333</v>
      </c>
      <c r="C111" s="94" t="s">
        <v>359</v>
      </c>
      <c r="D111" s="95">
        <v>5689.6163183512299</v>
      </c>
      <c r="E111" s="88" t="str">
        <f t="shared" si="1"/>
        <v>Delaware_Sunbury_Village</v>
      </c>
      <c r="F111" s="95" t="s">
        <v>89</v>
      </c>
      <c r="N111" t="s">
        <v>321</v>
      </c>
    </row>
    <row r="112" spans="1:18" x14ac:dyDescent="0.3">
      <c r="A112" s="102" t="s">
        <v>382</v>
      </c>
      <c r="B112" s="103"/>
      <c r="C112" s="104"/>
      <c r="D112" s="105">
        <f>SUM(D113:D130)</f>
        <v>117633.50835940146</v>
      </c>
      <c r="E112" s="88" t="str">
        <f t="shared" si="1"/>
        <v>_Township Total (100% population dues)_</v>
      </c>
      <c r="F112" s="105">
        <v>0</v>
      </c>
    </row>
    <row r="113" spans="1:18" x14ac:dyDescent="0.3">
      <c r="A113" s="106" t="s">
        <v>383</v>
      </c>
      <c r="B113" s="94" t="s">
        <v>333</v>
      </c>
      <c r="C113" s="94" t="s">
        <v>367</v>
      </c>
      <c r="D113" s="95">
        <v>3491.7631723085901</v>
      </c>
      <c r="E113" s="88" t="str">
        <f t="shared" si="1"/>
        <v>Delaware_Berkshire_Township</v>
      </c>
      <c r="F113" s="95" t="s">
        <v>89</v>
      </c>
    </row>
    <row r="114" spans="1:18" x14ac:dyDescent="0.3">
      <c r="A114" s="106" t="s">
        <v>384</v>
      </c>
      <c r="B114" s="94" t="s">
        <v>333</v>
      </c>
      <c r="C114" s="94" t="s">
        <v>367</v>
      </c>
      <c r="D114" s="95">
        <v>7608.23161637058</v>
      </c>
      <c r="E114" s="88" t="str">
        <f t="shared" si="1"/>
        <v>Delaware_Berlin_Township</v>
      </c>
      <c r="F114" s="95" t="s">
        <v>89</v>
      </c>
    </row>
    <row r="115" spans="1:18" x14ac:dyDescent="0.3">
      <c r="A115" s="106" t="s">
        <v>385</v>
      </c>
      <c r="B115" s="94" t="s">
        <v>333</v>
      </c>
      <c r="C115" s="94" t="s">
        <v>367</v>
      </c>
      <c r="D115" s="95">
        <v>1498.8934795105699</v>
      </c>
      <c r="E115" s="88" t="str">
        <f t="shared" si="1"/>
        <v>Delaware_Brown_Township</v>
      </c>
      <c r="F115" s="95" t="s">
        <v>89</v>
      </c>
    </row>
    <row r="116" spans="1:18" x14ac:dyDescent="0.3">
      <c r="A116" s="106" t="s">
        <v>386</v>
      </c>
      <c r="B116" s="94" t="s">
        <v>333</v>
      </c>
      <c r="C116" s="94" t="s">
        <v>367</v>
      </c>
      <c r="D116" s="95">
        <v>11045.4167129001</v>
      </c>
      <c r="E116" s="88" t="str">
        <f t="shared" si="1"/>
        <v>Delaware_Concord_Township</v>
      </c>
      <c r="F116" s="95" t="s">
        <v>89</v>
      </c>
    </row>
    <row r="117" spans="1:18" x14ac:dyDescent="0.3">
      <c r="A117" s="106" t="s">
        <v>333</v>
      </c>
      <c r="B117" s="94" t="s">
        <v>333</v>
      </c>
      <c r="C117" s="94" t="s">
        <v>367</v>
      </c>
      <c r="D117" s="95">
        <v>2095.6566624315601</v>
      </c>
      <c r="E117" s="88" t="str">
        <f t="shared" si="1"/>
        <v>Delaware_Delaware_Township</v>
      </c>
      <c r="F117" s="95" t="s">
        <v>89</v>
      </c>
    </row>
    <row r="118" spans="1:18" x14ac:dyDescent="0.3">
      <c r="A118" s="106" t="s">
        <v>387</v>
      </c>
      <c r="B118" s="94" t="s">
        <v>333</v>
      </c>
      <c r="C118" s="94" t="s">
        <v>367</v>
      </c>
      <c r="D118" s="95">
        <v>25886.349439749902</v>
      </c>
      <c r="E118" s="88" t="str">
        <f t="shared" si="1"/>
        <v>Delaware_Genoa_Township</v>
      </c>
      <c r="F118" s="95" t="s">
        <v>89</v>
      </c>
    </row>
    <row r="119" spans="1:18" x14ac:dyDescent="0.3">
      <c r="A119" s="106" t="s">
        <v>388</v>
      </c>
      <c r="B119" s="94" t="s">
        <v>333</v>
      </c>
      <c r="C119" s="94" t="s">
        <v>367</v>
      </c>
      <c r="D119" s="95">
        <v>4380.92035622598</v>
      </c>
      <c r="E119" s="88" t="str">
        <f t="shared" si="1"/>
        <v>Delaware_Harlem_Township</v>
      </c>
      <c r="F119" s="95" t="s">
        <v>89</v>
      </c>
    </row>
    <row r="120" spans="1:18" x14ac:dyDescent="0.3">
      <c r="A120" s="106" t="s">
        <v>389</v>
      </c>
      <c r="B120" s="94" t="s">
        <v>333</v>
      </c>
      <c r="C120" s="94" t="s">
        <v>367</v>
      </c>
      <c r="D120" s="95">
        <v>2346.13753017933</v>
      </c>
      <c r="E120" s="88" t="str">
        <f t="shared" si="1"/>
        <v>Delaware_Kingston_Township</v>
      </c>
      <c r="F120" s="95" t="s">
        <v>89</v>
      </c>
    </row>
    <row r="121" spans="1:18" x14ac:dyDescent="0.3">
      <c r="A121" s="106" t="s">
        <v>46</v>
      </c>
      <c r="B121" s="94" t="s">
        <v>333</v>
      </c>
      <c r="C121" s="94" t="s">
        <v>367</v>
      </c>
      <c r="D121" s="95">
        <v>17302.1405777326</v>
      </c>
      <c r="E121" s="88" t="str">
        <f t="shared" si="1"/>
        <v>Delaware_Liberty_Township</v>
      </c>
      <c r="F121" s="95" t="s">
        <v>89</v>
      </c>
      <c r="N121" t="s">
        <v>321</v>
      </c>
    </row>
    <row r="122" spans="1:18" x14ac:dyDescent="0.3">
      <c r="A122" s="106" t="s">
        <v>390</v>
      </c>
      <c r="B122" s="94" t="s">
        <v>333</v>
      </c>
      <c r="C122" s="94" t="s">
        <v>367</v>
      </c>
      <c r="D122" s="95">
        <v>295.38779622844902</v>
      </c>
      <c r="E122" s="88" t="str">
        <f t="shared" si="1"/>
        <v>Delaware_Marlboro_Township</v>
      </c>
      <c r="F122" s="95" t="s">
        <v>89</v>
      </c>
    </row>
    <row r="123" spans="1:18" x14ac:dyDescent="0.3">
      <c r="A123" s="106" t="s">
        <v>391</v>
      </c>
      <c r="B123" s="94" t="s">
        <v>333</v>
      </c>
      <c r="C123" s="94" t="s">
        <v>367</v>
      </c>
      <c r="D123" s="95">
        <v>29087.714474550099</v>
      </c>
      <c r="E123" s="88" t="str">
        <f t="shared" si="1"/>
        <v>Delaware_Orange_Township</v>
      </c>
      <c r="F123" s="95" t="s">
        <v>89</v>
      </c>
    </row>
    <row r="124" spans="1:18" x14ac:dyDescent="0.3">
      <c r="A124" s="106" t="s">
        <v>392</v>
      </c>
      <c r="B124" s="94" t="s">
        <v>333</v>
      </c>
      <c r="C124" s="94" t="s">
        <v>367</v>
      </c>
      <c r="D124" s="95">
        <v>1015.8945154073</v>
      </c>
      <c r="E124" s="88" t="str">
        <f t="shared" si="1"/>
        <v>Delaware_Oxford_Township</v>
      </c>
      <c r="F124" s="95" t="s">
        <v>89</v>
      </c>
    </row>
    <row r="125" spans="1:18" x14ac:dyDescent="0.3">
      <c r="A125" s="106" t="s">
        <v>393</v>
      </c>
      <c r="B125" s="94" t="s">
        <v>333</v>
      </c>
      <c r="C125" s="94" t="s">
        <v>367</v>
      </c>
      <c r="D125" s="95">
        <v>2150.54290835239</v>
      </c>
      <c r="E125" s="88" t="str">
        <f t="shared" si="1"/>
        <v>Delaware_Porter_Township</v>
      </c>
      <c r="F125" s="95" t="s">
        <v>89</v>
      </c>
    </row>
    <row r="126" spans="1:18" x14ac:dyDescent="0.3">
      <c r="A126" s="106" t="s">
        <v>394</v>
      </c>
      <c r="B126" s="94" t="s">
        <v>333</v>
      </c>
      <c r="C126" s="94" t="s">
        <v>367</v>
      </c>
      <c r="D126" s="95">
        <v>1638.6039236726799</v>
      </c>
      <c r="E126" s="88" t="str">
        <f t="shared" si="1"/>
        <v>Delaware_Radnor_Township</v>
      </c>
      <c r="F126" s="95" t="s">
        <v>89</v>
      </c>
      <c r="Q126"/>
      <c r="R126"/>
    </row>
    <row r="127" spans="1:18" x14ac:dyDescent="0.3">
      <c r="A127" s="106" t="s">
        <v>395</v>
      </c>
      <c r="B127" s="94" t="s">
        <v>333</v>
      </c>
      <c r="C127" s="94" t="s">
        <v>367</v>
      </c>
      <c r="D127" s="95">
        <v>2587.63701223097</v>
      </c>
      <c r="E127" s="88" t="str">
        <f t="shared" si="1"/>
        <v>Delaware_Scioto_Township</v>
      </c>
      <c r="F127" s="95" t="s">
        <v>89</v>
      </c>
    </row>
    <row r="128" spans="1:18" x14ac:dyDescent="0.3">
      <c r="A128" s="106" t="s">
        <v>396</v>
      </c>
      <c r="B128" s="94" t="s">
        <v>333</v>
      </c>
      <c r="C128" s="94" t="s">
        <v>367</v>
      </c>
      <c r="D128" s="95">
        <v>723.50051441089602</v>
      </c>
      <c r="E128" s="88" t="str">
        <f t="shared" si="1"/>
        <v>Delaware_Thompson_Township</v>
      </c>
      <c r="F128" s="95" t="s">
        <v>89</v>
      </c>
      <c r="P128" s="597"/>
    </row>
    <row r="129" spans="1:18" x14ac:dyDescent="0.3">
      <c r="A129" s="106" t="s">
        <v>397</v>
      </c>
      <c r="B129" s="94" t="s">
        <v>333</v>
      </c>
      <c r="C129" s="94" t="s">
        <v>367</v>
      </c>
      <c r="D129" s="95">
        <v>2290.25335251449</v>
      </c>
      <c r="E129" s="88" t="str">
        <f t="shared" si="1"/>
        <v>Delaware_Trenton_Township</v>
      </c>
      <c r="F129" s="95" t="s">
        <v>89</v>
      </c>
      <c r="Q129"/>
      <c r="R129"/>
    </row>
    <row r="130" spans="1:18" x14ac:dyDescent="0.3">
      <c r="A130" s="106" t="s">
        <v>398</v>
      </c>
      <c r="B130" s="94" t="s">
        <v>333</v>
      </c>
      <c r="C130" s="94" t="s">
        <v>367</v>
      </c>
      <c r="D130" s="95">
        <v>2188.46431462496</v>
      </c>
      <c r="E130" s="88" t="str">
        <f t="shared" si="1"/>
        <v>Delaware_Troy_Township</v>
      </c>
      <c r="F130" s="95" t="s">
        <v>89</v>
      </c>
      <c r="Q130"/>
      <c r="R130"/>
    </row>
    <row r="131" spans="1:18" hidden="1" x14ac:dyDescent="0.3">
      <c r="A131" s="108" t="s">
        <v>50</v>
      </c>
      <c r="B131" s="100" t="s">
        <v>326</v>
      </c>
      <c r="C131" s="108"/>
      <c r="D131" s="109">
        <v>157850.26521533501</v>
      </c>
      <c r="E131" s="88" t="str">
        <f t="shared" si="1"/>
        <v>Total_Fairfield County_</v>
      </c>
      <c r="F131" s="95"/>
      <c r="G131" t="s">
        <v>321</v>
      </c>
      <c r="I131" t="s">
        <v>321</v>
      </c>
      <c r="K131" t="s">
        <v>321</v>
      </c>
      <c r="Q131"/>
      <c r="R131"/>
    </row>
    <row r="132" spans="1:18" x14ac:dyDescent="0.3">
      <c r="A132" s="108" t="s">
        <v>399</v>
      </c>
      <c r="B132" s="100" t="s">
        <v>326</v>
      </c>
      <c r="C132" s="108"/>
      <c r="D132" s="109">
        <v>28589.671083520301</v>
      </c>
      <c r="E132" s="88" t="str">
        <f t="shared" si="1"/>
        <v>Total_Fayette County_</v>
      </c>
      <c r="F132" s="95"/>
      <c r="O132" t="s">
        <v>321</v>
      </c>
      <c r="Q132"/>
      <c r="R132"/>
    </row>
    <row r="133" spans="1:18" hidden="1" x14ac:dyDescent="0.3">
      <c r="A133" s="108" t="s">
        <v>9</v>
      </c>
      <c r="B133" s="100" t="s">
        <v>326</v>
      </c>
      <c r="C133" s="108"/>
      <c r="D133" s="109">
        <v>1332351.8865185201</v>
      </c>
      <c r="E133" s="88" t="str">
        <f t="shared" si="1"/>
        <v>Total_Franklin County_</v>
      </c>
      <c r="F133" s="109">
        <v>0</v>
      </c>
      <c r="G133" t="s">
        <v>321</v>
      </c>
      <c r="I133" t="s">
        <v>321</v>
      </c>
      <c r="J133" t="s">
        <v>321</v>
      </c>
      <c r="Q133"/>
      <c r="R133"/>
    </row>
    <row r="134" spans="1:18" x14ac:dyDescent="0.3">
      <c r="A134" s="102" t="s">
        <v>375</v>
      </c>
      <c r="B134" s="103"/>
      <c r="C134" s="104"/>
      <c r="D134" s="105">
        <f>SUM(D135:D150)</f>
        <v>1223534.9445137493</v>
      </c>
      <c r="E134" s="88" t="str">
        <f t="shared" si="1"/>
        <v>_City Total (10% population dues)_</v>
      </c>
      <c r="F134" s="105">
        <v>0</v>
      </c>
      <c r="Q134"/>
      <c r="R134"/>
    </row>
    <row r="135" spans="1:18" x14ac:dyDescent="0.3">
      <c r="A135" s="106" t="s">
        <v>10</v>
      </c>
      <c r="B135" s="94" t="s">
        <v>145</v>
      </c>
      <c r="C135" s="94" t="s">
        <v>319</v>
      </c>
      <c r="D135" s="95">
        <v>13370.0169925681</v>
      </c>
      <c r="E135" s="88" t="str">
        <f t="shared" si="1"/>
        <v>Franklin_Bexley_City</v>
      </c>
      <c r="F135" s="95" t="s">
        <v>89</v>
      </c>
      <c r="H135" t="s">
        <v>321</v>
      </c>
      <c r="M135" t="s">
        <v>321</v>
      </c>
      <c r="Q135"/>
      <c r="R135"/>
    </row>
    <row r="136" spans="1:18" x14ac:dyDescent="0.3">
      <c r="A136" s="106" t="s">
        <v>324</v>
      </c>
      <c r="B136" s="94" t="s">
        <v>145</v>
      </c>
      <c r="C136" s="94" t="s">
        <v>319</v>
      </c>
      <c r="D136" s="95">
        <v>7159.9850594159398</v>
      </c>
      <c r="E136" s="88" t="str">
        <f t="shared" ref="E136:E199" si="2">CONCATENATE(B136,"_",A136,"_",C136)</f>
        <v>Franklin_Canal Winchester_City</v>
      </c>
      <c r="F136" s="95" t="s">
        <v>89</v>
      </c>
      <c r="H136" t="s">
        <v>321</v>
      </c>
      <c r="M136" t="s">
        <v>321</v>
      </c>
    </row>
    <row r="137" spans="1:18" x14ac:dyDescent="0.3">
      <c r="A137" s="106" t="s">
        <v>332</v>
      </c>
      <c r="B137" s="94" t="s">
        <v>145</v>
      </c>
      <c r="C137" s="94" t="s">
        <v>319</v>
      </c>
      <c r="D137" s="95">
        <v>890673.38750447799</v>
      </c>
      <c r="E137" s="88" t="str">
        <f t="shared" si="2"/>
        <v>Franklin_Columbus_City</v>
      </c>
      <c r="F137" s="95" t="s">
        <v>89</v>
      </c>
      <c r="H137" t="s">
        <v>321</v>
      </c>
      <c r="M137" t="s">
        <v>321</v>
      </c>
    </row>
    <row r="138" spans="1:18" x14ac:dyDescent="0.3">
      <c r="A138" s="106" t="s">
        <v>334</v>
      </c>
      <c r="B138" s="94" t="s">
        <v>145</v>
      </c>
      <c r="C138" s="94" t="s">
        <v>319</v>
      </c>
      <c r="D138" s="95">
        <v>42472.927509149202</v>
      </c>
      <c r="E138" s="88" t="str">
        <f t="shared" si="2"/>
        <v>Franklin_Dublin_City</v>
      </c>
      <c r="F138" s="95" t="s">
        <v>89</v>
      </c>
      <c r="H138" t="s">
        <v>321</v>
      </c>
      <c r="M138" t="s">
        <v>321</v>
      </c>
    </row>
    <row r="139" spans="1:18" x14ac:dyDescent="0.3">
      <c r="A139" s="106" t="s">
        <v>14</v>
      </c>
      <c r="B139" s="94" t="s">
        <v>145</v>
      </c>
      <c r="C139" s="94" t="s">
        <v>319</v>
      </c>
      <c r="D139" s="95">
        <v>36017.656967124698</v>
      </c>
      <c r="E139" s="88" t="str">
        <f t="shared" si="2"/>
        <v>Franklin_Gahanna_City</v>
      </c>
      <c r="F139" s="95" t="s">
        <v>89</v>
      </c>
      <c r="H139" t="s">
        <v>321</v>
      </c>
      <c r="M139" t="s">
        <v>321</v>
      </c>
    </row>
    <row r="140" spans="1:18" x14ac:dyDescent="0.3">
      <c r="A140" s="106" t="s">
        <v>15</v>
      </c>
      <c r="B140" s="94" t="s">
        <v>145</v>
      </c>
      <c r="C140" s="94" t="s">
        <v>319</v>
      </c>
      <c r="D140" s="95">
        <v>8559.3084274609191</v>
      </c>
      <c r="E140" s="88" t="str">
        <f t="shared" si="2"/>
        <v>Franklin_Grandview Heights_City</v>
      </c>
      <c r="F140" s="95" t="s">
        <v>89</v>
      </c>
      <c r="H140" t="s">
        <v>321</v>
      </c>
      <c r="M140" t="s">
        <v>321</v>
      </c>
    </row>
    <row r="141" spans="1:18" x14ac:dyDescent="0.3">
      <c r="A141" s="106" t="s">
        <v>16</v>
      </c>
      <c r="B141" s="94" t="s">
        <v>145</v>
      </c>
      <c r="C141" s="94" t="s">
        <v>319</v>
      </c>
      <c r="D141" s="95">
        <v>42766.147991839898</v>
      </c>
      <c r="E141" s="88" t="str">
        <f t="shared" si="2"/>
        <v>Franklin_Grove City_City</v>
      </c>
      <c r="F141" s="95" t="s">
        <v>89</v>
      </c>
      <c r="H141" t="s">
        <v>321</v>
      </c>
      <c r="M141" t="s">
        <v>321</v>
      </c>
    </row>
    <row r="142" spans="1:18" x14ac:dyDescent="0.3">
      <c r="A142" s="106" t="s">
        <v>17</v>
      </c>
      <c r="B142" s="94" t="s">
        <v>145</v>
      </c>
      <c r="C142" s="94" t="s">
        <v>319</v>
      </c>
      <c r="D142" s="95">
        <v>5859.6699858818802</v>
      </c>
      <c r="E142" s="88" t="str">
        <f t="shared" si="2"/>
        <v>Franklin_Groveport_City</v>
      </c>
      <c r="F142" s="95" t="s">
        <v>89</v>
      </c>
      <c r="H142" t="s">
        <v>321</v>
      </c>
      <c r="M142" t="s">
        <v>321</v>
      </c>
    </row>
    <row r="143" spans="1:18" x14ac:dyDescent="0.3">
      <c r="A143" s="106" t="s">
        <v>18</v>
      </c>
      <c r="B143" s="94" t="s">
        <v>145</v>
      </c>
      <c r="C143" s="94" t="s">
        <v>319</v>
      </c>
      <c r="D143" s="95">
        <v>38243.784660221099</v>
      </c>
      <c r="E143" s="88" t="str">
        <f t="shared" si="2"/>
        <v>Franklin_Hilliard_City</v>
      </c>
      <c r="F143" s="95" t="s">
        <v>89</v>
      </c>
      <c r="H143" t="s">
        <v>321</v>
      </c>
      <c r="M143" t="s">
        <v>321</v>
      </c>
    </row>
    <row r="144" spans="1:18" x14ac:dyDescent="0.3">
      <c r="A144" s="106" t="s">
        <v>346</v>
      </c>
      <c r="B144" s="94" t="s">
        <v>145</v>
      </c>
      <c r="C144" s="94" t="s">
        <v>319</v>
      </c>
      <c r="D144" s="95">
        <v>10969.2991525548</v>
      </c>
      <c r="E144" s="88" t="str">
        <f t="shared" si="2"/>
        <v>Franklin_New Albany_City</v>
      </c>
      <c r="F144" s="95" t="s">
        <v>89</v>
      </c>
      <c r="H144" t="s">
        <v>321</v>
      </c>
      <c r="M144" t="s">
        <v>321</v>
      </c>
    </row>
    <row r="145" spans="1:18" x14ac:dyDescent="0.3">
      <c r="A145" s="106" t="s">
        <v>350</v>
      </c>
      <c r="B145" s="94" t="s">
        <v>145</v>
      </c>
      <c r="C145" s="94" t="s">
        <v>319</v>
      </c>
      <c r="D145" s="95">
        <v>101.266339733645</v>
      </c>
      <c r="E145" s="88" t="str">
        <f t="shared" si="2"/>
        <v>Franklin_Pickerington_City</v>
      </c>
      <c r="F145" s="95" t="s">
        <v>89</v>
      </c>
      <c r="H145" t="s">
        <v>321</v>
      </c>
      <c r="M145" t="s">
        <v>321</v>
      </c>
    </row>
    <row r="146" spans="1:18" x14ac:dyDescent="0.3">
      <c r="A146" s="106" t="s">
        <v>353</v>
      </c>
      <c r="B146" s="94" t="s">
        <v>145</v>
      </c>
      <c r="C146" s="94" t="s">
        <v>319</v>
      </c>
      <c r="D146" s="95">
        <v>27206.020831837399</v>
      </c>
      <c r="E146" s="88" t="str">
        <f t="shared" si="2"/>
        <v>Franklin_Reynoldsburg_City</v>
      </c>
      <c r="F146" s="95" t="s">
        <v>89</v>
      </c>
      <c r="H146" t="s">
        <v>321</v>
      </c>
      <c r="M146" t="s">
        <v>321</v>
      </c>
      <c r="Q146"/>
      <c r="R146"/>
    </row>
    <row r="147" spans="1:18" x14ac:dyDescent="0.3">
      <c r="A147" s="106" t="s">
        <v>21</v>
      </c>
      <c r="B147" s="94" t="s">
        <v>145</v>
      </c>
      <c r="C147" s="94" t="s">
        <v>319</v>
      </c>
      <c r="D147" s="95">
        <v>35541.830880574598</v>
      </c>
      <c r="E147" s="88" t="str">
        <f t="shared" si="2"/>
        <v>Franklin_Upper Arlington_City</v>
      </c>
      <c r="F147" s="95" t="s">
        <v>89</v>
      </c>
      <c r="H147" t="s">
        <v>321</v>
      </c>
      <c r="M147" t="s">
        <v>321</v>
      </c>
      <c r="Q147"/>
      <c r="R147"/>
    </row>
    <row r="148" spans="1:18" x14ac:dyDescent="0.3">
      <c r="A148" s="106" t="s">
        <v>356</v>
      </c>
      <c r="B148" s="94" t="s">
        <v>145</v>
      </c>
      <c r="C148" s="94" t="s">
        <v>319</v>
      </c>
      <c r="D148" s="95">
        <v>30679.0093055281</v>
      </c>
      <c r="E148" s="88" t="str">
        <f t="shared" si="2"/>
        <v>Franklin_Westerville_City</v>
      </c>
      <c r="F148" s="95" t="s">
        <v>89</v>
      </c>
      <c r="H148" t="s">
        <v>321</v>
      </c>
      <c r="M148" t="s">
        <v>321</v>
      </c>
    </row>
    <row r="149" spans="1:18" x14ac:dyDescent="0.3">
      <c r="A149" s="106" t="s">
        <v>23</v>
      </c>
      <c r="B149" s="94" t="s">
        <v>145</v>
      </c>
      <c r="C149" s="94" t="s">
        <v>319</v>
      </c>
      <c r="D149" s="95">
        <v>19405.659127488601</v>
      </c>
      <c r="E149" s="88" t="str">
        <f t="shared" si="2"/>
        <v>Franklin_Whitehall_City</v>
      </c>
      <c r="F149" s="95" t="s">
        <v>89</v>
      </c>
      <c r="H149" t="s">
        <v>321</v>
      </c>
      <c r="M149" t="s">
        <v>321</v>
      </c>
    </row>
    <row r="150" spans="1:18" x14ac:dyDescent="0.3">
      <c r="A150" s="106" t="s">
        <v>24</v>
      </c>
      <c r="B150" s="94" t="s">
        <v>145</v>
      </c>
      <c r="C150" s="94" t="s">
        <v>319</v>
      </c>
      <c r="D150" s="95">
        <v>14508.973777892599</v>
      </c>
      <c r="E150" s="88" t="str">
        <f t="shared" si="2"/>
        <v>Franklin_Worthington_City</v>
      </c>
      <c r="F150" s="95" t="s">
        <v>89</v>
      </c>
      <c r="H150" t="s">
        <v>321</v>
      </c>
      <c r="M150" t="s">
        <v>321</v>
      </c>
    </row>
    <row r="151" spans="1:18" x14ac:dyDescent="0.3">
      <c r="A151" s="102" t="s">
        <v>376</v>
      </c>
      <c r="B151" s="103"/>
      <c r="C151" s="104"/>
      <c r="D151" s="105">
        <f>SUM(D152:D161)</f>
        <v>10458.281729081737</v>
      </c>
      <c r="E151" s="88" t="str">
        <f t="shared" si="2"/>
        <v>_Village Total (100% population dues)_</v>
      </c>
      <c r="F151" s="105">
        <v>0</v>
      </c>
    </row>
    <row r="152" spans="1:18" x14ac:dyDescent="0.3">
      <c r="A152" s="106" t="s">
        <v>400</v>
      </c>
      <c r="B152" s="94" t="s">
        <v>145</v>
      </c>
      <c r="C152" s="94" t="s">
        <v>359</v>
      </c>
      <c r="D152" s="95">
        <v>116.81514998995804</v>
      </c>
      <c r="E152" s="88" t="str">
        <f t="shared" si="2"/>
        <v>Franklin_Brice_Village</v>
      </c>
      <c r="F152" s="95" t="s">
        <v>89</v>
      </c>
      <c r="H152" t="s">
        <v>321</v>
      </c>
    </row>
    <row r="153" spans="1:18" x14ac:dyDescent="0.3">
      <c r="A153" s="106" t="s">
        <v>401</v>
      </c>
      <c r="B153" s="94" t="s">
        <v>145</v>
      </c>
      <c r="C153" s="94" t="s">
        <v>359</v>
      </c>
      <c r="D153" s="95">
        <v>327.32554257339802</v>
      </c>
      <c r="E153" s="88" t="str">
        <f t="shared" si="2"/>
        <v>Franklin_Harrisburg_Village</v>
      </c>
      <c r="F153" s="95" t="s">
        <v>89</v>
      </c>
      <c r="H153" t="s">
        <v>321</v>
      </c>
    </row>
    <row r="154" spans="1:18" x14ac:dyDescent="0.3">
      <c r="A154" s="106" t="s">
        <v>361</v>
      </c>
      <c r="B154" s="94" t="s">
        <v>145</v>
      </c>
      <c r="C154" s="94" t="s">
        <v>359</v>
      </c>
      <c r="D154" s="95">
        <v>67.705242696666204</v>
      </c>
      <c r="E154" s="88" t="str">
        <f t="shared" si="2"/>
        <v>Franklin_Lithopolis_Village</v>
      </c>
      <c r="F154" s="95" t="s">
        <v>89</v>
      </c>
      <c r="H154" t="s">
        <v>321</v>
      </c>
      <c r="M154" t="s">
        <v>321</v>
      </c>
    </row>
    <row r="155" spans="1:18" x14ac:dyDescent="0.3">
      <c r="A155" s="106" t="s">
        <v>402</v>
      </c>
      <c r="B155" s="94" t="s">
        <v>145</v>
      </c>
      <c r="C155" s="94" t="s">
        <v>359</v>
      </c>
      <c r="D155" s="95">
        <v>275.51463980738799</v>
      </c>
      <c r="E155" s="88" t="str">
        <f t="shared" si="2"/>
        <v>Franklin_Lockbourne_Village</v>
      </c>
      <c r="F155" s="95" t="s">
        <v>89</v>
      </c>
      <c r="H155" t="s">
        <v>321</v>
      </c>
      <c r="M155" t="s">
        <v>321</v>
      </c>
    </row>
    <row r="156" spans="1:18" x14ac:dyDescent="0.3">
      <c r="A156" s="106" t="s">
        <v>403</v>
      </c>
      <c r="B156" s="94" t="s">
        <v>145</v>
      </c>
      <c r="C156" s="94" t="s">
        <v>359</v>
      </c>
      <c r="D156" s="95">
        <v>586.11729967048996</v>
      </c>
      <c r="E156" s="88" t="str">
        <f t="shared" si="2"/>
        <v>Franklin_Marble Cliff_Village</v>
      </c>
      <c r="F156" s="95" t="s">
        <v>89</v>
      </c>
      <c r="H156" t="s">
        <v>321</v>
      </c>
      <c r="M156" t="s">
        <v>321</v>
      </c>
    </row>
    <row r="157" spans="1:18" x14ac:dyDescent="0.3">
      <c r="A157" s="106" t="s">
        <v>404</v>
      </c>
      <c r="B157" s="94" t="s">
        <v>145</v>
      </c>
      <c r="C157" s="94" t="s">
        <v>359</v>
      </c>
      <c r="D157" s="95">
        <v>1554.0262534023</v>
      </c>
      <c r="E157" s="88" t="str">
        <f t="shared" si="2"/>
        <v>Franklin_Minerva Park_Village</v>
      </c>
      <c r="F157" s="95" t="s">
        <v>89</v>
      </c>
      <c r="H157" t="s">
        <v>321</v>
      </c>
      <c r="M157" t="s">
        <v>321</v>
      </c>
      <c r="Q157"/>
      <c r="R157"/>
    </row>
    <row r="158" spans="1:18" x14ac:dyDescent="0.3">
      <c r="A158" s="106" t="s">
        <v>405</v>
      </c>
      <c r="B158" s="94" t="s">
        <v>145</v>
      </c>
      <c r="C158" s="94" t="s">
        <v>359</v>
      </c>
      <c r="D158" s="95">
        <v>5339.4167156816902</v>
      </c>
      <c r="E158" s="88" t="str">
        <f t="shared" si="2"/>
        <v>Franklin_Obetz_Village</v>
      </c>
      <c r="F158" s="95" t="s">
        <v>89</v>
      </c>
      <c r="H158" t="s">
        <v>321</v>
      </c>
      <c r="M158" t="s">
        <v>321</v>
      </c>
      <c r="Q158"/>
      <c r="R158"/>
    </row>
    <row r="159" spans="1:18" x14ac:dyDescent="0.3">
      <c r="A159" s="106" t="s">
        <v>406</v>
      </c>
      <c r="B159" s="94" t="s">
        <v>145</v>
      </c>
      <c r="C159" s="94" t="s">
        <v>359</v>
      </c>
      <c r="D159" s="95">
        <v>567.76636789417796</v>
      </c>
      <c r="E159" s="88" t="str">
        <f t="shared" si="2"/>
        <v>Franklin_Riverlea_Village</v>
      </c>
      <c r="F159" s="95" t="s">
        <v>89</v>
      </c>
      <c r="H159" t="s">
        <v>321</v>
      </c>
      <c r="M159" t="s">
        <v>321</v>
      </c>
    </row>
    <row r="160" spans="1:18" x14ac:dyDescent="0.3">
      <c r="A160" s="106" t="s">
        <v>407</v>
      </c>
      <c r="B160" s="94" t="s">
        <v>145</v>
      </c>
      <c r="C160" s="94" t="s">
        <v>359</v>
      </c>
      <c r="D160" s="95">
        <v>989.40127862971201</v>
      </c>
      <c r="E160" s="88" t="str">
        <f t="shared" si="2"/>
        <v>Franklin_Urbancrest_Village</v>
      </c>
      <c r="F160" s="95" t="s">
        <v>89</v>
      </c>
      <c r="H160" t="s">
        <v>321</v>
      </c>
      <c r="M160" t="s">
        <v>321</v>
      </c>
    </row>
    <row r="161" spans="1:13" x14ac:dyDescent="0.3">
      <c r="A161" s="106" t="s">
        <v>408</v>
      </c>
      <c r="B161" s="94" t="s">
        <v>145</v>
      </c>
      <c r="C161" s="94" t="s">
        <v>359</v>
      </c>
      <c r="D161" s="95">
        <v>634.19323873595795</v>
      </c>
      <c r="E161" s="88" t="str">
        <f t="shared" si="2"/>
        <v>Franklin_Valleyview_Village</v>
      </c>
      <c r="F161" s="95" t="s">
        <v>89</v>
      </c>
      <c r="H161" t="s">
        <v>321</v>
      </c>
    </row>
    <row r="162" spans="1:13" x14ac:dyDescent="0.3">
      <c r="A162" s="102" t="s">
        <v>382</v>
      </c>
      <c r="B162" s="103"/>
      <c r="C162" s="104"/>
      <c r="D162" s="105">
        <f>SUM(D163:D179)</f>
        <v>98358.865701134724</v>
      </c>
      <c r="E162" s="88" t="str">
        <f t="shared" si="2"/>
        <v>_Township Total (100% population dues)_</v>
      </c>
      <c r="F162" s="105">
        <v>0</v>
      </c>
    </row>
    <row r="163" spans="1:13" x14ac:dyDescent="0.3">
      <c r="A163" s="106" t="s">
        <v>409</v>
      </c>
      <c r="B163" s="94" t="s">
        <v>145</v>
      </c>
      <c r="C163" s="94" t="s">
        <v>367</v>
      </c>
      <c r="D163" s="95">
        <v>8055.2821063310103</v>
      </c>
      <c r="E163" s="88" t="str">
        <f t="shared" si="2"/>
        <v>Franklin_Blendon_Township</v>
      </c>
      <c r="F163" s="95" t="s">
        <v>89</v>
      </c>
      <c r="H163" t="s">
        <v>321</v>
      </c>
      <c r="M163" t="s">
        <v>321</v>
      </c>
    </row>
    <row r="164" spans="1:13" x14ac:dyDescent="0.3">
      <c r="A164" s="106" t="s">
        <v>385</v>
      </c>
      <c r="B164" s="94" t="s">
        <v>145</v>
      </c>
      <c r="C164" s="94" t="s">
        <v>367</v>
      </c>
      <c r="D164" s="95">
        <v>2482.5656915649502</v>
      </c>
      <c r="E164" s="88" t="str">
        <f t="shared" si="2"/>
        <v>Franklin_Brown_Township</v>
      </c>
      <c r="F164" s="95" t="s">
        <v>89</v>
      </c>
      <c r="H164" t="s">
        <v>321</v>
      </c>
    </row>
    <row r="165" spans="1:13" x14ac:dyDescent="0.3">
      <c r="A165" s="106" t="s">
        <v>410</v>
      </c>
      <c r="B165" s="94" t="s">
        <v>145</v>
      </c>
      <c r="C165" s="94" t="s">
        <v>367</v>
      </c>
      <c r="D165" s="95">
        <v>4220.8788690725796</v>
      </c>
      <c r="E165" s="88" t="str">
        <f t="shared" si="2"/>
        <v>Franklin_Clinton_Township</v>
      </c>
      <c r="F165" s="95" t="s">
        <v>89</v>
      </c>
      <c r="H165" t="s">
        <v>321</v>
      </c>
      <c r="M165" t="s">
        <v>321</v>
      </c>
    </row>
    <row r="166" spans="1:13" x14ac:dyDescent="0.3">
      <c r="A166" s="106" t="s">
        <v>145</v>
      </c>
      <c r="B166" s="94" t="s">
        <v>145</v>
      </c>
      <c r="C166" s="94" t="s">
        <v>367</v>
      </c>
      <c r="D166" s="95">
        <v>9887.3827453280792</v>
      </c>
      <c r="E166" s="88" t="str">
        <f t="shared" si="2"/>
        <v>Franklin_Franklin_Township</v>
      </c>
      <c r="F166" s="95" t="s">
        <v>89</v>
      </c>
      <c r="H166" t="s">
        <v>321</v>
      </c>
      <c r="M166" t="s">
        <v>321</v>
      </c>
    </row>
    <row r="167" spans="1:13" x14ac:dyDescent="0.3">
      <c r="A167" s="106" t="s">
        <v>411</v>
      </c>
      <c r="B167" s="94" t="s">
        <v>145</v>
      </c>
      <c r="C167" s="94" t="s">
        <v>367</v>
      </c>
      <c r="D167" s="95">
        <v>4553.77916473188</v>
      </c>
      <c r="E167" s="88" t="str">
        <f t="shared" si="2"/>
        <v>Franklin_Hamilton_Township</v>
      </c>
      <c r="F167" s="95" t="s">
        <v>89</v>
      </c>
      <c r="H167" t="s">
        <v>321</v>
      </c>
    </row>
    <row r="168" spans="1:13" x14ac:dyDescent="0.3">
      <c r="A168" s="106" t="s">
        <v>412</v>
      </c>
      <c r="B168" s="94" t="s">
        <v>145</v>
      </c>
      <c r="C168" s="94" t="s">
        <v>367</v>
      </c>
      <c r="D168" s="95">
        <v>4298.5680946881603</v>
      </c>
      <c r="E168" s="88" t="str">
        <f t="shared" si="2"/>
        <v>Franklin_Jackson_Township</v>
      </c>
      <c r="F168" s="95" t="s">
        <v>89</v>
      </c>
      <c r="H168" t="s">
        <v>321</v>
      </c>
    </row>
    <row r="169" spans="1:13" x14ac:dyDescent="0.3">
      <c r="A169" s="106" t="s">
        <v>413</v>
      </c>
      <c r="B169" s="94" t="s">
        <v>145</v>
      </c>
      <c r="C169" s="94" t="s">
        <v>367</v>
      </c>
      <c r="D169" s="95">
        <v>13281.3212078701</v>
      </c>
      <c r="E169" s="88" t="str">
        <f t="shared" si="2"/>
        <v>Franklin_Jefferson_Township</v>
      </c>
      <c r="F169" s="95" t="s">
        <v>89</v>
      </c>
      <c r="H169" t="s">
        <v>321</v>
      </c>
      <c r="M169" t="s">
        <v>321</v>
      </c>
    </row>
    <row r="170" spans="1:13" x14ac:dyDescent="0.3">
      <c r="A170" s="106" t="s">
        <v>348</v>
      </c>
      <c r="B170" s="94" t="s">
        <v>145</v>
      </c>
      <c r="C170" s="94" t="s">
        <v>367</v>
      </c>
      <c r="D170" s="95">
        <v>11087.244989164201</v>
      </c>
      <c r="E170" s="88" t="str">
        <f t="shared" si="2"/>
        <v>Franklin_Madison_Township</v>
      </c>
      <c r="F170" s="95" t="s">
        <v>89</v>
      </c>
      <c r="H170" t="s">
        <v>321</v>
      </c>
      <c r="M170" t="s">
        <v>321</v>
      </c>
    </row>
    <row r="171" spans="1:13" x14ac:dyDescent="0.3">
      <c r="A171" s="106" t="s">
        <v>414</v>
      </c>
      <c r="B171" s="94" t="s">
        <v>145</v>
      </c>
      <c r="C171" s="94" t="s">
        <v>367</v>
      </c>
      <c r="D171" s="95">
        <v>2530.84638435528</v>
      </c>
      <c r="E171" s="88" t="str">
        <f t="shared" si="2"/>
        <v>Franklin_Mifflin_Township</v>
      </c>
      <c r="F171" s="95" t="s">
        <v>89</v>
      </c>
      <c r="H171" t="s">
        <v>321</v>
      </c>
      <c r="M171" t="s">
        <v>321</v>
      </c>
    </row>
    <row r="172" spans="1:13" x14ac:dyDescent="0.3">
      <c r="A172" s="106" t="s">
        <v>415</v>
      </c>
      <c r="B172" s="94" t="s">
        <v>145</v>
      </c>
      <c r="C172" s="94" t="s">
        <v>367</v>
      </c>
      <c r="D172" s="95">
        <v>4118.0971836837098</v>
      </c>
      <c r="E172" s="88" t="str">
        <f t="shared" si="2"/>
        <v>Franklin_Norwich_Township</v>
      </c>
      <c r="F172" s="95" t="s">
        <v>89</v>
      </c>
      <c r="H172" t="s">
        <v>321</v>
      </c>
    </row>
    <row r="173" spans="1:13" x14ac:dyDescent="0.3">
      <c r="A173" s="106" t="s">
        <v>352</v>
      </c>
      <c r="B173" s="94" t="s">
        <v>145</v>
      </c>
      <c r="C173" s="94" t="s">
        <v>367</v>
      </c>
      <c r="D173" s="95">
        <v>3745.2042229683898</v>
      </c>
      <c r="E173" s="88" t="str">
        <f t="shared" si="2"/>
        <v>Franklin_Perry_Township</v>
      </c>
      <c r="F173" s="95" t="s">
        <v>89</v>
      </c>
      <c r="H173" t="s">
        <v>321</v>
      </c>
      <c r="M173" t="s">
        <v>321</v>
      </c>
    </row>
    <row r="174" spans="1:13" x14ac:dyDescent="0.3">
      <c r="A174" s="106" t="s">
        <v>416</v>
      </c>
      <c r="B174" s="94" t="s">
        <v>145</v>
      </c>
      <c r="C174" s="94" t="s">
        <v>367</v>
      </c>
      <c r="D174" s="95">
        <v>2267.0988390577099</v>
      </c>
      <c r="E174" s="88" t="str">
        <f t="shared" si="2"/>
        <v>Franklin_Plain_Township</v>
      </c>
      <c r="F174" s="95" t="s">
        <v>89</v>
      </c>
      <c r="H174" t="s">
        <v>321</v>
      </c>
      <c r="M174" t="s">
        <v>321</v>
      </c>
    </row>
    <row r="175" spans="1:13" x14ac:dyDescent="0.3">
      <c r="A175" s="106" t="s">
        <v>417</v>
      </c>
      <c r="B175" s="94" t="s">
        <v>145</v>
      </c>
      <c r="C175" s="94" t="s">
        <v>367</v>
      </c>
      <c r="D175" s="95">
        <v>6643.99078710699</v>
      </c>
      <c r="E175" s="88" t="str">
        <f t="shared" si="2"/>
        <v>Franklin_Pleasant_Township</v>
      </c>
      <c r="F175" s="95" t="s">
        <v>89</v>
      </c>
      <c r="H175" t="s">
        <v>321</v>
      </c>
    </row>
    <row r="176" spans="1:13" x14ac:dyDescent="0.3">
      <c r="A176" s="106" t="s">
        <v>418</v>
      </c>
      <c r="B176" s="94" t="s">
        <v>145</v>
      </c>
      <c r="C176" s="94" t="s">
        <v>367</v>
      </c>
      <c r="D176" s="95">
        <v>16930.761416166999</v>
      </c>
      <c r="E176" s="88" t="str">
        <f t="shared" si="2"/>
        <v>Franklin_Prairie_Township</v>
      </c>
      <c r="F176" s="95" t="s">
        <v>89</v>
      </c>
      <c r="H176" t="s">
        <v>321</v>
      </c>
      <c r="M176" t="s">
        <v>321</v>
      </c>
    </row>
    <row r="177" spans="1:15" x14ac:dyDescent="0.3">
      <c r="A177" s="106" t="s">
        <v>419</v>
      </c>
      <c r="B177" s="94" t="s">
        <v>145</v>
      </c>
      <c r="C177" s="94" t="s">
        <v>367</v>
      </c>
      <c r="D177" s="95">
        <v>1904.44014271632</v>
      </c>
      <c r="E177" s="88" t="str">
        <f t="shared" si="2"/>
        <v>Franklin_Sharon_Township</v>
      </c>
      <c r="F177" s="95" t="s">
        <v>89</v>
      </c>
      <c r="H177" t="s">
        <v>321</v>
      </c>
    </row>
    <row r="178" spans="1:15" x14ac:dyDescent="0.3">
      <c r="A178" s="106" t="s">
        <v>420</v>
      </c>
      <c r="B178" s="94" t="s">
        <v>145</v>
      </c>
      <c r="C178" s="94" t="s">
        <v>367</v>
      </c>
      <c r="D178" s="95">
        <v>1333.8515859866</v>
      </c>
      <c r="E178" s="88" t="str">
        <f t="shared" si="2"/>
        <v>Franklin_Truro_Township</v>
      </c>
      <c r="F178" s="95" t="s">
        <v>89</v>
      </c>
      <c r="H178" t="s">
        <v>321</v>
      </c>
      <c r="M178" t="s">
        <v>321</v>
      </c>
    </row>
    <row r="179" spans="1:15" x14ac:dyDescent="0.3">
      <c r="A179" s="106" t="s">
        <v>421</v>
      </c>
      <c r="B179" s="94" t="s">
        <v>145</v>
      </c>
      <c r="C179" s="94" t="s">
        <v>367</v>
      </c>
      <c r="D179" s="95">
        <v>1017.55227034175</v>
      </c>
      <c r="E179" s="88" t="str">
        <f t="shared" si="2"/>
        <v>Franklin_Washington_Township</v>
      </c>
      <c r="F179" s="95" t="s">
        <v>89</v>
      </c>
      <c r="H179" t="s">
        <v>321</v>
      </c>
      <c r="M179" t="s">
        <v>321</v>
      </c>
    </row>
    <row r="180" spans="1:15" hidden="1" x14ac:dyDescent="0.3">
      <c r="A180" s="108" t="s">
        <v>55</v>
      </c>
      <c r="B180" s="100" t="s">
        <v>326</v>
      </c>
      <c r="C180" s="108"/>
      <c r="D180" s="109">
        <v>28374.6777682881</v>
      </c>
      <c r="E180" s="88" t="str">
        <f t="shared" si="2"/>
        <v>Total_Hocking County_</v>
      </c>
      <c r="F180" s="109"/>
      <c r="I180" t="s">
        <v>321</v>
      </c>
      <c r="O180" t="s">
        <v>321</v>
      </c>
    </row>
    <row r="181" spans="1:15" x14ac:dyDescent="0.3">
      <c r="A181" s="102" t="s">
        <v>375</v>
      </c>
      <c r="B181" s="103"/>
      <c r="C181" s="104"/>
      <c r="D181" s="105">
        <f>D182</f>
        <v>6827.14194337959</v>
      </c>
      <c r="E181" s="88" t="str">
        <f t="shared" si="2"/>
        <v>_City Total (10% population dues)_</v>
      </c>
      <c r="F181" s="105">
        <v>0</v>
      </c>
    </row>
    <row r="182" spans="1:15" x14ac:dyDescent="0.3">
      <c r="A182" s="106" t="s">
        <v>318</v>
      </c>
      <c r="B182" s="94" t="s">
        <v>345</v>
      </c>
      <c r="C182" s="94" t="s">
        <v>319</v>
      </c>
      <c r="D182" s="95">
        <v>6827.14194337959</v>
      </c>
      <c r="E182" s="88" t="str">
        <f t="shared" si="2"/>
        <v>Hocking_Logan_City</v>
      </c>
      <c r="F182" s="95" t="s">
        <v>320</v>
      </c>
    </row>
    <row r="183" spans="1:15" ht="27.6" x14ac:dyDescent="0.3">
      <c r="A183" s="103" t="s">
        <v>376</v>
      </c>
      <c r="B183" s="103"/>
      <c r="C183" s="104"/>
      <c r="D183" s="105">
        <f>SUM(D184:D186)</f>
        <v>959.92299195743169</v>
      </c>
      <c r="E183" s="88" t="str">
        <f t="shared" si="2"/>
        <v>_Village Total (100% population dues)_</v>
      </c>
      <c r="F183" s="105">
        <v>0</v>
      </c>
    </row>
    <row r="184" spans="1:15" x14ac:dyDescent="0.3">
      <c r="A184" s="106" t="s">
        <v>422</v>
      </c>
      <c r="B184" s="94" t="s">
        <v>345</v>
      </c>
      <c r="C184" s="94" t="s">
        <v>359</v>
      </c>
      <c r="D184" s="95">
        <v>14.5296113817977</v>
      </c>
      <c r="E184" s="88" t="str">
        <f t="shared" si="2"/>
        <v>Hocking_Buchtel_Village</v>
      </c>
      <c r="F184" s="95" t="s">
        <v>320</v>
      </c>
    </row>
    <row r="185" spans="1:15" x14ac:dyDescent="0.3">
      <c r="A185" s="106" t="s">
        <v>423</v>
      </c>
      <c r="B185" s="94" t="s">
        <v>345</v>
      </c>
      <c r="C185" s="94" t="s">
        <v>359</v>
      </c>
      <c r="D185" s="95">
        <v>510.47367988049098</v>
      </c>
      <c r="E185" s="88" t="str">
        <f t="shared" si="2"/>
        <v>Hocking_Laurelville_Village</v>
      </c>
      <c r="F185" s="95" t="s">
        <v>320</v>
      </c>
    </row>
    <row r="186" spans="1:15" x14ac:dyDescent="0.3">
      <c r="A186" s="106" t="s">
        <v>424</v>
      </c>
      <c r="B186" s="94" t="s">
        <v>345</v>
      </c>
      <c r="C186" s="94" t="s">
        <v>359</v>
      </c>
      <c r="D186" s="95">
        <v>434.91970069514298</v>
      </c>
      <c r="E186" s="88" t="str">
        <f t="shared" si="2"/>
        <v>Hocking_Murray City_Village</v>
      </c>
      <c r="F186" s="95" t="s">
        <v>320</v>
      </c>
    </row>
    <row r="187" spans="1:15" ht="27.6" x14ac:dyDescent="0.3">
      <c r="A187" s="103" t="s">
        <v>382</v>
      </c>
      <c r="B187" s="103"/>
      <c r="C187" s="104"/>
      <c r="D187" s="105">
        <f>SUM(D188:D198)</f>
        <v>20587.612832951076</v>
      </c>
      <c r="E187" s="88" t="str">
        <f t="shared" si="2"/>
        <v>_Township Total (100% population dues)_</v>
      </c>
      <c r="F187" s="105">
        <v>0</v>
      </c>
    </row>
    <row r="188" spans="1:15" x14ac:dyDescent="0.3">
      <c r="A188" s="106" t="s">
        <v>425</v>
      </c>
      <c r="B188" s="94" t="s">
        <v>345</v>
      </c>
      <c r="C188" s="94" t="s">
        <v>367</v>
      </c>
      <c r="D188" s="95">
        <v>777.81852930556795</v>
      </c>
      <c r="E188" s="88" t="str">
        <f t="shared" si="2"/>
        <v>Hocking_Benton_Township</v>
      </c>
      <c r="F188" s="95" t="s">
        <v>320</v>
      </c>
    </row>
    <row r="189" spans="1:15" x14ac:dyDescent="0.3">
      <c r="A189" s="106" t="s">
        <v>426</v>
      </c>
      <c r="B189" s="94" t="s">
        <v>345</v>
      </c>
      <c r="C189" s="94" t="s">
        <v>367</v>
      </c>
      <c r="D189" s="95">
        <v>5045.6497125189298</v>
      </c>
      <c r="E189" s="88" t="str">
        <f t="shared" si="2"/>
        <v>Hocking_Falls_Township</v>
      </c>
      <c r="F189" s="95" t="s">
        <v>320</v>
      </c>
    </row>
    <row r="190" spans="1:15" x14ac:dyDescent="0.3">
      <c r="A190" s="106" t="s">
        <v>427</v>
      </c>
      <c r="B190" s="94" t="s">
        <v>345</v>
      </c>
      <c r="C190" s="94" t="s">
        <v>367</v>
      </c>
      <c r="D190" s="95">
        <v>1355.12842154233</v>
      </c>
      <c r="E190" s="88" t="str">
        <f t="shared" si="2"/>
        <v>Hocking_Good Hope_Township</v>
      </c>
      <c r="F190" s="95" t="s">
        <v>320</v>
      </c>
    </row>
    <row r="191" spans="1:15" x14ac:dyDescent="0.3">
      <c r="A191" s="106" t="s">
        <v>428</v>
      </c>
      <c r="B191" s="94" t="s">
        <v>345</v>
      </c>
      <c r="C191" s="94" t="s">
        <v>367</v>
      </c>
      <c r="D191" s="95">
        <v>2548.49383636731</v>
      </c>
      <c r="E191" s="88" t="str">
        <f t="shared" si="2"/>
        <v>Hocking_Green_Township</v>
      </c>
      <c r="F191" s="95" t="s">
        <v>320</v>
      </c>
    </row>
    <row r="192" spans="1:15" x14ac:dyDescent="0.3">
      <c r="A192" s="106" t="s">
        <v>429</v>
      </c>
      <c r="B192" s="94" t="s">
        <v>345</v>
      </c>
      <c r="C192" s="94" t="s">
        <v>367</v>
      </c>
      <c r="D192" s="95">
        <v>1129.43512474507</v>
      </c>
      <c r="E192" s="88" t="str">
        <f t="shared" si="2"/>
        <v>Hocking_Laurel_Township</v>
      </c>
      <c r="F192" s="95" t="s">
        <v>320</v>
      </c>
    </row>
    <row r="193" spans="1:18" x14ac:dyDescent="0.3">
      <c r="A193" s="106" t="s">
        <v>349</v>
      </c>
      <c r="B193" s="94" t="s">
        <v>345</v>
      </c>
      <c r="C193" s="94" t="s">
        <v>367</v>
      </c>
      <c r="D193" s="95">
        <v>2385.85626661482</v>
      </c>
      <c r="E193" s="88" t="str">
        <f t="shared" si="2"/>
        <v>Hocking_Marion_Township</v>
      </c>
      <c r="F193" s="95" t="s">
        <v>320</v>
      </c>
    </row>
    <row r="194" spans="1:18" x14ac:dyDescent="0.3">
      <c r="A194" s="106" t="s">
        <v>352</v>
      </c>
      <c r="B194" s="94" t="s">
        <v>345</v>
      </c>
      <c r="C194" s="94" t="s">
        <v>367</v>
      </c>
      <c r="D194" s="95">
        <v>1969.2466626129799</v>
      </c>
      <c r="E194" s="88" t="str">
        <f t="shared" si="2"/>
        <v>Hocking_Perry_Township</v>
      </c>
      <c r="F194" s="95" t="s">
        <v>320</v>
      </c>
      <c r="Q194"/>
    </row>
    <row r="195" spans="1:18" x14ac:dyDescent="0.3">
      <c r="A195" s="106" t="s">
        <v>430</v>
      </c>
      <c r="B195" s="94" t="s">
        <v>345</v>
      </c>
      <c r="C195" s="94" t="s">
        <v>367</v>
      </c>
      <c r="D195" s="95">
        <v>1172.05531813168</v>
      </c>
      <c r="E195" s="88" t="str">
        <f t="shared" si="2"/>
        <v>Hocking_Salt Creek_Township</v>
      </c>
      <c r="F195" s="95" t="s">
        <v>320</v>
      </c>
      <c r="Q195"/>
    </row>
    <row r="196" spans="1:18" x14ac:dyDescent="0.3">
      <c r="A196" s="106" t="s">
        <v>431</v>
      </c>
      <c r="B196" s="94" t="s">
        <v>345</v>
      </c>
      <c r="C196" s="94" t="s">
        <v>367</v>
      </c>
      <c r="D196" s="95">
        <v>1511.07958370696</v>
      </c>
      <c r="E196" s="88" t="str">
        <f t="shared" si="2"/>
        <v>Hocking_Starr_Township</v>
      </c>
      <c r="F196" s="95" t="s">
        <v>320</v>
      </c>
      <c r="Q196"/>
      <c r="R196"/>
    </row>
    <row r="197" spans="1:18" x14ac:dyDescent="0.3">
      <c r="A197" s="106" t="s">
        <v>432</v>
      </c>
      <c r="B197" s="94" t="s">
        <v>345</v>
      </c>
      <c r="C197" s="94" t="s">
        <v>367</v>
      </c>
      <c r="D197" s="95">
        <v>1438.1425066459301</v>
      </c>
      <c r="E197" s="88" t="str">
        <f t="shared" si="2"/>
        <v>Hocking_Ward_Township</v>
      </c>
      <c r="F197" s="95" t="s">
        <v>320</v>
      </c>
      <c r="Q197"/>
      <c r="R197"/>
    </row>
    <row r="198" spans="1:18" x14ac:dyDescent="0.3">
      <c r="A198" s="106" t="s">
        <v>421</v>
      </c>
      <c r="B198" s="94" t="s">
        <v>345</v>
      </c>
      <c r="C198" s="94" t="s">
        <v>367</v>
      </c>
      <c r="D198" s="95">
        <v>1254.7068707594999</v>
      </c>
      <c r="E198" s="88" t="str">
        <f t="shared" si="2"/>
        <v>Hocking_Washington_Township</v>
      </c>
      <c r="F198" s="95" t="s">
        <v>320</v>
      </c>
    </row>
    <row r="199" spans="1:18" x14ac:dyDescent="0.3">
      <c r="A199" s="103" t="s">
        <v>55</v>
      </c>
      <c r="B199" s="103" t="s">
        <v>345</v>
      </c>
      <c r="C199" s="104" t="s">
        <v>433</v>
      </c>
      <c r="D199" s="105">
        <f>D180-D181</f>
        <v>21547.535824908511</v>
      </c>
      <c r="E199" s="88" t="str">
        <f t="shared" si="2"/>
        <v>Hocking_Hocking County_Remainder</v>
      </c>
      <c r="F199" s="105" t="s">
        <v>320</v>
      </c>
    </row>
    <row r="200" spans="1:18" hidden="1" x14ac:dyDescent="0.3">
      <c r="A200" s="108" t="s">
        <v>64</v>
      </c>
      <c r="B200" s="108" t="s">
        <v>326</v>
      </c>
      <c r="C200" s="108"/>
      <c r="D200" s="568">
        <v>62513.7154420406</v>
      </c>
      <c r="E200" s="88" t="str">
        <f t="shared" ref="E200:E263" si="3">CONCATENATE(B200,"_",A200,"_",C200)</f>
        <v>Total_Knox County_</v>
      </c>
      <c r="F200" s="105" t="s">
        <v>141</v>
      </c>
      <c r="I200" t="s">
        <v>321</v>
      </c>
      <c r="K200" t="s">
        <v>321</v>
      </c>
      <c r="O200" t="s">
        <v>321</v>
      </c>
    </row>
    <row r="201" spans="1:18" x14ac:dyDescent="0.3">
      <c r="A201" s="102" t="s">
        <v>376</v>
      </c>
      <c r="B201" s="103"/>
      <c r="C201" s="104"/>
      <c r="D201" s="105"/>
      <c r="E201" s="88" t="str">
        <f t="shared" si="3"/>
        <v>_Village Total (100% population dues)_</v>
      </c>
      <c r="F201" s="105"/>
      <c r="Q201"/>
    </row>
    <row r="202" spans="1:18" x14ac:dyDescent="0.3">
      <c r="A202" s="106" t="s">
        <v>434</v>
      </c>
      <c r="B202" s="94" t="s">
        <v>344</v>
      </c>
      <c r="C202" s="94" t="s">
        <v>359</v>
      </c>
      <c r="D202" s="95">
        <v>2413.8924715994899</v>
      </c>
      <c r="E202" s="88" t="str">
        <f t="shared" si="3"/>
        <v>Knox_Gambier_Village</v>
      </c>
      <c r="F202" s="105" t="s">
        <v>141</v>
      </c>
      <c r="Q202"/>
    </row>
    <row r="203" spans="1:18" hidden="1" x14ac:dyDescent="0.3">
      <c r="A203" s="108" t="s">
        <v>435</v>
      </c>
      <c r="B203" s="108" t="s">
        <v>326</v>
      </c>
      <c r="C203" s="108"/>
      <c r="D203" s="568">
        <v>178912.27546132199</v>
      </c>
      <c r="E203" s="88" t="str">
        <f t="shared" si="3"/>
        <v>Total_Licking County _</v>
      </c>
      <c r="F203" s="105"/>
      <c r="G203" t="s">
        <v>321</v>
      </c>
      <c r="I203" t="s">
        <v>321</v>
      </c>
      <c r="O203" t="s">
        <v>321</v>
      </c>
    </row>
    <row r="204" spans="1:18" hidden="1" x14ac:dyDescent="0.3">
      <c r="A204" s="108" t="s">
        <v>62</v>
      </c>
      <c r="B204" s="100" t="s">
        <v>326</v>
      </c>
      <c r="C204" s="108"/>
      <c r="D204" s="109">
        <v>45444.070953312003</v>
      </c>
      <c r="E204" s="88" t="str">
        <f t="shared" si="3"/>
        <v>Total_Logan County_</v>
      </c>
      <c r="F204" s="109"/>
      <c r="I204" t="s">
        <v>321</v>
      </c>
    </row>
    <row r="205" spans="1:18" x14ac:dyDescent="0.3">
      <c r="A205" s="102" t="s">
        <v>375</v>
      </c>
      <c r="B205" s="103"/>
      <c r="C205" s="104"/>
      <c r="D205" s="105">
        <f>D206</f>
        <v>13174.149806637601</v>
      </c>
      <c r="E205" s="88" t="str">
        <f t="shared" si="3"/>
        <v>_City Total (10% population dues)_</v>
      </c>
      <c r="F205" s="105" t="s">
        <v>320</v>
      </c>
      <c r="P205" s="118"/>
      <c r="Q205" s="118"/>
      <c r="R205" s="119"/>
    </row>
    <row r="206" spans="1:18" x14ac:dyDescent="0.3">
      <c r="A206" s="106" t="s">
        <v>63</v>
      </c>
      <c r="B206" s="94" t="s">
        <v>318</v>
      </c>
      <c r="C206" s="94" t="s">
        <v>319</v>
      </c>
      <c r="D206" s="95">
        <v>13174.149806637601</v>
      </c>
      <c r="E206" s="88" t="str">
        <f t="shared" si="3"/>
        <v>Logan_Bellefontaine _City</v>
      </c>
      <c r="F206" s="95" t="s">
        <v>320</v>
      </c>
      <c r="Q206" s="94"/>
      <c r="R206" s="95"/>
    </row>
    <row r="207" spans="1:18" hidden="1" x14ac:dyDescent="0.3">
      <c r="A207" s="108" t="s">
        <v>66</v>
      </c>
      <c r="B207" s="108" t="s">
        <v>326</v>
      </c>
      <c r="C207" s="108"/>
      <c r="D207" s="109">
        <v>44729.412890716201</v>
      </c>
      <c r="E207" s="88" t="str">
        <f t="shared" si="3"/>
        <v>Total_Madison County_</v>
      </c>
      <c r="F207" s="109" t="s">
        <v>141</v>
      </c>
      <c r="G207" t="s">
        <v>321</v>
      </c>
      <c r="I207" t="s">
        <v>321</v>
      </c>
      <c r="K207" t="s">
        <v>321</v>
      </c>
      <c r="P207" s="94"/>
      <c r="Q207" s="94"/>
      <c r="R207" s="95"/>
    </row>
    <row r="208" spans="1:18" x14ac:dyDescent="0.3">
      <c r="A208" s="108" t="s">
        <v>436</v>
      </c>
      <c r="B208" s="108" t="s">
        <v>326</v>
      </c>
      <c r="C208" s="108"/>
      <c r="D208" s="109">
        <v>65156.988455401399</v>
      </c>
      <c r="E208" s="88" t="str">
        <f t="shared" si="3"/>
        <v>Total_Marion County_</v>
      </c>
      <c r="F208" s="109" t="s">
        <v>141</v>
      </c>
    </row>
    <row r="209" spans="1:18" hidden="1" x14ac:dyDescent="0.3">
      <c r="A209" s="108" t="s">
        <v>68</v>
      </c>
      <c r="B209" s="100" t="s">
        <v>326</v>
      </c>
      <c r="C209" s="108"/>
      <c r="D209" s="109">
        <v>35192.598994997898</v>
      </c>
      <c r="E209" s="88" t="str">
        <f t="shared" si="3"/>
        <v>Total_Morrow County_</v>
      </c>
      <c r="F209" s="109" t="s">
        <v>141</v>
      </c>
      <c r="I209" t="s">
        <v>321</v>
      </c>
      <c r="K209" t="s">
        <v>321</v>
      </c>
    </row>
    <row r="210" spans="1:18" x14ac:dyDescent="0.3">
      <c r="A210" s="106"/>
      <c r="B210" s="94"/>
      <c r="C210" s="94"/>
      <c r="D210" s="95"/>
      <c r="E210" s="88" t="str">
        <f t="shared" si="3"/>
        <v>__</v>
      </c>
      <c r="F210" s="95"/>
      <c r="P210" s="94"/>
      <c r="Q210" s="94"/>
      <c r="R210" s="95"/>
    </row>
    <row r="211" spans="1:18" hidden="1" x14ac:dyDescent="0.3">
      <c r="A211" s="100" t="s">
        <v>77</v>
      </c>
      <c r="B211" s="100" t="s">
        <v>326</v>
      </c>
      <c r="C211" s="100"/>
      <c r="D211" s="101">
        <v>36103.041821366001</v>
      </c>
      <c r="E211" s="88" t="str">
        <f t="shared" si="3"/>
        <v>Total_Perry County_</v>
      </c>
      <c r="F211" s="101">
        <v>0</v>
      </c>
      <c r="I211" t="s">
        <v>321</v>
      </c>
      <c r="O211" t="s">
        <v>321</v>
      </c>
      <c r="P211" s="94"/>
      <c r="Q211" s="94"/>
      <c r="R211" s="95"/>
    </row>
    <row r="212" spans="1:18" x14ac:dyDescent="0.3">
      <c r="A212" s="102" t="s">
        <v>376</v>
      </c>
      <c r="B212" s="103"/>
      <c r="C212" s="104"/>
      <c r="D212" s="105">
        <f>SUM(D213:D224)</f>
        <v>13864.090041527452</v>
      </c>
      <c r="E212" s="88" t="str">
        <f t="shared" si="3"/>
        <v>_Village Total (100% population dues)_</v>
      </c>
      <c r="F212" s="105">
        <v>0</v>
      </c>
      <c r="P212" s="94"/>
      <c r="Q212" s="94"/>
      <c r="R212" s="95"/>
    </row>
    <row r="213" spans="1:18" x14ac:dyDescent="0.3">
      <c r="A213" s="106" t="s">
        <v>437</v>
      </c>
      <c r="B213" s="94" t="s">
        <v>352</v>
      </c>
      <c r="C213" s="94" t="s">
        <v>359</v>
      </c>
      <c r="D213" s="95">
        <v>573.67398361584196</v>
      </c>
      <c r="E213" s="88" t="str">
        <f t="shared" si="3"/>
        <v>Perry_Corning_Village</v>
      </c>
      <c r="F213" s="95" t="s">
        <v>320</v>
      </c>
      <c r="P213" s="94"/>
      <c r="Q213" s="94"/>
      <c r="R213" s="95"/>
    </row>
    <row r="214" spans="1:18" x14ac:dyDescent="0.3">
      <c r="A214" s="106" t="s">
        <v>438</v>
      </c>
      <c r="B214" s="94" t="s">
        <v>352</v>
      </c>
      <c r="C214" s="94" t="s">
        <v>359</v>
      </c>
      <c r="D214" s="95">
        <v>2493.4646217539298</v>
      </c>
      <c r="E214" s="88" t="str">
        <f t="shared" si="3"/>
        <v>Perry_Crooksville_Village</v>
      </c>
      <c r="F214" s="95" t="s">
        <v>320</v>
      </c>
    </row>
    <row r="215" spans="1:18" x14ac:dyDescent="0.3">
      <c r="A215" s="106" t="s">
        <v>439</v>
      </c>
      <c r="B215" s="94" t="s">
        <v>352</v>
      </c>
      <c r="C215" s="94" t="s">
        <v>359</v>
      </c>
      <c r="D215" s="95">
        <v>170.23258862013799</v>
      </c>
      <c r="E215" s="88" t="str">
        <f t="shared" si="3"/>
        <v>Perry_Glenford_Village</v>
      </c>
      <c r="F215" s="95" t="s">
        <v>320</v>
      </c>
    </row>
    <row r="216" spans="1:18" x14ac:dyDescent="0.3">
      <c r="A216" s="106" t="s">
        <v>440</v>
      </c>
      <c r="B216" s="94" t="s">
        <v>352</v>
      </c>
      <c r="C216" s="94" t="s">
        <v>359</v>
      </c>
      <c r="D216" s="95">
        <v>152.52052737642401</v>
      </c>
      <c r="E216" s="88" t="str">
        <f t="shared" si="3"/>
        <v>Perry_Hemlock_Village</v>
      </c>
      <c r="F216" s="95" t="s">
        <v>320</v>
      </c>
    </row>
    <row r="217" spans="1:18" x14ac:dyDescent="0.3">
      <c r="A217" s="106" t="s">
        <v>441</v>
      </c>
      <c r="B217" s="94" t="s">
        <v>352</v>
      </c>
      <c r="C217" s="94" t="s">
        <v>359</v>
      </c>
      <c r="D217" s="95">
        <v>805.89878658897806</v>
      </c>
      <c r="E217" s="88" t="str">
        <f t="shared" si="3"/>
        <v>Perry_Junction City_Village</v>
      </c>
      <c r="F217" s="95" t="s">
        <v>320</v>
      </c>
    </row>
    <row r="218" spans="1:18" x14ac:dyDescent="0.3">
      <c r="A218" s="106" t="s">
        <v>442</v>
      </c>
      <c r="B218" s="94" t="s">
        <v>352</v>
      </c>
      <c r="C218" s="94" t="s">
        <v>359</v>
      </c>
      <c r="D218" s="95">
        <v>4686.5891192187901</v>
      </c>
      <c r="E218" s="88" t="str">
        <f t="shared" si="3"/>
        <v>Perry_New Lexington_Village</v>
      </c>
      <c r="F218" s="95" t="s">
        <v>320</v>
      </c>
    </row>
    <row r="219" spans="1:18" x14ac:dyDescent="0.3">
      <c r="A219" s="106" t="s">
        <v>443</v>
      </c>
      <c r="B219" s="94" t="s">
        <v>352</v>
      </c>
      <c r="C219" s="94" t="s">
        <v>359</v>
      </c>
      <c r="D219" s="95">
        <v>710.45045655340903</v>
      </c>
      <c r="E219" s="88" t="str">
        <f t="shared" si="3"/>
        <v>Perry_New Straitsville_Village</v>
      </c>
      <c r="F219" s="95" t="s">
        <v>320</v>
      </c>
    </row>
    <row r="220" spans="1:18" x14ac:dyDescent="0.3">
      <c r="A220" s="106" t="s">
        <v>444</v>
      </c>
      <c r="B220" s="94" t="s">
        <v>352</v>
      </c>
      <c r="C220" s="94" t="s">
        <v>359</v>
      </c>
      <c r="D220" s="95">
        <v>35.424122487427603</v>
      </c>
      <c r="E220" s="88" t="str">
        <f t="shared" si="3"/>
        <v>Perry_Rendville_Village</v>
      </c>
      <c r="F220" s="95" t="s">
        <v>320</v>
      </c>
    </row>
    <row r="221" spans="1:18" x14ac:dyDescent="0.3">
      <c r="A221" s="106" t="s">
        <v>445</v>
      </c>
      <c r="B221" s="94" t="s">
        <v>352</v>
      </c>
      <c r="C221" s="94" t="s">
        <v>359</v>
      </c>
      <c r="D221" s="95">
        <v>1082.0748607033499</v>
      </c>
      <c r="E221" s="88" t="str">
        <f t="shared" si="3"/>
        <v>Perry_Roseville_Village</v>
      </c>
      <c r="F221" s="95" t="s">
        <v>320</v>
      </c>
    </row>
    <row r="222" spans="1:18" x14ac:dyDescent="0.3">
      <c r="A222" s="106" t="s">
        <v>446</v>
      </c>
      <c r="B222" s="94" t="s">
        <v>352</v>
      </c>
      <c r="C222" s="94" t="s">
        <v>359</v>
      </c>
      <c r="D222" s="95">
        <v>644.52222859069695</v>
      </c>
      <c r="E222" s="88" t="str">
        <f t="shared" si="3"/>
        <v>Perry_Shawnee_Village</v>
      </c>
      <c r="F222" s="95" t="s">
        <v>320</v>
      </c>
    </row>
    <row r="223" spans="1:18" x14ac:dyDescent="0.3">
      <c r="A223" s="106" t="s">
        <v>78</v>
      </c>
      <c r="B223" s="94" t="s">
        <v>352</v>
      </c>
      <c r="C223" s="94" t="s">
        <v>359</v>
      </c>
      <c r="D223" s="95">
        <v>1513.9003149226501</v>
      </c>
      <c r="E223" s="88" t="str">
        <f t="shared" si="3"/>
        <v>Perry_Somerset_Village</v>
      </c>
      <c r="F223" s="95" t="s">
        <v>320</v>
      </c>
    </row>
    <row r="224" spans="1:18" x14ac:dyDescent="0.3">
      <c r="A224" s="106" t="s">
        <v>447</v>
      </c>
      <c r="B224" s="94" t="s">
        <v>352</v>
      </c>
      <c r="C224" s="94" t="s">
        <v>359</v>
      </c>
      <c r="D224" s="95">
        <v>995.33843109581801</v>
      </c>
      <c r="E224" s="88" t="str">
        <f t="shared" si="3"/>
        <v>Perry_Thornville_Village</v>
      </c>
      <c r="F224" s="95" t="s">
        <v>320</v>
      </c>
    </row>
    <row r="225" spans="1:7" x14ac:dyDescent="0.3">
      <c r="A225" s="102" t="s">
        <v>382</v>
      </c>
      <c r="B225" s="103"/>
      <c r="C225" s="104"/>
      <c r="D225" s="105">
        <f>SUM(D227:D239)</f>
        <v>20588.778073965841</v>
      </c>
      <c r="E225" s="88" t="str">
        <f t="shared" si="3"/>
        <v>_Township Total (100% population dues)_</v>
      </c>
      <c r="F225" s="105">
        <v>0</v>
      </c>
    </row>
    <row r="226" spans="1:7" x14ac:dyDescent="0.3">
      <c r="A226" s="106" t="s">
        <v>448</v>
      </c>
      <c r="B226" s="94" t="s">
        <v>352</v>
      </c>
      <c r="C226" s="94" t="s">
        <v>367</v>
      </c>
      <c r="D226" s="95">
        <v>1650.1737058726701</v>
      </c>
      <c r="E226" s="88" t="str">
        <f t="shared" si="3"/>
        <v>Perry_Bearfield_Township</v>
      </c>
      <c r="F226" s="95" t="s">
        <v>320</v>
      </c>
    </row>
    <row r="227" spans="1:7" x14ac:dyDescent="0.3">
      <c r="A227" s="106" t="s">
        <v>449</v>
      </c>
      <c r="B227" s="94" t="s">
        <v>352</v>
      </c>
      <c r="C227" s="94" t="s">
        <v>367</v>
      </c>
      <c r="D227" s="95">
        <v>1539.96532480067</v>
      </c>
      <c r="E227" s="88" t="str">
        <f t="shared" si="3"/>
        <v>Perry_Clayton_Township</v>
      </c>
      <c r="F227" s="95" t="s">
        <v>320</v>
      </c>
    </row>
    <row r="228" spans="1:7" x14ac:dyDescent="0.3">
      <c r="A228" s="106" t="s">
        <v>450</v>
      </c>
      <c r="B228" s="94" t="s">
        <v>352</v>
      </c>
      <c r="C228" s="94" t="s">
        <v>367</v>
      </c>
      <c r="D228" s="95">
        <v>314.88108877713398</v>
      </c>
      <c r="E228" s="88" t="str">
        <f t="shared" si="3"/>
        <v>Perry_Coal_Township</v>
      </c>
      <c r="F228" s="95" t="s">
        <v>320</v>
      </c>
    </row>
    <row r="229" spans="1:7" x14ac:dyDescent="0.3">
      <c r="A229" s="106" t="s">
        <v>451</v>
      </c>
      <c r="B229" s="94" t="s">
        <v>352</v>
      </c>
      <c r="C229" s="94" t="s">
        <v>367</v>
      </c>
      <c r="D229" s="95">
        <v>1596.0535187390999</v>
      </c>
      <c r="E229" s="88" t="str">
        <f t="shared" si="3"/>
        <v>Perry_Harrison_Township</v>
      </c>
      <c r="F229" s="95" t="s">
        <v>320</v>
      </c>
    </row>
    <row r="230" spans="1:7" x14ac:dyDescent="0.3">
      <c r="A230" s="106" t="s">
        <v>452</v>
      </c>
      <c r="B230" s="94" t="s">
        <v>352</v>
      </c>
      <c r="C230" s="94" t="s">
        <v>367</v>
      </c>
      <c r="D230" s="95">
        <v>2261.19880798859</v>
      </c>
      <c r="E230" s="88" t="str">
        <f t="shared" si="3"/>
        <v>Perry_Hopewell_Township</v>
      </c>
      <c r="F230" s="95" t="s">
        <v>320</v>
      </c>
    </row>
    <row r="231" spans="1:7" x14ac:dyDescent="0.3">
      <c r="A231" s="106" t="s">
        <v>412</v>
      </c>
      <c r="B231" s="94" t="s">
        <v>352</v>
      </c>
      <c r="C231" s="94" t="s">
        <v>367</v>
      </c>
      <c r="D231" s="95">
        <v>2004.4149307469499</v>
      </c>
      <c r="E231" s="88" t="str">
        <f t="shared" si="3"/>
        <v>Perry_Jackson_Township</v>
      </c>
      <c r="F231" s="95" t="s">
        <v>320</v>
      </c>
    </row>
    <row r="232" spans="1:7" x14ac:dyDescent="0.3">
      <c r="A232" s="106" t="s">
        <v>348</v>
      </c>
      <c r="B232" s="94" t="s">
        <v>352</v>
      </c>
      <c r="C232" s="94" t="s">
        <v>367</v>
      </c>
      <c r="D232" s="95">
        <v>1354.9726851441101</v>
      </c>
      <c r="E232" s="88" t="str">
        <f t="shared" si="3"/>
        <v>Perry_Madison_Township</v>
      </c>
      <c r="F232" s="95" t="s">
        <v>320</v>
      </c>
    </row>
    <row r="233" spans="1:7" x14ac:dyDescent="0.3">
      <c r="A233" s="106" t="s">
        <v>453</v>
      </c>
      <c r="B233" s="94" t="s">
        <v>352</v>
      </c>
      <c r="C233" s="94" t="s">
        <v>367</v>
      </c>
      <c r="D233" s="95">
        <v>715.37047356555195</v>
      </c>
      <c r="E233" s="88" t="str">
        <f t="shared" si="3"/>
        <v>Perry_Monday Creek_Township</v>
      </c>
      <c r="F233" s="95" t="s">
        <v>320</v>
      </c>
    </row>
    <row r="234" spans="1:7" x14ac:dyDescent="0.3">
      <c r="A234" s="106" t="s">
        <v>454</v>
      </c>
      <c r="B234" s="94" t="s">
        <v>352</v>
      </c>
      <c r="C234" s="94" t="s">
        <v>367</v>
      </c>
      <c r="D234" s="95">
        <v>874.77902475897599</v>
      </c>
      <c r="E234" s="88" t="str">
        <f t="shared" si="3"/>
        <v>Perry_Monroe_Township</v>
      </c>
      <c r="F234" s="95" t="s">
        <v>320</v>
      </c>
    </row>
    <row r="235" spans="1:7" x14ac:dyDescent="0.3">
      <c r="A235" s="106" t="s">
        <v>455</v>
      </c>
      <c r="B235" s="94" t="s">
        <v>352</v>
      </c>
      <c r="C235" s="94" t="s">
        <v>367</v>
      </c>
      <c r="D235" s="95">
        <v>2158.6470183431302</v>
      </c>
      <c r="E235" s="88" t="str">
        <f t="shared" si="3"/>
        <v>Perry_Pike_Township</v>
      </c>
      <c r="F235" s="95" t="s">
        <v>320</v>
      </c>
    </row>
    <row r="236" spans="1:7" x14ac:dyDescent="0.3">
      <c r="A236" s="106" t="s">
        <v>417</v>
      </c>
      <c r="B236" s="94" t="s">
        <v>352</v>
      </c>
      <c r="C236" s="94" t="s">
        <v>367</v>
      </c>
      <c r="D236" s="95">
        <v>832.46687845454903</v>
      </c>
      <c r="E236" s="88" t="str">
        <f t="shared" si="3"/>
        <v>Perry_Pleasant_Township</v>
      </c>
      <c r="F236" s="95" t="s">
        <v>320</v>
      </c>
    </row>
    <row r="237" spans="1:7" x14ac:dyDescent="0.3">
      <c r="A237" s="106" t="s">
        <v>456</v>
      </c>
      <c r="B237" s="94" t="s">
        <v>352</v>
      </c>
      <c r="C237" s="94" t="s">
        <v>367</v>
      </c>
      <c r="D237" s="95">
        <v>2933.0062481608802</v>
      </c>
      <c r="E237" s="88" t="str">
        <f t="shared" si="3"/>
        <v>Perry_Reading_Township</v>
      </c>
      <c r="F237" s="95" t="s">
        <v>320</v>
      </c>
    </row>
    <row r="238" spans="1:7" x14ac:dyDescent="0.3">
      <c r="A238" s="106" t="s">
        <v>457</v>
      </c>
      <c r="B238" s="94" t="s">
        <v>352</v>
      </c>
      <c r="C238" s="94" t="s">
        <v>367</v>
      </c>
      <c r="D238" s="95">
        <v>444.76953789770198</v>
      </c>
      <c r="E238" s="88" t="str">
        <f t="shared" si="3"/>
        <v>Perry_Salt Lick_Township</v>
      </c>
      <c r="F238" s="95" t="s">
        <v>320</v>
      </c>
    </row>
    <row r="239" spans="1:7" x14ac:dyDescent="0.3">
      <c r="A239" s="106" t="s">
        <v>458</v>
      </c>
      <c r="B239" s="94" t="s">
        <v>352</v>
      </c>
      <c r="C239" s="94" t="s">
        <v>367</v>
      </c>
      <c r="D239" s="95">
        <v>3558.2525365884999</v>
      </c>
      <c r="E239" s="88" t="str">
        <f t="shared" si="3"/>
        <v>Perry_Thorn_Township</v>
      </c>
      <c r="F239" s="95" t="s">
        <v>320</v>
      </c>
    </row>
    <row r="240" spans="1:7" x14ac:dyDescent="0.3">
      <c r="A240" s="108" t="s">
        <v>69</v>
      </c>
      <c r="B240" s="108" t="s">
        <v>326</v>
      </c>
      <c r="C240" s="108"/>
      <c r="D240" s="109">
        <v>58609.228266439401</v>
      </c>
      <c r="E240" s="88" t="str">
        <f t="shared" si="3"/>
        <v>Total_Pickaway County_</v>
      </c>
      <c r="F240" s="95" t="s">
        <v>141</v>
      </c>
      <c r="G240" t="s">
        <v>321</v>
      </c>
    </row>
    <row r="241" spans="1:15" x14ac:dyDescent="0.3">
      <c r="A241" s="108" t="s">
        <v>72</v>
      </c>
      <c r="B241" s="100" t="s">
        <v>326</v>
      </c>
      <c r="C241" s="108"/>
      <c r="D241" s="109">
        <v>76931.8621890824</v>
      </c>
      <c r="E241" s="88" t="str">
        <f t="shared" si="3"/>
        <v>Total_Ross County_</v>
      </c>
      <c r="F241" s="95" t="s">
        <v>320</v>
      </c>
      <c r="O241" t="s">
        <v>321</v>
      </c>
    </row>
    <row r="242" spans="1:15" x14ac:dyDescent="0.3">
      <c r="A242" s="102" t="s">
        <v>375</v>
      </c>
      <c r="B242" s="103"/>
      <c r="C242" s="104"/>
      <c r="D242" s="105">
        <f>D243</f>
        <v>21342.448566842701</v>
      </c>
      <c r="E242" s="88" t="str">
        <f t="shared" si="3"/>
        <v>_City Total (10% population dues)_</v>
      </c>
      <c r="F242" s="95" t="s">
        <v>320</v>
      </c>
    </row>
    <row r="243" spans="1:15" x14ac:dyDescent="0.3">
      <c r="A243" s="106" t="s">
        <v>73</v>
      </c>
      <c r="B243" s="94" t="s">
        <v>327</v>
      </c>
      <c r="C243" s="94" t="s">
        <v>319</v>
      </c>
      <c r="D243" s="95">
        <v>21342.448566842701</v>
      </c>
      <c r="E243" s="88" t="str">
        <f t="shared" si="3"/>
        <v>Ross_Chillicothe_City</v>
      </c>
      <c r="F243" s="95" t="s">
        <v>320</v>
      </c>
    </row>
    <row r="244" spans="1:15" x14ac:dyDescent="0.3">
      <c r="A244" s="102" t="s">
        <v>376</v>
      </c>
      <c r="B244" s="103"/>
      <c r="C244" s="104"/>
      <c r="D244" s="105">
        <f>SUM(D245:D250)</f>
        <v>3882.2599017277994</v>
      </c>
      <c r="E244" s="88" t="str">
        <f t="shared" si="3"/>
        <v>_Village Total (100% population dues)_</v>
      </c>
      <c r="F244" s="105">
        <v>0</v>
      </c>
    </row>
    <row r="245" spans="1:15" x14ac:dyDescent="0.3">
      <c r="A245" s="106" t="s">
        <v>459</v>
      </c>
      <c r="B245" s="94" t="s">
        <v>327</v>
      </c>
      <c r="C245" s="94" t="s">
        <v>359</v>
      </c>
      <c r="D245" s="95">
        <v>368.729935313238</v>
      </c>
      <c r="E245" s="88" t="str">
        <f t="shared" si="3"/>
        <v>Ross_Adelphi_Village</v>
      </c>
      <c r="F245" s="95" t="s">
        <v>320</v>
      </c>
    </row>
    <row r="246" spans="1:15" x14ac:dyDescent="0.3">
      <c r="A246" s="106" t="s">
        <v>460</v>
      </c>
      <c r="B246" s="94" t="s">
        <v>327</v>
      </c>
      <c r="C246" s="94" t="s">
        <v>359</v>
      </c>
      <c r="D246" s="95">
        <v>835.13620106544795</v>
      </c>
      <c r="E246" s="88" t="str">
        <f t="shared" si="3"/>
        <v>Ross_Bainbridge_Village</v>
      </c>
      <c r="F246" s="95" t="s">
        <v>320</v>
      </c>
    </row>
    <row r="247" spans="1:15" x14ac:dyDescent="0.3">
      <c r="A247" s="106" t="s">
        <v>461</v>
      </c>
      <c r="B247" s="94" t="s">
        <v>327</v>
      </c>
      <c r="C247" s="94" t="s">
        <v>359</v>
      </c>
      <c r="D247" s="95">
        <v>443.962045571327</v>
      </c>
      <c r="E247" s="88" t="str">
        <f t="shared" si="3"/>
        <v>Ross_Clarksburg_Village</v>
      </c>
      <c r="F247" s="95" t="s">
        <v>320</v>
      </c>
    </row>
    <row r="248" spans="1:15" x14ac:dyDescent="0.3">
      <c r="A248" s="106" t="s">
        <v>462</v>
      </c>
      <c r="B248" s="94" t="s">
        <v>327</v>
      </c>
      <c r="C248" s="94" t="s">
        <v>359</v>
      </c>
      <c r="D248" s="95">
        <v>1035.0890880747299</v>
      </c>
      <c r="E248" s="88" t="str">
        <f t="shared" si="3"/>
        <v>Ross_Frankfort_Village</v>
      </c>
      <c r="F248" s="95" t="s">
        <v>320</v>
      </c>
    </row>
    <row r="249" spans="1:15" x14ac:dyDescent="0.3">
      <c r="A249" s="106" t="s">
        <v>389</v>
      </c>
      <c r="B249" s="94" t="s">
        <v>327</v>
      </c>
      <c r="C249" s="94" t="s">
        <v>359</v>
      </c>
      <c r="D249" s="95">
        <v>1001.39287695595</v>
      </c>
      <c r="E249" s="88" t="str">
        <f t="shared" si="3"/>
        <v>Ross_Kingston_Village</v>
      </c>
      <c r="F249" s="95" t="s">
        <v>320</v>
      </c>
    </row>
    <row r="250" spans="1:15" x14ac:dyDescent="0.3">
      <c r="A250" s="106" t="s">
        <v>463</v>
      </c>
      <c r="B250" s="94" t="s">
        <v>327</v>
      </c>
      <c r="C250" s="94" t="s">
        <v>359</v>
      </c>
      <c r="D250" s="95">
        <v>197.94975474710699</v>
      </c>
      <c r="E250" s="88" t="str">
        <f t="shared" si="3"/>
        <v>Ross_South Salem_Village</v>
      </c>
      <c r="F250" s="95" t="s">
        <v>320</v>
      </c>
    </row>
    <row r="251" spans="1:15" x14ac:dyDescent="0.3">
      <c r="A251" s="102" t="s">
        <v>382</v>
      </c>
      <c r="B251" s="103"/>
      <c r="C251" s="104"/>
      <c r="D251" s="105">
        <f>SUM(D252:D267)</f>
        <v>51707.153720511909</v>
      </c>
      <c r="E251" s="88" t="str">
        <f t="shared" si="3"/>
        <v>_Township Total (100% population dues)_</v>
      </c>
      <c r="F251" s="105">
        <v>0</v>
      </c>
    </row>
    <row r="252" spans="1:15" x14ac:dyDescent="0.3">
      <c r="A252" s="106" t="s">
        <v>464</v>
      </c>
      <c r="B252" s="94" t="s">
        <v>327</v>
      </c>
      <c r="C252" s="94" t="s">
        <v>367</v>
      </c>
      <c r="D252" s="95">
        <v>1826.3750954100899</v>
      </c>
      <c r="E252" s="88" t="str">
        <f t="shared" si="3"/>
        <v>Ross_Buckskin_Township</v>
      </c>
      <c r="F252" s="95" t="s">
        <v>320</v>
      </c>
    </row>
    <row r="253" spans="1:15" x14ac:dyDescent="0.3">
      <c r="A253" s="106" t="s">
        <v>465</v>
      </c>
      <c r="B253" s="94" t="s">
        <v>327</v>
      </c>
      <c r="C253" s="94" t="s">
        <v>367</v>
      </c>
      <c r="D253" s="95">
        <v>1760.00537676467</v>
      </c>
      <c r="E253" s="88" t="str">
        <f t="shared" si="3"/>
        <v>Ross_Colerain_Township</v>
      </c>
      <c r="F253" s="95" t="s">
        <v>320</v>
      </c>
    </row>
    <row r="254" spans="1:15" x14ac:dyDescent="0.3">
      <c r="A254" s="106" t="s">
        <v>386</v>
      </c>
      <c r="B254" s="94" t="s">
        <v>327</v>
      </c>
      <c r="C254" s="94" t="s">
        <v>367</v>
      </c>
      <c r="D254" s="95">
        <v>3382.6781201122399</v>
      </c>
      <c r="E254" s="88" t="str">
        <f t="shared" si="3"/>
        <v>Ross_Concord_Township</v>
      </c>
      <c r="F254" s="95" t="s">
        <v>320</v>
      </c>
    </row>
    <row r="255" spans="1:15" x14ac:dyDescent="0.3">
      <c r="A255" s="106" t="s">
        <v>466</v>
      </c>
      <c r="B255" s="94" t="s">
        <v>327</v>
      </c>
      <c r="C255" s="94" t="s">
        <v>367</v>
      </c>
      <c r="D255" s="95">
        <v>604.94760445481302</v>
      </c>
      <c r="E255" s="88" t="str">
        <f t="shared" si="3"/>
        <v>Ross_Deerfield_Township</v>
      </c>
      <c r="F255" s="95" t="s">
        <v>320</v>
      </c>
    </row>
    <row r="256" spans="1:15" x14ac:dyDescent="0.3">
      <c r="A256" s="106" t="s">
        <v>145</v>
      </c>
      <c r="B256" s="94" t="s">
        <v>327</v>
      </c>
      <c r="C256" s="94" t="s">
        <v>367</v>
      </c>
      <c r="D256" s="95">
        <v>1666.69725300345</v>
      </c>
      <c r="E256" s="88" t="str">
        <f t="shared" si="3"/>
        <v>Ross_Franklin_Township</v>
      </c>
      <c r="F256" s="95" t="s">
        <v>320</v>
      </c>
    </row>
    <row r="257" spans="1:11" x14ac:dyDescent="0.3">
      <c r="A257" s="106" t="s">
        <v>428</v>
      </c>
      <c r="B257" s="94" t="s">
        <v>327</v>
      </c>
      <c r="C257" s="94" t="s">
        <v>367</v>
      </c>
      <c r="D257" s="95">
        <v>3861.0712650676601</v>
      </c>
      <c r="E257" s="88" t="str">
        <f t="shared" si="3"/>
        <v>Ross_Green_Township</v>
      </c>
      <c r="F257" s="95" t="s">
        <v>320</v>
      </c>
    </row>
    <row r="258" spans="1:11" x14ac:dyDescent="0.3">
      <c r="A258" s="106" t="s">
        <v>451</v>
      </c>
      <c r="B258" s="94" t="s">
        <v>327</v>
      </c>
      <c r="C258" s="94" t="s">
        <v>367</v>
      </c>
      <c r="D258" s="95">
        <v>1293.57779639302</v>
      </c>
      <c r="E258" s="88" t="str">
        <f t="shared" si="3"/>
        <v>Ross_Harrison_Township</v>
      </c>
      <c r="F258" s="95" t="s">
        <v>320</v>
      </c>
    </row>
    <row r="259" spans="1:11" x14ac:dyDescent="0.3">
      <c r="A259" s="106" t="s">
        <v>467</v>
      </c>
      <c r="B259" s="94" t="s">
        <v>327</v>
      </c>
      <c r="C259" s="94" t="s">
        <v>367</v>
      </c>
      <c r="D259" s="95">
        <v>6173.2851943758096</v>
      </c>
      <c r="E259" s="88" t="str">
        <f t="shared" si="3"/>
        <v>Ross_Huntington_Township</v>
      </c>
      <c r="F259" s="95" t="s">
        <v>320</v>
      </c>
    </row>
    <row r="260" spans="1:11" x14ac:dyDescent="0.3">
      <c r="A260" s="106" t="s">
        <v>413</v>
      </c>
      <c r="B260" s="94" t="s">
        <v>327</v>
      </c>
      <c r="C260" s="94" t="s">
        <v>367</v>
      </c>
      <c r="D260" s="95">
        <v>982.48323150921499</v>
      </c>
      <c r="E260" s="88" t="str">
        <f t="shared" si="3"/>
        <v>Ross_Jefferson_Township</v>
      </c>
      <c r="F260" s="95" t="s">
        <v>320</v>
      </c>
    </row>
    <row r="261" spans="1:11" x14ac:dyDescent="0.3">
      <c r="A261" s="106" t="s">
        <v>46</v>
      </c>
      <c r="B261" s="94" t="s">
        <v>327</v>
      </c>
      <c r="C261" s="94" t="s">
        <v>367</v>
      </c>
      <c r="D261" s="95">
        <v>2624.2657450035899</v>
      </c>
      <c r="E261" s="88" t="str">
        <f t="shared" si="3"/>
        <v>Ross_Liberty_Township</v>
      </c>
      <c r="F261" s="95" t="s">
        <v>320</v>
      </c>
    </row>
    <row r="262" spans="1:11" x14ac:dyDescent="0.3">
      <c r="A262" s="106" t="s">
        <v>468</v>
      </c>
      <c r="B262" s="94" t="s">
        <v>327</v>
      </c>
      <c r="C262" s="94" t="s">
        <v>367</v>
      </c>
      <c r="D262" s="95">
        <v>1342.3982061004299</v>
      </c>
      <c r="E262" s="88" t="str">
        <f t="shared" si="3"/>
        <v>Ross_Paint_Township</v>
      </c>
      <c r="F262" s="95" t="s">
        <v>320</v>
      </c>
    </row>
    <row r="263" spans="1:11" x14ac:dyDescent="0.3">
      <c r="A263" s="106" t="s">
        <v>469</v>
      </c>
      <c r="B263" s="94" t="s">
        <v>327</v>
      </c>
      <c r="C263" s="94" t="s">
        <v>367</v>
      </c>
      <c r="D263" s="95">
        <v>1248.58644067463</v>
      </c>
      <c r="E263" s="88" t="str">
        <f t="shared" si="3"/>
        <v>Ross_Paxton_Township</v>
      </c>
      <c r="F263" s="95" t="s">
        <v>320</v>
      </c>
    </row>
    <row r="264" spans="1:11" x14ac:dyDescent="0.3">
      <c r="A264" s="106" t="s">
        <v>395</v>
      </c>
      <c r="B264" s="94" t="s">
        <v>327</v>
      </c>
      <c r="C264" s="94" t="s">
        <v>367</v>
      </c>
      <c r="D264" s="95">
        <v>5710.1057041815102</v>
      </c>
      <c r="E264" s="88" t="str">
        <f t="shared" ref="E264:E292" si="4">CONCATENATE(B264,"_",A264,"_",C264)</f>
        <v>Ross_Scioto_Township</v>
      </c>
      <c r="F264" s="95" t="s">
        <v>320</v>
      </c>
    </row>
    <row r="265" spans="1:11" x14ac:dyDescent="0.3">
      <c r="A265" s="106" t="s">
        <v>470</v>
      </c>
      <c r="B265" s="94" t="s">
        <v>327</v>
      </c>
      <c r="C265" s="94" t="s">
        <v>367</v>
      </c>
      <c r="D265" s="95">
        <v>2640.4806123063099</v>
      </c>
      <c r="E265" s="88" t="str">
        <f t="shared" si="4"/>
        <v>Ross_Springfield_Township</v>
      </c>
      <c r="F265" s="95" t="s">
        <v>320</v>
      </c>
    </row>
    <row r="266" spans="1:11" x14ac:dyDescent="0.3">
      <c r="A266" s="106" t="s">
        <v>471</v>
      </c>
      <c r="B266" s="94" t="s">
        <v>327</v>
      </c>
      <c r="C266" s="94" t="s">
        <v>367</v>
      </c>
      <c r="D266" s="95">
        <v>3342.54823728988</v>
      </c>
      <c r="E266" s="88" t="str">
        <f t="shared" si="4"/>
        <v>Ross_Twin_Township</v>
      </c>
      <c r="F266" s="95" t="s">
        <v>320</v>
      </c>
    </row>
    <row r="267" spans="1:11" x14ac:dyDescent="0.3">
      <c r="A267" s="106" t="s">
        <v>335</v>
      </c>
      <c r="B267" s="94" t="s">
        <v>327</v>
      </c>
      <c r="C267" s="94" t="s">
        <v>367</v>
      </c>
      <c r="D267" s="95">
        <v>13247.647837864601</v>
      </c>
      <c r="E267" s="88" t="str">
        <f t="shared" si="4"/>
        <v>Ross_Union_Township</v>
      </c>
      <c r="F267" s="95" t="s">
        <v>320</v>
      </c>
    </row>
    <row r="268" spans="1:11" hidden="1" x14ac:dyDescent="0.3">
      <c r="A268" s="108" t="s">
        <v>74</v>
      </c>
      <c r="B268" s="100" t="s">
        <v>326</v>
      </c>
      <c r="C268" s="108"/>
      <c r="D268" s="109">
        <v>59843.671520410397</v>
      </c>
      <c r="E268" s="88" t="str">
        <f t="shared" si="4"/>
        <v>Total_Union County_</v>
      </c>
      <c r="F268" s="109"/>
      <c r="G268" t="s">
        <v>321</v>
      </c>
      <c r="I268" t="s">
        <v>321</v>
      </c>
      <c r="K268" t="s">
        <v>321</v>
      </c>
    </row>
    <row r="269" spans="1:11" x14ac:dyDescent="0.3">
      <c r="A269" s="102" t="s">
        <v>375</v>
      </c>
      <c r="B269" s="103"/>
      <c r="C269" s="104"/>
      <c r="D269" s="105">
        <f>SUM(D270:D271)</f>
        <v>28494.953543840951</v>
      </c>
      <c r="E269" s="88" t="str">
        <f t="shared" si="4"/>
        <v>_City Total (10% population dues)_</v>
      </c>
      <c r="F269" s="105"/>
    </row>
    <row r="270" spans="1:11" x14ac:dyDescent="0.3">
      <c r="A270" s="106" t="s">
        <v>334</v>
      </c>
      <c r="B270" s="94" t="s">
        <v>335</v>
      </c>
      <c r="C270" s="94" t="s">
        <v>319</v>
      </c>
      <c r="D270" s="95">
        <v>3989.8003124616498</v>
      </c>
      <c r="E270" s="88" t="str">
        <f t="shared" si="4"/>
        <v>Union_Dublin_City</v>
      </c>
      <c r="F270" s="95" t="s">
        <v>89</v>
      </c>
    </row>
    <row r="271" spans="1:11" x14ac:dyDescent="0.3">
      <c r="A271" s="106" t="s">
        <v>75</v>
      </c>
      <c r="B271" s="94" t="s">
        <v>335</v>
      </c>
      <c r="C271" s="94" t="s">
        <v>319</v>
      </c>
      <c r="D271" s="95">
        <v>24505.1532313793</v>
      </c>
      <c r="E271" s="88" t="str">
        <f t="shared" si="4"/>
        <v>Union_Marysville_City</v>
      </c>
      <c r="F271" s="95" t="s">
        <v>141</v>
      </c>
    </row>
    <row r="272" spans="1:11" x14ac:dyDescent="0.3">
      <c r="A272" s="102" t="s">
        <v>376</v>
      </c>
      <c r="B272" s="103"/>
      <c r="C272" s="104"/>
      <c r="D272" s="105">
        <f>SUM(D273:D277)</f>
        <v>4119.7666264081254</v>
      </c>
      <c r="E272" s="88" t="str">
        <f t="shared" si="4"/>
        <v>_Village Total (100% population dues)_</v>
      </c>
      <c r="F272" s="105"/>
    </row>
    <row r="273" spans="1:6" x14ac:dyDescent="0.3">
      <c r="A273" s="106" t="s">
        <v>472</v>
      </c>
      <c r="B273" s="94" t="s">
        <v>335</v>
      </c>
      <c r="C273" s="94" t="s">
        <v>359</v>
      </c>
      <c r="D273" s="567">
        <v>249.29174186409</v>
      </c>
      <c r="E273" s="88" t="str">
        <f t="shared" si="4"/>
        <v>Union_Magnetic Springs_Village</v>
      </c>
      <c r="F273" s="95" t="s">
        <v>141</v>
      </c>
    </row>
    <row r="274" spans="1:6" x14ac:dyDescent="0.3">
      <c r="A274" s="106" t="s">
        <v>473</v>
      </c>
      <c r="B274" s="94" t="s">
        <v>335</v>
      </c>
      <c r="C274" s="94" t="s">
        <v>359</v>
      </c>
      <c r="D274" s="567">
        <v>754.28770068572305</v>
      </c>
      <c r="E274" s="88" t="str">
        <f t="shared" si="4"/>
        <v>Union_Milford Center_Village</v>
      </c>
      <c r="F274" s="95" t="s">
        <v>141</v>
      </c>
    </row>
    <row r="275" spans="1:6" x14ac:dyDescent="0.3">
      <c r="A275" s="106" t="s">
        <v>363</v>
      </c>
      <c r="B275" s="94" t="s">
        <v>335</v>
      </c>
      <c r="C275" s="94" t="s">
        <v>359</v>
      </c>
      <c r="D275" s="567">
        <v>777.81814951461899</v>
      </c>
      <c r="E275" s="88" t="str">
        <f t="shared" si="4"/>
        <v>Union_Plain City_Village</v>
      </c>
      <c r="F275" s="95" t="s">
        <v>141</v>
      </c>
    </row>
    <row r="276" spans="1:6" x14ac:dyDescent="0.3">
      <c r="A276" s="106" t="s">
        <v>474</v>
      </c>
      <c r="B276" s="94" t="s">
        <v>335</v>
      </c>
      <c r="C276" s="94" t="s">
        <v>359</v>
      </c>
      <c r="D276" s="567">
        <v>2121.6340498126001</v>
      </c>
      <c r="E276" s="88" t="str">
        <f t="shared" si="4"/>
        <v>Union_Richwood_Village</v>
      </c>
      <c r="F276" s="95" t="s">
        <v>141</v>
      </c>
    </row>
    <row r="277" spans="1:6" x14ac:dyDescent="0.3">
      <c r="A277" s="106" t="s">
        <v>475</v>
      </c>
      <c r="B277" s="94" t="s">
        <v>335</v>
      </c>
      <c r="C277" s="94" t="s">
        <v>359</v>
      </c>
      <c r="D277" s="567">
        <v>216.734984531093</v>
      </c>
      <c r="E277" s="88" t="str">
        <f t="shared" si="4"/>
        <v>Union_Unionville Center_Village</v>
      </c>
      <c r="F277" s="95" t="s">
        <v>141</v>
      </c>
    </row>
    <row r="278" spans="1:6" x14ac:dyDescent="0.3">
      <c r="A278" s="102" t="s">
        <v>382</v>
      </c>
      <c r="B278" s="103"/>
      <c r="C278" s="104"/>
      <c r="D278" s="105">
        <f>SUM(D279:D292)</f>
        <v>27228.951350161333</v>
      </c>
      <c r="E278" s="88" t="str">
        <f t="shared" si="4"/>
        <v>_Township Total (100% population dues)_</v>
      </c>
      <c r="F278" s="105"/>
    </row>
    <row r="279" spans="1:6" x14ac:dyDescent="0.3">
      <c r="A279" s="106" t="s">
        <v>476</v>
      </c>
      <c r="B279" s="94" t="s">
        <v>335</v>
      </c>
      <c r="C279" s="94" t="s">
        <v>367</v>
      </c>
      <c r="D279" s="95">
        <v>2354.9432738062501</v>
      </c>
      <c r="E279" s="88" t="str">
        <f t="shared" si="4"/>
        <v>Union_Allen_Township</v>
      </c>
      <c r="F279" s="95" t="s">
        <v>141</v>
      </c>
    </row>
    <row r="280" spans="1:6" x14ac:dyDescent="0.3">
      <c r="A280" s="106" t="s">
        <v>477</v>
      </c>
      <c r="B280" s="94" t="s">
        <v>335</v>
      </c>
      <c r="C280" s="94" t="s">
        <v>367</v>
      </c>
      <c r="D280" s="95">
        <v>1257.8125625786199</v>
      </c>
      <c r="E280" s="88" t="str">
        <f t="shared" si="4"/>
        <v>Union_Claibourne_Township</v>
      </c>
      <c r="F280" s="95" t="s">
        <v>141</v>
      </c>
    </row>
    <row r="281" spans="1:6" x14ac:dyDescent="0.3">
      <c r="A281" s="106" t="s">
        <v>478</v>
      </c>
      <c r="B281" s="94" t="s">
        <v>335</v>
      </c>
      <c r="C281" s="94" t="s">
        <v>367</v>
      </c>
      <c r="D281" s="95">
        <v>1954.5803746248</v>
      </c>
      <c r="E281" s="88" t="str">
        <f t="shared" si="4"/>
        <v>Union_Darby_Township</v>
      </c>
      <c r="F281" s="95" t="s">
        <v>141</v>
      </c>
    </row>
    <row r="282" spans="1:6" x14ac:dyDescent="0.3">
      <c r="A282" s="106" t="s">
        <v>479</v>
      </c>
      <c r="B282" s="94" t="s">
        <v>335</v>
      </c>
      <c r="C282" s="94" t="s">
        <v>367</v>
      </c>
      <c r="D282" s="95">
        <v>2103.5531987208801</v>
      </c>
      <c r="E282" s="88" t="str">
        <f t="shared" si="4"/>
        <v>Union_Dover_Township</v>
      </c>
      <c r="F282" s="95" t="s">
        <v>141</v>
      </c>
    </row>
    <row r="283" spans="1:6" x14ac:dyDescent="0.3">
      <c r="A283" s="106" t="s">
        <v>412</v>
      </c>
      <c r="B283" s="94" t="s">
        <v>335</v>
      </c>
      <c r="C283" s="94" t="s">
        <v>367</v>
      </c>
      <c r="D283" s="95">
        <v>938.454387177645</v>
      </c>
      <c r="E283" s="88" t="str">
        <f t="shared" si="4"/>
        <v>Union_Jackson_Township</v>
      </c>
      <c r="F283" s="95" t="s">
        <v>141</v>
      </c>
    </row>
    <row r="284" spans="1:6" x14ac:dyDescent="0.3">
      <c r="A284" s="106" t="s">
        <v>480</v>
      </c>
      <c r="B284" s="94" t="s">
        <v>335</v>
      </c>
      <c r="C284" s="94" t="s">
        <v>367</v>
      </c>
      <c r="D284" s="95">
        <v>8172.6726694906401</v>
      </c>
      <c r="E284" s="88" t="str">
        <f t="shared" si="4"/>
        <v>Union_Jerome_Township</v>
      </c>
      <c r="F284" s="95" t="s">
        <v>89</v>
      </c>
    </row>
    <row r="285" spans="1:6" x14ac:dyDescent="0.3">
      <c r="A285" s="106" t="s">
        <v>481</v>
      </c>
      <c r="B285" s="94" t="s">
        <v>335</v>
      </c>
      <c r="C285" s="94" t="s">
        <v>367</v>
      </c>
      <c r="D285" s="95">
        <v>1136.53010803337</v>
      </c>
      <c r="E285" s="88" t="str">
        <f t="shared" si="4"/>
        <v>Union_Leesburg_Township</v>
      </c>
      <c r="F285" s="95" t="s">
        <v>141</v>
      </c>
    </row>
    <row r="286" spans="1:6" x14ac:dyDescent="0.3">
      <c r="A286" s="106" t="s">
        <v>46</v>
      </c>
      <c r="B286" s="94" t="s">
        <v>335</v>
      </c>
      <c r="C286" s="94" t="s">
        <v>367</v>
      </c>
      <c r="D286" s="95">
        <v>1956.45210438545</v>
      </c>
      <c r="E286" s="88" t="str">
        <f t="shared" si="4"/>
        <v>Union_Liberty_Township</v>
      </c>
      <c r="F286" s="95" t="s">
        <v>141</v>
      </c>
    </row>
    <row r="287" spans="1:6" x14ac:dyDescent="0.3">
      <c r="A287" s="106" t="s">
        <v>482</v>
      </c>
      <c r="B287" s="94" t="s">
        <v>335</v>
      </c>
      <c r="C287" s="94" t="s">
        <v>367</v>
      </c>
      <c r="D287" s="95">
        <v>1257.9510081692399</v>
      </c>
      <c r="E287" s="88" t="str">
        <f t="shared" si="4"/>
        <v>Union_Millcreek_Township</v>
      </c>
      <c r="F287" s="95" t="s">
        <v>141</v>
      </c>
    </row>
    <row r="288" spans="1:6" x14ac:dyDescent="0.3">
      <c r="A288" s="106" t="s">
        <v>483</v>
      </c>
      <c r="B288" s="94" t="s">
        <v>335</v>
      </c>
      <c r="C288" s="94" t="s">
        <v>367</v>
      </c>
      <c r="D288" s="95">
        <v>1545.7483639759</v>
      </c>
      <c r="E288" s="88" t="str">
        <f t="shared" si="4"/>
        <v>Union_Paris_Township</v>
      </c>
      <c r="F288" s="95" t="s">
        <v>141</v>
      </c>
    </row>
    <row r="289" spans="1:6" x14ac:dyDescent="0.3">
      <c r="A289" s="106" t="s">
        <v>484</v>
      </c>
      <c r="B289" s="94" t="s">
        <v>335</v>
      </c>
      <c r="C289" s="94" t="s">
        <v>367</v>
      </c>
      <c r="D289" s="95">
        <v>1500.94890620245</v>
      </c>
      <c r="E289" s="88" t="str">
        <f t="shared" si="4"/>
        <v>Union_Taylor_Township</v>
      </c>
      <c r="F289" s="95" t="s">
        <v>141</v>
      </c>
    </row>
    <row r="290" spans="1:6" x14ac:dyDescent="0.3">
      <c r="A290" s="106" t="s">
        <v>335</v>
      </c>
      <c r="B290" s="94" t="s">
        <v>335</v>
      </c>
      <c r="C290" s="94" t="s">
        <v>367</v>
      </c>
      <c r="D290" s="95">
        <v>935.61318896144996</v>
      </c>
      <c r="E290" s="88" t="str">
        <f t="shared" si="4"/>
        <v>Union_Union_Township</v>
      </c>
      <c r="F290" s="95" t="s">
        <v>141</v>
      </c>
    </row>
    <row r="291" spans="1:6" x14ac:dyDescent="0.3">
      <c r="A291" s="106" t="s">
        <v>421</v>
      </c>
      <c r="B291" s="94" t="s">
        <v>335</v>
      </c>
      <c r="C291" s="94" t="s">
        <v>367</v>
      </c>
      <c r="D291" s="95">
        <v>797.99583004519104</v>
      </c>
      <c r="E291" s="88" t="str">
        <f t="shared" si="4"/>
        <v>Union_Washington_Township</v>
      </c>
      <c r="F291" s="95" t="s">
        <v>141</v>
      </c>
    </row>
    <row r="292" spans="1:6" x14ac:dyDescent="0.3">
      <c r="A292" s="106" t="s">
        <v>485</v>
      </c>
      <c r="B292" s="94" t="s">
        <v>335</v>
      </c>
      <c r="C292" s="94" t="s">
        <v>367</v>
      </c>
      <c r="D292" s="95">
        <v>1315.69537398944</v>
      </c>
      <c r="E292" s="88" t="str">
        <f t="shared" si="4"/>
        <v>Union_York_Township</v>
      </c>
      <c r="F292" s="95" t="s">
        <v>141</v>
      </c>
    </row>
    <row r="293" spans="1:6" ht="15" x14ac:dyDescent="0.35">
      <c r="A293" s="110" t="s">
        <v>486</v>
      </c>
      <c r="B293" s="110"/>
      <c r="C293" s="110"/>
      <c r="D293" s="111">
        <v>1991038.1102930501</v>
      </c>
      <c r="E293" s="82"/>
      <c r="F293" s="112"/>
    </row>
    <row r="295" spans="1:6" x14ac:dyDescent="0.3">
      <c r="A295" s="113" t="s">
        <v>487</v>
      </c>
      <c r="B295" s="115"/>
      <c r="C295" s="107"/>
      <c r="D295" s="99"/>
      <c r="E295" s="91"/>
      <c r="F295" s="99"/>
    </row>
    <row r="296" spans="1:6" x14ac:dyDescent="0.3">
      <c r="A296" s="113" t="s">
        <v>488</v>
      </c>
      <c r="B296" s="115"/>
      <c r="C296" s="107"/>
      <c r="D296" s="99"/>
      <c r="F296" s="99"/>
    </row>
  </sheetData>
  <autoFilter ref="A1:O293" xr:uid="{00000000-0001-0000-0100-000000000000}">
    <filterColumn colId="8">
      <filters blank="1"/>
    </filterColumn>
  </autoFilter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3C7BF-C84B-41A6-9A51-78EDF2534DCF}">
  <dimension ref="A1:CL7863"/>
  <sheetViews>
    <sheetView topLeftCell="D1" zoomScale="70" zoomScaleNormal="70" workbookViewId="0">
      <pane ySplit="3" topLeftCell="A66" activePane="bottomLeft" state="frozen"/>
      <selection pane="bottomLeft" activeCell="G81" sqref="G81"/>
    </sheetView>
  </sheetViews>
  <sheetFormatPr defaultRowHeight="15.6" x14ac:dyDescent="0.3"/>
  <cols>
    <col min="1" max="1" width="139.109375" style="407" bestFit="1" customWidth="1"/>
    <col min="2" max="2" width="255.6640625" style="172" bestFit="1" customWidth="1"/>
    <col min="3" max="3" width="56.33203125" style="124" bestFit="1" customWidth="1"/>
    <col min="4" max="4" width="31.5546875" style="417" bestFit="1" customWidth="1"/>
    <col min="5" max="5" width="53.109375" style="418" bestFit="1" customWidth="1"/>
    <col min="6" max="6" width="71" style="418" bestFit="1" customWidth="1"/>
    <col min="7" max="7" width="18.88671875" bestFit="1" customWidth="1"/>
    <col min="8" max="8" width="14.109375" bestFit="1" customWidth="1"/>
    <col min="9" max="9" width="28.6640625" bestFit="1" customWidth="1"/>
    <col min="10" max="10" width="21.109375" bestFit="1" customWidth="1"/>
    <col min="11" max="11" width="16" bestFit="1" customWidth="1"/>
    <col min="12" max="12" width="14.109375" bestFit="1" customWidth="1"/>
    <col min="13" max="13" width="22" bestFit="1" customWidth="1"/>
    <col min="14" max="16" width="14.109375" bestFit="1" customWidth="1"/>
    <col min="17" max="17" width="22" bestFit="1" customWidth="1"/>
    <col min="18" max="18" width="24.5546875" bestFit="1" customWidth="1"/>
    <col min="19" max="19" width="18.5546875" bestFit="1" customWidth="1"/>
    <col min="20" max="20" width="21.109375" bestFit="1" customWidth="1"/>
    <col min="21" max="21" width="14.109375" bestFit="1" customWidth="1"/>
    <col min="22" max="22" width="15" bestFit="1" customWidth="1"/>
    <col min="23" max="23" width="22" bestFit="1" customWidth="1"/>
    <col min="24" max="24" width="20.6640625" bestFit="1" customWidth="1"/>
    <col min="25" max="25" width="21.44140625" bestFit="1" customWidth="1"/>
    <col min="26" max="26" width="23.5546875" bestFit="1" customWidth="1"/>
    <col min="27" max="27" width="22.44140625" bestFit="1" customWidth="1"/>
    <col min="28" max="28" width="19.5546875" bestFit="1" customWidth="1"/>
    <col min="29" max="29" width="18.5546875" bestFit="1" customWidth="1"/>
    <col min="30" max="30" width="18.33203125" bestFit="1" customWidth="1"/>
    <col min="31" max="31" width="19.88671875" bestFit="1" customWidth="1"/>
    <col min="32" max="32" width="23.33203125" bestFit="1" customWidth="1"/>
    <col min="33" max="33" width="31.5546875" bestFit="1" customWidth="1"/>
    <col min="34" max="34" width="31" bestFit="1" customWidth="1"/>
    <col min="35" max="35" width="25.5546875" bestFit="1" customWidth="1"/>
    <col min="36" max="36" width="25.109375" bestFit="1" customWidth="1"/>
    <col min="37" max="37" width="27.109375" bestFit="1" customWidth="1"/>
    <col min="38" max="38" width="21.33203125" customWidth="1"/>
    <col min="39" max="39" width="21.109375" bestFit="1" customWidth="1"/>
    <col min="40" max="40" width="24.33203125" bestFit="1" customWidth="1"/>
    <col min="41" max="41" width="20.109375" bestFit="1" customWidth="1"/>
    <col min="42" max="42" width="16.33203125" bestFit="1" customWidth="1"/>
    <col min="43" max="43" width="12.5546875" bestFit="1" customWidth="1"/>
    <col min="44" max="44" width="13.109375" bestFit="1" customWidth="1"/>
    <col min="45" max="45" width="19.88671875" bestFit="1" customWidth="1"/>
    <col min="46" max="46" width="27.44140625" bestFit="1" customWidth="1"/>
    <col min="47" max="47" width="20.88671875" bestFit="1" customWidth="1"/>
    <col min="48" max="48" width="25.88671875" bestFit="1" customWidth="1"/>
    <col min="49" max="49" width="13.6640625" bestFit="1" customWidth="1"/>
    <col min="50" max="50" width="23.5546875" bestFit="1" customWidth="1"/>
    <col min="51" max="51" width="20.44140625" bestFit="1" customWidth="1"/>
    <col min="52" max="52" width="19.88671875" bestFit="1" customWidth="1"/>
    <col min="53" max="53" width="19.44140625" bestFit="1" customWidth="1"/>
    <col min="54" max="54" width="21.44140625" bestFit="1" customWidth="1"/>
    <col min="55" max="55" width="12.5546875" bestFit="1" customWidth="1"/>
    <col min="56" max="56" width="24.5546875" bestFit="1" customWidth="1"/>
    <col min="57" max="57" width="20.44140625" bestFit="1" customWidth="1"/>
    <col min="58" max="58" width="17.88671875" bestFit="1" customWidth="1"/>
    <col min="59" max="59" width="22.33203125" bestFit="1" customWidth="1"/>
    <col min="60" max="60" width="27.6640625" bestFit="1" customWidth="1"/>
    <col min="61" max="62" width="24.5546875" bestFit="1" customWidth="1"/>
    <col min="63" max="63" width="26.109375" bestFit="1" customWidth="1"/>
    <col min="64" max="64" width="26.88671875" bestFit="1" customWidth="1"/>
    <col min="65" max="65" width="25.33203125" bestFit="1" customWidth="1"/>
    <col min="66" max="66" width="19.5546875" bestFit="1" customWidth="1"/>
    <col min="67" max="67" width="24.5546875" bestFit="1" customWidth="1"/>
    <col min="68" max="68" width="21.44140625" bestFit="1" customWidth="1"/>
    <col min="69" max="69" width="16.6640625" bestFit="1" customWidth="1"/>
    <col min="70" max="70" width="20.88671875" bestFit="1" customWidth="1"/>
    <col min="71" max="71" width="16" bestFit="1" customWidth="1"/>
    <col min="72" max="72" width="16.5546875" bestFit="1" customWidth="1"/>
    <col min="73" max="73" width="16.33203125" bestFit="1" customWidth="1"/>
    <col min="74" max="74" width="13.6640625" bestFit="1" customWidth="1"/>
    <col min="75" max="75" width="21.109375" bestFit="1" customWidth="1"/>
    <col min="76" max="76" width="15.6640625" bestFit="1" customWidth="1"/>
    <col min="77" max="77" width="13.6640625" bestFit="1" customWidth="1"/>
    <col min="78" max="80" width="13.44140625" bestFit="1" customWidth="1"/>
    <col min="81" max="81" width="15" bestFit="1" customWidth="1"/>
    <col min="82" max="82" width="18.33203125" bestFit="1" customWidth="1"/>
    <col min="83" max="83" width="12.88671875" bestFit="1" customWidth="1"/>
    <col min="84" max="84" width="15.44140625" bestFit="1" customWidth="1"/>
    <col min="85" max="85" width="13.44140625" bestFit="1" customWidth="1"/>
    <col min="86" max="86" width="4.33203125" bestFit="1" customWidth="1"/>
    <col min="87" max="87" width="41.6640625" bestFit="1" customWidth="1"/>
    <col min="88" max="88" width="22" bestFit="1" customWidth="1"/>
    <col min="89" max="89" width="12.88671875" bestFit="1" customWidth="1"/>
    <col min="90" max="90" width="9.44140625" bestFit="1" customWidth="1"/>
  </cols>
  <sheetData>
    <row r="1" spans="1:90" x14ac:dyDescent="0.3">
      <c r="A1" s="780" t="s">
        <v>0</v>
      </c>
      <c r="B1" s="690" t="s">
        <v>1</v>
      </c>
      <c r="C1" s="140" t="s">
        <v>2</v>
      </c>
      <c r="D1" s="1905" t="s">
        <v>3</v>
      </c>
      <c r="E1" s="1907" t="s">
        <v>4</v>
      </c>
      <c r="F1" s="1909" t="s">
        <v>5</v>
      </c>
      <c r="G1" s="141">
        <v>1</v>
      </c>
      <c r="H1" s="142">
        <v>1</v>
      </c>
      <c r="I1" s="142">
        <v>1</v>
      </c>
      <c r="J1" s="142">
        <v>1</v>
      </c>
      <c r="K1" s="142">
        <v>1</v>
      </c>
      <c r="L1" s="142">
        <v>1</v>
      </c>
      <c r="M1" s="142">
        <v>1</v>
      </c>
      <c r="N1" s="142">
        <v>1</v>
      </c>
      <c r="O1" s="142">
        <v>1</v>
      </c>
      <c r="P1" s="142">
        <v>1</v>
      </c>
      <c r="Q1" s="142">
        <v>1</v>
      </c>
      <c r="R1" s="142">
        <v>1</v>
      </c>
      <c r="S1" s="142">
        <v>1</v>
      </c>
      <c r="T1" s="142">
        <v>1</v>
      </c>
      <c r="U1" s="142">
        <v>1</v>
      </c>
      <c r="V1" s="142">
        <v>1</v>
      </c>
      <c r="W1" s="143">
        <v>1</v>
      </c>
      <c r="X1" s="143">
        <v>1</v>
      </c>
      <c r="Y1" s="143">
        <v>1</v>
      </c>
      <c r="Z1" s="143">
        <v>1</v>
      </c>
      <c r="AA1" s="143">
        <v>1</v>
      </c>
      <c r="AB1" s="143">
        <v>1</v>
      </c>
      <c r="AC1" s="143">
        <v>1</v>
      </c>
      <c r="AD1" s="143">
        <v>1</v>
      </c>
      <c r="AE1" s="143">
        <v>1</v>
      </c>
      <c r="AF1" s="143">
        <v>1</v>
      </c>
      <c r="AG1" s="143">
        <v>1</v>
      </c>
      <c r="AH1" s="144">
        <v>1</v>
      </c>
      <c r="AI1" s="144">
        <v>1</v>
      </c>
      <c r="AJ1" s="144">
        <v>1</v>
      </c>
      <c r="AK1" s="144">
        <v>1</v>
      </c>
      <c r="AL1" s="144">
        <v>1</v>
      </c>
      <c r="AM1" s="144">
        <v>1</v>
      </c>
      <c r="AN1" s="144">
        <v>1</v>
      </c>
      <c r="AO1" s="145">
        <v>1</v>
      </c>
      <c r="AP1" s="146">
        <v>1</v>
      </c>
      <c r="AQ1" s="146">
        <v>1</v>
      </c>
      <c r="AR1" s="147">
        <v>1</v>
      </c>
      <c r="AS1" s="148">
        <v>1</v>
      </c>
      <c r="AT1" s="148">
        <v>1</v>
      </c>
      <c r="AU1" s="148">
        <v>1</v>
      </c>
      <c r="AV1" s="149">
        <v>1</v>
      </c>
      <c r="AW1" s="150">
        <v>1</v>
      </c>
      <c r="AX1" s="150">
        <v>1</v>
      </c>
      <c r="AY1" s="151">
        <v>1</v>
      </c>
      <c r="AZ1" s="151">
        <v>1</v>
      </c>
      <c r="BA1" s="152">
        <v>1</v>
      </c>
      <c r="BB1" s="153">
        <v>0</v>
      </c>
      <c r="BC1" s="154">
        <v>1</v>
      </c>
      <c r="BD1" s="155">
        <v>1</v>
      </c>
      <c r="BE1" s="155">
        <v>1</v>
      </c>
      <c r="BF1" s="156">
        <v>1</v>
      </c>
      <c r="BG1" s="156">
        <v>1</v>
      </c>
      <c r="BH1" s="156">
        <v>1</v>
      </c>
      <c r="BI1" s="157">
        <v>1</v>
      </c>
      <c r="BJ1" s="158">
        <v>1</v>
      </c>
      <c r="BK1" s="159">
        <v>1</v>
      </c>
      <c r="BL1" s="159">
        <v>1</v>
      </c>
      <c r="BM1" s="160" t="s">
        <v>6</v>
      </c>
      <c r="BN1" s="161">
        <v>1</v>
      </c>
      <c r="BO1" s="159">
        <v>1</v>
      </c>
      <c r="BP1" s="162">
        <v>0</v>
      </c>
      <c r="BQ1" s="162">
        <v>1</v>
      </c>
      <c r="BR1" s="163">
        <v>1</v>
      </c>
      <c r="BS1" s="845">
        <v>0</v>
      </c>
      <c r="BT1" s="164">
        <v>1</v>
      </c>
      <c r="BU1" s="165">
        <v>1</v>
      </c>
      <c r="BV1" s="166">
        <v>1</v>
      </c>
      <c r="BW1" s="167">
        <v>1</v>
      </c>
      <c r="BX1" s="154">
        <v>1</v>
      </c>
      <c r="BY1" s="168">
        <v>1</v>
      </c>
      <c r="BZ1" s="169">
        <v>1</v>
      </c>
      <c r="CA1" s="169">
        <v>1</v>
      </c>
      <c r="CB1" s="169">
        <v>1</v>
      </c>
      <c r="CC1" s="169">
        <v>1</v>
      </c>
      <c r="CD1" s="169">
        <v>1</v>
      </c>
      <c r="CE1" s="169">
        <v>1</v>
      </c>
      <c r="CF1" s="169">
        <v>1</v>
      </c>
      <c r="CG1" s="169">
        <v>1</v>
      </c>
      <c r="CH1" s="170">
        <f>SUM(G1:CG1)</f>
        <v>75</v>
      </c>
    </row>
    <row r="2" spans="1:90" x14ac:dyDescent="0.3">
      <c r="A2" s="697" t="s">
        <v>6</v>
      </c>
      <c r="B2" s="691" t="s">
        <v>489</v>
      </c>
      <c r="C2" s="140"/>
      <c r="D2" s="1905"/>
      <c r="E2" s="1907"/>
      <c r="F2" s="1909"/>
      <c r="G2" s="173" t="s">
        <v>9</v>
      </c>
      <c r="H2" s="174" t="s">
        <v>10</v>
      </c>
      <c r="I2" s="174" t="s">
        <v>11</v>
      </c>
      <c r="J2" s="174" t="s">
        <v>12</v>
      </c>
      <c r="K2" s="174" t="s">
        <v>13</v>
      </c>
      <c r="L2" s="174" t="s">
        <v>14</v>
      </c>
      <c r="M2" s="174" t="s">
        <v>15</v>
      </c>
      <c r="N2" s="174" t="s">
        <v>16</v>
      </c>
      <c r="O2" s="174" t="s">
        <v>17</v>
      </c>
      <c r="P2" s="174" t="s">
        <v>18</v>
      </c>
      <c r="Q2" s="174" t="s">
        <v>19</v>
      </c>
      <c r="R2" s="174" t="s">
        <v>20</v>
      </c>
      <c r="S2" s="174" t="s">
        <v>21</v>
      </c>
      <c r="T2" s="174" t="s">
        <v>22</v>
      </c>
      <c r="U2" s="174" t="s">
        <v>23</v>
      </c>
      <c r="V2" s="174" t="s">
        <v>24</v>
      </c>
      <c r="W2" s="175" t="s">
        <v>25</v>
      </c>
      <c r="X2" s="175" t="s">
        <v>26</v>
      </c>
      <c r="Y2" s="175" t="s">
        <v>27</v>
      </c>
      <c r="Z2" s="175" t="s">
        <v>28</v>
      </c>
      <c r="AA2" s="175" t="s">
        <v>29</v>
      </c>
      <c r="AB2" s="175" t="s">
        <v>30</v>
      </c>
      <c r="AC2" s="175" t="s">
        <v>31</v>
      </c>
      <c r="AD2" s="175" t="s">
        <v>32</v>
      </c>
      <c r="AE2" s="175" t="s">
        <v>33</v>
      </c>
      <c r="AF2" s="176" t="s">
        <v>34</v>
      </c>
      <c r="AG2" s="176" t="s">
        <v>35</v>
      </c>
      <c r="AH2" s="177" t="s">
        <v>36</v>
      </c>
      <c r="AI2" s="177" t="s">
        <v>37</v>
      </c>
      <c r="AJ2" s="177" t="s">
        <v>38</v>
      </c>
      <c r="AK2" s="177" t="s">
        <v>39</v>
      </c>
      <c r="AL2" s="177" t="s">
        <v>490</v>
      </c>
      <c r="AM2" s="177" t="s">
        <v>41</v>
      </c>
      <c r="AN2" s="177" t="s">
        <v>42</v>
      </c>
      <c r="AO2" s="178" t="s">
        <v>43</v>
      </c>
      <c r="AP2" s="179" t="s">
        <v>44</v>
      </c>
      <c r="AQ2" s="179" t="s">
        <v>45</v>
      </c>
      <c r="AR2" s="180" t="s">
        <v>46</v>
      </c>
      <c r="AS2" s="181" t="s">
        <v>47</v>
      </c>
      <c r="AT2" s="181" t="s">
        <v>48</v>
      </c>
      <c r="AU2" s="181" t="s">
        <v>49</v>
      </c>
      <c r="AV2" s="182" t="s">
        <v>50</v>
      </c>
      <c r="AW2" s="183" t="s">
        <v>51</v>
      </c>
      <c r="AX2" s="183" t="s">
        <v>52</v>
      </c>
      <c r="AY2" s="184" t="s">
        <v>53</v>
      </c>
      <c r="AZ2" s="184" t="s">
        <v>54</v>
      </c>
      <c r="BA2" s="185" t="s">
        <v>55</v>
      </c>
      <c r="BB2" s="186" t="s">
        <v>56</v>
      </c>
      <c r="BC2" s="187" t="s">
        <v>57</v>
      </c>
      <c r="BD2" s="188" t="s">
        <v>58</v>
      </c>
      <c r="BE2" s="188" t="s">
        <v>365</v>
      </c>
      <c r="BF2" s="189" t="s">
        <v>59</v>
      </c>
      <c r="BG2" s="189" t="s">
        <v>60</v>
      </c>
      <c r="BH2" s="190" t="s">
        <v>61</v>
      </c>
      <c r="BI2" s="191" t="s">
        <v>62</v>
      </c>
      <c r="BJ2" s="192" t="s">
        <v>63</v>
      </c>
      <c r="BK2" s="193" t="s">
        <v>64</v>
      </c>
      <c r="BL2" s="194" t="s">
        <v>65</v>
      </c>
      <c r="BM2" s="195" t="s">
        <v>66</v>
      </c>
      <c r="BN2" s="196" t="s">
        <v>67</v>
      </c>
      <c r="BO2" s="197" t="s">
        <v>68</v>
      </c>
      <c r="BP2" s="198" t="s">
        <v>69</v>
      </c>
      <c r="BQ2" s="199" t="s">
        <v>70</v>
      </c>
      <c r="BR2" s="200" t="s">
        <v>71</v>
      </c>
      <c r="BS2" s="846" t="s">
        <v>72</v>
      </c>
      <c r="BT2" s="202" t="s">
        <v>73</v>
      </c>
      <c r="BU2" s="203" t="s">
        <v>74</v>
      </c>
      <c r="BV2" s="204" t="s">
        <v>75</v>
      </c>
      <c r="BW2" s="205" t="s">
        <v>76</v>
      </c>
      <c r="BX2" s="187" t="s">
        <v>77</v>
      </c>
      <c r="BY2" s="206" t="s">
        <v>78</v>
      </c>
      <c r="BZ2" s="207" t="s">
        <v>79</v>
      </c>
      <c r="CA2" s="207" t="s">
        <v>80</v>
      </c>
      <c r="CB2" s="207" t="s">
        <v>81</v>
      </c>
      <c r="CC2" s="207" t="s">
        <v>82</v>
      </c>
      <c r="CD2" s="207" t="s">
        <v>83</v>
      </c>
      <c r="CE2" s="207" t="s">
        <v>84</v>
      </c>
      <c r="CF2" s="207" t="s">
        <v>85</v>
      </c>
      <c r="CG2" s="207" t="s">
        <v>86</v>
      </c>
      <c r="CH2" s="208"/>
    </row>
    <row r="3" spans="1:90" ht="16.2" thickBot="1" x14ac:dyDescent="0.35">
      <c r="A3" s="697" t="s">
        <v>87</v>
      </c>
      <c r="B3" s="692" t="s">
        <v>88</v>
      </c>
      <c r="C3" s="211"/>
      <c r="D3" s="1906"/>
      <c r="E3" s="1908"/>
      <c r="F3" s="1910"/>
      <c r="G3" s="212" t="s">
        <v>89</v>
      </c>
      <c r="H3" s="213" t="s">
        <v>89</v>
      </c>
      <c r="I3" s="213" t="s">
        <v>89</v>
      </c>
      <c r="J3" s="213" t="s">
        <v>89</v>
      </c>
      <c r="K3" s="213" t="s">
        <v>89</v>
      </c>
      <c r="L3" s="213" t="s">
        <v>89</v>
      </c>
      <c r="M3" s="213" t="s">
        <v>89</v>
      </c>
      <c r="N3" s="213" t="s">
        <v>89</v>
      </c>
      <c r="O3" s="213" t="s">
        <v>89</v>
      </c>
      <c r="P3" s="213" t="s">
        <v>89</v>
      </c>
      <c r="Q3" s="213" t="s">
        <v>89</v>
      </c>
      <c r="R3" s="213" t="s">
        <v>89</v>
      </c>
      <c r="S3" s="213" t="s">
        <v>89</v>
      </c>
      <c r="T3" s="213" t="s">
        <v>89</v>
      </c>
      <c r="U3" s="213" t="s">
        <v>89</v>
      </c>
      <c r="V3" s="213" t="s">
        <v>89</v>
      </c>
      <c r="W3" s="214" t="s">
        <v>89</v>
      </c>
      <c r="X3" s="214" t="s">
        <v>89</v>
      </c>
      <c r="Y3" s="214" t="s">
        <v>89</v>
      </c>
      <c r="Z3" s="214" t="s">
        <v>89</v>
      </c>
      <c r="AA3" s="214" t="s">
        <v>89</v>
      </c>
      <c r="AB3" s="214" t="s">
        <v>89</v>
      </c>
      <c r="AC3" s="214" t="s">
        <v>89</v>
      </c>
      <c r="AD3" s="214" t="s">
        <v>89</v>
      </c>
      <c r="AE3" s="214" t="s">
        <v>89</v>
      </c>
      <c r="AF3" s="215" t="s">
        <v>90</v>
      </c>
      <c r="AG3" s="215" t="s">
        <v>91</v>
      </c>
      <c r="AH3" s="216" t="s">
        <v>89</v>
      </c>
      <c r="AI3" s="216" t="s">
        <v>89</v>
      </c>
      <c r="AJ3" s="216" t="s">
        <v>89</v>
      </c>
      <c r="AK3" s="216" t="s">
        <v>89</v>
      </c>
      <c r="AL3" s="216" t="s">
        <v>89</v>
      </c>
      <c r="AM3" s="216" t="s">
        <v>89</v>
      </c>
      <c r="AN3" s="216" t="s">
        <v>89</v>
      </c>
      <c r="AO3" s="217" t="s">
        <v>89</v>
      </c>
      <c r="AP3" s="218" t="s">
        <v>89</v>
      </c>
      <c r="AQ3" s="218" t="s">
        <v>89</v>
      </c>
      <c r="AR3" s="219" t="s">
        <v>89</v>
      </c>
      <c r="AS3" s="220" t="s">
        <v>89</v>
      </c>
      <c r="AT3" s="220" t="s">
        <v>89</v>
      </c>
      <c r="AU3" s="220" t="s">
        <v>89</v>
      </c>
      <c r="AV3" s="221" t="s">
        <v>92</v>
      </c>
      <c r="AW3" s="222" t="s">
        <v>93</v>
      </c>
      <c r="AX3" s="222" t="s">
        <v>89</v>
      </c>
      <c r="AY3" s="223" t="s">
        <v>89</v>
      </c>
      <c r="AZ3" s="223" t="s">
        <v>89</v>
      </c>
      <c r="BA3" s="224" t="s">
        <v>93</v>
      </c>
      <c r="BB3" s="225" t="s">
        <v>94</v>
      </c>
      <c r="BC3" s="226" t="s">
        <v>89</v>
      </c>
      <c r="BD3" s="227" t="s">
        <v>93</v>
      </c>
      <c r="BE3" s="227" t="s">
        <v>93</v>
      </c>
      <c r="BF3" s="228" t="s">
        <v>89</v>
      </c>
      <c r="BG3" s="228" t="s">
        <v>93</v>
      </c>
      <c r="BH3" s="229" t="s">
        <v>491</v>
      </c>
      <c r="BI3" s="230" t="s">
        <v>96</v>
      </c>
      <c r="BJ3" s="231" t="s">
        <v>97</v>
      </c>
      <c r="BK3" s="232" t="s">
        <v>98</v>
      </c>
      <c r="BL3" s="233" t="s">
        <v>99</v>
      </c>
      <c r="BM3" s="492" t="s">
        <v>94</v>
      </c>
      <c r="BN3" s="234" t="s">
        <v>93</v>
      </c>
      <c r="BO3" s="235" t="s">
        <v>100</v>
      </c>
      <c r="BP3" s="236" t="s">
        <v>94</v>
      </c>
      <c r="BQ3" s="237" t="s">
        <v>491</v>
      </c>
      <c r="BR3" s="238" t="s">
        <v>93</v>
      </c>
      <c r="BS3" s="847" t="s">
        <v>102</v>
      </c>
      <c r="BT3" s="240" t="s">
        <v>492</v>
      </c>
      <c r="BU3" s="241" t="s">
        <v>93</v>
      </c>
      <c r="BV3" s="242" t="s">
        <v>93</v>
      </c>
      <c r="BW3" s="243" t="s">
        <v>89</v>
      </c>
      <c r="BX3" s="244" t="s">
        <v>93</v>
      </c>
      <c r="BY3" s="228" t="s">
        <v>93</v>
      </c>
      <c r="BZ3" s="245" t="s">
        <v>104</v>
      </c>
      <c r="CA3" s="245" t="s">
        <v>104</v>
      </c>
      <c r="CB3" s="245" t="s">
        <v>104</v>
      </c>
      <c r="CC3" s="245" t="s">
        <v>104</v>
      </c>
      <c r="CD3" s="245" t="s">
        <v>104</v>
      </c>
      <c r="CE3" s="245" t="s">
        <v>104</v>
      </c>
      <c r="CF3" s="245" t="s">
        <v>104</v>
      </c>
      <c r="CG3" s="245" t="s">
        <v>104</v>
      </c>
      <c r="CH3" s="246"/>
    </row>
    <row r="4" spans="1:90" ht="16.2" thickTop="1" x14ac:dyDescent="0.3">
      <c r="A4" s="697" t="s">
        <v>493</v>
      </c>
      <c r="B4" s="693" t="s">
        <v>6</v>
      </c>
      <c r="C4" s="248"/>
      <c r="D4" s="249"/>
      <c r="E4" s="250"/>
      <c r="F4" s="250"/>
      <c r="G4" s="519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495" t="s">
        <v>107</v>
      </c>
      <c r="AI4" s="253"/>
      <c r="AJ4" s="253"/>
      <c r="AK4" s="253"/>
      <c r="AL4" s="253"/>
      <c r="AM4" s="253"/>
      <c r="AN4" s="253"/>
      <c r="AO4" s="254"/>
      <c r="AP4" s="255"/>
      <c r="AQ4" s="255"/>
      <c r="AR4" s="256"/>
      <c r="AS4" s="257"/>
      <c r="AT4" s="257"/>
      <c r="AU4" s="257"/>
      <c r="AV4" s="258"/>
      <c r="AW4" s="259"/>
      <c r="AX4" s="259"/>
      <c r="AY4" s="494" t="s">
        <v>108</v>
      </c>
      <c r="AZ4" s="493" t="s">
        <v>109</v>
      </c>
      <c r="BA4" s="260"/>
      <c r="BB4" s="575"/>
      <c r="BC4" s="261"/>
      <c r="BD4" s="262"/>
      <c r="BE4" s="262"/>
      <c r="BF4" s="263"/>
      <c r="BG4" s="263"/>
      <c r="BH4" s="263"/>
      <c r="BI4" s="264"/>
      <c r="BJ4" s="265"/>
      <c r="BK4" s="266"/>
      <c r="BL4" s="266" t="s">
        <v>110</v>
      </c>
      <c r="BM4" s="575"/>
      <c r="BN4" s="267"/>
      <c r="BO4" s="266"/>
      <c r="BP4" s="574"/>
      <c r="BQ4" s="268" t="s">
        <v>6</v>
      </c>
      <c r="BR4" s="269"/>
      <c r="BS4" s="574"/>
      <c r="BT4" s="270"/>
      <c r="BU4" s="271"/>
      <c r="BV4" s="272"/>
      <c r="BW4" s="273"/>
      <c r="BX4" s="274"/>
      <c r="BY4" s="263"/>
      <c r="BZ4" s="275"/>
      <c r="CA4" s="275"/>
      <c r="CB4" s="275"/>
      <c r="CC4" s="275"/>
      <c r="CD4" s="275"/>
      <c r="CE4" s="275"/>
      <c r="CF4" s="275"/>
      <c r="CG4" s="275"/>
      <c r="CH4" s="276"/>
    </row>
    <row r="5" spans="1:90" x14ac:dyDescent="0.3">
      <c r="A5" s="697" t="s">
        <v>6</v>
      </c>
      <c r="B5" s="693" t="s">
        <v>6</v>
      </c>
      <c r="C5" s="126" t="s">
        <v>6</v>
      </c>
      <c r="D5" s="249"/>
      <c r="E5" s="250"/>
      <c r="F5" s="250"/>
      <c r="G5" s="519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2" t="s">
        <v>6</v>
      </c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3"/>
      <c r="AI5" s="253"/>
      <c r="AJ5" s="253"/>
      <c r="AK5" s="253"/>
      <c r="AL5" s="253"/>
      <c r="AM5" s="253"/>
      <c r="AN5" s="253"/>
      <c r="AO5" s="254"/>
      <c r="AP5" s="255"/>
      <c r="AQ5" s="255"/>
      <c r="AR5" s="256"/>
      <c r="AS5" s="257"/>
      <c r="AT5" s="257"/>
      <c r="AU5" s="257"/>
      <c r="AV5" s="258"/>
      <c r="AW5" s="259"/>
      <c r="AX5" s="259"/>
      <c r="AY5" s="494" t="s">
        <v>112</v>
      </c>
      <c r="AZ5" s="493" t="s">
        <v>113</v>
      </c>
      <c r="BA5" s="260"/>
      <c r="BB5" s="575"/>
      <c r="BC5" s="261"/>
      <c r="BD5" s="262"/>
      <c r="BE5" s="262"/>
      <c r="BF5" s="263"/>
      <c r="BG5" s="263"/>
      <c r="BH5" s="263"/>
      <c r="BI5" s="264"/>
      <c r="BJ5" s="265"/>
      <c r="BK5" s="266"/>
      <c r="BL5" s="266" t="s">
        <v>114</v>
      </c>
      <c r="BM5" s="575" t="s">
        <v>115</v>
      </c>
      <c r="BN5" s="267"/>
      <c r="BO5" s="266"/>
      <c r="BP5" s="574"/>
      <c r="BQ5" s="268"/>
      <c r="BR5" s="269"/>
      <c r="BS5" s="574"/>
      <c r="BT5" s="270"/>
      <c r="BU5" s="271"/>
      <c r="BV5" s="272"/>
      <c r="BW5" s="273"/>
      <c r="BX5" s="274"/>
      <c r="BY5" s="263"/>
      <c r="BZ5" s="275"/>
      <c r="CA5" s="275"/>
      <c r="CB5" s="275"/>
      <c r="CC5" s="275"/>
      <c r="CD5" s="275"/>
      <c r="CE5" s="275"/>
      <c r="CF5" s="275"/>
      <c r="CG5" s="275"/>
      <c r="CH5" s="276"/>
    </row>
    <row r="6" spans="1:90" ht="16.2" x14ac:dyDescent="0.35">
      <c r="A6" s="697"/>
      <c r="B6" s="694" t="s">
        <v>494</v>
      </c>
      <c r="C6" s="499" t="s">
        <v>117</v>
      </c>
      <c r="D6" s="500"/>
      <c r="E6" s="498"/>
      <c r="F6" s="498"/>
      <c r="G6" s="699">
        <v>132923</v>
      </c>
      <c r="H6" s="700">
        <v>7687.7499999999991</v>
      </c>
      <c r="I6" s="700">
        <v>5228.4799999999996</v>
      </c>
      <c r="J6" s="700">
        <v>525808.75</v>
      </c>
      <c r="K6" s="700">
        <v>29090.98</v>
      </c>
      <c r="L6" s="700">
        <v>20710.349999999999</v>
      </c>
      <c r="M6" s="700">
        <v>4921.43</v>
      </c>
      <c r="N6" s="700">
        <v>24590.449999999997</v>
      </c>
      <c r="O6" s="700">
        <v>3369.4999999999995</v>
      </c>
      <c r="P6" s="700">
        <v>21990.3</v>
      </c>
      <c r="Q6" s="700">
        <v>6311.36</v>
      </c>
      <c r="R6" s="700">
        <v>21648.75</v>
      </c>
      <c r="S6" s="700">
        <v>20436.649999999998</v>
      </c>
      <c r="T6" s="702">
        <v>23377.199999999997</v>
      </c>
      <c r="U6" s="703">
        <v>11158.449999999999</v>
      </c>
      <c r="V6" s="704">
        <v>8342.68</v>
      </c>
      <c r="W6" s="700">
        <v>4631.63</v>
      </c>
      <c r="X6" s="700">
        <v>2427.08</v>
      </c>
      <c r="Y6" s="700">
        <v>5685.03</v>
      </c>
      <c r="Z6" s="700">
        <v>7636.58</v>
      </c>
      <c r="AA6" s="700">
        <v>6375.03</v>
      </c>
      <c r="AB6" s="700">
        <v>1455.33</v>
      </c>
      <c r="AC6" s="700">
        <v>2153.38</v>
      </c>
      <c r="AD6" s="700">
        <v>1303.53</v>
      </c>
      <c r="AE6" s="700">
        <v>9735.33</v>
      </c>
      <c r="AF6" s="700">
        <v>1000</v>
      </c>
      <c r="AG6" s="694">
        <v>1000</v>
      </c>
      <c r="AH6" s="498">
        <v>1000</v>
      </c>
      <c r="AI6" s="694">
        <v>1000</v>
      </c>
      <c r="AJ6" s="694">
        <v>1000</v>
      </c>
      <c r="AK6" s="694">
        <v>1000</v>
      </c>
      <c r="AL6" s="700">
        <v>3069.93</v>
      </c>
      <c r="AM6" s="694">
        <v>1000</v>
      </c>
      <c r="AN6" s="694">
        <v>1000</v>
      </c>
      <c r="AO6" s="700">
        <v>79898.95</v>
      </c>
      <c r="AP6" s="700">
        <v>23809.03</v>
      </c>
      <c r="AQ6" s="700">
        <v>8402.48</v>
      </c>
      <c r="AR6" s="700">
        <v>10164.280000000001</v>
      </c>
      <c r="AS6" s="498">
        <v>1000</v>
      </c>
      <c r="AT6" s="498">
        <v>1000</v>
      </c>
      <c r="AU6" s="700">
        <v>3466.1</v>
      </c>
      <c r="AV6" s="700">
        <v>45896.97</v>
      </c>
      <c r="AW6" s="700">
        <v>15413.18</v>
      </c>
      <c r="AX6" s="700">
        <v>13280.199999999999</v>
      </c>
      <c r="AY6" s="705">
        <v>4370.58</v>
      </c>
      <c r="AZ6" s="694">
        <v>11747</v>
      </c>
      <c r="BA6" s="706">
        <v>8290</v>
      </c>
      <c r="BB6" s="575">
        <v>0</v>
      </c>
      <c r="BC6" s="707">
        <v>10595</v>
      </c>
      <c r="BD6" s="708">
        <v>2087</v>
      </c>
      <c r="BE6" s="708">
        <v>1000</v>
      </c>
      <c r="BF6" s="709">
        <v>5717</v>
      </c>
      <c r="BG6" s="709">
        <v>1684</v>
      </c>
      <c r="BH6" s="512">
        <v>2391</v>
      </c>
      <c r="BI6" s="700">
        <v>12464.91</v>
      </c>
      <c r="BJ6" s="700">
        <v>5006.12</v>
      </c>
      <c r="BK6" s="711">
        <v>21767</v>
      </c>
      <c r="BL6" s="710">
        <v>1000</v>
      </c>
      <c r="BM6" s="712">
        <v>7500</v>
      </c>
      <c r="BN6" s="700">
        <v>1756.74</v>
      </c>
      <c r="BO6" s="700">
        <v>16892.16</v>
      </c>
      <c r="BP6" s="508">
        <v>0</v>
      </c>
      <c r="BQ6" s="701">
        <v>5172</v>
      </c>
      <c r="BR6" s="694">
        <v>1560</v>
      </c>
      <c r="BS6" s="852">
        <v>0</v>
      </c>
      <c r="BT6" s="700">
        <v>8110</v>
      </c>
      <c r="BU6" s="694">
        <v>17230</v>
      </c>
      <c r="BV6" s="700">
        <v>9311.9</v>
      </c>
      <c r="BW6" s="700">
        <v>4699.4799999999996</v>
      </c>
      <c r="BX6" s="700">
        <v>13719.14</v>
      </c>
      <c r="BY6" s="694">
        <v>1000</v>
      </c>
      <c r="BZ6" s="694">
        <v>1000</v>
      </c>
      <c r="CA6" s="694">
        <v>1000</v>
      </c>
      <c r="CB6" s="694">
        <v>1000</v>
      </c>
      <c r="CC6" s="694">
        <v>1000</v>
      </c>
      <c r="CD6" s="694">
        <v>1000</v>
      </c>
      <c r="CE6" s="694">
        <v>1000</v>
      </c>
      <c r="CF6" s="694">
        <v>1000</v>
      </c>
      <c r="CG6" s="694">
        <v>1000</v>
      </c>
      <c r="CH6" s="515" t="s">
        <v>6</v>
      </c>
    </row>
    <row r="7" spans="1:90" x14ac:dyDescent="0.3">
      <c r="A7" s="697" t="s">
        <v>495</v>
      </c>
      <c r="B7" s="695"/>
      <c r="C7" s="277" t="s">
        <v>119</v>
      </c>
      <c r="D7" s="127"/>
      <c r="E7" s="128"/>
      <c r="F7" s="128"/>
      <c r="G7" s="278" t="s">
        <v>6</v>
      </c>
      <c r="H7" s="279" t="s">
        <v>6</v>
      </c>
      <c r="I7" s="279" t="s">
        <v>6</v>
      </c>
      <c r="J7" s="279"/>
      <c r="K7" s="279"/>
      <c r="L7" s="279"/>
      <c r="M7" s="279"/>
      <c r="N7" s="279"/>
      <c r="O7" s="279"/>
      <c r="P7" s="279"/>
      <c r="Q7" s="279"/>
      <c r="R7" s="279"/>
      <c r="S7" s="279"/>
      <c r="T7" s="279"/>
      <c r="U7" s="279" t="s">
        <v>6</v>
      </c>
      <c r="V7" s="279"/>
      <c r="W7" s="280"/>
      <c r="X7" s="280"/>
      <c r="Y7" s="280"/>
      <c r="Z7" s="280"/>
      <c r="AA7" s="280"/>
      <c r="AB7" s="280" t="s">
        <v>6</v>
      </c>
      <c r="AC7" s="280"/>
      <c r="AD7" s="280"/>
      <c r="AE7" s="280"/>
      <c r="AF7" s="280"/>
      <c r="AG7" s="280"/>
      <c r="AH7" s="281"/>
      <c r="AI7" s="281"/>
      <c r="AJ7" s="281"/>
      <c r="AK7" s="281"/>
      <c r="AL7" s="281"/>
      <c r="AM7" s="281"/>
      <c r="AN7" s="281"/>
      <c r="AO7" s="14"/>
      <c r="AP7" s="15"/>
      <c r="AQ7" s="15"/>
      <c r="AR7" s="117"/>
      <c r="AS7" s="282"/>
      <c r="AT7" s="282"/>
      <c r="AU7" s="282"/>
      <c r="AV7" s="33"/>
      <c r="AW7" s="120"/>
      <c r="AX7" s="120"/>
      <c r="AY7" s="283"/>
      <c r="AZ7" s="283" t="s">
        <v>6</v>
      </c>
      <c r="BA7" s="284"/>
      <c r="BB7" s="575"/>
      <c r="BC7" s="34"/>
      <c r="BD7" s="285"/>
      <c r="BE7" s="285"/>
      <c r="BF7" s="286" t="s">
        <v>6</v>
      </c>
      <c r="BG7" s="286" t="s">
        <v>6</v>
      </c>
      <c r="BH7" s="286" t="s">
        <v>6</v>
      </c>
      <c r="BI7" s="287"/>
      <c r="BJ7" s="288"/>
      <c r="BK7" s="35" t="s">
        <v>6</v>
      </c>
      <c r="BL7" s="35" t="s">
        <v>6</v>
      </c>
      <c r="BM7" s="575" t="s">
        <v>6</v>
      </c>
      <c r="BN7" s="289"/>
      <c r="BO7" s="35" t="s">
        <v>6</v>
      </c>
      <c r="BP7" s="575"/>
      <c r="BQ7" s="713"/>
      <c r="BR7" s="291"/>
      <c r="BS7" s="575"/>
      <c r="BT7" s="121"/>
      <c r="BU7" s="36"/>
      <c r="BV7" s="292"/>
      <c r="BW7" s="293"/>
      <c r="BX7" s="34"/>
      <c r="BY7" s="294"/>
      <c r="BZ7" s="295"/>
      <c r="CA7" s="295"/>
      <c r="CB7" s="295"/>
      <c r="CC7" s="295"/>
      <c r="CD7" s="295"/>
      <c r="CE7" s="295"/>
      <c r="CF7" s="295"/>
      <c r="CG7" s="295"/>
      <c r="CH7" s="296"/>
    </row>
    <row r="8" spans="1:90" x14ac:dyDescent="0.3">
      <c r="A8" s="698" t="s">
        <v>496</v>
      </c>
      <c r="B8" s="696" t="s">
        <v>121</v>
      </c>
      <c r="C8" s="124" t="s">
        <v>122</v>
      </c>
      <c r="D8" s="129"/>
      <c r="E8" s="128"/>
      <c r="F8" s="128"/>
      <c r="G8" s="278"/>
      <c r="H8" s="279"/>
      <c r="I8" s="279"/>
      <c r="J8" s="279"/>
      <c r="K8" s="279"/>
      <c r="L8" s="279"/>
      <c r="M8" s="279"/>
      <c r="N8" s="279"/>
      <c r="O8" s="279"/>
      <c r="P8" s="279"/>
      <c r="Q8" s="279"/>
      <c r="R8" s="279"/>
      <c r="S8" s="279"/>
      <c r="T8" s="279"/>
      <c r="U8" s="279"/>
      <c r="V8" s="279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1"/>
      <c r="AI8" s="281"/>
      <c r="AJ8" s="281"/>
      <c r="AK8" s="281"/>
      <c r="AL8" s="281"/>
      <c r="AM8" s="281"/>
      <c r="AN8" s="281"/>
      <c r="AO8" s="14"/>
      <c r="AP8" s="15"/>
      <c r="AQ8" s="15"/>
      <c r="AR8" s="117"/>
      <c r="AS8" s="16"/>
      <c r="AT8" s="16"/>
      <c r="AU8" s="16"/>
      <c r="AV8" s="33"/>
      <c r="AW8" s="120"/>
      <c r="AX8" s="120"/>
      <c r="AY8" s="297"/>
      <c r="AZ8" s="297"/>
      <c r="BA8" s="284"/>
      <c r="BB8" s="575"/>
      <c r="BC8" s="34"/>
      <c r="BD8" s="285"/>
      <c r="BE8" s="285"/>
      <c r="BF8" s="286"/>
      <c r="BG8" s="286"/>
      <c r="BH8" s="286"/>
      <c r="BI8" s="287"/>
      <c r="BJ8" s="288"/>
      <c r="BK8" s="35"/>
      <c r="BL8" s="35"/>
      <c r="BM8" s="575"/>
      <c r="BN8" s="123"/>
      <c r="BO8" s="35"/>
      <c r="BP8" s="575"/>
      <c r="BQ8" s="290"/>
      <c r="BR8" s="291"/>
      <c r="BS8" s="575"/>
      <c r="BT8" s="121"/>
      <c r="BU8" s="36"/>
      <c r="BV8" s="292"/>
      <c r="BW8" s="293"/>
      <c r="BX8" s="34"/>
      <c r="BY8" s="294"/>
      <c r="BZ8" s="295"/>
      <c r="CA8" s="295"/>
      <c r="CB8" s="295"/>
      <c r="CC8" s="295"/>
      <c r="CD8" s="295"/>
      <c r="CE8" s="295"/>
      <c r="CF8" s="295"/>
      <c r="CG8" s="295"/>
      <c r="CH8" s="296"/>
      <c r="CI8" t="s">
        <v>123</v>
      </c>
      <c r="CJ8" t="s">
        <v>3</v>
      </c>
      <c r="CK8" t="s">
        <v>124</v>
      </c>
      <c r="CL8" t="s">
        <v>125</v>
      </c>
    </row>
    <row r="9" spans="1:90" ht="46.8" x14ac:dyDescent="0.3">
      <c r="A9" s="136" t="s">
        <v>126</v>
      </c>
      <c r="B9" s="136" t="s">
        <v>497</v>
      </c>
      <c r="C9" s="666" t="s">
        <v>498</v>
      </c>
      <c r="D9" s="670">
        <v>1497694.2168800002</v>
      </c>
      <c r="E9" s="818" t="s">
        <v>89</v>
      </c>
      <c r="F9" s="819" t="s">
        <v>129</v>
      </c>
      <c r="G9" s="278">
        <f>$D9*((VLOOKUP(G$2,'2020_Jurisdiction_Pop_Est'!$A:$D,4,FALSE))/(VLOOKUP($E9, '2020_Jurisdiction_Pop_Est'!$P$4:$R$10,3, FALSE)))</f>
        <v>1202772.0094464486</v>
      </c>
      <c r="H9" s="279">
        <f>$D9*((VLOOKUP(H$2,'2020_Jurisdiction_Pop_Est'!$A:$D,4,FALSE))/(VLOOKUP($E9, '2020_Jurisdiction_Pop_Est'!$P$4:$R$10,3, FALSE)))</f>
        <v>12069.695976867419</v>
      </c>
      <c r="I9" s="279">
        <f>$D9*((VLOOKUP(I$2,'2020_Jurisdiction_Pop_Est'!$A:$D,4,FALSE))/(VLOOKUP($E9, '2020_Jurisdiction_Pop_Est'!$P$4:$R$10,3, FALSE)))</f>
        <v>8208.9018363044834</v>
      </c>
      <c r="J9" s="279">
        <f>$D9*((VLOOKUP(J$2,'2020_Jurisdiction_Pop_Est'!$A:$D,4,FALSE))/(VLOOKUP($E9, '2020_Jurisdiction_Pop_Est'!$P$4:$R$10,3, FALSE)))</f>
        <v>825513.50397269765</v>
      </c>
      <c r="K9" s="279">
        <f>$D9*((VLOOKUP(K$2,'2020_Jurisdiction_Pop_Est'!$A:$D,4,FALSE))/(VLOOKUP($E9, '2020_Jurisdiction_Pop_Est'!$P$4:$R$10,3, FALSE)))</f>
        <v>45672.346055041002</v>
      </c>
      <c r="L9" s="279">
        <f>$D9*((VLOOKUP(L$2,'2020_Jurisdiction_Pop_Est'!$A:$D,4,FALSE))/(VLOOKUP($E9, '2020_Jurisdiction_Pop_Est'!$P$4:$R$10,3, FALSE)))</f>
        <v>32514.7058252762</v>
      </c>
      <c r="M9" s="279">
        <f>$D9*((VLOOKUP(M$2,'2020_Jurisdiction_Pop_Est'!$A:$D,4,FALSE))/(VLOOKUP($E9, '2020_Jurisdiction_Pop_Est'!$P$4:$R$10,3, FALSE)))</f>
        <v>7726.8600742330918</v>
      </c>
      <c r="N9" s="279">
        <f>$D9*((VLOOKUP(N$2,'2020_Jurisdiction_Pop_Est'!$A:$D,4,FALSE))/(VLOOKUP($E9, '2020_Jurisdiction_Pop_Est'!$P$4:$R$10,3, FALSE)))</f>
        <v>38606.862253813815</v>
      </c>
      <c r="O9" s="279">
        <f>$D9*((VLOOKUP(O$2,'2020_Jurisdiction_Pop_Est'!$A:$D,4,FALSE))/(VLOOKUP($E9, '2020_Jurisdiction_Pop_Est'!$P$4:$R$10,3, FALSE)))</f>
        <v>5289.7790102796735</v>
      </c>
      <c r="P9" s="279">
        <f>$D9*((VLOOKUP(P$2,'2020_Jurisdiction_Pop_Est'!$A:$D,4,FALSE))/(VLOOKUP($E9, '2020_Jurisdiction_Pop_Est'!$P$4:$R$10,3, FALSE)))</f>
        <v>34524.328137371544</v>
      </c>
      <c r="Q9" s="279">
        <f>$D9*((VLOOKUP(Q$2,'2020_Jurisdiction_Pop_Est'!$A:$D,4,FALSE))/(VLOOKUP($E9, '2020_Jurisdiction_Pop_Est'!$P$4:$R$10,3, FALSE)))</f>
        <v>9911.9885006101067</v>
      </c>
      <c r="R9" s="279">
        <f>$D9*((VLOOKUP(R$2,'2020_Jurisdiction_Pop_Est'!$A:$D,4,FALSE))/(VLOOKUP($E9, '2020_Jurisdiction_Pop_Est'!$P$4:$R$10,3, FALSE)))</f>
        <v>33988.178271050048</v>
      </c>
      <c r="S9" s="279">
        <f>$D9*((VLOOKUP(S$2,'2020_Jurisdiction_Pop_Est'!$A:$D,4,FALSE))/(VLOOKUP($E9, '2020_Jurisdiction_Pop_Est'!$P$4:$R$10,3, FALSE)))</f>
        <v>32085.156917020158</v>
      </c>
      <c r="T9" s="279">
        <f>$D9*((VLOOKUP(T$2,'2020_Jurisdiction_Pop_Est'!$A:$D,4,FALSE))/(VLOOKUP($E9, '2020_Jurisdiction_Pop_Est'!$P$4:$R$10,3, FALSE)))</f>
        <v>36702.204856095253</v>
      </c>
      <c r="U9" s="279">
        <f>$D9*((VLOOKUP(U$2,'2020_Jurisdiction_Pop_Est'!$A:$D,4,FALSE))/(VLOOKUP($E9, '2020_Jurisdiction_Pop_Est'!$P$4:$R$10,3, FALSE)))</f>
        <v>17518.332701424701</v>
      </c>
      <c r="V9" s="279">
        <f>$D9*((VLOOKUP(V$2,'2020_Jurisdiction_Pop_Est'!$A:$D,4,FALSE))/(VLOOKUP($E9, '2020_Jurisdiction_Pop_Est'!$P$4:$R$10,3, FALSE)))</f>
        <v>13097.881815172512</v>
      </c>
      <c r="W9" s="280">
        <f>$D9*((VLOOKUP(W$2,'2020_Jurisdiction_Pop_Est'!$A:$D,4,FALSE))/(VLOOKUP($E9, '2020_Jurisdiction_Pop_Est'!$P$4:$R$10,3, FALSE)))</f>
        <v>7271.853587423202</v>
      </c>
      <c r="X9" s="280">
        <f>$D9*((VLOOKUP(X$2,'2020_Jurisdiction_Pop_Est'!$A:$D,4,FALSE))/(VLOOKUP($E9, '2020_Jurisdiction_Pop_Est'!$P$4:$R$10,3, FALSE)))</f>
        <v>3810.3709765820281</v>
      </c>
      <c r="Y9" s="280">
        <f>$D9*((VLOOKUP(Y$2,'2020_Jurisdiction_Pop_Est'!$A:$D,4,FALSE))/(VLOOKUP($E9, '2020_Jurisdiction_Pop_Est'!$P$4:$R$10,3, FALSE)))</f>
        <v>8925.7705363703044</v>
      </c>
      <c r="Z9" s="280">
        <f>$D9*((VLOOKUP(Z$2,'2020_Jurisdiction_Pop_Est'!$A:$D,4,FALSE))/(VLOOKUP($E9, '2020_Jurisdiction_Pop_Est'!$P$4:$R$10,3, FALSE)))</f>
        <v>11989.626433475692</v>
      </c>
      <c r="AA9" s="280">
        <f>$D9*((VLOOKUP(AA$2,'2020_Jurisdiction_Pop_Est'!$A:$D,4,FALSE))/(VLOOKUP($E9, '2020_Jurisdiction_Pop_Est'!$P$4:$R$10,3, FALSE)))</f>
        <v>10008.938381652322</v>
      </c>
      <c r="AB9" s="280">
        <f>$D9*((VLOOKUP(AB$2,'2020_Jurisdiction_Pop_Est'!$A:$D,4,FALSE))/(VLOOKUP($E9, '2020_Jurisdiction_Pop_Est'!$P$4:$R$10,3, FALSE)))</f>
        <v>2284.7051309136014</v>
      </c>
      <c r="AC9" s="280">
        <f>$D9*((VLOOKUP(AC$2,'2020_Jurisdiction_Pop_Est'!$A:$D,4,FALSE))/(VLOOKUP($E9, '2020_Jurisdiction_Pop_Est'!$P$4:$R$10,3, FALSE)))</f>
        <v>3380.9587802046467</v>
      </c>
      <c r="AD9" s="280">
        <f>$D9*((VLOOKUP(AD$2,'2020_Jurisdiction_Pop_Est'!$A:$D,4,FALSE))/(VLOOKUP($E9, '2020_Jurisdiction_Pop_Est'!$P$4:$R$10,3, FALSE)))</f>
        <v>2046.6087479279818</v>
      </c>
      <c r="AE9" s="280">
        <f>$D9*((VLOOKUP(AE$2,'2020_Jurisdiction_Pop_Est'!$A:$D,4,FALSE))/(VLOOKUP($E9, '2020_Jurisdiction_Pop_Est'!$P$4:$R$10,3, FALSE)))</f>
        <v>15284.134871601369</v>
      </c>
      <c r="AF9" s="280">
        <f>$D9*((VLOOKUP(AF$2,'2020_Jurisdiction_Pop_Est'!$A:$D,4,FALSE))/(VLOOKUP($E9, '2020_Jurisdiction_Pop_Est'!$P$4:$R$10,3, FALSE)))</f>
        <v>1204.1258533979153</v>
      </c>
      <c r="AG9" s="280">
        <f>$D9*((VLOOKUP(AG$2,'2020_Jurisdiction_Pop_Est'!$A:$D,4,FALSE))/(VLOOKUP($E9, '2020_Jurisdiction_Pop_Est'!$P$4:$R$10,3, FALSE)))</f>
        <v>918.58870115295963</v>
      </c>
      <c r="AH9" s="281">
        <f>$D9*((VLOOKUP(AH$2,'2020_Jurisdiction_Pop_Est'!$A:$D,4,FALSE))/(VLOOKUP($E9, '2020_Jurisdiction_Pop_Est'!$P$4:$R$10,3, FALSE)))</f>
        <v>1505.8359257651093</v>
      </c>
      <c r="AI9" s="281">
        <f>$D9*((VLOOKUP(AI$2,'2020_Jurisdiction_Pop_Est'!$A:$D,4,FALSE))/(VLOOKUP($E9, '2020_Jurisdiction_Pop_Est'!$P$4:$R$10,3, FALSE)))</f>
        <v>248.71905110515283</v>
      </c>
      <c r="AJ9" s="281">
        <f>$D9*((VLOOKUP(AJ$2,'2020_Jurisdiction_Pop_Est'!$A:$D,4,FALSE))/(VLOOKUP($E9, '2020_Jurisdiction_Pop_Est'!$P$4:$R$10,3, FALSE)))</f>
        <v>529.11358435352986</v>
      </c>
      <c r="AK9" s="281">
        <f>$D9*((VLOOKUP(AK$2,'2020_Jurisdiction_Pop_Est'!$A:$D,4,FALSE))/(VLOOKUP($E9, '2020_Jurisdiction_Pop_Est'!$P$4:$R$10,3, FALSE)))</f>
        <v>1402.8871039627104</v>
      </c>
      <c r="AL9" s="281">
        <f>$D9*((VLOOKUP(AL$2,'2020_Jurisdiction_Pop_Est'!$A:$D,4,FALSE))/(VLOOKUP($E9, '2020_Jurisdiction_Pop_Est'!$P$4:$R$10,3, FALSE)))</f>
        <v>4820.1237506208572</v>
      </c>
      <c r="AM9" s="281">
        <f>$D9*((VLOOKUP(AM$2,'2020_Jurisdiction_Pop_Est'!$A:$D,4,FALSE))/(VLOOKUP($E9, '2020_Jurisdiction_Pop_Est'!$P$4:$R$10,3, FALSE)))</f>
        <v>512.54739991596034</v>
      </c>
      <c r="AN9" s="281">
        <f>$D9*((VLOOKUP(AN$2,'2020_Jurisdiction_Pop_Est'!$A:$D,4,FALSE))/(VLOOKUP($E9, '2020_Jurisdiction_Pop_Est'!$P$4:$R$10,3, FALSE)))</f>
        <v>893.17557627806355</v>
      </c>
      <c r="AO9" s="14">
        <f>$D9*((VLOOKUP(AO$2,'2020_Jurisdiction_Pop_Est'!$A:$D,4,FALSE))/(VLOOKUP($E9, '2020_Jurisdiction_Pop_Est'!$P$4:$R$10,3, FALSE)))</f>
        <v>190582.26593191968</v>
      </c>
      <c r="AP9" s="15">
        <f>$D9*((VLOOKUP(AP$2,'2020_Jurisdiction_Pop_Est'!$A:$D,4,FALSE))/(VLOOKUP($E9, '2020_Jurisdiction_Pop_Est'!$P$4:$R$10,3, FALSE)))</f>
        <v>37379.812961329582</v>
      </c>
      <c r="AQ9" s="15">
        <f>$D9*((VLOOKUP(AQ$2,'2020_Jurisdiction_Pop_Est'!$A:$D,4,FALSE))/(VLOOKUP($E9, '2020_Jurisdiction_Pop_Est'!$P$4:$R$10,3, FALSE)))</f>
        <v>13167.497320941371</v>
      </c>
      <c r="AR9" s="117">
        <f>$D9*((VLOOKUP(AR$2,'2020_Jurisdiction_Pop_Est'!$A:$D,4,FALSE))/(VLOOKUP($E9, '2020_Jurisdiction_Pop_Est'!$P$4:$R$10,3, FALSE)))</f>
        <v>15619.394996905052</v>
      </c>
      <c r="AS9" s="282">
        <f>$D9*((VLOOKUP(AS$2,'2020_Jurisdiction_Pop_Est'!$A:$D,4,FALSE))/(VLOOKUP($E9, '2020_Jurisdiction_Pop_Est'!$P$4:$R$10,3, FALSE)))</f>
        <v>741.42127595183058</v>
      </c>
      <c r="AT9" s="282">
        <f>$D9*((VLOOKUP(AT$2,'2020_Jurisdiction_Pop_Est'!$A:$D,4,FALSE))/(VLOOKUP($E9, '2020_Jurisdiction_Pop_Est'!$P$4:$R$10,3, FALSE)))</f>
        <v>725.20550077912992</v>
      </c>
      <c r="AU9" s="282" t="e">
        <f>$D9*((VLOOKUP(AU$2,'2020_Jurisdiction_Pop_Est'!$A:$D,4,FALSE))/(VLOOKUP($E9, '2020_Jurisdiction_Pop_Est'!$P$4:$R$10,3, FALSE)))</f>
        <v>#N/A</v>
      </c>
      <c r="AV9" s="33"/>
      <c r="AW9" s="120"/>
      <c r="AX9" s="120">
        <f>$D9*((VLOOKUP(AX$2,'2020_Jurisdiction_Pop_Est'!$A:$D,4,FALSE))/(VLOOKUP($E9, '2020_Jurisdiction_Pop_Est'!$P$4:$R$10,3, FALSE)))</f>
        <v>20849.643526371849</v>
      </c>
      <c r="AY9" s="297">
        <f>$D9*((VLOOKUP(AY$2,'2020_Jurisdiction_Pop_Est'!$A:$D,4,FALSE))/(VLOOKUP($E9, '2020_Jurisdiction_Pop_Est'!$P$4:$R$10,3, FALSE)))</f>
        <v>6862.033100598228</v>
      </c>
      <c r="AZ9" s="297">
        <f>$D9*((VLOOKUP(AZ$2,'2020_Jurisdiction_Pop_Est'!$A:$D,4,FALSE))/(VLOOKUP($E9, '2020_Jurisdiction_Pop_Est'!$P$4:$R$10,3, FALSE)))</f>
        <v>18441.74709308162</v>
      </c>
      <c r="BA9" s="284"/>
      <c r="BB9" s="575"/>
      <c r="BC9" s="34">
        <f>$D9*((VLOOKUP(BC$2,'2020_Jurisdiction_Pop_Est'!$A:$D,4,FALSE))/(VLOOKUP($E9, '2020_Jurisdiction_Pop_Est'!$P$4:$R$10,3, FALSE)))</f>
        <v>16634.370640820594</v>
      </c>
      <c r="BD9" s="285"/>
      <c r="BE9" s="285"/>
      <c r="BF9" s="286">
        <f>$D9*((VLOOKUP(BF$2,'2020_Jurisdiction_Pop_Est'!$A:$D,4,FALSE))/(VLOOKUP($E9, '2020_Jurisdiction_Pop_Est'!$P$4:$R$10,3, FALSE)))</f>
        <v>8975.4097273466068</v>
      </c>
      <c r="BG9" s="286"/>
      <c r="BH9" s="286"/>
      <c r="BI9" s="287"/>
      <c r="BJ9" s="288"/>
      <c r="BK9" s="35"/>
      <c r="BL9" s="35"/>
      <c r="BM9" s="575"/>
      <c r="BN9" s="289"/>
      <c r="BO9" s="35"/>
      <c r="BP9" s="575"/>
      <c r="BQ9" s="290"/>
      <c r="BR9" s="291"/>
      <c r="BS9" s="575"/>
      <c r="BT9" s="121"/>
      <c r="BU9" s="36"/>
      <c r="BV9" s="292"/>
      <c r="BW9" s="293">
        <f>$D9*((VLOOKUP(BW$2,'2020_Jurisdiction_Pop_Est'!$A:$D,4,FALSE))/(VLOOKUP($E9, '2020_Jurisdiction_Pop_Est'!$P$4:$R$10,3, FALSE)))</f>
        <v>7377.82715564511</v>
      </c>
      <c r="BX9" s="34"/>
      <c r="BY9" s="294"/>
      <c r="BZ9" s="81">
        <v>0</v>
      </c>
      <c r="CA9" s="81">
        <v>0</v>
      </c>
      <c r="CB9" s="81">
        <v>0</v>
      </c>
      <c r="CC9" s="81">
        <v>0</v>
      </c>
      <c r="CD9" s="81">
        <v>0</v>
      </c>
      <c r="CE9" s="81">
        <v>0</v>
      </c>
      <c r="CF9" s="81">
        <v>0</v>
      </c>
      <c r="CG9" s="81">
        <v>0</v>
      </c>
      <c r="CI9" s="298">
        <f t="shared" ref="CI9:CI26" si="0">SUMIF(G9:BY9,"&gt;=0",G9:BY9)</f>
        <v>2770597.4492741018</v>
      </c>
      <c r="CJ9" s="926">
        <f t="shared" ref="CJ9:CJ26" si="1">D9</f>
        <v>1497694.2168800002</v>
      </c>
      <c r="CK9" s="926">
        <f>CI9-CJ9</f>
        <v>1272903.2323941016</v>
      </c>
      <c r="CL9" s="930">
        <f>(CI9-CJ9)/CJ9</f>
        <v>0.84990862490329722</v>
      </c>
    </row>
    <row r="10" spans="1:90" x14ac:dyDescent="0.3">
      <c r="A10" s="136" t="s">
        <v>131</v>
      </c>
      <c r="B10" s="136" t="s">
        <v>132</v>
      </c>
      <c r="C10" s="666" t="s">
        <v>499</v>
      </c>
      <c r="D10" s="665">
        <v>714329.66999999993</v>
      </c>
      <c r="E10" s="819" t="s">
        <v>134</v>
      </c>
      <c r="F10" s="819" t="s">
        <v>129</v>
      </c>
      <c r="G10" s="278">
        <f>$D10*((VLOOKUP(G$2,'2020_Jurisdiction_Pop_Est'!$A:$D,4,FALSE))/(VLOOKUP($E10, '2020_Jurisdiction_Pop_Est'!$P$4:$R$10,3, FALSE)))</f>
        <v>367076.30227965041</v>
      </c>
      <c r="H10" s="279">
        <f>$D10*((VLOOKUP(H$2,'2020_Jurisdiction_Pop_Est'!$A:$D,4,FALSE))/(VLOOKUP($E10, '2020_Jurisdiction_Pop_Est'!$P$4:$R$10,3, FALSE)))</f>
        <v>3683.5737230592122</v>
      </c>
      <c r="I10" s="279">
        <f>$D10*((VLOOKUP(I$2,'2020_Jurisdiction_Pop_Est'!$A:$D,4,FALSE))/(VLOOKUP($E10, '2020_Jurisdiction_Pop_Est'!$P$4:$R$10,3, FALSE)))</f>
        <v>2505.2905356802312</v>
      </c>
      <c r="J10" s="279">
        <f>$D10*((VLOOKUP(J$2,'2020_Jurisdiction_Pop_Est'!$A:$D,4,FALSE))/(VLOOKUP($E10, '2020_Jurisdiction_Pop_Est'!$P$4:$R$10,3, FALSE)))</f>
        <v>251940.05359309705</v>
      </c>
      <c r="K10" s="279">
        <f>$D10*((VLOOKUP(K$2,'2020_Jurisdiction_Pop_Est'!$A:$D,4,FALSE))/(VLOOKUP($E10, '2020_Jurisdiction_Pop_Est'!$P$4:$R$10,3, FALSE)))</f>
        <v>13938.831112337648</v>
      </c>
      <c r="L10" s="279">
        <f>$D10*((VLOOKUP(L$2,'2020_Jurisdiction_Pop_Est'!$A:$D,4,FALSE))/(VLOOKUP($E10, '2020_Jurisdiction_Pop_Est'!$P$4:$R$10,3, FALSE)))</f>
        <v>9923.2255908133484</v>
      </c>
      <c r="M10" s="279">
        <f>$D10*((VLOOKUP(M$2,'2020_Jurisdiction_Pop_Est'!$A:$D,4,FALSE))/(VLOOKUP($E10, '2020_Jurisdiction_Pop_Est'!$P$4:$R$10,3, FALSE)))</f>
        <v>2358.175283433075</v>
      </c>
      <c r="N10" s="279">
        <f>$D10*((VLOOKUP(N$2,'2020_Jurisdiction_Pop_Est'!$A:$D,4,FALSE))/(VLOOKUP($E10, '2020_Jurisdiction_Pop_Est'!$P$4:$R$10,3, FALSE)))</f>
        <v>11782.502525372207</v>
      </c>
      <c r="O10" s="279">
        <f>$D10*((VLOOKUP(O$2,'2020_Jurisdiction_Pop_Est'!$A:$D,4,FALSE))/(VLOOKUP($E10, '2020_Jurisdiction_Pop_Est'!$P$4:$R$10,3, FALSE)))</f>
        <v>1614.3978274516244</v>
      </c>
      <c r="P10" s="279">
        <f>$D10*((VLOOKUP(P$2,'2020_Jurisdiction_Pop_Est'!$A:$D,4,FALSE))/(VLOOKUP($E10, '2020_Jurisdiction_Pop_Est'!$P$4:$R$10,3, FALSE)))</f>
        <v>10536.54608838807</v>
      </c>
      <c r="Q10" s="279">
        <f>$D10*((VLOOKUP(Q$2,'2020_Jurisdiction_Pop_Est'!$A:$D,4,FALSE))/(VLOOKUP($E10, '2020_Jurisdiction_Pop_Est'!$P$4:$R$10,3, FALSE)))</f>
        <v>3025.0588294924642</v>
      </c>
      <c r="R10" s="279">
        <f>$D10*((VLOOKUP(R$2,'2020_Jurisdiction_Pop_Est'!$A:$D,4,FALSE))/(VLOOKUP($E10, '2020_Jurisdiction_Pop_Est'!$P$4:$R$10,3, FALSE)))</f>
        <v>10372.917479764559</v>
      </c>
      <c r="S10" s="279">
        <f>$D10*((VLOOKUP(S$2,'2020_Jurisdiction_Pop_Est'!$A:$D,4,FALSE))/(VLOOKUP($E10, '2020_Jurisdiction_Pop_Est'!$P$4:$R$10,3, FALSE)))</f>
        <v>9792.1307335565234</v>
      </c>
      <c r="T10" s="279">
        <f>$D10*((VLOOKUP(T$2,'2020_Jurisdiction_Pop_Est'!$A:$D,4,FALSE))/(VLOOKUP($E10, '2020_Jurisdiction_Pop_Est'!$P$4:$R$10,3, FALSE)))</f>
        <v>11201.216471845002</v>
      </c>
      <c r="U10" s="279">
        <f>$D10*((VLOOKUP(U$2,'2020_Jurisdiction_Pop_Est'!$A:$D,4,FALSE))/(VLOOKUP($E10, '2020_Jurisdiction_Pop_Est'!$P$4:$R$10,3, FALSE)))</f>
        <v>5346.4536417863555</v>
      </c>
      <c r="V10" s="279">
        <f>$D10*((VLOOKUP(V$2,'2020_Jurisdiction_Pop_Est'!$A:$D,4,FALSE))/(VLOOKUP($E10, '2020_Jurisdiction_Pop_Est'!$P$4:$R$10,3, FALSE)))</f>
        <v>3997.3677360700713</v>
      </c>
      <c r="W10" s="280">
        <f>$D10*((VLOOKUP(W$2,'2020_Jurisdiction_Pop_Est'!$A:$D,4,FALSE))/(VLOOKUP($E10, '2020_Jurisdiction_Pop_Est'!$P$4:$R$10,3, FALSE)))</f>
        <v>2219.3109788270031</v>
      </c>
      <c r="X10" s="280">
        <f>$D10*((VLOOKUP(X$2,'2020_Jurisdiction_Pop_Est'!$A:$D,4,FALSE))/(VLOOKUP($E10, '2020_Jurisdiction_Pop_Est'!$P$4:$R$10,3, FALSE)))</f>
        <v>1162.8944450088698</v>
      </c>
      <c r="Y10" s="280">
        <f>$D10*((VLOOKUP(Y$2,'2020_Jurisdiction_Pop_Est'!$A:$D,4,FALSE))/(VLOOKUP($E10, '2020_Jurisdiction_Pop_Est'!$P$4:$R$10,3, FALSE)))</f>
        <v>2724.073072664351</v>
      </c>
      <c r="Z10" s="280">
        <f>$D10*((VLOOKUP(Z$2,'2020_Jurisdiction_Pop_Est'!$A:$D,4,FALSE))/(VLOOKUP($E10, '2020_Jurisdiction_Pop_Est'!$P$4:$R$10,3, FALSE)))</f>
        <v>3659.1371451519976</v>
      </c>
      <c r="AA10" s="280">
        <f>$D10*((VLOOKUP(AA$2,'2020_Jurisdiction_Pop_Est'!$A:$D,4,FALSE))/(VLOOKUP($E10, '2020_Jurisdiction_Pop_Est'!$P$4:$R$10,3, FALSE)))</f>
        <v>3054.6471501051201</v>
      </c>
      <c r="AB10" s="280">
        <f>$D10*((VLOOKUP(AB$2,'2020_Jurisdiction_Pop_Est'!$A:$D,4,FALSE))/(VLOOKUP($E10, '2020_Jurisdiction_Pop_Est'!$P$4:$R$10,3, FALSE)))</f>
        <v>697.27355198520627</v>
      </c>
      <c r="AC10" s="280">
        <f>$D10*((VLOOKUP(AC$2,'2020_Jurisdiction_Pop_Est'!$A:$D,4,FALSE))/(VLOOKUP($E10, '2020_Jurisdiction_Pop_Est'!$P$4:$R$10,3, FALSE)))</f>
        <v>1031.8413111131645</v>
      </c>
      <c r="AD10" s="280">
        <f>$D10*((VLOOKUP(AD$2,'2020_Jurisdiction_Pop_Est'!$A:$D,4,FALSE))/(VLOOKUP($E10, '2020_Jurisdiction_Pop_Est'!$P$4:$R$10,3, FALSE)))</f>
        <v>624.60845904482051</v>
      </c>
      <c r="AE10" s="280">
        <f>$D10*((VLOOKUP(AE$2,'2020_Jurisdiction_Pop_Est'!$A:$D,4,FALSE))/(VLOOKUP($E10, '2020_Jurisdiction_Pop_Est'!$P$4:$R$10,3, FALSE)))</f>
        <v>4664.5945101374464</v>
      </c>
      <c r="AF10" s="280">
        <f>$D10*((VLOOKUP(AF$2,'2020_Jurisdiction_Pop_Est'!$A:$D,4,FALSE))/(VLOOKUP($E10, '2020_Jurisdiction_Pop_Est'!$P$4:$R$10,3, FALSE)))</f>
        <v>367.48948451839959</v>
      </c>
      <c r="AG10" s="280">
        <f>$D10*((VLOOKUP(AG$2,'2020_Jurisdiction_Pop_Est'!$A:$D,4,FALSE))/(VLOOKUP($E10, '2020_Jurisdiction_Pop_Est'!$P$4:$R$10,3, FALSE)))</f>
        <v>280.34585198759407</v>
      </c>
      <c r="AH10" s="281">
        <f>$D10*((VLOOKUP(AH$2,'2020_Jurisdiction_Pop_Est'!$A:$D,4,FALSE))/(VLOOKUP($E10, '2020_Jurisdiction_Pop_Est'!$P$4:$R$10,3, FALSE)))</f>
        <v>459.56896163896056</v>
      </c>
      <c r="AI10" s="281">
        <f>$D10*((VLOOKUP(AI$2,'2020_Jurisdiction_Pop_Est'!$A:$D,4,FALSE))/(VLOOKUP($E10, '2020_Jurisdiction_Pop_Est'!$P$4:$R$10,3, FALSE)))</f>
        <v>75.907045449287878</v>
      </c>
      <c r="AJ10" s="281">
        <f>$D10*((VLOOKUP(AJ$2,'2020_Jurisdiction_Pop_Est'!$A:$D,4,FALSE))/(VLOOKUP($E10, '2020_Jurisdiction_Pop_Est'!$P$4:$R$10,3, FALSE)))</f>
        <v>161.48119220018575</v>
      </c>
      <c r="AK10" s="281">
        <f>$D10*((VLOOKUP(AK$2,'2020_Jurisdiction_Pop_Est'!$A:$D,4,FALSE))/(VLOOKUP($E10, '2020_Jurisdiction_Pop_Est'!$P$4:$R$10,3, FALSE)))</f>
        <v>428.1498127608092</v>
      </c>
      <c r="AL10" s="281">
        <f>$D10*((VLOOKUP(AL$2,'2020_Jurisdiction_Pop_Est'!$A:$D,4,FALSE))/(VLOOKUP($E10, '2020_Jurisdiction_Pop_Est'!$P$4:$R$10,3, FALSE)))</f>
        <v>1471.0628356928032</v>
      </c>
      <c r="AM10" s="281">
        <f>$D10*((VLOOKUP(AM$2,'2020_Jurisdiction_Pop_Est'!$A:$D,4,FALSE))/(VLOOKUP($E10, '2020_Jurisdiction_Pop_Est'!$P$4:$R$10,3, FALSE)))</f>
        <v>156.42532651785714</v>
      </c>
      <c r="AN10" s="281">
        <f>$D10*((VLOOKUP(AN$2,'2020_Jurisdiction_Pop_Est'!$A:$D,4,FALSE))/(VLOOKUP($E10, '2020_Jurisdiction_Pop_Est'!$P$4:$R$10,3, FALSE)))</f>
        <v>272.58997154210459</v>
      </c>
      <c r="AO10" s="14">
        <f>$D10*((VLOOKUP(AO$2,'2020_Jurisdiction_Pop_Est'!$A:$D,4,FALSE))/(VLOOKUP($E10, '2020_Jurisdiction_Pop_Est'!$P$4:$R$10,3, FALSE)))</f>
        <v>58164.168195569255</v>
      </c>
      <c r="AP10" s="15">
        <f>$D10*((VLOOKUP(AP$2,'2020_Jurisdiction_Pop_Est'!$A:$D,4,FALSE))/(VLOOKUP($E10, '2020_Jurisdiction_Pop_Est'!$P$4:$R$10,3, FALSE)))</f>
        <v>11408.016992401357</v>
      </c>
      <c r="AQ10" s="15">
        <f>$D10*((VLOOKUP(AQ$2,'2020_Jurisdiction_Pop_Est'!$A:$D,4,FALSE))/(VLOOKUP($E10, '2020_Jurisdiction_Pop_Est'!$P$4:$R$10,3, FALSE)))</f>
        <v>4018.613826133907</v>
      </c>
      <c r="AR10" s="117">
        <f>$D10*((VLOOKUP(AR$2,'2020_Jurisdiction_Pop_Est'!$A:$D,4,FALSE))/(VLOOKUP($E10, '2020_Jurisdiction_Pop_Est'!$P$4:$R$10,3, FALSE)))</f>
        <v>4766.9131924244793</v>
      </c>
      <c r="AS10" s="282">
        <f>$D10*((VLOOKUP(AS$2,'2020_Jurisdiction_Pop_Est'!$A:$D,4,FALSE))/(VLOOKUP($E10, '2020_Jurisdiction_Pop_Est'!$P$4:$R$10,3, FALSE)))</f>
        <v>226.27578482900802</v>
      </c>
      <c r="AT10" s="282">
        <f>$D10*((VLOOKUP(AT$2,'2020_Jurisdiction_Pop_Est'!$A:$D,4,FALSE))/(VLOOKUP($E10, '2020_Jurisdiction_Pop_Est'!$P$4:$R$10,3, FALSE)))</f>
        <v>221.32686122399949</v>
      </c>
      <c r="AU10" s="282" t="e">
        <f>$D10*((VLOOKUP(AU$2,'2020_Jurisdiction_Pop_Est'!$A:$D,4,FALSE))/(VLOOKUP($E10, '2020_Jurisdiction_Pop_Est'!$P$4:$R$10,3, FALSE)))</f>
        <v>#N/A</v>
      </c>
      <c r="AV10" s="33">
        <f>$D10*((VLOOKUP(AV$2,'2020_Jurisdiction_Pop_Est'!$A:$D,4,FALSE))/(VLOOKUP($E10, '2020_Jurisdiction_Pop_Est'!$P$4:$R$10,3, FALSE)))</f>
        <v>43489.330600577698</v>
      </c>
      <c r="AW10" s="120">
        <f>$D10*((VLOOKUP(AW$2,'2020_Jurisdiction_Pop_Est'!$A:$D,4,FALSE))/(VLOOKUP($E10, '2020_Jurisdiction_Pop_Est'!$P$4:$R$10,3, FALSE)))</f>
        <v>11174.912054026656</v>
      </c>
      <c r="AX10" s="120">
        <f>$D10*((VLOOKUP(AX$2,'2020_Jurisdiction_Pop_Est'!$A:$D,4,FALSE))/(VLOOKUP($E10, '2020_Jurisdiction_Pop_Est'!$P$4:$R$10,3, FALSE)))</f>
        <v>6363.1427979702939</v>
      </c>
      <c r="AY10" s="297">
        <f>$D10*((VLOOKUP(AY$2,'2020_Jurisdiction_Pop_Est'!$A:$D,4,FALSE))/(VLOOKUP($E10, '2020_Jurisdiction_Pop_Est'!$P$4:$R$10,3, FALSE)))</f>
        <v>2094.2370764409702</v>
      </c>
      <c r="AZ10" s="297">
        <f>$D10*((VLOOKUP(AZ$2,'2020_Jurisdiction_Pop_Est'!$A:$D,4,FALSE))/(VLOOKUP($E10, '2020_Jurisdiction_Pop_Est'!$P$4:$R$10,3, FALSE)))</f>
        <v>5628.2722555377977</v>
      </c>
      <c r="BA10" s="284">
        <f>$D10*((VLOOKUP(BA$2,'2020_Jurisdiction_Pop_Est'!$A:$D,4,FALSE))/(VLOOKUP($E10, '2020_Jurisdiction_Pop_Est'!$P$4:$R$10,3, FALSE)))</f>
        <v>7817.5081965593154</v>
      </c>
      <c r="BB10" s="575"/>
      <c r="BC10" s="34">
        <f>$D10*((VLOOKUP(BC$2,'2020_Jurisdiction_Pop_Est'!$A:$D,4,FALSE))/(VLOOKUP($E10, '2020_Jurisdiction_Pop_Est'!$P$4:$R$10,3, FALSE)))</f>
        <v>5076.6755608087378</v>
      </c>
      <c r="BD10" s="285" t="e">
        <f>$D10*((VLOOKUP(BD$2,'2020_Jurisdiction_Pop_Est'!$A:$D,4,FALSE))/(VLOOKUP($E10, '2020_Jurisdiction_Pop_Est'!$P$4:$R$10,3, FALSE)))</f>
        <v>#N/A</v>
      </c>
      <c r="BE10" s="285">
        <f>$D10*((VLOOKUP(BE$2,'2020_Jurisdiction_Pop_Est'!$A:$D,4,FALSE))/(VLOOKUP($E10, '2020_Jurisdiction_Pop_Est'!$P$4:$R$10,3, FALSE)))</f>
        <v>672.51997233703128</v>
      </c>
      <c r="BF10" s="286">
        <f>$D10*((VLOOKUP(BF$2,'2020_Jurisdiction_Pop_Est'!$A:$D,4,FALSE))/(VLOOKUP($E10, '2020_Jurisdiction_Pop_Est'!$P$4:$R$10,3, FALSE)))</f>
        <v>2739.2225528057456</v>
      </c>
      <c r="BG10" s="286">
        <f>$D10*((VLOOKUP(BG$2,'2020_Jurisdiction_Pop_Est'!$A:$D,4,FALSE))/(VLOOKUP($E10, '2020_Jurisdiction_Pop_Est'!$P$4:$R$10,3, FALSE)))</f>
        <v>1221.1524013967935</v>
      </c>
      <c r="BH10" s="286">
        <f>$D10*((VLOOKUP(BH$2,'2020_Jurisdiction_Pop_Est'!$A:$D,4,FALSE))/(VLOOKUP($E10, '2020_Jurisdiction_Pop_Est'!$P$4:$R$10,3, FALSE)))</f>
        <v>1732.7126014431715</v>
      </c>
      <c r="BI10" s="287">
        <f>$D10*((VLOOKUP(BI$2,'2020_Jurisdiction_Pop_Est'!$A:$D,4,FALSE))/(VLOOKUP($E10, '2020_Jurisdiction_Pop_Est'!$P$4:$R$10,3, FALSE)))</f>
        <v>12520.297148874835</v>
      </c>
      <c r="BJ10" s="288">
        <f>$D10*((VLOOKUP(BJ$2,'2020_Jurisdiction_Pop_Est'!$A:$D,4,FALSE))/(VLOOKUP($E10, '2020_Jurisdiction_Pop_Est'!$P$4:$R$10,3, FALSE)))</f>
        <v>3629.6103496615428</v>
      </c>
      <c r="BK10" s="35">
        <f>$D10*((VLOOKUP(BK$2,'2020_Jurisdiction_Pop_Est'!$A:$D,4,FALSE))/(VLOOKUP($E10, '2020_Jurisdiction_Pop_Est'!$P$4:$R$10,3, FALSE)))</f>
        <v>17223.155337880456</v>
      </c>
      <c r="BL10" s="35">
        <f>$D10*((VLOOKUP(BL$2,'2020_Jurisdiction_Pop_Est'!$A:$D,4,FALSE))/(VLOOKUP($E10, '2020_Jurisdiction_Pop_Est'!$P$4:$R$10,3, FALSE)))</f>
        <v>665.05157649514831</v>
      </c>
      <c r="BM10" s="575"/>
      <c r="BN10" s="123" t="e">
        <f>$D10*((VLOOKUP(BN$2,'2020_Jurisdiction_Pop_Est'!$A:$D,4,FALSE))/(VLOOKUP($E10, '2020_Jurisdiction_Pop_Est'!$P$4:$R$10,3, FALSE)))</f>
        <v>#N/A</v>
      </c>
      <c r="BO10" s="35">
        <f>$D10*((VLOOKUP(BO$2,'2020_Jurisdiction_Pop_Est'!$A:$D,4,FALSE))/(VLOOKUP($E10, '2020_Jurisdiction_Pop_Est'!$P$4:$R$10,3, FALSE)))</f>
        <v>9695.9138478427794</v>
      </c>
      <c r="BP10" s="575"/>
      <c r="BQ10" s="290">
        <f>$D10*((VLOOKUP(BQ$2,'2020_Jurisdiction_Pop_Est'!$A:$D,4,FALSE))/(VLOOKUP($E10, '2020_Jurisdiction_Pop_Est'!$P$4:$R$10,3, FALSE)))</f>
        <v>3749.3069829042693</v>
      </c>
      <c r="BR10" s="291">
        <f>$D10*((VLOOKUP(BR$2,'2020_Jurisdiction_Pop_Est'!$A:$D,4,FALSE))/(VLOOKUP($E10, '2020_Jurisdiction_Pop_Est'!$P$4:$R$10,3, FALSE)))</f>
        <v>1130.7222151829467</v>
      </c>
      <c r="BS10" s="575"/>
      <c r="BT10" s="121">
        <f>$D10*((VLOOKUP(BT$2,'2020_Jurisdiction_Pop_Est'!$A:$D,4,FALSE))/(VLOOKUP($E10, '2020_Jurisdiction_Pop_Est'!$P$4:$R$10,3, FALSE)))</f>
        <v>0</v>
      </c>
      <c r="BU10" s="36">
        <f>$D10*((VLOOKUP(BU$2,'2020_Jurisdiction_Pop_Est'!$A:$D,4,FALSE))/(VLOOKUP($E10, '2020_Jurisdiction_Pop_Est'!$P$4:$R$10,3, FALSE)))</f>
        <v>16487.531468845878</v>
      </c>
      <c r="BV10" s="292">
        <f>$D10*((VLOOKUP(BV$2,'2020_Jurisdiction_Pop_Est'!$A:$D,4,FALSE))/(VLOOKUP($E10, '2020_Jurisdiction_Pop_Est'!$P$4:$R$10,3, FALSE)))</f>
        <v>6751.4153925775991</v>
      </c>
      <c r="BW10" s="293">
        <f>$D10*((VLOOKUP(BW$2,'2020_Jurisdiction_Pop_Est'!$A:$D,4,FALSE))/(VLOOKUP($E10, '2020_Jurisdiction_Pop_Est'!$P$4:$R$10,3, FALSE)))</f>
        <v>2251.653255880974</v>
      </c>
      <c r="BX10" s="34">
        <f>$D10*((VLOOKUP(BX$2,'2020_Jurisdiction_Pop_Est'!$A:$D,4,FALSE))/(VLOOKUP($E10, '2020_Jurisdiction_Pop_Est'!$P$4:$R$10,3, FALSE)))</f>
        <v>9946.7499741858846</v>
      </c>
      <c r="BY10" s="294" t="s">
        <v>6</v>
      </c>
      <c r="BZ10" s="19" t="s">
        <v>6</v>
      </c>
      <c r="CA10" s="19" t="s">
        <v>6</v>
      </c>
      <c r="CB10" s="19" t="s">
        <v>6</v>
      </c>
      <c r="CC10" s="19"/>
      <c r="CD10" s="19"/>
      <c r="CE10" s="19"/>
      <c r="CF10" s="19"/>
      <c r="CG10" s="19"/>
      <c r="CI10" s="298">
        <f t="shared" si="0"/>
        <v>993471.85303096229</v>
      </c>
      <c r="CJ10" s="926">
        <f t="shared" si="1"/>
        <v>714329.66999999993</v>
      </c>
      <c r="CK10" s="926">
        <f t="shared" ref="CK10:CK72" si="2">CI10-CJ10</f>
        <v>279142.18303096236</v>
      </c>
      <c r="CL10" s="930">
        <f t="shared" ref="CL10:CL72" si="3">(CI10-CJ10)/CJ10</f>
        <v>0.39077500873086007</v>
      </c>
    </row>
    <row r="11" spans="1:90" x14ac:dyDescent="0.3">
      <c r="A11" s="136" t="s">
        <v>137</v>
      </c>
      <c r="B11" s="136" t="s">
        <v>137</v>
      </c>
      <c r="C11" s="779">
        <v>36035</v>
      </c>
      <c r="D11" s="665">
        <v>206166.0104</v>
      </c>
      <c r="E11" s="819" t="s">
        <v>134</v>
      </c>
      <c r="F11" s="819" t="s">
        <v>129</v>
      </c>
      <c r="G11" s="278">
        <f>$D11*((VLOOKUP(G$2,'2020_Jurisdiction_Pop_Est'!$A:$D,4,FALSE))/(VLOOKUP($E11, '2020_Jurisdiction_Pop_Est'!$P$4:$R$10,3, FALSE)))</f>
        <v>105943.59989748144</v>
      </c>
      <c r="H11" s="279">
        <f>$D11*((VLOOKUP(H$2,'2020_Jurisdiction_Pop_Est'!$A:$D,4,FALSE))/(VLOOKUP($E11, '2020_Jurisdiction_Pop_Est'!$P$4:$R$10,3, FALSE)))</f>
        <v>1063.1333547959618</v>
      </c>
      <c r="I11" s="279">
        <f>$D11*((VLOOKUP(I$2,'2020_Jurisdiction_Pop_Est'!$A:$D,4,FALSE))/(VLOOKUP($E11, '2020_Jurisdiction_Pop_Est'!$P$4:$R$10,3, FALSE)))</f>
        <v>723.06356060230871</v>
      </c>
      <c r="J11" s="279">
        <f>$D11*((VLOOKUP(J$2,'2020_Jurisdiction_Pop_Est'!$A:$D,4,FALSE))/(VLOOKUP($E11, '2020_Jurisdiction_Pop_Est'!$P$4:$R$10,3, FALSE)))</f>
        <v>72713.591343967288</v>
      </c>
      <c r="K11" s="279">
        <f>$D11*((VLOOKUP(K$2,'2020_Jurisdiction_Pop_Est'!$A:$D,4,FALSE))/(VLOOKUP($E11, '2020_Jurisdiction_Pop_Est'!$P$4:$R$10,3, FALSE)))</f>
        <v>4022.9509157446132</v>
      </c>
      <c r="L11" s="279">
        <f>$D11*((VLOOKUP(L$2,'2020_Jurisdiction_Pop_Est'!$A:$D,4,FALSE))/(VLOOKUP($E11, '2020_Jurisdiction_Pop_Est'!$P$4:$R$10,3, FALSE)))</f>
        <v>2863.9883183869028</v>
      </c>
      <c r="M11" s="279">
        <f>$D11*((VLOOKUP(M$2,'2020_Jurisdiction_Pop_Est'!$A:$D,4,FALSE))/(VLOOKUP($E11, '2020_Jurisdiction_Pop_Est'!$P$4:$R$10,3, FALSE)))</f>
        <v>680.60394300755615</v>
      </c>
      <c r="N11" s="279">
        <f>$D11*((VLOOKUP(N$2,'2020_Jurisdiction_Pop_Est'!$A:$D,4,FALSE))/(VLOOKUP($E11, '2020_Jurisdiction_Pop_Est'!$P$4:$R$10,3, FALSE)))</f>
        <v>3400.6028871570084</v>
      </c>
      <c r="O11" s="279">
        <f>$D11*((VLOOKUP(O$2,'2020_Jurisdiction_Pop_Est'!$A:$D,4,FALSE))/(VLOOKUP($E11, '2020_Jurisdiction_Pop_Est'!$P$4:$R$10,3, FALSE)))</f>
        <v>465.93887005159536</v>
      </c>
      <c r="P11" s="279">
        <f>$D11*((VLOOKUP(P$2,'2020_Jurisdiction_Pop_Est'!$A:$D,4,FALSE))/(VLOOKUP($E11, '2020_Jurisdiction_Pop_Est'!$P$4:$R$10,3, FALSE)))</f>
        <v>3041.0016014576213</v>
      </c>
      <c r="Q11" s="279">
        <f>$D11*((VLOOKUP(Q$2,'2020_Jurisdiction_Pop_Est'!$A:$D,4,FALSE))/(VLOOKUP($E11, '2020_Jurisdiction_Pop_Est'!$P$4:$R$10,3, FALSE)))</f>
        <v>873.07630677269117</v>
      </c>
      <c r="R11" s="279">
        <f>$D11*((VLOOKUP(R$2,'2020_Jurisdiction_Pop_Est'!$A:$D,4,FALSE))/(VLOOKUP($E11, '2020_Jurisdiction_Pop_Est'!$P$4:$R$10,3, FALSE)))</f>
        <v>2993.7759872293727</v>
      </c>
      <c r="S11" s="279">
        <f>$D11*((VLOOKUP(S$2,'2020_Jurisdiction_Pop_Est'!$A:$D,4,FALSE))/(VLOOKUP($E11, '2020_Jurisdiction_Pop_Est'!$P$4:$R$10,3, FALSE)))</f>
        <v>2826.1524215458862</v>
      </c>
      <c r="T11" s="279">
        <f>$D11*((VLOOKUP(T$2,'2020_Jurisdiction_Pop_Est'!$A:$D,4,FALSE))/(VLOOKUP($E11, '2020_Jurisdiction_Pop_Est'!$P$4:$R$10,3, FALSE)))</f>
        <v>3232.8352140644647</v>
      </c>
      <c r="U11" s="279">
        <f>$D11*((VLOOKUP(U$2,'2020_Jurisdiction_Pop_Est'!$A:$D,4,FALSE))/(VLOOKUP($E11, '2020_Jurisdiction_Pop_Est'!$P$4:$R$10,3, FALSE)))</f>
        <v>1543.0648668361259</v>
      </c>
      <c r="V11" s="279">
        <f>$D11*((VLOOKUP(V$2,'2020_Jurisdiction_Pop_Est'!$A:$D,4,FALSE))/(VLOOKUP($E11, '2020_Jurisdiction_Pop_Est'!$P$4:$R$10,3, FALSE)))</f>
        <v>1153.698905222916</v>
      </c>
      <c r="W11" s="280">
        <f>$D11*((VLOOKUP(W$2,'2020_Jurisdiction_Pop_Est'!$A:$D,4,FALSE))/(VLOOKUP($E11, '2020_Jurisdiction_Pop_Est'!$P$4:$R$10,3, FALSE)))</f>
        <v>640.52566980968629</v>
      </c>
      <c r="X11" s="280">
        <f>$D11*((VLOOKUP(X$2,'2020_Jurisdiction_Pop_Est'!$A:$D,4,FALSE))/(VLOOKUP($E11, '2020_Jurisdiction_Pop_Est'!$P$4:$R$10,3, FALSE)))</f>
        <v>335.62837764221791</v>
      </c>
      <c r="Y11" s="280">
        <f>$D11*((VLOOKUP(Y$2,'2020_Jurisdiction_Pop_Est'!$A:$D,4,FALSE))/(VLOOKUP($E11, '2020_Jurisdiction_Pop_Est'!$P$4:$R$10,3, FALSE)))</f>
        <v>786.20740676959224</v>
      </c>
      <c r="Z11" s="280">
        <f>$D11*((VLOOKUP(Z$2,'2020_Jurisdiction_Pop_Est'!$A:$D,4,FALSE))/(VLOOKUP($E11, '2020_Jurisdiction_Pop_Est'!$P$4:$R$10,3, FALSE)))</f>
        <v>1056.0806003234236</v>
      </c>
      <c r="AA11" s="280">
        <f>$D11*((VLOOKUP(AA$2,'2020_Jurisdiction_Pop_Est'!$A:$D,4,FALSE))/(VLOOKUP($E11, '2020_Jurisdiction_Pop_Est'!$P$4:$R$10,3, FALSE)))</f>
        <v>881.61592968258287</v>
      </c>
      <c r="AB11" s="280">
        <f>$D11*((VLOOKUP(AB$2,'2020_Jurisdiction_Pop_Est'!$A:$D,4,FALSE))/(VLOOKUP($E11, '2020_Jurisdiction_Pop_Est'!$P$4:$R$10,3, FALSE)))</f>
        <v>201.24336480413447</v>
      </c>
      <c r="AC11" s="280">
        <f>$D11*((VLOOKUP(AC$2,'2020_Jurisdiction_Pop_Est'!$A:$D,4,FALSE))/(VLOOKUP($E11, '2020_Jurisdiction_Pop_Est'!$P$4:$R$10,3, FALSE)))</f>
        <v>297.80452277462632</v>
      </c>
      <c r="AD11" s="280">
        <f>$D11*((VLOOKUP(AD$2,'2020_Jurisdiction_Pop_Est'!$A:$D,4,FALSE))/(VLOOKUP($E11, '2020_Jurisdiction_Pop_Est'!$P$4:$R$10,3, FALSE)))</f>
        <v>180.27115416242259</v>
      </c>
      <c r="AE11" s="280">
        <f>$D11*((VLOOKUP(AE$2,'2020_Jurisdiction_Pop_Est'!$A:$D,4,FALSE))/(VLOOKUP($E11, '2020_Jurisdiction_Pop_Est'!$P$4:$R$10,3, FALSE)))</f>
        <v>1346.2703296207476</v>
      </c>
      <c r="AF11" s="280">
        <f>$D11*((VLOOKUP(AF$2,'2020_Jurisdiction_Pop_Est'!$A:$D,4,FALSE))/(VLOOKUP($E11, '2020_Jurisdiction_Pop_Est'!$P$4:$R$10,3, FALSE)))</f>
        <v>106.06285034627082</v>
      </c>
      <c r="AG11" s="280">
        <f>$D11*((VLOOKUP(AG$2,'2020_Jurisdiction_Pop_Est'!$A:$D,4,FALSE))/(VLOOKUP($E11, '2020_Jurisdiction_Pop_Est'!$P$4:$R$10,3, FALSE)))</f>
        <v>80.911921013264347</v>
      </c>
      <c r="AH11" s="281">
        <f>$D11*((VLOOKUP(AH$2,'2020_Jurisdiction_Pop_Est'!$A:$D,4,FALSE))/(VLOOKUP($E11, '2020_Jurisdiction_Pop_Est'!$P$4:$R$10,3, FALSE)))</f>
        <v>132.63833675671788</v>
      </c>
      <c r="AI11" s="281">
        <f>$D11*((VLOOKUP(AI$2,'2020_Jurisdiction_Pop_Est'!$A:$D,4,FALSE))/(VLOOKUP($E11, '2020_Jurisdiction_Pop_Est'!$P$4:$R$10,3, FALSE)))</f>
        <v>21.907885642676941</v>
      </c>
      <c r="AJ11" s="281">
        <f>$D11*((VLOOKUP(AJ$2,'2020_Jurisdiction_Pop_Est'!$A:$D,4,FALSE))/(VLOOKUP($E11, '2020_Jurisdiction_Pop_Est'!$P$4:$R$10,3, FALSE)))</f>
        <v>46.605838380684787</v>
      </c>
      <c r="AK11" s="281">
        <f>$D11*((VLOOKUP(AK$2,'2020_Jurisdiction_Pop_Est'!$A:$D,4,FALSE))/(VLOOKUP($E11, '2020_Jurisdiction_Pop_Est'!$P$4:$R$10,3, FALSE)))</f>
        <v>123.57030998082867</v>
      </c>
      <c r="AL11" s="281">
        <f>$D11*((VLOOKUP(AL$2,'2020_Jurisdiction_Pop_Est'!$A:$D,4,FALSE))/(VLOOKUP($E11, '2020_Jurisdiction_Pop_Est'!$P$4:$R$10,3, FALSE)))</f>
        <v>424.57029102892506</v>
      </c>
      <c r="AM11" s="281">
        <f>$D11*((VLOOKUP(AM$2,'2020_Jurisdiction_Pop_Est'!$A:$D,4,FALSE))/(VLOOKUP($E11, '2020_Jurisdiction_Pop_Est'!$P$4:$R$10,3, FALSE)))</f>
        <v>45.146641457163518</v>
      </c>
      <c r="AN11" s="281">
        <f>$D11*((VLOOKUP(AN$2,'2020_Jurisdiction_Pop_Est'!$A:$D,4,FALSE))/(VLOOKUP($E11, '2020_Jurisdiction_Pop_Est'!$P$4:$R$10,3, FALSE)))</f>
        <v>78.673460263641644</v>
      </c>
      <c r="AO11" s="14">
        <f>$D11*((VLOOKUP(AO$2,'2020_Jurisdiction_Pop_Est'!$A:$D,4,FALSE))/(VLOOKUP($E11, '2020_Jurisdiction_Pop_Est'!$P$4:$R$10,3, FALSE)))</f>
        <v>16787.031266831014</v>
      </c>
      <c r="AP11" s="15">
        <f>$D11*((VLOOKUP(AP$2,'2020_Jurisdiction_Pop_Est'!$A:$D,4,FALSE))/(VLOOKUP($E11, '2020_Jurisdiction_Pop_Est'!$P$4:$R$10,3, FALSE)))</f>
        <v>3292.5208747087254</v>
      </c>
      <c r="AQ11" s="15">
        <f>$D11*((VLOOKUP(AQ$2,'2020_Jurisdiction_Pop_Est'!$A:$D,4,FALSE))/(VLOOKUP($E11, '2020_Jurisdiction_Pop_Est'!$P$4:$R$10,3, FALSE)))</f>
        <v>1159.8308381511117</v>
      </c>
      <c r="AR11" s="117">
        <f>$D11*((VLOOKUP(AR$2,'2020_Jurisdiction_Pop_Est'!$A:$D,4,FALSE))/(VLOOKUP($E11, '2020_Jurisdiction_Pop_Est'!$P$4:$R$10,3, FALSE)))</f>
        <v>1375.8010006854154</v>
      </c>
      <c r="AS11" s="282">
        <f>$D11*((VLOOKUP(AS$2,'2020_Jurisdiction_Pop_Est'!$A:$D,4,FALSE))/(VLOOKUP($E11, '2020_Jurisdiction_Pop_Est'!$P$4:$R$10,3, FALSE)))</f>
        <v>65.306507299809397</v>
      </c>
      <c r="AT11" s="282">
        <f>$D11*((VLOOKUP(AT$2,'2020_Jurisdiction_Pop_Est'!$A:$D,4,FALSE))/(VLOOKUP($E11, '2020_Jurisdiction_Pop_Est'!$P$4:$R$10,3, FALSE)))</f>
        <v>63.878175426909593</v>
      </c>
      <c r="AU11" s="282" t="e">
        <f>$D11*((VLOOKUP(AU$2,'2020_Jurisdiction_Pop_Est'!$A:$D,4,FALSE))/(VLOOKUP($E11, '2020_Jurisdiction_Pop_Est'!$P$4:$R$10,3, FALSE)))</f>
        <v>#N/A</v>
      </c>
      <c r="AV11" s="33">
        <f>$D11*((VLOOKUP(AV$2,'2020_Jurisdiction_Pop_Est'!$A:$D,4,FALSE))/(VLOOKUP($E11, '2020_Jurisdiction_Pop_Est'!$P$4:$R$10,3, FALSE)))</f>
        <v>12551.658094906992</v>
      </c>
      <c r="AW11" s="120">
        <f>$D11*((VLOOKUP(AW$2,'2020_Jurisdiction_Pop_Est'!$A:$D,4,FALSE))/(VLOOKUP($E11, '2020_Jurisdiction_Pop_Est'!$P$4:$R$10,3, FALSE)))</f>
        <v>3225.2433736226371</v>
      </c>
      <c r="AX11" s="120">
        <f>$D11*((VLOOKUP(AX$2,'2020_Jurisdiction_Pop_Est'!$A:$D,4,FALSE))/(VLOOKUP($E11, '2020_Jurisdiction_Pop_Est'!$P$4:$R$10,3, FALSE)))</f>
        <v>1836.4962556616595</v>
      </c>
      <c r="AY11" s="297">
        <f>$D11*((VLOOKUP(AY$2,'2020_Jurisdiction_Pop_Est'!$A:$D,4,FALSE))/(VLOOKUP($E11, '2020_Jurisdiction_Pop_Est'!$P$4:$R$10,3, FALSE)))</f>
        <v>604.42750877419769</v>
      </c>
      <c r="AZ11" s="297">
        <f>$D11*((VLOOKUP(AZ$2,'2020_Jurisdiction_Pop_Est'!$A:$D,4,FALSE))/(VLOOKUP($E11, '2020_Jurisdiction_Pop_Est'!$P$4:$R$10,3, FALSE)))</f>
        <v>1624.4018484759804</v>
      </c>
      <c r="BA11" s="284">
        <f>$D11*((VLOOKUP(BA$2,'2020_Jurisdiction_Pop_Est'!$A:$D,4,FALSE))/(VLOOKUP($E11, '2020_Jurisdiction_Pop_Est'!$P$4:$R$10,3, FALSE)))</f>
        <v>2256.2474216616724</v>
      </c>
      <c r="BB11" s="575"/>
      <c r="BC11" s="34">
        <f>$D11*((VLOOKUP(BC$2,'2020_Jurisdiction_Pop_Est'!$A:$D,4,FALSE))/(VLOOKUP($E11, '2020_Jurisdiction_Pop_Est'!$P$4:$R$10,3, FALSE)))</f>
        <v>1465.202959394253</v>
      </c>
      <c r="BD11" s="285" t="e">
        <f>$D11*((VLOOKUP(BD$2,'2020_Jurisdiction_Pop_Est'!$A:$D,4,FALSE))/(VLOOKUP($E11, '2020_Jurisdiction_Pop_Est'!$P$4:$R$10,3, FALSE)))</f>
        <v>#N/A</v>
      </c>
      <c r="BE11" s="285">
        <f>$D11*((VLOOKUP(BE$2,'2020_Jurisdiction_Pop_Est'!$A:$D,4,FALSE))/(VLOOKUP($E11, '2020_Jurisdiction_Pop_Est'!$P$4:$R$10,3, FALSE)))</f>
        <v>194.09911898387776</v>
      </c>
      <c r="BF11" s="286">
        <f>$D11*((VLOOKUP(BF$2,'2020_Jurisdiction_Pop_Est'!$A:$D,4,FALSE))/(VLOOKUP($E11, '2020_Jurisdiction_Pop_Est'!$P$4:$R$10,3, FALSE)))</f>
        <v>790.57976873572102</v>
      </c>
      <c r="BG11" s="286">
        <f>$D11*((VLOOKUP(BG$2,'2020_Jurisdiction_Pop_Est'!$A:$D,4,FALSE))/(VLOOKUP($E11, '2020_Jurisdiction_Pop_Est'!$P$4:$R$10,3, FALSE)))</f>
        <v>352.44247755571507</v>
      </c>
      <c r="BH11" s="286">
        <f>$D11*((VLOOKUP(BH$2,'2020_Jurisdiction_Pop_Est'!$A:$D,4,FALSE))/(VLOOKUP($E11, '2020_Jurisdiction_Pop_Est'!$P$4:$R$10,3, FALSE)))</f>
        <v>500.08624758557767</v>
      </c>
      <c r="BI11" s="287">
        <f>$D11*((VLOOKUP(BI$2,'2020_Jurisdiction_Pop_Est'!$A:$D,4,FALSE))/(VLOOKUP($E11, '2020_Jurisdiction_Pop_Est'!$P$4:$R$10,3, FALSE)))</f>
        <v>3613.5412269884014</v>
      </c>
      <c r="BJ11" s="288">
        <f>$D11*((VLOOKUP(BJ$2,'2020_Jurisdiction_Pop_Est'!$A:$D,4,FALSE))/(VLOOKUP($E11, '2020_Jurisdiction_Pop_Est'!$P$4:$R$10,3, FALSE)))</f>
        <v>1047.5587344653757</v>
      </c>
      <c r="BK11" s="35">
        <f>$D11*((VLOOKUP(BK$2,'2020_Jurisdiction_Pop_Est'!$A:$D,4,FALSE))/(VLOOKUP($E11, '2020_Jurisdiction_Pop_Est'!$P$4:$R$10,3, FALSE)))</f>
        <v>4970.8550150384735</v>
      </c>
      <c r="BL11" s="35">
        <f>$D11*((VLOOKUP(BL$2,'2020_Jurisdiction_Pop_Est'!$A:$D,4,FALSE))/(VLOOKUP($E11, '2020_Jurisdiction_Pop_Est'!$P$4:$R$10,3, FALSE)))</f>
        <v>191.9436305035953</v>
      </c>
      <c r="BM11" s="575"/>
      <c r="BN11" s="289" t="e">
        <f>$D11*((VLOOKUP(BN$2,'2020_Jurisdiction_Pop_Est'!$A:$D,4,FALSE))/(VLOOKUP($E11, '2020_Jurisdiction_Pop_Est'!$P$4:$R$10,3, FALSE)))</f>
        <v>#N/A</v>
      </c>
      <c r="BO11" s="35">
        <f>$D11*((VLOOKUP(BO$2,'2020_Jurisdiction_Pop_Est'!$A:$D,4,FALSE))/(VLOOKUP($E11, '2020_Jurisdiction_Pop_Est'!$P$4:$R$10,3, FALSE)))</f>
        <v>2798.382818386724</v>
      </c>
      <c r="BP11" s="575"/>
      <c r="BQ11" s="290">
        <f>$D11*((VLOOKUP(BQ$2,'2020_Jurisdiction_Pop_Est'!$A:$D,4,FALSE))/(VLOOKUP($E11, '2020_Jurisdiction_Pop_Est'!$P$4:$R$10,3, FALSE)))</f>
        <v>1082.1049368287254</v>
      </c>
      <c r="BR11" s="291">
        <f>$D11*((VLOOKUP(BR$2,'2020_Jurisdiction_Pop_Est'!$A:$D,4,FALSE))/(VLOOKUP($E11, '2020_Jurisdiction_Pop_Est'!$P$4:$R$10,3, FALSE)))</f>
        <v>326.34300066931064</v>
      </c>
      <c r="BS11" s="575"/>
      <c r="BT11" s="121">
        <f>$D11*((VLOOKUP(BT$2,'2020_Jurisdiction_Pop_Est'!$A:$D,4,FALSE))/(VLOOKUP($E11, '2020_Jurisdiction_Pop_Est'!$P$4:$R$10,3, FALSE)))</f>
        <v>0</v>
      </c>
      <c r="BU11" s="36">
        <f>$D11*((VLOOKUP(BU$2,'2020_Jurisdiction_Pop_Est'!$A:$D,4,FALSE))/(VLOOKUP($E11, '2020_Jurisdiction_Pop_Est'!$P$4:$R$10,3, FALSE)))</f>
        <v>4758.5431867563429</v>
      </c>
      <c r="BV11" s="292">
        <f>$D11*((VLOOKUP(BV$2,'2020_Jurisdiction_Pop_Est'!$A:$D,4,FALSE))/(VLOOKUP($E11, '2020_Jurisdiction_Pop_Est'!$P$4:$R$10,3, FALSE)))</f>
        <v>1948.5574161309489</v>
      </c>
      <c r="BW11" s="293">
        <f>$D11*((VLOOKUP(BW$2,'2020_Jurisdiction_Pop_Est'!$A:$D,4,FALSE))/(VLOOKUP($E11, '2020_Jurisdiction_Pop_Est'!$P$4:$R$10,3, FALSE)))</f>
        <v>649.86012490444466</v>
      </c>
      <c r="BX11" s="34">
        <f>$D11*((VLOOKUP(BX$2,'2020_Jurisdiction_Pop_Est'!$A:$D,4,FALSE))/(VLOOKUP($E11, '2020_Jurisdiction_Pop_Est'!$P$4:$R$10,3, FALSE)))</f>
        <v>2870.7778001496245</v>
      </c>
      <c r="BY11" s="294" t="s">
        <v>6</v>
      </c>
      <c r="BZ11" s="301" t="s">
        <v>6</v>
      </c>
      <c r="CA11" s="301" t="s">
        <v>6</v>
      </c>
      <c r="CB11" s="301" t="s">
        <v>6</v>
      </c>
      <c r="CC11" s="301"/>
      <c r="CD11" s="301"/>
      <c r="CE11" s="301"/>
      <c r="CF11" s="301"/>
      <c r="CG11" s="301"/>
      <c r="CI11" s="298">
        <f t="shared" si="0"/>
        <v>286730.53491406649</v>
      </c>
      <c r="CJ11" s="926">
        <f t="shared" si="1"/>
        <v>206166.0104</v>
      </c>
      <c r="CK11" s="926">
        <f t="shared" si="2"/>
        <v>80564.524514066492</v>
      </c>
      <c r="CL11" s="930">
        <f t="shared" si="3"/>
        <v>0.39077500873085963</v>
      </c>
    </row>
    <row r="12" spans="1:90" ht="31.2" x14ac:dyDescent="0.3">
      <c r="A12" s="136" t="s">
        <v>139</v>
      </c>
      <c r="B12" s="136" t="s">
        <v>139</v>
      </c>
      <c r="C12" s="666" t="s">
        <v>140</v>
      </c>
      <c r="D12" s="665">
        <v>177718.3878</v>
      </c>
      <c r="E12" s="819" t="s">
        <v>141</v>
      </c>
      <c r="F12" s="819" t="s">
        <v>129</v>
      </c>
      <c r="G12" s="278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80"/>
      <c r="X12" s="280"/>
      <c r="Y12" s="280"/>
      <c r="Z12" s="280"/>
      <c r="AA12" s="280"/>
      <c r="AB12" s="280"/>
      <c r="AC12" s="280"/>
      <c r="AD12" s="280"/>
      <c r="AE12" s="280"/>
      <c r="AF12" s="280"/>
      <c r="AG12" s="280"/>
      <c r="AH12" s="281"/>
      <c r="AI12" s="281"/>
      <c r="AJ12" s="281"/>
      <c r="AK12" s="281"/>
      <c r="AL12" s="281"/>
      <c r="AM12" s="281"/>
      <c r="AN12" s="281"/>
      <c r="AO12" s="14"/>
      <c r="AP12" s="26"/>
      <c r="AQ12" s="26"/>
      <c r="AR12" s="117"/>
      <c r="AS12" s="282"/>
      <c r="AT12" s="282"/>
      <c r="AU12" s="282"/>
      <c r="AV12" s="302">
        <f>$D12*((VLOOKUP(AV$2,'2020_Jurisdiction_Pop_Est'!$A:$D,4,FALSE))/(VLOOKUP($E12, '2020_Jurisdiction_Pop_Est'!$P$4:$R$10,3, FALSE)))</f>
        <v>99321.017566785667</v>
      </c>
      <c r="AW12" s="303">
        <f>$D12*((VLOOKUP(AW$2,'2020_Jurisdiction_Pop_Est'!$A:$D,4,FALSE))/(VLOOKUP($E12, '2020_Jurisdiction_Pop_Est'!$P$4:$R$10,3, FALSE)))</f>
        <v>25521.285821091089</v>
      </c>
      <c r="AX12" s="120"/>
      <c r="AY12" s="297" t="s">
        <v>6</v>
      </c>
      <c r="AZ12" s="297" t="s">
        <v>6</v>
      </c>
      <c r="BA12" s="284"/>
      <c r="BB12" s="575"/>
      <c r="BC12" s="34"/>
      <c r="BD12" s="285"/>
      <c r="BE12" s="285"/>
      <c r="BF12" s="286"/>
      <c r="BG12" s="286"/>
      <c r="BH12" s="286"/>
      <c r="BI12" s="287"/>
      <c r="BJ12" s="288">
        <f>$D12*((VLOOKUP(BJ$2,'2020_Jurisdiction_Pop_Est'!$A:$D,4,FALSE))/(VLOOKUP($E12, '2020_Jurisdiction_Pop_Est'!$P$4:$R$10,3, FALSE)))</f>
        <v>8289.3111556546355</v>
      </c>
      <c r="BK12" s="304">
        <f>$D12*((VLOOKUP(BK$2,'2020_Jurisdiction_Pop_Est'!$A:$D,4,FALSE))/(VLOOKUP($E12, '2020_Jurisdiction_Pop_Est'!$P$4:$R$10,3, FALSE)))</f>
        <v>39334.275562438292</v>
      </c>
      <c r="BL12" s="304">
        <f>$D12*((VLOOKUP(BL$2,'2020_Jurisdiction_Pop_Est'!$A:$D,4,FALSE))/(VLOOKUP($E12, '2020_Jurisdiction_Pop_Est'!$P$4:$R$10,3, FALSE)))</f>
        <v>1518.8460801697347</v>
      </c>
      <c r="BM12" s="575">
        <f>$D12*((VLOOKUP(BM$2,'2020_Jurisdiction_Pop_Est'!$A:$D,4,FALSE))/(VLOOKUP($E12, '2020_Jurisdiction_Pop_Est'!$P$4:$R$10,3, FALSE)))</f>
        <v>28144.208674026617</v>
      </c>
      <c r="BN12" s="289" t="e">
        <f>$D12*((VLOOKUP(BN$2,'2020_Jurisdiction_Pop_Est'!$A:$D,4,FALSE))/(VLOOKUP($E12, '2020_Jurisdiction_Pop_Est'!$P$4:$R$10,3, FALSE)))</f>
        <v>#N/A</v>
      </c>
      <c r="BO12" s="35">
        <f>$D12*((VLOOKUP(BO$2,'2020_Jurisdiction_Pop_Est'!$A:$D,4,FALSE))/(VLOOKUP($E12, '2020_Jurisdiction_Pop_Est'!$P$4:$R$10,3, FALSE)))</f>
        <v>22143.546849507977</v>
      </c>
      <c r="BP12" s="575">
        <f>$D12*((VLOOKUP(BP$2,'2020_Jurisdiction_Pop_Est'!$A:$D,4,FALSE))/(VLOOKUP($E12, '2020_Jurisdiction_Pop_Est'!$P$4:$R$10,3, FALSE)))</f>
        <v>36877.531895722539</v>
      </c>
      <c r="BQ12" s="290">
        <f>$D12*((VLOOKUP(BQ$2,'2020_Jurisdiction_Pop_Est'!$A:$D,4,FALSE))/(VLOOKUP($E12, '2020_Jurisdiction_Pop_Est'!$P$4:$R$10,3, FALSE)))</f>
        <v>8562.6745587884598</v>
      </c>
      <c r="BR12" s="291"/>
      <c r="BS12" s="575"/>
      <c r="BT12" s="121">
        <f>$D12*((VLOOKUP(BT$2,'2020_Jurisdiction_Pop_Est'!$A:$D,4,FALSE))/(VLOOKUP($E12, '2020_Jurisdiction_Pop_Est'!$P$4:$R$10,3, FALSE)))</f>
        <v>0</v>
      </c>
      <c r="BU12" s="36">
        <f>$D12*((VLOOKUP(BU$2,'2020_Jurisdiction_Pop_Est'!$A:$D,4,FALSE))/(VLOOKUP($E12, '2020_Jurisdiction_Pop_Est'!$P$4:$R$10,3, FALSE)))</f>
        <v>37654.256343702385</v>
      </c>
      <c r="BV12" s="292"/>
      <c r="BW12" s="293"/>
      <c r="BX12" s="34"/>
      <c r="BY12" s="294"/>
      <c r="BZ12" s="301"/>
      <c r="CA12" s="301"/>
      <c r="CB12" s="301"/>
      <c r="CC12" s="301"/>
      <c r="CD12" s="301"/>
      <c r="CE12" s="301"/>
      <c r="CF12" s="301"/>
      <c r="CG12" s="301"/>
      <c r="CI12" s="298">
        <f t="shared" si="0"/>
        <v>307366.95450788742</v>
      </c>
      <c r="CJ12" s="926">
        <f t="shared" si="1"/>
        <v>177718.3878</v>
      </c>
      <c r="CK12" s="926">
        <f t="shared" si="2"/>
        <v>129648.56670788742</v>
      </c>
      <c r="CL12" s="930">
        <f t="shared" si="3"/>
        <v>0.72951689643837425</v>
      </c>
    </row>
    <row r="13" spans="1:90" x14ac:dyDescent="0.3">
      <c r="A13" s="18" t="s">
        <v>142</v>
      </c>
      <c r="B13" s="18" t="s">
        <v>143</v>
      </c>
      <c r="C13" s="668" t="s">
        <v>144</v>
      </c>
      <c r="D13" s="669">
        <v>194908.52240000002</v>
      </c>
      <c r="E13" s="819" t="s">
        <v>145</v>
      </c>
      <c r="F13" s="819" t="s">
        <v>129</v>
      </c>
      <c r="G13" s="278">
        <f>$D13*((VLOOKUP(G$2,'2020_Jurisdiction_Pop_Est'!$A:$D,4, FALSE))/(VLOOKUP($E13,'2020_Jurisdiction_Pop_Est'!$P$4:$R$10,3,FALSE)))</f>
        <v>194908.49234850667</v>
      </c>
      <c r="H13" s="279">
        <f>$D13*((VLOOKUP(H$2,'2020_Jurisdiction_Pop_Est'!$A:$D,4, FALSE))/(VLOOKUP($E13,'2020_Jurisdiction_Pop_Est'!$P$4:$R$10,3,FALSE)))</f>
        <v>1955.8870903877691</v>
      </c>
      <c r="I13" s="279">
        <f>$D13*((VLOOKUP(I$2,'2020_Jurisdiction_Pop_Est'!$A:$D,4, FALSE))/(VLOOKUP($E13,'2020_Jurisdiction_Pop_Est'!$P$4:$R$10,3,FALSE)))</f>
        <v>1330.2476846691459</v>
      </c>
      <c r="J13" s="279">
        <f>$D13*((VLOOKUP(J$2,'2020_Jurisdiction_Pop_Est'!$A:$D,4, FALSE))/(VLOOKUP($E13,'2020_Jurisdiction_Pop_Est'!$P$4:$R$10,3,FALSE)))</f>
        <v>133773.97479236501</v>
      </c>
      <c r="K13" s="279">
        <f>$D13*((VLOOKUP(K$2,'2020_Jurisdiction_Pop_Est'!$A:$D,4, FALSE))/(VLOOKUP($E13,'2020_Jurisdiction_Pop_Est'!$P$4:$R$10,3,FALSE)))</f>
        <v>7401.1766500155245</v>
      </c>
      <c r="L13" s="279">
        <f>$D13*((VLOOKUP(L$2,'2020_Jurisdiction_Pop_Est'!$A:$D,4, FALSE))/(VLOOKUP($E13,'2020_Jurisdiction_Pop_Est'!$P$4:$R$10,3,FALSE)))</f>
        <v>5268.9888372746937</v>
      </c>
      <c r="M13" s="279">
        <f>$D13*((VLOOKUP(M$2,'2020_Jurisdiction_Pop_Est'!$A:$D,4, FALSE))/(VLOOKUP($E13,'2020_Jurisdiction_Pop_Est'!$P$4:$R$10,3,FALSE)))</f>
        <v>1252.1331023905041</v>
      </c>
      <c r="N13" s="279">
        <f>$D13*((VLOOKUP(N$2,'2020_Jurisdiction_Pop_Est'!$A:$D,4, FALSE))/(VLOOKUP($E13,'2020_Jurisdiction_Pop_Est'!$P$4:$R$10,3,FALSE)))</f>
        <v>6256.219181273148</v>
      </c>
      <c r="O13" s="279">
        <f>$D13*((VLOOKUP(O$2,'2020_Jurisdiction_Pop_Est'!$A:$D,4, FALSE))/(VLOOKUP($E13,'2020_Jurisdiction_Pop_Est'!$P$4:$R$10,3,FALSE)))</f>
        <v>857.20555820457946</v>
      </c>
      <c r="P13" s="279">
        <f>$D13*((VLOOKUP(P$2,'2020_Jurisdiction_Pop_Est'!$A:$D,4, FALSE))/(VLOOKUP($E13,'2020_Jurisdiction_Pop_Est'!$P$4:$R$10,3,FALSE)))</f>
        <v>5594.6469436856441</v>
      </c>
      <c r="Q13" s="279">
        <f>$D13*((VLOOKUP(Q$2,'2020_Jurisdiction_Pop_Est'!$A:$D,4, FALSE))/(VLOOKUP($E13,'2020_Jurisdiction_Pop_Est'!$P$4:$R$10,3,FALSE)))</f>
        <v>1606.2318707589332</v>
      </c>
      <c r="R13" s="279">
        <f>$D13*((VLOOKUP(R$2,'2020_Jurisdiction_Pop_Est'!$A:$D,4, FALSE))/(VLOOKUP($E13,'2020_Jurisdiction_Pop_Est'!$P$4:$R$10,3,FALSE)))</f>
        <v>5507.7641751336305</v>
      </c>
      <c r="S13" s="279">
        <f>$D13*((VLOOKUP(S$2,'2020_Jurisdiction_Pop_Est'!$A:$D,4, FALSE))/(VLOOKUP($E13,'2020_Jurisdiction_Pop_Est'!$P$4:$R$10,3,FALSE)))</f>
        <v>5199.3806908923525</v>
      </c>
      <c r="T13" s="279">
        <f>$D13*((VLOOKUP(T$2,'2020_Jurisdiction_Pop_Est'!$A:$D,4, FALSE))/(VLOOKUP($E13,'2020_Jurisdiction_Pop_Est'!$P$4:$R$10,3,FALSE)))</f>
        <v>5947.5705771203066</v>
      </c>
      <c r="U13" s="279">
        <f>$D13*((VLOOKUP(U$2,'2020_Jurisdiction_Pop_Est'!$A:$D,4, FALSE))/(VLOOKUP($E13,'2020_Jurisdiction_Pop_Est'!$P$4:$R$10,3,FALSE)))</f>
        <v>2838.8354471814419</v>
      </c>
      <c r="V13" s="279">
        <f>$D13*((VLOOKUP(V$2,'2020_Jurisdiction_Pop_Est'!$A:$D,4, FALSE))/(VLOOKUP($E13,'2020_Jurisdiction_Pop_Est'!$P$4:$R$10,3,FALSE)))</f>
        <v>2122.5039970202756</v>
      </c>
      <c r="W13" s="280">
        <f>$D13*((VLOOKUP(W$2,'2020_Jurisdiction_Pop_Est'!$A:$D,4, FALSE))/(VLOOKUP($E13,'2020_Jurisdiction_Pop_Est'!$P$4:$R$10,3,FALSE)))</f>
        <v>1178.3995704689207</v>
      </c>
      <c r="X13" s="280">
        <f>$D13*((VLOOKUP(X$2,'2020_Jurisdiction_Pop_Est'!$A:$D,4, FALSE))/(VLOOKUP($E13,'2020_Jurisdiction_Pop_Est'!$P$4:$R$10,3,FALSE)))</f>
        <v>617.46836183518315</v>
      </c>
      <c r="Y13" s="280">
        <f>$D13*((VLOOKUP(Y$2,'2020_Jurisdiction_Pop_Est'!$A:$D,4, FALSE))/(VLOOKUP($E13,'2020_Jurisdiction_Pop_Est'!$P$4:$R$10,3,FALSE)))</f>
        <v>1446.415833282754</v>
      </c>
      <c r="Z13" s="280">
        <f>$D13*((VLOOKUP(Z$2,'2020_Jurisdiction_Pop_Est'!$A:$D,4, FALSE))/(VLOOKUP($E13,'2020_Jurisdiction_Pop_Est'!$P$4:$R$10,3,FALSE)))</f>
        <v>1942.9118682650851</v>
      </c>
      <c r="AA13" s="280">
        <f>$D13*((VLOOKUP(AA$2,'2020_Jurisdiction_Pop_Est'!$A:$D,4, FALSE))/(VLOOKUP($E13,'2020_Jurisdiction_Pop_Est'!$P$4:$R$10,3,FALSE)))</f>
        <v>1621.9425416083507</v>
      </c>
      <c r="AB13" s="280">
        <f>$D13*((VLOOKUP(AB$2,'2020_Jurisdiction_Pop_Est'!$A:$D,4, FALSE))/(VLOOKUP($E13,'2020_Jurisdiction_Pop_Est'!$P$4:$R$10,3,FALSE)))</f>
        <v>370.23511441059537</v>
      </c>
      <c r="AC13" s="280">
        <f>$D13*((VLOOKUP(AC$2,'2020_Jurisdiction_Pop_Est'!$A:$D,4, FALSE))/(VLOOKUP($E13,'2020_Jurisdiction_Pop_Est'!$P$4:$R$10,3,FALSE)))</f>
        <v>547.88236953187402</v>
      </c>
      <c r="AD13" s="280">
        <f>$D13*((VLOOKUP(AD$2,'2020_Jurisdiction_Pop_Est'!$A:$D,4, FALSE))/(VLOOKUP($E13,'2020_Jurisdiction_Pop_Est'!$P$4:$R$10,3,FALSE)))</f>
        <v>331.65173644961533</v>
      </c>
      <c r="AE13" s="280">
        <f>$D13*((VLOOKUP(AE$2,'2020_Jurisdiction_Pop_Est'!$A:$D,4, FALSE))/(VLOOKUP($E13,'2020_Jurisdiction_Pop_Est'!$P$4:$R$10,3,FALSE)))</f>
        <v>2476.7850110230675</v>
      </c>
      <c r="AF13" s="280">
        <f>$D13*((VLOOKUP(AF$2,'2020_Jurisdiction_Pop_Est'!$A:$D,4, FALSE))/(VLOOKUP($E13,'2020_Jurisdiction_Pop_Est'!$P$4:$R$10,3,FALSE)))</f>
        <v>195.12788195965746</v>
      </c>
      <c r="AG13" s="280">
        <f>$D13*((VLOOKUP(AG$2,'2020_Jurisdiction_Pop_Est'!$A:$D,4, FALSE))/(VLOOKUP($E13,'2020_Jurisdiction_Pop_Est'!$P$4:$R$10,3,FALSE)))</f>
        <v>148.856755414932</v>
      </c>
      <c r="AH13" s="281">
        <f>$D13*((VLOOKUP(AH$2,'2020_Jurisdiction_Pop_Est'!$A:$D,4, FALSE))/(VLOOKUP($E13,'2020_Jurisdiction_Pop_Est'!$P$4:$R$10,3,FALSE)))</f>
        <v>244.019820639302</v>
      </c>
      <c r="AI13" s="281">
        <f>$D13*((VLOOKUP(AI$2,'2020_Jurisdiction_Pop_Est'!$A:$D,4, FALSE))/(VLOOKUP($E13,'2020_Jurisdiction_Pop_Est'!$P$4:$R$10,3,FALSE)))</f>
        <v>40.304775043415987</v>
      </c>
      <c r="AJ13" s="281">
        <f>$D13*((VLOOKUP(AJ$2,'2020_Jurisdiction_Pop_Est'!$A:$D,4, FALSE))/(VLOOKUP($E13,'2020_Jurisdiction_Pop_Est'!$P$4:$R$10,3,FALSE)))</f>
        <v>85.742543223070015</v>
      </c>
      <c r="AK13" s="281">
        <f>$D13*((VLOOKUP(AK$2,'2020_Jurisdiction_Pop_Est'!$A:$D,4, FALSE))/(VLOOKUP($E13,'2020_Jurisdiction_Pop_Est'!$P$4:$R$10,3,FALSE)))</f>
        <v>227.33702498977951</v>
      </c>
      <c r="AL13" s="281">
        <f>$D13*((VLOOKUP(AL$2,'2020_Jurisdiction_Pop_Est'!$A:$D,4, FALSE))/(VLOOKUP($E13,'2020_Jurisdiction_Pop_Est'!$P$4:$R$10,3,FALSE)))</f>
        <v>781.09820131175024</v>
      </c>
      <c r="AM13" s="281">
        <f>$D13*((VLOOKUP(AM$2,'2020_Jurisdiction_Pop_Est'!$A:$D,4, FALSE))/(VLOOKUP($E13,'2020_Jurisdiction_Pop_Est'!$P$4:$R$10,3,FALSE)))</f>
        <v>83.058002838579355</v>
      </c>
      <c r="AN13" s="281">
        <f>$D13*((VLOOKUP(AN$2,'2020_Jurisdiction_Pop_Est'!$A:$D,4, FALSE))/(VLOOKUP($E13,'2020_Jurisdiction_Pop_Est'!$P$4:$R$10,3,FALSE)))</f>
        <v>144.7385735680582</v>
      </c>
      <c r="AO13" s="14" t="s">
        <v>6</v>
      </c>
      <c r="AP13" s="26"/>
      <c r="AQ13" s="26"/>
      <c r="AR13" s="117"/>
      <c r="AS13" s="282"/>
      <c r="AT13" s="282"/>
      <c r="AU13" s="282"/>
      <c r="AV13" s="33"/>
      <c r="AW13" s="120"/>
      <c r="AX13" s="120"/>
      <c r="AY13" s="297"/>
      <c r="AZ13" s="297"/>
      <c r="BA13" s="284"/>
      <c r="BB13" s="575"/>
      <c r="BC13" s="34"/>
      <c r="BD13" s="285"/>
      <c r="BE13" s="285"/>
      <c r="BF13" s="286"/>
      <c r="BG13" s="286"/>
      <c r="BH13" s="286"/>
      <c r="BI13" s="287"/>
      <c r="BJ13" s="288"/>
      <c r="BK13" s="35"/>
      <c r="BL13" s="35"/>
      <c r="BM13" s="575"/>
      <c r="BN13" s="289"/>
      <c r="BO13" s="35"/>
      <c r="BP13" s="575"/>
      <c r="BQ13" s="290"/>
      <c r="BR13" s="291"/>
      <c r="BS13" s="575"/>
      <c r="BT13" s="121"/>
      <c r="BU13" s="36"/>
      <c r="BV13" s="292"/>
      <c r="BW13" s="293"/>
      <c r="BX13" s="34"/>
      <c r="BY13" s="294"/>
      <c r="BZ13" s="301"/>
      <c r="CA13" s="301"/>
      <c r="CB13" s="301"/>
      <c r="CC13" s="301"/>
      <c r="CD13" s="301"/>
      <c r="CE13" s="301"/>
      <c r="CF13" s="301"/>
      <c r="CG13" s="301"/>
      <c r="CI13" s="298">
        <f t="shared" si="0"/>
        <v>394305.23493274354</v>
      </c>
      <c r="CJ13" s="926">
        <f t="shared" si="1"/>
        <v>194908.52240000002</v>
      </c>
      <c r="CK13" s="926">
        <f t="shared" si="2"/>
        <v>199396.71253274352</v>
      </c>
      <c r="CL13" s="930">
        <f t="shared" si="3"/>
        <v>1.0230271620628915</v>
      </c>
    </row>
    <row r="14" spans="1:90" x14ac:dyDescent="0.3">
      <c r="A14" s="18" t="s">
        <v>146</v>
      </c>
      <c r="B14" s="18" t="s">
        <v>147</v>
      </c>
      <c r="C14" s="668" t="s">
        <v>148</v>
      </c>
      <c r="D14" s="669">
        <v>26284.129199999999</v>
      </c>
      <c r="E14" s="819" t="s">
        <v>145</v>
      </c>
      <c r="F14" s="819" t="s">
        <v>129</v>
      </c>
      <c r="G14" s="278">
        <f>$D14*((VLOOKUP(G$2,'2020_Jurisdiction_Pop_Est'!$A:$D,4, FALSE))/(VLOOKUP($E14,'2020_Jurisdiction_Pop_Est'!$P$4:$R$10,3,FALSE)))</f>
        <v>26284.125147445888</v>
      </c>
      <c r="H14" s="279">
        <f>$D14*((VLOOKUP(H$2,'2020_Jurisdiction_Pop_Est'!$A:$D,4, FALSE))/(VLOOKUP($E14,'2020_Jurisdiction_Pop_Est'!$P$4:$R$10,3,FALSE)))</f>
        <v>263.75854863268</v>
      </c>
      <c r="I14" s="279">
        <f>$D14*((VLOOKUP(I$2,'2020_Jurisdiction_Pop_Est'!$A:$D,4, FALSE))/(VLOOKUP($E14,'2020_Jurisdiction_Pop_Est'!$P$4:$R$10,3,FALSE)))</f>
        <v>179.38877983020762</v>
      </c>
      <c r="J14" s="279">
        <f>$D14*((VLOOKUP(J$2,'2020_Jurisdiction_Pop_Est'!$A:$D,4, FALSE))/(VLOOKUP($E14,'2020_Jurisdiction_Pop_Est'!$P$4:$R$10,3,FALSE)))</f>
        <v>18039.911204211483</v>
      </c>
      <c r="K14" s="279">
        <f>$D14*((VLOOKUP(K$2,'2020_Jurisdiction_Pop_Est'!$A:$D,4, FALSE))/(VLOOKUP($E14,'2020_Jurisdiction_Pop_Est'!$P$4:$R$10,3,FALSE)))</f>
        <v>998.07581990591916</v>
      </c>
      <c r="L14" s="279">
        <f>$D14*((VLOOKUP(L$2,'2020_Jurisdiction_Pop_Est'!$A:$D,4, FALSE))/(VLOOKUP($E14,'2020_Jurisdiction_Pop_Est'!$P$4:$R$10,3,FALSE)))</f>
        <v>710.54247216583383</v>
      </c>
      <c r="M14" s="279">
        <f>$D14*((VLOOKUP(M$2,'2020_Jurisdiction_Pop_Est'!$A:$D,4, FALSE))/(VLOOKUP($E14,'2020_Jurisdiction_Pop_Est'!$P$4:$R$10,3,FALSE)))</f>
        <v>168.85474187366182</v>
      </c>
      <c r="N14" s="279">
        <f>$D14*((VLOOKUP(N$2,'2020_Jurisdiction_Pop_Est'!$A:$D,4, FALSE))/(VLOOKUP($E14,'2020_Jurisdiction_Pop_Est'!$P$4:$R$10,3,FALSE)))</f>
        <v>843.67410536637271</v>
      </c>
      <c r="O14" s="279">
        <f>$D14*((VLOOKUP(O$2,'2020_Jurisdiction_Pop_Est'!$A:$D,4, FALSE))/(VLOOKUP($E14,'2020_Jurisdiction_Pop_Est'!$P$4:$R$10,3,FALSE)))</f>
        <v>115.59731388537418</v>
      </c>
      <c r="P14" s="279">
        <f>$D14*((VLOOKUP(P$2,'2020_Jurisdiction_Pop_Est'!$A:$D,4, FALSE))/(VLOOKUP($E14,'2020_Jurisdiction_Pop_Est'!$P$4:$R$10,3,FALSE)))</f>
        <v>754.45866237924236</v>
      </c>
      <c r="Q14" s="279">
        <f>$D14*((VLOOKUP(Q$2,'2020_Jurisdiction_Pop_Est'!$A:$D,4, FALSE))/(VLOOKUP($E14,'2020_Jurisdiction_Pop_Est'!$P$4:$R$10,3,FALSE)))</f>
        <v>216.60625967674721</v>
      </c>
      <c r="R14" s="279">
        <f>$D14*((VLOOKUP(R$2,'2020_Jurisdiction_Pop_Est'!$A:$D,4, FALSE))/(VLOOKUP($E14,'2020_Jurisdiction_Pop_Est'!$P$4:$R$10,3,FALSE)))</f>
        <v>742.74220234068002</v>
      </c>
      <c r="S14" s="279">
        <f>$D14*((VLOOKUP(S$2,'2020_Jurisdiction_Pop_Est'!$A:$D,4, FALSE))/(VLOOKUP($E14,'2020_Jurisdiction_Pop_Est'!$P$4:$R$10,3,FALSE)))</f>
        <v>701.15555829281607</v>
      </c>
      <c r="T14" s="279">
        <f>$D14*((VLOOKUP(T$2,'2020_Jurisdiction_Pop_Est'!$A:$D,4, FALSE))/(VLOOKUP($E14,'2020_Jurisdiction_Pop_Est'!$P$4:$R$10,3,FALSE)))</f>
        <v>802.05170892593401</v>
      </c>
      <c r="U14" s="279">
        <f>$D14*((VLOOKUP(U$2,'2020_Jurisdiction_Pop_Est'!$A:$D,4, FALSE))/(VLOOKUP($E14,'2020_Jurisdiction_Pop_Est'!$P$4:$R$10,3,FALSE)))</f>
        <v>382.82737333632764</v>
      </c>
      <c r="V14" s="279">
        <f>$D14*((VLOOKUP(V$2,'2020_Jurisdiction_Pop_Est'!$A:$D,4, FALSE))/(VLOOKUP($E14,'2020_Jurisdiction_Pop_Est'!$P$4:$R$10,3,FALSE)))</f>
        <v>286.22744966844675</v>
      </c>
      <c r="W14" s="280">
        <f>$D14*((VLOOKUP(W$2,'2020_Jurisdiction_Pop_Est'!$A:$D,4, FALSE))/(VLOOKUP($E14,'2020_Jurisdiction_Pop_Est'!$P$4:$R$10,3,FALSE)))</f>
        <v>158.91150462813016</v>
      </c>
      <c r="X14" s="280">
        <f>$D14*((VLOOKUP(X$2,'2020_Jurisdiction_Pop_Est'!$A:$D,4, FALSE))/(VLOOKUP($E14,'2020_Jurisdiction_Pop_Est'!$P$4:$R$10,3,FALSE)))</f>
        <v>83.26787356214804</v>
      </c>
      <c r="Y14" s="280">
        <f>$D14*((VLOOKUP(Y$2,'2020_Jurisdiction_Pop_Est'!$A:$D,4, FALSE))/(VLOOKUP($E14,'2020_Jurisdiction_Pop_Est'!$P$4:$R$10,3,FALSE)))</f>
        <v>195.05448079334249</v>
      </c>
      <c r="Z14" s="280">
        <f>$D14*((VLOOKUP(Z$2,'2020_Jurisdiction_Pop_Est'!$A:$D,4, FALSE))/(VLOOKUP($E14,'2020_Jurisdiction_Pop_Est'!$P$4:$R$10,3,FALSE)))</f>
        <v>262.00879233433085</v>
      </c>
      <c r="AA14" s="280">
        <f>$D14*((VLOOKUP(AA$2,'2020_Jurisdiction_Pop_Est'!$A:$D,4, FALSE))/(VLOOKUP($E14,'2020_Jurisdiction_Pop_Est'!$P$4:$R$10,3,FALSE)))</f>
        <v>218.72490126994191</v>
      </c>
      <c r="AB14" s="280">
        <f>$D14*((VLOOKUP(AB$2,'2020_Jurisdiction_Pop_Est'!$A:$D,4, FALSE))/(VLOOKUP($E14,'2020_Jurisdiction_Pop_Est'!$P$4:$R$10,3,FALSE)))</f>
        <v>49.927563257464151</v>
      </c>
      <c r="AC14" s="280">
        <f>$D14*((VLOOKUP(AC$2,'2020_Jurisdiction_Pop_Est'!$A:$D,4, FALSE))/(VLOOKUP($E14,'2020_Jurisdiction_Pop_Est'!$P$4:$R$10,3,FALSE)))</f>
        <v>73.88394724795225</v>
      </c>
      <c r="AD14" s="280">
        <f>$D14*((VLOOKUP(AD$2,'2020_Jurisdiction_Pop_Est'!$A:$D,4, FALSE))/(VLOOKUP($E14,'2020_Jurisdiction_Pop_Est'!$P$4:$R$10,3,FALSE)))</f>
        <v>44.724453209676774</v>
      </c>
      <c r="AE14" s="280">
        <f>$D14*((VLOOKUP(AE$2,'2020_Jurisdiction_Pop_Est'!$A:$D,4, FALSE))/(VLOOKUP($E14,'2020_Jurisdiction_Pop_Est'!$P$4:$R$10,3,FALSE)))</f>
        <v>334.00354396383091</v>
      </c>
      <c r="AF14" s="280">
        <f>$D14*((VLOOKUP(AF$2,'2020_Jurisdiction_Pop_Est'!$A:$D,4, FALSE))/(VLOOKUP($E14,'2020_Jurisdiction_Pop_Est'!$P$4:$R$10,3,FALSE)))</f>
        <v>26.313710641264318</v>
      </c>
      <c r="AG14" s="280">
        <f>$D14*((VLOOKUP(AG$2,'2020_Jurisdiction_Pop_Est'!$A:$D,4, FALSE))/(VLOOKUP($E14,'2020_Jurisdiction_Pop_Est'!$P$4:$R$10,3,FALSE)))</f>
        <v>20.07387949711773</v>
      </c>
      <c r="AH14" s="281">
        <f>$D14*((VLOOKUP(AH$2,'2020_Jurisdiction_Pop_Est'!$A:$D,4, FALSE))/(VLOOKUP($E14,'2020_Jurisdiction_Pop_Est'!$P$4:$R$10,3,FALSE)))</f>
        <v>32.906967915345703</v>
      </c>
      <c r="AI14" s="281">
        <f>$D14*((VLOOKUP(AI$2,'2020_Jurisdiction_Pop_Est'!$A:$D,4, FALSE))/(VLOOKUP($E14,'2020_Jurisdiction_Pop_Est'!$P$4:$R$10,3,FALSE)))</f>
        <v>5.4352467587024362</v>
      </c>
      <c r="AJ14" s="281">
        <f>$D14*((VLOOKUP(AJ$2,'2020_Jurisdiction_Pop_Est'!$A:$D,4, FALSE))/(VLOOKUP($E14,'2020_Jurisdiction_Pop_Est'!$P$4:$R$10,3,FALSE)))</f>
        <v>11.562696470432821</v>
      </c>
      <c r="AK14" s="281">
        <f>$D14*((VLOOKUP(AK$2,'2020_Jurisdiction_Pop_Est'!$A:$D,4, FALSE))/(VLOOKUP($E14,'2020_Jurisdiction_Pop_Est'!$P$4:$R$10,3,FALSE)))</f>
        <v>30.657231726953938</v>
      </c>
      <c r="AL14" s="281">
        <f>$D14*((VLOOKUP(AL$2,'2020_Jurisdiction_Pop_Est'!$A:$D,4, FALSE))/(VLOOKUP($E14,'2020_Jurisdiction_Pop_Est'!$P$4:$R$10,3,FALSE)))</f>
        <v>105.33395763491588</v>
      </c>
      <c r="AM14" s="281">
        <f>$D14*((VLOOKUP(AM$2,'2020_Jurisdiction_Pop_Est'!$A:$D,4, FALSE))/(VLOOKUP($E14,'2020_Jurisdiction_Pop_Est'!$P$4:$R$10,3,FALSE)))</f>
        <v>11.200676352278306</v>
      </c>
      <c r="AN14" s="281">
        <f>$D14*((VLOOKUP(AN$2,'2020_Jurisdiction_Pop_Est'!$A:$D,4, FALSE))/(VLOOKUP($E14,'2020_Jurisdiction_Pop_Est'!$P$4:$R$10,3,FALSE)))</f>
        <v>19.518527568944034</v>
      </c>
      <c r="AO14" s="14"/>
      <c r="AP14" s="26"/>
      <c r="AQ14" s="26"/>
      <c r="AR14" s="117"/>
      <c r="AS14" s="282"/>
      <c r="AT14" s="282"/>
      <c r="AU14" s="282"/>
      <c r="AV14" s="33"/>
      <c r="AW14" s="120"/>
      <c r="AX14" s="120"/>
      <c r="AY14" s="297"/>
      <c r="AZ14" s="297"/>
      <c r="BA14" s="284"/>
      <c r="BB14" s="575"/>
      <c r="BC14" s="34"/>
      <c r="BD14" s="285"/>
      <c r="BE14" s="285"/>
      <c r="BF14" s="286"/>
      <c r="BG14" s="286"/>
      <c r="BH14" s="286"/>
      <c r="BI14" s="287"/>
      <c r="BJ14" s="288"/>
      <c r="BK14" s="35"/>
      <c r="BL14" s="35"/>
      <c r="BM14" s="575"/>
      <c r="BN14" s="289"/>
      <c r="BO14" s="35"/>
      <c r="BP14" s="575"/>
      <c r="BQ14" s="290"/>
      <c r="BR14" s="291"/>
      <c r="BS14" s="575"/>
      <c r="BT14" s="121"/>
      <c r="BU14" s="36"/>
      <c r="BV14" s="292"/>
      <c r="BW14" s="293"/>
      <c r="BX14" s="34"/>
      <c r="BY14" s="294"/>
      <c r="BZ14" s="301"/>
      <c r="CA14" s="301"/>
      <c r="CB14" s="301"/>
      <c r="CC14" s="301"/>
      <c r="CD14" s="301"/>
      <c r="CE14" s="301"/>
      <c r="CF14" s="301"/>
      <c r="CG14" s="301"/>
      <c r="CI14" s="298">
        <f t="shared" si="0"/>
        <v>53173.507302770391</v>
      </c>
      <c r="CJ14" s="926">
        <f t="shared" si="1"/>
        <v>26284.129199999999</v>
      </c>
      <c r="CK14" s="926">
        <f t="shared" si="2"/>
        <v>26889.378102770392</v>
      </c>
      <c r="CL14" s="930">
        <f t="shared" si="3"/>
        <v>1.0230271620628921</v>
      </c>
    </row>
    <row r="15" spans="1:90" x14ac:dyDescent="0.3">
      <c r="A15" s="18" t="s">
        <v>149</v>
      </c>
      <c r="B15" s="18" t="s">
        <v>150</v>
      </c>
      <c r="C15" s="668" t="s">
        <v>151</v>
      </c>
      <c r="D15" s="669">
        <v>75752.242800000007</v>
      </c>
      <c r="E15" s="819" t="s">
        <v>145</v>
      </c>
      <c r="F15" s="819" t="s">
        <v>129</v>
      </c>
      <c r="G15" s="278">
        <f>$D15*((VLOOKUP(G$2,'2020_Jurisdiction_Pop_Est'!$A:$D,4, FALSE))/(VLOOKUP($E15,'2020_Jurisdiction_Pop_Est'!$P$4:$R$10,3,FALSE)))</f>
        <v>75752.231120325901</v>
      </c>
      <c r="H15" s="279">
        <f>$D15*((VLOOKUP(H$2,'2020_Jurisdiction_Pop_Est'!$A:$D,4, FALSE))/(VLOOKUP($E15,'2020_Jurisdiction_Pop_Est'!$P$4:$R$10,3,FALSE)))</f>
        <v>760.16600985960702</v>
      </c>
      <c r="I15" s="279">
        <f>$D15*((VLOOKUP(I$2,'2020_Jurisdiction_Pop_Est'!$A:$D,4, FALSE))/(VLOOKUP($E15,'2020_Jurisdiction_Pop_Est'!$P$4:$R$10,3,FALSE)))</f>
        <v>517.00789864073681</v>
      </c>
      <c r="J15" s="279">
        <f>$D15*((VLOOKUP(J$2,'2020_Jurisdiction_Pop_Est'!$A:$D,4, FALSE))/(VLOOKUP($E15,'2020_Jurisdiction_Pop_Est'!$P$4:$R$10,3,FALSE)))</f>
        <v>51991.972921509951</v>
      </c>
      <c r="K15" s="279">
        <f>$D15*((VLOOKUP(K$2,'2020_Jurisdiction_Pop_Est'!$A:$D,4, FALSE))/(VLOOKUP($E15,'2020_Jurisdiction_Pop_Est'!$P$4:$R$10,3,FALSE)))</f>
        <v>2876.5070079750735</v>
      </c>
      <c r="L15" s="279">
        <f>$D15*((VLOOKUP(L$2,'2020_Jurisdiction_Pop_Est'!$A:$D,4, FALSE))/(VLOOKUP($E15,'2020_Jurisdiction_Pop_Est'!$P$4:$R$10,3,FALSE)))</f>
        <v>2047.8207766235791</v>
      </c>
      <c r="M15" s="279">
        <f>$D15*((VLOOKUP(M$2,'2020_Jurisdiction_Pop_Est'!$A:$D,4, FALSE))/(VLOOKUP($E15,'2020_Jurisdiction_Pop_Est'!$P$4:$R$10,3,FALSE)))</f>
        <v>486.64824719949092</v>
      </c>
      <c r="N15" s="279">
        <f>$D15*((VLOOKUP(N$2,'2020_Jurisdiction_Pop_Est'!$A:$D,4, FALSE))/(VLOOKUP($E15,'2020_Jurisdiction_Pop_Est'!$P$4:$R$10,3,FALSE)))</f>
        <v>2431.5131457269758</v>
      </c>
      <c r="O15" s="279">
        <f>$D15*((VLOOKUP(O$2,'2020_Jurisdiction_Pop_Est'!$A:$D,4, FALSE))/(VLOOKUP($E15,'2020_Jurisdiction_Pop_Est'!$P$4:$R$10,3,FALSE)))</f>
        <v>333.15753859833706</v>
      </c>
      <c r="P15" s="279">
        <f>$D15*((VLOOKUP(P$2,'2020_Jurisdiction_Pop_Est'!$A:$D,4, FALSE))/(VLOOKUP($E15,'2020_Jurisdiction_Pop_Est'!$P$4:$R$10,3,FALSE)))</f>
        <v>2174.3895466438203</v>
      </c>
      <c r="Q15" s="279">
        <f>$D15*((VLOOKUP(Q$2,'2020_Jurisdiction_Pop_Est'!$A:$D,4, FALSE))/(VLOOKUP($E15,'2020_Jurisdiction_Pop_Est'!$P$4:$R$10,3,FALSE)))</f>
        <v>624.27063305687921</v>
      </c>
      <c r="R15" s="279">
        <f>$D15*((VLOOKUP(R$2,'2020_Jurisdiction_Pop_Est'!$A:$D,4, FALSE))/(VLOOKUP($E15,'2020_Jurisdiction_Pop_Est'!$P$4:$R$10,3,FALSE)))</f>
        <v>2140.6220925712814</v>
      </c>
      <c r="S15" s="279">
        <f>$D15*((VLOOKUP(S$2,'2020_Jurisdiction_Pop_Est'!$A:$D,4, FALSE))/(VLOOKUP($E15,'2020_Jurisdiction_Pop_Est'!$P$4:$R$10,3,FALSE)))</f>
        <v>2020.767197125441</v>
      </c>
      <c r="T15" s="279">
        <f>$D15*((VLOOKUP(T$2,'2020_Jurisdiction_Pop_Est'!$A:$D,4, FALSE))/(VLOOKUP($E15,'2020_Jurisdiction_Pop_Est'!$P$4:$R$10,3,FALSE)))</f>
        <v>2311.5552100052942</v>
      </c>
      <c r="U15" s="279">
        <f>$D15*((VLOOKUP(U$2,'2020_Jurisdiction_Pop_Est'!$A:$D,4, FALSE))/(VLOOKUP($E15,'2020_Jurisdiction_Pop_Est'!$P$4:$R$10,3,FALSE)))</f>
        <v>1103.328625224523</v>
      </c>
      <c r="V15" s="279">
        <f>$D15*((VLOOKUP(V$2,'2020_Jurisdiction_Pop_Est'!$A:$D,4, FALSE))/(VLOOKUP($E15,'2020_Jurisdiction_Pop_Est'!$P$4:$R$10,3,FALSE)))</f>
        <v>824.92256442374207</v>
      </c>
      <c r="W15" s="280">
        <f>$D15*((VLOOKUP(W$2,'2020_Jurisdiction_Pop_Est'!$A:$D,4, FALSE))/(VLOOKUP($E15,'2020_Jurisdiction_Pop_Est'!$P$4:$R$10,3,FALSE)))</f>
        <v>457.99131448126656</v>
      </c>
      <c r="X15" s="280">
        <f>$D15*((VLOOKUP(X$2,'2020_Jurisdiction_Pop_Est'!$A:$D,4, FALSE))/(VLOOKUP($E15,'2020_Jurisdiction_Pop_Est'!$P$4:$R$10,3,FALSE)))</f>
        <v>239.98239118074113</v>
      </c>
      <c r="Y15" s="280">
        <f>$D15*((VLOOKUP(Y$2,'2020_Jurisdiction_Pop_Est'!$A:$D,4, FALSE))/(VLOOKUP($E15,'2020_Jurisdiction_Pop_Est'!$P$4:$R$10,3,FALSE)))</f>
        <v>562.15727277300164</v>
      </c>
      <c r="Z15" s="280">
        <f>$D15*((VLOOKUP(Z$2,'2020_Jurisdiction_Pop_Est'!$A:$D,4, FALSE))/(VLOOKUP($E15,'2020_Jurisdiction_Pop_Est'!$P$4:$R$10,3,FALSE)))</f>
        <v>755.12312017721365</v>
      </c>
      <c r="AA15" s="280">
        <f>$D15*((VLOOKUP(AA$2,'2020_Jurisdiction_Pop_Est'!$A:$D,4, FALSE))/(VLOOKUP($E15,'2020_Jurisdiction_Pop_Est'!$P$4:$R$10,3,FALSE)))</f>
        <v>630.37666956098622</v>
      </c>
      <c r="AB15" s="280">
        <f>$D15*((VLOOKUP(AB$2,'2020_Jurisdiction_Pop_Est'!$A:$D,4, FALSE))/(VLOOKUP($E15,'2020_Jurisdiction_Pop_Est'!$P$4:$R$10,3,FALSE)))</f>
        <v>143.89386330865335</v>
      </c>
      <c r="AC15" s="280">
        <f>$D15*((VLOOKUP(AC$2,'2020_Jurisdiction_Pop_Est'!$A:$D,4, FALSE))/(VLOOKUP($E15,'2020_Jurisdiction_Pop_Est'!$P$4:$R$10,3,FALSE)))</f>
        <v>212.9374219842623</v>
      </c>
      <c r="AD15" s="280">
        <f>$D15*((VLOOKUP(AD$2,'2020_Jurisdiction_Pop_Est'!$A:$D,4, FALSE))/(VLOOKUP($E15,'2020_Jurisdiction_Pop_Est'!$P$4:$R$10,3,FALSE)))</f>
        <v>128.89822648705726</v>
      </c>
      <c r="AE15" s="280">
        <f>$D15*((VLOOKUP(AE$2,'2020_Jurisdiction_Pop_Est'!$A:$D,4, FALSE))/(VLOOKUP($E15,'2020_Jurisdiction_Pop_Est'!$P$4:$R$10,3,FALSE)))</f>
        <v>962.61578102456576</v>
      </c>
      <c r="AF15" s="280">
        <f>$D15*((VLOOKUP(AF$2,'2020_Jurisdiction_Pop_Est'!$A:$D,4, FALSE))/(VLOOKUP($E15,'2020_Jurisdiction_Pop_Est'!$P$4:$R$10,3,FALSE)))</f>
        <v>75.837498069595497</v>
      </c>
      <c r="AG15" s="280">
        <f>$D15*((VLOOKUP(AG$2,'2020_Jurisdiction_Pop_Est'!$A:$D,4, FALSE))/(VLOOKUP($E15,'2020_Jurisdiction_Pop_Est'!$P$4:$R$10,3,FALSE)))</f>
        <v>57.853976520690829</v>
      </c>
      <c r="AH15" s="281">
        <f>$D15*((VLOOKUP(AH$2,'2020_Jurisdiction_Pop_Est'!$A:$D,4, FALSE))/(VLOOKUP($E15,'2020_Jurisdiction_Pop_Est'!$P$4:$R$10,3,FALSE)))</f>
        <v>94.839612313847468</v>
      </c>
      <c r="AI15" s="281">
        <f>$D15*((VLOOKUP(AI$2,'2020_Jurisdiction_Pop_Est'!$A:$D,4, FALSE))/(VLOOKUP($E15,'2020_Jurisdiction_Pop_Est'!$P$4:$R$10,3,FALSE)))</f>
        <v>15.664667031964674</v>
      </c>
      <c r="AJ15" s="281">
        <f>$D15*((VLOOKUP(AJ$2,'2020_Jurisdiction_Pop_Est'!$A:$D,4, FALSE))/(VLOOKUP($E15,'2020_Jurisdiction_Pop_Est'!$P$4:$R$10,3,FALSE)))</f>
        <v>33.324299381808324</v>
      </c>
      <c r="AK15" s="281">
        <f>$D15*((VLOOKUP(AK$2,'2020_Jurisdiction_Pop_Est'!$A:$D,4, FALSE))/(VLOOKUP($E15,'2020_Jurisdiction_Pop_Est'!$P$4:$R$10,3,FALSE)))</f>
        <v>88.355754291303597</v>
      </c>
      <c r="AL15" s="281">
        <f>$D15*((VLOOKUP(AL$2,'2020_Jurisdiction_Pop_Est'!$A:$D,4, FALSE))/(VLOOKUP($E15,'2020_Jurisdiction_Pop_Est'!$P$4:$R$10,3,FALSE)))</f>
        <v>303.57800607086739</v>
      </c>
      <c r="AM15" s="281">
        <f>$D15*((VLOOKUP(AM$2,'2020_Jurisdiction_Pop_Est'!$A:$D,4, FALSE))/(VLOOKUP($E15,'2020_Jurisdiction_Pop_Est'!$P$4:$R$10,3,FALSE)))</f>
        <v>32.280938360400569</v>
      </c>
      <c r="AN15" s="281">
        <f>$D15*((VLOOKUP(AN$2,'2020_Jurisdiction_Pop_Est'!$A:$D,4, FALSE))/(VLOOKUP($E15,'2020_Jurisdiction_Pop_Est'!$P$4:$R$10,3,FALSE)))</f>
        <v>56.253423054287161</v>
      </c>
      <c r="AO15" s="14"/>
      <c r="AP15" s="26"/>
      <c r="AQ15" s="26"/>
      <c r="AR15" s="117"/>
      <c r="AS15" s="282"/>
      <c r="AT15" s="282"/>
      <c r="AU15" s="282"/>
      <c r="AV15" s="33"/>
      <c r="AW15" s="120"/>
      <c r="AX15" s="120"/>
      <c r="AY15" s="297"/>
      <c r="AZ15" s="297"/>
      <c r="BA15" s="284"/>
      <c r="BB15" s="575"/>
      <c r="BC15" s="34"/>
      <c r="BD15" s="285"/>
      <c r="BE15" s="285"/>
      <c r="BF15" s="286"/>
      <c r="BG15" s="286"/>
      <c r="BH15" s="286"/>
      <c r="BI15" s="287"/>
      <c r="BJ15" s="288"/>
      <c r="BK15" s="35"/>
      <c r="BL15" s="35"/>
      <c r="BM15" s="575"/>
      <c r="BN15" s="289"/>
      <c r="BO15" s="35"/>
      <c r="BP15" s="575"/>
      <c r="BQ15" s="290"/>
      <c r="BR15" s="291"/>
      <c r="BS15" s="575"/>
      <c r="BT15" s="121"/>
      <c r="BU15" s="36"/>
      <c r="BV15" s="292"/>
      <c r="BW15" s="293"/>
      <c r="BX15" s="34"/>
      <c r="BY15" s="294"/>
      <c r="BZ15" s="301"/>
      <c r="CA15" s="301"/>
      <c r="CB15" s="301"/>
      <c r="CC15" s="301"/>
      <c r="CD15" s="301"/>
      <c r="CE15" s="301"/>
      <c r="CF15" s="301"/>
      <c r="CG15" s="301"/>
      <c r="CI15" s="298">
        <f t="shared" si="0"/>
        <v>153248.84477158316</v>
      </c>
      <c r="CJ15" s="926">
        <f t="shared" si="1"/>
        <v>75752.242800000007</v>
      </c>
      <c r="CK15" s="926">
        <f t="shared" si="2"/>
        <v>77496.60197158315</v>
      </c>
      <c r="CL15" s="930">
        <f t="shared" si="3"/>
        <v>1.0230271620628919</v>
      </c>
    </row>
    <row r="16" spans="1:90" x14ac:dyDescent="0.3">
      <c r="A16" s="584" t="s">
        <v>152</v>
      </c>
      <c r="B16" s="584" t="s">
        <v>153</v>
      </c>
      <c r="C16" s="666" t="s">
        <v>154</v>
      </c>
      <c r="D16" s="665">
        <v>1957792.4700000002</v>
      </c>
      <c r="E16" s="820" t="s">
        <v>89</v>
      </c>
      <c r="F16" s="820" t="s">
        <v>129</v>
      </c>
      <c r="G16" s="1">
        <f>$D16*((VLOOKUP(G$2,'2020_Jurisdiction_Pop_Est'!$A:$D,4,FALSE))/(VLOOKUP($E16, '2020_Jurisdiction_Pop_Est'!$P$4:$R$10,3, FALSE)))</f>
        <v>1572268.8628166735</v>
      </c>
      <c r="H16" s="279">
        <f>$D16*((VLOOKUP(H$2,'2020_Jurisdiction_Pop_Est'!$A:$D,4,FALSE))/(VLOOKUP($E16, '2020_Jurisdiction_Pop_Est'!$P$4:$R$10,3, FALSE)))</f>
        <v>15777.559686333245</v>
      </c>
      <c r="I16" s="279">
        <f>$D16*((VLOOKUP(I$2,'2020_Jurisdiction_Pop_Est'!$A:$D,4,FALSE))/(VLOOKUP($E16, '2020_Jurisdiction_Pop_Est'!$P$4:$R$10,3, FALSE)))</f>
        <v>10730.71259870784</v>
      </c>
      <c r="J16" s="279">
        <f>$D16*((VLOOKUP(J$2,'2020_Jurisdiction_Pop_Est'!$A:$D,4,FALSE))/(VLOOKUP($E16, '2020_Jurisdiction_Pop_Est'!$P$4:$R$10,3, FALSE)))</f>
        <v>1079114.8845642877</v>
      </c>
      <c r="K16" s="279">
        <f>$D16*((VLOOKUP(K$2,'2020_Jurisdiction_Pop_Est'!$A:$D,4,FALSE))/(VLOOKUP($E16, '2020_Jurisdiction_Pop_Est'!$P$4:$R$10,3, FALSE)))</f>
        <v>59703.091716590272</v>
      </c>
      <c r="L16" s="279">
        <f>$D16*((VLOOKUP(L$2,'2020_Jurisdiction_Pop_Est'!$A:$D,4,FALSE))/(VLOOKUP($E16, '2020_Jurisdiction_Pop_Est'!$P$4:$R$10,3, FALSE)))</f>
        <v>42503.366516031143</v>
      </c>
      <c r="M16" s="279">
        <f>$D16*((VLOOKUP(M$2,'2020_Jurisdiction_Pop_Est'!$A:$D,4,FALSE))/(VLOOKUP($E16, '2020_Jurisdiction_Pop_Est'!$P$4:$R$10,3, FALSE)))</f>
        <v>10100.585486395892</v>
      </c>
      <c r="N16" s="279">
        <f>$D16*((VLOOKUP(N$2,'2020_Jurisdiction_Pop_Est'!$A:$D,4,FALSE))/(VLOOKUP($E16, '2020_Jurisdiction_Pop_Est'!$P$4:$R$10,3, FALSE)))</f>
        <v>50467.060204252608</v>
      </c>
      <c r="O16" s="279">
        <f>$D16*((VLOOKUP(O$2,'2020_Jurisdiction_Pop_Est'!$A:$D,4,FALSE))/(VLOOKUP($E16, '2020_Jurisdiction_Pop_Est'!$P$4:$R$10,3, FALSE)))</f>
        <v>6914.822396699803</v>
      </c>
      <c r="P16" s="279">
        <f>$D16*((VLOOKUP(P$2,'2020_Jurisdiction_Pop_Est'!$A:$D,4,FALSE))/(VLOOKUP($E16, '2020_Jurisdiction_Pop_Est'!$P$4:$R$10,3, FALSE)))</f>
        <v>45130.353644525538</v>
      </c>
      <c r="Q16" s="279">
        <f>$D16*((VLOOKUP(Q$2,'2020_Jurisdiction_Pop_Est'!$A:$D,4,FALSE))/(VLOOKUP($E16, '2020_Jurisdiction_Pop_Est'!$P$4:$R$10,3, FALSE)))</f>
        <v>12956.994979687428</v>
      </c>
      <c r="R16" s="279">
        <f>$D16*((VLOOKUP(R$2,'2020_Jurisdiction_Pop_Est'!$A:$D,4,FALSE))/(VLOOKUP($E16, '2020_Jurisdiction_Pop_Est'!$P$4:$R$10,3, FALSE)))</f>
        <v>44429.496180267975</v>
      </c>
      <c r="S16" s="279">
        <f>$D16*((VLOOKUP(S$2,'2020_Jurisdiction_Pop_Est'!$A:$D,4,FALSE))/(VLOOKUP($E16, '2020_Jurisdiction_Pop_Est'!$P$4:$R$10,3, FALSE)))</f>
        <v>41941.858293189565</v>
      </c>
      <c r="T16" s="279">
        <f>$D16*((VLOOKUP(T$2,'2020_Jurisdiction_Pop_Est'!$A:$D,4,FALSE))/(VLOOKUP($E16, '2020_Jurisdiction_Pop_Est'!$P$4:$R$10,3, FALSE)))</f>
        <v>47977.283673665937</v>
      </c>
      <c r="U16" s="279">
        <f>$D16*((VLOOKUP(U$2,'2020_Jurisdiction_Pop_Est'!$A:$D,4,FALSE))/(VLOOKUP($E16, '2020_Jurisdiction_Pop_Est'!$P$4:$R$10,3, FALSE)))</f>
        <v>22900.041586093699</v>
      </c>
      <c r="V16" s="279">
        <f>$D16*((VLOOKUP(V$2,'2020_Jurisdiction_Pop_Est'!$A:$D,4,FALSE))/(VLOOKUP($E16, '2020_Jurisdiction_Pop_Est'!$P$4:$R$10,3, FALSE)))</f>
        <v>17121.608738073446</v>
      </c>
      <c r="W16" s="280">
        <f>$D16*((VLOOKUP(W$2,'2020_Jurisdiction_Pop_Est'!$A:$D,4,FALSE))/(VLOOKUP($E16, '2020_Jurisdiction_Pop_Est'!$P$4:$R$10,3, FALSE)))</f>
        <v>9505.7990048580978</v>
      </c>
      <c r="X16" s="280">
        <f>$D16*((VLOOKUP(X$2,'2020_Jurisdiction_Pop_Est'!$A:$D,4,FALSE))/(VLOOKUP($E16, '2020_Jurisdiction_Pop_Est'!$P$4:$R$10,3, FALSE)))</f>
        <v>4980.9337058130286</v>
      </c>
      <c r="Y16" s="280">
        <f>$D16*((VLOOKUP(Y$2,'2020_Jurisdiction_Pop_Est'!$A:$D,4,FALSE))/(VLOOKUP($E16, '2020_Jurisdiction_Pop_Est'!$P$4:$R$10,3, FALSE)))</f>
        <v>11667.806517579536</v>
      </c>
      <c r="Z16" s="280">
        <f>$D16*((VLOOKUP(Z$2,'2020_Jurisdiction_Pop_Est'!$A:$D,4,FALSE))/(VLOOKUP($E16, '2020_Jurisdiction_Pop_Est'!$P$4:$R$10,3, FALSE)))</f>
        <v>15672.892426914146</v>
      </c>
      <c r="AA16" s="280">
        <f>$D16*((VLOOKUP(AA$2,'2020_Jurisdiction_Pop_Est'!$A:$D,4,FALSE))/(VLOOKUP($E16, '2020_Jurisdiction_Pop_Est'!$P$4:$R$10,3, FALSE)))</f>
        <v>13083.728290754927</v>
      </c>
      <c r="AB16" s="280">
        <f>$D16*((VLOOKUP(AB$2,'2020_Jurisdiction_Pop_Est'!$A:$D,4,FALSE))/(VLOOKUP($E16, '2020_Jurisdiction_Pop_Est'!$P$4:$R$10,3, FALSE)))</f>
        <v>2986.5765995886209</v>
      </c>
      <c r="AC16" s="280">
        <f>$D16*((VLOOKUP(AC$2,'2020_Jurisdiction_Pop_Est'!$A:$D,4,FALSE))/(VLOOKUP($E16, '2020_Jurisdiction_Pop_Est'!$P$4:$R$10,3, FALSE)))</f>
        <v>4419.6041933407523</v>
      </c>
      <c r="AD16" s="280">
        <f>$D16*((VLOOKUP(AD$2,'2020_Jurisdiction_Pop_Est'!$A:$D,4,FALSE))/(VLOOKUP($E16, '2020_Jurisdiction_Pop_Est'!$P$4:$R$10,3, FALSE)))</f>
        <v>2675.3359601511843</v>
      </c>
      <c r="AE16" s="280">
        <f>$D16*((VLOOKUP(AE$2,'2020_Jurisdiction_Pop_Est'!$A:$D,4,FALSE))/(VLOOKUP($E16, '2020_Jurisdiction_Pop_Est'!$P$4:$R$10,3, FALSE)))</f>
        <v>19979.488352717006</v>
      </c>
      <c r="AF16" s="280">
        <f>$D16*((VLOOKUP(AF$2,'2020_Jurisdiction_Pop_Est'!$A:$D,4,FALSE))/(VLOOKUP($E16, '2020_Jurisdiction_Pop_Est'!$P$4:$R$10,3, FALSE)))</f>
        <v>1574.0386135867993</v>
      </c>
      <c r="AG16" s="280">
        <f>$D16*((VLOOKUP(AG$2,'2020_Jurisdiction_Pop_Est'!$A:$D,4,FALSE))/(VLOOKUP($E16, '2020_Jurisdiction_Pop_Est'!$P$4:$R$10,3, FALSE)))</f>
        <v>1200.7831918392449</v>
      </c>
      <c r="AH16" s="281">
        <f>$D16*((VLOOKUP(AH$2,'2020_Jurisdiction_Pop_Est'!$A:$D,4,FALSE))/(VLOOKUP($E16, '2020_Jurisdiction_Pop_Est'!$P$4:$R$10,3, FALSE)))</f>
        <v>1968.4353476772637</v>
      </c>
      <c r="AI16" s="281">
        <f>$D16*((VLOOKUP(AI$2,'2020_Jurisdiction_Pop_Est'!$A:$D,4,FALSE))/(VLOOKUP($E16, '2020_Jurisdiction_Pop_Est'!$P$4:$R$10,3, FALSE)))</f>
        <v>325.12663794189473</v>
      </c>
      <c r="AJ16" s="281">
        <f>$D16*((VLOOKUP(AJ$2,'2020_Jurisdiction_Pop_Est'!$A:$D,4,FALSE))/(VLOOKUP($E16, '2020_Jurisdiction_Pop_Est'!$P$4:$R$10,3, FALSE)))</f>
        <v>691.6596055101478</v>
      </c>
      <c r="AK16" s="281">
        <f>$D16*((VLOOKUP(AK$2,'2020_Jurisdiction_Pop_Est'!$A:$D,4,FALSE))/(VLOOKUP($E16, '2020_Jurisdiction_Pop_Est'!$P$4:$R$10,3, FALSE)))</f>
        <v>1833.8601948533562</v>
      </c>
      <c r="AL16" s="281">
        <f>$D16*((VLOOKUP(AL$2,'2020_Jurisdiction_Pop_Est'!$A:$D,4,FALSE))/(VLOOKUP($E16, '2020_Jurisdiction_Pop_Est'!$P$4:$R$10,3, FALSE)))</f>
        <v>6300.8869748408588</v>
      </c>
      <c r="AM16" s="281">
        <f>$D16*((VLOOKUP(AM$2,'2020_Jurisdiction_Pop_Est'!$A:$D,4,FALSE))/(VLOOKUP($E16, '2020_Jurisdiction_Pop_Est'!$P$4:$R$10,3, FALSE)))</f>
        <v>670.00421632391624</v>
      </c>
      <c r="AN16" s="281">
        <f>$D16*((VLOOKUP(AN$2,'2020_Jurisdiction_Pop_Est'!$A:$D,4,FALSE))/(VLOOKUP($E16, '2020_Jurisdiction_Pop_Est'!$P$4:$R$10,3, FALSE)))</f>
        <v>1167.5630431877478</v>
      </c>
      <c r="AO16" s="14">
        <f>$D16*((VLOOKUP(AO$2,'2020_Jurisdiction_Pop_Est'!$A:$D,4,FALSE))/(VLOOKUP($E16, '2020_Jurisdiction_Pop_Est'!$P$4:$R$10,3, FALSE)))</f>
        <v>249129.97656780394</v>
      </c>
      <c r="AP16" s="15">
        <f>$D16*((VLOOKUP(AP$2,'2020_Jurisdiction_Pop_Est'!$A:$D,4,FALSE))/(VLOOKUP($E16, '2020_Jurisdiction_Pop_Est'!$P$4:$R$10,3, FALSE)))</f>
        <v>48863.055970231493</v>
      </c>
      <c r="AQ16" s="15">
        <f>$D16*((VLOOKUP(AQ$2,'2020_Jurisdiction_Pop_Est'!$A:$D,4,FALSE))/(VLOOKUP($E16, '2020_Jurisdiction_Pop_Est'!$P$4:$R$10,3, FALSE)))</f>
        <v>17212.610433515281</v>
      </c>
      <c r="AR16" s="117">
        <f>$D16*((VLOOKUP(AR$2,'2020_Jurisdiction_Pop_Est'!$A:$D,4,FALSE))/(VLOOKUP($E16, '2020_Jurisdiction_Pop_Est'!$P$4:$R$10,3, FALSE)))</f>
        <v>20417.741863622694</v>
      </c>
      <c r="AS16" s="282">
        <f>$D16*((VLOOKUP(AS$2,'2020_Jurisdiction_Pop_Est'!$A:$D,4,FALSE))/(VLOOKUP($E16, '2020_Jurisdiction_Pop_Est'!$P$4:$R$10,3, FALSE)))</f>
        <v>969.18915409859574</v>
      </c>
      <c r="AT16" s="282">
        <f>$D16*((VLOOKUP(AT$2,'2020_Jurisdiction_Pop_Est'!$A:$D,4,FALSE))/(VLOOKUP($E16, '2020_Jurisdiction_Pop_Est'!$P$4:$R$10,3, FALSE)))</f>
        <v>947.99182144516408</v>
      </c>
      <c r="AU16" s="282" t="e">
        <f>$D16*((VLOOKUP(AU$2,'2020_Jurisdiction_Pop_Est'!$A:$D,4,FALSE))/(VLOOKUP($E16, '2020_Jurisdiction_Pop_Est'!$P$4:$R$10,3, FALSE)))</f>
        <v>#N/A</v>
      </c>
      <c r="AV16" s="33"/>
      <c r="AW16" s="120"/>
      <c r="AX16" s="120">
        <f>$D16*((VLOOKUP(AX$2,'2020_Jurisdiction_Pop_Est'!$A:$D,4,FALSE))/(VLOOKUP($E16, '2020_Jurisdiction_Pop_Est'!$P$4:$R$10,3, FALSE)))</f>
        <v>27254.745753876152</v>
      </c>
      <c r="AY16" s="297">
        <f>$D16*((VLOOKUP(AY$2,'2020_Jurisdiction_Pop_Est'!$A:$D,4,FALSE))/(VLOOKUP($E16, '2020_Jurisdiction_Pop_Est'!$P$4:$R$10,3, FALSE)))</f>
        <v>8970.079861314156</v>
      </c>
      <c r="AZ16" s="297">
        <f>$D16*((VLOOKUP(AZ$2,'2020_Jurisdiction_Pop_Est'!$A:$D,4,FALSE))/(VLOOKUP($E16, '2020_Jurisdiction_Pop_Est'!$P$4:$R$10,3, FALSE)))</f>
        <v>24107.132941792246</v>
      </c>
      <c r="BA16" s="284"/>
      <c r="BB16" s="575"/>
      <c r="BC16" s="34">
        <f>$D16*((VLOOKUP(BC$2,'2020_Jurisdiction_Pop_Est'!$A:$D,4,FALSE))/(VLOOKUP($E16, '2020_Jurisdiction_Pop_Est'!$P$4:$R$10,3, FALSE)))</f>
        <v>21744.522491133434</v>
      </c>
      <c r="BD16" s="285"/>
      <c r="BE16" s="285"/>
      <c r="BF16" s="286">
        <f>$D16*((VLOOKUP(BF$2,'2020_Jurisdiction_Pop_Est'!$A:$D,4,FALSE))/(VLOOKUP($E16, '2020_Jurisdiction_Pop_Est'!$P$4:$R$10,3, FALSE)))</f>
        <v>11732.695086430891</v>
      </c>
      <c r="BG16" s="286"/>
      <c r="BH16" s="286"/>
      <c r="BI16" s="287"/>
      <c r="BJ16" s="288"/>
      <c r="BK16" s="35"/>
      <c r="BL16" s="35"/>
      <c r="BM16" s="575"/>
      <c r="BN16" s="289"/>
      <c r="BO16" s="35"/>
      <c r="BP16" s="575"/>
      <c r="BQ16" s="290"/>
      <c r="BR16" s="291"/>
      <c r="BS16" s="575"/>
      <c r="BT16" s="121"/>
      <c r="BU16" s="36"/>
      <c r="BV16" s="292"/>
      <c r="BW16" s="293">
        <f>$D16*((VLOOKUP(BW$2,'2020_Jurisdiction_Pop_Est'!$A:$D,4,FALSE))/(VLOOKUP($E16, '2020_Jurisdiction_Pop_Est'!$P$4:$R$10,3, FALSE)))</f>
        <v>9644.3281195101481</v>
      </c>
      <c r="BX16" s="34"/>
      <c r="BY16" s="294"/>
      <c r="BZ16" s="587"/>
      <c r="CA16" s="587"/>
      <c r="CB16" s="587"/>
      <c r="CC16" s="587"/>
      <c r="CD16" s="587"/>
      <c r="CE16" s="587"/>
      <c r="CF16" s="587"/>
      <c r="CG16" s="587"/>
      <c r="CI16" s="298">
        <f t="shared" si="0"/>
        <v>3621737.1760237277</v>
      </c>
      <c r="CJ16" s="926">
        <f t="shared" si="1"/>
        <v>1957792.4700000002</v>
      </c>
      <c r="CK16" s="926">
        <f t="shared" si="2"/>
        <v>1663944.7060237275</v>
      </c>
      <c r="CL16" s="930">
        <f t="shared" si="3"/>
        <v>0.84990862490329599</v>
      </c>
    </row>
    <row r="17" spans="1:90" x14ac:dyDescent="0.3">
      <c r="A17" s="714" t="s">
        <v>500</v>
      </c>
      <c r="B17" s="715" t="s">
        <v>501</v>
      </c>
      <c r="C17" s="716"/>
      <c r="D17" s="727">
        <f>SUM(G17:CI17)</f>
        <v>500000</v>
      </c>
      <c r="E17" s="925" t="s">
        <v>157</v>
      </c>
      <c r="F17" s="925" t="s">
        <v>158</v>
      </c>
      <c r="G17" s="729"/>
      <c r="H17" s="730"/>
      <c r="I17" s="730"/>
      <c r="J17" s="730"/>
      <c r="K17" s="730">
        <v>250000</v>
      </c>
      <c r="L17" s="730"/>
      <c r="M17" s="730"/>
      <c r="N17" s="730"/>
      <c r="O17" s="730"/>
      <c r="P17" s="730"/>
      <c r="Q17" s="730"/>
      <c r="R17" s="730"/>
      <c r="S17" s="730"/>
      <c r="T17" s="730"/>
      <c r="U17" s="730"/>
      <c r="V17" s="730"/>
      <c r="W17" s="731"/>
      <c r="X17" s="731"/>
      <c r="Y17" s="731"/>
      <c r="Z17" s="731"/>
      <c r="AA17" s="731"/>
      <c r="AB17" s="731"/>
      <c r="AC17" s="731"/>
      <c r="AD17" s="731"/>
      <c r="AE17" s="731"/>
      <c r="AF17" s="731"/>
      <c r="AG17" s="731"/>
      <c r="AH17" s="732"/>
      <c r="AI17" s="732"/>
      <c r="AJ17" s="732"/>
      <c r="AK17" s="732"/>
      <c r="AL17" s="732"/>
      <c r="AM17" s="732"/>
      <c r="AN17" s="732"/>
      <c r="AO17" s="733"/>
      <c r="AP17" s="734"/>
      <c r="AQ17" s="734"/>
      <c r="AR17" s="735"/>
      <c r="AS17" s="736"/>
      <c r="AT17" s="736"/>
      <c r="AU17" s="736"/>
      <c r="AV17" s="737"/>
      <c r="AW17" s="738"/>
      <c r="AX17" s="738"/>
      <c r="AY17" s="739"/>
      <c r="AZ17" s="739"/>
      <c r="BA17" s="740"/>
      <c r="BB17" s="741"/>
      <c r="BC17" s="742"/>
      <c r="BD17" s="743"/>
      <c r="BE17" s="743"/>
      <c r="BF17" s="744"/>
      <c r="BG17" s="744"/>
      <c r="BH17" s="744"/>
      <c r="BI17" s="745"/>
      <c r="BJ17" s="746"/>
      <c r="BK17" s="747"/>
      <c r="BL17" s="747"/>
      <c r="BM17" s="741"/>
      <c r="BN17" s="748"/>
      <c r="BO17" s="747"/>
      <c r="BP17" s="741"/>
      <c r="BQ17" s="749"/>
      <c r="BR17" s="750"/>
      <c r="BS17" s="760"/>
      <c r="BT17" s="751"/>
      <c r="BU17" s="752"/>
      <c r="BV17" s="753"/>
      <c r="BW17" s="754"/>
      <c r="BX17" s="755"/>
      <c r="BY17" s="756"/>
      <c r="BZ17" s="757"/>
      <c r="CA17" s="757"/>
      <c r="CB17" s="757"/>
      <c r="CC17" s="757"/>
      <c r="CD17" s="757"/>
      <c r="CE17" s="757"/>
      <c r="CF17" s="757"/>
      <c r="CG17" s="757"/>
      <c r="CI17" s="298">
        <f t="shared" si="0"/>
        <v>250000</v>
      </c>
      <c r="CJ17" s="926">
        <f t="shared" si="1"/>
        <v>500000</v>
      </c>
      <c r="CK17" s="926">
        <f t="shared" si="2"/>
        <v>-250000</v>
      </c>
      <c r="CL17" s="930">
        <f t="shared" si="3"/>
        <v>-0.5</v>
      </c>
    </row>
    <row r="18" spans="1:90" x14ac:dyDescent="0.3">
      <c r="A18" s="714" t="s">
        <v>155</v>
      </c>
      <c r="B18" s="715" t="s">
        <v>156</v>
      </c>
      <c r="C18" s="716"/>
      <c r="D18" s="727">
        <f>SUM(G18:CI18)-93655</f>
        <v>29327085</v>
      </c>
      <c r="E18" s="925" t="s">
        <v>157</v>
      </c>
      <c r="F18" s="925" t="s">
        <v>158</v>
      </c>
      <c r="G18" s="729"/>
      <c r="H18" s="730"/>
      <c r="I18" s="730"/>
      <c r="J18" s="730">
        <v>10578018</v>
      </c>
      <c r="K18" s="730">
        <v>50000</v>
      </c>
      <c r="L18" s="730"/>
      <c r="M18" s="730"/>
      <c r="N18" s="730"/>
      <c r="O18" s="730">
        <v>43889</v>
      </c>
      <c r="P18" s="730"/>
      <c r="Q18" s="730"/>
      <c r="R18" s="730"/>
      <c r="S18" s="730"/>
      <c r="T18" s="730"/>
      <c r="U18" s="730">
        <v>1322400</v>
      </c>
      <c r="V18" s="730"/>
      <c r="W18" s="731"/>
      <c r="X18" s="731"/>
      <c r="Y18" s="731"/>
      <c r="Z18" s="731"/>
      <c r="AA18" s="731"/>
      <c r="AB18" s="731"/>
      <c r="AC18" s="731"/>
      <c r="AD18" s="731"/>
      <c r="AE18" s="731"/>
      <c r="AF18" s="731"/>
      <c r="AG18" s="731"/>
      <c r="AH18" s="732"/>
      <c r="AI18" s="732"/>
      <c r="AJ18" s="732"/>
      <c r="AK18" s="732"/>
      <c r="AL18" s="732"/>
      <c r="AM18" s="732"/>
      <c r="AN18" s="732"/>
      <c r="AO18" s="733">
        <v>93655</v>
      </c>
      <c r="AP18" s="734">
        <v>2622408</v>
      </c>
      <c r="AQ18" s="734"/>
      <c r="AR18" s="735"/>
      <c r="AS18" s="736"/>
      <c r="AT18" s="736"/>
      <c r="AU18" s="736"/>
      <c r="AV18" s="737"/>
      <c r="AW18" s="738"/>
      <c r="AX18" s="738"/>
      <c r="AY18" s="739"/>
      <c r="AZ18" s="739"/>
      <c r="BA18" s="740"/>
      <c r="BB18" s="741"/>
      <c r="BC18" s="742"/>
      <c r="BD18" s="743"/>
      <c r="BE18" s="743"/>
      <c r="BF18" s="744"/>
      <c r="BG18" s="744"/>
      <c r="BH18" s="744"/>
      <c r="BI18" s="745"/>
      <c r="BJ18" s="746"/>
      <c r="BK18" s="747"/>
      <c r="BL18" s="747"/>
      <c r="BM18" s="741"/>
      <c r="BN18" s="748"/>
      <c r="BO18" s="747"/>
      <c r="BP18" s="741"/>
      <c r="BQ18" s="749"/>
      <c r="BR18" s="750"/>
      <c r="BS18" s="760"/>
      <c r="BT18" s="751"/>
      <c r="BU18" s="752"/>
      <c r="BV18" s="753"/>
      <c r="BW18" s="754"/>
      <c r="BX18" s="755"/>
      <c r="BY18" s="756"/>
      <c r="BZ18" s="757"/>
      <c r="CA18" s="757"/>
      <c r="CB18" s="757"/>
      <c r="CC18" s="757"/>
      <c r="CD18" s="757"/>
      <c r="CE18" s="757"/>
      <c r="CF18" s="757"/>
      <c r="CG18" s="757"/>
      <c r="CI18" s="298">
        <f t="shared" si="0"/>
        <v>14710370</v>
      </c>
      <c r="CJ18" s="926">
        <f t="shared" si="1"/>
        <v>29327085</v>
      </c>
      <c r="CK18" s="926">
        <f t="shared" si="2"/>
        <v>-14616715</v>
      </c>
      <c r="CL18" s="930">
        <f t="shared" si="3"/>
        <v>-0.49840326783244909</v>
      </c>
    </row>
    <row r="19" spans="1:90" x14ac:dyDescent="0.3">
      <c r="A19" s="714"/>
      <c r="B19" s="715" t="s">
        <v>159</v>
      </c>
      <c r="C19" s="716"/>
      <c r="D19" s="727">
        <v>11707228</v>
      </c>
      <c r="E19" s="821" t="s">
        <v>160</v>
      </c>
      <c r="F19" s="821" t="s">
        <v>161</v>
      </c>
      <c r="G19" s="729">
        <f>$D19*((VLOOKUP(G$2,'2020_Jurisdiction_Pop_Est'!$A:$D,4,FALSE))/(VLOOKUP($E19, '2020_Jurisdiction_Pop_Est'!$P$4:$R$12,3, FALSE)))</f>
        <v>11707228</v>
      </c>
      <c r="H19" s="730">
        <f>$D19*((VLOOKUP(H$2,'2020_Jurisdiction_Pop_Est'!$A:$D,4,FALSE))/(VLOOKUP($E19, '2020_Jurisdiction_Pop_Est'!$P$4:$R$12,3, FALSE)))</f>
        <v>117480.85387928282</v>
      </c>
      <c r="I19" s="730">
        <f>$D19*((VLOOKUP(I$2,'2020_Jurisdiction_Pop_Est'!$A:$D,4,FALSE))/(VLOOKUP($E19, '2020_Jurisdiction_Pop_Est'!$P$4:$R$12,3, FALSE)))</f>
        <v>79901.664382317074</v>
      </c>
      <c r="J19" s="730">
        <f>$D19*((VLOOKUP(J$2,'2020_Jurisdiction_Pop_Est'!$A:$D,4,FALSE))/(VLOOKUP($E19, '2020_Jurisdiction_Pop_Est'!$P$4:$R$12,3, FALSE)))</f>
        <v>8035167.7060851743</v>
      </c>
      <c r="K19" s="730">
        <f>$D19*((VLOOKUP(K$2,'2020_Jurisdiction_Pop_Est'!$A:$D,4,FALSE))/(VLOOKUP($E19, '2020_Jurisdiction_Pop_Est'!$P$4:$R$12,3, FALSE)))</f>
        <v>444553.55159732129</v>
      </c>
      <c r="L19" s="730">
        <f>$D19*((VLOOKUP(L$2,'2020_Jurisdiction_Pop_Est'!$A:$D,4,FALSE))/(VLOOKUP($E19, '2020_Jurisdiction_Pop_Est'!$P$4:$R$12,3, FALSE)))</f>
        <v>316483.15013967303</v>
      </c>
      <c r="M19" s="730">
        <f>$D19*((VLOOKUP(M$2,'2020_Jurisdiction_Pop_Est'!$A:$D,4,FALSE))/(VLOOKUP($E19, '2020_Jurisdiction_Pop_Est'!$P$4:$R$12,3, FALSE)))</f>
        <v>75209.692196591903</v>
      </c>
      <c r="N19" s="730">
        <f>$D19*((VLOOKUP(N$2,'2020_Jurisdiction_Pop_Est'!$A:$D,4,FALSE))/(VLOOKUP($E19, '2020_Jurisdiction_Pop_Est'!$P$4:$R$12,3, FALSE)))</f>
        <v>375781.39100360882</v>
      </c>
      <c r="O19" s="730">
        <f>$D19*((VLOOKUP(O$2,'2020_Jurisdiction_Pop_Est'!$A:$D,4,FALSE))/(VLOOKUP($E19, '2020_Jurisdiction_Pop_Est'!$P$4:$R$12,3, FALSE)))</f>
        <v>51488.269145421735</v>
      </c>
      <c r="P19" s="730">
        <f>$D19*((VLOOKUP(P$2,'2020_Jurisdiction_Pop_Est'!$A:$D,4,FALSE))/(VLOOKUP($E19, '2020_Jurisdiction_Pop_Est'!$P$4:$R$12,3, FALSE)))</f>
        <v>336043.88685187441</v>
      </c>
      <c r="Q19" s="730">
        <f>$D19*((VLOOKUP(Q$2,'2020_Jurisdiction_Pop_Est'!$A:$D,4,FALSE))/(VLOOKUP($E19, '2020_Jurisdiction_Pop_Est'!$P$4:$R$12,3, FALSE)))</f>
        <v>96478.724478653749</v>
      </c>
      <c r="R19" s="730">
        <f>$D19*((VLOOKUP(R$2,'2020_Jurisdiction_Pop_Est'!$A:$D,4,FALSE))/(VLOOKUP($E19, '2020_Jurisdiction_Pop_Est'!$P$4:$R$12,3, FALSE)))</f>
        <v>330825.25133500359</v>
      </c>
      <c r="S19" s="730">
        <f>$D19*((VLOOKUP(S$2,'2020_Jurisdiction_Pop_Est'!$A:$D,4,FALSE))/(VLOOKUP($E19, '2020_Jurisdiction_Pop_Est'!$P$4:$R$12,3, FALSE)))</f>
        <v>312302.11918234389</v>
      </c>
      <c r="T19" s="730">
        <f>$D19*((VLOOKUP(T$2,'2020_Jurisdiction_Pop_Est'!$A:$D,4,FALSE))/(VLOOKUP($E19, '2020_Jurisdiction_Pop_Est'!$P$4:$R$12,3, FALSE)))</f>
        <v>357242.33435625612</v>
      </c>
      <c r="U19" s="730">
        <f>$D19*((VLOOKUP(U$2,'2020_Jurisdiction_Pop_Est'!$A:$D,4,FALSE))/(VLOOKUP($E19, '2020_Jurisdiction_Pop_Est'!$P$4:$R$12,3, FALSE)))</f>
        <v>170515.3707474652</v>
      </c>
      <c r="V19" s="730">
        <f>$D19*((VLOOKUP(V$2,'2020_Jurisdiction_Pop_Est'!$A:$D,4,FALSE))/(VLOOKUP($E19, '2020_Jurisdiction_Pop_Est'!$P$4:$R$12,3, FALSE)))</f>
        <v>127488.74061165591</v>
      </c>
      <c r="W19" s="758">
        <f>$D19*((VLOOKUP(W$2,'2020_Jurisdiction_Pop_Est'!$A:$D,4,FALSE))/(VLOOKUP($E19, '2020_Jurisdiction_Pop_Est'!$P$4:$R$12,3, FALSE)))</f>
        <v>70780.868911109923</v>
      </c>
      <c r="X19" s="758">
        <f>$D19*((VLOOKUP(X$2,'2020_Jurisdiction_Pop_Est'!$A:$D,4,FALSE))/(VLOOKUP($E19, '2020_Jurisdiction_Pop_Est'!$P$4:$R$12,3, FALSE)))</f>
        <v>37088.393674840161</v>
      </c>
      <c r="Y19" s="758">
        <f>$D19*((VLOOKUP(Y$2,'2020_Jurisdiction_Pop_Est'!$A:$D,4,FALSE))/(VLOOKUP($E19, '2020_Jurisdiction_Pop_Est'!$P$4:$R$12,3, FALSE)))</f>
        <v>86879.333676098453</v>
      </c>
      <c r="Z19" s="758">
        <f>$D19*((VLOOKUP(Z$2,'2020_Jurisdiction_Pop_Est'!$A:$D,4,FALSE))/(VLOOKUP($E19, '2020_Jurisdiction_Pop_Est'!$P$4:$R$12,3, FALSE)))</f>
        <v>116701.49387341249</v>
      </c>
      <c r="AA19" s="758">
        <f>$D19*((VLOOKUP(AA$2,'2020_Jurisdiction_Pop_Est'!$A:$D,4,FALSE))/(VLOOKUP($E19, '2020_Jurisdiction_Pop_Est'!$P$4:$R$12,3, FALSE)))</f>
        <v>97422.389905700446</v>
      </c>
      <c r="AB19" s="758">
        <f>$D19*((VLOOKUP(AB$2,'2020_Jurisdiction_Pop_Est'!$A:$D,4,FALSE))/(VLOOKUP($E19, '2020_Jurisdiction_Pop_Est'!$P$4:$R$12,3, FALSE)))</f>
        <v>22238.265997464809</v>
      </c>
      <c r="AC19" s="758">
        <f>$D19*((VLOOKUP(AC$2,'2020_Jurisdiction_Pop_Est'!$A:$D,4,FALSE))/(VLOOKUP($E19, '2020_Jurisdiction_Pop_Est'!$P$4:$R$12,3, FALSE)))</f>
        <v>32908.693407883962</v>
      </c>
      <c r="AD19" s="758">
        <f>$D19*((VLOOKUP(AD$2,'2020_Jurisdiction_Pop_Est'!$A:$D,4,FALSE))/(VLOOKUP($E19, '2020_Jurisdiction_Pop_Est'!$P$4:$R$12,3, FALSE)))</f>
        <v>19920.745619790872</v>
      </c>
      <c r="AE19" s="758">
        <f>$D19*((VLOOKUP(AE$2,'2020_Jurisdiction_Pop_Est'!$A:$D,4,FALSE))/(VLOOKUP($E19, '2020_Jurisdiction_Pop_Est'!$P$4:$R$12,3, FALSE)))</f>
        <v>148768.71952394291</v>
      </c>
      <c r="AF19" s="758">
        <f>$D19*((VLOOKUP(AF$2,'2020_Jurisdiction_Pop_Est'!$A:$D,4,FALSE))/(VLOOKUP($E19, '2020_Jurisdiction_Pop_Est'!$P$4:$R$12,3, FALSE)))</f>
        <v>11720.405692606544</v>
      </c>
      <c r="AG19" s="758">
        <f>$D19*((VLOOKUP(AG$2,'2020_Jurisdiction_Pop_Est'!$A:$D,4,FALSE))/(VLOOKUP($E19, '2020_Jurisdiction_Pop_Est'!$P$4:$R$12,3, FALSE)))</f>
        <v>8941.1187474930757</v>
      </c>
      <c r="AH19" s="732">
        <f>$D19*((VLOOKUP(AH$2,'2020_Jurisdiction_Pop_Est'!$A:$D,4,FALSE))/(VLOOKUP($E19, '2020_Jurisdiction_Pop_Est'!$P$4:$R$12,3, FALSE)))</f>
        <v>14657.11238295001</v>
      </c>
      <c r="AI19" s="732">
        <f>$D19*((VLOOKUP(AI$2,'2020_Jurisdiction_Pop_Est'!$A:$D,4,FALSE))/(VLOOKUP($E19, '2020_Jurisdiction_Pop_Est'!$P$4:$R$12,3, FALSE)))</f>
        <v>2420.91652978504</v>
      </c>
      <c r="AJ19" s="732">
        <f>$D19*((VLOOKUP(AJ$2,'2020_Jurisdiction_Pop_Est'!$A:$D,4,FALSE))/(VLOOKUP($E19, '2020_Jurisdiction_Pop_Est'!$P$4:$R$12,3, FALSE)))</f>
        <v>5150.1475934536229</v>
      </c>
      <c r="AK19" s="732">
        <f>$D19*((VLOOKUP(AK$2,'2020_Jurisdiction_Pop_Est'!$A:$D,4,FALSE))/(VLOOKUP($E19, '2020_Jurisdiction_Pop_Est'!$P$4:$R$12,3, FALSE)))</f>
        <v>13655.056033362407</v>
      </c>
      <c r="AL19" s="732">
        <f>$D19*((VLOOKUP(AL$2,'2020_Jurisdiction_Pop_Est'!$A:$D,4,FALSE))/(VLOOKUP($E19, '2020_Jurisdiction_Pop_Est'!$P$4:$R$12,3, FALSE)))</f>
        <v>46916.861461304215</v>
      </c>
      <c r="AM19" s="732">
        <f>$D19*((VLOOKUP(AM$2,'2020_Jurisdiction_Pop_Est'!$A:$D,4,FALSE))/(VLOOKUP($E19, '2020_Jurisdiction_Pop_Est'!$P$4:$R$12,3, FALSE)))</f>
        <v>4988.8999947587245</v>
      </c>
      <c r="AN19" s="732">
        <f>$D19*((VLOOKUP(AN$2,'2020_Jurisdiction_Pop_Est'!$A:$D,4,FALSE))/(VLOOKUP($E19, '2020_Jurisdiction_Pop_Est'!$P$4:$R$12,3, FALSE)))</f>
        <v>8693.7591109483201</v>
      </c>
      <c r="AO19" s="733"/>
      <c r="AP19" s="734"/>
      <c r="AQ19" s="734"/>
      <c r="AR19" s="735"/>
      <c r="AS19" s="736"/>
      <c r="AT19" s="736"/>
      <c r="AU19" s="736"/>
      <c r="AV19" s="737"/>
      <c r="AW19" s="738"/>
      <c r="AX19" s="738"/>
      <c r="AY19" s="759"/>
      <c r="AZ19" s="759"/>
      <c r="BA19" s="740"/>
      <c r="BB19" s="741"/>
      <c r="BC19" s="742"/>
      <c r="BD19" s="743"/>
      <c r="BE19" s="743"/>
      <c r="BF19" s="744"/>
      <c r="BG19" s="744"/>
      <c r="BH19" s="744"/>
      <c r="BI19" s="745"/>
      <c r="BJ19" s="746"/>
      <c r="BK19" s="747"/>
      <c r="BL19" s="747"/>
      <c r="BM19" s="741"/>
      <c r="BN19" s="748"/>
      <c r="BO19" s="747"/>
      <c r="BP19" s="760"/>
      <c r="BQ19" s="749"/>
      <c r="BR19" s="750"/>
      <c r="BS19" s="760"/>
      <c r="BT19" s="751"/>
      <c r="BU19" s="752"/>
      <c r="BV19" s="753"/>
      <c r="BW19" s="754"/>
      <c r="BX19" s="755"/>
      <c r="BY19" s="756"/>
      <c r="BZ19" s="757"/>
      <c r="CA19" s="757"/>
      <c r="CB19" s="757"/>
      <c r="CC19" s="757"/>
      <c r="CD19" s="757"/>
      <c r="CE19" s="757"/>
      <c r="CF19" s="757"/>
      <c r="CG19" s="757"/>
      <c r="CI19" s="298">
        <f t="shared" si="0"/>
        <v>23684043.888129551</v>
      </c>
      <c r="CJ19" s="926">
        <f t="shared" si="1"/>
        <v>11707228</v>
      </c>
      <c r="CK19" s="926">
        <f t="shared" si="2"/>
        <v>11976815.888129551</v>
      </c>
      <c r="CL19" s="930">
        <f>(CI19-CJ19)/CJ19</f>
        <v>1.0230274739784304</v>
      </c>
    </row>
    <row r="20" spans="1:90" x14ac:dyDescent="0.3">
      <c r="A20" s="714"/>
      <c r="B20" s="715" t="s">
        <v>162</v>
      </c>
      <c r="C20" s="716"/>
      <c r="D20" s="727">
        <v>460153</v>
      </c>
      <c r="E20" s="821" t="s">
        <v>163</v>
      </c>
      <c r="F20" s="821" t="s">
        <v>164</v>
      </c>
      <c r="G20" s="729"/>
      <c r="H20" s="730"/>
      <c r="I20" s="730"/>
      <c r="J20" s="730"/>
      <c r="K20" s="730"/>
      <c r="L20" s="730"/>
      <c r="M20" s="730"/>
      <c r="N20" s="730"/>
      <c r="O20" s="730"/>
      <c r="P20" s="730"/>
      <c r="Q20" s="730"/>
      <c r="R20" s="730"/>
      <c r="S20" s="730"/>
      <c r="T20" s="730"/>
      <c r="U20" s="730"/>
      <c r="V20" s="730"/>
      <c r="W20" s="758"/>
      <c r="X20" s="758"/>
      <c r="Y20" s="758"/>
      <c r="Z20" s="758"/>
      <c r="AA20" s="758"/>
      <c r="AB20" s="758"/>
      <c r="AC20" s="758"/>
      <c r="AD20" s="758"/>
      <c r="AE20" s="758"/>
      <c r="AF20" s="758"/>
      <c r="AG20" s="758"/>
      <c r="AH20" s="732"/>
      <c r="AI20" s="732"/>
      <c r="AJ20" s="732"/>
      <c r="AK20" s="732"/>
      <c r="AL20" s="732"/>
      <c r="AM20" s="732"/>
      <c r="AN20" s="732"/>
      <c r="AO20" s="733">
        <f>$D20*((VLOOKUP(AO$2,'2020_Jurisdiction_Pop_Est'!$A:$D,4,FALSE))/(VLOOKUP($E20, '2020_Jurisdiction_Pop_Est'!$P$4:$R$12,3, FALSE)))</f>
        <v>460153</v>
      </c>
      <c r="AP20" s="734">
        <f>$D20*((VLOOKUP(AP$2,'2020_Jurisdiction_Pop_Est'!$A:$D,4,FALSE))/(VLOOKUP($E20, '2020_Jurisdiction_Pop_Est'!$P$4:$R$12,3, FALSE)))</f>
        <v>90252.012638673725</v>
      </c>
      <c r="AQ20" s="734">
        <f>$D20*((VLOOKUP(AQ$2,'2020_Jurisdiction_Pop_Est'!$A:$D,4,FALSE))/(VLOOKUP($E20, '2020_Jurisdiction_Pop_Est'!$P$4:$R$12,3, FALSE)))</f>
        <v>31792.37776975309</v>
      </c>
      <c r="AR20" s="735">
        <f>$D20*((VLOOKUP(AR$2,'2020_Jurisdiction_Pop_Est'!$A:$D,4,FALSE))/(VLOOKUP($E20, '2020_Jurisdiction_Pop_Est'!$P$4:$R$12,3, FALSE)))</f>
        <v>37712.383315760984</v>
      </c>
      <c r="AS20" s="736">
        <f>$D20*((VLOOKUP(AS$2,'2020_Jurisdiction_Pop_Est'!$A:$D,4,FALSE))/(VLOOKUP($E20, '2020_Jurisdiction_Pop_Est'!$P$4:$R$12,3, FALSE)))</f>
        <v>1790.1310110088386</v>
      </c>
      <c r="AT20" s="736">
        <f>$D20*((VLOOKUP(AT$2,'2020_Jurisdiction_Pop_Est'!$A:$D,4,FALSE))/(VLOOKUP($E20, '2020_Jurisdiction_Pop_Est'!$P$4:$R$12,3, FALSE)))</f>
        <v>1750.9786924205539</v>
      </c>
      <c r="AU20" s="736" t="e">
        <f>$D20*((VLOOKUP(AU$2,'2020_Jurisdiction_Pop_Est'!$A:$D,4,FALSE))/(VLOOKUP($E20, '2020_Jurisdiction_Pop_Est'!$P$4:$R$12,3, FALSE)))</f>
        <v>#N/A</v>
      </c>
      <c r="AV20" s="737"/>
      <c r="AW20" s="738"/>
      <c r="AX20" s="738"/>
      <c r="AY20" s="759"/>
      <c r="AZ20" s="759"/>
      <c r="BA20" s="740"/>
      <c r="BB20" s="741"/>
      <c r="BC20" s="742"/>
      <c r="BD20" s="743"/>
      <c r="BE20" s="743"/>
      <c r="BF20" s="744"/>
      <c r="BG20" s="744"/>
      <c r="BH20" s="744"/>
      <c r="BI20" s="745"/>
      <c r="BJ20" s="746"/>
      <c r="BK20" s="747"/>
      <c r="BL20" s="747"/>
      <c r="BM20" s="741"/>
      <c r="BN20" s="748"/>
      <c r="BO20" s="747"/>
      <c r="BP20" s="760"/>
      <c r="BQ20" s="749"/>
      <c r="BR20" s="750"/>
      <c r="BS20" s="760"/>
      <c r="BT20" s="751"/>
      <c r="BU20" s="752"/>
      <c r="BV20" s="753"/>
      <c r="BW20" s="754"/>
      <c r="BX20" s="755"/>
      <c r="BY20" s="756"/>
      <c r="BZ20" s="757"/>
      <c r="CA20" s="757"/>
      <c r="CB20" s="757"/>
      <c r="CC20" s="757"/>
      <c r="CD20" s="757"/>
      <c r="CE20" s="757"/>
      <c r="CF20" s="757"/>
      <c r="CG20" s="757"/>
      <c r="CI20" s="298">
        <f t="shared" si="0"/>
        <v>623450.88342761726</v>
      </c>
      <c r="CJ20" s="926">
        <f t="shared" si="1"/>
        <v>460153</v>
      </c>
      <c r="CK20" s="926">
        <f t="shared" si="2"/>
        <v>163297.88342761726</v>
      </c>
      <c r="CL20" s="930">
        <f t="shared" si="3"/>
        <v>0.35487736345871318</v>
      </c>
    </row>
    <row r="21" spans="1:90" ht="18" x14ac:dyDescent="0.35">
      <c r="A21" s="714" t="s">
        <v>165</v>
      </c>
      <c r="B21" s="725" t="s">
        <v>502</v>
      </c>
      <c r="C21" s="716"/>
      <c r="D21" s="727">
        <v>29316413</v>
      </c>
      <c r="E21" s="925" t="s">
        <v>157</v>
      </c>
      <c r="F21" s="925" t="s">
        <v>158</v>
      </c>
      <c r="G21" s="729">
        <v>1634310</v>
      </c>
      <c r="H21" s="730">
        <v>4895707</v>
      </c>
      <c r="I21" s="730">
        <v>1000000</v>
      </c>
      <c r="J21" s="730">
        <v>4738319</v>
      </c>
      <c r="K21" s="730"/>
      <c r="L21" s="730"/>
      <c r="M21" s="730">
        <v>6179230</v>
      </c>
      <c r="N21" s="730">
        <v>390960</v>
      </c>
      <c r="O21" s="730">
        <v>2323813</v>
      </c>
      <c r="P21" s="730">
        <v>1000000</v>
      </c>
      <c r="Q21" s="730">
        <v>532168</v>
      </c>
      <c r="R21" s="730">
        <v>1999999</v>
      </c>
      <c r="S21" s="730"/>
      <c r="T21" s="730"/>
      <c r="U21" s="730">
        <v>3957033</v>
      </c>
      <c r="V21" s="730"/>
      <c r="W21" s="758"/>
      <c r="X21" s="758"/>
      <c r="Y21" s="758"/>
      <c r="Z21" s="758"/>
      <c r="AA21" s="758">
        <v>364574</v>
      </c>
      <c r="AB21" s="758"/>
      <c r="AC21" s="758"/>
      <c r="AD21" s="758"/>
      <c r="AE21" s="758"/>
      <c r="AF21" s="758"/>
      <c r="AG21" s="758"/>
      <c r="AH21" s="732"/>
      <c r="AI21" s="732"/>
      <c r="AJ21" s="732"/>
      <c r="AK21" s="732">
        <v>300300</v>
      </c>
      <c r="AL21" s="732"/>
      <c r="AM21" s="732"/>
      <c r="AN21" s="732"/>
      <c r="AO21" s="761"/>
      <c r="AP21" s="734"/>
      <c r="AQ21" s="734"/>
      <c r="AR21" s="735"/>
      <c r="AS21" s="736"/>
      <c r="AT21" s="736"/>
      <c r="AU21" s="736"/>
      <c r="AV21" s="737"/>
      <c r="AW21" s="762"/>
      <c r="AX21" s="762"/>
      <c r="AY21" s="739"/>
      <c r="AZ21" s="739"/>
      <c r="BA21" s="763"/>
      <c r="BB21" s="741"/>
      <c r="BC21" s="755"/>
      <c r="BD21" s="764"/>
      <c r="BE21" s="764"/>
      <c r="BF21" s="756"/>
      <c r="BG21" s="756"/>
      <c r="BH21" s="756"/>
      <c r="BI21" s="765"/>
      <c r="BJ21" s="766"/>
      <c r="BK21" s="767"/>
      <c r="BL21" s="767"/>
      <c r="BM21" s="741"/>
      <c r="BN21" s="768"/>
      <c r="BO21" s="767"/>
      <c r="BP21" s="741"/>
      <c r="BQ21" s="769"/>
      <c r="BR21" s="770"/>
      <c r="BS21" s="741"/>
      <c r="BT21" s="771"/>
      <c r="BU21" s="772"/>
      <c r="BV21" s="773"/>
      <c r="BW21" s="754"/>
      <c r="BX21" s="755"/>
      <c r="BY21" s="756"/>
      <c r="BZ21" s="757"/>
      <c r="CA21" s="757"/>
      <c r="CB21" s="757"/>
      <c r="CC21" s="757"/>
      <c r="CD21" s="757"/>
      <c r="CE21" s="757"/>
      <c r="CF21" s="757"/>
      <c r="CG21" s="757"/>
      <c r="CI21" s="298">
        <f t="shared" si="0"/>
        <v>29316413</v>
      </c>
      <c r="CJ21" s="926">
        <f t="shared" si="1"/>
        <v>29316413</v>
      </c>
      <c r="CK21" s="926">
        <f t="shared" si="2"/>
        <v>0</v>
      </c>
      <c r="CL21" s="930">
        <f t="shared" si="3"/>
        <v>0</v>
      </c>
    </row>
    <row r="22" spans="1:90" x14ac:dyDescent="0.3">
      <c r="A22" s="714" t="s">
        <v>169</v>
      </c>
      <c r="B22" s="715" t="s">
        <v>503</v>
      </c>
      <c r="C22" s="716"/>
      <c r="D22" s="727">
        <v>389299</v>
      </c>
      <c r="E22" s="925" t="s">
        <v>157</v>
      </c>
      <c r="F22" s="925" t="s">
        <v>158</v>
      </c>
      <c r="G22" s="729"/>
      <c r="H22" s="730"/>
      <c r="I22" s="730"/>
      <c r="J22" s="730">
        <v>389299</v>
      </c>
      <c r="K22" s="730"/>
      <c r="L22" s="730"/>
      <c r="M22" s="730"/>
      <c r="N22" s="730"/>
      <c r="O22" s="730"/>
      <c r="P22" s="730"/>
      <c r="Q22" s="730"/>
      <c r="R22" s="730"/>
      <c r="S22" s="730"/>
      <c r="T22" s="730"/>
      <c r="U22" s="730"/>
      <c r="V22" s="730"/>
      <c r="W22" s="758"/>
      <c r="X22" s="758"/>
      <c r="Y22" s="758"/>
      <c r="Z22" s="758"/>
      <c r="AA22" s="731"/>
      <c r="AB22" s="731"/>
      <c r="AC22" s="731"/>
      <c r="AD22" s="731"/>
      <c r="AE22" s="731"/>
      <c r="AF22" s="731"/>
      <c r="AG22" s="731"/>
      <c r="AH22" s="774"/>
      <c r="AI22" s="774"/>
      <c r="AJ22" s="774"/>
      <c r="AK22" s="774"/>
      <c r="AL22" s="774"/>
      <c r="AM22" s="774"/>
      <c r="AN22" s="774"/>
      <c r="AO22" s="761"/>
      <c r="AP22" s="734"/>
      <c r="AQ22" s="734"/>
      <c r="AR22" s="735"/>
      <c r="AS22" s="775"/>
      <c r="AT22" s="775"/>
      <c r="AU22" s="775"/>
      <c r="AV22" s="776"/>
      <c r="AW22" s="762"/>
      <c r="AX22" s="762"/>
      <c r="AY22" s="739"/>
      <c r="AZ22" s="739"/>
      <c r="BA22" s="763"/>
      <c r="BB22" s="741"/>
      <c r="BC22" s="755"/>
      <c r="BD22" s="764"/>
      <c r="BE22" s="764"/>
      <c r="BF22" s="756"/>
      <c r="BG22" s="756"/>
      <c r="BH22" s="756"/>
      <c r="BI22" s="765"/>
      <c r="BJ22" s="766"/>
      <c r="BK22" s="767"/>
      <c r="BL22" s="767"/>
      <c r="BM22" s="741"/>
      <c r="BN22" s="768"/>
      <c r="BO22" s="767"/>
      <c r="BP22" s="741"/>
      <c r="BQ22" s="769"/>
      <c r="BR22" s="770"/>
      <c r="BS22" s="741"/>
      <c r="BT22" s="771"/>
      <c r="BU22" s="772"/>
      <c r="BV22" s="773"/>
      <c r="BW22" s="754"/>
      <c r="BX22" s="755"/>
      <c r="BY22" s="756"/>
      <c r="BZ22" s="757"/>
      <c r="CA22" s="757"/>
      <c r="CB22" s="757"/>
      <c r="CC22" s="757"/>
      <c r="CD22" s="757"/>
      <c r="CE22" s="757"/>
      <c r="CF22" s="757" t="s">
        <v>6</v>
      </c>
      <c r="CG22" s="757"/>
      <c r="CI22" s="298">
        <f t="shared" si="0"/>
        <v>389299</v>
      </c>
      <c r="CJ22" s="926">
        <f t="shared" si="1"/>
        <v>389299</v>
      </c>
      <c r="CK22" s="926">
        <f t="shared" si="2"/>
        <v>0</v>
      </c>
      <c r="CL22" s="930">
        <f t="shared" si="3"/>
        <v>0</v>
      </c>
    </row>
    <row r="23" spans="1:90" x14ac:dyDescent="0.3">
      <c r="A23" s="726"/>
      <c r="B23" s="714" t="s">
        <v>171</v>
      </c>
      <c r="C23" s="716"/>
      <c r="D23" s="728">
        <v>1769897</v>
      </c>
      <c r="E23" s="925" t="s">
        <v>168</v>
      </c>
      <c r="F23" s="925" t="s">
        <v>158</v>
      </c>
      <c r="G23" s="729">
        <v>1769897</v>
      </c>
      <c r="H23" s="730"/>
      <c r="I23" s="730"/>
      <c r="J23" s="730"/>
      <c r="K23" s="730"/>
      <c r="L23" s="730"/>
      <c r="M23" s="730"/>
      <c r="N23" s="730"/>
      <c r="O23" s="730"/>
      <c r="P23" s="730"/>
      <c r="Q23" s="730"/>
      <c r="R23" s="730"/>
      <c r="S23" s="730"/>
      <c r="T23" s="730"/>
      <c r="U23" s="730"/>
      <c r="V23" s="730"/>
      <c r="W23" s="758"/>
      <c r="X23" s="758"/>
      <c r="Y23" s="758"/>
      <c r="Z23" s="758"/>
      <c r="AA23" s="731"/>
      <c r="AB23" s="731"/>
      <c r="AC23" s="731"/>
      <c r="AD23" s="731"/>
      <c r="AE23" s="731"/>
      <c r="AF23" s="731"/>
      <c r="AG23" s="731"/>
      <c r="AH23" s="774"/>
      <c r="AI23" s="774"/>
      <c r="AJ23" s="774"/>
      <c r="AK23" s="774"/>
      <c r="AL23" s="774"/>
      <c r="AM23" s="774"/>
      <c r="AN23" s="774"/>
      <c r="AO23" s="761"/>
      <c r="AP23" s="734"/>
      <c r="AQ23" s="734"/>
      <c r="AR23" s="735"/>
      <c r="AS23" s="775"/>
      <c r="AT23" s="775"/>
      <c r="AU23" s="775"/>
      <c r="AV23" s="776"/>
      <c r="AW23" s="762"/>
      <c r="AX23" s="762"/>
      <c r="AY23" s="739"/>
      <c r="AZ23" s="739"/>
      <c r="BA23" s="763"/>
      <c r="BB23" s="741"/>
      <c r="BC23" s="755"/>
      <c r="BD23" s="764"/>
      <c r="BE23" s="764"/>
      <c r="BF23" s="756"/>
      <c r="BG23" s="756"/>
      <c r="BH23" s="756"/>
      <c r="BI23" s="765"/>
      <c r="BJ23" s="766"/>
      <c r="BK23" s="767"/>
      <c r="BL23" s="767"/>
      <c r="BM23" s="741"/>
      <c r="BN23" s="768"/>
      <c r="BO23" s="767"/>
      <c r="BP23" s="741"/>
      <c r="BQ23" s="769"/>
      <c r="BR23" s="770"/>
      <c r="BS23" s="741"/>
      <c r="BT23" s="771"/>
      <c r="BU23" s="772"/>
      <c r="BV23" s="773"/>
      <c r="BW23" s="754"/>
      <c r="BX23" s="755"/>
      <c r="BY23" s="756"/>
      <c r="BZ23" s="757"/>
      <c r="CA23" s="757"/>
      <c r="CB23" s="757"/>
      <c r="CC23" s="757"/>
      <c r="CD23" s="757"/>
      <c r="CE23" s="757"/>
      <c r="CF23" s="757"/>
      <c r="CG23" s="757"/>
      <c r="CI23" s="298">
        <f t="shared" si="0"/>
        <v>1769897</v>
      </c>
      <c r="CJ23" s="926">
        <f t="shared" si="1"/>
        <v>1769897</v>
      </c>
      <c r="CK23" s="926">
        <f t="shared" si="2"/>
        <v>0</v>
      </c>
      <c r="CL23" s="930">
        <f t="shared" si="3"/>
        <v>0</v>
      </c>
    </row>
    <row r="24" spans="1:90" x14ac:dyDescent="0.3">
      <c r="A24" s="549" t="s">
        <v>172</v>
      </c>
      <c r="B24" s="135"/>
      <c r="C24" s="666" t="s">
        <v>173</v>
      </c>
      <c r="D24" s="665">
        <v>167424.446</v>
      </c>
      <c r="E24" s="819" t="s">
        <v>89</v>
      </c>
      <c r="F24" s="819" t="s">
        <v>129</v>
      </c>
      <c r="G24" s="1">
        <f>$D24*((VLOOKUP(G$2,'2020_Jurisdiction_Pop_Est'!$A:$D,4,FALSE))/(VLOOKUP($E24, '2020_Jurisdiction_Pop_Est'!$P$4:$R$10,3, FALSE)))</f>
        <v>134455.64193028669</v>
      </c>
      <c r="H24" s="580">
        <f>$D24*((VLOOKUP(H$2,'2020_Jurisdiction_Pop_Est'!$A:$D,4,FALSE))/(VLOOKUP($E24, '2020_Jurisdiction_Pop_Est'!$P$4:$R$10,3, FALSE)))</f>
        <v>1349.2488249871944</v>
      </c>
      <c r="I24" s="580">
        <f>$D24*((VLOOKUP(I$2,'2020_Jurisdiction_Pop_Est'!$A:$D,4,FALSE))/(VLOOKUP($E24, '2020_Jurisdiction_Pop_Est'!$P$4:$R$10,3, FALSE)))</f>
        <v>917.65784144827171</v>
      </c>
      <c r="J24" s="580">
        <f>$D24*((VLOOKUP(J$2,'2020_Jurisdiction_Pop_Est'!$A:$D,4,FALSE))/(VLOOKUP($E24, '2020_Jurisdiction_Pop_Est'!$P$4:$R$10,3, FALSE)))</f>
        <v>92282.616511713219</v>
      </c>
      <c r="K24" s="580">
        <f>$D24*((VLOOKUP(K$2,'2020_Jurisdiction_Pop_Est'!$A:$D,4,FALSE))/(VLOOKUP($E24, '2020_Jurisdiction_Pop_Est'!$P$4:$R$10,3, FALSE)))</f>
        <v>5105.6264687427847</v>
      </c>
      <c r="L24" s="580">
        <f>$D24*((VLOOKUP(L$2,'2020_Jurisdiction_Pop_Est'!$A:$D,4,FALSE))/(VLOOKUP($E24, '2020_Jurisdiction_Pop_Est'!$P$4:$R$10,3, FALSE)))</f>
        <v>3634.7583827827593</v>
      </c>
      <c r="M24" s="580">
        <f>$D24*((VLOOKUP(M$2,'2020_Jurisdiction_Pop_Est'!$A:$D,4,FALSE))/(VLOOKUP($E24, '2020_Jurisdiction_Pop_Est'!$P$4:$R$10,3, FALSE)))</f>
        <v>863.77129100689228</v>
      </c>
      <c r="N24" s="580">
        <f>$D24*((VLOOKUP(N$2,'2020_Jurisdiction_Pop_Est'!$A:$D,4,FALSE))/(VLOOKUP($E24, '2020_Jurisdiction_Pop_Est'!$P$4:$R$10,3, FALSE)))</f>
        <v>4315.7891990184426</v>
      </c>
      <c r="O24" s="580">
        <f>$D24*((VLOOKUP(O$2,'2020_Jurisdiction_Pop_Est'!$A:$D,4,FALSE))/(VLOOKUP($E24, '2020_Jurisdiction_Pop_Est'!$P$4:$R$10,3, FALSE)))</f>
        <v>591.33453963884983</v>
      </c>
      <c r="P24" s="580">
        <f>$D24*((VLOOKUP(P$2,'2020_Jurisdiction_Pop_Est'!$A:$D,4,FALSE))/(VLOOKUP($E24, '2020_Jurisdiction_Pop_Est'!$P$4:$R$10,3, FALSE)))</f>
        <v>3859.4103167220619</v>
      </c>
      <c r="Q24" s="580">
        <f>$D24*((VLOOKUP(Q$2,'2020_Jurisdiction_Pop_Est'!$A:$D,4,FALSE))/(VLOOKUP($E24, '2020_Jurisdiction_Pop_Est'!$P$4:$R$10,3, FALSE)))</f>
        <v>1108.0427264586162</v>
      </c>
      <c r="R24" s="580">
        <f>$D24*((VLOOKUP(R$2,'2020_Jurisdiction_Pop_Est'!$A:$D,4,FALSE))/(VLOOKUP($E24, '2020_Jurisdiction_Pop_Est'!$P$4:$R$10,3, FALSE)))</f>
        <v>3799.4751221208248</v>
      </c>
      <c r="S24" s="580">
        <f>$D24*((VLOOKUP(S$2,'2020_Jurisdiction_Pop_Est'!$A:$D,4,FALSE))/(VLOOKUP($E24, '2020_Jurisdiction_Pop_Est'!$P$4:$R$10,3, FALSE)))</f>
        <v>3586.7399106646722</v>
      </c>
      <c r="T24" s="580">
        <f>$D24*((VLOOKUP(T$2,'2020_Jurisdiction_Pop_Est'!$A:$D,4,FALSE))/(VLOOKUP($E24, '2020_Jurisdiction_Pop_Est'!$P$4:$R$10,3, FALSE)))</f>
        <v>4102.8710972866102</v>
      </c>
      <c r="U24" s="580">
        <f>$D24*((VLOOKUP(U$2,'2020_Jurisdiction_Pop_Est'!$A:$D,4,FALSE))/(VLOOKUP($E24, '2020_Jurisdiction_Pop_Est'!$P$4:$R$10,3, FALSE)))</f>
        <v>1958.3417725213226</v>
      </c>
      <c r="V24" s="580">
        <f>$D24*((VLOOKUP(V$2,'2020_Jurisdiction_Pop_Est'!$A:$D,4,FALSE))/(VLOOKUP($E24, '2020_Jurisdiction_Pop_Est'!$P$4:$R$10,3, FALSE)))</f>
        <v>1464.187804134677</v>
      </c>
      <c r="W24" s="581">
        <f>$D24*((VLOOKUP(W$2,'2020_Jurisdiction_Pop_Est'!$A:$D,4,FALSE))/(VLOOKUP($E24, '2020_Jurisdiction_Pop_Est'!$P$4:$R$10,3, FALSE)))</f>
        <v>812.90696361485038</v>
      </c>
      <c r="X24" s="581">
        <f>$D24*((VLOOKUP(X$2,'2020_Jurisdiction_Pop_Est'!$A:$D,4,FALSE))/(VLOOKUP($E24, '2020_Jurisdiction_Pop_Est'!$P$4:$R$10,3, FALSE)))</f>
        <v>425.95427198597474</v>
      </c>
      <c r="Y24" s="581">
        <f>$D24*((VLOOKUP(Y$2,'2020_Jurisdiction_Pop_Est'!$A:$D,4,FALSE))/(VLOOKUP($E24, '2020_Jurisdiction_Pop_Est'!$P$4:$R$10,3, FALSE)))</f>
        <v>997.79525775831735</v>
      </c>
      <c r="Z24" s="581">
        <f>$D24*((VLOOKUP(Z$2,'2020_Jurisdiction_Pop_Est'!$A:$D,4,FALSE))/(VLOOKUP($E24, '2020_Jurisdiction_Pop_Est'!$P$4:$R$10,3, FALSE)))</f>
        <v>1340.297999917068</v>
      </c>
      <c r="AA24" s="280">
        <f>$D24*((VLOOKUP(AA$2,'2020_Jurisdiction_Pop_Est'!$A:$D,4,FALSE))/(VLOOKUP($E24, '2020_Jurisdiction_Pop_Est'!$P$4:$R$10,3, FALSE)))</f>
        <v>1118.880573023233</v>
      </c>
      <c r="AB24" s="280">
        <f>$D24*((VLOOKUP(AB$2,'2020_Jurisdiction_Pop_Est'!$A:$D,4,FALSE))/(VLOOKUP($E24, '2020_Jurisdiction_Pop_Est'!$P$4:$R$10,3, FALSE)))</f>
        <v>255.40292972047678</v>
      </c>
      <c r="AC24" s="280">
        <f>$D24*((VLOOKUP(AC$2,'2020_Jurisdiction_Pop_Est'!$A:$D,4,FALSE))/(VLOOKUP($E24, '2020_Jurisdiction_Pop_Est'!$P$4:$R$10,3, FALSE)))</f>
        <v>377.95108263408133</v>
      </c>
      <c r="AD24" s="280">
        <f>$D24*((VLOOKUP(AD$2,'2020_Jurisdiction_Pop_Est'!$A:$D,4,FALSE))/(VLOOKUP($E24, '2020_Jurisdiction_Pop_Est'!$P$4:$R$10,3, FALSE)))</f>
        <v>228.78657868787801</v>
      </c>
      <c r="AE24" s="280">
        <f>$D24*((VLOOKUP(AE$2,'2020_Jurisdiction_Pop_Est'!$A:$D,4,FALSE))/(VLOOKUP($E24, '2020_Jurisdiction_Pop_Est'!$P$4:$R$10,3, FALSE)))</f>
        <v>1708.584959884485</v>
      </c>
      <c r="AF24" s="280">
        <f>$D24*((VLOOKUP(AF$2,'2020_Jurisdiction_Pop_Est'!$A:$D,4,FALSE))/(VLOOKUP($E24, '2020_Jurisdiction_Pop_Est'!$P$4:$R$10,3, FALSE)))</f>
        <v>134.60698562313803</v>
      </c>
      <c r="AG24" s="280">
        <f>$D24*((VLOOKUP(AG$2,'2020_Jurisdiction_Pop_Est'!$A:$D,4,FALSE))/(VLOOKUP($E24, '2020_Jurisdiction_Pop_Est'!$P$4:$R$10,3, FALSE)))</f>
        <v>102.68731938671583</v>
      </c>
      <c r="AH24" s="281">
        <f>$D24*((VLOOKUP(AH$2,'2020_Jurisdiction_Pop_Est'!$A:$D,4,FALSE))/(VLOOKUP($E24, '2020_Jurisdiction_Pop_Est'!$P$4:$R$10,3, FALSE)))</f>
        <v>168.3345924666281</v>
      </c>
      <c r="AI24" s="281">
        <f>$D24*((VLOOKUP(AI$2,'2020_Jurisdiction_Pop_Est'!$A:$D,4,FALSE))/(VLOOKUP($E24, '2020_Jurisdiction_Pop_Est'!$P$4:$R$10,3, FALSE)))</f>
        <v>27.803839309517979</v>
      </c>
      <c r="AJ24" s="281">
        <f>$D24*((VLOOKUP(AJ$2,'2020_Jurisdiction_Pop_Est'!$A:$D,4,FALSE))/(VLOOKUP($E24, '2020_Jurisdiction_Pop_Est'!$P$4:$R$10,3, FALSE)))</f>
        <v>59.148621750044335</v>
      </c>
      <c r="AK24" s="281">
        <f>$D24*((VLOOKUP(AK$2,'2020_Jurisdiction_Pop_Est'!$A:$D,4,FALSE))/(VLOOKUP($E24, '2020_Jurisdiction_Pop_Est'!$P$4:$R$10,3, FALSE)))</f>
        <v>156.82613549166177</v>
      </c>
      <c r="AL24" s="281">
        <f>$D24*((VLOOKUP(AL$2,'2020_Jurisdiction_Pop_Est'!$A:$D,4,FALSE))/(VLOOKUP($E24, '2020_Jurisdiction_Pop_Est'!$P$4:$R$10,3, FALSE)))</f>
        <v>538.83265322363127</v>
      </c>
      <c r="AM24" s="281">
        <f>$D24*((VLOOKUP(AM$2,'2020_Jurisdiction_Pop_Est'!$A:$D,4,FALSE))/(VLOOKUP($E24, '2020_Jurisdiction_Pop_Est'!$P$4:$R$10,3, FALSE)))</f>
        <v>57.29671885789601</v>
      </c>
      <c r="AN24" s="281">
        <f>$D24*((VLOOKUP(AN$2,'2020_Jurisdiction_Pop_Est'!$A:$D,4,FALSE))/(VLOOKUP($E24, '2020_Jurisdiction_Pop_Est'!$P$4:$R$10,3, FALSE)))</f>
        <v>99.846433506704983</v>
      </c>
      <c r="AO24" s="14">
        <f>$D24*((VLOOKUP(AO$2,'2020_Jurisdiction_Pop_Est'!$A:$D,4,FALSE))/(VLOOKUP($E24, '2020_Jurisdiction_Pop_Est'!$P$4:$R$10,3, FALSE)))</f>
        <v>21304.836415505037</v>
      </c>
      <c r="AP24" s="15">
        <f>$D24*((VLOOKUP(AP$2,'2020_Jurisdiction_Pop_Est'!$A:$D,4,FALSE))/(VLOOKUP($E24, '2020_Jurisdiction_Pop_Est'!$P$4:$R$10,3, FALSE)))</f>
        <v>4178.6196448508144</v>
      </c>
      <c r="AQ24" s="15">
        <f>$D24*((VLOOKUP(AQ$2,'2020_Jurisdiction_Pop_Est'!$A:$D,4,FALSE))/(VLOOKUP($E24, '2020_Jurisdiction_Pop_Est'!$P$4:$R$10,3, FALSE)))</f>
        <v>1471.969991816914</v>
      </c>
      <c r="AR24" s="117">
        <f>$D24*((VLOOKUP(AR$2,'2020_Jurisdiction_Pop_Est'!$A:$D,4,FALSE))/(VLOOKUP($E24, '2020_Jurisdiction_Pop_Est'!$P$4:$R$10,3, FALSE)))</f>
        <v>1746.0630646352606</v>
      </c>
      <c r="AS24" s="582">
        <f>$D24*((VLOOKUP(AS$2,'2020_Jurisdiction_Pop_Est'!$A:$D,4,FALSE))/(VLOOKUP($E24, '2020_Jurisdiction_Pop_Est'!$P$4:$R$10,3, FALSE)))</f>
        <v>82.882103021964326</v>
      </c>
      <c r="AT24" s="582">
        <f>$D24*((VLOOKUP(AT$2,'2020_Jurisdiction_Pop_Est'!$A:$D,4,FALSE))/(VLOOKUP($E24, '2020_Jurisdiction_Pop_Est'!$P$4:$R$10,3, FALSE)))</f>
        <v>81.069371728652882</v>
      </c>
      <c r="AU24" s="582" t="e">
        <f>$D24*((VLOOKUP(AU$2,'2020_Jurisdiction_Pop_Est'!$A:$D,4,FALSE))/(VLOOKUP($E24, '2020_Jurisdiction_Pop_Est'!$P$4:$R$10,3, FALSE)))</f>
        <v>#N/A</v>
      </c>
      <c r="AV24" s="33"/>
      <c r="AW24" s="120"/>
      <c r="AX24" s="120">
        <f>$D24*((VLOOKUP(AX$2,'2020_Jurisdiction_Pop_Est'!$A:$D,4,FALSE))/(VLOOKUP($E24, '2020_Jurisdiction_Pop_Est'!$P$4:$R$10,3, FALSE)))</f>
        <v>2330.7428027412766</v>
      </c>
      <c r="AY24" s="297">
        <f>$D24*((VLOOKUP(AY$2,'2020_Jurisdiction_Pop_Est'!$A:$D,4,FALSE))/(VLOOKUP($E24, '2020_Jurisdiction_Pop_Est'!$P$4:$R$10,3, FALSE)))</f>
        <v>767.09389497053235</v>
      </c>
      <c r="AZ24" s="297">
        <f>$D24*((VLOOKUP(AZ$2,'2020_Jurisdiction_Pop_Est'!$A:$D,4,FALSE))/(VLOOKUP($E24, '2020_Jurisdiction_Pop_Est'!$P$4:$R$10,3, FALSE)))</f>
        <v>2061.568546858246</v>
      </c>
      <c r="BA24" s="313"/>
      <c r="BB24" s="575"/>
      <c r="BC24" s="34">
        <f>$D24*((VLOOKUP(BC$2,'2020_Jurisdiction_Pop_Est'!$A:$D,4,FALSE))/(VLOOKUP($E24, '2020_Jurisdiction_Pop_Est'!$P$4:$R$10,3, FALSE)))</f>
        <v>1859.52530076518</v>
      </c>
      <c r="BD24" s="309"/>
      <c r="BE24" s="309"/>
      <c r="BF24" s="294">
        <f>$D24*((VLOOKUP(BF$2,'2020_Jurisdiction_Pop_Est'!$A:$D,4,FALSE))/(VLOOKUP($E24, '2020_Jurisdiction_Pop_Est'!$P$4:$R$10,3, FALSE)))</f>
        <v>1003.3443304297793</v>
      </c>
      <c r="BG24" s="310"/>
      <c r="BH24" s="310"/>
      <c r="BI24" s="311"/>
      <c r="BJ24" s="314"/>
      <c r="BK24" s="35"/>
      <c r="BL24" s="35"/>
      <c r="BM24" s="575"/>
      <c r="BN24" s="289"/>
      <c r="BO24" s="35"/>
      <c r="BP24" s="575"/>
      <c r="BQ24" s="290"/>
      <c r="BR24" s="315"/>
      <c r="BS24" s="575"/>
      <c r="BT24" s="121"/>
      <c r="BU24" s="36"/>
      <c r="BV24" s="292"/>
      <c r="BW24" s="293">
        <f>$D24*((VLOOKUP(BW$2,'2020_Jurisdiction_Pop_Est'!$A:$D,4,FALSE))/(VLOOKUP($E24, '2020_Jurisdiction_Pop_Est'!$P$4:$R$10,3, FALSE)))</f>
        <v>824.75355135634368</v>
      </c>
      <c r="BX24" s="316"/>
      <c r="BY24" s="310"/>
      <c r="BZ24" s="301"/>
      <c r="CA24" s="301"/>
      <c r="CB24" s="301"/>
      <c r="CC24" s="301"/>
      <c r="CD24" s="301"/>
      <c r="CE24" s="301"/>
      <c r="CF24" s="301"/>
      <c r="CG24" s="301"/>
      <c r="CI24" s="298">
        <f t="shared" si="0"/>
        <v>309719.92667505617</v>
      </c>
      <c r="CJ24" s="926">
        <f t="shared" si="1"/>
        <v>167424.446</v>
      </c>
      <c r="CK24" s="926">
        <f t="shared" si="2"/>
        <v>142295.48067505617</v>
      </c>
      <c r="CL24" s="930">
        <f t="shared" si="3"/>
        <v>0.84990862490329622</v>
      </c>
    </row>
    <row r="25" spans="1:90" x14ac:dyDescent="0.3">
      <c r="A25" s="549" t="s">
        <v>504</v>
      </c>
      <c r="B25" s="135"/>
      <c r="C25" s="666" t="s">
        <v>505</v>
      </c>
      <c r="D25" s="665">
        <v>125576.5356</v>
      </c>
      <c r="E25" s="819" t="s">
        <v>89</v>
      </c>
      <c r="F25" s="819" t="s">
        <v>129</v>
      </c>
      <c r="G25" s="1">
        <f>$D25*((VLOOKUP(G$2,'2020_Jurisdiction_Pop_Est'!$A:$D,4,FALSE))/(VLOOKUP($E25, '2020_Jurisdiction_Pop_Est'!$P$4:$R$10,3, FALSE)))</f>
        <v>100848.31760757026</v>
      </c>
      <c r="H25" s="580">
        <f>$D25*((VLOOKUP(H$2,'2020_Jurisdiction_Pop_Est'!$A:$D,4,FALSE))/(VLOOKUP($E25, '2020_Jurisdiction_Pop_Est'!$P$4:$R$10,3, FALSE)))</f>
        <v>1012.0027101912142</v>
      </c>
      <c r="I25" s="580">
        <f>$D25*((VLOOKUP(I$2,'2020_Jurisdiction_Pop_Est'!$A:$D,4,FALSE))/(VLOOKUP($E25, '2020_Jurisdiction_Pop_Est'!$P$4:$R$10,3, FALSE)))</f>
        <v>688.28833153342521</v>
      </c>
      <c r="J25" s="580">
        <f>$D25*((VLOOKUP(J$2,'2020_Jurisdiction_Pop_Est'!$A:$D,4,FALSE))/(VLOOKUP($E25, '2020_Jurisdiction_Pop_Est'!$P$4:$R$10,3, FALSE)))</f>
        <v>69216.482744964873</v>
      </c>
      <c r="K25" s="580">
        <f>$D25*((VLOOKUP(K$2,'2020_Jurisdiction_Pop_Est'!$A:$D,4,FALSE))/(VLOOKUP($E25, '2020_Jurisdiction_Pop_Est'!$P$4:$R$10,3, FALSE)))</f>
        <v>3829.4699449827094</v>
      </c>
      <c r="L25" s="580">
        <f>$D25*((VLOOKUP(L$2,'2020_Jurisdiction_Pop_Est'!$A:$D,4,FALSE))/(VLOOKUP($E25, '2020_Jurisdiction_Pop_Est'!$P$4:$R$10,3, FALSE)))</f>
        <v>2726.24683167784</v>
      </c>
      <c r="M25" s="580">
        <f>$D25*((VLOOKUP(M$2,'2020_Jurisdiction_Pop_Est'!$A:$D,4,FALSE))/(VLOOKUP($E25, '2020_Jurisdiction_Pop_Est'!$P$4:$R$10,3, FALSE)))</f>
        <v>647.87077912973939</v>
      </c>
      <c r="N25" s="580">
        <f>$D25*((VLOOKUP(N$2,'2020_Jurisdiction_Pop_Est'!$A:$D,4,FALSE))/(VLOOKUP($E25, '2020_Jurisdiction_Pop_Est'!$P$4:$R$10,3, FALSE)))</f>
        <v>3237.0533033905631</v>
      </c>
      <c r="O25" s="580">
        <f>$D25*((VLOOKUP(O$2,'2020_Jurisdiction_Pop_Est'!$A:$D,4,FALSE))/(VLOOKUP($E25, '2020_Jurisdiction_Pop_Est'!$P$4:$R$10,3, FALSE)))</f>
        <v>443.52987059289796</v>
      </c>
      <c r="P25" s="580">
        <f>$D25*((VLOOKUP(P$2,'2020_Jurisdiction_Pop_Est'!$A:$D,4,FALSE))/(VLOOKUP($E25, '2020_Jurisdiction_Pop_Est'!$P$4:$R$10,3, FALSE)))</f>
        <v>2894.7467864570704</v>
      </c>
      <c r="Q25" s="580">
        <f>$D25*((VLOOKUP(Q$2,'2020_Jurisdiction_Pop_Est'!$A:$D,4,FALSE))/(VLOOKUP($E25, '2020_Jurisdiction_Pop_Est'!$P$4:$R$10,3, FALSE)))</f>
        <v>831.08632108271388</v>
      </c>
      <c r="R25" s="580">
        <f>$D25*((VLOOKUP(R$2,'2020_Jurisdiction_Pop_Est'!$A:$D,4,FALSE))/(VLOOKUP($E25, '2020_Jurisdiction_Pop_Est'!$P$4:$R$10,3, FALSE)))</f>
        <v>2849.7924546473946</v>
      </c>
      <c r="S25" s="580">
        <f>$D25*((VLOOKUP(S$2,'2020_Jurisdiction_Pop_Est'!$A:$D,4,FALSE))/(VLOOKUP($E25, '2020_Jurisdiction_Pop_Est'!$P$4:$R$10,3, FALSE)))</f>
        <v>2690.2306254579039</v>
      </c>
      <c r="T25" s="580">
        <f>$D25*((VLOOKUP(T$2,'2020_Jurisdiction_Pop_Est'!$A:$D,4,FALSE))/(VLOOKUP($E25, '2020_Jurisdiction_Pop_Est'!$P$4:$R$10,3, FALSE)))</f>
        <v>3077.3542975356363</v>
      </c>
      <c r="U25" s="580">
        <f>$D25*((VLOOKUP(U$2,'2020_Jurisdiction_Pop_Est'!$A:$D,4,FALSE))/(VLOOKUP($E25, '2020_Jurisdiction_Pop_Est'!$P$4:$R$10,3, FALSE)))</f>
        <v>1468.8522565814014</v>
      </c>
      <c r="V25" s="580">
        <f>$D25*((VLOOKUP(V$2,'2020_Jurisdiction_Pop_Est'!$A:$D,4,FALSE))/(VLOOKUP($E25, '2020_Jurisdiction_Pop_Est'!$P$4:$R$10,3, FALSE)))</f>
        <v>1098.2125747096939</v>
      </c>
      <c r="W25" s="581">
        <f>$D25*((VLOOKUP(W$2,'2020_Jurisdiction_Pop_Est'!$A:$D,4,FALSE))/(VLOOKUP($E25, '2020_Jurisdiction_Pop_Est'!$P$4:$R$10,3, FALSE)))</f>
        <v>609.72004205328631</v>
      </c>
      <c r="X25" s="581">
        <f>$D25*((VLOOKUP(X$2,'2020_Jurisdiction_Pop_Est'!$A:$D,4,FALSE))/(VLOOKUP($E25, '2020_Jurisdiction_Pop_Est'!$P$4:$R$10,3, FALSE)))</f>
        <v>319.48656888504109</v>
      </c>
      <c r="Y25" s="581">
        <f>$D25*((VLOOKUP(Y$2,'2020_Jurisdiction_Pop_Est'!$A:$D,4,FALSE))/(VLOOKUP($E25, '2020_Jurisdiction_Pop_Est'!$P$4:$R$10,3, FALSE)))</f>
        <v>748.39531920803563</v>
      </c>
      <c r="Z25" s="581">
        <f>$D25*((VLOOKUP(Z$2,'2020_Jurisdiction_Pop_Est'!$A:$D,4,FALSE))/(VLOOKUP($E25, '2020_Jurisdiction_Pop_Est'!$P$4:$R$10,3, FALSE)))</f>
        <v>1005.2891529424232</v>
      </c>
      <c r="AA25" s="280">
        <f>$D25*((VLOOKUP(AA$2,'2020_Jurisdiction_Pop_Est'!$A:$D,4,FALSE))/(VLOOKUP($E25, '2020_Jurisdiction_Pop_Est'!$P$4:$R$10,3, FALSE)))</f>
        <v>839.21523688601849</v>
      </c>
      <c r="AB25" s="280">
        <f>$D25*((VLOOKUP(AB$2,'2020_Jurisdiction_Pop_Est'!$A:$D,4,FALSE))/(VLOOKUP($E25, '2020_Jurisdiction_Pop_Est'!$P$4:$R$10,3, FALSE)))</f>
        <v>191.56470791838697</v>
      </c>
      <c r="AC25" s="280">
        <f>$D25*((VLOOKUP(AC$2,'2020_Jurisdiction_Pop_Est'!$A:$D,4,FALSE))/(VLOOKUP($E25, '2020_Jurisdiction_Pop_Est'!$P$4:$R$10,3, FALSE)))</f>
        <v>283.48182548835945</v>
      </c>
      <c r="AD25" s="280">
        <f>$D25*((VLOOKUP(AD$2,'2020_Jurisdiction_Pop_Est'!$A:$D,4,FALSE))/(VLOOKUP($E25, '2020_Jurisdiction_Pop_Est'!$P$4:$R$10,3, FALSE)))</f>
        <v>171.60114087162944</v>
      </c>
      <c r="AE25" s="280">
        <f>$D25*((VLOOKUP(AE$2,'2020_Jurisdiction_Pop_Est'!$A:$D,4,FALSE))/(VLOOKUP($E25, '2020_Jurisdiction_Pop_Est'!$P$4:$R$10,3, FALSE)))</f>
        <v>1281.5224130445001</v>
      </c>
      <c r="AF25" s="280">
        <f>$D25*((VLOOKUP(AF$2,'2020_Jurisdiction_Pop_Est'!$A:$D,4,FALSE))/(VLOOKUP($E25, '2020_Jurisdiction_Pop_Est'!$P$4:$R$10,3, FALSE)))</f>
        <v>100.96183279061101</v>
      </c>
      <c r="AG25" s="280">
        <f>$D25*((VLOOKUP(AG$2,'2020_Jurisdiction_Pop_Est'!$A:$D,4,FALSE))/(VLOOKUP($E25, '2020_Jurisdiction_Pop_Est'!$P$4:$R$10,3, FALSE)))</f>
        <v>77.02051956399778</v>
      </c>
      <c r="AH25" s="281">
        <f>$D25*((VLOOKUP(AH$2,'2020_Jurisdiction_Pop_Est'!$A:$D,4,FALSE))/(VLOOKUP($E25, '2020_Jurisdiction_Pop_Est'!$P$4:$R$10,3, FALSE)))</f>
        <v>126.25919003248198</v>
      </c>
      <c r="AI25" s="281">
        <f>$D25*((VLOOKUP(AI$2,'2020_Jurisdiction_Pop_Est'!$A:$D,4,FALSE))/(VLOOKUP($E25, '2020_Jurisdiction_Pop_Est'!$P$4:$R$10,3, FALSE)))</f>
        <v>20.854241422237493</v>
      </c>
      <c r="AJ25" s="281">
        <f>$D25*((VLOOKUP(AJ$2,'2020_Jurisdiction_Pop_Est'!$A:$D,4,FALSE))/(VLOOKUP($E25, '2020_Jurisdiction_Pop_Est'!$P$4:$R$10,3, FALSE)))</f>
        <v>44.36436364188642</v>
      </c>
      <c r="AK25" s="281">
        <f>$D25*((VLOOKUP(AK$2,'2020_Jurisdiction_Pop_Est'!$A:$D,4,FALSE))/(VLOOKUP($E25, '2020_Jurisdiction_Pop_Est'!$P$4:$R$10,3, FALSE)))</f>
        <v>117.62728357231111</v>
      </c>
      <c r="AL25" s="281">
        <f>$D25*((VLOOKUP(AL$2,'2020_Jurisdiction_Pop_Est'!$A:$D,4,FALSE))/(VLOOKUP($E25, '2020_Jurisdiction_Pop_Est'!$P$4:$R$10,3, FALSE)))</f>
        <v>404.1508840350578</v>
      </c>
      <c r="AM25" s="281">
        <f>$D25*((VLOOKUP(AM$2,'2020_Jurisdiction_Pop_Est'!$A:$D,4,FALSE))/(VLOOKUP($E25, '2020_Jurisdiction_Pop_Est'!$P$4:$R$10,3, FALSE)))</f>
        <v>42.975345759374768</v>
      </c>
      <c r="AN25" s="281">
        <f>$D25*((VLOOKUP(AN$2,'2020_Jurisdiction_Pop_Est'!$A:$D,4,FALSE))/(VLOOKUP($E25, '2020_Jurisdiction_Pop_Est'!$P$4:$R$10,3, FALSE)))</f>
        <v>74.889715996359172</v>
      </c>
      <c r="AO25" s="14">
        <f>$D25*((VLOOKUP(AO$2,'2020_Jurisdiction_Pop_Est'!$A:$D,4,FALSE))/(VLOOKUP($E25, '2020_Jurisdiction_Pop_Est'!$P$4:$R$10,3, FALSE)))</f>
        <v>15979.670905309997</v>
      </c>
      <c r="AP25" s="15">
        <f>$D25*((VLOOKUP(AP$2,'2020_Jurisdiction_Pop_Est'!$A:$D,4,FALSE))/(VLOOKUP($E25, '2020_Jurisdiction_Pop_Est'!$P$4:$R$10,3, FALSE)))</f>
        <v>3134.1694186670188</v>
      </c>
      <c r="AQ25" s="15">
        <f>$D25*((VLOOKUP(AQ$2,'2020_Jurisdiction_Pop_Est'!$A:$D,4,FALSE))/(VLOOKUP($E25, '2020_Jurisdiction_Pop_Est'!$P$4:$R$10,3, FALSE)))</f>
        <v>1104.0495966731669</v>
      </c>
      <c r="AR25" s="117">
        <f>$D25*((VLOOKUP(AR$2,'2020_Jurisdiction_Pop_Est'!$A:$D,4,FALSE))/(VLOOKUP($E25, '2020_Jurisdiction_Pop_Est'!$P$4:$R$10,3, FALSE)))</f>
        <v>1309.6328274307978</v>
      </c>
      <c r="AS25" s="582">
        <f>$D25*((VLOOKUP(AS$2,'2020_Jurisdiction_Pop_Est'!$A:$D,4,FALSE))/(VLOOKUP($E25, '2020_Jurisdiction_Pop_Est'!$P$4:$R$10,3, FALSE)))</f>
        <v>62.165637153970756</v>
      </c>
      <c r="AT25" s="582">
        <f>$D25*((VLOOKUP(AT$2,'2020_Jurisdiction_Pop_Est'!$A:$D,4,FALSE))/(VLOOKUP($E25, '2020_Jurisdiction_Pop_Est'!$P$4:$R$10,3, FALSE)))</f>
        <v>60.805999889363896</v>
      </c>
      <c r="AU25" s="582" t="e">
        <f>$D25*((VLOOKUP(AU$2,'2020_Jurisdiction_Pop_Est'!$A:$D,4,FALSE))/(VLOOKUP($E25, '2020_Jurisdiction_Pop_Est'!$P$4:$R$10,3, FALSE)))</f>
        <v>#N/A</v>
      </c>
      <c r="AV25" s="33"/>
      <c r="AW25" s="120"/>
      <c r="AX25" s="120">
        <f>$D25*((VLOOKUP(AX$2,'2020_Jurisdiction_Pop_Est'!$A:$D,4,FALSE))/(VLOOKUP($E25, '2020_Jurisdiction_Pop_Est'!$P$4:$R$10,3, FALSE)))</f>
        <v>1748.1712708960297</v>
      </c>
      <c r="AY25" s="297">
        <f>$D25*((VLOOKUP(AY$2,'2020_Jurisdiction_Pop_Est'!$A:$D,4,FALSE))/(VLOOKUP($E25, '2020_Jurisdiction_Pop_Est'!$P$4:$R$10,3, FALSE)))</f>
        <v>575.35799646790963</v>
      </c>
      <c r="AZ25" s="297">
        <f>$D25*((VLOOKUP(AZ$2,'2020_Jurisdiction_Pop_Est'!$A:$D,4,FALSE))/(VLOOKUP($E25, '2020_Jurisdiction_Pop_Est'!$P$4:$R$10,3, FALSE)))</f>
        <v>1546.2773937826548</v>
      </c>
      <c r="BA25" s="313"/>
      <c r="BB25" s="575"/>
      <c r="BC25" s="34">
        <f>$D25*((VLOOKUP(BC$2,'2020_Jurisdiction_Pop_Est'!$A:$D,4,FALSE))/(VLOOKUP($E25, '2020_Jurisdiction_Pop_Est'!$P$4:$R$10,3, FALSE)))</f>
        <v>1394.7350623494931</v>
      </c>
      <c r="BD25" s="309"/>
      <c r="BE25" s="309"/>
      <c r="BF25" s="294">
        <f>$D25*((VLOOKUP(BF$2,'2020_Jurisdiction_Pop_Est'!$A:$D,4,FALSE))/(VLOOKUP($E25, '2020_Jurisdiction_Pop_Est'!$P$4:$R$10,3, FALSE)))</f>
        <v>752.55739552677608</v>
      </c>
      <c r="BG25" s="310"/>
      <c r="BH25" s="310"/>
      <c r="BI25" s="311"/>
      <c r="BJ25" s="314"/>
      <c r="BK25" s="35"/>
      <c r="BL25" s="35"/>
      <c r="BM25" s="575"/>
      <c r="BN25" s="289"/>
      <c r="BO25" s="35"/>
      <c r="BP25" s="575"/>
      <c r="BQ25" s="290"/>
      <c r="BR25" s="315"/>
      <c r="BS25" s="575"/>
      <c r="BT25" s="121"/>
      <c r="BU25" s="36"/>
      <c r="BV25" s="292"/>
      <c r="BW25" s="293">
        <f>$D25*((VLOOKUP(BW$2,'2020_Jurisdiction_Pop_Est'!$A:$D,4,FALSE))/(VLOOKUP($E25, '2020_Jurisdiction_Pop_Est'!$P$4:$R$10,3, FALSE)))</f>
        <v>618.60556315131146</v>
      </c>
      <c r="BX25" s="316"/>
      <c r="BY25" s="310"/>
      <c r="BZ25" s="301"/>
      <c r="CA25" s="301"/>
      <c r="CB25" s="301"/>
      <c r="CC25" s="301"/>
      <c r="CD25" s="301"/>
      <c r="CE25" s="301"/>
      <c r="CF25" s="301"/>
      <c r="CG25" s="301"/>
      <c r="CI25" s="298">
        <f t="shared" si="0"/>
        <v>232305.11629191579</v>
      </c>
      <c r="CJ25" s="926">
        <f t="shared" si="1"/>
        <v>125576.5356</v>
      </c>
      <c r="CK25" s="926">
        <f t="shared" si="2"/>
        <v>106728.58069191579</v>
      </c>
      <c r="CL25" s="930">
        <f t="shared" si="3"/>
        <v>0.84990862490329588</v>
      </c>
    </row>
    <row r="26" spans="1:90" ht="31.2" x14ac:dyDescent="0.3">
      <c r="A26" s="549" t="s">
        <v>506</v>
      </c>
      <c r="B26" s="135" t="s">
        <v>507</v>
      </c>
      <c r="C26" s="666" t="s">
        <v>508</v>
      </c>
      <c r="D26" s="665">
        <v>145643.90759999998</v>
      </c>
      <c r="E26" s="822" t="s">
        <v>509</v>
      </c>
      <c r="F26" s="929" t="s">
        <v>510</v>
      </c>
      <c r="G26" s="1">
        <v>145643.90759999998</v>
      </c>
      <c r="H26" s="580">
        <v>145643.90759999998</v>
      </c>
      <c r="I26" s="580">
        <v>145643.90759999998</v>
      </c>
      <c r="J26" s="580">
        <v>145643.90759999998</v>
      </c>
      <c r="K26" s="580">
        <v>145643.90759999998</v>
      </c>
      <c r="L26" s="580">
        <v>145643.90759999998</v>
      </c>
      <c r="M26" s="580">
        <v>145643.90759999998</v>
      </c>
      <c r="N26" s="580">
        <v>145643.90759999998</v>
      </c>
      <c r="O26" s="580">
        <v>145643.90759999998</v>
      </c>
      <c r="P26" s="580">
        <v>145643.90759999998</v>
      </c>
      <c r="Q26" s="580">
        <v>145643.90759999998</v>
      </c>
      <c r="R26" s="580">
        <v>145643.90759999998</v>
      </c>
      <c r="S26" s="580">
        <v>145643.90759999998</v>
      </c>
      <c r="T26" s="580">
        <v>145643.90759999998</v>
      </c>
      <c r="U26" s="580">
        <v>145643.90759999998</v>
      </c>
      <c r="V26" s="580">
        <v>145643.90759999998</v>
      </c>
      <c r="W26" s="581">
        <v>145643.90759999998</v>
      </c>
      <c r="X26" s="581">
        <v>145643.90759999998</v>
      </c>
      <c r="Y26" s="581">
        <v>145643.90759999998</v>
      </c>
      <c r="Z26" s="581">
        <v>145643.90759999998</v>
      </c>
      <c r="AA26" s="280">
        <v>145643.90759999998</v>
      </c>
      <c r="AB26" s="280">
        <v>145643.90759999998</v>
      </c>
      <c r="AC26" s="280">
        <v>145643.90759999998</v>
      </c>
      <c r="AD26" s="280">
        <v>145643.90759999998</v>
      </c>
      <c r="AE26" s="280">
        <v>145643.90759999998</v>
      </c>
      <c r="AF26" s="280">
        <v>145643.90759999998</v>
      </c>
      <c r="AG26" s="280">
        <v>145643.90759999998</v>
      </c>
      <c r="AH26" s="281">
        <v>145643.90759999998</v>
      </c>
      <c r="AI26" s="281">
        <v>145643.90759999998</v>
      </c>
      <c r="AJ26" s="281">
        <v>145643.90759999998</v>
      </c>
      <c r="AK26" s="281">
        <v>145643.90759999998</v>
      </c>
      <c r="AL26" s="281">
        <v>145643.90759999998</v>
      </c>
      <c r="AM26" s="281">
        <v>145643.90759999998</v>
      </c>
      <c r="AN26" s="281">
        <v>145643.90759999998</v>
      </c>
      <c r="AO26" s="14">
        <v>145643.90759999998</v>
      </c>
      <c r="AP26" s="15">
        <v>145643.90759999998</v>
      </c>
      <c r="AQ26" s="15">
        <v>145643.90759999998</v>
      </c>
      <c r="AR26" s="117">
        <v>145643.90759999998</v>
      </c>
      <c r="AS26" s="582">
        <v>145643.90759999998</v>
      </c>
      <c r="AT26" s="582">
        <v>145643.90759999998</v>
      </c>
      <c r="AU26" s="582">
        <v>145643.90759999998</v>
      </c>
      <c r="AV26" s="33">
        <v>145643.90759999998</v>
      </c>
      <c r="AW26" s="120">
        <v>145643.90759999998</v>
      </c>
      <c r="AX26" s="120">
        <v>145643.90759999998</v>
      </c>
      <c r="AY26" s="297">
        <v>145643.90759999998</v>
      </c>
      <c r="AZ26" s="297">
        <v>145643.90759999998</v>
      </c>
      <c r="BA26" s="313"/>
      <c r="BB26" s="575">
        <v>145643.90759999998</v>
      </c>
      <c r="BC26" s="34">
        <v>145643.90759999998</v>
      </c>
      <c r="BD26" s="309">
        <v>145643.90759999998</v>
      </c>
      <c r="BE26" s="309">
        <v>145643.90759999998</v>
      </c>
      <c r="BF26" s="294">
        <v>145643.90759999998</v>
      </c>
      <c r="BG26" s="310">
        <v>145643.90759999998</v>
      </c>
      <c r="BH26" s="310">
        <v>145643.90759999998</v>
      </c>
      <c r="BI26" s="311">
        <v>145643.90759999998</v>
      </c>
      <c r="BJ26" s="314">
        <v>145643.90759999998</v>
      </c>
      <c r="BK26" s="35">
        <v>145643.90759999998</v>
      </c>
      <c r="BL26" s="35">
        <v>145643.90759999998</v>
      </c>
      <c r="BM26" s="575">
        <v>145643.90759999998</v>
      </c>
      <c r="BN26" s="289">
        <v>145643.90759999998</v>
      </c>
      <c r="BO26" s="35">
        <v>145643.90759999998</v>
      </c>
      <c r="BP26" s="575">
        <v>145643.90759999998</v>
      </c>
      <c r="BQ26" s="290">
        <v>145643.90759999998</v>
      </c>
      <c r="BR26" s="315">
        <v>145643.90759999998</v>
      </c>
      <c r="BS26" s="575"/>
      <c r="BT26" s="121"/>
      <c r="BU26" s="36">
        <v>145643.90759999998</v>
      </c>
      <c r="BV26" s="292">
        <v>145643.90759999998</v>
      </c>
      <c r="BW26" s="293">
        <v>145643.90759999998</v>
      </c>
      <c r="BX26" s="316"/>
      <c r="BY26" s="310"/>
      <c r="BZ26" s="301"/>
      <c r="CA26" s="301"/>
      <c r="CB26" s="301"/>
      <c r="CC26" s="301"/>
      <c r="CD26" s="301"/>
      <c r="CE26" s="301"/>
      <c r="CF26" s="301"/>
      <c r="CG26" s="301"/>
      <c r="CI26" s="298">
        <f t="shared" si="0"/>
        <v>9612497.9015999921</v>
      </c>
      <c r="CJ26" s="926">
        <f t="shared" si="1"/>
        <v>145643.90759999998</v>
      </c>
      <c r="CK26" s="926">
        <f t="shared" si="2"/>
        <v>9466853.9939999916</v>
      </c>
      <c r="CL26" s="930">
        <f t="shared" si="3"/>
        <v>64.999999999999957</v>
      </c>
    </row>
    <row r="27" spans="1:90" x14ac:dyDescent="0.3">
      <c r="A27" s="317"/>
      <c r="B27" s="134"/>
      <c r="C27" s="125"/>
      <c r="D27" s="133"/>
      <c r="E27" s="134"/>
      <c r="F27" s="134" t="s">
        <v>511</v>
      </c>
      <c r="G27" s="318"/>
      <c r="H27" s="319"/>
      <c r="I27" s="319"/>
      <c r="J27" s="319"/>
      <c r="K27" s="319"/>
      <c r="L27" s="319"/>
      <c r="M27" s="319"/>
      <c r="N27" s="319"/>
      <c r="O27" s="319"/>
      <c r="P27" s="319"/>
      <c r="Q27" s="319"/>
      <c r="R27" s="319"/>
      <c r="S27" s="319"/>
      <c r="T27" s="319"/>
      <c r="U27" s="319"/>
      <c r="V27" s="319"/>
      <c r="W27" s="319"/>
      <c r="X27" s="319"/>
      <c r="Y27" s="319"/>
      <c r="Z27" s="319"/>
      <c r="AA27" s="319"/>
      <c r="AB27" s="319"/>
      <c r="AC27" s="319"/>
      <c r="AD27" s="319"/>
      <c r="AE27" s="319"/>
      <c r="AF27" s="319"/>
      <c r="AG27" s="319"/>
      <c r="AH27" s="319"/>
      <c r="AI27" s="319"/>
      <c r="AJ27" s="319"/>
      <c r="AK27" s="319"/>
      <c r="AL27" s="319"/>
      <c r="AM27" s="319"/>
      <c r="AN27" s="319"/>
      <c r="AO27" s="320"/>
      <c r="AP27" s="320"/>
      <c r="AQ27" s="320"/>
      <c r="AR27" s="321"/>
      <c r="AS27" s="321"/>
      <c r="AT27" s="321"/>
      <c r="AU27" s="321"/>
      <c r="AV27" s="320"/>
      <c r="AW27" s="321"/>
      <c r="AX27" s="321"/>
      <c r="AY27" s="321"/>
      <c r="AZ27" s="321"/>
      <c r="BA27" s="319"/>
      <c r="BB27" s="320"/>
      <c r="BC27" s="320"/>
      <c r="BD27" s="321"/>
      <c r="BE27" s="321"/>
      <c r="BF27" s="321"/>
      <c r="BG27" s="321"/>
      <c r="BH27" s="321"/>
      <c r="BI27" s="319"/>
      <c r="BJ27" s="319"/>
      <c r="BK27" s="320"/>
      <c r="BL27" s="320"/>
      <c r="BM27" s="320"/>
      <c r="BN27" s="321"/>
      <c r="BO27" s="320"/>
      <c r="BP27" s="321"/>
      <c r="BQ27" s="320"/>
      <c r="BR27" s="319"/>
      <c r="BS27" s="853"/>
      <c r="BT27" s="319"/>
      <c r="BU27" s="320"/>
      <c r="BV27" s="319"/>
      <c r="BW27" s="319"/>
      <c r="BX27" s="320"/>
      <c r="BY27" s="319"/>
      <c r="BZ27" s="319"/>
      <c r="CA27" s="319"/>
      <c r="CB27" s="319"/>
      <c r="CC27" s="319"/>
      <c r="CD27" s="319"/>
      <c r="CE27" s="319"/>
      <c r="CF27" s="319"/>
      <c r="CG27" s="319"/>
      <c r="CH27" s="319"/>
      <c r="CI27" s="319"/>
      <c r="CJ27" s="319"/>
      <c r="CK27" s="319"/>
      <c r="CL27" s="319"/>
    </row>
    <row r="28" spans="1:90" x14ac:dyDescent="0.3">
      <c r="A28" s="49" t="s">
        <v>174</v>
      </c>
      <c r="B28" s="49" t="s">
        <v>175</v>
      </c>
      <c r="C28" s="126"/>
      <c r="D28" s="129"/>
      <c r="E28" s="131"/>
      <c r="F28" s="131" t="s">
        <v>6</v>
      </c>
      <c r="G28" s="278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2"/>
      <c r="AI28" s="52"/>
      <c r="AJ28" s="52"/>
      <c r="AK28" s="52"/>
      <c r="AL28" s="52"/>
      <c r="AM28" s="52"/>
      <c r="AN28" s="52"/>
      <c r="AO28" s="14"/>
      <c r="AP28" s="53"/>
      <c r="AQ28" s="53"/>
      <c r="AR28" s="117"/>
      <c r="AS28" s="322"/>
      <c r="AT28" s="322"/>
      <c r="AU28" s="322"/>
      <c r="AV28" s="33"/>
      <c r="AW28" s="120"/>
      <c r="AX28" s="120"/>
      <c r="AY28" s="55"/>
      <c r="AZ28" s="55"/>
      <c r="BA28" s="56"/>
      <c r="BB28" s="575"/>
      <c r="BC28" s="34"/>
      <c r="BD28" s="323"/>
      <c r="BE28" s="323"/>
      <c r="BF28" s="57"/>
      <c r="BG28" s="57"/>
      <c r="BH28" s="57"/>
      <c r="BI28" s="58"/>
      <c r="BJ28" s="59"/>
      <c r="BK28" s="35"/>
      <c r="BL28" s="35"/>
      <c r="BM28" s="575"/>
      <c r="BN28" s="123"/>
      <c r="BO28" s="35"/>
      <c r="BP28" s="575"/>
      <c r="BQ28" s="60"/>
      <c r="BR28" s="61"/>
      <c r="BS28" s="575"/>
      <c r="BT28" s="121"/>
      <c r="BU28" s="36"/>
      <c r="BV28" s="62"/>
      <c r="BW28" s="63"/>
      <c r="BX28" s="64"/>
      <c r="BY28" s="57"/>
      <c r="BZ28" s="65"/>
      <c r="CA28" s="65"/>
      <c r="CB28" s="65"/>
      <c r="CC28" s="65"/>
      <c r="CD28" s="65"/>
      <c r="CE28" s="65"/>
      <c r="CF28" s="65"/>
      <c r="CG28" s="65"/>
      <c r="CI28" s="298">
        <f t="shared" ref="CI28:CI40" si="4">SUMIF(G28:BY28,"&gt;=0",G28:BY28)</f>
        <v>0</v>
      </c>
      <c r="CJ28" s="926">
        <f t="shared" ref="CJ28:CJ40" si="5">D28</f>
        <v>0</v>
      </c>
      <c r="CK28" s="926">
        <f t="shared" si="2"/>
        <v>0</v>
      </c>
      <c r="CL28" s="930" t="e">
        <f t="shared" si="3"/>
        <v>#DIV/0!</v>
      </c>
    </row>
    <row r="29" spans="1:90" ht="31.2" x14ac:dyDescent="0.3">
      <c r="A29" s="428" t="s">
        <v>176</v>
      </c>
      <c r="B29" s="49"/>
      <c r="C29" s="666" t="s">
        <v>512</v>
      </c>
      <c r="D29" s="671">
        <v>830437.17388000013</v>
      </c>
      <c r="E29" s="822" t="s">
        <v>89</v>
      </c>
      <c r="F29" s="822" t="s">
        <v>129</v>
      </c>
      <c r="G29" s="278">
        <f>$D29*((VLOOKUP(G$2,'2020_Jurisdiction_Pop_Est'!$A:$D,4,FALSE))/(VLOOKUP($E29, '2020_Jurisdiction_Pop_Est'!$P$4:$R$10,3, FALSE)))</f>
        <v>666909.55809887231</v>
      </c>
      <c r="H29" s="279">
        <f>$D29*((VLOOKUP(H$2,'2020_Jurisdiction_Pop_Est'!$A:$D,4,FALSE))/(VLOOKUP($E29, '2020_Jurisdiction_Pop_Est'!$P$4:$R$10,3, FALSE)))</f>
        <v>6692.370247313087</v>
      </c>
      <c r="I29" s="279">
        <f>$D29*((VLOOKUP(I$2,'2020_Jurisdiction_Pop_Est'!$A:$D,4,FALSE))/(VLOOKUP($E29, '2020_Jurisdiction_Pop_Est'!$P$4:$R$10,3, FALSE)))</f>
        <v>4551.6482368478255</v>
      </c>
      <c r="J29" s="279">
        <f>$D29*((VLOOKUP(J$2,'2020_Jurisdiction_Pop_Est'!$A:$D,4,FALSE))/(VLOOKUP($E29, '2020_Jurisdiction_Pop_Est'!$P$4:$R$10,3, FALSE)))</f>
        <v>457728.34902639582</v>
      </c>
      <c r="K29" s="279">
        <f>$D29*((VLOOKUP(K$2,'2020_Jurisdiction_Pop_Est'!$A:$D,4,FALSE))/(VLOOKUP($E29, '2020_Jurisdiction_Pop_Est'!$P$4:$R$10,3, FALSE)))</f>
        <v>25324.27083909648</v>
      </c>
      <c r="L29" s="279">
        <f>$D29*((VLOOKUP(L$2,'2020_Jurisdiction_Pop_Est'!$A:$D,4,FALSE))/(VLOOKUP($E29, '2020_Jurisdiction_Pop_Est'!$P$4:$R$10,3, FALSE)))</f>
        <v>18028.660397268115</v>
      </c>
      <c r="M29" s="279">
        <f>$D29*((VLOOKUP(M$2,'2020_Jurisdiction_Pop_Est'!$A:$D,4,FALSE))/(VLOOKUP($E29, '2020_Jurisdiction_Pop_Est'!$P$4:$R$10,3, FALSE)))</f>
        <v>4284.3671095823292</v>
      </c>
      <c r="N29" s="279">
        <f>$D29*((VLOOKUP(N$2,'2020_Jurisdiction_Pop_Est'!$A:$D,4,FALSE))/(VLOOKUP($E29, '2020_Jurisdiction_Pop_Est'!$P$4:$R$10,3, FALSE)))</f>
        <v>21406.621739663424</v>
      </c>
      <c r="O29" s="279">
        <f>$D29*((VLOOKUP(O$2,'2020_Jurisdiction_Pop_Est'!$A:$D,4,FALSE))/(VLOOKUP($E29, '2020_Jurisdiction_Pop_Est'!$P$4:$R$10,3, FALSE)))</f>
        <v>2933.0614235111002</v>
      </c>
      <c r="P29" s="279">
        <f>$D29*((VLOOKUP(P$2,'2020_Jurisdiction_Pop_Est'!$A:$D,4,FALSE))/(VLOOKUP($E29, '2020_Jurisdiction_Pop_Est'!$P$4:$R$10,3, FALSE)))</f>
        <v>19142.949986300002</v>
      </c>
      <c r="Q29" s="279">
        <f>$D29*((VLOOKUP(Q$2,'2020_Jurisdiction_Pop_Est'!$A:$D,4,FALSE))/(VLOOKUP($E29, '2020_Jurisdiction_Pop_Est'!$P$4:$R$10,3, FALSE)))</f>
        <v>5495.9708231531695</v>
      </c>
      <c r="R29" s="279">
        <f>$D29*((VLOOKUP(R$2,'2020_Jurisdiction_Pop_Est'!$A:$D,4,FALSE))/(VLOOKUP($E29, '2020_Jurisdiction_Pop_Est'!$P$4:$R$10,3, FALSE)))</f>
        <v>18845.667153298429</v>
      </c>
      <c r="S29" s="279">
        <f>$D29*((VLOOKUP(S$2,'2020_Jurisdiction_Pop_Est'!$A:$D,4,FALSE))/(VLOOKUP($E29, '2020_Jurisdiction_Pop_Est'!$P$4:$R$10,3, FALSE)))</f>
        <v>17790.485356331861</v>
      </c>
      <c r="T29" s="279">
        <f>$D29*((VLOOKUP(T$2,'2020_Jurisdiction_Pop_Est'!$A:$D,4,FALSE))/(VLOOKUP($E29, '2020_Jurisdiction_Pop_Est'!$P$4:$R$10,3, FALSE)))</f>
        <v>20350.532793906499</v>
      </c>
      <c r="U29" s="279">
        <f>$D29*((VLOOKUP(U$2,'2020_Jurisdiction_Pop_Est'!$A:$D,4,FALSE))/(VLOOKUP($E29, '2020_Jurisdiction_Pop_Est'!$P$4:$R$10,3, FALSE)))</f>
        <v>9713.514638500028</v>
      </c>
      <c r="V29" s="279">
        <f>$D29*((VLOOKUP(V$2,'2020_Jurisdiction_Pop_Est'!$A:$D,4,FALSE))/(VLOOKUP($E29, '2020_Jurisdiction_Pop_Est'!$P$4:$R$10,3, FALSE)))</f>
        <v>7262.4757682946984</v>
      </c>
      <c r="W29" s="280">
        <f>$D29*((VLOOKUP(W$2,'2020_Jurisdiction_Pop_Est'!$A:$D,4,FALSE))/(VLOOKUP($E29, '2020_Jurisdiction_Pop_Est'!$P$4:$R$10,3, FALSE)))</f>
        <v>4032.076423843675</v>
      </c>
      <c r="X29" s="280">
        <f>$D29*((VLOOKUP(X$2,'2020_Jurisdiction_Pop_Est'!$A:$D,4,FALSE))/(VLOOKUP($E29, '2020_Jurisdiction_Pop_Est'!$P$4:$R$10,3, FALSE)))</f>
        <v>2112.7635197917621</v>
      </c>
      <c r="Y29" s="280">
        <f>$D29*((VLOOKUP(Y$2,'2020_Jurisdiction_Pop_Est'!$A:$D,4,FALSE))/(VLOOKUP($E29, '2020_Jurisdiction_Pop_Est'!$P$4:$R$10,3, FALSE)))</f>
        <v>4949.135528055941</v>
      </c>
      <c r="Z29" s="280">
        <f>$D29*((VLOOKUP(Z$2,'2020_Jurisdiction_Pop_Est'!$A:$D,4,FALSE))/(VLOOKUP($E29, '2020_Jurisdiction_Pop_Est'!$P$4:$R$10,3, FALSE)))</f>
        <v>6647.9735176077365</v>
      </c>
      <c r="AA29" s="280">
        <f>$D29*((VLOOKUP(AA$2,'2020_Jurisdiction_Pop_Est'!$A:$D,4,FALSE))/(VLOOKUP($E29, '2020_Jurisdiction_Pop_Est'!$P$4:$R$10,3, FALSE)))</f>
        <v>5549.727313839513</v>
      </c>
      <c r="AB29" s="280">
        <f>$D29*((VLOOKUP(AB$2,'2020_Jurisdiction_Pop_Est'!$A:$D,4,FALSE))/(VLOOKUP($E29, '2020_Jurisdiction_Pop_Est'!$P$4:$R$10,3, FALSE)))</f>
        <v>1266.8167177793441</v>
      </c>
      <c r="AC29" s="280">
        <f>$D29*((VLOOKUP(AC$2,'2020_Jurisdiction_Pop_Est'!$A:$D,4,FALSE))/(VLOOKUP($E29, '2020_Jurisdiction_Pop_Est'!$P$4:$R$10,3, FALSE)))</f>
        <v>1874.664282464061</v>
      </c>
      <c r="AD29" s="280">
        <f>$D29*((VLOOKUP(AD$2,'2020_Jurisdiction_Pop_Est'!$A:$D,4,FALSE))/(VLOOKUP($E29, '2020_Jurisdiction_Pop_Est'!$P$4:$R$10,3, FALSE)))</f>
        <v>1134.797721398676</v>
      </c>
      <c r="AE29" s="280">
        <f>$D29*((VLOOKUP(AE$2,'2020_Jurisdiction_Pop_Est'!$A:$D,4,FALSE))/(VLOOKUP($E29, '2020_Jurisdiction_Pop_Est'!$P$4:$R$10,3, FALSE)))</f>
        <v>8474.7030634961466</v>
      </c>
      <c r="AF29" s="280">
        <f>$D29*((VLOOKUP(AF$2,'2020_Jurisdiction_Pop_Est'!$A:$D,4,FALSE))/(VLOOKUP($E29, '2020_Jurisdiction_Pop_Est'!$P$4:$R$10,3, FALSE)))</f>
        <v>667.66023359207986</v>
      </c>
      <c r="AG29" s="280">
        <f>$D29*((VLOOKUP(AG$2,'2020_Jurisdiction_Pop_Est'!$A:$D,4,FALSE))/(VLOOKUP($E29, '2020_Jurisdiction_Pop_Est'!$P$4:$R$10,3, FALSE)))</f>
        <v>509.33641616957919</v>
      </c>
      <c r="AH29" s="281">
        <f>$D29*((VLOOKUP(AH$2,'2020_Jurisdiction_Pop_Est'!$A:$D,4,FALSE))/(VLOOKUP($E29, '2020_Jurisdiction_Pop_Est'!$P$4:$R$10,3, FALSE)))</f>
        <v>834.95156516288068</v>
      </c>
      <c r="AI29" s="281">
        <f>$D29*((VLOOKUP(AI$2,'2020_Jurisdiction_Pop_Est'!$A:$D,4,FALSE))/(VLOOKUP($E29, '2020_Jurisdiction_Pop_Est'!$P$4:$R$10,3, FALSE)))</f>
        <v>137.90902279115062</v>
      </c>
      <c r="AJ29" s="281">
        <f>$D29*((VLOOKUP(AJ$2,'2020_Jurisdiction_Pop_Est'!$A:$D,4,FALSE))/(VLOOKUP($E29, '2020_Jurisdiction_Pop_Est'!$P$4:$R$10,3, FALSE)))</f>
        <v>293.38137565050641</v>
      </c>
      <c r="AK29" s="281">
        <f>$D29*((VLOOKUP(AK$2,'2020_Jurisdiction_Pop_Est'!$A:$D,4,FALSE))/(VLOOKUP($E29, '2020_Jurisdiction_Pop_Est'!$P$4:$R$10,3, FALSE)))</f>
        <v>777.86879908933724</v>
      </c>
      <c r="AL29" s="281">
        <f>$D29*((VLOOKUP(AL$2,'2020_Jurisdiction_Pop_Est'!$A:$D,4,FALSE))/(VLOOKUP($E29, '2020_Jurisdiction_Pop_Est'!$P$4:$R$10,3, FALSE)))</f>
        <v>2672.6483284125338</v>
      </c>
      <c r="AM29" s="281">
        <f>$D29*((VLOOKUP(AM$2,'2020_Jurisdiction_Pop_Est'!$A:$D,4,FALSE))/(VLOOKUP($E29, '2020_Jurisdiction_Pop_Est'!$P$4:$R$10,3, FALSE)))</f>
        <v>284.1958054378037</v>
      </c>
      <c r="AN29" s="281">
        <f>$D29*((VLOOKUP(AN$2,'2020_Jurisdiction_Pop_Est'!$A:$D,4,FALSE))/(VLOOKUP($E29, '2020_Jurisdiction_Pop_Est'!$P$4:$R$10,3, FALSE)))</f>
        <v>495.24541991499518</v>
      </c>
      <c r="AO29" s="14">
        <f>$D29*((VLOOKUP(AO$2,'2020_Jurisdiction_Pop_Est'!$A:$D,4,FALSE))/(VLOOKUP($E29, '2020_Jurisdiction_Pop_Est'!$P$4:$R$10,3, FALSE)))</f>
        <v>105673.50566516262</v>
      </c>
      <c r="AP29" s="15">
        <f>$D29*((VLOOKUP(AP$2,'2020_Jurisdiction_Pop_Est'!$A:$D,4,FALSE))/(VLOOKUP($E29, '2020_Jurisdiction_Pop_Est'!$P$4:$R$10,3, FALSE)))</f>
        <v>20726.250983618964</v>
      </c>
      <c r="AQ29" s="15">
        <f>$D29*((VLOOKUP(AQ$2,'2020_Jurisdiction_Pop_Est'!$A:$D,4,FALSE))/(VLOOKUP($E29, '2020_Jurisdiction_Pop_Est'!$P$4:$R$10,3, FALSE)))</f>
        <v>7301.0759733414616</v>
      </c>
      <c r="AR29" s="117">
        <f>$D29*((VLOOKUP(AR$2,'2020_Jurisdiction_Pop_Est'!$A:$D,4,FALSE))/(VLOOKUP($E29, '2020_Jurisdiction_Pop_Est'!$P$4:$R$10,3, FALSE)))</f>
        <v>8660.5971317471631</v>
      </c>
      <c r="AS29" s="282">
        <f>$D29*((VLOOKUP(AS$2,'2020_Jurisdiction_Pop_Est'!$A:$D,4,FALSE))/(VLOOKUP($E29, '2020_Jurisdiction_Pop_Est'!$P$4:$R$10,3, FALSE)))</f>
        <v>411.10113273894945</v>
      </c>
      <c r="AT29" s="282">
        <f>$D29*((VLOOKUP(AT$2,'2020_Jurisdiction_Pop_Est'!$A:$D,4,FALSE))/(VLOOKUP($E29, '2020_Jurisdiction_Pop_Est'!$P$4:$R$10,3, FALSE)))</f>
        <v>402.10985644575271</v>
      </c>
      <c r="AU29" s="282" t="e">
        <f>$D29*((VLOOKUP(AU$2,'2020_Jurisdiction_Pop_Est'!$A:$D,4,FALSE))/(VLOOKUP($E29, '2020_Jurisdiction_Pop_Est'!$P$4:$R$10,3, FALSE)))</f>
        <v>#N/A</v>
      </c>
      <c r="AV29" s="33"/>
      <c r="AW29" s="120"/>
      <c r="AX29" s="120">
        <f>$D29*((VLOOKUP(AX$2,'2020_Jurisdiction_Pop_Est'!$A:$D,4,FALSE))/(VLOOKUP($E29, '2020_Jurisdiction_Pop_Est'!$P$4:$R$10,3, FALSE)))</f>
        <v>11560.650265789838</v>
      </c>
      <c r="AY29" s="297">
        <f>$D29*((VLOOKUP(AY$2,'2020_Jurisdiction_Pop_Est'!$A:$D,4,FALSE))/(VLOOKUP($E29, '2020_Jurisdiction_Pop_Est'!$P$4:$R$10,3, FALSE)))</f>
        <v>3804.8403411765244</v>
      </c>
      <c r="AZ29" s="297">
        <f>$D29*((VLOOKUP(AZ$2,'2020_Jurisdiction_Pop_Est'!$A:$D,4,FALSE))/(VLOOKUP($E29, '2020_Jurisdiction_Pop_Est'!$P$4:$R$10,3, FALSE)))</f>
        <v>10225.526789635371</v>
      </c>
      <c r="BA29" s="56"/>
      <c r="BB29" s="575"/>
      <c r="BC29" s="34">
        <f>$D29*((VLOOKUP(BC$2,'2020_Jurisdiction_Pop_Est'!$A:$D,4,FALSE))/(VLOOKUP($E29, '2020_Jurisdiction_Pop_Est'!$P$4:$R$10,3, FALSE)))</f>
        <v>9223.3779022078616</v>
      </c>
      <c r="BD29" s="323"/>
      <c r="BE29" s="323"/>
      <c r="BF29" s="286">
        <f>$D29*((VLOOKUP(BF$2,'2020_Jurisdiction_Pop_Est'!$A:$D,4,FALSE))/(VLOOKUP($E29, '2020_Jurisdiction_Pop_Est'!$P$4:$R$10,3, FALSE)))</f>
        <v>4976.6593236368062</v>
      </c>
      <c r="BG29" s="57"/>
      <c r="BH29" s="57"/>
      <c r="BI29" s="58"/>
      <c r="BJ29" s="59"/>
      <c r="BK29" s="35"/>
      <c r="BL29" s="35"/>
      <c r="BM29" s="575"/>
      <c r="BN29" s="123"/>
      <c r="BO29" s="35"/>
      <c r="BP29" s="575"/>
      <c r="BQ29" s="60"/>
      <c r="BR29" s="61"/>
      <c r="BS29" s="575"/>
      <c r="BT29" s="121"/>
      <c r="BU29" s="36"/>
      <c r="BV29" s="62"/>
      <c r="BW29" s="293">
        <f>$D29*((VLOOKUP(BW$2,'2020_Jurisdiction_Pop_Est'!$A:$D,4,FALSE))/(VLOOKUP($E29, '2020_Jurisdiction_Pop_Est'!$P$4:$R$10,3, FALSE)))</f>
        <v>4090.8363425963234</v>
      </c>
      <c r="BX29" s="64"/>
      <c r="BY29" s="57"/>
      <c r="BZ29" s="65"/>
      <c r="CA29" s="65"/>
      <c r="CB29" s="65"/>
      <c r="CC29" s="65"/>
      <c r="CD29" s="65"/>
      <c r="CE29" s="65"/>
      <c r="CF29" s="65"/>
      <c r="CG29" s="65"/>
      <c r="CI29" s="298">
        <f t="shared" si="4"/>
        <v>1536232.8904009298</v>
      </c>
      <c r="CJ29" s="926">
        <f t="shared" si="5"/>
        <v>830437.17388000013</v>
      </c>
      <c r="CK29" s="926">
        <f t="shared" si="2"/>
        <v>705795.71652092971</v>
      </c>
      <c r="CL29" s="930">
        <f t="shared" si="3"/>
        <v>0.84990862490329533</v>
      </c>
    </row>
    <row r="30" spans="1:90" x14ac:dyDescent="0.3">
      <c r="A30" s="423" t="s">
        <v>178</v>
      </c>
      <c r="B30" s="721" t="s">
        <v>179</v>
      </c>
      <c r="C30" s="667" t="s">
        <v>513</v>
      </c>
      <c r="D30" s="670">
        <v>226609.3652</v>
      </c>
      <c r="E30" s="517" t="s">
        <v>181</v>
      </c>
      <c r="F30" s="518" t="s">
        <v>158</v>
      </c>
      <c r="G30" s="825">
        <v>17050</v>
      </c>
      <c r="H30" s="279" t="s">
        <v>6</v>
      </c>
      <c r="I30" s="279" t="s">
        <v>6</v>
      </c>
      <c r="J30" s="824">
        <v>17050</v>
      </c>
      <c r="K30" s="279" t="s">
        <v>6</v>
      </c>
      <c r="L30" s="279" t="s">
        <v>6</v>
      </c>
      <c r="M30" s="279" t="s">
        <v>6</v>
      </c>
      <c r="N30" s="279" t="s">
        <v>6</v>
      </c>
      <c r="O30" s="279" t="s">
        <v>6</v>
      </c>
      <c r="P30" s="824">
        <v>8650</v>
      </c>
      <c r="Q30" s="279" t="s">
        <v>6</v>
      </c>
      <c r="R30" s="279" t="s">
        <v>6</v>
      </c>
      <c r="S30" s="279" t="s">
        <v>6</v>
      </c>
      <c r="T30" s="824">
        <v>14100</v>
      </c>
      <c r="U30" s="279" t="s">
        <v>6</v>
      </c>
      <c r="V30" s="824">
        <v>5000</v>
      </c>
      <c r="W30" s="280" t="s">
        <v>6</v>
      </c>
      <c r="X30" s="280" t="s">
        <v>6</v>
      </c>
      <c r="Y30" s="280" t="s">
        <v>130</v>
      </c>
      <c r="Z30" s="823">
        <v>22550</v>
      </c>
      <c r="AA30" s="280" t="s">
        <v>6</v>
      </c>
      <c r="AB30" s="280" t="s">
        <v>6</v>
      </c>
      <c r="AC30" s="280" t="s">
        <v>6</v>
      </c>
      <c r="AD30" s="280" t="s">
        <v>6</v>
      </c>
      <c r="AE30" s="280" t="s">
        <v>6</v>
      </c>
      <c r="AF30" s="280" t="s">
        <v>6</v>
      </c>
      <c r="AG30" s="280" t="s">
        <v>6</v>
      </c>
      <c r="AH30" s="281" t="s">
        <v>6</v>
      </c>
      <c r="AI30" s="281" t="s">
        <v>6</v>
      </c>
      <c r="AJ30" s="281" t="s">
        <v>130</v>
      </c>
      <c r="AK30" s="281" t="s">
        <v>6</v>
      </c>
      <c r="AL30" s="281" t="s">
        <v>6</v>
      </c>
      <c r="AM30" s="281" t="s">
        <v>6</v>
      </c>
      <c r="AN30" s="281" t="s">
        <v>6</v>
      </c>
      <c r="AO30" s="14" t="s">
        <v>6</v>
      </c>
      <c r="AP30" s="32">
        <v>5000</v>
      </c>
      <c r="AQ30" s="15" t="s">
        <v>6</v>
      </c>
      <c r="AR30" s="117" t="s">
        <v>6</v>
      </c>
      <c r="AS30" s="282" t="s">
        <v>6</v>
      </c>
      <c r="AT30" s="282" t="s">
        <v>6</v>
      </c>
      <c r="AU30" s="282" t="s">
        <v>6</v>
      </c>
      <c r="AV30" s="33" t="s">
        <v>6</v>
      </c>
      <c r="AW30" s="120" t="s">
        <v>6</v>
      </c>
      <c r="AX30" s="120" t="s">
        <v>6</v>
      </c>
      <c r="AY30" s="297" t="s">
        <v>6</v>
      </c>
      <c r="AZ30" s="480">
        <v>5000</v>
      </c>
      <c r="BA30" s="284"/>
      <c r="BB30" s="575"/>
      <c r="BC30" s="34" t="s">
        <v>6</v>
      </c>
      <c r="BD30" s="285"/>
      <c r="BE30" s="285"/>
      <c r="BF30" s="286" t="s">
        <v>6</v>
      </c>
      <c r="BG30" s="286"/>
      <c r="BH30" s="286"/>
      <c r="BI30" s="287"/>
      <c r="BJ30" s="288"/>
      <c r="BK30" s="35"/>
      <c r="BL30" s="35"/>
      <c r="BM30" s="575"/>
      <c r="BN30" s="289"/>
      <c r="BO30" s="35"/>
      <c r="BP30" s="575"/>
      <c r="BQ30" s="290"/>
      <c r="BR30" s="291"/>
      <c r="BS30" s="575"/>
      <c r="BT30" s="121"/>
      <c r="BU30" s="36"/>
      <c r="BV30" s="292"/>
      <c r="BW30" s="293" t="s">
        <v>6</v>
      </c>
      <c r="BX30" s="34"/>
      <c r="BY30" s="294"/>
      <c r="BZ30" s="65" t="s">
        <v>6</v>
      </c>
      <c r="CA30" s="65" t="s">
        <v>6</v>
      </c>
      <c r="CB30" s="65" t="s">
        <v>6</v>
      </c>
      <c r="CC30" s="65" t="s">
        <v>6</v>
      </c>
      <c r="CD30" s="65" t="s">
        <v>6</v>
      </c>
      <c r="CE30" s="65" t="s">
        <v>6</v>
      </c>
      <c r="CF30" s="65" t="s">
        <v>6</v>
      </c>
      <c r="CG30" s="65" t="s">
        <v>6</v>
      </c>
      <c r="CI30" s="298">
        <f t="shared" si="4"/>
        <v>94400</v>
      </c>
      <c r="CJ30" s="926">
        <f t="shared" si="5"/>
        <v>226609.3652</v>
      </c>
      <c r="CK30" s="926">
        <f t="shared" si="2"/>
        <v>-132209.3652</v>
      </c>
      <c r="CL30" s="930">
        <f t="shared" si="3"/>
        <v>-0.58342410113242749</v>
      </c>
    </row>
    <row r="31" spans="1:90" x14ac:dyDescent="0.3">
      <c r="A31" s="28" t="s">
        <v>186</v>
      </c>
      <c r="B31" s="28" t="s">
        <v>514</v>
      </c>
      <c r="C31" s="667" t="s">
        <v>515</v>
      </c>
      <c r="D31" s="665">
        <v>269147</v>
      </c>
      <c r="E31" s="822" t="s">
        <v>189</v>
      </c>
      <c r="F31" s="822" t="s">
        <v>129</v>
      </c>
      <c r="G31" s="278">
        <f>$D31*((VLOOKUP(G$2,'2020_Jurisdiction_Pop_Est'!$A:$D,4,FALSE))/(VLOOKUP($E31,'2020_Jurisdiction_Pop_Est'!$P$4:$R$10,3,FALSE)))</f>
        <v>175490.13228594919</v>
      </c>
      <c r="H31" s="279">
        <f>$D31*((VLOOKUP(H$2,'2020_Jurisdiction_Pop_Est'!$A:$D,4,FALSE))/(VLOOKUP($E31,'2020_Jurisdiction_Pop_Est'!$P$4:$R$10,3,FALSE)))</f>
        <v>1761.0258028921628</v>
      </c>
      <c r="I31" s="279">
        <f>$D31*((VLOOKUP(I$2,'2020_Jurisdiction_Pop_Est'!$A:$D,4,FALSE))/(VLOOKUP($E31,'2020_Jurisdiction_Pop_Est'!$P$4:$R$10,3,FALSE)))</f>
        <v>1197.7176537708447</v>
      </c>
      <c r="J31" s="279">
        <f>$D31*((VLOOKUP(J$2,'2020_Jurisdiction_Pop_Est'!$A:$D,4,FALSE))/(VLOOKUP($E31,'2020_Jurisdiction_Pop_Est'!$P$4:$R$10,3,FALSE)))</f>
        <v>120446.32971021613</v>
      </c>
      <c r="K31" s="279">
        <f>$D31*((VLOOKUP(K$2,'2020_Jurisdiction_Pop_Est'!$A:$D,4,FALSE))/(VLOOKUP($E31,'2020_Jurisdiction_Pop_Est'!$P$4:$R$10,3,FALSE)))</f>
        <v>6663.8115852875208</v>
      </c>
      <c r="L31" s="279">
        <f>$D31*((VLOOKUP(L$2,'2020_Jurisdiction_Pop_Est'!$A:$D,4,FALSE))/(VLOOKUP($E31,'2020_Jurisdiction_Pop_Est'!$P$4:$R$10,3,FALSE)))</f>
        <v>4744.0495635931184</v>
      </c>
      <c r="M31" s="279">
        <f>$D31*((VLOOKUP(M$2,'2020_Jurisdiction_Pop_Est'!$A:$D,4,FALSE))/(VLOOKUP($E31,'2020_Jurisdiction_Pop_Est'!$P$4:$R$10,3,FALSE)))</f>
        <v>1127.3854778232246</v>
      </c>
      <c r="N31" s="279">
        <f>$D31*((VLOOKUP(N$2,'2020_Jurisdiction_Pop_Est'!$A:$D,4,FALSE))/(VLOOKUP($E31,'2020_Jurisdiction_Pop_Est'!$P$4:$R$10,3,FALSE)))</f>
        <v>5632.9240378526247</v>
      </c>
      <c r="O31" s="279">
        <f>$D31*((VLOOKUP(O$2,'2020_Jurisdiction_Pop_Est'!$A:$D,4,FALSE))/(VLOOKUP($E31,'2020_Jurisdiction_Pop_Est'!$P$4:$R$10,3,FALSE)))</f>
        <v>771.80380902333297</v>
      </c>
      <c r="P31" s="279">
        <f>$D31*((VLOOKUP(P$2,'2020_Jurisdiction_Pop_Est'!$A:$D,4,FALSE))/(VLOOKUP($E31,'2020_Jurisdiction_Pop_Est'!$P$4:$R$10,3,FALSE)))</f>
        <v>5037.2629761306416</v>
      </c>
      <c r="Q31" s="279">
        <f>$D31*((VLOOKUP(Q$2,'2020_Jurisdiction_Pop_Est'!$A:$D,4,FALSE))/(VLOOKUP($E31,'2020_Jurisdiction_Pop_Est'!$P$4:$R$10,3,FALSE)))</f>
        <v>1446.2060635992218</v>
      </c>
      <c r="R31" s="279">
        <f>$D31*((VLOOKUP(R$2,'2020_Jurisdiction_Pop_Est'!$A:$D,4,FALSE))/(VLOOKUP($E31,'2020_Jurisdiction_Pop_Est'!$P$4:$R$10,3,FALSE)))</f>
        <v>4959.0361715268691</v>
      </c>
      <c r="S31" s="279">
        <f>$D31*((VLOOKUP(S$2,'2020_Jurisdiction_Pop_Est'!$A:$D,4,FALSE))/(VLOOKUP($E31,'2020_Jurisdiction_Pop_Est'!$P$4:$R$10,3,FALSE)))</f>
        <v>4681.3763436136887</v>
      </c>
      <c r="T31" s="279">
        <f>$D31*((VLOOKUP(T$2,'2020_Jurisdiction_Pop_Est'!$A:$D,4,FALSE))/(VLOOKUP($E31,'2020_Jurisdiction_Pop_Est'!$P$4:$R$10,3,FALSE)))</f>
        <v>5355.0255034172633</v>
      </c>
      <c r="U31" s="279">
        <f>$D31*((VLOOKUP(U$2,'2020_Jurisdiction_Pop_Est'!$A:$D,4,FALSE))/(VLOOKUP($E31,'2020_Jurisdiction_Pop_Est'!$P$4:$R$10,3,FALSE)))</f>
        <v>2556.0077047496075</v>
      </c>
      <c r="V31" s="279">
        <f>$D31*((VLOOKUP(V$2,'2020_Jurisdiction_Pop_Est'!$A:$D,4,FALSE))/(VLOOKUP($E31,'2020_Jurisdiction_Pop_Est'!$P$4:$R$10,3,FALSE)))</f>
        <v>1911.0429860004913</v>
      </c>
      <c r="W31" s="280">
        <f>$D31*((VLOOKUP(W$2,'2020_Jurisdiction_Pop_Est'!$A:$D,4,FALSE))/(VLOOKUP($E31,'2020_Jurisdiction_Pop_Est'!$P$4:$R$10,3,FALSE)))</f>
        <v>1060.997876570364</v>
      </c>
      <c r="X31" s="280">
        <f>$D31*((VLOOKUP(X$2,'2020_Jurisdiction_Pop_Est'!$A:$D,4,FALSE))/(VLOOKUP($E31,'2020_Jurisdiction_Pop_Est'!$P$4:$R$10,3,FALSE)))</f>
        <v>555.9511707016436</v>
      </c>
      <c r="Y31" s="280">
        <f>$D31*((VLOOKUP(Y$2,'2020_Jurisdiction_Pop_Est'!$A:$D,4,FALSE))/(VLOOKUP($E31,'2020_Jurisdiction_Pop_Est'!$P$4:$R$10,3,FALSE)))</f>
        <v>1302.312192069176</v>
      </c>
      <c r="Z31" s="280">
        <f>$D31*((VLOOKUP(Z$2,'2020_Jurisdiction_Pop_Est'!$A:$D,4,FALSE))/(VLOOKUP($E31,'2020_Jurisdiction_Pop_Est'!$P$4:$R$10,3,FALSE)))</f>
        <v>1749.3432773166328</v>
      </c>
      <c r="AA31" s="280">
        <f>$D31*((VLOOKUP(AA$2,'2020_Jurisdiction_Pop_Est'!$A:$D,4,FALSE))/(VLOOKUP($E31,'2020_Jurisdiction_Pop_Est'!$P$4:$R$10,3,FALSE)))</f>
        <v>1460.3515103801426</v>
      </c>
      <c r="AB31" s="280">
        <f>$D31*((VLOOKUP(AB$2,'2020_Jurisdiction_Pop_Est'!$A:$D,4,FALSE))/(VLOOKUP($E31,'2020_Jurisdiction_Pop_Est'!$P$4:$R$10,3,FALSE)))</f>
        <v>333.3492985449011</v>
      </c>
      <c r="AC31" s="280">
        <f>$D31*((VLOOKUP(AC$2,'2020_Jurisdiction_Pop_Est'!$A:$D,4,FALSE))/(VLOOKUP($E31,'2020_Jurisdiction_Pop_Est'!$P$4:$R$10,3,FALSE)))</f>
        <v>493.29789763275301</v>
      </c>
      <c r="AD31" s="280">
        <f>$D31*((VLOOKUP(AD$2,'2020_Jurisdiction_Pop_Est'!$A:$D,4,FALSE))/(VLOOKUP($E31,'2020_Jurisdiction_Pop_Est'!$P$4:$R$10,3,FALSE)))</f>
        <v>298.60990868648355</v>
      </c>
      <c r="AE31" s="280">
        <f>$D31*((VLOOKUP(AE$2,'2020_Jurisdiction_Pop_Est'!$A:$D,4,FALSE))/(VLOOKUP($E31,'2020_Jurisdiction_Pop_Est'!$P$4:$R$10,3,FALSE)))</f>
        <v>2230.0276606270945</v>
      </c>
      <c r="AF31" s="280">
        <f>$D31*((VLOOKUP(AF$2,'2020_Jurisdiction_Pop_Est'!$A:$D,4,FALSE))/(VLOOKUP($E31,'2020_Jurisdiction_Pop_Est'!$P$4:$R$10,3,FALSE)))</f>
        <v>175.6876645300249</v>
      </c>
      <c r="AG31" s="280">
        <f>$D31*((VLOOKUP(AG$2,'2020_Jurisdiction_Pop_Est'!$A:$D,4,FALSE))/(VLOOKUP($E31,'2020_Jurisdiction_Pop_Est'!$P$4:$R$10,3,FALSE)))</f>
        <v>134.02644176588515</v>
      </c>
      <c r="AH31" s="281">
        <f>$D31*((VLOOKUP(AH$2,'2020_Jurisdiction_Pop_Est'!$A:$D,4,FALSE))/(VLOOKUP($E31,'2020_Jurisdiction_Pop_Est'!$P$4:$R$10,3,FALSE)))</f>
        <v>219.70859293198367</v>
      </c>
      <c r="AI31" s="281">
        <f>$D31*((VLOOKUP(AI$2,'2020_Jurisdiction_Pop_Est'!$A:$D,4,FALSE))/(VLOOKUP($E31,'2020_Jurisdiction_Pop_Est'!$P$4:$R$10,3,FALSE)))</f>
        <v>36.289287444065984</v>
      </c>
      <c r="AJ31" s="281">
        <f>$D31*((VLOOKUP(AJ$2,'2020_Jurisdiction_Pop_Est'!$A:$D,4,FALSE))/(VLOOKUP($E31,'2020_Jurisdiction_Pop_Est'!$P$4:$R$10,3,FALSE)))</f>
        <v>77.200177742104216</v>
      </c>
      <c r="AK31" s="281">
        <f>$D31*((VLOOKUP(AK$2,'2020_Jurisdiction_Pop_Est'!$A:$D,4,FALSE))/(VLOOKUP($E31,'2020_Jurisdiction_Pop_Est'!$P$4:$R$10,3,FALSE)))</f>
        <v>204.68787228426896</v>
      </c>
      <c r="AL31" s="281">
        <f>$D31*((VLOOKUP(AL$2,'2020_Jurisdiction_Pop_Est'!$A:$D,4,FALSE))/(VLOOKUP($E31,'2020_Jurisdiction_Pop_Est'!$P$4:$R$10,3,FALSE)))</f>
        <v>703.27888243791176</v>
      </c>
      <c r="AM31" s="281">
        <f>$D31*((VLOOKUP(AM$2,'2020_Jurisdiction_Pop_Est'!$A:$D,4,FALSE))/(VLOOKUP($E31,'2020_Jurisdiction_Pop_Est'!$P$4:$R$10,3,FALSE)))</f>
        <v>74.783092978250679</v>
      </c>
      <c r="AN31" s="281">
        <f>$D31*((VLOOKUP(AN$2,'2020_Jurisdiction_Pop_Est'!$A:$D,4,FALSE))/(VLOOKUP($E31,'2020_Jurisdiction_Pop_Est'!$P$4:$R$10,3,FALSE)))</f>
        <v>130.31854649473783</v>
      </c>
      <c r="AO31" s="14">
        <f>$D31*((VLOOKUP(AO$2,'2020_Jurisdiction_Pop_Est'!$A:$D,4,FALSE))/(VLOOKUP($E31,'2020_Jurisdiction_Pop_Est'!$P$4:$R$10,3,FALSE)))</f>
        <v>27806.855162135886</v>
      </c>
      <c r="AP31" s="15">
        <f>$D31*((VLOOKUP(AP$2,'2020_Jurisdiction_Pop_Est'!$A:$D,4,FALSE))/(VLOOKUP($E31,'2020_Jurisdiction_Pop_Est'!$P$4:$R$10,3,FALSE)))</f>
        <v>5453.8917349987014</v>
      </c>
      <c r="AQ31" s="15">
        <f>$D31*((VLOOKUP(AQ$2,'2020_Jurisdiction_Pop_Est'!$A:$D,4,FALSE))/(VLOOKUP($E31,'2020_Jurisdiction_Pop_Est'!$P$4:$R$10,3,FALSE)))</f>
        <v>1921.2002179784395</v>
      </c>
      <c r="AR31" s="117">
        <f>$D31*((VLOOKUP(AR$2,'2020_Jurisdiction_Pop_Est'!$A:$D,4,FALSE))/(VLOOKUP($E31,'2020_Jurisdiction_Pop_Est'!$P$4:$R$10,3,FALSE)))</f>
        <v>2278.9437006393864</v>
      </c>
      <c r="AS31" s="282">
        <f>$D31*((VLOOKUP(AS$2,'2020_Jurisdiction_Pop_Est'!$A:$D,4,FALSE))/(VLOOKUP($E31,'2020_Jurisdiction_Pop_Est'!$P$4:$R$10,3,FALSE)))</f>
        <v>108.17687539659777</v>
      </c>
      <c r="AT31" s="282">
        <f>$D31*((VLOOKUP(AT$2,'2020_Jurisdiction_Pop_Est'!$A:$D,4,FALSE))/(VLOOKUP($E31,'2020_Jurisdiction_Pop_Est'!$P$4:$R$10,3,FALSE)))</f>
        <v>105.81091700396264</v>
      </c>
      <c r="AU31" s="282" t="e">
        <f>$D31*((VLOOKUP(AU$2,'2020_Jurisdiction_Pop_Est'!$A:$D,4,FALSE))/(VLOOKUP($E31,'2020_Jurisdiction_Pop_Est'!$P$4:$R$10,3,FALSE)))</f>
        <v>#N/A</v>
      </c>
      <c r="AV31" s="33">
        <f>$D31*((VLOOKUP(AV$2,'2020_Jurisdiction_Pop_Est'!$A:$D,4,FALSE))/(VLOOKUP($E31,'2020_Jurisdiction_Pop_Est'!$P$4:$R$10,3,FALSE)))</f>
        <v>20791.177018854509</v>
      </c>
      <c r="AW31" s="120">
        <f>$D31*((VLOOKUP(AW$2,'2020_Jurisdiction_Pop_Est'!$A:$D,4,FALSE))/(VLOOKUP($E31,'2020_Jurisdiction_Pop_Est'!$P$4:$R$10,3,FALSE)))</f>
        <v>5342.4500096194379</v>
      </c>
      <c r="AX31" s="120">
        <f>$D31*((VLOOKUP(AX$2,'2020_Jurisdiction_Pop_Est'!$A:$D,4,FALSE))/(VLOOKUP($E31,'2020_Jurisdiction_Pop_Est'!$P$4:$R$10,3,FALSE)))</f>
        <v>3042.0617305866781</v>
      </c>
      <c r="AY31" s="297">
        <f>$D31*((VLOOKUP(AY$2,'2020_Jurisdiction_Pop_Est'!$A:$D,4,FALSE))/(VLOOKUP($E31,'2020_Jurisdiction_Pop_Est'!$P$4:$R$10,3,FALSE)))</f>
        <v>1001.203126707914</v>
      </c>
      <c r="AZ31" s="297">
        <f>$D31*((VLOOKUP(AZ$2,'2020_Jurisdiction_Pop_Est'!$A:$D,4,FALSE))/(VLOOKUP($E31,'2020_Jurisdiction_Pop_Est'!$P$4:$R$10,3,FALSE)))</f>
        <v>2690.7382376136061</v>
      </c>
      <c r="BA31" s="593">
        <f>$D31*((VLOOKUP(BA$2,'2020_Jurisdiction_Pop_Est'!$A:$D,4,FALSE))/(VLOOKUP($E31,'2020_Jurisdiction_Pop_Est'!$P$4:$R$10,3,FALSE)))</f>
        <v>3737.3579799099448</v>
      </c>
      <c r="BB31" s="575"/>
      <c r="BC31" s="34">
        <f>$D31*((VLOOKUP(BC$2,'2020_Jurisdiction_Pop_Est'!$A:$D,4,FALSE))/(VLOOKUP($E31,'2020_Jurisdiction_Pop_Est'!$P$4:$R$10,3,FALSE)))</f>
        <v>2427.0334538252209</v>
      </c>
      <c r="BD31" s="285" t="e">
        <f>$D31*((VLOOKUP(BD$2,'2020_Jurisdiction_Pop_Est'!$A:$D,4,FALSE))/(VLOOKUP($E31,'2020_Jurisdiction_Pop_Est'!$P$4:$R$10,3,FALSE)))</f>
        <v>#N/A</v>
      </c>
      <c r="BE31" s="285">
        <f>$D31*((VLOOKUP(BE$2,'2020_Jurisdiction_Pop_Est'!$A:$D,4,FALSE))/(VLOOKUP($E31,'2020_Jurisdiction_Pop_Est'!$P$4:$R$10,3,FALSE)))</f>
        <v>321.51522225059534</v>
      </c>
      <c r="BF31" s="286">
        <f>$D31*((VLOOKUP(BF$2,'2020_Jurisdiction_Pop_Est'!$A:$D,4,FALSE))/(VLOOKUP($E31,'2020_Jurisdiction_Pop_Est'!$P$4:$R$10,3,FALSE)))</f>
        <v>1309.554785114726</v>
      </c>
      <c r="BG31" s="286">
        <f>$D31*((VLOOKUP(BG$2,'2020_Jurisdiction_Pop_Est'!$A:$D,4,FALSE))/(VLOOKUP($E31,'2020_Jurisdiction_Pop_Est'!$P$4:$R$10,3,FALSE)))</f>
        <v>583.80286368681766</v>
      </c>
      <c r="BH31" s="286">
        <f>$D31*((VLOOKUP(BH$2,'2020_Jurisdiction_Pop_Est'!$A:$D,4,FALSE))/(VLOOKUP($E31,'2020_Jurisdiction_Pop_Est'!$P$4:$R$10,3,FALSE)))</f>
        <v>828.36718620190334</v>
      </c>
      <c r="BI31" s="287"/>
      <c r="BJ31" s="288"/>
      <c r="BK31" s="35"/>
      <c r="BL31" s="35"/>
      <c r="BM31" s="575"/>
      <c r="BN31" s="289" t="e">
        <f>$D31*((VLOOKUP(BN$2,'2020_Jurisdiction_Pop_Est'!$A:$D,4,FALSE))/(VLOOKUP($E31,'2020_Jurisdiction_Pop_Est'!$P$4:$R$10,3,FALSE)))</f>
        <v>#N/A</v>
      </c>
      <c r="BO31" s="35"/>
      <c r="BP31" s="575"/>
      <c r="BQ31" s="290">
        <f>$D31*((VLOOKUP(BQ$2,'2020_Jurisdiction_Pop_Est'!$A:$D,4,FALSE))/(VLOOKUP($E31,'2020_Jurisdiction_Pop_Est'!$P$4:$R$10,3,FALSE)))</f>
        <v>1792.4512542061175</v>
      </c>
      <c r="BR31" s="291">
        <f>$D31*((VLOOKUP(BR$2,'2020_Jurisdiction_Pop_Est'!$A:$D,4,FALSE))/(VLOOKUP($E31,'2020_Jurisdiction_Pop_Est'!$P$4:$R$10,3,FALSE)))</f>
        <v>540.57042061502</v>
      </c>
      <c r="BS31" s="575"/>
      <c r="BT31" s="121"/>
      <c r="BU31" s="36">
        <f>$D31*((VLOOKUP(BU$2,'2020_Jurisdiction_Pop_Est'!$A:$D,4,FALSE))/(VLOOKUP($E31,'2020_Jurisdiction_Pop_Est'!$P$4:$R$10,3,FALSE)))</f>
        <v>7882.2824044147364</v>
      </c>
      <c r="BV31" s="292">
        <f>$D31*((VLOOKUP(BV$2,'2020_Jurisdiction_Pop_Est'!$A:$D,4,FALSE))/(VLOOKUP($E31,'2020_Jurisdiction_Pop_Est'!$P$4:$R$10,3,FALSE)))</f>
        <v>3227.6852877803399</v>
      </c>
      <c r="BW31" s="293">
        <f>$D31*((VLOOKUP(BW$2,'2020_Jurisdiction_Pop_Est'!$A:$D,4,FALSE))/(VLOOKUP($E31,'2020_Jurisdiction_Pop_Est'!$P$4:$R$10,3,FALSE)))</f>
        <v>1076.4599220453294</v>
      </c>
      <c r="BX31" s="34"/>
      <c r="BY31" s="294"/>
      <c r="BZ31" s="65" t="s">
        <v>6</v>
      </c>
      <c r="CA31" s="65" t="s">
        <v>6</v>
      </c>
      <c r="CB31" s="65" t="s">
        <v>6</v>
      </c>
      <c r="CC31" s="65" t="s">
        <v>6</v>
      </c>
      <c r="CD31" s="65" t="s">
        <v>6</v>
      </c>
      <c r="CE31" s="65" t="s">
        <v>6</v>
      </c>
      <c r="CF31" s="65" t="s">
        <v>6</v>
      </c>
      <c r="CG31" s="65"/>
      <c r="CI31" s="298">
        <f t="shared" si="4"/>
        <v>449290.94853817025</v>
      </c>
      <c r="CJ31" s="926">
        <f t="shared" si="5"/>
        <v>269147</v>
      </c>
      <c r="CK31" s="926">
        <f t="shared" si="2"/>
        <v>180143.94853817025</v>
      </c>
      <c r="CL31" s="930">
        <f t="shared" si="3"/>
        <v>0.66931434694858294</v>
      </c>
    </row>
    <row r="32" spans="1:90" x14ac:dyDescent="0.3">
      <c r="A32" s="423" t="s">
        <v>190</v>
      </c>
      <c r="B32" s="423" t="s">
        <v>516</v>
      </c>
      <c r="C32" s="528" t="s">
        <v>192</v>
      </c>
      <c r="D32" s="431">
        <v>116666</v>
      </c>
      <c r="E32" s="695" t="s">
        <v>517</v>
      </c>
      <c r="F32" s="695" t="s">
        <v>518</v>
      </c>
      <c r="G32" s="522" t="s">
        <v>6</v>
      </c>
      <c r="H32" s="279" t="s">
        <v>6</v>
      </c>
      <c r="I32" s="279" t="s">
        <v>6</v>
      </c>
      <c r="J32" s="279" t="s">
        <v>6</v>
      </c>
      <c r="K32" s="279" t="s">
        <v>6</v>
      </c>
      <c r="L32" s="279" t="s">
        <v>6</v>
      </c>
      <c r="M32" s="279" t="s">
        <v>6</v>
      </c>
      <c r="N32" s="279" t="s">
        <v>6</v>
      </c>
      <c r="O32" s="279" t="s">
        <v>6</v>
      </c>
      <c r="P32" s="279" t="s">
        <v>6</v>
      </c>
      <c r="Q32" s="279" t="s">
        <v>6</v>
      </c>
      <c r="R32" s="279" t="s">
        <v>6</v>
      </c>
      <c r="S32" s="279" t="s">
        <v>6</v>
      </c>
      <c r="T32" s="279" t="s">
        <v>6</v>
      </c>
      <c r="U32" s="279" t="s">
        <v>6</v>
      </c>
      <c r="V32" s="279" t="s">
        <v>6</v>
      </c>
      <c r="W32" s="280" t="s">
        <v>6</v>
      </c>
      <c r="X32" s="280" t="s">
        <v>6</v>
      </c>
      <c r="Y32" s="280" t="s">
        <v>6</v>
      </c>
      <c r="Z32" s="280" t="s">
        <v>6</v>
      </c>
      <c r="AA32" s="280" t="s">
        <v>6</v>
      </c>
      <c r="AB32" s="280" t="s">
        <v>6</v>
      </c>
      <c r="AC32" s="280" t="s">
        <v>6</v>
      </c>
      <c r="AD32" s="280" t="s">
        <v>6</v>
      </c>
      <c r="AE32" s="280" t="s">
        <v>6</v>
      </c>
      <c r="AF32" s="280" t="s">
        <v>6</v>
      </c>
      <c r="AG32" s="280" t="s">
        <v>6</v>
      </c>
      <c r="AH32" s="281" t="s">
        <v>6</v>
      </c>
      <c r="AI32" s="281" t="s">
        <v>130</v>
      </c>
      <c r="AJ32" s="281" t="s">
        <v>6</v>
      </c>
      <c r="AK32" s="281" t="s">
        <v>6</v>
      </c>
      <c r="AL32" s="281" t="s">
        <v>6</v>
      </c>
      <c r="AM32" s="281" t="s">
        <v>6</v>
      </c>
      <c r="AN32" s="281" t="s">
        <v>6</v>
      </c>
      <c r="AO32" s="14" t="s">
        <v>6</v>
      </c>
      <c r="AP32" s="15" t="s">
        <v>6</v>
      </c>
      <c r="AQ32" s="15" t="s">
        <v>6</v>
      </c>
      <c r="AR32" s="117" t="s">
        <v>6</v>
      </c>
      <c r="AS32" s="282" t="s">
        <v>6</v>
      </c>
      <c r="AT32" s="282" t="s">
        <v>6</v>
      </c>
      <c r="AU32" s="282" t="s">
        <v>6</v>
      </c>
      <c r="AV32" s="33" t="s">
        <v>6</v>
      </c>
      <c r="AW32" s="120" t="s">
        <v>6</v>
      </c>
      <c r="AX32" s="120" t="s">
        <v>6</v>
      </c>
      <c r="AY32" s="297" t="s">
        <v>6</v>
      </c>
      <c r="AZ32" s="297" t="s">
        <v>6</v>
      </c>
      <c r="BA32" s="284" t="s">
        <v>6</v>
      </c>
      <c r="BB32" s="575" t="s">
        <v>6</v>
      </c>
      <c r="BC32" s="34" t="s">
        <v>6</v>
      </c>
      <c r="BD32" s="285" t="s">
        <v>6</v>
      </c>
      <c r="BE32" s="285" t="s">
        <v>6</v>
      </c>
      <c r="BF32" s="286" t="s">
        <v>6</v>
      </c>
      <c r="BG32" s="286" t="s">
        <v>6</v>
      </c>
      <c r="BH32" s="286" t="s">
        <v>6</v>
      </c>
      <c r="BI32" s="724">
        <v>58333</v>
      </c>
      <c r="BJ32" s="288" t="s">
        <v>6</v>
      </c>
      <c r="BK32" s="35" t="s">
        <v>6</v>
      </c>
      <c r="BL32" s="35" t="s">
        <v>6</v>
      </c>
      <c r="BM32" s="575" t="s">
        <v>6</v>
      </c>
      <c r="BN32" s="289" t="s">
        <v>6</v>
      </c>
      <c r="BO32" s="723">
        <v>58333</v>
      </c>
      <c r="BP32" s="575" t="s">
        <v>6</v>
      </c>
      <c r="BQ32" s="290" t="s">
        <v>6</v>
      </c>
      <c r="BR32" s="291" t="s">
        <v>6</v>
      </c>
      <c r="BS32" s="575" t="s">
        <v>6</v>
      </c>
      <c r="BT32" s="121" t="s">
        <v>6</v>
      </c>
      <c r="BU32" s="36" t="s">
        <v>6</v>
      </c>
      <c r="BV32" s="292" t="s">
        <v>6</v>
      </c>
      <c r="BW32" s="293" t="s">
        <v>6</v>
      </c>
      <c r="BX32" s="34" t="s">
        <v>6</v>
      </c>
      <c r="BY32" s="294" t="s">
        <v>6</v>
      </c>
      <c r="BZ32" s="65" t="s">
        <v>6</v>
      </c>
      <c r="CA32" s="65" t="s">
        <v>6</v>
      </c>
      <c r="CB32" s="65"/>
      <c r="CC32" s="65"/>
      <c r="CD32" s="65"/>
      <c r="CE32" s="65"/>
      <c r="CF32" s="65"/>
      <c r="CG32" s="65"/>
      <c r="CI32" s="298">
        <f t="shared" si="4"/>
        <v>116666</v>
      </c>
      <c r="CJ32" s="926">
        <f t="shared" si="5"/>
        <v>116666</v>
      </c>
      <c r="CK32" s="926">
        <f t="shared" si="2"/>
        <v>0</v>
      </c>
      <c r="CL32" s="930">
        <f t="shared" si="3"/>
        <v>0</v>
      </c>
    </row>
    <row r="33" spans="1:90" x14ac:dyDescent="0.3">
      <c r="A33" s="28" t="s">
        <v>196</v>
      </c>
      <c r="B33" s="28" t="s">
        <v>519</v>
      </c>
      <c r="C33" s="667" t="s">
        <v>197</v>
      </c>
      <c r="D33" s="669">
        <v>12000</v>
      </c>
      <c r="E33" s="695" t="s">
        <v>189</v>
      </c>
      <c r="F33" s="857" t="s">
        <v>158</v>
      </c>
      <c r="G33" s="826">
        <v>12000</v>
      </c>
      <c r="H33" s="327">
        <v>12000</v>
      </c>
      <c r="I33" s="327">
        <v>12000</v>
      </c>
      <c r="J33" s="327">
        <v>12000</v>
      </c>
      <c r="K33" s="327">
        <v>12000</v>
      </c>
      <c r="L33" s="327">
        <v>12000</v>
      </c>
      <c r="M33" s="327">
        <v>12000</v>
      </c>
      <c r="N33" s="327">
        <v>12000</v>
      </c>
      <c r="O33" s="327">
        <v>12000</v>
      </c>
      <c r="P33" s="327">
        <v>12000</v>
      </c>
      <c r="Q33" s="327">
        <v>12000</v>
      </c>
      <c r="R33" s="327">
        <v>12000</v>
      </c>
      <c r="S33" s="327">
        <v>12000</v>
      </c>
      <c r="T33" s="327">
        <v>12000</v>
      </c>
      <c r="U33" s="327">
        <v>12000</v>
      </c>
      <c r="V33" s="327">
        <v>12000</v>
      </c>
      <c r="W33" s="328">
        <v>12000</v>
      </c>
      <c r="X33" s="328">
        <v>12000</v>
      </c>
      <c r="Y33" s="328">
        <v>12000</v>
      </c>
      <c r="Z33" s="328">
        <v>12000</v>
      </c>
      <c r="AA33" s="328">
        <v>12000</v>
      </c>
      <c r="AB33" s="328">
        <v>12000</v>
      </c>
      <c r="AC33" s="328">
        <v>12000</v>
      </c>
      <c r="AD33" s="328">
        <v>12000</v>
      </c>
      <c r="AE33" s="328">
        <v>12000</v>
      </c>
      <c r="AF33" s="328">
        <v>12000</v>
      </c>
      <c r="AG33" s="328">
        <v>12000</v>
      </c>
      <c r="AH33" s="827">
        <v>12000</v>
      </c>
      <c r="AI33" s="827">
        <v>12000</v>
      </c>
      <c r="AJ33" s="827">
        <v>12000</v>
      </c>
      <c r="AK33" s="827">
        <v>12000</v>
      </c>
      <c r="AL33" s="827">
        <v>12000</v>
      </c>
      <c r="AM33" s="827">
        <v>12000</v>
      </c>
      <c r="AN33" s="827">
        <v>12000</v>
      </c>
      <c r="AO33" s="828">
        <v>12000</v>
      </c>
      <c r="AP33" s="830">
        <v>12000</v>
      </c>
      <c r="AQ33" s="830">
        <v>12000</v>
      </c>
      <c r="AR33" s="829">
        <v>12000</v>
      </c>
      <c r="AS33" s="831">
        <v>12000</v>
      </c>
      <c r="AT33" s="831">
        <v>12000</v>
      </c>
      <c r="AU33" s="831">
        <v>12000</v>
      </c>
      <c r="AV33" s="832">
        <v>12000</v>
      </c>
      <c r="AW33" s="833">
        <v>12000</v>
      </c>
      <c r="AX33" s="833">
        <v>12000</v>
      </c>
      <c r="AY33" s="834">
        <v>12000</v>
      </c>
      <c r="AZ33" s="834">
        <v>12000</v>
      </c>
      <c r="BA33" s="284"/>
      <c r="BB33" s="575" t="s">
        <v>6</v>
      </c>
      <c r="BC33" s="835">
        <v>12000</v>
      </c>
      <c r="BD33" s="836">
        <v>12000</v>
      </c>
      <c r="BE33" s="836">
        <v>12000</v>
      </c>
      <c r="BF33" s="837">
        <v>12000</v>
      </c>
      <c r="BG33" s="837">
        <v>12000</v>
      </c>
      <c r="BH33" s="837">
        <v>12000</v>
      </c>
      <c r="BI33" s="839">
        <v>12000</v>
      </c>
      <c r="BJ33" s="840">
        <v>12000</v>
      </c>
      <c r="BK33" s="841">
        <v>12000</v>
      </c>
      <c r="BL33" s="841">
        <v>12000</v>
      </c>
      <c r="BM33" s="838" t="s">
        <v>6</v>
      </c>
      <c r="BN33" s="842">
        <v>12000</v>
      </c>
      <c r="BO33" s="841">
        <v>12000</v>
      </c>
      <c r="BP33" s="575" t="s">
        <v>6</v>
      </c>
      <c r="BQ33" s="843">
        <v>12000</v>
      </c>
      <c r="BR33" s="844">
        <v>12000</v>
      </c>
      <c r="BS33" s="575"/>
      <c r="BT33" s="854" t="s">
        <v>6</v>
      </c>
      <c r="BU33" s="855">
        <v>12000</v>
      </c>
      <c r="BV33" s="44">
        <v>12000</v>
      </c>
      <c r="BW33" s="856">
        <v>12000</v>
      </c>
      <c r="BX33" s="34" t="s">
        <v>6</v>
      </c>
      <c r="BY33" s="294" t="s">
        <v>6</v>
      </c>
      <c r="BZ33" s="65" t="s">
        <v>6</v>
      </c>
      <c r="CA33" s="65" t="s">
        <v>6</v>
      </c>
      <c r="CB33" s="65" t="s">
        <v>6</v>
      </c>
      <c r="CC33" s="65" t="s">
        <v>6</v>
      </c>
      <c r="CD33" s="65" t="s">
        <v>6</v>
      </c>
      <c r="CE33" s="65" t="s">
        <v>6</v>
      </c>
      <c r="CF33" s="65" t="s">
        <v>6</v>
      </c>
      <c r="CG33" s="65" t="s">
        <v>6</v>
      </c>
      <c r="CI33" s="298">
        <f t="shared" si="4"/>
        <v>756000</v>
      </c>
      <c r="CJ33" s="926">
        <f t="shared" si="5"/>
        <v>12000</v>
      </c>
      <c r="CK33" s="926">
        <f t="shared" si="2"/>
        <v>744000</v>
      </c>
      <c r="CL33" s="930">
        <f t="shared" si="3"/>
        <v>62</v>
      </c>
    </row>
    <row r="34" spans="1:90" x14ac:dyDescent="0.3">
      <c r="A34" s="28" t="s">
        <v>198</v>
      </c>
      <c r="B34" s="28" t="s">
        <v>520</v>
      </c>
      <c r="C34" s="667" t="s">
        <v>200</v>
      </c>
      <c r="D34" s="669">
        <v>25000</v>
      </c>
      <c r="E34" s="525" t="s">
        <v>6</v>
      </c>
      <c r="F34" s="857" t="s">
        <v>521</v>
      </c>
      <c r="G34" s="826">
        <v>25000</v>
      </c>
      <c r="H34" s="327">
        <v>25000</v>
      </c>
      <c r="I34" s="327">
        <v>25000</v>
      </c>
      <c r="J34" s="327">
        <v>25000</v>
      </c>
      <c r="K34" s="327">
        <v>25000</v>
      </c>
      <c r="L34" s="327">
        <v>25000</v>
      </c>
      <c r="M34" s="327">
        <v>25000</v>
      </c>
      <c r="N34" s="327">
        <v>25000</v>
      </c>
      <c r="O34" s="327">
        <v>25000</v>
      </c>
      <c r="P34" s="327">
        <v>25000</v>
      </c>
      <c r="Q34" s="327">
        <v>25000</v>
      </c>
      <c r="R34" s="327">
        <v>25000</v>
      </c>
      <c r="S34" s="327">
        <v>25000</v>
      </c>
      <c r="T34" s="327">
        <v>25000</v>
      </c>
      <c r="U34" s="327">
        <v>25000</v>
      </c>
      <c r="V34" s="327">
        <v>25000</v>
      </c>
      <c r="W34" s="328">
        <v>25000</v>
      </c>
      <c r="X34" s="328">
        <v>25000</v>
      </c>
      <c r="Y34" s="328">
        <v>25000</v>
      </c>
      <c r="Z34" s="328">
        <v>25000</v>
      </c>
      <c r="AA34" s="328">
        <v>25000</v>
      </c>
      <c r="AB34" s="328">
        <v>25000</v>
      </c>
      <c r="AC34" s="328">
        <v>25000</v>
      </c>
      <c r="AD34" s="328">
        <v>25000</v>
      </c>
      <c r="AE34" s="328">
        <v>25000</v>
      </c>
      <c r="AF34" s="328">
        <v>25000</v>
      </c>
      <c r="AG34" s="328">
        <v>25000</v>
      </c>
      <c r="AH34" s="827">
        <v>25000</v>
      </c>
      <c r="AI34" s="827">
        <v>25000</v>
      </c>
      <c r="AJ34" s="827">
        <v>25000</v>
      </c>
      <c r="AK34" s="827">
        <v>25000</v>
      </c>
      <c r="AL34" s="827">
        <v>25000</v>
      </c>
      <c r="AM34" s="827">
        <v>25000</v>
      </c>
      <c r="AN34" s="827">
        <v>25000</v>
      </c>
      <c r="AO34" s="14" t="s">
        <v>6</v>
      </c>
      <c r="AP34" s="53" t="s">
        <v>6</v>
      </c>
      <c r="AQ34" s="53" t="s">
        <v>6</v>
      </c>
      <c r="AR34" s="117" t="s">
        <v>6</v>
      </c>
      <c r="AS34" s="322" t="s">
        <v>6</v>
      </c>
      <c r="AT34" s="322" t="s">
        <v>6</v>
      </c>
      <c r="AU34" s="322" t="s">
        <v>6</v>
      </c>
      <c r="AV34" s="33" t="s">
        <v>6</v>
      </c>
      <c r="AW34" s="120" t="s">
        <v>6</v>
      </c>
      <c r="AX34" s="120" t="s">
        <v>6</v>
      </c>
      <c r="AY34" s="297" t="s">
        <v>6</v>
      </c>
      <c r="AZ34" s="297" t="s">
        <v>6</v>
      </c>
      <c r="BA34" s="284" t="s">
        <v>6</v>
      </c>
      <c r="BB34" s="575" t="s">
        <v>6</v>
      </c>
      <c r="BC34" s="34" t="s">
        <v>6</v>
      </c>
      <c r="BD34" s="285" t="s">
        <v>6</v>
      </c>
      <c r="BE34" s="285" t="s">
        <v>6</v>
      </c>
      <c r="BF34" s="286" t="s">
        <v>6</v>
      </c>
      <c r="BG34" s="286" t="s">
        <v>6</v>
      </c>
      <c r="BH34" s="286" t="s">
        <v>6</v>
      </c>
      <c r="BI34" s="287" t="s">
        <v>6</v>
      </c>
      <c r="BJ34" s="288" t="s">
        <v>6</v>
      </c>
      <c r="BK34" s="35" t="s">
        <v>6</v>
      </c>
      <c r="BL34" s="35" t="s">
        <v>6</v>
      </c>
      <c r="BM34" s="575" t="s">
        <v>6</v>
      </c>
      <c r="BN34" s="289" t="s">
        <v>6</v>
      </c>
      <c r="BO34" s="35"/>
      <c r="BP34" s="575" t="s">
        <v>6</v>
      </c>
      <c r="BQ34" s="290"/>
      <c r="BR34" s="291" t="s">
        <v>6</v>
      </c>
      <c r="BS34" s="575"/>
      <c r="BT34" s="121"/>
      <c r="BU34" s="36" t="s">
        <v>6</v>
      </c>
      <c r="BV34" s="292" t="s">
        <v>6</v>
      </c>
      <c r="BW34" s="293" t="s">
        <v>6</v>
      </c>
      <c r="BX34" s="34" t="s">
        <v>6</v>
      </c>
      <c r="BY34" s="294" t="s">
        <v>6</v>
      </c>
      <c r="BZ34" s="65" t="s">
        <v>6</v>
      </c>
      <c r="CA34" s="65" t="s">
        <v>6</v>
      </c>
      <c r="CB34" s="65" t="s">
        <v>6</v>
      </c>
      <c r="CC34" s="65" t="s">
        <v>6</v>
      </c>
      <c r="CD34" s="65" t="s">
        <v>6</v>
      </c>
      <c r="CE34" s="65" t="s">
        <v>6</v>
      </c>
      <c r="CF34" s="65" t="s">
        <v>6</v>
      </c>
      <c r="CG34" s="65" t="s">
        <v>6</v>
      </c>
      <c r="CI34" s="298">
        <f t="shared" si="4"/>
        <v>850000</v>
      </c>
      <c r="CJ34" s="926">
        <f t="shared" si="5"/>
        <v>25000</v>
      </c>
      <c r="CK34" s="926">
        <f t="shared" si="2"/>
        <v>825000</v>
      </c>
      <c r="CL34" s="930">
        <f t="shared" si="3"/>
        <v>33</v>
      </c>
    </row>
    <row r="35" spans="1:90" x14ac:dyDescent="0.3">
      <c r="A35" s="28" t="s">
        <v>202</v>
      </c>
      <c r="B35" s="28" t="s">
        <v>522</v>
      </c>
      <c r="C35" s="674" t="s">
        <v>203</v>
      </c>
      <c r="D35" s="669">
        <v>33800</v>
      </c>
      <c r="E35" s="819" t="s">
        <v>134</v>
      </c>
      <c r="F35" s="822" t="s">
        <v>129</v>
      </c>
      <c r="G35" s="278">
        <f>$D35*((VLOOKUP(G$2,'2020_Jurisdiction_Pop_Est'!$A:$D,4,FALSE))/(VLOOKUP($E35, '2020_Jurisdiction_Pop_Est'!$P$4:$R$10,3, FALSE)))</f>
        <v>17368.981771472805</v>
      </c>
      <c r="H35" s="279">
        <f>$D35*((VLOOKUP(H$2,'2020_Jurisdiction_Pop_Est'!$A:$D,4,FALSE))/(VLOOKUP($E35, '2020_Jurisdiction_Pop_Est'!$P$4:$R$10,3, FALSE)))</f>
        <v>174.29598274897555</v>
      </c>
      <c r="I35" s="279">
        <f>$D35*((VLOOKUP(I$2,'2020_Jurisdiction_Pop_Est'!$A:$D,4,FALSE))/(VLOOKUP($E35, '2020_Jurisdiction_Pop_Est'!$P$4:$R$10,3, FALSE)))</f>
        <v>118.5430532459779</v>
      </c>
      <c r="J35" s="279">
        <f>$D35*((VLOOKUP(J$2,'2020_Jurisdiction_Pop_Est'!$A:$D,4,FALSE))/(VLOOKUP($E35, '2020_Jurisdiction_Pop_Est'!$P$4:$R$10,3, FALSE)))</f>
        <v>11921.069737235863</v>
      </c>
      <c r="K35" s="279">
        <f>$D35*((VLOOKUP(K$2,'2020_Jurisdiction_Pop_Est'!$A:$D,4,FALSE))/(VLOOKUP($E35, '2020_Jurisdiction_Pop_Est'!$P$4:$R$10,3, FALSE)))</f>
        <v>659.54490116168984</v>
      </c>
      <c r="L35" s="279">
        <f>$D35*((VLOOKUP(L$2,'2020_Jurisdiction_Pop_Est'!$A:$D,4,FALSE))/(VLOOKUP($E35, '2020_Jurisdiction_Pop_Est'!$P$4:$R$10,3, FALSE)))</f>
        <v>469.53814051919642</v>
      </c>
      <c r="M35" s="279">
        <f>$D35*((VLOOKUP(M$2,'2020_Jurisdiction_Pop_Est'!$A:$D,4,FALSE))/(VLOOKUP($E35, '2020_Jurisdiction_Pop_Est'!$P$4:$R$10,3, FALSE)))</f>
        <v>111.58198787968298</v>
      </c>
      <c r="N35" s="279">
        <f>$D35*((VLOOKUP(N$2,'2020_Jurisdiction_Pop_Est'!$A:$D,4,FALSE))/(VLOOKUP($E35, '2020_Jurisdiction_Pop_Est'!$P$4:$R$10,3, FALSE)))</f>
        <v>557.51371122185174</v>
      </c>
      <c r="O35" s="279">
        <f>$D35*((VLOOKUP(O$2,'2020_Jurisdiction_Pop_Est'!$A:$D,4,FALSE))/(VLOOKUP($E35, '2020_Jurisdiction_Pop_Est'!$P$4:$R$10,3, FALSE)))</f>
        <v>76.388604393073734</v>
      </c>
      <c r="P35" s="279">
        <f>$D35*((VLOOKUP(P$2,'2020_Jurisdiction_Pop_Est'!$A:$D,4,FALSE))/(VLOOKUP($E35, '2020_Jurisdiction_Pop_Est'!$P$4:$R$10,3, FALSE)))</f>
        <v>498.55868059843681</v>
      </c>
      <c r="Q35" s="279">
        <f>$D35*((VLOOKUP(Q$2,'2020_Jurisdiction_Pop_Est'!$A:$D,4,FALSE))/(VLOOKUP($E35, '2020_Jurisdiction_Pop_Est'!$P$4:$R$10,3, FALSE)))</f>
        <v>143.13697544838828</v>
      </c>
      <c r="R35" s="279">
        <f>$D35*((VLOOKUP(R$2,'2020_Jurisdiction_Pop_Est'!$A:$D,4,FALSE))/(VLOOKUP($E35, '2020_Jurisdiction_Pop_Est'!$P$4:$R$10,3, FALSE)))</f>
        <v>490.81625129198699</v>
      </c>
      <c r="S35" s="279">
        <f>$D35*((VLOOKUP(S$2,'2020_Jurisdiction_Pop_Est'!$A:$D,4,FALSE))/(VLOOKUP($E35, '2020_Jurisdiction_Pop_Est'!$P$4:$R$10,3, FALSE)))</f>
        <v>463.33511359567427</v>
      </c>
      <c r="T35" s="279">
        <f>$D35*((VLOOKUP(T$2,'2020_Jurisdiction_Pop_Est'!$A:$D,4,FALSE))/(VLOOKUP($E35, '2020_Jurisdiction_Pop_Est'!$P$4:$R$10,3, FALSE)))</f>
        <v>530.00894775707854</v>
      </c>
      <c r="U35" s="279">
        <f>$D35*((VLOOKUP(U$2,'2020_Jurisdiction_Pop_Est'!$A:$D,4,FALSE))/(VLOOKUP($E35, '2020_Jurisdiction_Pop_Est'!$P$4:$R$10,3, FALSE)))</f>
        <v>252.97861853110319</v>
      </c>
      <c r="V35" s="279">
        <f>$D35*((VLOOKUP(V$2,'2020_Jurisdiction_Pop_Est'!$A:$D,4,FALSE))/(VLOOKUP($E35, '2020_Jurisdiction_Pop_Est'!$P$4:$R$10,3, FALSE)))</f>
        <v>189.14380173956434</v>
      </c>
      <c r="W35" s="280">
        <f>$D35*((VLOOKUP(W$2,'2020_Jurisdiction_Pop_Est'!$A:$D,4,FALSE))/(VLOOKUP($E35, '2020_Jurisdiction_Pop_Est'!$P$4:$R$10,3, FALSE)))</f>
        <v>105.01133333066329</v>
      </c>
      <c r="X35" s="280">
        <f>$D35*((VLOOKUP(X$2,'2020_Jurisdiction_Pop_Est'!$A:$D,4,FALSE))/(VLOOKUP($E35, '2020_Jurisdiction_Pop_Est'!$P$4:$R$10,3, FALSE)))</f>
        <v>55.024779022968211</v>
      </c>
      <c r="Y35" s="280">
        <f>$D35*((VLOOKUP(Y$2,'2020_Jurisdiction_Pop_Est'!$A:$D,4,FALSE))/(VLOOKUP($E35, '2020_Jurisdiction_Pop_Est'!$P$4:$R$10,3, FALSE)))</f>
        <v>128.89520584529978</v>
      </c>
      <c r="Z35" s="280">
        <f>$D35*((VLOOKUP(Z$2,'2020_Jurisdiction_Pop_Est'!$A:$D,4,FALSE))/(VLOOKUP($E35, '2020_Jurisdiction_Pop_Est'!$P$4:$R$10,3, FALSE)))</f>
        <v>173.13971503680861</v>
      </c>
      <c r="AA35" s="280">
        <f>$D35*((VLOOKUP(AA$2,'2020_Jurisdiction_Pop_Est'!$A:$D,4,FALSE))/(VLOOKUP($E35, '2020_Jurisdiction_Pop_Est'!$P$4:$R$10,3, FALSE)))</f>
        <v>144.53700862453755</v>
      </c>
      <c r="AB35" s="280">
        <f>$D35*((VLOOKUP(AB$2,'2020_Jurisdiction_Pop_Est'!$A:$D,4,FALSE))/(VLOOKUP($E35, '2020_Jurisdiction_Pop_Est'!$P$4:$R$10,3, FALSE)))</f>
        <v>32.992954159526896</v>
      </c>
      <c r="AC35" s="280">
        <f>$D35*((VLOOKUP(AC$2,'2020_Jurisdiction_Pop_Est'!$A:$D,4,FALSE))/(VLOOKUP($E35, '2020_Jurisdiction_Pop_Est'!$P$4:$R$10,3, FALSE)))</f>
        <v>48.823726327404209</v>
      </c>
      <c r="AD35" s="280">
        <f>$D35*((VLOOKUP(AD$2,'2020_Jurisdiction_Pop_Est'!$A:$D,4,FALSE))/(VLOOKUP($E35, '2020_Jurisdiction_Pop_Est'!$P$4:$R$10,3, FALSE)))</f>
        <v>29.554653547730886</v>
      </c>
      <c r="AE35" s="280">
        <f>$D35*((VLOOKUP(AE$2,'2020_Jurisdiction_Pop_Est'!$A:$D,4,FALSE))/(VLOOKUP($E35, '2020_Jurisdiction_Pop_Est'!$P$4:$R$10,3, FALSE)))</f>
        <v>220.7150298581966</v>
      </c>
      <c r="AF35" s="280">
        <f>$D35*((VLOOKUP(AF$2,'2020_Jurisdiction_Pop_Est'!$A:$D,4,FALSE))/(VLOOKUP($E35, '2020_Jurisdiction_Pop_Est'!$P$4:$R$10,3, FALSE)))</f>
        <v>17.3885323519068</v>
      </c>
      <c r="AG35" s="280">
        <f>$D35*((VLOOKUP(AG$2,'2020_Jurisdiction_Pop_Est'!$A:$D,4,FALSE))/(VLOOKUP($E35, '2020_Jurisdiction_Pop_Est'!$P$4:$R$10,3, FALSE)))</f>
        <v>13.265149405288851</v>
      </c>
      <c r="AH35" s="281">
        <f>$D35*((VLOOKUP(AH$2,'2020_Jurisdiction_Pop_Est'!$A:$D,4,FALSE))/(VLOOKUP($E35, '2020_Jurisdiction_Pop_Est'!$P$4:$R$10,3, FALSE)))</f>
        <v>21.745465092324764</v>
      </c>
      <c r="AI35" s="281">
        <f>$D35*((VLOOKUP(AI$2,'2020_Jurisdiction_Pop_Est'!$A:$D,4,FALSE))/(VLOOKUP($E35, '2020_Jurisdiction_Pop_Est'!$P$4:$R$10,3, FALSE)))</f>
        <v>3.5917003646032657</v>
      </c>
      <c r="AJ35" s="281">
        <f>$D35*((VLOOKUP(AJ$2,'2020_Jurisdiction_Pop_Est'!$A:$D,4,FALSE))/(VLOOKUP($E35, '2020_Jurisdiction_Pop_Est'!$P$4:$R$10,3, FALSE)))</f>
        <v>7.6408198141430672</v>
      </c>
      <c r="AK35" s="281">
        <f>$D35*((VLOOKUP(AK$2,'2020_Jurisdiction_Pop_Est'!$A:$D,4,FALSE))/(VLOOKUP($E35, '2020_Jurisdiction_Pop_Est'!$P$4:$R$10,3, FALSE)))</f>
        <v>20.258802453656099</v>
      </c>
      <c r="AL35" s="281">
        <f>$D35*((VLOOKUP(AL$2,'2020_Jurisdiction_Pop_Est'!$A:$D,4,FALSE))/(VLOOKUP($E35, '2020_Jurisdiction_Pop_Est'!$P$4:$R$10,3, FALSE)))</f>
        <v>69.606409945728217</v>
      </c>
      <c r="AM35" s="281">
        <f>$D35*((VLOOKUP(AM$2,'2020_Jurisdiction_Pop_Est'!$A:$D,4,FALSE))/(VLOOKUP($E35, '2020_Jurisdiction_Pop_Est'!$P$4:$R$10,3, FALSE)))</f>
        <v>7.4015909717197834</v>
      </c>
      <c r="AN35" s="281">
        <f>$D35*((VLOOKUP(AN$2,'2020_Jurisdiction_Pop_Est'!$A:$D,4,FALSE))/(VLOOKUP($E35, '2020_Jurisdiction_Pop_Est'!$P$4:$R$10,3, FALSE)))</f>
        <v>12.89816372617301</v>
      </c>
      <c r="AO35" s="14">
        <f>$D35*((VLOOKUP(AO$2,'2020_Jurisdiction_Pop_Est'!$A:$D,4,FALSE))/(VLOOKUP($E35, '2020_Jurisdiction_Pop_Est'!$P$4:$R$10,3, FALSE)))</f>
        <v>2752.1590766490785</v>
      </c>
      <c r="AP35" s="15">
        <f>$D35*((VLOOKUP(AP$2,'2020_Jurisdiction_Pop_Est'!$A:$D,4,FALSE))/(VLOOKUP($E35, '2020_Jurisdiction_Pop_Est'!$P$4:$R$10,3, FALSE)))</f>
        <v>539.79414622826175</v>
      </c>
      <c r="AQ35" s="15">
        <f>$D35*((VLOOKUP(AQ$2,'2020_Jurisdiction_Pop_Est'!$A:$D,4,FALSE))/(VLOOKUP($E35, '2020_Jurisdiction_Pop_Est'!$P$4:$R$10,3, FALSE)))</f>
        <v>190.14910485704181</v>
      </c>
      <c r="AR35" s="117">
        <f>$D35*((VLOOKUP(AR$2,'2020_Jurisdiction_Pop_Est'!$A:$D,4,FALSE))/(VLOOKUP($E35, '2020_Jurisdiction_Pop_Est'!$P$4:$R$10,3, FALSE)))</f>
        <v>225.55645197258491</v>
      </c>
      <c r="AS35" s="282">
        <f>$D35*((VLOOKUP(AS$2,'2020_Jurisdiction_Pop_Est'!$A:$D,4,FALSE))/(VLOOKUP($E35, '2020_Jurisdiction_Pop_Est'!$P$4:$R$10,3, FALSE)))</f>
        <v>10.706711268510618</v>
      </c>
      <c r="AT35" s="282">
        <f>$D35*((VLOOKUP(AT$2,'2020_Jurisdiction_Pop_Est'!$A:$D,4,FALSE))/(VLOOKUP($E35, '2020_Jurisdiction_Pop_Est'!$P$4:$R$10,3, FALSE)))</f>
        <v>10.472542613792289</v>
      </c>
      <c r="AU35" s="282" t="e">
        <f>$D35*((VLOOKUP(AU$2,'2020_Jurisdiction_Pop_Est'!$A:$D,4,FALSE))/(VLOOKUP($E35, '2020_Jurisdiction_Pop_Est'!$P$4:$R$10,3, FALSE)))</f>
        <v>#N/A</v>
      </c>
      <c r="AV35" s="33">
        <f>$D35*((VLOOKUP(AV$2,'2020_Jurisdiction_Pop_Est'!$A:$D,4,FALSE))/(VLOOKUP($E35, '2020_Jurisdiction_Pop_Est'!$P$4:$R$10,3, FALSE)))</f>
        <v>2057.7884918311265</v>
      </c>
      <c r="AW35" s="120">
        <f>$D35*((VLOOKUP(AW$2,'2020_Jurisdiction_Pop_Est'!$A:$D,4,FALSE))/(VLOOKUP($E35, '2020_Jurisdiction_Pop_Est'!$P$4:$R$10,3, FALSE)))</f>
        <v>528.76429929909114</v>
      </c>
      <c r="AX35" s="120">
        <f>$D35*((VLOOKUP(AX$2,'2020_Jurisdiction_Pop_Est'!$A:$D,4,FALSE))/(VLOOKUP($E35, '2020_Jurisdiction_Pop_Est'!$P$4:$R$10,3, FALSE)))</f>
        <v>301.08538900728558</v>
      </c>
      <c r="AY35" s="297">
        <f>$D35*((VLOOKUP(AY$2,'2020_Jurisdiction_Pop_Est'!$A:$D,4,FALSE))/(VLOOKUP($E35, '2020_Jurisdiction_Pop_Est'!$P$4:$R$10,3, FALSE)))</f>
        <v>99.093200459816828</v>
      </c>
      <c r="AZ35" s="297">
        <f>$D35*((VLOOKUP(AZ$2,'2020_Jurisdiction_Pop_Est'!$A:$D,4,FALSE))/(VLOOKUP($E35, '2020_Jurisdiction_Pop_Est'!$P$4:$R$10,3, FALSE)))</f>
        <v>266.31345473467115</v>
      </c>
      <c r="BA35" s="284">
        <f>$D35*((VLOOKUP(BA$2,'2020_Jurisdiction_Pop_Est'!$A:$D,4,FALSE))/(VLOOKUP($E35, '2020_Jurisdiction_Pop_Est'!$P$4:$R$10,3, FALSE)))</f>
        <v>369.90172484884312</v>
      </c>
      <c r="BB35" s="575"/>
      <c r="BC35" s="34">
        <f>$D35*((VLOOKUP(BC$2,'2020_Jurisdiction_Pop_Est'!$A:$D,4,FALSE))/(VLOOKUP($E35, '2020_Jurisdiction_Pop_Est'!$P$4:$R$10,3, FALSE)))</f>
        <v>240.21350527878164</v>
      </c>
      <c r="BD35" s="285" t="e">
        <f>$D35*((VLOOKUP(BD$2,'2020_Jurisdiction_Pop_Est'!$A:$D,4,FALSE))/(VLOOKUP($E35, '2020_Jurisdiction_Pop_Est'!$P$4:$R$10,3, FALSE)))</f>
        <v>#N/A</v>
      </c>
      <c r="BE35" s="285">
        <f>$D35*((VLOOKUP(BE$2,'2020_Jurisdiction_Pop_Est'!$A:$D,4,FALSE))/(VLOOKUP($E35, '2020_Jurisdiction_Pop_Est'!$P$4:$R$10,3, FALSE)))</f>
        <v>31.82168684802307</v>
      </c>
      <c r="BF35" s="286">
        <f>$D35*((VLOOKUP(BF$2,'2020_Jurisdiction_Pop_Est'!$A:$D,4,FALSE))/(VLOOKUP($E35, '2020_Jurisdiction_Pop_Est'!$P$4:$R$10,3, FALSE)))</f>
        <v>129.61203513334985</v>
      </c>
      <c r="BG35" s="286">
        <f>$D35*((VLOOKUP(BG$2,'2020_Jurisdiction_Pop_Est'!$A:$D,4,FALSE))/(VLOOKUP($E35, '2020_Jurisdiction_Pop_Est'!$P$4:$R$10,3, FALSE)))</f>
        <v>57.781375883787142</v>
      </c>
      <c r="BH35" s="286">
        <f>$D35*((VLOOKUP(BH$2,'2020_Jurisdiction_Pop_Est'!$A:$D,4,FALSE))/(VLOOKUP($E35, '2020_Jurisdiction_Pop_Est'!$P$4:$R$10,3, FALSE)))</f>
        <v>81.986914989516251</v>
      </c>
      <c r="BI35" s="287">
        <f>$D35*((VLOOKUP(BI$2,'2020_Jurisdiction_Pop_Est'!$A:$D,4,FALSE))/(VLOOKUP($E35, '2020_Jurisdiction_Pop_Est'!$P$4:$R$10,3, FALSE)))</f>
        <v>592.42400449636852</v>
      </c>
      <c r="BJ35" s="288">
        <f>$D35*((VLOOKUP(BJ$2,'2020_Jurisdiction_Pop_Est'!$A:$D,4,FALSE))/(VLOOKUP($E35, '2020_Jurisdiction_Pop_Est'!$P$4:$R$10,3, FALSE)))</f>
        <v>171.7425930502931</v>
      </c>
      <c r="BK35" s="35">
        <f>$D35*((VLOOKUP(BK$2,'2020_Jurisdiction_Pop_Est'!$A:$D,4,FALSE))/(VLOOKUP($E35, '2020_Jurisdiction_Pop_Est'!$P$4:$R$10,3, FALSE)))</f>
        <v>814.94956022246629</v>
      </c>
      <c r="BL35" s="35">
        <f>$D35*((VLOOKUP(BL$2,'2020_Jurisdiction_Pop_Est'!$A:$D,4,FALSE))/(VLOOKUP($E35, '2020_Jurisdiction_Pop_Est'!$P$4:$R$10,3, FALSE)))</f>
        <v>31.468304103252517</v>
      </c>
      <c r="BM35" s="575"/>
      <c r="BN35" s="289" t="e">
        <f>$D35*((VLOOKUP(BN$2,'2020_Jurisdiction_Pop_Est'!$A:$D,4,FALSE))/(VLOOKUP($E35, '2020_Jurisdiction_Pop_Est'!$P$4:$R$10,3, FALSE)))</f>
        <v>#N/A</v>
      </c>
      <c r="BO35" s="35">
        <f>$D35*((VLOOKUP(BO$2,'2020_Jurisdiction_Pop_Est'!$A:$D,4,FALSE))/(VLOOKUP($E35, '2020_Jurisdiction_Pop_Est'!$P$4:$R$10,3, FALSE)))</f>
        <v>458.78241072792895</v>
      </c>
      <c r="BP35" s="575"/>
      <c r="BQ35" s="290">
        <f>$D35*((VLOOKUP(BQ$2,'2020_Jurisdiction_Pop_Est'!$A:$D,4,FALSE))/(VLOOKUP($E35, '2020_Jurisdiction_Pop_Est'!$P$4:$R$10,3, FALSE)))</f>
        <v>177.40628920280508</v>
      </c>
      <c r="BR35" s="291">
        <f>$D35*((VLOOKUP(BR$2,'2020_Jurisdiction_Pop_Est'!$A:$D,4,FALSE))/(VLOOKUP($E35, '2020_Jurisdiction_Pop_Est'!$P$4:$R$10,3, FALSE)))</f>
        <v>53.502482786671315</v>
      </c>
      <c r="BS35" s="575"/>
      <c r="BT35" s="121">
        <f>$D35*((VLOOKUP(BT$2,'2020_Jurisdiction_Pop_Est'!$A:$D,4,FALSE))/(VLOOKUP($E35, '2020_Jurisdiction_Pop_Est'!$P$4:$R$10,3, FALSE)))</f>
        <v>0</v>
      </c>
      <c r="BU35" s="36">
        <f>$D35*((VLOOKUP(BU$2,'2020_Jurisdiction_Pop_Est'!$A:$D,4,FALSE))/(VLOOKUP($E35, '2020_Jurisdiction_Pop_Est'!$P$4:$R$10,3, FALSE)))</f>
        <v>780.14198072857698</v>
      </c>
      <c r="BV35" s="292">
        <f>$D35*((VLOOKUP(BV$2,'2020_Jurisdiction_Pop_Est'!$A:$D,4,FALSE))/(VLOOKUP($E35, '2020_Jurisdiction_Pop_Est'!$P$4:$R$10,3, FALSE)))</f>
        <v>319.45731761236078</v>
      </c>
      <c r="BW35" s="293">
        <f>$D35*((VLOOKUP(BW$2,'2020_Jurisdiction_Pop_Est'!$A:$D,4,FALSE))/(VLOOKUP($E35, '2020_Jurisdiction_Pop_Est'!$P$4:$R$10,3, FALSE)))</f>
        <v>106.54167570664805</v>
      </c>
      <c r="BX35" s="34">
        <f>$D35*((VLOOKUP(BX$2,'2020_Jurisdiction_Pop_Est'!$A:$D,4,FALSE))/(VLOOKUP($E35, '2020_Jurisdiction_Pop_Est'!$P$4:$R$10,3, FALSE)))</f>
        <v>470.65124584210952</v>
      </c>
      <c r="BY35" s="294" t="s">
        <v>6</v>
      </c>
      <c r="BZ35" s="65" t="s">
        <v>6</v>
      </c>
      <c r="CA35" s="65" t="s">
        <v>6</v>
      </c>
      <c r="CB35" s="65" t="s">
        <v>6</v>
      </c>
      <c r="CC35" s="65"/>
      <c r="CD35" s="65"/>
      <c r="CE35" s="65"/>
      <c r="CF35" s="65"/>
      <c r="CG35" s="65"/>
      <c r="CI35" s="298">
        <f t="shared" si="4"/>
        <v>47008.195295103076</v>
      </c>
      <c r="CJ35" s="926">
        <f t="shared" si="5"/>
        <v>33800</v>
      </c>
      <c r="CK35" s="926">
        <f t="shared" si="2"/>
        <v>13208.195295103076</v>
      </c>
      <c r="CL35" s="930">
        <f t="shared" si="3"/>
        <v>0.39077500873086024</v>
      </c>
    </row>
    <row r="36" spans="1:90" x14ac:dyDescent="0.3">
      <c r="A36" s="28" t="s">
        <v>204</v>
      </c>
      <c r="B36" s="28" t="s">
        <v>523</v>
      </c>
      <c r="C36" s="813">
        <v>10091</v>
      </c>
      <c r="D36" s="669">
        <v>110000</v>
      </c>
      <c r="E36" s="822" t="s">
        <v>206</v>
      </c>
      <c r="F36" s="822" t="s">
        <v>524</v>
      </c>
      <c r="G36" s="278">
        <f>$D36*((VLOOKUP(G$2,'2020_Jurisdiction_Pop_Est'!$A:$D,4,FALSE))/(VLOOKUP($E36, '2020_Jurisdiction_Pop_Est'!$P$4:$R$13,3, FALSE)))</f>
        <v>85708.69720691719</v>
      </c>
      <c r="H36" s="279">
        <f>$D36*((VLOOKUP(H$2,'2020_Jurisdiction_Pop_Est'!$A:$D,4,FALSE))/(VLOOKUP($E36, '2020_Jurisdiction_Pop_Est'!$P$4:$R$13,3, FALSE)))</f>
        <v>860.07814426690368</v>
      </c>
      <c r="I36" s="279">
        <f>$D36*((VLOOKUP(I$2,'2020_Jurisdiction_Pop_Est'!$A:$D,4,FALSE))/(VLOOKUP($E36, '2020_Jurisdiction_Pop_Est'!$P$4:$R$13,3, FALSE)))</f>
        <v>584.96063789589948</v>
      </c>
      <c r="J36" s="279">
        <f>$D36*((VLOOKUP(J$2,'2020_Jurisdiction_Pop_Est'!$A:$D,4,FALSE))/(VLOOKUP($E36, '2020_Jurisdiction_Pop_Est'!$P$4:$R$13,3, FALSE)))</f>
        <v>58825.518382972783</v>
      </c>
      <c r="K36" s="279">
        <f>$D36*((VLOOKUP(K$2,'2020_Jurisdiction_Pop_Est'!$A:$D,4,FALSE))/(VLOOKUP($E36, '2020_Jurisdiction_Pop_Est'!$P$4:$R$13,3, FALSE)))</f>
        <v>3254.5796277406102</v>
      </c>
      <c r="L36" s="279">
        <f>$D36*((VLOOKUP(L$2,'2020_Jurisdiction_Pop_Est'!$A:$D,4,FALSE))/(VLOOKUP($E36, '2020_Jurisdiction_Pop_Est'!$P$4:$R$13,3, FALSE)))</f>
        <v>2316.9753323683922</v>
      </c>
      <c r="M36" s="279">
        <f>$D36*((VLOOKUP(M$2,'2020_Jurisdiction_Pop_Est'!$A:$D,4,FALSE))/(VLOOKUP($E36, '2020_Jurisdiction_Pop_Est'!$P$4:$R$13,3, FALSE)))</f>
        <v>550.61067705379435</v>
      </c>
      <c r="N36" s="279">
        <f>$D36*((VLOOKUP(N$2,'2020_Jurisdiction_Pop_Est'!$A:$D,4,FALSE))/(VLOOKUP($E36, '2020_Jurisdiction_Pop_Est'!$P$4:$R$13,3, FALSE)))</f>
        <v>2751.0981641019089</v>
      </c>
      <c r="O36" s="279">
        <f>$D36*((VLOOKUP(O$2,'2020_Jurisdiction_Pop_Est'!$A:$D,4,FALSE))/(VLOOKUP($E36, '2020_Jurisdiction_Pop_Est'!$P$4:$R$13,3, FALSE)))</f>
        <v>376.94597473400268</v>
      </c>
      <c r="P36" s="279">
        <f>$D36*((VLOOKUP(P$2,'2020_Jurisdiction_Pop_Est'!$A:$D,4,FALSE))/(VLOOKUP($E36, '2020_Jurisdiction_Pop_Est'!$P$4:$R$13,3, FALSE)))</f>
        <v>2460.179621206903</v>
      </c>
      <c r="Q36" s="279">
        <f>$D36*((VLOOKUP(Q$2,'2020_Jurisdiction_Pop_Est'!$A:$D,4,FALSE))/(VLOOKUP($E36, '2020_Jurisdiction_Pop_Est'!$P$4:$R$13,3, FALSE)))</f>
        <v>706.32140958137347</v>
      </c>
      <c r="R36" s="279">
        <f>$D36*((VLOOKUP(R$2,'2020_Jurisdiction_Pop_Est'!$A:$D,4,FALSE))/(VLOOKUP($E36, '2020_Jurisdiction_Pop_Est'!$P$4:$R$13,3, FALSE)))</f>
        <v>2421.9739544727499</v>
      </c>
      <c r="S36" s="279">
        <f>$D36*((VLOOKUP(S$2,'2020_Jurisdiction_Pop_Est'!$A:$D,4,FALSE))/(VLOOKUP($E36, '2020_Jurisdiction_Pop_Est'!$P$4:$R$13,3, FALSE)))</f>
        <v>2286.3659757953019</v>
      </c>
      <c r="T36" s="279">
        <f>$D36*((VLOOKUP(T$2,'2020_Jurisdiction_Pop_Est'!$A:$D,4,FALSE))/(VLOOKUP($E36, '2020_Jurisdiction_Pop_Est'!$P$4:$R$13,3, FALSE)))</f>
        <v>2615.3736020886099</v>
      </c>
      <c r="U36" s="279">
        <f>$D36*((VLOOKUP(U$2,'2020_Jurisdiction_Pop_Est'!$A:$D,4,FALSE))/(VLOOKUP($E36, '2020_Jurisdiction_Pop_Est'!$P$4:$R$13,3, FALSE)))</f>
        <v>1248.3442092799185</v>
      </c>
      <c r="V36" s="279">
        <f>$D36*((VLOOKUP(V$2,'2020_Jurisdiction_Pop_Est'!$A:$D,4,FALSE))/(VLOOKUP($E36, '2020_Jurisdiction_Pop_Est'!$P$4:$R$13,3, FALSE)))</f>
        <v>933.34595229337162</v>
      </c>
      <c r="W36" s="280">
        <f>$D36*((VLOOKUP(W$2,'2020_Jurisdiction_Pop_Est'!$A:$D,4,FALSE))/(VLOOKUP($E36, '2020_Jurisdiction_Pop_Est'!$P$4:$R$13,3, FALSE)))</f>
        <v>518.18723113147018</v>
      </c>
      <c r="X36" s="280">
        <f>$D36*((VLOOKUP(X$2,'2020_Jurisdiction_Pop_Est'!$A:$D,4,FALSE))/(VLOOKUP($E36, '2020_Jurisdiction_Pop_Est'!$P$4:$R$13,3, FALSE)))</f>
        <v>271.52438676071046</v>
      </c>
      <c r="Y36" s="280">
        <f>$D36*((VLOOKUP(Y$2,'2020_Jurisdiction_Pop_Est'!$A:$D,4,FALSE))/(VLOOKUP($E36, '2020_Jurisdiction_Pop_Est'!$P$4:$R$13,3, FALSE)))</f>
        <v>636.04420308406452</v>
      </c>
      <c r="Z36" s="280">
        <f>$D36*((VLOOKUP(Z$2,'2020_Jurisdiction_Pop_Est'!$A:$D,4,FALSE))/(VLOOKUP($E36, '2020_Jurisdiction_Pop_Est'!$P$4:$R$13,3, FALSE)))</f>
        <v>854.3724442704297</v>
      </c>
      <c r="AA36" s="280">
        <f>$D36*((VLOOKUP(AA$2,'2020_Jurisdiction_Pop_Est'!$A:$D,4,FALSE))/(VLOOKUP($E36, '2020_Jurisdiction_Pop_Est'!$P$4:$R$13,3, FALSE)))</f>
        <v>713.22999070334208</v>
      </c>
      <c r="AB36" s="280">
        <f>$D36*((VLOOKUP(AB$2,'2020_Jurisdiction_Pop_Est'!$A:$D,4,FALSE))/(VLOOKUP($E36, '2020_Jurisdiction_Pop_Est'!$P$4:$R$13,3, FALSE)))</f>
        <v>162.80649926554722</v>
      </c>
      <c r="AC36" s="280">
        <f>$D36*((VLOOKUP(AC$2,'2020_Jurisdiction_Pop_Est'!$A:$D,4,FALSE))/(VLOOKUP($E36, '2020_Jurisdiction_Pop_Est'!$P$4:$R$13,3, FALSE)))</f>
        <v>240.92477218104901</v>
      </c>
      <c r="AD36" s="280">
        <f>$D36*((VLOOKUP(AD$2,'2020_Jurisdiction_Pop_Est'!$A:$D,4,FALSE))/(VLOOKUP($E36, '2020_Jurisdiction_Pop_Est'!$P$4:$R$13,3, FALSE)))</f>
        <v>145.83991654238545</v>
      </c>
      <c r="AE36" s="280">
        <f>$D36*((VLOOKUP(AE$2,'2020_Jurisdiction_Pop_Est'!$A:$D,4,FALSE))/(VLOOKUP($E36, '2020_Jurisdiction_Pop_Est'!$P$4:$R$13,3, FALSE)))</f>
        <v>1089.1368251765846</v>
      </c>
      <c r="AF36" s="280">
        <f>$D36*((VLOOKUP(AF$2,'2020_Jurisdiction_Pop_Est'!$A:$D,4,FALSE))/(VLOOKUP($E36, '2020_Jurisdiction_Pop_Est'!$P$4:$R$13,3, FALSE)))</f>
        <v>85.805171185684856</v>
      </c>
      <c r="AG36" s="280">
        <f>$D36*((VLOOKUP(AG$2,'2020_Jurisdiction_Pop_Est'!$A:$D,4,FALSE))/(VLOOKUP($E36, '2020_Jurisdiction_Pop_Est'!$P$4:$R$13,3, FALSE)))</f>
        <v>65.457992226680361</v>
      </c>
      <c r="AH36" s="281">
        <f>$D36*((VLOOKUP(AH$2,'2020_Jurisdiction_Pop_Est'!$A:$D,4,FALSE))/(VLOOKUP($E36, '2020_Jurisdiction_Pop_Est'!$P$4:$R$13,3, FALSE)))</f>
        <v>107.30482118892867</v>
      </c>
      <c r="AI36" s="281">
        <f>$D36*((VLOOKUP(AI$2,'2020_Jurisdiction_Pop_Est'!$A:$D,4,FALSE))/(VLOOKUP($E36, '2020_Jurisdiction_Pop_Est'!$P$4:$R$13,3, FALSE)))</f>
        <v>17.723546668311812</v>
      </c>
      <c r="AJ36" s="281">
        <f>$D36*((VLOOKUP(AJ$2,'2020_Jurisdiction_Pop_Est'!$A:$D,4,FALSE))/(VLOOKUP($E36, '2020_Jurisdiction_Pop_Est'!$P$4:$R$13,3, FALSE)))</f>
        <v>37.704266172850645</v>
      </c>
      <c r="AK36" s="281">
        <f>$D36*((VLOOKUP(AK$2,'2020_Jurisdiction_Pop_Est'!$A:$D,4,FALSE))/(VLOOKUP($E36, '2020_Jurisdiction_Pop_Est'!$P$4:$R$13,3, FALSE)))</f>
        <v>99.968759718948519</v>
      </c>
      <c r="AL36" s="281">
        <f>$D36*((VLOOKUP(AL$2,'2020_Jurisdiction_Pop_Est'!$A:$D,4,FALSE))/(VLOOKUP($E36, '2020_Jurisdiction_Pop_Est'!$P$4:$R$13,3, FALSE)))</f>
        <v>343.478667442524</v>
      </c>
      <c r="AM36" s="281">
        <f>$D36*((VLOOKUP(AM$2,'2020_Jurisdiction_Pop_Est'!$A:$D,4,FALSE))/(VLOOKUP($E36, '2020_Jurisdiction_Pop_Est'!$P$4:$R$13,3, FALSE)))</f>
        <v>36.523771386904421</v>
      </c>
      <c r="AN36" s="281">
        <f>$D36*((VLOOKUP(AN$2,'2020_Jurisdiction_Pop_Est'!$A:$D,4,FALSE))/(VLOOKUP($E36, '2020_Jurisdiction_Pop_Est'!$P$4:$R$13,3, FALSE)))</f>
        <v>63.64707061570401</v>
      </c>
      <c r="AO36" s="14">
        <f>$D36*((VLOOKUP(AO$2,'2020_Jurisdiction_Pop_Est'!$A:$D,4,FALSE))/(VLOOKUP($E36, '2020_Jurisdiction_Pop_Est'!$P$4:$R$13,3, FALSE)))</f>
        <v>13580.75977448521</v>
      </c>
      <c r="AP36" s="15">
        <f>$D36*((VLOOKUP(AP$2,'2020_Jurisdiction_Pop_Est'!$A:$D,4,FALSE))/(VLOOKUP($E36, '2020_Jurisdiction_Pop_Est'!$P$4:$R$13,3, FALSE)))</f>
        <v>2663.659484583673</v>
      </c>
      <c r="AQ36" s="15">
        <f>$D36*((VLOOKUP(AQ$2,'2020_Jurisdiction_Pop_Est'!$A:$D,4,FALSE))/(VLOOKUP($E36, '2020_Jurisdiction_Pop_Est'!$P$4:$R$13,3, FALSE)))</f>
        <v>938.30670483665335</v>
      </c>
      <c r="AR36" s="117">
        <f>$D36*((VLOOKUP(AR$2,'2020_Jurisdiction_Pop_Est'!$A:$D,4,FALSE))/(VLOOKUP($E36, '2020_Jurisdiction_Pop_Est'!$P$4:$R$13,3, FALSE)))</f>
        <v>1113.0272286275517</v>
      </c>
      <c r="AS36" s="282">
        <f>$D36*((VLOOKUP(AS$2,'2020_Jurisdiction_Pop_Est'!$A:$D,4,FALSE))/(VLOOKUP($E36, '2020_Jurisdiction_Pop_Est'!$P$4:$R$13,3, FALSE)))</f>
        <v>52.833164676460598</v>
      </c>
      <c r="AT36" s="282">
        <f>$D36*((VLOOKUP(AT$2,'2020_Jurisdiction_Pop_Est'!$A:$D,4,FALSE))/(VLOOKUP($E36, '2020_Jurisdiction_Pop_Est'!$P$4:$R$13,3, FALSE)))</f>
        <v>51.677639811118844</v>
      </c>
      <c r="AU36" s="282" t="e">
        <f>$D36*((VLOOKUP(AU$2,'2020_Jurisdiction_Pop_Est'!$A:$D,4,FALSE))/(VLOOKUP($E36, '2020_Jurisdiction_Pop_Est'!$P$4:$R$13,3, FALSE)))</f>
        <v>#N/A</v>
      </c>
      <c r="AV36" s="33">
        <f>$D36*((VLOOKUP(AV$2,'2020_Jurisdiction_Pop_Est'!$A:$D,4,FALSE))/(VLOOKUP($E36, '2020_Jurisdiction_Pop_Est'!$P$4:$R$13,3, FALSE)))</f>
        <v>10154.329890074925</v>
      </c>
      <c r="AW36" s="120">
        <f>$D36*((VLOOKUP(AW$2,'2020_Jurisdiction_Pop_Est'!$A:$D,4,FALSE))/(VLOOKUP($E36, '2020_Jurisdiction_Pop_Est'!$P$4:$R$13,3, FALSE)))</f>
        <v>2609.2317798898034</v>
      </c>
      <c r="AX36" s="120">
        <f>$D36*((VLOOKUP(AX$2,'2020_Jurisdiction_Pop_Est'!$A:$D,4,FALSE))/(VLOOKUP($E36, '2020_Jurisdiction_Pop_Est'!$P$4:$R$13,3, FALSE)))</f>
        <v>1485.7311026853663</v>
      </c>
      <c r="AY36" s="297">
        <f>$D36*((VLOOKUP(AY$2,'2020_Jurisdiction_Pop_Est'!$A:$D,4,FALSE))/(VLOOKUP($E36, '2020_Jurisdiction_Pop_Est'!$P$4:$R$13,3, FALSE)))</f>
        <v>488.98370815404513</v>
      </c>
      <c r="AZ36" s="297">
        <f>$D36*((VLOOKUP(AZ$2,'2020_Jurisdiction_Pop_Est'!$A:$D,4,FALSE))/(VLOOKUP($E36, '2020_Jurisdiction_Pop_Est'!$P$4:$R$13,3, FALSE)))</f>
        <v>1314.1460768570141</v>
      </c>
      <c r="BA36" s="284">
        <f>$D36*((VLOOKUP(BA$2,'2020_Jurisdiction_Pop_Est'!$A:$D,4,FALSE))/(VLOOKUP($E36, '2020_Jurisdiction_Pop_Est'!$P$4:$R$13,3, FALSE)))</f>
        <v>1825.3110832010254</v>
      </c>
      <c r="BB36" s="575" t="e">
        <f>$D36*((VLOOKUP(BB$2,'2020_Jurisdiction_Pop_Est'!$A:$D,4,FALSE))/(VLOOKUP($E36, '2020_Jurisdiction_Pop_Est'!$P$4:$R$13,3, FALSE)))</f>
        <v>#N/A</v>
      </c>
      <c r="BC36" s="34">
        <f>$D36*((VLOOKUP(BC$2,'2020_Jurisdiction_Pop_Est'!$A:$D,4,FALSE))/(VLOOKUP($E36, '2020_Jurisdiction_Pop_Est'!$P$4:$R$13,3, FALSE)))</f>
        <v>1185.3536873857579</v>
      </c>
      <c r="BD36" s="285" t="e">
        <f>$D36*((VLOOKUP(BD$2,'2020_Jurisdiction_Pop_Est'!$A:$D,4,FALSE))/(VLOOKUP($E36, '2020_Jurisdiction_Pop_Est'!$P$4:$R$13,3, FALSE)))</f>
        <v>#N/A</v>
      </c>
      <c r="BE36" s="285">
        <f>$D36*((VLOOKUP(BE$2,'2020_Jurisdiction_Pop_Est'!$A:$D,4,FALSE))/(VLOOKUP($E36, '2020_Jurisdiction_Pop_Est'!$P$4:$R$13,3, FALSE)))</f>
        <v>157.02678248819871</v>
      </c>
      <c r="BF36" s="286">
        <f>$D36*((VLOOKUP(BF$2,'2020_Jurisdiction_Pop_Est'!$A:$D,4,FALSE))/(VLOOKUP($E36, '2020_Jurisdiction_Pop_Est'!$P$4:$R$13,3, FALSE)))</f>
        <v>639.58145732308049</v>
      </c>
      <c r="BG36" s="286">
        <f>$D36*((VLOOKUP(BG$2,'2020_Jurisdiction_Pop_Est'!$A:$D,4,FALSE))/(VLOOKUP($E36, '2020_Jurisdiction_Pop_Est'!$P$4:$R$13,3, FALSE)))</f>
        <v>285.12704515335804</v>
      </c>
      <c r="BH36" s="286">
        <f>$D36*((VLOOKUP(BH$2,'2020_Jurisdiction_Pop_Est'!$A:$D,4,FALSE))/(VLOOKUP($E36, '2020_Jurisdiction_Pop_Est'!$P$4:$R$13,3, FALSE)))</f>
        <v>404.57130787637732</v>
      </c>
      <c r="BI36" s="287">
        <f>$D36*((VLOOKUP(BI$2,'2020_Jurisdiction_Pop_Est'!$A:$D,4,FALSE))/(VLOOKUP($E36, '2020_Jurisdiction_Pop_Est'!$P$4:$R$13,3, FALSE)))</f>
        <v>2923.365934028674</v>
      </c>
      <c r="BJ36" s="288">
        <f>$D36*((VLOOKUP(BJ$2,'2020_Jurisdiction_Pop_Est'!$A:$D,4,FALSE))/(VLOOKUP($E36, '2020_Jurisdiction_Pop_Est'!$P$4:$R$13,3, FALSE)))</f>
        <v>847.47822865785656</v>
      </c>
      <c r="BK36" s="35">
        <f>$D36*((VLOOKUP(BK$2,'2020_Jurisdiction_Pop_Est'!$A:$D,4,FALSE))/(VLOOKUP($E36, '2020_Jurisdiction_Pop_Est'!$P$4:$R$13,3, FALSE)))</f>
        <v>4021.4369509407861</v>
      </c>
      <c r="BL36" s="35">
        <f>$D36*((VLOOKUP(BL$2,'2020_Jurisdiction_Pop_Est'!$A:$D,4,FALSE))/(VLOOKUP($E36, '2020_Jurisdiction_Pop_Est'!$P$4:$R$13,3, FALSE)))</f>
        <v>155.2829856975639</v>
      </c>
      <c r="BM36" s="575">
        <f>$D36*((VLOOKUP(BM$2,'2020_Jurisdiction_Pop_Est'!$A:$D,4,FALSE))/(VLOOKUP($E36, '2020_Jurisdiction_Pop_Est'!$P$4:$R$13,3, FALSE)))</f>
        <v>2877.3927852582242</v>
      </c>
      <c r="BN36" s="289" t="e">
        <f>$D36*((VLOOKUP(BN$2,'2020_Jurisdiction_Pop_Est'!$A:$D,4,FALSE))/(VLOOKUP($E36, '2020_Jurisdiction_Pop_Est'!$P$4:$R$13,3, FALSE)))</f>
        <v>#N/A</v>
      </c>
      <c r="BO36" s="35">
        <f>$D36*((VLOOKUP(BO$2,'2020_Jurisdiction_Pop_Est'!$A:$D,4,FALSE))/(VLOOKUP($E36, '2020_Jurisdiction_Pop_Est'!$P$4:$R$13,3, FALSE)))</f>
        <v>2263.9002816804327</v>
      </c>
      <c r="BP36" s="575">
        <f>$D36*((VLOOKUP(BP$2,'2020_Jurisdiction_Pop_Est'!$A:$D,4,FALSE))/(VLOOKUP($E36, '2020_Jurisdiction_Pop_Est'!$P$4:$R$13,3, FALSE)))</f>
        <v>3770.2656857006837</v>
      </c>
      <c r="BQ36" s="290">
        <f>$D36*((VLOOKUP(BQ$2,'2020_Jurisdiction_Pop_Est'!$A:$D,4,FALSE))/(VLOOKUP($E36, '2020_Jurisdiction_Pop_Est'!$P$4:$R$13,3, FALSE)))</f>
        <v>875.42621231023793</v>
      </c>
      <c r="BR36" s="291">
        <f>$D36*((VLOOKUP(BR$2,'2020_Jurisdiction_Pop_Est'!$A:$D,4,FALSE))/(VLOOKUP($E36, '2020_Jurisdiction_Pop_Est'!$P$4:$R$13,3, FALSE)))</f>
        <v>264.01248831481001</v>
      </c>
      <c r="BS36" s="575">
        <f>$D36*((VLOOKUP(BS$2,'2020_Jurisdiction_Pop_Est'!$A:$D,4,FALSE))/(VLOOKUP($E36, '2020_Jurisdiction_Pop_Est'!$P$4:$R$13,3, FALSE)))</f>
        <v>4948.940102571537</v>
      </c>
      <c r="BT36" s="121">
        <f>$D36*((VLOOKUP(BT$2,'2020_Jurisdiction_Pop_Est'!$A:$D,4,FALSE))/(VLOOKUP($E36, '2020_Jurisdiction_Pop_Est'!$P$4:$R$13,3, FALSE)))</f>
        <v>0</v>
      </c>
      <c r="BU36" s="36">
        <f>$D36*((VLOOKUP(BU$2,'2020_Jurisdiction_Pop_Est'!$A:$D,4,FALSE))/(VLOOKUP($E36, '2020_Jurisdiction_Pop_Est'!$P$4:$R$13,3, FALSE)))</f>
        <v>3849.6760307786549</v>
      </c>
      <c r="BV36" s="292">
        <f>$D36*((VLOOKUP(BV$2,'2020_Jurisdiction_Pop_Est'!$A:$D,4,FALSE))/(VLOOKUP($E36, '2020_Jurisdiction_Pop_Est'!$P$4:$R$13,3, FALSE)))</f>
        <v>1576.388925155173</v>
      </c>
      <c r="BW36" s="293">
        <f>$D36*((VLOOKUP(BW$2,'2020_Jurisdiction_Pop_Est'!$A:$D,4,FALSE))/(VLOOKUP($E36, '2020_Jurisdiction_Pop_Est'!$P$4:$R$13,3, FALSE)))</f>
        <v>525.73883392845278</v>
      </c>
      <c r="BX36" s="34">
        <f>$D36*((VLOOKUP(BX$2,'2020_Jurisdiction_Pop_Est'!$A:$D,4,FALSE))/(VLOOKUP($E36, '2020_Jurisdiction_Pop_Est'!$P$4:$R$13,3, FALSE)))</f>
        <v>2322.4680439352646</v>
      </c>
      <c r="BY36" s="294">
        <f>$D36*((VLOOKUP(BY$2,'2020_Jurisdiction_Pop_Est'!$A:$D,4,FALSE))/(VLOOKUP($E36, '2020_Jurisdiction_Pop_Est'!$P$4:$R$13,3, FALSE)))</f>
        <v>97.387503261030119</v>
      </c>
      <c r="BZ36" s="65" t="s">
        <v>6</v>
      </c>
      <c r="CA36" s="65" t="s">
        <v>6</v>
      </c>
      <c r="CB36" s="65" t="s">
        <v>6</v>
      </c>
      <c r="CC36" s="65"/>
      <c r="CD36" s="65"/>
      <c r="CE36" s="65"/>
      <c r="CF36" s="65"/>
      <c r="CG36" s="65"/>
      <c r="CI36" s="298">
        <f t="shared" si="4"/>
        <v>243659.86811882097</v>
      </c>
      <c r="CJ36" s="926">
        <f t="shared" si="5"/>
        <v>110000</v>
      </c>
      <c r="CK36" s="926">
        <f t="shared" si="2"/>
        <v>133659.86811882097</v>
      </c>
      <c r="CL36" s="930">
        <f t="shared" si="3"/>
        <v>1.2150897101710998</v>
      </c>
    </row>
    <row r="37" spans="1:90" x14ac:dyDescent="0.3">
      <c r="A37" s="28" t="s">
        <v>207</v>
      </c>
      <c r="B37" s="28" t="s">
        <v>525</v>
      </c>
      <c r="C37" s="668" t="s">
        <v>209</v>
      </c>
      <c r="D37" s="678">
        <v>105000</v>
      </c>
      <c r="E37" s="819" t="s">
        <v>134</v>
      </c>
      <c r="F37" s="858" t="s">
        <v>129</v>
      </c>
      <c r="G37" s="278">
        <f>$D37*((VLOOKUP(G$2,'2020_Jurisdiction_Pop_Est'!$A:$D,4,FALSE))/(VLOOKUP($E37, '2020_Jurisdiction_Pop_Est'!$P$4:$R$10,3, FALSE)))</f>
        <v>53956.896035640377</v>
      </c>
      <c r="H37" s="279">
        <f>$D37*((VLOOKUP(H$2,'2020_Jurisdiction_Pop_Est'!$A:$D,4,FALSE))/(VLOOKUP($E37, '2020_Jurisdiction_Pop_Est'!$P$4:$R$10,3, FALSE)))</f>
        <v>541.45201741545657</v>
      </c>
      <c r="I37" s="279">
        <f>$D37*((VLOOKUP(I$2,'2020_Jurisdiction_Pop_Est'!$A:$D,4,FALSE))/(VLOOKUP($E37, '2020_Jurisdiction_Pop_Est'!$P$4:$R$10,3, FALSE)))</f>
        <v>368.25504706590766</v>
      </c>
      <c r="J37" s="279">
        <f>$D37*((VLOOKUP(J$2,'2020_Jurisdiction_Pop_Est'!$A:$D,4,FALSE))/(VLOOKUP($E37, '2020_Jurisdiction_Pop_Est'!$P$4:$R$10,3, FALSE)))</f>
        <v>37032.908947034484</v>
      </c>
      <c r="K37" s="279">
        <f>$D37*((VLOOKUP(K$2,'2020_Jurisdiction_Pop_Est'!$A:$D,4,FALSE))/(VLOOKUP($E37, '2020_Jurisdiction_Pop_Est'!$P$4:$R$10,3, FALSE)))</f>
        <v>2048.8820894076166</v>
      </c>
      <c r="L37" s="279">
        <f>$D37*((VLOOKUP(L$2,'2020_Jurisdiction_Pop_Est'!$A:$D,4,FALSE))/(VLOOKUP($E37, '2020_Jurisdiction_Pop_Est'!$P$4:$R$10,3, FALSE)))</f>
        <v>1458.6244010211724</v>
      </c>
      <c r="M37" s="279">
        <f>$D37*((VLOOKUP(M$2,'2020_Jurisdiction_Pop_Est'!$A:$D,4,FALSE))/(VLOOKUP($E37, '2020_Jurisdiction_Pop_Est'!$P$4:$R$10,3, FALSE)))</f>
        <v>346.63043572090868</v>
      </c>
      <c r="N37" s="279">
        <f>$D37*((VLOOKUP(N$2,'2020_Jurisdiction_Pop_Est'!$A:$D,4,FALSE))/(VLOOKUP($E37, '2020_Jurisdiction_Pop_Est'!$P$4:$R$10,3, FALSE)))</f>
        <v>1731.9212922572317</v>
      </c>
      <c r="O37" s="279">
        <f>$D37*((VLOOKUP(O$2,'2020_Jurisdiction_Pop_Est'!$A:$D,4,FALSE))/(VLOOKUP($E37, '2020_Jurisdiction_Pop_Est'!$P$4:$R$10,3, FALSE)))</f>
        <v>237.30187755244796</v>
      </c>
      <c r="P37" s="279">
        <f>$D37*((VLOOKUP(P$2,'2020_Jurisdiction_Pop_Est'!$A:$D,4,FALSE))/(VLOOKUP($E37, '2020_Jurisdiction_Pop_Est'!$P$4:$R$10,3, FALSE)))</f>
        <v>1548.7769663560907</v>
      </c>
      <c r="Q37" s="279">
        <f>$D37*((VLOOKUP(Q$2,'2020_Jurisdiction_Pop_Est'!$A:$D,4,FALSE))/(VLOOKUP($E37, '2020_Jurisdiction_Pop_Est'!$P$4:$R$10,3, FALSE)))</f>
        <v>444.65628467694586</v>
      </c>
      <c r="R37" s="279">
        <f>$D37*((VLOOKUP(R$2,'2020_Jurisdiction_Pop_Est'!$A:$D,4,FALSE))/(VLOOKUP($E37, '2020_Jurisdiction_Pop_Est'!$P$4:$R$10,3, FALSE)))</f>
        <v>1524.7250409958176</v>
      </c>
      <c r="S37" s="279">
        <f>$D37*((VLOOKUP(S$2,'2020_Jurisdiction_Pop_Est'!$A:$D,4,FALSE))/(VLOOKUP($E37, '2020_Jurisdiction_Pop_Est'!$P$4:$R$10,3, FALSE)))</f>
        <v>1439.3546428267987</v>
      </c>
      <c r="T37" s="279">
        <f>$D37*((VLOOKUP(T$2,'2020_Jurisdiction_Pop_Est'!$A:$D,4,FALSE))/(VLOOKUP($E37, '2020_Jurisdiction_Pop_Est'!$P$4:$R$10,3, FALSE)))</f>
        <v>1646.4775004287942</v>
      </c>
      <c r="U37" s="279">
        <f>$D37*((VLOOKUP(U$2,'2020_Jurisdiction_Pop_Est'!$A:$D,4,FALSE))/(VLOOKUP($E37, '2020_Jurisdiction_Pop_Est'!$P$4:$R$10,3, FALSE)))</f>
        <v>785.88032383922587</v>
      </c>
      <c r="V37" s="279">
        <f>$D37*((VLOOKUP(V$2,'2020_Jurisdiction_Pop_Est'!$A:$D,4,FALSE))/(VLOOKUP($E37, '2020_Jurisdiction_Pop_Est'!$P$4:$R$10,3, FALSE)))</f>
        <v>587.57689889509629</v>
      </c>
      <c r="W37" s="280">
        <f>$D37*((VLOOKUP(W$2,'2020_Jurisdiction_Pop_Est'!$A:$D,4,FALSE))/(VLOOKUP($E37, '2020_Jurisdiction_Pop_Est'!$P$4:$R$10,3, FALSE)))</f>
        <v>326.21863904495996</v>
      </c>
      <c r="X37" s="280">
        <f>$D37*((VLOOKUP(X$2,'2020_Jurisdiction_Pop_Est'!$A:$D,4,FALSE))/(VLOOKUP($E37, '2020_Jurisdiction_Pop_Est'!$P$4:$R$10,3, FALSE)))</f>
        <v>170.93496442046339</v>
      </c>
      <c r="Y37" s="280">
        <f>$D37*((VLOOKUP(Y$2,'2020_Jurisdiction_Pop_Est'!$A:$D,4,FALSE))/(VLOOKUP($E37, '2020_Jurisdiction_Pop_Est'!$P$4:$R$10,3, FALSE)))</f>
        <v>400.41410099871234</v>
      </c>
      <c r="Z37" s="280">
        <f>$D37*((VLOOKUP(Z$2,'2020_Jurisdiction_Pop_Est'!$A:$D,4,FALSE))/(VLOOKUP($E37, '2020_Jurisdiction_Pop_Est'!$P$4:$R$10,3, FALSE)))</f>
        <v>537.86006150487879</v>
      </c>
      <c r="AA37" s="280">
        <f>$D37*((VLOOKUP(AA$2,'2020_Jurisdiction_Pop_Est'!$A:$D,4,FALSE))/(VLOOKUP($E37, '2020_Jurisdiction_Pop_Est'!$P$4:$R$10,3, FALSE)))</f>
        <v>449.00550016498352</v>
      </c>
      <c r="AB37" s="280">
        <f>$D37*((VLOOKUP(AB$2,'2020_Jurisdiction_Pop_Est'!$A:$D,4,FALSE))/(VLOOKUP($E37, '2020_Jurisdiction_Pop_Est'!$P$4:$R$10,3, FALSE)))</f>
        <v>102.49290493344154</v>
      </c>
      <c r="AC37" s="280">
        <f>$D37*((VLOOKUP(AC$2,'2020_Jurisdiction_Pop_Est'!$A:$D,4,FALSE))/(VLOOKUP($E37, '2020_Jurisdiction_Pop_Est'!$P$4:$R$10,3, FALSE)))</f>
        <v>151.67133918276457</v>
      </c>
      <c r="AD37" s="280">
        <f>$D37*((VLOOKUP(AD$2,'2020_Jurisdiction_Pop_Est'!$A:$D,4,FALSE))/(VLOOKUP($E37, '2020_Jurisdiction_Pop_Est'!$P$4:$R$10,3, FALSE)))</f>
        <v>91.81179356543619</v>
      </c>
      <c r="AE37" s="280">
        <f>$D37*((VLOOKUP(AE$2,'2020_Jurisdiction_Pop_Est'!$A:$D,4,FALSE))/(VLOOKUP($E37, '2020_Jurisdiction_Pop_Est'!$P$4:$R$10,3, FALSE)))</f>
        <v>685.65319926362849</v>
      </c>
      <c r="AF37" s="280">
        <f>$D37*((VLOOKUP(AF$2,'2020_Jurisdiction_Pop_Est'!$A:$D,4,FALSE))/(VLOOKUP($E37, '2020_Jurisdiction_Pop_Est'!$P$4:$R$10,3, FALSE)))</f>
        <v>54.017630087284438</v>
      </c>
      <c r="AG37" s="280">
        <f>$D37*((VLOOKUP(AG$2,'2020_Jurisdiction_Pop_Est'!$A:$D,4,FALSE))/(VLOOKUP($E37, '2020_Jurisdiction_Pop_Est'!$P$4:$R$10,3, FALSE)))</f>
        <v>41.20830436554229</v>
      </c>
      <c r="AH37" s="281">
        <f>$D37*((VLOOKUP(AH$2,'2020_Jurisdiction_Pop_Est'!$A:$D,4,FALSE))/(VLOOKUP($E37, '2020_Jurisdiction_Pop_Est'!$P$4:$R$10,3, FALSE)))</f>
        <v>67.552480316393499</v>
      </c>
      <c r="AI37" s="281">
        <f>$D37*((VLOOKUP(AI$2,'2020_Jurisdiction_Pop_Est'!$A:$D,4,FALSE))/(VLOOKUP($E37, '2020_Jurisdiction_Pop_Est'!$P$4:$R$10,3, FALSE)))</f>
        <v>11.157649061637365</v>
      </c>
      <c r="AJ37" s="281">
        <f>$D37*((VLOOKUP(AJ$2,'2020_Jurisdiction_Pop_Est'!$A:$D,4,FALSE))/(VLOOKUP($E37, '2020_Jurisdiction_Pop_Est'!$P$4:$R$10,3, FALSE)))</f>
        <v>23.736274570562784</v>
      </c>
      <c r="AK37" s="281">
        <f>$D37*((VLOOKUP(AK$2,'2020_Jurisdiction_Pop_Est'!$A:$D,4,FALSE))/(VLOOKUP($E37, '2020_Jurisdiction_Pop_Est'!$P$4:$R$10,3, FALSE)))</f>
        <v>62.93414963413877</v>
      </c>
      <c r="AL37" s="281">
        <f>$D37*((VLOOKUP(AL$2,'2020_Jurisdiction_Pop_Est'!$A:$D,4,FALSE))/(VLOOKUP($E37, '2020_Jurisdiction_Pop_Est'!$P$4:$R$10,3, FALSE)))</f>
        <v>216.232930304777</v>
      </c>
      <c r="AM37" s="281">
        <f>$D37*((VLOOKUP(AM$2,'2020_Jurisdiction_Pop_Est'!$A:$D,4,FALSE))/(VLOOKUP($E37, '2020_Jurisdiction_Pop_Est'!$P$4:$R$10,3, FALSE)))</f>
        <v>22.993108048241929</v>
      </c>
      <c r="AN37" s="281">
        <f>$D37*((VLOOKUP(AN$2,'2020_Jurisdiction_Pop_Est'!$A:$D,4,FALSE))/(VLOOKUP($E37, '2020_Jurisdiction_Pop_Est'!$P$4:$R$10,3, FALSE)))</f>
        <v>40.068260096099586</v>
      </c>
      <c r="AO37" s="14">
        <f>$D37*((VLOOKUP(AO$2,'2020_Jurisdiction_Pop_Est'!$A:$D,4,FALSE))/(VLOOKUP($E37, '2020_Jurisdiction_Pop_Est'!$P$4:$R$10,3, FALSE)))</f>
        <v>8549.6065990577881</v>
      </c>
      <c r="AP37" s="15">
        <f>$D37*((VLOOKUP(AP$2,'2020_Jurisdiction_Pop_Est'!$A:$D,4,FALSE))/(VLOOKUP($E37, '2020_Jurisdiction_Pop_Est'!$P$4:$R$10,3, FALSE)))</f>
        <v>1676.8753063303989</v>
      </c>
      <c r="AQ37" s="15">
        <f>$D37*((VLOOKUP(AQ$2,'2020_Jurisdiction_Pop_Est'!$A:$D,4,FALSE))/(VLOOKUP($E37, '2020_Jurisdiction_Pop_Est'!$P$4:$R$10,3, FALSE)))</f>
        <v>590.69988195234885</v>
      </c>
      <c r="AR37" s="117">
        <f>$D37*((VLOOKUP(AR$2,'2020_Jurisdiction_Pop_Est'!$A:$D,4,FALSE))/(VLOOKUP($E37, '2020_Jurisdiction_Pop_Est'!$P$4:$R$10,3, FALSE)))</f>
        <v>700.69312003317793</v>
      </c>
      <c r="AS37" s="282">
        <f>$D37*((VLOOKUP(AS$2,'2020_Jurisdiction_Pop_Est'!$A:$D,4,FALSE))/(VLOOKUP($E37, '2020_Jurisdiction_Pop_Est'!$P$4:$R$10,3, FALSE)))</f>
        <v>33.260493585609908</v>
      </c>
      <c r="AT37" s="282">
        <f>$D37*((VLOOKUP(AT$2,'2020_Jurisdiction_Pop_Est'!$A:$D,4,FALSE))/(VLOOKUP($E37, '2020_Jurisdiction_Pop_Est'!$P$4:$R$10,3, FALSE)))</f>
        <v>32.533046581307403</v>
      </c>
      <c r="AU37" s="282" t="e">
        <f>$D37*((VLOOKUP(AU$2,'2020_Jurisdiction_Pop_Est'!$A:$D,4,FALSE))/(VLOOKUP($E37, '2020_Jurisdiction_Pop_Est'!$P$4:$R$10,3, FALSE)))</f>
        <v>#N/A</v>
      </c>
      <c r="AV37" s="33">
        <f>$D37*((VLOOKUP(AV$2,'2020_Jurisdiction_Pop_Est'!$A:$D,4,FALSE))/(VLOOKUP($E37, '2020_Jurisdiction_Pop_Est'!$P$4:$R$10,3, FALSE)))</f>
        <v>6392.5382142682929</v>
      </c>
      <c r="AW37" s="120">
        <f>$D37*((VLOOKUP(AW$2,'2020_Jurisdiction_Pop_Est'!$A:$D,4,FALSE))/(VLOOKUP($E37, '2020_Jurisdiction_Pop_Est'!$P$4:$R$10,3, FALSE)))</f>
        <v>1642.6109889468808</v>
      </c>
      <c r="AX37" s="120">
        <f>$D37*((VLOOKUP(AX$2,'2020_Jurisdiction_Pop_Est'!$A:$D,4,FALSE))/(VLOOKUP($E37, '2020_Jurisdiction_Pop_Est'!$P$4:$R$10,3, FALSE)))</f>
        <v>935.32443330665649</v>
      </c>
      <c r="AY37" s="297">
        <f>$D37*((VLOOKUP(AY$2,'2020_Jurisdiction_Pop_Est'!$A:$D,4,FALSE))/(VLOOKUP($E37, '2020_Jurisdiction_Pop_Est'!$P$4:$R$10,3, FALSE)))</f>
        <v>307.83390675386886</v>
      </c>
      <c r="AZ37" s="297">
        <f>$D37*((VLOOKUP(AZ$2,'2020_Jurisdiction_Pop_Est'!$A:$D,4,FALSE))/(VLOOKUP($E37, '2020_Jurisdiction_Pop_Est'!$P$4:$R$10,3, FALSE)))</f>
        <v>827.30511086214403</v>
      </c>
      <c r="BA37" s="284">
        <f>$D37*((VLOOKUP(BA$2,'2020_Jurisdiction_Pop_Est'!$A:$D,4,FALSE))/(VLOOKUP($E37, '2020_Jurisdiction_Pop_Est'!$P$4:$R$10,3, FALSE)))</f>
        <v>1149.102991394335</v>
      </c>
      <c r="BB37" s="575"/>
      <c r="BC37" s="34">
        <f>$D37*((VLOOKUP(BC$2,'2020_Jurisdiction_Pop_Est'!$A:$D,4,FALSE))/(VLOOKUP($E37, '2020_Jurisdiction_Pop_Est'!$P$4:$R$10,3, FALSE)))</f>
        <v>746.2253862210672</v>
      </c>
      <c r="BD37" s="285" t="e">
        <f>$D37*((VLOOKUP(BD$2,'2020_Jurisdiction_Pop_Est'!$A:$D,4,FALSE))/(VLOOKUP($E37, '2020_Jurisdiction_Pop_Est'!$P$4:$R$10,3, FALSE)))</f>
        <v>#N/A</v>
      </c>
      <c r="BE37" s="285">
        <f>$D37*((VLOOKUP(BE$2,'2020_Jurisdiction_Pop_Est'!$A:$D,4,FALSE))/(VLOOKUP($E37, '2020_Jurisdiction_Pop_Est'!$P$4:$R$10,3, FALSE)))</f>
        <v>98.854352634391205</v>
      </c>
      <c r="BF37" s="286">
        <f>$D37*((VLOOKUP(BF$2,'2020_Jurisdiction_Pop_Est'!$A:$D,4,FALSE))/(VLOOKUP($E37, '2020_Jurisdiction_Pop_Est'!$P$4:$R$10,3, FALSE)))</f>
        <v>402.64093754443002</v>
      </c>
      <c r="BG37" s="286">
        <f>$D37*((VLOOKUP(BG$2,'2020_Jurisdiction_Pop_Est'!$A:$D,4,FALSE))/(VLOOKUP($E37, '2020_Jurisdiction_Pop_Est'!$P$4:$R$10,3, FALSE)))</f>
        <v>179.49835703543343</v>
      </c>
      <c r="BH37" s="286">
        <f>$D37*((VLOOKUP(BH$2,'2020_Jurisdiction_Pop_Est'!$A:$D,4,FALSE))/(VLOOKUP($E37, '2020_Jurisdiction_Pop_Est'!$P$4:$R$10,3, FALSE)))</f>
        <v>254.693079109444</v>
      </c>
      <c r="BI37" s="287">
        <f>$D37*((VLOOKUP(BI$2,'2020_Jurisdiction_Pop_Est'!$A:$D,4,FALSE))/(VLOOKUP($E37, '2020_Jurisdiction_Pop_Est'!$P$4:$R$10,3, FALSE)))</f>
        <v>1840.3704281691923</v>
      </c>
      <c r="BJ37" s="288">
        <f>$D37*((VLOOKUP(BJ$2,'2020_Jurisdiction_Pop_Est'!$A:$D,4,FALSE))/(VLOOKUP($E37, '2020_Jurisdiction_Pop_Est'!$P$4:$R$10,3, FALSE)))</f>
        <v>533.51988965327735</v>
      </c>
      <c r="BK37" s="35">
        <f>$D37*((VLOOKUP(BK$2,'2020_Jurisdiction_Pop_Est'!$A:$D,4,FALSE))/(VLOOKUP($E37, '2020_Jurisdiction_Pop_Est'!$P$4:$R$10,3, FALSE)))</f>
        <v>2531.6480421112119</v>
      </c>
      <c r="BL37" s="35">
        <f>$D37*((VLOOKUP(BL$2,'2020_Jurisdiction_Pop_Est'!$A:$D,4,FALSE))/(VLOOKUP($E37, '2020_Jurisdiction_Pop_Est'!$P$4:$R$10,3, FALSE)))</f>
        <v>97.756566001228236</v>
      </c>
      <c r="BM37" s="575"/>
      <c r="BN37" s="289" t="e">
        <f>$D37*((VLOOKUP(BN$2,'2020_Jurisdiction_Pop_Est'!$A:$D,4,FALSE))/(VLOOKUP($E37, '2020_Jurisdiction_Pop_Est'!$P$4:$R$10,3, FALSE)))</f>
        <v>#N/A</v>
      </c>
      <c r="BO37" s="35">
        <f>$D37*((VLOOKUP(BO$2,'2020_Jurisdiction_Pop_Est'!$A:$D,4,FALSE))/(VLOOKUP($E37, '2020_Jurisdiction_Pop_Est'!$P$4:$R$10,3, FALSE)))</f>
        <v>1425.2116309595426</v>
      </c>
      <c r="BP37" s="575"/>
      <c r="BQ37" s="290">
        <f>$D37*((VLOOKUP(BQ$2,'2020_Jurisdiction_Pop_Est'!$A:$D,4,FALSE))/(VLOOKUP($E37, '2020_Jurisdiction_Pop_Est'!$P$4:$R$10,3, FALSE)))</f>
        <v>551.11421202054828</v>
      </c>
      <c r="BR37" s="291">
        <f>$D37*((VLOOKUP(BR$2,'2020_Jurisdiction_Pop_Est'!$A:$D,4,FALSE))/(VLOOKUP($E37, '2020_Jurisdiction_Pop_Est'!$P$4:$R$10,3, FALSE)))</f>
        <v>166.20593765090203</v>
      </c>
      <c r="BS37" s="575"/>
      <c r="BT37" s="121">
        <f>$D37*((VLOOKUP(BT$2,'2020_Jurisdiction_Pop_Est'!$A:$D,4,FALSE))/(VLOOKUP($E37, '2020_Jurisdiction_Pop_Est'!$P$4:$R$10,3, FALSE)))</f>
        <v>0</v>
      </c>
      <c r="BU37" s="36">
        <f>$D37*((VLOOKUP(BU$2,'2020_Jurisdiction_Pop_Est'!$A:$D,4,FALSE))/(VLOOKUP($E37, '2020_Jurisdiction_Pop_Est'!$P$4:$R$10,3, FALSE)))</f>
        <v>2423.5179874704313</v>
      </c>
      <c r="BV37" s="292">
        <f>$D37*((VLOOKUP(BV$2,'2020_Jurisdiction_Pop_Est'!$A:$D,4,FALSE))/(VLOOKUP($E37, '2020_Jurisdiction_Pop_Est'!$P$4:$R$10,3, FALSE)))</f>
        <v>992.39699258277756</v>
      </c>
      <c r="BW37" s="293">
        <f>$D37*((VLOOKUP(BW$2,'2020_Jurisdiction_Pop_Est'!$A:$D,4,FALSE))/(VLOOKUP($E37, '2020_Jurisdiction_Pop_Est'!$P$4:$R$10,3, FALSE)))</f>
        <v>330.97266121887708</v>
      </c>
      <c r="BX37" s="34">
        <f>$D37*((VLOOKUP(BX$2,'2020_Jurisdiction_Pop_Est'!$A:$D,4,FALSE))/(VLOOKUP($E37, '2020_Jurisdiction_Pop_Est'!$P$4:$R$10,3, FALSE)))</f>
        <v>1462.0822725864348</v>
      </c>
      <c r="BY37" s="294" t="s">
        <v>6</v>
      </c>
      <c r="BZ37" s="65" t="s">
        <v>6</v>
      </c>
      <c r="CA37" s="65" t="s">
        <v>6</v>
      </c>
      <c r="CB37" s="65" t="s">
        <v>6</v>
      </c>
      <c r="CC37" s="65"/>
      <c r="CD37" s="65"/>
      <c r="CE37" s="65"/>
      <c r="CF37" s="65"/>
      <c r="CG37" s="65"/>
      <c r="CI37" s="298">
        <f t="shared" si="4"/>
        <v>146031.37591674036</v>
      </c>
      <c r="CJ37" s="926">
        <f t="shared" si="5"/>
        <v>105000</v>
      </c>
      <c r="CK37" s="926">
        <f t="shared" si="2"/>
        <v>41031.375916740362</v>
      </c>
      <c r="CL37" s="930">
        <f t="shared" si="3"/>
        <v>0.39077500873086057</v>
      </c>
    </row>
    <row r="38" spans="1:90" x14ac:dyDescent="0.3">
      <c r="A38" s="28" t="s">
        <v>210</v>
      </c>
      <c r="B38" s="28" t="s">
        <v>210</v>
      </c>
      <c r="C38" s="675" t="s">
        <v>526</v>
      </c>
      <c r="D38" s="669">
        <v>533997.72239999997</v>
      </c>
      <c r="E38" s="819" t="s">
        <v>134</v>
      </c>
      <c r="F38" s="822" t="s">
        <v>129</v>
      </c>
      <c r="G38" s="278">
        <f>$D38*((VLOOKUP(G$2,'2020_Jurisdiction_Pop_Est'!$A:$D,4,FALSE))/(VLOOKUP($E38, '2020_Jurisdiction_Pop_Est'!$P$4:$R$10,3, FALSE)))</f>
        <v>274408.18657910044</v>
      </c>
      <c r="H38" s="279">
        <f>$D38*((VLOOKUP(H$2,'2020_Jurisdiction_Pop_Est'!$A:$D,4,FALSE))/(VLOOKUP($E38, '2020_Jurisdiction_Pop_Est'!$P$4:$R$10,3, FALSE)))</f>
        <v>2753.6585151308468</v>
      </c>
      <c r="I38" s="279">
        <f>$D38*((VLOOKUP(I$2,'2020_Jurisdiction_Pop_Est'!$A:$D,4,FALSE))/(VLOOKUP($E38, '2020_Jurisdiction_Pop_Est'!$P$4:$R$10,3, FALSE)))</f>
        <v>1872.8319656714236</v>
      </c>
      <c r="J38" s="279">
        <f>$D38*((VLOOKUP(J$2,'2020_Jurisdiction_Pop_Est'!$A:$D,4,FALSE))/(VLOOKUP($E38, '2020_Jurisdiction_Pop_Est'!$P$4:$R$10,3, FALSE)))</f>
        <v>188337.99077679045</v>
      </c>
      <c r="K38" s="279">
        <f>$D38*((VLOOKUP(K$2,'2020_Jurisdiction_Pop_Est'!$A:$D,4,FALSE))/(VLOOKUP($E38, '2020_Jurisdiction_Pop_Est'!$P$4:$R$10,3, FALSE)))</f>
        <v>10419.984468664956</v>
      </c>
      <c r="L38" s="279">
        <f>$D38*((VLOOKUP(L$2,'2020_Jurisdiction_Pop_Est'!$A:$D,4,FALSE))/(VLOOKUP($E38, '2020_Jurisdiction_Pop_Est'!$P$4:$R$10,3, FALSE)))</f>
        <v>7418.115314117812</v>
      </c>
      <c r="M38" s="279">
        <f>$D38*((VLOOKUP(M$2,'2020_Jurisdiction_Pop_Est'!$A:$D,4,FALSE))/(VLOOKUP($E38, '2020_Jurisdiction_Pop_Est'!$P$4:$R$10,3, FALSE)))</f>
        <v>1762.8558398998555</v>
      </c>
      <c r="N38" s="279">
        <f>$D38*((VLOOKUP(N$2,'2020_Jurisdiction_Pop_Est'!$A:$D,4,FALSE))/(VLOOKUP($E38, '2020_Jurisdiction_Pop_Est'!$P$4:$R$10,3, FALSE)))</f>
        <v>8808.0192899183457</v>
      </c>
      <c r="O38" s="279">
        <f>$D38*((VLOOKUP(O$2,'2020_Jurisdiction_Pop_Est'!$A:$D,4,FALSE))/(VLOOKUP($E38, '2020_Jurisdiction_Pop_Est'!$P$4:$R$10,3, FALSE)))</f>
        <v>1206.8444012785799</v>
      </c>
      <c r="P38" s="279">
        <f>$D38*((VLOOKUP(P$2,'2020_Jurisdiction_Pop_Est'!$A:$D,4,FALSE))/(VLOOKUP($E38, '2020_Jurisdiction_Pop_Est'!$P$4:$R$10,3, FALSE)))</f>
        <v>7876.6035479974644</v>
      </c>
      <c r="Q38" s="279">
        <f>$D38*((VLOOKUP(Q$2,'2020_Jurisdiction_Pop_Est'!$A:$D,4,FALSE))/(VLOOKUP($E38, '2020_Jurisdiction_Pop_Est'!$P$4:$R$10,3, FALSE)))</f>
        <v>2261.3851739841439</v>
      </c>
      <c r="R38" s="279">
        <f>$D38*((VLOOKUP(R$2,'2020_Jurisdiction_Pop_Est'!$A:$D,4,FALSE))/(VLOOKUP($E38, '2020_Jurisdiction_Pop_Est'!$P$4:$R$10,3, FALSE)))</f>
        <v>7754.2828493144116</v>
      </c>
      <c r="S38" s="279">
        <f>$D38*((VLOOKUP(S$2,'2020_Jurisdiction_Pop_Est'!$A:$D,4,FALSE))/(VLOOKUP($E38, '2020_Jurisdiction_Pop_Est'!$P$4:$R$10,3, FALSE)))</f>
        <v>7320.1152475750096</v>
      </c>
      <c r="T38" s="279">
        <f>$D38*((VLOOKUP(T$2,'2020_Jurisdiction_Pop_Est'!$A:$D,4,FALSE))/(VLOOKUP($E38, '2020_Jurisdiction_Pop_Est'!$P$4:$R$10,3, FALSE)))</f>
        <v>8373.4784305887715</v>
      </c>
      <c r="U38" s="279">
        <f>$D38*((VLOOKUP(U$2,'2020_Jurisdiction_Pop_Est'!$A:$D,4,FALSE))/(VLOOKUP($E38, '2020_Jurisdiction_Pop_Est'!$P$4:$R$10,3, FALSE)))</f>
        <v>3996.7457429440096</v>
      </c>
      <c r="V38" s="279">
        <f>$D38*((VLOOKUP(V$2,'2020_Jurisdiction_Pop_Est'!$A:$D,4,FALSE))/(VLOOKUP($E38, '2020_Jurisdiction_Pop_Est'!$P$4:$R$10,3, FALSE)))</f>
        <v>2988.235483284157</v>
      </c>
      <c r="W38" s="280">
        <f>$D38*((VLOOKUP(W$2,'2020_Jurisdiction_Pop_Est'!$A:$D,4,FALSE))/(VLOOKUP($E38, '2020_Jurisdiction_Pop_Est'!$P$4:$R$10,3, FALSE)))</f>
        <v>1659.0477167089173</v>
      </c>
      <c r="X38" s="280">
        <f>$D38*((VLOOKUP(X$2,'2020_Jurisdiction_Pop_Est'!$A:$D,4,FALSE))/(VLOOKUP($E38, '2020_Jurisdiction_Pop_Est'!$P$4:$R$10,3, FALSE)))</f>
        <v>869.32268265764264</v>
      </c>
      <c r="Y38" s="280">
        <f>$D38*((VLOOKUP(Y$2,'2020_Jurisdiction_Pop_Est'!$A:$D,4,FALSE))/(VLOOKUP($E38, '2020_Jurisdiction_Pop_Est'!$P$4:$R$10,3, FALSE)))</f>
        <v>2036.3830280967234</v>
      </c>
      <c r="Z38" s="280">
        <f>$D38*((VLOOKUP(Z$2,'2020_Jurisdiction_Pop_Est'!$A:$D,4,FALSE))/(VLOOKUP($E38, '2020_Jurisdiction_Pop_Est'!$P$4:$R$10,3, FALSE)))</f>
        <v>2735.3909315574206</v>
      </c>
      <c r="AA38" s="280">
        <f>$D38*((VLOOKUP(AA$2,'2020_Jurisdiction_Pop_Est'!$A:$D,4,FALSE))/(VLOOKUP($E38, '2020_Jurisdiction_Pop_Est'!$P$4:$R$10,3, FALSE)))</f>
        <v>2283.5039469826097</v>
      </c>
      <c r="AB38" s="280">
        <f>$D38*((VLOOKUP(AB$2,'2020_Jurisdiction_Pop_Est'!$A:$D,4,FALSE))/(VLOOKUP($E38, '2020_Jurisdiction_Pop_Est'!$P$4:$R$10,3, FALSE)))</f>
        <v>521.24740758683333</v>
      </c>
      <c r="AC38" s="280">
        <f>$D38*((VLOOKUP(AC$2,'2020_Jurisdiction_Pop_Est'!$A:$D,4,FALSE))/(VLOOKUP($E38, '2020_Jurisdiction_Pop_Est'!$P$4:$R$10,3, FALSE)))</f>
        <v>771.35380644718236</v>
      </c>
      <c r="AD38" s="280">
        <f>$D38*((VLOOKUP(AD$2,'2020_Jurisdiction_Pop_Est'!$A:$D,4,FALSE))/(VLOOKUP($E38, '2020_Jurisdiction_Pop_Est'!$P$4:$R$10,3, FALSE)))</f>
        <v>466.92655860382763</v>
      </c>
      <c r="AE38" s="280">
        <f>$D38*((VLOOKUP(AE$2,'2020_Jurisdiction_Pop_Est'!$A:$D,4,FALSE))/(VLOOKUP($E38, '2020_Jurisdiction_Pop_Est'!$P$4:$R$10,3, FALSE)))</f>
        <v>3487.0213977433423</v>
      </c>
      <c r="AF38" s="280">
        <f>$D38*((VLOOKUP(AF$2,'2020_Jurisdiction_Pop_Est'!$A:$D,4,FALSE))/(VLOOKUP($E38, '2020_Jurisdiction_Pop_Est'!$P$4:$R$10,3, FALSE)))</f>
        <v>274.71706129576762</v>
      </c>
      <c r="AG38" s="280">
        <f>$D38*((VLOOKUP(AG$2,'2020_Jurisdiction_Pop_Est'!$A:$D,4,FALSE))/(VLOOKUP($E38, '2020_Jurisdiction_Pop_Est'!$P$4:$R$10,3, FALSE)))</f>
        <v>209.57276833491008</v>
      </c>
      <c r="AH38" s="281">
        <f>$D38*((VLOOKUP(AH$2,'2020_Jurisdiction_Pop_Est'!$A:$D,4,FALSE))/(VLOOKUP($E38, '2020_Jurisdiction_Pop_Est'!$P$4:$R$10,3, FALSE)))</f>
        <v>343.55114887071386</v>
      </c>
      <c r="AI38" s="281">
        <f>$D38*((VLOOKUP(AI$2,'2020_Jurisdiction_Pop_Est'!$A:$D,4,FALSE))/(VLOOKUP($E38, '2020_Jurisdiction_Pop_Est'!$P$4:$R$10,3, FALSE)))</f>
        <v>56.744373202408084</v>
      </c>
      <c r="AJ38" s="281">
        <f>$D38*((VLOOKUP(AJ$2,'2020_Jurisdiction_Pop_Est'!$A:$D,4,FALSE))/(VLOOKUP($E38, '2020_Jurisdiction_Pop_Est'!$P$4:$R$10,3, FALSE)))</f>
        <v>120.71539579944347</v>
      </c>
      <c r="AK38" s="281">
        <f>$D38*((VLOOKUP(AK$2,'2020_Jurisdiction_Pop_Est'!$A:$D,4,FALSE))/(VLOOKUP($E38, '2020_Jurisdiction_Pop_Est'!$P$4:$R$10,3, FALSE)))</f>
        <v>320.06373872200851</v>
      </c>
      <c r="AL38" s="281">
        <f>$D38*((VLOOKUP(AL$2,'2020_Jurisdiction_Pop_Est'!$A:$D,4,FALSE))/(VLOOKUP($E38, '2020_Jurisdiction_Pop_Est'!$P$4:$R$10,3, FALSE)))</f>
        <v>1099.6942122917033</v>
      </c>
      <c r="AM38" s="281">
        <f>$D38*((VLOOKUP(AM$2,'2020_Jurisdiction_Pop_Est'!$A:$D,4,FALSE))/(VLOOKUP($E38, '2020_Jurisdiction_Pop_Est'!$P$4:$R$10,3, FALSE)))</f>
        <v>116.93587932055523</v>
      </c>
      <c r="AN38" s="281">
        <f>$D38*((VLOOKUP(AN$2,'2020_Jurisdiction_Pop_Est'!$A:$D,4,FALSE))/(VLOOKUP($E38, '2020_Jurisdiction_Pop_Est'!$P$4:$R$10,3, FALSE)))</f>
        <v>203.77485363664746</v>
      </c>
      <c r="AO38" s="14">
        <f>$D38*((VLOOKUP(AO$2,'2020_Jurisdiction_Pop_Est'!$A:$D,4,FALSE))/(VLOOKUP($E38, '2020_Jurisdiction_Pop_Est'!$P$4:$R$10,3, FALSE)))</f>
        <v>43480.670964884463</v>
      </c>
      <c r="AP38" s="15">
        <f>$D38*((VLOOKUP(AP$2,'2020_Jurisdiction_Pop_Est'!$A:$D,4,FALSE))/(VLOOKUP($E38, '2020_Jurisdiction_Pop_Est'!$P$4:$R$10,3, FALSE)))</f>
        <v>8528.0723269450973</v>
      </c>
      <c r="AQ38" s="15">
        <f>$D38*((VLOOKUP(AQ$2,'2020_Jurisdiction_Pop_Est'!$A:$D,4,FALSE))/(VLOOKUP($E38, '2020_Jurisdiction_Pop_Est'!$P$4:$R$10,3, FALSE)))</f>
        <v>3004.1180150905061</v>
      </c>
      <c r="AR38" s="117">
        <f>$D38*((VLOOKUP(AR$2,'2020_Jurisdiction_Pop_Est'!$A:$D,4,FALSE))/(VLOOKUP($E38, '2020_Jurisdiction_Pop_Est'!$P$4:$R$10,3, FALSE)))</f>
        <v>3563.509811419684</v>
      </c>
      <c r="AS38" s="282">
        <f>$D38*((VLOOKUP(AS$2,'2020_Jurisdiction_Pop_Est'!$A:$D,4,FALSE))/(VLOOKUP($E38, '2020_Jurisdiction_Pop_Est'!$P$4:$R$10,3, FALSE)))</f>
        <v>169.15264591062382</v>
      </c>
      <c r="AT38" s="282">
        <f>$D38*((VLOOKUP(AT$2,'2020_Jurisdiction_Pop_Est'!$A:$D,4,FALSE))/(VLOOKUP($E38, '2020_Jurisdiction_Pop_Est'!$P$4:$R$10,3, FALSE)))</f>
        <v>165.45307406810724</v>
      </c>
      <c r="AU38" s="282" t="e">
        <f>$D38*((VLOOKUP(AU$2,'2020_Jurisdiction_Pop_Est'!$A:$D,4,FALSE))/(VLOOKUP($E38, '2020_Jurisdiction_Pop_Est'!$P$4:$R$10,3, FALSE)))</f>
        <v>#N/A</v>
      </c>
      <c r="AV38" s="33">
        <f>$D38*((VLOOKUP(AV$2,'2020_Jurisdiction_Pop_Est'!$A:$D,4,FALSE))/(VLOOKUP($E38, '2020_Jurisdiction_Pop_Est'!$P$4:$R$10,3, FALSE)))</f>
        <v>32510.484254992676</v>
      </c>
      <c r="AW38" s="120">
        <f>$D38*((VLOOKUP(AW$2,'2020_Jurisdiction_Pop_Est'!$A:$D,4,FALSE))/(VLOOKUP($E38, '2020_Jurisdiction_Pop_Est'!$P$4:$R$10,3, FALSE)))</f>
        <v>8353.814541779484</v>
      </c>
      <c r="AX38" s="120">
        <f>$D38*((VLOOKUP(AX$2,'2020_Jurisdiction_Pop_Est'!$A:$D,4,FALSE))/(VLOOKUP($E38, '2020_Jurisdiction_Pop_Est'!$P$4:$R$10,3, FALSE)))</f>
        <v>4756.7725437221452</v>
      </c>
      <c r="AY38" s="297">
        <f>$D38*((VLOOKUP(AY$2,'2020_Jurisdiction_Pop_Est'!$A:$D,4,FALSE))/(VLOOKUP($E38, '2020_Jurisdiction_Pop_Est'!$P$4:$R$10,3, FALSE)))</f>
        <v>1565.5486198481897</v>
      </c>
      <c r="AZ38" s="297">
        <f>$D38*((VLOOKUP(AZ$2,'2020_Jurisdiction_Pop_Est'!$A:$D,4,FALSE))/(VLOOKUP($E38, '2020_Jurisdiction_Pop_Est'!$P$4:$R$10,3, FALSE)))</f>
        <v>4207.4194755263279</v>
      </c>
      <c r="BA38" s="284">
        <f>$D38*((VLOOKUP(BA$2,'2020_Jurisdiction_Pop_Est'!$A:$D,4,FALSE))/(VLOOKUP($E38, '2020_Jurisdiction_Pop_Est'!$P$4:$R$10,3, FALSE)))</f>
        <v>5843.9845734057308</v>
      </c>
      <c r="BB38" s="575"/>
      <c r="BC38" s="34">
        <f>$D38*((VLOOKUP(BC$2,'2020_Jurisdiction_Pop_Est'!$A:$D,4,FALSE))/(VLOOKUP($E38, '2020_Jurisdiction_Pop_Est'!$P$4:$R$10,3, FALSE)))</f>
        <v>3795.0729203724782</v>
      </c>
      <c r="BD38" s="285" t="e">
        <f>$D38*((VLOOKUP(BD$2,'2020_Jurisdiction_Pop_Est'!$A:$D,4,FALSE))/(VLOOKUP($E38, '2020_Jurisdiction_Pop_Est'!$P$4:$R$10,3, FALSE)))</f>
        <v>#N/A</v>
      </c>
      <c r="BE38" s="285">
        <f>$D38*((VLOOKUP(BE$2,'2020_Jurisdiction_Pop_Est'!$A:$D,4,FALSE))/(VLOOKUP($E38, '2020_Jurisdiction_Pop_Est'!$P$4:$R$10,3, FALSE)))</f>
        <v>502.74284910563176</v>
      </c>
      <c r="BF38" s="286">
        <f>$D38*((VLOOKUP(BF$2,'2020_Jurisdiction_Pop_Est'!$A:$D,4,FALSE))/(VLOOKUP($E38, '2020_Jurisdiction_Pop_Est'!$P$4:$R$10,3, FALSE)))</f>
        <v>2047.7080342259644</v>
      </c>
      <c r="BG38" s="286">
        <f>$D38*((VLOOKUP(BG$2,'2020_Jurisdiction_Pop_Est'!$A:$D,4,FALSE))/(VLOOKUP($E38, '2020_Jurisdiction_Pop_Est'!$P$4:$R$10,3, FALSE)))</f>
        <v>912.87346506155677</v>
      </c>
      <c r="BH38" s="286">
        <f>$D38*((VLOOKUP(BH$2,'2020_Jurisdiction_Pop_Est'!$A:$D,4,FALSE))/(VLOOKUP($E38, '2020_Jurisdiction_Pop_Est'!$P$4:$R$10,3, FALSE)))</f>
        <v>1295.2907062427248</v>
      </c>
      <c r="BI38" s="287">
        <f>$D38*((VLOOKUP(BI$2,'2020_Jurisdiction_Pop_Est'!$A:$D,4,FALSE))/(VLOOKUP($E38, '2020_Jurisdiction_Pop_Est'!$P$4:$R$10,3, FALSE)))</f>
        <v>9359.5582572824896</v>
      </c>
      <c r="BJ38" s="288">
        <f>$D38*((VLOOKUP(BJ$2,'2020_Jurisdiction_Pop_Est'!$A:$D,4,FALSE))/(VLOOKUP($E38, '2020_Jurisdiction_Pop_Est'!$P$4:$R$10,3, FALSE)))</f>
        <v>2713.3181517138041</v>
      </c>
      <c r="BK38" s="35">
        <f>$D38*((VLOOKUP(BK$2,'2020_Jurisdiction_Pop_Est'!$A:$D,4,FALSE))/(VLOOKUP($E38, '2020_Jurisdiction_Pop_Est'!$P$4:$R$10,3, FALSE)))</f>
        <v>12875.183699102916</v>
      </c>
      <c r="BL38" s="35">
        <f>$D38*((VLOOKUP(BL$2,'2020_Jurisdiction_Pop_Est'!$A:$D,4,FALSE))/(VLOOKUP($E38, '2020_Jurisdiction_Pop_Est'!$P$4:$R$10,3, FALSE)))</f>
        <v>497.15984375524903</v>
      </c>
      <c r="BM38" s="575"/>
      <c r="BN38" s="289" t="e">
        <f>$D38*((VLOOKUP(BN$2,'2020_Jurisdiction_Pop_Est'!$A:$D,4,FALSE))/(VLOOKUP($E38, '2020_Jurisdiction_Pop_Est'!$P$4:$R$10,3, FALSE)))</f>
        <v>#N/A</v>
      </c>
      <c r="BO38" s="35">
        <f>$D38*((VLOOKUP(BO$2,'2020_Jurisdiction_Pop_Est'!$A:$D,4,FALSE))/(VLOOKUP($E38, '2020_Jurisdiction_Pop_Est'!$P$4:$R$10,3, FALSE)))</f>
        <v>7248.1882368608103</v>
      </c>
      <c r="BP38" s="575"/>
      <c r="BQ38" s="290">
        <f>$D38*((VLOOKUP(BQ$2,'2020_Jurisdiction_Pop_Est'!$A:$D,4,FALSE))/(VLOOKUP($E38, '2020_Jurisdiction_Pop_Est'!$P$4:$R$10,3, FALSE)))</f>
        <v>2802.7974666785094</v>
      </c>
      <c r="BR38" s="291">
        <f>$D38*((VLOOKUP(BR$2,'2020_Jurisdiction_Pop_Est'!$A:$D,4,FALSE))/(VLOOKUP($E38, '2020_Jurisdiction_Pop_Est'!$P$4:$R$10,3, FALSE)))</f>
        <v>845.27230623750552</v>
      </c>
      <c r="BS38" s="575"/>
      <c r="BT38" s="121">
        <f>$D38*((VLOOKUP(BT$2,'2020_Jurisdiction_Pop_Est'!$A:$D,4,FALSE))/(VLOOKUP($E38, '2020_Jurisdiction_Pop_Est'!$P$4:$R$10,3, FALSE)))</f>
        <v>0</v>
      </c>
      <c r="BU38" s="36">
        <f>$D38*((VLOOKUP(BU$2,'2020_Jurisdiction_Pop_Est'!$A:$D,4,FALSE))/(VLOOKUP($E38, '2020_Jurisdiction_Pop_Est'!$P$4:$R$10,3, FALSE)))</f>
        <v>12325.26748099659</v>
      </c>
      <c r="BV38" s="292">
        <f>$D38*((VLOOKUP(BV$2,'2020_Jurisdiction_Pop_Est'!$A:$D,4,FALSE))/(VLOOKUP($E38, '2020_Jurisdiction_Pop_Est'!$P$4:$R$10,3, FALSE)))</f>
        <v>5047.0260357696461</v>
      </c>
      <c r="BW38" s="293">
        <f>$D38*((VLOOKUP(BW$2,'2020_Jurisdiction_Pop_Est'!$A:$D,4,FALSE))/(VLOOKUP($E38, '2020_Jurisdiction_Pop_Est'!$P$4:$R$10,3, FALSE)))</f>
        <v>1683.2252120718779</v>
      </c>
      <c r="BX38" s="34">
        <f>$D38*((VLOOKUP(BX$2,'2020_Jurisdiction_Pop_Est'!$A:$D,4,FALSE))/(VLOOKUP($E38, '2020_Jurisdiction_Pop_Est'!$P$4:$R$10,3, FALSE)))</f>
        <v>7435.7009859292584</v>
      </c>
      <c r="BY38" s="294" t="s">
        <v>6</v>
      </c>
      <c r="BZ38" s="329" t="s">
        <v>6</v>
      </c>
      <c r="CA38" s="329" t="s">
        <v>6</v>
      </c>
      <c r="CB38" s="329" t="s">
        <v>6</v>
      </c>
      <c r="CC38" s="329"/>
      <c r="CD38" s="329"/>
      <c r="CE38" s="329"/>
      <c r="CF38" s="329"/>
      <c r="CG38" s="329"/>
      <c r="CI38" s="298">
        <f t="shared" si="4"/>
        <v>742670.68703311938</v>
      </c>
      <c r="CJ38" s="926">
        <f t="shared" si="5"/>
        <v>533997.72239999997</v>
      </c>
      <c r="CK38" s="926">
        <f t="shared" si="2"/>
        <v>208672.96463311941</v>
      </c>
      <c r="CL38" s="930">
        <f t="shared" si="3"/>
        <v>0.39077500873086013</v>
      </c>
    </row>
    <row r="39" spans="1:90" x14ac:dyDescent="0.3">
      <c r="A39" s="920" t="s">
        <v>527</v>
      </c>
      <c r="B39" s="857" t="s">
        <v>528</v>
      </c>
      <c r="C39" s="860" t="s">
        <v>529</v>
      </c>
      <c r="D39" s="861">
        <v>350000</v>
      </c>
      <c r="E39" s="695" t="s">
        <v>530</v>
      </c>
      <c r="F39" s="695" t="s">
        <v>158</v>
      </c>
      <c r="G39" s="826">
        <v>350000</v>
      </c>
      <c r="H39" s="862">
        <v>350000</v>
      </c>
      <c r="I39" s="862">
        <v>350000</v>
      </c>
      <c r="J39" s="862">
        <v>350000</v>
      </c>
      <c r="K39" s="862">
        <v>350000</v>
      </c>
      <c r="L39" s="862">
        <v>350000</v>
      </c>
      <c r="M39" s="862">
        <v>350000</v>
      </c>
      <c r="N39" s="862">
        <v>350000</v>
      </c>
      <c r="O39" s="862">
        <v>350000</v>
      </c>
      <c r="P39" s="862">
        <v>350000</v>
      </c>
      <c r="Q39" s="862">
        <v>350000</v>
      </c>
      <c r="R39" s="862">
        <v>350000</v>
      </c>
      <c r="S39" s="862">
        <v>350000</v>
      </c>
      <c r="T39" s="862">
        <v>350000</v>
      </c>
      <c r="U39" s="862">
        <v>350000</v>
      </c>
      <c r="V39" s="862">
        <v>350000</v>
      </c>
      <c r="W39" s="863">
        <v>350000</v>
      </c>
      <c r="X39" s="863">
        <v>350000</v>
      </c>
      <c r="Y39" s="863">
        <v>350000</v>
      </c>
      <c r="Z39" s="863">
        <v>350000</v>
      </c>
      <c r="AA39" s="863">
        <v>350000</v>
      </c>
      <c r="AB39" s="863">
        <v>350000</v>
      </c>
      <c r="AC39" s="863">
        <v>350000</v>
      </c>
      <c r="AD39" s="863">
        <v>350000</v>
      </c>
      <c r="AE39" s="863">
        <v>350000</v>
      </c>
      <c r="AF39" s="863">
        <v>350000</v>
      </c>
      <c r="AG39" s="863">
        <v>350000</v>
      </c>
      <c r="AH39" s="827">
        <v>350000</v>
      </c>
      <c r="AI39" s="827">
        <v>350000</v>
      </c>
      <c r="AJ39" s="827">
        <v>350000</v>
      </c>
      <c r="AK39" s="827">
        <v>350000</v>
      </c>
      <c r="AL39" s="827">
        <v>350000</v>
      </c>
      <c r="AM39" s="827">
        <v>350000</v>
      </c>
      <c r="AN39" s="827">
        <v>350000</v>
      </c>
      <c r="AO39" s="864" t="s">
        <v>6</v>
      </c>
      <c r="AP39" s="865" t="s">
        <v>6</v>
      </c>
      <c r="AQ39" s="865" t="s">
        <v>6</v>
      </c>
      <c r="AR39" s="866" t="s">
        <v>6</v>
      </c>
      <c r="AS39" s="867" t="s">
        <v>6</v>
      </c>
      <c r="AT39" s="867" t="s">
        <v>6</v>
      </c>
      <c r="AU39" s="867" t="s">
        <v>6</v>
      </c>
      <c r="AV39" s="868" t="s">
        <v>6</v>
      </c>
      <c r="AW39" s="869" t="s">
        <v>6</v>
      </c>
      <c r="AX39" s="869" t="s">
        <v>6</v>
      </c>
      <c r="AY39" s="870" t="s">
        <v>6</v>
      </c>
      <c r="AZ39" s="870" t="s">
        <v>6</v>
      </c>
      <c r="BA39" s="871" t="s">
        <v>6</v>
      </c>
      <c r="BB39" s="872"/>
      <c r="BC39" s="873" t="s">
        <v>6</v>
      </c>
      <c r="BD39" s="874" t="s">
        <v>6</v>
      </c>
      <c r="BE39" s="874" t="s">
        <v>6</v>
      </c>
      <c r="BF39" s="875" t="s">
        <v>6</v>
      </c>
      <c r="BG39" s="875" t="s">
        <v>6</v>
      </c>
      <c r="BH39" s="875" t="s">
        <v>6</v>
      </c>
      <c r="BI39" s="876"/>
      <c r="BJ39" s="877"/>
      <c r="BK39" s="878"/>
      <c r="BL39" s="878"/>
      <c r="BM39" s="872"/>
      <c r="BN39" s="879" t="s">
        <v>6</v>
      </c>
      <c r="BO39" s="878"/>
      <c r="BP39" s="872" t="s">
        <v>6</v>
      </c>
      <c r="BQ39" s="713" t="s">
        <v>6</v>
      </c>
      <c r="BR39" s="880" t="s">
        <v>6</v>
      </c>
      <c r="BS39" s="872" t="s">
        <v>6</v>
      </c>
      <c r="BT39" s="881" t="s">
        <v>6</v>
      </c>
      <c r="BU39" s="882" t="s">
        <v>6</v>
      </c>
      <c r="BV39" s="883" t="s">
        <v>6</v>
      </c>
      <c r="BW39" s="884" t="s">
        <v>6</v>
      </c>
      <c r="BX39" s="873" t="s">
        <v>6</v>
      </c>
      <c r="BY39" s="875" t="s">
        <v>6</v>
      </c>
      <c r="BZ39" s="885" t="s">
        <v>6</v>
      </c>
      <c r="CA39" s="885" t="s">
        <v>6</v>
      </c>
      <c r="CB39" s="885" t="s">
        <v>6</v>
      </c>
      <c r="CC39" s="885"/>
      <c r="CD39" s="885"/>
      <c r="CE39" s="885"/>
      <c r="CF39" s="885"/>
      <c r="CG39" s="885"/>
      <c r="CI39" s="298">
        <f t="shared" si="4"/>
        <v>11900000</v>
      </c>
      <c r="CJ39" s="926">
        <f t="shared" si="5"/>
        <v>350000</v>
      </c>
      <c r="CK39" s="926">
        <f t="shared" si="2"/>
        <v>11550000</v>
      </c>
      <c r="CL39" s="930">
        <f t="shared" si="3"/>
        <v>33</v>
      </c>
    </row>
    <row r="40" spans="1:90" x14ac:dyDescent="0.3">
      <c r="A40" s="921" t="s">
        <v>531</v>
      </c>
      <c r="B40" s="543" t="s">
        <v>532</v>
      </c>
      <c r="C40" s="674" t="s">
        <v>533</v>
      </c>
      <c r="D40" s="669">
        <v>530000</v>
      </c>
      <c r="E40" s="695" t="s">
        <v>534</v>
      </c>
      <c r="F40" s="695" t="s">
        <v>535</v>
      </c>
      <c r="G40" s="278"/>
      <c r="H40" s="279"/>
      <c r="I40" s="279"/>
      <c r="J40" s="862">
        <v>132500</v>
      </c>
      <c r="K40" s="279"/>
      <c r="L40" s="862">
        <v>132500</v>
      </c>
      <c r="M40" s="279"/>
      <c r="N40" s="279"/>
      <c r="O40" s="279"/>
      <c r="P40" s="279"/>
      <c r="Q40" s="279"/>
      <c r="R40" s="279"/>
      <c r="S40" s="279"/>
      <c r="T40" s="279"/>
      <c r="U40" s="862">
        <v>132500</v>
      </c>
      <c r="V40" s="279"/>
      <c r="W40" s="280"/>
      <c r="X40" s="280"/>
      <c r="Y40" s="280"/>
      <c r="Z40" s="280"/>
      <c r="AA40" s="280"/>
      <c r="AB40" s="280"/>
      <c r="AC40" s="280"/>
      <c r="AD40" s="280"/>
      <c r="AE40" s="280"/>
      <c r="AF40" s="280"/>
      <c r="AG40" s="280"/>
      <c r="AH40" s="281"/>
      <c r="AI40" s="281"/>
      <c r="AJ40" s="281"/>
      <c r="AK40" s="281"/>
      <c r="AL40" s="827">
        <v>132500</v>
      </c>
      <c r="AM40" s="281"/>
      <c r="AN40" s="281"/>
      <c r="AO40" s="14"/>
      <c r="AP40" s="15"/>
      <c r="AQ40" s="15"/>
      <c r="AR40" s="117"/>
      <c r="AS40" s="282"/>
      <c r="AT40" s="282"/>
      <c r="AU40" s="282"/>
      <c r="AV40" s="33"/>
      <c r="AW40" s="120"/>
      <c r="AX40" s="120"/>
      <c r="AY40" s="297"/>
      <c r="AZ40" s="297"/>
      <c r="BA40" s="284"/>
      <c r="BB40" s="575"/>
      <c r="BC40" s="34"/>
      <c r="BD40" s="285"/>
      <c r="BE40" s="285"/>
      <c r="BF40" s="286"/>
      <c r="BG40" s="286"/>
      <c r="BH40" s="286"/>
      <c r="BI40" s="287"/>
      <c r="BJ40" s="288"/>
      <c r="BK40" s="35"/>
      <c r="BL40" s="35"/>
      <c r="BM40" s="575"/>
      <c r="BN40" s="289"/>
      <c r="BO40" s="35"/>
      <c r="BP40" s="575"/>
      <c r="BQ40" s="290"/>
      <c r="BR40" s="291"/>
      <c r="BS40" s="575"/>
      <c r="BT40" s="121"/>
      <c r="BU40" s="36"/>
      <c r="BV40" s="292"/>
      <c r="BW40" s="293"/>
      <c r="BX40" s="34"/>
      <c r="BY40" s="294"/>
      <c r="BZ40" s="329"/>
      <c r="CA40" s="329"/>
      <c r="CB40" s="329"/>
      <c r="CC40" s="329"/>
      <c r="CD40" s="329"/>
      <c r="CE40" s="329"/>
      <c r="CF40" s="329"/>
      <c r="CG40" s="329"/>
      <c r="CI40" s="298">
        <f t="shared" si="4"/>
        <v>530000</v>
      </c>
      <c r="CJ40" s="926">
        <f t="shared" si="5"/>
        <v>530000</v>
      </c>
      <c r="CK40" s="926">
        <f t="shared" si="2"/>
        <v>0</v>
      </c>
      <c r="CL40" s="930">
        <f t="shared" si="3"/>
        <v>0</v>
      </c>
    </row>
    <row r="41" spans="1:90" x14ac:dyDescent="0.3">
      <c r="A41" s="317"/>
      <c r="B41" s="134"/>
      <c r="C41" s="125"/>
      <c r="D41" s="133"/>
      <c r="E41" s="134"/>
      <c r="F41" s="134"/>
      <c r="G41" s="318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  <c r="AM41" s="319"/>
      <c r="AN41" s="319"/>
      <c r="AO41" s="320"/>
      <c r="AP41" s="320"/>
      <c r="AQ41" s="320"/>
      <c r="AR41" s="321"/>
      <c r="AS41" s="321"/>
      <c r="AT41" s="321"/>
      <c r="AU41" s="321"/>
      <c r="AV41" s="320"/>
      <c r="AW41" s="321"/>
      <c r="AX41" s="321"/>
      <c r="AY41" s="321"/>
      <c r="AZ41" s="321"/>
      <c r="BA41" s="321"/>
      <c r="BB41" s="320"/>
      <c r="BC41" s="320"/>
      <c r="BD41" s="321"/>
      <c r="BE41" s="321"/>
      <c r="BF41" s="321"/>
      <c r="BG41" s="321"/>
      <c r="BH41" s="321"/>
      <c r="BI41" s="321"/>
      <c r="BJ41" s="321"/>
      <c r="BK41" s="320"/>
      <c r="BL41" s="320"/>
      <c r="BM41" s="320"/>
      <c r="BN41" s="321"/>
      <c r="BO41" s="320"/>
      <c r="BP41" s="321"/>
      <c r="BQ41" s="320"/>
      <c r="BR41" s="319"/>
      <c r="BS41" s="853"/>
      <c r="BT41" s="319"/>
      <c r="BU41" s="320"/>
      <c r="BV41" s="319"/>
      <c r="BW41" s="319"/>
      <c r="BX41" s="320"/>
      <c r="BY41" s="321"/>
      <c r="BZ41" s="319"/>
      <c r="CA41" s="319"/>
      <c r="CB41" s="319"/>
      <c r="CC41" s="319"/>
      <c r="CD41" s="319"/>
      <c r="CE41" s="319"/>
      <c r="CF41" s="319"/>
      <c r="CG41" s="319"/>
      <c r="CH41" s="319"/>
      <c r="CI41" s="319"/>
      <c r="CJ41" s="319"/>
      <c r="CK41" s="319"/>
      <c r="CL41" s="319"/>
    </row>
    <row r="42" spans="1:90" x14ac:dyDescent="0.3">
      <c r="A42" s="39" t="s">
        <v>215</v>
      </c>
      <c r="B42" s="39" t="s">
        <v>216</v>
      </c>
      <c r="D42" s="127"/>
      <c r="E42" s="128"/>
      <c r="F42" s="128"/>
      <c r="G42" s="278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80"/>
      <c r="X42" s="280"/>
      <c r="Y42" s="280"/>
      <c r="Z42" s="280"/>
      <c r="AA42" s="280"/>
      <c r="AB42" s="280"/>
      <c r="AC42" s="280"/>
      <c r="AD42" s="280"/>
      <c r="AE42" s="280"/>
      <c r="AF42" s="280"/>
      <c r="AG42" s="280"/>
      <c r="AH42" s="281"/>
      <c r="AI42" s="281"/>
      <c r="AJ42" s="281"/>
      <c r="AK42" s="281"/>
      <c r="AL42" s="281"/>
      <c r="AM42" s="281"/>
      <c r="AN42" s="281"/>
      <c r="AO42" s="14"/>
      <c r="AP42" s="15"/>
      <c r="AQ42" s="15"/>
      <c r="AR42" s="117"/>
      <c r="AS42" s="282"/>
      <c r="AT42" s="282"/>
      <c r="AU42" s="282"/>
      <c r="AV42" s="33"/>
      <c r="AW42" s="120"/>
      <c r="AX42" s="120"/>
      <c r="AY42" s="283"/>
      <c r="AZ42" s="283"/>
      <c r="BA42" s="284"/>
      <c r="BB42" s="575"/>
      <c r="BC42" s="34"/>
      <c r="BD42" s="285"/>
      <c r="BE42" s="285"/>
      <c r="BF42" s="286"/>
      <c r="BG42" s="286"/>
      <c r="BH42" s="286"/>
      <c r="BI42" s="287"/>
      <c r="BJ42" s="288"/>
      <c r="BK42" s="35"/>
      <c r="BL42" s="35"/>
      <c r="BM42" s="575"/>
      <c r="BN42" s="123"/>
      <c r="BO42" s="35"/>
      <c r="BP42" s="575"/>
      <c r="BQ42" s="290"/>
      <c r="BR42" s="291"/>
      <c r="BS42" s="575"/>
      <c r="BT42" s="121"/>
      <c r="BU42" s="36"/>
      <c r="BV42" s="292"/>
      <c r="BW42" s="293"/>
      <c r="BX42" s="34"/>
      <c r="BY42" s="294"/>
      <c r="BZ42" s="295"/>
      <c r="CA42" s="295"/>
      <c r="CB42" s="295"/>
      <c r="CC42" s="295"/>
      <c r="CD42" s="295"/>
      <c r="CE42" s="295"/>
      <c r="CF42" s="295"/>
      <c r="CG42" s="295"/>
      <c r="CI42" s="298">
        <f t="shared" ref="CI42:CI49" si="6">SUMIF(G42:BY42,"&gt;=0",G42:BY42)</f>
        <v>0</v>
      </c>
      <c r="CJ42" s="926">
        <f t="shared" ref="CJ42:CJ49" si="7">D42</f>
        <v>0</v>
      </c>
      <c r="CK42" s="926">
        <f t="shared" si="2"/>
        <v>0</v>
      </c>
      <c r="CL42" s="930" t="e">
        <f t="shared" si="3"/>
        <v>#DIV/0!</v>
      </c>
    </row>
    <row r="43" spans="1:90" x14ac:dyDescent="0.3">
      <c r="A43" s="428" t="s">
        <v>536</v>
      </c>
      <c r="B43" s="39"/>
      <c r="C43" s="680" t="s">
        <v>537</v>
      </c>
      <c r="D43" s="673">
        <v>1084120.6542</v>
      </c>
      <c r="E43" s="128" t="s">
        <v>538</v>
      </c>
      <c r="F43" s="128" t="s">
        <v>129</v>
      </c>
      <c r="G43" s="278">
        <f>$D43*((VLOOKUP(G$2,'2020_Jurisdiction_Pop_Est'!$A:$D,4,FALSE))/(VLOOKUP($E43, '2020_Jurisdiction_Pop_Est'!$P$4:$R$10,3, FALSE)))</f>
        <v>870638.32058517518</v>
      </c>
      <c r="H43" s="279">
        <f>$D43*((VLOOKUP(H$2,'2020_Jurisdiction_Pop_Est'!$A:$D,4,FALSE))/(VLOOKUP($E43, '2020_Jurisdiction_Pop_Est'!$P$4:$R$10,3, FALSE)))</f>
        <v>8736.7678601946718</v>
      </c>
      <c r="I43" s="279">
        <f>$D43*((VLOOKUP(I$2,'2020_Jurisdiction_Pop_Est'!$A:$D,4,FALSE))/(VLOOKUP($E43, '2020_Jurisdiction_Pop_Est'!$P$4:$R$10,3, FALSE)))</f>
        <v>5942.0941396016933</v>
      </c>
      <c r="J43" s="279">
        <f>$D43*((VLOOKUP(J$2,'2020_Jurisdiction_Pop_Est'!$A:$D,4,FALSE))/(VLOOKUP($E43, '2020_Jurisdiction_Pop_Est'!$P$4:$R$10,3, FALSE)))</f>
        <v>597556.04975372751</v>
      </c>
      <c r="K43" s="279">
        <f>$D43*((VLOOKUP(K$2,'2020_Jurisdiction_Pop_Est'!$A:$D,4,FALSE))/(VLOOKUP($E43, '2020_Jurisdiction_Pop_Est'!$P$4:$R$10,3, FALSE)))</f>
        <v>33060.375827041789</v>
      </c>
      <c r="L43" s="279">
        <f>$D43*((VLOOKUP(L$2,'2020_Jurisdiction_Pop_Est'!$A:$D,4,FALSE))/(VLOOKUP($E43, '2020_Jurisdiction_Pop_Est'!$P$4:$R$10,3, FALSE)))</f>
        <v>23536.088844525002</v>
      </c>
      <c r="M43" s="279">
        <f>$D43*((VLOOKUP(M$2,'2020_Jurisdiction_Pop_Est'!$A:$D,4,FALSE))/(VLOOKUP($E43, '2020_Jurisdiction_Pop_Est'!$P$4:$R$10,3, FALSE)))</f>
        <v>5593.1634803532252</v>
      </c>
      <c r="N43" s="279">
        <f>$D43*((VLOOKUP(N$2,'2020_Jurisdiction_Pop_Est'!$A:$D,4,FALSE))/(VLOOKUP($E43, '2020_Jurisdiction_Pop_Est'!$P$4:$R$10,3, FALSE)))</f>
        <v>27945.956051299509</v>
      </c>
      <c r="O43" s="279">
        <f>$D43*((VLOOKUP(O$2,'2020_Jurisdiction_Pop_Est'!$A:$D,4,FALSE))/(VLOOKUP($E43, '2020_Jurisdiction_Pop_Est'!$P$4:$R$10,3, FALSE)))</f>
        <v>3829.0584396756831</v>
      </c>
      <c r="P43" s="279">
        <f>$D43*((VLOOKUP(P$2,'2020_Jurisdiction_Pop_Est'!$A:$D,4,FALSE))/(VLOOKUP($E43, '2020_Jurisdiction_Pop_Est'!$P$4:$R$10,3, FALSE)))</f>
        <v>24990.77367346314</v>
      </c>
      <c r="Q43" s="279">
        <f>$D43*((VLOOKUP(Q$2,'2020_Jurisdiction_Pop_Est'!$A:$D,4,FALSE))/(VLOOKUP($E43, '2020_Jurisdiction_Pop_Est'!$P$4:$R$10,3, FALSE)))</f>
        <v>7174.8901321726144</v>
      </c>
      <c r="R43" s="279">
        <f>$D43*((VLOOKUP(R$2,'2020_Jurisdiction_Pop_Est'!$A:$D,4,FALSE))/(VLOOKUP($E43, '2020_Jurisdiction_Pop_Est'!$P$4:$R$10,3, FALSE)))</f>
        <v>24602.676332046838</v>
      </c>
      <c r="S43" s="279">
        <f>$D43*((VLOOKUP(S$2,'2020_Jurisdiction_Pop_Est'!$A:$D,4,FALSE))/(VLOOKUP($E43, '2020_Jurisdiction_Pop_Est'!$P$4:$R$10,3, FALSE)))</f>
        <v>23225.155652568406</v>
      </c>
      <c r="T43" s="279">
        <f>$D43*((VLOOKUP(T$2,'2020_Jurisdiction_Pop_Est'!$A:$D,4,FALSE))/(VLOOKUP($E43, '2020_Jurisdiction_Pop_Est'!$P$4:$R$10,3, FALSE)))</f>
        <v>26567.251105544241</v>
      </c>
      <c r="U43" s="279">
        <f>$D43*((VLOOKUP(U$2,'2020_Jurisdiction_Pop_Est'!$A:$D,4,FALSE))/(VLOOKUP($E43, '2020_Jurisdiction_Pop_Est'!$P$4:$R$10,3, FALSE)))</f>
        <v>12680.81701505528</v>
      </c>
      <c r="V43" s="279">
        <f>$D43*((VLOOKUP(V$2,'2020_Jurisdiction_Pop_Est'!$A:$D,4,FALSE))/(VLOOKUP($E43, '2020_Jurisdiction_Pop_Est'!$P$4:$R$10,3, FALSE)))</f>
        <v>9481.0302677671534</v>
      </c>
      <c r="W43" s="280">
        <f>$D43*((VLOOKUP(W$2,'2020_Jurisdiction_Pop_Est'!$A:$D,4,FALSE))/(VLOOKUP($E43, '2020_Jurisdiction_Pop_Est'!$P$4:$R$10,3, FALSE)))</f>
        <v>5263.8025703717558</v>
      </c>
      <c r="X43" s="280">
        <f>$D43*((VLOOKUP(X$2,'2020_Jurisdiction_Pop_Est'!$A:$D,4,FALSE))/(VLOOKUP($E43, '2020_Jurisdiction_Pop_Est'!$P$4:$R$10,3, FALSE)))</f>
        <v>2758.1744185954758</v>
      </c>
      <c r="Y43" s="280">
        <f>$D43*((VLOOKUP(Y$2,'2020_Jurisdiction_Pop_Est'!$A:$D,4,FALSE))/(VLOOKUP($E43, '2020_Jurisdiction_Pop_Est'!$P$4:$R$10,3, FALSE)))</f>
        <v>6461.0065820292739</v>
      </c>
      <c r="Z43" s="280">
        <f>$D43*((VLOOKUP(Z$2,'2020_Jurisdiction_Pop_Est'!$A:$D,4,FALSE))/(VLOOKUP($E43, '2020_Jurisdiction_Pop_Est'!$P$4:$R$10,3, FALSE)))</f>
        <v>8678.8087355716452</v>
      </c>
      <c r="AA43" s="280">
        <f>$D43*((VLOOKUP(AA$2,'2020_Jurisdiction_Pop_Est'!$A:$D,4,FALSE))/(VLOOKUP($E43, '2020_Jurisdiction_Pop_Est'!$P$4:$R$10,3, FALSE)))</f>
        <v>7245.0682548330969</v>
      </c>
      <c r="AB43" s="280">
        <f>$D43*((VLOOKUP(AB$2,'2020_Jurisdiction_Pop_Est'!$A:$D,4,FALSE))/(VLOOKUP($E43, '2020_Jurisdiction_Pop_Est'!$P$4:$R$10,3, FALSE)))</f>
        <v>1653.8062264405517</v>
      </c>
      <c r="AC43" s="280">
        <f>$D43*((VLOOKUP(AC$2,'2020_Jurisdiction_Pop_Est'!$A:$D,4,FALSE))/(VLOOKUP($E43, '2020_Jurisdiction_Pop_Est'!$P$4:$R$10,3, FALSE)))</f>
        <v>2447.3401868736573</v>
      </c>
      <c r="AD43" s="280">
        <f>$D43*((VLOOKUP(AD$2,'2020_Jurisdiction_Pop_Est'!$A:$D,4,FALSE))/(VLOOKUP($E43, '2020_Jurisdiction_Pop_Est'!$P$4:$R$10,3, FALSE)))</f>
        <v>1481.4578234249143</v>
      </c>
      <c r="AE43" s="280">
        <f>$D43*((VLOOKUP(AE$2,'2020_Jurisdiction_Pop_Est'!$A:$D,4,FALSE))/(VLOOKUP($E43, '2020_Jurisdiction_Pop_Est'!$P$4:$R$10,3, FALSE)))</f>
        <v>11063.570994084392</v>
      </c>
      <c r="AF43" s="280">
        <f>$D43*((VLOOKUP(AF$2,'2020_Jurisdiction_Pop_Est'!$A:$D,4,FALSE))/(VLOOKUP($E43, '2020_Jurisdiction_Pop_Est'!$P$4:$R$10,3, FALSE)))</f>
        <v>871.61831381330308</v>
      </c>
      <c r="AG43" s="280">
        <f>$D43*((VLOOKUP(AG$2,'2020_Jurisdiction_Pop_Est'!$A:$D,4,FALSE))/(VLOOKUP($E43, '2020_Jurisdiction_Pop_Est'!$P$4:$R$10,3, FALSE)))</f>
        <v>664.92944448250228</v>
      </c>
      <c r="AH43" s="281">
        <f>$D43*((VLOOKUP(AH$2,'2020_Jurisdiction_Pop_Est'!$A:$D,4,FALSE))/(VLOOKUP($E43, '2020_Jurisdiction_Pop_Est'!$P$4:$R$10,3, FALSE)))</f>
        <v>1090.0141100625847</v>
      </c>
      <c r="AI43" s="281">
        <f>$D43*((VLOOKUP(AI$2,'2020_Jurisdiction_Pop_Est'!$A:$D,4,FALSE))/(VLOOKUP($E43, '2020_Jurisdiction_Pop_Est'!$P$4:$R$10,3, FALSE)))</f>
        <v>180.03772556312541</v>
      </c>
      <c r="AJ43" s="281">
        <f>$D43*((VLOOKUP(AJ$2,'2020_Jurisdiction_Pop_Est'!$A:$D,4,FALSE))/(VLOOKUP($E43, '2020_Jurisdiction_Pop_Est'!$P$4:$R$10,3, FALSE)))</f>
        <v>383.00405967409569</v>
      </c>
      <c r="AK43" s="281">
        <f>$D43*((VLOOKUP(AK$2,'2020_Jurisdiction_Pop_Est'!$A:$D,4,FALSE))/(VLOOKUP($E43, '2020_Jurisdiction_Pop_Est'!$P$4:$R$10,3, FALSE)))</f>
        <v>1015.4935952714945</v>
      </c>
      <c r="AL43" s="281">
        <f>$D43*((VLOOKUP(AL$2,'2020_Jurisdiction_Pop_Est'!$A:$D,4,FALSE))/(VLOOKUP($E43, '2020_Jurisdiction_Pop_Est'!$P$4:$R$10,3, FALSE)))</f>
        <v>3489.0938717343874</v>
      </c>
      <c r="AM43" s="281">
        <f>$D43*((VLOOKUP(AM$2,'2020_Jurisdiction_Pop_Est'!$A:$D,4,FALSE))/(VLOOKUP($E43, '2020_Jurisdiction_Pop_Est'!$P$4:$R$10,3, FALSE)))</f>
        <v>371.01246452226997</v>
      </c>
      <c r="AN43" s="281">
        <f>$D43*((VLOOKUP(AN$2,'2020_Jurisdiction_Pop_Est'!$A:$D,4,FALSE))/(VLOOKUP($E43, '2020_Jurisdiction_Pop_Est'!$P$4:$R$10,3, FALSE)))</f>
        <v>646.53390468931764</v>
      </c>
      <c r="AO43" s="14">
        <f>$D43*((VLOOKUP(AO$2,'2020_Jurisdiction_Pop_Est'!$A:$D,4,FALSE))/(VLOOKUP($E43, '2020_Jurisdiction_Pop_Est'!$P$4:$R$10,3, FALSE)))</f>
        <v>137954.84317983827</v>
      </c>
      <c r="AP43" s="15">
        <f>$D43*((VLOOKUP(AP$2,'2020_Jurisdiction_Pop_Est'!$A:$D,4,FALSE))/(VLOOKUP($E43, '2020_Jurisdiction_Pop_Est'!$P$4:$R$10,3, FALSE)))</f>
        <v>27057.744381179775</v>
      </c>
      <c r="AQ43" s="15">
        <f>$D43*((VLOOKUP(AQ$2,'2020_Jurisdiction_Pop_Est'!$A:$D,4,FALSE))/(VLOOKUP($E43, '2020_Jurisdiction_Pop_Est'!$P$4:$R$10,3, FALSE)))</f>
        <v>9531.4221346822997</v>
      </c>
      <c r="AR43" s="117">
        <f>$D43*((VLOOKUP(AR$2,'2020_Jurisdiction_Pop_Est'!$A:$D,4,FALSE))/(VLOOKUP($E43, '2020_Jurisdiction_Pop_Est'!$P$4:$R$10,3, FALSE)))</f>
        <v>11306.252325343432</v>
      </c>
      <c r="AS43" s="282">
        <f>$D43*((VLOOKUP(AS$2,'2020_Jurisdiction_Pop_Est'!$A:$D,4,FALSE))/(VLOOKUP($E43, '2020_Jurisdiction_Pop_Est'!$P$4:$R$10,3, FALSE)))</f>
        <v>536.68506539148871</v>
      </c>
      <c r="AT43" s="282">
        <f>$D43*((VLOOKUP(AT$2,'2020_Jurisdiction_Pop_Est'!$A:$D,4,FALSE))/(VLOOKUP($E43, '2020_Jurisdiction_Pop_Est'!$P$4:$R$10,3, FALSE)))</f>
        <v>524.94711742423885</v>
      </c>
      <c r="AU43" s="282" t="e">
        <f>$D43*((VLOOKUP(AU$2,'2020_Jurisdiction_Pop_Est'!$A:$D,4,FALSE))/(VLOOKUP($E43, '2020_Jurisdiction_Pop_Est'!$P$4:$R$10,3, FALSE)))</f>
        <v>#N/A</v>
      </c>
      <c r="AV43" s="33"/>
      <c r="AW43" s="120"/>
      <c r="AX43" s="120">
        <f>$D43*((VLOOKUP(AX$2,'2020_Jurisdiction_Pop_Est'!$A:$D,4,FALSE))/(VLOOKUP($E43, '2020_Jurisdiction_Pop_Est'!$P$4:$R$10,3, FALSE)))</f>
        <v>15092.21904237219</v>
      </c>
      <c r="AY43" s="283">
        <f>$D43*((VLOOKUP(AY$2,'2020_Jurisdiction_Pop_Est'!$A:$D,4,FALSE))/(VLOOKUP($E43, '2020_Jurisdiction_Pop_Est'!$P$4:$R$10,3, FALSE)))</f>
        <v>4967.1499898424609</v>
      </c>
      <c r="AZ43" s="283">
        <f>$D43*((VLOOKUP(AZ$2,'2020_Jurisdiction_Pop_Est'!$A:$D,4,FALSE))/(VLOOKUP($E43, '2020_Jurisdiction_Pop_Est'!$P$4:$R$10,3, FALSE)))</f>
        <v>13349.239582958544</v>
      </c>
      <c r="BA43" s="284"/>
      <c r="BB43" s="575"/>
      <c r="BC43" s="34">
        <f>$D43*((VLOOKUP(BC$2,'2020_Jurisdiction_Pop_Est'!$A:$D,4,FALSE))/(VLOOKUP($E43, '2020_Jurisdiction_Pop_Est'!$P$4:$R$10,3, FALSE)))</f>
        <v>12040.952404089177</v>
      </c>
      <c r="BD43" s="285"/>
      <c r="BE43" s="285"/>
      <c r="BF43" s="286">
        <f>$D43*((VLOOKUP(BF$2,'2020_Jurisdiction_Pop_Est'!$A:$D,4,FALSE))/(VLOOKUP($E43, '2020_Jurisdiction_Pop_Est'!$P$4:$R$10,3, FALSE)))</f>
        <v>6496.9383974750817</v>
      </c>
      <c r="BG43" s="286"/>
      <c r="BH43" s="286"/>
      <c r="BI43" s="287"/>
      <c r="BJ43" s="288"/>
      <c r="BK43" s="35"/>
      <c r="BL43" s="35"/>
      <c r="BM43" s="575"/>
      <c r="BN43" s="123"/>
      <c r="BO43" s="35"/>
      <c r="BP43" s="575"/>
      <c r="BQ43" s="290"/>
      <c r="BR43" s="291"/>
      <c r="BS43" s="575"/>
      <c r="BT43" s="121"/>
      <c r="BU43" s="36"/>
      <c r="BV43" s="292"/>
      <c r="BW43" s="293">
        <f>$D43*((VLOOKUP(BW$2,'2020_Jurisdiction_Pop_Est'!$A:$D,4,FALSE))/(VLOOKUP($E43, '2020_Jurisdiction_Pop_Est'!$P$4:$R$10,3, FALSE)))</f>
        <v>5340.512577537289</v>
      </c>
      <c r="BX43" s="34"/>
      <c r="BY43" s="294"/>
      <c r="BZ43" s="295"/>
      <c r="CA43" s="295"/>
      <c r="CB43" s="295"/>
      <c r="CC43" s="295"/>
      <c r="CD43" s="295"/>
      <c r="CE43" s="295"/>
      <c r="CF43" s="295"/>
      <c r="CG43" s="295"/>
      <c r="CI43" s="298">
        <f t="shared" si="6"/>
        <v>2005524.1486403837</v>
      </c>
      <c r="CJ43" s="926">
        <f t="shared" si="7"/>
        <v>1084120.6542</v>
      </c>
      <c r="CK43" s="926">
        <f t="shared" si="2"/>
        <v>921403.49444038374</v>
      </c>
      <c r="CL43" s="930">
        <f t="shared" si="3"/>
        <v>0.84990862490329611</v>
      </c>
    </row>
    <row r="44" spans="1:90" x14ac:dyDescent="0.3">
      <c r="A44" s="886" t="s">
        <v>217</v>
      </c>
      <c r="B44" s="886" t="s">
        <v>218</v>
      </c>
      <c r="C44" s="887" t="s">
        <v>219</v>
      </c>
      <c r="D44" s="888">
        <v>10000</v>
      </c>
      <c r="E44" s="889" t="s">
        <v>220</v>
      </c>
      <c r="F44" s="889" t="s">
        <v>158</v>
      </c>
      <c r="G44" s="890">
        <v>10000</v>
      </c>
      <c r="H44" s="891">
        <v>10000</v>
      </c>
      <c r="I44" s="891">
        <v>10000</v>
      </c>
      <c r="J44" s="891">
        <v>10000</v>
      </c>
      <c r="K44" s="891">
        <v>10000</v>
      </c>
      <c r="L44" s="891">
        <v>10000</v>
      </c>
      <c r="M44" s="891">
        <v>10000</v>
      </c>
      <c r="N44" s="891">
        <v>10000</v>
      </c>
      <c r="O44" s="891">
        <v>10000</v>
      </c>
      <c r="P44" s="891">
        <v>10000</v>
      </c>
      <c r="Q44" s="891">
        <v>10000</v>
      </c>
      <c r="R44" s="891">
        <v>10000</v>
      </c>
      <c r="S44" s="891">
        <v>10000</v>
      </c>
      <c r="T44" s="891">
        <v>10000</v>
      </c>
      <c r="U44" s="891">
        <v>10000</v>
      </c>
      <c r="V44" s="891">
        <v>10000</v>
      </c>
      <c r="W44" s="892">
        <v>10000</v>
      </c>
      <c r="X44" s="892">
        <v>10000</v>
      </c>
      <c r="Y44" s="892">
        <v>10000</v>
      </c>
      <c r="Z44" s="892">
        <v>10000</v>
      </c>
      <c r="AA44" s="892">
        <v>10000</v>
      </c>
      <c r="AB44" s="892">
        <v>10000</v>
      </c>
      <c r="AC44" s="892">
        <v>10000</v>
      </c>
      <c r="AD44" s="892">
        <v>10000</v>
      </c>
      <c r="AE44" s="892">
        <v>10000</v>
      </c>
      <c r="AF44" s="892">
        <v>10000</v>
      </c>
      <c r="AG44" s="892">
        <v>10000</v>
      </c>
      <c r="AH44" s="893">
        <v>10000</v>
      </c>
      <c r="AI44" s="893">
        <v>10000</v>
      </c>
      <c r="AJ44" s="893">
        <v>10000</v>
      </c>
      <c r="AK44" s="893">
        <v>10000</v>
      </c>
      <c r="AL44" s="893">
        <v>10000</v>
      </c>
      <c r="AM44" s="893">
        <v>10000</v>
      </c>
      <c r="AN44" s="893">
        <v>10000</v>
      </c>
      <c r="AO44" s="894">
        <v>10000</v>
      </c>
      <c r="AP44" s="895">
        <v>10000</v>
      </c>
      <c r="AQ44" s="895">
        <v>10000</v>
      </c>
      <c r="AR44" s="896">
        <v>10000</v>
      </c>
      <c r="AS44" s="897">
        <v>10000</v>
      </c>
      <c r="AT44" s="897">
        <v>10000</v>
      </c>
      <c r="AU44" s="897">
        <v>10000</v>
      </c>
      <c r="AV44" s="898">
        <v>10000</v>
      </c>
      <c r="AW44" s="899">
        <v>10000</v>
      </c>
      <c r="AX44" s="899">
        <v>10000</v>
      </c>
      <c r="AY44" s="900">
        <v>10000</v>
      </c>
      <c r="AZ44" s="900">
        <v>10000</v>
      </c>
      <c r="BA44" s="901">
        <v>10000</v>
      </c>
      <c r="BB44" s="902" t="s">
        <v>6</v>
      </c>
      <c r="BC44" s="903">
        <v>10000</v>
      </c>
      <c r="BD44" s="904">
        <v>10000</v>
      </c>
      <c r="BE44" s="904">
        <v>10000</v>
      </c>
      <c r="BF44" s="905">
        <v>10000</v>
      </c>
      <c r="BG44" s="905">
        <v>10000</v>
      </c>
      <c r="BH44" s="905">
        <v>10000</v>
      </c>
      <c r="BI44" s="906">
        <v>10000</v>
      </c>
      <c r="BJ44" s="907">
        <v>10000</v>
      </c>
      <c r="BK44" s="908">
        <v>10000</v>
      </c>
      <c r="BL44" s="908">
        <v>10000</v>
      </c>
      <c r="BM44" s="902" t="s">
        <v>6</v>
      </c>
      <c r="BN44" s="909">
        <v>10000</v>
      </c>
      <c r="BO44" s="908">
        <v>10000</v>
      </c>
      <c r="BP44" s="902" t="s">
        <v>6</v>
      </c>
      <c r="BQ44" s="910">
        <v>10000</v>
      </c>
      <c r="BR44" s="911">
        <v>10000</v>
      </c>
      <c r="BS44" s="902"/>
      <c r="BT44" s="912">
        <v>10000</v>
      </c>
      <c r="BU44" s="913">
        <v>10000</v>
      </c>
      <c r="BV44" s="914">
        <v>10000</v>
      </c>
      <c r="BW44" s="915">
        <v>10000</v>
      </c>
      <c r="BX44" s="903">
        <v>10000</v>
      </c>
      <c r="BY44" s="905">
        <v>10000</v>
      </c>
      <c r="BZ44" s="916">
        <v>10000</v>
      </c>
      <c r="CA44" s="916">
        <v>10000</v>
      </c>
      <c r="CB44" s="916">
        <v>10000</v>
      </c>
      <c r="CC44" s="916">
        <v>10000</v>
      </c>
      <c r="CD44" s="916">
        <v>10000</v>
      </c>
      <c r="CE44" s="916">
        <v>10000</v>
      </c>
      <c r="CF44" s="916">
        <v>10000</v>
      </c>
      <c r="CG44" s="916">
        <v>10000</v>
      </c>
      <c r="CI44" s="298">
        <f t="shared" si="6"/>
        <v>670000</v>
      </c>
      <c r="CJ44" s="926">
        <f t="shared" si="7"/>
        <v>10000</v>
      </c>
      <c r="CK44" s="926">
        <f t="shared" si="2"/>
        <v>660000</v>
      </c>
      <c r="CL44" s="930">
        <f t="shared" si="3"/>
        <v>66</v>
      </c>
    </row>
    <row r="45" spans="1:90" x14ac:dyDescent="0.3">
      <c r="A45" s="137" t="s">
        <v>221</v>
      </c>
      <c r="B45" s="137" t="s">
        <v>222</v>
      </c>
      <c r="C45" s="667" t="s">
        <v>539</v>
      </c>
      <c r="D45" s="665">
        <v>76760.617599999998</v>
      </c>
      <c r="E45" s="819" t="s">
        <v>134</v>
      </c>
      <c r="F45" s="819" t="s">
        <v>129</v>
      </c>
      <c r="G45" s="278">
        <f>$D45*((VLOOKUP(G$2,'2020_Jurisdiction_Pop_Est'!$A:$D,4,FALSE))/(VLOOKUP($E45, '2020_Jurisdiction_Pop_Est'!$P$4:$R$10,3, FALSE)))</f>
        <v>39445.377747378538</v>
      </c>
      <c r="H45" s="279">
        <f>$D45*((VLOOKUP(H$2,'2020_Jurisdiction_Pop_Est'!$A:$D,4,FALSE))/(VLOOKUP($E45, '2020_Jurisdiction_Pop_Est'!$P$4:$R$10,3, FALSE)))</f>
        <v>395.83039292929908</v>
      </c>
      <c r="I45" s="279">
        <f>$D45*((VLOOKUP(I$2,'2020_Jurisdiction_Pop_Est'!$A:$D,4,FALSE))/(VLOOKUP($E45, '2020_Jurisdiction_Pop_Est'!$P$4:$R$10,3, FALSE)))</f>
        <v>269.21414140091559</v>
      </c>
      <c r="J45" s="279">
        <f>$D45*((VLOOKUP(J$2,'2020_Jurisdiction_Pop_Est'!$A:$D,4,FALSE))/(VLOOKUP($E45, '2020_Jurisdiction_Pop_Est'!$P$4:$R$10,3, FALSE)))</f>
        <v>27073.037736180311</v>
      </c>
      <c r="K45" s="279">
        <f>$D45*((VLOOKUP(K$2,'2020_Jurisdiction_Pop_Est'!$A:$D,4,FALSE))/(VLOOKUP($E45, '2020_Jurisdiction_Pop_Est'!$P$4:$R$10,3, FALSE)))</f>
        <v>1497.8424245000672</v>
      </c>
      <c r="L45" s="279">
        <f>$D45*((VLOOKUP(L$2,'2020_Jurisdiction_Pop_Est'!$A:$D,4,FALSE))/(VLOOKUP($E45, '2020_Jurisdiction_Pop_Est'!$P$4:$R$10,3, FALSE)))</f>
        <v>1066.3324749410976</v>
      </c>
      <c r="M45" s="279">
        <f>$D45*((VLOOKUP(M$2,'2020_Jurisdiction_Pop_Est'!$A:$D,4,FALSE))/(VLOOKUP($E45, '2020_Jurisdiction_Pop_Est'!$P$4:$R$10,3, FALSE)))</f>
        <v>253.40539357041953</v>
      </c>
      <c r="N45" s="279">
        <f>$D45*((VLOOKUP(N$2,'2020_Jurisdiction_Pop_Est'!$A:$D,4,FALSE))/(VLOOKUP($E45, '2020_Jurisdiction_Pop_Est'!$P$4:$R$10,3, FALSE)))</f>
        <v>1266.1271240786209</v>
      </c>
      <c r="O45" s="279">
        <f>$D45*((VLOOKUP(O$2,'2020_Jurisdiction_Pop_Est'!$A:$D,4,FALSE))/(VLOOKUP($E45, '2020_Jurisdiction_Pop_Est'!$P$4:$R$10,3, FALSE)))</f>
        <v>173.48036836729031</v>
      </c>
      <c r="P45" s="279">
        <f>$D45*((VLOOKUP(P$2,'2020_Jurisdiction_Pop_Est'!$A:$D,4,FALSE))/(VLOOKUP($E45, '2020_Jurisdiction_Pop_Est'!$P$4:$R$10,3, FALSE)))</f>
        <v>1132.2388234490279</v>
      </c>
      <c r="Q45" s="279">
        <f>$D45*((VLOOKUP(Q$2,'2020_Jurisdiction_Pop_Est'!$A:$D,4,FALSE))/(VLOOKUP($E45, '2020_Jurisdiction_Pop_Est'!$P$4:$R$10,3, FALSE)))</f>
        <v>325.06753363355978</v>
      </c>
      <c r="R45" s="279">
        <f>$D45*((VLOOKUP(R$2,'2020_Jurisdiction_Pop_Est'!$A:$D,4,FALSE))/(VLOOKUP($E45, '2020_Jurisdiction_Pop_Est'!$P$4:$R$10,3, FALSE)))</f>
        <v>1114.6555792097549</v>
      </c>
      <c r="S45" s="279">
        <f>$D45*((VLOOKUP(S$2,'2020_Jurisdiction_Pop_Est'!$A:$D,4,FALSE))/(VLOOKUP($E45, '2020_Jurisdiction_Pop_Est'!$P$4:$R$10,3, FALSE)))</f>
        <v>1052.245250750595</v>
      </c>
      <c r="T45" s="279">
        <f>$D45*((VLOOKUP(T$2,'2020_Jurisdiction_Pop_Est'!$A:$D,4,FALSE))/(VLOOKUP($E45, '2020_Jurisdiction_Pop_Est'!$P$4:$R$10,3, FALSE)))</f>
        <v>1203.6631409277952</v>
      </c>
      <c r="U45" s="279">
        <f>$D45*((VLOOKUP(U$2,'2020_Jurisdiction_Pop_Est'!$A:$D,4,FALSE))/(VLOOKUP($E45, '2020_Jurisdiction_Pop_Est'!$P$4:$R$10,3, FALSE)))</f>
        <v>574.52056207225701</v>
      </c>
      <c r="V45" s="279">
        <f>$D45*((VLOOKUP(V$2,'2020_Jurisdiction_Pop_Est'!$A:$D,4,FALSE))/(VLOOKUP($E45, '2020_Jurisdiction_Pop_Est'!$P$4:$R$10,3, FALSE)))</f>
        <v>429.55014901600333</v>
      </c>
      <c r="W45" s="280">
        <f>$D45*((VLOOKUP(W$2,'2020_Jurisdiction_Pop_Est'!$A:$D,4,FALSE))/(VLOOKUP($E45, '2020_Jurisdiction_Pop_Est'!$P$4:$R$10,3, FALSE)))</f>
        <v>238.48327814973902</v>
      </c>
      <c r="X45" s="280">
        <f>$D45*((VLOOKUP(X$2,'2020_Jurisdiction_Pop_Est'!$A:$D,4,FALSE))/(VLOOKUP($E45, '2020_Jurisdiction_Pop_Est'!$P$4:$R$10,3, FALSE)))</f>
        <v>124.96260417475042</v>
      </c>
      <c r="Y45" s="280">
        <f>$D45*((VLOOKUP(Y$2,'2020_Jurisdiction_Pop_Est'!$A:$D,4,FALSE))/(VLOOKUP($E45, '2020_Jurisdiction_Pop_Est'!$P$4:$R$10,3, FALSE)))</f>
        <v>292.72413036580889</v>
      </c>
      <c r="Z45" s="280">
        <f>$D45*((VLOOKUP(Z$2,'2020_Jurisdiction_Pop_Est'!$A:$D,4,FALSE))/(VLOOKUP($E45, '2020_Jurisdiction_Pop_Est'!$P$4:$R$10,3, FALSE)))</f>
        <v>393.20448098560456</v>
      </c>
      <c r="AA45" s="280">
        <f>$D45*((VLOOKUP(AA$2,'2020_Jurisdiction_Pop_Est'!$A:$D,4,FALSE))/(VLOOKUP($E45, '2020_Jurisdiction_Pop_Est'!$P$4:$R$10,3, FALSE)))</f>
        <v>328.24704284248605</v>
      </c>
      <c r="AB45" s="280">
        <f>$D45*((VLOOKUP(AB$2,'2020_Jurisdiction_Pop_Est'!$A:$D,4,FALSE))/(VLOOKUP($E45, '2020_Jurisdiction_Pop_Est'!$P$4:$R$10,3, FALSE)))</f>
        <v>74.927796974372001</v>
      </c>
      <c r="AC45" s="280">
        <f>$D45*((VLOOKUP(AC$2,'2020_Jurisdiction_Pop_Est'!$A:$D,4,FALSE))/(VLOOKUP($E45, '2020_Jurisdiction_Pop_Est'!$P$4:$R$10,3, FALSE)))</f>
        <v>110.87986350369606</v>
      </c>
      <c r="AD45" s="280">
        <f>$D45*((VLOOKUP(AD$2,'2020_Jurisdiction_Pop_Est'!$A:$D,4,FALSE))/(VLOOKUP($E45, '2020_Jurisdiction_Pop_Est'!$P$4:$R$10,3, FALSE)))</f>
        <v>67.119333114729415</v>
      </c>
      <c r="AE45" s="280">
        <f>$D45*((VLOOKUP(AE$2,'2020_Jurisdiction_Pop_Est'!$A:$D,4,FALSE))/(VLOOKUP($E45, '2020_Jurisdiction_Pop_Est'!$P$4:$R$10,3, FALSE)))</f>
        <v>501.24917176087604</v>
      </c>
      <c r="AF45" s="280">
        <f>$D45*((VLOOKUP(AF$2,'2020_Jurisdiction_Pop_Est'!$A:$D,4,FALSE))/(VLOOKUP($E45, '2020_Jurisdiction_Pop_Est'!$P$4:$R$10,3, FALSE)))</f>
        <v>39.489777588459951</v>
      </c>
      <c r="AG45" s="280">
        <f>$D45*((VLOOKUP(AG$2,'2020_Jurisdiction_Pop_Est'!$A:$D,4,FALSE))/(VLOOKUP($E45, '2020_Jurisdiction_Pop_Est'!$P$4:$R$10,3, FALSE)))</f>
        <v>30.12547517474097</v>
      </c>
      <c r="AH45" s="281">
        <f>$D45*((VLOOKUP(AH$2,'2020_Jurisdiction_Pop_Est'!$A:$D,4,FALSE))/(VLOOKUP($E45, '2020_Jurisdiction_Pop_Est'!$P$4:$R$10,3, FALSE)))</f>
        <v>49.384477233316268</v>
      </c>
      <c r="AI45" s="281">
        <f>$D45*((VLOOKUP(AI$2,'2020_Jurisdiction_Pop_Est'!$A:$D,4,FALSE))/(VLOOKUP($E45, '2020_Jurisdiction_Pop_Est'!$P$4:$R$10,3, FALSE)))</f>
        <v>8.1568384089080421</v>
      </c>
      <c r="AJ45" s="281">
        <f>$D45*((VLOOKUP(AJ$2,'2020_Jurisdiction_Pop_Est'!$A:$D,4,FALSE))/(VLOOKUP($E45, '2020_Jurisdiction_Pop_Est'!$P$4:$R$10,3, FALSE)))</f>
        <v>17.352486624376894</v>
      </c>
      <c r="AK45" s="281">
        <f>$D45*((VLOOKUP(AK$2,'2020_Jurisdiction_Pop_Est'!$A:$D,4,FALSE))/(VLOOKUP($E45, '2020_Jurisdiction_Pop_Est'!$P$4:$R$10,3, FALSE)))</f>
        <v>46.008230419498155</v>
      </c>
      <c r="AL45" s="281">
        <f>$D45*((VLOOKUP(AL$2,'2020_Jurisdiction_Pop_Est'!$A:$D,4,FALSE))/(VLOOKUP($E45, '2020_Jurisdiction_Pop_Est'!$P$4:$R$10,3, FALSE)))</f>
        <v>158.07784072049941</v>
      </c>
      <c r="AM45" s="281">
        <f>$D45*((VLOOKUP(AM$2,'2020_Jurisdiction_Pop_Est'!$A:$D,4,FALSE))/(VLOOKUP($E45, '2020_Jurisdiction_Pop_Est'!$P$4:$R$10,3, FALSE)))</f>
        <v>16.809192136443627</v>
      </c>
      <c r="AN45" s="281">
        <f>$D45*((VLOOKUP(AN$2,'2020_Jurisdiction_Pop_Est'!$A:$D,4,FALSE))/(VLOOKUP($E45, '2020_Jurisdiction_Pop_Est'!$P$4:$R$10,3, FALSE)))</f>
        <v>29.292041820324187</v>
      </c>
      <c r="AO45" s="14">
        <f>$D45*((VLOOKUP(AO$2,'2020_Jurisdiction_Pop_Est'!$A:$D,4,FALSE))/(VLOOKUP($E45, '2020_Jurisdiction_Pop_Est'!$P$4:$R$10,3, FALSE)))</f>
        <v>6250.219836006775</v>
      </c>
      <c r="AP45" s="15">
        <f>$D45*((VLOOKUP(AP$2,'2020_Jurisdiction_Pop_Est'!$A:$D,4,FALSE))/(VLOOKUP($E45, '2020_Jurisdiction_Pop_Est'!$P$4:$R$10,3, FALSE)))</f>
        <v>1225.8855633534342</v>
      </c>
      <c r="AQ45" s="15">
        <f>$D45*((VLOOKUP(AQ$2,'2020_Jurisdiction_Pop_Est'!$A:$D,4,FALSE))/(VLOOKUP($E45, '2020_Jurisdiction_Pop_Est'!$P$4:$R$10,3, FALSE)))</f>
        <v>431.83321671342276</v>
      </c>
      <c r="AR45" s="117">
        <f>$D45*((VLOOKUP(AR$2,'2020_Jurisdiction_Pop_Est'!$A:$D,4,FALSE))/(VLOOKUP($E45, '2020_Jurisdiction_Pop_Est'!$P$4:$R$10,3, FALSE)))</f>
        <v>512.24415849350157</v>
      </c>
      <c r="AS45" s="282">
        <f>$D45*((VLOOKUP(AS$2,'2020_Jurisdiction_Pop_Est'!$A:$D,4,FALSE))/(VLOOKUP($E45, '2020_Jurisdiction_Pop_Est'!$P$4:$R$10,3, FALSE)))</f>
        <v>24.315200279164333</v>
      </c>
      <c r="AT45" s="282">
        <f>$D45*((VLOOKUP(AT$2,'2020_Jurisdiction_Pop_Est'!$A:$D,4,FALSE))/(VLOOKUP($E45, '2020_Jurisdiction_Pop_Est'!$P$4:$R$10,3, FALSE)))</f>
        <v>23.783397599911666</v>
      </c>
      <c r="AU45" s="282" t="e">
        <f>$D45*((VLOOKUP(AU$2,'2020_Jurisdiction_Pop_Est'!$A:$D,4,FALSE))/(VLOOKUP($E45, '2020_Jurisdiction_Pop_Est'!$P$4:$R$10,3, FALSE)))</f>
        <v>#N/A</v>
      </c>
      <c r="AV45" s="33">
        <f>$D45*((VLOOKUP(AV$2,'2020_Jurisdiction_Pop_Est'!$A:$D,4,FALSE))/(VLOOKUP($E45, '2020_Jurisdiction_Pop_Est'!$P$4:$R$10,3, FALSE)))</f>
        <v>4673.2874415127162</v>
      </c>
      <c r="AW45" s="120">
        <f>$D45*((VLOOKUP(AW$2,'2020_Jurisdiction_Pop_Est'!$A:$D,4,FALSE))/(VLOOKUP($E45, '2020_Jurisdiction_Pop_Est'!$P$4:$R$10,3, FALSE)))</f>
        <v>1200.8365141724698</v>
      </c>
      <c r="AX45" s="120">
        <f>$D45*((VLOOKUP(AX$2,'2020_Jurisdiction_Pop_Est'!$A:$D,4,FALSE))/(VLOOKUP($E45, '2020_Jurisdiction_Pop_Est'!$P$4:$R$10,3, FALSE)))</f>
        <v>683.77220149513289</v>
      </c>
      <c r="AY45" s="297">
        <f>$D45*((VLOOKUP(AY$2,'2020_Jurisdiction_Pop_Est'!$A:$D,4,FALSE))/(VLOOKUP($E45, '2020_Jurisdiction_Pop_Est'!$P$4:$R$10,3, FALSE)))</f>
        <v>225.04305524426459</v>
      </c>
      <c r="AZ45" s="297">
        <f>$D45*((VLOOKUP(AZ$2,'2020_Jurisdiction_Pop_Est'!$A:$D,4,FALSE))/(VLOOKUP($E45, '2020_Jurisdiction_Pop_Est'!$P$4:$R$10,3, FALSE)))</f>
        <v>604.80429765156805</v>
      </c>
      <c r="BA45" s="284">
        <f>$D45*((VLOOKUP(BA$2,'2020_Jurisdiction_Pop_Est'!$A:$D,4,FALSE))/(VLOOKUP($E45, '2020_Jurisdiction_Pop_Est'!$P$4:$R$10,3, FALSE)))</f>
        <v>840.05576481368234</v>
      </c>
      <c r="BB45" s="575"/>
      <c r="BC45" s="34">
        <f>$D45*((VLOOKUP(BC$2,'2020_Jurisdiction_Pop_Est'!$A:$D,4,FALSE))/(VLOOKUP($E45, '2020_Jurisdiction_Pop_Est'!$P$4:$R$10,3, FALSE)))</f>
        <v>545.5306810964538</v>
      </c>
      <c r="BD45" s="285" t="e">
        <f>$D45*((VLOOKUP(BD$2,'2020_Jurisdiction_Pop_Est'!$A:$D,4,FALSE))/(VLOOKUP($E45, '2020_Jurisdiction_Pop_Est'!$P$4:$R$10,3, FALSE)))</f>
        <v>#N/A</v>
      </c>
      <c r="BE45" s="285">
        <f>$D45*((VLOOKUP(BE$2,'2020_Jurisdiction_Pop_Est'!$A:$D,4,FALSE))/(VLOOKUP($E45, '2020_Jurisdiction_Pop_Est'!$P$4:$R$10,3, FALSE)))</f>
        <v>72.2678205777529</v>
      </c>
      <c r="BF45" s="286">
        <f>$D45*((VLOOKUP(BF$2,'2020_Jurisdiction_Pop_Est'!$A:$D,4,FALSE))/(VLOOKUP($E45, '2020_Jurisdiction_Pop_Est'!$P$4:$R$10,3, FALSE)))</f>
        <v>294.35206701860454</v>
      </c>
      <c r="BG45" s="286">
        <f>$D45*((VLOOKUP(BG$2,'2020_Jurisdiction_Pop_Est'!$A:$D,4,FALSE))/(VLOOKUP($E45, '2020_Jurisdiction_Pop_Est'!$P$4:$R$10,3, FALSE)))</f>
        <v>131.22290232595404</v>
      </c>
      <c r="BH45" s="286">
        <f>$D45*((VLOOKUP(BH$2,'2020_Jurisdiction_Pop_Est'!$A:$D,4,FALSE))/(VLOOKUP($E45, '2020_Jurisdiction_Pop_Est'!$P$4:$R$10,3, FALSE)))</f>
        <v>186.19426715130075</v>
      </c>
      <c r="BI45" s="287">
        <f>$D45*((VLOOKUP(BI$2,'2020_Jurisdiction_Pop_Est'!$A:$D,4,FALSE))/(VLOOKUP($E45, '2020_Jurisdiction_Pop_Est'!$P$4:$R$10,3, FALSE)))</f>
        <v>1345.4092445623203</v>
      </c>
      <c r="BJ45" s="288">
        <f>$D45*((VLOOKUP(BJ$2,'2020_Jurisdiction_Pop_Est'!$A:$D,4,FALSE))/(VLOOKUP($E45, '2020_Jurisdiction_Pop_Est'!$P$4:$R$10,3, FALSE)))</f>
        <v>390.03158315875635</v>
      </c>
      <c r="BK45" s="35">
        <f>$D45*((VLOOKUP(BK$2,'2020_Jurisdiction_Pop_Est'!$A:$D,4,FALSE))/(VLOOKUP($E45, '2020_Jurisdiction_Pop_Est'!$P$4:$R$10,3, FALSE)))</f>
        <v>1850.7701643646419</v>
      </c>
      <c r="BL45" s="35">
        <f>$D45*((VLOOKUP(BL$2,'2020_Jurisdiction_Pop_Est'!$A:$D,4,FALSE))/(VLOOKUP($E45, '2020_Jurisdiction_Pop_Est'!$P$4:$R$10,3, FALSE)))</f>
        <v>71.465279816280386</v>
      </c>
      <c r="BM45" s="575"/>
      <c r="BN45" s="289" t="e">
        <f>$D45*((VLOOKUP(BN$2,'2020_Jurisdiction_Pop_Est'!$A:$D,4,FALSE))/(VLOOKUP($E45, '2020_Jurisdiction_Pop_Est'!$P$4:$R$10,3, FALSE)))</f>
        <v>#N/A</v>
      </c>
      <c r="BO45" s="35">
        <f>$D45*((VLOOKUP(BO$2,'2020_Jurisdiction_Pop_Est'!$A:$D,4,FALSE))/(VLOOKUP($E45, '2020_Jurisdiction_Pop_Est'!$P$4:$R$10,3, FALSE)))</f>
        <v>1041.9059524110264</v>
      </c>
      <c r="BP45" s="575"/>
      <c r="BQ45" s="290">
        <f>$D45*((VLOOKUP(BQ$2,'2020_Jurisdiction_Pop_Est'!$A:$D,4,FALSE))/(VLOOKUP($E45, '2020_Jurisdiction_Pop_Est'!$P$4:$R$10,3, FALSE)))</f>
        <v>402.89397412223457</v>
      </c>
      <c r="BR45" s="291">
        <f>$D45*((VLOOKUP(BR$2,'2020_Jurisdiction_Pop_Est'!$A:$D,4,FALSE))/(VLOOKUP($E45, '2020_Jurisdiction_Pop_Est'!$P$4:$R$10,3, FALSE)))</f>
        <v>121.50543259876507</v>
      </c>
      <c r="BS45" s="575"/>
      <c r="BT45" s="121">
        <f>$D45*((VLOOKUP(BT$2,'2020_Jurisdiction_Pop_Est'!$A:$D,4,FALSE))/(VLOOKUP($E45, '2020_Jurisdiction_Pop_Est'!$P$4:$R$10,3, FALSE)))</f>
        <v>0</v>
      </c>
      <c r="BU45" s="36">
        <f>$D45*((VLOOKUP(BU$2,'2020_Jurisdiction_Pop_Est'!$A:$D,4,FALSE))/(VLOOKUP($E45, '2020_Jurisdiction_Pop_Est'!$P$4:$R$10,3, FALSE)))</f>
        <v>1771.7213093613273</v>
      </c>
      <c r="BV45" s="292">
        <f>$D45*((VLOOKUP(BV$2,'2020_Jurisdiction_Pop_Est'!$A:$D,4,FALSE))/(VLOOKUP($E45, '2020_Jurisdiction_Pop_Est'!$P$4:$R$10,3, FALSE)))</f>
        <v>725.49529576225359</v>
      </c>
      <c r="BW45" s="293">
        <f>$D45*((VLOOKUP(BW$2,'2020_Jurisdiction_Pop_Est'!$A:$D,4,FALSE))/(VLOOKUP($E45, '2020_Jurisdiction_Pop_Est'!$P$4:$R$10,3, FALSE)))</f>
        <v>241.95872270358643</v>
      </c>
      <c r="BX45" s="34">
        <f>$D45*((VLOOKUP(BX$2,'2020_Jurisdiction_Pop_Est'!$A:$D,4,FALSE))/(VLOOKUP($E45, '2020_Jurisdiction_Pop_Est'!$P$4:$R$10,3, FALSE)))</f>
        <v>1068.8603640547265</v>
      </c>
      <c r="BY45" s="294" t="s">
        <v>6</v>
      </c>
      <c r="BZ45" s="550" t="s">
        <v>6</v>
      </c>
      <c r="CA45" s="550" t="s">
        <v>6</v>
      </c>
      <c r="CB45" s="550" t="s">
        <v>6</v>
      </c>
      <c r="CC45" s="550"/>
      <c r="CD45" s="550"/>
      <c r="CE45" s="550"/>
      <c r="CF45" s="550"/>
      <c r="CG45" s="550"/>
      <c r="CI45" s="298">
        <f t="shared" si="6"/>
        <v>106756.74861282615</v>
      </c>
      <c r="CJ45" s="926">
        <f t="shared" si="7"/>
        <v>76760.617599999998</v>
      </c>
      <c r="CK45" s="926">
        <f t="shared" si="2"/>
        <v>29996.131012826154</v>
      </c>
      <c r="CL45" s="930">
        <f t="shared" si="3"/>
        <v>0.39077500873085935</v>
      </c>
    </row>
    <row r="46" spans="1:90" x14ac:dyDescent="0.3">
      <c r="A46" s="137" t="s">
        <v>224</v>
      </c>
      <c r="B46" s="137" t="s">
        <v>224</v>
      </c>
      <c r="C46" s="672" t="s">
        <v>540</v>
      </c>
      <c r="D46" s="679">
        <v>20000</v>
      </c>
      <c r="E46" s="822" t="s">
        <v>134</v>
      </c>
      <c r="F46" s="917" t="s">
        <v>129</v>
      </c>
      <c r="G46" s="278">
        <f>$D46*((VLOOKUP(G$2,'2020_Jurisdiction_Pop_Est'!$A:$D,4,FALSE))/(VLOOKUP($E46, '2020_Jurisdiction_Pop_Est'!$P$4:$R$10,3, FALSE)))</f>
        <v>10277.504006788642</v>
      </c>
      <c r="H46" s="279">
        <f>$D46*((VLOOKUP(H$2,'2020_Jurisdiction_Pop_Est'!$A:$D,4,FALSE))/(VLOOKUP($E46, '2020_Jurisdiction_Pop_Est'!$P$4:$R$10,3, FALSE)))</f>
        <v>103.1337176029441</v>
      </c>
      <c r="I46" s="279">
        <f>$D46*((VLOOKUP(I$2,'2020_Jurisdiction_Pop_Est'!$A:$D,4,FALSE))/(VLOOKUP($E46, '2020_Jurisdiction_Pop_Est'!$P$4:$R$10,3, FALSE)))</f>
        <v>70.143818488744316</v>
      </c>
      <c r="J46" s="279">
        <f>$D46*((VLOOKUP(J$2,'2020_Jurisdiction_Pop_Est'!$A:$D,4,FALSE))/(VLOOKUP($E46, '2020_Jurisdiction_Pop_Est'!$P$4:$R$10,3, FALSE)))</f>
        <v>7053.8874184827591</v>
      </c>
      <c r="K46" s="279">
        <f>$D46*((VLOOKUP(K$2,'2020_Jurisdiction_Pop_Est'!$A:$D,4,FALSE))/(VLOOKUP($E46, '2020_Jurisdiction_Pop_Est'!$P$4:$R$10,3, FALSE)))</f>
        <v>390.26325512526029</v>
      </c>
      <c r="L46" s="279">
        <f>$D46*((VLOOKUP(L$2,'2020_Jurisdiction_Pop_Est'!$A:$D,4,FALSE))/(VLOOKUP($E46, '2020_Jurisdiction_Pop_Est'!$P$4:$R$10,3, FALSE)))</f>
        <v>277.83321924212805</v>
      </c>
      <c r="M46" s="279">
        <f>$D46*((VLOOKUP(M$2,'2020_Jurisdiction_Pop_Est'!$A:$D,4,FALSE))/(VLOOKUP($E46, '2020_Jurisdiction_Pop_Est'!$P$4:$R$10,3, FALSE)))</f>
        <v>66.02484489922071</v>
      </c>
      <c r="N46" s="279">
        <f>$D46*((VLOOKUP(N$2,'2020_Jurisdiction_Pop_Est'!$A:$D,4,FALSE))/(VLOOKUP($E46, '2020_Jurisdiction_Pop_Est'!$P$4:$R$10,3, FALSE)))</f>
        <v>329.88976995375839</v>
      </c>
      <c r="O46" s="279">
        <f>$D46*((VLOOKUP(O$2,'2020_Jurisdiction_Pop_Est'!$A:$D,4,FALSE))/(VLOOKUP($E46, '2020_Jurisdiction_Pop_Est'!$P$4:$R$10,3, FALSE)))</f>
        <v>45.200357629037711</v>
      </c>
      <c r="P46" s="279">
        <f>$D46*((VLOOKUP(P$2,'2020_Jurisdiction_Pop_Est'!$A:$D,4,FALSE))/(VLOOKUP($E46, '2020_Jurisdiction_Pop_Est'!$P$4:$R$10,3, FALSE)))</f>
        <v>295.00513644877918</v>
      </c>
      <c r="Q46" s="279">
        <f>$D46*((VLOOKUP(Q$2,'2020_Jurisdiction_Pop_Est'!$A:$D,4,FALSE))/(VLOOKUP($E46, '2020_Jurisdiction_Pop_Est'!$P$4:$R$10,3, FALSE)))</f>
        <v>84.69643517656111</v>
      </c>
      <c r="R46" s="279">
        <f>$D46*((VLOOKUP(R$2,'2020_Jurisdiction_Pop_Est'!$A:$D,4,FALSE))/(VLOOKUP($E46, '2020_Jurisdiction_Pop_Est'!$P$4:$R$10,3, FALSE)))</f>
        <v>290.42381733253671</v>
      </c>
      <c r="S46" s="279">
        <f>$D46*((VLOOKUP(S$2,'2020_Jurisdiction_Pop_Est'!$A:$D,4,FALSE))/(VLOOKUP($E46, '2020_Jurisdiction_Pop_Est'!$P$4:$R$10,3, FALSE)))</f>
        <v>274.16278910986642</v>
      </c>
      <c r="T46" s="279">
        <f>$D46*((VLOOKUP(T$2,'2020_Jurisdiction_Pop_Est'!$A:$D,4,FALSE))/(VLOOKUP($E46, '2020_Jurisdiction_Pop_Est'!$P$4:$R$10,3, FALSE)))</f>
        <v>313.61476198643697</v>
      </c>
      <c r="U46" s="279">
        <f>$D46*((VLOOKUP(U$2,'2020_Jurisdiction_Pop_Est'!$A:$D,4,FALSE))/(VLOOKUP($E46, '2020_Jurisdiction_Pop_Est'!$P$4:$R$10,3, FALSE)))</f>
        <v>149.69149025509066</v>
      </c>
      <c r="V46" s="279">
        <f>$D46*((VLOOKUP(V$2,'2020_Jurisdiction_Pop_Est'!$A:$D,4,FALSE))/(VLOOKUP($E46, '2020_Jurisdiction_Pop_Est'!$P$4:$R$10,3, FALSE)))</f>
        <v>111.91940931335168</v>
      </c>
      <c r="W46" s="280">
        <f>$D46*((VLOOKUP(W$2,'2020_Jurisdiction_Pop_Est'!$A:$D,4,FALSE))/(VLOOKUP($E46, '2020_Jurisdiction_Pop_Est'!$P$4:$R$10,3, FALSE)))</f>
        <v>62.136883627611418</v>
      </c>
      <c r="X46" s="280">
        <f>$D46*((VLOOKUP(X$2,'2020_Jurisdiction_Pop_Est'!$A:$D,4,FALSE))/(VLOOKUP($E46, '2020_Jurisdiction_Pop_Est'!$P$4:$R$10,3, FALSE)))</f>
        <v>32.559040841993024</v>
      </c>
      <c r="Y46" s="280">
        <f>$D46*((VLOOKUP(Y$2,'2020_Jurisdiction_Pop_Est'!$A:$D,4,FALSE))/(VLOOKUP($E46, '2020_Jurisdiction_Pop_Est'!$P$4:$R$10,3, FALSE)))</f>
        <v>76.269352571183305</v>
      </c>
      <c r="Z46" s="280">
        <f>$D46*((VLOOKUP(Z$2,'2020_Jurisdiction_Pop_Est'!$A:$D,4,FALSE))/(VLOOKUP($E46, '2020_Jurisdiction_Pop_Est'!$P$4:$R$10,3, FALSE)))</f>
        <v>102.44953552473882</v>
      </c>
      <c r="AA46" s="280">
        <f>$D46*((VLOOKUP(AA$2,'2020_Jurisdiction_Pop_Est'!$A:$D,4,FALSE))/(VLOOKUP($E46, '2020_Jurisdiction_Pop_Est'!$P$4:$R$10,3, FALSE)))</f>
        <v>85.524857174282573</v>
      </c>
      <c r="AB46" s="280">
        <f>$D46*((VLOOKUP(AB$2,'2020_Jurisdiction_Pop_Est'!$A:$D,4,FALSE))/(VLOOKUP($E46, '2020_Jurisdiction_Pop_Est'!$P$4:$R$10,3, FALSE)))</f>
        <v>19.522458082560295</v>
      </c>
      <c r="AC46" s="280">
        <f>$D46*((VLOOKUP(AC$2,'2020_Jurisdiction_Pop_Est'!$A:$D,4,FALSE))/(VLOOKUP($E46, '2020_Jurisdiction_Pop_Est'!$P$4:$R$10,3, FALSE)))</f>
        <v>28.889778891955153</v>
      </c>
      <c r="AD46" s="280">
        <f>$D46*((VLOOKUP(AD$2,'2020_Jurisdiction_Pop_Est'!$A:$D,4,FALSE))/(VLOOKUP($E46, '2020_Jurisdiction_Pop_Est'!$P$4:$R$10,3, FALSE)))</f>
        <v>17.487960679130701</v>
      </c>
      <c r="AE46" s="280">
        <f>$D46*((VLOOKUP(AE$2,'2020_Jurisdiction_Pop_Est'!$A:$D,4,FALSE))/(VLOOKUP($E46, '2020_Jurisdiction_Pop_Est'!$P$4:$R$10,3, FALSE)))</f>
        <v>130.60060938354829</v>
      </c>
      <c r="AF46" s="280">
        <f>$D46*((VLOOKUP(AF$2,'2020_Jurisdiction_Pop_Est'!$A:$D,4,FALSE))/(VLOOKUP($E46, '2020_Jurisdiction_Pop_Est'!$P$4:$R$10,3, FALSE)))</f>
        <v>10.289072397577987</v>
      </c>
      <c r="AG46" s="280">
        <f>$D46*((VLOOKUP(AG$2,'2020_Jurisdiction_Pop_Est'!$A:$D,4,FALSE))/(VLOOKUP($E46, '2020_Jurisdiction_Pop_Est'!$P$4:$R$10,3, FALSE)))</f>
        <v>7.8492008315318644</v>
      </c>
      <c r="AH46" s="281">
        <f>$D46*((VLOOKUP(AH$2,'2020_Jurisdiction_Pop_Est'!$A:$D,4,FALSE))/(VLOOKUP($E46, '2020_Jurisdiction_Pop_Est'!$P$4:$R$10,3, FALSE)))</f>
        <v>12.867139107884476</v>
      </c>
      <c r="AI46" s="281">
        <f>$D46*((VLOOKUP(AI$2,'2020_Jurisdiction_Pop_Est'!$A:$D,4,FALSE))/(VLOOKUP($E46, '2020_Jurisdiction_Pop_Est'!$P$4:$R$10,3, FALSE)))</f>
        <v>2.1252664879309267</v>
      </c>
      <c r="AJ46" s="281">
        <f>$D46*((VLOOKUP(AJ$2,'2020_Jurisdiction_Pop_Est'!$A:$D,4,FALSE))/(VLOOKUP($E46, '2020_Jurisdiction_Pop_Est'!$P$4:$R$10,3, FALSE)))</f>
        <v>4.5211951562976731</v>
      </c>
      <c r="AK46" s="281">
        <f>$D46*((VLOOKUP(AK$2,'2020_Jurisdiction_Pop_Est'!$A:$D,4,FALSE))/(VLOOKUP($E46, '2020_Jurisdiction_Pop_Est'!$P$4:$R$10,3, FALSE)))</f>
        <v>11.98745707316929</v>
      </c>
      <c r="AL46" s="281">
        <f>$D46*((VLOOKUP(AL$2,'2020_Jurisdiction_Pop_Est'!$A:$D,4,FALSE))/(VLOOKUP($E46, '2020_Jurisdiction_Pop_Est'!$P$4:$R$10,3, FALSE)))</f>
        <v>41.187224819957521</v>
      </c>
      <c r="AM46" s="281">
        <f>$D46*((VLOOKUP(AM$2,'2020_Jurisdiction_Pop_Est'!$A:$D,4,FALSE))/(VLOOKUP($E46, '2020_Jurisdiction_Pop_Est'!$P$4:$R$10,3, FALSE)))</f>
        <v>4.3796396282365579</v>
      </c>
      <c r="AN46" s="281">
        <f>$D46*((VLOOKUP(AN$2,'2020_Jurisdiction_Pop_Est'!$A:$D,4,FALSE))/(VLOOKUP($E46, '2020_Jurisdiction_Pop_Est'!$P$4:$R$10,3, FALSE)))</f>
        <v>7.6320495421142072</v>
      </c>
      <c r="AO46" s="14">
        <f>$D46*((VLOOKUP(AO$2,'2020_Jurisdiction_Pop_Est'!$A:$D,4,FALSE))/(VLOOKUP($E46, '2020_Jurisdiction_Pop_Est'!$P$4:$R$10,3, FALSE)))</f>
        <v>1628.4964950586264</v>
      </c>
      <c r="AP46" s="15">
        <f>$D46*((VLOOKUP(AP$2,'2020_Jurisdiction_Pop_Est'!$A:$D,4,FALSE))/(VLOOKUP($E46, '2020_Jurisdiction_Pop_Est'!$P$4:$R$10,3, FALSE)))</f>
        <v>319.4048202534093</v>
      </c>
      <c r="AQ46" s="15">
        <f>$D46*((VLOOKUP(AQ$2,'2020_Jurisdiction_Pop_Est'!$A:$D,4,FALSE))/(VLOOKUP($E46, '2020_Jurisdiction_Pop_Est'!$P$4:$R$10,3, FALSE)))</f>
        <v>112.51426322901882</v>
      </c>
      <c r="AR46" s="117">
        <f>$D46*((VLOOKUP(AR$2,'2020_Jurisdiction_Pop_Est'!$A:$D,4,FALSE))/(VLOOKUP($E46, '2020_Jurisdiction_Pop_Est'!$P$4:$R$10,3, FALSE)))</f>
        <v>133.4653561967958</v>
      </c>
      <c r="AS46" s="282">
        <f>$D46*((VLOOKUP(AS$2,'2020_Jurisdiction_Pop_Est'!$A:$D,4,FALSE))/(VLOOKUP($E46, '2020_Jurisdiction_Pop_Est'!$P$4:$R$10,3, FALSE)))</f>
        <v>6.3353321115447443</v>
      </c>
      <c r="AT46" s="282">
        <f>$D46*((VLOOKUP(AT$2,'2020_Jurisdiction_Pop_Est'!$A:$D,4,FALSE))/(VLOOKUP($E46, '2020_Jurisdiction_Pop_Est'!$P$4:$R$10,3, FALSE)))</f>
        <v>6.1967707773918868</v>
      </c>
      <c r="AU46" s="282" t="e">
        <f>$D46*((VLOOKUP(AU$2,'2020_Jurisdiction_Pop_Est'!$A:$D,4,FALSE))/(VLOOKUP($E46, '2020_Jurisdiction_Pop_Est'!$P$4:$R$10,3, FALSE)))</f>
        <v>#N/A</v>
      </c>
      <c r="AV46" s="33">
        <f>$D46*((VLOOKUP(AV$2,'2020_Jurisdiction_Pop_Est'!$A:$D,4,FALSE))/(VLOOKUP($E46, '2020_Jurisdiction_Pop_Est'!$P$4:$R$10,3, FALSE)))</f>
        <v>1217.6263265272937</v>
      </c>
      <c r="AW46" s="120">
        <f>$D46*((VLOOKUP(AW$2,'2020_Jurisdiction_Pop_Est'!$A:$D,4,FALSE))/(VLOOKUP($E46, '2020_Jurisdiction_Pop_Est'!$P$4:$R$10,3, FALSE)))</f>
        <v>312.87828360892968</v>
      </c>
      <c r="AX46" s="120">
        <f>$D46*((VLOOKUP(AX$2,'2020_Jurisdiction_Pop_Est'!$A:$D,4,FALSE))/(VLOOKUP($E46, '2020_Jurisdiction_Pop_Est'!$P$4:$R$10,3, FALSE)))</f>
        <v>178.15703491555362</v>
      </c>
      <c r="AY46" s="297">
        <f>$D46*((VLOOKUP(AY$2,'2020_Jurisdiction_Pop_Est'!$A:$D,4,FALSE))/(VLOOKUP($E46, '2020_Jurisdiction_Pop_Est'!$P$4:$R$10,3, FALSE)))</f>
        <v>58.635029857879779</v>
      </c>
      <c r="AZ46" s="297">
        <f>$D46*((VLOOKUP(AZ$2,'2020_Jurisdiction_Pop_Est'!$A:$D,4,FALSE))/(VLOOKUP($E46, '2020_Jurisdiction_Pop_Est'!$P$4:$R$10,3, FALSE)))</f>
        <v>157.58192587850363</v>
      </c>
      <c r="BA46" s="284">
        <f>$D46*((VLOOKUP(BA$2,'2020_Jurisdiction_Pop_Est'!$A:$D,4,FALSE))/(VLOOKUP($E46, '2020_Jurisdiction_Pop_Est'!$P$4:$R$10,3, FALSE)))</f>
        <v>218.87676026558765</v>
      </c>
      <c r="BB46" s="575"/>
      <c r="BC46" s="34">
        <f>$D46*((VLOOKUP(BC$2,'2020_Jurisdiction_Pop_Est'!$A:$D,4,FALSE))/(VLOOKUP($E46, '2020_Jurisdiction_Pop_Est'!$P$4:$R$10,3, FALSE)))</f>
        <v>142.13816880401279</v>
      </c>
      <c r="BD46" s="285" t="e">
        <f>$D46*((VLOOKUP(BD$2,'2020_Jurisdiction_Pop_Est'!$A:$D,4,FALSE))/(VLOOKUP($E46, '2020_Jurisdiction_Pop_Est'!$P$4:$R$10,3, FALSE)))</f>
        <v>#N/A</v>
      </c>
      <c r="BE46" s="285">
        <f>$D46*((VLOOKUP(BE$2,'2020_Jurisdiction_Pop_Est'!$A:$D,4,FALSE))/(VLOOKUP($E46, '2020_Jurisdiction_Pop_Est'!$P$4:$R$10,3, FALSE)))</f>
        <v>18.8294005017888</v>
      </c>
      <c r="BF46" s="286">
        <f>$D46*((VLOOKUP(BF$2,'2020_Jurisdiction_Pop_Est'!$A:$D,4,FALSE))/(VLOOKUP($E46, '2020_Jurisdiction_Pop_Est'!$P$4:$R$10,3, FALSE)))</f>
        <v>76.693511913224768</v>
      </c>
      <c r="BG46" s="286">
        <f>$D46*((VLOOKUP(BG$2,'2020_Jurisdiction_Pop_Est'!$A:$D,4,FALSE))/(VLOOKUP($E46, '2020_Jurisdiction_Pop_Est'!$P$4:$R$10,3, FALSE)))</f>
        <v>34.190163244844463</v>
      </c>
      <c r="BH46" s="286">
        <f>$D46*((VLOOKUP(BH$2,'2020_Jurisdiction_Pop_Est'!$A:$D,4,FALSE))/(VLOOKUP($E46, '2020_Jurisdiction_Pop_Est'!$P$4:$R$10,3, FALSE)))</f>
        <v>48.5129674494179</v>
      </c>
      <c r="BI46" s="287">
        <f>$D46*((VLOOKUP(BI$2,'2020_Jurisdiction_Pop_Est'!$A:$D,4,FALSE))/(VLOOKUP($E46, '2020_Jurisdiction_Pop_Est'!$P$4:$R$10,3, FALSE)))</f>
        <v>350.54674822270329</v>
      </c>
      <c r="BJ46" s="288">
        <f>$D46*((VLOOKUP(BJ$2,'2020_Jurisdiction_Pop_Est'!$A:$D,4,FALSE))/(VLOOKUP($E46, '2020_Jurisdiction_Pop_Est'!$P$4:$R$10,3, FALSE)))</f>
        <v>101.62283612443379</v>
      </c>
      <c r="BK46" s="35">
        <f>$D46*((VLOOKUP(BK$2,'2020_Jurisdiction_Pop_Est'!$A:$D,4,FALSE))/(VLOOKUP($E46, '2020_Jurisdiction_Pop_Est'!$P$4:$R$10,3, FALSE)))</f>
        <v>482.21867468784984</v>
      </c>
      <c r="BL46" s="35">
        <f>$D46*((VLOOKUP(BL$2,'2020_Jurisdiction_Pop_Est'!$A:$D,4,FALSE))/(VLOOKUP($E46, '2020_Jurisdiction_Pop_Est'!$P$4:$R$10,3, FALSE)))</f>
        <v>18.620298285948234</v>
      </c>
      <c r="BM46" s="575"/>
      <c r="BN46" s="289" t="e">
        <f>$D46*((VLOOKUP(BN$2,'2020_Jurisdiction_Pop_Est'!$A:$D,4,FALSE))/(VLOOKUP($E46, '2020_Jurisdiction_Pop_Est'!$P$4:$R$10,3, FALSE)))</f>
        <v>#N/A</v>
      </c>
      <c r="BO46" s="35">
        <f>$D46*((VLOOKUP(BO$2,'2020_Jurisdiction_Pop_Est'!$A:$D,4,FALSE))/(VLOOKUP($E46, '2020_Jurisdiction_Pop_Est'!$P$4:$R$10,3, FALSE)))</f>
        <v>271.46888208753194</v>
      </c>
      <c r="BP46" s="575"/>
      <c r="BQ46" s="290">
        <f>$D46*((VLOOKUP(BQ$2,'2020_Jurisdiction_Pop_Est'!$A:$D,4,FALSE))/(VLOOKUP($E46, '2020_Jurisdiction_Pop_Est'!$P$4:$R$10,3, FALSE)))</f>
        <v>104.97413562296158</v>
      </c>
      <c r="BR46" s="291">
        <f>$D46*((VLOOKUP(BR$2,'2020_Jurisdiction_Pop_Est'!$A:$D,4,FALSE))/(VLOOKUP($E46, '2020_Jurisdiction_Pop_Est'!$P$4:$R$10,3, FALSE)))</f>
        <v>31.658273838267053</v>
      </c>
      <c r="BS46" s="575"/>
      <c r="BT46" s="121">
        <f>$D46*((VLOOKUP(BT$2,'2020_Jurisdiction_Pop_Est'!$A:$D,4,FALSE))/(VLOOKUP($E46, '2020_Jurisdiction_Pop_Est'!$P$4:$R$10,3, FALSE)))</f>
        <v>0</v>
      </c>
      <c r="BU46" s="36">
        <f>$D46*((VLOOKUP(BU$2,'2020_Jurisdiction_Pop_Est'!$A:$D,4,FALSE))/(VLOOKUP($E46, '2020_Jurisdiction_Pop_Est'!$P$4:$R$10,3, FALSE)))</f>
        <v>461.62247380389169</v>
      </c>
      <c r="BV46" s="292">
        <f>$D46*((VLOOKUP(BV$2,'2020_Jurisdiction_Pop_Est'!$A:$D,4,FALSE))/(VLOOKUP($E46, '2020_Jurisdiction_Pop_Est'!$P$4:$R$10,3, FALSE)))</f>
        <v>189.02799858719573</v>
      </c>
      <c r="BW46" s="293">
        <f>$D46*((VLOOKUP(BW$2,'2020_Jurisdiction_Pop_Est'!$A:$D,4,FALSE))/(VLOOKUP($E46, '2020_Jurisdiction_Pop_Est'!$P$4:$R$10,3, FALSE)))</f>
        <v>63.042411660738495</v>
      </c>
      <c r="BX46" s="34">
        <f>$D46*((VLOOKUP(BX$2,'2020_Jurisdiction_Pop_Est'!$A:$D,4,FALSE))/(VLOOKUP($E46, '2020_Jurisdiction_Pop_Est'!$P$4:$R$10,3, FALSE)))</f>
        <v>278.49186144503523</v>
      </c>
      <c r="BY46" s="294" t="s">
        <v>6</v>
      </c>
      <c r="BZ46" s="516" t="s">
        <v>6</v>
      </c>
      <c r="CA46" s="516" t="s">
        <v>6</v>
      </c>
      <c r="CB46" s="516" t="s">
        <v>6</v>
      </c>
      <c r="CC46" s="516"/>
      <c r="CD46" s="516"/>
      <c r="CE46" s="516"/>
      <c r="CF46" s="516"/>
      <c r="CG46" s="516"/>
      <c r="CI46" s="298">
        <f t="shared" si="6"/>
        <v>27815.500174617213</v>
      </c>
      <c r="CJ46" s="926">
        <f t="shared" si="7"/>
        <v>20000</v>
      </c>
      <c r="CK46" s="926">
        <f t="shared" si="2"/>
        <v>7815.5001746172129</v>
      </c>
      <c r="CL46" s="930">
        <f t="shared" si="3"/>
        <v>0.39077500873086063</v>
      </c>
    </row>
    <row r="47" spans="1:90" x14ac:dyDescent="0.3">
      <c r="A47" s="552" t="s">
        <v>541</v>
      </c>
      <c r="B47" s="552" t="s">
        <v>542</v>
      </c>
      <c r="C47" s="676" t="s">
        <v>543</v>
      </c>
      <c r="D47" s="665">
        <v>1500</v>
      </c>
      <c r="E47" s="695" t="s">
        <v>220</v>
      </c>
      <c r="F47" s="19" t="s">
        <v>158</v>
      </c>
      <c r="G47" s="278">
        <v>1500</v>
      </c>
      <c r="H47" s="279">
        <v>1500</v>
      </c>
      <c r="I47" s="279">
        <v>1500</v>
      </c>
      <c r="J47" s="279">
        <v>1500</v>
      </c>
      <c r="K47" s="279">
        <v>1500</v>
      </c>
      <c r="L47" s="279">
        <v>1500</v>
      </c>
      <c r="M47" s="279">
        <v>1500</v>
      </c>
      <c r="N47" s="279">
        <v>1500</v>
      </c>
      <c r="O47" s="279">
        <v>1500</v>
      </c>
      <c r="P47" s="279">
        <v>1500</v>
      </c>
      <c r="Q47" s="279">
        <v>1500</v>
      </c>
      <c r="R47" s="279">
        <v>1500</v>
      </c>
      <c r="S47" s="279">
        <v>1500</v>
      </c>
      <c r="T47" s="279">
        <v>1500</v>
      </c>
      <c r="U47" s="279">
        <v>1500</v>
      </c>
      <c r="V47" s="279">
        <v>1500</v>
      </c>
      <c r="W47" s="280">
        <v>1500</v>
      </c>
      <c r="X47" s="280">
        <v>1500</v>
      </c>
      <c r="Y47" s="280">
        <v>1500</v>
      </c>
      <c r="Z47" s="280">
        <v>1500</v>
      </c>
      <c r="AA47" s="280">
        <v>1500</v>
      </c>
      <c r="AB47" s="280">
        <v>1500</v>
      </c>
      <c r="AC47" s="280">
        <v>1500</v>
      </c>
      <c r="AD47" s="280">
        <v>1500</v>
      </c>
      <c r="AE47" s="280">
        <v>1500</v>
      </c>
      <c r="AF47" s="280">
        <v>1500</v>
      </c>
      <c r="AG47" s="280">
        <v>1500</v>
      </c>
      <c r="AH47" s="281">
        <v>1500</v>
      </c>
      <c r="AI47" s="281">
        <v>1500</v>
      </c>
      <c r="AJ47" s="281">
        <v>1500</v>
      </c>
      <c r="AK47" s="281">
        <v>1500</v>
      </c>
      <c r="AL47" s="281">
        <v>1500</v>
      </c>
      <c r="AM47" s="281">
        <v>1500</v>
      </c>
      <c r="AN47" s="281">
        <v>1500</v>
      </c>
      <c r="AO47" s="14">
        <v>1500</v>
      </c>
      <c r="AP47" s="15">
        <v>1500</v>
      </c>
      <c r="AQ47" s="15">
        <v>1500</v>
      </c>
      <c r="AR47" s="117">
        <v>1500</v>
      </c>
      <c r="AS47" s="282">
        <v>1500</v>
      </c>
      <c r="AT47" s="282">
        <v>1500</v>
      </c>
      <c r="AU47" s="282">
        <v>1500</v>
      </c>
      <c r="AV47" s="33">
        <v>1500</v>
      </c>
      <c r="AW47" s="120">
        <v>1500</v>
      </c>
      <c r="AX47" s="120">
        <v>1500</v>
      </c>
      <c r="AY47" s="297">
        <v>1500</v>
      </c>
      <c r="AZ47" s="297">
        <v>1500</v>
      </c>
      <c r="BA47" s="284">
        <v>1500</v>
      </c>
      <c r="BB47" s="575"/>
      <c r="BC47" s="34">
        <v>1500</v>
      </c>
      <c r="BD47" s="285">
        <v>1500</v>
      </c>
      <c r="BE47" s="285">
        <v>1500</v>
      </c>
      <c r="BF47" s="286">
        <v>1500</v>
      </c>
      <c r="BG47" s="286">
        <v>1500</v>
      </c>
      <c r="BH47" s="286">
        <v>1500</v>
      </c>
      <c r="BI47" s="287">
        <v>1500</v>
      </c>
      <c r="BJ47" s="288">
        <v>1500</v>
      </c>
      <c r="BK47" s="35">
        <v>1500</v>
      </c>
      <c r="BL47" s="35">
        <v>1500</v>
      </c>
      <c r="BM47" s="575"/>
      <c r="BN47" s="289">
        <v>1500</v>
      </c>
      <c r="BO47" s="35">
        <v>1500</v>
      </c>
      <c r="BP47" s="575"/>
      <c r="BQ47" s="290">
        <v>1500</v>
      </c>
      <c r="BR47" s="291">
        <v>1500</v>
      </c>
      <c r="BS47" s="575"/>
      <c r="BT47" s="121">
        <v>1500</v>
      </c>
      <c r="BU47" s="36">
        <v>1500</v>
      </c>
      <c r="BV47" s="292">
        <v>1500</v>
      </c>
      <c r="BW47" s="293">
        <v>1500</v>
      </c>
      <c r="BX47" s="34">
        <v>1500</v>
      </c>
      <c r="BY47" s="294">
        <v>1500</v>
      </c>
      <c r="BZ47" s="516"/>
      <c r="CA47" s="516"/>
      <c r="CB47" s="516"/>
      <c r="CC47" s="516"/>
      <c r="CD47" s="516"/>
      <c r="CE47" s="516"/>
      <c r="CF47" s="516"/>
      <c r="CG47" s="516"/>
      <c r="CI47" s="298">
        <f t="shared" si="6"/>
        <v>100500</v>
      </c>
      <c r="CJ47" s="926">
        <f t="shared" si="7"/>
        <v>1500</v>
      </c>
      <c r="CK47" s="926">
        <f t="shared" si="2"/>
        <v>99000</v>
      </c>
      <c r="CL47" s="930">
        <f t="shared" si="3"/>
        <v>66</v>
      </c>
    </row>
    <row r="48" spans="1:90" x14ac:dyDescent="0.3">
      <c r="A48" s="552" t="s">
        <v>228</v>
      </c>
      <c r="B48" s="552" t="s">
        <v>229</v>
      </c>
      <c r="C48" s="676" t="s">
        <v>230</v>
      </c>
      <c r="D48" s="778">
        <v>29185</v>
      </c>
      <c r="E48" s="819" t="s">
        <v>134</v>
      </c>
      <c r="F48" s="819" t="s">
        <v>129</v>
      </c>
      <c r="G48" s="278">
        <f>$D48*((VLOOKUP(G$2,'2020_Jurisdiction_Pop_Est'!$A:$D,4,FALSE))/(VLOOKUP($E48, '2020_Jurisdiction_Pop_Est'!$P$4:$R$10,3, FALSE)))</f>
        <v>14997.447721906326</v>
      </c>
      <c r="H48" s="279">
        <f>$D48*((VLOOKUP(H$2,'2020_Jurisdiction_Pop_Est'!$A:$D,4,FALSE))/(VLOOKUP($E48, '2020_Jurisdiction_Pop_Est'!$P$4:$R$10,3, FALSE)))</f>
        <v>150.49787741209619</v>
      </c>
      <c r="I48" s="279">
        <f>$D48*((VLOOKUP(I$2,'2020_Jurisdiction_Pop_Est'!$A:$D,4,FALSE))/(VLOOKUP($E48, '2020_Jurisdiction_Pop_Est'!$P$4:$R$10,3, FALSE)))</f>
        <v>102.35736712970015</v>
      </c>
      <c r="J48" s="279">
        <f>$D48*((VLOOKUP(J$2,'2020_Jurisdiction_Pop_Est'!$A:$D,4,FALSE))/(VLOOKUP($E48, '2020_Jurisdiction_Pop_Est'!$P$4:$R$10,3, FALSE)))</f>
        <v>10293.385215420967</v>
      </c>
      <c r="K48" s="279">
        <f>$D48*((VLOOKUP(K$2,'2020_Jurisdiction_Pop_Est'!$A:$D,4,FALSE))/(VLOOKUP($E48, '2020_Jurisdiction_Pop_Est'!$P$4:$R$10,3, FALSE)))</f>
        <v>569.49165504153609</v>
      </c>
      <c r="L48" s="279">
        <f>$D48*((VLOOKUP(L$2,'2020_Jurisdiction_Pop_Est'!$A:$D,4,FALSE))/(VLOOKUP($E48, '2020_Jurisdiction_Pop_Est'!$P$4:$R$10,3, FALSE)))</f>
        <v>405.42812517907538</v>
      </c>
      <c r="M48" s="279">
        <f>$D48*((VLOOKUP(M$2,'2020_Jurisdiction_Pop_Est'!$A:$D,4,FALSE))/(VLOOKUP($E48, '2020_Jurisdiction_Pop_Est'!$P$4:$R$10,3, FALSE)))</f>
        <v>96.346754919187816</v>
      </c>
      <c r="N48" s="279">
        <f>$D48*((VLOOKUP(N$2,'2020_Jurisdiction_Pop_Est'!$A:$D,4,FALSE))/(VLOOKUP($E48, '2020_Jurisdiction_Pop_Est'!$P$4:$R$10,3, FALSE)))</f>
        <v>481.39164680502194</v>
      </c>
      <c r="O48" s="279">
        <f>$D48*((VLOOKUP(O$2,'2020_Jurisdiction_Pop_Est'!$A:$D,4,FALSE))/(VLOOKUP($E48, '2020_Jurisdiction_Pop_Est'!$P$4:$R$10,3, FALSE)))</f>
        <v>65.958621870173275</v>
      </c>
      <c r="P48" s="279">
        <f>$D48*((VLOOKUP(P$2,'2020_Jurisdiction_Pop_Est'!$A:$D,4,FALSE))/(VLOOKUP($E48, '2020_Jurisdiction_Pop_Est'!$P$4:$R$10,3, FALSE)))</f>
        <v>430.48624536288099</v>
      </c>
      <c r="Q48" s="279">
        <f>$D48*((VLOOKUP(Q$2,'2020_Jurisdiction_Pop_Est'!$A:$D,4,FALSE))/(VLOOKUP($E48, '2020_Jurisdiction_Pop_Est'!$P$4:$R$10,3, FALSE)))</f>
        <v>123.59327303139681</v>
      </c>
      <c r="R48" s="279">
        <f>$D48*((VLOOKUP(R$2,'2020_Jurisdiction_Pop_Est'!$A:$D,4,FALSE))/(VLOOKUP($E48, '2020_Jurisdiction_Pop_Est'!$P$4:$R$10,3, FALSE)))</f>
        <v>423.80095544250418</v>
      </c>
      <c r="S48" s="279">
        <f>$D48*((VLOOKUP(S$2,'2020_Jurisdiction_Pop_Est'!$A:$D,4,FALSE))/(VLOOKUP($E48, '2020_Jurisdiction_Pop_Est'!$P$4:$R$10,3, FALSE)))</f>
        <v>400.0720500085726</v>
      </c>
      <c r="T48" s="279">
        <f>$D48*((VLOOKUP(T$2,'2020_Jurisdiction_Pop_Est'!$A:$D,4,FALSE))/(VLOOKUP($E48, '2020_Jurisdiction_Pop_Est'!$P$4:$R$10,3, FALSE)))</f>
        <v>457.64234142870816</v>
      </c>
      <c r="U48" s="279">
        <f>$D48*((VLOOKUP(U$2,'2020_Jurisdiction_Pop_Est'!$A:$D,4,FALSE))/(VLOOKUP($E48, '2020_Jurisdiction_Pop_Est'!$P$4:$R$10,3, FALSE)))</f>
        <v>218.43730715474103</v>
      </c>
      <c r="V48" s="279">
        <f>$D48*((VLOOKUP(V$2,'2020_Jurisdiction_Pop_Est'!$A:$D,4,FALSE))/(VLOOKUP($E48, '2020_Jurisdiction_Pop_Est'!$P$4:$R$10,3, FALSE)))</f>
        <v>163.31839804050844</v>
      </c>
      <c r="W48" s="280">
        <f>$D48*((VLOOKUP(W$2,'2020_Jurisdiction_Pop_Est'!$A:$D,4,FALSE))/(VLOOKUP($E48, '2020_Jurisdiction_Pop_Est'!$P$4:$R$10,3, FALSE)))</f>
        <v>90.673247433591953</v>
      </c>
      <c r="X48" s="280">
        <f>$D48*((VLOOKUP(X$2,'2020_Jurisdiction_Pop_Est'!$A:$D,4,FALSE))/(VLOOKUP($E48, '2020_Jurisdiction_Pop_Est'!$P$4:$R$10,3, FALSE)))</f>
        <v>47.511780348678322</v>
      </c>
      <c r="Y48" s="280">
        <f>$D48*((VLOOKUP(Y$2,'2020_Jurisdiction_Pop_Est'!$A:$D,4,FALSE))/(VLOOKUP($E48, '2020_Jurisdiction_Pop_Est'!$P$4:$R$10,3, FALSE)))</f>
        <v>111.29605273949925</v>
      </c>
      <c r="Z48" s="280">
        <f>$D48*((VLOOKUP(Z$2,'2020_Jurisdiction_Pop_Est'!$A:$D,4,FALSE))/(VLOOKUP($E48, '2020_Jurisdiction_Pop_Est'!$P$4:$R$10,3, FALSE)))</f>
        <v>149.49948471447513</v>
      </c>
      <c r="AA48" s="280">
        <f>$D48*((VLOOKUP(AA$2,'2020_Jurisdiction_Pop_Est'!$A:$D,4,FALSE))/(VLOOKUP($E48, '2020_Jurisdiction_Pop_Est'!$P$4:$R$10,3, FALSE)))</f>
        <v>124.80214783157184</v>
      </c>
      <c r="AB48" s="280">
        <f>$D48*((VLOOKUP(AB$2,'2020_Jurisdiction_Pop_Est'!$A:$D,4,FALSE))/(VLOOKUP($E48, '2020_Jurisdiction_Pop_Est'!$P$4:$R$10,3, FALSE)))</f>
        <v>28.488146956976109</v>
      </c>
      <c r="AC48" s="280">
        <f>$D48*((VLOOKUP(AC$2,'2020_Jurisdiction_Pop_Est'!$A:$D,4,FALSE))/(VLOOKUP($E48, '2020_Jurisdiction_Pop_Est'!$P$4:$R$10,3, FALSE)))</f>
        <v>42.157409848085557</v>
      </c>
      <c r="AD48" s="280">
        <f>$D48*((VLOOKUP(AD$2,'2020_Jurisdiction_Pop_Est'!$A:$D,4,FALSE))/(VLOOKUP($E48, '2020_Jurisdiction_Pop_Est'!$P$4:$R$10,3, FALSE)))</f>
        <v>25.519306621021478</v>
      </c>
      <c r="AE48" s="280">
        <f>$D48*((VLOOKUP(AE$2,'2020_Jurisdiction_Pop_Est'!$A:$D,4,FALSE))/(VLOOKUP($E48, '2020_Jurisdiction_Pop_Est'!$P$4:$R$10,3, FALSE)))</f>
        <v>190.57893924294282</v>
      </c>
      <c r="AF48" s="280">
        <f>$D48*((VLOOKUP(AF$2,'2020_Jurisdiction_Pop_Est'!$A:$D,4,FALSE))/(VLOOKUP($E48, '2020_Jurisdiction_Pop_Est'!$P$4:$R$10,3, FALSE)))</f>
        <v>15.014328896165679</v>
      </c>
      <c r="AG48" s="280">
        <f>$D48*((VLOOKUP(AG$2,'2020_Jurisdiction_Pop_Est'!$A:$D,4,FALSE))/(VLOOKUP($E48, '2020_Jurisdiction_Pop_Est'!$P$4:$R$10,3, FALSE)))</f>
        <v>11.453946313412873</v>
      </c>
      <c r="AH48" s="281">
        <f>$D48*((VLOOKUP(AH$2,'2020_Jurisdiction_Pop_Est'!$A:$D,4,FALSE))/(VLOOKUP($E48, '2020_Jurisdiction_Pop_Est'!$P$4:$R$10,3, FALSE)))</f>
        <v>18.776372743180421</v>
      </c>
      <c r="AI48" s="281">
        <f>$D48*((VLOOKUP(AI$2,'2020_Jurisdiction_Pop_Est'!$A:$D,4,FALSE))/(VLOOKUP($E48, '2020_Jurisdiction_Pop_Est'!$P$4:$R$10,3, FALSE)))</f>
        <v>3.1012951225132044</v>
      </c>
      <c r="AJ48" s="281">
        <f>$D48*((VLOOKUP(AJ$2,'2020_Jurisdiction_Pop_Est'!$A:$D,4,FALSE))/(VLOOKUP($E48, '2020_Jurisdiction_Pop_Est'!$P$4:$R$10,3, FALSE)))</f>
        <v>6.5975540318273795</v>
      </c>
      <c r="AK48" s="281">
        <f>$D48*((VLOOKUP(AK$2,'2020_Jurisdiction_Pop_Est'!$A:$D,4,FALSE))/(VLOOKUP($E48, '2020_Jurisdiction_Pop_Est'!$P$4:$R$10,3, FALSE)))</f>
        <v>17.492696734022285</v>
      </c>
      <c r="AL48" s="281">
        <f>$D48*((VLOOKUP(AL$2,'2020_Jurisdiction_Pop_Est'!$A:$D,4,FALSE))/(VLOOKUP($E48, '2020_Jurisdiction_Pop_Est'!$P$4:$R$10,3, FALSE)))</f>
        <v>60.102457818523014</v>
      </c>
      <c r="AM48" s="281">
        <f>$D48*((VLOOKUP(AM$2,'2020_Jurisdiction_Pop_Est'!$A:$D,4,FALSE))/(VLOOKUP($E48, '2020_Jurisdiction_Pop_Est'!$P$4:$R$10,3, FALSE)))</f>
        <v>6.3909891275041977</v>
      </c>
      <c r="AN48" s="281">
        <f>$D48*((VLOOKUP(AN$2,'2020_Jurisdiction_Pop_Est'!$A:$D,4,FALSE))/(VLOOKUP($E48, '2020_Jurisdiction_Pop_Est'!$P$4:$R$10,3, FALSE)))</f>
        <v>11.137068294330156</v>
      </c>
      <c r="AO48" s="14">
        <f>$D48*((VLOOKUP(AO$2,'2020_Jurisdiction_Pop_Est'!$A:$D,4,FALSE))/(VLOOKUP($E48, '2020_Jurisdiction_Pop_Est'!$P$4:$R$10,3, FALSE)))</f>
        <v>2376.3835104143004</v>
      </c>
      <c r="AP48" s="15">
        <f>$D48*((VLOOKUP(AP$2,'2020_Jurisdiction_Pop_Est'!$A:$D,4,FALSE))/(VLOOKUP($E48, '2020_Jurisdiction_Pop_Est'!$P$4:$R$10,3, FALSE)))</f>
        <v>466.09148395478752</v>
      </c>
      <c r="AQ48" s="15">
        <f>$D48*((VLOOKUP(AQ$2,'2020_Jurisdiction_Pop_Est'!$A:$D,4,FALSE))/(VLOOKUP($E48, '2020_Jurisdiction_Pop_Est'!$P$4:$R$10,3, FALSE)))</f>
        <v>164.18643861694571</v>
      </c>
      <c r="AR48" s="117">
        <f>$D48*((VLOOKUP(AR$2,'2020_Jurisdiction_Pop_Est'!$A:$D,4,FALSE))/(VLOOKUP($E48, '2020_Jurisdiction_Pop_Est'!$P$4:$R$10,3, FALSE)))</f>
        <v>194.75932103017428</v>
      </c>
      <c r="AS48" s="282">
        <f>$D48*((VLOOKUP(AS$2,'2020_Jurisdiction_Pop_Est'!$A:$D,4,FALSE))/(VLOOKUP($E48, '2020_Jurisdiction_Pop_Est'!$P$4:$R$10,3, FALSE)))</f>
        <v>9.2448333837716685</v>
      </c>
      <c r="AT48" s="282">
        <f>$D48*((VLOOKUP(AT$2,'2020_Jurisdiction_Pop_Est'!$A:$D,4,FALSE))/(VLOOKUP($E48, '2020_Jurisdiction_Pop_Est'!$P$4:$R$10,3, FALSE)))</f>
        <v>9.0426377569091105</v>
      </c>
      <c r="AU48" s="282" t="e">
        <f>$D48*((VLOOKUP(AU$2,'2020_Jurisdiction_Pop_Est'!$A:$D,4,FALSE))/(VLOOKUP($E48, '2020_Jurisdiction_Pop_Est'!$P$4:$R$10,3, FALSE)))</f>
        <v>#N/A</v>
      </c>
      <c r="AV48" s="33">
        <f>$D48*((VLOOKUP(AV$2,'2020_Jurisdiction_Pop_Est'!$A:$D,4,FALSE))/(VLOOKUP($E48, '2020_Jurisdiction_Pop_Est'!$P$4:$R$10,3, FALSE)))</f>
        <v>1776.8212169849535</v>
      </c>
      <c r="AW48" s="120">
        <f>$D48*((VLOOKUP(AW$2,'2020_Jurisdiction_Pop_Est'!$A:$D,4,FALSE))/(VLOOKUP($E48, '2020_Jurisdiction_Pop_Est'!$P$4:$R$10,3, FALSE)))</f>
        <v>456.56763535633058</v>
      </c>
      <c r="AX48" s="120">
        <f>$D48*((VLOOKUP(AX$2,'2020_Jurisdiction_Pop_Est'!$A:$D,4,FALSE))/(VLOOKUP($E48, '2020_Jurisdiction_Pop_Est'!$P$4:$R$10,3, FALSE)))</f>
        <v>259.97565320052161</v>
      </c>
      <c r="AY48" s="297">
        <f>$D48*((VLOOKUP(AY$2,'2020_Jurisdiction_Pop_Est'!$A:$D,4,FALSE))/(VLOOKUP($E48, '2020_Jurisdiction_Pop_Est'!$P$4:$R$10,3, FALSE)))</f>
        <v>85.563167320111063</v>
      </c>
      <c r="AZ48" s="297">
        <f>$D48*((VLOOKUP(AZ$2,'2020_Jurisdiction_Pop_Est'!$A:$D,4,FALSE))/(VLOOKUP($E48, '2020_Jurisdiction_Pop_Est'!$P$4:$R$10,3, FALSE)))</f>
        <v>229.95142533820643</v>
      </c>
      <c r="BA48" s="284">
        <f>$D48*((VLOOKUP(BA$2,'2020_Jurisdiction_Pop_Est'!$A:$D,4,FALSE))/(VLOOKUP($E48, '2020_Jurisdiction_Pop_Est'!$P$4:$R$10,3, FALSE)))</f>
        <v>319.39591241755875</v>
      </c>
      <c r="BB48" s="575"/>
      <c r="BC48" s="34">
        <f>$D48*((VLOOKUP(BC$2,'2020_Jurisdiction_Pop_Est'!$A:$D,4,FALSE))/(VLOOKUP($E48, '2020_Jurisdiction_Pop_Est'!$P$4:$R$10,3, FALSE)))</f>
        <v>207.41512282725569</v>
      </c>
      <c r="BD48" s="285" t="e">
        <f>$D48*((VLOOKUP(BD$2,'2020_Jurisdiction_Pop_Est'!$A:$D,4,FALSE))/(VLOOKUP($E48, '2020_Jurisdiction_Pop_Est'!$P$4:$R$10,3, FALSE)))</f>
        <v>#N/A</v>
      </c>
      <c r="BE48" s="285">
        <f>$D48*((VLOOKUP(BE$2,'2020_Jurisdiction_Pop_Est'!$A:$D,4,FALSE))/(VLOOKUP($E48, '2020_Jurisdiction_Pop_Est'!$P$4:$R$10,3, FALSE)))</f>
        <v>27.476802682235306</v>
      </c>
      <c r="BF48" s="286">
        <f>$D48*((VLOOKUP(BF$2,'2020_Jurisdiction_Pop_Est'!$A:$D,4,FALSE))/(VLOOKUP($E48, '2020_Jurisdiction_Pop_Est'!$P$4:$R$10,3, FALSE)))</f>
        <v>111.91500725937324</v>
      </c>
      <c r="BG48" s="286">
        <f>$D48*((VLOOKUP(BG$2,'2020_Jurisdiction_Pop_Est'!$A:$D,4,FALSE))/(VLOOKUP($E48, '2020_Jurisdiction_Pop_Est'!$P$4:$R$10,3, FALSE)))</f>
        <v>49.891995715039279</v>
      </c>
      <c r="BH48" s="286">
        <f>$D48*((VLOOKUP(BH$2,'2020_Jurisdiction_Pop_Est'!$A:$D,4,FALSE))/(VLOOKUP($E48, '2020_Jurisdiction_Pop_Est'!$P$4:$R$10,3, FALSE)))</f>
        <v>70.792547750563074</v>
      </c>
      <c r="BI48" s="287">
        <f>$D48*((VLOOKUP(BI$2,'2020_Jurisdiction_Pop_Est'!$A:$D,4,FALSE))/(VLOOKUP($E48, '2020_Jurisdiction_Pop_Est'!$P$4:$R$10,3, FALSE)))</f>
        <v>511.53534234397978</v>
      </c>
      <c r="BJ48" s="288">
        <f>$D48*((VLOOKUP(BJ$2,'2020_Jurisdiction_Pop_Est'!$A:$D,4,FALSE))/(VLOOKUP($E48, '2020_Jurisdiction_Pop_Est'!$P$4:$R$10,3, FALSE)))</f>
        <v>148.29312361458</v>
      </c>
      <c r="BK48" s="35">
        <f>$D48*((VLOOKUP(BK$2,'2020_Jurisdiction_Pop_Est'!$A:$D,4,FALSE))/(VLOOKUP($E48, '2020_Jurisdiction_Pop_Est'!$P$4:$R$10,3, FALSE)))</f>
        <v>703.67760103824492</v>
      </c>
      <c r="BL48" s="35">
        <f>$D48*((VLOOKUP(BL$2,'2020_Jurisdiction_Pop_Est'!$A:$D,4,FALSE))/(VLOOKUP($E48, '2020_Jurisdiction_Pop_Est'!$P$4:$R$10,3, FALSE)))</f>
        <v>27.171670273769962</v>
      </c>
      <c r="BM48" s="575"/>
      <c r="BN48" s="289" t="e">
        <f>$D48*((VLOOKUP(BN$2,'2020_Jurisdiction_Pop_Est'!$A:$D,4,FALSE))/(VLOOKUP($E48, '2020_Jurisdiction_Pop_Est'!$P$4:$R$10,3, FALSE)))</f>
        <v>#N/A</v>
      </c>
      <c r="BO48" s="35">
        <f>$D48*((VLOOKUP(BO$2,'2020_Jurisdiction_Pop_Est'!$A:$D,4,FALSE))/(VLOOKUP($E48, '2020_Jurisdiction_Pop_Est'!$P$4:$R$10,3, FALSE)))</f>
        <v>396.14096618623097</v>
      </c>
      <c r="BP48" s="575"/>
      <c r="BQ48" s="290">
        <f>$D48*((VLOOKUP(BQ$2,'2020_Jurisdiction_Pop_Est'!$A:$D,4,FALSE))/(VLOOKUP($E48, '2020_Jurisdiction_Pop_Est'!$P$4:$R$10,3, FALSE)))</f>
        <v>153.1835074078067</v>
      </c>
      <c r="BR48" s="291">
        <f>$D48*((VLOOKUP(BR$2,'2020_Jurisdiction_Pop_Est'!$A:$D,4,FALSE))/(VLOOKUP($E48, '2020_Jurisdiction_Pop_Est'!$P$4:$R$10,3, FALSE)))</f>
        <v>46.197336098491192</v>
      </c>
      <c r="BS48" s="575"/>
      <c r="BT48" s="121">
        <f>$D48*((VLOOKUP(BT$2,'2020_Jurisdiction_Pop_Est'!$A:$D,4,FALSE))/(VLOOKUP($E48, '2020_Jurisdiction_Pop_Est'!$P$4:$R$10,3, FALSE)))</f>
        <v>0</v>
      </c>
      <c r="BU48" s="36">
        <f>$D48*((VLOOKUP(BU$2,'2020_Jurisdiction_Pop_Est'!$A:$D,4,FALSE))/(VLOOKUP($E48, '2020_Jurisdiction_Pop_Est'!$P$4:$R$10,3, FALSE)))</f>
        <v>673.62259489832888</v>
      </c>
      <c r="BV48" s="292">
        <f>$D48*((VLOOKUP(BV$2,'2020_Jurisdiction_Pop_Est'!$A:$D,4,FALSE))/(VLOOKUP($E48, '2020_Jurisdiction_Pop_Est'!$P$4:$R$10,3, FALSE)))</f>
        <v>275.83910693836538</v>
      </c>
      <c r="BW48" s="293">
        <f>$D48*((VLOOKUP(BW$2,'2020_Jurisdiction_Pop_Est'!$A:$D,4,FALSE))/(VLOOKUP($E48, '2020_Jurisdiction_Pop_Est'!$P$4:$R$10,3, FALSE)))</f>
        <v>91.994639215932651</v>
      </c>
      <c r="BX48" s="34">
        <f>$D48*((VLOOKUP(BX$2,'2020_Jurisdiction_Pop_Est'!$A:$D,4,FALSE))/(VLOOKUP($E48, '2020_Jurisdiction_Pop_Est'!$P$4:$R$10,3, FALSE)))</f>
        <v>406.38924881366762</v>
      </c>
      <c r="BY48" s="294" t="s">
        <v>6</v>
      </c>
      <c r="BZ48" s="516" t="s">
        <v>6</v>
      </c>
      <c r="CA48" s="516" t="s">
        <v>6</v>
      </c>
      <c r="CB48" s="516" t="s">
        <v>6</v>
      </c>
      <c r="CC48" s="516"/>
      <c r="CD48" s="516"/>
      <c r="CE48" s="516"/>
      <c r="CF48" s="516"/>
      <c r="CG48" s="516"/>
      <c r="CI48" s="298">
        <f t="shared" si="6"/>
        <v>40589.768629810169</v>
      </c>
      <c r="CJ48" s="926">
        <f t="shared" si="7"/>
        <v>29185</v>
      </c>
      <c r="CK48" s="926">
        <f t="shared" si="2"/>
        <v>11404.768629810169</v>
      </c>
      <c r="CL48" s="930">
        <f t="shared" si="3"/>
        <v>0.39077500873086068</v>
      </c>
    </row>
    <row r="49" spans="1:90" x14ac:dyDescent="0.3">
      <c r="A49" s="333" t="s">
        <v>544</v>
      </c>
      <c r="B49" s="333" t="s">
        <v>231</v>
      </c>
      <c r="C49" s="677" t="s">
        <v>232</v>
      </c>
      <c r="D49" s="670">
        <v>11564</v>
      </c>
      <c r="E49" s="822" t="s">
        <v>134</v>
      </c>
      <c r="F49" s="819" t="s">
        <v>129</v>
      </c>
      <c r="G49" s="278">
        <f>$D49*((VLOOKUP(G$2,'2020_Jurisdiction_Pop_Est'!$A:$D,4,FALSE))/(VLOOKUP($E49, '2020_Jurisdiction_Pop_Est'!$P$4:$R$10,3, FALSE)))</f>
        <v>5942.4528167251929</v>
      </c>
      <c r="H49" s="279">
        <f>$D49*((VLOOKUP(H$2,'2020_Jurisdiction_Pop_Est'!$A:$D,4,FALSE))/(VLOOKUP($E49, '2020_Jurisdiction_Pop_Est'!$P$4:$R$10,3, FALSE)))</f>
        <v>59.631915518022282</v>
      </c>
      <c r="I49" s="279">
        <f>$D49*((VLOOKUP(I$2,'2020_Jurisdiction_Pop_Est'!$A:$D,4,FALSE))/(VLOOKUP($E49, '2020_Jurisdiction_Pop_Est'!$P$4:$R$10,3, FALSE)))</f>
        <v>40.557155850191961</v>
      </c>
      <c r="J49" s="279">
        <f>$D49*((VLOOKUP(J$2,'2020_Jurisdiction_Pop_Est'!$A:$D,4,FALSE))/(VLOOKUP($E49, '2020_Jurisdiction_Pop_Est'!$P$4:$R$10,3, FALSE)))</f>
        <v>4078.5577053667316</v>
      </c>
      <c r="K49" s="279">
        <f>$D49*((VLOOKUP(K$2,'2020_Jurisdiction_Pop_Est'!$A:$D,4,FALSE))/(VLOOKUP($E49, '2020_Jurisdiction_Pop_Est'!$P$4:$R$10,3, FALSE)))</f>
        <v>225.65021411342551</v>
      </c>
      <c r="L49" s="279">
        <f>$D49*((VLOOKUP(L$2,'2020_Jurisdiction_Pop_Est'!$A:$D,4,FALSE))/(VLOOKUP($E49, '2020_Jurisdiction_Pop_Est'!$P$4:$R$10,3, FALSE)))</f>
        <v>160.64316736579846</v>
      </c>
      <c r="M49" s="279">
        <f>$D49*((VLOOKUP(M$2,'2020_Jurisdiction_Pop_Est'!$A:$D,4,FALSE))/(VLOOKUP($E49, '2020_Jurisdiction_Pop_Est'!$P$4:$R$10,3, FALSE)))</f>
        <v>38.175565320729412</v>
      </c>
      <c r="N49" s="279">
        <f>$D49*((VLOOKUP(N$2,'2020_Jurisdiction_Pop_Est'!$A:$D,4,FALSE))/(VLOOKUP($E49, '2020_Jurisdiction_Pop_Est'!$P$4:$R$10,3, FALSE)))</f>
        <v>190.7422649872631</v>
      </c>
      <c r="O49" s="279">
        <f>$D49*((VLOOKUP(O$2,'2020_Jurisdiction_Pop_Est'!$A:$D,4,FALSE))/(VLOOKUP($E49, '2020_Jurisdiction_Pop_Est'!$P$4:$R$10,3, FALSE)))</f>
        <v>26.134846781109605</v>
      </c>
      <c r="P49" s="279">
        <f>$D49*((VLOOKUP(P$2,'2020_Jurisdiction_Pop_Est'!$A:$D,4,FALSE))/(VLOOKUP($E49, '2020_Jurisdiction_Pop_Est'!$P$4:$R$10,3, FALSE)))</f>
        <v>170.57196989468412</v>
      </c>
      <c r="Q49" s="279">
        <f>$D49*((VLOOKUP(Q$2,'2020_Jurisdiction_Pop_Est'!$A:$D,4,FALSE))/(VLOOKUP($E49, '2020_Jurisdiction_Pop_Est'!$P$4:$R$10,3, FALSE)))</f>
        <v>48.971478819087636</v>
      </c>
      <c r="R49" s="279">
        <f>$D49*((VLOOKUP(R$2,'2020_Jurisdiction_Pop_Est'!$A:$D,4,FALSE))/(VLOOKUP($E49, '2020_Jurisdiction_Pop_Est'!$P$4:$R$10,3, FALSE)))</f>
        <v>167.92305118167272</v>
      </c>
      <c r="S49" s="279">
        <f>$D49*((VLOOKUP(S$2,'2020_Jurisdiction_Pop_Est'!$A:$D,4,FALSE))/(VLOOKUP($E49, '2020_Jurisdiction_Pop_Est'!$P$4:$R$10,3, FALSE)))</f>
        <v>158.52092466332476</v>
      </c>
      <c r="T49" s="279">
        <f>$D49*((VLOOKUP(T$2,'2020_Jurisdiction_Pop_Est'!$A:$D,4,FALSE))/(VLOOKUP($E49, '2020_Jurisdiction_Pop_Est'!$P$4:$R$10,3, FALSE)))</f>
        <v>181.33205538055788</v>
      </c>
      <c r="U49" s="279">
        <f>$D49*((VLOOKUP(U$2,'2020_Jurisdiction_Pop_Est'!$A:$D,4,FALSE))/(VLOOKUP($E49, '2020_Jurisdiction_Pop_Est'!$P$4:$R$10,3, FALSE)))</f>
        <v>86.551619665493405</v>
      </c>
      <c r="V49" s="279">
        <f>$D49*((VLOOKUP(V$2,'2020_Jurisdiction_Pop_Est'!$A:$D,4,FALSE))/(VLOOKUP($E49, '2020_Jurisdiction_Pop_Est'!$P$4:$R$10,3, FALSE)))</f>
        <v>64.711802464979939</v>
      </c>
      <c r="W49" s="280">
        <f>$D49*((VLOOKUP(W$2,'2020_Jurisdiction_Pop_Est'!$A:$D,4,FALSE))/(VLOOKUP($E49, '2020_Jurisdiction_Pop_Est'!$P$4:$R$10,3, FALSE)))</f>
        <v>35.927546113484922</v>
      </c>
      <c r="X49" s="280">
        <f>$D49*((VLOOKUP(X$2,'2020_Jurisdiction_Pop_Est'!$A:$D,4,FALSE))/(VLOOKUP($E49, '2020_Jurisdiction_Pop_Est'!$P$4:$R$10,3, FALSE)))</f>
        <v>18.825637414840369</v>
      </c>
      <c r="Y49" s="280">
        <f>$D49*((VLOOKUP(Y$2,'2020_Jurisdiction_Pop_Est'!$A:$D,4,FALSE))/(VLOOKUP($E49, '2020_Jurisdiction_Pop_Est'!$P$4:$R$10,3, FALSE)))</f>
        <v>44.098939656658189</v>
      </c>
      <c r="Z49" s="280">
        <f>$D49*((VLOOKUP(Z$2,'2020_Jurisdiction_Pop_Est'!$A:$D,4,FALSE))/(VLOOKUP($E49, '2020_Jurisdiction_Pop_Est'!$P$4:$R$10,3, FALSE)))</f>
        <v>59.236321440403984</v>
      </c>
      <c r="AA49" s="280">
        <f>$D49*((VLOOKUP(AA$2,'2020_Jurisdiction_Pop_Est'!$A:$D,4,FALSE))/(VLOOKUP($E49, '2020_Jurisdiction_Pop_Est'!$P$4:$R$10,3, FALSE)))</f>
        <v>49.450472418170186</v>
      </c>
      <c r="AB49" s="280">
        <f>$D49*((VLOOKUP(AB$2,'2020_Jurisdiction_Pop_Est'!$A:$D,4,FALSE))/(VLOOKUP($E49, '2020_Jurisdiction_Pop_Est'!$P$4:$R$10,3, FALSE)))</f>
        <v>11.287885263336362</v>
      </c>
      <c r="AC49" s="280">
        <f>$D49*((VLOOKUP(AC$2,'2020_Jurisdiction_Pop_Est'!$A:$D,4,FALSE))/(VLOOKUP($E49, '2020_Jurisdiction_Pop_Est'!$P$4:$R$10,3, FALSE)))</f>
        <v>16.70407015532847</v>
      </c>
      <c r="AD49" s="280">
        <f>$D49*((VLOOKUP(AD$2,'2020_Jurisdiction_Pop_Est'!$A:$D,4,FALSE))/(VLOOKUP($E49, '2020_Jurisdiction_Pop_Est'!$P$4:$R$10,3, FALSE)))</f>
        <v>10.111538864673372</v>
      </c>
      <c r="AE49" s="280">
        <f>$D49*((VLOOKUP(AE$2,'2020_Jurisdiction_Pop_Est'!$A:$D,4,FALSE))/(VLOOKUP($E49, '2020_Jurisdiction_Pop_Est'!$P$4:$R$10,3, FALSE)))</f>
        <v>75.513272345567614</v>
      </c>
      <c r="AF49" s="280">
        <f>$D49*((VLOOKUP(AF$2,'2020_Jurisdiction_Pop_Est'!$A:$D,4,FALSE))/(VLOOKUP($E49, '2020_Jurisdiction_Pop_Est'!$P$4:$R$10,3, FALSE)))</f>
        <v>5.9491416602795928</v>
      </c>
      <c r="AG49" s="280">
        <f>$D49*((VLOOKUP(AG$2,'2020_Jurisdiction_Pop_Est'!$A:$D,4,FALSE))/(VLOOKUP($E49, '2020_Jurisdiction_Pop_Est'!$P$4:$R$10,3, FALSE)))</f>
        <v>4.5384079207917241</v>
      </c>
      <c r="AH49" s="281">
        <f>$D49*((VLOOKUP(AH$2,'2020_Jurisdiction_Pop_Est'!$A:$D,4,FALSE))/(VLOOKUP($E49, '2020_Jurisdiction_Pop_Est'!$P$4:$R$10,3, FALSE)))</f>
        <v>7.4397798321788038</v>
      </c>
      <c r="AI49" s="281">
        <f>$D49*((VLOOKUP(AI$2,'2020_Jurisdiction_Pop_Est'!$A:$D,4,FALSE))/(VLOOKUP($E49, '2020_Jurisdiction_Pop_Est'!$P$4:$R$10,3, FALSE)))</f>
        <v>1.2288290833216617</v>
      </c>
      <c r="AJ49" s="281">
        <f>$D49*((VLOOKUP(AJ$2,'2020_Jurisdiction_Pop_Est'!$A:$D,4,FALSE))/(VLOOKUP($E49, '2020_Jurisdiction_Pop_Est'!$P$4:$R$10,3, FALSE)))</f>
        <v>2.6141550393713144</v>
      </c>
      <c r="AK49" s="281">
        <f>$D49*((VLOOKUP(AK$2,'2020_Jurisdiction_Pop_Est'!$A:$D,4,FALSE))/(VLOOKUP($E49, '2020_Jurisdiction_Pop_Est'!$P$4:$R$10,3, FALSE)))</f>
        <v>6.9311476797064833</v>
      </c>
      <c r="AL49" s="281">
        <f>$D49*((VLOOKUP(AL$2,'2020_Jurisdiction_Pop_Est'!$A:$D,4,FALSE))/(VLOOKUP($E49, '2020_Jurisdiction_Pop_Est'!$P$4:$R$10,3, FALSE)))</f>
        <v>23.814453390899441</v>
      </c>
      <c r="AM49" s="281">
        <f>$D49*((VLOOKUP(AM$2,'2020_Jurisdiction_Pop_Est'!$A:$D,4,FALSE))/(VLOOKUP($E49, '2020_Jurisdiction_Pop_Est'!$P$4:$R$10,3, FALSE)))</f>
        <v>2.5323076330463778</v>
      </c>
      <c r="AN49" s="281">
        <f>$D49*((VLOOKUP(AN$2,'2020_Jurisdiction_Pop_Est'!$A:$D,4,FALSE))/(VLOOKUP($E49, '2020_Jurisdiction_Pop_Est'!$P$4:$R$10,3, FALSE)))</f>
        <v>4.4128510452504344</v>
      </c>
      <c r="AO49" s="14">
        <f>$D49*((VLOOKUP(AO$2,'2020_Jurisdiction_Pop_Est'!$A:$D,4,FALSE))/(VLOOKUP($E49, '2020_Jurisdiction_Pop_Est'!$P$4:$R$10,3, FALSE)))</f>
        <v>941.59667344289778</v>
      </c>
      <c r="AP49" s="15">
        <f>$D49*((VLOOKUP(AP$2,'2020_Jurisdiction_Pop_Est'!$A:$D,4,FALSE))/(VLOOKUP($E49, '2020_Jurisdiction_Pop_Est'!$P$4:$R$10,3, FALSE)))</f>
        <v>184.67986707052125</v>
      </c>
      <c r="AQ49" s="15">
        <f>$D49*((VLOOKUP(AQ$2,'2020_Jurisdiction_Pop_Est'!$A:$D,4,FALSE))/(VLOOKUP($E49, '2020_Jurisdiction_Pop_Est'!$P$4:$R$10,3, FALSE)))</f>
        <v>65.05574699901868</v>
      </c>
      <c r="AR49" s="117">
        <f>$D49*((VLOOKUP(AR$2,'2020_Jurisdiction_Pop_Est'!$A:$D,4,FALSE))/(VLOOKUP($E49, '2020_Jurisdiction_Pop_Est'!$P$4:$R$10,3, FALSE)))</f>
        <v>77.169668952987337</v>
      </c>
      <c r="AS49" s="282">
        <f>$D49*((VLOOKUP(AS$2,'2020_Jurisdiction_Pop_Est'!$A:$D,4,FALSE))/(VLOOKUP($E49, '2020_Jurisdiction_Pop_Est'!$P$4:$R$10,3, FALSE)))</f>
        <v>3.6630890268951712</v>
      </c>
      <c r="AT49" s="282">
        <f>$D49*((VLOOKUP(AT$2,'2020_Jurisdiction_Pop_Est'!$A:$D,4,FALSE))/(VLOOKUP($E49, '2020_Jurisdiction_Pop_Est'!$P$4:$R$10,3, FALSE)))</f>
        <v>3.5829728634879889</v>
      </c>
      <c r="AU49" s="282" t="e">
        <f>$D49*((VLOOKUP(AU$2,'2020_Jurisdiction_Pop_Est'!$A:$D,4,FALSE))/(VLOOKUP($E49, '2020_Jurisdiction_Pop_Est'!$P$4:$R$10,3, FALSE)))</f>
        <v>#N/A</v>
      </c>
      <c r="AV49" s="33">
        <f>$D49*((VLOOKUP(AV$2,'2020_Jurisdiction_Pop_Est'!$A:$D,4,FALSE))/(VLOOKUP($E49, '2020_Jurisdiction_Pop_Est'!$P$4:$R$10,3, FALSE)))</f>
        <v>704.03154199808125</v>
      </c>
      <c r="AW49" s="120">
        <f>$D49*((VLOOKUP(AW$2,'2020_Jurisdiction_Pop_Est'!$A:$D,4,FALSE))/(VLOOKUP($E49, '2020_Jurisdiction_Pop_Est'!$P$4:$R$10,3, FALSE)))</f>
        <v>180.90622358268311</v>
      </c>
      <c r="AX49" s="120">
        <f>$D49*((VLOOKUP(AX$2,'2020_Jurisdiction_Pop_Est'!$A:$D,4,FALSE))/(VLOOKUP($E49, '2020_Jurisdiction_Pop_Est'!$P$4:$R$10,3, FALSE)))</f>
        <v>103.01039758817309</v>
      </c>
      <c r="AY49" s="297">
        <f>$D49*((VLOOKUP(AY$2,'2020_Jurisdiction_Pop_Est'!$A:$D,4,FALSE))/(VLOOKUP($E49, '2020_Jurisdiction_Pop_Est'!$P$4:$R$10,3, FALSE)))</f>
        <v>33.902774263826089</v>
      </c>
      <c r="AZ49" s="297">
        <f>$D49*((VLOOKUP(AZ$2,'2020_Jurisdiction_Pop_Est'!$A:$D,4,FALSE))/(VLOOKUP($E49, '2020_Jurisdiction_Pop_Est'!$P$4:$R$10,3, FALSE)))</f>
        <v>91.113869542950795</v>
      </c>
      <c r="BA49" s="284">
        <f>$D49*((VLOOKUP(BA$2,'2020_Jurisdiction_Pop_Est'!$A:$D,4,FALSE))/(VLOOKUP($E49, '2020_Jurisdiction_Pop_Est'!$P$4:$R$10,3, FALSE)))</f>
        <v>126.55454278556277</v>
      </c>
      <c r="BB49" s="575"/>
      <c r="BC49" s="34">
        <f>$D49*((VLOOKUP(BC$2,'2020_Jurisdiction_Pop_Est'!$A:$D,4,FALSE))/(VLOOKUP($E49, '2020_Jurisdiction_Pop_Est'!$P$4:$R$10,3, FALSE)))</f>
        <v>82.184289202480201</v>
      </c>
      <c r="BD49" s="285" t="e">
        <f>$D49*((VLOOKUP(BD$2,'2020_Jurisdiction_Pop_Est'!$A:$D,4,FALSE))/(VLOOKUP($E49, '2020_Jurisdiction_Pop_Est'!$P$4:$R$10,3, FALSE)))</f>
        <v>#N/A</v>
      </c>
      <c r="BE49" s="285">
        <f>$D49*((VLOOKUP(BE$2,'2020_Jurisdiction_Pop_Est'!$A:$D,4,FALSE))/(VLOOKUP($E49, '2020_Jurisdiction_Pop_Est'!$P$4:$R$10,3, FALSE)))</f>
        <v>10.887159370134285</v>
      </c>
      <c r="BF49" s="286">
        <f>$D49*((VLOOKUP(BF$2,'2020_Jurisdiction_Pop_Est'!$A:$D,4,FALSE))/(VLOOKUP($E49, '2020_Jurisdiction_Pop_Est'!$P$4:$R$10,3, FALSE)))</f>
        <v>44.344188588226558</v>
      </c>
      <c r="BG49" s="286">
        <f>$D49*((VLOOKUP(BG$2,'2020_Jurisdiction_Pop_Est'!$A:$D,4,FALSE))/(VLOOKUP($E49, '2020_Jurisdiction_Pop_Est'!$P$4:$R$10,3, FALSE)))</f>
        <v>19.768752388169069</v>
      </c>
      <c r="BH49" s="286">
        <f>$D49*((VLOOKUP(BH$2,'2020_Jurisdiction_Pop_Est'!$A:$D,4,FALSE))/(VLOOKUP($E49, '2020_Jurisdiction_Pop_Est'!$P$4:$R$10,3, FALSE)))</f>
        <v>28.05019777925343</v>
      </c>
      <c r="BI49" s="287">
        <f>$D49*((VLOOKUP(BI$2,'2020_Jurisdiction_Pop_Est'!$A:$D,4,FALSE))/(VLOOKUP($E49, '2020_Jurisdiction_Pop_Est'!$P$4:$R$10,3, FALSE)))</f>
        <v>202.68612982236704</v>
      </c>
      <c r="BJ49" s="288">
        <f>$D49*((VLOOKUP(BJ$2,'2020_Jurisdiction_Pop_Est'!$A:$D,4,FALSE))/(VLOOKUP($E49, '2020_Jurisdiction_Pop_Est'!$P$4:$R$10,3, FALSE)))</f>
        <v>58.758323847147615</v>
      </c>
      <c r="BK49" s="35">
        <f>$D49*((VLOOKUP(BK$2,'2020_Jurisdiction_Pop_Est'!$A:$D,4,FALSE))/(VLOOKUP($E49, '2020_Jurisdiction_Pop_Est'!$P$4:$R$10,3, FALSE)))</f>
        <v>278.81883770451481</v>
      </c>
      <c r="BL49" s="35">
        <f>$D49*((VLOOKUP(BL$2,'2020_Jurisdiction_Pop_Est'!$A:$D,4,FALSE))/(VLOOKUP($E49, '2020_Jurisdiction_Pop_Est'!$P$4:$R$10,3, FALSE)))</f>
        <v>10.76625646893527</v>
      </c>
      <c r="BM49" s="575"/>
      <c r="BN49" s="289" t="e">
        <f>$D49*((VLOOKUP(BN$2,'2020_Jurisdiction_Pop_Est'!$A:$D,4,FALSE))/(VLOOKUP($E49, '2020_Jurisdiction_Pop_Est'!$P$4:$R$10,3, FALSE)))</f>
        <v>#N/A</v>
      </c>
      <c r="BO49" s="35">
        <f>$D49*((VLOOKUP(BO$2,'2020_Jurisdiction_Pop_Est'!$A:$D,4,FALSE))/(VLOOKUP($E49, '2020_Jurisdiction_Pop_Est'!$P$4:$R$10,3, FALSE)))</f>
        <v>156.96330762301096</v>
      </c>
      <c r="BP49" s="575"/>
      <c r="BQ49" s="290">
        <f>$D49*((VLOOKUP(BQ$2,'2020_Jurisdiction_Pop_Est'!$A:$D,4,FALSE))/(VLOOKUP($E49, '2020_Jurisdiction_Pop_Est'!$P$4:$R$10,3, FALSE)))</f>
        <v>60.696045217196385</v>
      </c>
      <c r="BR49" s="291">
        <f>$D49*((VLOOKUP(BR$2,'2020_Jurisdiction_Pop_Est'!$A:$D,4,FALSE))/(VLOOKUP($E49, '2020_Jurisdiction_Pop_Est'!$P$4:$R$10,3, FALSE)))</f>
        <v>18.30481393328601</v>
      </c>
      <c r="BS49" s="575"/>
      <c r="BT49" s="121">
        <f>$D49*((VLOOKUP(BT$2,'2020_Jurisdiction_Pop_Est'!$A:$D,4,FALSE))/(VLOOKUP($E49, '2020_Jurisdiction_Pop_Est'!$P$4:$R$10,3, FALSE)))</f>
        <v>0</v>
      </c>
      <c r="BU49" s="36">
        <f>$D49*((VLOOKUP(BU$2,'2020_Jurisdiction_Pop_Est'!$A:$D,4,FALSE))/(VLOOKUP($E49, '2020_Jurisdiction_Pop_Est'!$P$4:$R$10,3, FALSE)))</f>
        <v>266.91011435341017</v>
      </c>
      <c r="BV49" s="292">
        <f>$D49*((VLOOKUP(BV$2,'2020_Jurisdiction_Pop_Est'!$A:$D,4,FALSE))/(VLOOKUP($E49, '2020_Jurisdiction_Pop_Est'!$P$4:$R$10,3, FALSE)))</f>
        <v>109.29598878311657</v>
      </c>
      <c r="BW49" s="293">
        <f>$D49*((VLOOKUP(BW$2,'2020_Jurisdiction_Pop_Est'!$A:$D,4,FALSE))/(VLOOKUP($E49, '2020_Jurisdiction_Pop_Est'!$P$4:$R$10,3, FALSE)))</f>
        <v>36.451122422238996</v>
      </c>
      <c r="BX49" s="34">
        <f>$D49*((VLOOKUP(BX$2,'2020_Jurisdiction_Pop_Est'!$A:$D,4,FALSE))/(VLOOKUP($E49, '2020_Jurisdiction_Pop_Est'!$P$4:$R$10,3, FALSE)))</f>
        <v>161.02399428751937</v>
      </c>
      <c r="BY49" s="294" t="s">
        <v>6</v>
      </c>
      <c r="BZ49" s="516" t="s">
        <v>6</v>
      </c>
      <c r="CA49" s="516" t="s">
        <v>6</v>
      </c>
      <c r="CB49" s="516" t="s">
        <v>6</v>
      </c>
      <c r="CC49" s="516"/>
      <c r="CD49" s="516"/>
      <c r="CE49" s="516"/>
      <c r="CF49" s="516"/>
      <c r="CG49" s="516"/>
      <c r="CI49" s="298">
        <f t="shared" si="6"/>
        <v>16082.922200963667</v>
      </c>
      <c r="CJ49" s="926">
        <f t="shared" si="7"/>
        <v>11564</v>
      </c>
      <c r="CK49" s="926">
        <f t="shared" si="2"/>
        <v>4518.9222009636669</v>
      </c>
      <c r="CL49" s="930">
        <f t="shared" si="3"/>
        <v>0.39077500873086018</v>
      </c>
    </row>
    <row r="50" spans="1:90" x14ac:dyDescent="0.3">
      <c r="A50" s="48"/>
      <c r="B50" s="319"/>
      <c r="C50" s="125"/>
      <c r="D50" s="133"/>
      <c r="E50" s="134"/>
      <c r="F50" s="134"/>
      <c r="G50" s="318"/>
      <c r="H50" s="319"/>
      <c r="I50" s="319"/>
      <c r="J50" s="319"/>
      <c r="K50" s="319"/>
      <c r="L50" s="319"/>
      <c r="M50" s="319"/>
      <c r="N50" s="319"/>
      <c r="O50" s="319"/>
      <c r="P50" s="319"/>
      <c r="Q50" s="319"/>
      <c r="R50" s="319"/>
      <c r="S50" s="319"/>
      <c r="T50" s="319"/>
      <c r="U50" s="319"/>
      <c r="V50" s="319"/>
      <c r="W50" s="319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21"/>
      <c r="AS50" s="319"/>
      <c r="AT50" s="319"/>
      <c r="AU50" s="319"/>
      <c r="AV50" s="319"/>
      <c r="AW50" s="321"/>
      <c r="AX50" s="321"/>
      <c r="AY50" s="319"/>
      <c r="AZ50" s="319"/>
      <c r="BA50" s="319"/>
      <c r="BB50" s="319"/>
      <c r="BC50" s="319"/>
      <c r="BD50" s="319"/>
      <c r="BE50" s="319"/>
      <c r="BF50" s="319"/>
      <c r="BG50" s="319"/>
      <c r="BH50" s="319"/>
      <c r="BI50" s="319"/>
      <c r="BJ50" s="319"/>
      <c r="BK50" s="319"/>
      <c r="BL50" s="320"/>
      <c r="BM50" s="319"/>
      <c r="BN50" s="321"/>
      <c r="BO50" s="319"/>
      <c r="BP50" s="321"/>
      <c r="BQ50" s="319"/>
      <c r="BR50" s="319"/>
      <c r="BS50" s="853"/>
      <c r="BT50" s="319"/>
      <c r="BU50" s="320"/>
      <c r="BV50" s="319"/>
      <c r="BW50" s="319"/>
      <c r="BX50" s="320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19"/>
      <c r="CK50" s="319"/>
      <c r="CL50" s="319"/>
    </row>
    <row r="51" spans="1:90" ht="16.2" x14ac:dyDescent="0.35">
      <c r="A51" s="49" t="s">
        <v>233</v>
      </c>
      <c r="B51" s="436" t="s">
        <v>234</v>
      </c>
      <c r="C51" s="126"/>
      <c r="D51" s="438"/>
      <c r="E51" s="335"/>
      <c r="F51" s="335"/>
      <c r="G51" s="336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7"/>
      <c r="V51" s="337"/>
      <c r="W51" s="338"/>
      <c r="X51" s="338"/>
      <c r="Y51" s="338"/>
      <c r="Z51" s="338"/>
      <c r="AA51" s="338"/>
      <c r="AB51" s="338"/>
      <c r="AC51" s="338"/>
      <c r="AD51" s="338"/>
      <c r="AE51" s="338"/>
      <c r="AF51" s="338"/>
      <c r="AG51" s="338"/>
      <c r="AH51" s="339"/>
      <c r="AI51" s="339"/>
      <c r="AJ51" s="339"/>
      <c r="AK51" s="339"/>
      <c r="AL51" s="339"/>
      <c r="AM51" s="339"/>
      <c r="AN51" s="339"/>
      <c r="AO51" s="340"/>
      <c r="AP51" s="341"/>
      <c r="AQ51" s="341"/>
      <c r="AR51" s="342"/>
      <c r="AS51" s="343"/>
      <c r="AT51" s="343"/>
      <c r="AU51" s="343"/>
      <c r="AV51" s="344"/>
      <c r="AW51" s="345"/>
      <c r="AX51" s="345"/>
      <c r="AY51" s="346"/>
      <c r="AZ51" s="346"/>
      <c r="BA51" s="347"/>
      <c r="BB51" s="575"/>
      <c r="BC51" s="348"/>
      <c r="BD51" s="349"/>
      <c r="BE51" s="349"/>
      <c r="BF51" s="350"/>
      <c r="BG51" s="350"/>
      <c r="BH51" s="350"/>
      <c r="BI51" s="351"/>
      <c r="BJ51" s="352"/>
      <c r="BK51" s="353"/>
      <c r="BL51" s="353"/>
      <c r="BM51" s="575"/>
      <c r="BN51" s="354"/>
      <c r="BO51" s="353"/>
      <c r="BP51" s="575"/>
      <c r="BQ51" s="355"/>
      <c r="BR51" s="356"/>
      <c r="BS51" s="848"/>
      <c r="BT51" s="357"/>
      <c r="BU51" s="358"/>
      <c r="BV51" s="359"/>
      <c r="BW51" s="360"/>
      <c r="BX51" s="361"/>
      <c r="BY51" s="350"/>
      <c r="BZ51" s="362"/>
      <c r="CA51" s="362"/>
      <c r="CB51" s="362"/>
      <c r="CC51" s="362"/>
      <c r="CD51" s="362"/>
      <c r="CE51" s="362"/>
      <c r="CF51" s="362"/>
      <c r="CG51" s="362"/>
      <c r="CI51" s="298">
        <f t="shared" ref="CI51:CI56" si="8">SUMIF(G51:BY51,"&gt;=0",G51:BY51)</f>
        <v>0</v>
      </c>
      <c r="CJ51" s="926">
        <f t="shared" ref="CJ51:CJ56" si="9">D51</f>
        <v>0</v>
      </c>
      <c r="CK51" s="926">
        <f t="shared" si="2"/>
        <v>0</v>
      </c>
      <c r="CL51" s="930" t="e">
        <f t="shared" si="3"/>
        <v>#DIV/0!</v>
      </c>
    </row>
    <row r="52" spans="1:90" ht="16.2" x14ac:dyDescent="0.35">
      <c r="A52" s="137" t="s">
        <v>235</v>
      </c>
      <c r="B52" s="553" t="s">
        <v>235</v>
      </c>
      <c r="C52" s="808" t="s">
        <v>545</v>
      </c>
      <c r="D52" s="683">
        <v>1173189.3895999999</v>
      </c>
      <c r="E52" s="695" t="s">
        <v>237</v>
      </c>
      <c r="F52" s="922" t="s">
        <v>238</v>
      </c>
      <c r="G52" s="781">
        <v>700500</v>
      </c>
      <c r="H52" s="782" t="s">
        <v>6</v>
      </c>
      <c r="I52" s="782" t="s">
        <v>6</v>
      </c>
      <c r="J52" s="782"/>
      <c r="K52" s="782" t="s">
        <v>6</v>
      </c>
      <c r="L52" s="782">
        <v>20000</v>
      </c>
      <c r="M52" s="782" t="s">
        <v>6</v>
      </c>
      <c r="N52" s="782">
        <v>23275</v>
      </c>
      <c r="O52" s="782" t="s">
        <v>6</v>
      </c>
      <c r="P52" s="782" t="s">
        <v>6</v>
      </c>
      <c r="Q52" s="782" t="s">
        <v>6</v>
      </c>
      <c r="R52" s="782">
        <v>17450</v>
      </c>
      <c r="S52" s="782">
        <v>17300</v>
      </c>
      <c r="T52" s="782" t="s">
        <v>6</v>
      </c>
      <c r="U52" s="782">
        <v>75777</v>
      </c>
      <c r="V52" s="782">
        <v>37500</v>
      </c>
      <c r="W52" s="783">
        <v>23084</v>
      </c>
      <c r="X52" s="783">
        <v>97265</v>
      </c>
      <c r="Y52" s="783">
        <v>152877</v>
      </c>
      <c r="Z52" s="783">
        <v>17520</v>
      </c>
      <c r="AA52" s="783">
        <v>84034</v>
      </c>
      <c r="AB52" s="783">
        <v>22285</v>
      </c>
      <c r="AC52" s="783" t="s">
        <v>6</v>
      </c>
      <c r="AD52" s="783" t="s">
        <v>6</v>
      </c>
      <c r="AE52" s="783">
        <v>39833</v>
      </c>
      <c r="AF52" s="783" t="s">
        <v>6</v>
      </c>
      <c r="AG52" s="783" t="s">
        <v>6</v>
      </c>
      <c r="AH52" s="784"/>
      <c r="AI52" s="784">
        <v>21590</v>
      </c>
      <c r="AJ52" s="784"/>
      <c r="AK52" s="784"/>
      <c r="AL52" s="784">
        <v>50710</v>
      </c>
      <c r="AM52" s="784"/>
      <c r="AN52" s="784" t="s">
        <v>6</v>
      </c>
      <c r="AO52" s="785"/>
      <c r="AP52" s="786"/>
      <c r="AQ52" s="786"/>
      <c r="AR52" s="787"/>
      <c r="AS52" s="788"/>
      <c r="AT52" s="788"/>
      <c r="AU52" s="788"/>
      <c r="AV52" s="789"/>
      <c r="AW52" s="790"/>
      <c r="AX52" s="790"/>
      <c r="AY52" s="791"/>
      <c r="AZ52" s="791"/>
      <c r="BA52" s="792"/>
      <c r="BB52" s="793"/>
      <c r="BC52" s="794"/>
      <c r="BD52" s="795"/>
      <c r="BE52" s="795"/>
      <c r="BF52" s="796"/>
      <c r="BG52" s="459"/>
      <c r="BH52" s="459"/>
      <c r="BI52" s="460"/>
      <c r="BJ52" s="461"/>
      <c r="BK52" s="462"/>
      <c r="BL52" s="462"/>
      <c r="BM52" s="575"/>
      <c r="BN52" s="461"/>
      <c r="BO52" s="462"/>
      <c r="BP52" s="575"/>
      <c r="BQ52" s="463"/>
      <c r="BR52" s="464"/>
      <c r="BS52" s="849"/>
      <c r="BT52" s="465"/>
      <c r="BU52" s="466"/>
      <c r="BV52" s="467"/>
      <c r="BW52" s="468"/>
      <c r="BX52" s="457"/>
      <c r="BY52" s="459"/>
      <c r="BZ52" s="469"/>
      <c r="CA52" s="469"/>
      <c r="CB52" s="469"/>
      <c r="CC52" s="469"/>
      <c r="CD52" s="469"/>
      <c r="CE52" s="469"/>
      <c r="CF52" s="469"/>
      <c r="CG52" s="469"/>
      <c r="CI52" s="298">
        <f t="shared" si="8"/>
        <v>1401000</v>
      </c>
      <c r="CJ52" s="926">
        <f t="shared" si="9"/>
        <v>1173189.3895999999</v>
      </c>
      <c r="CK52" s="926">
        <f t="shared" si="2"/>
        <v>227810.61040000012</v>
      </c>
      <c r="CL52" s="930">
        <f t="shared" si="3"/>
        <v>0.19418059216992439</v>
      </c>
    </row>
    <row r="53" spans="1:90" ht="16.2" x14ac:dyDescent="0.35">
      <c r="A53" s="137" t="s">
        <v>239</v>
      </c>
      <c r="B53" s="553" t="s">
        <v>240</v>
      </c>
      <c r="C53" s="809" t="s">
        <v>546</v>
      </c>
      <c r="D53" s="681">
        <v>6939.0756000000001</v>
      </c>
      <c r="E53" s="695" t="s">
        <v>242</v>
      </c>
      <c r="F53" s="857" t="s">
        <v>158</v>
      </c>
      <c r="G53" s="814">
        <v>6939.0756000000001</v>
      </c>
      <c r="H53" s="815">
        <v>6939</v>
      </c>
      <c r="I53" s="815">
        <v>6939</v>
      </c>
      <c r="J53" s="815">
        <v>6939</v>
      </c>
      <c r="K53" s="815">
        <v>6939</v>
      </c>
      <c r="L53" s="815">
        <v>6939</v>
      </c>
      <c r="M53" s="815">
        <v>6939</v>
      </c>
      <c r="N53" s="815">
        <v>6939</v>
      </c>
      <c r="O53" s="815">
        <v>6939</v>
      </c>
      <c r="P53" s="815">
        <v>6939</v>
      </c>
      <c r="Q53" s="815">
        <v>6939</v>
      </c>
      <c r="R53" s="815">
        <v>6939</v>
      </c>
      <c r="S53" s="815">
        <v>6939</v>
      </c>
      <c r="T53" s="815">
        <v>6939</v>
      </c>
      <c r="U53" s="815">
        <v>6939</v>
      </c>
      <c r="V53" s="815">
        <v>6939</v>
      </c>
      <c r="W53" s="816">
        <v>6939</v>
      </c>
      <c r="X53" s="816">
        <v>6939</v>
      </c>
      <c r="Y53" s="816">
        <v>6939</v>
      </c>
      <c r="Z53" s="816">
        <v>6939</v>
      </c>
      <c r="AA53" s="816">
        <v>6939</v>
      </c>
      <c r="AB53" s="816">
        <v>6939</v>
      </c>
      <c r="AC53" s="816">
        <v>6939</v>
      </c>
      <c r="AD53" s="816">
        <v>6939</v>
      </c>
      <c r="AE53" s="816">
        <v>6939</v>
      </c>
      <c r="AF53" s="816">
        <v>6939</v>
      </c>
      <c r="AG53" s="816">
        <v>6939</v>
      </c>
      <c r="AH53" s="817">
        <v>6939</v>
      </c>
      <c r="AI53" s="817">
        <v>6939</v>
      </c>
      <c r="AJ53" s="817">
        <v>6939</v>
      </c>
      <c r="AK53" s="817">
        <v>6939</v>
      </c>
      <c r="AL53" s="817">
        <v>6939</v>
      </c>
      <c r="AM53" s="817">
        <v>6939</v>
      </c>
      <c r="AN53" s="817">
        <v>6939</v>
      </c>
      <c r="AO53" s="449"/>
      <c r="AP53" s="450"/>
      <c r="AQ53" s="450"/>
      <c r="AR53" s="451"/>
      <c r="AS53" s="471"/>
      <c r="AT53" s="471"/>
      <c r="AU53" s="471"/>
      <c r="AV53" s="453"/>
      <c r="AW53" s="454"/>
      <c r="AX53" s="454"/>
      <c r="AY53" s="455"/>
      <c r="AZ53" s="455"/>
      <c r="BA53" s="456"/>
      <c r="BB53" s="575"/>
      <c r="BC53" s="457"/>
      <c r="BD53" s="458"/>
      <c r="BE53" s="458"/>
      <c r="BF53" s="459"/>
      <c r="BG53" s="459"/>
      <c r="BH53" s="459"/>
      <c r="BI53" s="460"/>
      <c r="BJ53" s="461"/>
      <c r="BK53" s="462"/>
      <c r="BL53" s="462"/>
      <c r="BM53" s="575"/>
      <c r="BN53" s="472"/>
      <c r="BO53" s="462"/>
      <c r="BP53" s="575"/>
      <c r="BQ53" s="463"/>
      <c r="BR53" s="464"/>
      <c r="BS53" s="849"/>
      <c r="BT53" s="465"/>
      <c r="BU53" s="466"/>
      <c r="BV53" s="467"/>
      <c r="BW53" s="468"/>
      <c r="BX53" s="457"/>
      <c r="BY53" s="459"/>
      <c r="BZ53" s="469"/>
      <c r="CA53" s="469"/>
      <c r="CB53" s="469"/>
      <c r="CC53" s="469"/>
      <c r="CD53" s="469"/>
      <c r="CE53" s="469"/>
      <c r="CF53" s="469"/>
      <c r="CG53" s="469"/>
      <c r="CI53" s="298">
        <f t="shared" si="8"/>
        <v>235926.07559999998</v>
      </c>
      <c r="CJ53" s="926">
        <f t="shared" si="9"/>
        <v>6939.0756000000001</v>
      </c>
      <c r="CK53" s="926">
        <f t="shared" si="2"/>
        <v>228986.99999999997</v>
      </c>
      <c r="CL53" s="930">
        <f t="shared" si="3"/>
        <v>32.999640470843111</v>
      </c>
    </row>
    <row r="54" spans="1:90" ht="16.2" x14ac:dyDescent="0.35">
      <c r="A54" s="137" t="s">
        <v>248</v>
      </c>
      <c r="B54" s="553" t="s">
        <v>249</v>
      </c>
      <c r="C54" s="810" t="s">
        <v>250</v>
      </c>
      <c r="D54" s="681">
        <v>216523.5644</v>
      </c>
      <c r="E54" s="695" t="s">
        <v>237</v>
      </c>
      <c r="F54" s="695" t="s">
        <v>247</v>
      </c>
      <c r="G54" s="781">
        <v>100000</v>
      </c>
      <c r="H54" s="782"/>
      <c r="I54" s="782"/>
      <c r="J54" s="782"/>
      <c r="K54" s="782"/>
      <c r="L54" s="782" t="s">
        <v>6</v>
      </c>
      <c r="M54" s="782"/>
      <c r="N54" s="782" t="s">
        <v>6</v>
      </c>
      <c r="O54" s="782" t="s">
        <v>6</v>
      </c>
      <c r="P54" s="782" t="s">
        <v>6</v>
      </c>
      <c r="Q54" s="782"/>
      <c r="R54" s="782">
        <v>20000</v>
      </c>
      <c r="S54" s="782">
        <v>10000</v>
      </c>
      <c r="T54" s="782" t="s">
        <v>6</v>
      </c>
      <c r="U54" s="782">
        <v>20000</v>
      </c>
      <c r="V54" s="782"/>
      <c r="W54" s="783" t="s">
        <v>6</v>
      </c>
      <c r="X54" s="783">
        <v>10000</v>
      </c>
      <c r="Y54" s="783">
        <v>20000</v>
      </c>
      <c r="Z54" s="783">
        <v>10000</v>
      </c>
      <c r="AA54" s="783" t="s">
        <v>6</v>
      </c>
      <c r="AB54" s="783"/>
      <c r="AC54" s="783"/>
      <c r="AD54" s="783"/>
      <c r="AE54" s="783"/>
      <c r="AF54" s="783" t="s">
        <v>6</v>
      </c>
      <c r="AG54" s="783"/>
      <c r="AH54" s="784"/>
      <c r="AI54" s="784">
        <v>10000</v>
      </c>
      <c r="AJ54" s="784"/>
      <c r="AK54" s="784"/>
      <c r="AL54" s="784"/>
      <c r="AM54" s="784"/>
      <c r="AN54" s="784"/>
      <c r="AO54" s="785"/>
      <c r="AP54" s="786"/>
      <c r="AQ54" s="786"/>
      <c r="AR54" s="787"/>
      <c r="AS54" s="788"/>
      <c r="AT54" s="788"/>
      <c r="AU54" s="788"/>
      <c r="AV54" s="789"/>
      <c r="AW54" s="790"/>
      <c r="AX54" s="790"/>
      <c r="AY54" s="791"/>
      <c r="AZ54" s="791"/>
      <c r="BA54" s="456"/>
      <c r="BB54" s="575"/>
      <c r="BC54" s="457"/>
      <c r="BD54" s="458"/>
      <c r="BE54" s="458"/>
      <c r="BF54" s="459"/>
      <c r="BG54" s="459"/>
      <c r="BH54" s="459"/>
      <c r="BI54" s="460"/>
      <c r="BJ54" s="461"/>
      <c r="BK54" s="462"/>
      <c r="BL54" s="462"/>
      <c r="BM54" s="575"/>
      <c r="BN54" s="461"/>
      <c r="BO54" s="462"/>
      <c r="BP54" s="575"/>
      <c r="BQ54" s="463"/>
      <c r="BR54" s="473"/>
      <c r="BS54" s="850"/>
      <c r="BT54" s="474"/>
      <c r="BU54" s="466"/>
      <c r="BV54" s="467"/>
      <c r="BW54" s="468"/>
      <c r="BX54" s="457"/>
      <c r="BY54" s="459"/>
      <c r="BZ54" s="469"/>
      <c r="CA54" s="469"/>
      <c r="CB54" s="469"/>
      <c r="CC54" s="469"/>
      <c r="CD54" s="469"/>
      <c r="CE54" s="469"/>
      <c r="CF54" s="469"/>
      <c r="CG54" s="469"/>
      <c r="CI54" s="298">
        <f t="shared" si="8"/>
        <v>200000</v>
      </c>
      <c r="CJ54" s="926">
        <f t="shared" si="9"/>
        <v>216523.5644</v>
      </c>
      <c r="CK54" s="926">
        <f t="shared" si="2"/>
        <v>-16523.564400000003</v>
      </c>
      <c r="CL54" s="930">
        <f t="shared" si="3"/>
        <v>-7.6313007527784832E-2</v>
      </c>
    </row>
    <row r="55" spans="1:90" ht="16.2" x14ac:dyDescent="0.35">
      <c r="A55" s="137" t="s">
        <v>251</v>
      </c>
      <c r="B55" s="553" t="s">
        <v>252</v>
      </c>
      <c r="C55" s="811" t="s">
        <v>547</v>
      </c>
      <c r="D55" s="797">
        <v>3670099.4632000001</v>
      </c>
      <c r="E55" s="923" t="s">
        <v>237</v>
      </c>
      <c r="F55" s="695" t="s">
        <v>247</v>
      </c>
      <c r="G55" s="781">
        <v>1267047</v>
      </c>
      <c r="H55" s="782">
        <v>55000</v>
      </c>
      <c r="I55" s="782">
        <v>55000</v>
      </c>
      <c r="J55" s="782">
        <v>500000</v>
      </c>
      <c r="K55" s="782">
        <v>40000</v>
      </c>
      <c r="L55" s="782">
        <v>75000</v>
      </c>
      <c r="M55" s="782">
        <v>45000</v>
      </c>
      <c r="N55" s="782">
        <v>75000</v>
      </c>
      <c r="O55" s="782">
        <v>45000</v>
      </c>
      <c r="P55" s="782">
        <v>45000</v>
      </c>
      <c r="Q55" s="782">
        <v>45000</v>
      </c>
      <c r="R55" s="782">
        <v>75000</v>
      </c>
      <c r="S55" s="782">
        <v>45000</v>
      </c>
      <c r="T55" s="782">
        <v>55000</v>
      </c>
      <c r="U55" s="782">
        <v>65000</v>
      </c>
      <c r="V55" s="782">
        <v>55000</v>
      </c>
      <c r="W55" s="783">
        <v>50000</v>
      </c>
      <c r="X55" s="783">
        <v>50000</v>
      </c>
      <c r="Y55" s="783">
        <v>50000</v>
      </c>
      <c r="Z55" s="783">
        <v>50000</v>
      </c>
      <c r="AA55" s="783">
        <v>50000</v>
      </c>
      <c r="AB55" s="783">
        <v>50000</v>
      </c>
      <c r="AC55" s="783">
        <v>50000</v>
      </c>
      <c r="AD55" s="783">
        <v>50000</v>
      </c>
      <c r="AE55" s="783">
        <v>50000</v>
      </c>
      <c r="AF55" s="783">
        <v>50000</v>
      </c>
      <c r="AG55" s="783">
        <v>50000</v>
      </c>
      <c r="AH55" s="784"/>
      <c r="AI55" s="784" t="s">
        <v>6</v>
      </c>
      <c r="AJ55" s="784"/>
      <c r="AK55" s="784"/>
      <c r="AL55" s="784">
        <v>45000</v>
      </c>
      <c r="AM55" s="784"/>
      <c r="AN55" s="784"/>
      <c r="AO55" s="785"/>
      <c r="AP55" s="786"/>
      <c r="AQ55" s="786" t="s">
        <v>6</v>
      </c>
      <c r="AR55" s="787"/>
      <c r="AS55" s="788"/>
      <c r="AT55" s="788"/>
      <c r="AU55" s="788"/>
      <c r="AV55" s="789"/>
      <c r="AW55" s="790"/>
      <c r="AX55" s="790"/>
      <c r="AY55" s="791"/>
      <c r="AZ55" s="791"/>
      <c r="BA55" s="792"/>
      <c r="BB55" s="793"/>
      <c r="BC55" s="794"/>
      <c r="BD55" s="795"/>
      <c r="BE55" s="795"/>
      <c r="BF55" s="796"/>
      <c r="BG55" s="796"/>
      <c r="BH55" s="796"/>
      <c r="BI55" s="798"/>
      <c r="BJ55" s="799"/>
      <c r="BK55" s="800"/>
      <c r="BL55" s="800"/>
      <c r="BM55" s="793"/>
      <c r="BN55" s="799"/>
      <c r="BO55" s="800"/>
      <c r="BP55" s="793"/>
      <c r="BQ55" s="801"/>
      <c r="BR55" s="802"/>
      <c r="BS55" s="851"/>
      <c r="BT55" s="803"/>
      <c r="BU55" s="804"/>
      <c r="BV55" s="805"/>
      <c r="BW55" s="806"/>
      <c r="BX55" s="794"/>
      <c r="BY55" s="796"/>
      <c r="BZ55" s="807"/>
      <c r="CA55" s="807"/>
      <c r="CB55" s="807"/>
      <c r="CC55" s="807"/>
      <c r="CD55" s="807"/>
      <c r="CE55" s="807"/>
      <c r="CF55" s="807"/>
      <c r="CG55" s="807"/>
      <c r="CI55" s="298">
        <f t="shared" si="8"/>
        <v>3137047</v>
      </c>
      <c r="CJ55" s="926">
        <f t="shared" si="9"/>
        <v>3670099.4632000001</v>
      </c>
      <c r="CK55" s="926">
        <f t="shared" si="2"/>
        <v>-533052.46320000011</v>
      </c>
      <c r="CL55" s="930">
        <f t="shared" si="3"/>
        <v>-0.14524196647663215</v>
      </c>
    </row>
    <row r="56" spans="1:90" ht="16.2" x14ac:dyDescent="0.35">
      <c r="A56" s="137" t="s">
        <v>257</v>
      </c>
      <c r="B56" s="561" t="s">
        <v>258</v>
      </c>
      <c r="C56" s="812" t="s">
        <v>548</v>
      </c>
      <c r="D56" s="682">
        <v>680383.01439999999</v>
      </c>
      <c r="E56" s="923" t="s">
        <v>260</v>
      </c>
      <c r="F56" s="695" t="s">
        <v>247</v>
      </c>
      <c r="G56" s="781">
        <v>680383</v>
      </c>
      <c r="H56" s="782" t="s">
        <v>6</v>
      </c>
      <c r="I56" s="782"/>
      <c r="J56" s="782">
        <v>680383</v>
      </c>
      <c r="K56" s="446"/>
      <c r="L56" s="446"/>
      <c r="M56" s="446"/>
      <c r="N56" s="446"/>
      <c r="O56" s="446"/>
      <c r="P56" s="446"/>
      <c r="Q56" s="446"/>
      <c r="R56" s="446"/>
      <c r="S56" s="446"/>
      <c r="T56" s="446"/>
      <c r="U56" s="446"/>
      <c r="V56" s="446"/>
      <c r="W56" s="447"/>
      <c r="X56" s="447"/>
      <c r="Y56" s="447"/>
      <c r="Z56" s="447"/>
      <c r="AA56" s="447"/>
      <c r="AB56" s="447"/>
      <c r="AC56" s="447"/>
      <c r="AD56" s="447"/>
      <c r="AE56" s="447"/>
      <c r="AF56" s="447"/>
      <c r="AG56" s="447"/>
      <c r="AH56" s="448"/>
      <c r="AI56" s="448"/>
      <c r="AJ56" s="448"/>
      <c r="AK56" s="448"/>
      <c r="AL56" s="448"/>
      <c r="AM56" s="448"/>
      <c r="AN56" s="448"/>
      <c r="AO56" s="449"/>
      <c r="AP56" s="450"/>
      <c r="AQ56" s="450"/>
      <c r="AR56" s="451"/>
      <c r="AS56" s="452"/>
      <c r="AT56" s="452"/>
      <c r="AU56" s="452"/>
      <c r="AV56" s="453"/>
      <c r="AW56" s="454"/>
      <c r="AX56" s="454"/>
      <c r="AY56" s="455"/>
      <c r="AZ56" s="455"/>
      <c r="BA56" s="456"/>
      <c r="BB56" s="575"/>
      <c r="BC56" s="457"/>
      <c r="BD56" s="458"/>
      <c r="BE56" s="458"/>
      <c r="BF56" s="459"/>
      <c r="BG56" s="459"/>
      <c r="BH56" s="459"/>
      <c r="BI56" s="460"/>
      <c r="BJ56" s="461"/>
      <c r="BK56" s="462"/>
      <c r="BL56" s="462"/>
      <c r="BM56" s="575"/>
      <c r="BN56" s="461"/>
      <c r="BO56" s="462"/>
      <c r="BP56" s="575"/>
      <c r="BQ56" s="463"/>
      <c r="BR56" s="473"/>
      <c r="BS56" s="850"/>
      <c r="BT56" s="474"/>
      <c r="BU56" s="466"/>
      <c r="BV56" s="467"/>
      <c r="BW56" s="468"/>
      <c r="BX56" s="457"/>
      <c r="BY56" s="459"/>
      <c r="BZ56" s="469"/>
      <c r="CA56" s="469"/>
      <c r="CB56" s="469"/>
      <c r="CC56" s="469"/>
      <c r="CD56" s="469"/>
      <c r="CE56" s="469"/>
      <c r="CF56" s="469"/>
      <c r="CG56" s="469"/>
      <c r="CI56" s="298">
        <f t="shared" si="8"/>
        <v>1360766</v>
      </c>
      <c r="CJ56" s="926">
        <f t="shared" si="9"/>
        <v>680383.01439999999</v>
      </c>
      <c r="CK56" s="926">
        <f t="shared" si="2"/>
        <v>680382.98560000001</v>
      </c>
      <c r="CL56" s="930">
        <f t="shared" si="3"/>
        <v>0.999999957670901</v>
      </c>
    </row>
    <row r="57" spans="1:90" x14ac:dyDescent="0.3">
      <c r="A57" s="48"/>
      <c r="B57" s="319"/>
      <c r="C57" s="125"/>
      <c r="D57" s="133"/>
      <c r="E57" s="134"/>
      <c r="F57" s="134"/>
      <c r="G57" s="318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19"/>
      <c r="AM57" s="319"/>
      <c r="AN57" s="321"/>
      <c r="AO57" s="319"/>
      <c r="AP57" s="320"/>
      <c r="AQ57" s="320"/>
      <c r="AR57" s="321"/>
      <c r="AS57" s="321"/>
      <c r="AT57" s="321"/>
      <c r="AU57" s="321"/>
      <c r="AV57" s="320"/>
      <c r="AW57" s="321"/>
      <c r="AX57" s="321"/>
      <c r="AY57" s="321"/>
      <c r="AZ57" s="321"/>
      <c r="BA57" s="319"/>
      <c r="BB57" s="320"/>
      <c r="BC57" s="320"/>
      <c r="BD57" s="321"/>
      <c r="BE57" s="321"/>
      <c r="BF57" s="321"/>
      <c r="BG57" s="321"/>
      <c r="BH57" s="321"/>
      <c r="BI57" s="321"/>
      <c r="BJ57" s="321"/>
      <c r="BK57" s="320"/>
      <c r="BL57" s="320"/>
      <c r="BM57" s="320"/>
      <c r="BN57" s="321"/>
      <c r="BO57" s="320"/>
      <c r="BP57" s="321"/>
      <c r="BQ57" s="320"/>
      <c r="BR57" s="319"/>
      <c r="BS57" s="853"/>
      <c r="BT57" s="319"/>
      <c r="BU57" s="320"/>
      <c r="BV57" s="319"/>
      <c r="BW57" s="319"/>
      <c r="BX57" s="320"/>
      <c r="BY57" s="319"/>
      <c r="BZ57" s="319"/>
      <c r="CA57" s="319"/>
      <c r="CB57" s="319"/>
      <c r="CC57" s="319"/>
      <c r="CD57" s="319"/>
      <c r="CE57" s="319"/>
      <c r="CF57" s="319"/>
      <c r="CG57" s="319"/>
      <c r="CH57" s="319"/>
      <c r="CI57" s="319"/>
      <c r="CJ57" s="319"/>
      <c r="CK57" s="319"/>
      <c r="CL57" s="319"/>
    </row>
    <row r="58" spans="1:90" x14ac:dyDescent="0.3">
      <c r="A58" s="443" t="s">
        <v>549</v>
      </c>
      <c r="B58" s="443" t="s">
        <v>262</v>
      </c>
      <c r="D58" s="127"/>
      <c r="E58" s="128"/>
      <c r="F58" s="128"/>
      <c r="G58" s="278"/>
      <c r="H58" s="279"/>
      <c r="I58" s="279"/>
      <c r="J58" s="279"/>
      <c r="K58" s="279"/>
      <c r="L58" s="279"/>
      <c r="M58" s="279"/>
      <c r="N58" s="279"/>
      <c r="O58" s="279"/>
      <c r="P58" s="279"/>
      <c r="Q58" s="279"/>
      <c r="R58" s="279"/>
      <c r="S58" s="279"/>
      <c r="T58" s="279"/>
      <c r="U58" s="279"/>
      <c r="V58" s="279"/>
      <c r="W58" s="280"/>
      <c r="X58" s="280"/>
      <c r="Y58" s="280"/>
      <c r="Z58" s="280"/>
      <c r="AA58" s="280"/>
      <c r="AB58" s="280"/>
      <c r="AC58" s="280"/>
      <c r="AD58" s="280"/>
      <c r="AE58" s="280"/>
      <c r="AF58" s="280"/>
      <c r="AG58" s="280"/>
      <c r="AH58" s="281"/>
      <c r="AI58" s="281"/>
      <c r="AJ58" s="281"/>
      <c r="AK58" s="281"/>
      <c r="AL58" s="281"/>
      <c r="AM58" s="281"/>
      <c r="AN58" s="281"/>
      <c r="AO58" s="14"/>
      <c r="AP58" s="15"/>
      <c r="AQ58" s="15"/>
      <c r="AR58" s="117"/>
      <c r="AS58" s="282"/>
      <c r="AT58" s="282"/>
      <c r="AU58" s="282"/>
      <c r="AV58" s="33"/>
      <c r="AW58" s="120"/>
      <c r="AX58" s="120"/>
      <c r="AY58" s="283"/>
      <c r="AZ58" s="283"/>
      <c r="BA58" s="284"/>
      <c r="BB58" s="575"/>
      <c r="BC58" s="34"/>
      <c r="BD58" s="285"/>
      <c r="BE58" s="285"/>
      <c r="BF58" s="286"/>
      <c r="BG58" s="286"/>
      <c r="BH58" s="286"/>
      <c r="BI58" s="287"/>
      <c r="BJ58" s="288"/>
      <c r="BK58" s="35"/>
      <c r="BL58" s="35"/>
      <c r="BM58" s="575"/>
      <c r="BN58" s="123"/>
      <c r="BO58" s="35"/>
      <c r="BP58" s="575"/>
      <c r="BQ58" s="290"/>
      <c r="BR58" s="291"/>
      <c r="BS58" s="575"/>
      <c r="BT58" s="121"/>
      <c r="BU58" s="36"/>
      <c r="BV58" s="292"/>
      <c r="BW58" s="293"/>
      <c r="BX58" s="34"/>
      <c r="BY58" s="294"/>
      <c r="BZ58" s="295"/>
      <c r="CA58" s="295"/>
      <c r="CB58" s="295"/>
      <c r="CC58" s="295"/>
      <c r="CD58" s="295"/>
      <c r="CE58" s="295"/>
      <c r="CF58" s="295"/>
      <c r="CG58" s="295"/>
      <c r="CI58" s="298">
        <f>SUMIF(G58:BY58,"&gt;=0",G58:BY58)</f>
        <v>0</v>
      </c>
      <c r="CJ58" s="926">
        <f>D58</f>
        <v>0</v>
      </c>
      <c r="CK58" s="926">
        <f t="shared" si="2"/>
        <v>0</v>
      </c>
      <c r="CL58" s="930" t="e">
        <f t="shared" si="3"/>
        <v>#DIV/0!</v>
      </c>
    </row>
    <row r="59" spans="1:90" x14ac:dyDescent="0.3">
      <c r="A59" s="28" t="s">
        <v>263</v>
      </c>
      <c r="B59" s="28" t="s">
        <v>264</v>
      </c>
      <c r="C59" s="674" t="s">
        <v>550</v>
      </c>
      <c r="D59" s="685">
        <v>56000</v>
      </c>
      <c r="E59" s="819" t="s">
        <v>134</v>
      </c>
      <c r="F59" s="818" t="s">
        <v>266</v>
      </c>
      <c r="G59" s="278">
        <f>$D59*((VLOOKUP(G$2,'2020_Jurisdiction_Pop_Est'!$A:$D,4,FALSE))/(VLOOKUP($E59, '2020_Jurisdiction_Pop_Est'!$P$4:$R$10,3, FALSE)))</f>
        <v>28777.0112190082</v>
      </c>
      <c r="H59" s="279">
        <f>$D59*((VLOOKUP(H$2,'2020_Jurisdiction_Pop_Est'!$A:$D,4,FALSE))/(VLOOKUP($E59, '2020_Jurisdiction_Pop_Est'!$P$4:$R$10,3, FALSE)))</f>
        <v>288.77440928824348</v>
      </c>
      <c r="I59" s="279">
        <f>$D59*((VLOOKUP(I$2,'2020_Jurisdiction_Pop_Est'!$A:$D,4,FALSE))/(VLOOKUP($E59, '2020_Jurisdiction_Pop_Est'!$P$4:$R$10,3, FALSE)))</f>
        <v>196.40269176848409</v>
      </c>
      <c r="J59" s="279">
        <f>$D59*((VLOOKUP(J$2,'2020_Jurisdiction_Pop_Est'!$A:$D,4,FALSE))/(VLOOKUP($E59, '2020_Jurisdiction_Pop_Est'!$P$4:$R$10,3, FALSE)))</f>
        <v>19750.884771751727</v>
      </c>
      <c r="K59" s="279">
        <f>$D59*((VLOOKUP(K$2,'2020_Jurisdiction_Pop_Est'!$A:$D,4,FALSE))/(VLOOKUP($E59, '2020_Jurisdiction_Pop_Est'!$P$4:$R$10,3, FALSE)))</f>
        <v>1092.7371143507289</v>
      </c>
      <c r="L59" s="279">
        <f>$D59*((VLOOKUP(L$2,'2020_Jurisdiction_Pop_Est'!$A:$D,4,FALSE))/(VLOOKUP($E59, '2020_Jurisdiction_Pop_Est'!$P$4:$R$10,3, FALSE)))</f>
        <v>777.93301387795862</v>
      </c>
      <c r="M59" s="279">
        <f>$D59*((VLOOKUP(M$2,'2020_Jurisdiction_Pop_Est'!$A:$D,4,FALSE))/(VLOOKUP($E59, '2020_Jurisdiction_Pop_Est'!$P$4:$R$10,3, FALSE)))</f>
        <v>184.86956571781798</v>
      </c>
      <c r="N59" s="279">
        <f>$D59*((VLOOKUP(N$2,'2020_Jurisdiction_Pop_Est'!$A:$D,4,FALSE))/(VLOOKUP($E59, '2020_Jurisdiction_Pop_Est'!$P$4:$R$10,3, FALSE)))</f>
        <v>923.69135587052358</v>
      </c>
      <c r="O59" s="279">
        <f>$D59*((VLOOKUP(O$2,'2020_Jurisdiction_Pop_Est'!$A:$D,4,FALSE))/(VLOOKUP($E59, '2020_Jurisdiction_Pop_Est'!$P$4:$R$10,3, FALSE)))</f>
        <v>126.56100136130559</v>
      </c>
      <c r="P59" s="279">
        <f>$D59*((VLOOKUP(P$2,'2020_Jurisdiction_Pop_Est'!$A:$D,4,FALSE))/(VLOOKUP($E59, '2020_Jurisdiction_Pop_Est'!$P$4:$R$10,3, FALSE)))</f>
        <v>826.01438205658167</v>
      </c>
      <c r="Q59" s="279">
        <f>$D59*((VLOOKUP(Q$2,'2020_Jurisdiction_Pop_Est'!$A:$D,4,FALSE))/(VLOOKUP($E59, '2020_Jurisdiction_Pop_Est'!$P$4:$R$10,3, FALSE)))</f>
        <v>237.15001849437112</v>
      </c>
      <c r="R59" s="279">
        <f>$D59*((VLOOKUP(R$2,'2020_Jurisdiction_Pop_Est'!$A:$D,4,FALSE))/(VLOOKUP($E59, '2020_Jurisdiction_Pop_Est'!$P$4:$R$10,3, FALSE)))</f>
        <v>813.18668853110273</v>
      </c>
      <c r="S59" s="279">
        <f>$D59*((VLOOKUP(S$2,'2020_Jurisdiction_Pop_Est'!$A:$D,4,FALSE))/(VLOOKUP($E59, '2020_Jurisdiction_Pop_Est'!$P$4:$R$10,3, FALSE)))</f>
        <v>767.65580950762603</v>
      </c>
      <c r="T59" s="279">
        <f>$D59*((VLOOKUP(T$2,'2020_Jurisdiction_Pop_Est'!$A:$D,4,FALSE))/(VLOOKUP($E59, '2020_Jurisdiction_Pop_Est'!$P$4:$R$10,3, FALSE)))</f>
        <v>878.12133356202355</v>
      </c>
      <c r="U59" s="279">
        <f>$D59*((VLOOKUP(U$2,'2020_Jurisdiction_Pop_Est'!$A:$D,4,FALSE))/(VLOOKUP($E59, '2020_Jurisdiction_Pop_Est'!$P$4:$R$10,3, FALSE)))</f>
        <v>419.1361727142538</v>
      </c>
      <c r="V59" s="279">
        <f>$D59*((VLOOKUP(V$2,'2020_Jurisdiction_Pop_Est'!$A:$D,4,FALSE))/(VLOOKUP($E59, '2020_Jurisdiction_Pop_Est'!$P$4:$R$10,3, FALSE)))</f>
        <v>313.3743460773847</v>
      </c>
      <c r="W59" s="280">
        <f>$D59*((VLOOKUP(W$2,'2020_Jurisdiction_Pop_Est'!$A:$D,4,FALSE))/(VLOOKUP($E59, '2020_Jurisdiction_Pop_Est'!$P$4:$R$10,3, FALSE)))</f>
        <v>173.98327415731197</v>
      </c>
      <c r="X59" s="280">
        <f>$D59*((VLOOKUP(X$2,'2020_Jurisdiction_Pop_Est'!$A:$D,4,FALSE))/(VLOOKUP($E59, '2020_Jurisdiction_Pop_Est'!$P$4:$R$10,3, FALSE)))</f>
        <v>91.165314357580471</v>
      </c>
      <c r="Y59" s="280">
        <f>$D59*((VLOOKUP(Y$2,'2020_Jurisdiction_Pop_Est'!$A:$D,4,FALSE))/(VLOOKUP($E59, '2020_Jurisdiction_Pop_Est'!$P$4:$R$10,3, FALSE)))</f>
        <v>213.55418719931325</v>
      </c>
      <c r="Z59" s="280">
        <f>$D59*((VLOOKUP(Z$2,'2020_Jurisdiction_Pop_Est'!$A:$D,4,FALSE))/(VLOOKUP($E59, '2020_Jurisdiction_Pop_Est'!$P$4:$R$10,3, FALSE)))</f>
        <v>286.85869946926869</v>
      </c>
      <c r="AA59" s="280">
        <f>$D59*((VLOOKUP(AA$2,'2020_Jurisdiction_Pop_Est'!$A:$D,4,FALSE))/(VLOOKUP($E59, '2020_Jurisdiction_Pop_Est'!$P$4:$R$10,3, FALSE)))</f>
        <v>239.46960008799121</v>
      </c>
      <c r="AB59" s="280">
        <f>$D59*((VLOOKUP(AB$2,'2020_Jurisdiction_Pop_Est'!$A:$D,4,FALSE))/(VLOOKUP($E59, '2020_Jurisdiction_Pop_Est'!$P$4:$R$10,3, FALSE)))</f>
        <v>54.66288263116882</v>
      </c>
      <c r="AC59" s="280">
        <f>$D59*((VLOOKUP(AC$2,'2020_Jurisdiction_Pop_Est'!$A:$D,4,FALSE))/(VLOOKUP($E59, '2020_Jurisdiction_Pop_Est'!$P$4:$R$10,3, FALSE)))</f>
        <v>80.891380897474434</v>
      </c>
      <c r="AD59" s="280">
        <f>$D59*((VLOOKUP(AD$2,'2020_Jurisdiction_Pop_Est'!$A:$D,4,FALSE))/(VLOOKUP($E59, '2020_Jurisdiction_Pop_Est'!$P$4:$R$10,3, FALSE)))</f>
        <v>48.966289901565965</v>
      </c>
      <c r="AE59" s="280">
        <f>$D59*((VLOOKUP(AE$2,'2020_Jurisdiction_Pop_Est'!$A:$D,4,FALSE))/(VLOOKUP($E59, '2020_Jurisdiction_Pop_Est'!$P$4:$R$10,3, FALSE)))</f>
        <v>365.68170627393516</v>
      </c>
      <c r="AF59" s="280">
        <f>$D59*((VLOOKUP(AF$2,'2020_Jurisdiction_Pop_Est'!$A:$D,4,FALSE))/(VLOOKUP($E59, '2020_Jurisdiction_Pop_Est'!$P$4:$R$10,3, FALSE)))</f>
        <v>28.809402713218368</v>
      </c>
      <c r="AG59" s="280">
        <f>$D59*((VLOOKUP(AG$2,'2020_Jurisdiction_Pop_Est'!$A:$D,4,FALSE))/(VLOOKUP($E59, '2020_Jurisdiction_Pop_Est'!$P$4:$R$10,3, FALSE)))</f>
        <v>21.97776232828922</v>
      </c>
      <c r="AH59" s="281">
        <f>$D59*((VLOOKUP(AH$2,'2020_Jurisdiction_Pop_Est'!$A:$D,4,FALSE))/(VLOOKUP($E59, '2020_Jurisdiction_Pop_Est'!$P$4:$R$10,3, FALSE)))</f>
        <v>36.02798950207653</v>
      </c>
      <c r="AI59" s="281">
        <f>$D59*((VLOOKUP(AI$2,'2020_Jurisdiction_Pop_Est'!$A:$D,4,FALSE))/(VLOOKUP($E59, '2020_Jurisdiction_Pop_Est'!$P$4:$R$10,3, FALSE)))</f>
        <v>5.9507461662065939</v>
      </c>
      <c r="AJ59" s="281">
        <f>$D59*((VLOOKUP(AJ$2,'2020_Jurisdiction_Pop_Est'!$A:$D,4,FALSE))/(VLOOKUP($E59, '2020_Jurisdiction_Pop_Est'!$P$4:$R$10,3, FALSE)))</f>
        <v>12.659346437633484</v>
      </c>
      <c r="AK59" s="281">
        <f>$D59*((VLOOKUP(AK$2,'2020_Jurisdiction_Pop_Est'!$A:$D,4,FALSE))/(VLOOKUP($E59, '2020_Jurisdiction_Pop_Est'!$P$4:$R$10,3, FALSE)))</f>
        <v>33.56487980487401</v>
      </c>
      <c r="AL59" s="281">
        <f>$D59*((VLOOKUP(AL$2,'2020_Jurisdiction_Pop_Est'!$A:$D,4,FALSE))/(VLOOKUP($E59, '2020_Jurisdiction_Pop_Est'!$P$4:$R$10,3, FALSE)))</f>
        <v>115.32422949588107</v>
      </c>
      <c r="AM59" s="281">
        <f>$D59*((VLOOKUP(AM$2,'2020_Jurisdiction_Pop_Est'!$A:$D,4,FALSE))/(VLOOKUP($E59, '2020_Jurisdiction_Pop_Est'!$P$4:$R$10,3, FALSE)))</f>
        <v>12.262990959062362</v>
      </c>
      <c r="AN59" s="281">
        <f>$D59*((VLOOKUP(AN$2,'2020_Jurisdiction_Pop_Est'!$A:$D,4,FALSE))/(VLOOKUP($E59, '2020_Jurisdiction_Pop_Est'!$P$4:$R$10,3, FALSE)))</f>
        <v>21.36973871791978</v>
      </c>
      <c r="AO59" s="14">
        <f>$D59*((VLOOKUP(AO$2,'2020_Jurisdiction_Pop_Est'!$A:$D,4,FALSE))/(VLOOKUP($E59, '2020_Jurisdiction_Pop_Est'!$P$4:$R$10,3, FALSE)))</f>
        <v>4559.790186164154</v>
      </c>
      <c r="AP59" s="15">
        <f>$D59*((VLOOKUP(AP$2,'2020_Jurisdiction_Pop_Est'!$A:$D,4,FALSE))/(VLOOKUP($E59, '2020_Jurisdiction_Pop_Est'!$P$4:$R$10,3, FALSE)))</f>
        <v>894.33349670954601</v>
      </c>
      <c r="AQ59" s="15">
        <f>$D59*((VLOOKUP(AQ$2,'2020_Jurisdiction_Pop_Est'!$A:$D,4,FALSE))/(VLOOKUP($E59, '2020_Jurisdiction_Pop_Est'!$P$4:$R$10,3, FALSE)))</f>
        <v>315.0399370412527</v>
      </c>
      <c r="AR59" s="117">
        <f>$D59*((VLOOKUP(AR$2,'2020_Jurisdiction_Pop_Est'!$A:$D,4,FALSE))/(VLOOKUP($E59, '2020_Jurisdiction_Pop_Est'!$P$4:$R$10,3, FALSE)))</f>
        <v>373.70299735102822</v>
      </c>
      <c r="AS59" s="282">
        <f>$D59*((VLOOKUP(AS$2,'2020_Jurisdiction_Pop_Est'!$A:$D,4,FALSE))/(VLOOKUP($E59, '2020_Jurisdiction_Pop_Est'!$P$4:$R$10,3, FALSE)))</f>
        <v>17.738929912325286</v>
      </c>
      <c r="AT59" s="282">
        <f>$D59*((VLOOKUP(AT$2,'2020_Jurisdiction_Pop_Est'!$A:$D,4,FALSE))/(VLOOKUP($E59, '2020_Jurisdiction_Pop_Est'!$P$4:$R$10,3, FALSE)))</f>
        <v>17.350958176697283</v>
      </c>
      <c r="AU59" s="282" t="e">
        <f>$D59*((VLOOKUP(AU$2,'2020_Jurisdiction_Pop_Est'!$A:$D,4,FALSE))/(VLOOKUP($E59, '2020_Jurisdiction_Pop_Est'!$P$4:$R$10,3, FALSE)))</f>
        <v>#N/A</v>
      </c>
      <c r="AV59" s="33">
        <f>$D59*((VLOOKUP(AV$2,'2020_Jurisdiction_Pop_Est'!$A:$D,4,FALSE))/(VLOOKUP($E59, '2020_Jurisdiction_Pop_Est'!$P$4:$R$10,3, FALSE)))</f>
        <v>3409.3537142764226</v>
      </c>
      <c r="AW59" s="120">
        <f>$D59*((VLOOKUP(AW$2,'2020_Jurisdiction_Pop_Est'!$A:$D,4,FALSE))/(VLOOKUP($E59, '2020_Jurisdiction_Pop_Est'!$P$4:$R$10,3, FALSE)))</f>
        <v>876.05919410500303</v>
      </c>
      <c r="AX59" s="120">
        <f>$D59*((VLOOKUP(AX$2,'2020_Jurisdiction_Pop_Est'!$A:$D,4,FALSE))/(VLOOKUP($E59, '2020_Jurisdiction_Pop_Est'!$P$4:$R$10,3, FALSE)))</f>
        <v>498.83969776355013</v>
      </c>
      <c r="AY59" s="297">
        <f>$D59*((VLOOKUP(AY$2,'2020_Jurisdiction_Pop_Est'!$A:$D,4,FALSE))/(VLOOKUP($E59, '2020_Jurisdiction_Pop_Est'!$P$4:$R$10,3, FALSE)))</f>
        <v>164.17808360206337</v>
      </c>
      <c r="AZ59" s="297">
        <f>$D59*((VLOOKUP(AZ$2,'2020_Jurisdiction_Pop_Est'!$A:$D,4,FALSE))/(VLOOKUP($E59, '2020_Jurisdiction_Pop_Est'!$P$4:$R$10,3, FALSE)))</f>
        <v>441.22939245981019</v>
      </c>
      <c r="BA59" s="284">
        <f>$D59*((VLOOKUP(BA$2,'2020_Jurisdiction_Pop_Est'!$A:$D,4,FALSE))/(VLOOKUP($E59, '2020_Jurisdiction_Pop_Est'!$P$4:$R$10,3, FALSE)))</f>
        <v>612.85492874364536</v>
      </c>
      <c r="BB59" s="575"/>
      <c r="BC59" s="34">
        <f>$D59*((VLOOKUP(BC$2,'2020_Jurisdiction_Pop_Est'!$A:$D,4,FALSE))/(VLOOKUP($E59, '2020_Jurisdiction_Pop_Est'!$P$4:$R$10,3, FALSE)))</f>
        <v>397.98687265123584</v>
      </c>
      <c r="BD59" s="285" t="e">
        <f>$D59*((VLOOKUP(BD$2,'2020_Jurisdiction_Pop_Est'!$A:$D,4,FALSE))/(VLOOKUP($E59, '2020_Jurisdiction_Pop_Est'!$P$4:$R$10,3, FALSE)))</f>
        <v>#N/A</v>
      </c>
      <c r="BE59" s="285">
        <f>$D59*((VLOOKUP(BE$2,'2020_Jurisdiction_Pop_Est'!$A:$D,4,FALSE))/(VLOOKUP($E59, '2020_Jurisdiction_Pop_Est'!$P$4:$R$10,3, FALSE)))</f>
        <v>52.722321405008643</v>
      </c>
      <c r="BF59" s="286">
        <f>$D59*((VLOOKUP(BF$2,'2020_Jurisdiction_Pop_Est'!$A:$D,4,FALSE))/(VLOOKUP($E59, '2020_Jurisdiction_Pop_Est'!$P$4:$R$10,3, FALSE)))</f>
        <v>214.74183335702935</v>
      </c>
      <c r="BG59" s="286">
        <f>$D59*((VLOOKUP(BG$2,'2020_Jurisdiction_Pop_Est'!$A:$D,4,FALSE))/(VLOOKUP($E59, '2020_Jurisdiction_Pop_Est'!$P$4:$R$10,3, FALSE)))</f>
        <v>95.732457085564491</v>
      </c>
      <c r="BH59" s="286">
        <f>$D59*((VLOOKUP(BH$2,'2020_Jurisdiction_Pop_Est'!$A:$D,4,FALSE))/(VLOOKUP($E59, '2020_Jurisdiction_Pop_Est'!$P$4:$R$10,3, FALSE)))</f>
        <v>135.83630885837013</v>
      </c>
      <c r="BI59" s="287">
        <f>$D59*((VLOOKUP(BI$2,'2020_Jurisdiction_Pop_Est'!$A:$D,4,FALSE))/(VLOOKUP($E59, '2020_Jurisdiction_Pop_Est'!$P$4:$R$10,3, FALSE)))</f>
        <v>981.5308950235692</v>
      </c>
      <c r="BJ59" s="288">
        <f>$D59*((VLOOKUP(BJ$2,'2020_Jurisdiction_Pop_Est'!$A:$D,4,FALSE))/(VLOOKUP($E59, '2020_Jurisdiction_Pop_Est'!$P$4:$R$10,3, FALSE)))</f>
        <v>284.5439411484146</v>
      </c>
      <c r="BK59" s="35">
        <f>$D59*((VLOOKUP(BK$2,'2020_Jurisdiction_Pop_Est'!$A:$D,4,FALSE))/(VLOOKUP($E59, '2020_Jurisdiction_Pop_Est'!$P$4:$R$10,3, FALSE)))</f>
        <v>1350.2122891259796</v>
      </c>
      <c r="BL59" s="35">
        <f>$D59*((VLOOKUP(BL$2,'2020_Jurisdiction_Pop_Est'!$A:$D,4,FALSE))/(VLOOKUP($E59, '2020_Jurisdiction_Pop_Est'!$P$4:$R$10,3, FALSE)))</f>
        <v>52.136835200655057</v>
      </c>
      <c r="BM59" s="575"/>
      <c r="BN59" s="289" t="e">
        <f>$D59*((VLOOKUP(BN$2,'2020_Jurisdiction_Pop_Est'!$A:$D,4,FALSE))/(VLOOKUP($E59, '2020_Jurisdiction_Pop_Est'!$P$4:$R$10,3, FALSE)))</f>
        <v>#N/A</v>
      </c>
      <c r="BO59" s="35">
        <f>$D59*((VLOOKUP(BO$2,'2020_Jurisdiction_Pop_Est'!$A:$D,4,FALSE))/(VLOOKUP($E59, '2020_Jurisdiction_Pop_Est'!$P$4:$R$10,3, FALSE)))</f>
        <v>760.11286984508945</v>
      </c>
      <c r="BP59" s="575"/>
      <c r="BQ59" s="290">
        <f>$D59*((VLOOKUP(BQ$2,'2020_Jurisdiction_Pop_Est'!$A:$D,4,FALSE))/(VLOOKUP($E59, '2020_Jurisdiction_Pop_Est'!$P$4:$R$10,3, FALSE)))</f>
        <v>293.92757974429242</v>
      </c>
      <c r="BR59" s="291">
        <f>$D59*((VLOOKUP(BR$2,'2020_Jurisdiction_Pop_Est'!$A:$D,4,FALSE))/(VLOOKUP($E59, '2020_Jurisdiction_Pop_Est'!$P$4:$R$10,3, FALSE)))</f>
        <v>88.643166747147745</v>
      </c>
      <c r="BS59" s="575"/>
      <c r="BT59" s="121">
        <f>$D59*((VLOOKUP(BT$2,'2020_Jurisdiction_Pop_Est'!$A:$D,4,FALSE))/(VLOOKUP($E59, '2020_Jurisdiction_Pop_Est'!$P$4:$R$10,3, FALSE)))</f>
        <v>0</v>
      </c>
      <c r="BU59" s="36">
        <f>$D59*((VLOOKUP(BU$2,'2020_Jurisdiction_Pop_Est'!$A:$D,4,FALSE))/(VLOOKUP($E59, '2020_Jurisdiction_Pop_Est'!$P$4:$R$10,3, FALSE)))</f>
        <v>1292.5429266508968</v>
      </c>
      <c r="BV59" s="292">
        <f>$D59*((VLOOKUP(BV$2,'2020_Jurisdiction_Pop_Est'!$A:$D,4,FALSE))/(VLOOKUP($E59, '2020_Jurisdiction_Pop_Est'!$P$4:$R$10,3, FALSE)))</f>
        <v>529.27839604414805</v>
      </c>
      <c r="BW59" s="293">
        <f>$D59*((VLOOKUP(BW$2,'2020_Jurisdiction_Pop_Est'!$A:$D,4,FALSE))/(VLOOKUP($E59, '2020_Jurisdiction_Pop_Est'!$P$4:$R$10,3, FALSE)))</f>
        <v>176.5187526500678</v>
      </c>
      <c r="BX59" s="34">
        <f>$D59*((VLOOKUP(BX$2,'2020_Jurisdiction_Pop_Est'!$A:$D,4,FALSE))/(VLOOKUP($E59, '2020_Jurisdiction_Pop_Est'!$P$4:$R$10,3, FALSE)))</f>
        <v>779.77721204609861</v>
      </c>
      <c r="BY59" s="294" t="s">
        <v>6</v>
      </c>
      <c r="BZ59" s="37" t="s">
        <v>6</v>
      </c>
      <c r="CA59" s="37" t="s">
        <v>6</v>
      </c>
      <c r="CB59" s="37" t="s">
        <v>6</v>
      </c>
      <c r="CC59" s="37"/>
      <c r="CD59" s="37"/>
      <c r="CE59" s="37"/>
      <c r="CF59" s="37"/>
      <c r="CG59" s="37"/>
      <c r="CI59" s="298">
        <f>SUMIF(G59:BY59,"&gt;=0",G59:BY59)</f>
        <v>77883.400488928164</v>
      </c>
      <c r="CJ59" s="926">
        <f>D59</f>
        <v>56000</v>
      </c>
      <c r="CK59" s="926">
        <f t="shared" si="2"/>
        <v>21883.400488928164</v>
      </c>
      <c r="CL59" s="930">
        <f t="shared" si="3"/>
        <v>0.39077500873086007</v>
      </c>
    </row>
    <row r="60" spans="1:90" x14ac:dyDescent="0.3">
      <c r="A60" s="18" t="s">
        <v>267</v>
      </c>
      <c r="B60" s="18" t="s">
        <v>268</v>
      </c>
      <c r="C60" s="684" t="s">
        <v>551</v>
      </c>
      <c r="D60" s="685">
        <v>1700</v>
      </c>
      <c r="E60" s="859" t="s">
        <v>220</v>
      </c>
      <c r="F60" s="859" t="s">
        <v>270</v>
      </c>
      <c r="G60" s="278">
        <v>1700</v>
      </c>
      <c r="H60" s="29">
        <v>1700</v>
      </c>
      <c r="I60" s="29">
        <v>1700</v>
      </c>
      <c r="J60" s="29">
        <v>1700</v>
      </c>
      <c r="K60" s="29">
        <v>1700</v>
      </c>
      <c r="L60" s="29">
        <v>1700</v>
      </c>
      <c r="M60" s="29">
        <v>1700</v>
      </c>
      <c r="N60" s="29">
        <v>1700</v>
      </c>
      <c r="O60" s="29">
        <v>1700</v>
      </c>
      <c r="P60" s="29">
        <v>1700</v>
      </c>
      <c r="Q60" s="29">
        <v>1700</v>
      </c>
      <c r="R60" s="29">
        <v>1700</v>
      </c>
      <c r="S60" s="29">
        <v>1700</v>
      </c>
      <c r="T60" s="29">
        <v>1700</v>
      </c>
      <c r="U60" s="29">
        <v>1700</v>
      </c>
      <c r="V60" s="29">
        <v>1700</v>
      </c>
      <c r="W60" s="30">
        <v>1700</v>
      </c>
      <c r="X60" s="30">
        <v>1700</v>
      </c>
      <c r="Y60" s="30">
        <v>1700</v>
      </c>
      <c r="Z60" s="30">
        <v>1700</v>
      </c>
      <c r="AA60" s="30">
        <v>1700</v>
      </c>
      <c r="AB60" s="30">
        <v>1700</v>
      </c>
      <c r="AC60" s="30">
        <v>1700</v>
      </c>
      <c r="AD60" s="30">
        <v>1700</v>
      </c>
      <c r="AE60" s="30">
        <v>1700</v>
      </c>
      <c r="AF60" s="30">
        <v>1700</v>
      </c>
      <c r="AG60" s="30">
        <v>1700</v>
      </c>
      <c r="AH60" s="31">
        <v>1700</v>
      </c>
      <c r="AI60" s="31">
        <v>1700</v>
      </c>
      <c r="AJ60" s="31">
        <v>1700</v>
      </c>
      <c r="AK60" s="31">
        <v>1700</v>
      </c>
      <c r="AL60" s="31">
        <v>1700</v>
      </c>
      <c r="AM60" s="31">
        <v>1700</v>
      </c>
      <c r="AN60" s="31">
        <v>1700</v>
      </c>
      <c r="AO60" s="475">
        <v>1628</v>
      </c>
      <c r="AP60" s="32">
        <v>1700</v>
      </c>
      <c r="AQ60" s="32">
        <v>1700</v>
      </c>
      <c r="AR60" s="476">
        <v>1700</v>
      </c>
      <c r="AS60" s="477">
        <v>1700</v>
      </c>
      <c r="AT60" s="477">
        <v>1700</v>
      </c>
      <c r="AU60" s="477">
        <v>1700</v>
      </c>
      <c r="AV60" s="478" t="s">
        <v>6</v>
      </c>
      <c r="AW60" s="479">
        <v>1700</v>
      </c>
      <c r="AX60" s="479">
        <v>1700</v>
      </c>
      <c r="AY60" s="480">
        <v>1700</v>
      </c>
      <c r="AZ60" s="480">
        <v>1700</v>
      </c>
      <c r="BA60" s="481">
        <v>1700</v>
      </c>
      <c r="BB60" s="575" t="s">
        <v>6</v>
      </c>
      <c r="BC60" s="30">
        <v>1700</v>
      </c>
      <c r="BD60" s="482">
        <v>1700</v>
      </c>
      <c r="BE60" s="482">
        <v>1700</v>
      </c>
      <c r="BF60" s="483">
        <v>1700</v>
      </c>
      <c r="BG60" s="483">
        <v>1700</v>
      </c>
      <c r="BH60" s="483">
        <v>1700</v>
      </c>
      <c r="BI60" s="484">
        <v>1700</v>
      </c>
      <c r="BJ60" s="485">
        <v>1700</v>
      </c>
      <c r="BK60" s="486">
        <v>1700</v>
      </c>
      <c r="BL60" s="486">
        <v>1700</v>
      </c>
      <c r="BM60" s="575" t="s">
        <v>6</v>
      </c>
      <c r="BN60" s="487">
        <v>1700</v>
      </c>
      <c r="BO60" s="486">
        <v>1700</v>
      </c>
      <c r="BP60" s="575" t="s">
        <v>6</v>
      </c>
      <c r="BQ60" s="488">
        <v>1700</v>
      </c>
      <c r="BR60" s="464">
        <v>1700</v>
      </c>
      <c r="BS60" s="849"/>
      <c r="BT60" s="465">
        <v>1700</v>
      </c>
      <c r="BU60" s="918">
        <v>1700</v>
      </c>
      <c r="BV60" s="490">
        <v>1700</v>
      </c>
      <c r="BW60" s="491">
        <v>1700</v>
      </c>
      <c r="BX60" s="919">
        <v>1700</v>
      </c>
      <c r="BY60" s="483">
        <v>1700</v>
      </c>
      <c r="BZ60" s="37">
        <v>1700</v>
      </c>
      <c r="CA60" s="37">
        <v>1700</v>
      </c>
      <c r="CB60" s="37">
        <v>1700</v>
      </c>
      <c r="CC60" s="37">
        <v>1700</v>
      </c>
      <c r="CD60" s="37">
        <v>1700</v>
      </c>
      <c r="CE60" s="37">
        <v>1700</v>
      </c>
      <c r="CF60" s="37">
        <v>1700</v>
      </c>
      <c r="CG60" s="37">
        <v>1700</v>
      </c>
      <c r="CI60" s="298">
        <f>SUMIF(G60:BY60,"&gt;=0",G60:BY60)</f>
        <v>112128</v>
      </c>
      <c r="CJ60" s="926">
        <f>D60</f>
        <v>1700</v>
      </c>
      <c r="CK60" s="926">
        <f t="shared" si="2"/>
        <v>110428</v>
      </c>
      <c r="CL60" s="930">
        <f t="shared" si="3"/>
        <v>64.957647058823525</v>
      </c>
    </row>
    <row r="61" spans="1:90" x14ac:dyDescent="0.3">
      <c r="A61" s="28" t="s">
        <v>271</v>
      </c>
      <c r="B61" s="28" t="s">
        <v>272</v>
      </c>
      <c r="C61" s="674" t="s">
        <v>552</v>
      </c>
      <c r="D61" s="685">
        <v>6000</v>
      </c>
      <c r="E61" s="819" t="s">
        <v>134</v>
      </c>
      <c r="F61" s="822" t="s">
        <v>129</v>
      </c>
      <c r="G61" s="278">
        <f>$D61*((VLOOKUP(G$2,'2020_Jurisdiction_Pop_Est'!$A:$D,4,FALSE))/(VLOOKUP($E61, '2020_Jurisdiction_Pop_Est'!$P$4:$R$10,3, FALSE)))</f>
        <v>3083.2512020365925</v>
      </c>
      <c r="H61" s="279">
        <f>$D61*((VLOOKUP(H$2,'2020_Jurisdiction_Pop_Est'!$A:$D,4,FALSE))/(VLOOKUP($E61, '2020_Jurisdiction_Pop_Est'!$P$4:$R$10,3, FALSE)))</f>
        <v>30.940115280883234</v>
      </c>
      <c r="I61" s="279">
        <f>$D61*((VLOOKUP(I$2,'2020_Jurisdiction_Pop_Est'!$A:$D,4,FALSE))/(VLOOKUP($E61, '2020_Jurisdiction_Pop_Est'!$P$4:$R$10,3, FALSE)))</f>
        <v>21.043145546623297</v>
      </c>
      <c r="J61" s="279">
        <f>$D61*((VLOOKUP(J$2,'2020_Jurisdiction_Pop_Est'!$A:$D,4,FALSE))/(VLOOKUP($E61, '2020_Jurisdiction_Pop_Est'!$P$4:$R$10,3, FALSE)))</f>
        <v>2116.1662255448277</v>
      </c>
      <c r="K61" s="279">
        <f>$D61*((VLOOKUP(K$2,'2020_Jurisdiction_Pop_Est'!$A:$D,4,FALSE))/(VLOOKUP($E61, '2020_Jurisdiction_Pop_Est'!$P$4:$R$10,3, FALSE)))</f>
        <v>117.07897653757809</v>
      </c>
      <c r="L61" s="279">
        <f>$D61*((VLOOKUP(L$2,'2020_Jurisdiction_Pop_Est'!$A:$D,4,FALSE))/(VLOOKUP($E61, '2020_Jurisdiction_Pop_Est'!$P$4:$R$10,3, FALSE)))</f>
        <v>83.349965772638427</v>
      </c>
      <c r="M61" s="279">
        <f>$D61*((VLOOKUP(M$2,'2020_Jurisdiction_Pop_Est'!$A:$D,4,FALSE))/(VLOOKUP($E61, '2020_Jurisdiction_Pop_Est'!$P$4:$R$10,3, FALSE)))</f>
        <v>19.807453469766212</v>
      </c>
      <c r="N61" s="279">
        <f>$D61*((VLOOKUP(N$2,'2020_Jurisdiction_Pop_Est'!$A:$D,4,FALSE))/(VLOOKUP($E61, '2020_Jurisdiction_Pop_Est'!$P$4:$R$10,3, FALSE)))</f>
        <v>98.966930986127522</v>
      </c>
      <c r="O61" s="279">
        <f>$D61*((VLOOKUP(O$2,'2020_Jurisdiction_Pop_Est'!$A:$D,4,FALSE))/(VLOOKUP($E61, '2020_Jurisdiction_Pop_Est'!$P$4:$R$10,3, FALSE)))</f>
        <v>13.560107288711313</v>
      </c>
      <c r="P61" s="279">
        <f>$D61*((VLOOKUP(P$2,'2020_Jurisdiction_Pop_Est'!$A:$D,4,FALSE))/(VLOOKUP($E61, '2020_Jurisdiction_Pop_Est'!$P$4:$R$10,3, FALSE)))</f>
        <v>88.501540934633752</v>
      </c>
      <c r="Q61" s="279">
        <f>$D61*((VLOOKUP(Q$2,'2020_Jurisdiction_Pop_Est'!$A:$D,4,FALSE))/(VLOOKUP($E61, '2020_Jurisdiction_Pop_Est'!$P$4:$R$10,3, FALSE)))</f>
        <v>25.408930552968336</v>
      </c>
      <c r="R61" s="279">
        <f>$D61*((VLOOKUP(R$2,'2020_Jurisdiction_Pop_Est'!$A:$D,4,FALSE))/(VLOOKUP($E61, '2020_Jurisdiction_Pop_Est'!$P$4:$R$10,3, FALSE)))</f>
        <v>87.127145199761003</v>
      </c>
      <c r="S61" s="279">
        <f>$D61*((VLOOKUP(S$2,'2020_Jurisdiction_Pop_Est'!$A:$D,4,FALSE))/(VLOOKUP($E61, '2020_Jurisdiction_Pop_Est'!$P$4:$R$10,3, FALSE)))</f>
        <v>82.24883673295993</v>
      </c>
      <c r="T61" s="279">
        <f>$D61*((VLOOKUP(T$2,'2020_Jurisdiction_Pop_Est'!$A:$D,4,FALSE))/(VLOOKUP($E61, '2020_Jurisdiction_Pop_Est'!$P$4:$R$10,3, FALSE)))</f>
        <v>94.084428595931101</v>
      </c>
      <c r="U61" s="279">
        <f>$D61*((VLOOKUP(U$2,'2020_Jurisdiction_Pop_Est'!$A:$D,4,FALSE))/(VLOOKUP($E61, '2020_Jurisdiction_Pop_Est'!$P$4:$R$10,3, FALSE)))</f>
        <v>44.907447076527191</v>
      </c>
      <c r="V61" s="279">
        <f>$D61*((VLOOKUP(V$2,'2020_Jurisdiction_Pop_Est'!$A:$D,4,FALSE))/(VLOOKUP($E61, '2020_Jurisdiction_Pop_Est'!$P$4:$R$10,3, FALSE)))</f>
        <v>33.575822794005504</v>
      </c>
      <c r="W61" s="280">
        <f>$D61*((VLOOKUP(W$2,'2020_Jurisdiction_Pop_Est'!$A:$D,4,FALSE))/(VLOOKUP($E61, '2020_Jurisdiction_Pop_Est'!$P$4:$R$10,3, FALSE)))</f>
        <v>18.641065088283426</v>
      </c>
      <c r="X61" s="280">
        <f>$D61*((VLOOKUP(X$2,'2020_Jurisdiction_Pop_Est'!$A:$D,4,FALSE))/(VLOOKUP($E61, '2020_Jurisdiction_Pop_Est'!$P$4:$R$10,3, FALSE)))</f>
        <v>9.7677122525979083</v>
      </c>
      <c r="Y61" s="280">
        <f>$D61*((VLOOKUP(Y$2,'2020_Jurisdiction_Pop_Est'!$A:$D,4,FALSE))/(VLOOKUP($E61, '2020_Jurisdiction_Pop_Est'!$P$4:$R$10,3, FALSE)))</f>
        <v>22.880805771354993</v>
      </c>
      <c r="Z61" s="280">
        <f>$D61*((VLOOKUP(Z$2,'2020_Jurisdiction_Pop_Est'!$A:$D,4,FALSE))/(VLOOKUP($E61, '2020_Jurisdiction_Pop_Est'!$P$4:$R$10,3, FALSE)))</f>
        <v>30.734860657421645</v>
      </c>
      <c r="AA61" s="280">
        <f>$D61*((VLOOKUP(AA$2,'2020_Jurisdiction_Pop_Est'!$A:$D,4,FALSE))/(VLOOKUP($E61, '2020_Jurisdiction_Pop_Est'!$P$4:$R$10,3, FALSE)))</f>
        <v>25.657457152284774</v>
      </c>
      <c r="AB61" s="280">
        <f>$D61*((VLOOKUP(AB$2,'2020_Jurisdiction_Pop_Est'!$A:$D,4,FALSE))/(VLOOKUP($E61, '2020_Jurisdiction_Pop_Est'!$P$4:$R$10,3, FALSE)))</f>
        <v>5.8567374247680881</v>
      </c>
      <c r="AC61" s="280">
        <f>$D61*((VLOOKUP(AC$2,'2020_Jurisdiction_Pop_Est'!$A:$D,4,FALSE))/(VLOOKUP($E61, '2020_Jurisdiction_Pop_Est'!$P$4:$R$10,3, FALSE)))</f>
        <v>8.6669336675865463</v>
      </c>
      <c r="AD61" s="280">
        <f>$D61*((VLOOKUP(AD$2,'2020_Jurisdiction_Pop_Est'!$A:$D,4,FALSE))/(VLOOKUP($E61, '2020_Jurisdiction_Pop_Est'!$P$4:$R$10,3, FALSE)))</f>
        <v>5.2463882037392109</v>
      </c>
      <c r="AE61" s="280">
        <f>$D61*((VLOOKUP(AE$2,'2020_Jurisdiction_Pop_Est'!$A:$D,4,FALSE))/(VLOOKUP($E61, '2020_Jurisdiction_Pop_Est'!$P$4:$R$10,3, FALSE)))</f>
        <v>39.180182815064484</v>
      </c>
      <c r="AF61" s="280">
        <f>$D61*((VLOOKUP(AF$2,'2020_Jurisdiction_Pop_Est'!$A:$D,4,FALSE))/(VLOOKUP($E61, '2020_Jurisdiction_Pop_Est'!$P$4:$R$10,3, FALSE)))</f>
        <v>3.0867217192733962</v>
      </c>
      <c r="AG61" s="280">
        <f>$D61*((VLOOKUP(AG$2,'2020_Jurisdiction_Pop_Est'!$A:$D,4,FALSE))/(VLOOKUP($E61, '2020_Jurisdiction_Pop_Est'!$P$4:$R$10,3, FALSE)))</f>
        <v>2.3547602494595594</v>
      </c>
      <c r="AH61" s="281">
        <f>$D61*((VLOOKUP(AH$2,'2020_Jurisdiction_Pop_Est'!$A:$D,4,FALSE))/(VLOOKUP($E61, '2020_Jurisdiction_Pop_Est'!$P$4:$R$10,3, FALSE)))</f>
        <v>3.8601417323653426</v>
      </c>
      <c r="AI61" s="281">
        <f>$D61*((VLOOKUP(AI$2,'2020_Jurisdiction_Pop_Est'!$A:$D,4,FALSE))/(VLOOKUP($E61, '2020_Jurisdiction_Pop_Est'!$P$4:$R$10,3, FALSE)))</f>
        <v>0.63757994637927795</v>
      </c>
      <c r="AJ61" s="281">
        <f>$D61*((VLOOKUP(AJ$2,'2020_Jurisdiction_Pop_Est'!$A:$D,4,FALSE))/(VLOOKUP($E61, '2020_Jurisdiction_Pop_Est'!$P$4:$R$10,3, FALSE)))</f>
        <v>1.356358546889302</v>
      </c>
      <c r="AK61" s="281">
        <f>$D61*((VLOOKUP(AK$2,'2020_Jurisdiction_Pop_Est'!$A:$D,4,FALSE))/(VLOOKUP($E61, '2020_Jurisdiction_Pop_Est'!$P$4:$R$10,3, FALSE)))</f>
        <v>3.5962371219507867</v>
      </c>
      <c r="AL61" s="281">
        <f>$D61*((VLOOKUP(AL$2,'2020_Jurisdiction_Pop_Est'!$A:$D,4,FALSE))/(VLOOKUP($E61, '2020_Jurisdiction_Pop_Est'!$P$4:$R$10,3, FALSE)))</f>
        <v>12.356167445987257</v>
      </c>
      <c r="AM61" s="281">
        <f>$D61*((VLOOKUP(AM$2,'2020_Jurisdiction_Pop_Est'!$A:$D,4,FALSE))/(VLOOKUP($E61, '2020_Jurisdiction_Pop_Est'!$P$4:$R$10,3, FALSE)))</f>
        <v>1.3138918884709674</v>
      </c>
      <c r="AN61" s="281">
        <f>$D61*((VLOOKUP(AN$2,'2020_Jurisdiction_Pop_Est'!$A:$D,4,FALSE))/(VLOOKUP($E61, '2020_Jurisdiction_Pop_Est'!$P$4:$R$10,3, FALSE)))</f>
        <v>2.2896148626342621</v>
      </c>
      <c r="AO61" s="14">
        <f>$D61*((VLOOKUP(AO$2,'2020_Jurisdiction_Pop_Est'!$A:$D,4,FALSE))/(VLOOKUP($E61, '2020_Jurisdiction_Pop_Est'!$P$4:$R$10,3, FALSE)))</f>
        <v>488.54894851758792</v>
      </c>
      <c r="AP61" s="15">
        <f>$D61*((VLOOKUP(AP$2,'2020_Jurisdiction_Pop_Est'!$A:$D,4,FALSE))/(VLOOKUP($E61, '2020_Jurisdiction_Pop_Est'!$P$4:$R$10,3, FALSE)))</f>
        <v>95.821446076022795</v>
      </c>
      <c r="AQ61" s="15">
        <f>$D61*((VLOOKUP(AQ$2,'2020_Jurisdiction_Pop_Est'!$A:$D,4,FALSE))/(VLOOKUP($E61, '2020_Jurisdiction_Pop_Est'!$P$4:$R$10,3, FALSE)))</f>
        <v>33.754278968705648</v>
      </c>
      <c r="AR61" s="117">
        <f>$D61*((VLOOKUP(AR$2,'2020_Jurisdiction_Pop_Est'!$A:$D,4,FALSE))/(VLOOKUP($E61, '2020_Jurisdiction_Pop_Est'!$P$4:$R$10,3, FALSE)))</f>
        <v>40.039606859038742</v>
      </c>
      <c r="AS61" s="282">
        <f>$D61*((VLOOKUP(AS$2,'2020_Jurisdiction_Pop_Est'!$A:$D,4,FALSE))/(VLOOKUP($E61, '2020_Jurisdiction_Pop_Est'!$P$4:$R$10,3, FALSE)))</f>
        <v>1.9005996334634234</v>
      </c>
      <c r="AT61" s="282">
        <f>$D61*((VLOOKUP(AT$2,'2020_Jurisdiction_Pop_Est'!$A:$D,4,FALSE))/(VLOOKUP($E61, '2020_Jurisdiction_Pop_Est'!$P$4:$R$10,3, FALSE)))</f>
        <v>1.859031233217566</v>
      </c>
      <c r="AU61" s="282" t="e">
        <f>$D61*((VLOOKUP(AU$2,'2020_Jurisdiction_Pop_Est'!$A:$D,4,FALSE))/(VLOOKUP($E61, '2020_Jurisdiction_Pop_Est'!$P$4:$R$10,3, FALSE)))</f>
        <v>#N/A</v>
      </c>
      <c r="AV61" s="33">
        <f>$D61*((VLOOKUP(AV$2,'2020_Jurisdiction_Pop_Est'!$A:$D,4,FALSE))/(VLOOKUP($E61, '2020_Jurisdiction_Pop_Est'!$P$4:$R$10,3, FALSE)))</f>
        <v>365.28789795818813</v>
      </c>
      <c r="AW61" s="120">
        <f>$D61*((VLOOKUP(AW$2,'2020_Jurisdiction_Pop_Est'!$A:$D,4,FALSE))/(VLOOKUP($E61, '2020_Jurisdiction_Pop_Est'!$P$4:$R$10,3, FALSE)))</f>
        <v>93.863485082678892</v>
      </c>
      <c r="AX61" s="120">
        <f>$D61*((VLOOKUP(AX$2,'2020_Jurisdiction_Pop_Est'!$A:$D,4,FALSE))/(VLOOKUP($E61, '2020_Jurisdiction_Pop_Est'!$P$4:$R$10,3, FALSE)))</f>
        <v>53.447110474666083</v>
      </c>
      <c r="AY61" s="297">
        <f>$D61*((VLOOKUP(AY$2,'2020_Jurisdiction_Pop_Est'!$A:$D,4,FALSE))/(VLOOKUP($E61, '2020_Jurisdiction_Pop_Est'!$P$4:$R$10,3, FALSE)))</f>
        <v>17.590508957363934</v>
      </c>
      <c r="AZ61" s="297">
        <f>$D61*((VLOOKUP(AZ$2,'2020_Jurisdiction_Pop_Est'!$A:$D,4,FALSE))/(VLOOKUP($E61, '2020_Jurisdiction_Pop_Est'!$P$4:$R$10,3, FALSE)))</f>
        <v>47.274577763551086</v>
      </c>
      <c r="BA61" s="284">
        <f>$D61*((VLOOKUP(BA$2,'2020_Jurisdiction_Pop_Est'!$A:$D,4,FALSE))/(VLOOKUP($E61, '2020_Jurisdiction_Pop_Est'!$P$4:$R$10,3, FALSE)))</f>
        <v>65.663028079676295</v>
      </c>
      <c r="BB61" s="575"/>
      <c r="BC61" s="34">
        <f>$D61*((VLOOKUP(BC$2,'2020_Jurisdiction_Pop_Est'!$A:$D,4,FALSE))/(VLOOKUP($E61, '2020_Jurisdiction_Pop_Est'!$P$4:$R$10,3, FALSE)))</f>
        <v>42.641450641203839</v>
      </c>
      <c r="BD61" s="285" t="e">
        <f>$D61*((VLOOKUP(BD$2,'2020_Jurisdiction_Pop_Est'!$A:$D,4,FALSE))/(VLOOKUP($E61, '2020_Jurisdiction_Pop_Est'!$P$4:$R$10,3, FALSE)))</f>
        <v>#N/A</v>
      </c>
      <c r="BE61" s="285">
        <f>$D61*((VLOOKUP(BE$2,'2020_Jurisdiction_Pop_Est'!$A:$D,4,FALSE))/(VLOOKUP($E61, '2020_Jurisdiction_Pop_Est'!$P$4:$R$10,3, FALSE)))</f>
        <v>5.6488201505366398</v>
      </c>
      <c r="BF61" s="286">
        <f>$D61*((VLOOKUP(BF$2,'2020_Jurisdiction_Pop_Est'!$A:$D,4,FALSE))/(VLOOKUP($E61, '2020_Jurisdiction_Pop_Est'!$P$4:$R$10,3, FALSE)))</f>
        <v>23.00805357396743</v>
      </c>
      <c r="BG61" s="286">
        <f>$D61*((VLOOKUP(BG$2,'2020_Jurisdiction_Pop_Est'!$A:$D,4,FALSE))/(VLOOKUP($E61, '2020_Jurisdiction_Pop_Est'!$P$4:$R$10,3, FALSE)))</f>
        <v>10.257048973453339</v>
      </c>
      <c r="BH61" s="286">
        <f>$D61*((VLOOKUP(BH$2,'2020_Jurisdiction_Pop_Est'!$A:$D,4,FALSE))/(VLOOKUP($E61, '2020_Jurisdiction_Pop_Est'!$P$4:$R$10,3, FALSE)))</f>
        <v>14.553890234825371</v>
      </c>
      <c r="BI61" s="287">
        <f>$D61*((VLOOKUP(BI$2,'2020_Jurisdiction_Pop_Est'!$A:$D,4,FALSE))/(VLOOKUP($E61, '2020_Jurisdiction_Pop_Est'!$P$4:$R$10,3, FALSE)))</f>
        <v>105.16402446681099</v>
      </c>
      <c r="BJ61" s="288">
        <f>$D61*((VLOOKUP(BJ$2,'2020_Jurisdiction_Pop_Est'!$A:$D,4,FALSE))/(VLOOKUP($E61, '2020_Jurisdiction_Pop_Est'!$P$4:$R$10,3, FALSE)))</f>
        <v>30.486850837330135</v>
      </c>
      <c r="BK61" s="35">
        <f>$D61*((VLOOKUP(BK$2,'2020_Jurisdiction_Pop_Est'!$A:$D,4,FALSE))/(VLOOKUP($E61, '2020_Jurisdiction_Pop_Est'!$P$4:$R$10,3, FALSE)))</f>
        <v>144.66560240635496</v>
      </c>
      <c r="BL61" s="35">
        <f>$D61*((VLOOKUP(BL$2,'2020_Jurisdiction_Pop_Est'!$A:$D,4,FALSE))/(VLOOKUP($E61, '2020_Jurisdiction_Pop_Est'!$P$4:$R$10,3, FALSE)))</f>
        <v>5.5860894857844707</v>
      </c>
      <c r="BM61" s="575"/>
      <c r="BN61" s="289" t="e">
        <f>$D61*((VLOOKUP(BN$2,'2020_Jurisdiction_Pop_Est'!$A:$D,4,FALSE))/(VLOOKUP($E61, '2020_Jurisdiction_Pop_Est'!$P$4:$R$10,3, FALSE)))</f>
        <v>#N/A</v>
      </c>
      <c r="BO61" s="35">
        <f>$D61*((VLOOKUP(BO$2,'2020_Jurisdiction_Pop_Est'!$A:$D,4,FALSE))/(VLOOKUP($E61, '2020_Jurisdiction_Pop_Est'!$P$4:$R$10,3, FALSE)))</f>
        <v>81.440664626259576</v>
      </c>
      <c r="BP61" s="575"/>
      <c r="BQ61" s="290">
        <f>$D61*((VLOOKUP(BQ$2,'2020_Jurisdiction_Pop_Est'!$A:$D,4,FALSE))/(VLOOKUP($E61, '2020_Jurisdiction_Pop_Est'!$P$4:$R$10,3, FALSE)))</f>
        <v>31.492240686888476</v>
      </c>
      <c r="BR61" s="291">
        <f>$D61*((VLOOKUP(BR$2,'2020_Jurisdiction_Pop_Est'!$A:$D,4,FALSE))/(VLOOKUP($E61, '2020_Jurisdiction_Pop_Est'!$P$4:$R$10,3, FALSE)))</f>
        <v>9.4974821514801153</v>
      </c>
      <c r="BS61" s="575"/>
      <c r="BT61" s="121">
        <f>$D61*((VLOOKUP(BT$2,'2020_Jurisdiction_Pop_Est'!$A:$D,4,FALSE))/(VLOOKUP($E61, '2020_Jurisdiction_Pop_Est'!$P$4:$R$10,3, FALSE)))</f>
        <v>0</v>
      </c>
      <c r="BU61" s="36">
        <f>$D61*((VLOOKUP(BU$2,'2020_Jurisdiction_Pop_Est'!$A:$D,4,FALSE))/(VLOOKUP($E61, '2020_Jurisdiction_Pop_Est'!$P$4:$R$10,3, FALSE)))</f>
        <v>138.4867421411675</v>
      </c>
      <c r="BV61" s="292">
        <f>$D61*((VLOOKUP(BV$2,'2020_Jurisdiction_Pop_Est'!$A:$D,4,FALSE))/(VLOOKUP($E61, '2020_Jurisdiction_Pop_Est'!$P$4:$R$10,3, FALSE)))</f>
        <v>56.708399576158719</v>
      </c>
      <c r="BW61" s="293">
        <f>$D61*((VLOOKUP(BW$2,'2020_Jurisdiction_Pop_Est'!$A:$D,4,FALSE))/(VLOOKUP($E61, '2020_Jurisdiction_Pop_Est'!$P$4:$R$10,3, FALSE)))</f>
        <v>18.912723498221549</v>
      </c>
      <c r="BX61" s="34">
        <f>$D61*((VLOOKUP(BX$2,'2020_Jurisdiction_Pop_Est'!$A:$D,4,FALSE))/(VLOOKUP($E61, '2020_Jurisdiction_Pop_Est'!$P$4:$R$10,3, FALSE)))</f>
        <v>83.547558433510559</v>
      </c>
      <c r="BY61" s="294" t="s">
        <v>6</v>
      </c>
      <c r="BZ61" s="37" t="s">
        <v>6</v>
      </c>
      <c r="CA61" s="37" t="s">
        <v>6</v>
      </c>
      <c r="CB61" s="37" t="s">
        <v>6</v>
      </c>
      <c r="CC61" s="37"/>
      <c r="CD61" s="37"/>
      <c r="CE61" s="37"/>
      <c r="CF61" s="37"/>
      <c r="CG61" s="37"/>
      <c r="CI61" s="298">
        <f>SUMIF(G61:BY61,"&gt;=0",G61:BY61)</f>
        <v>8344.6500523851591</v>
      </c>
      <c r="CJ61" s="926">
        <f>D61</f>
        <v>6000</v>
      </c>
      <c r="CK61" s="926">
        <f t="shared" si="2"/>
        <v>2344.6500523851591</v>
      </c>
      <c r="CL61" s="930">
        <f t="shared" si="3"/>
        <v>0.39077500873085985</v>
      </c>
    </row>
    <row r="62" spans="1:90" x14ac:dyDescent="0.3">
      <c r="A62" s="317"/>
      <c r="B62" s="134"/>
      <c r="C62" s="375"/>
      <c r="D62" s="376"/>
      <c r="E62" s="377"/>
      <c r="F62" s="377"/>
      <c r="G62" s="378"/>
      <c r="H62" s="319"/>
      <c r="I62" s="319"/>
      <c r="J62" s="319"/>
      <c r="K62" s="319"/>
      <c r="L62" s="319"/>
      <c r="M62" s="319"/>
      <c r="N62" s="319"/>
      <c r="O62" s="319"/>
      <c r="P62" s="319"/>
      <c r="Q62" s="319"/>
      <c r="R62" s="319"/>
      <c r="S62" s="319"/>
      <c r="T62" s="319"/>
      <c r="U62" s="319"/>
      <c r="V62" s="319"/>
      <c r="W62" s="319"/>
      <c r="X62" s="319"/>
      <c r="Y62" s="319"/>
      <c r="Z62" s="319"/>
      <c r="AA62" s="319"/>
      <c r="AB62" s="319"/>
      <c r="AC62" s="319"/>
      <c r="AD62" s="319"/>
      <c r="AE62" s="319"/>
      <c r="AF62" s="319"/>
      <c r="AG62" s="319"/>
      <c r="AH62" s="319"/>
      <c r="AI62" s="319"/>
      <c r="AJ62" s="319"/>
      <c r="AK62" s="319"/>
      <c r="AL62" s="319"/>
      <c r="AM62" s="319"/>
      <c r="AN62" s="319"/>
      <c r="AO62" s="320"/>
      <c r="AP62" s="320"/>
      <c r="AQ62" s="320"/>
      <c r="AR62" s="321"/>
      <c r="AS62" s="321"/>
      <c r="AT62" s="321"/>
      <c r="AU62" s="321"/>
      <c r="AV62" s="320"/>
      <c r="AW62" s="321"/>
      <c r="AX62" s="321"/>
      <c r="AY62" s="321"/>
      <c r="AZ62" s="321"/>
      <c r="BA62" s="319"/>
      <c r="BB62" s="320"/>
      <c r="BC62" s="320"/>
      <c r="BD62" s="321"/>
      <c r="BE62" s="321"/>
      <c r="BF62" s="321"/>
      <c r="BG62" s="321"/>
      <c r="BH62" s="321"/>
      <c r="BI62" s="319"/>
      <c r="BJ62" s="319"/>
      <c r="BK62" s="320"/>
      <c r="BL62" s="320"/>
      <c r="BM62" s="320"/>
      <c r="BN62" s="321"/>
      <c r="BO62" s="320"/>
      <c r="BP62" s="321"/>
      <c r="BQ62" s="320"/>
      <c r="BR62" s="319"/>
      <c r="BS62" s="853"/>
      <c r="BT62" s="319"/>
      <c r="BU62" s="320"/>
      <c r="BV62" s="319"/>
      <c r="BW62" s="319"/>
      <c r="BX62" s="320"/>
      <c r="BY62" s="319"/>
      <c r="BZ62" s="319"/>
      <c r="CA62" s="319"/>
      <c r="CB62" s="319"/>
      <c r="CC62" s="319"/>
      <c r="CD62" s="319"/>
      <c r="CE62" s="319"/>
      <c r="CF62" s="319"/>
      <c r="CG62" s="319"/>
      <c r="CH62" s="319"/>
      <c r="CI62" s="319"/>
      <c r="CJ62" s="319"/>
      <c r="CK62" s="319"/>
      <c r="CL62" s="319"/>
    </row>
    <row r="63" spans="1:90" x14ac:dyDescent="0.3">
      <c r="A63" s="443" t="s">
        <v>553</v>
      </c>
      <c r="B63" s="443" t="s">
        <v>554</v>
      </c>
      <c r="D63" s="127"/>
      <c r="E63" s="128"/>
      <c r="F63" s="128"/>
      <c r="G63" s="278"/>
      <c r="H63" s="279"/>
      <c r="I63" s="279"/>
      <c r="J63" s="279"/>
      <c r="K63" s="279"/>
      <c r="L63" s="279"/>
      <c r="M63" s="279"/>
      <c r="N63" s="279"/>
      <c r="O63" s="279"/>
      <c r="P63" s="279"/>
      <c r="Q63" s="279"/>
      <c r="R63" s="279"/>
      <c r="S63" s="279"/>
      <c r="T63" s="279"/>
      <c r="U63" s="279"/>
      <c r="V63" s="279"/>
      <c r="W63" s="280"/>
      <c r="X63" s="280"/>
      <c r="Y63" s="280"/>
      <c r="Z63" s="280"/>
      <c r="AA63" s="280"/>
      <c r="AB63" s="280"/>
      <c r="AC63" s="280"/>
      <c r="AD63" s="280"/>
      <c r="AE63" s="280"/>
      <c r="AF63" s="280"/>
      <c r="AG63" s="280"/>
      <c r="AH63" s="281"/>
      <c r="AI63" s="281"/>
      <c r="AJ63" s="281"/>
      <c r="AK63" s="281"/>
      <c r="AL63" s="281"/>
      <c r="AM63" s="281"/>
      <c r="AN63" s="281"/>
      <c r="AO63" s="14"/>
      <c r="AP63" s="15"/>
      <c r="AQ63" s="15"/>
      <c r="AR63" s="117"/>
      <c r="AS63" s="379"/>
      <c r="AT63" s="379"/>
      <c r="AU63" s="379"/>
      <c r="AV63" s="33"/>
      <c r="AW63" s="120"/>
      <c r="AX63" s="120"/>
      <c r="AY63" s="297"/>
      <c r="AZ63" s="297"/>
      <c r="BA63" s="284"/>
      <c r="BB63" s="575"/>
      <c r="BC63" s="34"/>
      <c r="BD63" s="285"/>
      <c r="BE63" s="285"/>
      <c r="BF63" s="286"/>
      <c r="BG63" s="286"/>
      <c r="BH63" s="286"/>
      <c r="BI63" s="287"/>
      <c r="BJ63" s="288"/>
      <c r="BK63" s="35"/>
      <c r="BL63" s="35"/>
      <c r="BM63" s="575"/>
      <c r="BN63" s="123"/>
      <c r="BO63" s="35"/>
      <c r="BP63" s="575"/>
      <c r="BQ63" s="290"/>
      <c r="BR63" s="291"/>
      <c r="BS63" s="575"/>
      <c r="BT63" s="121"/>
      <c r="BU63" s="36"/>
      <c r="BV63" s="292"/>
      <c r="BW63" s="293"/>
      <c r="BX63" s="34"/>
      <c r="BY63" s="294"/>
      <c r="BZ63" s="295"/>
      <c r="CA63" s="295"/>
      <c r="CB63" s="295"/>
      <c r="CC63" s="295"/>
      <c r="CD63" s="295"/>
      <c r="CE63" s="295"/>
      <c r="CF63" s="295"/>
      <c r="CG63" s="295"/>
      <c r="CI63" s="298">
        <f t="shared" ref="CI63:CI72" si="10">SUMIF(G63:BY63,"&gt;=0",G63:BY63)</f>
        <v>0</v>
      </c>
      <c r="CJ63" s="926">
        <f t="shared" ref="CJ63:CJ72" si="11">D63</f>
        <v>0</v>
      </c>
      <c r="CK63" s="926">
        <f t="shared" si="2"/>
        <v>0</v>
      </c>
      <c r="CL63" s="930" t="e">
        <f t="shared" si="3"/>
        <v>#DIV/0!</v>
      </c>
    </row>
    <row r="64" spans="1:90" x14ac:dyDescent="0.3">
      <c r="A64" s="40" t="s">
        <v>555</v>
      </c>
      <c r="B64" s="40" t="s">
        <v>556</v>
      </c>
      <c r="C64" s="686" t="s">
        <v>557</v>
      </c>
      <c r="D64" s="679">
        <v>290293</v>
      </c>
      <c r="E64" s="819" t="s">
        <v>134</v>
      </c>
      <c r="F64" s="917" t="s">
        <v>129</v>
      </c>
      <c r="G64" s="278">
        <f>$D64*((VLOOKUP(G$2,'2020_Jurisdiction_Pop_Est'!$A:$D,4,FALSE))/(VLOOKUP($E64, '2020_Jurisdiction_Pop_Est'!$P$4:$R$10,3, FALSE)))</f>
        <v>149174.37353213478</v>
      </c>
      <c r="H64" s="279">
        <f>$D64*((VLOOKUP(H$2,'2020_Jurisdiction_Pop_Est'!$A:$D,4,FALSE))/(VLOOKUP($E64, '2020_Jurisdiction_Pop_Est'!$P$4:$R$10,3, FALSE)))</f>
        <v>1496.9498142055727</v>
      </c>
      <c r="I64" s="279">
        <f>$D64*((VLOOKUP(I$2,'2020_Jurisdiction_Pop_Est'!$A:$D,4,FALSE))/(VLOOKUP($E64, '2020_Jurisdiction_Pop_Est'!$P$4:$R$10,3, FALSE)))</f>
        <v>1018.1129750276527</v>
      </c>
      <c r="J64" s="279">
        <f>$D64*((VLOOKUP(J$2,'2020_Jurisdiction_Pop_Est'!$A:$D,4,FALSE))/(VLOOKUP($E64, '2020_Jurisdiction_Pop_Est'!$P$4:$R$10,3, FALSE)))</f>
        <v>102384.70701868078</v>
      </c>
      <c r="K64" s="279">
        <f>$D64*((VLOOKUP(K$2,'2020_Jurisdiction_Pop_Est'!$A:$D,4,FALSE))/(VLOOKUP($E64, '2020_Jurisdiction_Pop_Est'!$P$4:$R$10,3, FALSE)))</f>
        <v>5664.5345560038595</v>
      </c>
      <c r="L64" s="279">
        <f>$D64*((VLOOKUP(L$2,'2020_Jurisdiction_Pop_Est'!$A:$D,4,FALSE))/(VLOOKUP($E64, '2020_Jurisdiction_Pop_Est'!$P$4:$R$10,3, FALSE)))</f>
        <v>4032.651935672754</v>
      </c>
      <c r="M64" s="279">
        <f>$D64*((VLOOKUP(M$2,'2020_Jurisdiction_Pop_Est'!$A:$D,4,FALSE))/(VLOOKUP($E64, '2020_Jurisdiction_Pop_Est'!$P$4:$R$10,3, FALSE)))</f>
        <v>958.32751501647374</v>
      </c>
      <c r="N64" s="279">
        <f>$D64*((VLOOKUP(N$2,'2020_Jurisdiction_Pop_Est'!$A:$D,4,FALSE))/(VLOOKUP($E64, '2020_Jurisdiction_Pop_Est'!$P$4:$R$10,3, FALSE)))</f>
        <v>4788.2345494593192</v>
      </c>
      <c r="O64" s="279">
        <f>$D64*((VLOOKUP(O$2,'2020_Jurisdiction_Pop_Est'!$A:$D,4,FALSE))/(VLOOKUP($E64, '2020_Jurisdiction_Pop_Est'!$P$4:$R$10,3, FALSE)))</f>
        <v>656.06737086031217</v>
      </c>
      <c r="P64" s="279">
        <f>$D64*((VLOOKUP(P$2,'2020_Jurisdiction_Pop_Est'!$A:$D,4,FALSE))/(VLOOKUP($E64, '2020_Jurisdiction_Pop_Est'!$P$4:$R$10,3, FALSE)))</f>
        <v>4281.8963037562726</v>
      </c>
      <c r="Q64" s="279">
        <f>$D64*((VLOOKUP(Q$2,'2020_Jurisdiction_Pop_Est'!$A:$D,4,FALSE))/(VLOOKUP($E64, '2020_Jurisdiction_Pop_Est'!$P$4:$R$10,3, FALSE)))</f>
        <v>1229.3391128354729</v>
      </c>
      <c r="R64" s="279">
        <f>$D64*((VLOOKUP(R$2,'2020_Jurisdiction_Pop_Est'!$A:$D,4,FALSE))/(VLOOKUP($E64, '2020_Jurisdiction_Pop_Est'!$P$4:$R$10,3, FALSE)))</f>
        <v>4215.4000602457036</v>
      </c>
      <c r="S64" s="279">
        <f>$D64*((VLOOKUP(S$2,'2020_Jurisdiction_Pop_Est'!$A:$D,4,FALSE))/(VLOOKUP($E64, '2020_Jurisdiction_Pop_Est'!$P$4:$R$10,3, FALSE)))</f>
        <v>3979.3769269535228</v>
      </c>
      <c r="T64" s="279">
        <f>$D64*((VLOOKUP(T$2,'2020_Jurisdiction_Pop_Est'!$A:$D,4,FALSE))/(VLOOKUP($E64, '2020_Jurisdiction_Pop_Est'!$P$4:$R$10,3, FALSE)))</f>
        <v>4552.0085050664375</v>
      </c>
      <c r="U64" s="279">
        <f>$D64*((VLOOKUP(U$2,'2020_Jurisdiction_Pop_Est'!$A:$D,4,FALSE))/(VLOOKUP($E64, '2020_Jurisdiction_Pop_Est'!$P$4:$R$10,3, FALSE)))</f>
        <v>2172.7195890310513</v>
      </c>
      <c r="V64" s="279">
        <f>$D64*((VLOOKUP(V$2,'2020_Jurisdiction_Pop_Est'!$A:$D,4,FALSE))/(VLOOKUP($E64, '2020_Jurisdiction_Pop_Est'!$P$4:$R$10,3, FALSE)))</f>
        <v>1624.4710543900399</v>
      </c>
      <c r="W64" s="280">
        <f>$D64*((VLOOKUP(W$2,'2020_Jurisdiction_Pop_Est'!$A:$D,4,FALSE))/(VLOOKUP($E64, '2020_Jurisdiction_Pop_Est'!$P$4:$R$10,3, FALSE)))</f>
        <v>901.89511794551004</v>
      </c>
      <c r="X64" s="280">
        <f>$D64*((VLOOKUP(X$2,'2020_Jurisdiction_Pop_Est'!$A:$D,4,FALSE))/(VLOOKUP($E64, '2020_Jurisdiction_Pop_Est'!$P$4:$R$10,3, FALSE)))</f>
        <v>472.58308215723406</v>
      </c>
      <c r="Y64" s="280">
        <f>$D64*((VLOOKUP(Y$2,'2020_Jurisdiction_Pop_Est'!$A:$D,4,FALSE))/(VLOOKUP($E64, '2020_Jurisdiction_Pop_Est'!$P$4:$R$10,3, FALSE)))</f>
        <v>1107.0229582973257</v>
      </c>
      <c r="Z64" s="280">
        <f>$D64*((VLOOKUP(Z$2,'2020_Jurisdiction_Pop_Est'!$A:$D,4,FALSE))/(VLOOKUP($E64, '2020_Jurisdiction_Pop_Est'!$P$4:$R$10,3, FALSE)))</f>
        <v>1487.0191508041503</v>
      </c>
      <c r="AA64" s="280">
        <f>$D64*((VLOOKUP(AA$2,'2020_Jurisdiction_Pop_Est'!$A:$D,4,FALSE))/(VLOOKUP($E64, '2020_Jurisdiction_Pop_Est'!$P$4:$R$10,3, FALSE)))</f>
        <v>1241.3633681847007</v>
      </c>
      <c r="AB64" s="280">
        <f>$D64*((VLOOKUP(AB$2,'2020_Jurisdiction_Pop_Est'!$A:$D,4,FALSE))/(VLOOKUP($E64, '2020_Jurisdiction_Pop_Est'!$P$4:$R$10,3, FALSE)))</f>
        <v>283.36164620803379</v>
      </c>
      <c r="AC64" s="280">
        <f>$D64*((VLOOKUP(AC$2,'2020_Jurisdiction_Pop_Est'!$A:$D,4,FALSE))/(VLOOKUP($E64, '2020_Jurisdiction_Pop_Est'!$P$4:$R$10,3, FALSE)))</f>
        <v>419.32502919411689</v>
      </c>
      <c r="AD64" s="280">
        <f>$D64*((VLOOKUP(AD$2,'2020_Jurisdiction_Pop_Est'!$A:$D,4,FALSE))/(VLOOKUP($E64, '2020_Jurisdiction_Pop_Est'!$P$4:$R$10,3, FALSE)))</f>
        <v>253.83162847134446</v>
      </c>
      <c r="AE64" s="280">
        <f>$D64*((VLOOKUP(AE$2,'2020_Jurisdiction_Pop_Est'!$A:$D,4,FALSE))/(VLOOKUP($E64, '2020_Jurisdiction_Pop_Est'!$P$4:$R$10,3, FALSE)))</f>
        <v>1895.622134988919</v>
      </c>
      <c r="AF64" s="280">
        <f>$D64*((VLOOKUP(AF$2,'2020_Jurisdiction_Pop_Est'!$A:$D,4,FALSE))/(VLOOKUP($E64, '2020_Jurisdiction_Pop_Est'!$P$4:$R$10,3, FALSE)))</f>
        <v>149.34228467550534</v>
      </c>
      <c r="AG64" s="280">
        <f>$D64*((VLOOKUP(AG$2,'2020_Jurisdiction_Pop_Est'!$A:$D,4,FALSE))/(VLOOKUP($E64, '2020_Jurisdiction_Pop_Est'!$P$4:$R$10,3, FALSE)))</f>
        <v>113.92840284939398</v>
      </c>
      <c r="AH64" s="281">
        <f>$D64*((VLOOKUP(AH$2,'2020_Jurisdiction_Pop_Est'!$A:$D,4,FALSE))/(VLOOKUP($E64, '2020_Jurisdiction_Pop_Est'!$P$4:$R$10,3, FALSE)))</f>
        <v>186.76202065225542</v>
      </c>
      <c r="AI64" s="281">
        <f>$D64*((VLOOKUP(AI$2,'2020_Jurisdiction_Pop_Est'!$A:$D,4,FALSE))/(VLOOKUP($E64, '2020_Jurisdiction_Pop_Est'!$P$4:$R$10,3, FALSE)))</f>
        <v>30.847499229046623</v>
      </c>
      <c r="AJ64" s="281">
        <f>$D64*((VLOOKUP(AJ$2,'2020_Jurisdiction_Pop_Est'!$A:$D,4,FALSE))/(VLOOKUP($E64, '2020_Jurisdiction_Pop_Est'!$P$4:$R$10,3, FALSE)))</f>
        <v>65.623565275356015</v>
      </c>
      <c r="AK64" s="281">
        <f>$D64*((VLOOKUP(AK$2,'2020_Jurisdiction_Pop_Est'!$A:$D,4,FALSE))/(VLOOKUP($E64, '2020_Jurisdiction_Pop_Est'!$P$4:$R$10,3, FALSE)))</f>
        <v>173.99374380707664</v>
      </c>
      <c r="AL64" s="281">
        <f>$D64*((VLOOKUP(AL$2,'2020_Jurisdiction_Pop_Est'!$A:$D,4,FALSE))/(VLOOKUP($E64, '2020_Jurisdiction_Pop_Est'!$P$4:$R$10,3, FALSE)))</f>
        <v>597.81815273299651</v>
      </c>
      <c r="AM64" s="281">
        <f>$D64*((VLOOKUP(AM$2,'2020_Jurisdiction_Pop_Est'!$A:$D,4,FALSE))/(VLOOKUP($E64, '2020_Jurisdiction_Pop_Est'!$P$4:$R$10,3, FALSE)))</f>
        <v>63.568936329983757</v>
      </c>
      <c r="AN64" s="281">
        <f>$D64*((VLOOKUP(AN$2,'2020_Jurisdiction_Pop_Est'!$A:$D,4,FALSE))/(VLOOKUP($E64, '2020_Jurisdiction_Pop_Est'!$P$4:$R$10,3, FALSE)))</f>
        <v>110.77652788644797</v>
      </c>
      <c r="AO64" s="14">
        <f>$D64*((VLOOKUP(AO$2,'2020_Jurisdiction_Pop_Est'!$A:$D,4,FALSE))/(VLOOKUP($E64, '2020_Jurisdiction_Pop_Est'!$P$4:$R$10,3, FALSE)))</f>
        <v>23637.056652002691</v>
      </c>
      <c r="AP64" s="15">
        <f>$D64*((VLOOKUP(AP$2,'2020_Jurisdiction_Pop_Est'!$A:$D,4,FALSE))/(VLOOKUP($E64, '2020_Jurisdiction_Pop_Est'!$P$4:$R$10,3, FALSE)))</f>
        <v>4636.0491742911472</v>
      </c>
      <c r="AQ64" s="15">
        <f>$D64*((VLOOKUP(AQ$2,'2020_Jurisdiction_Pop_Est'!$A:$D,4,FALSE))/(VLOOKUP($E64, '2020_Jurisdiction_Pop_Est'!$P$4:$R$10,3, FALSE)))</f>
        <v>1633.1051507770781</v>
      </c>
      <c r="AR64" s="117">
        <f>$D64*((VLOOKUP(AR$2,'2020_Jurisdiction_Pop_Est'!$A:$D,4,FALSE))/(VLOOKUP($E64, '2020_Jurisdiction_Pop_Est'!$P$4:$R$10,3, FALSE)))</f>
        <v>1937.2029323218221</v>
      </c>
      <c r="AS64" s="282">
        <f>$D64*((VLOOKUP(AS$2,'2020_Jurisdiction_Pop_Est'!$A:$D,4,FALSE))/(VLOOKUP($E64, '2020_Jurisdiction_Pop_Est'!$P$4:$R$10,3, FALSE)))</f>
        <v>91.955128232832934</v>
      </c>
      <c r="AT64" s="282">
        <f>$D64*((VLOOKUP(AT$2,'2020_Jurisdiction_Pop_Est'!$A:$D,4,FALSE))/(VLOOKUP($E64, '2020_Jurisdiction_Pop_Est'!$P$4:$R$10,3, FALSE)))</f>
        <v>89.943958964071157</v>
      </c>
      <c r="AU64" s="282" t="e">
        <f>$D64*((VLOOKUP(AU$2,'2020_Jurisdiction_Pop_Est'!$A:$D,4,FALSE))/(VLOOKUP($E64, '2020_Jurisdiction_Pop_Est'!$P$4:$R$10,3, FALSE)))</f>
        <v>#N/A</v>
      </c>
      <c r="AV64" s="33">
        <f>$D64*((VLOOKUP(AV$2,'2020_Jurisdiction_Pop_Est'!$A:$D,4,FALSE))/(VLOOKUP($E64, '2020_Jurisdiction_Pop_Est'!$P$4:$R$10,3, FALSE)))</f>
        <v>17673.419960329386</v>
      </c>
      <c r="AW64" s="120">
        <f>$D64*((VLOOKUP(AW$2,'2020_Jurisdiction_Pop_Est'!$A:$D,4,FALSE))/(VLOOKUP($E64, '2020_Jurisdiction_Pop_Est'!$P$4:$R$10,3, FALSE)))</f>
        <v>4541.3187791843511</v>
      </c>
      <c r="AX64" s="120">
        <f>$D64*((VLOOKUP(AX$2,'2020_Jurisdiction_Pop_Est'!$A:$D,4,FALSE))/(VLOOKUP($E64, '2020_Jurisdiction_Pop_Est'!$P$4:$R$10,3, FALSE)))</f>
        <v>2585.8870068370402</v>
      </c>
      <c r="AY64" s="297">
        <f>$D64*((VLOOKUP(AY$2,'2020_Jurisdiction_Pop_Est'!$A:$D,4,FALSE))/(VLOOKUP($E64, '2020_Jurisdiction_Pop_Est'!$P$4:$R$10,3, FALSE)))</f>
        <v>851.0669361266747</v>
      </c>
      <c r="AZ64" s="297">
        <f>$D64*((VLOOKUP(AZ$2,'2020_Jurisdiction_Pop_Est'!$A:$D,4,FALSE))/(VLOOKUP($E64, '2020_Jurisdiction_Pop_Est'!$P$4:$R$10,3, FALSE)))</f>
        <v>2287.2465004524229</v>
      </c>
      <c r="BA64" s="284">
        <f>$D64*((VLOOKUP(BA$2,'2020_Jurisdiction_Pop_Est'!$A:$D,4,FALSE))/(VLOOKUP($E64, '2020_Jurisdiction_Pop_Est'!$P$4:$R$10,3, FALSE)))</f>
        <v>3176.9195683889116</v>
      </c>
      <c r="BB64" s="575"/>
      <c r="BC64" s="34">
        <f>$D64*((VLOOKUP(BC$2,'2020_Jurisdiction_Pop_Est'!$A:$D,4,FALSE))/(VLOOKUP($E64, '2020_Jurisdiction_Pop_Est'!$P$4:$R$10,3, FALSE)))</f>
        <v>2063.0857718311645</v>
      </c>
      <c r="BD64" s="285" t="e">
        <f>$D64*((VLOOKUP(BD$2,'2020_Jurisdiction_Pop_Est'!$A:$D,4,FALSE))/(VLOOKUP($E64, '2020_Jurisdiction_Pop_Est'!$P$4:$R$10,3, FALSE)))</f>
        <v>#N/A</v>
      </c>
      <c r="BE64" s="285">
        <f>$D64*((VLOOKUP(BE$2,'2020_Jurisdiction_Pop_Est'!$A:$D,4,FALSE))/(VLOOKUP($E64, '2020_Jurisdiction_Pop_Est'!$P$4:$R$10,3, FALSE)))</f>
        <v>273.3021579932888</v>
      </c>
      <c r="BF64" s="286">
        <f>$D64*((VLOOKUP(BF$2,'2020_Jurisdiction_Pop_Est'!$A:$D,4,FALSE))/(VLOOKUP($E64, '2020_Jurisdiction_Pop_Est'!$P$4:$R$10,3, FALSE)))</f>
        <v>1113.1794826912878</v>
      </c>
      <c r="BG64" s="286">
        <f>$D64*((VLOOKUP(BG$2,'2020_Jurisdiction_Pop_Est'!$A:$D,4,FALSE))/(VLOOKUP($E64, '2020_Jurisdiction_Pop_Est'!$P$4:$R$10,3, FALSE)))</f>
        <v>496.25825294178168</v>
      </c>
      <c r="BH64" s="286">
        <f>$D64*((VLOOKUP(BH$2,'2020_Jurisdiction_Pop_Est'!$A:$D,4,FALSE))/(VLOOKUP($E64, '2020_Jurisdiction_Pop_Est'!$P$4:$R$10,3, FALSE)))</f>
        <v>704.14874298969357</v>
      </c>
      <c r="BI64" s="287">
        <f>$D64*((VLOOKUP(BI$2,'2020_Jurisdiction_Pop_Est'!$A:$D,4,FALSE))/(VLOOKUP($E64, '2020_Jurisdiction_Pop_Est'!$P$4:$R$10,3, FALSE)))</f>
        <v>5088.06335909066</v>
      </c>
      <c r="BJ64" s="288">
        <f>$D64*((VLOOKUP(BJ$2,'2020_Jurisdiction_Pop_Est'!$A:$D,4,FALSE))/(VLOOKUP($E64, '2020_Jurisdiction_Pop_Est'!$P$4:$R$10,3, FALSE)))</f>
        <v>1475.0198983535129</v>
      </c>
      <c r="BK64" s="35">
        <f>$D64*((VLOOKUP(BK$2,'2020_Jurisdiction_Pop_Est'!$A:$D,4,FALSE))/(VLOOKUP($E64, '2020_Jurisdiction_Pop_Est'!$P$4:$R$10,3, FALSE)))</f>
        <v>6999.2352865579996</v>
      </c>
      <c r="BL64" s="35">
        <f>$D64*((VLOOKUP(BL$2,'2020_Jurisdiction_Pop_Est'!$A:$D,4,FALSE))/(VLOOKUP($E64, '2020_Jurisdiction_Pop_Est'!$P$4:$R$10,3, FALSE)))</f>
        <v>270.26711251613852</v>
      </c>
      <c r="BM64" s="575"/>
      <c r="BN64" s="289" t="e">
        <f>$D64*((VLOOKUP(BN$2,'2020_Jurisdiction_Pop_Est'!$A:$D,4,FALSE))/(VLOOKUP($E64, '2020_Jurisdiction_Pop_Est'!$P$4:$R$10,3, FALSE)))</f>
        <v>#N/A</v>
      </c>
      <c r="BO64" s="35">
        <f>$D64*((VLOOKUP(BO$2,'2020_Jurisdiction_Pop_Est'!$A:$D,4,FALSE))/(VLOOKUP($E64, '2020_Jurisdiction_Pop_Est'!$P$4:$R$10,3, FALSE)))</f>
        <v>3940.2758093917955</v>
      </c>
      <c r="BP64" s="575"/>
      <c r="BQ64" s="290">
        <f>$D64*((VLOOKUP(BQ$2,'2020_Jurisdiction_Pop_Est'!$A:$D,4,FALSE))/(VLOOKUP($E64, '2020_Jurisdiction_Pop_Est'!$P$4:$R$10,3, FALSE)))</f>
        <v>1523.6628376198194</v>
      </c>
      <c r="BR64" s="291">
        <f>$D64*((VLOOKUP(BR$2,'2020_Jurisdiction_Pop_Est'!$A:$D,4,FALSE))/(VLOOKUP($E64, '2020_Jurisdiction_Pop_Est'!$P$4:$R$10,3, FALSE)))</f>
        <v>459.50876436660286</v>
      </c>
      <c r="BS64" s="575"/>
      <c r="BT64" s="121">
        <f>$D64*((VLOOKUP(BT$2,'2020_Jurisdiction_Pop_Est'!$A:$D,4,FALSE))/(VLOOKUP($E64, '2020_Jurisdiction_Pop_Est'!$P$4:$R$10,3, FALSE)))</f>
        <v>0</v>
      </c>
      <c r="BU64" s="36">
        <f>$D64*((VLOOKUP(BU$2,'2020_Jurisdiction_Pop_Est'!$A:$D,4,FALSE))/(VLOOKUP($E64, '2020_Jurisdiction_Pop_Est'!$P$4:$R$10,3, FALSE)))</f>
        <v>6700.288639397656</v>
      </c>
      <c r="BV64" s="292">
        <f>$D64*((VLOOKUP(BV$2,'2020_Jurisdiction_Pop_Est'!$A:$D,4,FALSE))/(VLOOKUP($E64, '2020_Jurisdiction_Pop_Est'!$P$4:$R$10,3, FALSE)))</f>
        <v>2743.6752396936404</v>
      </c>
      <c r="BW64" s="293">
        <f>$D64*((VLOOKUP(BW$2,'2020_Jurisdiction_Pop_Est'!$A:$D,4,FALSE))/(VLOOKUP($E64, '2020_Jurisdiction_Pop_Est'!$P$4:$R$10,3, FALSE)))</f>
        <v>915.03854041153795</v>
      </c>
      <c r="BX64" s="34">
        <f>$D64*((VLOOKUP(BX$2,'2020_Jurisdiction_Pop_Est'!$A:$D,4,FALSE))/(VLOOKUP($E64, '2020_Jurisdiction_Pop_Est'!$P$4:$R$10,3, FALSE)))</f>
        <v>4042.2118967231804</v>
      </c>
      <c r="BY64" s="294" t="s">
        <v>6</v>
      </c>
      <c r="BZ64" s="19" t="s">
        <v>6</v>
      </c>
      <c r="CA64" s="19" t="s">
        <v>6</v>
      </c>
      <c r="CB64" s="19" t="s">
        <v>6</v>
      </c>
      <c r="CC64" s="19"/>
      <c r="CD64" s="19"/>
      <c r="CE64" s="19"/>
      <c r="CF64" s="19"/>
      <c r="CG64" s="19"/>
      <c r="CI64" s="298">
        <f t="shared" si="10"/>
        <v>403732.24960950762</v>
      </c>
      <c r="CJ64" s="926">
        <f t="shared" si="11"/>
        <v>290293</v>
      </c>
      <c r="CK64" s="926">
        <f t="shared" si="2"/>
        <v>113439.24960950762</v>
      </c>
      <c r="CL64" s="930">
        <f t="shared" si="3"/>
        <v>0.3907750087308603</v>
      </c>
    </row>
    <row r="65" spans="1:90" x14ac:dyDescent="0.3">
      <c r="A65" s="38" t="s">
        <v>291</v>
      </c>
      <c r="B65" s="38" t="s">
        <v>292</v>
      </c>
      <c r="C65" s="689" t="s">
        <v>558</v>
      </c>
      <c r="D65" s="688">
        <v>184186</v>
      </c>
      <c r="E65" s="819" t="s">
        <v>134</v>
      </c>
      <c r="F65" s="858" t="s">
        <v>129</v>
      </c>
      <c r="G65" s="278">
        <f>$D65*((VLOOKUP(G$2,'2020_Jurisdiction_Pop_Est'!$A:$D,4,FALSE))/(VLOOKUP($E65, '2020_Jurisdiction_Pop_Est'!$P$4:$R$10,3, FALSE)))</f>
        <v>94648.617649718639</v>
      </c>
      <c r="H65" s="279">
        <f>$D65*((VLOOKUP(H$2,'2020_Jurisdiction_Pop_Est'!$A:$D,4,FALSE))/(VLOOKUP($E65, '2020_Jurisdiction_Pop_Est'!$P$4:$R$10,3, FALSE)))</f>
        <v>949.78934552079318</v>
      </c>
      <c r="I65" s="279">
        <f>$D65*((VLOOKUP(I$2,'2020_Jurisdiction_Pop_Est'!$A:$D,4,FALSE))/(VLOOKUP($E65, '2020_Jurisdiction_Pop_Est'!$P$4:$R$10,3, FALSE)))</f>
        <v>645.97546760839305</v>
      </c>
      <c r="J65" s="279">
        <f>$D65*((VLOOKUP(J$2,'2020_Jurisdiction_Pop_Est'!$A:$D,4,FALSE))/(VLOOKUP($E65, '2020_Jurisdiction_Pop_Est'!$P$4:$R$10,3, FALSE)))</f>
        <v>64961.365403033276</v>
      </c>
      <c r="K65" s="279">
        <f>$D65*((VLOOKUP(K$2,'2020_Jurisdiction_Pop_Est'!$A:$D,4,FALSE))/(VLOOKUP($E65, '2020_Jurisdiction_Pop_Est'!$P$4:$R$10,3, FALSE)))</f>
        <v>3594.0513954250596</v>
      </c>
      <c r="L65" s="279">
        <f>$D65*((VLOOKUP(L$2,'2020_Jurisdiction_Pop_Est'!$A:$D,4,FALSE))/(VLOOKUP($E65, '2020_Jurisdiction_Pop_Est'!$P$4:$R$10,3, FALSE)))</f>
        <v>2558.64946596653</v>
      </c>
      <c r="M65" s="279">
        <f>$D65*((VLOOKUP(M$2,'2020_Jurisdiction_Pop_Est'!$A:$D,4,FALSE))/(VLOOKUP($E65, '2020_Jurisdiction_Pop_Est'!$P$4:$R$10,3, FALSE)))</f>
        <v>608.04260413039322</v>
      </c>
      <c r="N65" s="279">
        <f>$D65*((VLOOKUP(N$2,'2020_Jurisdiction_Pop_Est'!$A:$D,4,FALSE))/(VLOOKUP($E65, '2020_Jurisdiction_Pop_Est'!$P$4:$R$10,3, FALSE)))</f>
        <v>3038.0538584351475</v>
      </c>
      <c r="O65" s="279">
        <f>$D65*((VLOOKUP(O$2,'2020_Jurisdiction_Pop_Est'!$A:$D,4,FALSE))/(VLOOKUP($E65, '2020_Jurisdiction_Pop_Est'!$P$4:$R$10,3, FALSE)))</f>
        <v>416.26365351309698</v>
      </c>
      <c r="P65" s="279">
        <f>$D65*((VLOOKUP(P$2,'2020_Jurisdiction_Pop_Est'!$A:$D,4,FALSE))/(VLOOKUP($E65, '2020_Jurisdiction_Pop_Est'!$P$4:$R$10,3, FALSE)))</f>
        <v>2716.7908030977419</v>
      </c>
      <c r="Q65" s="279">
        <f>$D65*((VLOOKUP(Q$2,'2020_Jurisdiction_Pop_Est'!$A:$D,4,FALSE))/(VLOOKUP($E65, '2020_Jurisdiction_Pop_Est'!$P$4:$R$10,3, FALSE)))</f>
        <v>779.9948804715043</v>
      </c>
      <c r="R65" s="279">
        <f>$D65*((VLOOKUP(R$2,'2020_Jurisdiction_Pop_Est'!$A:$D,4,FALSE))/(VLOOKUP($E65, '2020_Jurisdiction_Pop_Est'!$P$4:$R$10,3, FALSE)))</f>
        <v>2674.6000609605303</v>
      </c>
      <c r="S65" s="279">
        <f>$D65*((VLOOKUP(S$2,'2020_Jurisdiction_Pop_Est'!$A:$D,4,FALSE))/(VLOOKUP($E65, '2020_Jurisdiction_Pop_Est'!$P$4:$R$10,3, FALSE)))</f>
        <v>2524.8473737494928</v>
      </c>
      <c r="T65" s="279">
        <f>$D65*((VLOOKUP(T$2,'2020_Jurisdiction_Pop_Est'!$A:$D,4,FALSE))/(VLOOKUP($E65, '2020_Jurisdiction_Pop_Est'!$P$4:$R$10,3, FALSE)))</f>
        <v>2888.1724275616939</v>
      </c>
      <c r="U65" s="279">
        <f>$D65*((VLOOKUP(U$2,'2020_Jurisdiction_Pop_Est'!$A:$D,4,FALSE))/(VLOOKUP($E65, '2020_Jurisdiction_Pop_Est'!$P$4:$R$10,3, FALSE)))</f>
        <v>1378.5538412062062</v>
      </c>
      <c r="V65" s="279">
        <f>$D65*((VLOOKUP(V$2,'2020_Jurisdiction_Pop_Est'!$A:$D,4,FALSE))/(VLOOKUP($E65, '2020_Jurisdiction_Pop_Est'!$P$4:$R$10,3, FALSE)))</f>
        <v>1030.6994161894497</v>
      </c>
      <c r="W65" s="280">
        <f>$D65*((VLOOKUP(W$2,'2020_Jurisdiction_Pop_Est'!$A:$D,4,FALSE))/(VLOOKUP($E65, '2020_Jurisdiction_Pop_Est'!$P$4:$R$10,3, FALSE)))</f>
        <v>572.2372023917618</v>
      </c>
      <c r="X65" s="280">
        <f>$D65*((VLOOKUP(X$2,'2020_Jurisdiction_Pop_Est'!$A:$D,4,FALSE))/(VLOOKUP($E65, '2020_Jurisdiction_Pop_Est'!$P$4:$R$10,3, FALSE)))</f>
        <v>299.84597482616635</v>
      </c>
      <c r="Y65" s="280">
        <f>$D65*((VLOOKUP(Y$2,'2020_Jurisdiction_Pop_Est'!$A:$D,4,FALSE))/(VLOOKUP($E65, '2020_Jurisdiction_Pop_Est'!$P$4:$R$10,3, FALSE)))</f>
        <v>702.38734863379841</v>
      </c>
      <c r="Z65" s="280">
        <f>$D65*((VLOOKUP(Z$2,'2020_Jurisdiction_Pop_Est'!$A:$D,4,FALSE))/(VLOOKUP($E65, '2020_Jurisdiction_Pop_Est'!$P$4:$R$10,3, FALSE)))</f>
        <v>943.48850750797726</v>
      </c>
      <c r="AA65" s="280">
        <f>$D65*((VLOOKUP(AA$2,'2020_Jurisdiction_Pop_Est'!$A:$D,4,FALSE))/(VLOOKUP($E65, '2020_Jurisdiction_Pop_Est'!$P$4:$R$10,3, FALSE)))</f>
        <v>787.62406717512056</v>
      </c>
      <c r="AB65" s="280">
        <f>$D65*((VLOOKUP(AB$2,'2020_Jurisdiction_Pop_Est'!$A:$D,4,FALSE))/(VLOOKUP($E65, '2020_Jurisdiction_Pop_Est'!$P$4:$R$10,3, FALSE)))</f>
        <v>179.78817321972252</v>
      </c>
      <c r="AC65" s="280">
        <f>$D65*((VLOOKUP(AC$2,'2020_Jurisdiction_Pop_Est'!$A:$D,4,FALSE))/(VLOOKUP($E65, '2020_Jurisdiction_Pop_Est'!$P$4:$R$10,3, FALSE)))</f>
        <v>266.05464074968262</v>
      </c>
      <c r="AD65" s="280">
        <f>$D65*((VLOOKUP(AD$2,'2020_Jurisdiction_Pop_Est'!$A:$D,4,FALSE))/(VLOOKUP($E65, '2020_Jurisdiction_Pop_Est'!$P$4:$R$10,3, FALSE)))</f>
        <v>161.05187628231837</v>
      </c>
      <c r="AE65" s="280">
        <f>$D65*((VLOOKUP(AE$2,'2020_Jurisdiction_Pop_Est'!$A:$D,4,FALSE))/(VLOOKUP($E65, '2020_Jurisdiction_Pop_Est'!$P$4:$R$10,3, FALSE)))</f>
        <v>1202.7401919959111</v>
      </c>
      <c r="AF65" s="280">
        <f>$D65*((VLOOKUP(AF$2,'2020_Jurisdiction_Pop_Est'!$A:$D,4,FALSE))/(VLOOKUP($E65, '2020_Jurisdiction_Pop_Est'!$P$4:$R$10,3, FALSE)))</f>
        <v>94.755154431014972</v>
      </c>
      <c r="AG65" s="280">
        <f>$D65*((VLOOKUP(AG$2,'2020_Jurisdiction_Pop_Est'!$A:$D,4,FALSE))/(VLOOKUP($E65, '2020_Jurisdiction_Pop_Est'!$P$4:$R$10,3, FALSE)))</f>
        <v>72.285645217826399</v>
      </c>
      <c r="AH65" s="281">
        <f>$D65*((VLOOKUP(AH$2,'2020_Jurisdiction_Pop_Est'!$A:$D,4,FALSE))/(VLOOKUP($E65, '2020_Jurisdiction_Pop_Est'!$P$4:$R$10,3, FALSE)))</f>
        <v>118.4973441862405</v>
      </c>
      <c r="AI65" s="281">
        <f>$D65*((VLOOKUP(AI$2,'2020_Jurisdiction_Pop_Est'!$A:$D,4,FALSE))/(VLOOKUP($E65, '2020_Jurisdiction_Pop_Est'!$P$4:$R$10,3, FALSE)))</f>
        <v>19.572216667302282</v>
      </c>
      <c r="AJ65" s="281">
        <f>$D65*((VLOOKUP(AJ$2,'2020_Jurisdiction_Pop_Est'!$A:$D,4,FALSE))/(VLOOKUP($E65, '2020_Jurisdiction_Pop_Est'!$P$4:$R$10,3, FALSE)))</f>
        <v>41.637042552892161</v>
      </c>
      <c r="AK65" s="281">
        <f>$D65*((VLOOKUP(AK$2,'2020_Jurisdiction_Pop_Est'!$A:$D,4,FALSE))/(VLOOKUP($E65, '2020_Jurisdiction_Pop_Est'!$P$4:$R$10,3, FALSE)))</f>
        <v>110.39608842393794</v>
      </c>
      <c r="AL65" s="281">
        <f>$D65*((VLOOKUP(AL$2,'2020_Jurisdiction_Pop_Est'!$A:$D,4,FALSE))/(VLOOKUP($E65, '2020_Jurisdiction_Pop_Est'!$P$4:$R$10,3, FALSE)))</f>
        <v>379.3055095344348</v>
      </c>
      <c r="AM65" s="281">
        <f>$D65*((VLOOKUP(AM$2,'2020_Jurisdiction_Pop_Est'!$A:$D,4,FALSE))/(VLOOKUP($E65, '2020_Jurisdiction_Pop_Est'!$P$4:$R$10,3, FALSE)))</f>
        <v>40.333415228318934</v>
      </c>
      <c r="AN65" s="281">
        <f>$D65*((VLOOKUP(AN$2,'2020_Jurisdiction_Pop_Est'!$A:$D,4,FALSE))/(VLOOKUP($E65, '2020_Jurisdiction_Pop_Est'!$P$4:$R$10,3, FALSE)))</f>
        <v>70.285833848192368</v>
      </c>
      <c r="AO65" s="14">
        <f>$D65*((VLOOKUP(AO$2,'2020_Jurisdiction_Pop_Est'!$A:$D,4,FALSE))/(VLOOKUP($E65, '2020_Jurisdiction_Pop_Est'!$P$4:$R$10,3, FALSE)))</f>
        <v>14997.312771943409</v>
      </c>
      <c r="AP65" s="15">
        <f>$D65*((VLOOKUP(AP$2,'2020_Jurisdiction_Pop_Est'!$A:$D,4,FALSE))/(VLOOKUP($E65, '2020_Jurisdiction_Pop_Est'!$P$4:$R$10,3, FALSE)))</f>
        <v>2941.4948111597223</v>
      </c>
      <c r="AQ65" s="15">
        <f>$D65*((VLOOKUP(AQ$2,'2020_Jurisdiction_Pop_Est'!$A:$D,4,FALSE))/(VLOOKUP($E65, '2020_Jurisdiction_Pop_Est'!$P$4:$R$10,3, FALSE)))</f>
        <v>1036.177604355003</v>
      </c>
      <c r="AR65" s="117">
        <f>$D65*((VLOOKUP(AR$2,'2020_Jurisdiction_Pop_Est'!$A:$D,4,FALSE))/(VLOOKUP($E65, '2020_Jurisdiction_Pop_Est'!$P$4:$R$10,3, FALSE)))</f>
        <v>1229.1225048231515</v>
      </c>
      <c r="AS65" s="282">
        <f>$D65*((VLOOKUP(AS$2,'2020_Jurisdiction_Pop_Est'!$A:$D,4,FALSE))/(VLOOKUP($E65, '2020_Jurisdiction_Pop_Est'!$P$4:$R$10,3, FALSE)))</f>
        <v>58.343974014849017</v>
      </c>
      <c r="AT65" s="282">
        <f>$D65*((VLOOKUP(AT$2,'2020_Jurisdiction_Pop_Est'!$A:$D,4,FALSE))/(VLOOKUP($E65, '2020_Jurisdiction_Pop_Est'!$P$4:$R$10,3, FALSE)))</f>
        <v>57.067921120235106</v>
      </c>
      <c r="AU65" s="282" t="e">
        <f>$D65*((VLOOKUP(AU$2,'2020_Jurisdiction_Pop_Est'!$A:$D,4,FALSE))/(VLOOKUP($E65, '2020_Jurisdiction_Pop_Est'!$P$4:$R$10,3, FALSE)))</f>
        <v>#N/A</v>
      </c>
      <c r="AV65" s="33">
        <f>$D65*((VLOOKUP(AV$2,'2020_Jurisdiction_Pop_Est'!$A:$D,4,FALSE))/(VLOOKUP($E65, '2020_Jurisdiction_Pop_Est'!$P$4:$R$10,3, FALSE)))</f>
        <v>11213.486128887807</v>
      </c>
      <c r="AW65" s="120">
        <f>$D65*((VLOOKUP(AW$2,'2020_Jurisdiction_Pop_Est'!$A:$D,4,FALSE))/(VLOOKUP($E65, '2020_Jurisdiction_Pop_Est'!$P$4:$R$10,3, FALSE)))</f>
        <v>2881.3899772397158</v>
      </c>
      <c r="AX65" s="120">
        <f>$D65*((VLOOKUP(AX$2,'2020_Jurisdiction_Pop_Est'!$A:$D,4,FALSE))/(VLOOKUP($E65, '2020_Jurisdiction_Pop_Est'!$P$4:$R$10,3, FALSE)))</f>
        <v>1640.7015816478079</v>
      </c>
      <c r="AY65" s="297">
        <f>$D65*((VLOOKUP(AY$2,'2020_Jurisdiction_Pop_Est'!$A:$D,4,FALSE))/(VLOOKUP($E65, '2020_Jurisdiction_Pop_Est'!$P$4:$R$10,3, FALSE)))</f>
        <v>539.98758047017225</v>
      </c>
      <c r="AZ65" s="297">
        <f>$D65*((VLOOKUP(AZ$2,'2020_Jurisdiction_Pop_Est'!$A:$D,4,FALSE))/(VLOOKUP($E65, '2020_Jurisdiction_Pop_Est'!$P$4:$R$10,3, FALSE)))</f>
        <v>1451.2192299929034</v>
      </c>
      <c r="BA65" s="284">
        <f>$D65*((VLOOKUP(BA$2,'2020_Jurisdiction_Pop_Est'!$A:$D,4,FALSE))/(VLOOKUP($E65, '2020_Jurisdiction_Pop_Est'!$P$4:$R$10,3, FALSE)))</f>
        <v>2015.7017483138764</v>
      </c>
      <c r="BB65" s="575"/>
      <c r="BC65" s="34">
        <f>$D65*((VLOOKUP(BC$2,'2020_Jurisdiction_Pop_Est'!$A:$D,4,FALSE))/(VLOOKUP($E65, '2020_Jurisdiction_Pop_Est'!$P$4:$R$10,3, FALSE)))</f>
        <v>1308.9930379667951</v>
      </c>
      <c r="BD65" s="285" t="e">
        <f>$D65*((VLOOKUP(BD$2,'2020_Jurisdiction_Pop_Est'!$A:$D,4,FALSE))/(VLOOKUP($E65, '2020_Jurisdiction_Pop_Est'!$P$4:$R$10,3, FALSE)))</f>
        <v>#N/A</v>
      </c>
      <c r="BE65" s="285">
        <f>$D65*((VLOOKUP(BE$2,'2020_Jurisdiction_Pop_Est'!$A:$D,4,FALSE))/(VLOOKUP($E65, '2020_Jurisdiction_Pop_Est'!$P$4:$R$10,3, FALSE)))</f>
        <v>173.4055980411236</v>
      </c>
      <c r="BF65" s="286">
        <f>$D65*((VLOOKUP(BF$2,'2020_Jurisdiction_Pop_Est'!$A:$D,4,FALSE))/(VLOOKUP($E65, '2020_Jurisdiction_Pop_Est'!$P$4:$R$10,3, FALSE)))</f>
        <v>706.2935592624608</v>
      </c>
      <c r="BG65" s="286">
        <f>$D65*((VLOOKUP(BG$2,'2020_Jurisdiction_Pop_Est'!$A:$D,4,FALSE))/(VLOOKUP($E65, '2020_Jurisdiction_Pop_Est'!$P$4:$R$10,3, FALSE)))</f>
        <v>314.8674703707461</v>
      </c>
      <c r="BH65" s="286">
        <f>$D65*((VLOOKUP(BH$2,'2020_Jurisdiction_Pop_Est'!$A:$D,4,FALSE))/(VLOOKUP($E65, '2020_Jurisdiction_Pop_Est'!$P$4:$R$10,3, FALSE)))</f>
        <v>446.7704711319243</v>
      </c>
      <c r="BI65" s="287">
        <f>$D65*((VLOOKUP(BI$2,'2020_Jurisdiction_Pop_Est'!$A:$D,4,FALSE))/(VLOOKUP($E65, '2020_Jurisdiction_Pop_Est'!$P$4:$R$10,3, FALSE)))</f>
        <v>3228.2901684073413</v>
      </c>
      <c r="BJ65" s="288">
        <f>$D65*((VLOOKUP(BJ$2,'2020_Jurisdiction_Pop_Est'!$A:$D,4,FALSE))/(VLOOKUP($E65, '2020_Jurisdiction_Pop_Est'!$P$4:$R$10,3, FALSE)))</f>
        <v>935.87518472074805</v>
      </c>
      <c r="BK65" s="35">
        <f>$D65*((VLOOKUP(BK$2,'2020_Jurisdiction_Pop_Est'!$A:$D,4,FALSE))/(VLOOKUP($E65, '2020_Jurisdiction_Pop_Est'!$P$4:$R$10,3, FALSE)))</f>
        <v>4440.896440802816</v>
      </c>
      <c r="BL65" s="35">
        <f>$D65*((VLOOKUP(BL$2,'2020_Jurisdiction_Pop_Est'!$A:$D,4,FALSE))/(VLOOKUP($E65, '2020_Jurisdiction_Pop_Est'!$P$4:$R$10,3, FALSE)))</f>
        <v>171.47991300478307</v>
      </c>
      <c r="BM65" s="575"/>
      <c r="BN65" s="289" t="e">
        <f>$D65*((VLOOKUP(BN$2,'2020_Jurisdiction_Pop_Est'!$A:$D,4,FALSE))/(VLOOKUP($E65, '2020_Jurisdiction_Pop_Est'!$P$4:$R$10,3, FALSE)))</f>
        <v>#N/A</v>
      </c>
      <c r="BO65" s="35">
        <f>$D65*((VLOOKUP(BO$2,'2020_Jurisdiction_Pop_Est'!$A:$D,4,FALSE))/(VLOOKUP($E65, '2020_Jurisdiction_Pop_Est'!$P$4:$R$10,3, FALSE)))</f>
        <v>2500.0383758087078</v>
      </c>
      <c r="BP65" s="575"/>
      <c r="BQ65" s="290">
        <f>$D65*((VLOOKUP(BQ$2,'2020_Jurisdiction_Pop_Est'!$A:$D,4,FALSE))/(VLOOKUP($E65, '2020_Jurisdiction_Pop_Est'!$P$4:$R$10,3, FALSE)))</f>
        <v>966.73830719254011</v>
      </c>
      <c r="BR65" s="291">
        <f>$D65*((VLOOKUP(BR$2,'2020_Jurisdiction_Pop_Est'!$A:$D,4,FALSE))/(VLOOKUP($E65, '2020_Jurisdiction_Pop_Est'!$P$4:$R$10,3, FALSE)))</f>
        <v>291.55054125875279</v>
      </c>
      <c r="BS65" s="575"/>
      <c r="BT65" s="121">
        <f>$D65*((VLOOKUP(BT$2,'2020_Jurisdiction_Pop_Est'!$A:$D,4,FALSE))/(VLOOKUP($E65, '2020_Jurisdiction_Pop_Est'!$P$4:$R$10,3, FALSE)))</f>
        <v>0</v>
      </c>
      <c r="BU65" s="36">
        <f>$D65*((VLOOKUP(BU$2,'2020_Jurisdiction_Pop_Est'!$A:$D,4,FALSE))/(VLOOKUP($E65, '2020_Jurisdiction_Pop_Est'!$P$4:$R$10,3, FALSE)))</f>
        <v>4251.2198480021798</v>
      </c>
      <c r="BV65" s="292">
        <f>$D65*((VLOOKUP(BV$2,'2020_Jurisdiction_Pop_Est'!$A:$D,4,FALSE))/(VLOOKUP($E65, '2020_Jurisdiction_Pop_Est'!$P$4:$R$10,3, FALSE)))</f>
        <v>1740.8155473890615</v>
      </c>
      <c r="BW65" s="293">
        <f>$D65*((VLOOKUP(BW$2,'2020_Jurisdiction_Pop_Est'!$A:$D,4,FALSE))/(VLOOKUP($E65, '2020_Jurisdiction_Pop_Est'!$P$4:$R$10,3, FALSE)))</f>
        <v>580.57648170723905</v>
      </c>
      <c r="BX65" s="34">
        <f>$D65*((VLOOKUP(BX$2,'2020_Jurisdiction_Pop_Est'!$A:$D,4,FALSE))/(VLOOKUP($E65, '2020_Jurisdiction_Pop_Est'!$P$4:$R$10,3, FALSE)))</f>
        <v>2564.715099605763</v>
      </c>
      <c r="BY65" s="294" t="s">
        <v>6</v>
      </c>
      <c r="BZ65" s="45" t="s">
        <v>6</v>
      </c>
      <c r="CA65" s="45" t="s">
        <v>6</v>
      </c>
      <c r="CB65" s="45" t="s">
        <v>6</v>
      </c>
      <c r="CC65" s="45"/>
      <c r="CD65" s="45"/>
      <c r="CE65" s="45"/>
      <c r="CF65" s="45"/>
      <c r="CG65" s="45"/>
      <c r="CI65" s="298">
        <f t="shared" si="10"/>
        <v>256161.28575810231</v>
      </c>
      <c r="CJ65" s="926">
        <f t="shared" si="11"/>
        <v>184186</v>
      </c>
      <c r="CK65" s="926">
        <f t="shared" si="2"/>
        <v>71975.285758102313</v>
      </c>
      <c r="CL65" s="930">
        <f t="shared" si="3"/>
        <v>0.39077500873086074</v>
      </c>
    </row>
    <row r="66" spans="1:90" s="373" customFormat="1" ht="38.25" customHeight="1" x14ac:dyDescent="0.3">
      <c r="A66" s="38" t="s">
        <v>559</v>
      </c>
      <c r="B66" s="38"/>
      <c r="C66" s="444"/>
      <c r="D66" s="445"/>
      <c r="E66" s="819"/>
      <c r="F66" s="858"/>
      <c r="G66" s="278">
        <v>3920</v>
      </c>
      <c r="H66" s="279"/>
      <c r="I66" s="279"/>
      <c r="J66" s="279"/>
      <c r="K66" s="279"/>
      <c r="L66" s="279">
        <v>3920</v>
      </c>
      <c r="M66" s="279"/>
      <c r="N66" s="279"/>
      <c r="O66" s="279"/>
      <c r="P66" s="279"/>
      <c r="Q66" s="279"/>
      <c r="R66" s="279"/>
      <c r="S66" s="279"/>
      <c r="T66" s="279"/>
      <c r="U66" s="279">
        <v>3920</v>
      </c>
      <c r="V66" s="279"/>
      <c r="W66" s="280"/>
      <c r="X66" s="280"/>
      <c r="Y66" s="280"/>
      <c r="Z66" s="280"/>
      <c r="AA66" s="280"/>
      <c r="AB66" s="280"/>
      <c r="AC66" s="280"/>
      <c r="AD66" s="280"/>
      <c r="AE66" s="280"/>
      <c r="AF66" s="280"/>
      <c r="AG66" s="280"/>
      <c r="AH66" s="281"/>
      <c r="AI66" s="281"/>
      <c r="AJ66" s="281"/>
      <c r="AK66" s="281"/>
      <c r="AL66" s="281"/>
      <c r="AM66" s="281"/>
      <c r="AN66" s="281"/>
      <c r="AO66" s="14"/>
      <c r="AP66" s="15"/>
      <c r="AQ66" s="15"/>
      <c r="AR66" s="117"/>
      <c r="AS66" s="282"/>
      <c r="AT66" s="282"/>
      <c r="AU66" s="282"/>
      <c r="AV66" s="33"/>
      <c r="AW66" s="120"/>
      <c r="AX66" s="120"/>
      <c r="AY66" s="297"/>
      <c r="AZ66" s="297"/>
      <c r="BA66" s="284"/>
      <c r="BB66" s="575"/>
      <c r="BC66" s="34"/>
      <c r="BD66" s="285"/>
      <c r="BE66" s="285"/>
      <c r="BF66" s="286"/>
      <c r="BG66" s="286"/>
      <c r="BH66" s="286"/>
      <c r="BI66" s="287"/>
      <c r="BJ66" s="288"/>
      <c r="BK66" s="35"/>
      <c r="BL66" s="35"/>
      <c r="BM66" s="575"/>
      <c r="BN66" s="289"/>
      <c r="BO66" s="35"/>
      <c r="BP66" s="575"/>
      <c r="BQ66" s="290"/>
      <c r="BR66" s="291"/>
      <c r="BS66" s="575"/>
      <c r="BT66" s="121"/>
      <c r="BU66" s="36"/>
      <c r="BV66" s="292"/>
      <c r="BW66" s="293"/>
      <c r="BX66" s="34"/>
      <c r="BY66" s="294"/>
      <c r="BZ66" s="45"/>
      <c r="CA66" s="45"/>
      <c r="CB66" s="45"/>
      <c r="CC66" s="45"/>
      <c r="CD66" s="45"/>
      <c r="CE66" s="45"/>
      <c r="CF66" s="45"/>
      <c r="CG66" s="45"/>
      <c r="CI66" s="13"/>
      <c r="CJ66" s="299"/>
      <c r="CK66" s="299"/>
      <c r="CL66" s="569"/>
    </row>
    <row r="67" spans="1:90" s="373" customFormat="1" ht="38.25" customHeight="1" x14ac:dyDescent="0.3">
      <c r="A67" s="38" t="s">
        <v>560</v>
      </c>
      <c r="B67" s="38"/>
      <c r="C67" s="444"/>
      <c r="D67" s="445"/>
      <c r="E67" s="819"/>
      <c r="F67" s="858"/>
      <c r="G67" s="278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1"/>
      <c r="AI67" s="281"/>
      <c r="AJ67" s="281"/>
      <c r="AK67" s="281"/>
      <c r="AL67" s="281"/>
      <c r="AM67" s="281"/>
      <c r="AN67" s="281"/>
      <c r="AO67" s="14"/>
      <c r="AP67" s="15"/>
      <c r="AQ67" s="15"/>
      <c r="AR67" s="117"/>
      <c r="AS67" s="282"/>
      <c r="AT67" s="282"/>
      <c r="AU67" s="282"/>
      <c r="AV67" s="33"/>
      <c r="AW67" s="120"/>
      <c r="AX67" s="120"/>
      <c r="AY67" s="297">
        <v>650</v>
      </c>
      <c r="AZ67" s="297"/>
      <c r="BA67" s="284"/>
      <c r="BB67" s="575"/>
      <c r="BC67" s="34"/>
      <c r="BD67" s="285"/>
      <c r="BE67" s="285"/>
      <c r="BF67" s="286"/>
      <c r="BG67" s="286"/>
      <c r="BH67" s="286"/>
      <c r="BI67" s="287"/>
      <c r="BJ67" s="288"/>
      <c r="BK67" s="35"/>
      <c r="BL67" s="35"/>
      <c r="BM67" s="575"/>
      <c r="BN67" s="289"/>
      <c r="BO67" s="35">
        <v>2250</v>
      </c>
      <c r="BP67" s="575"/>
      <c r="BQ67" s="290"/>
      <c r="BR67" s="291"/>
      <c r="BS67" s="575"/>
      <c r="BT67" s="121"/>
      <c r="BU67" s="36"/>
      <c r="BV67" s="292"/>
      <c r="BW67" s="293"/>
      <c r="BX67" s="34"/>
      <c r="BY67" s="294"/>
      <c r="BZ67" s="45"/>
      <c r="CA67" s="45"/>
      <c r="CB67" s="45"/>
      <c r="CC67" s="45"/>
      <c r="CD67" s="45"/>
      <c r="CE67" s="45"/>
      <c r="CF67" s="45"/>
      <c r="CG67" s="45"/>
      <c r="CI67" s="13"/>
      <c r="CJ67" s="299"/>
      <c r="CK67" s="299"/>
      <c r="CL67" s="569"/>
    </row>
    <row r="68" spans="1:90" x14ac:dyDescent="0.3">
      <c r="A68" s="18" t="s">
        <v>279</v>
      </c>
      <c r="B68" s="18" t="s">
        <v>280</v>
      </c>
      <c r="C68" s="686" t="s">
        <v>561</v>
      </c>
      <c r="D68" s="665">
        <v>15000</v>
      </c>
      <c r="E68" s="857" t="s">
        <v>282</v>
      </c>
      <c r="F68" s="857" t="s">
        <v>562</v>
      </c>
      <c r="G68" s="278">
        <v>15000</v>
      </c>
      <c r="H68" s="29">
        <v>15000</v>
      </c>
      <c r="I68" s="29">
        <v>15000</v>
      </c>
      <c r="J68" s="29">
        <v>15000</v>
      </c>
      <c r="K68" s="29">
        <v>15000</v>
      </c>
      <c r="L68" s="29">
        <v>15000</v>
      </c>
      <c r="M68" s="29">
        <v>15000</v>
      </c>
      <c r="N68" s="29">
        <v>15000</v>
      </c>
      <c r="O68" s="29">
        <v>15000</v>
      </c>
      <c r="P68" s="29">
        <v>15000</v>
      </c>
      <c r="Q68" s="29">
        <v>15000</v>
      </c>
      <c r="R68" s="29">
        <v>15000</v>
      </c>
      <c r="S68" s="29">
        <v>15000</v>
      </c>
      <c r="T68" s="29">
        <v>15000</v>
      </c>
      <c r="U68" s="29">
        <v>15000</v>
      </c>
      <c r="V68" s="29">
        <v>15000</v>
      </c>
      <c r="W68" s="30">
        <v>15000</v>
      </c>
      <c r="X68" s="30">
        <v>15000</v>
      </c>
      <c r="Y68" s="30">
        <v>15000</v>
      </c>
      <c r="Z68" s="30">
        <v>15000</v>
      </c>
      <c r="AA68" s="30">
        <v>15000</v>
      </c>
      <c r="AB68" s="30">
        <v>15000</v>
      </c>
      <c r="AC68" s="30">
        <v>15000</v>
      </c>
      <c r="AD68" s="30">
        <v>15000</v>
      </c>
      <c r="AE68" s="30">
        <v>15000</v>
      </c>
      <c r="AF68" s="30">
        <v>15000</v>
      </c>
      <c r="AG68" s="30">
        <v>15000</v>
      </c>
      <c r="AH68" s="31">
        <v>15000</v>
      </c>
      <c r="AI68" s="31">
        <v>15000</v>
      </c>
      <c r="AJ68" s="31">
        <v>15000</v>
      </c>
      <c r="AK68" s="31">
        <v>15000</v>
      </c>
      <c r="AL68" s="31">
        <v>15000</v>
      </c>
      <c r="AM68" s="31">
        <v>15000</v>
      </c>
      <c r="AN68" s="31">
        <v>15000</v>
      </c>
      <c r="AO68" s="14">
        <v>15000</v>
      </c>
      <c r="AP68" s="32">
        <v>15000</v>
      </c>
      <c r="AQ68" s="32">
        <v>15000</v>
      </c>
      <c r="AR68" s="117">
        <v>15000</v>
      </c>
      <c r="AS68" s="282">
        <v>15000</v>
      </c>
      <c r="AT68" s="282">
        <v>15000</v>
      </c>
      <c r="AU68" s="282">
        <v>15000</v>
      </c>
      <c r="AV68" s="33">
        <v>15000</v>
      </c>
      <c r="AW68" s="120">
        <v>15000</v>
      </c>
      <c r="AX68" s="120">
        <v>15000</v>
      </c>
      <c r="AY68" s="297">
        <v>15000</v>
      </c>
      <c r="AZ68" s="297">
        <v>15000</v>
      </c>
      <c r="BA68" s="284" t="s">
        <v>6</v>
      </c>
      <c r="BB68" s="575" t="s">
        <v>6</v>
      </c>
      <c r="BC68" s="34">
        <v>15000</v>
      </c>
      <c r="BD68" s="285">
        <v>15000</v>
      </c>
      <c r="BE68" s="285">
        <v>15000</v>
      </c>
      <c r="BF68" s="286">
        <v>15000</v>
      </c>
      <c r="BG68" s="286">
        <v>15000</v>
      </c>
      <c r="BH68" s="286">
        <v>15000</v>
      </c>
      <c r="BI68" s="287">
        <v>15000</v>
      </c>
      <c r="BJ68" s="288">
        <v>15000</v>
      </c>
      <c r="BK68" s="35">
        <v>15000</v>
      </c>
      <c r="BL68" s="35">
        <v>15000</v>
      </c>
      <c r="BM68" s="575" t="s">
        <v>6</v>
      </c>
      <c r="BN68" s="289">
        <v>15000</v>
      </c>
      <c r="BO68" s="35">
        <v>15000</v>
      </c>
      <c r="BP68" s="575" t="s">
        <v>6</v>
      </c>
      <c r="BQ68" s="290">
        <v>15000</v>
      </c>
      <c r="BR68" s="291">
        <v>15000</v>
      </c>
      <c r="BS68" s="575"/>
      <c r="BT68" s="121" t="s">
        <v>6</v>
      </c>
      <c r="BU68" s="36">
        <v>15000</v>
      </c>
      <c r="BV68" s="292">
        <v>15000</v>
      </c>
      <c r="BW68" s="293">
        <v>15000</v>
      </c>
      <c r="BX68" s="34" t="s">
        <v>6</v>
      </c>
      <c r="BY68" s="294" t="s">
        <v>6</v>
      </c>
      <c r="BZ68" s="367">
        <v>15000</v>
      </c>
      <c r="CA68" s="367">
        <v>15000</v>
      </c>
      <c r="CB68" s="367">
        <v>15000</v>
      </c>
      <c r="CC68" s="367">
        <v>15000</v>
      </c>
      <c r="CD68" s="367">
        <v>15000</v>
      </c>
      <c r="CE68" s="367">
        <v>15000</v>
      </c>
      <c r="CF68" s="367">
        <v>15000</v>
      </c>
      <c r="CG68" s="367">
        <v>15000</v>
      </c>
      <c r="CI68" s="298">
        <f t="shared" si="10"/>
        <v>945000</v>
      </c>
      <c r="CJ68" s="926">
        <f t="shared" si="11"/>
        <v>15000</v>
      </c>
      <c r="CK68" s="926">
        <f t="shared" si="2"/>
        <v>930000</v>
      </c>
      <c r="CL68" s="930">
        <f t="shared" si="3"/>
        <v>62</v>
      </c>
    </row>
    <row r="69" spans="1:90" x14ac:dyDescent="0.3">
      <c r="A69" s="18" t="s">
        <v>284</v>
      </c>
      <c r="B69" s="18" t="s">
        <v>563</v>
      </c>
      <c r="C69" s="686" t="s">
        <v>561</v>
      </c>
      <c r="D69" s="665">
        <v>99950</v>
      </c>
      <c r="E69" s="19" t="s">
        <v>220</v>
      </c>
      <c r="F69" s="859" t="s">
        <v>270</v>
      </c>
      <c r="G69" s="278">
        <v>99950</v>
      </c>
      <c r="H69" s="41">
        <v>99950</v>
      </c>
      <c r="I69" s="41">
        <v>99950</v>
      </c>
      <c r="J69" s="41">
        <v>99950</v>
      </c>
      <c r="K69" s="41">
        <v>99950</v>
      </c>
      <c r="L69" s="41">
        <v>99950</v>
      </c>
      <c r="M69" s="41">
        <v>99950</v>
      </c>
      <c r="N69" s="41">
        <v>99950</v>
      </c>
      <c r="O69" s="41">
        <v>99950</v>
      </c>
      <c r="P69" s="41">
        <v>99950</v>
      </c>
      <c r="Q69" s="41">
        <v>99950</v>
      </c>
      <c r="R69" s="41">
        <v>99950</v>
      </c>
      <c r="S69" s="41">
        <v>99950</v>
      </c>
      <c r="T69" s="41">
        <v>99950</v>
      </c>
      <c r="U69" s="41">
        <v>99950</v>
      </c>
      <c r="V69" s="41">
        <v>99950</v>
      </c>
      <c r="W69" s="42">
        <v>99950</v>
      </c>
      <c r="X69" s="42">
        <v>99950</v>
      </c>
      <c r="Y69" s="42">
        <v>99950</v>
      </c>
      <c r="Z69" s="42">
        <v>99950</v>
      </c>
      <c r="AA69" s="42">
        <v>99950</v>
      </c>
      <c r="AB69" s="42">
        <v>99950</v>
      </c>
      <c r="AC69" s="42">
        <v>99950</v>
      </c>
      <c r="AD69" s="42">
        <v>99950</v>
      </c>
      <c r="AE69" s="42">
        <v>99950</v>
      </c>
      <c r="AF69" s="42">
        <v>99950</v>
      </c>
      <c r="AG69" s="42">
        <v>99950</v>
      </c>
      <c r="AH69" s="43">
        <v>99950</v>
      </c>
      <c r="AI69" s="43">
        <v>99950</v>
      </c>
      <c r="AJ69" s="43">
        <v>99950</v>
      </c>
      <c r="AK69" s="43">
        <v>99950</v>
      </c>
      <c r="AL69" s="43">
        <v>99950</v>
      </c>
      <c r="AM69" s="43">
        <v>99950</v>
      </c>
      <c r="AN69" s="43">
        <v>99950</v>
      </c>
      <c r="AO69" s="14">
        <v>99950</v>
      </c>
      <c r="AP69" s="21">
        <v>99950</v>
      </c>
      <c r="AQ69" s="21">
        <v>99950</v>
      </c>
      <c r="AR69" s="21">
        <v>99950</v>
      </c>
      <c r="AS69" s="282">
        <v>99950</v>
      </c>
      <c r="AT69" s="282">
        <v>99950</v>
      </c>
      <c r="AU69" s="282">
        <v>99950</v>
      </c>
      <c r="AV69" s="33">
        <v>99950</v>
      </c>
      <c r="AW69" s="120">
        <v>99950</v>
      </c>
      <c r="AX69" s="120">
        <v>99950</v>
      </c>
      <c r="AY69" s="297">
        <v>99950</v>
      </c>
      <c r="AZ69" s="297">
        <v>99950</v>
      </c>
      <c r="BA69" s="284">
        <v>99950</v>
      </c>
      <c r="BB69" s="575" t="s">
        <v>6</v>
      </c>
      <c r="BC69" s="34">
        <v>99950</v>
      </c>
      <c r="BD69" s="285">
        <v>99950</v>
      </c>
      <c r="BE69" s="285">
        <v>99950</v>
      </c>
      <c r="BF69" s="286">
        <v>99950</v>
      </c>
      <c r="BG69" s="286">
        <v>99950</v>
      </c>
      <c r="BH69" s="286">
        <v>99950</v>
      </c>
      <c r="BI69" s="287">
        <v>99950</v>
      </c>
      <c r="BJ69" s="288">
        <v>99950</v>
      </c>
      <c r="BK69" s="35">
        <v>99950</v>
      </c>
      <c r="BL69" s="35">
        <v>99950</v>
      </c>
      <c r="BM69" s="575" t="s">
        <v>6</v>
      </c>
      <c r="BN69" s="289">
        <v>99950</v>
      </c>
      <c r="BO69" s="35">
        <v>99950</v>
      </c>
      <c r="BP69" s="575" t="s">
        <v>6</v>
      </c>
      <c r="BQ69" s="290">
        <v>99950</v>
      </c>
      <c r="BR69" s="291">
        <v>99950</v>
      </c>
      <c r="BS69" s="575"/>
      <c r="BT69" s="121">
        <v>99950</v>
      </c>
      <c r="BU69" s="36">
        <v>99950</v>
      </c>
      <c r="BV69" s="44">
        <v>99950</v>
      </c>
      <c r="BW69" s="293">
        <v>99950</v>
      </c>
      <c r="BX69" s="34">
        <v>99950</v>
      </c>
      <c r="BY69" s="294">
        <v>99950</v>
      </c>
      <c r="BZ69" s="45">
        <v>99950</v>
      </c>
      <c r="CA69" s="45">
        <v>99950</v>
      </c>
      <c r="CB69" s="45">
        <v>99950</v>
      </c>
      <c r="CC69" s="45">
        <v>99950</v>
      </c>
      <c r="CD69" s="45">
        <v>99950</v>
      </c>
      <c r="CE69" s="45">
        <v>99950</v>
      </c>
      <c r="CF69" s="45">
        <v>99950</v>
      </c>
      <c r="CG69" s="45">
        <v>99950</v>
      </c>
      <c r="CI69" s="298">
        <f t="shared" si="10"/>
        <v>6696650</v>
      </c>
      <c r="CJ69" s="926">
        <f t="shared" si="11"/>
        <v>99950</v>
      </c>
      <c r="CK69" s="926">
        <f t="shared" si="2"/>
        <v>6596700</v>
      </c>
      <c r="CL69" s="930">
        <f t="shared" si="3"/>
        <v>66</v>
      </c>
    </row>
    <row r="70" spans="1:90" x14ac:dyDescent="0.3">
      <c r="A70" s="38" t="s">
        <v>302</v>
      </c>
      <c r="B70" s="38" t="s">
        <v>302</v>
      </c>
      <c r="C70" s="689" t="s">
        <v>564</v>
      </c>
      <c r="D70" s="688">
        <v>1077</v>
      </c>
      <c r="E70" s="924" t="s">
        <v>220</v>
      </c>
      <c r="F70" s="859" t="s">
        <v>270</v>
      </c>
      <c r="G70" s="278">
        <v>1077</v>
      </c>
      <c r="H70" s="368">
        <v>1077</v>
      </c>
      <c r="I70" s="368">
        <v>1077</v>
      </c>
      <c r="J70" s="368">
        <v>1077</v>
      </c>
      <c r="K70" s="368">
        <v>1077</v>
      </c>
      <c r="L70" s="368">
        <v>1077</v>
      </c>
      <c r="M70" s="368">
        <v>1077</v>
      </c>
      <c r="N70" s="368">
        <v>1077</v>
      </c>
      <c r="O70" s="368">
        <v>1077</v>
      </c>
      <c r="P70" s="368">
        <v>1077</v>
      </c>
      <c r="Q70" s="368">
        <v>1077</v>
      </c>
      <c r="R70" s="368">
        <v>1077</v>
      </c>
      <c r="S70" s="368">
        <v>1077</v>
      </c>
      <c r="T70" s="368">
        <v>1077</v>
      </c>
      <c r="U70" s="368">
        <v>1077</v>
      </c>
      <c r="V70" s="368">
        <v>1077</v>
      </c>
      <c r="W70" s="369">
        <v>1077</v>
      </c>
      <c r="X70" s="369">
        <v>1077</v>
      </c>
      <c r="Y70" s="369">
        <v>1077</v>
      </c>
      <c r="Z70" s="369">
        <v>1077</v>
      </c>
      <c r="AA70" s="369">
        <v>1077</v>
      </c>
      <c r="AB70" s="369">
        <v>1077</v>
      </c>
      <c r="AC70" s="369">
        <v>1077</v>
      </c>
      <c r="AD70" s="369">
        <v>1077</v>
      </c>
      <c r="AE70" s="369">
        <v>1077</v>
      </c>
      <c r="AF70" s="369">
        <v>1077</v>
      </c>
      <c r="AG70" s="369">
        <v>1077</v>
      </c>
      <c r="AH70" s="370">
        <v>1077</v>
      </c>
      <c r="AI70" s="370">
        <v>1077</v>
      </c>
      <c r="AJ70" s="370">
        <v>1077</v>
      </c>
      <c r="AK70" s="370">
        <v>1077</v>
      </c>
      <c r="AL70" s="370">
        <v>1077</v>
      </c>
      <c r="AM70" s="370">
        <v>1077</v>
      </c>
      <c r="AN70" s="370">
        <v>1077</v>
      </c>
      <c r="AO70" s="381">
        <v>1077</v>
      </c>
      <c r="AP70" s="371">
        <v>1077</v>
      </c>
      <c r="AQ70" s="371">
        <v>1077</v>
      </c>
      <c r="AR70" s="382">
        <v>1077</v>
      </c>
      <c r="AS70" s="383">
        <v>1077</v>
      </c>
      <c r="AT70" s="383">
        <v>1077</v>
      </c>
      <c r="AU70" s="383">
        <v>1077</v>
      </c>
      <c r="AV70" s="388">
        <v>1077</v>
      </c>
      <c r="AW70" s="384">
        <v>1077</v>
      </c>
      <c r="AX70" s="384">
        <v>1077</v>
      </c>
      <c r="AY70" s="385">
        <v>1077</v>
      </c>
      <c r="AZ70" s="385">
        <v>1077</v>
      </c>
      <c r="BA70" s="386">
        <v>1077</v>
      </c>
      <c r="BB70" s="575" t="s">
        <v>6</v>
      </c>
      <c r="BC70" s="387">
        <v>1077</v>
      </c>
      <c r="BD70" s="285">
        <v>1077</v>
      </c>
      <c r="BE70" s="285">
        <v>1077</v>
      </c>
      <c r="BF70" s="286">
        <v>1077</v>
      </c>
      <c r="BG70" s="286">
        <v>1077</v>
      </c>
      <c r="BH70" s="286">
        <v>1077</v>
      </c>
      <c r="BI70" s="287">
        <v>1077</v>
      </c>
      <c r="BJ70" s="288">
        <v>1077</v>
      </c>
      <c r="BK70" s="35">
        <v>1077</v>
      </c>
      <c r="BL70" s="35">
        <v>1077</v>
      </c>
      <c r="BM70" s="575" t="s">
        <v>6</v>
      </c>
      <c r="BN70" s="289">
        <v>1077</v>
      </c>
      <c r="BO70" s="35">
        <v>1077</v>
      </c>
      <c r="BP70" s="575" t="s">
        <v>6</v>
      </c>
      <c r="BQ70" s="290">
        <v>1077</v>
      </c>
      <c r="BR70" s="291">
        <v>1077</v>
      </c>
      <c r="BS70" s="575"/>
      <c r="BT70" s="121">
        <v>1077</v>
      </c>
      <c r="BU70" s="389">
        <v>1077</v>
      </c>
      <c r="BV70" s="292">
        <v>1077</v>
      </c>
      <c r="BW70" s="293">
        <v>1070</v>
      </c>
      <c r="BX70" s="34">
        <v>1070</v>
      </c>
      <c r="BY70" s="294">
        <v>1070</v>
      </c>
      <c r="BZ70" s="372">
        <v>1070</v>
      </c>
      <c r="CA70" s="372">
        <v>1070</v>
      </c>
      <c r="CB70" s="372">
        <v>1070</v>
      </c>
      <c r="CC70" s="372">
        <v>1070</v>
      </c>
      <c r="CD70" s="372">
        <v>1070</v>
      </c>
      <c r="CE70" s="372">
        <v>1070</v>
      </c>
      <c r="CF70" s="372">
        <v>1070</v>
      </c>
      <c r="CG70" s="372">
        <v>1070</v>
      </c>
      <c r="CI70" s="298">
        <f t="shared" si="10"/>
        <v>72138</v>
      </c>
      <c r="CJ70" s="926">
        <f t="shared" si="11"/>
        <v>1077</v>
      </c>
      <c r="CK70" s="926">
        <f t="shared" si="2"/>
        <v>71061</v>
      </c>
      <c r="CL70" s="930">
        <f t="shared" si="3"/>
        <v>65.98050139275766</v>
      </c>
    </row>
    <row r="71" spans="1:90" x14ac:dyDescent="0.3">
      <c r="A71" s="38" t="s">
        <v>300</v>
      </c>
      <c r="B71" s="38" t="s">
        <v>300</v>
      </c>
      <c r="C71" s="689" t="s">
        <v>564</v>
      </c>
      <c r="D71" s="688">
        <v>1250</v>
      </c>
      <c r="E71" s="924" t="s">
        <v>220</v>
      </c>
      <c r="F71" s="859" t="s">
        <v>270</v>
      </c>
      <c r="G71" s="278">
        <v>1250</v>
      </c>
      <c r="H71" s="368">
        <v>1250</v>
      </c>
      <c r="I71" s="368">
        <v>1250</v>
      </c>
      <c r="J71" s="368">
        <v>1250</v>
      </c>
      <c r="K71" s="368">
        <v>1250</v>
      </c>
      <c r="L71" s="368">
        <v>1250</v>
      </c>
      <c r="M71" s="368">
        <v>1250</v>
      </c>
      <c r="N71" s="368">
        <v>1250</v>
      </c>
      <c r="O71" s="368">
        <v>1250</v>
      </c>
      <c r="P71" s="368">
        <v>1250</v>
      </c>
      <c r="Q71" s="368">
        <v>1250</v>
      </c>
      <c r="R71" s="368">
        <v>1250</v>
      </c>
      <c r="S71" s="368">
        <v>1250</v>
      </c>
      <c r="T71" s="368">
        <v>1250</v>
      </c>
      <c r="U71" s="368">
        <v>1250</v>
      </c>
      <c r="V71" s="368">
        <v>1250</v>
      </c>
      <c r="W71" s="369">
        <v>1250</v>
      </c>
      <c r="X71" s="369">
        <v>1250</v>
      </c>
      <c r="Y71" s="369">
        <v>1250</v>
      </c>
      <c r="Z71" s="369">
        <v>1250</v>
      </c>
      <c r="AA71" s="369">
        <v>1250</v>
      </c>
      <c r="AB71" s="369">
        <v>1250</v>
      </c>
      <c r="AC71" s="369">
        <v>1250</v>
      </c>
      <c r="AD71" s="369">
        <v>1250</v>
      </c>
      <c r="AE71" s="369">
        <v>1250</v>
      </c>
      <c r="AF71" s="369">
        <v>1250</v>
      </c>
      <c r="AG71" s="369">
        <v>1250</v>
      </c>
      <c r="AH71" s="370">
        <v>1250</v>
      </c>
      <c r="AI71" s="370">
        <v>1250</v>
      </c>
      <c r="AJ71" s="370">
        <v>1250</v>
      </c>
      <c r="AK71" s="370">
        <v>1250</v>
      </c>
      <c r="AL71" s="370">
        <v>1250</v>
      </c>
      <c r="AM71" s="370">
        <v>1250</v>
      </c>
      <c r="AN71" s="370">
        <v>1250</v>
      </c>
      <c r="AO71" s="381">
        <v>1250</v>
      </c>
      <c r="AP71" s="371">
        <v>1250</v>
      </c>
      <c r="AQ71" s="371">
        <v>1250</v>
      </c>
      <c r="AR71" s="382">
        <v>1250</v>
      </c>
      <c r="AS71" s="383">
        <v>1250</v>
      </c>
      <c r="AT71" s="383">
        <v>1250</v>
      </c>
      <c r="AU71" s="383">
        <v>1250</v>
      </c>
      <c r="AV71" s="33">
        <v>1250</v>
      </c>
      <c r="AW71" s="384">
        <v>1250</v>
      </c>
      <c r="AX71" s="384">
        <v>1250</v>
      </c>
      <c r="AY71" s="385">
        <v>1250</v>
      </c>
      <c r="AZ71" s="385">
        <v>1250</v>
      </c>
      <c r="BA71" s="386">
        <v>1250</v>
      </c>
      <c r="BB71" s="575" t="s">
        <v>6</v>
      </c>
      <c r="BC71" s="387">
        <v>1250</v>
      </c>
      <c r="BD71" s="285">
        <v>1250</v>
      </c>
      <c r="BE71" s="285">
        <v>1250</v>
      </c>
      <c r="BF71" s="286">
        <v>1250</v>
      </c>
      <c r="BG71" s="286">
        <v>1250</v>
      </c>
      <c r="BH71" s="286">
        <v>1250</v>
      </c>
      <c r="BI71" s="287">
        <v>1250</v>
      </c>
      <c r="BJ71" s="288">
        <v>1250</v>
      </c>
      <c r="BK71" s="35">
        <v>1250</v>
      </c>
      <c r="BL71" s="35">
        <v>1250</v>
      </c>
      <c r="BM71" s="575" t="s">
        <v>6</v>
      </c>
      <c r="BN71" s="289">
        <v>1250</v>
      </c>
      <c r="BO71" s="35">
        <v>1250</v>
      </c>
      <c r="BP71" s="575" t="s">
        <v>6</v>
      </c>
      <c r="BQ71" s="290">
        <v>1250</v>
      </c>
      <c r="BR71" s="291">
        <v>1250</v>
      </c>
      <c r="BS71" s="575"/>
      <c r="BT71" s="121">
        <v>1250</v>
      </c>
      <c r="BU71" s="36">
        <v>1250</v>
      </c>
      <c r="BV71" s="292">
        <v>1250</v>
      </c>
      <c r="BW71" s="293">
        <v>1250</v>
      </c>
      <c r="BX71" s="34">
        <v>1250</v>
      </c>
      <c r="BY71" s="294">
        <v>1250</v>
      </c>
      <c r="BZ71" s="372">
        <v>1250</v>
      </c>
      <c r="CA71" s="372">
        <v>1250</v>
      </c>
      <c r="CB71" s="372">
        <v>1250</v>
      </c>
      <c r="CC71" s="372">
        <v>1250</v>
      </c>
      <c r="CD71" s="372">
        <v>1250</v>
      </c>
      <c r="CE71" s="372">
        <v>1250</v>
      </c>
      <c r="CF71" s="372">
        <v>1250</v>
      </c>
      <c r="CG71" s="372">
        <v>1250</v>
      </c>
      <c r="CI71" s="298">
        <f t="shared" si="10"/>
        <v>83750</v>
      </c>
      <c r="CJ71" s="926">
        <f t="shared" si="11"/>
        <v>1250</v>
      </c>
      <c r="CK71" s="926">
        <f t="shared" si="2"/>
        <v>82500</v>
      </c>
      <c r="CL71" s="930">
        <f t="shared" si="3"/>
        <v>66</v>
      </c>
    </row>
    <row r="72" spans="1:90" x14ac:dyDescent="0.3">
      <c r="A72" s="46" t="s">
        <v>6</v>
      </c>
      <c r="B72" s="46" t="s">
        <v>565</v>
      </c>
      <c r="C72" s="686" t="s">
        <v>566</v>
      </c>
      <c r="D72" s="687">
        <v>3000</v>
      </c>
      <c r="E72" s="19" t="s">
        <v>220</v>
      </c>
      <c r="F72" s="859" t="s">
        <v>270</v>
      </c>
      <c r="G72" s="278">
        <v>3000</v>
      </c>
      <c r="H72" s="70">
        <v>3000</v>
      </c>
      <c r="I72" s="70">
        <v>3000</v>
      </c>
      <c r="J72" s="70">
        <v>3000</v>
      </c>
      <c r="K72" s="70">
        <v>3000</v>
      </c>
      <c r="L72" s="70">
        <v>3000</v>
      </c>
      <c r="M72" s="70">
        <v>3000</v>
      </c>
      <c r="N72" s="70">
        <v>3000</v>
      </c>
      <c r="O72" s="70">
        <v>3000</v>
      </c>
      <c r="P72" s="70">
        <v>3000</v>
      </c>
      <c r="Q72" s="70">
        <v>3000</v>
      </c>
      <c r="R72" s="70">
        <v>3000</v>
      </c>
      <c r="S72" s="70">
        <v>3000</v>
      </c>
      <c r="T72" s="70">
        <v>3000</v>
      </c>
      <c r="U72" s="70">
        <v>3000</v>
      </c>
      <c r="V72" s="70">
        <v>3000</v>
      </c>
      <c r="W72" s="73">
        <v>3000</v>
      </c>
      <c r="X72" s="73">
        <v>3000</v>
      </c>
      <c r="Y72" s="73">
        <v>3000</v>
      </c>
      <c r="Z72" s="73">
        <v>3000</v>
      </c>
      <c r="AA72" s="73">
        <v>3000</v>
      </c>
      <c r="AB72" s="73">
        <v>3000</v>
      </c>
      <c r="AC72" s="73">
        <v>3000</v>
      </c>
      <c r="AD72" s="73">
        <v>3000</v>
      </c>
      <c r="AE72" s="73">
        <v>3000</v>
      </c>
      <c r="AF72" s="73">
        <v>3000</v>
      </c>
      <c r="AG72" s="73">
        <v>3000</v>
      </c>
      <c r="AH72" s="72">
        <v>3000</v>
      </c>
      <c r="AI72" s="72">
        <v>3000</v>
      </c>
      <c r="AJ72" s="72">
        <v>3000</v>
      </c>
      <c r="AK72" s="72">
        <v>3000</v>
      </c>
      <c r="AL72" s="72">
        <v>3000</v>
      </c>
      <c r="AM72" s="72">
        <v>3000</v>
      </c>
      <c r="AN72" s="72">
        <v>3000</v>
      </c>
      <c r="AO72" s="74">
        <v>3000</v>
      </c>
      <c r="AP72" s="75">
        <v>3000</v>
      </c>
      <c r="AQ72" s="75">
        <v>3000</v>
      </c>
      <c r="AR72" s="117">
        <v>3000</v>
      </c>
      <c r="AS72" s="282">
        <v>3000</v>
      </c>
      <c r="AT72" s="282">
        <v>3000</v>
      </c>
      <c r="AU72" s="282">
        <v>3000</v>
      </c>
      <c r="AV72" s="76">
        <v>3000</v>
      </c>
      <c r="AW72" s="120">
        <v>3000</v>
      </c>
      <c r="AX72" s="120">
        <v>3000</v>
      </c>
      <c r="AY72" s="297">
        <v>3000</v>
      </c>
      <c r="AZ72" s="297">
        <v>3000</v>
      </c>
      <c r="BA72" s="284">
        <v>3000</v>
      </c>
      <c r="BB72" s="575" t="s">
        <v>6</v>
      </c>
      <c r="BC72" s="77">
        <v>3000</v>
      </c>
      <c r="BD72" s="285">
        <v>3000</v>
      </c>
      <c r="BE72" s="285">
        <v>3000</v>
      </c>
      <c r="BF72" s="286">
        <v>3000</v>
      </c>
      <c r="BG72" s="286">
        <v>3000</v>
      </c>
      <c r="BH72" s="286">
        <v>3000</v>
      </c>
      <c r="BI72" s="287">
        <v>3000</v>
      </c>
      <c r="BJ72" s="288">
        <v>3000</v>
      </c>
      <c r="BK72" s="35">
        <v>3000</v>
      </c>
      <c r="BL72" s="35">
        <v>3000</v>
      </c>
      <c r="BM72" s="575" t="s">
        <v>6</v>
      </c>
      <c r="BN72" s="122">
        <v>3000</v>
      </c>
      <c r="BO72" s="35">
        <v>3000</v>
      </c>
      <c r="BP72" s="575" t="s">
        <v>6</v>
      </c>
      <c r="BQ72" s="290">
        <v>3000</v>
      </c>
      <c r="BR72" s="291">
        <v>3000</v>
      </c>
      <c r="BS72" s="575"/>
      <c r="BT72" s="121">
        <v>3000</v>
      </c>
      <c r="BU72" s="36">
        <v>3000</v>
      </c>
      <c r="BV72" s="292">
        <v>3000</v>
      </c>
      <c r="BW72" s="293">
        <v>3000</v>
      </c>
      <c r="BX72" s="34">
        <v>3000</v>
      </c>
      <c r="BY72" s="294">
        <v>3000</v>
      </c>
      <c r="BZ72" s="71">
        <v>3000</v>
      </c>
      <c r="CA72" s="71">
        <v>3000</v>
      </c>
      <c r="CB72" s="71">
        <v>3000</v>
      </c>
      <c r="CC72" s="71">
        <v>3000</v>
      </c>
      <c r="CD72" s="71">
        <v>3000</v>
      </c>
      <c r="CE72" s="71">
        <v>3000</v>
      </c>
      <c r="CF72" s="71">
        <v>3000</v>
      </c>
      <c r="CG72" s="71">
        <v>3000</v>
      </c>
      <c r="CI72" s="298">
        <f t="shared" si="10"/>
        <v>201000</v>
      </c>
      <c r="CJ72" s="926">
        <f t="shared" si="11"/>
        <v>3000</v>
      </c>
      <c r="CK72" s="926">
        <f t="shared" si="2"/>
        <v>198000</v>
      </c>
      <c r="CL72" s="930">
        <f t="shared" si="3"/>
        <v>66</v>
      </c>
    </row>
    <row r="73" spans="1:90" x14ac:dyDescent="0.3">
      <c r="A73" s="317"/>
      <c r="B73" s="134"/>
      <c r="C73" s="125"/>
      <c r="D73" s="133"/>
      <c r="E73" s="134"/>
      <c r="F73" s="134"/>
      <c r="G73" s="318"/>
      <c r="H73" s="319"/>
      <c r="I73" s="319"/>
      <c r="J73" s="319"/>
      <c r="K73" s="319"/>
      <c r="L73" s="319"/>
      <c r="M73" s="319"/>
      <c r="N73" s="319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19"/>
      <c r="Z73" s="319"/>
      <c r="AA73" s="319"/>
      <c r="AB73" s="319"/>
      <c r="AC73" s="319"/>
      <c r="AD73" s="319"/>
      <c r="AE73" s="319"/>
      <c r="AF73" s="319"/>
      <c r="AG73" s="319"/>
      <c r="AH73" s="319"/>
      <c r="AI73" s="319"/>
      <c r="AJ73" s="319"/>
      <c r="AK73" s="319"/>
      <c r="AL73" s="319"/>
      <c r="AM73" s="319"/>
      <c r="AN73" s="321"/>
      <c r="AO73" s="319"/>
      <c r="AP73" s="320"/>
      <c r="AQ73" s="320"/>
      <c r="AR73" s="321"/>
      <c r="AS73" s="321"/>
      <c r="AT73" s="321"/>
      <c r="AU73" s="321"/>
      <c r="AV73" s="320"/>
      <c r="AW73" s="321"/>
      <c r="AX73" s="321"/>
      <c r="AY73" s="321"/>
      <c r="AZ73" s="321"/>
      <c r="BA73" s="319"/>
      <c r="BB73" s="320"/>
      <c r="BC73" s="320"/>
      <c r="BD73" s="321"/>
      <c r="BE73" s="321"/>
      <c r="BF73" s="321"/>
      <c r="BG73" s="321"/>
      <c r="BH73" s="321"/>
      <c r="BI73" s="319"/>
      <c r="BJ73" s="319"/>
      <c r="BK73" s="320"/>
      <c r="BL73" s="320"/>
      <c r="BM73" s="320"/>
      <c r="BN73" s="321"/>
      <c r="BO73" s="320"/>
      <c r="BP73" s="321"/>
      <c r="BQ73" s="320"/>
      <c r="BR73" s="319"/>
      <c r="BS73" s="853"/>
      <c r="BT73" s="319"/>
      <c r="BU73" s="320"/>
      <c r="BV73" s="319"/>
      <c r="BW73" s="319"/>
      <c r="BX73" s="320"/>
      <c r="BY73" s="319"/>
      <c r="BZ73" s="319"/>
      <c r="CA73" s="319"/>
      <c r="CB73" s="319"/>
      <c r="CC73" s="319"/>
      <c r="CD73" s="319"/>
      <c r="CE73" s="319"/>
      <c r="CF73" s="319"/>
      <c r="CG73" s="319"/>
      <c r="CH73" s="319"/>
      <c r="CI73" s="319"/>
      <c r="CJ73" s="319"/>
      <c r="CK73" s="319"/>
      <c r="CL73" s="319"/>
    </row>
    <row r="74" spans="1:90" x14ac:dyDescent="0.3">
      <c r="A74" s="49" t="s">
        <v>289</v>
      </c>
      <c r="B74" s="49" t="s">
        <v>290</v>
      </c>
      <c r="C74" s="126"/>
      <c r="D74" s="129"/>
      <c r="E74" s="332"/>
      <c r="F74" s="131"/>
      <c r="G74" s="278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2"/>
      <c r="AI74" s="52"/>
      <c r="AJ74" s="52"/>
      <c r="AK74" s="52"/>
      <c r="AL74" s="52"/>
      <c r="AM74" s="52"/>
      <c r="AN74" s="52"/>
      <c r="AO74" s="14"/>
      <c r="AP74" s="53"/>
      <c r="AQ74" s="53"/>
      <c r="AR74" s="117"/>
      <c r="AS74" s="54"/>
      <c r="AT74" s="54"/>
      <c r="AU74" s="54"/>
      <c r="AV74" s="33"/>
      <c r="AW74" s="120"/>
      <c r="AX74" s="120"/>
      <c r="AY74" s="55"/>
      <c r="AZ74" s="55"/>
      <c r="BA74" s="56"/>
      <c r="BB74" s="575"/>
      <c r="BC74" s="34"/>
      <c r="BD74" s="285"/>
      <c r="BE74" s="285"/>
      <c r="BF74" s="57"/>
      <c r="BG74" s="57"/>
      <c r="BH74" s="57"/>
      <c r="BI74" s="58"/>
      <c r="BJ74" s="59"/>
      <c r="BK74" s="35"/>
      <c r="BL74" s="35"/>
      <c r="BM74" s="575"/>
      <c r="BN74" s="123"/>
      <c r="BO74" s="35"/>
      <c r="BP74" s="575"/>
      <c r="BQ74" s="60"/>
      <c r="BR74" s="61"/>
      <c r="BS74" s="575"/>
      <c r="BT74" s="121"/>
      <c r="BU74" s="36"/>
      <c r="BV74" s="62"/>
      <c r="BW74" s="63"/>
      <c r="BX74" s="64"/>
      <c r="BY74" s="294"/>
      <c r="BZ74" s="65"/>
      <c r="CA74" s="65"/>
      <c r="CB74" s="65"/>
      <c r="CC74" s="65"/>
      <c r="CD74" s="65"/>
      <c r="CE74" s="65"/>
      <c r="CF74" s="65"/>
      <c r="CG74" s="65"/>
      <c r="CI74" s="298"/>
      <c r="CJ74" s="926"/>
      <c r="CK74" s="926"/>
      <c r="CL74" s="930"/>
    </row>
    <row r="75" spans="1:90" x14ac:dyDescent="0.3">
      <c r="A75" s="18" t="s">
        <v>567</v>
      </c>
      <c r="B75" s="18" t="s">
        <v>568</v>
      </c>
      <c r="C75" s="689" t="s">
        <v>569</v>
      </c>
      <c r="D75" s="722">
        <v>0</v>
      </c>
      <c r="E75" s="819" t="s">
        <v>89</v>
      </c>
      <c r="F75" s="819" t="s">
        <v>129</v>
      </c>
      <c r="G75" s="278">
        <f>$D75*((VLOOKUP(G$2,'2020_Jurisdiction_Pop_Est'!$A:$D,4,FALSE))/(VLOOKUP($E75, '2020_Jurisdiction_Pop_Est'!$P$4:$R$10,3, FALSE)))</f>
        <v>0</v>
      </c>
      <c r="H75" s="279">
        <f>$D75*((VLOOKUP(H$2,'2020_Jurisdiction_Pop_Est'!$A:$D,4,FALSE))/(VLOOKUP($E75, '2020_Jurisdiction_Pop_Est'!$P$4:$R$10,3, FALSE)))</f>
        <v>0</v>
      </c>
      <c r="I75" s="279">
        <f>$D75*((VLOOKUP(I$2,'2020_Jurisdiction_Pop_Est'!$A:$D,4,FALSE))/(VLOOKUP($E75, '2020_Jurisdiction_Pop_Est'!$P$4:$R$10,3, FALSE)))</f>
        <v>0</v>
      </c>
      <c r="J75" s="279">
        <f>$D75*((VLOOKUP(J$2,'2020_Jurisdiction_Pop_Est'!$A:$D,4,FALSE))/(VLOOKUP($E75, '2020_Jurisdiction_Pop_Est'!$P$4:$R$10,3, FALSE)))</f>
        <v>0</v>
      </c>
      <c r="K75" s="279">
        <f>$D75*((VLOOKUP(K$2,'2020_Jurisdiction_Pop_Est'!$A:$D,4,FALSE))/(VLOOKUP($E75, '2020_Jurisdiction_Pop_Est'!$P$4:$R$10,3, FALSE)))</f>
        <v>0</v>
      </c>
      <c r="L75" s="279">
        <f>$D75*((VLOOKUP(L$2,'2020_Jurisdiction_Pop_Est'!$A:$D,4,FALSE))/(VLOOKUP($E75, '2020_Jurisdiction_Pop_Est'!$P$4:$R$10,3, FALSE)))</f>
        <v>0</v>
      </c>
      <c r="M75" s="279">
        <f>$D75*((VLOOKUP(M$2,'2020_Jurisdiction_Pop_Est'!$A:$D,4,FALSE))/(VLOOKUP($E75, '2020_Jurisdiction_Pop_Est'!$P$4:$R$10,3, FALSE)))</f>
        <v>0</v>
      </c>
      <c r="N75" s="279">
        <f>$D75*((VLOOKUP(N$2,'2020_Jurisdiction_Pop_Est'!$A:$D,4,FALSE))/(VLOOKUP($E75, '2020_Jurisdiction_Pop_Est'!$P$4:$R$10,3, FALSE)))</f>
        <v>0</v>
      </c>
      <c r="O75" s="279">
        <f>$D75*((VLOOKUP(O$2,'2020_Jurisdiction_Pop_Est'!$A:$D,4,FALSE))/(VLOOKUP($E75, '2020_Jurisdiction_Pop_Est'!$P$4:$R$10,3, FALSE)))</f>
        <v>0</v>
      </c>
      <c r="P75" s="279">
        <f>$D75*((VLOOKUP(P$2,'2020_Jurisdiction_Pop_Est'!$A:$D,4,FALSE))/(VLOOKUP($E75, '2020_Jurisdiction_Pop_Est'!$P$4:$R$10,3, FALSE)))</f>
        <v>0</v>
      </c>
      <c r="Q75" s="279">
        <f>$D75*((VLOOKUP(Q$2,'2020_Jurisdiction_Pop_Est'!$A:$D,4,FALSE))/(VLOOKUP($E75, '2020_Jurisdiction_Pop_Est'!$P$4:$R$10,3, FALSE)))</f>
        <v>0</v>
      </c>
      <c r="R75" s="279">
        <f>$D75*((VLOOKUP(R$2,'2020_Jurisdiction_Pop_Est'!$A:$D,4,FALSE))/(VLOOKUP($E75, '2020_Jurisdiction_Pop_Est'!$P$4:$R$10,3, FALSE)))</f>
        <v>0</v>
      </c>
      <c r="S75" s="279">
        <f>$D75*((VLOOKUP(S$2,'2020_Jurisdiction_Pop_Est'!$A:$D,4,FALSE))/(VLOOKUP($E75, '2020_Jurisdiction_Pop_Est'!$P$4:$R$10,3, FALSE)))</f>
        <v>0</v>
      </c>
      <c r="T75" s="279">
        <f>$D75*((VLOOKUP(T$2,'2020_Jurisdiction_Pop_Est'!$A:$D,4,FALSE))/(VLOOKUP($E75, '2020_Jurisdiction_Pop_Est'!$P$4:$R$10,3, FALSE)))</f>
        <v>0</v>
      </c>
      <c r="U75" s="279">
        <f>$D75*((VLOOKUP(U$2,'2020_Jurisdiction_Pop_Est'!$A:$D,4,FALSE))/(VLOOKUP($E75, '2020_Jurisdiction_Pop_Est'!$P$4:$R$10,3, FALSE)))</f>
        <v>0</v>
      </c>
      <c r="V75" s="279">
        <f>$D75*((VLOOKUP(V$2,'2020_Jurisdiction_Pop_Est'!$A:$D,4,FALSE))/(VLOOKUP($E75, '2020_Jurisdiction_Pop_Est'!$P$4:$R$10,3, FALSE)))</f>
        <v>0</v>
      </c>
      <c r="W75" s="280">
        <f>$D75*((VLOOKUP(W$2,'2020_Jurisdiction_Pop_Est'!$A:$D,4,FALSE))/(VLOOKUP($E75, '2020_Jurisdiction_Pop_Est'!$P$4:$R$10,3, FALSE)))</f>
        <v>0</v>
      </c>
      <c r="X75" s="280">
        <f>$D75*((VLOOKUP(X$2,'2020_Jurisdiction_Pop_Est'!$A:$D,4,FALSE))/(VLOOKUP($E75, '2020_Jurisdiction_Pop_Est'!$P$4:$R$10,3, FALSE)))</f>
        <v>0</v>
      </c>
      <c r="Y75" s="280">
        <f>$D75*((VLOOKUP(Y$2,'2020_Jurisdiction_Pop_Est'!$A:$D,4,FALSE))/(VLOOKUP($E75, '2020_Jurisdiction_Pop_Est'!$P$4:$R$10,3, FALSE)))</f>
        <v>0</v>
      </c>
      <c r="Z75" s="280">
        <f>$D75*((VLOOKUP(Z$2,'2020_Jurisdiction_Pop_Est'!$A:$D,4,FALSE))/(VLOOKUP($E75, '2020_Jurisdiction_Pop_Est'!$P$4:$R$10,3, FALSE)))</f>
        <v>0</v>
      </c>
      <c r="AA75" s="280">
        <f>$D75*((VLOOKUP(AA$2,'2020_Jurisdiction_Pop_Est'!$A:$D,4,FALSE))/(VLOOKUP($E75, '2020_Jurisdiction_Pop_Est'!$P$4:$R$10,3, FALSE)))</f>
        <v>0</v>
      </c>
      <c r="AB75" s="280">
        <f>$D75*((VLOOKUP(AB$2,'2020_Jurisdiction_Pop_Est'!$A:$D,4,FALSE))/(VLOOKUP($E75, '2020_Jurisdiction_Pop_Est'!$P$4:$R$10,3, FALSE)))</f>
        <v>0</v>
      </c>
      <c r="AC75" s="280">
        <f>$D75*((VLOOKUP(AC$2,'2020_Jurisdiction_Pop_Est'!$A:$D,4,FALSE))/(VLOOKUP($E75, '2020_Jurisdiction_Pop_Est'!$P$4:$R$10,3, FALSE)))</f>
        <v>0</v>
      </c>
      <c r="AD75" s="280">
        <f>$D75*((VLOOKUP(AD$2,'2020_Jurisdiction_Pop_Est'!$A:$D,4,FALSE))/(VLOOKUP($E75, '2020_Jurisdiction_Pop_Est'!$P$4:$R$10,3, FALSE)))</f>
        <v>0</v>
      </c>
      <c r="AE75" s="280">
        <f>$D75*((VLOOKUP(AE$2,'2020_Jurisdiction_Pop_Est'!$A:$D,4,FALSE))/(VLOOKUP($E75, '2020_Jurisdiction_Pop_Est'!$P$4:$R$10,3, FALSE)))</f>
        <v>0</v>
      </c>
      <c r="AF75" s="280">
        <f>$D75*((VLOOKUP(AF$2,'2020_Jurisdiction_Pop_Est'!$A:$D,4,FALSE))/(VLOOKUP($E75, '2020_Jurisdiction_Pop_Est'!$P$4:$R$10,3, FALSE)))</f>
        <v>0</v>
      </c>
      <c r="AG75" s="280">
        <f>$D75*((VLOOKUP(AG$2,'2020_Jurisdiction_Pop_Est'!$A:$D,4,FALSE))/(VLOOKUP($E75, '2020_Jurisdiction_Pop_Est'!$P$4:$R$10,3, FALSE)))</f>
        <v>0</v>
      </c>
      <c r="AH75" s="281">
        <f>$D75*((VLOOKUP(AH$2,'2020_Jurisdiction_Pop_Est'!$A:$D,4,FALSE))/(VLOOKUP($E75, '2020_Jurisdiction_Pop_Est'!$P$4:$R$10,3, FALSE)))</f>
        <v>0</v>
      </c>
      <c r="AI75" s="281">
        <f>$D75*((VLOOKUP(AI$2,'2020_Jurisdiction_Pop_Est'!$A:$D,4,FALSE))/(VLOOKUP($E75, '2020_Jurisdiction_Pop_Est'!$P$4:$R$10,3, FALSE)))</f>
        <v>0</v>
      </c>
      <c r="AJ75" s="281">
        <f>$D75*((VLOOKUP(AJ$2,'2020_Jurisdiction_Pop_Est'!$A:$D,4,FALSE))/(VLOOKUP($E75, '2020_Jurisdiction_Pop_Est'!$P$4:$R$10,3, FALSE)))</f>
        <v>0</v>
      </c>
      <c r="AK75" s="281">
        <f>$D75*((VLOOKUP(AK$2,'2020_Jurisdiction_Pop_Est'!$A:$D,4,FALSE))/(VLOOKUP($E75, '2020_Jurisdiction_Pop_Est'!$P$4:$R$10,3, FALSE)))</f>
        <v>0</v>
      </c>
      <c r="AL75" s="281">
        <f>$D75*((VLOOKUP(AL$2,'2020_Jurisdiction_Pop_Est'!$A:$D,4,FALSE))/(VLOOKUP($E75, '2020_Jurisdiction_Pop_Est'!$P$4:$R$10,3, FALSE)))</f>
        <v>0</v>
      </c>
      <c r="AM75" s="281">
        <f>$D75*((VLOOKUP(AM$2,'2020_Jurisdiction_Pop_Est'!$A:$D,4,FALSE))/(VLOOKUP($E75, '2020_Jurisdiction_Pop_Est'!$P$4:$R$10,3, FALSE)))</f>
        <v>0</v>
      </c>
      <c r="AN75" s="281">
        <f>$D75*((VLOOKUP(AN$2,'2020_Jurisdiction_Pop_Est'!$A:$D,4,FALSE))/(VLOOKUP($E75, '2020_Jurisdiction_Pop_Est'!$P$4:$R$10,3, FALSE)))</f>
        <v>0</v>
      </c>
      <c r="AO75" s="14">
        <f>$D75*((VLOOKUP(AO$2,'2020_Jurisdiction_Pop_Est'!$A:$D,4,FALSE))/(VLOOKUP($E75, '2020_Jurisdiction_Pop_Est'!$P$4:$R$10,3, FALSE)))</f>
        <v>0</v>
      </c>
      <c r="AP75" s="15">
        <f>$D75*((VLOOKUP(AP$2,'2020_Jurisdiction_Pop_Est'!$A:$D,4,FALSE))/(VLOOKUP($E75, '2020_Jurisdiction_Pop_Est'!$P$4:$R$10,3, FALSE)))</f>
        <v>0</v>
      </c>
      <c r="AQ75" s="15">
        <f>$D75*((VLOOKUP(AQ$2,'2020_Jurisdiction_Pop_Est'!$A:$D,4,FALSE))/(VLOOKUP($E75, '2020_Jurisdiction_Pop_Est'!$P$4:$R$10,3, FALSE)))</f>
        <v>0</v>
      </c>
      <c r="AR75" s="117">
        <f>$D75*((VLOOKUP(AR$2,'2020_Jurisdiction_Pop_Est'!$A:$D,4,FALSE))/(VLOOKUP($E75, '2020_Jurisdiction_Pop_Est'!$P$4:$R$10,3, FALSE)))</f>
        <v>0</v>
      </c>
      <c r="AS75" s="282">
        <f>$D75*((VLOOKUP(AS$2,'2020_Jurisdiction_Pop_Est'!$A:$D,4,FALSE))/(VLOOKUP($E75, '2020_Jurisdiction_Pop_Est'!$P$4:$R$10,3, FALSE)))</f>
        <v>0</v>
      </c>
      <c r="AT75" s="282">
        <f>$D75*((VLOOKUP(AT$2,'2020_Jurisdiction_Pop_Est'!$A:$D,4,FALSE))/(VLOOKUP($E75, '2020_Jurisdiction_Pop_Est'!$P$4:$R$10,3, FALSE)))</f>
        <v>0</v>
      </c>
      <c r="AU75" s="282" t="e">
        <f>$D75*((VLOOKUP(AU$2,'2020_Jurisdiction_Pop_Est'!$A:$D,4,FALSE))/(VLOOKUP($E75, '2020_Jurisdiction_Pop_Est'!$P$4:$R$10,3, FALSE)))</f>
        <v>#N/A</v>
      </c>
      <c r="AV75" s="33"/>
      <c r="AW75" s="120"/>
      <c r="AX75" s="120">
        <f>$D75*((VLOOKUP(AX$2,'2020_Jurisdiction_Pop_Est'!$A:$D,4,FALSE))/(VLOOKUP($E75, '2020_Jurisdiction_Pop_Est'!$P$4:$R$10,3, FALSE)))</f>
        <v>0</v>
      </c>
      <c r="AY75" s="297">
        <f>$D75*((VLOOKUP(AY$2,'2020_Jurisdiction_Pop_Est'!$A:$D,4,FALSE))/(VLOOKUP($E75, '2020_Jurisdiction_Pop_Est'!$P$4:$R$10,3, FALSE)))</f>
        <v>0</v>
      </c>
      <c r="AZ75" s="297">
        <f>$D75*((VLOOKUP(AZ$2,'2020_Jurisdiction_Pop_Est'!$A:$D,4,FALSE))/(VLOOKUP($E75, '2020_Jurisdiction_Pop_Est'!$P$4:$R$10,3, FALSE)))</f>
        <v>0</v>
      </c>
      <c r="BA75" s="284"/>
      <c r="BB75" s="575"/>
      <c r="BC75" s="34">
        <f>$D75*((VLOOKUP(BC$2,'2020_Jurisdiction_Pop_Est'!$A:$D,4,FALSE))/(VLOOKUP($E75, '2020_Jurisdiction_Pop_Est'!$P$4:$R$10,3, FALSE)))</f>
        <v>0</v>
      </c>
      <c r="BD75" s="285"/>
      <c r="BE75" s="285"/>
      <c r="BF75" s="286">
        <f>$D75*((VLOOKUP(BF$2,'2020_Jurisdiction_Pop_Est'!$A:$D,4,FALSE))/(VLOOKUP($E75, '2020_Jurisdiction_Pop_Est'!$P$4:$R$10,3, FALSE)))</f>
        <v>0</v>
      </c>
      <c r="BG75" s="286"/>
      <c r="BH75" s="286"/>
      <c r="BI75" s="287"/>
      <c r="BJ75" s="288"/>
      <c r="BK75" s="35"/>
      <c r="BL75" s="35"/>
      <c r="BM75" s="575"/>
      <c r="BN75" s="289"/>
      <c r="BO75" s="35"/>
      <c r="BP75" s="575"/>
      <c r="BQ75" s="290"/>
      <c r="BR75" s="291"/>
      <c r="BS75" s="575"/>
      <c r="BT75" s="121"/>
      <c r="BU75" s="36"/>
      <c r="BV75" s="292"/>
      <c r="BW75" s="293">
        <f>$D75*((VLOOKUP(BW$2,'2020_Jurisdiction_Pop_Est'!$A:$D,4,FALSE))/(VLOOKUP($E75, '2020_Jurisdiction_Pop_Est'!$P$4:$R$10,3, FALSE)))</f>
        <v>0</v>
      </c>
      <c r="BX75" s="34"/>
      <c r="BY75" s="294"/>
      <c r="BZ75" s="19"/>
      <c r="CA75" s="19"/>
      <c r="CB75" s="19"/>
      <c r="CC75" s="19"/>
      <c r="CD75" s="19"/>
      <c r="CE75" s="19"/>
      <c r="CF75" s="19"/>
      <c r="CG75" s="19"/>
      <c r="CI75" s="298"/>
      <c r="CJ75" s="926"/>
      <c r="CK75" s="926"/>
      <c r="CL75" s="930"/>
    </row>
    <row r="76" spans="1:90" x14ac:dyDescent="0.3">
      <c r="A76" s="46" t="s">
        <v>297</v>
      </c>
      <c r="B76" s="46" t="s">
        <v>298</v>
      </c>
      <c r="C76" s="689" t="s">
        <v>570</v>
      </c>
      <c r="D76" s="687">
        <v>44000</v>
      </c>
      <c r="E76" s="819" t="s">
        <v>134</v>
      </c>
      <c r="F76" s="819" t="s">
        <v>129</v>
      </c>
      <c r="G76" s="278">
        <f>$D76*((VLOOKUP(G$2,'2020_Jurisdiction_Pop_Est'!$A:$D,4,FALSE))/(VLOOKUP($E76, '2020_Jurisdiction_Pop_Est'!$P$4:$R$10,3, FALSE)))</f>
        <v>22610.508814935012</v>
      </c>
      <c r="H76" s="279">
        <f>$D76*((VLOOKUP(H$2,'2020_Jurisdiction_Pop_Est'!$A:$D,4,FALSE))/(VLOOKUP($E76, '2020_Jurisdiction_Pop_Est'!$P$4:$R$10,3, FALSE)))</f>
        <v>226.89417872647704</v>
      </c>
      <c r="I76" s="279">
        <f>$D76*((VLOOKUP(I$2,'2020_Jurisdiction_Pop_Est'!$A:$D,4,FALSE))/(VLOOKUP($E76, '2020_Jurisdiction_Pop_Est'!$P$4:$R$10,3, FALSE)))</f>
        <v>154.3164006752375</v>
      </c>
      <c r="J76" s="279">
        <f>$D76*((VLOOKUP(J$2,'2020_Jurisdiction_Pop_Est'!$A:$D,4,FALSE))/(VLOOKUP($E76, '2020_Jurisdiction_Pop_Est'!$P$4:$R$10,3, FALSE)))</f>
        <v>15518.552320662071</v>
      </c>
      <c r="K76" s="279">
        <f>$D76*((VLOOKUP(K$2,'2020_Jurisdiction_Pop_Est'!$A:$D,4,FALSE))/(VLOOKUP($E76, '2020_Jurisdiction_Pop_Est'!$P$4:$R$10,3, FALSE)))</f>
        <v>858.57916127557269</v>
      </c>
      <c r="L76" s="279">
        <f>$D76*((VLOOKUP(L$2,'2020_Jurisdiction_Pop_Est'!$A:$D,4,FALSE))/(VLOOKUP($E76, '2020_Jurisdiction_Pop_Est'!$P$4:$R$10,3, FALSE)))</f>
        <v>611.23308233268176</v>
      </c>
      <c r="M76" s="279">
        <f>$D76*((VLOOKUP(M$2,'2020_Jurisdiction_Pop_Est'!$A:$D,4,FALSE))/(VLOOKUP($E76, '2020_Jurisdiction_Pop_Est'!$P$4:$R$10,3, FALSE)))</f>
        <v>145.25465877828555</v>
      </c>
      <c r="N76" s="279">
        <f>$D76*((VLOOKUP(N$2,'2020_Jurisdiction_Pop_Est'!$A:$D,4,FALSE))/(VLOOKUP($E76, '2020_Jurisdiction_Pop_Est'!$P$4:$R$10,3, FALSE)))</f>
        <v>725.75749389826854</v>
      </c>
      <c r="O76" s="279">
        <f>$D76*((VLOOKUP(O$2,'2020_Jurisdiction_Pop_Est'!$A:$D,4,FALSE))/(VLOOKUP($E76, '2020_Jurisdiction_Pop_Est'!$P$4:$R$10,3, FALSE)))</f>
        <v>99.440786783882956</v>
      </c>
      <c r="P76" s="279">
        <f>$D76*((VLOOKUP(P$2,'2020_Jurisdiction_Pop_Est'!$A:$D,4,FALSE))/(VLOOKUP($E76, '2020_Jurisdiction_Pop_Est'!$P$4:$R$10,3, FALSE)))</f>
        <v>649.01130018731419</v>
      </c>
      <c r="Q76" s="279">
        <f>$D76*((VLOOKUP(Q$2,'2020_Jurisdiction_Pop_Est'!$A:$D,4,FALSE))/(VLOOKUP($E76, '2020_Jurisdiction_Pop_Est'!$P$4:$R$10,3, FALSE)))</f>
        <v>186.33215738843444</v>
      </c>
      <c r="R76" s="279">
        <f>$D76*((VLOOKUP(R$2,'2020_Jurisdiction_Pop_Est'!$A:$D,4,FALSE))/(VLOOKUP($E76, '2020_Jurisdiction_Pop_Est'!$P$4:$R$10,3, FALSE)))</f>
        <v>638.93239813158073</v>
      </c>
      <c r="S76" s="279">
        <f>$D76*((VLOOKUP(S$2,'2020_Jurisdiction_Pop_Est'!$A:$D,4,FALSE))/(VLOOKUP($E76, '2020_Jurisdiction_Pop_Est'!$P$4:$R$10,3, FALSE)))</f>
        <v>603.15813604170614</v>
      </c>
      <c r="T76" s="279">
        <f>$D76*((VLOOKUP(T$2,'2020_Jurisdiction_Pop_Est'!$A:$D,4,FALSE))/(VLOOKUP($E76, '2020_Jurisdiction_Pop_Est'!$P$4:$R$10,3, FALSE)))</f>
        <v>689.95247637016132</v>
      </c>
      <c r="U76" s="279">
        <f>$D76*((VLOOKUP(U$2,'2020_Jurisdiction_Pop_Est'!$A:$D,4,FALSE))/(VLOOKUP($E76, '2020_Jurisdiction_Pop_Est'!$P$4:$R$10,3, FALSE)))</f>
        <v>329.32127856119945</v>
      </c>
      <c r="V76" s="279">
        <f>$D76*((VLOOKUP(V$2,'2020_Jurisdiction_Pop_Est'!$A:$D,4,FALSE))/(VLOOKUP($E76, '2020_Jurisdiction_Pop_Est'!$P$4:$R$10,3, FALSE)))</f>
        <v>246.22270048937369</v>
      </c>
      <c r="W76" s="280">
        <f>$D76*((VLOOKUP(W$2,'2020_Jurisdiction_Pop_Est'!$A:$D,4,FALSE))/(VLOOKUP($E76, '2020_Jurisdiction_Pop_Est'!$P$4:$R$10,3, FALSE)))</f>
        <v>136.70114398074512</v>
      </c>
      <c r="X76" s="280">
        <f>$D76*((VLOOKUP(X$2,'2020_Jurisdiction_Pop_Est'!$A:$D,4,FALSE))/(VLOOKUP($E76, '2020_Jurisdiction_Pop_Est'!$P$4:$R$10,3, FALSE)))</f>
        <v>71.62988985238465</v>
      </c>
      <c r="Y76" s="280">
        <f>$D76*((VLOOKUP(Y$2,'2020_Jurisdiction_Pop_Est'!$A:$D,4,FALSE))/(VLOOKUP($E76, '2020_Jurisdiction_Pop_Est'!$P$4:$R$10,3, FALSE)))</f>
        <v>167.79257565660328</v>
      </c>
      <c r="Z76" s="280">
        <f>$D76*((VLOOKUP(Z$2,'2020_Jurisdiction_Pop_Est'!$A:$D,4,FALSE))/(VLOOKUP($E76, '2020_Jurisdiction_Pop_Est'!$P$4:$R$10,3, FALSE)))</f>
        <v>225.38897815442542</v>
      </c>
      <c r="AA76" s="280">
        <f>$D76*((VLOOKUP(AA$2,'2020_Jurisdiction_Pop_Est'!$A:$D,4,FALSE))/(VLOOKUP($E76, '2020_Jurisdiction_Pop_Est'!$P$4:$R$10,3, FALSE)))</f>
        <v>188.15468578342168</v>
      </c>
      <c r="AB76" s="280">
        <f>$D76*((VLOOKUP(AB$2,'2020_Jurisdiction_Pop_Est'!$A:$D,4,FALSE))/(VLOOKUP($E76, '2020_Jurisdiction_Pop_Est'!$P$4:$R$10,3, FALSE)))</f>
        <v>42.949407781632644</v>
      </c>
      <c r="AC76" s="280">
        <f>$D76*((VLOOKUP(AC$2,'2020_Jurisdiction_Pop_Est'!$A:$D,4,FALSE))/(VLOOKUP($E76, '2020_Jurisdiction_Pop_Est'!$P$4:$R$10,3, FALSE)))</f>
        <v>63.557513562301338</v>
      </c>
      <c r="AD76" s="280">
        <f>$D76*((VLOOKUP(AD$2,'2020_Jurisdiction_Pop_Est'!$A:$D,4,FALSE))/(VLOOKUP($E76, '2020_Jurisdiction_Pop_Est'!$P$4:$R$10,3, FALSE)))</f>
        <v>38.473513494087548</v>
      </c>
      <c r="AE76" s="280">
        <f>$D76*((VLOOKUP(AE$2,'2020_Jurisdiction_Pop_Est'!$A:$D,4,FALSE))/(VLOOKUP($E76, '2020_Jurisdiction_Pop_Est'!$P$4:$R$10,3, FALSE)))</f>
        <v>287.3213406438062</v>
      </c>
      <c r="AF76" s="280">
        <f>$D76*((VLOOKUP(AF$2,'2020_Jurisdiction_Pop_Est'!$A:$D,4,FALSE))/(VLOOKUP($E76, '2020_Jurisdiction_Pop_Est'!$P$4:$R$10,3, FALSE)))</f>
        <v>22.635959274671574</v>
      </c>
      <c r="AG76" s="280">
        <f>$D76*((VLOOKUP(AG$2,'2020_Jurisdiction_Pop_Est'!$A:$D,4,FALSE))/(VLOOKUP($E76, '2020_Jurisdiction_Pop_Est'!$P$4:$R$10,3, FALSE)))</f>
        <v>17.268241829370101</v>
      </c>
      <c r="AH76" s="281">
        <f>$D76*((VLOOKUP(AH$2,'2020_Jurisdiction_Pop_Est'!$A:$D,4,FALSE))/(VLOOKUP($E76, '2020_Jurisdiction_Pop_Est'!$P$4:$R$10,3, FALSE)))</f>
        <v>28.307706037345845</v>
      </c>
      <c r="AI76" s="281">
        <f>$D76*((VLOOKUP(AI$2,'2020_Jurisdiction_Pop_Est'!$A:$D,4,FALSE))/(VLOOKUP($E76, '2020_Jurisdiction_Pop_Est'!$P$4:$R$10,3, FALSE)))</f>
        <v>4.6755862734480385</v>
      </c>
      <c r="AJ76" s="281">
        <f>$D76*((VLOOKUP(AJ$2,'2020_Jurisdiction_Pop_Est'!$A:$D,4,FALSE))/(VLOOKUP($E76, '2020_Jurisdiction_Pop_Est'!$P$4:$R$10,3, FALSE)))</f>
        <v>9.9466293438548803</v>
      </c>
      <c r="AK76" s="281">
        <f>$D76*((VLOOKUP(AK$2,'2020_Jurisdiction_Pop_Est'!$A:$D,4,FALSE))/(VLOOKUP($E76, '2020_Jurisdiction_Pop_Est'!$P$4:$R$10,3, FALSE)))</f>
        <v>26.372405560972439</v>
      </c>
      <c r="AL76" s="281">
        <f>$D76*((VLOOKUP(AL$2,'2020_Jurisdiction_Pop_Est'!$A:$D,4,FALSE))/(VLOOKUP($E76, '2020_Jurisdiction_Pop_Est'!$P$4:$R$10,3, FALSE)))</f>
        <v>90.611894603906549</v>
      </c>
      <c r="AM76" s="281">
        <f>$D76*((VLOOKUP(AM$2,'2020_Jurisdiction_Pop_Est'!$A:$D,4,FALSE))/(VLOOKUP($E76, '2020_Jurisdiction_Pop_Est'!$P$4:$R$10,3, FALSE)))</f>
        <v>9.6352071821204284</v>
      </c>
      <c r="AN76" s="281">
        <f>$D76*((VLOOKUP(AN$2,'2020_Jurisdiction_Pop_Est'!$A:$D,4,FALSE))/(VLOOKUP($E76, '2020_Jurisdiction_Pop_Est'!$P$4:$R$10,3, FALSE)))</f>
        <v>16.790508992651255</v>
      </c>
      <c r="AO76" s="14">
        <f>$D76*((VLOOKUP(AO$2,'2020_Jurisdiction_Pop_Est'!$A:$D,4,FALSE))/(VLOOKUP($E76, '2020_Jurisdiction_Pop_Est'!$P$4:$R$10,3, FALSE)))</f>
        <v>3582.6922891289782</v>
      </c>
      <c r="AP76" s="15">
        <f>$D76*((VLOOKUP(AP$2,'2020_Jurisdiction_Pop_Est'!$A:$D,4,FALSE))/(VLOOKUP($E76, '2020_Jurisdiction_Pop_Est'!$P$4:$R$10,3, FALSE)))</f>
        <v>702.69060455750048</v>
      </c>
      <c r="AQ76" s="15">
        <f>$D76*((VLOOKUP(AQ$2,'2020_Jurisdiction_Pop_Est'!$A:$D,4,FALSE))/(VLOOKUP($E76, '2020_Jurisdiction_Pop_Est'!$P$4:$R$10,3, FALSE)))</f>
        <v>247.5313791038414</v>
      </c>
      <c r="AR76" s="117">
        <f>$D76*((VLOOKUP(AR$2,'2020_Jurisdiction_Pop_Est'!$A:$D,4,FALSE))/(VLOOKUP($E76, '2020_Jurisdiction_Pop_Est'!$P$4:$R$10,3, FALSE)))</f>
        <v>293.62378363295073</v>
      </c>
      <c r="AS76" s="282">
        <f>$D76*((VLOOKUP(AS$2,'2020_Jurisdiction_Pop_Est'!$A:$D,4,FALSE))/(VLOOKUP($E76, '2020_Jurisdiction_Pop_Est'!$P$4:$R$10,3, FALSE)))</f>
        <v>13.937730645398439</v>
      </c>
      <c r="AT76" s="282">
        <f>$D76*((VLOOKUP(AT$2,'2020_Jurisdiction_Pop_Est'!$A:$D,4,FALSE))/(VLOOKUP($E76, '2020_Jurisdiction_Pop_Est'!$P$4:$R$10,3, FALSE)))</f>
        <v>13.632895710262151</v>
      </c>
      <c r="AU76" s="282" t="e">
        <f>$D76*((VLOOKUP(AU$2,'2020_Jurisdiction_Pop_Est'!$A:$D,4,FALSE))/(VLOOKUP($E76, '2020_Jurisdiction_Pop_Est'!$P$4:$R$10,3, FALSE)))</f>
        <v>#N/A</v>
      </c>
      <c r="AV76" s="33">
        <f>$D76*((VLOOKUP(AV$2,'2020_Jurisdiction_Pop_Est'!$A:$D,4,FALSE))/(VLOOKUP($E76, '2020_Jurisdiction_Pop_Est'!$P$4:$R$10,3, FALSE)))</f>
        <v>2678.7779183600464</v>
      </c>
      <c r="AW76" s="120">
        <f>$D76*((VLOOKUP(AW$2,'2020_Jurisdiction_Pop_Est'!$A:$D,4,FALSE))/(VLOOKUP($E76, '2020_Jurisdiction_Pop_Est'!$P$4:$R$10,3, FALSE)))</f>
        <v>688.33222393964525</v>
      </c>
      <c r="AX76" s="120">
        <f>$D76*((VLOOKUP(AX$2,'2020_Jurisdiction_Pop_Est'!$A:$D,4,FALSE))/(VLOOKUP($E76, '2020_Jurisdiction_Pop_Est'!$P$4:$R$10,3, FALSE)))</f>
        <v>391.94547681421795</v>
      </c>
      <c r="AY76" s="297">
        <f>$D76*((VLOOKUP(AY$2,'2020_Jurisdiction_Pop_Est'!$A:$D,4,FALSE))/(VLOOKUP($E76, '2020_Jurisdiction_Pop_Est'!$P$4:$R$10,3, FALSE)))</f>
        <v>128.99706568733552</v>
      </c>
      <c r="AZ76" s="297">
        <f>$D76*((VLOOKUP(AZ$2,'2020_Jurisdiction_Pop_Est'!$A:$D,4,FALSE))/(VLOOKUP($E76, '2020_Jurisdiction_Pop_Est'!$P$4:$R$10,3, FALSE)))</f>
        <v>346.680236932708</v>
      </c>
      <c r="BA76" s="284">
        <f>$D76*((VLOOKUP(BA$2,'2020_Jurisdiction_Pop_Est'!$A:$D,4,FALSE))/(VLOOKUP($E76, '2020_Jurisdiction_Pop_Est'!$P$4:$R$10,3, FALSE)))</f>
        <v>481.5288725842928</v>
      </c>
      <c r="BB76" s="575"/>
      <c r="BC76" s="34">
        <f>$D76*((VLOOKUP(BC$2,'2020_Jurisdiction_Pop_Est'!$A:$D,4,FALSE))/(VLOOKUP($E76, '2020_Jurisdiction_Pop_Est'!$P$4:$R$10,3, FALSE)))</f>
        <v>312.70397136882815</v>
      </c>
      <c r="BD76" s="285" t="e">
        <f>$D76*((VLOOKUP(BD$2,'2020_Jurisdiction_Pop_Est'!$A:$D,4,FALSE))/(VLOOKUP($E76, '2020_Jurisdiction_Pop_Est'!$P$4:$R$10,3, FALSE)))</f>
        <v>#N/A</v>
      </c>
      <c r="BE76" s="285">
        <f>$D76*((VLOOKUP(BE$2,'2020_Jurisdiction_Pop_Est'!$A:$D,4,FALSE))/(VLOOKUP($E76, '2020_Jurisdiction_Pop_Est'!$P$4:$R$10,3, FALSE)))</f>
        <v>41.424681103935363</v>
      </c>
      <c r="BF76" s="286">
        <f>$D76*((VLOOKUP(BF$2,'2020_Jurisdiction_Pop_Est'!$A:$D,4,FALSE))/(VLOOKUP($E76, '2020_Jurisdiction_Pop_Est'!$P$4:$R$10,3, FALSE)))</f>
        <v>168.72572620909449</v>
      </c>
      <c r="BG76" s="286">
        <f>$D76*((VLOOKUP(BG$2,'2020_Jurisdiction_Pop_Est'!$A:$D,4,FALSE))/(VLOOKUP($E76, '2020_Jurisdiction_Pop_Est'!$P$4:$R$10,3, FALSE)))</f>
        <v>75.218359138657817</v>
      </c>
      <c r="BH76" s="286">
        <f>$D76*((VLOOKUP(BH$2,'2020_Jurisdiction_Pop_Est'!$A:$D,4,FALSE))/(VLOOKUP($E76, '2020_Jurisdiction_Pop_Est'!$P$4:$R$10,3, FALSE)))</f>
        <v>106.72852838871938</v>
      </c>
      <c r="BI76" s="287">
        <f>$D76*((VLOOKUP(BI$2,'2020_Jurisdiction_Pop_Est'!$A:$D,4,FALSE))/(VLOOKUP($E76, '2020_Jurisdiction_Pop_Est'!$P$4:$R$10,3, FALSE)))</f>
        <v>771.20284608994723</v>
      </c>
      <c r="BJ76" s="288">
        <f>$D76*((VLOOKUP(BJ$2,'2020_Jurisdiction_Pop_Est'!$A:$D,4,FALSE))/(VLOOKUP($E76, '2020_Jurisdiction_Pop_Est'!$P$4:$R$10,3, FALSE)))</f>
        <v>223.57023947375433</v>
      </c>
      <c r="BK76" s="35">
        <f>$D76*((VLOOKUP(BK$2,'2020_Jurisdiction_Pop_Est'!$A:$D,4,FALSE))/(VLOOKUP($E76, '2020_Jurisdiction_Pop_Est'!$P$4:$R$10,3, FALSE)))</f>
        <v>1060.8810843132696</v>
      </c>
      <c r="BL76" s="35">
        <f>$D76*((VLOOKUP(BL$2,'2020_Jurisdiction_Pop_Est'!$A:$D,4,FALSE))/(VLOOKUP($E76, '2020_Jurisdiction_Pop_Est'!$P$4:$R$10,3, FALSE)))</f>
        <v>40.964656229086117</v>
      </c>
      <c r="BM76" s="575"/>
      <c r="BN76" s="289" t="e">
        <f>$D76*((VLOOKUP(BN$2,'2020_Jurisdiction_Pop_Est'!$A:$D,4,FALSE))/(VLOOKUP($E76, '2020_Jurisdiction_Pop_Est'!$P$4:$R$10,3, FALSE)))</f>
        <v>#N/A</v>
      </c>
      <c r="BO76" s="35">
        <f>$D76*((VLOOKUP(BO$2,'2020_Jurisdiction_Pop_Est'!$A:$D,4,FALSE))/(VLOOKUP($E76, '2020_Jurisdiction_Pop_Est'!$P$4:$R$10,3, FALSE)))</f>
        <v>597.23154059257024</v>
      </c>
      <c r="BP76" s="575"/>
      <c r="BQ76" s="290">
        <f>$D76*((VLOOKUP(BQ$2,'2020_Jurisdiction_Pop_Est'!$A:$D,4,FALSE))/(VLOOKUP($E76, '2020_Jurisdiction_Pop_Est'!$P$4:$R$10,3, FALSE)))</f>
        <v>230.94309837051549</v>
      </c>
      <c r="BR76" s="291">
        <f>$D76*((VLOOKUP(BR$2,'2020_Jurisdiction_Pop_Est'!$A:$D,4,FALSE))/(VLOOKUP($E76, '2020_Jurisdiction_Pop_Est'!$P$4:$R$10,3, FALSE)))</f>
        <v>69.648202444187518</v>
      </c>
      <c r="BS76" s="575"/>
      <c r="BT76" s="121">
        <f>$D76*((VLOOKUP(BT$2,'2020_Jurisdiction_Pop_Est'!$A:$D,4,FALSE))/(VLOOKUP($E76, '2020_Jurisdiction_Pop_Est'!$P$4:$R$10,3, FALSE)))</f>
        <v>0</v>
      </c>
      <c r="BU76" s="36">
        <f>$D76*((VLOOKUP(BU$2,'2020_Jurisdiction_Pop_Est'!$A:$D,4,FALSE))/(VLOOKUP($E76, '2020_Jurisdiction_Pop_Est'!$P$4:$R$10,3, FALSE)))</f>
        <v>1015.5694423685617</v>
      </c>
      <c r="BV76" s="292">
        <f>$D76*((VLOOKUP(BV$2,'2020_Jurisdiction_Pop_Est'!$A:$D,4,FALSE))/(VLOOKUP($E76, '2020_Jurisdiction_Pop_Est'!$P$4:$R$10,3, FALSE)))</f>
        <v>415.86159689183057</v>
      </c>
      <c r="BW76" s="293">
        <f>$D76*((VLOOKUP(BW$2,'2020_Jurisdiction_Pop_Est'!$A:$D,4,FALSE))/(VLOOKUP($E76, '2020_Jurisdiction_Pop_Est'!$P$4:$R$10,3, FALSE)))</f>
        <v>138.69330565362469</v>
      </c>
      <c r="BX76" s="34">
        <f>$D76*((VLOOKUP(BX$2,'2020_Jurisdiction_Pop_Est'!$A:$D,4,FALSE))/(VLOOKUP($E76, '2020_Jurisdiction_Pop_Est'!$P$4:$R$10,3, FALSE)))</f>
        <v>612.68209517907746</v>
      </c>
      <c r="BY76" s="294" t="s">
        <v>6</v>
      </c>
      <c r="BZ76" s="47"/>
      <c r="CA76" s="47" t="s">
        <v>6</v>
      </c>
      <c r="CB76" s="47" t="s">
        <v>6</v>
      </c>
      <c r="CC76" s="47"/>
      <c r="CD76" s="47"/>
      <c r="CE76" s="47"/>
      <c r="CF76" s="47"/>
      <c r="CG76" s="47"/>
      <c r="CI76" s="298">
        <f>SUMIF(G76:BY76,"&gt;=0",G76:BY76)</f>
        <v>61194.100384157828</v>
      </c>
      <c r="CJ76" s="926">
        <f>D76</f>
        <v>44000</v>
      </c>
      <c r="CK76" s="926">
        <f t="shared" ref="CK76:CK78" si="12">CI76-CJ76</f>
        <v>17194.100384157828</v>
      </c>
      <c r="CL76" s="930">
        <f t="shared" ref="CL76:CL78" si="13">(CI76-CJ76)/CJ76</f>
        <v>0.39077500873085974</v>
      </c>
    </row>
    <row r="77" spans="1:90" x14ac:dyDescent="0.3">
      <c r="A77" s="46" t="s">
        <v>571</v>
      </c>
      <c r="B77" s="46" t="s">
        <v>572</v>
      </c>
      <c r="C77" s="689">
        <v>90021</v>
      </c>
      <c r="D77" s="687">
        <v>56971</v>
      </c>
      <c r="E77" s="822" t="s">
        <v>134</v>
      </c>
      <c r="F77" s="822" t="s">
        <v>129</v>
      </c>
      <c r="G77" s="278">
        <f>$D77*((VLOOKUP(G$2,'2020_Jurisdiction_Pop_Est'!$A:$D,4,FALSE))/(VLOOKUP($E77, '2020_Jurisdiction_Pop_Est'!$P$4:$R$10,3, FALSE)))</f>
        <v>29275.984038537787</v>
      </c>
      <c r="H77" s="50">
        <f>$D77*((VLOOKUP(H$2,'2020_Jurisdiction_Pop_Est'!$A:$D,4,FALSE))/(VLOOKUP($E77, '2020_Jurisdiction_Pop_Est'!$P$4:$R$10,3, FALSE)))</f>
        <v>293.78155127786641</v>
      </c>
      <c r="I77" s="50">
        <f>$D77*((VLOOKUP(I$2,'2020_Jurisdiction_Pop_Est'!$A:$D,4,FALSE))/(VLOOKUP($E77, '2020_Jurisdiction_Pop_Est'!$P$4:$R$10,3, FALSE)))</f>
        <v>199.80817415611261</v>
      </c>
      <c r="J77" s="50">
        <f>$D77*((VLOOKUP(J$2,'2020_Jurisdiction_Pop_Est'!$A:$D,4,FALSE))/(VLOOKUP($E77, '2020_Jurisdiction_Pop_Est'!$P$4:$R$10,3, FALSE)))</f>
        <v>20093.351005919063</v>
      </c>
      <c r="K77" s="50">
        <f>$D77*((VLOOKUP(K$2,'2020_Jurisdiction_Pop_Est'!$A:$D,4,FALSE))/(VLOOKUP($E77, '2020_Jurisdiction_Pop_Est'!$P$4:$R$10,3, FALSE)))</f>
        <v>1111.6843953870602</v>
      </c>
      <c r="L77" s="50">
        <f>$D77*((VLOOKUP(L$2,'2020_Jurisdiction_Pop_Est'!$A:$D,4,FALSE))/(VLOOKUP($E77, '2020_Jurisdiction_Pop_Est'!$P$4:$R$10,3, FALSE)))</f>
        <v>791.42181667216391</v>
      </c>
      <c r="M77" s="50">
        <f>$D77*((VLOOKUP(M$2,'2020_Jurisdiction_Pop_Est'!$A:$D,4,FALSE))/(VLOOKUP($E77, '2020_Jurisdiction_Pop_Est'!$P$4:$R$10,3, FALSE)))</f>
        <v>188.07507193767515</v>
      </c>
      <c r="N77" s="50">
        <f>$D77*((VLOOKUP(N$2,'2020_Jurisdiction_Pop_Est'!$A:$D,4,FALSE))/(VLOOKUP($E77, '2020_Jurisdiction_Pop_Est'!$P$4:$R$10,3, FALSE)))</f>
        <v>939.70750420177853</v>
      </c>
      <c r="O77" s="50">
        <f>$D77*((VLOOKUP(O$2,'2020_Jurisdiction_Pop_Est'!$A:$D,4,FALSE))/(VLOOKUP($E77, '2020_Jurisdiction_Pop_Est'!$P$4:$R$10,3, FALSE)))</f>
        <v>128.75547872419537</v>
      </c>
      <c r="P77" s="50">
        <f>$D77*((VLOOKUP(P$2,'2020_Jurisdiction_Pop_Est'!$A:$D,4,FALSE))/(VLOOKUP($E77, '2020_Jurisdiction_Pop_Est'!$P$4:$R$10,3, FALSE)))</f>
        <v>840.3368814311699</v>
      </c>
      <c r="Q77" s="50">
        <f>$D77*((VLOOKUP(Q$2,'2020_Jurisdiction_Pop_Est'!$A:$D,4,FALSE))/(VLOOKUP($E77, '2020_Jurisdiction_Pop_Est'!$P$4:$R$10,3, FALSE)))</f>
        <v>241.26203042219316</v>
      </c>
      <c r="R77" s="50">
        <f>$D77*((VLOOKUP(R$2,'2020_Jurisdiction_Pop_Est'!$A:$D,4,FALSE))/(VLOOKUP($E77, '2020_Jurisdiction_Pop_Est'!$P$4:$R$10,3, FALSE)))</f>
        <v>827.28676486259735</v>
      </c>
      <c r="S77" s="50">
        <f>$D77*((VLOOKUP(S$2,'2020_Jurisdiction_Pop_Est'!$A:$D,4,FALSE))/(VLOOKUP($E77, '2020_Jurisdiction_Pop_Est'!$P$4:$R$10,3, FALSE)))</f>
        <v>780.96641291891001</v>
      </c>
      <c r="T77" s="50">
        <f>$D77*((VLOOKUP(T$2,'2020_Jurisdiction_Pop_Est'!$A:$D,4,FALSE))/(VLOOKUP($E77, '2020_Jurisdiction_Pop_Est'!$P$4:$R$10,3, FALSE)))</f>
        <v>893.34733025646506</v>
      </c>
      <c r="U77" s="50">
        <f>$D77*((VLOOKUP(U$2,'2020_Jurisdiction_Pop_Est'!$A:$D,4,FALSE))/(VLOOKUP($E77, '2020_Jurisdiction_Pop_Est'!$P$4:$R$10,3, FALSE)))</f>
        <v>426.40369456613848</v>
      </c>
      <c r="V77" s="50">
        <f>$D77*((VLOOKUP(V$2,'2020_Jurisdiction_Pop_Est'!$A:$D,4,FALSE))/(VLOOKUP($E77, '2020_Jurisdiction_Pop_Est'!$P$4:$R$10,3, FALSE)))</f>
        <v>318.80803339954792</v>
      </c>
      <c r="W77" s="51">
        <f>$D77*((VLOOKUP(W$2,'2020_Jurisdiction_Pop_Est'!$A:$D,4,FALSE))/(VLOOKUP($E77, '2020_Jurisdiction_Pop_Est'!$P$4:$R$10,3, FALSE)))</f>
        <v>177.00001985743251</v>
      </c>
      <c r="X77" s="51">
        <f>$D77*((VLOOKUP(X$2,'2020_Jurisdiction_Pop_Est'!$A:$D,4,FALSE))/(VLOOKUP($E77, '2020_Jurisdiction_Pop_Est'!$P$4:$R$10,3, FALSE)))</f>
        <v>92.746055790459238</v>
      </c>
      <c r="Y77" s="51">
        <f>$D77*((VLOOKUP(Y$2,'2020_Jurisdiction_Pop_Est'!$A:$D,4,FALSE))/(VLOOKUP($E77, '2020_Jurisdiction_Pop_Est'!$P$4:$R$10,3, FALSE)))</f>
        <v>217.25706426664419</v>
      </c>
      <c r="Z77" s="51">
        <f>$D77*((VLOOKUP(Z$2,'2020_Jurisdiction_Pop_Est'!$A:$D,4,FALSE))/(VLOOKUP($E77, '2020_Jurisdiction_Pop_Est'!$P$4:$R$10,3, FALSE)))</f>
        <v>291.83262441899478</v>
      </c>
      <c r="AA77" s="51">
        <f>$D77*((VLOOKUP(AA$2,'2020_Jurisdiction_Pop_Est'!$A:$D,4,FALSE))/(VLOOKUP($E77, '2020_Jurisdiction_Pop_Est'!$P$4:$R$10,3, FALSE)))</f>
        <v>243.62183190380264</v>
      </c>
      <c r="AB77" s="51">
        <f>$D77*((VLOOKUP(AB$2,'2020_Jurisdiction_Pop_Est'!$A:$D,4,FALSE))/(VLOOKUP($E77, '2020_Jurisdiction_Pop_Est'!$P$4:$R$10,3, FALSE)))</f>
        <v>55.610697971077123</v>
      </c>
      <c r="AC77" s="51">
        <f>$D77*((VLOOKUP(AC$2,'2020_Jurisdiction_Pop_Est'!$A:$D,4,FALSE))/(VLOOKUP($E77, '2020_Jurisdiction_Pop_Est'!$P$4:$R$10,3, FALSE)))</f>
        <v>82.293979662678851</v>
      </c>
      <c r="AD77" s="51">
        <f>$D77*((VLOOKUP(AD$2,'2020_Jurisdiction_Pop_Est'!$A:$D,4,FALSE))/(VLOOKUP($E77, '2020_Jurisdiction_Pop_Est'!$P$4:$R$10,3, FALSE)))</f>
        <v>49.815330392537767</v>
      </c>
      <c r="AE77" s="51">
        <f>$D77*((VLOOKUP(AE$2,'2020_Jurisdiction_Pop_Est'!$A:$D,4,FALSE))/(VLOOKUP($E77, '2020_Jurisdiction_Pop_Est'!$P$4:$R$10,3, FALSE)))</f>
        <v>372.02236585950646</v>
      </c>
      <c r="AF77" s="51">
        <f>$D77*((VLOOKUP(AF$2,'2020_Jurisdiction_Pop_Est'!$A:$D,4,FALSE))/(VLOOKUP($E77, '2020_Jurisdiction_Pop_Est'!$P$4:$R$10,3, FALSE)))</f>
        <v>29.308937178120779</v>
      </c>
      <c r="AG77" s="51">
        <f>$D77*((VLOOKUP(AG$2,'2020_Jurisdiction_Pop_Est'!$A:$D,4,FALSE))/(VLOOKUP($E77, '2020_Jurisdiction_Pop_Est'!$P$4:$R$10,3, FALSE)))</f>
        <v>22.358841028660091</v>
      </c>
      <c r="AH77" s="52">
        <f>$D77*((VLOOKUP(AH$2,'2020_Jurisdiction_Pop_Est'!$A:$D,4,FALSE))/(VLOOKUP($E77, '2020_Jurisdiction_Pop_Est'!$P$4:$R$10,3, FALSE)))</f>
        <v>36.652689105764324</v>
      </c>
      <c r="AI77" s="52">
        <f>$D77*((VLOOKUP(AI$2,'2020_Jurisdiction_Pop_Est'!$A:$D,4,FALSE))/(VLOOKUP($E77, '2020_Jurisdiction_Pop_Est'!$P$4:$R$10,3, FALSE)))</f>
        <v>6.0539278541956403</v>
      </c>
      <c r="AJ77" s="52">
        <f>$D77*((VLOOKUP(AJ$2,'2020_Jurisdiction_Pop_Est'!$A:$D,4,FALSE))/(VLOOKUP($E77, '2020_Jurisdiction_Pop_Est'!$P$4:$R$10,3, FALSE)))</f>
        <v>12.878850462471737</v>
      </c>
      <c r="AK77" s="52">
        <f>$D77*((VLOOKUP(AK$2,'2020_Jurisdiction_Pop_Est'!$A:$D,4,FALSE))/(VLOOKUP($E77, '2020_Jurisdiction_Pop_Est'!$P$4:$R$10,3, FALSE)))</f>
        <v>34.146870845776377</v>
      </c>
      <c r="AL77" s="52">
        <f>$D77*((VLOOKUP(AL$2,'2020_Jurisdiction_Pop_Est'!$A:$D,4,FALSE))/(VLOOKUP($E77, '2020_Jurisdiction_Pop_Est'!$P$4:$R$10,3, FALSE)))</f>
        <v>117.32386926089001</v>
      </c>
      <c r="AM77" s="52">
        <f>$D77*((VLOOKUP(AM$2,'2020_Jurisdiction_Pop_Est'!$A:$D,4,FALSE))/(VLOOKUP($E77, '2020_Jurisdiction_Pop_Est'!$P$4:$R$10,3, FALSE)))</f>
        <v>12.475622463013247</v>
      </c>
      <c r="AN77" s="52">
        <f>$D77*((VLOOKUP(AN$2,'2020_Jurisdiction_Pop_Est'!$A:$D,4,FALSE))/(VLOOKUP($E77, '2020_Jurisdiction_Pop_Est'!$P$4:$R$10,3, FALSE)))</f>
        <v>21.740274723189422</v>
      </c>
      <c r="AO77" s="14">
        <f>$D77*((VLOOKUP(AO$2,'2020_Jurisdiction_Pop_Est'!$A:$D,4,FALSE))/(VLOOKUP($E77, '2020_Jurisdiction_Pop_Est'!$P$4:$R$10,3, FALSE)))</f>
        <v>4638.8536909992499</v>
      </c>
      <c r="AP77" s="53">
        <f>$D77*((VLOOKUP(AP$2,'2020_Jurisdiction_Pop_Est'!$A:$D,4,FALSE))/(VLOOKUP($E77, '2020_Jurisdiction_Pop_Est'!$P$4:$R$10,3, FALSE)))</f>
        <v>909.84060073284911</v>
      </c>
      <c r="AQ77" s="53">
        <f>$D77*((VLOOKUP(AQ$2,'2020_Jurisdiction_Pop_Est'!$A:$D,4,FALSE))/(VLOOKUP($E77, '2020_Jurisdiction_Pop_Est'!$P$4:$R$10,3, FALSE)))</f>
        <v>320.50250452102159</v>
      </c>
      <c r="AR77" s="117">
        <f>$D77*((VLOOKUP(AR$2,'2020_Jurisdiction_Pop_Est'!$A:$D,4,FALSE))/(VLOOKUP($E77, '2020_Jurisdiction_Pop_Est'!$P$4:$R$10,3, FALSE)))</f>
        <v>380.18274039438268</v>
      </c>
      <c r="AS77" s="54">
        <f>$D77*((VLOOKUP(AS$2,'2020_Jurisdiction_Pop_Est'!$A:$D,4,FALSE))/(VLOOKUP($E77, '2020_Jurisdiction_Pop_Est'!$P$4:$R$10,3, FALSE)))</f>
        <v>18.046510286340784</v>
      </c>
      <c r="AT77" s="54">
        <f>$D77*((VLOOKUP(AT$2,'2020_Jurisdiction_Pop_Est'!$A:$D,4,FALSE))/(VLOOKUP($E77, '2020_Jurisdiction_Pop_Est'!$P$4:$R$10,3, FALSE)))</f>
        <v>17.65181139793966</v>
      </c>
      <c r="AU77" s="54" t="e">
        <f>$D77*((VLOOKUP(AU$2,'2020_Jurisdiction_Pop_Est'!$A:$D,4,FALSE))/(VLOOKUP($E77, '2020_Jurisdiction_Pop_Est'!$P$4:$R$10,3, FALSE)))</f>
        <v>#N/A</v>
      </c>
      <c r="AV77" s="33">
        <f>$D77*((VLOOKUP(AV$2,'2020_Jurisdiction_Pop_Est'!$A:$D,4,FALSE))/(VLOOKUP($E77, '2020_Jurisdiction_Pop_Est'!$P$4:$R$10,3, FALSE)))</f>
        <v>3468.4694724293226</v>
      </c>
      <c r="AW77" s="120">
        <f>$D77*((VLOOKUP(AW$2,'2020_Jurisdiction_Pop_Est'!$A:$D,4,FALSE))/(VLOOKUP($E77, '2020_Jurisdiction_Pop_Est'!$P$4:$R$10,3, FALSE)))</f>
        <v>891.24943477421652</v>
      </c>
      <c r="AX77" s="120">
        <f>$D77*((VLOOKUP(AX$2,'2020_Jurisdiction_Pop_Est'!$A:$D,4,FALSE))/(VLOOKUP($E77, '2020_Jurisdiction_Pop_Est'!$P$4:$R$10,3, FALSE)))</f>
        <v>507.48922180870022</v>
      </c>
      <c r="AY77" s="55">
        <f>$D77*((VLOOKUP(AY$2,'2020_Jurisdiction_Pop_Est'!$A:$D,4,FALSE))/(VLOOKUP($E77, '2020_Jurisdiction_Pop_Est'!$P$4:$R$10,3, FALSE)))</f>
        <v>167.02481430166344</v>
      </c>
      <c r="AZ77" s="55">
        <f>$D77*((VLOOKUP(AZ$2,'2020_Jurisdiction_Pop_Est'!$A:$D,4,FALSE))/(VLOOKUP($E77, '2020_Jurisdiction_Pop_Est'!$P$4:$R$10,3, FALSE)))</f>
        <v>448.87999496121154</v>
      </c>
      <c r="BA77" s="56">
        <f>$D77*((VLOOKUP(BA$2,'2020_Jurisdiction_Pop_Est'!$A:$D,4,FALSE))/(VLOOKUP($E77, '2020_Jurisdiction_Pop_Est'!$P$4:$R$10,3, FALSE)))</f>
        <v>623.48139545453967</v>
      </c>
      <c r="BB77" s="575"/>
      <c r="BC77" s="34">
        <f>$D77*((VLOOKUP(BC$2,'2020_Jurisdiction_Pop_Est'!$A:$D,4,FALSE))/(VLOOKUP($E77, '2020_Jurisdiction_Pop_Est'!$P$4:$R$10,3, FALSE)))</f>
        <v>404.8876807466707</v>
      </c>
      <c r="BD77" s="285" t="e">
        <f>$D77*((VLOOKUP(BD$2,'2020_Jurisdiction_Pop_Est'!$A:$D,4,FALSE))/(VLOOKUP($E77, '2020_Jurisdiction_Pop_Est'!$P$4:$R$10,3, FALSE)))</f>
        <v>#N/A</v>
      </c>
      <c r="BE77" s="285">
        <f>$D77*((VLOOKUP(BE$2,'2020_Jurisdiction_Pop_Est'!$A:$D,4,FALSE))/(VLOOKUP($E77, '2020_Jurisdiction_Pop_Est'!$P$4:$R$10,3, FALSE)))</f>
        <v>53.636488799370483</v>
      </c>
      <c r="BF77" s="57">
        <f>$D77*((VLOOKUP(BF$2,'2020_Jurisdiction_Pop_Est'!$A:$D,4,FALSE))/(VLOOKUP($E77, '2020_Jurisdiction_Pop_Est'!$P$4:$R$10,3, FALSE)))</f>
        <v>218.46530336041641</v>
      </c>
      <c r="BG77" s="57">
        <f>$D77*((VLOOKUP(BG$2,'2020_Jurisdiction_Pop_Est'!$A:$D,4,FALSE))/(VLOOKUP($E77, '2020_Jurisdiction_Pop_Est'!$P$4:$R$10,3, FALSE)))</f>
        <v>97.392389511101698</v>
      </c>
      <c r="BH77" s="57">
        <f>$D77*((VLOOKUP(BH$2,'2020_Jurisdiction_Pop_Est'!$A:$D,4,FALSE))/(VLOOKUP($E77, '2020_Jurisdiction_Pop_Est'!$P$4:$R$10,3, FALSE)))</f>
        <v>138.19161342803937</v>
      </c>
      <c r="BI77" s="58">
        <f>$D77*((VLOOKUP(BI$2,'2020_Jurisdiction_Pop_Est'!$A:$D,4,FALSE))/(VLOOKUP($E77, '2020_Jurisdiction_Pop_Est'!$P$4:$R$10,3, FALSE)))</f>
        <v>998.54993964978144</v>
      </c>
      <c r="BJ77" s="59">
        <f>$D77*((VLOOKUP(BJ$2,'2020_Jurisdiction_Pop_Est'!$A:$D,4,FALSE))/(VLOOKUP($E77, '2020_Jurisdiction_Pop_Est'!$P$4:$R$10,3, FALSE)))</f>
        <v>289.47772984225588</v>
      </c>
      <c r="BK77" s="35">
        <f>$D77*((VLOOKUP(BK$2,'2020_Jurisdiction_Pop_Est'!$A:$D,4,FALSE))/(VLOOKUP($E77, '2020_Jurisdiction_Pop_Est'!$P$4:$R$10,3, FALSE)))</f>
        <v>1373.6240057820746</v>
      </c>
      <c r="BL77" s="35">
        <f>$D77*((VLOOKUP(BL$2,'2020_Jurisdiction_Pop_Est'!$A:$D,4,FALSE))/(VLOOKUP($E77, '2020_Jurisdiction_Pop_Est'!$P$4:$R$10,3, FALSE)))</f>
        <v>53.040850682437842</v>
      </c>
      <c r="BM77" s="575"/>
      <c r="BN77" s="123" t="e">
        <f>$D77*((VLOOKUP(BN$2,'2020_Jurisdiction_Pop_Est'!$A:$D,4,FALSE))/(VLOOKUP($E77, '2020_Jurisdiction_Pop_Est'!$P$4:$R$10,3, FALSE)))</f>
        <v>#N/A</v>
      </c>
      <c r="BO77" s="35">
        <f>$D77*((VLOOKUP(BO$2,'2020_Jurisdiction_Pop_Est'!$A:$D,4,FALSE))/(VLOOKUP($E77, '2020_Jurisdiction_Pop_Est'!$P$4:$R$10,3, FALSE)))</f>
        <v>773.29268407043912</v>
      </c>
      <c r="BP77" s="575"/>
      <c r="BQ77" s="60">
        <f>$D77*((VLOOKUP(BQ$2,'2020_Jurisdiction_Pop_Est'!$A:$D,4,FALSE))/(VLOOKUP($E77, '2020_Jurisdiction_Pop_Est'!$P$4:$R$10,3, FALSE)))</f>
        <v>299.0240740287872</v>
      </c>
      <c r="BR77" s="61">
        <f>$D77*((VLOOKUP(BR$2,'2020_Jurisdiction_Pop_Est'!$A:$D,4,FALSE))/(VLOOKUP($E77, '2020_Jurisdiction_Pop_Est'!$P$4:$R$10,3, FALSE)))</f>
        <v>90.180175941995614</v>
      </c>
      <c r="BS77" s="575"/>
      <c r="BT77" s="121">
        <f>$D77*((VLOOKUP(BT$2,'2020_Jurisdiction_Pop_Est'!$A:$D,4,FALSE))/(VLOOKUP($E77, '2020_Jurisdiction_Pop_Est'!$P$4:$R$10,3, FALSE)))</f>
        <v>0</v>
      </c>
      <c r="BU77" s="36">
        <f>$D77*((VLOOKUP(BU$2,'2020_Jurisdiction_Pop_Est'!$A:$D,4,FALSE))/(VLOOKUP($E77, '2020_Jurisdiction_Pop_Est'!$P$4:$R$10,3, FALSE)))</f>
        <v>1314.9546977540756</v>
      </c>
      <c r="BV77" s="62">
        <f>$D77*((VLOOKUP(BV$2,'2020_Jurisdiction_Pop_Est'!$A:$D,4,FALSE))/(VLOOKUP($E77, '2020_Jurisdiction_Pop_Est'!$P$4:$R$10,3, FALSE)))</f>
        <v>538.45570537555636</v>
      </c>
      <c r="BW77" s="63">
        <f>$D77*((VLOOKUP(BW$2,'2020_Jurisdiction_Pop_Est'!$A:$D,4,FALSE))/(VLOOKUP($E77, '2020_Jurisdiction_Pop_Est'!$P$4:$R$10,3, FALSE)))</f>
        <v>179.57946173619663</v>
      </c>
      <c r="BX77" s="64">
        <f>$D77*((VLOOKUP(BX$2,'2020_Jurisdiction_Pop_Est'!$A:$D,4,FALSE))/(VLOOKUP($E77, '2020_Jurisdiction_Pop_Est'!$P$4:$R$10,3, FALSE)))</f>
        <v>793.29799191925508</v>
      </c>
      <c r="BY77" s="294" t="s">
        <v>6</v>
      </c>
      <c r="BZ77" s="935">
        <v>29275.984038537787</v>
      </c>
      <c r="CA77" s="935">
        <v>29275.984038537787</v>
      </c>
      <c r="CB77" s="935">
        <v>29275.984038537787</v>
      </c>
      <c r="CC77" s="935">
        <v>29275.984038537787</v>
      </c>
      <c r="CD77" s="935"/>
      <c r="CE77" s="935"/>
      <c r="CF77" s="935">
        <v>29275.984038537787</v>
      </c>
      <c r="CG77" s="935">
        <v>29275.984038537787</v>
      </c>
      <c r="CI77" s="298">
        <f>SUMIF(G77:BY77,"&gt;=0",G77:BY77)</f>
        <v>79233.84302240581</v>
      </c>
      <c r="CJ77" s="926">
        <f>D77</f>
        <v>56971</v>
      </c>
      <c r="CK77" s="926">
        <f t="shared" si="12"/>
        <v>22262.84302240581</v>
      </c>
      <c r="CL77" s="930">
        <f t="shared" si="13"/>
        <v>0.39077500873085974</v>
      </c>
    </row>
    <row r="78" spans="1:90" x14ac:dyDescent="0.3">
      <c r="A78" s="38" t="s">
        <v>573</v>
      </c>
      <c r="B78" s="38"/>
      <c r="C78" s="777" t="s">
        <v>574</v>
      </c>
      <c r="D78" s="688">
        <v>18587</v>
      </c>
      <c r="E78" s="822" t="s">
        <v>134</v>
      </c>
      <c r="F78" s="818" t="s">
        <v>129</v>
      </c>
      <c r="G78" s="278">
        <f>$D78*((VLOOKUP(G$2,'2020_Jurisdiction_Pop_Est'!$A:$D,4,FALSE))/(VLOOKUP($E78, '2020_Jurisdiction_Pop_Est'!$P$4:$R$10,3, FALSE)))</f>
        <v>9551.3983487090245</v>
      </c>
      <c r="H78" s="368">
        <f>$D78*((VLOOKUP(H$2,'2020_Jurisdiction_Pop_Est'!$A:$D,4,FALSE))/(VLOOKUP($E78, '2020_Jurisdiction_Pop_Est'!$P$4:$R$10,3, FALSE)))</f>
        <v>95.84732045429611</v>
      </c>
      <c r="I78" s="368">
        <f>$D78*((VLOOKUP(I$2,'2020_Jurisdiction_Pop_Est'!$A:$D,4,FALSE))/(VLOOKUP($E78, '2020_Jurisdiction_Pop_Est'!$P$4:$R$10,3, FALSE)))</f>
        <v>65.188157712514538</v>
      </c>
      <c r="J78" s="368">
        <f>$D78*((VLOOKUP(J$2,'2020_Jurisdiction_Pop_Est'!$A:$D,4,FALSE))/(VLOOKUP($E78, '2020_Jurisdiction_Pop_Est'!$P$4:$R$10,3, FALSE)))</f>
        <v>6555.530272366952</v>
      </c>
      <c r="K78" s="368">
        <f>$D78*((VLOOKUP(K$2,'2020_Jurisdiction_Pop_Est'!$A:$D,4,FALSE))/(VLOOKUP($E78, '2020_Jurisdiction_Pop_Est'!$P$4:$R$10,3, FALSE)))</f>
        <v>362.69115615066067</v>
      </c>
      <c r="L78" s="368">
        <f>$D78*((VLOOKUP(L$2,'2020_Jurisdiction_Pop_Est'!$A:$D,4,FALSE))/(VLOOKUP($E78, '2020_Jurisdiction_Pop_Est'!$P$4:$R$10,3, FALSE)))</f>
        <v>258.20430230267169</v>
      </c>
      <c r="M78" s="368">
        <f>$D78*((VLOOKUP(M$2,'2020_Jurisdiction_Pop_Est'!$A:$D,4,FALSE))/(VLOOKUP($E78, '2020_Jurisdiction_Pop_Est'!$P$4:$R$10,3, FALSE)))</f>
        <v>61.36018960709076</v>
      </c>
      <c r="N78" s="368">
        <f>$D78*((VLOOKUP(N$2,'2020_Jurisdiction_Pop_Est'!$A:$D,4,FALSE))/(VLOOKUP($E78, '2020_Jurisdiction_Pop_Est'!$P$4:$R$10,3, FALSE)))</f>
        <v>306.58305770652538</v>
      </c>
      <c r="O78" s="368">
        <f>$D78*((VLOOKUP(O$2,'2020_Jurisdiction_Pop_Est'!$A:$D,4,FALSE))/(VLOOKUP($E78, '2020_Jurisdiction_Pop_Est'!$P$4:$R$10,3, FALSE)))</f>
        <v>42.006952362546194</v>
      </c>
      <c r="P78" s="368">
        <f>$D78*((VLOOKUP(P$2,'2020_Jurisdiction_Pop_Est'!$A:$D,4,FALSE))/(VLOOKUP($E78, '2020_Jurisdiction_Pop_Est'!$P$4:$R$10,3, FALSE)))</f>
        <v>274.16302355867293</v>
      </c>
      <c r="Q78" s="368">
        <f>$D78*((VLOOKUP(Q$2,'2020_Jurisdiction_Pop_Est'!$A:$D,4,FALSE))/(VLOOKUP($E78, '2020_Jurisdiction_Pop_Est'!$P$4:$R$10,3, FALSE)))</f>
        <v>78.712632031337066</v>
      </c>
      <c r="R78" s="368">
        <f>$D78*((VLOOKUP(R$2,'2020_Jurisdiction_Pop_Est'!$A:$D,4,FALSE))/(VLOOKUP($E78, '2020_Jurisdiction_Pop_Est'!$P$4:$R$10,3, FALSE)))</f>
        <v>269.90537463799296</v>
      </c>
      <c r="S78" s="368">
        <f>$D78*((VLOOKUP(S$2,'2020_Jurisdiction_Pop_Est'!$A:$D,4,FALSE))/(VLOOKUP($E78, '2020_Jurisdiction_Pop_Est'!$P$4:$R$10,3, FALSE)))</f>
        <v>254.79318805925436</v>
      </c>
      <c r="T78" s="368">
        <f>$D78*((VLOOKUP(T$2,'2020_Jurisdiction_Pop_Est'!$A:$D,4,FALSE))/(VLOOKUP($E78, '2020_Jurisdiction_Pop_Est'!$P$4:$R$10,3, FALSE)))</f>
        <v>291.45787905209522</v>
      </c>
      <c r="U78" s="368">
        <f>$D78*((VLOOKUP(U$2,'2020_Jurisdiction_Pop_Est'!$A:$D,4,FALSE))/(VLOOKUP($E78, '2020_Jurisdiction_Pop_Est'!$P$4:$R$10,3, FALSE)))</f>
        <v>139.1157864685685</v>
      </c>
      <c r="V78" s="368">
        <f>$D78*((VLOOKUP(V$2,'2020_Jurisdiction_Pop_Est'!$A:$D,4,FALSE))/(VLOOKUP($E78, '2020_Jurisdiction_Pop_Est'!$P$4:$R$10,3, FALSE)))</f>
        <v>104.01230304536338</v>
      </c>
      <c r="W78" s="369">
        <f>$D78*((VLOOKUP(W$2,'2020_Jurisdiction_Pop_Est'!$A:$D,4,FALSE))/(VLOOKUP($E78, '2020_Jurisdiction_Pop_Est'!$P$4:$R$10,3, FALSE)))</f>
        <v>57.746912799320668</v>
      </c>
      <c r="X78" s="369">
        <f>$D78*((VLOOKUP(X$2,'2020_Jurisdiction_Pop_Est'!$A:$D,4,FALSE))/(VLOOKUP($E78, '2020_Jurisdiction_Pop_Est'!$P$4:$R$10,3, FALSE)))</f>
        <v>30.258744606506216</v>
      </c>
      <c r="Y78" s="369">
        <f>$D78*((VLOOKUP(Y$2,'2020_Jurisdiction_Pop_Est'!$A:$D,4,FALSE))/(VLOOKUP($E78, '2020_Jurisdiction_Pop_Est'!$P$4:$R$10,3, FALSE)))</f>
        <v>70.880922812029212</v>
      </c>
      <c r="Z78" s="369">
        <f>$D78*((VLOOKUP(Z$2,'2020_Jurisdiction_Pop_Est'!$A:$D,4,FALSE))/(VLOOKUP($E78, '2020_Jurisdiction_Pop_Est'!$P$4:$R$10,3, FALSE)))</f>
        <v>95.211475839916019</v>
      </c>
      <c r="AA78" s="369">
        <f>$D78*((VLOOKUP(AA$2,'2020_Jurisdiction_Pop_Est'!$A:$D,4,FALSE))/(VLOOKUP($E78, '2020_Jurisdiction_Pop_Est'!$P$4:$R$10,3, FALSE)))</f>
        <v>79.482526014919515</v>
      </c>
      <c r="AB78" s="369">
        <f>$D78*((VLOOKUP(AB$2,'2020_Jurisdiction_Pop_Est'!$A:$D,4,FALSE))/(VLOOKUP($E78, '2020_Jurisdiction_Pop_Est'!$P$4:$R$10,3, FALSE)))</f>
        <v>18.143196419027408</v>
      </c>
      <c r="AC78" s="369">
        <f>$D78*((VLOOKUP(AC$2,'2020_Jurisdiction_Pop_Est'!$A:$D,4,FALSE))/(VLOOKUP($E78, '2020_Jurisdiction_Pop_Est'!$P$4:$R$10,3, FALSE)))</f>
        <v>26.848716013238523</v>
      </c>
      <c r="AD78" s="369">
        <f>$D78*((VLOOKUP(AD$2,'2020_Jurisdiction_Pop_Est'!$A:$D,4,FALSE))/(VLOOKUP($E78, '2020_Jurisdiction_Pop_Est'!$P$4:$R$10,3, FALSE)))</f>
        <v>16.252436257150119</v>
      </c>
      <c r="AE78" s="369">
        <f>$D78*((VLOOKUP(AE$2,'2020_Jurisdiction_Pop_Est'!$A:$D,4,FALSE))/(VLOOKUP($E78, '2020_Jurisdiction_Pop_Est'!$P$4:$R$10,3, FALSE)))</f>
        <v>121.37367633060059</v>
      </c>
      <c r="AF78" s="369">
        <f>$D78*((VLOOKUP(AF$2,'2020_Jurisdiction_Pop_Est'!$A:$D,4,FALSE))/(VLOOKUP($E78, '2020_Jurisdiction_Pop_Est'!$P$4:$R$10,3, FALSE)))</f>
        <v>9.5621494326891039</v>
      </c>
      <c r="AG78" s="369">
        <f>$D78*((VLOOKUP(AG$2,'2020_Jurisdiction_Pop_Est'!$A:$D,4,FALSE))/(VLOOKUP($E78, '2020_Jurisdiction_Pop_Est'!$P$4:$R$10,3, FALSE)))</f>
        <v>7.2946547927841383</v>
      </c>
      <c r="AH78" s="370">
        <f>$D78*((VLOOKUP(AH$2,'2020_Jurisdiction_Pop_Est'!$A:$D,4,FALSE))/(VLOOKUP($E78, '2020_Jurisdiction_Pop_Est'!$P$4:$R$10,3, FALSE)))</f>
        <v>11.958075729912437</v>
      </c>
      <c r="AI78" s="370">
        <f>$D78*((VLOOKUP(AI$2,'2020_Jurisdiction_Pop_Est'!$A:$D,4,FALSE))/(VLOOKUP($E78, '2020_Jurisdiction_Pop_Est'!$P$4:$R$10,3, FALSE)))</f>
        <v>1.9751164105586065</v>
      </c>
      <c r="AJ78" s="370">
        <f>$D78*((VLOOKUP(AJ$2,'2020_Jurisdiction_Pop_Est'!$A:$D,4,FALSE))/(VLOOKUP($E78, '2020_Jurisdiction_Pop_Est'!$P$4:$R$10,3, FALSE)))</f>
        <v>4.201772718505242</v>
      </c>
      <c r="AK78" s="370">
        <f>$D78*((VLOOKUP(AK$2,'2020_Jurisdiction_Pop_Est'!$A:$D,4,FALSE))/(VLOOKUP($E78, '2020_Jurisdiction_Pop_Est'!$P$4:$R$10,3, FALSE)))</f>
        <v>11.140543230949879</v>
      </c>
      <c r="AL78" s="370">
        <f>$D78*((VLOOKUP(AL$2,'2020_Jurisdiction_Pop_Est'!$A:$D,4,FALSE))/(VLOOKUP($E78, '2020_Jurisdiction_Pop_Est'!$P$4:$R$10,3, FALSE)))</f>
        <v>38.277347386427522</v>
      </c>
      <c r="AM78" s="370">
        <f>$D78*((VLOOKUP(AM$2,'2020_Jurisdiction_Pop_Est'!$A:$D,4,FALSE))/(VLOOKUP($E78, '2020_Jurisdiction_Pop_Est'!$P$4:$R$10,3, FALSE)))</f>
        <v>4.0702180885016448</v>
      </c>
      <c r="AN78" s="370">
        <f>$D78*((VLOOKUP(AN$2,'2020_Jurisdiction_Pop_Est'!$A:$D,4,FALSE))/(VLOOKUP($E78, '2020_Jurisdiction_Pop_Est'!$P$4:$R$10,3, FALSE)))</f>
        <v>7.0928452419638379</v>
      </c>
      <c r="AO78" s="381">
        <f>$D78*((VLOOKUP(AO$2,'2020_Jurisdiction_Pop_Est'!$A:$D,4,FALSE))/(VLOOKUP($E78, '2020_Jurisdiction_Pop_Est'!$P$4:$R$10,3, FALSE)))</f>
        <v>1513.4432176827345</v>
      </c>
      <c r="AP78" s="371">
        <f>$D78*((VLOOKUP(AP$2,'2020_Jurisdiction_Pop_Est'!$A:$D,4,FALSE))/(VLOOKUP($E78, '2020_Jurisdiction_Pop_Est'!$P$4:$R$10,3, FALSE)))</f>
        <v>296.83886970250592</v>
      </c>
      <c r="AQ78" s="371">
        <f>$D78*((VLOOKUP(AQ$2,'2020_Jurisdiction_Pop_Est'!$A:$D,4,FALSE))/(VLOOKUP($E78, '2020_Jurisdiction_Pop_Est'!$P$4:$R$10,3, FALSE)))</f>
        <v>104.56513053188864</v>
      </c>
      <c r="AR78" s="382">
        <f>$D78*((VLOOKUP(AR$2,'2020_Jurisdiction_Pop_Est'!$A:$D,4,FALSE))/(VLOOKUP($E78, '2020_Jurisdiction_Pop_Est'!$P$4:$R$10,3, FALSE)))</f>
        <v>124.03602878149218</v>
      </c>
      <c r="AS78" s="383">
        <f>$D78*((VLOOKUP(AS$2,'2020_Jurisdiction_Pop_Est'!$A:$D,4,FALSE))/(VLOOKUP($E78, '2020_Jurisdiction_Pop_Est'!$P$4:$R$10,3, FALSE)))</f>
        <v>5.8877408978641084</v>
      </c>
      <c r="AT78" s="383">
        <f>$D78*((VLOOKUP(AT$2,'2020_Jurisdiction_Pop_Est'!$A:$D,4,FALSE))/(VLOOKUP($E78, '2020_Jurisdiction_Pop_Est'!$P$4:$R$10,3, FALSE)))</f>
        <v>5.7589689219691502</v>
      </c>
      <c r="AU78" s="383" t="e">
        <f>$D78*((VLOOKUP(AU$2,'2020_Jurisdiction_Pop_Est'!$A:$D,4,FALSE))/(VLOOKUP($E78, '2020_Jurisdiction_Pop_Est'!$P$4:$R$10,3, FALSE)))</f>
        <v>#N/A</v>
      </c>
      <c r="AV78" s="33">
        <f>$D78*((VLOOKUP(AV$2,'2020_Jurisdiction_Pop_Est'!$A:$D,4,FALSE))/(VLOOKUP($E78, '2020_Jurisdiction_Pop_Est'!$P$4:$R$10,3, FALSE)))</f>
        <v>1131.6010265581406</v>
      </c>
      <c r="AW78" s="384">
        <f>$D78*((VLOOKUP(AW$2,'2020_Jurisdiction_Pop_Est'!$A:$D,4,FALSE))/(VLOOKUP($E78, '2020_Jurisdiction_Pop_Est'!$P$4:$R$10,3, FALSE)))</f>
        <v>290.77343287195879</v>
      </c>
      <c r="AX78" s="384">
        <f>$D78*((VLOOKUP(AX$2,'2020_Jurisdiction_Pop_Est'!$A:$D,4,FALSE))/(VLOOKUP($E78, '2020_Jurisdiction_Pop_Est'!$P$4:$R$10,3, FALSE)))</f>
        <v>165.57024039876976</v>
      </c>
      <c r="AY78" s="385">
        <f>$D78*((VLOOKUP(AY$2,'2020_Jurisdiction_Pop_Est'!$A:$D,4,FALSE))/(VLOOKUP($E78, '2020_Jurisdiction_Pop_Est'!$P$4:$R$10,3, FALSE)))</f>
        <v>54.492464998420573</v>
      </c>
      <c r="AZ78" s="385">
        <f>$D78*((VLOOKUP(AZ$2,'2020_Jurisdiction_Pop_Est'!$A:$D,4,FALSE))/(VLOOKUP($E78, '2020_Jurisdiction_Pop_Est'!$P$4:$R$10,3, FALSE)))</f>
        <v>146.44876281518734</v>
      </c>
      <c r="BA78" s="386">
        <f>$D78*((VLOOKUP(BA$2,'2020_Jurisdiction_Pop_Est'!$A:$D,4,FALSE))/(VLOOKUP($E78, '2020_Jurisdiction_Pop_Est'!$P$4:$R$10,3, FALSE)))</f>
        <v>203.41311715282387</v>
      </c>
      <c r="BB78" s="575"/>
      <c r="BC78" s="387">
        <f>$D78*((VLOOKUP(BC$2,'2020_Jurisdiction_Pop_Est'!$A:$D,4,FALSE))/(VLOOKUP($E78, '2020_Jurisdiction_Pop_Est'!$P$4:$R$10,3, FALSE)))</f>
        <v>132.09610717800931</v>
      </c>
      <c r="BD78" s="285" t="e">
        <f>$D78*((VLOOKUP(BD$2,'2020_Jurisdiction_Pop_Est'!$A:$D,4,FALSE))/(VLOOKUP($E78, '2020_Jurisdiction_Pop_Est'!$P$4:$R$10,3, FALSE)))</f>
        <v>#N/A</v>
      </c>
      <c r="BE78" s="285">
        <f>$D78*((VLOOKUP(BE$2,'2020_Jurisdiction_Pop_Est'!$A:$D,4,FALSE))/(VLOOKUP($E78, '2020_Jurisdiction_Pop_Est'!$P$4:$R$10,3, FALSE)))</f>
        <v>17.499103356337422</v>
      </c>
      <c r="BF78" s="286">
        <f>$D78*((VLOOKUP(BF$2,'2020_Jurisdiction_Pop_Est'!$A:$D,4,FALSE))/(VLOOKUP($E78, '2020_Jurisdiction_Pop_Est'!$P$4:$R$10,3, FALSE)))</f>
        <v>71.275115296555441</v>
      </c>
      <c r="BG78" s="286">
        <f>$D78*((VLOOKUP(BG$2,'2020_Jurisdiction_Pop_Est'!$A:$D,4,FALSE))/(VLOOKUP($E78, '2020_Jurisdiction_Pop_Est'!$P$4:$R$10,3, FALSE)))</f>
        <v>31.774628211596202</v>
      </c>
      <c r="BH78" s="286">
        <f>$D78*((VLOOKUP(BH$2,'2020_Jurisdiction_Pop_Est'!$A:$D,4,FALSE))/(VLOOKUP($E78, '2020_Jurisdiction_Pop_Est'!$P$4:$R$10,3, FALSE)))</f>
        <v>45.08552629911653</v>
      </c>
      <c r="BI78" s="287">
        <f>$D78*((VLOOKUP(BI$2,'2020_Jurisdiction_Pop_Est'!$A:$D,4,FALSE))/(VLOOKUP($E78, '2020_Jurisdiction_Pop_Est'!$P$4:$R$10,3, FALSE)))</f>
        <v>325.78062046076928</v>
      </c>
      <c r="BJ78" s="288">
        <f>$D78*((VLOOKUP(BJ$2,'2020_Jurisdiction_Pop_Est'!$A:$D,4,FALSE))/(VLOOKUP($E78, '2020_Jurisdiction_Pop_Est'!$P$4:$R$10,3, FALSE)))</f>
        <v>94.443182752242535</v>
      </c>
      <c r="BK78" s="35">
        <f>$D78*((VLOOKUP(BK$2,'2020_Jurisdiction_Pop_Est'!$A:$D,4,FALSE))/(VLOOKUP($E78, '2020_Jurisdiction_Pop_Est'!$P$4:$R$10,3, FALSE)))</f>
        <v>448.14992532115326</v>
      </c>
      <c r="BL78" s="35">
        <f>$D78*((VLOOKUP(BL$2,'2020_Jurisdiction_Pop_Est'!$A:$D,4,FALSE))/(VLOOKUP($E78, '2020_Jurisdiction_Pop_Est'!$P$4:$R$10,3, FALSE)))</f>
        <v>17.304774212045992</v>
      </c>
      <c r="BM78" s="575"/>
      <c r="BN78" s="289" t="e">
        <f>$D78*((VLOOKUP(BN$2,'2020_Jurisdiction_Pop_Est'!$A:$D,4,FALSE))/(VLOOKUP($E78, '2020_Jurisdiction_Pop_Est'!$P$4:$R$10,3, FALSE)))</f>
        <v>#N/A</v>
      </c>
      <c r="BO78" s="35">
        <f>$D78*((VLOOKUP(BO$2,'2020_Jurisdiction_Pop_Est'!$A:$D,4,FALSE))/(VLOOKUP($E78, '2020_Jurisdiction_Pop_Est'!$P$4:$R$10,3, FALSE)))</f>
        <v>252.28960556804779</v>
      </c>
      <c r="BP78" s="575"/>
      <c r="BQ78" s="290">
        <f>$D78*((VLOOKUP(BQ$2,'2020_Jurisdiction_Pop_Est'!$A:$D,4,FALSE))/(VLOOKUP($E78, '2020_Jurisdiction_Pop_Est'!$P$4:$R$10,3, FALSE)))</f>
        <v>97.557712941199341</v>
      </c>
      <c r="BR78" s="291">
        <f>$D78*((VLOOKUP(BR$2,'2020_Jurisdiction_Pop_Est'!$A:$D,4,FALSE))/(VLOOKUP($E78, '2020_Jurisdiction_Pop_Est'!$P$4:$R$10,3, FALSE)))</f>
        <v>29.421616791593486</v>
      </c>
      <c r="BS78" s="575"/>
      <c r="BT78" s="121">
        <f>$D78*((VLOOKUP(BT$2,'2020_Jurisdiction_Pop_Est'!$A:$D,4,FALSE))/(VLOOKUP($E78, '2020_Jurisdiction_Pop_Est'!$P$4:$R$10,3, FALSE)))</f>
        <v>0</v>
      </c>
      <c r="BU78" s="36">
        <f>$D78*((VLOOKUP(BU$2,'2020_Jurisdiction_Pop_Est'!$A:$D,4,FALSE))/(VLOOKUP($E78, '2020_Jurisdiction_Pop_Est'!$P$4:$R$10,3, FALSE)))</f>
        <v>429.00884602964675</v>
      </c>
      <c r="BV78" s="292">
        <f>$D78*((VLOOKUP(BV$2,'2020_Jurisdiction_Pop_Est'!$A:$D,4,FALSE))/(VLOOKUP($E78, '2020_Jurisdiction_Pop_Est'!$P$4:$R$10,3, FALSE)))</f>
        <v>175.67317048701034</v>
      </c>
      <c r="BW78" s="293">
        <f>$D78*((VLOOKUP(BW$2,'2020_Jurisdiction_Pop_Est'!$A:$D,4,FALSE))/(VLOOKUP($E78, '2020_Jurisdiction_Pop_Est'!$P$4:$R$10,3, FALSE)))</f>
        <v>58.588465276907321</v>
      </c>
      <c r="BX78" s="34">
        <f>$D78*((VLOOKUP(BX$2,'2020_Jurisdiction_Pop_Est'!$A:$D,4,FALSE))/(VLOOKUP($E78, '2020_Jurisdiction_Pop_Est'!$P$4:$R$10,3, FALSE)))</f>
        <v>258.81641143394347</v>
      </c>
      <c r="BY78" s="294" t="s">
        <v>6</v>
      </c>
      <c r="BZ78" s="372" t="s">
        <v>6</v>
      </c>
      <c r="CA78" s="372" t="s">
        <v>6</v>
      </c>
      <c r="CB78" s="372" t="s">
        <v>6</v>
      </c>
      <c r="CC78" s="372"/>
      <c r="CD78" s="372"/>
      <c r="CE78" s="372"/>
      <c r="CF78" s="372"/>
      <c r="CG78" s="372"/>
      <c r="CI78" s="298">
        <f>SUMIF(G78:BY78,"&gt;=0",G78:BY78)</f>
        <v>25850.335087280502</v>
      </c>
      <c r="CJ78" s="926">
        <f>D78</f>
        <v>18587</v>
      </c>
      <c r="CK78" s="926">
        <f t="shared" si="12"/>
        <v>7263.3350872805022</v>
      </c>
      <c r="CL78" s="930">
        <f t="shared" si="13"/>
        <v>0.39077500873086041</v>
      </c>
    </row>
    <row r="79" spans="1:90" x14ac:dyDescent="0.3">
      <c r="A79" s="317"/>
      <c r="B79" s="48"/>
      <c r="C79" s="125"/>
      <c r="D79" s="133">
        <f>SUM(D9:D78)</f>
        <v>89660301.57915999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</row>
    <row r="80" spans="1:90" x14ac:dyDescent="0.3">
      <c r="A80" s="401" t="s">
        <v>304</v>
      </c>
      <c r="B80" s="412" t="s">
        <v>304</v>
      </c>
      <c r="C80" s="932"/>
      <c r="D80" s="933">
        <f>SUM(D1:D78)</f>
        <v>89660301.57915999</v>
      </c>
      <c r="E80" s="412"/>
      <c r="F80" s="412"/>
      <c r="G80" s="300">
        <f>SUM(G7:G78)</f>
        <v>24885969.265455395</v>
      </c>
      <c r="H80" s="300">
        <f t="shared" ref="H80:BS80" si="14">SUM(H7:H78)</f>
        <v>5804794.5066125775</v>
      </c>
      <c r="I80" s="300">
        <f t="shared" si="14"/>
        <v>1851181.3012791979</v>
      </c>
      <c r="J80" s="300">
        <f t="shared" si="14"/>
        <v>30090111.246761784</v>
      </c>
      <c r="K80" s="300">
        <f t="shared" si="14"/>
        <v>1698077.5885309684</v>
      </c>
      <c r="L80" s="300">
        <f t="shared" si="14"/>
        <v>1392152.4338534435</v>
      </c>
      <c r="M80" s="300">
        <f t="shared" si="14"/>
        <v>7013181.3873709422</v>
      </c>
      <c r="N80" s="300">
        <f t="shared" si="14"/>
        <v>1741340.7752516766</v>
      </c>
      <c r="O80" s="300">
        <f t="shared" si="14"/>
        <v>3165100.7737465356</v>
      </c>
      <c r="P80" s="300">
        <f t="shared" si="14"/>
        <v>2244523.7980417348</v>
      </c>
      <c r="Q80" s="300">
        <f t="shared" si="14"/>
        <v>1398893.0838517228</v>
      </c>
      <c r="R80" s="300">
        <f t="shared" si="14"/>
        <v>3295281.3425488118</v>
      </c>
      <c r="S80" s="300">
        <f t="shared" si="14"/>
        <v>1226589.8351608915</v>
      </c>
      <c r="T80" s="300">
        <f t="shared" si="14"/>
        <v>1292638.7296267198</v>
      </c>
      <c r="U80" s="300">
        <f t="shared" si="14"/>
        <v>6512439.0036601229</v>
      </c>
      <c r="V80" s="300">
        <f t="shared" si="14"/>
        <v>967008.77438964625</v>
      </c>
      <c r="W80" s="300">
        <f t="shared" si="14"/>
        <v>855210.96262982092</v>
      </c>
      <c r="X80" s="300">
        <f t="shared" si="14"/>
        <v>887474.84000590921</v>
      </c>
      <c r="Y80" s="300">
        <f t="shared" si="14"/>
        <v>1029810.272151447</v>
      </c>
      <c r="Z80" s="300">
        <f t="shared" si="14"/>
        <v>952956.58181529667</v>
      </c>
      <c r="AA80" s="300">
        <f t="shared" si="14"/>
        <v>1321787.1887623409</v>
      </c>
      <c r="AB80" s="300">
        <f t="shared" si="14"/>
        <v>779612.10746101476</v>
      </c>
      <c r="AC80" s="300">
        <f t="shared" si="14"/>
        <v>773769.29178945872</v>
      </c>
      <c r="AD80" s="300">
        <f t="shared" si="14"/>
        <v>753756.01365483494</v>
      </c>
      <c r="AE80" s="300">
        <f t="shared" si="14"/>
        <v>992132.33865884971</v>
      </c>
      <c r="AF80" s="300">
        <f t="shared" si="14"/>
        <v>741120.01554036315</v>
      </c>
      <c r="AG80" s="300">
        <f t="shared" si="14"/>
        <v>736837.38031915622</v>
      </c>
      <c r="AH80" s="300">
        <f t="shared" si="14"/>
        <v>695645.22065764398</v>
      </c>
      <c r="AI80" s="300">
        <f t="shared" si="14"/>
        <v>708380.32572623494</v>
      </c>
      <c r="AJ80" s="300">
        <f t="shared" si="14"/>
        <v>680995.82926397875</v>
      </c>
      <c r="AK80" s="300">
        <f t="shared" si="14"/>
        <v>994401.14050286775</v>
      </c>
      <c r="AL80" s="300">
        <f>SUM(AL7:AL78)</f>
        <v>973564.63906554377</v>
      </c>
      <c r="AM80" s="300">
        <f t="shared" si="14"/>
        <v>680747.36098447256</v>
      </c>
      <c r="AN80" s="300">
        <f t="shared" si="14"/>
        <v>686456.22101006296</v>
      </c>
      <c r="AO80" s="300">
        <f t="shared" si="14"/>
        <v>1801217.6515765134</v>
      </c>
      <c r="AP80" s="300">
        <f t="shared" si="14"/>
        <v>3196356.5352026089</v>
      </c>
      <c r="AQ80" s="300">
        <f t="shared" si="14"/>
        <v>388989.09506058082</v>
      </c>
      <c r="AR80" s="300">
        <f t="shared" si="14"/>
        <v>407212.96673008491</v>
      </c>
      <c r="AS80" s="300">
        <f t="shared" si="14"/>
        <v>296631.56423075678</v>
      </c>
      <c r="AT80" s="300">
        <f t="shared" si="14"/>
        <v>296511.03954138409</v>
      </c>
      <c r="AU80" s="300" t="e">
        <f t="shared" si="14"/>
        <v>#N/A</v>
      </c>
      <c r="AV80" s="300">
        <f t="shared" si="14"/>
        <v>565001.39437811414</v>
      </c>
      <c r="AW80" s="300">
        <f t="shared" si="14"/>
        <v>361933.39565219311</v>
      </c>
      <c r="AX80" s="300">
        <f t="shared" si="14"/>
        <v>395746.4901379316</v>
      </c>
      <c r="AY80" s="300">
        <f t="shared" si="14"/>
        <v>326205.27141233848</v>
      </c>
      <c r="AZ80" s="300">
        <f t="shared" si="14"/>
        <v>388663.42662150523</v>
      </c>
      <c r="BA80" s="300">
        <f t="shared" si="14"/>
        <v>150160.85960998101</v>
      </c>
      <c r="BB80" s="300" t="e">
        <f t="shared" si="14"/>
        <v>#N/A</v>
      </c>
      <c r="BC80" s="300">
        <f t="shared" si="14"/>
        <v>374593.83202896616</v>
      </c>
      <c r="BD80" s="300" t="e">
        <f t="shared" si="14"/>
        <v>#N/A</v>
      </c>
      <c r="BE80" s="300">
        <f t="shared" si="14"/>
        <v>293846.58793862921</v>
      </c>
      <c r="BF80" s="300">
        <f t="shared" si="14"/>
        <v>336160.40528025921</v>
      </c>
      <c r="BG80" s="300">
        <f t="shared" si="14"/>
        <v>296070.16000568029</v>
      </c>
      <c r="BH80" s="300">
        <f t="shared" si="14"/>
        <v>298143.48070490989</v>
      </c>
      <c r="BI80" s="300">
        <f t="shared" si="14"/>
        <v>394212.22391798015</v>
      </c>
      <c r="BJ80" s="300">
        <f t="shared" si="14"/>
        <v>312385.56959672994</v>
      </c>
      <c r="BK80" s="300">
        <f t="shared" si="14"/>
        <v>392025.56167983951</v>
      </c>
      <c r="BL80" s="300">
        <f t="shared" si="14"/>
        <v>295017.22032290156</v>
      </c>
      <c r="BM80" s="300">
        <f t="shared" si="14"/>
        <v>176665.50905928481</v>
      </c>
      <c r="BN80" s="300" t="e">
        <f t="shared" si="14"/>
        <v>#N/A</v>
      </c>
      <c r="BO80" s="300">
        <f t="shared" si="14"/>
        <v>408508.99433417676</v>
      </c>
      <c r="BP80" s="300">
        <f t="shared" si="14"/>
        <v>186291.70518142323</v>
      </c>
      <c r="BQ80" s="300">
        <f t="shared" si="14"/>
        <v>314879.28302589391</v>
      </c>
      <c r="BR80" s="300">
        <f t="shared" si="14"/>
        <v>295703.65225762775</v>
      </c>
      <c r="BS80" s="300">
        <f t="shared" si="14"/>
        <v>4948.940102571537</v>
      </c>
      <c r="BT80" s="300">
        <f t="shared" ref="BT80:CG80" si="15">SUM(BT7:BT78)</f>
        <v>118477</v>
      </c>
      <c r="BU80" s="300">
        <f t="shared" si="15"/>
        <v>395598.07211845473</v>
      </c>
      <c r="BV80" s="300">
        <f t="shared" si="15"/>
        <v>318483.96141313721</v>
      </c>
      <c r="BW80" s="300">
        <f t="shared" si="15"/>
        <v>328136.57722248946</v>
      </c>
      <c r="BX80" s="300">
        <f t="shared" si="15"/>
        <v>154028.24405657034</v>
      </c>
      <c r="BY80" s="300">
        <f t="shared" si="15"/>
        <v>118567.38750326104</v>
      </c>
      <c r="BZ80" s="300">
        <f t="shared" si="15"/>
        <v>161245.98403853778</v>
      </c>
      <c r="CA80" s="300">
        <f t="shared" si="15"/>
        <v>161245.98403853778</v>
      </c>
      <c r="CB80" s="300">
        <f t="shared" si="15"/>
        <v>161245.98403853778</v>
      </c>
      <c r="CC80" s="300">
        <f t="shared" si="15"/>
        <v>161245.98403853778</v>
      </c>
      <c r="CD80" s="300">
        <f t="shared" si="15"/>
        <v>131970</v>
      </c>
      <c r="CE80" s="300">
        <f t="shared" si="15"/>
        <v>131970</v>
      </c>
      <c r="CF80" s="300">
        <f t="shared" si="15"/>
        <v>161245.98403853778</v>
      </c>
      <c r="CG80" s="300">
        <f t="shared" si="15"/>
        <v>161245.98403853778</v>
      </c>
      <c r="CI80" s="298"/>
      <c r="CJ80" s="926"/>
      <c r="CK80" s="926"/>
      <c r="CL80" s="931"/>
    </row>
    <row r="81" spans="1:90" x14ac:dyDescent="0.3">
      <c r="A81" s="401" t="s">
        <v>305</v>
      </c>
      <c r="B81" s="412" t="s">
        <v>306</v>
      </c>
      <c r="C81" s="932"/>
      <c r="D81" s="934"/>
      <c r="E81" s="412"/>
      <c r="F81" s="412"/>
      <c r="G81" s="391">
        <f>SUM(G80-G6)/G6</f>
        <v>186.22094193973498</v>
      </c>
      <c r="H81" s="391">
        <f t="shared" ref="H81:AK81" si="16">SUM(H80-H6)/H6</f>
        <v>754.07066522878324</v>
      </c>
      <c r="I81" s="391">
        <f t="shared" si="16"/>
        <v>353.05725971586349</v>
      </c>
      <c r="J81" s="391">
        <f t="shared" si="16"/>
        <v>56.226341795874994</v>
      </c>
      <c r="K81" s="391">
        <f t="shared" si="16"/>
        <v>57.371274825769653</v>
      </c>
      <c r="L81" s="391">
        <f t="shared" si="16"/>
        <v>66.220130700516577</v>
      </c>
      <c r="M81" s="391">
        <f t="shared" si="16"/>
        <v>1424.0291861046367</v>
      </c>
      <c r="N81" s="391">
        <f t="shared" si="16"/>
        <v>69.813701060845844</v>
      </c>
      <c r="O81" s="391">
        <f t="shared" si="16"/>
        <v>938.33841037143077</v>
      </c>
      <c r="P81" s="391">
        <f t="shared" si="16"/>
        <v>101.06881206903658</v>
      </c>
      <c r="Q81" s="391">
        <f t="shared" si="16"/>
        <v>220.64685326961586</v>
      </c>
      <c r="R81" s="391">
        <f t="shared" si="16"/>
        <v>151.21577885784683</v>
      </c>
      <c r="S81" s="391">
        <f t="shared" si="16"/>
        <v>59.019124228329581</v>
      </c>
      <c r="T81" s="391">
        <f t="shared" si="16"/>
        <v>54.294848383327349</v>
      </c>
      <c r="U81" s="391">
        <f t="shared" si="16"/>
        <v>582.63294217925636</v>
      </c>
      <c r="V81" s="391">
        <f t="shared" si="16"/>
        <v>114.91104709633429</v>
      </c>
      <c r="W81" s="391">
        <f t="shared" si="16"/>
        <v>183.64578617675005</v>
      </c>
      <c r="X81" s="391">
        <f t="shared" si="16"/>
        <v>364.65537188964078</v>
      </c>
      <c r="Y81" s="391">
        <f t="shared" si="16"/>
        <v>180.14421069923063</v>
      </c>
      <c r="Z81" s="391">
        <f t="shared" si="16"/>
        <v>123.78839766168844</v>
      </c>
      <c r="AA81" s="391">
        <f t="shared" si="16"/>
        <v>206.33819115554607</v>
      </c>
      <c r="AB81" s="391">
        <f t="shared" si="16"/>
        <v>534.69438372122806</v>
      </c>
      <c r="AC81" s="391">
        <f t="shared" si="16"/>
        <v>358.32779713262806</v>
      </c>
      <c r="AD81" s="391">
        <f t="shared" si="16"/>
        <v>577.24216830823605</v>
      </c>
      <c r="AE81" s="391">
        <f t="shared" si="16"/>
        <v>100.91049904408477</v>
      </c>
      <c r="AF81" s="391">
        <f t="shared" si="16"/>
        <v>740.12001554036317</v>
      </c>
      <c r="AG81" s="391">
        <f t="shared" si="16"/>
        <v>735.83738031915618</v>
      </c>
      <c r="AH81" s="391">
        <f t="shared" si="16"/>
        <v>694.64522065764402</v>
      </c>
      <c r="AI81" s="391">
        <f t="shared" si="16"/>
        <v>707.3803257262349</v>
      </c>
      <c r="AJ81" s="391">
        <f t="shared" si="16"/>
        <v>679.99582926397875</v>
      </c>
      <c r="AK81" s="391">
        <f t="shared" si="16"/>
        <v>993.40114050286775</v>
      </c>
      <c r="AL81" s="391">
        <f>SUM(AL80-AL6)/AL6</f>
        <v>316.1292632293061</v>
      </c>
      <c r="AM81" s="391">
        <f t="shared" ref="AM81:BR81" si="17">SUM(AM80-AM6)/AM6</f>
        <v>679.74736098447261</v>
      </c>
      <c r="AN81" s="391">
        <f t="shared" si="17"/>
        <v>685.4562210100629</v>
      </c>
      <c r="AO81" s="391">
        <f t="shared" si="17"/>
        <v>21.543696150907035</v>
      </c>
      <c r="AP81" s="391">
        <f t="shared" si="17"/>
        <v>133.24975881850747</v>
      </c>
      <c r="AQ81" s="391">
        <f t="shared" si="17"/>
        <v>45.294557685419171</v>
      </c>
      <c r="AR81" s="391">
        <f t="shared" si="17"/>
        <v>39.063139418639082</v>
      </c>
      <c r="AS81" s="391">
        <f t="shared" si="17"/>
        <v>295.63156423075679</v>
      </c>
      <c r="AT81" s="391">
        <f t="shared" si="17"/>
        <v>295.51103954138409</v>
      </c>
      <c r="AU81" s="391" t="e">
        <f t="shared" si="17"/>
        <v>#N/A</v>
      </c>
      <c r="AV81" s="391">
        <f t="shared" si="17"/>
        <v>11.31021120518662</v>
      </c>
      <c r="AW81" s="391">
        <f t="shared" si="17"/>
        <v>22.48207155513613</v>
      </c>
      <c r="AX81" s="391">
        <f t="shared" si="17"/>
        <v>28.799738719140645</v>
      </c>
      <c r="AY81" s="391">
        <f t="shared" si="17"/>
        <v>73.636609194280496</v>
      </c>
      <c r="AZ81" s="391">
        <f t="shared" si="17"/>
        <v>32.086185972716883</v>
      </c>
      <c r="BA81" s="391">
        <f t="shared" si="17"/>
        <v>17.113493318453681</v>
      </c>
      <c r="BB81" s="391" t="e">
        <f t="shared" si="17"/>
        <v>#N/A</v>
      </c>
      <c r="BC81" s="391">
        <f t="shared" si="17"/>
        <v>34.355717982913276</v>
      </c>
      <c r="BD81" s="391" t="e">
        <f t="shared" si="17"/>
        <v>#N/A</v>
      </c>
      <c r="BE81" s="391">
        <f t="shared" si="17"/>
        <v>292.84658793862923</v>
      </c>
      <c r="BF81" s="391">
        <f t="shared" si="17"/>
        <v>57.800140857138217</v>
      </c>
      <c r="BG81" s="391">
        <f t="shared" si="17"/>
        <v>174.81363420764862</v>
      </c>
      <c r="BH81" s="391">
        <f t="shared" si="17"/>
        <v>123.69405299243408</v>
      </c>
      <c r="BI81" s="391">
        <f t="shared" si="17"/>
        <v>30.625757740567735</v>
      </c>
      <c r="BJ81" s="391">
        <f t="shared" si="17"/>
        <v>61.400735419192898</v>
      </c>
      <c r="BK81" s="391">
        <f t="shared" si="17"/>
        <v>17.010086905859307</v>
      </c>
      <c r="BL81" s="391">
        <f t="shared" si="17"/>
        <v>294.01722032290155</v>
      </c>
      <c r="BM81" s="391">
        <f t="shared" si="17"/>
        <v>22.555401207904641</v>
      </c>
      <c r="BN81" s="391" t="e">
        <f t="shared" si="17"/>
        <v>#N/A</v>
      </c>
      <c r="BO81" s="391">
        <f t="shared" si="17"/>
        <v>23.183348626473865</v>
      </c>
      <c r="BP81" s="391" t="e">
        <f t="shared" si="17"/>
        <v>#DIV/0!</v>
      </c>
      <c r="BQ81" s="391">
        <f t="shared" si="17"/>
        <v>59.88153190755876</v>
      </c>
      <c r="BR81" s="391">
        <f t="shared" si="17"/>
        <v>188.55362324206908</v>
      </c>
      <c r="BS81" s="391" t="e">
        <f t="shared" ref="BS81:CG81" si="18">SUM(BS80-BS6)/BS6</f>
        <v>#DIV/0!</v>
      </c>
      <c r="BT81" s="391">
        <f t="shared" si="18"/>
        <v>13.608754623921085</v>
      </c>
      <c r="BU81" s="391">
        <f t="shared" si="18"/>
        <v>21.959841678378105</v>
      </c>
      <c r="BV81" s="391">
        <f t="shared" si="18"/>
        <v>33.201823624946272</v>
      </c>
      <c r="BW81" s="391">
        <f t="shared" si="18"/>
        <v>68.824018236589907</v>
      </c>
      <c r="BX81" s="391">
        <f t="shared" si="18"/>
        <v>10.227252149666111</v>
      </c>
      <c r="BY81" s="391">
        <f t="shared" si="18"/>
        <v>117.56738750326103</v>
      </c>
      <c r="BZ81" s="391">
        <f t="shared" si="18"/>
        <v>160.24598403853778</v>
      </c>
      <c r="CA81" s="391">
        <f t="shared" si="18"/>
        <v>160.24598403853778</v>
      </c>
      <c r="CB81" s="391">
        <f t="shared" si="18"/>
        <v>160.24598403853778</v>
      </c>
      <c r="CC81" s="391">
        <f t="shared" si="18"/>
        <v>160.24598403853778</v>
      </c>
      <c r="CD81" s="391">
        <f t="shared" si="18"/>
        <v>130.97</v>
      </c>
      <c r="CE81" s="391">
        <f t="shared" si="18"/>
        <v>130.97</v>
      </c>
      <c r="CF81" s="391">
        <f t="shared" si="18"/>
        <v>160.24598403853778</v>
      </c>
      <c r="CG81" s="391">
        <f t="shared" si="18"/>
        <v>160.24598403853778</v>
      </c>
      <c r="CI81" s="298"/>
      <c r="CJ81" s="926"/>
      <c r="CK81" s="926"/>
      <c r="CL81" s="931"/>
    </row>
    <row r="82" spans="1:90" x14ac:dyDescent="0.3">
      <c r="A82" s="209"/>
      <c r="B82" s="397" t="s">
        <v>6</v>
      </c>
      <c r="C82" s="126"/>
      <c r="D82" s="394"/>
      <c r="E82" s="390"/>
      <c r="F82" s="390"/>
    </row>
    <row r="83" spans="1:90" x14ac:dyDescent="0.3">
      <c r="A83" s="602" t="s">
        <v>575</v>
      </c>
      <c r="B83" s="401" t="s">
        <v>6</v>
      </c>
      <c r="C83" s="330"/>
      <c r="D83" s="402"/>
      <c r="E83" s="209"/>
      <c r="F83" s="209"/>
    </row>
    <row r="84" spans="1:90" x14ac:dyDescent="0.3">
      <c r="A84" s="209" t="s">
        <v>576</v>
      </c>
      <c r="B84" s="717"/>
      <c r="C84" s="718"/>
      <c r="D84" s="719"/>
      <c r="E84" s="720"/>
      <c r="F84" s="720"/>
    </row>
    <row r="85" spans="1:90" x14ac:dyDescent="0.3">
      <c r="A85" s="209" t="s">
        <v>577</v>
      </c>
      <c r="B85" s="401"/>
      <c r="C85" s="330"/>
      <c r="E85" s="209"/>
      <c r="F85" s="209"/>
    </row>
    <row r="86" spans="1:90" x14ac:dyDescent="0.3">
      <c r="A86" s="402" t="s">
        <v>578</v>
      </c>
      <c r="B86" s="613"/>
      <c r="C86" s="614"/>
      <c r="D86" s="615"/>
      <c r="E86" s="616"/>
      <c r="F86" s="616"/>
    </row>
    <row r="87" spans="1:90" x14ac:dyDescent="0.3">
      <c r="A87" s="612"/>
      <c r="B87" s="613"/>
      <c r="C87" s="614"/>
      <c r="D87" s="615"/>
      <c r="E87" s="616"/>
      <c r="F87" s="616"/>
    </row>
    <row r="88" spans="1:90" x14ac:dyDescent="0.3">
      <c r="A88" s="612"/>
      <c r="B88" s="620"/>
      <c r="C88" s="330"/>
      <c r="D88" s="621"/>
      <c r="E88" s="539"/>
      <c r="F88" s="539"/>
    </row>
    <row r="89" spans="1:90" x14ac:dyDescent="0.3">
      <c r="A89" s="612"/>
      <c r="B89" s="620"/>
      <c r="C89" s="330"/>
      <c r="D89" s="621"/>
      <c r="E89" s="539"/>
      <c r="F89" s="539"/>
    </row>
    <row r="90" spans="1:90" x14ac:dyDescent="0.3">
      <c r="A90" s="612"/>
      <c r="B90" s="620"/>
      <c r="C90" s="624"/>
      <c r="D90" s="621"/>
      <c r="E90" s="616"/>
      <c r="F90" s="616"/>
    </row>
    <row r="91" spans="1:90" x14ac:dyDescent="0.3">
      <c r="A91" s="612"/>
      <c r="B91" s="620"/>
      <c r="C91" s="330"/>
      <c r="D91" s="621"/>
      <c r="E91" s="539"/>
      <c r="F91" s="539"/>
    </row>
    <row r="92" spans="1:90" x14ac:dyDescent="0.3">
      <c r="A92" s="209"/>
      <c r="B92" s="401"/>
      <c r="C92" s="330"/>
      <c r="D92" s="209"/>
      <c r="E92" s="209"/>
      <c r="F92" s="209"/>
    </row>
    <row r="93" spans="1:90" x14ac:dyDescent="0.3">
      <c r="A93" s="209"/>
      <c r="B93" s="401"/>
      <c r="C93" s="330"/>
      <c r="D93" s="209"/>
      <c r="E93" s="209"/>
      <c r="F93" s="209"/>
    </row>
    <row r="94" spans="1:90" x14ac:dyDescent="0.3">
      <c r="A94" s="209"/>
      <c r="B94" s="401"/>
      <c r="C94" s="330"/>
      <c r="D94" s="209"/>
      <c r="E94" s="209"/>
      <c r="F94" s="209"/>
    </row>
    <row r="95" spans="1:90" x14ac:dyDescent="0.3">
      <c r="A95" s="209"/>
      <c r="B95" s="401"/>
      <c r="C95" s="330"/>
      <c r="D95" s="209"/>
      <c r="E95" s="209"/>
      <c r="F95" s="209"/>
    </row>
    <row r="96" spans="1:90" x14ac:dyDescent="0.3">
      <c r="A96" s="209"/>
      <c r="B96" s="401"/>
      <c r="C96" s="330"/>
      <c r="D96" s="209"/>
      <c r="E96" s="209"/>
      <c r="F96" s="209"/>
    </row>
    <row r="97" spans="1:6" x14ac:dyDescent="0.3">
      <c r="A97" s="209"/>
      <c r="B97" s="401"/>
      <c r="C97" s="330"/>
      <c r="D97" s="209"/>
      <c r="E97" s="209"/>
      <c r="F97" s="209"/>
    </row>
    <row r="98" spans="1:6" x14ac:dyDescent="0.3">
      <c r="A98" s="209"/>
      <c r="B98" s="401"/>
      <c r="C98" s="330"/>
      <c r="D98" s="209"/>
      <c r="E98" s="209"/>
      <c r="F98" s="209"/>
    </row>
    <row r="99" spans="1:6" x14ac:dyDescent="0.3">
      <c r="A99" s="209"/>
      <c r="B99" s="401"/>
      <c r="C99" s="330"/>
      <c r="D99" s="209"/>
      <c r="E99" s="209"/>
      <c r="F99" s="209"/>
    </row>
    <row r="100" spans="1:6" x14ac:dyDescent="0.3">
      <c r="A100" s="209"/>
      <c r="B100" s="401"/>
      <c r="C100" s="330"/>
      <c r="D100" s="209"/>
      <c r="E100" s="209"/>
      <c r="F100" s="209"/>
    </row>
    <row r="101" spans="1:6" x14ac:dyDescent="0.3">
      <c r="A101" s="209"/>
      <c r="B101" s="401"/>
      <c r="C101" s="330"/>
      <c r="D101" s="209"/>
      <c r="E101" s="209"/>
      <c r="F101" s="209"/>
    </row>
    <row r="102" spans="1:6" x14ac:dyDescent="0.3">
      <c r="A102" s="209"/>
      <c r="B102" s="401"/>
      <c r="C102" s="330"/>
      <c r="D102" s="209"/>
      <c r="E102" s="209"/>
      <c r="F102" s="209"/>
    </row>
    <row r="103" spans="1:6" x14ac:dyDescent="0.3">
      <c r="A103" s="209"/>
      <c r="B103" s="401"/>
      <c r="C103" s="330"/>
      <c r="D103" s="209"/>
      <c r="E103" s="209"/>
      <c r="F103" s="209"/>
    </row>
    <row r="104" spans="1:6" x14ac:dyDescent="0.3">
      <c r="A104" s="209"/>
      <c r="B104" s="401"/>
      <c r="C104" s="330"/>
      <c r="D104" s="209"/>
      <c r="E104" s="209"/>
      <c r="F104" s="209"/>
    </row>
    <row r="105" spans="1:6" x14ac:dyDescent="0.3">
      <c r="A105" s="209"/>
      <c r="B105" s="401"/>
      <c r="C105" s="330"/>
      <c r="D105" s="209"/>
      <c r="E105" s="209"/>
      <c r="F105" s="209"/>
    </row>
    <row r="106" spans="1:6" x14ac:dyDescent="0.3">
      <c r="A106" s="209"/>
      <c r="B106" s="401"/>
      <c r="C106" s="330"/>
      <c r="D106" s="209"/>
      <c r="E106" s="209"/>
      <c r="F106" s="209"/>
    </row>
    <row r="107" spans="1:6" x14ac:dyDescent="0.3">
      <c r="A107" s="209"/>
      <c r="B107" s="401"/>
      <c r="C107" s="330"/>
      <c r="D107" s="209"/>
      <c r="E107" s="209"/>
      <c r="F107" s="209"/>
    </row>
    <row r="108" spans="1:6" x14ac:dyDescent="0.3">
      <c r="A108" s="209"/>
      <c r="B108" s="401"/>
      <c r="C108" s="330"/>
      <c r="D108" s="209"/>
      <c r="E108" s="209"/>
      <c r="F108" s="209"/>
    </row>
    <row r="109" spans="1:6" x14ac:dyDescent="0.3">
      <c r="A109" s="209"/>
      <c r="B109" s="401"/>
      <c r="C109" s="330"/>
      <c r="D109" s="209"/>
      <c r="E109" s="209"/>
      <c r="F109" s="209"/>
    </row>
    <row r="110" spans="1:6" x14ac:dyDescent="0.3">
      <c r="A110" s="209"/>
      <c r="B110" s="401"/>
      <c r="C110" s="330"/>
      <c r="D110" s="209"/>
      <c r="E110" s="209"/>
      <c r="F110" s="209"/>
    </row>
    <row r="111" spans="1:6" x14ac:dyDescent="0.3">
      <c r="A111" s="209"/>
      <c r="B111" s="401"/>
      <c r="C111" s="330"/>
      <c r="D111" s="209"/>
      <c r="E111" s="209"/>
      <c r="F111" s="209"/>
    </row>
    <row r="112" spans="1:6" x14ac:dyDescent="0.3">
      <c r="A112" s="209"/>
      <c r="B112" s="401"/>
      <c r="C112" s="330"/>
      <c r="D112" s="209"/>
      <c r="E112" s="209"/>
      <c r="F112" s="209"/>
    </row>
    <row r="113" spans="1:6" x14ac:dyDescent="0.3">
      <c r="A113" s="209"/>
      <c r="B113" s="401"/>
      <c r="C113" s="330"/>
      <c r="D113" s="209"/>
      <c r="E113" s="209"/>
      <c r="F113" s="209"/>
    </row>
    <row r="114" spans="1:6" x14ac:dyDescent="0.3">
      <c r="A114" s="209"/>
      <c r="B114" s="401"/>
      <c r="C114" s="330"/>
      <c r="D114" s="209"/>
      <c r="E114" s="209"/>
      <c r="F114" s="209"/>
    </row>
    <row r="115" spans="1:6" x14ac:dyDescent="0.3">
      <c r="A115" s="209"/>
      <c r="B115" s="401"/>
      <c r="C115" s="330"/>
      <c r="D115" s="209"/>
      <c r="E115" s="209"/>
      <c r="F115" s="209"/>
    </row>
    <row r="116" spans="1:6" x14ac:dyDescent="0.3">
      <c r="A116" s="209"/>
      <c r="B116" s="401"/>
      <c r="C116" s="330"/>
      <c r="D116" s="209"/>
      <c r="E116" s="209"/>
      <c r="F116" s="209"/>
    </row>
    <row r="117" spans="1:6" x14ac:dyDescent="0.3">
      <c r="A117" s="209"/>
      <c r="B117" s="401"/>
      <c r="C117" s="330"/>
      <c r="D117" s="209"/>
      <c r="E117" s="209"/>
      <c r="F117" s="209"/>
    </row>
    <row r="118" spans="1:6" x14ac:dyDescent="0.3">
      <c r="A118" s="209"/>
      <c r="B118" s="401"/>
      <c r="C118" s="330"/>
      <c r="D118" s="209"/>
      <c r="E118" s="209"/>
      <c r="F118" s="209"/>
    </row>
    <row r="119" spans="1:6" x14ac:dyDescent="0.3">
      <c r="A119" s="209"/>
      <c r="B119" s="401"/>
      <c r="C119" s="330"/>
      <c r="D119" s="209"/>
      <c r="E119" s="209"/>
      <c r="F119" s="209"/>
    </row>
    <row r="120" spans="1:6" x14ac:dyDescent="0.3">
      <c r="A120" s="209"/>
      <c r="B120" s="401"/>
      <c r="C120" s="330"/>
      <c r="D120" s="209"/>
      <c r="E120" s="209"/>
      <c r="F120" s="209"/>
    </row>
    <row r="121" spans="1:6" x14ac:dyDescent="0.3">
      <c r="A121" s="209"/>
      <c r="B121" s="401"/>
      <c r="C121" s="330"/>
      <c r="D121" s="209"/>
      <c r="E121" s="209"/>
      <c r="F121" s="209"/>
    </row>
    <row r="122" spans="1:6" x14ac:dyDescent="0.3">
      <c r="A122" s="209"/>
      <c r="B122" s="401"/>
      <c r="C122" s="330"/>
      <c r="D122" s="209"/>
      <c r="E122" s="209"/>
      <c r="F122" s="209"/>
    </row>
    <row r="123" spans="1:6" x14ac:dyDescent="0.3">
      <c r="A123" s="209"/>
      <c r="B123" s="401"/>
      <c r="C123" s="330"/>
      <c r="D123" s="209"/>
      <c r="E123" s="209"/>
      <c r="F123" s="209"/>
    </row>
    <row r="124" spans="1:6" x14ac:dyDescent="0.3">
      <c r="A124" s="209"/>
      <c r="B124" s="401"/>
      <c r="C124" s="330"/>
      <c r="D124" s="209"/>
      <c r="E124" s="209"/>
      <c r="F124" s="209"/>
    </row>
    <row r="125" spans="1:6" x14ac:dyDescent="0.3">
      <c r="A125" s="209"/>
      <c r="B125" s="401"/>
      <c r="C125" s="330"/>
      <c r="D125" s="209"/>
      <c r="E125" s="209"/>
      <c r="F125" s="209"/>
    </row>
    <row r="126" spans="1:6" x14ac:dyDescent="0.3">
      <c r="A126" s="209"/>
      <c r="B126" s="401"/>
      <c r="C126" s="330"/>
      <c r="D126" s="209"/>
      <c r="E126" s="209"/>
      <c r="F126" s="209"/>
    </row>
    <row r="127" spans="1:6" x14ac:dyDescent="0.3">
      <c r="A127" s="209"/>
      <c r="B127" s="401"/>
      <c r="C127" s="330"/>
      <c r="D127" s="209"/>
      <c r="E127" s="209"/>
      <c r="F127" s="209"/>
    </row>
    <row r="128" spans="1:6" x14ac:dyDescent="0.3">
      <c r="A128" s="209"/>
      <c r="B128" s="401"/>
      <c r="C128" s="330"/>
      <c r="D128" s="209"/>
      <c r="E128" s="209"/>
      <c r="F128" s="209"/>
    </row>
    <row r="129" spans="1:6" x14ac:dyDescent="0.3">
      <c r="A129" s="209"/>
      <c r="B129" s="401"/>
      <c r="C129" s="330"/>
      <c r="D129" s="209"/>
      <c r="E129" s="209"/>
      <c r="F129" s="209"/>
    </row>
    <row r="130" spans="1:6" x14ac:dyDescent="0.3">
      <c r="A130" s="209"/>
      <c r="B130" s="401"/>
      <c r="C130" s="330"/>
      <c r="D130" s="209"/>
      <c r="E130" s="209"/>
      <c r="F130" s="209"/>
    </row>
    <row r="131" spans="1:6" x14ac:dyDescent="0.3">
      <c r="A131" s="209"/>
      <c r="B131" s="401"/>
      <c r="C131" s="330"/>
      <c r="D131" s="209"/>
      <c r="E131" s="209"/>
      <c r="F131" s="209"/>
    </row>
    <row r="132" spans="1:6" x14ac:dyDescent="0.3">
      <c r="A132" s="209"/>
      <c r="B132" s="401"/>
      <c r="C132" s="330"/>
      <c r="D132" s="209"/>
      <c r="E132" s="209"/>
      <c r="F132" s="209"/>
    </row>
    <row r="133" spans="1:6" x14ac:dyDescent="0.3">
      <c r="A133" s="209"/>
      <c r="B133" s="401"/>
      <c r="C133" s="330"/>
      <c r="D133" s="209"/>
      <c r="E133" s="209"/>
      <c r="F133" s="209"/>
    </row>
    <row r="134" spans="1:6" x14ac:dyDescent="0.3">
      <c r="A134" s="209"/>
      <c r="B134" s="401"/>
      <c r="C134" s="330"/>
      <c r="D134" s="209"/>
      <c r="E134" s="209"/>
      <c r="F134" s="209"/>
    </row>
    <row r="135" spans="1:6" x14ac:dyDescent="0.3">
      <c r="A135" s="209"/>
      <c r="B135" s="401"/>
      <c r="C135" s="330"/>
      <c r="D135" s="209"/>
      <c r="E135" s="209"/>
      <c r="F135" s="209"/>
    </row>
    <row r="136" spans="1:6" x14ac:dyDescent="0.3">
      <c r="A136" s="209"/>
      <c r="B136" s="401"/>
      <c r="C136" s="330"/>
      <c r="D136" s="209"/>
      <c r="E136" s="209"/>
      <c r="F136" s="209"/>
    </row>
    <row r="137" spans="1:6" x14ac:dyDescent="0.3">
      <c r="A137" s="209"/>
      <c r="B137" s="401"/>
      <c r="C137" s="330"/>
      <c r="D137" s="209"/>
      <c r="E137" s="209"/>
      <c r="F137" s="209"/>
    </row>
    <row r="138" spans="1:6" x14ac:dyDescent="0.3">
      <c r="A138" s="209"/>
      <c r="B138" s="401"/>
      <c r="C138" s="330"/>
      <c r="D138" s="209"/>
      <c r="E138" s="209"/>
      <c r="F138" s="209"/>
    </row>
    <row r="139" spans="1:6" x14ac:dyDescent="0.3">
      <c r="A139" s="209"/>
      <c r="B139" s="401"/>
      <c r="C139" s="330"/>
      <c r="D139" s="209"/>
      <c r="E139" s="209"/>
      <c r="F139" s="209"/>
    </row>
    <row r="140" spans="1:6" x14ac:dyDescent="0.3">
      <c r="A140" s="209"/>
      <c r="B140" s="401"/>
      <c r="C140" s="330"/>
      <c r="D140" s="209"/>
      <c r="E140" s="209"/>
      <c r="F140" s="209"/>
    </row>
    <row r="141" spans="1:6" x14ac:dyDescent="0.3">
      <c r="A141" s="209"/>
      <c r="B141" s="401"/>
      <c r="C141" s="330"/>
      <c r="D141" s="209"/>
      <c r="E141" s="209"/>
      <c r="F141" s="209"/>
    </row>
    <row r="142" spans="1:6" x14ac:dyDescent="0.3">
      <c r="A142" s="209"/>
      <c r="B142" s="401"/>
      <c r="C142" s="330"/>
      <c r="D142" s="209"/>
      <c r="E142" s="209"/>
      <c r="F142" s="209"/>
    </row>
    <row r="143" spans="1:6" x14ac:dyDescent="0.3">
      <c r="A143" s="209"/>
      <c r="B143" s="401"/>
      <c r="C143" s="330"/>
      <c r="D143" s="209"/>
      <c r="E143" s="209"/>
      <c r="F143" s="209"/>
    </row>
    <row r="144" spans="1:6" x14ac:dyDescent="0.3">
      <c r="A144" s="209"/>
      <c r="B144" s="401"/>
      <c r="C144" s="330"/>
      <c r="D144" s="209"/>
      <c r="E144" s="209"/>
      <c r="F144" s="209"/>
    </row>
    <row r="145" spans="1:6" x14ac:dyDescent="0.3">
      <c r="A145" s="209"/>
      <c r="B145" s="401"/>
      <c r="C145" s="330"/>
      <c r="D145" s="209"/>
      <c r="E145" s="209"/>
      <c r="F145" s="209"/>
    </row>
    <row r="146" spans="1:6" x14ac:dyDescent="0.3">
      <c r="A146" s="209"/>
      <c r="B146" s="401"/>
      <c r="C146" s="330"/>
      <c r="D146" s="209"/>
      <c r="E146" s="209"/>
      <c r="F146" s="209"/>
    </row>
    <row r="147" spans="1:6" x14ac:dyDescent="0.3">
      <c r="A147" s="209"/>
      <c r="B147" s="401"/>
      <c r="C147" s="330"/>
      <c r="D147" s="209"/>
      <c r="E147" s="209"/>
      <c r="F147" s="209"/>
    </row>
    <row r="148" spans="1:6" x14ac:dyDescent="0.3">
      <c r="A148" s="209"/>
      <c r="B148" s="401"/>
      <c r="C148" s="330"/>
      <c r="D148" s="209"/>
      <c r="E148" s="209"/>
      <c r="F148" s="209"/>
    </row>
    <row r="149" spans="1:6" x14ac:dyDescent="0.3">
      <c r="A149" s="209"/>
      <c r="B149" s="401"/>
      <c r="C149" s="330"/>
      <c r="D149" s="209"/>
      <c r="E149" s="209"/>
      <c r="F149" s="209"/>
    </row>
    <row r="150" spans="1:6" x14ac:dyDescent="0.3">
      <c r="A150" s="209"/>
      <c r="B150" s="401"/>
      <c r="C150" s="330"/>
      <c r="D150" s="209"/>
      <c r="E150" s="209"/>
      <c r="F150" s="209"/>
    </row>
    <row r="151" spans="1:6" x14ac:dyDescent="0.3">
      <c r="A151" s="209"/>
      <c r="B151" s="401"/>
      <c r="C151" s="330"/>
      <c r="D151" s="209"/>
      <c r="E151" s="209"/>
      <c r="F151" s="209"/>
    </row>
    <row r="152" spans="1:6" x14ac:dyDescent="0.3">
      <c r="A152" s="209"/>
      <c r="B152" s="401"/>
      <c r="C152" s="330"/>
      <c r="D152" s="209"/>
      <c r="E152" s="209"/>
      <c r="F152" s="209"/>
    </row>
    <row r="153" spans="1:6" x14ac:dyDescent="0.3">
      <c r="A153" s="209"/>
      <c r="B153" s="401"/>
      <c r="C153" s="330"/>
      <c r="D153" s="209"/>
      <c r="E153" s="209"/>
      <c r="F153" s="209"/>
    </row>
    <row r="154" spans="1:6" x14ac:dyDescent="0.3">
      <c r="A154" s="209"/>
      <c r="B154" s="401"/>
      <c r="C154" s="330"/>
      <c r="D154" s="209"/>
      <c r="E154" s="209"/>
      <c r="F154" s="209"/>
    </row>
    <row r="155" spans="1:6" x14ac:dyDescent="0.3">
      <c r="A155" s="209"/>
      <c r="B155" s="401"/>
      <c r="C155" s="330"/>
      <c r="D155" s="209"/>
      <c r="E155" s="209"/>
      <c r="F155" s="209"/>
    </row>
    <row r="156" spans="1:6" x14ac:dyDescent="0.3">
      <c r="A156" s="209"/>
      <c r="B156" s="401"/>
      <c r="C156" s="330"/>
      <c r="D156" s="209"/>
      <c r="E156" s="209"/>
      <c r="F156" s="209"/>
    </row>
    <row r="157" spans="1:6" x14ac:dyDescent="0.3">
      <c r="A157" s="209"/>
      <c r="B157" s="401"/>
      <c r="C157" s="330"/>
      <c r="D157" s="209"/>
      <c r="E157" s="209"/>
      <c r="F157" s="209"/>
    </row>
    <row r="158" spans="1:6" x14ac:dyDescent="0.3">
      <c r="A158" s="209"/>
      <c r="B158" s="401"/>
      <c r="C158" s="330"/>
      <c r="D158" s="209"/>
      <c r="E158" s="209"/>
      <c r="F158" s="209"/>
    </row>
    <row r="159" spans="1:6" x14ac:dyDescent="0.3">
      <c r="A159" s="209"/>
      <c r="B159" s="401"/>
      <c r="C159" s="330"/>
      <c r="D159" s="209"/>
      <c r="E159" s="209"/>
      <c r="F159" s="209"/>
    </row>
    <row r="160" spans="1:6" x14ac:dyDescent="0.3">
      <c r="A160" s="209"/>
      <c r="B160" s="401"/>
      <c r="C160" s="330"/>
      <c r="D160" s="209"/>
      <c r="E160" s="209"/>
      <c r="F160" s="209"/>
    </row>
    <row r="161" spans="1:6" x14ac:dyDescent="0.3">
      <c r="A161" s="209"/>
      <c r="B161" s="401"/>
      <c r="C161" s="330"/>
      <c r="D161" s="209"/>
      <c r="E161" s="209"/>
      <c r="F161" s="209"/>
    </row>
    <row r="162" spans="1:6" x14ac:dyDescent="0.3">
      <c r="A162" s="209"/>
      <c r="B162" s="401"/>
      <c r="C162" s="330"/>
      <c r="D162" s="209"/>
      <c r="E162" s="209"/>
      <c r="F162" s="209"/>
    </row>
    <row r="163" spans="1:6" x14ac:dyDescent="0.3">
      <c r="A163" s="209"/>
      <c r="B163" s="401"/>
      <c r="C163" s="330"/>
      <c r="D163" s="209"/>
      <c r="E163" s="209"/>
      <c r="F163" s="209"/>
    </row>
    <row r="164" spans="1:6" x14ac:dyDescent="0.3">
      <c r="A164" s="209"/>
      <c r="B164" s="401"/>
      <c r="C164" s="330"/>
      <c r="D164" s="209"/>
      <c r="E164" s="209"/>
      <c r="F164" s="209"/>
    </row>
    <row r="165" spans="1:6" x14ac:dyDescent="0.3">
      <c r="A165" s="209"/>
      <c r="B165" s="401"/>
      <c r="C165" s="330"/>
      <c r="D165" s="209"/>
      <c r="E165" s="209"/>
      <c r="F165" s="209"/>
    </row>
    <row r="166" spans="1:6" x14ac:dyDescent="0.3">
      <c r="A166" s="209"/>
      <c r="B166" s="401"/>
      <c r="C166" s="330"/>
      <c r="D166" s="209"/>
      <c r="E166" s="209"/>
      <c r="F166" s="209"/>
    </row>
    <row r="167" spans="1:6" x14ac:dyDescent="0.3">
      <c r="A167" s="209"/>
      <c r="B167" s="401"/>
      <c r="C167" s="330"/>
      <c r="D167" s="209"/>
      <c r="E167" s="209"/>
      <c r="F167" s="209"/>
    </row>
    <row r="168" spans="1:6" x14ac:dyDescent="0.3">
      <c r="A168" s="209"/>
      <c r="B168" s="401"/>
      <c r="C168" s="330"/>
      <c r="D168" s="209"/>
      <c r="E168" s="209"/>
      <c r="F168" s="209"/>
    </row>
    <row r="169" spans="1:6" x14ac:dyDescent="0.3">
      <c r="A169" s="209"/>
      <c r="B169" s="401"/>
      <c r="C169" s="330"/>
      <c r="D169" s="209"/>
      <c r="E169" s="209"/>
      <c r="F169" s="209"/>
    </row>
    <row r="170" spans="1:6" x14ac:dyDescent="0.3">
      <c r="A170" s="209"/>
      <c r="B170" s="401"/>
      <c r="C170" s="330"/>
      <c r="D170" s="209"/>
      <c r="E170" s="209"/>
      <c r="F170" s="209"/>
    </row>
    <row r="171" spans="1:6" x14ac:dyDescent="0.3">
      <c r="A171" s="209"/>
      <c r="B171" s="401"/>
      <c r="C171" s="330"/>
      <c r="D171" s="209"/>
      <c r="E171" s="209"/>
      <c r="F171" s="209"/>
    </row>
    <row r="172" spans="1:6" x14ac:dyDescent="0.3">
      <c r="A172" s="209"/>
      <c r="B172" s="401"/>
      <c r="C172" s="330"/>
      <c r="D172" s="209"/>
      <c r="E172" s="209"/>
      <c r="F172" s="209"/>
    </row>
    <row r="173" spans="1:6" x14ac:dyDescent="0.3">
      <c r="A173" s="209"/>
      <c r="B173" s="401"/>
      <c r="C173" s="330"/>
      <c r="D173" s="209"/>
      <c r="E173" s="209"/>
      <c r="F173" s="209"/>
    </row>
    <row r="174" spans="1:6" x14ac:dyDescent="0.3">
      <c r="A174" s="209"/>
      <c r="B174" s="401"/>
      <c r="C174" s="330"/>
      <c r="D174" s="209"/>
      <c r="E174" s="209"/>
      <c r="F174" s="209"/>
    </row>
    <row r="175" spans="1:6" x14ac:dyDescent="0.3">
      <c r="A175" s="209"/>
      <c r="B175" s="401"/>
      <c r="C175" s="330"/>
      <c r="D175" s="209"/>
      <c r="E175" s="209"/>
      <c r="F175" s="209"/>
    </row>
    <row r="176" spans="1:6" x14ac:dyDescent="0.3">
      <c r="A176" s="209"/>
      <c r="B176" s="401"/>
      <c r="C176" s="330"/>
      <c r="D176" s="209"/>
      <c r="E176" s="209"/>
      <c r="F176" s="209"/>
    </row>
    <row r="177" spans="1:6" x14ac:dyDescent="0.3">
      <c r="A177" s="209"/>
      <c r="B177" s="401"/>
      <c r="C177" s="330"/>
      <c r="D177" s="209"/>
      <c r="E177" s="209"/>
      <c r="F177" s="209"/>
    </row>
    <row r="178" spans="1:6" x14ac:dyDescent="0.3">
      <c r="A178" s="209"/>
      <c r="B178" s="401"/>
      <c r="C178" s="330"/>
      <c r="D178" s="209"/>
      <c r="E178" s="209"/>
      <c r="F178" s="209"/>
    </row>
    <row r="179" spans="1:6" x14ac:dyDescent="0.3">
      <c r="A179" s="209"/>
      <c r="B179" s="401"/>
      <c r="C179" s="330"/>
      <c r="D179" s="209"/>
      <c r="E179" s="209"/>
      <c r="F179" s="209"/>
    </row>
    <row r="180" spans="1:6" x14ac:dyDescent="0.3">
      <c r="A180" s="209"/>
      <c r="B180" s="401"/>
      <c r="C180" s="330"/>
      <c r="D180" s="209"/>
      <c r="E180" s="209"/>
      <c r="F180" s="209"/>
    </row>
    <row r="181" spans="1:6" x14ac:dyDescent="0.3">
      <c r="A181" s="209"/>
      <c r="B181" s="401"/>
      <c r="C181" s="330"/>
      <c r="D181" s="209"/>
      <c r="E181" s="209"/>
      <c r="F181" s="209"/>
    </row>
    <row r="182" spans="1:6" x14ac:dyDescent="0.3">
      <c r="A182" s="209"/>
      <c r="B182" s="401"/>
      <c r="C182" s="330"/>
      <c r="D182" s="209"/>
      <c r="E182" s="209"/>
      <c r="F182" s="209"/>
    </row>
    <row r="183" spans="1:6" x14ac:dyDescent="0.3">
      <c r="A183" s="209"/>
      <c r="B183" s="401"/>
      <c r="C183" s="330"/>
      <c r="D183" s="209"/>
      <c r="E183" s="209"/>
      <c r="F183" s="209"/>
    </row>
    <row r="184" spans="1:6" x14ac:dyDescent="0.3">
      <c r="A184" s="209"/>
      <c r="B184" s="401"/>
      <c r="C184" s="330"/>
      <c r="D184" s="209"/>
      <c r="E184" s="209"/>
      <c r="F184" s="209"/>
    </row>
    <row r="185" spans="1:6" x14ac:dyDescent="0.3">
      <c r="A185" s="209"/>
      <c r="B185" s="401"/>
      <c r="C185" s="330"/>
      <c r="D185" s="209"/>
      <c r="E185" s="209"/>
      <c r="F185" s="209"/>
    </row>
    <row r="186" spans="1:6" x14ac:dyDescent="0.3">
      <c r="A186" s="209"/>
      <c r="B186" s="401"/>
      <c r="C186" s="330"/>
      <c r="D186" s="209"/>
      <c r="E186" s="209"/>
      <c r="F186" s="209"/>
    </row>
    <row r="187" spans="1:6" x14ac:dyDescent="0.3">
      <c r="A187" s="209"/>
      <c r="B187" s="401"/>
      <c r="C187" s="330"/>
      <c r="D187" s="209"/>
      <c r="E187" s="209"/>
      <c r="F187" s="209"/>
    </row>
    <row r="188" spans="1:6" x14ac:dyDescent="0.3">
      <c r="A188" s="209"/>
      <c r="B188" s="401"/>
      <c r="C188" s="330"/>
      <c r="D188" s="209"/>
      <c r="E188" s="209"/>
      <c r="F188" s="209"/>
    </row>
    <row r="189" spans="1:6" x14ac:dyDescent="0.3">
      <c r="A189" s="209"/>
      <c r="B189" s="401"/>
      <c r="C189" s="330"/>
      <c r="D189" s="209"/>
      <c r="E189" s="209"/>
      <c r="F189" s="209"/>
    </row>
    <row r="190" spans="1:6" x14ac:dyDescent="0.3">
      <c r="A190" s="209"/>
      <c r="B190" s="401"/>
      <c r="C190" s="330"/>
      <c r="D190" s="209"/>
      <c r="E190" s="209"/>
      <c r="F190" s="209"/>
    </row>
    <row r="191" spans="1:6" x14ac:dyDescent="0.3">
      <c r="A191" s="209"/>
      <c r="B191" s="401"/>
      <c r="C191" s="330"/>
      <c r="D191" s="209"/>
      <c r="E191" s="209"/>
      <c r="F191" s="209"/>
    </row>
    <row r="192" spans="1:6" x14ac:dyDescent="0.3">
      <c r="A192" s="209"/>
      <c r="B192" s="401"/>
      <c r="C192" s="330"/>
      <c r="D192" s="209"/>
      <c r="E192" s="209"/>
      <c r="F192" s="209"/>
    </row>
    <row r="193" spans="1:6" x14ac:dyDescent="0.3">
      <c r="A193" s="209"/>
      <c r="B193" s="401"/>
      <c r="C193" s="330"/>
      <c r="D193" s="209"/>
      <c r="E193" s="209"/>
      <c r="F193" s="209"/>
    </row>
    <row r="194" spans="1:6" x14ac:dyDescent="0.3">
      <c r="A194" s="209"/>
      <c r="B194" s="401"/>
      <c r="C194" s="330"/>
      <c r="D194" s="209"/>
      <c r="E194" s="209"/>
      <c r="F194" s="209"/>
    </row>
    <row r="195" spans="1:6" x14ac:dyDescent="0.3">
      <c r="A195" s="209"/>
      <c r="B195" s="401"/>
      <c r="C195" s="330"/>
      <c r="D195" s="209"/>
      <c r="E195" s="209"/>
      <c r="F195" s="209"/>
    </row>
    <row r="196" spans="1:6" x14ac:dyDescent="0.3">
      <c r="A196" s="209"/>
      <c r="B196" s="401"/>
      <c r="C196" s="330"/>
      <c r="D196" s="209"/>
      <c r="E196" s="209"/>
      <c r="F196" s="209"/>
    </row>
    <row r="197" spans="1:6" x14ac:dyDescent="0.3">
      <c r="A197" s="209"/>
      <c r="B197" s="401"/>
      <c r="C197" s="330"/>
      <c r="D197" s="209"/>
      <c r="E197" s="209"/>
      <c r="F197" s="209"/>
    </row>
    <row r="198" spans="1:6" x14ac:dyDescent="0.3">
      <c r="A198" s="209"/>
      <c r="B198" s="401"/>
      <c r="C198" s="330"/>
      <c r="D198" s="209"/>
      <c r="E198" s="209"/>
      <c r="F198" s="209"/>
    </row>
    <row r="199" spans="1:6" x14ac:dyDescent="0.3">
      <c r="A199" s="209"/>
      <c r="B199" s="401"/>
      <c r="C199" s="330"/>
      <c r="D199" s="209"/>
      <c r="E199" s="209"/>
      <c r="F199" s="209"/>
    </row>
    <row r="200" spans="1:6" x14ac:dyDescent="0.3">
      <c r="A200" s="209"/>
      <c r="B200" s="401"/>
      <c r="C200" s="330"/>
      <c r="D200" s="209"/>
      <c r="E200" s="209"/>
      <c r="F200" s="209"/>
    </row>
    <row r="201" spans="1:6" x14ac:dyDescent="0.3">
      <c r="A201" s="209"/>
      <c r="B201" s="401"/>
      <c r="C201" s="330"/>
      <c r="D201" s="209"/>
      <c r="E201" s="209"/>
      <c r="F201" s="209"/>
    </row>
    <row r="202" spans="1:6" x14ac:dyDescent="0.3">
      <c r="A202" s="209"/>
      <c r="B202" s="401"/>
      <c r="C202" s="330"/>
      <c r="D202" s="209"/>
      <c r="E202" s="209"/>
      <c r="F202" s="209"/>
    </row>
    <row r="203" spans="1:6" x14ac:dyDescent="0.3">
      <c r="A203" s="209"/>
      <c r="B203" s="401"/>
      <c r="C203" s="330"/>
      <c r="D203" s="209"/>
      <c r="E203" s="209"/>
      <c r="F203" s="209"/>
    </row>
    <row r="204" spans="1:6" x14ac:dyDescent="0.3">
      <c r="A204" s="209"/>
      <c r="B204" s="401"/>
      <c r="C204" s="330"/>
      <c r="D204" s="209"/>
      <c r="E204" s="209"/>
      <c r="F204" s="209"/>
    </row>
    <row r="205" spans="1:6" x14ac:dyDescent="0.3">
      <c r="A205" s="209"/>
      <c r="B205" s="401"/>
      <c r="C205" s="330"/>
      <c r="D205" s="209"/>
      <c r="E205" s="209"/>
      <c r="F205" s="209"/>
    </row>
    <row r="206" spans="1:6" x14ac:dyDescent="0.3">
      <c r="A206" s="209"/>
      <c r="B206" s="401"/>
      <c r="C206" s="330"/>
      <c r="D206" s="209"/>
      <c r="E206" s="209"/>
      <c r="F206" s="209"/>
    </row>
    <row r="207" spans="1:6" x14ac:dyDescent="0.3">
      <c r="B207" s="608"/>
      <c r="C207" s="609"/>
      <c r="D207" s="610"/>
      <c r="E207" s="610"/>
      <c r="F207" s="610"/>
    </row>
    <row r="208" spans="1:6" x14ac:dyDescent="0.3">
      <c r="B208" s="412"/>
      <c r="C208" s="126"/>
      <c r="D208" s="390"/>
      <c r="E208" s="390"/>
      <c r="F208" s="390"/>
    </row>
    <row r="209" spans="2:6" x14ac:dyDescent="0.3">
      <c r="B209" s="412"/>
      <c r="C209" s="126"/>
      <c r="D209" s="390"/>
      <c r="E209" s="390"/>
      <c r="F209" s="390"/>
    </row>
    <row r="210" spans="2:6" x14ac:dyDescent="0.3">
      <c r="B210" s="412"/>
      <c r="C210" s="126"/>
      <c r="D210" s="390"/>
      <c r="E210" s="390"/>
      <c r="F210" s="390"/>
    </row>
    <row r="211" spans="2:6" x14ac:dyDescent="0.3">
      <c r="B211" s="412"/>
      <c r="C211" s="126"/>
      <c r="D211" s="390"/>
      <c r="E211" s="390"/>
      <c r="F211" s="390"/>
    </row>
    <row r="212" spans="2:6" x14ac:dyDescent="0.3">
      <c r="B212" s="412"/>
      <c r="C212" s="126"/>
      <c r="D212" s="390"/>
      <c r="E212" s="390"/>
      <c r="F212" s="390"/>
    </row>
    <row r="213" spans="2:6" x14ac:dyDescent="0.3">
      <c r="B213" s="412"/>
      <c r="C213" s="126"/>
      <c r="D213" s="390"/>
      <c r="E213" s="390"/>
      <c r="F213" s="390"/>
    </row>
    <row r="214" spans="2:6" x14ac:dyDescent="0.3">
      <c r="B214" s="412"/>
      <c r="C214" s="126"/>
      <c r="D214" s="390"/>
      <c r="E214" s="390"/>
      <c r="F214" s="390"/>
    </row>
    <row r="215" spans="2:6" x14ac:dyDescent="0.3">
      <c r="B215" s="412"/>
      <c r="C215" s="126"/>
      <c r="D215" s="390"/>
      <c r="E215" s="390"/>
      <c r="F215" s="390"/>
    </row>
    <row r="216" spans="2:6" x14ac:dyDescent="0.3">
      <c r="B216" s="412"/>
      <c r="C216" s="126"/>
      <c r="D216" s="390"/>
      <c r="E216" s="390"/>
      <c r="F216" s="390"/>
    </row>
    <row r="217" spans="2:6" x14ac:dyDescent="0.3">
      <c r="B217" s="412"/>
      <c r="C217" s="126"/>
      <c r="D217" s="390"/>
      <c r="E217" s="390"/>
      <c r="F217" s="390"/>
    </row>
    <row r="218" spans="2:6" x14ac:dyDescent="0.3">
      <c r="B218" s="412"/>
      <c r="C218" s="126"/>
      <c r="D218" s="390"/>
      <c r="E218" s="390"/>
      <c r="F218" s="390"/>
    </row>
    <row r="219" spans="2:6" x14ac:dyDescent="0.3">
      <c r="B219" s="412"/>
      <c r="C219" s="126"/>
      <c r="D219" s="390"/>
      <c r="E219" s="390"/>
      <c r="F219" s="390"/>
    </row>
    <row r="220" spans="2:6" x14ac:dyDescent="0.3">
      <c r="B220" s="412"/>
      <c r="C220" s="126"/>
      <c r="D220" s="390"/>
      <c r="E220" s="390"/>
      <c r="F220" s="390"/>
    </row>
    <row r="221" spans="2:6" x14ac:dyDescent="0.3">
      <c r="B221" s="412"/>
      <c r="C221" s="126"/>
      <c r="D221" s="390"/>
      <c r="E221" s="390"/>
      <c r="F221" s="390"/>
    </row>
    <row r="222" spans="2:6" x14ac:dyDescent="0.3">
      <c r="B222" s="412"/>
      <c r="C222" s="126"/>
      <c r="D222" s="390"/>
      <c r="E222" s="390"/>
      <c r="F222" s="390"/>
    </row>
    <row r="223" spans="2:6" x14ac:dyDescent="0.3">
      <c r="B223" s="412"/>
      <c r="C223" s="126"/>
      <c r="D223" s="390"/>
      <c r="E223" s="390"/>
      <c r="F223" s="390"/>
    </row>
    <row r="224" spans="2:6" x14ac:dyDescent="0.3">
      <c r="B224" s="412"/>
      <c r="C224" s="126"/>
      <c r="D224" s="390"/>
      <c r="E224" s="390"/>
      <c r="F224" s="390"/>
    </row>
    <row r="225" spans="2:6" x14ac:dyDescent="0.3">
      <c r="B225" s="412"/>
      <c r="C225" s="126"/>
      <c r="D225" s="390"/>
      <c r="E225" s="390"/>
      <c r="F225" s="390"/>
    </row>
    <row r="226" spans="2:6" x14ac:dyDescent="0.3">
      <c r="B226" s="412"/>
      <c r="C226" s="126"/>
      <c r="D226" s="390"/>
      <c r="E226" s="390"/>
      <c r="F226" s="390"/>
    </row>
    <row r="227" spans="2:6" x14ac:dyDescent="0.3">
      <c r="B227" s="412"/>
      <c r="C227" s="126"/>
      <c r="D227" s="390"/>
      <c r="E227" s="390"/>
      <c r="F227" s="390"/>
    </row>
    <row r="228" spans="2:6" x14ac:dyDescent="0.3">
      <c r="B228" s="412"/>
      <c r="C228" s="126"/>
      <c r="D228" s="390"/>
      <c r="E228" s="390"/>
      <c r="F228" s="390"/>
    </row>
    <row r="229" spans="2:6" x14ac:dyDescent="0.3">
      <c r="B229" s="412"/>
      <c r="C229" s="126"/>
      <c r="D229" s="390"/>
      <c r="E229" s="390"/>
      <c r="F229" s="390"/>
    </row>
    <row r="230" spans="2:6" x14ac:dyDescent="0.3">
      <c r="B230" s="412"/>
      <c r="C230" s="126"/>
      <c r="D230" s="390"/>
      <c r="E230" s="390"/>
      <c r="F230" s="390"/>
    </row>
    <row r="231" spans="2:6" x14ac:dyDescent="0.3">
      <c r="B231" s="412"/>
      <c r="C231" s="126"/>
      <c r="D231" s="390"/>
      <c r="E231" s="390"/>
      <c r="F231" s="390"/>
    </row>
    <row r="232" spans="2:6" x14ac:dyDescent="0.3">
      <c r="B232" s="412"/>
      <c r="C232" s="126"/>
      <c r="D232" s="390"/>
      <c r="E232" s="390"/>
      <c r="F232" s="390"/>
    </row>
    <row r="233" spans="2:6" x14ac:dyDescent="0.3">
      <c r="B233" s="412"/>
      <c r="C233" s="126"/>
      <c r="D233" s="390"/>
      <c r="E233" s="390"/>
      <c r="F233" s="390"/>
    </row>
    <row r="234" spans="2:6" x14ac:dyDescent="0.3">
      <c r="B234" s="412"/>
      <c r="C234" s="126"/>
      <c r="D234" s="390"/>
      <c r="E234" s="390"/>
      <c r="F234" s="390"/>
    </row>
    <row r="235" spans="2:6" x14ac:dyDescent="0.3">
      <c r="B235" s="412"/>
      <c r="C235" s="126"/>
      <c r="D235" s="390"/>
      <c r="E235" s="390"/>
      <c r="F235" s="390"/>
    </row>
    <row r="236" spans="2:6" x14ac:dyDescent="0.3">
      <c r="B236" s="412"/>
      <c r="C236" s="126"/>
      <c r="D236" s="390"/>
      <c r="E236" s="390"/>
      <c r="F236" s="390"/>
    </row>
    <row r="237" spans="2:6" x14ac:dyDescent="0.3">
      <c r="B237" s="412"/>
      <c r="C237" s="126"/>
      <c r="D237" s="390"/>
      <c r="E237" s="390"/>
      <c r="F237" s="390"/>
    </row>
    <row r="238" spans="2:6" x14ac:dyDescent="0.3">
      <c r="B238" s="412"/>
      <c r="C238" s="126"/>
      <c r="D238" s="390"/>
      <c r="E238" s="390"/>
      <c r="F238" s="390"/>
    </row>
    <row r="239" spans="2:6" x14ac:dyDescent="0.3">
      <c r="B239" s="412"/>
      <c r="C239" s="126"/>
      <c r="D239" s="390"/>
      <c r="E239" s="390"/>
      <c r="F239" s="390"/>
    </row>
    <row r="240" spans="2:6" x14ac:dyDescent="0.3">
      <c r="B240" s="412"/>
      <c r="C240" s="126"/>
      <c r="D240" s="390"/>
      <c r="E240" s="390"/>
      <c r="F240" s="390"/>
    </row>
    <row r="241" spans="2:6" x14ac:dyDescent="0.3">
      <c r="B241" s="412"/>
      <c r="C241" s="126"/>
      <c r="D241" s="390"/>
      <c r="E241" s="390"/>
      <c r="F241" s="390"/>
    </row>
    <row r="242" spans="2:6" x14ac:dyDescent="0.3">
      <c r="B242" s="412"/>
      <c r="C242" s="126"/>
      <c r="D242" s="390"/>
      <c r="E242" s="390"/>
      <c r="F242" s="390"/>
    </row>
    <row r="243" spans="2:6" x14ac:dyDescent="0.3">
      <c r="B243" s="412"/>
      <c r="C243" s="126"/>
      <c r="D243" s="390"/>
      <c r="E243" s="390"/>
      <c r="F243" s="390"/>
    </row>
    <row r="244" spans="2:6" x14ac:dyDescent="0.3">
      <c r="B244" s="412"/>
      <c r="C244" s="126"/>
      <c r="D244" s="390"/>
      <c r="E244" s="390"/>
      <c r="F244" s="390"/>
    </row>
    <row r="245" spans="2:6" x14ac:dyDescent="0.3">
      <c r="B245" s="412"/>
      <c r="C245" s="126"/>
      <c r="D245" s="390"/>
      <c r="E245" s="390"/>
      <c r="F245" s="390"/>
    </row>
    <row r="246" spans="2:6" x14ac:dyDescent="0.3">
      <c r="B246" s="412"/>
      <c r="C246" s="126"/>
      <c r="D246" s="390"/>
      <c r="E246" s="390"/>
      <c r="F246" s="390"/>
    </row>
    <row r="247" spans="2:6" x14ac:dyDescent="0.3">
      <c r="B247" s="412"/>
      <c r="C247" s="126"/>
      <c r="D247" s="390"/>
      <c r="E247" s="390"/>
      <c r="F247" s="390"/>
    </row>
    <row r="248" spans="2:6" x14ac:dyDescent="0.3">
      <c r="B248" s="412"/>
      <c r="C248" s="126"/>
      <c r="D248" s="390"/>
      <c r="E248" s="390"/>
      <c r="F248" s="390"/>
    </row>
    <row r="249" spans="2:6" x14ac:dyDescent="0.3">
      <c r="B249" s="412"/>
      <c r="C249" s="126"/>
      <c r="D249" s="390"/>
      <c r="E249" s="390"/>
      <c r="F249" s="390"/>
    </row>
    <row r="250" spans="2:6" x14ac:dyDescent="0.3">
      <c r="B250" s="412"/>
      <c r="C250" s="126"/>
      <c r="D250" s="390"/>
      <c r="E250" s="390"/>
      <c r="F250" s="390"/>
    </row>
    <row r="251" spans="2:6" x14ac:dyDescent="0.3">
      <c r="B251" s="412"/>
      <c r="C251" s="126"/>
      <c r="D251" s="390"/>
      <c r="E251" s="390"/>
      <c r="F251" s="390"/>
    </row>
    <row r="252" spans="2:6" x14ac:dyDescent="0.3">
      <c r="B252" s="412"/>
      <c r="C252" s="126"/>
      <c r="D252" s="390"/>
      <c r="E252" s="390"/>
      <c r="F252" s="390"/>
    </row>
    <row r="253" spans="2:6" x14ac:dyDescent="0.3">
      <c r="B253" s="412"/>
      <c r="C253" s="126"/>
      <c r="D253" s="390"/>
      <c r="E253" s="390"/>
      <c r="F253" s="390"/>
    </row>
    <row r="254" spans="2:6" x14ac:dyDescent="0.3">
      <c r="B254" s="412"/>
      <c r="C254" s="126"/>
      <c r="D254" s="390"/>
      <c r="E254" s="390"/>
      <c r="F254" s="390"/>
    </row>
    <row r="255" spans="2:6" x14ac:dyDescent="0.3">
      <c r="B255" s="412"/>
      <c r="C255" s="126"/>
      <c r="D255" s="390"/>
      <c r="E255" s="390"/>
      <c r="F255" s="390"/>
    </row>
    <row r="256" spans="2:6" x14ac:dyDescent="0.3">
      <c r="B256" s="412"/>
      <c r="C256" s="126"/>
      <c r="D256" s="390"/>
      <c r="E256" s="390"/>
      <c r="F256" s="390"/>
    </row>
    <row r="257" spans="2:6" x14ac:dyDescent="0.3">
      <c r="B257" s="412"/>
      <c r="C257" s="126"/>
      <c r="D257" s="390"/>
      <c r="E257" s="390"/>
      <c r="F257" s="390"/>
    </row>
    <row r="258" spans="2:6" x14ac:dyDescent="0.3">
      <c r="B258" s="412"/>
      <c r="C258" s="126"/>
      <c r="D258" s="390"/>
      <c r="E258" s="390"/>
      <c r="F258" s="390"/>
    </row>
    <row r="259" spans="2:6" x14ac:dyDescent="0.3">
      <c r="B259" s="412"/>
      <c r="C259" s="126"/>
      <c r="D259" s="390"/>
      <c r="E259" s="390"/>
      <c r="F259" s="390"/>
    </row>
    <row r="260" spans="2:6" x14ac:dyDescent="0.3">
      <c r="B260" s="412"/>
      <c r="C260" s="126"/>
      <c r="D260" s="390"/>
      <c r="E260" s="390"/>
      <c r="F260" s="390"/>
    </row>
    <row r="261" spans="2:6" x14ac:dyDescent="0.3">
      <c r="B261" s="412"/>
      <c r="C261" s="126"/>
      <c r="D261" s="390"/>
      <c r="E261" s="390"/>
      <c r="F261" s="390"/>
    </row>
    <row r="262" spans="2:6" x14ac:dyDescent="0.3">
      <c r="B262" s="412"/>
      <c r="C262" s="126"/>
      <c r="D262" s="390"/>
      <c r="E262" s="390"/>
      <c r="F262" s="390"/>
    </row>
    <row r="263" spans="2:6" x14ac:dyDescent="0.3">
      <c r="B263" s="412"/>
      <c r="C263" s="126"/>
      <c r="D263" s="390"/>
      <c r="E263" s="390"/>
      <c r="F263" s="390"/>
    </row>
    <row r="264" spans="2:6" x14ac:dyDescent="0.3">
      <c r="B264" s="412"/>
      <c r="C264" s="126"/>
      <c r="D264" s="390"/>
      <c r="E264" s="390"/>
      <c r="F264" s="390"/>
    </row>
    <row r="265" spans="2:6" x14ac:dyDescent="0.3">
      <c r="B265" s="412"/>
      <c r="C265" s="126"/>
      <c r="D265" s="390"/>
      <c r="E265" s="390"/>
      <c r="F265" s="390"/>
    </row>
    <row r="266" spans="2:6" x14ac:dyDescent="0.3">
      <c r="B266" s="412"/>
      <c r="C266" s="126"/>
      <c r="D266" s="390"/>
      <c r="E266" s="390"/>
      <c r="F266" s="390"/>
    </row>
    <row r="267" spans="2:6" x14ac:dyDescent="0.3">
      <c r="B267" s="412"/>
      <c r="C267" s="126"/>
      <c r="D267" s="390"/>
      <c r="E267" s="390"/>
      <c r="F267" s="390"/>
    </row>
    <row r="268" spans="2:6" x14ac:dyDescent="0.3">
      <c r="B268" s="412"/>
      <c r="C268" s="126"/>
      <c r="D268" s="390"/>
      <c r="E268" s="390"/>
      <c r="F268" s="390"/>
    </row>
    <row r="269" spans="2:6" x14ac:dyDescent="0.3">
      <c r="B269" s="412"/>
      <c r="C269" s="126"/>
      <c r="D269" s="390"/>
      <c r="E269" s="390"/>
      <c r="F269" s="390"/>
    </row>
    <row r="270" spans="2:6" x14ac:dyDescent="0.3">
      <c r="B270" s="412"/>
      <c r="C270" s="126"/>
      <c r="D270" s="390"/>
      <c r="E270" s="390"/>
      <c r="F270" s="390"/>
    </row>
    <row r="271" spans="2:6" x14ac:dyDescent="0.3">
      <c r="B271" s="412"/>
      <c r="C271" s="126"/>
      <c r="D271" s="390"/>
      <c r="E271" s="390"/>
      <c r="F271" s="390"/>
    </row>
    <row r="272" spans="2:6" x14ac:dyDescent="0.3">
      <c r="B272" s="412"/>
      <c r="C272" s="126"/>
      <c r="D272" s="390"/>
      <c r="E272" s="390"/>
      <c r="F272" s="390"/>
    </row>
    <row r="273" spans="2:6" x14ac:dyDescent="0.3">
      <c r="B273" s="412"/>
      <c r="C273" s="126"/>
      <c r="D273" s="390"/>
      <c r="E273" s="390"/>
      <c r="F273" s="390"/>
    </row>
    <row r="274" spans="2:6" x14ac:dyDescent="0.3">
      <c r="B274" s="412"/>
      <c r="C274" s="126"/>
      <c r="D274" s="390"/>
      <c r="E274" s="390"/>
      <c r="F274" s="390"/>
    </row>
    <row r="275" spans="2:6" x14ac:dyDescent="0.3">
      <c r="B275" s="412"/>
      <c r="C275" s="126"/>
      <c r="D275" s="390"/>
      <c r="E275" s="390"/>
      <c r="F275" s="390"/>
    </row>
    <row r="276" spans="2:6" x14ac:dyDescent="0.3">
      <c r="B276" s="412"/>
      <c r="C276" s="126"/>
      <c r="D276" s="390"/>
      <c r="E276" s="390"/>
      <c r="F276" s="390"/>
    </row>
    <row r="277" spans="2:6" x14ac:dyDescent="0.3">
      <c r="B277" s="412"/>
      <c r="C277" s="126"/>
      <c r="D277" s="390"/>
      <c r="E277" s="390"/>
      <c r="F277" s="390"/>
    </row>
    <row r="278" spans="2:6" x14ac:dyDescent="0.3">
      <c r="B278" s="412"/>
      <c r="C278" s="126"/>
      <c r="D278" s="390"/>
      <c r="E278" s="390"/>
      <c r="F278" s="390"/>
    </row>
    <row r="279" spans="2:6" x14ac:dyDescent="0.3">
      <c r="B279" s="412"/>
      <c r="C279" s="126"/>
      <c r="D279" s="390"/>
      <c r="E279" s="390"/>
      <c r="F279" s="390"/>
    </row>
    <row r="280" spans="2:6" x14ac:dyDescent="0.3">
      <c r="B280" s="412"/>
      <c r="C280" s="126"/>
      <c r="D280" s="390"/>
      <c r="E280" s="390"/>
      <c r="F280" s="390"/>
    </row>
    <row r="281" spans="2:6" x14ac:dyDescent="0.3">
      <c r="B281" s="412"/>
      <c r="C281" s="126"/>
      <c r="D281" s="390"/>
      <c r="E281" s="390"/>
      <c r="F281" s="390"/>
    </row>
    <row r="282" spans="2:6" x14ac:dyDescent="0.3">
      <c r="B282" s="412"/>
      <c r="C282" s="126"/>
      <c r="D282" s="390"/>
      <c r="E282" s="390"/>
      <c r="F282" s="390"/>
    </row>
    <row r="283" spans="2:6" x14ac:dyDescent="0.3">
      <c r="B283" s="412"/>
      <c r="C283" s="126"/>
      <c r="D283" s="390"/>
      <c r="E283" s="390"/>
      <c r="F283" s="390"/>
    </row>
    <row r="284" spans="2:6" x14ac:dyDescent="0.3">
      <c r="B284" s="412"/>
      <c r="C284" s="126"/>
      <c r="D284" s="390"/>
      <c r="E284" s="390"/>
      <c r="F284" s="390"/>
    </row>
    <row r="285" spans="2:6" x14ac:dyDescent="0.3">
      <c r="B285" s="412"/>
      <c r="C285" s="126"/>
      <c r="D285" s="390"/>
      <c r="E285" s="390"/>
      <c r="F285" s="390"/>
    </row>
    <row r="286" spans="2:6" x14ac:dyDescent="0.3">
      <c r="B286" s="412"/>
      <c r="C286" s="126"/>
      <c r="D286" s="390"/>
      <c r="E286" s="390"/>
      <c r="F286" s="390"/>
    </row>
    <row r="287" spans="2:6" x14ac:dyDescent="0.3">
      <c r="B287" s="412"/>
      <c r="C287" s="126"/>
      <c r="D287" s="390"/>
      <c r="E287" s="390"/>
      <c r="F287" s="390"/>
    </row>
    <row r="288" spans="2:6" x14ac:dyDescent="0.3">
      <c r="B288" s="412"/>
      <c r="C288" s="126"/>
      <c r="D288" s="390"/>
      <c r="E288" s="390"/>
      <c r="F288" s="390"/>
    </row>
    <row r="289" spans="2:6" x14ac:dyDescent="0.3">
      <c r="B289" s="412"/>
      <c r="C289" s="126"/>
      <c r="D289" s="390"/>
      <c r="E289" s="390"/>
      <c r="F289" s="390"/>
    </row>
    <row r="290" spans="2:6" x14ac:dyDescent="0.3">
      <c r="B290" s="412"/>
      <c r="C290" s="126"/>
      <c r="D290" s="390"/>
      <c r="E290" s="390"/>
      <c r="F290" s="390"/>
    </row>
    <row r="291" spans="2:6" x14ac:dyDescent="0.3">
      <c r="B291" s="412"/>
      <c r="C291" s="126"/>
      <c r="D291" s="390"/>
      <c r="E291" s="390"/>
      <c r="F291" s="390"/>
    </row>
    <row r="292" spans="2:6" x14ac:dyDescent="0.3">
      <c r="B292" s="412"/>
      <c r="C292" s="126"/>
      <c r="D292" s="390"/>
      <c r="E292" s="390"/>
      <c r="F292" s="390"/>
    </row>
    <row r="293" spans="2:6" x14ac:dyDescent="0.3">
      <c r="B293" s="412"/>
      <c r="C293" s="126"/>
      <c r="D293" s="390"/>
      <c r="E293" s="390"/>
      <c r="F293" s="390"/>
    </row>
    <row r="294" spans="2:6" x14ac:dyDescent="0.3">
      <c r="B294" s="412"/>
      <c r="C294" s="126"/>
      <c r="D294" s="390"/>
      <c r="E294" s="390"/>
      <c r="F294" s="390"/>
    </row>
    <row r="295" spans="2:6" x14ac:dyDescent="0.3">
      <c r="B295" s="412"/>
      <c r="C295" s="126"/>
      <c r="D295" s="390"/>
      <c r="E295" s="390"/>
      <c r="F295" s="390"/>
    </row>
    <row r="296" spans="2:6" x14ac:dyDescent="0.3">
      <c r="B296" s="412"/>
      <c r="C296" s="126"/>
      <c r="D296" s="390"/>
      <c r="E296" s="390"/>
      <c r="F296" s="390"/>
    </row>
    <row r="297" spans="2:6" x14ac:dyDescent="0.3">
      <c r="B297" s="412"/>
      <c r="C297" s="126"/>
      <c r="D297" s="390"/>
      <c r="E297" s="390"/>
      <c r="F297" s="390"/>
    </row>
    <row r="298" spans="2:6" x14ac:dyDescent="0.3">
      <c r="B298" s="412"/>
      <c r="C298" s="126"/>
      <c r="D298" s="390"/>
      <c r="E298" s="390"/>
      <c r="F298" s="390"/>
    </row>
    <row r="299" spans="2:6" x14ac:dyDescent="0.3">
      <c r="B299" s="412"/>
      <c r="C299" s="126"/>
      <c r="D299" s="390"/>
      <c r="E299" s="390"/>
      <c r="F299" s="390"/>
    </row>
    <row r="300" spans="2:6" x14ac:dyDescent="0.3">
      <c r="B300" s="412"/>
      <c r="C300" s="126"/>
      <c r="D300" s="390"/>
      <c r="E300" s="390"/>
      <c r="F300" s="390"/>
    </row>
    <row r="301" spans="2:6" x14ac:dyDescent="0.3">
      <c r="B301" s="412"/>
      <c r="C301" s="126"/>
      <c r="D301" s="390"/>
      <c r="E301" s="390"/>
      <c r="F301" s="390"/>
    </row>
    <row r="302" spans="2:6" x14ac:dyDescent="0.3">
      <c r="B302" s="412"/>
      <c r="C302" s="126"/>
      <c r="D302" s="390"/>
      <c r="E302" s="390"/>
      <c r="F302" s="390"/>
    </row>
    <row r="303" spans="2:6" x14ac:dyDescent="0.3">
      <c r="B303" s="412"/>
      <c r="C303" s="126"/>
      <c r="D303" s="390"/>
      <c r="E303" s="390"/>
      <c r="F303" s="390"/>
    </row>
    <row r="304" spans="2:6" x14ac:dyDescent="0.3">
      <c r="B304" s="412"/>
      <c r="C304" s="126"/>
      <c r="D304" s="390"/>
      <c r="E304" s="390"/>
      <c r="F304" s="390"/>
    </row>
    <row r="305" spans="2:6" x14ac:dyDescent="0.3">
      <c r="B305" s="412"/>
      <c r="C305" s="126"/>
      <c r="D305" s="390"/>
      <c r="E305" s="390"/>
      <c r="F305" s="390"/>
    </row>
    <row r="306" spans="2:6" x14ac:dyDescent="0.3">
      <c r="B306" s="412"/>
      <c r="C306" s="126"/>
      <c r="D306" s="390"/>
      <c r="E306" s="390"/>
      <c r="F306" s="390"/>
    </row>
    <row r="307" spans="2:6" x14ac:dyDescent="0.3">
      <c r="B307" s="412"/>
      <c r="C307" s="126"/>
      <c r="D307" s="390"/>
      <c r="E307" s="390"/>
      <c r="F307" s="390"/>
    </row>
    <row r="308" spans="2:6" x14ac:dyDescent="0.3">
      <c r="B308" s="412"/>
      <c r="C308" s="126"/>
      <c r="D308" s="390"/>
      <c r="E308" s="390"/>
      <c r="F308" s="390"/>
    </row>
    <row r="309" spans="2:6" x14ac:dyDescent="0.3">
      <c r="B309" s="412"/>
      <c r="C309" s="126"/>
      <c r="D309" s="390"/>
      <c r="E309" s="390"/>
      <c r="F309" s="390"/>
    </row>
    <row r="310" spans="2:6" x14ac:dyDescent="0.3">
      <c r="B310" s="412"/>
      <c r="C310" s="126"/>
      <c r="D310" s="390"/>
      <c r="E310" s="390"/>
      <c r="F310" s="390"/>
    </row>
    <row r="311" spans="2:6" x14ac:dyDescent="0.3">
      <c r="B311" s="412"/>
      <c r="C311" s="126"/>
      <c r="D311" s="390"/>
      <c r="E311" s="390"/>
      <c r="F311" s="390"/>
    </row>
    <row r="312" spans="2:6" x14ac:dyDescent="0.3">
      <c r="B312" s="412"/>
      <c r="C312" s="126"/>
      <c r="D312" s="390"/>
      <c r="E312" s="390"/>
      <c r="F312" s="390"/>
    </row>
    <row r="313" spans="2:6" x14ac:dyDescent="0.3">
      <c r="B313" s="412"/>
      <c r="C313" s="126"/>
      <c r="D313" s="390"/>
      <c r="E313" s="390"/>
      <c r="F313" s="390"/>
    </row>
    <row r="314" spans="2:6" x14ac:dyDescent="0.3">
      <c r="B314" s="412"/>
      <c r="C314" s="126"/>
      <c r="D314" s="390"/>
      <c r="E314" s="390"/>
      <c r="F314" s="390"/>
    </row>
    <row r="315" spans="2:6" x14ac:dyDescent="0.3">
      <c r="B315" s="412"/>
      <c r="C315" s="126"/>
      <c r="D315" s="390"/>
      <c r="E315" s="390"/>
      <c r="F315" s="390"/>
    </row>
    <row r="316" spans="2:6" x14ac:dyDescent="0.3">
      <c r="B316" s="412"/>
      <c r="C316" s="126"/>
      <c r="D316" s="390"/>
      <c r="E316" s="390"/>
      <c r="F316" s="390"/>
    </row>
    <row r="317" spans="2:6" x14ac:dyDescent="0.3">
      <c r="B317" s="412"/>
      <c r="C317" s="126"/>
      <c r="D317" s="390"/>
      <c r="E317" s="390"/>
      <c r="F317" s="390"/>
    </row>
    <row r="318" spans="2:6" x14ac:dyDescent="0.3">
      <c r="B318" s="412"/>
      <c r="C318" s="126"/>
      <c r="D318" s="390"/>
      <c r="E318" s="390"/>
      <c r="F318" s="390"/>
    </row>
    <row r="319" spans="2:6" x14ac:dyDescent="0.3">
      <c r="B319" s="412"/>
      <c r="C319" s="126"/>
      <c r="D319" s="390"/>
      <c r="E319" s="390"/>
      <c r="F319" s="390"/>
    </row>
    <row r="320" spans="2:6" x14ac:dyDescent="0.3">
      <c r="B320" s="412"/>
      <c r="C320" s="126"/>
      <c r="D320" s="390"/>
      <c r="E320" s="390"/>
      <c r="F320" s="390"/>
    </row>
    <row r="321" spans="2:6" x14ac:dyDescent="0.3">
      <c r="B321" s="412"/>
      <c r="C321" s="126"/>
      <c r="D321" s="390"/>
      <c r="E321" s="390"/>
      <c r="F321" s="390"/>
    </row>
    <row r="322" spans="2:6" x14ac:dyDescent="0.3">
      <c r="B322" s="412"/>
      <c r="C322" s="126"/>
      <c r="D322" s="390"/>
      <c r="E322" s="390"/>
      <c r="F322" s="390"/>
    </row>
    <row r="323" spans="2:6" x14ac:dyDescent="0.3">
      <c r="B323" s="412"/>
      <c r="C323" s="126"/>
      <c r="D323" s="390"/>
      <c r="E323" s="390"/>
      <c r="F323" s="390"/>
    </row>
    <row r="324" spans="2:6" x14ac:dyDescent="0.3">
      <c r="B324" s="412"/>
      <c r="C324" s="126"/>
      <c r="D324" s="390"/>
      <c r="E324" s="390"/>
      <c r="F324" s="390"/>
    </row>
    <row r="325" spans="2:6" x14ac:dyDescent="0.3">
      <c r="B325" s="412"/>
      <c r="C325" s="126"/>
      <c r="D325" s="390"/>
      <c r="E325" s="390"/>
      <c r="F325" s="390"/>
    </row>
    <row r="326" spans="2:6" x14ac:dyDescent="0.3">
      <c r="B326" s="412"/>
      <c r="C326" s="126"/>
      <c r="D326" s="390"/>
      <c r="E326" s="390"/>
      <c r="F326" s="390"/>
    </row>
    <row r="327" spans="2:6" x14ac:dyDescent="0.3">
      <c r="B327" s="412"/>
      <c r="C327" s="126"/>
      <c r="D327" s="390"/>
      <c r="E327" s="390"/>
      <c r="F327" s="390"/>
    </row>
    <row r="328" spans="2:6" x14ac:dyDescent="0.3">
      <c r="B328" s="412"/>
      <c r="C328" s="126"/>
      <c r="D328" s="390"/>
      <c r="E328" s="390"/>
      <c r="F328" s="390"/>
    </row>
    <row r="329" spans="2:6" x14ac:dyDescent="0.3">
      <c r="B329" s="412"/>
      <c r="C329" s="126"/>
      <c r="D329" s="390"/>
      <c r="E329" s="390"/>
      <c r="F329" s="390"/>
    </row>
    <row r="330" spans="2:6" x14ac:dyDescent="0.3">
      <c r="B330" s="412"/>
      <c r="C330" s="126"/>
      <c r="D330" s="390"/>
      <c r="E330" s="390"/>
      <c r="F330" s="390"/>
    </row>
    <row r="331" spans="2:6" x14ac:dyDescent="0.3">
      <c r="B331" s="412"/>
      <c r="C331" s="126"/>
      <c r="D331" s="390"/>
      <c r="E331" s="390"/>
      <c r="F331" s="390"/>
    </row>
    <row r="332" spans="2:6" x14ac:dyDescent="0.3">
      <c r="B332" s="412"/>
      <c r="C332" s="126"/>
      <c r="D332" s="390"/>
      <c r="E332" s="390"/>
      <c r="F332" s="390"/>
    </row>
    <row r="333" spans="2:6" x14ac:dyDescent="0.3">
      <c r="B333" s="412"/>
      <c r="C333" s="126"/>
      <c r="D333" s="390"/>
      <c r="E333" s="390"/>
      <c r="F333" s="390"/>
    </row>
    <row r="334" spans="2:6" x14ac:dyDescent="0.3">
      <c r="B334" s="412"/>
      <c r="C334" s="126"/>
      <c r="D334" s="390"/>
      <c r="E334" s="390"/>
      <c r="F334" s="390"/>
    </row>
    <row r="335" spans="2:6" x14ac:dyDescent="0.3">
      <c r="B335" s="412"/>
      <c r="C335" s="126"/>
      <c r="D335" s="390"/>
      <c r="E335" s="390"/>
      <c r="F335" s="390"/>
    </row>
    <row r="336" spans="2:6" x14ac:dyDescent="0.3">
      <c r="B336" s="412"/>
      <c r="C336" s="126"/>
      <c r="D336" s="390"/>
      <c r="E336" s="390"/>
      <c r="F336" s="390"/>
    </row>
    <row r="337" spans="2:6" x14ac:dyDescent="0.3">
      <c r="B337" s="412"/>
      <c r="C337" s="126"/>
      <c r="D337" s="390"/>
      <c r="E337" s="390"/>
      <c r="F337" s="390"/>
    </row>
    <row r="338" spans="2:6" x14ac:dyDescent="0.3">
      <c r="B338" s="412"/>
      <c r="C338" s="126"/>
      <c r="D338" s="390"/>
      <c r="E338" s="390"/>
      <c r="F338" s="390"/>
    </row>
    <row r="339" spans="2:6" x14ac:dyDescent="0.3">
      <c r="B339" s="412"/>
      <c r="C339" s="126"/>
      <c r="D339" s="390"/>
      <c r="E339" s="390"/>
      <c r="F339" s="390"/>
    </row>
    <row r="340" spans="2:6" x14ac:dyDescent="0.3">
      <c r="B340" s="412"/>
      <c r="C340" s="126"/>
      <c r="D340" s="390"/>
      <c r="E340" s="390"/>
      <c r="F340" s="390"/>
    </row>
    <row r="341" spans="2:6" x14ac:dyDescent="0.3">
      <c r="B341" s="412"/>
      <c r="C341" s="126"/>
      <c r="D341" s="390"/>
      <c r="E341" s="390"/>
      <c r="F341" s="390"/>
    </row>
    <row r="342" spans="2:6" x14ac:dyDescent="0.3">
      <c r="B342" s="412"/>
      <c r="C342" s="126"/>
      <c r="D342" s="390"/>
      <c r="E342" s="390"/>
      <c r="F342" s="390"/>
    </row>
    <row r="343" spans="2:6" x14ac:dyDescent="0.3">
      <c r="B343" s="412"/>
      <c r="C343" s="126"/>
      <c r="D343" s="390"/>
      <c r="E343" s="390"/>
      <c r="F343" s="390"/>
    </row>
    <row r="344" spans="2:6" x14ac:dyDescent="0.3">
      <c r="B344" s="412"/>
      <c r="C344" s="126"/>
      <c r="D344" s="390"/>
      <c r="E344" s="390"/>
      <c r="F344" s="390"/>
    </row>
    <row r="345" spans="2:6" x14ac:dyDescent="0.3">
      <c r="B345" s="412"/>
      <c r="C345" s="126"/>
      <c r="D345" s="390"/>
      <c r="E345" s="390"/>
      <c r="F345" s="390"/>
    </row>
    <row r="346" spans="2:6" x14ac:dyDescent="0.3">
      <c r="B346" s="412"/>
      <c r="C346" s="126"/>
      <c r="D346" s="390"/>
      <c r="E346" s="390"/>
      <c r="F346" s="390"/>
    </row>
    <row r="347" spans="2:6" x14ac:dyDescent="0.3">
      <c r="B347" s="412"/>
      <c r="C347" s="126"/>
      <c r="D347" s="390"/>
      <c r="E347" s="390"/>
      <c r="F347" s="390"/>
    </row>
    <row r="348" spans="2:6" x14ac:dyDescent="0.3">
      <c r="B348" s="412"/>
      <c r="C348" s="126"/>
      <c r="D348" s="390"/>
      <c r="E348" s="390"/>
      <c r="F348" s="390"/>
    </row>
    <row r="349" spans="2:6" x14ac:dyDescent="0.3">
      <c r="B349" s="412"/>
      <c r="C349" s="126"/>
      <c r="D349" s="390"/>
      <c r="E349" s="390"/>
      <c r="F349" s="390"/>
    </row>
    <row r="350" spans="2:6" x14ac:dyDescent="0.3">
      <c r="B350" s="412"/>
      <c r="C350" s="126"/>
      <c r="D350" s="390"/>
      <c r="E350" s="390"/>
      <c r="F350" s="390"/>
    </row>
    <row r="351" spans="2:6" x14ac:dyDescent="0.3">
      <c r="B351" s="412"/>
      <c r="C351" s="126"/>
      <c r="D351" s="390"/>
      <c r="E351" s="390"/>
      <c r="F351" s="390"/>
    </row>
    <row r="352" spans="2:6" x14ac:dyDescent="0.3">
      <c r="B352" s="412"/>
      <c r="C352" s="126"/>
      <c r="D352" s="390"/>
      <c r="E352" s="390"/>
      <c r="F352" s="390"/>
    </row>
    <row r="353" spans="2:6" x14ac:dyDescent="0.3">
      <c r="B353" s="412"/>
      <c r="C353" s="126"/>
      <c r="D353" s="390"/>
      <c r="E353" s="390"/>
      <c r="F353" s="390"/>
    </row>
    <row r="354" spans="2:6" x14ac:dyDescent="0.3">
      <c r="B354" s="412"/>
      <c r="C354" s="126"/>
      <c r="D354" s="390"/>
      <c r="E354" s="390"/>
      <c r="F354" s="390"/>
    </row>
    <row r="355" spans="2:6" x14ac:dyDescent="0.3">
      <c r="B355" s="412"/>
      <c r="C355" s="126"/>
      <c r="D355" s="390"/>
      <c r="E355" s="390"/>
      <c r="F355" s="390"/>
    </row>
    <row r="356" spans="2:6" x14ac:dyDescent="0.3">
      <c r="B356" s="412"/>
      <c r="C356" s="126"/>
      <c r="D356" s="390"/>
      <c r="E356" s="390"/>
      <c r="F356" s="390"/>
    </row>
    <row r="357" spans="2:6" x14ac:dyDescent="0.3">
      <c r="B357" s="412"/>
      <c r="C357" s="126"/>
      <c r="D357" s="390"/>
      <c r="E357" s="390"/>
      <c r="F357" s="390"/>
    </row>
    <row r="358" spans="2:6" x14ac:dyDescent="0.3">
      <c r="B358" s="412"/>
      <c r="C358" s="126"/>
      <c r="D358" s="390"/>
      <c r="E358" s="390"/>
      <c r="F358" s="390"/>
    </row>
    <row r="359" spans="2:6" x14ac:dyDescent="0.3">
      <c r="B359" s="412"/>
      <c r="C359" s="126"/>
      <c r="D359" s="390"/>
      <c r="E359" s="390"/>
      <c r="F359" s="390"/>
    </row>
    <row r="360" spans="2:6" x14ac:dyDescent="0.3">
      <c r="B360" s="412"/>
      <c r="C360" s="126"/>
      <c r="D360" s="390"/>
      <c r="E360" s="390"/>
      <c r="F360" s="390"/>
    </row>
    <row r="361" spans="2:6" x14ac:dyDescent="0.3">
      <c r="B361" s="412"/>
      <c r="C361" s="126"/>
      <c r="D361" s="390"/>
      <c r="E361" s="390"/>
      <c r="F361" s="390"/>
    </row>
    <row r="362" spans="2:6" x14ac:dyDescent="0.3">
      <c r="B362" s="412"/>
      <c r="C362" s="126"/>
      <c r="D362" s="390"/>
      <c r="E362" s="390"/>
      <c r="F362" s="390"/>
    </row>
    <row r="363" spans="2:6" x14ac:dyDescent="0.3">
      <c r="B363" s="412"/>
      <c r="C363" s="126"/>
      <c r="D363" s="390"/>
      <c r="E363" s="390"/>
      <c r="F363" s="390"/>
    </row>
    <row r="364" spans="2:6" x14ac:dyDescent="0.3">
      <c r="B364" s="412"/>
      <c r="C364" s="126"/>
      <c r="D364" s="390"/>
      <c r="E364" s="390"/>
      <c r="F364" s="390"/>
    </row>
    <row r="365" spans="2:6" x14ac:dyDescent="0.3">
      <c r="B365" s="412"/>
      <c r="C365" s="126"/>
      <c r="D365" s="390"/>
      <c r="E365" s="390"/>
      <c r="F365" s="390"/>
    </row>
    <row r="366" spans="2:6" x14ac:dyDescent="0.3">
      <c r="B366" s="412"/>
      <c r="C366" s="126"/>
      <c r="D366" s="390"/>
      <c r="E366" s="390"/>
      <c r="F366" s="390"/>
    </row>
    <row r="367" spans="2:6" x14ac:dyDescent="0.3">
      <c r="B367" s="412"/>
      <c r="C367" s="126"/>
      <c r="D367" s="390"/>
      <c r="E367" s="390"/>
      <c r="F367" s="390"/>
    </row>
    <row r="368" spans="2:6" x14ac:dyDescent="0.3">
      <c r="B368" s="412"/>
      <c r="C368" s="126"/>
      <c r="D368" s="390"/>
      <c r="E368" s="390"/>
      <c r="F368" s="390"/>
    </row>
    <row r="369" spans="2:6" x14ac:dyDescent="0.3">
      <c r="B369" s="412"/>
      <c r="C369" s="126"/>
      <c r="D369" s="390"/>
      <c r="E369" s="390"/>
      <c r="F369" s="390"/>
    </row>
    <row r="370" spans="2:6" x14ac:dyDescent="0.3">
      <c r="B370" s="412"/>
      <c r="C370" s="126"/>
      <c r="D370" s="390"/>
      <c r="E370" s="390"/>
      <c r="F370" s="390"/>
    </row>
    <row r="371" spans="2:6" x14ac:dyDescent="0.3">
      <c r="B371" s="412"/>
      <c r="C371" s="126"/>
      <c r="D371" s="390"/>
      <c r="E371" s="390"/>
      <c r="F371" s="390"/>
    </row>
    <row r="372" spans="2:6" x14ac:dyDescent="0.3">
      <c r="B372" s="412"/>
      <c r="C372" s="126"/>
      <c r="D372" s="390"/>
      <c r="E372" s="390"/>
      <c r="F372" s="390"/>
    </row>
    <row r="373" spans="2:6" x14ac:dyDescent="0.3">
      <c r="B373" s="412"/>
      <c r="C373" s="126"/>
      <c r="D373" s="390"/>
      <c r="E373" s="390"/>
      <c r="F373" s="390"/>
    </row>
    <row r="374" spans="2:6" x14ac:dyDescent="0.3">
      <c r="B374" s="412"/>
      <c r="C374" s="126"/>
      <c r="D374" s="390"/>
      <c r="E374" s="390"/>
      <c r="F374" s="390"/>
    </row>
    <row r="375" spans="2:6" x14ac:dyDescent="0.3">
      <c r="B375" s="412"/>
      <c r="C375" s="126"/>
      <c r="D375" s="390"/>
      <c r="E375" s="390"/>
      <c r="F375" s="390"/>
    </row>
    <row r="376" spans="2:6" x14ac:dyDescent="0.3">
      <c r="B376" s="412"/>
      <c r="C376" s="126"/>
      <c r="D376" s="390"/>
      <c r="E376" s="390"/>
      <c r="F376" s="390"/>
    </row>
    <row r="377" spans="2:6" x14ac:dyDescent="0.3">
      <c r="B377" s="412"/>
      <c r="C377" s="126"/>
      <c r="D377" s="390"/>
      <c r="E377" s="390"/>
      <c r="F377" s="390"/>
    </row>
    <row r="378" spans="2:6" x14ac:dyDescent="0.3">
      <c r="B378" s="412"/>
      <c r="C378" s="126"/>
      <c r="D378" s="390"/>
      <c r="E378" s="390"/>
      <c r="F378" s="390"/>
    </row>
    <row r="379" spans="2:6" x14ac:dyDescent="0.3">
      <c r="B379" s="412"/>
      <c r="C379" s="126"/>
      <c r="D379" s="390"/>
      <c r="E379" s="390"/>
      <c r="F379" s="390"/>
    </row>
    <row r="380" spans="2:6" x14ac:dyDescent="0.3">
      <c r="B380" s="412"/>
      <c r="C380" s="126"/>
      <c r="D380" s="390"/>
      <c r="E380" s="390"/>
      <c r="F380" s="390"/>
    </row>
    <row r="381" spans="2:6" x14ac:dyDescent="0.3">
      <c r="B381" s="412"/>
      <c r="C381" s="126"/>
      <c r="D381" s="390"/>
      <c r="E381" s="390"/>
      <c r="F381" s="390"/>
    </row>
    <row r="382" spans="2:6" x14ac:dyDescent="0.3">
      <c r="B382" s="412"/>
      <c r="C382" s="126"/>
      <c r="D382" s="390"/>
      <c r="E382" s="390"/>
      <c r="F382" s="390"/>
    </row>
    <row r="383" spans="2:6" x14ac:dyDescent="0.3">
      <c r="B383" s="412"/>
      <c r="C383" s="126"/>
      <c r="D383" s="390"/>
      <c r="E383" s="390"/>
      <c r="F383" s="390"/>
    </row>
    <row r="384" spans="2:6" x14ac:dyDescent="0.3">
      <c r="B384" s="412"/>
      <c r="C384" s="126"/>
      <c r="D384" s="390"/>
      <c r="E384" s="390"/>
      <c r="F384" s="390"/>
    </row>
    <row r="385" spans="2:6" x14ac:dyDescent="0.3">
      <c r="B385" s="412"/>
      <c r="C385" s="126"/>
      <c r="D385" s="390"/>
      <c r="E385" s="390"/>
      <c r="F385" s="390"/>
    </row>
    <row r="386" spans="2:6" x14ac:dyDescent="0.3">
      <c r="B386" s="412"/>
      <c r="C386" s="126"/>
      <c r="D386" s="390"/>
      <c r="E386" s="390"/>
      <c r="F386" s="390"/>
    </row>
    <row r="387" spans="2:6" x14ac:dyDescent="0.3">
      <c r="B387" s="412"/>
      <c r="C387" s="126"/>
      <c r="D387" s="390"/>
      <c r="E387" s="390"/>
      <c r="F387" s="390"/>
    </row>
    <row r="388" spans="2:6" x14ac:dyDescent="0.3">
      <c r="B388" s="412"/>
      <c r="C388" s="126"/>
      <c r="D388" s="390"/>
      <c r="E388" s="390"/>
      <c r="F388" s="390"/>
    </row>
    <row r="389" spans="2:6" x14ac:dyDescent="0.3">
      <c r="B389" s="412"/>
      <c r="C389" s="126"/>
      <c r="D389" s="390"/>
      <c r="E389" s="390"/>
      <c r="F389" s="390"/>
    </row>
    <row r="390" spans="2:6" x14ac:dyDescent="0.3">
      <c r="B390" s="412"/>
      <c r="C390" s="126"/>
      <c r="D390" s="390"/>
      <c r="E390" s="390"/>
      <c r="F390" s="390"/>
    </row>
    <row r="391" spans="2:6" x14ac:dyDescent="0.3">
      <c r="B391" s="412"/>
      <c r="C391" s="126"/>
      <c r="D391" s="390"/>
      <c r="E391" s="390"/>
      <c r="F391" s="390"/>
    </row>
    <row r="392" spans="2:6" x14ac:dyDescent="0.3">
      <c r="B392" s="412"/>
      <c r="C392" s="126"/>
      <c r="D392" s="390"/>
      <c r="E392" s="390"/>
      <c r="F392" s="390"/>
    </row>
    <row r="393" spans="2:6" x14ac:dyDescent="0.3">
      <c r="B393" s="412"/>
      <c r="C393" s="126"/>
      <c r="D393" s="390"/>
      <c r="E393" s="390"/>
      <c r="F393" s="390"/>
    </row>
    <row r="394" spans="2:6" x14ac:dyDescent="0.3">
      <c r="B394" s="412"/>
      <c r="C394" s="126"/>
      <c r="D394" s="390"/>
      <c r="E394" s="390"/>
      <c r="F394" s="390"/>
    </row>
    <row r="395" spans="2:6" x14ac:dyDescent="0.3">
      <c r="B395" s="412"/>
      <c r="C395" s="126"/>
      <c r="D395" s="390"/>
      <c r="E395" s="390"/>
      <c r="F395" s="390"/>
    </row>
    <row r="396" spans="2:6" x14ac:dyDescent="0.3">
      <c r="B396" s="412"/>
      <c r="C396" s="126"/>
      <c r="D396" s="390"/>
      <c r="E396" s="390"/>
      <c r="F396" s="390"/>
    </row>
    <row r="397" spans="2:6" x14ac:dyDescent="0.3">
      <c r="B397" s="412"/>
      <c r="C397" s="126"/>
      <c r="D397" s="390"/>
      <c r="E397" s="390"/>
      <c r="F397" s="390"/>
    </row>
    <row r="398" spans="2:6" x14ac:dyDescent="0.3">
      <c r="B398" s="412"/>
      <c r="C398" s="126"/>
      <c r="D398" s="390"/>
      <c r="E398" s="390"/>
      <c r="F398" s="390"/>
    </row>
    <row r="399" spans="2:6" x14ac:dyDescent="0.3">
      <c r="B399" s="412"/>
      <c r="C399" s="126"/>
      <c r="D399" s="390"/>
      <c r="E399" s="390"/>
      <c r="F399" s="390"/>
    </row>
    <row r="400" spans="2:6" x14ac:dyDescent="0.3">
      <c r="B400" s="412"/>
      <c r="C400" s="126"/>
      <c r="D400" s="390"/>
      <c r="E400" s="390"/>
      <c r="F400" s="390"/>
    </row>
    <row r="401" spans="2:6" x14ac:dyDescent="0.3">
      <c r="B401" s="412"/>
      <c r="C401" s="126"/>
      <c r="D401" s="390"/>
      <c r="E401" s="390"/>
      <c r="F401" s="390"/>
    </row>
    <row r="402" spans="2:6" x14ac:dyDescent="0.3">
      <c r="B402" s="412"/>
      <c r="C402" s="126"/>
      <c r="D402" s="390"/>
      <c r="E402" s="390"/>
      <c r="F402" s="390"/>
    </row>
    <row r="403" spans="2:6" x14ac:dyDescent="0.3">
      <c r="B403" s="412"/>
      <c r="C403" s="126"/>
      <c r="D403" s="390"/>
      <c r="E403" s="390"/>
      <c r="F403" s="390"/>
    </row>
    <row r="404" spans="2:6" x14ac:dyDescent="0.3">
      <c r="B404" s="412"/>
      <c r="C404" s="126"/>
      <c r="D404" s="390"/>
      <c r="E404" s="390"/>
      <c r="F404" s="390"/>
    </row>
    <row r="405" spans="2:6" x14ac:dyDescent="0.3">
      <c r="B405" s="412"/>
      <c r="C405" s="126"/>
      <c r="D405" s="390"/>
      <c r="E405" s="390"/>
      <c r="F405" s="390"/>
    </row>
    <row r="406" spans="2:6" x14ac:dyDescent="0.3">
      <c r="B406" s="412"/>
      <c r="C406" s="126"/>
      <c r="D406" s="390"/>
      <c r="E406" s="390"/>
      <c r="F406" s="390"/>
    </row>
    <row r="407" spans="2:6" x14ac:dyDescent="0.3">
      <c r="B407" s="412"/>
      <c r="C407" s="126"/>
      <c r="D407" s="390"/>
      <c r="E407" s="390"/>
      <c r="F407" s="390"/>
    </row>
    <row r="408" spans="2:6" x14ac:dyDescent="0.3">
      <c r="B408" s="412"/>
      <c r="C408" s="126"/>
      <c r="D408" s="390"/>
      <c r="E408" s="390"/>
      <c r="F408" s="390"/>
    </row>
    <row r="409" spans="2:6" x14ac:dyDescent="0.3">
      <c r="B409" s="412"/>
      <c r="C409" s="126"/>
      <c r="D409" s="390"/>
      <c r="E409" s="390"/>
      <c r="F409" s="390"/>
    </row>
    <row r="410" spans="2:6" x14ac:dyDescent="0.3">
      <c r="B410" s="412"/>
      <c r="C410" s="126"/>
      <c r="D410" s="390"/>
      <c r="E410" s="390"/>
      <c r="F410" s="390"/>
    </row>
    <row r="411" spans="2:6" x14ac:dyDescent="0.3">
      <c r="B411" s="412"/>
      <c r="C411" s="126"/>
      <c r="D411" s="390"/>
      <c r="E411" s="390"/>
      <c r="F411" s="390"/>
    </row>
    <row r="412" spans="2:6" x14ac:dyDescent="0.3">
      <c r="B412" s="412"/>
      <c r="C412" s="126"/>
      <c r="D412" s="390"/>
      <c r="E412" s="390"/>
      <c r="F412" s="390"/>
    </row>
    <row r="413" spans="2:6" x14ac:dyDescent="0.3">
      <c r="B413" s="412"/>
      <c r="C413" s="126"/>
      <c r="D413" s="390"/>
      <c r="E413" s="390"/>
      <c r="F413" s="390"/>
    </row>
    <row r="414" spans="2:6" x14ac:dyDescent="0.3">
      <c r="B414" s="412"/>
      <c r="C414" s="126"/>
      <c r="D414" s="390"/>
      <c r="E414" s="390"/>
      <c r="F414" s="390"/>
    </row>
    <row r="415" spans="2:6" x14ac:dyDescent="0.3">
      <c r="B415" s="412"/>
      <c r="C415" s="126"/>
      <c r="D415" s="390"/>
      <c r="E415" s="390"/>
      <c r="F415" s="390"/>
    </row>
    <row r="416" spans="2:6" x14ac:dyDescent="0.3">
      <c r="B416" s="412"/>
      <c r="C416" s="126"/>
      <c r="D416" s="390"/>
      <c r="E416" s="390"/>
      <c r="F416" s="390"/>
    </row>
    <row r="417" spans="2:6" x14ac:dyDescent="0.3">
      <c r="B417" s="412"/>
      <c r="C417" s="126"/>
      <c r="D417" s="390"/>
      <c r="E417" s="390"/>
      <c r="F417" s="390"/>
    </row>
    <row r="418" spans="2:6" x14ac:dyDescent="0.3">
      <c r="B418" s="412"/>
      <c r="C418" s="126"/>
      <c r="D418" s="390"/>
      <c r="E418" s="390"/>
      <c r="F418" s="390"/>
    </row>
    <row r="419" spans="2:6" x14ac:dyDescent="0.3">
      <c r="B419" s="412"/>
      <c r="C419" s="126"/>
      <c r="D419" s="390"/>
      <c r="E419" s="390"/>
      <c r="F419" s="390"/>
    </row>
    <row r="420" spans="2:6" x14ac:dyDescent="0.3">
      <c r="B420" s="412"/>
      <c r="C420" s="126"/>
      <c r="D420" s="390"/>
      <c r="E420" s="390"/>
      <c r="F420" s="390"/>
    </row>
    <row r="421" spans="2:6" x14ac:dyDescent="0.3">
      <c r="B421" s="412"/>
      <c r="C421" s="126"/>
      <c r="D421" s="390"/>
      <c r="E421" s="390"/>
      <c r="F421" s="390"/>
    </row>
    <row r="422" spans="2:6" x14ac:dyDescent="0.3">
      <c r="B422" s="412"/>
      <c r="C422" s="126"/>
      <c r="D422" s="390"/>
      <c r="E422" s="390"/>
      <c r="F422" s="390"/>
    </row>
    <row r="423" spans="2:6" x14ac:dyDescent="0.3">
      <c r="B423" s="412"/>
      <c r="C423" s="126"/>
      <c r="D423" s="390"/>
      <c r="E423" s="390"/>
      <c r="F423" s="390"/>
    </row>
    <row r="424" spans="2:6" x14ac:dyDescent="0.3">
      <c r="B424" s="412"/>
      <c r="C424" s="126"/>
      <c r="D424" s="390"/>
      <c r="E424" s="390"/>
      <c r="F424" s="390"/>
    </row>
    <row r="425" spans="2:6" x14ac:dyDescent="0.3">
      <c r="B425" s="412"/>
      <c r="C425" s="126"/>
      <c r="D425" s="390"/>
      <c r="E425" s="390"/>
      <c r="F425" s="390"/>
    </row>
    <row r="426" spans="2:6" x14ac:dyDescent="0.3">
      <c r="B426" s="412"/>
      <c r="C426" s="126"/>
      <c r="D426" s="390"/>
      <c r="E426" s="390"/>
      <c r="F426" s="390"/>
    </row>
    <row r="427" spans="2:6" x14ac:dyDescent="0.3">
      <c r="B427" s="412"/>
      <c r="C427" s="126"/>
      <c r="D427" s="390"/>
      <c r="E427" s="390"/>
      <c r="F427" s="390"/>
    </row>
    <row r="428" spans="2:6" x14ac:dyDescent="0.3">
      <c r="B428" s="412"/>
      <c r="C428" s="126"/>
      <c r="D428" s="390"/>
      <c r="E428" s="390"/>
      <c r="F428" s="390"/>
    </row>
    <row r="429" spans="2:6" x14ac:dyDescent="0.3">
      <c r="B429" s="412"/>
      <c r="C429" s="126"/>
      <c r="D429" s="390"/>
      <c r="E429" s="390"/>
      <c r="F429" s="390"/>
    </row>
    <row r="430" spans="2:6" x14ac:dyDescent="0.3">
      <c r="B430" s="412"/>
      <c r="C430" s="126"/>
      <c r="D430" s="390"/>
      <c r="E430" s="390"/>
      <c r="F430" s="390"/>
    </row>
    <row r="431" spans="2:6" x14ac:dyDescent="0.3">
      <c r="B431" s="412"/>
      <c r="C431" s="126"/>
      <c r="D431" s="390"/>
      <c r="E431" s="390"/>
      <c r="F431" s="390"/>
    </row>
    <row r="432" spans="2:6" x14ac:dyDescent="0.3">
      <c r="B432" s="412"/>
      <c r="C432" s="126"/>
      <c r="D432" s="390"/>
      <c r="E432" s="390"/>
      <c r="F432" s="390"/>
    </row>
    <row r="433" spans="2:6" x14ac:dyDescent="0.3">
      <c r="B433" s="412"/>
      <c r="C433" s="126"/>
      <c r="D433" s="390"/>
      <c r="E433" s="390"/>
      <c r="F433" s="390"/>
    </row>
    <row r="434" spans="2:6" x14ac:dyDescent="0.3">
      <c r="B434" s="412"/>
      <c r="C434" s="126"/>
      <c r="D434" s="390"/>
      <c r="E434" s="390"/>
      <c r="F434" s="390"/>
    </row>
    <row r="435" spans="2:6" x14ac:dyDescent="0.3">
      <c r="B435" s="412"/>
      <c r="C435" s="126"/>
      <c r="D435" s="390"/>
      <c r="E435" s="390"/>
      <c r="F435" s="390"/>
    </row>
    <row r="436" spans="2:6" x14ac:dyDescent="0.3">
      <c r="B436" s="412"/>
      <c r="C436" s="126"/>
      <c r="D436" s="390"/>
      <c r="E436" s="390"/>
      <c r="F436" s="390"/>
    </row>
    <row r="437" spans="2:6" x14ac:dyDescent="0.3">
      <c r="B437" s="412"/>
      <c r="C437" s="126"/>
      <c r="D437" s="390"/>
      <c r="E437" s="390"/>
      <c r="F437" s="390"/>
    </row>
    <row r="438" spans="2:6" x14ac:dyDescent="0.3">
      <c r="B438" s="412"/>
      <c r="C438" s="126"/>
      <c r="D438" s="390"/>
      <c r="E438" s="390"/>
      <c r="F438" s="390"/>
    </row>
    <row r="439" spans="2:6" x14ac:dyDescent="0.3">
      <c r="B439" s="412"/>
      <c r="C439" s="126"/>
      <c r="D439" s="390"/>
      <c r="E439" s="390"/>
      <c r="F439" s="390"/>
    </row>
    <row r="440" spans="2:6" x14ac:dyDescent="0.3">
      <c r="B440" s="412"/>
      <c r="C440" s="126"/>
      <c r="D440" s="390"/>
      <c r="E440" s="390"/>
      <c r="F440" s="390"/>
    </row>
    <row r="441" spans="2:6" x14ac:dyDescent="0.3">
      <c r="B441" s="412"/>
      <c r="C441" s="126"/>
      <c r="D441" s="390"/>
      <c r="E441" s="390"/>
      <c r="F441" s="390"/>
    </row>
    <row r="442" spans="2:6" x14ac:dyDescent="0.3">
      <c r="B442" s="412"/>
      <c r="C442" s="126"/>
      <c r="D442" s="390"/>
      <c r="E442" s="390"/>
      <c r="F442" s="390"/>
    </row>
    <row r="443" spans="2:6" x14ac:dyDescent="0.3">
      <c r="B443" s="412"/>
      <c r="C443" s="126"/>
      <c r="D443" s="390"/>
      <c r="E443" s="390"/>
      <c r="F443" s="390"/>
    </row>
    <row r="444" spans="2:6" x14ac:dyDescent="0.3">
      <c r="B444" s="412"/>
      <c r="C444" s="126"/>
      <c r="D444" s="390"/>
      <c r="E444" s="390"/>
      <c r="F444" s="390"/>
    </row>
    <row r="445" spans="2:6" x14ac:dyDescent="0.3">
      <c r="B445" s="412"/>
      <c r="C445" s="126"/>
      <c r="D445" s="390"/>
      <c r="E445" s="390"/>
      <c r="F445" s="390"/>
    </row>
    <row r="446" spans="2:6" x14ac:dyDescent="0.3">
      <c r="B446" s="412"/>
      <c r="C446" s="126"/>
      <c r="D446" s="390"/>
      <c r="E446" s="390"/>
      <c r="F446" s="390"/>
    </row>
    <row r="447" spans="2:6" x14ac:dyDescent="0.3">
      <c r="B447" s="412"/>
      <c r="C447" s="126"/>
      <c r="D447" s="390"/>
      <c r="E447" s="390"/>
      <c r="F447" s="390"/>
    </row>
    <row r="448" spans="2:6" x14ac:dyDescent="0.3">
      <c r="B448" s="412"/>
      <c r="C448" s="126"/>
      <c r="D448" s="390"/>
      <c r="E448" s="390"/>
      <c r="F448" s="390"/>
    </row>
    <row r="449" spans="2:6" x14ac:dyDescent="0.3">
      <c r="B449" s="412"/>
      <c r="C449" s="126"/>
      <c r="D449" s="390"/>
      <c r="E449" s="390"/>
      <c r="F449" s="390"/>
    </row>
    <row r="450" spans="2:6" x14ac:dyDescent="0.3">
      <c r="B450" s="412"/>
      <c r="C450" s="126"/>
      <c r="D450" s="390"/>
      <c r="E450" s="390"/>
      <c r="F450" s="390"/>
    </row>
    <row r="451" spans="2:6" x14ac:dyDescent="0.3">
      <c r="B451" s="412"/>
      <c r="C451" s="126"/>
      <c r="D451" s="390"/>
      <c r="E451" s="390"/>
      <c r="F451" s="390"/>
    </row>
    <row r="452" spans="2:6" x14ac:dyDescent="0.3">
      <c r="B452" s="412"/>
      <c r="C452" s="126"/>
      <c r="D452" s="390"/>
      <c r="E452" s="390"/>
      <c r="F452" s="390"/>
    </row>
    <row r="453" spans="2:6" x14ac:dyDescent="0.3">
      <c r="B453" s="412"/>
      <c r="C453" s="126"/>
      <c r="D453" s="390"/>
      <c r="E453" s="390"/>
      <c r="F453" s="390"/>
    </row>
    <row r="454" spans="2:6" x14ac:dyDescent="0.3">
      <c r="B454" s="412"/>
      <c r="C454" s="126"/>
      <c r="D454" s="390"/>
      <c r="E454" s="390"/>
      <c r="F454" s="390"/>
    </row>
    <row r="455" spans="2:6" x14ac:dyDescent="0.3">
      <c r="B455" s="412"/>
      <c r="C455" s="126"/>
      <c r="D455" s="390"/>
      <c r="E455" s="390"/>
      <c r="F455" s="390"/>
    </row>
    <row r="456" spans="2:6" x14ac:dyDescent="0.3">
      <c r="B456" s="412"/>
      <c r="C456" s="126"/>
      <c r="D456" s="390"/>
      <c r="E456" s="390"/>
      <c r="F456" s="390"/>
    </row>
    <row r="457" spans="2:6" x14ac:dyDescent="0.3">
      <c r="B457" s="412"/>
      <c r="C457" s="126"/>
      <c r="D457" s="390"/>
      <c r="E457" s="390"/>
      <c r="F457" s="390"/>
    </row>
    <row r="458" spans="2:6" x14ac:dyDescent="0.3">
      <c r="B458" s="412"/>
      <c r="C458" s="126"/>
      <c r="D458" s="390"/>
      <c r="E458" s="390"/>
      <c r="F458" s="390"/>
    </row>
    <row r="459" spans="2:6" x14ac:dyDescent="0.3">
      <c r="B459" s="412"/>
      <c r="C459" s="126"/>
      <c r="D459" s="390"/>
      <c r="E459" s="390"/>
      <c r="F459" s="390"/>
    </row>
    <row r="460" spans="2:6" x14ac:dyDescent="0.3">
      <c r="B460" s="412"/>
      <c r="C460" s="126"/>
      <c r="D460" s="390"/>
      <c r="E460" s="390"/>
      <c r="F460" s="390"/>
    </row>
    <row r="461" spans="2:6" x14ac:dyDescent="0.3">
      <c r="B461" s="412"/>
      <c r="C461" s="126"/>
      <c r="D461" s="390"/>
      <c r="E461" s="390"/>
      <c r="F461" s="390"/>
    </row>
    <row r="462" spans="2:6" x14ac:dyDescent="0.3">
      <c r="B462" s="412"/>
      <c r="C462" s="126"/>
      <c r="D462" s="390"/>
      <c r="E462" s="390"/>
      <c r="F462" s="390"/>
    </row>
    <row r="463" spans="2:6" x14ac:dyDescent="0.3">
      <c r="B463" s="412"/>
      <c r="C463" s="126"/>
      <c r="D463" s="390"/>
      <c r="E463" s="390"/>
      <c r="F463" s="390"/>
    </row>
    <row r="464" spans="2:6" x14ac:dyDescent="0.3">
      <c r="B464" s="412"/>
      <c r="C464" s="126"/>
      <c r="D464" s="390"/>
      <c r="E464" s="390"/>
      <c r="F464" s="390"/>
    </row>
    <row r="465" spans="2:6" x14ac:dyDescent="0.3">
      <c r="B465" s="412"/>
      <c r="C465" s="126"/>
      <c r="D465" s="390"/>
      <c r="E465" s="390"/>
      <c r="F465" s="390"/>
    </row>
    <row r="466" spans="2:6" x14ac:dyDescent="0.3">
      <c r="B466" s="412"/>
      <c r="C466" s="126"/>
      <c r="D466" s="390"/>
      <c r="E466" s="390"/>
      <c r="F466" s="390"/>
    </row>
    <row r="467" spans="2:6" x14ac:dyDescent="0.3">
      <c r="B467" s="412"/>
      <c r="C467" s="126"/>
      <c r="D467" s="390"/>
      <c r="E467" s="390"/>
      <c r="F467" s="390"/>
    </row>
    <row r="468" spans="2:6" x14ac:dyDescent="0.3">
      <c r="B468" s="412"/>
      <c r="C468" s="126"/>
      <c r="D468" s="390"/>
      <c r="E468" s="390"/>
      <c r="F468" s="390"/>
    </row>
    <row r="469" spans="2:6" x14ac:dyDescent="0.3">
      <c r="B469" s="412"/>
      <c r="C469" s="126"/>
      <c r="D469" s="390"/>
      <c r="E469" s="390"/>
      <c r="F469" s="390"/>
    </row>
    <row r="470" spans="2:6" x14ac:dyDescent="0.3">
      <c r="B470" s="412"/>
      <c r="C470" s="126"/>
      <c r="D470" s="390"/>
      <c r="E470" s="390"/>
      <c r="F470" s="390"/>
    </row>
    <row r="471" spans="2:6" x14ac:dyDescent="0.3">
      <c r="B471" s="412"/>
      <c r="C471" s="126"/>
      <c r="D471" s="390"/>
      <c r="E471" s="390"/>
      <c r="F471" s="390"/>
    </row>
    <row r="472" spans="2:6" x14ac:dyDescent="0.3">
      <c r="B472" s="412"/>
      <c r="C472" s="126"/>
      <c r="D472" s="390"/>
      <c r="E472" s="390"/>
      <c r="F472" s="390"/>
    </row>
    <row r="473" spans="2:6" x14ac:dyDescent="0.3">
      <c r="B473" s="412"/>
      <c r="C473" s="126"/>
      <c r="D473" s="390"/>
      <c r="E473" s="390"/>
      <c r="F473" s="390"/>
    </row>
    <row r="474" spans="2:6" x14ac:dyDescent="0.3">
      <c r="B474" s="412"/>
      <c r="C474" s="126"/>
      <c r="D474" s="390"/>
      <c r="E474" s="390"/>
      <c r="F474" s="390"/>
    </row>
    <row r="475" spans="2:6" x14ac:dyDescent="0.3">
      <c r="B475" s="412"/>
      <c r="C475" s="126"/>
      <c r="D475" s="390"/>
      <c r="E475" s="390"/>
      <c r="F475" s="390"/>
    </row>
    <row r="476" spans="2:6" x14ac:dyDescent="0.3">
      <c r="B476" s="412"/>
      <c r="C476" s="126"/>
      <c r="D476" s="390"/>
      <c r="E476" s="390"/>
      <c r="F476" s="390"/>
    </row>
    <row r="477" spans="2:6" x14ac:dyDescent="0.3">
      <c r="B477" s="412"/>
      <c r="C477" s="126"/>
      <c r="D477" s="390"/>
      <c r="E477" s="390"/>
      <c r="F477" s="390"/>
    </row>
    <row r="478" spans="2:6" x14ac:dyDescent="0.3">
      <c r="B478" s="412"/>
      <c r="C478" s="126"/>
      <c r="D478" s="390"/>
      <c r="E478" s="390"/>
      <c r="F478" s="390"/>
    </row>
    <row r="479" spans="2:6" x14ac:dyDescent="0.3">
      <c r="B479" s="412"/>
      <c r="C479" s="126"/>
      <c r="D479" s="390"/>
      <c r="E479" s="390"/>
      <c r="F479" s="390"/>
    </row>
    <row r="480" spans="2:6" x14ac:dyDescent="0.3">
      <c r="B480" s="412"/>
      <c r="C480" s="126"/>
      <c r="D480" s="390"/>
      <c r="E480" s="390"/>
      <c r="F480" s="390"/>
    </row>
    <row r="481" spans="2:6" x14ac:dyDescent="0.3">
      <c r="B481" s="412"/>
      <c r="C481" s="126"/>
      <c r="D481" s="390"/>
      <c r="E481" s="390"/>
      <c r="F481" s="390"/>
    </row>
    <row r="482" spans="2:6" x14ac:dyDescent="0.3">
      <c r="B482" s="412"/>
      <c r="C482" s="126"/>
      <c r="D482" s="390"/>
      <c r="E482" s="390"/>
      <c r="F482" s="390"/>
    </row>
    <row r="483" spans="2:6" x14ac:dyDescent="0.3">
      <c r="B483" s="412"/>
      <c r="C483" s="126"/>
      <c r="D483" s="390"/>
      <c r="E483" s="390"/>
      <c r="F483" s="390"/>
    </row>
    <row r="484" spans="2:6" x14ac:dyDescent="0.3">
      <c r="B484" s="412"/>
      <c r="C484" s="126"/>
      <c r="D484" s="390"/>
      <c r="E484" s="390"/>
      <c r="F484" s="390"/>
    </row>
    <row r="485" spans="2:6" x14ac:dyDescent="0.3">
      <c r="B485" s="412"/>
      <c r="C485" s="126"/>
      <c r="D485" s="390"/>
      <c r="E485" s="390"/>
      <c r="F485" s="390"/>
    </row>
    <row r="486" spans="2:6" x14ac:dyDescent="0.3">
      <c r="B486" s="412"/>
      <c r="C486" s="126"/>
      <c r="D486" s="390"/>
      <c r="E486" s="390"/>
      <c r="F486" s="390"/>
    </row>
    <row r="487" spans="2:6" x14ac:dyDescent="0.3">
      <c r="B487" s="412"/>
      <c r="C487" s="126"/>
      <c r="D487" s="390"/>
      <c r="E487" s="390"/>
      <c r="F487" s="390"/>
    </row>
    <row r="488" spans="2:6" x14ac:dyDescent="0.3">
      <c r="B488" s="412"/>
      <c r="C488" s="126"/>
      <c r="D488" s="390"/>
      <c r="E488" s="390"/>
      <c r="F488" s="390"/>
    </row>
    <row r="489" spans="2:6" x14ac:dyDescent="0.3">
      <c r="B489" s="412"/>
      <c r="C489" s="126"/>
      <c r="D489" s="390"/>
      <c r="E489" s="390"/>
      <c r="F489" s="390"/>
    </row>
    <row r="490" spans="2:6" x14ac:dyDescent="0.3">
      <c r="B490" s="412"/>
      <c r="C490" s="126"/>
      <c r="D490" s="390"/>
      <c r="E490" s="390"/>
      <c r="F490" s="390"/>
    </row>
    <row r="491" spans="2:6" x14ac:dyDescent="0.3">
      <c r="B491" s="412"/>
      <c r="C491" s="126"/>
      <c r="D491" s="390"/>
      <c r="E491" s="390"/>
      <c r="F491" s="390"/>
    </row>
    <row r="492" spans="2:6" x14ac:dyDescent="0.3">
      <c r="B492" s="412"/>
      <c r="C492" s="126"/>
      <c r="D492" s="390"/>
      <c r="E492" s="390"/>
      <c r="F492" s="390"/>
    </row>
    <row r="493" spans="2:6" x14ac:dyDescent="0.3">
      <c r="B493" s="412"/>
      <c r="C493" s="126"/>
      <c r="D493" s="390"/>
      <c r="E493" s="390"/>
      <c r="F493" s="390"/>
    </row>
    <row r="494" spans="2:6" x14ac:dyDescent="0.3">
      <c r="B494" s="412"/>
      <c r="C494" s="126"/>
      <c r="D494" s="390"/>
      <c r="E494" s="390"/>
      <c r="F494" s="390"/>
    </row>
    <row r="495" spans="2:6" x14ac:dyDescent="0.3">
      <c r="B495" s="412"/>
      <c r="C495" s="126"/>
      <c r="D495" s="390"/>
      <c r="E495" s="390"/>
      <c r="F495" s="390"/>
    </row>
    <row r="496" spans="2:6" x14ac:dyDescent="0.3">
      <c r="B496" s="412"/>
      <c r="C496" s="126"/>
      <c r="D496" s="390"/>
      <c r="E496" s="390"/>
      <c r="F496" s="390"/>
    </row>
    <row r="497" spans="2:6" x14ac:dyDescent="0.3">
      <c r="B497" s="412"/>
      <c r="C497" s="126"/>
      <c r="D497" s="390"/>
      <c r="E497" s="390"/>
      <c r="F497" s="390"/>
    </row>
    <row r="498" spans="2:6" x14ac:dyDescent="0.3">
      <c r="B498" s="412"/>
      <c r="C498" s="126"/>
      <c r="D498" s="390"/>
      <c r="E498" s="390"/>
      <c r="F498" s="390"/>
    </row>
    <row r="499" spans="2:6" x14ac:dyDescent="0.3">
      <c r="B499" s="412"/>
      <c r="C499" s="126"/>
      <c r="D499" s="390"/>
      <c r="E499" s="390"/>
      <c r="F499" s="390"/>
    </row>
    <row r="500" spans="2:6" x14ac:dyDescent="0.3">
      <c r="B500" s="412"/>
      <c r="C500" s="126"/>
      <c r="D500" s="390"/>
      <c r="E500" s="390"/>
      <c r="F500" s="390"/>
    </row>
    <row r="501" spans="2:6" x14ac:dyDescent="0.3">
      <c r="B501" s="412"/>
      <c r="C501" s="126"/>
      <c r="D501" s="390"/>
      <c r="E501" s="390"/>
      <c r="F501" s="390"/>
    </row>
    <row r="502" spans="2:6" x14ac:dyDescent="0.3">
      <c r="B502" s="412"/>
      <c r="C502" s="126"/>
      <c r="D502" s="390"/>
      <c r="E502" s="390"/>
      <c r="F502" s="390"/>
    </row>
    <row r="503" spans="2:6" x14ac:dyDescent="0.3">
      <c r="B503" s="412"/>
      <c r="C503" s="126"/>
      <c r="D503" s="390"/>
      <c r="E503" s="390"/>
      <c r="F503" s="390"/>
    </row>
    <row r="504" spans="2:6" x14ac:dyDescent="0.3">
      <c r="B504" s="412"/>
      <c r="C504" s="126"/>
      <c r="D504" s="390"/>
      <c r="E504" s="390"/>
      <c r="F504" s="390"/>
    </row>
    <row r="505" spans="2:6" x14ac:dyDescent="0.3">
      <c r="B505" s="412"/>
      <c r="C505" s="126"/>
      <c r="D505" s="390"/>
      <c r="E505" s="390"/>
      <c r="F505" s="390"/>
    </row>
    <row r="506" spans="2:6" x14ac:dyDescent="0.3">
      <c r="B506" s="412"/>
      <c r="C506" s="126"/>
      <c r="D506" s="390"/>
      <c r="E506" s="390"/>
      <c r="F506" s="390"/>
    </row>
    <row r="507" spans="2:6" x14ac:dyDescent="0.3">
      <c r="B507" s="412"/>
      <c r="C507" s="126"/>
      <c r="D507" s="390"/>
      <c r="E507" s="390"/>
      <c r="F507" s="390"/>
    </row>
    <row r="508" spans="2:6" x14ac:dyDescent="0.3">
      <c r="B508" s="412"/>
      <c r="C508" s="126"/>
      <c r="D508" s="390"/>
      <c r="E508" s="390"/>
      <c r="F508" s="390"/>
    </row>
    <row r="509" spans="2:6" x14ac:dyDescent="0.3">
      <c r="B509" s="412"/>
      <c r="C509" s="126"/>
      <c r="D509" s="390"/>
      <c r="E509" s="390"/>
      <c r="F509" s="390"/>
    </row>
    <row r="510" spans="2:6" x14ac:dyDescent="0.3">
      <c r="B510" s="412"/>
      <c r="C510" s="126"/>
      <c r="D510" s="390"/>
      <c r="E510" s="390"/>
      <c r="F510" s="390"/>
    </row>
    <row r="511" spans="2:6" x14ac:dyDescent="0.3">
      <c r="B511" s="412"/>
      <c r="C511" s="126"/>
      <c r="D511" s="390"/>
      <c r="E511" s="390"/>
      <c r="F511" s="390"/>
    </row>
    <row r="512" spans="2:6" x14ac:dyDescent="0.3">
      <c r="B512" s="412"/>
      <c r="C512" s="126"/>
      <c r="D512" s="390"/>
      <c r="E512" s="390"/>
      <c r="F512" s="390"/>
    </row>
    <row r="513" spans="2:6" x14ac:dyDescent="0.3">
      <c r="B513" s="412"/>
      <c r="C513" s="126"/>
      <c r="D513" s="390"/>
      <c r="E513" s="390"/>
      <c r="F513" s="390"/>
    </row>
    <row r="514" spans="2:6" x14ac:dyDescent="0.3">
      <c r="B514" s="412"/>
      <c r="C514" s="126"/>
      <c r="D514" s="390"/>
      <c r="E514" s="390"/>
      <c r="F514" s="390"/>
    </row>
    <row r="515" spans="2:6" x14ac:dyDescent="0.3">
      <c r="B515" s="412"/>
      <c r="C515" s="126"/>
      <c r="D515" s="390"/>
      <c r="E515" s="390"/>
      <c r="F515" s="390"/>
    </row>
    <row r="516" spans="2:6" x14ac:dyDescent="0.3">
      <c r="B516" s="412"/>
      <c r="C516" s="126"/>
      <c r="D516" s="390"/>
      <c r="E516" s="390"/>
      <c r="F516" s="390"/>
    </row>
    <row r="517" spans="2:6" x14ac:dyDescent="0.3">
      <c r="B517" s="412"/>
      <c r="C517" s="126"/>
      <c r="D517" s="390"/>
      <c r="E517" s="390"/>
      <c r="F517" s="390"/>
    </row>
    <row r="518" spans="2:6" x14ac:dyDescent="0.3">
      <c r="B518" s="412"/>
      <c r="C518" s="126"/>
      <c r="D518" s="390"/>
      <c r="E518" s="390"/>
      <c r="F518" s="390"/>
    </row>
    <row r="519" spans="2:6" x14ac:dyDescent="0.3">
      <c r="B519" s="412"/>
      <c r="C519" s="126"/>
      <c r="D519" s="390"/>
      <c r="E519" s="390"/>
      <c r="F519" s="390"/>
    </row>
    <row r="520" spans="2:6" x14ac:dyDescent="0.3">
      <c r="B520" s="412"/>
      <c r="C520" s="126"/>
      <c r="D520" s="390"/>
      <c r="E520" s="390"/>
      <c r="F520" s="390"/>
    </row>
    <row r="521" spans="2:6" x14ac:dyDescent="0.3">
      <c r="B521" s="412"/>
      <c r="C521" s="126"/>
      <c r="D521" s="390"/>
      <c r="E521" s="390"/>
      <c r="F521" s="390"/>
    </row>
    <row r="522" spans="2:6" x14ac:dyDescent="0.3">
      <c r="B522" s="412"/>
      <c r="C522" s="126"/>
      <c r="D522" s="390"/>
      <c r="E522" s="390"/>
      <c r="F522" s="390"/>
    </row>
    <row r="523" spans="2:6" x14ac:dyDescent="0.3">
      <c r="B523" s="412"/>
      <c r="C523" s="126"/>
      <c r="D523" s="390"/>
      <c r="E523" s="390"/>
      <c r="F523" s="390"/>
    </row>
    <row r="524" spans="2:6" x14ac:dyDescent="0.3">
      <c r="B524" s="412"/>
      <c r="C524" s="126"/>
      <c r="D524" s="390"/>
      <c r="E524" s="390"/>
      <c r="F524" s="390"/>
    </row>
    <row r="525" spans="2:6" x14ac:dyDescent="0.3">
      <c r="B525" s="412"/>
      <c r="C525" s="126"/>
      <c r="D525" s="390"/>
      <c r="E525" s="390"/>
      <c r="F525" s="390"/>
    </row>
    <row r="526" spans="2:6" x14ac:dyDescent="0.3">
      <c r="B526" s="412"/>
      <c r="C526" s="126"/>
      <c r="D526" s="390"/>
      <c r="E526" s="390"/>
      <c r="F526" s="390"/>
    </row>
    <row r="527" spans="2:6" x14ac:dyDescent="0.3">
      <c r="B527" s="412"/>
      <c r="C527" s="126"/>
      <c r="D527" s="390"/>
      <c r="E527" s="390"/>
      <c r="F527" s="390"/>
    </row>
    <row r="528" spans="2:6" x14ac:dyDescent="0.3">
      <c r="B528" s="412"/>
      <c r="C528" s="126"/>
      <c r="D528" s="390"/>
      <c r="E528" s="390"/>
      <c r="F528" s="390"/>
    </row>
    <row r="529" spans="2:6" x14ac:dyDescent="0.3">
      <c r="B529" s="412"/>
      <c r="C529" s="126"/>
      <c r="D529" s="390"/>
      <c r="E529" s="390"/>
      <c r="F529" s="390"/>
    </row>
    <row r="530" spans="2:6" x14ac:dyDescent="0.3">
      <c r="B530" s="412"/>
      <c r="C530" s="126"/>
      <c r="D530" s="390"/>
      <c r="E530" s="390"/>
      <c r="F530" s="390"/>
    </row>
    <row r="531" spans="2:6" x14ac:dyDescent="0.3">
      <c r="B531" s="412"/>
      <c r="C531" s="126"/>
      <c r="D531" s="390"/>
      <c r="E531" s="390"/>
      <c r="F531" s="390"/>
    </row>
    <row r="532" spans="2:6" x14ac:dyDescent="0.3">
      <c r="B532" s="412"/>
      <c r="C532" s="126"/>
      <c r="D532" s="390"/>
      <c r="E532" s="390"/>
      <c r="F532" s="390"/>
    </row>
    <row r="533" spans="2:6" x14ac:dyDescent="0.3">
      <c r="B533" s="412"/>
      <c r="C533" s="126"/>
      <c r="D533" s="390"/>
      <c r="E533" s="390"/>
      <c r="F533" s="390"/>
    </row>
    <row r="534" spans="2:6" x14ac:dyDescent="0.3">
      <c r="B534" s="412"/>
      <c r="C534" s="126"/>
      <c r="D534" s="390"/>
      <c r="E534" s="390"/>
      <c r="F534" s="390"/>
    </row>
    <row r="535" spans="2:6" x14ac:dyDescent="0.3">
      <c r="B535" s="412"/>
      <c r="C535" s="126"/>
      <c r="D535" s="390"/>
      <c r="E535" s="390"/>
      <c r="F535" s="390"/>
    </row>
    <row r="536" spans="2:6" x14ac:dyDescent="0.3">
      <c r="B536" s="412"/>
      <c r="C536" s="126"/>
      <c r="D536" s="390"/>
      <c r="E536" s="390"/>
      <c r="F536" s="390"/>
    </row>
    <row r="537" spans="2:6" x14ac:dyDescent="0.3">
      <c r="B537" s="412"/>
      <c r="C537" s="126"/>
      <c r="D537" s="390"/>
      <c r="E537" s="390"/>
      <c r="F537" s="390"/>
    </row>
    <row r="538" spans="2:6" x14ac:dyDescent="0.3">
      <c r="B538" s="412"/>
      <c r="C538" s="126"/>
      <c r="D538" s="390"/>
      <c r="E538" s="390"/>
      <c r="F538" s="390"/>
    </row>
    <row r="539" spans="2:6" x14ac:dyDescent="0.3">
      <c r="B539" s="412"/>
      <c r="C539" s="126"/>
      <c r="D539" s="390"/>
      <c r="E539" s="390"/>
      <c r="F539" s="390"/>
    </row>
    <row r="540" spans="2:6" x14ac:dyDescent="0.3">
      <c r="B540" s="412"/>
      <c r="C540" s="126"/>
      <c r="D540" s="390"/>
      <c r="E540" s="390"/>
      <c r="F540" s="390"/>
    </row>
    <row r="541" spans="2:6" x14ac:dyDescent="0.3">
      <c r="B541" s="412"/>
      <c r="C541" s="126"/>
      <c r="D541" s="390"/>
      <c r="E541" s="390"/>
      <c r="F541" s="390"/>
    </row>
    <row r="542" spans="2:6" x14ac:dyDescent="0.3">
      <c r="B542" s="412"/>
      <c r="C542" s="126"/>
      <c r="D542" s="390"/>
      <c r="E542" s="390"/>
      <c r="F542" s="390"/>
    </row>
    <row r="543" spans="2:6" x14ac:dyDescent="0.3">
      <c r="B543" s="412"/>
      <c r="C543" s="126"/>
      <c r="D543" s="390"/>
      <c r="E543" s="390"/>
      <c r="F543" s="390"/>
    </row>
    <row r="544" spans="2:6" x14ac:dyDescent="0.3">
      <c r="B544" s="412"/>
      <c r="C544" s="126"/>
      <c r="D544" s="390"/>
      <c r="E544" s="390"/>
      <c r="F544" s="390"/>
    </row>
    <row r="545" spans="2:6" x14ac:dyDescent="0.3">
      <c r="B545" s="412"/>
      <c r="C545" s="126"/>
      <c r="D545" s="390"/>
      <c r="E545" s="390"/>
      <c r="F545" s="390"/>
    </row>
    <row r="546" spans="2:6" x14ac:dyDescent="0.3">
      <c r="B546" s="412"/>
      <c r="C546" s="126"/>
      <c r="D546" s="390"/>
      <c r="E546" s="390"/>
      <c r="F546" s="390"/>
    </row>
    <row r="547" spans="2:6" x14ac:dyDescent="0.3">
      <c r="B547" s="412"/>
      <c r="C547" s="126"/>
      <c r="D547" s="390"/>
      <c r="E547" s="390"/>
      <c r="F547" s="390"/>
    </row>
    <row r="548" spans="2:6" x14ac:dyDescent="0.3">
      <c r="B548" s="412"/>
      <c r="C548" s="126"/>
      <c r="D548" s="390"/>
      <c r="E548" s="390"/>
      <c r="F548" s="390"/>
    </row>
    <row r="549" spans="2:6" x14ac:dyDescent="0.3">
      <c r="B549" s="412"/>
      <c r="C549" s="126"/>
      <c r="D549" s="390"/>
      <c r="E549" s="390"/>
      <c r="F549" s="390"/>
    </row>
    <row r="550" spans="2:6" x14ac:dyDescent="0.3">
      <c r="B550" s="412"/>
      <c r="C550" s="126"/>
      <c r="D550" s="390"/>
      <c r="E550" s="390"/>
      <c r="F550" s="390"/>
    </row>
    <row r="551" spans="2:6" x14ac:dyDescent="0.3">
      <c r="B551" s="412"/>
      <c r="C551" s="126"/>
      <c r="D551" s="390"/>
      <c r="E551" s="390"/>
      <c r="F551" s="390"/>
    </row>
    <row r="552" spans="2:6" x14ac:dyDescent="0.3">
      <c r="B552" s="412"/>
      <c r="C552" s="126"/>
      <c r="D552" s="390"/>
      <c r="E552" s="390"/>
      <c r="F552" s="390"/>
    </row>
    <row r="553" spans="2:6" x14ac:dyDescent="0.3">
      <c r="B553" s="412"/>
      <c r="C553" s="126"/>
      <c r="D553" s="390"/>
      <c r="E553" s="390"/>
      <c r="F553" s="390"/>
    </row>
    <row r="554" spans="2:6" x14ac:dyDescent="0.3">
      <c r="B554" s="412"/>
      <c r="C554" s="126"/>
      <c r="D554" s="390"/>
      <c r="E554" s="390"/>
      <c r="F554" s="390"/>
    </row>
    <row r="555" spans="2:6" x14ac:dyDescent="0.3">
      <c r="B555" s="412"/>
      <c r="C555" s="126"/>
      <c r="D555" s="390"/>
      <c r="E555" s="390"/>
      <c r="F555" s="390"/>
    </row>
    <row r="556" spans="2:6" x14ac:dyDescent="0.3">
      <c r="B556" s="412"/>
      <c r="C556" s="126"/>
      <c r="D556" s="390"/>
      <c r="E556" s="390"/>
      <c r="F556" s="390"/>
    </row>
    <row r="557" spans="2:6" x14ac:dyDescent="0.3">
      <c r="B557" s="412"/>
      <c r="C557" s="126"/>
      <c r="D557" s="390"/>
      <c r="E557" s="390"/>
      <c r="F557" s="390"/>
    </row>
    <row r="558" spans="2:6" x14ac:dyDescent="0.3">
      <c r="B558" s="412"/>
      <c r="C558" s="126"/>
      <c r="D558" s="390"/>
      <c r="E558" s="390"/>
      <c r="F558" s="390"/>
    </row>
    <row r="559" spans="2:6" x14ac:dyDescent="0.3">
      <c r="B559" s="412"/>
      <c r="C559" s="126"/>
      <c r="D559" s="390"/>
      <c r="E559" s="390"/>
      <c r="F559" s="390"/>
    </row>
    <row r="560" spans="2:6" x14ac:dyDescent="0.3">
      <c r="B560" s="412"/>
      <c r="C560" s="126"/>
      <c r="D560" s="390"/>
      <c r="E560" s="390"/>
      <c r="F560" s="390"/>
    </row>
    <row r="561" spans="2:6" x14ac:dyDescent="0.3">
      <c r="B561" s="412"/>
      <c r="C561" s="126"/>
      <c r="D561" s="390"/>
      <c r="E561" s="390"/>
      <c r="F561" s="390"/>
    </row>
    <row r="562" spans="2:6" x14ac:dyDescent="0.3">
      <c r="B562" s="412"/>
      <c r="C562" s="126"/>
      <c r="D562" s="390"/>
      <c r="E562" s="390"/>
      <c r="F562" s="390"/>
    </row>
    <row r="563" spans="2:6" x14ac:dyDescent="0.3">
      <c r="B563" s="412"/>
      <c r="C563" s="126"/>
      <c r="D563" s="390"/>
      <c r="E563" s="390"/>
      <c r="F563" s="390"/>
    </row>
    <row r="564" spans="2:6" x14ac:dyDescent="0.3">
      <c r="B564" s="412"/>
      <c r="C564" s="126"/>
      <c r="D564" s="390"/>
      <c r="E564" s="390"/>
      <c r="F564" s="390"/>
    </row>
    <row r="565" spans="2:6" x14ac:dyDescent="0.3">
      <c r="B565" s="412"/>
      <c r="C565" s="126"/>
      <c r="D565" s="390"/>
      <c r="E565" s="390"/>
      <c r="F565" s="390"/>
    </row>
    <row r="566" spans="2:6" x14ac:dyDescent="0.3">
      <c r="B566" s="412"/>
      <c r="C566" s="126"/>
      <c r="D566" s="390"/>
      <c r="E566" s="390"/>
      <c r="F566" s="390"/>
    </row>
    <row r="567" spans="2:6" x14ac:dyDescent="0.3">
      <c r="B567" s="412"/>
      <c r="C567" s="126"/>
      <c r="D567" s="390"/>
      <c r="E567" s="390"/>
      <c r="F567" s="390"/>
    </row>
    <row r="568" spans="2:6" x14ac:dyDescent="0.3">
      <c r="B568" s="412"/>
      <c r="C568" s="126"/>
      <c r="D568" s="390"/>
      <c r="E568" s="390"/>
      <c r="F568" s="390"/>
    </row>
    <row r="569" spans="2:6" x14ac:dyDescent="0.3">
      <c r="B569" s="412"/>
      <c r="C569" s="126"/>
      <c r="D569" s="390"/>
      <c r="E569" s="390"/>
      <c r="F569" s="390"/>
    </row>
    <row r="570" spans="2:6" x14ac:dyDescent="0.3">
      <c r="B570" s="412"/>
      <c r="C570" s="126"/>
      <c r="D570" s="390"/>
      <c r="E570" s="390"/>
      <c r="F570" s="390"/>
    </row>
    <row r="571" spans="2:6" x14ac:dyDescent="0.3">
      <c r="B571" s="412"/>
      <c r="C571" s="126"/>
      <c r="D571" s="390"/>
      <c r="E571" s="390"/>
      <c r="F571" s="390"/>
    </row>
    <row r="572" spans="2:6" x14ac:dyDescent="0.3">
      <c r="B572" s="412"/>
      <c r="C572" s="126"/>
      <c r="D572" s="390"/>
      <c r="E572" s="390"/>
      <c r="F572" s="390"/>
    </row>
    <row r="573" spans="2:6" x14ac:dyDescent="0.3">
      <c r="B573" s="412"/>
      <c r="C573" s="126"/>
      <c r="D573" s="390"/>
      <c r="E573" s="390"/>
      <c r="F573" s="390"/>
    </row>
    <row r="574" spans="2:6" x14ac:dyDescent="0.3">
      <c r="B574" s="412"/>
      <c r="C574" s="126"/>
      <c r="D574" s="390"/>
      <c r="E574" s="390"/>
      <c r="F574" s="390"/>
    </row>
    <row r="575" spans="2:6" x14ac:dyDescent="0.3">
      <c r="B575" s="412"/>
      <c r="C575" s="126"/>
      <c r="D575" s="390"/>
      <c r="E575" s="390"/>
      <c r="F575" s="390"/>
    </row>
    <row r="576" spans="2:6" x14ac:dyDescent="0.3">
      <c r="B576" s="412"/>
      <c r="C576" s="126"/>
      <c r="D576" s="390"/>
      <c r="E576" s="390"/>
      <c r="F576" s="390"/>
    </row>
    <row r="577" spans="2:6" x14ac:dyDescent="0.3">
      <c r="B577" s="412"/>
      <c r="C577" s="126"/>
      <c r="D577" s="390"/>
      <c r="E577" s="390"/>
      <c r="F577" s="390"/>
    </row>
    <row r="578" spans="2:6" x14ac:dyDescent="0.3">
      <c r="B578" s="412"/>
      <c r="C578" s="126"/>
      <c r="D578" s="390"/>
      <c r="E578" s="390"/>
      <c r="F578" s="390"/>
    </row>
    <row r="579" spans="2:6" x14ac:dyDescent="0.3">
      <c r="B579" s="412"/>
      <c r="C579" s="126"/>
      <c r="D579" s="390"/>
      <c r="E579" s="390"/>
      <c r="F579" s="390"/>
    </row>
    <row r="580" spans="2:6" x14ac:dyDescent="0.3">
      <c r="B580" s="412"/>
      <c r="C580" s="126"/>
      <c r="D580" s="390"/>
      <c r="E580" s="390"/>
      <c r="F580" s="390"/>
    </row>
    <row r="581" spans="2:6" x14ac:dyDescent="0.3">
      <c r="B581" s="412"/>
      <c r="C581" s="126"/>
      <c r="D581" s="390"/>
      <c r="E581" s="390"/>
      <c r="F581" s="390"/>
    </row>
    <row r="582" spans="2:6" x14ac:dyDescent="0.3">
      <c r="B582" s="412"/>
      <c r="C582" s="126"/>
      <c r="D582" s="390"/>
      <c r="E582" s="390"/>
      <c r="F582" s="390"/>
    </row>
    <row r="583" spans="2:6" x14ac:dyDescent="0.3">
      <c r="B583" s="412"/>
      <c r="C583" s="126"/>
      <c r="D583" s="390"/>
      <c r="E583" s="390"/>
      <c r="F583" s="390"/>
    </row>
    <row r="584" spans="2:6" x14ac:dyDescent="0.3">
      <c r="B584" s="412"/>
      <c r="C584" s="126"/>
      <c r="D584" s="390"/>
      <c r="E584" s="390"/>
      <c r="F584" s="390"/>
    </row>
    <row r="585" spans="2:6" x14ac:dyDescent="0.3">
      <c r="B585" s="412"/>
      <c r="C585" s="126"/>
      <c r="D585" s="390"/>
      <c r="E585" s="390"/>
      <c r="F585" s="390"/>
    </row>
    <row r="586" spans="2:6" x14ac:dyDescent="0.3">
      <c r="B586" s="412"/>
      <c r="C586" s="126"/>
      <c r="D586" s="390"/>
      <c r="E586" s="390"/>
      <c r="F586" s="390"/>
    </row>
    <row r="587" spans="2:6" x14ac:dyDescent="0.3">
      <c r="B587" s="412"/>
      <c r="C587" s="126"/>
      <c r="D587" s="390"/>
      <c r="E587" s="390"/>
      <c r="F587" s="390"/>
    </row>
    <row r="588" spans="2:6" x14ac:dyDescent="0.3">
      <c r="B588" s="412"/>
      <c r="C588" s="126"/>
      <c r="D588" s="390"/>
      <c r="E588" s="390"/>
      <c r="F588" s="390"/>
    </row>
    <row r="589" spans="2:6" x14ac:dyDescent="0.3">
      <c r="B589" s="412"/>
      <c r="C589" s="126"/>
      <c r="D589" s="390"/>
      <c r="E589" s="390"/>
      <c r="F589" s="390"/>
    </row>
    <row r="590" spans="2:6" x14ac:dyDescent="0.3">
      <c r="B590" s="412"/>
      <c r="C590" s="126"/>
      <c r="D590" s="390"/>
      <c r="E590" s="390"/>
      <c r="F590" s="390"/>
    </row>
    <row r="591" spans="2:6" x14ac:dyDescent="0.3">
      <c r="B591" s="412"/>
      <c r="C591" s="126"/>
      <c r="D591" s="390"/>
      <c r="E591" s="390"/>
      <c r="F591" s="390"/>
    </row>
    <row r="592" spans="2:6" x14ac:dyDescent="0.3">
      <c r="B592" s="412"/>
      <c r="C592" s="126"/>
      <c r="D592" s="390"/>
      <c r="E592" s="390"/>
      <c r="F592" s="390"/>
    </row>
    <row r="593" spans="2:6" x14ac:dyDescent="0.3">
      <c r="B593" s="412"/>
      <c r="C593" s="126"/>
      <c r="D593" s="390"/>
      <c r="E593" s="390"/>
      <c r="F593" s="390"/>
    </row>
    <row r="594" spans="2:6" x14ac:dyDescent="0.3">
      <c r="B594" s="412"/>
      <c r="C594" s="126"/>
      <c r="D594" s="390"/>
      <c r="E594" s="390"/>
      <c r="F594" s="390"/>
    </row>
    <row r="595" spans="2:6" x14ac:dyDescent="0.3">
      <c r="B595" s="412"/>
      <c r="C595" s="126"/>
      <c r="D595" s="390"/>
      <c r="E595" s="390"/>
      <c r="F595" s="390"/>
    </row>
    <row r="596" spans="2:6" x14ac:dyDescent="0.3">
      <c r="B596" s="412"/>
      <c r="C596" s="126"/>
      <c r="D596" s="390"/>
      <c r="E596" s="390"/>
      <c r="F596" s="390"/>
    </row>
    <row r="597" spans="2:6" x14ac:dyDescent="0.3">
      <c r="B597" s="412"/>
      <c r="C597" s="126"/>
      <c r="D597" s="390"/>
      <c r="E597" s="390"/>
      <c r="F597" s="390"/>
    </row>
    <row r="598" spans="2:6" x14ac:dyDescent="0.3">
      <c r="B598" s="412"/>
      <c r="C598" s="126"/>
      <c r="D598" s="390"/>
      <c r="E598" s="390"/>
      <c r="F598" s="390"/>
    </row>
    <row r="599" spans="2:6" x14ac:dyDescent="0.3">
      <c r="B599" s="412"/>
      <c r="C599" s="126"/>
      <c r="D599" s="390"/>
      <c r="E599" s="390"/>
      <c r="F599" s="390"/>
    </row>
    <row r="600" spans="2:6" x14ac:dyDescent="0.3">
      <c r="B600" s="412"/>
      <c r="C600" s="126"/>
      <c r="D600" s="390"/>
      <c r="E600" s="390"/>
      <c r="F600" s="390"/>
    </row>
    <row r="601" spans="2:6" x14ac:dyDescent="0.3">
      <c r="B601" s="412"/>
      <c r="C601" s="126"/>
      <c r="D601" s="390"/>
      <c r="E601" s="390"/>
      <c r="F601" s="390"/>
    </row>
    <row r="602" spans="2:6" x14ac:dyDescent="0.3">
      <c r="B602" s="412"/>
      <c r="C602" s="126"/>
      <c r="D602" s="390"/>
      <c r="E602" s="390"/>
      <c r="F602" s="390"/>
    </row>
    <row r="603" spans="2:6" x14ac:dyDescent="0.3">
      <c r="B603" s="412"/>
      <c r="C603" s="126"/>
      <c r="D603" s="390"/>
      <c r="E603" s="390"/>
      <c r="F603" s="390"/>
    </row>
    <row r="604" spans="2:6" x14ac:dyDescent="0.3">
      <c r="B604" s="412"/>
      <c r="C604" s="126"/>
      <c r="D604" s="390"/>
      <c r="E604" s="390"/>
      <c r="F604" s="390"/>
    </row>
    <row r="605" spans="2:6" x14ac:dyDescent="0.3">
      <c r="B605" s="412"/>
      <c r="C605" s="126"/>
      <c r="D605" s="390"/>
      <c r="E605" s="390"/>
      <c r="F605" s="390"/>
    </row>
    <row r="606" spans="2:6" x14ac:dyDescent="0.3">
      <c r="B606" s="412"/>
      <c r="C606" s="126"/>
      <c r="D606" s="390"/>
      <c r="E606" s="390"/>
      <c r="F606" s="390"/>
    </row>
    <row r="607" spans="2:6" x14ac:dyDescent="0.3">
      <c r="B607" s="412"/>
      <c r="C607" s="126"/>
      <c r="D607" s="390"/>
      <c r="E607" s="390"/>
      <c r="F607" s="390"/>
    </row>
    <row r="608" spans="2:6" x14ac:dyDescent="0.3">
      <c r="B608" s="412"/>
      <c r="C608" s="126"/>
      <c r="D608" s="390"/>
      <c r="E608" s="390"/>
      <c r="F608" s="390"/>
    </row>
    <row r="609" spans="2:6" x14ac:dyDescent="0.3">
      <c r="B609" s="412"/>
      <c r="C609" s="126"/>
      <c r="D609" s="390"/>
      <c r="E609" s="390"/>
      <c r="F609" s="390"/>
    </row>
    <row r="610" spans="2:6" x14ac:dyDescent="0.3">
      <c r="B610" s="412"/>
      <c r="C610" s="126"/>
      <c r="D610" s="390"/>
      <c r="E610" s="390"/>
      <c r="F610" s="390"/>
    </row>
    <row r="611" spans="2:6" x14ac:dyDescent="0.3">
      <c r="B611" s="412"/>
      <c r="C611" s="126"/>
      <c r="D611" s="390"/>
      <c r="E611" s="390"/>
      <c r="F611" s="390"/>
    </row>
    <row r="612" spans="2:6" x14ac:dyDescent="0.3">
      <c r="B612" s="412"/>
      <c r="C612" s="126"/>
      <c r="D612" s="390"/>
      <c r="E612" s="390"/>
      <c r="F612" s="390"/>
    </row>
    <row r="613" spans="2:6" x14ac:dyDescent="0.3">
      <c r="B613" s="412"/>
      <c r="C613" s="126"/>
      <c r="D613" s="390"/>
      <c r="E613" s="390"/>
      <c r="F613" s="390"/>
    </row>
    <row r="614" spans="2:6" x14ac:dyDescent="0.3">
      <c r="B614" s="412"/>
      <c r="C614" s="126"/>
      <c r="D614" s="390"/>
      <c r="E614" s="390"/>
      <c r="F614" s="390"/>
    </row>
    <row r="615" spans="2:6" x14ac:dyDescent="0.3">
      <c r="B615" s="412"/>
      <c r="C615" s="126"/>
      <c r="D615" s="390"/>
      <c r="E615" s="390"/>
      <c r="F615" s="390"/>
    </row>
    <row r="616" spans="2:6" x14ac:dyDescent="0.3">
      <c r="B616" s="412"/>
      <c r="C616" s="126"/>
      <c r="D616" s="390"/>
      <c r="E616" s="390"/>
      <c r="F616" s="390"/>
    </row>
    <row r="617" spans="2:6" x14ac:dyDescent="0.3">
      <c r="B617" s="412"/>
      <c r="C617" s="126"/>
      <c r="D617" s="390"/>
      <c r="E617" s="390"/>
      <c r="F617" s="390"/>
    </row>
    <row r="618" spans="2:6" x14ac:dyDescent="0.3">
      <c r="B618" s="412"/>
      <c r="C618" s="126"/>
      <c r="D618" s="390"/>
      <c r="E618" s="390"/>
      <c r="F618" s="390"/>
    </row>
    <row r="619" spans="2:6" x14ac:dyDescent="0.3">
      <c r="B619" s="412"/>
      <c r="C619" s="126"/>
      <c r="D619" s="390"/>
      <c r="E619" s="390"/>
      <c r="F619" s="390"/>
    </row>
    <row r="620" spans="2:6" x14ac:dyDescent="0.3">
      <c r="B620" s="412"/>
      <c r="C620" s="126"/>
      <c r="D620" s="390"/>
      <c r="E620" s="390"/>
      <c r="F620" s="390"/>
    </row>
    <row r="621" spans="2:6" x14ac:dyDescent="0.3">
      <c r="B621" s="412"/>
      <c r="C621" s="126"/>
      <c r="D621" s="390"/>
      <c r="E621" s="390"/>
      <c r="F621" s="390"/>
    </row>
    <row r="622" spans="2:6" x14ac:dyDescent="0.3">
      <c r="B622" s="412"/>
      <c r="C622" s="126"/>
      <c r="D622" s="390"/>
      <c r="E622" s="390"/>
      <c r="F622" s="390"/>
    </row>
    <row r="623" spans="2:6" x14ac:dyDescent="0.3">
      <c r="B623" s="412"/>
      <c r="C623" s="126"/>
      <c r="D623" s="390"/>
      <c r="E623" s="390"/>
      <c r="F623" s="390"/>
    </row>
    <row r="624" spans="2:6" x14ac:dyDescent="0.3">
      <c r="B624" s="412"/>
      <c r="C624" s="126"/>
      <c r="D624" s="390"/>
      <c r="E624" s="390"/>
      <c r="F624" s="390"/>
    </row>
    <row r="625" spans="2:6" x14ac:dyDescent="0.3">
      <c r="B625" s="412"/>
      <c r="C625" s="126"/>
      <c r="D625" s="390"/>
      <c r="E625" s="390"/>
      <c r="F625" s="390"/>
    </row>
    <row r="626" spans="2:6" x14ac:dyDescent="0.3">
      <c r="B626" s="412"/>
      <c r="C626" s="126"/>
      <c r="D626" s="390"/>
      <c r="E626" s="390"/>
      <c r="F626" s="390"/>
    </row>
    <row r="627" spans="2:6" x14ac:dyDescent="0.3">
      <c r="B627" s="412"/>
      <c r="C627" s="126"/>
      <c r="D627" s="390"/>
      <c r="E627" s="390"/>
      <c r="F627" s="390"/>
    </row>
    <row r="628" spans="2:6" x14ac:dyDescent="0.3">
      <c r="B628" s="412"/>
      <c r="C628" s="126"/>
      <c r="D628" s="390"/>
      <c r="E628" s="390"/>
      <c r="F628" s="390"/>
    </row>
    <row r="629" spans="2:6" x14ac:dyDescent="0.3">
      <c r="B629" s="412"/>
      <c r="C629" s="126"/>
      <c r="D629" s="390"/>
      <c r="E629" s="390"/>
      <c r="F629" s="390"/>
    </row>
    <row r="630" spans="2:6" x14ac:dyDescent="0.3">
      <c r="B630" s="412"/>
      <c r="C630" s="126"/>
      <c r="D630" s="390"/>
      <c r="E630" s="390"/>
      <c r="F630" s="390"/>
    </row>
    <row r="631" spans="2:6" x14ac:dyDescent="0.3">
      <c r="B631" s="412"/>
      <c r="C631" s="126"/>
      <c r="D631" s="390"/>
      <c r="E631" s="390"/>
      <c r="F631" s="390"/>
    </row>
    <row r="632" spans="2:6" x14ac:dyDescent="0.3">
      <c r="B632" s="412"/>
      <c r="C632" s="126"/>
      <c r="D632" s="390"/>
      <c r="E632" s="390"/>
      <c r="F632" s="390"/>
    </row>
    <row r="633" spans="2:6" x14ac:dyDescent="0.3">
      <c r="B633" s="412"/>
      <c r="C633" s="126"/>
      <c r="D633" s="390"/>
      <c r="E633" s="390"/>
      <c r="F633" s="390"/>
    </row>
    <row r="634" spans="2:6" x14ac:dyDescent="0.3">
      <c r="B634" s="412"/>
      <c r="C634" s="126"/>
      <c r="D634" s="390"/>
      <c r="E634" s="390"/>
      <c r="F634" s="390"/>
    </row>
    <row r="635" spans="2:6" x14ac:dyDescent="0.3">
      <c r="B635" s="412"/>
      <c r="C635" s="126"/>
      <c r="D635" s="390"/>
      <c r="E635" s="390"/>
      <c r="F635" s="390"/>
    </row>
    <row r="636" spans="2:6" x14ac:dyDescent="0.3">
      <c r="B636" s="412"/>
      <c r="C636" s="126"/>
      <c r="D636" s="390"/>
      <c r="E636" s="390"/>
      <c r="F636" s="390"/>
    </row>
    <row r="637" spans="2:6" x14ac:dyDescent="0.3">
      <c r="B637" s="412"/>
      <c r="C637" s="126"/>
      <c r="D637" s="390"/>
      <c r="E637" s="390"/>
      <c r="F637" s="390"/>
    </row>
    <row r="638" spans="2:6" x14ac:dyDescent="0.3">
      <c r="B638" s="412"/>
      <c r="C638" s="126"/>
      <c r="D638" s="390"/>
      <c r="E638" s="390"/>
      <c r="F638" s="390"/>
    </row>
    <row r="639" spans="2:6" x14ac:dyDescent="0.3">
      <c r="B639" s="412"/>
      <c r="C639" s="126"/>
      <c r="D639" s="390"/>
      <c r="E639" s="390"/>
      <c r="F639" s="390"/>
    </row>
    <row r="640" spans="2:6" x14ac:dyDescent="0.3">
      <c r="B640" s="412"/>
      <c r="C640" s="126"/>
      <c r="D640" s="390"/>
      <c r="E640" s="390"/>
      <c r="F640" s="390"/>
    </row>
    <row r="641" spans="2:6" x14ac:dyDescent="0.3">
      <c r="B641" s="412"/>
      <c r="C641" s="126"/>
      <c r="D641" s="390"/>
      <c r="E641" s="390"/>
      <c r="F641" s="390"/>
    </row>
    <row r="642" spans="2:6" x14ac:dyDescent="0.3">
      <c r="B642" s="412"/>
      <c r="C642" s="126"/>
      <c r="D642" s="390"/>
      <c r="E642" s="390"/>
      <c r="F642" s="390"/>
    </row>
    <row r="643" spans="2:6" x14ac:dyDescent="0.3">
      <c r="B643" s="412"/>
      <c r="C643" s="126"/>
      <c r="D643" s="390"/>
      <c r="E643" s="390"/>
      <c r="F643" s="390"/>
    </row>
    <row r="644" spans="2:6" x14ac:dyDescent="0.3">
      <c r="B644" s="412"/>
      <c r="C644" s="126"/>
      <c r="D644" s="390"/>
      <c r="E644" s="390"/>
      <c r="F644" s="390"/>
    </row>
    <row r="645" spans="2:6" x14ac:dyDescent="0.3">
      <c r="B645" s="412"/>
      <c r="C645" s="126"/>
      <c r="D645" s="390"/>
      <c r="E645" s="390"/>
      <c r="F645" s="390"/>
    </row>
    <row r="646" spans="2:6" x14ac:dyDescent="0.3">
      <c r="B646" s="412"/>
      <c r="C646" s="126"/>
      <c r="D646" s="390"/>
      <c r="E646" s="390"/>
      <c r="F646" s="390"/>
    </row>
    <row r="647" spans="2:6" x14ac:dyDescent="0.3">
      <c r="B647" s="412"/>
      <c r="C647" s="126"/>
      <c r="D647" s="390"/>
      <c r="E647" s="390"/>
      <c r="F647" s="390"/>
    </row>
    <row r="648" spans="2:6" x14ac:dyDescent="0.3">
      <c r="B648" s="412"/>
      <c r="C648" s="126"/>
      <c r="D648" s="390"/>
      <c r="E648" s="390"/>
      <c r="F648" s="390"/>
    </row>
    <row r="649" spans="2:6" x14ac:dyDescent="0.3">
      <c r="B649" s="412"/>
      <c r="C649" s="126"/>
      <c r="D649" s="390"/>
      <c r="E649" s="390"/>
      <c r="F649" s="390"/>
    </row>
    <row r="650" spans="2:6" x14ac:dyDescent="0.3">
      <c r="B650" s="412"/>
      <c r="C650" s="126"/>
      <c r="D650" s="390"/>
      <c r="E650" s="390"/>
      <c r="F650" s="390"/>
    </row>
    <row r="651" spans="2:6" x14ac:dyDescent="0.3">
      <c r="B651" s="412"/>
      <c r="C651" s="126"/>
      <c r="D651" s="390"/>
      <c r="E651" s="390"/>
      <c r="F651" s="390"/>
    </row>
    <row r="652" spans="2:6" x14ac:dyDescent="0.3">
      <c r="B652" s="412"/>
      <c r="C652" s="126"/>
      <c r="D652" s="390"/>
      <c r="E652" s="390"/>
      <c r="F652" s="390"/>
    </row>
    <row r="653" spans="2:6" x14ac:dyDescent="0.3">
      <c r="B653" s="412"/>
      <c r="C653" s="126"/>
      <c r="D653" s="390"/>
      <c r="E653" s="390"/>
      <c r="F653" s="390"/>
    </row>
    <row r="654" spans="2:6" x14ac:dyDescent="0.3">
      <c r="B654" s="412"/>
      <c r="C654" s="126"/>
      <c r="D654" s="390"/>
      <c r="E654" s="390"/>
      <c r="F654" s="390"/>
    </row>
    <row r="655" spans="2:6" x14ac:dyDescent="0.3">
      <c r="B655" s="412"/>
      <c r="C655" s="126"/>
      <c r="D655" s="390"/>
      <c r="E655" s="390"/>
      <c r="F655" s="390"/>
    </row>
    <row r="656" spans="2:6" x14ac:dyDescent="0.3">
      <c r="B656" s="412"/>
      <c r="C656" s="126"/>
      <c r="D656" s="390"/>
      <c r="E656" s="390"/>
      <c r="F656" s="390"/>
    </row>
    <row r="657" spans="2:6" x14ac:dyDescent="0.3">
      <c r="B657" s="412"/>
      <c r="C657" s="126"/>
      <c r="D657" s="390"/>
      <c r="E657" s="390"/>
      <c r="F657" s="390"/>
    </row>
    <row r="658" spans="2:6" x14ac:dyDescent="0.3">
      <c r="B658" s="412"/>
      <c r="C658" s="126"/>
      <c r="D658" s="390"/>
      <c r="E658" s="390"/>
      <c r="F658" s="390"/>
    </row>
    <row r="659" spans="2:6" x14ac:dyDescent="0.3">
      <c r="B659" s="412"/>
      <c r="C659" s="126"/>
      <c r="D659" s="390"/>
      <c r="E659" s="390"/>
      <c r="F659" s="390"/>
    </row>
    <row r="660" spans="2:6" x14ac:dyDescent="0.3">
      <c r="B660" s="412"/>
      <c r="C660" s="126"/>
      <c r="D660" s="390"/>
      <c r="E660" s="390"/>
      <c r="F660" s="390"/>
    </row>
    <row r="661" spans="2:6" x14ac:dyDescent="0.3">
      <c r="B661" s="412"/>
      <c r="C661" s="126"/>
      <c r="D661" s="390"/>
      <c r="E661" s="390"/>
      <c r="F661" s="390"/>
    </row>
    <row r="662" spans="2:6" x14ac:dyDescent="0.3">
      <c r="B662" s="412"/>
      <c r="C662" s="126"/>
      <c r="D662" s="390"/>
      <c r="E662" s="390"/>
      <c r="F662" s="390"/>
    </row>
    <row r="663" spans="2:6" x14ac:dyDescent="0.3">
      <c r="B663" s="412"/>
      <c r="C663" s="126"/>
      <c r="D663" s="390"/>
      <c r="E663" s="390"/>
      <c r="F663" s="390"/>
    </row>
    <row r="664" spans="2:6" x14ac:dyDescent="0.3">
      <c r="B664" s="412"/>
      <c r="C664" s="126"/>
      <c r="D664" s="390"/>
      <c r="E664" s="390"/>
      <c r="F664" s="390"/>
    </row>
    <row r="665" spans="2:6" x14ac:dyDescent="0.3">
      <c r="B665" s="412"/>
      <c r="C665" s="126"/>
      <c r="D665" s="390"/>
      <c r="E665" s="390"/>
      <c r="F665" s="390"/>
    </row>
    <row r="666" spans="2:6" x14ac:dyDescent="0.3">
      <c r="B666" s="412"/>
      <c r="C666" s="126"/>
      <c r="D666" s="390"/>
      <c r="E666" s="390"/>
      <c r="F666" s="390"/>
    </row>
    <row r="667" spans="2:6" x14ac:dyDescent="0.3">
      <c r="B667" s="412"/>
      <c r="C667" s="126"/>
      <c r="D667" s="390"/>
      <c r="E667" s="390"/>
      <c r="F667" s="390"/>
    </row>
    <row r="668" spans="2:6" x14ac:dyDescent="0.3">
      <c r="B668" s="412"/>
      <c r="C668" s="126"/>
      <c r="D668" s="390"/>
      <c r="E668" s="390"/>
      <c r="F668" s="390"/>
    </row>
    <row r="669" spans="2:6" x14ac:dyDescent="0.3">
      <c r="B669" s="412"/>
      <c r="C669" s="126"/>
      <c r="D669" s="390"/>
      <c r="E669" s="390"/>
      <c r="F669" s="390"/>
    </row>
    <row r="670" spans="2:6" x14ac:dyDescent="0.3">
      <c r="B670" s="412"/>
      <c r="C670" s="126"/>
      <c r="D670" s="390"/>
      <c r="E670" s="390"/>
      <c r="F670" s="390"/>
    </row>
    <row r="671" spans="2:6" x14ac:dyDescent="0.3">
      <c r="B671" s="412"/>
      <c r="C671" s="126"/>
      <c r="D671" s="390"/>
      <c r="E671" s="390"/>
      <c r="F671" s="390"/>
    </row>
    <row r="672" spans="2:6" x14ac:dyDescent="0.3">
      <c r="B672" s="412"/>
      <c r="C672" s="126"/>
      <c r="D672" s="390"/>
      <c r="E672" s="390"/>
      <c r="F672" s="390"/>
    </row>
    <row r="673" spans="2:6" x14ac:dyDescent="0.3">
      <c r="B673" s="412"/>
      <c r="C673" s="126"/>
      <c r="D673" s="390"/>
      <c r="E673" s="390"/>
      <c r="F673" s="390"/>
    </row>
    <row r="674" spans="2:6" x14ac:dyDescent="0.3">
      <c r="B674" s="412"/>
      <c r="C674" s="126"/>
      <c r="D674" s="390"/>
      <c r="E674" s="390"/>
      <c r="F674" s="390"/>
    </row>
    <row r="675" spans="2:6" x14ac:dyDescent="0.3">
      <c r="B675" s="412"/>
      <c r="C675" s="126"/>
      <c r="D675" s="390"/>
      <c r="E675" s="390"/>
      <c r="F675" s="390"/>
    </row>
    <row r="676" spans="2:6" x14ac:dyDescent="0.3">
      <c r="B676" s="412"/>
      <c r="C676" s="126"/>
      <c r="D676" s="390"/>
      <c r="E676" s="390"/>
      <c r="F676" s="390"/>
    </row>
    <row r="677" spans="2:6" x14ac:dyDescent="0.3">
      <c r="B677" s="412"/>
      <c r="C677" s="126"/>
      <c r="D677" s="390"/>
      <c r="E677" s="390"/>
      <c r="F677" s="390"/>
    </row>
    <row r="678" spans="2:6" x14ac:dyDescent="0.3">
      <c r="B678" s="412"/>
      <c r="C678" s="126"/>
      <c r="D678" s="390"/>
      <c r="E678" s="390"/>
      <c r="F678" s="390"/>
    </row>
    <row r="679" spans="2:6" x14ac:dyDescent="0.3">
      <c r="B679" s="412"/>
      <c r="C679" s="126"/>
      <c r="D679" s="390"/>
      <c r="E679" s="390"/>
      <c r="F679" s="390"/>
    </row>
    <row r="680" spans="2:6" x14ac:dyDescent="0.3">
      <c r="B680" s="412"/>
      <c r="C680" s="126"/>
      <c r="D680" s="390"/>
      <c r="E680" s="390"/>
      <c r="F680" s="390"/>
    </row>
    <row r="681" spans="2:6" x14ac:dyDescent="0.3">
      <c r="B681" s="412"/>
      <c r="C681" s="126"/>
      <c r="D681" s="390"/>
      <c r="E681" s="390"/>
      <c r="F681" s="390"/>
    </row>
    <row r="682" spans="2:6" x14ac:dyDescent="0.3">
      <c r="B682" s="412"/>
      <c r="C682" s="126"/>
      <c r="D682" s="390"/>
      <c r="E682" s="390"/>
      <c r="F682" s="390"/>
    </row>
    <row r="683" spans="2:6" x14ac:dyDescent="0.3">
      <c r="B683" s="412"/>
      <c r="C683" s="126"/>
      <c r="D683" s="390"/>
      <c r="E683" s="390"/>
      <c r="F683" s="390"/>
    </row>
    <row r="684" spans="2:6" x14ac:dyDescent="0.3">
      <c r="B684" s="412"/>
      <c r="C684" s="126"/>
      <c r="D684" s="390"/>
      <c r="E684" s="390"/>
      <c r="F684" s="390"/>
    </row>
    <row r="685" spans="2:6" x14ac:dyDescent="0.3">
      <c r="B685" s="412"/>
      <c r="C685" s="126"/>
      <c r="D685" s="390"/>
      <c r="E685" s="390"/>
      <c r="F685" s="390"/>
    </row>
    <row r="686" spans="2:6" x14ac:dyDescent="0.3">
      <c r="B686" s="412"/>
      <c r="C686" s="126"/>
      <c r="D686" s="390"/>
      <c r="E686" s="390"/>
      <c r="F686" s="390"/>
    </row>
    <row r="687" spans="2:6" x14ac:dyDescent="0.3">
      <c r="B687" s="412"/>
      <c r="C687" s="126"/>
      <c r="D687" s="390"/>
      <c r="E687" s="390"/>
      <c r="F687" s="390"/>
    </row>
    <row r="688" spans="2:6" x14ac:dyDescent="0.3">
      <c r="B688" s="412"/>
      <c r="C688" s="126"/>
      <c r="D688" s="390"/>
      <c r="E688" s="390"/>
      <c r="F688" s="390"/>
    </row>
    <row r="689" spans="2:6" x14ac:dyDescent="0.3">
      <c r="B689" s="412"/>
      <c r="C689" s="126"/>
      <c r="D689" s="390"/>
      <c r="E689" s="390"/>
      <c r="F689" s="390"/>
    </row>
    <row r="690" spans="2:6" x14ac:dyDescent="0.3">
      <c r="B690" s="412"/>
      <c r="C690" s="126"/>
      <c r="D690" s="390"/>
      <c r="E690" s="390"/>
      <c r="F690" s="390"/>
    </row>
    <row r="691" spans="2:6" x14ac:dyDescent="0.3">
      <c r="B691" s="412"/>
      <c r="C691" s="126"/>
      <c r="D691" s="390"/>
      <c r="E691" s="390"/>
      <c r="F691" s="390"/>
    </row>
    <row r="692" spans="2:6" x14ac:dyDescent="0.3">
      <c r="B692" s="412"/>
      <c r="C692" s="126"/>
      <c r="D692" s="390"/>
      <c r="E692" s="390"/>
      <c r="F692" s="390"/>
    </row>
    <row r="693" spans="2:6" x14ac:dyDescent="0.3">
      <c r="B693" s="412"/>
      <c r="C693" s="126"/>
      <c r="D693" s="390"/>
      <c r="E693" s="390"/>
      <c r="F693" s="390"/>
    </row>
    <row r="694" spans="2:6" x14ac:dyDescent="0.3">
      <c r="B694" s="412"/>
      <c r="C694" s="126"/>
      <c r="D694" s="390"/>
      <c r="E694" s="390"/>
      <c r="F694" s="390"/>
    </row>
    <row r="695" spans="2:6" x14ac:dyDescent="0.3">
      <c r="B695" s="412"/>
      <c r="C695" s="126"/>
      <c r="D695" s="390"/>
      <c r="E695" s="390"/>
      <c r="F695" s="390"/>
    </row>
    <row r="696" spans="2:6" x14ac:dyDescent="0.3">
      <c r="B696" s="412"/>
      <c r="C696" s="126"/>
      <c r="D696" s="390"/>
      <c r="E696" s="390"/>
      <c r="F696" s="390"/>
    </row>
    <row r="697" spans="2:6" x14ac:dyDescent="0.3">
      <c r="B697" s="412"/>
      <c r="C697" s="126"/>
      <c r="D697" s="390"/>
      <c r="E697" s="390"/>
      <c r="F697" s="390"/>
    </row>
    <row r="698" spans="2:6" x14ac:dyDescent="0.3">
      <c r="B698" s="412"/>
      <c r="C698" s="126"/>
      <c r="D698" s="390"/>
      <c r="E698" s="390"/>
      <c r="F698" s="390"/>
    </row>
    <row r="699" spans="2:6" x14ac:dyDescent="0.3">
      <c r="B699" s="412"/>
      <c r="C699" s="126"/>
      <c r="D699" s="390"/>
      <c r="E699" s="390"/>
      <c r="F699" s="390"/>
    </row>
    <row r="700" spans="2:6" x14ac:dyDescent="0.3">
      <c r="B700" s="412"/>
      <c r="C700" s="126"/>
      <c r="D700" s="390"/>
      <c r="E700" s="390"/>
      <c r="F700" s="390"/>
    </row>
    <row r="701" spans="2:6" x14ac:dyDescent="0.3">
      <c r="B701" s="412"/>
      <c r="C701" s="126"/>
      <c r="D701" s="390"/>
      <c r="E701" s="390"/>
      <c r="F701" s="390"/>
    </row>
    <row r="702" spans="2:6" x14ac:dyDescent="0.3">
      <c r="B702" s="412"/>
      <c r="C702" s="126"/>
      <c r="D702" s="390"/>
      <c r="E702" s="390"/>
      <c r="F702" s="390"/>
    </row>
    <row r="703" spans="2:6" x14ac:dyDescent="0.3">
      <c r="B703" s="412"/>
      <c r="C703" s="126"/>
      <c r="D703" s="390"/>
      <c r="E703" s="390"/>
      <c r="F703" s="390"/>
    </row>
    <row r="704" spans="2:6" x14ac:dyDescent="0.3">
      <c r="B704" s="412"/>
      <c r="C704" s="126"/>
      <c r="D704" s="390"/>
      <c r="E704" s="390"/>
      <c r="F704" s="390"/>
    </row>
    <row r="705" spans="2:6" x14ac:dyDescent="0.3">
      <c r="B705" s="412"/>
      <c r="C705" s="126"/>
      <c r="D705" s="390"/>
      <c r="E705" s="390"/>
      <c r="F705" s="390"/>
    </row>
    <row r="706" spans="2:6" x14ac:dyDescent="0.3">
      <c r="B706" s="412"/>
      <c r="C706" s="126"/>
      <c r="D706" s="390"/>
      <c r="E706" s="390"/>
      <c r="F706" s="390"/>
    </row>
    <row r="707" spans="2:6" x14ac:dyDescent="0.3">
      <c r="B707" s="412"/>
      <c r="C707" s="126"/>
      <c r="D707" s="390"/>
      <c r="E707" s="390"/>
      <c r="F707" s="390"/>
    </row>
    <row r="708" spans="2:6" x14ac:dyDescent="0.3">
      <c r="B708" s="412"/>
      <c r="C708" s="126"/>
      <c r="D708" s="390"/>
      <c r="E708" s="390"/>
      <c r="F708" s="390"/>
    </row>
    <row r="709" spans="2:6" x14ac:dyDescent="0.3">
      <c r="B709" s="412"/>
      <c r="C709" s="126"/>
      <c r="D709" s="390"/>
      <c r="E709" s="390"/>
      <c r="F709" s="390"/>
    </row>
    <row r="710" spans="2:6" x14ac:dyDescent="0.3">
      <c r="B710" s="412"/>
      <c r="C710" s="126"/>
      <c r="D710" s="390"/>
      <c r="E710" s="390"/>
      <c r="F710" s="390"/>
    </row>
    <row r="711" spans="2:6" x14ac:dyDescent="0.3">
      <c r="B711" s="412"/>
      <c r="C711" s="126"/>
      <c r="D711" s="390"/>
      <c r="E711" s="390"/>
      <c r="F711" s="390"/>
    </row>
    <row r="712" spans="2:6" x14ac:dyDescent="0.3">
      <c r="B712" s="412"/>
      <c r="C712" s="126"/>
      <c r="D712" s="390"/>
      <c r="E712" s="390"/>
      <c r="F712" s="390"/>
    </row>
    <row r="713" spans="2:6" x14ac:dyDescent="0.3">
      <c r="B713" s="412"/>
      <c r="C713" s="126"/>
      <c r="D713" s="390"/>
      <c r="E713" s="390"/>
      <c r="F713" s="390"/>
    </row>
    <row r="714" spans="2:6" x14ac:dyDescent="0.3">
      <c r="B714" s="412"/>
      <c r="C714" s="126"/>
      <c r="D714" s="390"/>
      <c r="E714" s="390"/>
      <c r="F714" s="390"/>
    </row>
    <row r="715" spans="2:6" x14ac:dyDescent="0.3">
      <c r="B715" s="412"/>
      <c r="C715" s="126"/>
      <c r="D715" s="390"/>
      <c r="E715" s="390"/>
      <c r="F715" s="390"/>
    </row>
    <row r="716" spans="2:6" x14ac:dyDescent="0.3">
      <c r="B716" s="412"/>
      <c r="C716" s="126"/>
      <c r="D716" s="390"/>
      <c r="E716" s="390"/>
      <c r="F716" s="390"/>
    </row>
    <row r="717" spans="2:6" x14ac:dyDescent="0.3">
      <c r="B717" s="412"/>
      <c r="C717" s="126"/>
      <c r="D717" s="390"/>
      <c r="E717" s="390"/>
      <c r="F717" s="390"/>
    </row>
    <row r="718" spans="2:6" x14ac:dyDescent="0.3">
      <c r="B718" s="412"/>
      <c r="C718" s="126"/>
      <c r="D718" s="390"/>
      <c r="E718" s="390"/>
      <c r="F718" s="390"/>
    </row>
    <row r="719" spans="2:6" x14ac:dyDescent="0.3">
      <c r="B719" s="412"/>
      <c r="C719" s="126"/>
      <c r="D719" s="390"/>
      <c r="E719" s="390"/>
      <c r="F719" s="390"/>
    </row>
    <row r="720" spans="2:6" x14ac:dyDescent="0.3">
      <c r="B720" s="412"/>
      <c r="C720" s="126"/>
      <c r="D720" s="390"/>
      <c r="E720" s="390"/>
      <c r="F720" s="390"/>
    </row>
    <row r="721" spans="2:6" x14ac:dyDescent="0.3">
      <c r="B721" s="412"/>
      <c r="C721" s="126"/>
      <c r="D721" s="390"/>
      <c r="E721" s="390"/>
      <c r="F721" s="390"/>
    </row>
    <row r="722" spans="2:6" x14ac:dyDescent="0.3">
      <c r="B722" s="412"/>
      <c r="C722" s="126"/>
      <c r="D722" s="390"/>
      <c r="E722" s="390"/>
      <c r="F722" s="390"/>
    </row>
    <row r="723" spans="2:6" x14ac:dyDescent="0.3">
      <c r="B723" s="412"/>
      <c r="C723" s="126"/>
      <c r="D723" s="390"/>
      <c r="E723" s="390"/>
      <c r="F723" s="390"/>
    </row>
    <row r="724" spans="2:6" x14ac:dyDescent="0.3">
      <c r="B724" s="412"/>
      <c r="C724" s="126"/>
      <c r="D724" s="390"/>
      <c r="E724" s="390"/>
      <c r="F724" s="390"/>
    </row>
    <row r="725" spans="2:6" x14ac:dyDescent="0.3">
      <c r="B725" s="412"/>
      <c r="C725" s="126"/>
      <c r="D725" s="390"/>
      <c r="E725" s="390"/>
      <c r="F725" s="390"/>
    </row>
    <row r="726" spans="2:6" x14ac:dyDescent="0.3">
      <c r="B726" s="412"/>
      <c r="C726" s="126"/>
      <c r="D726" s="390"/>
      <c r="E726" s="390"/>
      <c r="F726" s="390"/>
    </row>
    <row r="727" spans="2:6" x14ac:dyDescent="0.3">
      <c r="B727" s="412"/>
      <c r="C727" s="126"/>
      <c r="D727" s="390"/>
      <c r="E727" s="390"/>
      <c r="F727" s="390"/>
    </row>
    <row r="728" spans="2:6" x14ac:dyDescent="0.3">
      <c r="B728" s="412"/>
      <c r="C728" s="126"/>
      <c r="D728" s="390"/>
      <c r="E728" s="390"/>
      <c r="F728" s="390"/>
    </row>
    <row r="729" spans="2:6" x14ac:dyDescent="0.3">
      <c r="B729" s="412"/>
      <c r="C729" s="126"/>
      <c r="D729" s="390"/>
      <c r="E729" s="390"/>
      <c r="F729" s="390"/>
    </row>
    <row r="730" spans="2:6" x14ac:dyDescent="0.3">
      <c r="B730" s="412"/>
      <c r="C730" s="126"/>
      <c r="D730" s="390"/>
      <c r="E730" s="390"/>
      <c r="F730" s="390"/>
    </row>
    <row r="731" spans="2:6" x14ac:dyDescent="0.3">
      <c r="B731" s="412"/>
      <c r="C731" s="126"/>
      <c r="D731" s="390"/>
      <c r="E731" s="390"/>
      <c r="F731" s="390"/>
    </row>
    <row r="732" spans="2:6" x14ac:dyDescent="0.3">
      <c r="B732" s="412"/>
      <c r="C732" s="126"/>
      <c r="D732" s="390"/>
      <c r="E732" s="390"/>
      <c r="F732" s="390"/>
    </row>
    <row r="733" spans="2:6" x14ac:dyDescent="0.3">
      <c r="B733" s="412"/>
      <c r="C733" s="126"/>
      <c r="D733" s="390"/>
      <c r="E733" s="390"/>
      <c r="F733" s="390"/>
    </row>
    <row r="734" spans="2:6" x14ac:dyDescent="0.3">
      <c r="B734" s="412"/>
      <c r="C734" s="126"/>
      <c r="D734" s="390"/>
      <c r="E734" s="390"/>
      <c r="F734" s="390"/>
    </row>
    <row r="735" spans="2:6" x14ac:dyDescent="0.3">
      <c r="B735" s="412"/>
      <c r="C735" s="126"/>
      <c r="D735" s="390"/>
      <c r="E735" s="390"/>
      <c r="F735" s="390"/>
    </row>
    <row r="736" spans="2:6" x14ac:dyDescent="0.3">
      <c r="B736" s="412"/>
      <c r="C736" s="126"/>
      <c r="D736" s="390"/>
      <c r="E736" s="390"/>
      <c r="F736" s="390"/>
    </row>
    <row r="737" spans="2:6" x14ac:dyDescent="0.3">
      <c r="B737" s="412"/>
      <c r="C737" s="126"/>
      <c r="D737" s="390"/>
      <c r="E737" s="390"/>
      <c r="F737" s="390"/>
    </row>
    <row r="738" spans="2:6" x14ac:dyDescent="0.3">
      <c r="B738" s="412"/>
      <c r="C738" s="126"/>
      <c r="D738" s="390"/>
      <c r="E738" s="390"/>
      <c r="F738" s="390"/>
    </row>
    <row r="739" spans="2:6" x14ac:dyDescent="0.3">
      <c r="B739" s="412"/>
      <c r="C739" s="126"/>
      <c r="D739" s="390"/>
      <c r="E739" s="390"/>
      <c r="F739" s="390"/>
    </row>
    <row r="740" spans="2:6" x14ac:dyDescent="0.3">
      <c r="B740" s="412"/>
      <c r="C740" s="126"/>
      <c r="D740" s="390"/>
      <c r="E740" s="390"/>
      <c r="F740" s="390"/>
    </row>
    <row r="741" spans="2:6" x14ac:dyDescent="0.3">
      <c r="B741" s="412"/>
      <c r="C741" s="126"/>
      <c r="D741" s="390"/>
      <c r="E741" s="390"/>
      <c r="F741" s="390"/>
    </row>
    <row r="742" spans="2:6" x14ac:dyDescent="0.3">
      <c r="B742" s="412"/>
      <c r="C742" s="126"/>
      <c r="D742" s="390"/>
      <c r="E742" s="390"/>
      <c r="F742" s="390"/>
    </row>
    <row r="743" spans="2:6" x14ac:dyDescent="0.3">
      <c r="B743" s="412"/>
      <c r="C743" s="126"/>
      <c r="D743" s="390"/>
      <c r="E743" s="390"/>
      <c r="F743" s="390"/>
    </row>
    <row r="744" spans="2:6" x14ac:dyDescent="0.3">
      <c r="B744" s="412"/>
      <c r="C744" s="126"/>
      <c r="D744" s="390"/>
      <c r="E744" s="390"/>
      <c r="F744" s="390"/>
    </row>
    <row r="745" spans="2:6" x14ac:dyDescent="0.3">
      <c r="B745" s="412"/>
      <c r="C745" s="126"/>
      <c r="D745" s="390"/>
      <c r="E745" s="390"/>
      <c r="F745" s="390"/>
    </row>
    <row r="746" spans="2:6" x14ac:dyDescent="0.3">
      <c r="B746" s="412"/>
      <c r="C746" s="126"/>
      <c r="D746" s="390"/>
      <c r="E746" s="390"/>
      <c r="F746" s="390"/>
    </row>
    <row r="747" spans="2:6" x14ac:dyDescent="0.3">
      <c r="B747" s="412"/>
      <c r="C747" s="126"/>
      <c r="D747" s="390"/>
      <c r="E747" s="390"/>
      <c r="F747" s="390"/>
    </row>
    <row r="748" spans="2:6" x14ac:dyDescent="0.3">
      <c r="B748" s="412"/>
      <c r="C748" s="126"/>
      <c r="D748" s="390"/>
      <c r="E748" s="390"/>
      <c r="F748" s="390"/>
    </row>
    <row r="749" spans="2:6" x14ac:dyDescent="0.3">
      <c r="B749" s="412"/>
      <c r="C749" s="126"/>
      <c r="D749" s="390"/>
      <c r="E749" s="390"/>
      <c r="F749" s="390"/>
    </row>
    <row r="750" spans="2:6" x14ac:dyDescent="0.3">
      <c r="B750" s="412"/>
      <c r="C750" s="126"/>
      <c r="D750" s="390"/>
      <c r="E750" s="390"/>
      <c r="F750" s="390"/>
    </row>
    <row r="751" spans="2:6" x14ac:dyDescent="0.3">
      <c r="B751" s="412"/>
      <c r="C751" s="126"/>
      <c r="D751" s="390"/>
      <c r="E751" s="390"/>
      <c r="F751" s="390"/>
    </row>
    <row r="752" spans="2:6" x14ac:dyDescent="0.3">
      <c r="B752" s="412"/>
      <c r="C752" s="126"/>
      <c r="D752" s="390"/>
      <c r="E752" s="390"/>
      <c r="F752" s="390"/>
    </row>
    <row r="753" spans="2:6" x14ac:dyDescent="0.3">
      <c r="B753" s="412"/>
      <c r="C753" s="126"/>
      <c r="D753" s="390"/>
      <c r="E753" s="390"/>
      <c r="F753" s="390"/>
    </row>
    <row r="754" spans="2:6" x14ac:dyDescent="0.3">
      <c r="B754" s="412"/>
      <c r="C754" s="126"/>
      <c r="D754" s="390"/>
      <c r="E754" s="390"/>
      <c r="F754" s="390"/>
    </row>
    <row r="755" spans="2:6" x14ac:dyDescent="0.3">
      <c r="B755" s="412"/>
      <c r="C755" s="126"/>
      <c r="D755" s="390"/>
      <c r="E755" s="390"/>
      <c r="F755" s="390"/>
    </row>
    <row r="756" spans="2:6" x14ac:dyDescent="0.3">
      <c r="B756" s="412"/>
      <c r="C756" s="126"/>
      <c r="D756" s="390"/>
      <c r="E756" s="390"/>
      <c r="F756" s="390"/>
    </row>
    <row r="757" spans="2:6" x14ac:dyDescent="0.3">
      <c r="B757" s="412"/>
      <c r="C757" s="126"/>
      <c r="D757" s="390"/>
      <c r="E757" s="390"/>
      <c r="F757" s="390"/>
    </row>
    <row r="758" spans="2:6" x14ac:dyDescent="0.3">
      <c r="B758" s="412"/>
      <c r="C758" s="126"/>
      <c r="D758" s="390"/>
      <c r="E758" s="390"/>
      <c r="F758" s="390"/>
    </row>
    <row r="759" spans="2:6" x14ac:dyDescent="0.3">
      <c r="B759" s="412"/>
      <c r="C759" s="126"/>
      <c r="D759" s="390"/>
      <c r="E759" s="390"/>
      <c r="F759" s="390"/>
    </row>
    <row r="760" spans="2:6" x14ac:dyDescent="0.3">
      <c r="B760" s="412"/>
      <c r="C760" s="126"/>
      <c r="D760" s="390"/>
      <c r="E760" s="390"/>
      <c r="F760" s="390"/>
    </row>
    <row r="761" spans="2:6" x14ac:dyDescent="0.3">
      <c r="B761" s="412"/>
      <c r="C761" s="126"/>
      <c r="D761" s="390"/>
      <c r="E761" s="390"/>
      <c r="F761" s="390"/>
    </row>
    <row r="762" spans="2:6" x14ac:dyDescent="0.3">
      <c r="B762" s="412"/>
      <c r="C762" s="126"/>
      <c r="D762" s="390"/>
      <c r="E762" s="390"/>
      <c r="F762" s="390"/>
    </row>
    <row r="763" spans="2:6" x14ac:dyDescent="0.3">
      <c r="B763" s="412"/>
      <c r="C763" s="126"/>
      <c r="D763" s="390"/>
      <c r="E763" s="390"/>
      <c r="F763" s="390"/>
    </row>
    <row r="764" spans="2:6" x14ac:dyDescent="0.3">
      <c r="B764" s="412"/>
      <c r="C764" s="126"/>
      <c r="D764" s="390"/>
      <c r="E764" s="390"/>
      <c r="F764" s="390"/>
    </row>
    <row r="765" spans="2:6" x14ac:dyDescent="0.3">
      <c r="B765" s="412"/>
      <c r="C765" s="126"/>
      <c r="D765" s="390"/>
      <c r="E765" s="390"/>
      <c r="F765" s="390"/>
    </row>
    <row r="766" spans="2:6" x14ac:dyDescent="0.3">
      <c r="B766" s="412"/>
      <c r="C766" s="126"/>
      <c r="D766" s="390"/>
      <c r="E766" s="390"/>
      <c r="F766" s="390"/>
    </row>
    <row r="767" spans="2:6" x14ac:dyDescent="0.3">
      <c r="B767" s="412"/>
      <c r="C767" s="126"/>
      <c r="D767" s="390"/>
      <c r="E767" s="390"/>
      <c r="F767" s="390"/>
    </row>
    <row r="768" spans="2:6" x14ac:dyDescent="0.3">
      <c r="B768" s="412"/>
      <c r="C768" s="126"/>
      <c r="D768" s="390"/>
      <c r="E768" s="390"/>
      <c r="F768" s="390"/>
    </row>
    <row r="769" spans="2:6" x14ac:dyDescent="0.3">
      <c r="B769" s="412"/>
      <c r="C769" s="126"/>
      <c r="D769" s="390"/>
      <c r="E769" s="390"/>
      <c r="F769" s="390"/>
    </row>
    <row r="770" spans="2:6" x14ac:dyDescent="0.3">
      <c r="B770" s="412"/>
      <c r="C770" s="126"/>
      <c r="D770" s="390"/>
      <c r="E770" s="390"/>
      <c r="F770" s="390"/>
    </row>
    <row r="771" spans="2:6" x14ac:dyDescent="0.3">
      <c r="B771" s="412"/>
      <c r="C771" s="126"/>
      <c r="D771" s="390"/>
      <c r="E771" s="390"/>
      <c r="F771" s="390"/>
    </row>
    <row r="772" spans="2:6" x14ac:dyDescent="0.3">
      <c r="B772" s="412"/>
      <c r="C772" s="126"/>
      <c r="D772" s="390"/>
      <c r="E772" s="390"/>
      <c r="F772" s="390"/>
    </row>
    <row r="773" spans="2:6" x14ac:dyDescent="0.3">
      <c r="B773" s="412"/>
      <c r="C773" s="126"/>
      <c r="D773" s="390"/>
      <c r="E773" s="390"/>
      <c r="F773" s="390"/>
    </row>
    <row r="774" spans="2:6" x14ac:dyDescent="0.3">
      <c r="B774" s="412"/>
      <c r="C774" s="126"/>
      <c r="D774" s="390"/>
      <c r="E774" s="390"/>
      <c r="F774" s="390"/>
    </row>
    <row r="775" spans="2:6" x14ac:dyDescent="0.3">
      <c r="B775" s="412"/>
      <c r="C775" s="126"/>
      <c r="D775" s="390"/>
      <c r="E775" s="390"/>
      <c r="F775" s="390"/>
    </row>
    <row r="776" spans="2:6" x14ac:dyDescent="0.3">
      <c r="B776" s="412"/>
      <c r="C776" s="126"/>
      <c r="D776" s="390"/>
      <c r="E776" s="390"/>
      <c r="F776" s="390"/>
    </row>
    <row r="777" spans="2:6" x14ac:dyDescent="0.3">
      <c r="B777" s="412"/>
      <c r="C777" s="126"/>
      <c r="D777" s="390"/>
      <c r="E777" s="390"/>
      <c r="F777" s="390"/>
    </row>
    <row r="778" spans="2:6" x14ac:dyDescent="0.3">
      <c r="B778" s="412"/>
      <c r="C778" s="126"/>
      <c r="D778" s="390"/>
      <c r="E778" s="390"/>
      <c r="F778" s="390"/>
    </row>
    <row r="779" spans="2:6" x14ac:dyDescent="0.3">
      <c r="B779" s="412"/>
      <c r="C779" s="126"/>
      <c r="D779" s="390"/>
      <c r="E779" s="390"/>
      <c r="F779" s="390"/>
    </row>
    <row r="780" spans="2:6" x14ac:dyDescent="0.3">
      <c r="B780" s="412"/>
      <c r="C780" s="126"/>
      <c r="D780" s="390"/>
      <c r="E780" s="390"/>
      <c r="F780" s="390"/>
    </row>
    <row r="781" spans="2:6" x14ac:dyDescent="0.3">
      <c r="B781" s="412"/>
      <c r="C781" s="126"/>
      <c r="D781" s="390"/>
      <c r="E781" s="390"/>
      <c r="F781" s="390"/>
    </row>
    <row r="782" spans="2:6" x14ac:dyDescent="0.3">
      <c r="B782" s="412"/>
      <c r="C782" s="126"/>
      <c r="D782" s="390"/>
      <c r="E782" s="390"/>
      <c r="F782" s="390"/>
    </row>
    <row r="783" spans="2:6" x14ac:dyDescent="0.3">
      <c r="B783" s="412"/>
      <c r="C783" s="126"/>
      <c r="D783" s="390"/>
      <c r="E783" s="390"/>
      <c r="F783" s="390"/>
    </row>
    <row r="784" spans="2:6" x14ac:dyDescent="0.3">
      <c r="B784" s="412"/>
      <c r="C784" s="126"/>
      <c r="D784" s="390"/>
      <c r="E784" s="390"/>
      <c r="F784" s="390"/>
    </row>
    <row r="785" spans="2:6" x14ac:dyDescent="0.3">
      <c r="B785" s="412"/>
      <c r="C785" s="126"/>
      <c r="D785" s="390"/>
      <c r="E785" s="390"/>
      <c r="F785" s="390"/>
    </row>
    <row r="786" spans="2:6" x14ac:dyDescent="0.3">
      <c r="B786" s="412"/>
      <c r="C786" s="126"/>
      <c r="D786" s="390"/>
      <c r="E786" s="390"/>
      <c r="F786" s="390"/>
    </row>
    <row r="787" spans="2:6" x14ac:dyDescent="0.3">
      <c r="B787" s="412"/>
      <c r="C787" s="126"/>
      <c r="D787" s="390"/>
      <c r="E787" s="390"/>
      <c r="F787" s="390"/>
    </row>
    <row r="788" spans="2:6" x14ac:dyDescent="0.3">
      <c r="B788" s="412"/>
      <c r="C788" s="126"/>
      <c r="D788" s="390"/>
      <c r="E788" s="390"/>
      <c r="F788" s="390"/>
    </row>
    <row r="789" spans="2:6" x14ac:dyDescent="0.3">
      <c r="B789" s="412"/>
      <c r="C789" s="126"/>
      <c r="D789" s="390"/>
      <c r="E789" s="390"/>
      <c r="F789" s="390"/>
    </row>
    <row r="790" spans="2:6" x14ac:dyDescent="0.3">
      <c r="B790" s="412"/>
      <c r="C790" s="126"/>
      <c r="D790" s="390"/>
      <c r="E790" s="390"/>
      <c r="F790" s="390"/>
    </row>
    <row r="791" spans="2:6" x14ac:dyDescent="0.3">
      <c r="B791" s="412"/>
      <c r="C791" s="126"/>
      <c r="D791" s="390"/>
      <c r="E791" s="390"/>
      <c r="F791" s="390"/>
    </row>
    <row r="792" spans="2:6" x14ac:dyDescent="0.3">
      <c r="B792" s="412"/>
      <c r="C792" s="126"/>
      <c r="D792" s="390"/>
      <c r="E792" s="390"/>
      <c r="F792" s="390"/>
    </row>
    <row r="793" spans="2:6" x14ac:dyDescent="0.3">
      <c r="B793" s="412"/>
      <c r="C793" s="126"/>
      <c r="D793" s="390"/>
      <c r="E793" s="390"/>
      <c r="F793" s="390"/>
    </row>
    <row r="794" spans="2:6" x14ac:dyDescent="0.3">
      <c r="B794" s="412"/>
      <c r="C794" s="126"/>
      <c r="D794" s="390"/>
      <c r="E794" s="390"/>
      <c r="F794" s="390"/>
    </row>
    <row r="795" spans="2:6" x14ac:dyDescent="0.3">
      <c r="B795" s="412"/>
      <c r="C795" s="126"/>
      <c r="D795" s="390"/>
      <c r="E795" s="390"/>
      <c r="F795" s="390"/>
    </row>
    <row r="796" spans="2:6" x14ac:dyDescent="0.3">
      <c r="B796" s="412"/>
      <c r="C796" s="126"/>
      <c r="D796" s="390"/>
      <c r="E796" s="390"/>
      <c r="F796" s="390"/>
    </row>
    <row r="797" spans="2:6" x14ac:dyDescent="0.3">
      <c r="B797" s="412"/>
      <c r="C797" s="126"/>
      <c r="D797" s="390"/>
      <c r="E797" s="390"/>
      <c r="F797" s="390"/>
    </row>
    <row r="798" spans="2:6" x14ac:dyDescent="0.3">
      <c r="B798" s="412"/>
      <c r="C798" s="126"/>
      <c r="D798" s="390"/>
      <c r="E798" s="390"/>
      <c r="F798" s="390"/>
    </row>
    <row r="799" spans="2:6" x14ac:dyDescent="0.3">
      <c r="B799" s="412"/>
      <c r="C799" s="126"/>
      <c r="D799" s="390"/>
      <c r="E799" s="390"/>
      <c r="F799" s="390"/>
    </row>
    <row r="800" spans="2:6" x14ac:dyDescent="0.3">
      <c r="B800" s="412"/>
      <c r="C800" s="126"/>
      <c r="D800" s="390"/>
      <c r="E800" s="390"/>
      <c r="F800" s="390"/>
    </row>
    <row r="801" spans="2:6" x14ac:dyDescent="0.3">
      <c r="B801" s="412"/>
      <c r="C801" s="126"/>
      <c r="D801" s="390"/>
      <c r="E801" s="390"/>
      <c r="F801" s="390"/>
    </row>
    <row r="802" spans="2:6" x14ac:dyDescent="0.3">
      <c r="B802" s="412"/>
      <c r="C802" s="126"/>
      <c r="D802" s="390"/>
      <c r="E802" s="390"/>
      <c r="F802" s="390"/>
    </row>
    <row r="803" spans="2:6" x14ac:dyDescent="0.3">
      <c r="B803" s="412"/>
      <c r="C803" s="126"/>
      <c r="D803" s="390"/>
      <c r="E803" s="390"/>
      <c r="F803" s="390"/>
    </row>
    <row r="804" spans="2:6" x14ac:dyDescent="0.3">
      <c r="B804" s="412"/>
      <c r="C804" s="126"/>
      <c r="D804" s="390"/>
      <c r="E804" s="390"/>
      <c r="F804" s="390"/>
    </row>
    <row r="805" spans="2:6" x14ac:dyDescent="0.3">
      <c r="B805" s="412"/>
      <c r="C805" s="126"/>
      <c r="D805" s="390"/>
      <c r="E805" s="390"/>
      <c r="F805" s="390"/>
    </row>
    <row r="806" spans="2:6" x14ac:dyDescent="0.3">
      <c r="B806" s="412"/>
      <c r="C806" s="126"/>
      <c r="D806" s="390"/>
      <c r="E806" s="390"/>
      <c r="F806" s="390"/>
    </row>
    <row r="807" spans="2:6" x14ac:dyDescent="0.3">
      <c r="B807" s="412"/>
      <c r="C807" s="126"/>
      <c r="D807" s="390"/>
      <c r="E807" s="390"/>
      <c r="F807" s="390"/>
    </row>
    <row r="808" spans="2:6" x14ac:dyDescent="0.3">
      <c r="B808" s="412"/>
      <c r="C808" s="126"/>
      <c r="D808" s="390"/>
      <c r="E808" s="390"/>
      <c r="F808" s="390"/>
    </row>
    <row r="809" spans="2:6" x14ac:dyDescent="0.3">
      <c r="B809" s="412"/>
      <c r="C809" s="126"/>
      <c r="D809" s="390"/>
      <c r="E809" s="390"/>
      <c r="F809" s="390"/>
    </row>
    <row r="810" spans="2:6" x14ac:dyDescent="0.3">
      <c r="B810" s="412"/>
      <c r="C810" s="126"/>
      <c r="D810" s="390"/>
      <c r="E810" s="390"/>
      <c r="F810" s="390"/>
    </row>
    <row r="811" spans="2:6" x14ac:dyDescent="0.3">
      <c r="B811" s="412"/>
      <c r="C811" s="126"/>
      <c r="D811" s="390"/>
      <c r="E811" s="390"/>
      <c r="F811" s="390"/>
    </row>
    <row r="812" spans="2:6" x14ac:dyDescent="0.3">
      <c r="B812" s="412"/>
      <c r="C812" s="126"/>
      <c r="D812" s="390"/>
      <c r="E812" s="390"/>
      <c r="F812" s="390"/>
    </row>
    <row r="813" spans="2:6" x14ac:dyDescent="0.3">
      <c r="B813" s="412"/>
      <c r="C813" s="126"/>
      <c r="D813" s="390"/>
      <c r="E813" s="390"/>
      <c r="F813" s="390"/>
    </row>
    <row r="814" spans="2:6" x14ac:dyDescent="0.3">
      <c r="B814" s="412"/>
      <c r="C814" s="126"/>
      <c r="D814" s="390"/>
      <c r="E814" s="390"/>
      <c r="F814" s="390"/>
    </row>
    <row r="815" spans="2:6" x14ac:dyDescent="0.3">
      <c r="B815" s="412"/>
      <c r="C815" s="126"/>
      <c r="D815" s="390"/>
      <c r="E815" s="390"/>
      <c r="F815" s="390"/>
    </row>
    <row r="816" spans="2:6" x14ac:dyDescent="0.3">
      <c r="B816" s="412"/>
      <c r="C816" s="126"/>
      <c r="D816" s="390"/>
      <c r="E816" s="390"/>
      <c r="F816" s="390"/>
    </row>
    <row r="817" spans="2:6" x14ac:dyDescent="0.3">
      <c r="B817" s="412"/>
      <c r="C817" s="126"/>
      <c r="D817" s="390"/>
      <c r="E817" s="390"/>
      <c r="F817" s="390"/>
    </row>
    <row r="818" spans="2:6" x14ac:dyDescent="0.3">
      <c r="B818" s="412"/>
      <c r="C818" s="126"/>
      <c r="D818" s="390"/>
      <c r="E818" s="390"/>
      <c r="F818" s="390"/>
    </row>
    <row r="819" spans="2:6" x14ac:dyDescent="0.3">
      <c r="B819" s="412"/>
      <c r="C819" s="126"/>
      <c r="D819" s="390"/>
      <c r="E819" s="390"/>
      <c r="F819" s="390"/>
    </row>
    <row r="820" spans="2:6" x14ac:dyDescent="0.3">
      <c r="B820" s="412"/>
      <c r="C820" s="126"/>
      <c r="D820" s="390"/>
      <c r="E820" s="390"/>
      <c r="F820" s="390"/>
    </row>
    <row r="821" spans="2:6" x14ac:dyDescent="0.3">
      <c r="B821" s="412"/>
      <c r="C821" s="126"/>
      <c r="D821" s="390"/>
      <c r="E821" s="390"/>
      <c r="F821" s="390"/>
    </row>
    <row r="822" spans="2:6" x14ac:dyDescent="0.3">
      <c r="B822" s="412"/>
      <c r="C822" s="126"/>
      <c r="D822" s="390"/>
      <c r="E822" s="390"/>
      <c r="F822" s="390"/>
    </row>
    <row r="823" spans="2:6" x14ac:dyDescent="0.3">
      <c r="B823" s="412"/>
      <c r="C823" s="126"/>
      <c r="D823" s="390"/>
      <c r="E823" s="390"/>
      <c r="F823" s="390"/>
    </row>
    <row r="824" spans="2:6" x14ac:dyDescent="0.3">
      <c r="B824" s="412"/>
      <c r="C824" s="126"/>
      <c r="D824" s="390"/>
      <c r="E824" s="390"/>
      <c r="F824" s="390"/>
    </row>
    <row r="825" spans="2:6" x14ac:dyDescent="0.3">
      <c r="B825" s="412"/>
      <c r="C825" s="126"/>
      <c r="D825" s="390"/>
      <c r="E825" s="390"/>
      <c r="F825" s="390"/>
    </row>
    <row r="826" spans="2:6" x14ac:dyDescent="0.3">
      <c r="B826" s="412"/>
      <c r="C826" s="126"/>
      <c r="D826" s="390"/>
      <c r="E826" s="390"/>
      <c r="F826" s="390"/>
    </row>
    <row r="827" spans="2:6" x14ac:dyDescent="0.3">
      <c r="B827" s="412"/>
      <c r="C827" s="126"/>
      <c r="D827" s="390"/>
      <c r="E827" s="390"/>
      <c r="F827" s="390"/>
    </row>
    <row r="828" spans="2:6" x14ac:dyDescent="0.3">
      <c r="B828" s="412"/>
      <c r="C828" s="126"/>
      <c r="D828" s="390"/>
      <c r="E828" s="390"/>
      <c r="F828" s="390"/>
    </row>
    <row r="829" spans="2:6" x14ac:dyDescent="0.3">
      <c r="B829" s="412"/>
      <c r="C829" s="126"/>
      <c r="D829" s="390"/>
      <c r="E829" s="390"/>
      <c r="F829" s="390"/>
    </row>
    <row r="830" spans="2:6" x14ac:dyDescent="0.3">
      <c r="B830" s="412"/>
      <c r="C830" s="126"/>
      <c r="D830" s="390"/>
      <c r="E830" s="390"/>
      <c r="F830" s="390"/>
    </row>
    <row r="831" spans="2:6" x14ac:dyDescent="0.3">
      <c r="B831" s="412"/>
      <c r="C831" s="126"/>
      <c r="D831" s="390"/>
      <c r="E831" s="390"/>
      <c r="F831" s="390"/>
    </row>
    <row r="832" spans="2:6" x14ac:dyDescent="0.3">
      <c r="B832" s="412"/>
      <c r="C832" s="126"/>
      <c r="D832" s="390"/>
      <c r="E832" s="390"/>
      <c r="F832" s="390"/>
    </row>
    <row r="833" spans="2:6" x14ac:dyDescent="0.3">
      <c r="B833" s="412"/>
      <c r="C833" s="126"/>
      <c r="D833" s="390"/>
      <c r="E833" s="390"/>
      <c r="F833" s="390"/>
    </row>
    <row r="834" spans="2:6" x14ac:dyDescent="0.3">
      <c r="B834" s="412"/>
      <c r="C834" s="126"/>
      <c r="D834" s="390"/>
      <c r="E834" s="390"/>
      <c r="F834" s="390"/>
    </row>
    <row r="835" spans="2:6" x14ac:dyDescent="0.3">
      <c r="B835" s="412"/>
      <c r="C835" s="126"/>
      <c r="D835" s="390"/>
      <c r="E835" s="390"/>
      <c r="F835" s="390"/>
    </row>
    <row r="836" spans="2:6" x14ac:dyDescent="0.3">
      <c r="B836" s="412"/>
      <c r="C836" s="126"/>
      <c r="D836" s="390"/>
      <c r="E836" s="390"/>
      <c r="F836" s="390"/>
    </row>
    <row r="837" spans="2:6" x14ac:dyDescent="0.3">
      <c r="B837" s="412"/>
      <c r="C837" s="126"/>
      <c r="D837" s="390"/>
      <c r="E837" s="390"/>
      <c r="F837" s="390"/>
    </row>
    <row r="838" spans="2:6" x14ac:dyDescent="0.3">
      <c r="B838" s="412"/>
      <c r="C838" s="126"/>
      <c r="D838" s="390"/>
      <c r="E838" s="390"/>
      <c r="F838" s="390"/>
    </row>
    <row r="839" spans="2:6" x14ac:dyDescent="0.3">
      <c r="B839" s="412"/>
      <c r="C839" s="126"/>
      <c r="D839" s="390"/>
      <c r="E839" s="390"/>
      <c r="F839" s="390"/>
    </row>
    <row r="840" spans="2:6" x14ac:dyDescent="0.3">
      <c r="B840" s="412"/>
      <c r="C840" s="126"/>
      <c r="D840" s="390"/>
      <c r="E840" s="390"/>
      <c r="F840" s="390"/>
    </row>
    <row r="841" spans="2:6" x14ac:dyDescent="0.3">
      <c r="B841" s="412"/>
      <c r="C841" s="126"/>
      <c r="D841" s="390"/>
      <c r="E841" s="390"/>
      <c r="F841" s="390"/>
    </row>
    <row r="842" spans="2:6" x14ac:dyDescent="0.3">
      <c r="B842" s="412"/>
      <c r="C842" s="126"/>
      <c r="D842" s="390"/>
      <c r="E842" s="390"/>
      <c r="F842" s="390"/>
    </row>
    <row r="843" spans="2:6" x14ac:dyDescent="0.3">
      <c r="B843" s="412"/>
      <c r="C843" s="126"/>
      <c r="D843" s="390"/>
      <c r="E843" s="390"/>
      <c r="F843" s="390"/>
    </row>
    <row r="844" spans="2:6" x14ac:dyDescent="0.3">
      <c r="B844" s="412"/>
      <c r="C844" s="126"/>
      <c r="D844" s="390"/>
      <c r="E844" s="390"/>
      <c r="F844" s="390"/>
    </row>
    <row r="845" spans="2:6" x14ac:dyDescent="0.3">
      <c r="B845" s="412"/>
      <c r="C845" s="126"/>
      <c r="D845" s="390"/>
      <c r="E845" s="390"/>
      <c r="F845" s="390"/>
    </row>
    <row r="846" spans="2:6" x14ac:dyDescent="0.3">
      <c r="B846" s="412"/>
      <c r="C846" s="126"/>
      <c r="D846" s="390"/>
      <c r="E846" s="390"/>
      <c r="F846" s="390"/>
    </row>
    <row r="847" spans="2:6" x14ac:dyDescent="0.3">
      <c r="B847" s="412"/>
      <c r="C847" s="126"/>
      <c r="D847" s="390"/>
      <c r="E847" s="390"/>
      <c r="F847" s="390"/>
    </row>
    <row r="848" spans="2:6" x14ac:dyDescent="0.3">
      <c r="B848" s="412"/>
      <c r="C848" s="126"/>
      <c r="D848" s="390"/>
      <c r="E848" s="390"/>
      <c r="F848" s="390"/>
    </row>
    <row r="849" spans="2:6" x14ac:dyDescent="0.3">
      <c r="B849" s="412"/>
      <c r="C849" s="126"/>
      <c r="D849" s="390"/>
      <c r="E849" s="390"/>
      <c r="F849" s="390"/>
    </row>
    <row r="850" spans="2:6" x14ac:dyDescent="0.3">
      <c r="B850" s="412"/>
      <c r="C850" s="126"/>
      <c r="D850" s="390"/>
      <c r="E850" s="390"/>
      <c r="F850" s="390"/>
    </row>
    <row r="851" spans="2:6" x14ac:dyDescent="0.3">
      <c r="B851" s="412"/>
      <c r="C851" s="126"/>
      <c r="D851" s="390"/>
      <c r="E851" s="390"/>
      <c r="F851" s="390"/>
    </row>
    <row r="852" spans="2:6" x14ac:dyDescent="0.3">
      <c r="B852" s="412"/>
      <c r="C852" s="126"/>
      <c r="D852" s="390"/>
      <c r="E852" s="390"/>
      <c r="F852" s="390"/>
    </row>
    <row r="853" spans="2:6" x14ac:dyDescent="0.3">
      <c r="B853" s="412"/>
      <c r="C853" s="126"/>
      <c r="D853" s="390"/>
      <c r="E853" s="390"/>
      <c r="F853" s="390"/>
    </row>
    <row r="854" spans="2:6" x14ac:dyDescent="0.3">
      <c r="B854" s="412"/>
      <c r="C854" s="126"/>
      <c r="D854" s="390"/>
      <c r="E854" s="390"/>
      <c r="F854" s="390"/>
    </row>
    <row r="855" spans="2:6" x14ac:dyDescent="0.3">
      <c r="B855" s="412"/>
      <c r="C855" s="126"/>
      <c r="D855" s="390"/>
      <c r="E855" s="390"/>
      <c r="F855" s="390"/>
    </row>
    <row r="856" spans="2:6" x14ac:dyDescent="0.3">
      <c r="B856" s="412"/>
      <c r="C856" s="126"/>
      <c r="D856" s="390"/>
      <c r="E856" s="390"/>
      <c r="F856" s="390"/>
    </row>
    <row r="857" spans="2:6" x14ac:dyDescent="0.3">
      <c r="B857" s="412"/>
      <c r="C857" s="126"/>
      <c r="D857" s="390"/>
      <c r="E857" s="390"/>
      <c r="F857" s="390"/>
    </row>
    <row r="858" spans="2:6" x14ac:dyDescent="0.3">
      <c r="B858" s="412"/>
      <c r="C858" s="126"/>
      <c r="D858" s="390"/>
      <c r="E858" s="390"/>
      <c r="F858" s="390"/>
    </row>
    <row r="859" spans="2:6" x14ac:dyDescent="0.3">
      <c r="B859" s="412"/>
      <c r="C859" s="126"/>
      <c r="D859" s="390"/>
      <c r="E859" s="390"/>
      <c r="F859" s="390"/>
    </row>
    <row r="860" spans="2:6" x14ac:dyDescent="0.3">
      <c r="B860" s="412"/>
      <c r="C860" s="126"/>
      <c r="D860" s="390"/>
      <c r="E860" s="390"/>
      <c r="F860" s="390"/>
    </row>
    <row r="861" spans="2:6" x14ac:dyDescent="0.3">
      <c r="B861" s="412"/>
      <c r="C861" s="126"/>
      <c r="D861" s="390"/>
      <c r="E861" s="390"/>
      <c r="F861" s="390"/>
    </row>
    <row r="862" spans="2:6" x14ac:dyDescent="0.3">
      <c r="B862" s="412"/>
      <c r="C862" s="126"/>
      <c r="D862" s="390"/>
      <c r="E862" s="390"/>
      <c r="F862" s="390"/>
    </row>
    <row r="863" spans="2:6" x14ac:dyDescent="0.3">
      <c r="B863" s="412"/>
      <c r="C863" s="126"/>
      <c r="D863" s="390"/>
      <c r="E863" s="390"/>
      <c r="F863" s="390"/>
    </row>
    <row r="864" spans="2:6" x14ac:dyDescent="0.3">
      <c r="B864" s="412"/>
      <c r="C864" s="126"/>
      <c r="D864" s="390"/>
      <c r="E864" s="390"/>
      <c r="F864" s="390"/>
    </row>
    <row r="865" spans="2:6" x14ac:dyDescent="0.3">
      <c r="B865" s="412"/>
      <c r="C865" s="126"/>
      <c r="D865" s="390"/>
      <c r="E865" s="390"/>
      <c r="F865" s="390"/>
    </row>
    <row r="866" spans="2:6" x14ac:dyDescent="0.3">
      <c r="B866" s="412"/>
      <c r="C866" s="126"/>
      <c r="D866" s="390"/>
      <c r="E866" s="390"/>
      <c r="F866" s="390"/>
    </row>
    <row r="867" spans="2:6" x14ac:dyDescent="0.3">
      <c r="B867" s="412"/>
      <c r="C867" s="126"/>
      <c r="D867" s="390"/>
      <c r="E867" s="390"/>
      <c r="F867" s="390"/>
    </row>
    <row r="868" spans="2:6" x14ac:dyDescent="0.3">
      <c r="B868" s="412"/>
      <c r="C868" s="126"/>
      <c r="D868" s="390"/>
      <c r="E868" s="390"/>
      <c r="F868" s="390"/>
    </row>
    <row r="869" spans="2:6" x14ac:dyDescent="0.3">
      <c r="B869" s="412"/>
      <c r="C869" s="126"/>
      <c r="D869" s="390"/>
      <c r="E869" s="390"/>
      <c r="F869" s="390"/>
    </row>
    <row r="870" spans="2:6" x14ac:dyDescent="0.3">
      <c r="B870" s="412"/>
      <c r="C870" s="126"/>
      <c r="D870" s="390"/>
      <c r="E870" s="390"/>
      <c r="F870" s="390"/>
    </row>
    <row r="871" spans="2:6" x14ac:dyDescent="0.3">
      <c r="B871" s="412"/>
      <c r="C871" s="126"/>
      <c r="D871" s="390"/>
      <c r="E871" s="390"/>
      <c r="F871" s="390"/>
    </row>
    <row r="872" spans="2:6" x14ac:dyDescent="0.3">
      <c r="B872" s="412"/>
      <c r="C872" s="126"/>
      <c r="D872" s="390"/>
      <c r="E872" s="390"/>
      <c r="F872" s="390"/>
    </row>
    <row r="873" spans="2:6" x14ac:dyDescent="0.3">
      <c r="B873" s="412"/>
      <c r="C873" s="126"/>
      <c r="D873" s="390"/>
      <c r="E873" s="390"/>
      <c r="F873" s="390"/>
    </row>
    <row r="874" spans="2:6" x14ac:dyDescent="0.3">
      <c r="B874" s="412"/>
      <c r="C874" s="126"/>
      <c r="D874" s="390"/>
      <c r="E874" s="390"/>
      <c r="F874" s="390"/>
    </row>
    <row r="875" spans="2:6" x14ac:dyDescent="0.3">
      <c r="B875" s="412"/>
      <c r="C875" s="126"/>
      <c r="D875" s="390"/>
      <c r="E875" s="390"/>
      <c r="F875" s="390"/>
    </row>
    <row r="876" spans="2:6" x14ac:dyDescent="0.3">
      <c r="B876" s="412"/>
      <c r="C876" s="126"/>
      <c r="D876" s="390"/>
      <c r="E876" s="390"/>
      <c r="F876" s="390"/>
    </row>
    <row r="877" spans="2:6" x14ac:dyDescent="0.3">
      <c r="B877" s="412"/>
      <c r="C877" s="126"/>
      <c r="D877" s="390"/>
      <c r="E877" s="390"/>
      <c r="F877" s="390"/>
    </row>
    <row r="878" spans="2:6" x14ac:dyDescent="0.3">
      <c r="B878" s="412"/>
      <c r="C878" s="126"/>
      <c r="D878" s="390"/>
      <c r="E878" s="390"/>
      <c r="F878" s="390"/>
    </row>
    <row r="879" spans="2:6" x14ac:dyDescent="0.3">
      <c r="B879" s="412"/>
      <c r="C879" s="126"/>
      <c r="D879" s="390"/>
      <c r="E879" s="390"/>
      <c r="F879" s="390"/>
    </row>
    <row r="880" spans="2:6" x14ac:dyDescent="0.3">
      <c r="B880" s="412"/>
      <c r="C880" s="126"/>
      <c r="D880" s="390"/>
      <c r="E880" s="390"/>
      <c r="F880" s="390"/>
    </row>
    <row r="881" spans="2:6" x14ac:dyDescent="0.3">
      <c r="B881" s="412"/>
      <c r="C881" s="126"/>
      <c r="D881" s="390"/>
      <c r="E881" s="390"/>
      <c r="F881" s="390"/>
    </row>
    <row r="882" spans="2:6" x14ac:dyDescent="0.3">
      <c r="B882" s="412"/>
      <c r="C882" s="126"/>
      <c r="D882" s="390"/>
      <c r="E882" s="390"/>
      <c r="F882" s="390"/>
    </row>
    <row r="883" spans="2:6" x14ac:dyDescent="0.3">
      <c r="B883" s="412"/>
      <c r="C883" s="126"/>
      <c r="D883" s="390"/>
      <c r="E883" s="390"/>
      <c r="F883" s="390"/>
    </row>
    <row r="884" spans="2:6" x14ac:dyDescent="0.3">
      <c r="B884" s="412"/>
      <c r="C884" s="126"/>
      <c r="D884" s="390"/>
      <c r="E884" s="390"/>
      <c r="F884" s="390"/>
    </row>
    <row r="885" spans="2:6" x14ac:dyDescent="0.3">
      <c r="B885" s="412"/>
      <c r="C885" s="126"/>
      <c r="D885" s="390"/>
      <c r="E885" s="390"/>
      <c r="F885" s="390"/>
    </row>
    <row r="886" spans="2:6" x14ac:dyDescent="0.3">
      <c r="B886" s="412"/>
      <c r="C886" s="126"/>
      <c r="D886" s="390"/>
      <c r="E886" s="390"/>
      <c r="F886" s="390"/>
    </row>
    <row r="887" spans="2:6" x14ac:dyDescent="0.3">
      <c r="B887" s="412"/>
      <c r="C887" s="126"/>
      <c r="D887" s="390"/>
      <c r="E887" s="390"/>
      <c r="F887" s="390"/>
    </row>
    <row r="888" spans="2:6" x14ac:dyDescent="0.3">
      <c r="B888" s="412"/>
      <c r="C888" s="126"/>
      <c r="D888" s="390"/>
      <c r="E888" s="390"/>
      <c r="F888" s="390"/>
    </row>
    <row r="889" spans="2:6" x14ac:dyDescent="0.3">
      <c r="B889" s="412"/>
      <c r="C889" s="126"/>
      <c r="D889" s="390"/>
      <c r="E889" s="390"/>
      <c r="F889" s="390"/>
    </row>
    <row r="890" spans="2:6" x14ac:dyDescent="0.3">
      <c r="B890" s="412"/>
      <c r="C890" s="126"/>
      <c r="D890" s="390"/>
      <c r="E890" s="390"/>
      <c r="F890" s="390"/>
    </row>
    <row r="891" spans="2:6" x14ac:dyDescent="0.3">
      <c r="B891" s="412"/>
      <c r="C891" s="126"/>
      <c r="D891" s="390"/>
      <c r="E891" s="390"/>
      <c r="F891" s="390"/>
    </row>
    <row r="892" spans="2:6" x14ac:dyDescent="0.3">
      <c r="B892" s="412"/>
      <c r="C892" s="126"/>
      <c r="D892" s="390"/>
      <c r="E892" s="390"/>
      <c r="F892" s="390"/>
    </row>
    <row r="893" spans="2:6" x14ac:dyDescent="0.3">
      <c r="B893" s="412"/>
      <c r="C893" s="126"/>
      <c r="D893" s="390"/>
      <c r="E893" s="390"/>
      <c r="F893" s="390"/>
    </row>
    <row r="894" spans="2:6" x14ac:dyDescent="0.3">
      <c r="B894" s="412"/>
      <c r="C894" s="126"/>
      <c r="D894" s="390"/>
      <c r="E894" s="390"/>
      <c r="F894" s="390"/>
    </row>
    <row r="895" spans="2:6" x14ac:dyDescent="0.3">
      <c r="B895" s="412"/>
      <c r="C895" s="126"/>
      <c r="D895" s="390"/>
      <c r="E895" s="390"/>
      <c r="F895" s="390"/>
    </row>
    <row r="896" spans="2:6" x14ac:dyDescent="0.3">
      <c r="B896" s="412"/>
      <c r="C896" s="126"/>
      <c r="D896" s="390"/>
      <c r="E896" s="390"/>
      <c r="F896" s="390"/>
    </row>
    <row r="897" spans="2:6" x14ac:dyDescent="0.3">
      <c r="B897" s="412"/>
      <c r="C897" s="126"/>
      <c r="D897" s="390"/>
      <c r="E897" s="390"/>
      <c r="F897" s="390"/>
    </row>
    <row r="898" spans="2:6" x14ac:dyDescent="0.3">
      <c r="B898" s="412"/>
      <c r="C898" s="126"/>
      <c r="D898" s="390"/>
      <c r="E898" s="390"/>
      <c r="F898" s="390"/>
    </row>
    <row r="899" spans="2:6" x14ac:dyDescent="0.3">
      <c r="B899" s="412"/>
      <c r="C899" s="126"/>
      <c r="D899" s="390"/>
      <c r="E899" s="390"/>
      <c r="F899" s="390"/>
    </row>
    <row r="900" spans="2:6" x14ac:dyDescent="0.3">
      <c r="B900" s="412"/>
      <c r="C900" s="126"/>
      <c r="D900" s="390"/>
      <c r="E900" s="390"/>
      <c r="F900" s="390"/>
    </row>
    <row r="901" spans="2:6" x14ac:dyDescent="0.3">
      <c r="B901" s="412"/>
      <c r="C901" s="126"/>
      <c r="D901" s="390"/>
      <c r="E901" s="390"/>
      <c r="F901" s="390"/>
    </row>
    <row r="902" spans="2:6" x14ac:dyDescent="0.3">
      <c r="B902" s="412"/>
      <c r="C902" s="126"/>
      <c r="D902" s="390"/>
      <c r="E902" s="390"/>
      <c r="F902" s="390"/>
    </row>
    <row r="903" spans="2:6" x14ac:dyDescent="0.3">
      <c r="B903" s="412"/>
      <c r="C903" s="126"/>
      <c r="D903" s="390"/>
      <c r="E903" s="390"/>
      <c r="F903" s="390"/>
    </row>
    <row r="904" spans="2:6" x14ac:dyDescent="0.3">
      <c r="B904" s="412"/>
      <c r="C904" s="126"/>
      <c r="D904" s="390"/>
      <c r="E904" s="390"/>
      <c r="F904" s="390"/>
    </row>
    <row r="905" spans="2:6" x14ac:dyDescent="0.3">
      <c r="B905" s="412"/>
      <c r="C905" s="126"/>
      <c r="D905" s="390"/>
      <c r="E905" s="390"/>
      <c r="F905" s="390"/>
    </row>
    <row r="906" spans="2:6" x14ac:dyDescent="0.3">
      <c r="B906" s="412"/>
      <c r="C906" s="126"/>
      <c r="D906" s="390"/>
      <c r="E906" s="390"/>
      <c r="F906" s="390"/>
    </row>
    <row r="907" spans="2:6" x14ac:dyDescent="0.3">
      <c r="B907" s="412"/>
      <c r="C907" s="126"/>
      <c r="D907" s="390"/>
      <c r="E907" s="390"/>
      <c r="F907" s="390"/>
    </row>
    <row r="908" spans="2:6" x14ac:dyDescent="0.3">
      <c r="B908" s="412"/>
      <c r="C908" s="126"/>
      <c r="D908" s="390"/>
      <c r="E908" s="390"/>
      <c r="F908" s="390"/>
    </row>
    <row r="909" spans="2:6" x14ac:dyDescent="0.3">
      <c r="B909" s="412"/>
      <c r="C909" s="126"/>
      <c r="D909" s="390"/>
      <c r="E909" s="390"/>
      <c r="F909" s="390"/>
    </row>
    <row r="910" spans="2:6" x14ac:dyDescent="0.3">
      <c r="B910" s="412"/>
      <c r="C910" s="126"/>
      <c r="D910" s="390"/>
      <c r="E910" s="390"/>
      <c r="F910" s="390"/>
    </row>
    <row r="911" spans="2:6" x14ac:dyDescent="0.3">
      <c r="B911" s="412"/>
      <c r="C911" s="126"/>
      <c r="D911" s="390"/>
      <c r="E911" s="390"/>
      <c r="F911" s="390"/>
    </row>
    <row r="912" spans="2:6" x14ac:dyDescent="0.3">
      <c r="B912" s="412"/>
      <c r="C912" s="126"/>
      <c r="D912" s="390"/>
      <c r="E912" s="390"/>
      <c r="F912" s="390"/>
    </row>
    <row r="913" spans="2:6" x14ac:dyDescent="0.3">
      <c r="B913" s="412"/>
      <c r="C913" s="126"/>
      <c r="D913" s="390"/>
      <c r="E913" s="390"/>
      <c r="F913" s="390"/>
    </row>
    <row r="914" spans="2:6" x14ac:dyDescent="0.3">
      <c r="B914" s="412"/>
      <c r="C914" s="126"/>
      <c r="D914" s="390"/>
      <c r="E914" s="390"/>
      <c r="F914" s="390"/>
    </row>
    <row r="915" spans="2:6" x14ac:dyDescent="0.3">
      <c r="B915" s="412"/>
      <c r="C915" s="126"/>
      <c r="D915" s="390"/>
      <c r="E915" s="390"/>
      <c r="F915" s="390"/>
    </row>
    <row r="916" spans="2:6" x14ac:dyDescent="0.3">
      <c r="B916" s="412"/>
      <c r="C916" s="126"/>
      <c r="D916" s="390"/>
      <c r="E916" s="390"/>
      <c r="F916" s="390"/>
    </row>
    <row r="917" spans="2:6" x14ac:dyDescent="0.3">
      <c r="B917" s="412"/>
      <c r="C917" s="126"/>
      <c r="D917" s="390"/>
      <c r="E917" s="390"/>
      <c r="F917" s="390"/>
    </row>
    <row r="918" spans="2:6" x14ac:dyDescent="0.3">
      <c r="B918" s="412"/>
      <c r="C918" s="126"/>
      <c r="D918" s="390"/>
      <c r="E918" s="390"/>
      <c r="F918" s="390"/>
    </row>
    <row r="919" spans="2:6" x14ac:dyDescent="0.3">
      <c r="B919" s="412"/>
      <c r="C919" s="126"/>
      <c r="D919" s="390"/>
      <c r="E919" s="390"/>
      <c r="F919" s="390"/>
    </row>
    <row r="920" spans="2:6" x14ac:dyDescent="0.3">
      <c r="B920" s="412"/>
      <c r="C920" s="126"/>
      <c r="D920" s="390"/>
      <c r="E920" s="390"/>
      <c r="F920" s="390"/>
    </row>
    <row r="921" spans="2:6" x14ac:dyDescent="0.3">
      <c r="B921" s="412"/>
      <c r="C921" s="126"/>
      <c r="D921" s="390"/>
      <c r="E921" s="390"/>
      <c r="F921" s="390"/>
    </row>
    <row r="922" spans="2:6" x14ac:dyDescent="0.3">
      <c r="B922" s="412"/>
      <c r="C922" s="126"/>
      <c r="D922" s="390"/>
      <c r="E922" s="390"/>
      <c r="F922" s="390"/>
    </row>
    <row r="923" spans="2:6" x14ac:dyDescent="0.3">
      <c r="B923" s="412"/>
      <c r="C923" s="126"/>
      <c r="D923" s="390"/>
      <c r="E923" s="390"/>
      <c r="F923" s="390"/>
    </row>
    <row r="924" spans="2:6" x14ac:dyDescent="0.3">
      <c r="B924" s="412"/>
      <c r="C924" s="126"/>
      <c r="D924" s="390"/>
      <c r="E924" s="390"/>
      <c r="F924" s="390"/>
    </row>
    <row r="925" spans="2:6" x14ac:dyDescent="0.3">
      <c r="B925" s="412"/>
      <c r="C925" s="126"/>
      <c r="D925" s="390"/>
      <c r="E925" s="390"/>
      <c r="F925" s="390"/>
    </row>
    <row r="926" spans="2:6" x14ac:dyDescent="0.3">
      <c r="B926" s="412"/>
      <c r="C926" s="126"/>
      <c r="D926" s="390"/>
      <c r="E926" s="390"/>
      <c r="F926" s="390"/>
    </row>
    <row r="927" spans="2:6" x14ac:dyDescent="0.3">
      <c r="B927" s="412"/>
      <c r="C927" s="126"/>
      <c r="D927" s="390"/>
      <c r="E927" s="390"/>
      <c r="F927" s="390"/>
    </row>
    <row r="928" spans="2:6" x14ac:dyDescent="0.3">
      <c r="B928" s="412"/>
      <c r="C928" s="126"/>
      <c r="D928" s="390"/>
      <c r="E928" s="390"/>
      <c r="F928" s="390"/>
    </row>
    <row r="929" spans="2:6" x14ac:dyDescent="0.3">
      <c r="B929" s="412"/>
      <c r="C929" s="126"/>
      <c r="D929" s="390"/>
      <c r="E929" s="390"/>
      <c r="F929" s="390"/>
    </row>
    <row r="930" spans="2:6" x14ac:dyDescent="0.3">
      <c r="B930" s="412"/>
      <c r="C930" s="126"/>
      <c r="D930" s="390"/>
      <c r="E930" s="390"/>
      <c r="F930" s="390"/>
    </row>
    <row r="931" spans="2:6" x14ac:dyDescent="0.3">
      <c r="B931" s="412"/>
      <c r="C931" s="126"/>
      <c r="D931" s="390"/>
      <c r="E931" s="390"/>
      <c r="F931" s="390"/>
    </row>
    <row r="932" spans="2:6" x14ac:dyDescent="0.3">
      <c r="B932" s="412"/>
      <c r="C932" s="126"/>
      <c r="D932" s="390"/>
      <c r="E932" s="390"/>
      <c r="F932" s="390"/>
    </row>
    <row r="933" spans="2:6" x14ac:dyDescent="0.3">
      <c r="B933" s="412"/>
      <c r="C933" s="126"/>
      <c r="D933" s="390"/>
      <c r="E933" s="390"/>
      <c r="F933" s="390"/>
    </row>
    <row r="934" spans="2:6" x14ac:dyDescent="0.3">
      <c r="B934" s="412"/>
      <c r="C934" s="126"/>
      <c r="D934" s="390"/>
      <c r="E934" s="390"/>
      <c r="F934" s="390"/>
    </row>
    <row r="935" spans="2:6" x14ac:dyDescent="0.3">
      <c r="B935" s="412"/>
      <c r="C935" s="126"/>
      <c r="D935" s="390"/>
      <c r="E935" s="390"/>
      <c r="F935" s="390"/>
    </row>
    <row r="936" spans="2:6" x14ac:dyDescent="0.3">
      <c r="B936" s="412"/>
      <c r="C936" s="126"/>
      <c r="D936" s="390"/>
      <c r="E936" s="390"/>
      <c r="F936" s="390"/>
    </row>
    <row r="937" spans="2:6" x14ac:dyDescent="0.3">
      <c r="B937" s="412"/>
      <c r="C937" s="126"/>
      <c r="D937" s="390"/>
      <c r="E937" s="390"/>
      <c r="F937" s="390"/>
    </row>
    <row r="938" spans="2:6" x14ac:dyDescent="0.3">
      <c r="B938" s="412"/>
      <c r="C938" s="126"/>
      <c r="D938" s="390"/>
      <c r="E938" s="390"/>
      <c r="F938" s="390"/>
    </row>
    <row r="939" spans="2:6" x14ac:dyDescent="0.3">
      <c r="B939" s="412"/>
      <c r="C939" s="126"/>
      <c r="D939" s="390"/>
      <c r="E939" s="390"/>
      <c r="F939" s="390"/>
    </row>
    <row r="940" spans="2:6" x14ac:dyDescent="0.3">
      <c r="B940" s="412"/>
      <c r="C940" s="126"/>
      <c r="D940" s="390"/>
      <c r="E940" s="390"/>
      <c r="F940" s="390"/>
    </row>
    <row r="941" spans="2:6" x14ac:dyDescent="0.3">
      <c r="B941" s="412"/>
      <c r="C941" s="126"/>
      <c r="D941" s="390"/>
      <c r="E941" s="390"/>
      <c r="F941" s="390"/>
    </row>
    <row r="942" spans="2:6" x14ac:dyDescent="0.3">
      <c r="B942" s="412"/>
      <c r="C942" s="126"/>
      <c r="D942" s="390"/>
      <c r="E942" s="390"/>
      <c r="F942" s="390"/>
    </row>
    <row r="943" spans="2:6" x14ac:dyDescent="0.3">
      <c r="B943" s="412"/>
      <c r="C943" s="126"/>
      <c r="D943" s="390"/>
      <c r="E943" s="390"/>
      <c r="F943" s="390"/>
    </row>
    <row r="944" spans="2:6" x14ac:dyDescent="0.3">
      <c r="B944" s="412"/>
      <c r="C944" s="126"/>
      <c r="D944" s="390"/>
      <c r="E944" s="390"/>
      <c r="F944" s="390"/>
    </row>
    <row r="945" spans="2:6" x14ac:dyDescent="0.3">
      <c r="B945" s="412"/>
      <c r="C945" s="126"/>
      <c r="D945" s="390"/>
      <c r="E945" s="390"/>
      <c r="F945" s="390"/>
    </row>
    <row r="946" spans="2:6" x14ac:dyDescent="0.3">
      <c r="B946" s="412"/>
      <c r="C946" s="126"/>
      <c r="D946" s="390"/>
      <c r="E946" s="390"/>
      <c r="F946" s="390"/>
    </row>
    <row r="947" spans="2:6" x14ac:dyDescent="0.3">
      <c r="B947" s="412"/>
      <c r="C947" s="126"/>
      <c r="D947" s="390"/>
      <c r="E947" s="390"/>
      <c r="F947" s="390"/>
    </row>
    <row r="948" spans="2:6" x14ac:dyDescent="0.3">
      <c r="B948" s="412"/>
      <c r="C948" s="126"/>
      <c r="D948" s="390"/>
      <c r="E948" s="390"/>
      <c r="F948" s="390"/>
    </row>
    <row r="949" spans="2:6" x14ac:dyDescent="0.3">
      <c r="B949" s="412"/>
      <c r="C949" s="126"/>
      <c r="D949" s="390"/>
      <c r="E949" s="390"/>
      <c r="F949" s="390"/>
    </row>
    <row r="950" spans="2:6" x14ac:dyDescent="0.3">
      <c r="B950" s="412"/>
      <c r="C950" s="126"/>
      <c r="D950" s="390"/>
      <c r="E950" s="390"/>
      <c r="F950" s="390"/>
    </row>
    <row r="951" spans="2:6" x14ac:dyDescent="0.3">
      <c r="B951" s="412"/>
      <c r="C951" s="126"/>
      <c r="D951" s="390"/>
      <c r="E951" s="390"/>
      <c r="F951" s="390"/>
    </row>
    <row r="952" spans="2:6" x14ac:dyDescent="0.3">
      <c r="B952" s="412"/>
      <c r="C952" s="126"/>
      <c r="D952" s="390"/>
      <c r="E952" s="390"/>
      <c r="F952" s="390"/>
    </row>
    <row r="953" spans="2:6" x14ac:dyDescent="0.3">
      <c r="B953" s="412"/>
      <c r="C953" s="126"/>
      <c r="D953" s="390"/>
      <c r="E953" s="390"/>
      <c r="F953" s="390"/>
    </row>
    <row r="954" spans="2:6" x14ac:dyDescent="0.3">
      <c r="B954" s="412"/>
      <c r="C954" s="126"/>
      <c r="D954" s="390"/>
      <c r="E954" s="390"/>
      <c r="F954" s="390"/>
    </row>
    <row r="955" spans="2:6" x14ac:dyDescent="0.3">
      <c r="B955" s="412"/>
      <c r="C955" s="126"/>
      <c r="D955" s="390"/>
      <c r="E955" s="390"/>
      <c r="F955" s="390"/>
    </row>
    <row r="956" spans="2:6" x14ac:dyDescent="0.3">
      <c r="B956" s="412"/>
      <c r="C956" s="126"/>
      <c r="D956" s="390"/>
      <c r="E956" s="390"/>
      <c r="F956" s="390"/>
    </row>
    <row r="957" spans="2:6" x14ac:dyDescent="0.3">
      <c r="B957" s="412"/>
      <c r="C957" s="126"/>
      <c r="D957" s="390"/>
      <c r="E957" s="390"/>
      <c r="F957" s="390"/>
    </row>
    <row r="958" spans="2:6" x14ac:dyDescent="0.3">
      <c r="B958" s="412"/>
      <c r="C958" s="126"/>
      <c r="D958" s="390"/>
      <c r="E958" s="390"/>
      <c r="F958" s="390"/>
    </row>
    <row r="959" spans="2:6" x14ac:dyDescent="0.3">
      <c r="B959" s="412"/>
      <c r="C959" s="126"/>
      <c r="D959" s="390"/>
      <c r="E959" s="390"/>
      <c r="F959" s="390"/>
    </row>
    <row r="960" spans="2:6" x14ac:dyDescent="0.3">
      <c r="B960" s="412"/>
      <c r="C960" s="126"/>
      <c r="D960" s="390"/>
      <c r="E960" s="390"/>
      <c r="F960" s="390"/>
    </row>
    <row r="961" spans="2:6" x14ac:dyDescent="0.3">
      <c r="B961" s="412"/>
      <c r="C961" s="126"/>
      <c r="D961" s="390"/>
      <c r="E961" s="390"/>
      <c r="F961" s="390"/>
    </row>
    <row r="962" spans="2:6" x14ac:dyDescent="0.3">
      <c r="B962" s="412"/>
      <c r="C962" s="126"/>
      <c r="D962" s="390"/>
      <c r="E962" s="390"/>
      <c r="F962" s="390"/>
    </row>
    <row r="963" spans="2:6" x14ac:dyDescent="0.3">
      <c r="B963" s="412"/>
      <c r="C963" s="126"/>
      <c r="D963" s="390"/>
      <c r="E963" s="390"/>
      <c r="F963" s="390"/>
    </row>
    <row r="964" spans="2:6" x14ac:dyDescent="0.3">
      <c r="B964" s="412"/>
      <c r="C964" s="126"/>
      <c r="D964" s="390"/>
      <c r="E964" s="390"/>
      <c r="F964" s="390"/>
    </row>
    <row r="965" spans="2:6" x14ac:dyDescent="0.3">
      <c r="B965" s="412"/>
      <c r="C965" s="126"/>
      <c r="D965" s="390"/>
      <c r="E965" s="390"/>
      <c r="F965" s="390"/>
    </row>
    <row r="966" spans="2:6" x14ac:dyDescent="0.3">
      <c r="B966" s="412"/>
      <c r="C966" s="126"/>
      <c r="D966" s="390"/>
      <c r="E966" s="390"/>
      <c r="F966" s="390"/>
    </row>
    <row r="967" spans="2:6" x14ac:dyDescent="0.3">
      <c r="B967" s="412"/>
      <c r="C967" s="126"/>
      <c r="D967" s="390"/>
      <c r="E967" s="390"/>
      <c r="F967" s="390"/>
    </row>
    <row r="968" spans="2:6" x14ac:dyDescent="0.3">
      <c r="B968" s="412"/>
      <c r="C968" s="126"/>
      <c r="D968" s="390"/>
      <c r="E968" s="390"/>
      <c r="F968" s="390"/>
    </row>
    <row r="969" spans="2:6" x14ac:dyDescent="0.3">
      <c r="B969" s="412"/>
      <c r="C969" s="126"/>
      <c r="D969" s="390"/>
      <c r="E969" s="390"/>
      <c r="F969" s="390"/>
    </row>
    <row r="970" spans="2:6" x14ac:dyDescent="0.3">
      <c r="B970" s="412"/>
      <c r="C970" s="126"/>
      <c r="D970" s="390"/>
      <c r="E970" s="390"/>
      <c r="F970" s="390"/>
    </row>
    <row r="971" spans="2:6" x14ac:dyDescent="0.3">
      <c r="B971" s="412"/>
      <c r="C971" s="126"/>
      <c r="D971" s="390"/>
      <c r="E971" s="390"/>
      <c r="F971" s="390"/>
    </row>
    <row r="972" spans="2:6" x14ac:dyDescent="0.3">
      <c r="B972" s="412"/>
      <c r="C972" s="126"/>
      <c r="D972" s="390"/>
      <c r="E972" s="390"/>
      <c r="F972" s="390"/>
    </row>
    <row r="973" spans="2:6" x14ac:dyDescent="0.3">
      <c r="B973" s="412"/>
      <c r="C973" s="126"/>
      <c r="D973" s="390"/>
      <c r="E973" s="390"/>
      <c r="F973" s="390"/>
    </row>
    <row r="974" spans="2:6" x14ac:dyDescent="0.3">
      <c r="B974" s="412"/>
      <c r="C974" s="126"/>
      <c r="D974" s="390"/>
      <c r="E974" s="390"/>
      <c r="F974" s="390"/>
    </row>
    <row r="975" spans="2:6" x14ac:dyDescent="0.3">
      <c r="B975" s="412"/>
      <c r="C975" s="126"/>
      <c r="D975" s="390"/>
      <c r="E975" s="390"/>
      <c r="F975" s="390"/>
    </row>
    <row r="976" spans="2:6" x14ac:dyDescent="0.3">
      <c r="B976" s="412"/>
      <c r="C976" s="126"/>
      <c r="D976" s="390"/>
      <c r="E976" s="390"/>
      <c r="F976" s="390"/>
    </row>
    <row r="977" spans="2:6" x14ac:dyDescent="0.3">
      <c r="B977" s="412"/>
      <c r="C977" s="126"/>
      <c r="D977" s="390"/>
      <c r="E977" s="390"/>
      <c r="F977" s="390"/>
    </row>
    <row r="978" spans="2:6" x14ac:dyDescent="0.3">
      <c r="B978" s="412"/>
      <c r="C978" s="126"/>
      <c r="D978" s="390"/>
      <c r="E978" s="390"/>
      <c r="F978" s="390"/>
    </row>
    <row r="979" spans="2:6" x14ac:dyDescent="0.3">
      <c r="B979" s="412"/>
      <c r="C979" s="126"/>
      <c r="D979" s="390"/>
      <c r="E979" s="390"/>
      <c r="F979" s="390"/>
    </row>
    <row r="980" spans="2:6" x14ac:dyDescent="0.3">
      <c r="B980" s="412"/>
      <c r="C980" s="126"/>
      <c r="D980" s="390"/>
      <c r="E980" s="390"/>
      <c r="F980" s="390"/>
    </row>
    <row r="981" spans="2:6" x14ac:dyDescent="0.3">
      <c r="B981" s="412"/>
      <c r="C981" s="126"/>
      <c r="D981" s="390"/>
      <c r="E981" s="390"/>
      <c r="F981" s="390"/>
    </row>
    <row r="982" spans="2:6" x14ac:dyDescent="0.3">
      <c r="B982" s="412"/>
      <c r="C982" s="126"/>
      <c r="D982" s="390"/>
      <c r="E982" s="390"/>
      <c r="F982" s="390"/>
    </row>
    <row r="983" spans="2:6" x14ac:dyDescent="0.3">
      <c r="B983" s="412"/>
      <c r="C983" s="126"/>
      <c r="D983" s="390"/>
      <c r="E983" s="390"/>
      <c r="F983" s="390"/>
    </row>
    <row r="984" spans="2:6" x14ac:dyDescent="0.3">
      <c r="B984" s="412"/>
      <c r="C984" s="126"/>
      <c r="D984" s="390"/>
      <c r="E984" s="390"/>
      <c r="F984" s="390"/>
    </row>
    <row r="985" spans="2:6" x14ac:dyDescent="0.3">
      <c r="B985" s="412"/>
      <c r="C985" s="126"/>
      <c r="D985" s="390"/>
      <c r="E985" s="390"/>
      <c r="F985" s="390"/>
    </row>
    <row r="986" spans="2:6" x14ac:dyDescent="0.3">
      <c r="B986" s="412"/>
      <c r="C986" s="126"/>
      <c r="D986" s="390"/>
      <c r="E986" s="390"/>
      <c r="F986" s="390"/>
    </row>
    <row r="987" spans="2:6" x14ac:dyDescent="0.3">
      <c r="B987" s="412"/>
      <c r="C987" s="126"/>
      <c r="D987" s="390"/>
      <c r="E987" s="390"/>
      <c r="F987" s="390"/>
    </row>
    <row r="988" spans="2:6" x14ac:dyDescent="0.3">
      <c r="B988" s="412"/>
      <c r="C988" s="126"/>
      <c r="D988" s="390"/>
      <c r="E988" s="390"/>
      <c r="F988" s="390"/>
    </row>
    <row r="989" spans="2:6" x14ac:dyDescent="0.3">
      <c r="B989" s="412"/>
      <c r="C989" s="126"/>
      <c r="D989" s="390"/>
      <c r="E989" s="390"/>
      <c r="F989" s="390"/>
    </row>
    <row r="990" spans="2:6" x14ac:dyDescent="0.3">
      <c r="B990" s="412"/>
      <c r="C990" s="126"/>
      <c r="D990" s="390"/>
      <c r="E990" s="390"/>
      <c r="F990" s="390"/>
    </row>
    <row r="991" spans="2:6" x14ac:dyDescent="0.3">
      <c r="B991" s="412"/>
      <c r="C991" s="126"/>
      <c r="D991" s="390"/>
      <c r="E991" s="390"/>
      <c r="F991" s="390"/>
    </row>
    <row r="992" spans="2:6" x14ac:dyDescent="0.3">
      <c r="B992" s="412"/>
      <c r="C992" s="126"/>
      <c r="D992" s="390"/>
      <c r="E992" s="390"/>
      <c r="F992" s="390"/>
    </row>
    <row r="993" spans="2:6" x14ac:dyDescent="0.3">
      <c r="B993" s="412"/>
      <c r="C993" s="126"/>
      <c r="D993" s="390"/>
      <c r="E993" s="390"/>
      <c r="F993" s="390"/>
    </row>
    <row r="994" spans="2:6" x14ac:dyDescent="0.3">
      <c r="B994" s="412"/>
      <c r="C994" s="126"/>
      <c r="D994" s="390"/>
      <c r="E994" s="390"/>
      <c r="F994" s="390"/>
    </row>
    <row r="995" spans="2:6" x14ac:dyDescent="0.3">
      <c r="B995" s="412"/>
      <c r="C995" s="126"/>
      <c r="D995" s="390"/>
      <c r="E995" s="390"/>
      <c r="F995" s="390"/>
    </row>
    <row r="996" spans="2:6" x14ac:dyDescent="0.3">
      <c r="B996" s="412"/>
      <c r="C996" s="126"/>
      <c r="D996" s="390"/>
      <c r="E996" s="390"/>
      <c r="F996" s="390"/>
    </row>
    <row r="997" spans="2:6" x14ac:dyDescent="0.3">
      <c r="B997" s="412"/>
      <c r="C997" s="126"/>
      <c r="D997" s="390"/>
      <c r="E997" s="390"/>
      <c r="F997" s="390"/>
    </row>
    <row r="998" spans="2:6" x14ac:dyDescent="0.3">
      <c r="B998" s="412"/>
      <c r="C998" s="126"/>
      <c r="D998" s="390"/>
      <c r="E998" s="390"/>
      <c r="F998" s="390"/>
    </row>
    <row r="999" spans="2:6" x14ac:dyDescent="0.3">
      <c r="B999" s="412"/>
      <c r="C999" s="126"/>
      <c r="D999" s="390"/>
      <c r="E999" s="390"/>
      <c r="F999" s="390"/>
    </row>
    <row r="1000" spans="2:6" x14ac:dyDescent="0.3">
      <c r="B1000" s="412"/>
      <c r="C1000" s="126"/>
      <c r="D1000" s="390"/>
      <c r="E1000" s="390"/>
      <c r="F1000" s="390"/>
    </row>
    <row r="1001" spans="2:6" x14ac:dyDescent="0.3">
      <c r="B1001" s="412"/>
      <c r="C1001" s="126"/>
      <c r="D1001" s="390"/>
      <c r="E1001" s="390"/>
      <c r="F1001" s="390"/>
    </row>
    <row r="1002" spans="2:6" x14ac:dyDescent="0.3">
      <c r="B1002" s="412"/>
      <c r="C1002" s="126"/>
      <c r="D1002" s="390"/>
      <c r="E1002" s="390"/>
      <c r="F1002" s="390"/>
    </row>
    <row r="1003" spans="2:6" x14ac:dyDescent="0.3">
      <c r="B1003" s="412"/>
      <c r="C1003" s="126"/>
      <c r="D1003" s="390"/>
      <c r="E1003" s="390"/>
      <c r="F1003" s="390"/>
    </row>
    <row r="1004" spans="2:6" x14ac:dyDescent="0.3">
      <c r="B1004" s="412"/>
      <c r="C1004" s="126"/>
      <c r="D1004" s="390"/>
      <c r="E1004" s="390"/>
      <c r="F1004" s="390"/>
    </row>
    <row r="1005" spans="2:6" x14ac:dyDescent="0.3">
      <c r="B1005" s="412"/>
      <c r="C1005" s="126"/>
      <c r="D1005" s="390"/>
      <c r="E1005" s="390"/>
      <c r="F1005" s="390"/>
    </row>
    <row r="1006" spans="2:6" x14ac:dyDescent="0.3">
      <c r="B1006" s="412"/>
      <c r="C1006" s="126"/>
      <c r="D1006" s="390"/>
      <c r="E1006" s="390"/>
      <c r="F1006" s="390"/>
    </row>
    <row r="1007" spans="2:6" x14ac:dyDescent="0.3">
      <c r="B1007" s="412"/>
      <c r="C1007" s="126"/>
      <c r="D1007" s="390"/>
      <c r="E1007" s="390"/>
      <c r="F1007" s="390"/>
    </row>
    <row r="1008" spans="2:6" x14ac:dyDescent="0.3">
      <c r="B1008" s="412"/>
      <c r="C1008" s="126"/>
      <c r="D1008" s="390"/>
      <c r="E1008" s="390"/>
      <c r="F1008" s="390"/>
    </row>
    <row r="1009" spans="2:6" x14ac:dyDescent="0.3">
      <c r="B1009" s="412"/>
      <c r="C1009" s="126"/>
      <c r="D1009" s="390"/>
      <c r="E1009" s="390"/>
      <c r="F1009" s="390"/>
    </row>
    <row r="1010" spans="2:6" x14ac:dyDescent="0.3">
      <c r="B1010" s="412"/>
      <c r="C1010" s="126"/>
      <c r="D1010" s="390"/>
      <c r="E1010" s="390"/>
      <c r="F1010" s="390"/>
    </row>
    <row r="1011" spans="2:6" x14ac:dyDescent="0.3">
      <c r="B1011" s="412"/>
      <c r="C1011" s="126"/>
      <c r="D1011" s="390"/>
      <c r="E1011" s="390"/>
      <c r="F1011" s="390"/>
    </row>
    <row r="1012" spans="2:6" x14ac:dyDescent="0.3">
      <c r="B1012" s="412"/>
      <c r="C1012" s="126"/>
      <c r="D1012" s="390"/>
      <c r="E1012" s="390"/>
      <c r="F1012" s="390"/>
    </row>
    <row r="1013" spans="2:6" x14ac:dyDescent="0.3">
      <c r="B1013" s="412"/>
      <c r="C1013" s="126"/>
      <c r="D1013" s="390"/>
      <c r="E1013" s="390"/>
      <c r="F1013" s="390"/>
    </row>
    <row r="1014" spans="2:6" x14ac:dyDescent="0.3">
      <c r="B1014" s="412"/>
      <c r="C1014" s="126"/>
      <c r="D1014" s="390"/>
      <c r="E1014" s="390"/>
      <c r="F1014" s="390"/>
    </row>
    <row r="1015" spans="2:6" x14ac:dyDescent="0.3">
      <c r="B1015" s="412"/>
      <c r="C1015" s="126"/>
      <c r="D1015" s="390"/>
      <c r="E1015" s="390"/>
      <c r="F1015" s="390"/>
    </row>
    <row r="1016" spans="2:6" x14ac:dyDescent="0.3">
      <c r="B1016" s="412"/>
      <c r="C1016" s="126"/>
      <c r="D1016" s="390"/>
      <c r="E1016" s="390"/>
      <c r="F1016" s="390"/>
    </row>
    <row r="1017" spans="2:6" x14ac:dyDescent="0.3">
      <c r="B1017" s="412"/>
      <c r="C1017" s="126"/>
      <c r="D1017" s="390"/>
      <c r="E1017" s="390"/>
      <c r="F1017" s="390"/>
    </row>
    <row r="1018" spans="2:6" x14ac:dyDescent="0.3">
      <c r="B1018" s="412"/>
      <c r="C1018" s="126"/>
      <c r="D1018" s="390"/>
      <c r="E1018" s="390"/>
      <c r="F1018" s="390"/>
    </row>
    <row r="1019" spans="2:6" x14ac:dyDescent="0.3">
      <c r="B1019" s="412"/>
      <c r="C1019" s="126"/>
      <c r="D1019" s="390"/>
      <c r="E1019" s="390"/>
      <c r="F1019" s="390"/>
    </row>
    <row r="1020" spans="2:6" x14ac:dyDescent="0.3">
      <c r="B1020" s="412"/>
      <c r="C1020" s="126"/>
      <c r="D1020" s="390"/>
      <c r="E1020" s="390"/>
      <c r="F1020" s="390"/>
    </row>
    <row r="1021" spans="2:6" x14ac:dyDescent="0.3">
      <c r="B1021" s="412"/>
      <c r="C1021" s="126"/>
      <c r="D1021" s="390"/>
      <c r="E1021" s="390"/>
      <c r="F1021" s="390"/>
    </row>
    <row r="1022" spans="2:6" x14ac:dyDescent="0.3">
      <c r="B1022" s="412"/>
      <c r="C1022" s="126"/>
      <c r="D1022" s="390"/>
      <c r="E1022" s="390"/>
      <c r="F1022" s="390"/>
    </row>
    <row r="1023" spans="2:6" x14ac:dyDescent="0.3">
      <c r="B1023" s="412"/>
      <c r="C1023" s="126"/>
      <c r="D1023" s="390"/>
      <c r="E1023" s="390"/>
      <c r="F1023" s="390"/>
    </row>
    <row r="1024" spans="2:6" x14ac:dyDescent="0.3">
      <c r="B1024" s="412"/>
      <c r="C1024" s="126"/>
      <c r="D1024" s="390"/>
      <c r="E1024" s="390"/>
      <c r="F1024" s="390"/>
    </row>
    <row r="1025" spans="2:6" x14ac:dyDescent="0.3">
      <c r="B1025" s="412"/>
      <c r="C1025" s="126"/>
      <c r="D1025" s="390"/>
      <c r="E1025" s="390"/>
      <c r="F1025" s="390"/>
    </row>
    <row r="1026" spans="2:6" x14ac:dyDescent="0.3">
      <c r="B1026" s="412"/>
      <c r="C1026" s="126"/>
      <c r="D1026" s="390"/>
      <c r="E1026" s="390"/>
      <c r="F1026" s="390"/>
    </row>
    <row r="1027" spans="2:6" x14ac:dyDescent="0.3">
      <c r="B1027" s="412"/>
      <c r="C1027" s="126"/>
      <c r="D1027" s="390"/>
      <c r="E1027" s="390"/>
      <c r="F1027" s="390"/>
    </row>
    <row r="1028" spans="2:6" x14ac:dyDescent="0.3">
      <c r="B1028" s="412"/>
      <c r="C1028" s="126"/>
      <c r="D1028" s="390"/>
      <c r="E1028" s="390"/>
      <c r="F1028" s="390"/>
    </row>
    <row r="1029" spans="2:6" x14ac:dyDescent="0.3">
      <c r="B1029" s="412"/>
      <c r="C1029" s="126"/>
      <c r="D1029" s="390"/>
      <c r="E1029" s="390"/>
      <c r="F1029" s="390"/>
    </row>
    <row r="1030" spans="2:6" x14ac:dyDescent="0.3">
      <c r="B1030" s="412"/>
      <c r="C1030" s="126"/>
      <c r="D1030" s="390"/>
      <c r="E1030" s="390"/>
      <c r="F1030" s="390"/>
    </row>
    <row r="1031" spans="2:6" x14ac:dyDescent="0.3">
      <c r="B1031" s="412"/>
      <c r="C1031" s="126"/>
      <c r="D1031" s="390"/>
      <c r="E1031" s="390"/>
      <c r="F1031" s="390"/>
    </row>
    <row r="1032" spans="2:6" x14ac:dyDescent="0.3">
      <c r="B1032" s="412"/>
      <c r="C1032" s="126"/>
      <c r="D1032" s="390"/>
      <c r="E1032" s="390"/>
      <c r="F1032" s="390"/>
    </row>
    <row r="1033" spans="2:6" x14ac:dyDescent="0.3">
      <c r="B1033" s="412"/>
      <c r="C1033" s="126"/>
      <c r="D1033" s="390"/>
      <c r="E1033" s="390"/>
      <c r="F1033" s="390"/>
    </row>
    <row r="1034" spans="2:6" x14ac:dyDescent="0.3">
      <c r="B1034" s="412"/>
      <c r="C1034" s="126"/>
      <c r="D1034" s="390"/>
      <c r="E1034" s="390"/>
      <c r="F1034" s="390"/>
    </row>
    <row r="1035" spans="2:6" x14ac:dyDescent="0.3">
      <c r="B1035" s="412"/>
      <c r="C1035" s="126"/>
      <c r="D1035" s="390"/>
      <c r="E1035" s="390"/>
      <c r="F1035" s="390"/>
    </row>
    <row r="1036" spans="2:6" x14ac:dyDescent="0.3">
      <c r="B1036" s="412"/>
      <c r="C1036" s="126"/>
      <c r="D1036" s="390"/>
      <c r="E1036" s="390"/>
      <c r="F1036" s="390"/>
    </row>
    <row r="1037" spans="2:6" x14ac:dyDescent="0.3">
      <c r="B1037" s="412"/>
      <c r="C1037" s="126"/>
      <c r="D1037" s="390"/>
      <c r="E1037" s="390"/>
      <c r="F1037" s="390"/>
    </row>
    <row r="1038" spans="2:6" x14ac:dyDescent="0.3">
      <c r="B1038" s="412"/>
      <c r="C1038" s="126"/>
      <c r="D1038" s="390"/>
      <c r="E1038" s="390"/>
      <c r="F1038" s="390"/>
    </row>
    <row r="1039" spans="2:6" x14ac:dyDescent="0.3">
      <c r="B1039" s="412"/>
      <c r="C1039" s="126"/>
      <c r="D1039" s="390"/>
      <c r="E1039" s="390"/>
      <c r="F1039" s="390"/>
    </row>
    <row r="1040" spans="2:6" x14ac:dyDescent="0.3">
      <c r="B1040" s="412"/>
      <c r="C1040" s="126"/>
      <c r="D1040" s="390"/>
      <c r="E1040" s="390"/>
      <c r="F1040" s="390"/>
    </row>
    <row r="1041" spans="2:6" x14ac:dyDescent="0.3">
      <c r="B1041" s="412"/>
      <c r="C1041" s="126"/>
      <c r="D1041" s="390"/>
      <c r="E1041" s="390"/>
      <c r="F1041" s="390"/>
    </row>
    <row r="1042" spans="2:6" x14ac:dyDescent="0.3">
      <c r="B1042" s="412"/>
      <c r="C1042" s="126"/>
      <c r="D1042" s="390"/>
      <c r="E1042" s="390"/>
      <c r="F1042" s="390"/>
    </row>
    <row r="1043" spans="2:6" x14ac:dyDescent="0.3">
      <c r="B1043" s="412"/>
      <c r="C1043" s="126"/>
      <c r="D1043" s="390"/>
      <c r="E1043" s="390"/>
      <c r="F1043" s="390"/>
    </row>
    <row r="1044" spans="2:6" x14ac:dyDescent="0.3">
      <c r="B1044" s="412"/>
      <c r="C1044" s="126"/>
      <c r="D1044" s="390"/>
      <c r="E1044" s="390"/>
      <c r="F1044" s="390"/>
    </row>
    <row r="1045" spans="2:6" x14ac:dyDescent="0.3">
      <c r="B1045" s="412"/>
      <c r="C1045" s="126"/>
      <c r="D1045" s="390"/>
      <c r="E1045" s="390"/>
      <c r="F1045" s="390"/>
    </row>
    <row r="1046" spans="2:6" x14ac:dyDescent="0.3">
      <c r="B1046" s="412"/>
      <c r="C1046" s="126"/>
      <c r="D1046" s="390"/>
      <c r="E1046" s="390"/>
      <c r="F1046" s="390"/>
    </row>
    <row r="1047" spans="2:6" x14ac:dyDescent="0.3">
      <c r="B1047" s="412"/>
      <c r="C1047" s="126"/>
      <c r="D1047" s="390"/>
      <c r="E1047" s="390"/>
      <c r="F1047" s="390"/>
    </row>
    <row r="1048" spans="2:6" x14ac:dyDescent="0.3">
      <c r="B1048" s="412"/>
      <c r="C1048" s="126"/>
      <c r="D1048" s="390"/>
      <c r="E1048" s="390"/>
      <c r="F1048" s="390"/>
    </row>
    <row r="1049" spans="2:6" x14ac:dyDescent="0.3">
      <c r="B1049" s="412"/>
      <c r="C1049" s="126"/>
      <c r="D1049" s="390"/>
      <c r="E1049" s="390"/>
      <c r="F1049" s="390"/>
    </row>
    <row r="1050" spans="2:6" x14ac:dyDescent="0.3">
      <c r="B1050" s="412"/>
      <c r="C1050" s="126"/>
      <c r="D1050" s="390"/>
      <c r="E1050" s="390"/>
      <c r="F1050" s="390"/>
    </row>
    <row r="1051" spans="2:6" x14ac:dyDescent="0.3">
      <c r="B1051" s="412"/>
      <c r="C1051" s="126"/>
      <c r="D1051" s="390"/>
      <c r="E1051" s="390"/>
      <c r="F1051" s="390"/>
    </row>
    <row r="1052" spans="2:6" x14ac:dyDescent="0.3">
      <c r="B1052" s="412"/>
      <c r="C1052" s="126"/>
      <c r="D1052" s="390"/>
      <c r="E1052" s="390"/>
      <c r="F1052" s="390"/>
    </row>
    <row r="1053" spans="2:6" x14ac:dyDescent="0.3">
      <c r="B1053" s="412"/>
      <c r="C1053" s="126"/>
      <c r="D1053" s="390"/>
      <c r="E1053" s="390"/>
      <c r="F1053" s="390"/>
    </row>
    <row r="1054" spans="2:6" x14ac:dyDescent="0.3">
      <c r="B1054" s="412"/>
      <c r="C1054" s="126"/>
      <c r="D1054" s="390"/>
      <c r="E1054" s="390"/>
      <c r="F1054" s="390"/>
    </row>
    <row r="1055" spans="2:6" x14ac:dyDescent="0.3">
      <c r="B1055" s="412"/>
      <c r="C1055" s="126"/>
      <c r="D1055" s="390"/>
      <c r="E1055" s="390"/>
      <c r="F1055" s="390"/>
    </row>
    <row r="1056" spans="2:6" x14ac:dyDescent="0.3">
      <c r="B1056" s="412"/>
      <c r="C1056" s="126"/>
      <c r="D1056" s="390"/>
      <c r="E1056" s="390"/>
      <c r="F1056" s="390"/>
    </row>
    <row r="1057" spans="2:6" x14ac:dyDescent="0.3">
      <c r="B1057" s="412"/>
      <c r="C1057" s="126"/>
      <c r="D1057" s="390"/>
      <c r="E1057" s="390"/>
      <c r="F1057" s="390"/>
    </row>
    <row r="1058" spans="2:6" x14ac:dyDescent="0.3">
      <c r="B1058" s="412"/>
      <c r="C1058" s="126"/>
      <c r="D1058" s="390"/>
      <c r="E1058" s="390"/>
      <c r="F1058" s="390"/>
    </row>
    <row r="1059" spans="2:6" x14ac:dyDescent="0.3">
      <c r="B1059" s="412"/>
      <c r="C1059" s="126"/>
      <c r="D1059" s="390"/>
      <c r="E1059" s="390"/>
      <c r="F1059" s="390"/>
    </row>
    <row r="1060" spans="2:6" x14ac:dyDescent="0.3">
      <c r="B1060" s="412"/>
      <c r="C1060" s="126"/>
      <c r="D1060" s="390"/>
      <c r="E1060" s="390"/>
      <c r="F1060" s="390"/>
    </row>
    <row r="1061" spans="2:6" x14ac:dyDescent="0.3">
      <c r="B1061" s="412"/>
      <c r="C1061" s="126"/>
      <c r="D1061" s="390"/>
      <c r="E1061" s="390"/>
      <c r="F1061" s="390"/>
    </row>
    <row r="1062" spans="2:6" x14ac:dyDescent="0.3">
      <c r="B1062" s="412"/>
      <c r="C1062" s="126"/>
      <c r="D1062" s="390"/>
      <c r="E1062" s="390"/>
      <c r="F1062" s="390"/>
    </row>
    <row r="1063" spans="2:6" x14ac:dyDescent="0.3">
      <c r="B1063" s="412"/>
      <c r="C1063" s="126"/>
      <c r="D1063" s="390"/>
      <c r="E1063" s="390"/>
      <c r="F1063" s="390"/>
    </row>
    <row r="1064" spans="2:6" x14ac:dyDescent="0.3">
      <c r="B1064" s="412"/>
      <c r="C1064" s="126"/>
      <c r="D1064" s="390"/>
      <c r="E1064" s="390"/>
      <c r="F1064" s="390"/>
    </row>
    <row r="1065" spans="2:6" x14ac:dyDescent="0.3">
      <c r="B1065" s="412"/>
      <c r="C1065" s="126"/>
      <c r="D1065" s="390"/>
      <c r="E1065" s="390"/>
      <c r="F1065" s="390"/>
    </row>
    <row r="1066" spans="2:6" x14ac:dyDescent="0.3">
      <c r="B1066" s="412"/>
      <c r="C1066" s="126"/>
      <c r="D1066" s="390"/>
      <c r="E1066" s="390"/>
      <c r="F1066" s="390"/>
    </row>
    <row r="1067" spans="2:6" x14ac:dyDescent="0.3">
      <c r="B1067" s="412"/>
      <c r="C1067" s="126"/>
      <c r="D1067" s="390"/>
      <c r="E1067" s="390"/>
      <c r="F1067" s="390"/>
    </row>
    <row r="1068" spans="2:6" x14ac:dyDescent="0.3">
      <c r="B1068" s="412"/>
      <c r="C1068" s="126"/>
      <c r="D1068" s="390"/>
      <c r="E1068" s="390"/>
      <c r="F1068" s="390"/>
    </row>
    <row r="1069" spans="2:6" x14ac:dyDescent="0.3">
      <c r="B1069" s="412"/>
      <c r="C1069" s="126"/>
      <c r="D1069" s="390"/>
      <c r="E1069" s="390"/>
      <c r="F1069" s="390"/>
    </row>
    <row r="1070" spans="2:6" x14ac:dyDescent="0.3">
      <c r="B1070" s="412"/>
      <c r="C1070" s="126"/>
      <c r="D1070" s="390"/>
      <c r="E1070" s="390"/>
      <c r="F1070" s="390"/>
    </row>
    <row r="1071" spans="2:6" x14ac:dyDescent="0.3">
      <c r="B1071" s="412"/>
      <c r="C1071" s="126"/>
      <c r="D1071" s="390"/>
      <c r="E1071" s="390"/>
      <c r="F1071" s="390"/>
    </row>
    <row r="1072" spans="2:6" x14ac:dyDescent="0.3">
      <c r="B1072" s="412"/>
      <c r="C1072" s="126"/>
      <c r="D1072" s="390"/>
      <c r="E1072" s="390"/>
      <c r="F1072" s="390"/>
    </row>
    <row r="1073" spans="2:6" x14ac:dyDescent="0.3">
      <c r="B1073" s="412"/>
      <c r="C1073" s="126"/>
      <c r="D1073" s="390"/>
      <c r="E1073" s="390"/>
      <c r="F1073" s="390"/>
    </row>
    <row r="1074" spans="2:6" x14ac:dyDescent="0.3">
      <c r="B1074" s="412"/>
      <c r="C1074" s="126"/>
      <c r="D1074" s="390"/>
      <c r="E1074" s="390"/>
      <c r="F1074" s="390"/>
    </row>
    <row r="1075" spans="2:6" x14ac:dyDescent="0.3">
      <c r="B1075" s="412"/>
      <c r="C1075" s="126"/>
      <c r="D1075" s="390"/>
      <c r="E1075" s="390"/>
      <c r="F1075" s="390"/>
    </row>
    <row r="1076" spans="2:6" x14ac:dyDescent="0.3">
      <c r="B1076" s="412"/>
      <c r="C1076" s="126"/>
      <c r="D1076" s="390"/>
      <c r="E1076" s="390"/>
      <c r="F1076" s="390"/>
    </row>
    <row r="1077" spans="2:6" x14ac:dyDescent="0.3">
      <c r="B1077" s="412"/>
      <c r="C1077" s="126"/>
      <c r="D1077" s="390"/>
      <c r="E1077" s="390"/>
      <c r="F1077" s="390"/>
    </row>
    <row r="1078" spans="2:6" x14ac:dyDescent="0.3">
      <c r="B1078" s="412"/>
      <c r="C1078" s="126"/>
      <c r="D1078" s="390"/>
      <c r="E1078" s="390"/>
      <c r="F1078" s="390"/>
    </row>
    <row r="1079" spans="2:6" x14ac:dyDescent="0.3">
      <c r="B1079" s="412"/>
      <c r="C1079" s="126"/>
      <c r="D1079" s="390"/>
      <c r="E1079" s="390"/>
      <c r="F1079" s="390"/>
    </row>
    <row r="1080" spans="2:6" x14ac:dyDescent="0.3">
      <c r="B1080" s="412"/>
      <c r="C1080" s="126"/>
      <c r="D1080" s="390"/>
      <c r="E1080" s="390"/>
      <c r="F1080" s="390"/>
    </row>
    <row r="1081" spans="2:6" x14ac:dyDescent="0.3">
      <c r="B1081" s="412"/>
      <c r="C1081" s="126"/>
      <c r="D1081" s="390"/>
      <c r="E1081" s="390"/>
      <c r="F1081" s="390"/>
    </row>
    <row r="1082" spans="2:6" x14ac:dyDescent="0.3">
      <c r="B1082" s="412"/>
      <c r="C1082" s="126"/>
      <c r="D1082" s="390"/>
      <c r="E1082" s="390"/>
      <c r="F1082" s="390"/>
    </row>
    <row r="1083" spans="2:6" x14ac:dyDescent="0.3">
      <c r="B1083" s="412"/>
      <c r="C1083" s="126"/>
      <c r="D1083" s="390"/>
      <c r="E1083" s="390"/>
      <c r="F1083" s="390"/>
    </row>
    <row r="1084" spans="2:6" x14ac:dyDescent="0.3">
      <c r="B1084" s="412"/>
      <c r="C1084" s="126"/>
      <c r="D1084" s="390"/>
      <c r="E1084" s="390"/>
      <c r="F1084" s="390"/>
    </row>
    <row r="1085" spans="2:6" x14ac:dyDescent="0.3">
      <c r="B1085" s="412"/>
      <c r="C1085" s="126"/>
      <c r="D1085" s="390"/>
      <c r="E1085" s="390"/>
      <c r="F1085" s="390"/>
    </row>
    <row r="1086" spans="2:6" x14ac:dyDescent="0.3">
      <c r="B1086" s="412"/>
      <c r="C1086" s="126"/>
      <c r="D1086" s="390"/>
      <c r="E1086" s="390"/>
      <c r="F1086" s="390"/>
    </row>
    <row r="1087" spans="2:6" x14ac:dyDescent="0.3">
      <c r="B1087" s="412"/>
      <c r="C1087" s="126"/>
      <c r="D1087" s="390"/>
      <c r="E1087" s="390"/>
      <c r="F1087" s="390"/>
    </row>
    <row r="1088" spans="2:6" x14ac:dyDescent="0.3">
      <c r="B1088" s="412"/>
      <c r="C1088" s="126"/>
      <c r="D1088" s="390"/>
      <c r="E1088" s="390"/>
      <c r="F1088" s="390"/>
    </row>
    <row r="1089" spans="2:6" x14ac:dyDescent="0.3">
      <c r="B1089" s="412"/>
      <c r="C1089" s="126"/>
      <c r="D1089" s="390"/>
      <c r="E1089" s="390"/>
      <c r="F1089" s="390"/>
    </row>
    <row r="1090" spans="2:6" x14ac:dyDescent="0.3">
      <c r="B1090" s="412"/>
      <c r="C1090" s="126"/>
      <c r="D1090" s="390"/>
      <c r="E1090" s="390"/>
      <c r="F1090" s="390"/>
    </row>
    <row r="1091" spans="2:6" x14ac:dyDescent="0.3">
      <c r="B1091" s="412"/>
      <c r="C1091" s="126"/>
      <c r="D1091" s="390"/>
      <c r="E1091" s="390"/>
      <c r="F1091" s="390"/>
    </row>
    <row r="1092" spans="2:6" x14ac:dyDescent="0.3">
      <c r="B1092" s="412"/>
      <c r="C1092" s="126"/>
      <c r="D1092" s="390"/>
      <c r="E1092" s="390"/>
      <c r="F1092" s="390"/>
    </row>
    <row r="1093" spans="2:6" x14ac:dyDescent="0.3">
      <c r="B1093" s="412"/>
      <c r="C1093" s="126"/>
      <c r="D1093" s="390"/>
      <c r="E1093" s="390"/>
      <c r="F1093" s="390"/>
    </row>
    <row r="1094" spans="2:6" x14ac:dyDescent="0.3">
      <c r="B1094" s="412"/>
      <c r="C1094" s="126"/>
      <c r="D1094" s="390"/>
      <c r="E1094" s="390"/>
      <c r="F1094" s="390"/>
    </row>
    <row r="1095" spans="2:6" x14ac:dyDescent="0.3">
      <c r="B1095" s="412"/>
      <c r="C1095" s="126"/>
      <c r="D1095" s="390"/>
      <c r="E1095" s="390"/>
      <c r="F1095" s="390"/>
    </row>
    <row r="1096" spans="2:6" x14ac:dyDescent="0.3">
      <c r="B1096" s="412"/>
      <c r="C1096" s="126"/>
      <c r="D1096" s="390"/>
      <c r="E1096" s="390"/>
      <c r="F1096" s="390"/>
    </row>
    <row r="1097" spans="2:6" x14ac:dyDescent="0.3">
      <c r="B1097" s="412"/>
      <c r="C1097" s="126"/>
      <c r="D1097" s="390"/>
      <c r="E1097" s="390"/>
      <c r="F1097" s="390"/>
    </row>
    <row r="1098" spans="2:6" x14ac:dyDescent="0.3">
      <c r="B1098" s="412"/>
      <c r="C1098" s="126"/>
      <c r="D1098" s="390"/>
      <c r="E1098" s="390"/>
      <c r="F1098" s="390"/>
    </row>
    <row r="1099" spans="2:6" x14ac:dyDescent="0.3">
      <c r="B1099" s="412"/>
      <c r="C1099" s="126"/>
      <c r="D1099" s="390"/>
      <c r="E1099" s="390"/>
      <c r="F1099" s="390"/>
    </row>
    <row r="1100" spans="2:6" x14ac:dyDescent="0.3">
      <c r="B1100" s="412"/>
      <c r="C1100" s="126"/>
      <c r="D1100" s="390"/>
      <c r="E1100" s="390"/>
      <c r="F1100" s="390"/>
    </row>
    <row r="1101" spans="2:6" x14ac:dyDescent="0.3">
      <c r="B1101" s="412"/>
      <c r="C1101" s="126"/>
      <c r="D1101" s="390"/>
      <c r="E1101" s="390"/>
      <c r="F1101" s="390"/>
    </row>
    <row r="1102" spans="2:6" x14ac:dyDescent="0.3">
      <c r="B1102" s="412"/>
      <c r="C1102" s="126"/>
      <c r="D1102" s="390"/>
      <c r="E1102" s="390"/>
      <c r="F1102" s="390"/>
    </row>
    <row r="1103" spans="2:6" x14ac:dyDescent="0.3">
      <c r="B1103" s="412"/>
      <c r="C1103" s="126"/>
      <c r="D1103" s="390"/>
      <c r="E1103" s="390"/>
      <c r="F1103" s="390"/>
    </row>
    <row r="1104" spans="2:6" x14ac:dyDescent="0.3">
      <c r="B1104" s="412"/>
      <c r="C1104" s="126"/>
      <c r="D1104" s="390"/>
      <c r="E1104" s="390"/>
      <c r="F1104" s="390"/>
    </row>
    <row r="1105" spans="2:6" x14ac:dyDescent="0.3">
      <c r="B1105" s="412"/>
      <c r="C1105" s="126"/>
      <c r="D1105" s="390"/>
      <c r="E1105" s="390"/>
      <c r="F1105" s="390"/>
    </row>
    <row r="1106" spans="2:6" x14ac:dyDescent="0.3">
      <c r="B1106" s="412"/>
      <c r="C1106" s="126"/>
      <c r="D1106" s="390"/>
      <c r="E1106" s="390"/>
      <c r="F1106" s="390"/>
    </row>
    <row r="1107" spans="2:6" x14ac:dyDescent="0.3">
      <c r="B1107" s="412"/>
      <c r="C1107" s="126"/>
      <c r="D1107" s="390"/>
      <c r="E1107" s="390"/>
      <c r="F1107" s="390"/>
    </row>
    <row r="1108" spans="2:6" x14ac:dyDescent="0.3">
      <c r="B1108" s="412"/>
      <c r="C1108" s="126"/>
      <c r="D1108" s="390"/>
      <c r="E1108" s="390"/>
      <c r="F1108" s="390"/>
    </row>
    <row r="1109" spans="2:6" x14ac:dyDescent="0.3">
      <c r="B1109" s="412"/>
      <c r="C1109" s="126"/>
      <c r="D1109" s="390"/>
      <c r="E1109" s="390"/>
      <c r="F1109" s="390"/>
    </row>
    <row r="1110" spans="2:6" x14ac:dyDescent="0.3">
      <c r="B1110" s="412"/>
      <c r="C1110" s="126"/>
      <c r="D1110" s="390"/>
      <c r="E1110" s="390"/>
      <c r="F1110" s="390"/>
    </row>
    <row r="1111" spans="2:6" x14ac:dyDescent="0.3">
      <c r="B1111" s="412"/>
      <c r="C1111" s="126"/>
      <c r="D1111" s="390"/>
      <c r="E1111" s="390"/>
      <c r="F1111" s="390"/>
    </row>
    <row r="1112" spans="2:6" x14ac:dyDescent="0.3">
      <c r="B1112" s="412"/>
      <c r="C1112" s="126"/>
      <c r="D1112" s="390"/>
      <c r="E1112" s="390"/>
      <c r="F1112" s="390"/>
    </row>
    <row r="1113" spans="2:6" x14ac:dyDescent="0.3">
      <c r="B1113" s="412"/>
      <c r="C1113" s="126"/>
      <c r="D1113" s="390"/>
      <c r="E1113" s="390"/>
      <c r="F1113" s="390"/>
    </row>
    <row r="1114" spans="2:6" x14ac:dyDescent="0.3">
      <c r="B1114" s="412"/>
      <c r="C1114" s="126"/>
      <c r="D1114" s="390"/>
      <c r="E1114" s="390"/>
      <c r="F1114" s="390"/>
    </row>
    <row r="1115" spans="2:6" x14ac:dyDescent="0.3">
      <c r="B1115" s="412"/>
      <c r="C1115" s="126"/>
      <c r="D1115" s="390"/>
      <c r="E1115" s="390"/>
      <c r="F1115" s="390"/>
    </row>
    <row r="1116" spans="2:6" x14ac:dyDescent="0.3">
      <c r="B1116" s="412"/>
      <c r="C1116" s="126"/>
      <c r="D1116" s="390"/>
      <c r="E1116" s="390"/>
      <c r="F1116" s="390"/>
    </row>
    <row r="1117" spans="2:6" x14ac:dyDescent="0.3">
      <c r="B1117" s="412"/>
      <c r="C1117" s="126"/>
      <c r="D1117" s="390"/>
      <c r="E1117" s="390"/>
      <c r="F1117" s="390"/>
    </row>
    <row r="1118" spans="2:6" x14ac:dyDescent="0.3">
      <c r="B1118" s="412"/>
      <c r="C1118" s="126"/>
      <c r="D1118" s="390"/>
      <c r="E1118" s="390"/>
      <c r="F1118" s="390"/>
    </row>
    <row r="1119" spans="2:6" x14ac:dyDescent="0.3">
      <c r="B1119" s="412"/>
      <c r="C1119" s="126"/>
      <c r="D1119" s="390"/>
      <c r="E1119" s="390"/>
      <c r="F1119" s="390"/>
    </row>
    <row r="1120" spans="2:6" x14ac:dyDescent="0.3">
      <c r="B1120" s="412"/>
      <c r="C1120" s="126"/>
      <c r="D1120" s="390"/>
      <c r="E1120" s="390"/>
      <c r="F1120" s="390"/>
    </row>
    <row r="1121" spans="2:6" x14ac:dyDescent="0.3">
      <c r="B1121" s="412"/>
      <c r="C1121" s="126"/>
      <c r="D1121" s="390"/>
      <c r="E1121" s="390"/>
      <c r="F1121" s="390"/>
    </row>
    <row r="1122" spans="2:6" x14ac:dyDescent="0.3">
      <c r="B1122" s="412"/>
      <c r="C1122" s="126"/>
      <c r="D1122" s="390"/>
      <c r="E1122" s="390"/>
      <c r="F1122" s="390"/>
    </row>
    <row r="1123" spans="2:6" x14ac:dyDescent="0.3">
      <c r="B1123" s="412"/>
      <c r="C1123" s="126"/>
      <c r="D1123" s="390"/>
      <c r="E1123" s="390"/>
      <c r="F1123" s="390"/>
    </row>
    <row r="1124" spans="2:6" x14ac:dyDescent="0.3">
      <c r="B1124" s="412"/>
      <c r="C1124" s="126"/>
      <c r="D1124" s="390"/>
      <c r="E1124" s="390"/>
      <c r="F1124" s="390"/>
    </row>
    <row r="1125" spans="2:6" x14ac:dyDescent="0.3">
      <c r="B1125" s="412"/>
      <c r="C1125" s="126"/>
      <c r="D1125" s="390"/>
      <c r="E1125" s="390"/>
      <c r="F1125" s="390"/>
    </row>
    <row r="1126" spans="2:6" x14ac:dyDescent="0.3">
      <c r="B1126" s="412"/>
      <c r="C1126" s="126"/>
      <c r="D1126" s="390"/>
      <c r="E1126" s="390"/>
      <c r="F1126" s="390"/>
    </row>
    <row r="1127" spans="2:6" x14ac:dyDescent="0.3">
      <c r="B1127" s="412"/>
      <c r="C1127" s="126"/>
      <c r="D1127" s="390"/>
      <c r="E1127" s="390"/>
      <c r="F1127" s="390"/>
    </row>
    <row r="1128" spans="2:6" x14ac:dyDescent="0.3">
      <c r="B1128" s="412"/>
      <c r="C1128" s="126"/>
      <c r="D1128" s="390"/>
      <c r="E1128" s="390"/>
      <c r="F1128" s="390"/>
    </row>
    <row r="1129" spans="2:6" x14ac:dyDescent="0.3">
      <c r="B1129" s="412"/>
      <c r="C1129" s="126"/>
      <c r="D1129" s="390"/>
      <c r="E1129" s="390"/>
      <c r="F1129" s="390"/>
    </row>
    <row r="1130" spans="2:6" x14ac:dyDescent="0.3">
      <c r="B1130" s="412"/>
      <c r="C1130" s="126"/>
      <c r="D1130" s="390"/>
      <c r="E1130" s="390"/>
      <c r="F1130" s="390"/>
    </row>
    <row r="1131" spans="2:6" x14ac:dyDescent="0.3">
      <c r="B1131" s="412"/>
      <c r="C1131" s="126"/>
      <c r="D1131" s="390"/>
      <c r="E1131" s="390"/>
      <c r="F1131" s="390"/>
    </row>
    <row r="1132" spans="2:6" x14ac:dyDescent="0.3">
      <c r="B1132" s="412"/>
      <c r="C1132" s="126"/>
      <c r="D1132" s="390"/>
      <c r="E1132" s="390"/>
      <c r="F1132" s="390"/>
    </row>
    <row r="1133" spans="2:6" x14ac:dyDescent="0.3">
      <c r="B1133" s="412"/>
      <c r="C1133" s="126"/>
      <c r="D1133" s="390"/>
      <c r="E1133" s="390"/>
      <c r="F1133" s="390"/>
    </row>
    <row r="1134" spans="2:6" x14ac:dyDescent="0.3">
      <c r="B1134" s="412"/>
      <c r="C1134" s="126"/>
      <c r="D1134" s="390"/>
      <c r="E1134" s="390"/>
      <c r="F1134" s="390"/>
    </row>
    <row r="1135" spans="2:6" x14ac:dyDescent="0.3">
      <c r="B1135" s="412"/>
      <c r="C1135" s="126"/>
      <c r="D1135" s="390"/>
      <c r="E1135" s="390"/>
      <c r="F1135" s="390"/>
    </row>
    <row r="1136" spans="2:6" x14ac:dyDescent="0.3">
      <c r="B1136" s="412"/>
      <c r="C1136" s="126"/>
      <c r="D1136" s="390"/>
      <c r="E1136" s="390"/>
      <c r="F1136" s="390"/>
    </row>
    <row r="1137" spans="2:6" x14ac:dyDescent="0.3">
      <c r="B1137" s="412"/>
      <c r="C1137" s="126"/>
      <c r="D1137" s="390"/>
      <c r="E1137" s="390"/>
      <c r="F1137" s="390"/>
    </row>
    <row r="1138" spans="2:6" x14ac:dyDescent="0.3">
      <c r="B1138" s="412"/>
      <c r="C1138" s="126"/>
      <c r="D1138" s="390"/>
      <c r="E1138" s="390"/>
      <c r="F1138" s="390"/>
    </row>
    <row r="1139" spans="2:6" x14ac:dyDescent="0.3">
      <c r="B1139" s="412"/>
      <c r="C1139" s="126"/>
      <c r="D1139" s="390"/>
      <c r="E1139" s="390"/>
      <c r="F1139" s="390"/>
    </row>
    <row r="1140" spans="2:6" x14ac:dyDescent="0.3">
      <c r="B1140" s="412"/>
      <c r="C1140" s="126"/>
      <c r="D1140" s="390"/>
      <c r="E1140" s="390"/>
      <c r="F1140" s="390"/>
    </row>
    <row r="1141" spans="2:6" x14ac:dyDescent="0.3">
      <c r="B1141" s="412"/>
      <c r="C1141" s="126"/>
      <c r="D1141" s="390"/>
      <c r="E1141" s="390"/>
      <c r="F1141" s="390"/>
    </row>
    <row r="1142" spans="2:6" x14ac:dyDescent="0.3">
      <c r="B1142" s="412"/>
      <c r="C1142" s="126"/>
      <c r="D1142" s="390"/>
      <c r="E1142" s="390"/>
      <c r="F1142" s="390"/>
    </row>
    <row r="1143" spans="2:6" x14ac:dyDescent="0.3">
      <c r="B1143" s="412"/>
      <c r="C1143" s="126"/>
      <c r="D1143" s="390"/>
      <c r="E1143" s="390"/>
      <c r="F1143" s="390"/>
    </row>
    <row r="1144" spans="2:6" x14ac:dyDescent="0.3">
      <c r="B1144" s="412"/>
      <c r="C1144" s="126"/>
      <c r="D1144" s="390"/>
      <c r="E1144" s="390"/>
      <c r="F1144" s="390"/>
    </row>
    <row r="1145" spans="2:6" x14ac:dyDescent="0.3">
      <c r="B1145" s="412"/>
      <c r="C1145" s="126"/>
      <c r="D1145" s="390"/>
      <c r="E1145" s="390"/>
      <c r="F1145" s="390"/>
    </row>
    <row r="1146" spans="2:6" x14ac:dyDescent="0.3">
      <c r="B1146" s="412"/>
      <c r="C1146" s="126"/>
      <c r="D1146" s="390"/>
      <c r="E1146" s="390"/>
      <c r="F1146" s="390"/>
    </row>
    <row r="1147" spans="2:6" x14ac:dyDescent="0.3">
      <c r="B1147" s="412"/>
      <c r="C1147" s="126"/>
      <c r="D1147" s="390"/>
      <c r="E1147" s="390"/>
      <c r="F1147" s="390"/>
    </row>
    <row r="1148" spans="2:6" x14ac:dyDescent="0.3">
      <c r="B1148" s="412"/>
      <c r="C1148" s="126"/>
      <c r="D1148" s="390"/>
      <c r="E1148" s="390"/>
      <c r="F1148" s="390"/>
    </row>
    <row r="1149" spans="2:6" x14ac:dyDescent="0.3">
      <c r="B1149" s="412"/>
      <c r="C1149" s="126"/>
      <c r="D1149" s="390"/>
      <c r="E1149" s="390"/>
      <c r="F1149" s="390"/>
    </row>
    <row r="1150" spans="2:6" x14ac:dyDescent="0.3">
      <c r="B1150" s="412"/>
      <c r="C1150" s="126"/>
      <c r="D1150" s="390"/>
      <c r="E1150" s="390"/>
      <c r="F1150" s="390"/>
    </row>
    <row r="1151" spans="2:6" x14ac:dyDescent="0.3">
      <c r="B1151" s="412"/>
      <c r="C1151" s="126"/>
      <c r="D1151" s="390"/>
      <c r="E1151" s="390"/>
      <c r="F1151" s="390"/>
    </row>
    <row r="1152" spans="2:6" x14ac:dyDescent="0.3">
      <c r="B1152" s="412"/>
      <c r="C1152" s="126"/>
      <c r="D1152" s="390"/>
      <c r="E1152" s="390"/>
      <c r="F1152" s="390"/>
    </row>
    <row r="1153" spans="2:6" x14ac:dyDescent="0.3">
      <c r="B1153" s="412"/>
      <c r="C1153" s="126"/>
      <c r="D1153" s="390"/>
      <c r="E1153" s="390"/>
      <c r="F1153" s="390"/>
    </row>
    <row r="1154" spans="2:6" x14ac:dyDescent="0.3">
      <c r="B1154" s="412"/>
      <c r="C1154" s="126"/>
      <c r="D1154" s="390"/>
      <c r="E1154" s="390"/>
      <c r="F1154" s="390"/>
    </row>
    <row r="1155" spans="2:6" x14ac:dyDescent="0.3">
      <c r="B1155" s="412"/>
      <c r="C1155" s="126"/>
      <c r="D1155" s="390"/>
      <c r="E1155" s="390"/>
      <c r="F1155" s="390"/>
    </row>
    <row r="1156" spans="2:6" x14ac:dyDescent="0.3">
      <c r="B1156" s="412"/>
      <c r="C1156" s="126"/>
      <c r="D1156" s="390"/>
      <c r="E1156" s="390"/>
      <c r="F1156" s="390"/>
    </row>
    <row r="1157" spans="2:6" x14ac:dyDescent="0.3">
      <c r="B1157" s="412"/>
      <c r="C1157" s="126"/>
      <c r="D1157" s="390"/>
      <c r="E1157" s="390"/>
      <c r="F1157" s="390"/>
    </row>
    <row r="1158" spans="2:6" x14ac:dyDescent="0.3">
      <c r="B1158" s="412"/>
      <c r="C1158" s="126"/>
      <c r="D1158" s="390"/>
      <c r="E1158" s="390"/>
      <c r="F1158" s="390"/>
    </row>
    <row r="1159" spans="2:6" x14ac:dyDescent="0.3">
      <c r="B1159" s="412"/>
      <c r="C1159" s="126"/>
      <c r="D1159" s="390"/>
      <c r="E1159" s="390"/>
      <c r="F1159" s="390"/>
    </row>
    <row r="1160" spans="2:6" x14ac:dyDescent="0.3">
      <c r="B1160" s="412"/>
      <c r="C1160" s="126"/>
      <c r="D1160" s="390"/>
      <c r="E1160" s="390"/>
      <c r="F1160" s="390"/>
    </row>
    <row r="1161" spans="2:6" x14ac:dyDescent="0.3">
      <c r="B1161" s="412"/>
      <c r="C1161" s="126"/>
      <c r="D1161" s="390"/>
      <c r="E1161" s="390"/>
      <c r="F1161" s="390"/>
    </row>
    <row r="1162" spans="2:6" x14ac:dyDescent="0.3">
      <c r="B1162" s="412"/>
      <c r="C1162" s="126"/>
      <c r="D1162" s="390"/>
      <c r="E1162" s="390"/>
      <c r="F1162" s="390"/>
    </row>
    <row r="1163" spans="2:6" x14ac:dyDescent="0.3">
      <c r="B1163" s="412"/>
      <c r="C1163" s="126"/>
      <c r="D1163" s="390"/>
      <c r="E1163" s="390"/>
      <c r="F1163" s="390"/>
    </row>
    <row r="1164" spans="2:6" x14ac:dyDescent="0.3">
      <c r="B1164" s="412"/>
      <c r="C1164" s="126"/>
      <c r="D1164" s="390"/>
      <c r="E1164" s="390"/>
      <c r="F1164" s="390"/>
    </row>
    <row r="1165" spans="2:6" x14ac:dyDescent="0.3">
      <c r="B1165" s="412"/>
      <c r="C1165" s="126"/>
      <c r="D1165" s="390"/>
      <c r="E1165" s="390"/>
      <c r="F1165" s="390"/>
    </row>
    <row r="1166" spans="2:6" x14ac:dyDescent="0.3">
      <c r="B1166" s="412"/>
      <c r="C1166" s="126"/>
      <c r="D1166" s="390"/>
      <c r="E1166" s="390"/>
      <c r="F1166" s="390"/>
    </row>
    <row r="1167" spans="2:6" x14ac:dyDescent="0.3">
      <c r="B1167" s="412"/>
      <c r="C1167" s="126"/>
      <c r="D1167" s="390"/>
      <c r="E1167" s="390"/>
      <c r="F1167" s="390"/>
    </row>
    <row r="1168" spans="2:6" x14ac:dyDescent="0.3">
      <c r="B1168" s="412"/>
      <c r="C1168" s="126"/>
      <c r="D1168" s="390"/>
      <c r="E1168" s="390"/>
      <c r="F1168" s="390"/>
    </row>
    <row r="1169" spans="2:6" x14ac:dyDescent="0.3">
      <c r="B1169" s="412"/>
      <c r="C1169" s="126"/>
      <c r="D1169" s="390"/>
      <c r="E1169" s="390"/>
      <c r="F1169" s="390"/>
    </row>
    <row r="1170" spans="2:6" x14ac:dyDescent="0.3">
      <c r="B1170" s="412"/>
      <c r="C1170" s="126"/>
      <c r="D1170" s="390"/>
      <c r="E1170" s="390"/>
      <c r="F1170" s="390"/>
    </row>
    <row r="1171" spans="2:6" x14ac:dyDescent="0.3">
      <c r="B1171" s="412"/>
      <c r="C1171" s="126"/>
      <c r="D1171" s="390"/>
      <c r="E1171" s="390"/>
      <c r="F1171" s="390"/>
    </row>
    <row r="1172" spans="2:6" x14ac:dyDescent="0.3">
      <c r="B1172" s="412"/>
      <c r="C1172" s="126"/>
      <c r="D1172" s="390"/>
      <c r="E1172" s="390"/>
      <c r="F1172" s="390"/>
    </row>
    <row r="1173" spans="2:6" x14ac:dyDescent="0.3">
      <c r="B1173" s="412"/>
      <c r="C1173" s="126"/>
      <c r="D1173" s="390"/>
      <c r="E1173" s="390"/>
      <c r="F1173" s="390"/>
    </row>
    <row r="1174" spans="2:6" x14ac:dyDescent="0.3">
      <c r="B1174" s="412"/>
      <c r="C1174" s="126"/>
      <c r="D1174" s="390"/>
      <c r="E1174" s="390"/>
      <c r="F1174" s="390"/>
    </row>
    <row r="1175" spans="2:6" x14ac:dyDescent="0.3">
      <c r="B1175" s="412"/>
      <c r="C1175" s="126"/>
      <c r="D1175" s="390"/>
      <c r="E1175" s="390"/>
      <c r="F1175" s="390"/>
    </row>
    <row r="1176" spans="2:6" x14ac:dyDescent="0.3">
      <c r="B1176" s="412"/>
      <c r="C1176" s="126"/>
      <c r="D1176" s="390"/>
      <c r="E1176" s="390"/>
      <c r="F1176" s="390"/>
    </row>
    <row r="1177" spans="2:6" x14ac:dyDescent="0.3">
      <c r="B1177" s="412"/>
      <c r="C1177" s="126"/>
      <c r="D1177" s="390"/>
      <c r="E1177" s="390"/>
      <c r="F1177" s="390"/>
    </row>
    <row r="1178" spans="2:6" x14ac:dyDescent="0.3">
      <c r="B1178" s="412"/>
      <c r="C1178" s="126"/>
      <c r="D1178" s="390"/>
      <c r="E1178" s="390"/>
      <c r="F1178" s="390"/>
    </row>
    <row r="1179" spans="2:6" x14ac:dyDescent="0.3">
      <c r="B1179" s="412"/>
      <c r="C1179" s="126"/>
      <c r="D1179" s="390"/>
      <c r="E1179" s="390"/>
      <c r="F1179" s="390"/>
    </row>
    <row r="1180" spans="2:6" x14ac:dyDescent="0.3">
      <c r="B1180" s="412"/>
      <c r="C1180" s="126"/>
      <c r="D1180" s="390"/>
      <c r="E1180" s="390"/>
      <c r="F1180" s="390"/>
    </row>
    <row r="1181" spans="2:6" x14ac:dyDescent="0.3">
      <c r="B1181" s="412"/>
      <c r="C1181" s="126"/>
      <c r="D1181" s="390"/>
      <c r="E1181" s="390"/>
      <c r="F1181" s="390"/>
    </row>
    <row r="1182" spans="2:6" x14ac:dyDescent="0.3">
      <c r="B1182" s="412"/>
      <c r="C1182" s="126"/>
      <c r="D1182" s="390"/>
      <c r="E1182" s="390"/>
      <c r="F1182" s="390"/>
    </row>
    <row r="1183" spans="2:6" x14ac:dyDescent="0.3">
      <c r="B1183" s="412"/>
      <c r="C1183" s="126"/>
      <c r="D1183" s="390"/>
      <c r="E1183" s="390"/>
      <c r="F1183" s="390"/>
    </row>
    <row r="1184" spans="2:6" x14ac:dyDescent="0.3">
      <c r="B1184" s="412"/>
      <c r="C1184" s="126"/>
      <c r="D1184" s="390"/>
      <c r="E1184" s="390"/>
      <c r="F1184" s="390"/>
    </row>
    <row r="1185" spans="2:6" x14ac:dyDescent="0.3">
      <c r="B1185" s="412"/>
      <c r="C1185" s="126"/>
      <c r="D1185" s="390"/>
      <c r="E1185" s="390"/>
      <c r="F1185" s="390"/>
    </row>
    <row r="1186" spans="2:6" x14ac:dyDescent="0.3">
      <c r="B1186" s="412"/>
      <c r="C1186" s="126"/>
      <c r="D1186" s="390"/>
      <c r="E1186" s="390"/>
      <c r="F1186" s="390"/>
    </row>
    <row r="1187" spans="2:6" x14ac:dyDescent="0.3">
      <c r="B1187" s="412"/>
      <c r="C1187" s="126"/>
      <c r="D1187" s="390"/>
      <c r="E1187" s="390"/>
      <c r="F1187" s="390"/>
    </row>
    <row r="1188" spans="2:6" x14ac:dyDescent="0.3">
      <c r="B1188" s="412"/>
      <c r="C1188" s="126"/>
      <c r="D1188" s="390"/>
      <c r="E1188" s="390"/>
      <c r="F1188" s="390"/>
    </row>
    <row r="1189" spans="2:6" x14ac:dyDescent="0.3">
      <c r="B1189" s="412"/>
      <c r="C1189" s="126"/>
      <c r="D1189" s="390"/>
      <c r="E1189" s="390"/>
      <c r="F1189" s="390"/>
    </row>
    <row r="1190" spans="2:6" x14ac:dyDescent="0.3">
      <c r="B1190" s="412"/>
      <c r="C1190" s="126"/>
      <c r="D1190" s="390"/>
      <c r="E1190" s="390"/>
      <c r="F1190" s="390"/>
    </row>
    <row r="1191" spans="2:6" x14ac:dyDescent="0.3">
      <c r="B1191" s="412"/>
      <c r="C1191" s="126"/>
      <c r="D1191" s="390"/>
      <c r="E1191" s="390"/>
      <c r="F1191" s="390"/>
    </row>
    <row r="1192" spans="2:6" x14ac:dyDescent="0.3">
      <c r="B1192" s="412"/>
      <c r="C1192" s="126"/>
      <c r="D1192" s="390"/>
      <c r="E1192" s="390"/>
      <c r="F1192" s="390"/>
    </row>
    <row r="1193" spans="2:6" x14ac:dyDescent="0.3">
      <c r="B1193" s="412"/>
      <c r="C1193" s="126"/>
      <c r="D1193" s="390"/>
      <c r="E1193" s="390"/>
      <c r="F1193" s="390"/>
    </row>
    <row r="1194" spans="2:6" x14ac:dyDescent="0.3">
      <c r="B1194" s="412"/>
      <c r="C1194" s="126"/>
      <c r="D1194" s="390"/>
      <c r="E1194" s="390"/>
      <c r="F1194" s="390"/>
    </row>
    <row r="1195" spans="2:6" x14ac:dyDescent="0.3">
      <c r="B1195" s="412"/>
      <c r="C1195" s="126"/>
      <c r="D1195" s="390"/>
      <c r="E1195" s="390"/>
      <c r="F1195" s="390"/>
    </row>
    <row r="1196" spans="2:6" x14ac:dyDescent="0.3">
      <c r="B1196" s="412"/>
      <c r="C1196" s="126"/>
      <c r="D1196" s="390"/>
      <c r="E1196" s="390"/>
      <c r="F1196" s="390"/>
    </row>
    <row r="1197" spans="2:6" x14ac:dyDescent="0.3">
      <c r="B1197" s="412"/>
      <c r="C1197" s="126"/>
      <c r="D1197" s="390"/>
      <c r="E1197" s="390"/>
      <c r="F1197" s="390"/>
    </row>
    <row r="1198" spans="2:6" x14ac:dyDescent="0.3">
      <c r="B1198" s="412"/>
      <c r="C1198" s="126"/>
      <c r="D1198" s="390"/>
      <c r="E1198" s="390"/>
      <c r="F1198" s="390"/>
    </row>
    <row r="1199" spans="2:6" x14ac:dyDescent="0.3">
      <c r="B1199" s="412"/>
      <c r="C1199" s="126"/>
      <c r="D1199" s="390"/>
      <c r="E1199" s="390"/>
      <c r="F1199" s="390"/>
    </row>
    <row r="1200" spans="2:6" x14ac:dyDescent="0.3">
      <c r="B1200" s="412"/>
      <c r="C1200" s="126"/>
      <c r="D1200" s="390"/>
      <c r="E1200" s="390"/>
      <c r="F1200" s="390"/>
    </row>
    <row r="1201" spans="2:6" x14ac:dyDescent="0.3">
      <c r="B1201" s="412"/>
      <c r="C1201" s="126"/>
      <c r="D1201" s="390"/>
      <c r="E1201" s="390"/>
      <c r="F1201" s="390"/>
    </row>
    <row r="1202" spans="2:6" x14ac:dyDescent="0.3">
      <c r="B1202" s="412"/>
      <c r="C1202" s="126"/>
      <c r="D1202" s="390"/>
      <c r="E1202" s="390"/>
      <c r="F1202" s="390"/>
    </row>
    <row r="1203" spans="2:6" x14ac:dyDescent="0.3">
      <c r="B1203" s="412"/>
      <c r="C1203" s="126"/>
      <c r="D1203" s="390"/>
      <c r="E1203" s="390"/>
      <c r="F1203" s="390"/>
    </row>
    <row r="1204" spans="2:6" x14ac:dyDescent="0.3">
      <c r="B1204" s="412"/>
      <c r="C1204" s="126"/>
      <c r="D1204" s="390"/>
      <c r="E1204" s="390"/>
      <c r="F1204" s="390"/>
    </row>
    <row r="1205" spans="2:6" x14ac:dyDescent="0.3">
      <c r="B1205" s="412"/>
      <c r="C1205" s="126"/>
      <c r="D1205" s="390"/>
      <c r="E1205" s="390"/>
      <c r="F1205" s="390"/>
    </row>
    <row r="1206" spans="2:6" x14ac:dyDescent="0.3">
      <c r="B1206" s="412"/>
      <c r="C1206" s="126"/>
      <c r="D1206" s="390"/>
      <c r="E1206" s="390"/>
      <c r="F1206" s="390"/>
    </row>
    <row r="1207" spans="2:6" x14ac:dyDescent="0.3">
      <c r="B1207" s="412"/>
      <c r="C1207" s="126"/>
      <c r="D1207" s="390"/>
      <c r="E1207" s="390"/>
      <c r="F1207" s="390"/>
    </row>
    <row r="1208" spans="2:6" x14ac:dyDescent="0.3">
      <c r="B1208" s="412"/>
      <c r="C1208" s="126"/>
      <c r="D1208" s="390"/>
      <c r="E1208" s="390"/>
      <c r="F1208" s="390"/>
    </row>
    <row r="1209" spans="2:6" x14ac:dyDescent="0.3">
      <c r="B1209" s="412"/>
      <c r="C1209" s="126"/>
      <c r="D1209" s="390"/>
      <c r="E1209" s="390"/>
      <c r="F1209" s="390"/>
    </row>
    <row r="1210" spans="2:6" x14ac:dyDescent="0.3">
      <c r="B1210" s="412"/>
      <c r="C1210" s="126"/>
      <c r="D1210" s="390"/>
      <c r="E1210" s="390"/>
      <c r="F1210" s="390"/>
    </row>
    <row r="1211" spans="2:6" x14ac:dyDescent="0.3">
      <c r="B1211" s="412"/>
      <c r="C1211" s="126"/>
      <c r="D1211" s="390"/>
      <c r="E1211" s="390"/>
      <c r="F1211" s="390"/>
    </row>
    <row r="1212" spans="2:6" x14ac:dyDescent="0.3">
      <c r="B1212" s="412"/>
      <c r="C1212" s="126"/>
      <c r="D1212" s="390"/>
      <c r="E1212" s="390"/>
      <c r="F1212" s="390"/>
    </row>
    <row r="1213" spans="2:6" x14ac:dyDescent="0.3">
      <c r="B1213" s="412"/>
      <c r="C1213" s="126"/>
      <c r="D1213" s="390"/>
      <c r="E1213" s="390"/>
      <c r="F1213" s="390"/>
    </row>
    <row r="1214" spans="2:6" x14ac:dyDescent="0.3">
      <c r="B1214" s="412"/>
      <c r="C1214" s="126"/>
      <c r="D1214" s="390"/>
      <c r="E1214" s="390"/>
      <c r="F1214" s="390"/>
    </row>
    <row r="1215" spans="2:6" x14ac:dyDescent="0.3">
      <c r="B1215" s="412"/>
      <c r="C1215" s="126"/>
      <c r="D1215" s="390"/>
      <c r="E1215" s="390"/>
      <c r="F1215" s="390"/>
    </row>
    <row r="1216" spans="2:6" x14ac:dyDescent="0.3">
      <c r="B1216" s="412"/>
      <c r="C1216" s="126"/>
      <c r="D1216" s="390"/>
      <c r="E1216" s="390"/>
      <c r="F1216" s="390"/>
    </row>
    <row r="1217" spans="2:6" x14ac:dyDescent="0.3">
      <c r="B1217" s="412"/>
      <c r="C1217" s="126"/>
      <c r="D1217" s="390"/>
      <c r="E1217" s="390"/>
      <c r="F1217" s="390"/>
    </row>
    <row r="1218" spans="2:6" x14ac:dyDescent="0.3">
      <c r="B1218" s="412"/>
      <c r="C1218" s="126"/>
      <c r="D1218" s="390"/>
      <c r="E1218" s="390"/>
      <c r="F1218" s="390"/>
    </row>
    <row r="1219" spans="2:6" x14ac:dyDescent="0.3">
      <c r="B1219" s="412"/>
      <c r="C1219" s="126"/>
      <c r="D1219" s="390"/>
      <c r="E1219" s="390"/>
      <c r="F1219" s="390"/>
    </row>
    <row r="1220" spans="2:6" x14ac:dyDescent="0.3">
      <c r="B1220" s="412"/>
      <c r="C1220" s="126"/>
      <c r="D1220" s="390"/>
      <c r="E1220" s="390"/>
      <c r="F1220" s="390"/>
    </row>
    <row r="1221" spans="2:6" x14ac:dyDescent="0.3">
      <c r="B1221" s="412"/>
      <c r="C1221" s="126"/>
      <c r="D1221" s="390"/>
      <c r="E1221" s="390"/>
      <c r="F1221" s="390"/>
    </row>
    <row r="1222" spans="2:6" x14ac:dyDescent="0.3">
      <c r="B1222" s="412"/>
      <c r="C1222" s="126"/>
      <c r="D1222" s="390"/>
      <c r="E1222" s="390"/>
      <c r="F1222" s="390"/>
    </row>
    <row r="1223" spans="2:6" x14ac:dyDescent="0.3">
      <c r="B1223" s="412"/>
      <c r="C1223" s="126"/>
      <c r="D1223" s="390"/>
      <c r="E1223" s="390"/>
      <c r="F1223" s="390"/>
    </row>
    <row r="1224" spans="2:6" x14ac:dyDescent="0.3">
      <c r="B1224" s="412"/>
      <c r="C1224" s="126"/>
      <c r="D1224" s="390"/>
      <c r="E1224" s="390"/>
      <c r="F1224" s="390"/>
    </row>
    <row r="1225" spans="2:6" x14ac:dyDescent="0.3">
      <c r="B1225" s="412"/>
      <c r="C1225" s="126"/>
      <c r="D1225" s="390"/>
      <c r="E1225" s="390"/>
      <c r="F1225" s="390"/>
    </row>
    <row r="1226" spans="2:6" x14ac:dyDescent="0.3">
      <c r="B1226" s="412"/>
      <c r="C1226" s="126"/>
      <c r="D1226" s="390"/>
      <c r="E1226" s="390"/>
      <c r="F1226" s="390"/>
    </row>
    <row r="1227" spans="2:6" x14ac:dyDescent="0.3">
      <c r="B1227" s="412"/>
      <c r="C1227" s="126"/>
      <c r="D1227" s="390"/>
      <c r="E1227" s="390"/>
      <c r="F1227" s="390"/>
    </row>
    <row r="1228" spans="2:6" x14ac:dyDescent="0.3">
      <c r="B1228" s="412"/>
      <c r="C1228" s="126"/>
      <c r="D1228" s="390"/>
      <c r="E1228" s="390"/>
      <c r="F1228" s="390"/>
    </row>
    <row r="1229" spans="2:6" x14ac:dyDescent="0.3">
      <c r="B1229" s="412"/>
      <c r="C1229" s="126"/>
      <c r="D1229" s="390"/>
      <c r="E1229" s="390"/>
      <c r="F1229" s="390"/>
    </row>
    <row r="1230" spans="2:6" x14ac:dyDescent="0.3">
      <c r="B1230" s="412"/>
      <c r="C1230" s="126"/>
      <c r="D1230" s="390"/>
      <c r="E1230" s="390"/>
      <c r="F1230" s="390"/>
    </row>
    <row r="1231" spans="2:6" x14ac:dyDescent="0.3">
      <c r="B1231" s="412"/>
      <c r="C1231" s="126"/>
      <c r="D1231" s="390"/>
      <c r="E1231" s="390"/>
      <c r="F1231" s="390"/>
    </row>
    <row r="1232" spans="2:6" x14ac:dyDescent="0.3">
      <c r="B1232" s="412"/>
      <c r="C1232" s="126"/>
      <c r="D1232" s="390"/>
      <c r="E1232" s="390"/>
      <c r="F1232" s="390"/>
    </row>
    <row r="1233" spans="2:6" x14ac:dyDescent="0.3">
      <c r="B1233" s="412"/>
      <c r="C1233" s="126"/>
      <c r="D1233" s="390"/>
      <c r="E1233" s="390"/>
      <c r="F1233" s="390"/>
    </row>
    <row r="1234" spans="2:6" x14ac:dyDescent="0.3">
      <c r="B1234" s="412"/>
      <c r="C1234" s="126"/>
      <c r="D1234" s="390"/>
      <c r="E1234" s="390"/>
      <c r="F1234" s="390"/>
    </row>
    <row r="1235" spans="2:6" x14ac:dyDescent="0.3">
      <c r="B1235" s="412"/>
      <c r="C1235" s="126"/>
      <c r="D1235" s="390"/>
      <c r="E1235" s="390"/>
      <c r="F1235" s="390"/>
    </row>
    <row r="1236" spans="2:6" x14ac:dyDescent="0.3">
      <c r="B1236" s="412"/>
      <c r="C1236" s="126"/>
      <c r="D1236" s="390"/>
      <c r="E1236" s="390"/>
      <c r="F1236" s="390"/>
    </row>
    <row r="1237" spans="2:6" x14ac:dyDescent="0.3">
      <c r="B1237" s="412"/>
      <c r="C1237" s="126"/>
      <c r="D1237" s="390"/>
      <c r="E1237" s="390"/>
      <c r="F1237" s="390"/>
    </row>
    <row r="1238" spans="2:6" x14ac:dyDescent="0.3">
      <c r="B1238" s="412"/>
      <c r="C1238" s="126"/>
      <c r="D1238" s="390"/>
      <c r="E1238" s="390"/>
      <c r="F1238" s="390"/>
    </row>
    <row r="1239" spans="2:6" x14ac:dyDescent="0.3">
      <c r="B1239" s="412"/>
      <c r="C1239" s="126"/>
      <c r="D1239" s="390"/>
      <c r="E1239" s="390"/>
      <c r="F1239" s="390"/>
    </row>
    <row r="1240" spans="2:6" x14ac:dyDescent="0.3">
      <c r="B1240" s="412"/>
      <c r="C1240" s="126"/>
      <c r="D1240" s="390"/>
      <c r="E1240" s="390"/>
      <c r="F1240" s="390"/>
    </row>
    <row r="1241" spans="2:6" x14ac:dyDescent="0.3">
      <c r="B1241" s="412"/>
      <c r="C1241" s="126"/>
      <c r="D1241" s="390"/>
      <c r="E1241" s="390"/>
      <c r="F1241" s="390"/>
    </row>
    <row r="1242" spans="2:6" x14ac:dyDescent="0.3">
      <c r="B1242" s="412"/>
      <c r="C1242" s="126"/>
      <c r="D1242" s="390"/>
      <c r="E1242" s="390"/>
      <c r="F1242" s="390"/>
    </row>
    <row r="1243" spans="2:6" x14ac:dyDescent="0.3">
      <c r="B1243" s="412"/>
      <c r="C1243" s="126"/>
      <c r="D1243" s="390"/>
      <c r="E1243" s="390"/>
      <c r="F1243" s="390"/>
    </row>
    <row r="1244" spans="2:6" x14ac:dyDescent="0.3">
      <c r="B1244" s="412"/>
      <c r="C1244" s="126"/>
      <c r="D1244" s="390"/>
      <c r="E1244" s="390"/>
      <c r="F1244" s="390"/>
    </row>
    <row r="1245" spans="2:6" x14ac:dyDescent="0.3">
      <c r="B1245" s="412"/>
      <c r="C1245" s="126"/>
      <c r="D1245" s="390"/>
      <c r="E1245" s="390"/>
      <c r="F1245" s="390"/>
    </row>
    <row r="1246" spans="2:6" x14ac:dyDescent="0.3">
      <c r="B1246" s="412"/>
      <c r="C1246" s="126"/>
      <c r="D1246" s="390"/>
      <c r="E1246" s="390"/>
      <c r="F1246" s="390"/>
    </row>
    <row r="1247" spans="2:6" x14ac:dyDescent="0.3">
      <c r="B1247" s="412"/>
      <c r="C1247" s="126"/>
      <c r="D1247" s="390"/>
      <c r="E1247" s="390"/>
      <c r="F1247" s="390"/>
    </row>
    <row r="1248" spans="2:6" x14ac:dyDescent="0.3">
      <c r="B1248" s="412"/>
      <c r="C1248" s="126"/>
      <c r="D1248" s="390"/>
      <c r="E1248" s="390"/>
      <c r="F1248" s="390"/>
    </row>
    <row r="1249" spans="2:6" x14ac:dyDescent="0.3">
      <c r="B1249" s="412"/>
      <c r="C1249" s="126"/>
      <c r="D1249" s="390"/>
      <c r="E1249" s="390"/>
      <c r="F1249" s="390"/>
    </row>
    <row r="1250" spans="2:6" x14ac:dyDescent="0.3">
      <c r="B1250" s="412"/>
      <c r="C1250" s="126"/>
      <c r="D1250" s="390"/>
      <c r="E1250" s="390"/>
      <c r="F1250" s="390"/>
    </row>
    <row r="1251" spans="2:6" x14ac:dyDescent="0.3">
      <c r="B1251" s="412"/>
      <c r="C1251" s="126"/>
      <c r="D1251" s="390"/>
      <c r="E1251" s="390"/>
      <c r="F1251" s="390"/>
    </row>
    <row r="1252" spans="2:6" x14ac:dyDescent="0.3">
      <c r="B1252" s="412"/>
      <c r="C1252" s="126"/>
      <c r="D1252" s="390"/>
      <c r="E1252" s="390"/>
      <c r="F1252" s="390"/>
    </row>
    <row r="1253" spans="2:6" x14ac:dyDescent="0.3">
      <c r="B1253" s="412"/>
      <c r="C1253" s="126"/>
      <c r="D1253" s="390"/>
      <c r="E1253" s="390"/>
      <c r="F1253" s="390"/>
    </row>
    <row r="1254" spans="2:6" x14ac:dyDescent="0.3">
      <c r="B1254" s="412"/>
      <c r="C1254" s="126"/>
      <c r="D1254" s="390"/>
      <c r="E1254" s="390"/>
      <c r="F1254" s="390"/>
    </row>
    <row r="1255" spans="2:6" x14ac:dyDescent="0.3">
      <c r="B1255" s="412"/>
      <c r="C1255" s="126"/>
      <c r="D1255" s="390"/>
      <c r="E1255" s="390"/>
      <c r="F1255" s="390"/>
    </row>
    <row r="1256" spans="2:6" x14ac:dyDescent="0.3">
      <c r="B1256" s="412"/>
      <c r="C1256" s="126"/>
      <c r="D1256" s="390"/>
      <c r="E1256" s="390"/>
      <c r="F1256" s="390"/>
    </row>
    <row r="1257" spans="2:6" x14ac:dyDescent="0.3">
      <c r="B1257" s="412"/>
      <c r="C1257" s="126"/>
      <c r="D1257" s="390"/>
      <c r="E1257" s="390"/>
      <c r="F1257" s="390"/>
    </row>
    <row r="1258" spans="2:6" x14ac:dyDescent="0.3">
      <c r="B1258" s="412"/>
      <c r="C1258" s="126"/>
      <c r="D1258" s="390"/>
      <c r="E1258" s="390"/>
      <c r="F1258" s="390"/>
    </row>
    <row r="1259" spans="2:6" x14ac:dyDescent="0.3">
      <c r="B1259" s="412"/>
      <c r="C1259" s="126"/>
      <c r="D1259" s="390"/>
      <c r="E1259" s="390"/>
      <c r="F1259" s="390"/>
    </row>
    <row r="1260" spans="2:6" x14ac:dyDescent="0.3">
      <c r="B1260" s="412"/>
      <c r="C1260" s="126"/>
      <c r="D1260" s="390"/>
      <c r="E1260" s="390"/>
      <c r="F1260" s="390"/>
    </row>
    <row r="1261" spans="2:6" x14ac:dyDescent="0.3">
      <c r="B1261" s="412"/>
      <c r="C1261" s="126"/>
      <c r="D1261" s="390"/>
      <c r="E1261" s="390"/>
      <c r="F1261" s="390"/>
    </row>
    <row r="1262" spans="2:6" x14ac:dyDescent="0.3">
      <c r="B1262" s="412"/>
      <c r="C1262" s="126"/>
      <c r="D1262" s="390"/>
      <c r="E1262" s="390"/>
      <c r="F1262" s="390"/>
    </row>
    <row r="1263" spans="2:6" x14ac:dyDescent="0.3">
      <c r="B1263" s="412"/>
      <c r="C1263" s="126"/>
      <c r="D1263" s="390"/>
      <c r="E1263" s="390"/>
      <c r="F1263" s="390"/>
    </row>
    <row r="1264" spans="2:6" x14ac:dyDescent="0.3">
      <c r="B1264" s="412"/>
      <c r="C1264" s="126"/>
      <c r="D1264" s="390"/>
      <c r="E1264" s="390"/>
      <c r="F1264" s="390"/>
    </row>
    <row r="1265" spans="2:6" x14ac:dyDescent="0.3">
      <c r="B1265" s="412"/>
      <c r="C1265" s="126"/>
      <c r="D1265" s="390"/>
      <c r="E1265" s="390"/>
      <c r="F1265" s="390"/>
    </row>
    <row r="1266" spans="2:6" x14ac:dyDescent="0.3">
      <c r="B1266" s="412"/>
      <c r="C1266" s="126"/>
      <c r="D1266" s="390"/>
      <c r="E1266" s="390"/>
      <c r="F1266" s="390"/>
    </row>
    <row r="1267" spans="2:6" x14ac:dyDescent="0.3">
      <c r="B1267" s="412"/>
      <c r="C1267" s="126"/>
      <c r="D1267" s="390"/>
      <c r="E1267" s="390"/>
      <c r="F1267" s="390"/>
    </row>
    <row r="1268" spans="2:6" x14ac:dyDescent="0.3">
      <c r="B1268" s="412"/>
      <c r="C1268" s="126"/>
      <c r="D1268" s="390"/>
      <c r="E1268" s="390"/>
      <c r="F1268" s="390"/>
    </row>
    <row r="1269" spans="2:6" x14ac:dyDescent="0.3">
      <c r="B1269" s="412"/>
      <c r="C1269" s="126"/>
      <c r="D1269" s="390"/>
      <c r="E1269" s="390"/>
      <c r="F1269" s="390"/>
    </row>
    <row r="1270" spans="2:6" x14ac:dyDescent="0.3">
      <c r="B1270" s="412"/>
      <c r="C1270" s="126"/>
      <c r="D1270" s="390"/>
      <c r="E1270" s="390"/>
      <c r="F1270" s="390"/>
    </row>
    <row r="1271" spans="2:6" x14ac:dyDescent="0.3">
      <c r="B1271" s="412"/>
      <c r="C1271" s="126"/>
      <c r="D1271" s="390"/>
      <c r="E1271" s="390"/>
      <c r="F1271" s="390"/>
    </row>
    <row r="1272" spans="2:6" x14ac:dyDescent="0.3">
      <c r="B1272" s="412"/>
      <c r="C1272" s="126"/>
      <c r="D1272" s="390"/>
      <c r="E1272" s="390"/>
      <c r="F1272" s="390"/>
    </row>
    <row r="1273" spans="2:6" x14ac:dyDescent="0.3">
      <c r="B1273" s="412"/>
      <c r="C1273" s="126"/>
      <c r="D1273" s="390"/>
      <c r="E1273" s="390"/>
      <c r="F1273" s="390"/>
    </row>
    <row r="1274" spans="2:6" x14ac:dyDescent="0.3">
      <c r="B1274" s="412"/>
      <c r="C1274" s="126"/>
      <c r="D1274" s="390"/>
      <c r="E1274" s="390"/>
      <c r="F1274" s="390"/>
    </row>
    <row r="1275" spans="2:6" x14ac:dyDescent="0.3">
      <c r="B1275" s="412"/>
      <c r="C1275" s="126"/>
      <c r="D1275" s="390"/>
      <c r="E1275" s="390"/>
      <c r="F1275" s="390"/>
    </row>
    <row r="1276" spans="2:6" x14ac:dyDescent="0.3">
      <c r="B1276" s="412"/>
      <c r="C1276" s="126"/>
      <c r="D1276" s="390"/>
      <c r="E1276" s="390"/>
      <c r="F1276" s="390"/>
    </row>
    <row r="1277" spans="2:6" x14ac:dyDescent="0.3">
      <c r="B1277" s="412"/>
      <c r="C1277" s="126"/>
      <c r="D1277" s="390"/>
      <c r="E1277" s="390"/>
      <c r="F1277" s="390"/>
    </row>
    <row r="1278" spans="2:6" x14ac:dyDescent="0.3">
      <c r="B1278" s="412"/>
      <c r="C1278" s="126"/>
      <c r="D1278" s="390"/>
      <c r="E1278" s="390"/>
      <c r="F1278" s="390"/>
    </row>
    <row r="1279" spans="2:6" x14ac:dyDescent="0.3">
      <c r="B1279" s="412"/>
      <c r="C1279" s="126"/>
      <c r="D1279" s="390"/>
      <c r="E1279" s="390"/>
      <c r="F1279" s="390"/>
    </row>
    <row r="1280" spans="2:6" x14ac:dyDescent="0.3">
      <c r="B1280" s="412"/>
      <c r="C1280" s="126"/>
      <c r="D1280" s="390"/>
      <c r="E1280" s="390"/>
      <c r="F1280" s="390"/>
    </row>
    <row r="1281" spans="2:6" x14ac:dyDescent="0.3">
      <c r="B1281" s="412"/>
      <c r="C1281" s="126"/>
      <c r="D1281" s="390"/>
      <c r="E1281" s="390"/>
      <c r="F1281" s="390"/>
    </row>
    <row r="1282" spans="2:6" x14ac:dyDescent="0.3">
      <c r="B1282" s="412"/>
      <c r="C1282" s="126"/>
      <c r="D1282" s="390"/>
      <c r="E1282" s="390"/>
      <c r="F1282" s="390"/>
    </row>
    <row r="1283" spans="2:6" x14ac:dyDescent="0.3">
      <c r="B1283" s="412"/>
      <c r="C1283" s="126"/>
      <c r="D1283" s="390"/>
      <c r="E1283" s="390"/>
      <c r="F1283" s="390"/>
    </row>
    <row r="1284" spans="2:6" x14ac:dyDescent="0.3">
      <c r="B1284" s="412"/>
      <c r="C1284" s="126"/>
      <c r="D1284" s="390"/>
      <c r="E1284" s="390"/>
      <c r="F1284" s="390"/>
    </row>
    <row r="1285" spans="2:6" x14ac:dyDescent="0.3">
      <c r="B1285" s="412"/>
      <c r="C1285" s="126"/>
      <c r="D1285" s="390"/>
      <c r="E1285" s="390"/>
      <c r="F1285" s="390"/>
    </row>
    <row r="1286" spans="2:6" x14ac:dyDescent="0.3">
      <c r="B1286" s="412"/>
      <c r="C1286" s="126"/>
      <c r="D1286" s="390"/>
      <c r="E1286" s="390"/>
      <c r="F1286" s="390"/>
    </row>
    <row r="1287" spans="2:6" x14ac:dyDescent="0.3">
      <c r="B1287" s="412"/>
      <c r="C1287" s="126"/>
      <c r="D1287" s="390"/>
      <c r="E1287" s="390"/>
      <c r="F1287" s="390"/>
    </row>
    <row r="1288" spans="2:6" x14ac:dyDescent="0.3">
      <c r="B1288" s="412"/>
      <c r="C1288" s="126"/>
      <c r="D1288" s="390"/>
      <c r="E1288" s="390"/>
      <c r="F1288" s="390"/>
    </row>
    <row r="1289" spans="2:6" x14ac:dyDescent="0.3">
      <c r="B1289" s="412"/>
      <c r="C1289" s="126"/>
      <c r="D1289" s="390"/>
      <c r="E1289" s="390"/>
      <c r="F1289" s="390"/>
    </row>
    <row r="1290" spans="2:6" x14ac:dyDescent="0.3">
      <c r="B1290" s="412"/>
      <c r="C1290" s="126"/>
      <c r="D1290" s="390"/>
      <c r="E1290" s="390"/>
      <c r="F1290" s="390"/>
    </row>
    <row r="1291" spans="2:6" x14ac:dyDescent="0.3">
      <c r="B1291" s="412"/>
      <c r="C1291" s="126"/>
      <c r="D1291" s="390"/>
      <c r="E1291" s="390"/>
      <c r="F1291" s="390"/>
    </row>
    <row r="1292" spans="2:6" x14ac:dyDescent="0.3">
      <c r="B1292" s="412"/>
      <c r="C1292" s="126"/>
      <c r="D1292" s="390"/>
      <c r="E1292" s="390"/>
      <c r="F1292" s="390"/>
    </row>
    <row r="1293" spans="2:6" x14ac:dyDescent="0.3">
      <c r="B1293" s="412"/>
      <c r="C1293" s="126"/>
      <c r="D1293" s="390"/>
      <c r="E1293" s="390"/>
      <c r="F1293" s="390"/>
    </row>
    <row r="1294" spans="2:6" x14ac:dyDescent="0.3">
      <c r="B1294" s="412"/>
      <c r="C1294" s="126"/>
      <c r="D1294" s="390"/>
      <c r="E1294" s="390"/>
      <c r="F1294" s="390"/>
    </row>
    <row r="1295" spans="2:6" x14ac:dyDescent="0.3">
      <c r="B1295" s="412"/>
      <c r="C1295" s="126"/>
      <c r="D1295" s="390"/>
      <c r="E1295" s="390"/>
      <c r="F1295" s="390"/>
    </row>
    <row r="1296" spans="2:6" x14ac:dyDescent="0.3">
      <c r="B1296" s="412"/>
      <c r="C1296" s="126"/>
      <c r="D1296" s="390"/>
      <c r="E1296" s="390"/>
      <c r="F1296" s="390"/>
    </row>
    <row r="1297" spans="2:6" x14ac:dyDescent="0.3">
      <c r="B1297" s="412"/>
      <c r="C1297" s="126"/>
      <c r="D1297" s="390"/>
      <c r="E1297" s="390"/>
      <c r="F1297" s="390"/>
    </row>
    <row r="1298" spans="2:6" x14ac:dyDescent="0.3">
      <c r="B1298" s="412"/>
      <c r="C1298" s="126"/>
      <c r="D1298" s="390"/>
      <c r="E1298" s="390"/>
      <c r="F1298" s="390"/>
    </row>
    <row r="1299" spans="2:6" x14ac:dyDescent="0.3">
      <c r="B1299" s="412"/>
      <c r="C1299" s="126"/>
      <c r="D1299" s="390"/>
      <c r="E1299" s="390"/>
      <c r="F1299" s="390"/>
    </row>
    <row r="1300" spans="2:6" x14ac:dyDescent="0.3">
      <c r="B1300" s="412"/>
      <c r="C1300" s="126"/>
      <c r="D1300" s="390"/>
      <c r="E1300" s="390"/>
      <c r="F1300" s="390"/>
    </row>
    <row r="1301" spans="2:6" x14ac:dyDescent="0.3">
      <c r="B1301" s="412"/>
      <c r="C1301" s="126"/>
      <c r="D1301" s="390"/>
      <c r="E1301" s="390"/>
      <c r="F1301" s="390"/>
    </row>
    <row r="1302" spans="2:6" x14ac:dyDescent="0.3">
      <c r="B1302" s="412"/>
      <c r="C1302" s="126"/>
      <c r="D1302" s="390"/>
      <c r="E1302" s="390"/>
      <c r="F1302" s="390"/>
    </row>
    <row r="1303" spans="2:6" x14ac:dyDescent="0.3">
      <c r="B1303" s="412"/>
      <c r="C1303" s="126"/>
      <c r="D1303" s="390"/>
      <c r="E1303" s="390"/>
      <c r="F1303" s="390"/>
    </row>
    <row r="1304" spans="2:6" x14ac:dyDescent="0.3">
      <c r="B1304" s="412"/>
      <c r="C1304" s="126"/>
      <c r="D1304" s="390"/>
      <c r="E1304" s="390"/>
      <c r="F1304" s="390"/>
    </row>
    <row r="1305" spans="2:6" x14ac:dyDescent="0.3">
      <c r="B1305" s="412"/>
      <c r="C1305" s="126"/>
      <c r="D1305" s="390"/>
      <c r="E1305" s="390"/>
      <c r="F1305" s="390"/>
    </row>
    <row r="1306" spans="2:6" x14ac:dyDescent="0.3">
      <c r="B1306" s="412"/>
      <c r="C1306" s="126"/>
      <c r="D1306" s="390"/>
      <c r="E1306" s="390"/>
      <c r="F1306" s="390"/>
    </row>
    <row r="1307" spans="2:6" x14ac:dyDescent="0.3">
      <c r="B1307" s="412"/>
      <c r="C1307" s="126"/>
      <c r="D1307" s="390"/>
      <c r="E1307" s="390"/>
      <c r="F1307" s="390"/>
    </row>
    <row r="1308" spans="2:6" x14ac:dyDescent="0.3">
      <c r="B1308" s="412"/>
      <c r="C1308" s="126"/>
      <c r="D1308" s="390"/>
      <c r="E1308" s="390"/>
      <c r="F1308" s="390"/>
    </row>
    <row r="1309" spans="2:6" x14ac:dyDescent="0.3">
      <c r="B1309" s="412"/>
      <c r="C1309" s="126"/>
      <c r="D1309" s="390"/>
      <c r="E1309" s="390"/>
      <c r="F1309" s="390"/>
    </row>
    <row r="1310" spans="2:6" x14ac:dyDescent="0.3">
      <c r="B1310" s="412"/>
      <c r="C1310" s="126"/>
      <c r="D1310" s="390"/>
      <c r="E1310" s="390"/>
      <c r="F1310" s="390"/>
    </row>
    <row r="1311" spans="2:6" x14ac:dyDescent="0.3">
      <c r="B1311" s="412"/>
      <c r="C1311" s="126"/>
      <c r="D1311" s="390"/>
      <c r="E1311" s="390"/>
      <c r="F1311" s="390"/>
    </row>
    <row r="1312" spans="2:6" x14ac:dyDescent="0.3">
      <c r="B1312" s="412"/>
      <c r="C1312" s="126"/>
      <c r="D1312" s="390"/>
      <c r="E1312" s="390"/>
      <c r="F1312" s="390"/>
    </row>
    <row r="1313" spans="2:6" x14ac:dyDescent="0.3">
      <c r="B1313" s="412"/>
      <c r="C1313" s="126"/>
      <c r="D1313" s="390"/>
      <c r="E1313" s="390"/>
      <c r="F1313" s="390"/>
    </row>
    <row r="1314" spans="2:6" x14ac:dyDescent="0.3">
      <c r="B1314" s="412"/>
      <c r="C1314" s="126"/>
      <c r="D1314" s="390"/>
      <c r="E1314" s="390"/>
      <c r="F1314" s="390"/>
    </row>
    <row r="1315" spans="2:6" x14ac:dyDescent="0.3">
      <c r="B1315" s="412"/>
      <c r="C1315" s="126"/>
      <c r="D1315" s="390"/>
      <c r="E1315" s="390"/>
      <c r="F1315" s="390"/>
    </row>
    <row r="1316" spans="2:6" x14ac:dyDescent="0.3">
      <c r="B1316" s="412"/>
      <c r="C1316" s="126"/>
      <c r="D1316" s="390"/>
      <c r="E1316" s="390"/>
      <c r="F1316" s="390"/>
    </row>
    <row r="1317" spans="2:6" x14ac:dyDescent="0.3">
      <c r="B1317" s="412"/>
      <c r="C1317" s="126"/>
      <c r="D1317" s="390"/>
      <c r="E1317" s="390"/>
      <c r="F1317" s="390"/>
    </row>
    <row r="1318" spans="2:6" x14ac:dyDescent="0.3">
      <c r="B1318" s="412"/>
      <c r="C1318" s="126"/>
      <c r="D1318" s="390"/>
      <c r="E1318" s="390"/>
      <c r="F1318" s="390"/>
    </row>
    <row r="1319" spans="2:6" x14ac:dyDescent="0.3">
      <c r="B1319" s="412"/>
      <c r="C1319" s="126"/>
      <c r="D1319" s="390"/>
      <c r="E1319" s="390"/>
      <c r="F1319" s="390"/>
    </row>
    <row r="1320" spans="2:6" x14ac:dyDescent="0.3">
      <c r="B1320" s="412"/>
      <c r="C1320" s="126"/>
      <c r="D1320" s="390"/>
      <c r="E1320" s="390"/>
      <c r="F1320" s="390"/>
    </row>
    <row r="1321" spans="2:6" x14ac:dyDescent="0.3">
      <c r="B1321" s="412"/>
      <c r="C1321" s="126"/>
      <c r="D1321" s="390"/>
      <c r="E1321" s="390"/>
      <c r="F1321" s="390"/>
    </row>
    <row r="1322" spans="2:6" x14ac:dyDescent="0.3">
      <c r="B1322" s="412"/>
      <c r="C1322" s="126"/>
      <c r="D1322" s="390"/>
      <c r="E1322" s="390"/>
      <c r="F1322" s="390"/>
    </row>
    <row r="1323" spans="2:6" x14ac:dyDescent="0.3">
      <c r="B1323" s="412"/>
      <c r="C1323" s="126"/>
      <c r="D1323" s="390"/>
      <c r="E1323" s="390"/>
      <c r="F1323" s="390"/>
    </row>
    <row r="1324" spans="2:6" x14ac:dyDescent="0.3">
      <c r="B1324" s="412"/>
      <c r="C1324" s="126"/>
      <c r="D1324" s="390"/>
      <c r="E1324" s="390"/>
      <c r="F1324" s="390"/>
    </row>
    <row r="1325" spans="2:6" x14ac:dyDescent="0.3">
      <c r="B1325" s="412"/>
      <c r="C1325" s="126"/>
      <c r="D1325" s="390"/>
      <c r="E1325" s="390"/>
      <c r="F1325" s="390"/>
    </row>
    <row r="1326" spans="2:6" x14ac:dyDescent="0.3">
      <c r="B1326" s="412"/>
      <c r="C1326" s="126"/>
      <c r="D1326" s="390"/>
      <c r="E1326" s="390"/>
      <c r="F1326" s="390"/>
    </row>
    <row r="1327" spans="2:6" x14ac:dyDescent="0.3">
      <c r="B1327" s="412"/>
      <c r="C1327" s="126"/>
      <c r="D1327" s="390"/>
      <c r="E1327" s="390"/>
      <c r="F1327" s="390"/>
    </row>
    <row r="1328" spans="2:6" x14ac:dyDescent="0.3">
      <c r="B1328" s="412"/>
      <c r="C1328" s="126"/>
      <c r="D1328" s="390"/>
      <c r="E1328" s="390"/>
      <c r="F1328" s="390"/>
    </row>
    <row r="1329" spans="2:6" x14ac:dyDescent="0.3">
      <c r="B1329" s="412"/>
      <c r="C1329" s="126"/>
      <c r="D1329" s="390"/>
      <c r="E1329" s="390"/>
      <c r="F1329" s="390"/>
    </row>
    <row r="1330" spans="2:6" x14ac:dyDescent="0.3">
      <c r="B1330" s="412"/>
      <c r="C1330" s="126"/>
      <c r="D1330" s="390"/>
      <c r="E1330" s="390"/>
      <c r="F1330" s="390"/>
    </row>
    <row r="1331" spans="2:6" x14ac:dyDescent="0.3">
      <c r="B1331" s="412"/>
      <c r="C1331" s="126"/>
      <c r="D1331" s="390"/>
      <c r="E1331" s="390"/>
      <c r="F1331" s="390"/>
    </row>
    <row r="1332" spans="2:6" x14ac:dyDescent="0.3">
      <c r="B1332" s="412"/>
      <c r="C1332" s="126"/>
      <c r="D1332" s="390"/>
      <c r="E1332" s="390"/>
      <c r="F1332" s="390"/>
    </row>
    <row r="1333" spans="2:6" x14ac:dyDescent="0.3">
      <c r="B1333" s="412"/>
      <c r="C1333" s="126"/>
      <c r="D1333" s="390"/>
      <c r="E1333" s="390"/>
      <c r="F1333" s="390"/>
    </row>
    <row r="1334" spans="2:6" x14ac:dyDescent="0.3">
      <c r="B1334" s="412"/>
      <c r="C1334" s="126"/>
      <c r="D1334" s="390"/>
      <c r="E1334" s="390"/>
      <c r="F1334" s="390"/>
    </row>
    <row r="1335" spans="2:6" x14ac:dyDescent="0.3">
      <c r="B1335" s="412"/>
      <c r="C1335" s="126"/>
      <c r="D1335" s="390"/>
      <c r="E1335" s="390"/>
      <c r="F1335" s="390"/>
    </row>
    <row r="1336" spans="2:6" x14ac:dyDescent="0.3">
      <c r="B1336" s="412"/>
      <c r="C1336" s="126"/>
      <c r="D1336" s="390"/>
      <c r="E1336" s="390"/>
      <c r="F1336" s="390"/>
    </row>
    <row r="1337" spans="2:6" x14ac:dyDescent="0.3">
      <c r="B1337" s="412"/>
      <c r="C1337" s="126"/>
      <c r="D1337" s="390"/>
      <c r="E1337" s="390"/>
      <c r="F1337" s="390"/>
    </row>
    <row r="1338" spans="2:6" x14ac:dyDescent="0.3">
      <c r="B1338" s="412"/>
      <c r="C1338" s="126"/>
      <c r="D1338" s="390"/>
      <c r="E1338" s="390"/>
      <c r="F1338" s="390"/>
    </row>
    <row r="1339" spans="2:6" x14ac:dyDescent="0.3">
      <c r="B1339" s="412"/>
      <c r="C1339" s="126"/>
      <c r="D1339" s="390"/>
      <c r="E1339" s="390"/>
      <c r="F1339" s="390"/>
    </row>
    <row r="1340" spans="2:6" x14ac:dyDescent="0.3">
      <c r="B1340" s="412"/>
      <c r="C1340" s="126"/>
      <c r="D1340" s="390"/>
      <c r="E1340" s="390"/>
      <c r="F1340" s="390"/>
    </row>
    <row r="1341" spans="2:6" x14ac:dyDescent="0.3">
      <c r="B1341" s="412"/>
      <c r="C1341" s="126"/>
      <c r="D1341" s="390"/>
      <c r="E1341" s="390"/>
      <c r="F1341" s="390"/>
    </row>
    <row r="1342" spans="2:6" x14ac:dyDescent="0.3">
      <c r="B1342" s="412"/>
      <c r="C1342" s="126"/>
      <c r="D1342" s="390"/>
      <c r="E1342" s="390"/>
      <c r="F1342" s="390"/>
    </row>
    <row r="1343" spans="2:6" x14ac:dyDescent="0.3">
      <c r="B1343" s="412"/>
      <c r="C1343" s="126"/>
      <c r="D1343" s="390"/>
      <c r="E1343" s="390"/>
      <c r="F1343" s="390"/>
    </row>
    <row r="1344" spans="2:6" x14ac:dyDescent="0.3">
      <c r="B1344" s="412"/>
      <c r="C1344" s="126"/>
      <c r="D1344" s="390"/>
      <c r="E1344" s="390"/>
      <c r="F1344" s="390"/>
    </row>
    <row r="1345" spans="2:6" x14ac:dyDescent="0.3">
      <c r="B1345" s="412"/>
      <c r="C1345" s="126"/>
      <c r="D1345" s="390"/>
      <c r="E1345" s="390"/>
      <c r="F1345" s="390"/>
    </row>
    <row r="1346" spans="2:6" x14ac:dyDescent="0.3">
      <c r="B1346" s="412"/>
      <c r="C1346" s="126"/>
      <c r="D1346" s="390"/>
      <c r="E1346" s="390"/>
      <c r="F1346" s="390"/>
    </row>
    <row r="1347" spans="2:6" x14ac:dyDescent="0.3">
      <c r="B1347" s="412"/>
      <c r="C1347" s="126"/>
      <c r="D1347" s="390"/>
      <c r="E1347" s="390"/>
      <c r="F1347" s="390"/>
    </row>
    <row r="1348" spans="2:6" x14ac:dyDescent="0.3">
      <c r="B1348" s="412"/>
      <c r="C1348" s="126"/>
      <c r="D1348" s="390"/>
      <c r="E1348" s="390"/>
      <c r="F1348" s="390"/>
    </row>
    <row r="1349" spans="2:6" x14ac:dyDescent="0.3">
      <c r="B1349" s="412"/>
      <c r="C1349" s="126"/>
      <c r="D1349" s="390"/>
      <c r="E1349" s="390"/>
      <c r="F1349" s="390"/>
    </row>
    <row r="1350" spans="2:6" x14ac:dyDescent="0.3">
      <c r="B1350" s="412"/>
      <c r="C1350" s="126"/>
      <c r="D1350" s="390"/>
      <c r="E1350" s="390"/>
      <c r="F1350" s="390"/>
    </row>
    <row r="1351" spans="2:6" x14ac:dyDescent="0.3">
      <c r="B1351" s="412"/>
      <c r="C1351" s="126"/>
      <c r="D1351" s="390"/>
      <c r="E1351" s="390"/>
      <c r="F1351" s="390"/>
    </row>
    <row r="1352" spans="2:6" x14ac:dyDescent="0.3">
      <c r="B1352" s="412"/>
      <c r="C1352" s="126"/>
      <c r="D1352" s="390"/>
      <c r="E1352" s="390"/>
      <c r="F1352" s="390"/>
    </row>
    <row r="1353" spans="2:6" x14ac:dyDescent="0.3">
      <c r="B1353" s="412"/>
      <c r="C1353" s="126"/>
      <c r="D1353" s="390"/>
      <c r="E1353" s="390"/>
      <c r="F1353" s="390"/>
    </row>
    <row r="1354" spans="2:6" x14ac:dyDescent="0.3">
      <c r="B1354" s="412"/>
      <c r="C1354" s="126"/>
      <c r="D1354" s="390"/>
      <c r="E1354" s="390"/>
      <c r="F1354" s="390"/>
    </row>
    <row r="1355" spans="2:6" x14ac:dyDescent="0.3">
      <c r="B1355" s="412"/>
      <c r="C1355" s="126"/>
      <c r="D1355" s="390"/>
      <c r="E1355" s="390"/>
      <c r="F1355" s="390"/>
    </row>
    <row r="1356" spans="2:6" x14ac:dyDescent="0.3">
      <c r="B1356" s="412"/>
      <c r="C1356" s="126"/>
      <c r="D1356" s="390"/>
      <c r="E1356" s="390"/>
      <c r="F1356" s="390"/>
    </row>
    <row r="1357" spans="2:6" x14ac:dyDescent="0.3">
      <c r="B1357" s="412"/>
      <c r="C1357" s="126"/>
      <c r="D1357" s="390"/>
      <c r="E1357" s="390"/>
      <c r="F1357" s="390"/>
    </row>
    <row r="1358" spans="2:6" x14ac:dyDescent="0.3">
      <c r="B1358" s="412"/>
      <c r="C1358" s="126"/>
      <c r="D1358" s="390"/>
      <c r="E1358" s="390"/>
      <c r="F1358" s="390"/>
    </row>
    <row r="1359" spans="2:6" x14ac:dyDescent="0.3">
      <c r="B1359" s="412"/>
      <c r="C1359" s="126"/>
      <c r="D1359" s="390"/>
      <c r="E1359" s="390"/>
      <c r="F1359" s="390"/>
    </row>
    <row r="1360" spans="2:6" x14ac:dyDescent="0.3">
      <c r="B1360" s="412"/>
      <c r="C1360" s="126"/>
      <c r="D1360" s="390"/>
      <c r="E1360" s="390"/>
      <c r="F1360" s="390"/>
    </row>
    <row r="1361" spans="2:6" x14ac:dyDescent="0.3">
      <c r="B1361" s="412"/>
      <c r="C1361" s="126"/>
      <c r="D1361" s="390"/>
      <c r="E1361" s="390"/>
      <c r="F1361" s="390"/>
    </row>
    <row r="1362" spans="2:6" x14ac:dyDescent="0.3">
      <c r="B1362" s="412"/>
      <c r="C1362" s="126"/>
      <c r="D1362" s="390"/>
      <c r="E1362" s="390"/>
      <c r="F1362" s="390"/>
    </row>
    <row r="1363" spans="2:6" x14ac:dyDescent="0.3">
      <c r="B1363" s="412"/>
      <c r="C1363" s="126"/>
      <c r="D1363" s="390"/>
      <c r="E1363" s="390"/>
      <c r="F1363" s="390"/>
    </row>
    <row r="1364" spans="2:6" x14ac:dyDescent="0.3">
      <c r="B1364" s="412"/>
      <c r="C1364" s="126"/>
      <c r="D1364" s="390"/>
      <c r="E1364" s="390"/>
      <c r="F1364" s="390"/>
    </row>
    <row r="1365" spans="2:6" x14ac:dyDescent="0.3">
      <c r="B1365" s="412"/>
      <c r="C1365" s="126"/>
      <c r="D1365" s="390"/>
      <c r="E1365" s="390"/>
      <c r="F1365" s="390"/>
    </row>
    <row r="1366" spans="2:6" x14ac:dyDescent="0.3">
      <c r="B1366" s="412"/>
      <c r="C1366" s="126"/>
      <c r="D1366" s="390"/>
      <c r="E1366" s="390"/>
      <c r="F1366" s="390"/>
    </row>
    <row r="1367" spans="2:6" x14ac:dyDescent="0.3">
      <c r="B1367" s="412"/>
      <c r="C1367" s="126"/>
      <c r="D1367" s="390"/>
      <c r="E1367" s="390"/>
      <c r="F1367" s="390"/>
    </row>
    <row r="1368" spans="2:6" x14ac:dyDescent="0.3">
      <c r="B1368" s="412"/>
      <c r="C1368" s="126"/>
      <c r="D1368" s="390"/>
      <c r="E1368" s="390"/>
      <c r="F1368" s="390"/>
    </row>
    <row r="1369" spans="2:6" x14ac:dyDescent="0.3">
      <c r="B1369" s="412"/>
      <c r="C1369" s="126"/>
      <c r="D1369" s="390"/>
      <c r="E1369" s="390"/>
      <c r="F1369" s="390"/>
    </row>
    <row r="1370" spans="2:6" x14ac:dyDescent="0.3">
      <c r="B1370" s="412"/>
      <c r="C1370" s="126"/>
      <c r="D1370" s="390"/>
      <c r="E1370" s="390"/>
      <c r="F1370" s="390"/>
    </row>
    <row r="1371" spans="2:6" x14ac:dyDescent="0.3">
      <c r="B1371" s="412"/>
      <c r="C1371" s="126"/>
      <c r="D1371" s="390"/>
      <c r="E1371" s="390"/>
      <c r="F1371" s="390"/>
    </row>
    <row r="1372" spans="2:6" x14ac:dyDescent="0.3">
      <c r="B1372" s="412"/>
      <c r="C1372" s="126"/>
      <c r="D1372" s="390"/>
      <c r="E1372" s="390"/>
      <c r="F1372" s="390"/>
    </row>
    <row r="1373" spans="2:6" x14ac:dyDescent="0.3">
      <c r="B1373" s="412"/>
      <c r="C1373" s="126"/>
      <c r="D1373" s="390"/>
      <c r="E1373" s="390"/>
      <c r="F1373" s="390"/>
    </row>
    <row r="1374" spans="2:6" x14ac:dyDescent="0.3">
      <c r="B1374" s="412"/>
      <c r="C1374" s="126"/>
      <c r="D1374" s="390"/>
      <c r="E1374" s="390"/>
      <c r="F1374" s="390"/>
    </row>
    <row r="1375" spans="2:6" x14ac:dyDescent="0.3">
      <c r="B1375" s="412"/>
      <c r="C1375" s="126"/>
      <c r="D1375" s="390"/>
      <c r="E1375" s="390"/>
      <c r="F1375" s="390"/>
    </row>
    <row r="1376" spans="2:6" x14ac:dyDescent="0.3">
      <c r="B1376" s="412"/>
      <c r="C1376" s="126"/>
      <c r="D1376" s="390"/>
      <c r="E1376" s="390"/>
      <c r="F1376" s="390"/>
    </row>
    <row r="1377" spans="2:6" x14ac:dyDescent="0.3">
      <c r="B1377" s="412"/>
      <c r="C1377" s="126"/>
      <c r="D1377" s="390"/>
      <c r="E1377" s="390"/>
      <c r="F1377" s="390"/>
    </row>
    <row r="1378" spans="2:6" x14ac:dyDescent="0.3">
      <c r="B1378" s="412"/>
      <c r="C1378" s="126"/>
      <c r="D1378" s="390"/>
      <c r="E1378" s="390"/>
      <c r="F1378" s="390"/>
    </row>
    <row r="1379" spans="2:6" x14ac:dyDescent="0.3">
      <c r="B1379" s="412"/>
      <c r="C1379" s="126"/>
      <c r="D1379" s="390"/>
      <c r="E1379" s="390"/>
      <c r="F1379" s="390"/>
    </row>
    <row r="1380" spans="2:6" x14ac:dyDescent="0.3">
      <c r="B1380" s="412"/>
      <c r="C1380" s="126"/>
      <c r="D1380" s="390"/>
      <c r="E1380" s="390"/>
      <c r="F1380" s="390"/>
    </row>
    <row r="1381" spans="2:6" x14ac:dyDescent="0.3">
      <c r="B1381" s="412"/>
      <c r="C1381" s="126"/>
      <c r="D1381" s="390"/>
      <c r="E1381" s="390"/>
      <c r="F1381" s="390"/>
    </row>
    <row r="1382" spans="2:6" x14ac:dyDescent="0.3">
      <c r="B1382" s="412"/>
      <c r="C1382" s="126"/>
      <c r="D1382" s="390"/>
      <c r="E1382" s="390"/>
      <c r="F1382" s="390"/>
    </row>
    <row r="1383" spans="2:6" x14ac:dyDescent="0.3">
      <c r="B1383" s="412"/>
      <c r="C1383" s="126"/>
      <c r="D1383" s="390"/>
      <c r="E1383" s="390"/>
      <c r="F1383" s="390"/>
    </row>
    <row r="1384" spans="2:6" x14ac:dyDescent="0.3">
      <c r="B1384" s="412"/>
      <c r="C1384" s="126"/>
      <c r="D1384" s="390"/>
      <c r="E1384" s="390"/>
      <c r="F1384" s="390"/>
    </row>
    <row r="1385" spans="2:6" x14ac:dyDescent="0.3">
      <c r="B1385" s="412"/>
      <c r="C1385" s="126"/>
      <c r="D1385" s="390"/>
      <c r="E1385" s="390"/>
      <c r="F1385" s="390"/>
    </row>
    <row r="1386" spans="2:6" x14ac:dyDescent="0.3">
      <c r="B1386" s="412"/>
      <c r="C1386" s="126"/>
      <c r="D1386" s="390"/>
      <c r="E1386" s="390"/>
      <c r="F1386" s="390"/>
    </row>
    <row r="1387" spans="2:6" x14ac:dyDescent="0.3">
      <c r="B1387" s="412"/>
      <c r="C1387" s="126"/>
      <c r="D1387" s="390"/>
      <c r="E1387" s="390"/>
      <c r="F1387" s="390"/>
    </row>
    <row r="1388" spans="2:6" x14ac:dyDescent="0.3">
      <c r="B1388" s="412"/>
      <c r="C1388" s="126"/>
      <c r="D1388" s="390"/>
      <c r="E1388" s="390"/>
      <c r="F1388" s="390"/>
    </row>
    <row r="1389" spans="2:6" x14ac:dyDescent="0.3">
      <c r="B1389" s="412"/>
      <c r="C1389" s="126"/>
      <c r="D1389" s="390"/>
      <c r="E1389" s="390"/>
      <c r="F1389" s="390"/>
    </row>
    <row r="1390" spans="2:6" x14ac:dyDescent="0.3">
      <c r="B1390" s="412"/>
      <c r="C1390" s="126"/>
      <c r="D1390" s="390"/>
      <c r="E1390" s="390"/>
      <c r="F1390" s="390"/>
    </row>
    <row r="1391" spans="2:6" x14ac:dyDescent="0.3">
      <c r="B1391" s="412"/>
      <c r="C1391" s="126"/>
      <c r="D1391" s="390"/>
      <c r="E1391" s="390"/>
      <c r="F1391" s="390"/>
    </row>
    <row r="1392" spans="2:6" x14ac:dyDescent="0.3">
      <c r="B1392" s="412"/>
      <c r="C1392" s="126"/>
      <c r="D1392" s="390"/>
      <c r="E1392" s="390"/>
      <c r="F1392" s="390"/>
    </row>
    <row r="1393" spans="2:6" x14ac:dyDescent="0.3">
      <c r="B1393" s="412"/>
      <c r="C1393" s="126"/>
      <c r="D1393" s="390"/>
      <c r="E1393" s="390"/>
      <c r="F1393" s="390"/>
    </row>
    <row r="1394" spans="2:6" x14ac:dyDescent="0.3">
      <c r="B1394" s="412"/>
      <c r="C1394" s="126"/>
      <c r="D1394" s="390"/>
      <c r="E1394" s="390"/>
      <c r="F1394" s="390"/>
    </row>
    <row r="1395" spans="2:6" x14ac:dyDescent="0.3">
      <c r="B1395" s="412"/>
      <c r="C1395" s="126"/>
      <c r="D1395" s="390"/>
      <c r="E1395" s="390"/>
      <c r="F1395" s="390"/>
    </row>
    <row r="1396" spans="2:6" x14ac:dyDescent="0.3">
      <c r="B1396" s="412"/>
      <c r="C1396" s="126"/>
      <c r="D1396" s="390"/>
      <c r="E1396" s="390"/>
      <c r="F1396" s="390"/>
    </row>
    <row r="1397" spans="2:6" x14ac:dyDescent="0.3">
      <c r="B1397" s="412"/>
      <c r="C1397" s="126"/>
      <c r="D1397" s="390"/>
      <c r="E1397" s="390"/>
      <c r="F1397" s="390"/>
    </row>
    <row r="1398" spans="2:6" x14ac:dyDescent="0.3">
      <c r="B1398" s="412"/>
      <c r="C1398" s="126"/>
      <c r="D1398" s="390"/>
      <c r="E1398" s="390"/>
      <c r="F1398" s="390"/>
    </row>
    <row r="1399" spans="2:6" x14ac:dyDescent="0.3">
      <c r="B1399" s="412"/>
      <c r="C1399" s="126"/>
      <c r="D1399" s="390"/>
      <c r="E1399" s="390"/>
      <c r="F1399" s="390"/>
    </row>
    <row r="1400" spans="2:6" x14ac:dyDescent="0.3">
      <c r="B1400" s="412"/>
      <c r="C1400" s="126"/>
      <c r="D1400" s="390"/>
      <c r="E1400" s="390"/>
      <c r="F1400" s="390"/>
    </row>
    <row r="1401" spans="2:6" x14ac:dyDescent="0.3">
      <c r="B1401" s="412"/>
      <c r="C1401" s="126"/>
      <c r="D1401" s="390"/>
      <c r="E1401" s="390"/>
      <c r="F1401" s="390"/>
    </row>
    <row r="1402" spans="2:6" x14ac:dyDescent="0.3">
      <c r="B1402" s="412"/>
      <c r="C1402" s="126"/>
      <c r="D1402" s="390"/>
      <c r="E1402" s="390"/>
      <c r="F1402" s="390"/>
    </row>
    <row r="1403" spans="2:6" x14ac:dyDescent="0.3">
      <c r="B1403" s="412"/>
      <c r="C1403" s="126"/>
      <c r="D1403" s="390"/>
      <c r="E1403" s="390"/>
      <c r="F1403" s="390"/>
    </row>
    <row r="1404" spans="2:6" x14ac:dyDescent="0.3">
      <c r="B1404" s="412"/>
      <c r="C1404" s="126"/>
      <c r="D1404" s="390"/>
      <c r="E1404" s="390"/>
      <c r="F1404" s="390"/>
    </row>
    <row r="1405" spans="2:6" x14ac:dyDescent="0.3">
      <c r="B1405" s="412"/>
      <c r="C1405" s="126"/>
      <c r="D1405" s="390"/>
      <c r="E1405" s="390"/>
      <c r="F1405" s="390"/>
    </row>
    <row r="1406" spans="2:6" x14ac:dyDescent="0.3">
      <c r="B1406" s="412"/>
      <c r="C1406" s="126"/>
      <c r="D1406" s="390"/>
      <c r="E1406" s="390"/>
      <c r="F1406" s="390"/>
    </row>
    <row r="1407" spans="2:6" x14ac:dyDescent="0.3">
      <c r="B1407" s="412"/>
      <c r="C1407" s="126"/>
      <c r="D1407" s="390"/>
      <c r="E1407" s="390"/>
      <c r="F1407" s="390"/>
    </row>
    <row r="1408" spans="2:6" x14ac:dyDescent="0.3">
      <c r="B1408" s="412"/>
      <c r="C1408" s="126"/>
      <c r="D1408" s="390"/>
      <c r="E1408" s="390"/>
      <c r="F1408" s="390"/>
    </row>
    <row r="1409" spans="2:6" x14ac:dyDescent="0.3">
      <c r="B1409" s="412"/>
      <c r="C1409" s="126"/>
      <c r="D1409" s="390"/>
      <c r="E1409" s="390"/>
      <c r="F1409" s="390"/>
    </row>
    <row r="1410" spans="2:6" x14ac:dyDescent="0.3">
      <c r="B1410" s="412"/>
      <c r="C1410" s="126"/>
      <c r="D1410" s="390"/>
      <c r="E1410" s="390"/>
      <c r="F1410" s="390"/>
    </row>
    <row r="1411" spans="2:6" x14ac:dyDescent="0.3">
      <c r="B1411" s="412"/>
      <c r="C1411" s="126"/>
      <c r="D1411" s="390"/>
      <c r="E1411" s="390"/>
      <c r="F1411" s="390"/>
    </row>
    <row r="1412" spans="2:6" x14ac:dyDescent="0.3">
      <c r="B1412" s="412"/>
      <c r="C1412" s="126"/>
      <c r="D1412" s="390"/>
      <c r="E1412" s="390"/>
      <c r="F1412" s="390"/>
    </row>
    <row r="1413" spans="2:6" x14ac:dyDescent="0.3">
      <c r="B1413" s="412"/>
      <c r="C1413" s="126"/>
      <c r="D1413" s="390"/>
      <c r="E1413" s="390"/>
      <c r="F1413" s="390"/>
    </row>
    <row r="1414" spans="2:6" x14ac:dyDescent="0.3">
      <c r="B1414" s="412"/>
      <c r="C1414" s="126"/>
      <c r="D1414" s="390"/>
      <c r="E1414" s="390"/>
      <c r="F1414" s="390"/>
    </row>
    <row r="1415" spans="2:6" x14ac:dyDescent="0.3">
      <c r="B1415" s="412"/>
      <c r="C1415" s="126"/>
      <c r="D1415" s="390"/>
      <c r="E1415" s="390"/>
      <c r="F1415" s="390"/>
    </row>
    <row r="1416" spans="2:6" x14ac:dyDescent="0.3">
      <c r="B1416" s="412"/>
      <c r="C1416" s="126"/>
      <c r="D1416" s="390"/>
      <c r="E1416" s="390"/>
      <c r="F1416" s="390"/>
    </row>
    <row r="1417" spans="2:6" x14ac:dyDescent="0.3">
      <c r="B1417" s="412"/>
      <c r="C1417" s="126"/>
      <c r="D1417" s="390"/>
      <c r="E1417" s="390"/>
      <c r="F1417" s="390"/>
    </row>
    <row r="1418" spans="2:6" x14ac:dyDescent="0.3">
      <c r="B1418" s="412"/>
      <c r="C1418" s="126"/>
      <c r="D1418" s="390"/>
      <c r="E1418" s="390"/>
      <c r="F1418" s="390"/>
    </row>
    <row r="1419" spans="2:6" x14ac:dyDescent="0.3">
      <c r="B1419" s="412"/>
      <c r="C1419" s="126"/>
      <c r="D1419" s="390"/>
      <c r="E1419" s="390"/>
      <c r="F1419" s="390"/>
    </row>
    <row r="1420" spans="2:6" x14ac:dyDescent="0.3">
      <c r="B1420" s="412"/>
      <c r="C1420" s="126"/>
      <c r="D1420" s="390"/>
      <c r="E1420" s="390"/>
      <c r="F1420" s="390"/>
    </row>
    <row r="1421" spans="2:6" x14ac:dyDescent="0.3">
      <c r="B1421" s="412"/>
      <c r="C1421" s="126"/>
      <c r="D1421" s="390"/>
      <c r="E1421" s="390"/>
      <c r="F1421" s="390"/>
    </row>
    <row r="1422" spans="2:6" x14ac:dyDescent="0.3">
      <c r="B1422" s="412"/>
      <c r="C1422" s="126"/>
      <c r="D1422" s="390"/>
      <c r="E1422" s="390"/>
      <c r="F1422" s="390"/>
    </row>
    <row r="1423" spans="2:6" x14ac:dyDescent="0.3">
      <c r="B1423" s="412"/>
      <c r="C1423" s="126"/>
      <c r="D1423" s="390"/>
      <c r="E1423" s="390"/>
      <c r="F1423" s="390"/>
    </row>
    <row r="1424" spans="2:6" x14ac:dyDescent="0.3">
      <c r="B1424" s="412"/>
      <c r="C1424" s="126"/>
      <c r="D1424" s="390"/>
      <c r="E1424" s="390"/>
      <c r="F1424" s="390"/>
    </row>
    <row r="1425" spans="2:6" x14ac:dyDescent="0.3">
      <c r="B1425" s="412"/>
      <c r="C1425" s="126"/>
      <c r="D1425" s="390"/>
      <c r="E1425" s="390"/>
      <c r="F1425" s="390"/>
    </row>
    <row r="1426" spans="2:6" x14ac:dyDescent="0.3">
      <c r="B1426" s="412"/>
      <c r="C1426" s="126"/>
      <c r="D1426" s="390"/>
      <c r="E1426" s="390"/>
      <c r="F1426" s="390"/>
    </row>
    <row r="1427" spans="2:6" x14ac:dyDescent="0.3">
      <c r="B1427" s="412"/>
      <c r="C1427" s="126"/>
      <c r="D1427" s="390"/>
      <c r="E1427" s="390"/>
      <c r="F1427" s="390"/>
    </row>
    <row r="1428" spans="2:6" x14ac:dyDescent="0.3">
      <c r="B1428" s="412"/>
      <c r="C1428" s="126"/>
      <c r="D1428" s="390"/>
      <c r="E1428" s="390"/>
      <c r="F1428" s="390"/>
    </row>
    <row r="1429" spans="2:6" x14ac:dyDescent="0.3">
      <c r="B1429" s="412"/>
      <c r="C1429" s="126"/>
      <c r="D1429" s="390"/>
      <c r="E1429" s="390"/>
      <c r="F1429" s="390"/>
    </row>
    <row r="1430" spans="2:6" x14ac:dyDescent="0.3">
      <c r="B1430" s="412"/>
      <c r="C1430" s="126"/>
      <c r="D1430" s="390"/>
      <c r="E1430" s="390"/>
      <c r="F1430" s="390"/>
    </row>
    <row r="1431" spans="2:6" x14ac:dyDescent="0.3">
      <c r="B1431" s="412"/>
      <c r="C1431" s="126"/>
      <c r="D1431" s="390"/>
      <c r="E1431" s="390"/>
      <c r="F1431" s="390"/>
    </row>
    <row r="1432" spans="2:6" x14ac:dyDescent="0.3">
      <c r="B1432" s="412"/>
      <c r="C1432" s="126"/>
      <c r="D1432" s="390"/>
      <c r="E1432" s="390"/>
      <c r="F1432" s="390"/>
    </row>
    <row r="1433" spans="2:6" x14ac:dyDescent="0.3">
      <c r="B1433" s="412"/>
      <c r="C1433" s="126"/>
      <c r="D1433" s="390"/>
      <c r="E1433" s="390"/>
      <c r="F1433" s="390"/>
    </row>
    <row r="1434" spans="2:6" x14ac:dyDescent="0.3">
      <c r="B1434" s="412"/>
      <c r="C1434" s="126"/>
      <c r="D1434" s="390"/>
      <c r="E1434" s="390"/>
      <c r="F1434" s="390"/>
    </row>
    <row r="1435" spans="2:6" x14ac:dyDescent="0.3">
      <c r="B1435" s="412"/>
      <c r="C1435" s="126"/>
      <c r="D1435" s="390"/>
      <c r="E1435" s="390"/>
      <c r="F1435" s="390"/>
    </row>
    <row r="1436" spans="2:6" x14ac:dyDescent="0.3">
      <c r="B1436" s="412"/>
      <c r="C1436" s="126"/>
      <c r="D1436" s="390"/>
      <c r="E1436" s="390"/>
      <c r="F1436" s="390"/>
    </row>
    <row r="1437" spans="2:6" x14ac:dyDescent="0.3">
      <c r="B1437" s="412"/>
      <c r="C1437" s="126"/>
      <c r="D1437" s="390"/>
      <c r="E1437" s="390"/>
      <c r="F1437" s="390"/>
    </row>
    <row r="1438" spans="2:6" x14ac:dyDescent="0.3">
      <c r="B1438" s="412"/>
      <c r="C1438" s="126"/>
      <c r="D1438" s="390"/>
      <c r="E1438" s="390"/>
      <c r="F1438" s="390"/>
    </row>
    <row r="1439" spans="2:6" x14ac:dyDescent="0.3">
      <c r="B1439" s="412"/>
      <c r="C1439" s="126"/>
      <c r="D1439" s="390"/>
      <c r="E1439" s="390"/>
      <c r="F1439" s="390"/>
    </row>
    <row r="1440" spans="2:6" x14ac:dyDescent="0.3">
      <c r="B1440" s="412"/>
      <c r="C1440" s="126"/>
      <c r="D1440" s="390"/>
      <c r="E1440" s="390"/>
      <c r="F1440" s="390"/>
    </row>
    <row r="1441" spans="2:6" x14ac:dyDescent="0.3">
      <c r="B1441" s="412"/>
      <c r="C1441" s="126"/>
      <c r="D1441" s="390"/>
      <c r="E1441" s="390"/>
      <c r="F1441" s="390"/>
    </row>
    <row r="1442" spans="2:6" x14ac:dyDescent="0.3">
      <c r="B1442" s="412"/>
      <c r="C1442" s="126"/>
      <c r="D1442" s="390"/>
      <c r="E1442" s="390"/>
      <c r="F1442" s="390"/>
    </row>
    <row r="1443" spans="2:6" x14ac:dyDescent="0.3">
      <c r="B1443" s="412"/>
      <c r="C1443" s="126"/>
      <c r="D1443" s="390"/>
      <c r="E1443" s="390"/>
      <c r="F1443" s="390"/>
    </row>
    <row r="1444" spans="2:6" x14ac:dyDescent="0.3">
      <c r="B1444" s="412"/>
      <c r="C1444" s="126"/>
      <c r="D1444" s="390"/>
      <c r="E1444" s="390"/>
      <c r="F1444" s="390"/>
    </row>
    <row r="1445" spans="2:6" x14ac:dyDescent="0.3">
      <c r="B1445" s="412"/>
      <c r="C1445" s="126"/>
      <c r="D1445" s="390"/>
      <c r="E1445" s="390"/>
      <c r="F1445" s="390"/>
    </row>
    <row r="1446" spans="2:6" x14ac:dyDescent="0.3">
      <c r="B1446" s="412"/>
      <c r="C1446" s="126"/>
      <c r="D1446" s="390"/>
      <c r="E1446" s="390"/>
      <c r="F1446" s="390"/>
    </row>
    <row r="1447" spans="2:6" x14ac:dyDescent="0.3">
      <c r="B1447" s="412"/>
      <c r="C1447" s="126"/>
      <c r="D1447" s="390"/>
      <c r="E1447" s="390"/>
      <c r="F1447" s="390"/>
    </row>
    <row r="1448" spans="2:6" x14ac:dyDescent="0.3">
      <c r="B1448" s="412"/>
      <c r="C1448" s="126"/>
      <c r="D1448" s="390"/>
      <c r="E1448" s="390"/>
      <c r="F1448" s="390"/>
    </row>
    <row r="1449" spans="2:6" x14ac:dyDescent="0.3">
      <c r="B1449" s="412"/>
      <c r="C1449" s="126"/>
      <c r="D1449" s="390"/>
      <c r="E1449" s="390"/>
      <c r="F1449" s="390"/>
    </row>
    <row r="1450" spans="2:6" x14ac:dyDescent="0.3">
      <c r="B1450" s="412"/>
      <c r="C1450" s="126"/>
      <c r="D1450" s="390"/>
      <c r="E1450" s="390"/>
      <c r="F1450" s="390"/>
    </row>
    <row r="1451" spans="2:6" x14ac:dyDescent="0.3">
      <c r="B1451" s="412"/>
      <c r="C1451" s="126"/>
      <c r="D1451" s="390"/>
      <c r="E1451" s="390"/>
      <c r="F1451" s="390"/>
    </row>
    <row r="1452" spans="2:6" x14ac:dyDescent="0.3">
      <c r="B1452" s="412"/>
      <c r="C1452" s="126"/>
      <c r="D1452" s="390"/>
      <c r="E1452" s="390"/>
      <c r="F1452" s="390"/>
    </row>
    <row r="1453" spans="2:6" x14ac:dyDescent="0.3">
      <c r="B1453" s="412"/>
      <c r="C1453" s="126"/>
      <c r="D1453" s="390"/>
      <c r="E1453" s="390"/>
      <c r="F1453" s="390"/>
    </row>
    <row r="1454" spans="2:6" x14ac:dyDescent="0.3">
      <c r="B1454" s="412"/>
      <c r="C1454" s="126"/>
      <c r="D1454" s="390"/>
      <c r="E1454" s="390"/>
      <c r="F1454" s="390"/>
    </row>
    <row r="1455" spans="2:6" x14ac:dyDescent="0.3">
      <c r="B1455" s="412"/>
      <c r="C1455" s="126"/>
      <c r="D1455" s="390"/>
      <c r="E1455" s="390"/>
      <c r="F1455" s="390"/>
    </row>
    <row r="1456" spans="2:6" x14ac:dyDescent="0.3">
      <c r="B1456" s="412"/>
      <c r="C1456" s="126"/>
      <c r="D1456" s="390"/>
      <c r="E1456" s="390"/>
      <c r="F1456" s="390"/>
    </row>
    <row r="1457" spans="2:6" x14ac:dyDescent="0.3">
      <c r="B1457" s="412"/>
      <c r="C1457" s="126"/>
      <c r="D1457" s="390"/>
      <c r="E1457" s="390"/>
      <c r="F1457" s="390"/>
    </row>
    <row r="1458" spans="2:6" x14ac:dyDescent="0.3">
      <c r="B1458" s="412"/>
      <c r="C1458" s="126"/>
      <c r="D1458" s="390"/>
      <c r="E1458" s="390"/>
      <c r="F1458" s="390"/>
    </row>
    <row r="1459" spans="2:6" x14ac:dyDescent="0.3">
      <c r="B1459" s="412"/>
      <c r="C1459" s="126"/>
      <c r="D1459" s="390"/>
      <c r="E1459" s="390"/>
      <c r="F1459" s="390"/>
    </row>
    <row r="1460" spans="2:6" x14ac:dyDescent="0.3">
      <c r="B1460" s="412"/>
      <c r="C1460" s="126"/>
      <c r="D1460" s="390"/>
      <c r="E1460" s="390"/>
      <c r="F1460" s="390"/>
    </row>
    <row r="1461" spans="2:6" x14ac:dyDescent="0.3">
      <c r="B1461" s="412"/>
      <c r="C1461" s="126"/>
      <c r="D1461" s="390"/>
      <c r="E1461" s="390"/>
      <c r="F1461" s="390"/>
    </row>
    <row r="1462" spans="2:6" x14ac:dyDescent="0.3">
      <c r="B1462" s="412"/>
      <c r="C1462" s="126"/>
      <c r="D1462" s="390"/>
      <c r="E1462" s="390"/>
      <c r="F1462" s="390"/>
    </row>
    <row r="1463" spans="2:6" x14ac:dyDescent="0.3">
      <c r="B1463" s="412"/>
      <c r="C1463" s="126"/>
      <c r="D1463" s="390"/>
      <c r="E1463" s="390"/>
      <c r="F1463" s="390"/>
    </row>
    <row r="1464" spans="2:6" x14ac:dyDescent="0.3">
      <c r="B1464" s="412"/>
      <c r="C1464" s="126"/>
      <c r="D1464" s="390"/>
      <c r="E1464" s="390"/>
      <c r="F1464" s="390"/>
    </row>
    <row r="1465" spans="2:6" x14ac:dyDescent="0.3">
      <c r="B1465" s="412"/>
      <c r="C1465" s="126"/>
      <c r="D1465" s="390"/>
      <c r="E1465" s="390"/>
      <c r="F1465" s="390"/>
    </row>
    <row r="1466" spans="2:6" x14ac:dyDescent="0.3">
      <c r="B1466" s="412"/>
      <c r="C1466" s="126"/>
      <c r="D1466" s="390"/>
      <c r="E1466" s="390"/>
      <c r="F1466" s="390"/>
    </row>
    <row r="1467" spans="2:6" x14ac:dyDescent="0.3">
      <c r="B1467" s="412"/>
      <c r="C1467" s="126"/>
      <c r="D1467" s="390"/>
      <c r="E1467" s="390"/>
      <c r="F1467" s="390"/>
    </row>
    <row r="1468" spans="2:6" x14ac:dyDescent="0.3">
      <c r="B1468" s="412"/>
      <c r="C1468" s="126"/>
      <c r="D1468" s="390"/>
      <c r="E1468" s="390"/>
      <c r="F1468" s="390"/>
    </row>
    <row r="1469" spans="2:6" x14ac:dyDescent="0.3">
      <c r="B1469" s="412"/>
      <c r="C1469" s="126"/>
      <c r="D1469" s="390"/>
      <c r="E1469" s="390"/>
      <c r="F1469" s="390"/>
    </row>
    <row r="1470" spans="2:6" x14ac:dyDescent="0.3">
      <c r="B1470" s="412"/>
      <c r="C1470" s="126"/>
      <c r="D1470" s="390"/>
      <c r="E1470" s="390"/>
      <c r="F1470" s="390"/>
    </row>
    <row r="1471" spans="2:6" x14ac:dyDescent="0.3">
      <c r="B1471" s="412"/>
      <c r="C1471" s="126"/>
      <c r="D1471" s="390"/>
      <c r="E1471" s="390"/>
      <c r="F1471" s="390"/>
    </row>
    <row r="1472" spans="2:6" x14ac:dyDescent="0.3">
      <c r="B1472" s="412"/>
      <c r="C1472" s="126"/>
      <c r="D1472" s="390"/>
      <c r="E1472" s="390"/>
      <c r="F1472" s="390"/>
    </row>
    <row r="1473" spans="2:6" x14ac:dyDescent="0.3">
      <c r="B1473" s="412"/>
      <c r="C1473" s="126"/>
      <c r="D1473" s="390"/>
      <c r="E1473" s="390"/>
      <c r="F1473" s="390"/>
    </row>
    <row r="1474" spans="2:6" x14ac:dyDescent="0.3">
      <c r="B1474" s="412"/>
      <c r="C1474" s="126"/>
      <c r="D1474" s="390"/>
      <c r="E1474" s="390"/>
      <c r="F1474" s="390"/>
    </row>
    <row r="1475" spans="2:6" x14ac:dyDescent="0.3">
      <c r="B1475" s="412"/>
      <c r="C1475" s="126"/>
      <c r="D1475" s="390"/>
      <c r="E1475" s="390"/>
      <c r="F1475" s="390"/>
    </row>
    <row r="1476" spans="2:6" x14ac:dyDescent="0.3">
      <c r="B1476" s="412"/>
      <c r="C1476" s="126"/>
      <c r="D1476" s="390"/>
      <c r="E1476" s="390"/>
      <c r="F1476" s="390"/>
    </row>
    <row r="1477" spans="2:6" x14ac:dyDescent="0.3">
      <c r="B1477" s="412"/>
      <c r="C1477" s="126"/>
      <c r="D1477" s="390"/>
      <c r="E1477" s="390"/>
      <c r="F1477" s="390"/>
    </row>
    <row r="1478" spans="2:6" x14ac:dyDescent="0.3">
      <c r="B1478" s="412"/>
      <c r="C1478" s="126"/>
      <c r="D1478" s="390"/>
      <c r="E1478" s="390"/>
      <c r="F1478" s="390"/>
    </row>
    <row r="1479" spans="2:6" x14ac:dyDescent="0.3">
      <c r="B1479" s="412"/>
      <c r="C1479" s="126"/>
      <c r="D1479" s="390"/>
      <c r="E1479" s="390"/>
      <c r="F1479" s="390"/>
    </row>
    <row r="1480" spans="2:6" x14ac:dyDescent="0.3">
      <c r="B1480" s="412"/>
      <c r="C1480" s="126"/>
      <c r="D1480" s="390"/>
      <c r="E1480" s="390"/>
      <c r="F1480" s="390"/>
    </row>
    <row r="1481" spans="2:6" x14ac:dyDescent="0.3">
      <c r="B1481" s="412"/>
      <c r="C1481" s="126"/>
      <c r="D1481" s="390"/>
      <c r="E1481" s="390"/>
      <c r="F1481" s="390"/>
    </row>
    <row r="1482" spans="2:6" x14ac:dyDescent="0.3">
      <c r="B1482" s="412"/>
      <c r="C1482" s="126"/>
      <c r="D1482" s="390"/>
      <c r="E1482" s="390"/>
      <c r="F1482" s="390"/>
    </row>
    <row r="1483" spans="2:6" x14ac:dyDescent="0.3">
      <c r="B1483" s="412"/>
      <c r="C1483" s="126"/>
      <c r="D1483" s="390"/>
      <c r="E1483" s="390"/>
      <c r="F1483" s="390"/>
    </row>
    <row r="1484" spans="2:6" x14ac:dyDescent="0.3">
      <c r="B1484" s="412"/>
      <c r="C1484" s="126"/>
      <c r="D1484" s="390"/>
      <c r="E1484" s="390"/>
      <c r="F1484" s="390"/>
    </row>
    <row r="1485" spans="2:6" x14ac:dyDescent="0.3">
      <c r="B1485" s="412"/>
      <c r="C1485" s="126"/>
      <c r="D1485" s="390"/>
      <c r="E1485" s="390"/>
      <c r="F1485" s="390"/>
    </row>
    <row r="1486" spans="2:6" x14ac:dyDescent="0.3">
      <c r="B1486" s="412"/>
      <c r="C1486" s="126"/>
      <c r="D1486" s="390"/>
      <c r="E1486" s="390"/>
      <c r="F1486" s="390"/>
    </row>
    <row r="1487" spans="2:6" x14ac:dyDescent="0.3">
      <c r="B1487" s="412"/>
      <c r="C1487" s="126"/>
      <c r="D1487" s="390"/>
      <c r="E1487" s="390"/>
      <c r="F1487" s="390"/>
    </row>
    <row r="1488" spans="2:6" x14ac:dyDescent="0.3">
      <c r="B1488" s="412"/>
      <c r="C1488" s="126"/>
      <c r="D1488" s="390"/>
      <c r="E1488" s="390"/>
      <c r="F1488" s="390"/>
    </row>
    <row r="1489" spans="2:6" x14ac:dyDescent="0.3">
      <c r="B1489" s="412"/>
      <c r="C1489" s="126"/>
      <c r="D1489" s="390"/>
      <c r="E1489" s="390"/>
      <c r="F1489" s="390"/>
    </row>
    <row r="1490" spans="2:6" x14ac:dyDescent="0.3">
      <c r="B1490" s="412"/>
      <c r="C1490" s="126"/>
      <c r="D1490" s="390"/>
      <c r="E1490" s="390"/>
      <c r="F1490" s="390"/>
    </row>
    <row r="1491" spans="2:6" x14ac:dyDescent="0.3">
      <c r="B1491" s="412"/>
      <c r="C1491" s="126"/>
      <c r="D1491" s="390"/>
      <c r="E1491" s="390"/>
      <c r="F1491" s="390"/>
    </row>
    <row r="1492" spans="2:6" x14ac:dyDescent="0.3">
      <c r="B1492" s="412"/>
      <c r="C1492" s="126"/>
      <c r="D1492" s="390"/>
      <c r="E1492" s="390"/>
      <c r="F1492" s="390"/>
    </row>
    <row r="1493" spans="2:6" x14ac:dyDescent="0.3">
      <c r="B1493" s="412"/>
      <c r="C1493" s="126"/>
      <c r="D1493" s="390"/>
      <c r="E1493" s="390"/>
      <c r="F1493" s="390"/>
    </row>
    <row r="1494" spans="2:6" x14ac:dyDescent="0.3">
      <c r="B1494" s="412"/>
      <c r="C1494" s="126"/>
      <c r="D1494" s="390"/>
      <c r="E1494" s="390"/>
      <c r="F1494" s="390"/>
    </row>
    <row r="1495" spans="2:6" x14ac:dyDescent="0.3">
      <c r="B1495" s="412"/>
      <c r="C1495" s="126"/>
      <c r="D1495" s="390"/>
      <c r="E1495" s="390"/>
      <c r="F1495" s="390"/>
    </row>
    <row r="1496" spans="2:6" x14ac:dyDescent="0.3">
      <c r="B1496" s="412"/>
      <c r="C1496" s="126"/>
      <c r="D1496" s="390"/>
      <c r="E1496" s="390"/>
      <c r="F1496" s="390"/>
    </row>
    <row r="1497" spans="2:6" x14ac:dyDescent="0.3">
      <c r="B1497" s="412"/>
      <c r="C1497" s="126"/>
      <c r="D1497" s="390"/>
      <c r="E1497" s="390"/>
      <c r="F1497" s="390"/>
    </row>
    <row r="1498" spans="2:6" x14ac:dyDescent="0.3">
      <c r="B1498" s="412"/>
      <c r="C1498" s="126"/>
      <c r="D1498" s="390"/>
      <c r="E1498" s="390"/>
      <c r="F1498" s="390"/>
    </row>
    <row r="1499" spans="2:6" x14ac:dyDescent="0.3">
      <c r="B1499" s="412"/>
      <c r="C1499" s="126"/>
      <c r="D1499" s="390"/>
      <c r="E1499" s="390"/>
      <c r="F1499" s="390"/>
    </row>
    <row r="1500" spans="2:6" x14ac:dyDescent="0.3">
      <c r="B1500" s="412"/>
      <c r="C1500" s="126"/>
      <c r="D1500" s="390"/>
      <c r="E1500" s="390"/>
      <c r="F1500" s="390"/>
    </row>
    <row r="1501" spans="2:6" x14ac:dyDescent="0.3">
      <c r="B1501" s="412"/>
      <c r="C1501" s="126"/>
      <c r="D1501" s="390"/>
      <c r="E1501" s="390"/>
      <c r="F1501" s="390"/>
    </row>
    <row r="1502" spans="2:6" x14ac:dyDescent="0.3">
      <c r="B1502" s="412"/>
      <c r="C1502" s="126"/>
      <c r="D1502" s="390"/>
      <c r="E1502" s="390"/>
      <c r="F1502" s="390"/>
    </row>
    <row r="1503" spans="2:6" x14ac:dyDescent="0.3">
      <c r="B1503" s="412"/>
      <c r="C1503" s="126"/>
      <c r="D1503" s="390"/>
      <c r="E1503" s="390"/>
      <c r="F1503" s="390"/>
    </row>
    <row r="1504" spans="2:6" x14ac:dyDescent="0.3">
      <c r="B1504" s="412"/>
      <c r="C1504" s="126"/>
      <c r="D1504" s="390"/>
      <c r="E1504" s="390"/>
      <c r="F1504" s="390"/>
    </row>
    <row r="1505" spans="2:6" x14ac:dyDescent="0.3">
      <c r="B1505" s="412"/>
      <c r="C1505" s="126"/>
      <c r="D1505" s="390"/>
      <c r="E1505" s="390"/>
      <c r="F1505" s="390"/>
    </row>
    <row r="1506" spans="2:6" x14ac:dyDescent="0.3">
      <c r="B1506" s="412"/>
      <c r="C1506" s="126"/>
      <c r="D1506" s="390"/>
      <c r="E1506" s="390"/>
      <c r="F1506" s="390"/>
    </row>
    <row r="1507" spans="2:6" x14ac:dyDescent="0.3">
      <c r="B1507" s="412"/>
      <c r="C1507" s="126"/>
      <c r="D1507" s="390"/>
      <c r="E1507" s="390"/>
      <c r="F1507" s="390"/>
    </row>
    <row r="1508" spans="2:6" x14ac:dyDescent="0.3">
      <c r="B1508" s="412"/>
      <c r="C1508" s="126"/>
      <c r="D1508" s="390"/>
      <c r="E1508" s="390"/>
      <c r="F1508" s="390"/>
    </row>
    <row r="1509" spans="2:6" x14ac:dyDescent="0.3">
      <c r="B1509" s="412"/>
      <c r="C1509" s="126"/>
      <c r="D1509" s="390"/>
      <c r="E1509" s="390"/>
      <c r="F1509" s="390"/>
    </row>
    <row r="1510" spans="2:6" x14ac:dyDescent="0.3">
      <c r="B1510" s="412"/>
      <c r="C1510" s="126"/>
      <c r="D1510" s="390"/>
      <c r="E1510" s="390"/>
      <c r="F1510" s="390"/>
    </row>
    <row r="1511" spans="2:6" x14ac:dyDescent="0.3">
      <c r="B1511" s="412"/>
      <c r="C1511" s="126"/>
      <c r="D1511" s="390"/>
      <c r="E1511" s="390"/>
      <c r="F1511" s="390"/>
    </row>
    <row r="1512" spans="2:6" x14ac:dyDescent="0.3">
      <c r="B1512" s="412"/>
      <c r="C1512" s="126"/>
      <c r="D1512" s="390"/>
      <c r="E1512" s="390"/>
      <c r="F1512" s="390"/>
    </row>
    <row r="1513" spans="2:6" x14ac:dyDescent="0.3">
      <c r="B1513" s="412"/>
      <c r="C1513" s="126"/>
      <c r="D1513" s="390"/>
      <c r="E1513" s="390"/>
      <c r="F1513" s="390"/>
    </row>
    <row r="1514" spans="2:6" x14ac:dyDescent="0.3">
      <c r="B1514" s="412"/>
      <c r="C1514" s="126"/>
      <c r="D1514" s="390"/>
      <c r="E1514" s="390"/>
      <c r="F1514" s="390"/>
    </row>
    <row r="1515" spans="2:6" x14ac:dyDescent="0.3">
      <c r="B1515" s="412"/>
      <c r="C1515" s="126"/>
      <c r="D1515" s="390"/>
      <c r="E1515" s="390"/>
      <c r="F1515" s="390"/>
    </row>
    <row r="1516" spans="2:6" x14ac:dyDescent="0.3">
      <c r="B1516" s="412"/>
      <c r="C1516" s="126"/>
      <c r="D1516" s="390"/>
      <c r="E1516" s="390"/>
      <c r="F1516" s="390"/>
    </row>
    <row r="1517" spans="2:6" x14ac:dyDescent="0.3">
      <c r="B1517" s="412"/>
      <c r="C1517" s="126"/>
      <c r="D1517" s="390"/>
      <c r="E1517" s="390"/>
      <c r="F1517" s="390"/>
    </row>
    <row r="1518" spans="2:6" x14ac:dyDescent="0.3">
      <c r="B1518" s="412"/>
      <c r="C1518" s="126"/>
      <c r="D1518" s="390"/>
      <c r="E1518" s="390"/>
      <c r="F1518" s="390"/>
    </row>
    <row r="1519" spans="2:6" x14ac:dyDescent="0.3">
      <c r="B1519" s="412"/>
      <c r="C1519" s="126"/>
      <c r="D1519" s="390"/>
      <c r="E1519" s="390"/>
      <c r="F1519" s="390"/>
    </row>
    <row r="1520" spans="2:6" x14ac:dyDescent="0.3">
      <c r="B1520" s="412"/>
      <c r="C1520" s="126"/>
      <c r="D1520" s="390"/>
      <c r="E1520" s="390"/>
      <c r="F1520" s="390"/>
    </row>
    <row r="1521" spans="2:6" x14ac:dyDescent="0.3">
      <c r="B1521" s="412"/>
      <c r="C1521" s="126"/>
      <c r="D1521" s="390"/>
      <c r="E1521" s="390"/>
      <c r="F1521" s="390"/>
    </row>
    <row r="1522" spans="2:6" x14ac:dyDescent="0.3">
      <c r="B1522" s="412"/>
      <c r="C1522" s="126"/>
      <c r="D1522" s="390"/>
      <c r="E1522" s="390"/>
      <c r="F1522" s="390"/>
    </row>
    <row r="1523" spans="2:6" x14ac:dyDescent="0.3">
      <c r="B1523" s="412"/>
      <c r="C1523" s="126"/>
      <c r="D1523" s="390"/>
      <c r="E1523" s="390"/>
      <c r="F1523" s="390"/>
    </row>
    <row r="1524" spans="2:6" x14ac:dyDescent="0.3">
      <c r="B1524" s="412"/>
      <c r="C1524" s="126"/>
      <c r="D1524" s="390"/>
      <c r="E1524" s="390"/>
      <c r="F1524" s="390"/>
    </row>
    <row r="1525" spans="2:6" x14ac:dyDescent="0.3">
      <c r="B1525" s="412"/>
      <c r="C1525" s="126"/>
      <c r="D1525" s="390"/>
      <c r="E1525" s="390"/>
      <c r="F1525" s="390"/>
    </row>
    <row r="1526" spans="2:6" x14ac:dyDescent="0.3">
      <c r="B1526" s="412"/>
      <c r="C1526" s="126"/>
      <c r="D1526" s="390"/>
      <c r="E1526" s="390"/>
      <c r="F1526" s="390"/>
    </row>
    <row r="1527" spans="2:6" x14ac:dyDescent="0.3">
      <c r="B1527" s="412"/>
      <c r="C1527" s="126"/>
      <c r="D1527" s="390"/>
      <c r="E1527" s="390"/>
      <c r="F1527" s="390"/>
    </row>
    <row r="1528" spans="2:6" x14ac:dyDescent="0.3">
      <c r="B1528" s="412"/>
      <c r="C1528" s="126"/>
      <c r="D1528" s="390"/>
      <c r="E1528" s="390"/>
      <c r="F1528" s="390"/>
    </row>
    <row r="1529" spans="2:6" x14ac:dyDescent="0.3">
      <c r="B1529" s="412"/>
      <c r="C1529" s="126"/>
      <c r="D1529" s="390"/>
      <c r="E1529" s="390"/>
      <c r="F1529" s="390"/>
    </row>
    <row r="1530" spans="2:6" x14ac:dyDescent="0.3">
      <c r="B1530" s="412"/>
      <c r="C1530" s="126"/>
      <c r="D1530" s="390"/>
      <c r="E1530" s="390"/>
      <c r="F1530" s="390"/>
    </row>
    <row r="1531" spans="2:6" x14ac:dyDescent="0.3">
      <c r="B1531" s="412"/>
      <c r="C1531" s="126"/>
      <c r="D1531" s="390"/>
      <c r="E1531" s="390"/>
      <c r="F1531" s="390"/>
    </row>
    <row r="1532" spans="2:6" x14ac:dyDescent="0.3">
      <c r="B1532" s="412"/>
      <c r="C1532" s="126"/>
      <c r="D1532" s="390"/>
      <c r="E1532" s="390"/>
      <c r="F1532" s="390"/>
    </row>
    <row r="1533" spans="2:6" x14ac:dyDescent="0.3">
      <c r="B1533" s="412"/>
      <c r="C1533" s="126"/>
      <c r="D1533" s="390"/>
      <c r="E1533" s="390"/>
      <c r="F1533" s="390"/>
    </row>
    <row r="1534" spans="2:6" x14ac:dyDescent="0.3">
      <c r="B1534" s="412"/>
      <c r="C1534" s="126"/>
      <c r="D1534" s="390"/>
      <c r="E1534" s="390"/>
      <c r="F1534" s="390"/>
    </row>
    <row r="1535" spans="2:6" x14ac:dyDescent="0.3">
      <c r="B1535" s="412"/>
      <c r="C1535" s="126"/>
      <c r="D1535" s="390"/>
      <c r="E1535" s="390"/>
      <c r="F1535" s="390"/>
    </row>
    <row r="1536" spans="2:6" x14ac:dyDescent="0.3">
      <c r="B1536" s="412"/>
      <c r="C1536" s="126"/>
      <c r="D1536" s="390"/>
      <c r="E1536" s="390"/>
      <c r="F1536" s="390"/>
    </row>
    <row r="1537" spans="2:6" x14ac:dyDescent="0.3">
      <c r="B1537" s="412"/>
      <c r="C1537" s="126"/>
      <c r="D1537" s="390"/>
      <c r="E1537" s="390"/>
      <c r="F1537" s="390"/>
    </row>
    <row r="1538" spans="2:6" x14ac:dyDescent="0.3">
      <c r="B1538" s="412"/>
      <c r="C1538" s="126"/>
      <c r="D1538" s="390"/>
      <c r="E1538" s="390"/>
      <c r="F1538" s="390"/>
    </row>
    <row r="1539" spans="2:6" x14ac:dyDescent="0.3">
      <c r="B1539" s="412"/>
      <c r="C1539" s="126"/>
      <c r="D1539" s="390"/>
      <c r="E1539" s="390"/>
      <c r="F1539" s="390"/>
    </row>
    <row r="1540" spans="2:6" x14ac:dyDescent="0.3">
      <c r="B1540" s="412"/>
      <c r="C1540" s="126"/>
      <c r="D1540" s="390"/>
      <c r="E1540" s="390"/>
      <c r="F1540" s="390"/>
    </row>
    <row r="1541" spans="2:6" x14ac:dyDescent="0.3">
      <c r="B1541" s="412"/>
      <c r="C1541" s="126"/>
      <c r="D1541" s="390"/>
      <c r="E1541" s="390"/>
      <c r="F1541" s="390"/>
    </row>
    <row r="1542" spans="2:6" x14ac:dyDescent="0.3">
      <c r="B1542" s="412"/>
      <c r="C1542" s="126"/>
      <c r="D1542" s="390"/>
      <c r="E1542" s="390"/>
      <c r="F1542" s="390"/>
    </row>
    <row r="1543" spans="2:6" x14ac:dyDescent="0.3">
      <c r="B1543" s="412"/>
      <c r="C1543" s="126"/>
      <c r="D1543" s="390"/>
      <c r="E1543" s="390"/>
      <c r="F1543" s="390"/>
    </row>
    <row r="1544" spans="2:6" x14ac:dyDescent="0.3">
      <c r="B1544" s="412"/>
      <c r="C1544" s="126"/>
      <c r="D1544" s="390"/>
      <c r="E1544" s="390"/>
      <c r="F1544" s="390"/>
    </row>
    <row r="1545" spans="2:6" x14ac:dyDescent="0.3">
      <c r="B1545" s="412"/>
      <c r="C1545" s="126"/>
      <c r="D1545" s="390"/>
      <c r="E1545" s="390"/>
      <c r="F1545" s="390"/>
    </row>
    <row r="1546" spans="2:6" x14ac:dyDescent="0.3">
      <c r="B1546" s="412"/>
      <c r="C1546" s="126"/>
      <c r="D1546" s="390"/>
      <c r="E1546" s="390"/>
      <c r="F1546" s="390"/>
    </row>
    <row r="1547" spans="2:6" x14ac:dyDescent="0.3">
      <c r="B1547" s="412"/>
      <c r="C1547" s="126"/>
      <c r="D1547" s="390"/>
      <c r="E1547" s="390"/>
      <c r="F1547" s="390"/>
    </row>
    <row r="1548" spans="2:6" x14ac:dyDescent="0.3">
      <c r="B1548" s="412"/>
      <c r="C1548" s="126"/>
      <c r="D1548" s="390"/>
      <c r="E1548" s="390"/>
      <c r="F1548" s="390"/>
    </row>
    <row r="1549" spans="2:6" x14ac:dyDescent="0.3">
      <c r="B1549" s="412"/>
      <c r="C1549" s="126"/>
      <c r="D1549" s="390"/>
      <c r="E1549" s="390"/>
      <c r="F1549" s="390"/>
    </row>
    <row r="1550" spans="2:6" x14ac:dyDescent="0.3">
      <c r="B1550" s="412"/>
      <c r="C1550" s="126"/>
      <c r="D1550" s="390"/>
      <c r="E1550" s="390"/>
      <c r="F1550" s="390"/>
    </row>
    <row r="1551" spans="2:6" x14ac:dyDescent="0.3">
      <c r="B1551" s="412"/>
      <c r="C1551" s="126"/>
      <c r="D1551" s="390"/>
      <c r="E1551" s="390"/>
      <c r="F1551" s="390"/>
    </row>
    <row r="1552" spans="2:6" x14ac:dyDescent="0.3">
      <c r="B1552" s="412"/>
      <c r="C1552" s="126"/>
      <c r="D1552" s="390"/>
      <c r="E1552" s="390"/>
      <c r="F1552" s="390"/>
    </row>
    <row r="1553" spans="2:6" x14ac:dyDescent="0.3">
      <c r="B1553" s="412"/>
      <c r="C1553" s="126"/>
      <c r="D1553" s="390"/>
      <c r="E1553" s="390"/>
      <c r="F1553" s="390"/>
    </row>
    <row r="1554" spans="2:6" x14ac:dyDescent="0.3">
      <c r="B1554" s="412"/>
      <c r="C1554" s="126"/>
      <c r="D1554" s="390"/>
      <c r="E1554" s="390"/>
      <c r="F1554" s="390"/>
    </row>
    <row r="1555" spans="2:6" x14ac:dyDescent="0.3">
      <c r="B1555" s="412"/>
      <c r="C1555" s="126"/>
      <c r="D1555" s="390"/>
      <c r="E1555" s="390"/>
      <c r="F1555" s="390"/>
    </row>
    <row r="1556" spans="2:6" x14ac:dyDescent="0.3">
      <c r="B1556" s="412"/>
      <c r="C1556" s="126"/>
      <c r="D1556" s="390"/>
      <c r="E1556" s="390"/>
      <c r="F1556" s="390"/>
    </row>
    <row r="1557" spans="2:6" x14ac:dyDescent="0.3">
      <c r="B1557" s="412"/>
      <c r="C1557" s="126"/>
      <c r="D1557" s="390"/>
      <c r="E1557" s="390"/>
      <c r="F1557" s="390"/>
    </row>
    <row r="1558" spans="2:6" x14ac:dyDescent="0.3">
      <c r="B1558" s="412"/>
      <c r="C1558" s="126"/>
      <c r="D1558" s="390"/>
      <c r="E1558" s="390"/>
      <c r="F1558" s="390"/>
    </row>
    <row r="1559" spans="2:6" x14ac:dyDescent="0.3">
      <c r="B1559" s="412"/>
      <c r="C1559" s="126"/>
      <c r="D1559" s="390"/>
      <c r="E1559" s="390"/>
      <c r="F1559" s="390"/>
    </row>
    <row r="1560" spans="2:6" x14ac:dyDescent="0.3">
      <c r="B1560" s="412"/>
      <c r="C1560" s="126"/>
      <c r="D1560" s="390"/>
      <c r="E1560" s="390"/>
      <c r="F1560" s="390"/>
    </row>
    <row r="1561" spans="2:6" x14ac:dyDescent="0.3">
      <c r="B1561" s="412"/>
      <c r="C1561" s="126"/>
      <c r="D1561" s="390"/>
      <c r="E1561" s="390"/>
      <c r="F1561" s="390"/>
    </row>
    <row r="1562" spans="2:6" x14ac:dyDescent="0.3">
      <c r="B1562" s="412"/>
      <c r="C1562" s="126"/>
      <c r="D1562" s="390"/>
      <c r="E1562" s="390"/>
      <c r="F1562" s="390"/>
    </row>
    <row r="1563" spans="2:6" x14ac:dyDescent="0.3">
      <c r="B1563" s="412"/>
      <c r="C1563" s="126"/>
      <c r="D1563" s="390"/>
      <c r="E1563" s="390"/>
      <c r="F1563" s="390"/>
    </row>
    <row r="1564" spans="2:6" x14ac:dyDescent="0.3">
      <c r="B1564" s="412"/>
      <c r="C1564" s="126"/>
      <c r="D1564" s="390"/>
      <c r="E1564" s="390"/>
      <c r="F1564" s="390"/>
    </row>
    <row r="1565" spans="2:6" x14ac:dyDescent="0.3">
      <c r="B1565" s="412"/>
      <c r="C1565" s="126"/>
      <c r="D1565" s="390"/>
      <c r="E1565" s="390"/>
      <c r="F1565" s="390"/>
    </row>
    <row r="1566" spans="2:6" x14ac:dyDescent="0.3">
      <c r="B1566" s="412"/>
      <c r="C1566" s="126"/>
      <c r="D1566" s="390"/>
      <c r="E1566" s="390"/>
      <c r="F1566" s="390"/>
    </row>
    <row r="1567" spans="2:6" x14ac:dyDescent="0.3">
      <c r="B1567" s="412"/>
      <c r="C1567" s="126"/>
      <c r="D1567" s="390"/>
      <c r="E1567" s="390"/>
      <c r="F1567" s="390"/>
    </row>
    <row r="1568" spans="2:6" x14ac:dyDescent="0.3">
      <c r="B1568" s="412"/>
      <c r="C1568" s="126"/>
      <c r="D1568" s="390"/>
      <c r="E1568" s="390"/>
      <c r="F1568" s="390"/>
    </row>
    <row r="1569" spans="2:6" x14ac:dyDescent="0.3">
      <c r="B1569" s="412"/>
      <c r="C1569" s="126"/>
      <c r="D1569" s="390"/>
      <c r="E1569" s="390"/>
      <c r="F1569" s="390"/>
    </row>
    <row r="1570" spans="2:6" x14ac:dyDescent="0.3">
      <c r="B1570" s="412"/>
      <c r="C1570" s="126"/>
      <c r="D1570" s="390"/>
      <c r="E1570" s="390"/>
      <c r="F1570" s="390"/>
    </row>
    <row r="1571" spans="2:6" x14ac:dyDescent="0.3">
      <c r="B1571" s="412"/>
      <c r="C1571" s="126"/>
      <c r="D1571" s="390"/>
      <c r="E1571" s="390"/>
      <c r="F1571" s="390"/>
    </row>
    <row r="1572" spans="2:6" x14ac:dyDescent="0.3">
      <c r="B1572" s="412"/>
      <c r="C1572" s="126"/>
      <c r="D1572" s="390"/>
      <c r="E1572" s="390"/>
      <c r="F1572" s="390"/>
    </row>
    <row r="1573" spans="2:6" x14ac:dyDescent="0.3">
      <c r="B1573" s="412"/>
      <c r="C1573" s="126"/>
      <c r="D1573" s="390"/>
      <c r="E1573" s="390"/>
      <c r="F1573" s="390"/>
    </row>
    <row r="1574" spans="2:6" x14ac:dyDescent="0.3">
      <c r="B1574" s="412"/>
      <c r="C1574" s="126"/>
      <c r="D1574" s="390"/>
      <c r="E1574" s="390"/>
      <c r="F1574" s="390"/>
    </row>
    <row r="1575" spans="2:6" x14ac:dyDescent="0.3">
      <c r="B1575" s="412"/>
      <c r="C1575" s="126"/>
      <c r="D1575" s="390"/>
      <c r="E1575" s="390"/>
      <c r="F1575" s="390"/>
    </row>
    <row r="1576" spans="2:6" x14ac:dyDescent="0.3">
      <c r="B1576" s="412"/>
      <c r="C1576" s="126"/>
      <c r="D1576" s="390"/>
      <c r="E1576" s="390"/>
      <c r="F1576" s="390"/>
    </row>
    <row r="1577" spans="2:6" x14ac:dyDescent="0.3">
      <c r="B1577" s="412"/>
      <c r="C1577" s="126"/>
      <c r="D1577" s="390"/>
      <c r="E1577" s="390"/>
      <c r="F1577" s="390"/>
    </row>
    <row r="1578" spans="2:6" x14ac:dyDescent="0.3">
      <c r="B1578" s="412"/>
      <c r="C1578" s="126"/>
      <c r="D1578" s="390"/>
      <c r="E1578" s="390"/>
      <c r="F1578" s="390"/>
    </row>
    <row r="1579" spans="2:6" x14ac:dyDescent="0.3">
      <c r="B1579" s="412"/>
      <c r="C1579" s="126"/>
      <c r="D1579" s="390"/>
      <c r="E1579" s="390"/>
      <c r="F1579" s="390"/>
    </row>
    <row r="1580" spans="2:6" x14ac:dyDescent="0.3">
      <c r="B1580" s="412"/>
      <c r="C1580" s="126"/>
      <c r="D1580" s="390"/>
      <c r="E1580" s="390"/>
      <c r="F1580" s="390"/>
    </row>
    <row r="1581" spans="2:6" x14ac:dyDescent="0.3">
      <c r="B1581" s="412"/>
      <c r="C1581" s="126"/>
      <c r="D1581" s="390"/>
      <c r="E1581" s="390"/>
      <c r="F1581" s="390"/>
    </row>
    <row r="1582" spans="2:6" x14ac:dyDescent="0.3">
      <c r="B1582" s="412"/>
      <c r="C1582" s="126"/>
      <c r="D1582" s="390"/>
      <c r="E1582" s="390"/>
      <c r="F1582" s="390"/>
    </row>
    <row r="1583" spans="2:6" x14ac:dyDescent="0.3">
      <c r="B1583" s="412"/>
      <c r="C1583" s="126"/>
      <c r="D1583" s="390"/>
      <c r="E1583" s="390"/>
      <c r="F1583" s="390"/>
    </row>
    <row r="1584" spans="2:6" x14ac:dyDescent="0.3">
      <c r="B1584" s="412"/>
      <c r="C1584" s="126"/>
      <c r="D1584" s="390"/>
      <c r="E1584" s="390"/>
      <c r="F1584" s="390"/>
    </row>
    <row r="1585" spans="2:6" x14ac:dyDescent="0.3">
      <c r="B1585" s="412"/>
      <c r="C1585" s="126"/>
      <c r="D1585" s="390"/>
      <c r="E1585" s="390"/>
      <c r="F1585" s="390"/>
    </row>
    <row r="1586" spans="2:6" x14ac:dyDescent="0.3">
      <c r="B1586" s="412"/>
      <c r="C1586" s="126"/>
      <c r="D1586" s="390"/>
      <c r="E1586" s="390"/>
      <c r="F1586" s="390"/>
    </row>
    <row r="1587" spans="2:6" x14ac:dyDescent="0.3">
      <c r="B1587" s="412"/>
      <c r="C1587" s="126"/>
      <c r="D1587" s="390"/>
      <c r="E1587" s="390"/>
      <c r="F1587" s="390"/>
    </row>
    <row r="1588" spans="2:6" x14ac:dyDescent="0.3">
      <c r="B1588" s="412"/>
      <c r="C1588" s="126"/>
      <c r="D1588" s="390"/>
      <c r="E1588" s="390"/>
      <c r="F1588" s="390"/>
    </row>
    <row r="1589" spans="2:6" x14ac:dyDescent="0.3">
      <c r="B1589" s="412"/>
      <c r="C1589" s="126"/>
      <c r="D1589" s="390"/>
      <c r="E1589" s="390"/>
      <c r="F1589" s="390"/>
    </row>
    <row r="1590" spans="2:6" x14ac:dyDescent="0.3">
      <c r="B1590" s="412"/>
      <c r="C1590" s="126"/>
      <c r="D1590" s="390"/>
      <c r="E1590" s="390"/>
      <c r="F1590" s="390"/>
    </row>
    <row r="1591" spans="2:6" x14ac:dyDescent="0.3">
      <c r="B1591" s="412"/>
      <c r="C1591" s="126"/>
      <c r="D1591" s="390"/>
      <c r="E1591" s="390"/>
      <c r="F1591" s="390"/>
    </row>
    <row r="1592" spans="2:6" x14ac:dyDescent="0.3">
      <c r="B1592" s="412"/>
      <c r="C1592" s="126"/>
      <c r="D1592" s="390"/>
      <c r="E1592" s="390"/>
      <c r="F1592" s="390"/>
    </row>
    <row r="1593" spans="2:6" x14ac:dyDescent="0.3">
      <c r="B1593" s="412"/>
      <c r="C1593" s="126"/>
      <c r="D1593" s="390"/>
      <c r="E1593" s="390"/>
      <c r="F1593" s="390"/>
    </row>
    <row r="1594" spans="2:6" x14ac:dyDescent="0.3">
      <c r="B1594" s="412"/>
      <c r="C1594" s="126"/>
      <c r="D1594" s="390"/>
      <c r="E1594" s="390"/>
      <c r="F1594" s="390"/>
    </row>
    <row r="1595" spans="2:6" x14ac:dyDescent="0.3">
      <c r="B1595" s="412"/>
      <c r="C1595" s="126"/>
      <c r="D1595" s="390"/>
      <c r="E1595" s="390"/>
      <c r="F1595" s="390"/>
    </row>
    <row r="1596" spans="2:6" x14ac:dyDescent="0.3">
      <c r="B1596" s="412"/>
      <c r="C1596" s="126"/>
      <c r="D1596" s="390"/>
      <c r="E1596" s="390"/>
      <c r="F1596" s="390"/>
    </row>
    <row r="1597" spans="2:6" x14ac:dyDescent="0.3">
      <c r="B1597" s="412"/>
      <c r="C1597" s="126"/>
      <c r="D1597" s="390"/>
      <c r="E1597" s="390"/>
      <c r="F1597" s="390"/>
    </row>
    <row r="1598" spans="2:6" x14ac:dyDescent="0.3">
      <c r="B1598" s="412"/>
      <c r="C1598" s="126"/>
      <c r="D1598" s="390"/>
      <c r="E1598" s="390"/>
      <c r="F1598" s="390"/>
    </row>
    <row r="1599" spans="2:6" x14ac:dyDescent="0.3">
      <c r="B1599" s="412"/>
      <c r="C1599" s="126"/>
      <c r="D1599" s="390"/>
      <c r="E1599" s="390"/>
      <c r="F1599" s="390"/>
    </row>
    <row r="1600" spans="2:6" x14ac:dyDescent="0.3">
      <c r="B1600" s="412"/>
      <c r="C1600" s="126"/>
      <c r="D1600" s="390"/>
      <c r="E1600" s="390"/>
      <c r="F1600" s="390"/>
    </row>
    <row r="1601" spans="2:6" x14ac:dyDescent="0.3">
      <c r="B1601" s="412"/>
      <c r="C1601" s="126"/>
      <c r="D1601" s="390"/>
      <c r="E1601" s="390"/>
      <c r="F1601" s="390"/>
    </row>
    <row r="1602" spans="2:6" x14ac:dyDescent="0.3">
      <c r="B1602" s="412"/>
      <c r="C1602" s="126"/>
      <c r="D1602" s="390"/>
      <c r="E1602" s="390"/>
      <c r="F1602" s="390"/>
    </row>
    <row r="1603" spans="2:6" x14ac:dyDescent="0.3">
      <c r="B1603" s="412"/>
      <c r="C1603" s="126"/>
      <c r="D1603" s="390"/>
      <c r="E1603" s="390"/>
      <c r="F1603" s="390"/>
    </row>
    <row r="1604" spans="2:6" x14ac:dyDescent="0.3">
      <c r="B1604" s="412"/>
      <c r="C1604" s="126"/>
      <c r="D1604" s="390"/>
      <c r="E1604" s="390"/>
      <c r="F1604" s="390"/>
    </row>
    <row r="1605" spans="2:6" x14ac:dyDescent="0.3">
      <c r="B1605" s="412"/>
      <c r="C1605" s="126"/>
      <c r="D1605" s="390"/>
      <c r="E1605" s="390"/>
      <c r="F1605" s="390"/>
    </row>
    <row r="1606" spans="2:6" x14ac:dyDescent="0.3">
      <c r="B1606" s="412"/>
      <c r="C1606" s="126"/>
      <c r="D1606" s="390"/>
      <c r="E1606" s="390"/>
      <c r="F1606" s="390"/>
    </row>
    <row r="1607" spans="2:6" x14ac:dyDescent="0.3">
      <c r="B1607" s="412"/>
      <c r="C1607" s="126"/>
      <c r="D1607" s="390"/>
      <c r="E1607" s="390"/>
      <c r="F1607" s="390"/>
    </row>
    <row r="1608" spans="2:6" x14ac:dyDescent="0.3">
      <c r="B1608" s="412"/>
      <c r="C1608" s="126"/>
      <c r="D1608" s="390"/>
      <c r="E1608" s="390"/>
      <c r="F1608" s="390"/>
    </row>
    <row r="1609" spans="2:6" x14ac:dyDescent="0.3">
      <c r="B1609" s="412"/>
      <c r="C1609" s="126"/>
      <c r="D1609" s="390"/>
      <c r="E1609" s="390"/>
      <c r="F1609" s="390"/>
    </row>
    <row r="1610" spans="2:6" x14ac:dyDescent="0.3">
      <c r="B1610" s="412"/>
      <c r="C1610" s="126"/>
      <c r="D1610" s="390"/>
      <c r="E1610" s="390"/>
      <c r="F1610" s="390"/>
    </row>
    <row r="1611" spans="2:6" x14ac:dyDescent="0.3">
      <c r="B1611" s="412"/>
      <c r="C1611" s="126"/>
      <c r="D1611" s="390"/>
      <c r="E1611" s="390"/>
      <c r="F1611" s="390"/>
    </row>
    <row r="1612" spans="2:6" x14ac:dyDescent="0.3">
      <c r="B1612" s="412"/>
      <c r="C1612" s="126"/>
      <c r="D1612" s="390"/>
      <c r="E1612" s="390"/>
      <c r="F1612" s="390"/>
    </row>
    <row r="1613" spans="2:6" x14ac:dyDescent="0.3">
      <c r="B1613" s="412"/>
      <c r="C1613" s="126"/>
      <c r="D1613" s="390"/>
      <c r="E1613" s="390"/>
      <c r="F1613" s="390"/>
    </row>
    <row r="1614" spans="2:6" x14ac:dyDescent="0.3">
      <c r="B1614" s="412"/>
      <c r="C1614" s="126"/>
      <c r="D1614" s="390"/>
      <c r="E1614" s="390"/>
      <c r="F1614" s="390"/>
    </row>
    <row r="1615" spans="2:6" x14ac:dyDescent="0.3">
      <c r="B1615" s="412"/>
      <c r="C1615" s="126"/>
      <c r="D1615" s="390"/>
      <c r="E1615" s="390"/>
      <c r="F1615" s="390"/>
    </row>
    <row r="1616" spans="2:6" x14ac:dyDescent="0.3">
      <c r="B1616" s="412"/>
      <c r="C1616" s="126"/>
      <c r="D1616" s="390"/>
      <c r="E1616" s="390"/>
      <c r="F1616" s="390"/>
    </row>
    <row r="1617" spans="2:6" x14ac:dyDescent="0.3">
      <c r="B1617" s="412"/>
      <c r="C1617" s="126"/>
      <c r="D1617" s="390"/>
      <c r="E1617" s="390"/>
      <c r="F1617" s="390"/>
    </row>
    <row r="1618" spans="2:6" x14ac:dyDescent="0.3">
      <c r="B1618" s="412"/>
      <c r="C1618" s="126"/>
      <c r="D1618" s="390"/>
      <c r="E1618" s="390"/>
      <c r="F1618" s="390"/>
    </row>
    <row r="1619" spans="2:6" x14ac:dyDescent="0.3">
      <c r="B1619" s="412"/>
      <c r="C1619" s="126"/>
      <c r="D1619" s="390"/>
      <c r="E1619" s="390"/>
      <c r="F1619" s="390"/>
    </row>
    <row r="1620" spans="2:6" x14ac:dyDescent="0.3">
      <c r="B1620" s="412"/>
      <c r="C1620" s="126"/>
      <c r="D1620" s="390"/>
      <c r="E1620" s="390"/>
      <c r="F1620" s="390"/>
    </row>
    <row r="1621" spans="2:6" x14ac:dyDescent="0.3">
      <c r="B1621" s="412"/>
      <c r="C1621" s="126"/>
      <c r="D1621" s="390"/>
      <c r="E1621" s="390"/>
      <c r="F1621" s="390"/>
    </row>
    <row r="1622" spans="2:6" x14ac:dyDescent="0.3">
      <c r="B1622" s="412"/>
      <c r="C1622" s="126"/>
      <c r="D1622" s="390"/>
      <c r="E1622" s="390"/>
      <c r="F1622" s="390"/>
    </row>
    <row r="1623" spans="2:6" x14ac:dyDescent="0.3">
      <c r="B1623" s="412"/>
      <c r="C1623" s="126"/>
      <c r="D1623" s="390"/>
      <c r="E1623" s="390"/>
      <c r="F1623" s="390"/>
    </row>
    <row r="1624" spans="2:6" x14ac:dyDescent="0.3">
      <c r="B1624" s="412"/>
      <c r="C1624" s="126"/>
      <c r="D1624" s="390"/>
      <c r="E1624" s="390"/>
      <c r="F1624" s="390"/>
    </row>
    <row r="1625" spans="2:6" x14ac:dyDescent="0.3">
      <c r="B1625" s="412"/>
      <c r="C1625" s="126"/>
      <c r="D1625" s="390"/>
      <c r="E1625" s="390"/>
      <c r="F1625" s="390"/>
    </row>
    <row r="1626" spans="2:6" x14ac:dyDescent="0.3">
      <c r="B1626" s="412"/>
      <c r="C1626" s="126"/>
      <c r="D1626" s="390"/>
      <c r="E1626" s="390"/>
      <c r="F1626" s="390"/>
    </row>
    <row r="1627" spans="2:6" x14ac:dyDescent="0.3">
      <c r="B1627" s="412"/>
      <c r="C1627" s="126"/>
      <c r="D1627" s="390"/>
      <c r="E1627" s="390"/>
      <c r="F1627" s="390"/>
    </row>
    <row r="1628" spans="2:6" x14ac:dyDescent="0.3">
      <c r="B1628" s="412"/>
      <c r="C1628" s="126"/>
      <c r="D1628" s="390"/>
      <c r="E1628" s="390"/>
      <c r="F1628" s="390"/>
    </row>
    <row r="1629" spans="2:6" x14ac:dyDescent="0.3">
      <c r="B1629" s="412"/>
      <c r="C1629" s="126"/>
      <c r="D1629" s="390"/>
      <c r="E1629" s="390"/>
      <c r="F1629" s="390"/>
    </row>
    <row r="1630" spans="2:6" x14ac:dyDescent="0.3">
      <c r="B1630" s="412"/>
      <c r="C1630" s="126"/>
      <c r="D1630" s="390"/>
      <c r="E1630" s="390"/>
      <c r="F1630" s="390"/>
    </row>
    <row r="1631" spans="2:6" x14ac:dyDescent="0.3">
      <c r="B1631" s="412"/>
      <c r="C1631" s="126"/>
      <c r="D1631" s="390"/>
      <c r="E1631" s="390"/>
      <c r="F1631" s="390"/>
    </row>
    <row r="1632" spans="2:6" x14ac:dyDescent="0.3">
      <c r="B1632" s="412"/>
      <c r="C1632" s="126"/>
      <c r="D1632" s="390"/>
      <c r="E1632" s="390"/>
      <c r="F1632" s="390"/>
    </row>
    <row r="1633" spans="2:6" x14ac:dyDescent="0.3">
      <c r="B1633" s="412"/>
      <c r="C1633" s="126"/>
      <c r="D1633" s="390"/>
      <c r="E1633" s="390"/>
      <c r="F1633" s="390"/>
    </row>
    <row r="1634" spans="2:6" x14ac:dyDescent="0.3">
      <c r="B1634" s="412"/>
      <c r="C1634" s="126"/>
      <c r="D1634" s="390"/>
      <c r="E1634" s="390"/>
      <c r="F1634" s="390"/>
    </row>
    <row r="1635" spans="2:6" x14ac:dyDescent="0.3">
      <c r="B1635" s="412"/>
      <c r="C1635" s="126"/>
      <c r="D1635" s="390"/>
      <c r="E1635" s="390"/>
      <c r="F1635" s="390"/>
    </row>
    <row r="1636" spans="2:6" x14ac:dyDescent="0.3">
      <c r="B1636" s="412"/>
      <c r="C1636" s="126"/>
      <c r="D1636" s="390"/>
      <c r="E1636" s="390"/>
      <c r="F1636" s="390"/>
    </row>
    <row r="1637" spans="2:6" x14ac:dyDescent="0.3">
      <c r="B1637" s="412"/>
      <c r="C1637" s="126"/>
      <c r="D1637" s="390"/>
      <c r="E1637" s="390"/>
      <c r="F1637" s="390"/>
    </row>
    <row r="1638" spans="2:6" x14ac:dyDescent="0.3">
      <c r="B1638" s="412"/>
      <c r="C1638" s="126"/>
      <c r="D1638" s="390"/>
      <c r="E1638" s="390"/>
      <c r="F1638" s="390"/>
    </row>
    <row r="1639" spans="2:6" x14ac:dyDescent="0.3">
      <c r="B1639" s="412"/>
      <c r="C1639" s="126"/>
      <c r="D1639" s="390"/>
      <c r="E1639" s="390"/>
      <c r="F1639" s="390"/>
    </row>
    <row r="1640" spans="2:6" x14ac:dyDescent="0.3">
      <c r="B1640" s="412"/>
      <c r="C1640" s="126"/>
      <c r="D1640" s="390"/>
      <c r="E1640" s="390"/>
      <c r="F1640" s="390"/>
    </row>
    <row r="1641" spans="2:6" x14ac:dyDescent="0.3">
      <c r="B1641" s="412"/>
      <c r="C1641" s="126"/>
      <c r="D1641" s="390"/>
      <c r="E1641" s="390"/>
      <c r="F1641" s="390"/>
    </row>
    <row r="1642" spans="2:6" x14ac:dyDescent="0.3">
      <c r="B1642" s="412"/>
      <c r="C1642" s="126"/>
      <c r="D1642" s="390"/>
      <c r="E1642" s="390"/>
      <c r="F1642" s="390"/>
    </row>
    <row r="1643" spans="2:6" x14ac:dyDescent="0.3">
      <c r="B1643" s="412"/>
      <c r="C1643" s="126"/>
      <c r="D1643" s="390"/>
      <c r="E1643" s="390"/>
      <c r="F1643" s="390"/>
    </row>
    <row r="1644" spans="2:6" x14ac:dyDescent="0.3">
      <c r="B1644" s="412"/>
      <c r="C1644" s="126"/>
      <c r="D1644" s="390"/>
      <c r="E1644" s="390"/>
      <c r="F1644" s="390"/>
    </row>
    <row r="1645" spans="2:6" x14ac:dyDescent="0.3">
      <c r="B1645" s="412"/>
      <c r="C1645" s="126"/>
      <c r="D1645" s="390"/>
      <c r="E1645" s="390"/>
      <c r="F1645" s="390"/>
    </row>
    <row r="1646" spans="2:6" x14ac:dyDescent="0.3">
      <c r="B1646" s="412"/>
      <c r="C1646" s="126"/>
      <c r="D1646" s="390"/>
      <c r="E1646" s="390"/>
      <c r="F1646" s="390"/>
    </row>
    <row r="1647" spans="2:6" x14ac:dyDescent="0.3">
      <c r="B1647" s="412"/>
      <c r="C1647" s="126"/>
      <c r="D1647" s="390"/>
      <c r="E1647" s="390"/>
      <c r="F1647" s="390"/>
    </row>
    <row r="1648" spans="2:6" x14ac:dyDescent="0.3">
      <c r="B1648" s="412"/>
      <c r="C1648" s="126"/>
      <c r="D1648" s="390"/>
      <c r="E1648" s="390"/>
      <c r="F1648" s="390"/>
    </row>
    <row r="1649" spans="2:6" x14ac:dyDescent="0.3">
      <c r="B1649" s="412"/>
      <c r="C1649" s="126"/>
      <c r="D1649" s="390"/>
      <c r="E1649" s="390"/>
      <c r="F1649" s="390"/>
    </row>
    <row r="1650" spans="2:6" x14ac:dyDescent="0.3">
      <c r="B1650" s="412"/>
      <c r="C1650" s="126"/>
      <c r="D1650" s="390"/>
      <c r="E1650" s="390"/>
      <c r="F1650" s="390"/>
    </row>
    <row r="1651" spans="2:6" x14ac:dyDescent="0.3">
      <c r="B1651" s="412"/>
      <c r="C1651" s="126"/>
      <c r="D1651" s="390"/>
      <c r="E1651" s="390"/>
      <c r="F1651" s="390"/>
    </row>
    <row r="1652" spans="2:6" x14ac:dyDescent="0.3">
      <c r="B1652" s="412"/>
      <c r="C1652" s="126"/>
      <c r="D1652" s="390"/>
      <c r="E1652" s="390"/>
      <c r="F1652" s="390"/>
    </row>
    <row r="1653" spans="2:6" x14ac:dyDescent="0.3">
      <c r="B1653" s="412"/>
      <c r="C1653" s="126"/>
      <c r="D1653" s="390"/>
      <c r="E1653" s="390"/>
      <c r="F1653" s="390"/>
    </row>
    <row r="1654" spans="2:6" x14ac:dyDescent="0.3">
      <c r="B1654" s="412"/>
      <c r="C1654" s="126"/>
      <c r="D1654" s="390"/>
      <c r="E1654" s="390"/>
      <c r="F1654" s="390"/>
    </row>
    <row r="1655" spans="2:6" x14ac:dyDescent="0.3">
      <c r="B1655" s="412"/>
      <c r="C1655" s="126"/>
      <c r="D1655" s="390"/>
      <c r="E1655" s="390"/>
      <c r="F1655" s="390"/>
    </row>
    <row r="1656" spans="2:6" x14ac:dyDescent="0.3">
      <c r="B1656" s="412"/>
      <c r="C1656" s="126"/>
      <c r="D1656" s="390"/>
      <c r="E1656" s="390"/>
      <c r="F1656" s="390"/>
    </row>
    <row r="1657" spans="2:6" x14ac:dyDescent="0.3">
      <c r="B1657" s="412"/>
      <c r="C1657" s="126"/>
      <c r="D1657" s="390"/>
      <c r="E1657" s="390"/>
      <c r="F1657" s="390"/>
    </row>
    <row r="1658" spans="2:6" x14ac:dyDescent="0.3">
      <c r="B1658" s="412"/>
      <c r="C1658" s="126"/>
      <c r="D1658" s="390"/>
      <c r="E1658" s="390"/>
      <c r="F1658" s="390"/>
    </row>
    <row r="1659" spans="2:6" x14ac:dyDescent="0.3">
      <c r="B1659" s="412"/>
      <c r="C1659" s="126"/>
      <c r="D1659" s="390"/>
      <c r="E1659" s="390"/>
      <c r="F1659" s="390"/>
    </row>
    <row r="1660" spans="2:6" x14ac:dyDescent="0.3">
      <c r="B1660" s="412"/>
      <c r="C1660" s="126"/>
      <c r="D1660" s="390"/>
      <c r="E1660" s="390"/>
      <c r="F1660" s="390"/>
    </row>
    <row r="1661" spans="2:6" x14ac:dyDescent="0.3">
      <c r="B1661" s="412"/>
      <c r="C1661" s="126"/>
      <c r="D1661" s="390"/>
      <c r="E1661" s="390"/>
      <c r="F1661" s="390"/>
    </row>
    <row r="1662" spans="2:6" x14ac:dyDescent="0.3">
      <c r="B1662" s="412"/>
      <c r="C1662" s="126"/>
      <c r="D1662" s="390"/>
      <c r="E1662" s="390"/>
      <c r="F1662" s="390"/>
    </row>
    <row r="1663" spans="2:6" x14ac:dyDescent="0.3">
      <c r="B1663" s="412"/>
      <c r="C1663" s="126"/>
      <c r="D1663" s="390"/>
      <c r="E1663" s="390"/>
      <c r="F1663" s="390"/>
    </row>
    <row r="1664" spans="2:6" x14ac:dyDescent="0.3">
      <c r="B1664" s="412"/>
      <c r="C1664" s="126"/>
      <c r="D1664" s="390"/>
      <c r="E1664" s="390"/>
      <c r="F1664" s="390"/>
    </row>
    <row r="1665" spans="2:6" x14ac:dyDescent="0.3">
      <c r="B1665" s="412"/>
      <c r="C1665" s="126"/>
      <c r="D1665" s="390"/>
      <c r="E1665" s="390"/>
      <c r="F1665" s="390"/>
    </row>
    <row r="1666" spans="2:6" x14ac:dyDescent="0.3">
      <c r="B1666" s="412"/>
      <c r="C1666" s="126"/>
      <c r="D1666" s="390"/>
      <c r="E1666" s="390"/>
      <c r="F1666" s="390"/>
    </row>
    <row r="1667" spans="2:6" x14ac:dyDescent="0.3">
      <c r="B1667" s="412"/>
      <c r="C1667" s="126"/>
      <c r="D1667" s="390"/>
      <c r="E1667" s="390"/>
      <c r="F1667" s="390"/>
    </row>
    <row r="1668" spans="2:6" x14ac:dyDescent="0.3">
      <c r="B1668" s="412"/>
      <c r="C1668" s="126"/>
      <c r="D1668" s="390"/>
      <c r="E1668" s="390"/>
      <c r="F1668" s="390"/>
    </row>
    <row r="1669" spans="2:6" x14ac:dyDescent="0.3">
      <c r="B1669" s="412"/>
      <c r="C1669" s="126"/>
      <c r="D1669" s="390"/>
      <c r="E1669" s="390"/>
      <c r="F1669" s="390"/>
    </row>
    <row r="1670" spans="2:6" x14ac:dyDescent="0.3">
      <c r="B1670" s="412"/>
      <c r="C1670" s="126"/>
      <c r="D1670" s="390"/>
      <c r="E1670" s="390"/>
      <c r="F1670" s="390"/>
    </row>
    <row r="1671" spans="2:6" x14ac:dyDescent="0.3">
      <c r="B1671" s="412"/>
      <c r="C1671" s="126"/>
      <c r="D1671" s="390"/>
      <c r="E1671" s="390"/>
      <c r="F1671" s="390"/>
    </row>
    <row r="1672" spans="2:6" x14ac:dyDescent="0.3">
      <c r="B1672" s="412"/>
      <c r="C1672" s="126"/>
      <c r="D1672" s="390"/>
      <c r="E1672" s="390"/>
      <c r="F1672" s="390"/>
    </row>
    <row r="1673" spans="2:6" x14ac:dyDescent="0.3">
      <c r="B1673" s="412"/>
      <c r="C1673" s="126"/>
      <c r="D1673" s="390"/>
      <c r="E1673" s="390"/>
      <c r="F1673" s="390"/>
    </row>
    <row r="1674" spans="2:6" x14ac:dyDescent="0.3">
      <c r="B1674" s="412"/>
      <c r="C1674" s="126"/>
      <c r="D1674" s="390"/>
      <c r="E1674" s="390"/>
      <c r="F1674" s="390"/>
    </row>
    <row r="1675" spans="2:6" x14ac:dyDescent="0.3">
      <c r="B1675" s="412"/>
      <c r="C1675" s="126"/>
      <c r="D1675" s="390"/>
      <c r="E1675" s="390"/>
      <c r="F1675" s="390"/>
    </row>
    <row r="1676" spans="2:6" x14ac:dyDescent="0.3">
      <c r="B1676" s="412"/>
      <c r="C1676" s="126"/>
      <c r="D1676" s="390"/>
      <c r="E1676" s="390"/>
      <c r="F1676" s="390"/>
    </row>
    <row r="1677" spans="2:6" x14ac:dyDescent="0.3">
      <c r="B1677" s="412"/>
      <c r="C1677" s="126"/>
      <c r="D1677" s="390"/>
      <c r="E1677" s="390"/>
      <c r="F1677" s="390"/>
    </row>
    <row r="1678" spans="2:6" x14ac:dyDescent="0.3">
      <c r="B1678" s="412"/>
      <c r="C1678" s="126"/>
      <c r="D1678" s="390"/>
      <c r="E1678" s="390"/>
      <c r="F1678" s="390"/>
    </row>
    <row r="1679" spans="2:6" x14ac:dyDescent="0.3">
      <c r="B1679" s="412"/>
      <c r="C1679" s="126"/>
      <c r="D1679" s="390"/>
      <c r="E1679" s="390"/>
      <c r="F1679" s="390"/>
    </row>
    <row r="1680" spans="2:6" x14ac:dyDescent="0.3">
      <c r="B1680" s="412"/>
      <c r="C1680" s="126"/>
      <c r="D1680" s="390"/>
      <c r="E1680" s="390"/>
      <c r="F1680" s="390"/>
    </row>
    <row r="1681" spans="2:6" x14ac:dyDescent="0.3">
      <c r="B1681" s="412"/>
      <c r="C1681" s="126"/>
      <c r="D1681" s="390"/>
      <c r="E1681" s="390"/>
      <c r="F1681" s="390"/>
    </row>
    <row r="1682" spans="2:6" x14ac:dyDescent="0.3">
      <c r="B1682" s="412"/>
      <c r="C1682" s="126"/>
      <c r="D1682" s="390"/>
      <c r="E1682" s="390"/>
      <c r="F1682" s="390"/>
    </row>
    <row r="1683" spans="2:6" x14ac:dyDescent="0.3">
      <c r="B1683" s="412"/>
      <c r="C1683" s="126"/>
      <c r="D1683" s="390"/>
      <c r="E1683" s="390"/>
      <c r="F1683" s="390"/>
    </row>
    <row r="1684" spans="2:6" x14ac:dyDescent="0.3">
      <c r="B1684" s="412"/>
      <c r="C1684" s="126"/>
      <c r="D1684" s="390"/>
      <c r="E1684" s="390"/>
      <c r="F1684" s="390"/>
    </row>
    <row r="1685" spans="2:6" x14ac:dyDescent="0.3">
      <c r="B1685" s="412"/>
      <c r="C1685" s="126"/>
      <c r="D1685" s="390"/>
      <c r="E1685" s="390"/>
      <c r="F1685" s="390"/>
    </row>
    <row r="1686" spans="2:6" x14ac:dyDescent="0.3">
      <c r="B1686" s="412"/>
      <c r="C1686" s="126"/>
      <c r="D1686" s="390"/>
      <c r="E1686" s="390"/>
      <c r="F1686" s="390"/>
    </row>
    <row r="1687" spans="2:6" x14ac:dyDescent="0.3">
      <c r="B1687" s="412"/>
      <c r="C1687" s="126"/>
      <c r="D1687" s="390"/>
      <c r="E1687" s="390"/>
      <c r="F1687" s="390"/>
    </row>
    <row r="1688" spans="2:6" x14ac:dyDescent="0.3">
      <c r="B1688" s="412"/>
      <c r="C1688" s="126"/>
      <c r="D1688" s="390"/>
      <c r="E1688" s="390"/>
      <c r="F1688" s="390"/>
    </row>
    <row r="1689" spans="2:6" x14ac:dyDescent="0.3">
      <c r="B1689" s="412"/>
      <c r="C1689" s="126"/>
      <c r="D1689" s="390"/>
      <c r="E1689" s="390"/>
      <c r="F1689" s="390"/>
    </row>
    <row r="1690" spans="2:6" x14ac:dyDescent="0.3">
      <c r="B1690" s="412"/>
      <c r="C1690" s="126"/>
      <c r="D1690" s="390"/>
      <c r="E1690" s="390"/>
      <c r="F1690" s="390"/>
    </row>
    <row r="1691" spans="2:6" x14ac:dyDescent="0.3">
      <c r="B1691" s="412"/>
      <c r="C1691" s="126"/>
      <c r="D1691" s="390"/>
      <c r="E1691" s="390"/>
      <c r="F1691" s="390"/>
    </row>
    <row r="1692" spans="2:6" x14ac:dyDescent="0.3">
      <c r="B1692" s="412"/>
      <c r="C1692" s="126"/>
      <c r="D1692" s="390"/>
      <c r="E1692" s="390"/>
      <c r="F1692" s="390"/>
    </row>
    <row r="1693" spans="2:6" x14ac:dyDescent="0.3">
      <c r="B1693" s="412"/>
      <c r="C1693" s="126"/>
      <c r="D1693" s="390"/>
      <c r="E1693" s="390"/>
      <c r="F1693" s="390"/>
    </row>
    <row r="1694" spans="2:6" x14ac:dyDescent="0.3">
      <c r="B1694" s="412"/>
      <c r="C1694" s="126"/>
      <c r="D1694" s="390"/>
      <c r="E1694" s="390"/>
      <c r="F1694" s="390"/>
    </row>
    <row r="1695" spans="2:6" x14ac:dyDescent="0.3">
      <c r="B1695" s="412"/>
      <c r="C1695" s="126"/>
      <c r="D1695" s="390"/>
      <c r="E1695" s="390"/>
      <c r="F1695" s="390"/>
    </row>
    <row r="1696" spans="2:6" x14ac:dyDescent="0.3">
      <c r="B1696" s="412"/>
      <c r="C1696" s="126"/>
      <c r="D1696" s="390"/>
      <c r="E1696" s="390"/>
      <c r="F1696" s="390"/>
    </row>
    <row r="1697" spans="2:6" x14ac:dyDescent="0.3">
      <c r="B1697" s="412"/>
      <c r="C1697" s="126"/>
      <c r="D1697" s="390"/>
      <c r="E1697" s="390"/>
      <c r="F1697" s="390"/>
    </row>
    <row r="1698" spans="2:6" x14ac:dyDescent="0.3">
      <c r="B1698" s="412"/>
      <c r="C1698" s="126"/>
      <c r="D1698" s="390"/>
      <c r="E1698" s="390"/>
      <c r="F1698" s="390"/>
    </row>
    <row r="1699" spans="2:6" x14ac:dyDescent="0.3">
      <c r="B1699" s="412"/>
      <c r="C1699" s="126"/>
      <c r="D1699" s="390"/>
      <c r="E1699" s="390"/>
      <c r="F1699" s="390"/>
    </row>
    <row r="1700" spans="2:6" x14ac:dyDescent="0.3">
      <c r="B1700" s="412"/>
      <c r="C1700" s="126"/>
      <c r="D1700" s="390"/>
      <c r="E1700" s="390"/>
      <c r="F1700" s="390"/>
    </row>
    <row r="1701" spans="2:6" x14ac:dyDescent="0.3">
      <c r="B1701" s="412"/>
      <c r="C1701" s="126"/>
      <c r="D1701" s="390"/>
      <c r="E1701" s="390"/>
      <c r="F1701" s="390"/>
    </row>
    <row r="1702" spans="2:6" x14ac:dyDescent="0.3">
      <c r="B1702" s="412"/>
      <c r="C1702" s="126"/>
      <c r="D1702" s="390"/>
      <c r="E1702" s="390"/>
      <c r="F1702" s="390"/>
    </row>
    <row r="1703" spans="2:6" x14ac:dyDescent="0.3">
      <c r="B1703" s="412"/>
      <c r="C1703" s="126"/>
      <c r="D1703" s="390"/>
      <c r="E1703" s="390"/>
      <c r="F1703" s="390"/>
    </row>
    <row r="1704" spans="2:6" x14ac:dyDescent="0.3">
      <c r="B1704" s="412"/>
      <c r="C1704" s="126"/>
      <c r="D1704" s="390"/>
      <c r="E1704" s="390"/>
      <c r="F1704" s="390"/>
    </row>
    <row r="1705" spans="2:6" x14ac:dyDescent="0.3">
      <c r="B1705" s="412"/>
      <c r="C1705" s="126"/>
      <c r="D1705" s="390"/>
      <c r="E1705" s="390"/>
      <c r="F1705" s="390"/>
    </row>
    <row r="1706" spans="2:6" x14ac:dyDescent="0.3">
      <c r="B1706" s="412"/>
      <c r="C1706" s="126"/>
      <c r="D1706" s="390"/>
      <c r="E1706" s="390"/>
      <c r="F1706" s="390"/>
    </row>
    <row r="1707" spans="2:6" x14ac:dyDescent="0.3">
      <c r="B1707" s="412"/>
      <c r="C1707" s="126"/>
      <c r="D1707" s="390"/>
      <c r="E1707" s="390"/>
      <c r="F1707" s="390"/>
    </row>
    <row r="1708" spans="2:6" x14ac:dyDescent="0.3">
      <c r="B1708" s="412"/>
      <c r="C1708" s="126"/>
      <c r="D1708" s="390"/>
      <c r="E1708" s="390"/>
      <c r="F1708" s="390"/>
    </row>
    <row r="1709" spans="2:6" x14ac:dyDescent="0.3">
      <c r="B1709" s="412"/>
      <c r="C1709" s="126"/>
      <c r="D1709" s="390"/>
      <c r="E1709" s="390"/>
      <c r="F1709" s="390"/>
    </row>
    <row r="1710" spans="2:6" x14ac:dyDescent="0.3">
      <c r="B1710" s="412"/>
      <c r="C1710" s="126"/>
      <c r="D1710" s="390"/>
      <c r="E1710" s="390"/>
      <c r="F1710" s="390"/>
    </row>
    <row r="1711" spans="2:6" x14ac:dyDescent="0.3">
      <c r="B1711" s="412"/>
      <c r="C1711" s="126"/>
      <c r="D1711" s="390"/>
      <c r="E1711" s="390"/>
      <c r="F1711" s="390"/>
    </row>
    <row r="1712" spans="2:6" x14ac:dyDescent="0.3">
      <c r="B1712" s="412"/>
      <c r="C1712" s="126"/>
      <c r="D1712" s="390"/>
      <c r="E1712" s="390"/>
      <c r="F1712" s="390"/>
    </row>
    <row r="1713" spans="2:6" x14ac:dyDescent="0.3">
      <c r="B1713" s="412"/>
      <c r="C1713" s="126"/>
      <c r="D1713" s="390"/>
      <c r="E1713" s="390"/>
      <c r="F1713" s="390"/>
    </row>
    <row r="1714" spans="2:6" x14ac:dyDescent="0.3">
      <c r="B1714" s="412"/>
      <c r="C1714" s="126"/>
      <c r="D1714" s="390"/>
      <c r="E1714" s="390"/>
      <c r="F1714" s="390"/>
    </row>
    <row r="1715" spans="2:6" x14ac:dyDescent="0.3">
      <c r="B1715" s="412"/>
      <c r="C1715" s="126"/>
      <c r="D1715" s="390"/>
      <c r="E1715" s="390"/>
      <c r="F1715" s="390"/>
    </row>
    <row r="1716" spans="2:6" x14ac:dyDescent="0.3">
      <c r="B1716" s="412"/>
      <c r="C1716" s="126"/>
      <c r="D1716" s="390"/>
      <c r="E1716" s="390"/>
      <c r="F1716" s="390"/>
    </row>
    <row r="1717" spans="2:6" x14ac:dyDescent="0.3">
      <c r="B1717" s="412"/>
      <c r="C1717" s="126"/>
      <c r="D1717" s="390"/>
      <c r="E1717" s="390"/>
      <c r="F1717" s="390"/>
    </row>
    <row r="1718" spans="2:6" x14ac:dyDescent="0.3">
      <c r="B1718" s="412"/>
      <c r="C1718" s="126"/>
      <c r="D1718" s="390"/>
      <c r="E1718" s="390"/>
      <c r="F1718" s="390"/>
    </row>
    <row r="1719" spans="2:6" x14ac:dyDescent="0.3">
      <c r="B1719" s="412"/>
      <c r="C1719" s="126"/>
      <c r="D1719" s="390"/>
      <c r="E1719" s="390"/>
      <c r="F1719" s="390"/>
    </row>
    <row r="1720" spans="2:6" x14ac:dyDescent="0.3">
      <c r="B1720" s="412"/>
      <c r="C1720" s="126"/>
      <c r="D1720" s="390"/>
      <c r="E1720" s="390"/>
      <c r="F1720" s="390"/>
    </row>
    <row r="1721" spans="2:6" x14ac:dyDescent="0.3">
      <c r="B1721" s="412"/>
      <c r="C1721" s="126"/>
      <c r="D1721" s="390"/>
      <c r="E1721" s="390"/>
      <c r="F1721" s="390"/>
    </row>
    <row r="1722" spans="2:6" x14ac:dyDescent="0.3">
      <c r="B1722" s="412"/>
      <c r="C1722" s="126"/>
      <c r="D1722" s="390"/>
      <c r="E1722" s="390"/>
      <c r="F1722" s="390"/>
    </row>
    <row r="1723" spans="2:6" x14ac:dyDescent="0.3">
      <c r="B1723" s="412"/>
      <c r="C1723" s="126"/>
      <c r="D1723" s="390"/>
      <c r="E1723" s="390"/>
      <c r="F1723" s="390"/>
    </row>
    <row r="1724" spans="2:6" x14ac:dyDescent="0.3">
      <c r="B1724" s="412"/>
      <c r="C1724" s="126"/>
      <c r="D1724" s="390"/>
      <c r="E1724" s="390"/>
      <c r="F1724" s="390"/>
    </row>
    <row r="1725" spans="2:6" x14ac:dyDescent="0.3">
      <c r="B1725" s="412"/>
      <c r="C1725" s="126"/>
      <c r="D1725" s="390"/>
      <c r="E1725" s="390"/>
      <c r="F1725" s="390"/>
    </row>
    <row r="1726" spans="2:6" x14ac:dyDescent="0.3">
      <c r="B1726" s="412"/>
      <c r="C1726" s="126"/>
      <c r="D1726" s="390"/>
      <c r="E1726" s="390"/>
      <c r="F1726" s="390"/>
    </row>
    <row r="1727" spans="2:6" x14ac:dyDescent="0.3">
      <c r="B1727" s="412"/>
      <c r="C1727" s="126"/>
      <c r="D1727" s="390"/>
      <c r="E1727" s="390"/>
      <c r="F1727" s="390"/>
    </row>
    <row r="1728" spans="2:6" x14ac:dyDescent="0.3">
      <c r="B1728" s="412"/>
      <c r="C1728" s="126"/>
      <c r="D1728" s="390"/>
      <c r="E1728" s="390"/>
      <c r="F1728" s="390"/>
    </row>
    <row r="1729" spans="2:6" x14ac:dyDescent="0.3">
      <c r="B1729" s="412"/>
      <c r="C1729" s="126"/>
      <c r="D1729" s="390"/>
      <c r="E1729" s="390"/>
      <c r="F1729" s="390"/>
    </row>
    <row r="1730" spans="2:6" x14ac:dyDescent="0.3">
      <c r="B1730" s="412"/>
      <c r="C1730" s="126"/>
      <c r="D1730" s="390"/>
      <c r="E1730" s="390"/>
      <c r="F1730" s="390"/>
    </row>
    <row r="1731" spans="2:6" x14ac:dyDescent="0.3">
      <c r="B1731" s="412"/>
      <c r="C1731" s="126"/>
      <c r="D1731" s="390"/>
      <c r="E1731" s="390"/>
      <c r="F1731" s="390"/>
    </row>
    <row r="1732" spans="2:6" x14ac:dyDescent="0.3">
      <c r="B1732" s="412"/>
      <c r="C1732" s="126"/>
      <c r="D1732" s="390"/>
      <c r="E1732" s="390"/>
      <c r="F1732" s="390"/>
    </row>
    <row r="1733" spans="2:6" x14ac:dyDescent="0.3">
      <c r="B1733" s="412"/>
      <c r="C1733" s="126"/>
      <c r="D1733" s="390"/>
      <c r="E1733" s="390"/>
      <c r="F1733" s="390"/>
    </row>
    <row r="1734" spans="2:6" x14ac:dyDescent="0.3">
      <c r="B1734" s="412"/>
      <c r="C1734" s="126"/>
      <c r="D1734" s="390"/>
      <c r="E1734" s="390"/>
      <c r="F1734" s="390"/>
    </row>
    <row r="1735" spans="2:6" x14ac:dyDescent="0.3">
      <c r="B1735" s="412"/>
      <c r="C1735" s="126"/>
      <c r="D1735" s="390"/>
      <c r="E1735" s="390"/>
      <c r="F1735" s="390"/>
    </row>
    <row r="1736" spans="2:6" x14ac:dyDescent="0.3">
      <c r="B1736" s="412"/>
      <c r="C1736" s="126"/>
      <c r="D1736" s="390"/>
      <c r="E1736" s="390"/>
      <c r="F1736" s="390"/>
    </row>
    <row r="1737" spans="2:6" x14ac:dyDescent="0.3">
      <c r="B1737" s="412"/>
      <c r="C1737" s="126"/>
      <c r="D1737" s="390"/>
      <c r="E1737" s="390"/>
      <c r="F1737" s="390"/>
    </row>
    <row r="1738" spans="2:6" x14ac:dyDescent="0.3">
      <c r="B1738" s="412"/>
      <c r="C1738" s="126"/>
      <c r="D1738" s="390"/>
      <c r="E1738" s="390"/>
      <c r="F1738" s="390"/>
    </row>
    <row r="1739" spans="2:6" x14ac:dyDescent="0.3">
      <c r="B1739" s="412"/>
      <c r="C1739" s="126"/>
      <c r="D1739" s="390"/>
      <c r="E1739" s="390"/>
      <c r="F1739" s="390"/>
    </row>
    <row r="1740" spans="2:6" x14ac:dyDescent="0.3">
      <c r="B1740" s="412"/>
      <c r="C1740" s="126"/>
      <c r="D1740" s="390"/>
      <c r="E1740" s="390"/>
      <c r="F1740" s="390"/>
    </row>
    <row r="1741" spans="2:6" x14ac:dyDescent="0.3">
      <c r="B1741" s="412"/>
      <c r="C1741" s="126"/>
      <c r="D1741" s="390"/>
      <c r="E1741" s="390"/>
      <c r="F1741" s="390"/>
    </row>
    <row r="1742" spans="2:6" x14ac:dyDescent="0.3">
      <c r="B1742" s="412"/>
      <c r="C1742" s="126"/>
      <c r="D1742" s="390"/>
      <c r="E1742" s="390"/>
      <c r="F1742" s="390"/>
    </row>
    <row r="1743" spans="2:6" x14ac:dyDescent="0.3">
      <c r="B1743" s="412"/>
      <c r="C1743" s="126"/>
      <c r="D1743" s="390"/>
      <c r="E1743" s="390"/>
      <c r="F1743" s="390"/>
    </row>
    <row r="1744" spans="2:6" x14ac:dyDescent="0.3">
      <c r="B1744" s="412"/>
      <c r="C1744" s="126"/>
      <c r="D1744" s="390"/>
      <c r="E1744" s="390"/>
      <c r="F1744" s="390"/>
    </row>
    <row r="1745" spans="2:6" x14ac:dyDescent="0.3">
      <c r="B1745" s="412"/>
      <c r="C1745" s="126"/>
      <c r="D1745" s="390"/>
      <c r="E1745" s="390"/>
      <c r="F1745" s="390"/>
    </row>
    <row r="1746" spans="2:6" x14ac:dyDescent="0.3">
      <c r="B1746" s="412"/>
      <c r="C1746" s="126"/>
      <c r="D1746" s="390"/>
      <c r="E1746" s="390"/>
      <c r="F1746" s="390"/>
    </row>
    <row r="1747" spans="2:6" x14ac:dyDescent="0.3">
      <c r="B1747" s="412"/>
      <c r="C1747" s="126"/>
      <c r="D1747" s="390"/>
      <c r="E1747" s="390"/>
      <c r="F1747" s="390"/>
    </row>
    <row r="1748" spans="2:6" x14ac:dyDescent="0.3">
      <c r="B1748" s="412"/>
      <c r="C1748" s="126"/>
      <c r="D1748" s="390"/>
      <c r="E1748" s="390"/>
      <c r="F1748" s="390"/>
    </row>
    <row r="1749" spans="2:6" x14ac:dyDescent="0.3">
      <c r="B1749" s="412"/>
      <c r="C1749" s="126"/>
      <c r="D1749" s="390"/>
      <c r="E1749" s="390"/>
      <c r="F1749" s="390"/>
    </row>
    <row r="1750" spans="2:6" x14ac:dyDescent="0.3">
      <c r="B1750" s="412"/>
      <c r="C1750" s="126"/>
      <c r="D1750" s="390"/>
      <c r="E1750" s="390"/>
      <c r="F1750" s="390"/>
    </row>
    <row r="1751" spans="2:6" x14ac:dyDescent="0.3">
      <c r="B1751" s="412"/>
      <c r="C1751" s="126"/>
      <c r="D1751" s="390"/>
      <c r="E1751" s="390"/>
      <c r="F1751" s="390"/>
    </row>
    <row r="1752" spans="2:6" x14ac:dyDescent="0.3">
      <c r="B1752" s="412"/>
      <c r="C1752" s="126"/>
      <c r="D1752" s="390"/>
      <c r="E1752" s="390"/>
      <c r="F1752" s="390"/>
    </row>
    <row r="1753" spans="2:6" x14ac:dyDescent="0.3">
      <c r="B1753" s="412"/>
      <c r="C1753" s="126"/>
      <c r="D1753" s="390"/>
      <c r="E1753" s="390"/>
      <c r="F1753" s="390"/>
    </row>
    <row r="1754" spans="2:6" x14ac:dyDescent="0.3">
      <c r="B1754" s="412"/>
      <c r="C1754" s="126"/>
      <c r="D1754" s="390"/>
      <c r="E1754" s="390"/>
      <c r="F1754" s="390"/>
    </row>
    <row r="1755" spans="2:6" x14ac:dyDescent="0.3">
      <c r="B1755" s="412"/>
      <c r="C1755" s="126"/>
      <c r="D1755" s="390"/>
      <c r="E1755" s="390"/>
      <c r="F1755" s="390"/>
    </row>
    <row r="1756" spans="2:6" x14ac:dyDescent="0.3">
      <c r="B1756" s="412"/>
      <c r="C1756" s="126"/>
      <c r="D1756" s="390"/>
      <c r="E1756" s="390"/>
      <c r="F1756" s="390"/>
    </row>
    <row r="1757" spans="2:6" x14ac:dyDescent="0.3">
      <c r="B1757" s="412"/>
      <c r="C1757" s="126"/>
      <c r="D1757" s="390"/>
      <c r="E1757" s="390"/>
      <c r="F1757" s="390"/>
    </row>
    <row r="1758" spans="2:6" x14ac:dyDescent="0.3">
      <c r="B1758" s="412"/>
      <c r="C1758" s="126"/>
      <c r="D1758" s="390"/>
      <c r="E1758" s="390"/>
      <c r="F1758" s="390"/>
    </row>
    <row r="1759" spans="2:6" x14ac:dyDescent="0.3">
      <c r="B1759" s="412"/>
      <c r="C1759" s="126"/>
      <c r="D1759" s="390"/>
      <c r="E1759" s="390"/>
      <c r="F1759" s="390"/>
    </row>
    <row r="1760" spans="2:6" x14ac:dyDescent="0.3">
      <c r="B1760" s="412"/>
      <c r="C1760" s="126"/>
      <c r="D1760" s="390"/>
      <c r="E1760" s="390"/>
      <c r="F1760" s="390"/>
    </row>
    <row r="1761" spans="2:6" x14ac:dyDescent="0.3">
      <c r="B1761" s="412"/>
      <c r="C1761" s="126"/>
      <c r="D1761" s="390"/>
      <c r="E1761" s="390"/>
      <c r="F1761" s="390"/>
    </row>
    <row r="1762" spans="2:6" x14ac:dyDescent="0.3">
      <c r="B1762" s="412"/>
      <c r="C1762" s="126"/>
      <c r="D1762" s="390"/>
      <c r="E1762" s="390"/>
      <c r="F1762" s="390"/>
    </row>
    <row r="1763" spans="2:6" x14ac:dyDescent="0.3">
      <c r="B1763" s="412"/>
      <c r="C1763" s="126"/>
      <c r="D1763" s="390"/>
      <c r="E1763" s="390"/>
      <c r="F1763" s="390"/>
    </row>
    <row r="1764" spans="2:6" x14ac:dyDescent="0.3">
      <c r="B1764" s="412"/>
      <c r="C1764" s="126"/>
      <c r="D1764" s="390"/>
      <c r="E1764" s="390"/>
      <c r="F1764" s="390"/>
    </row>
    <row r="1765" spans="2:6" x14ac:dyDescent="0.3">
      <c r="B1765" s="412"/>
      <c r="C1765" s="126"/>
      <c r="D1765" s="390"/>
      <c r="E1765" s="390"/>
      <c r="F1765" s="390"/>
    </row>
    <row r="1766" spans="2:6" x14ac:dyDescent="0.3">
      <c r="B1766" s="412"/>
      <c r="C1766" s="126"/>
      <c r="D1766" s="390"/>
      <c r="E1766" s="390"/>
      <c r="F1766" s="390"/>
    </row>
    <row r="1767" spans="2:6" x14ac:dyDescent="0.3">
      <c r="B1767" s="412"/>
      <c r="C1767" s="126"/>
      <c r="D1767" s="390"/>
      <c r="E1767" s="390"/>
      <c r="F1767" s="390"/>
    </row>
    <row r="1768" spans="2:6" x14ac:dyDescent="0.3">
      <c r="B1768" s="412"/>
      <c r="C1768" s="126"/>
      <c r="D1768" s="390"/>
      <c r="E1768" s="390"/>
      <c r="F1768" s="390"/>
    </row>
    <row r="1769" spans="2:6" x14ac:dyDescent="0.3">
      <c r="B1769" s="412"/>
      <c r="C1769" s="126"/>
      <c r="D1769" s="390"/>
      <c r="E1769" s="390"/>
      <c r="F1769" s="390"/>
    </row>
    <row r="1770" spans="2:6" x14ac:dyDescent="0.3">
      <c r="B1770" s="412"/>
      <c r="C1770" s="126"/>
      <c r="D1770" s="390"/>
      <c r="E1770" s="390"/>
      <c r="F1770" s="390"/>
    </row>
    <row r="1771" spans="2:6" x14ac:dyDescent="0.3">
      <c r="B1771" s="412"/>
      <c r="C1771" s="126"/>
      <c r="D1771" s="390"/>
      <c r="E1771" s="390"/>
      <c r="F1771" s="390"/>
    </row>
    <row r="1772" spans="2:6" x14ac:dyDescent="0.3">
      <c r="B1772" s="412"/>
      <c r="C1772" s="126"/>
      <c r="D1772" s="390"/>
      <c r="E1772" s="390"/>
      <c r="F1772" s="390"/>
    </row>
    <row r="1773" spans="2:6" x14ac:dyDescent="0.3">
      <c r="B1773" s="412"/>
      <c r="C1773" s="126"/>
      <c r="D1773" s="390"/>
      <c r="E1773" s="390"/>
      <c r="F1773" s="390"/>
    </row>
    <row r="1774" spans="2:6" x14ac:dyDescent="0.3">
      <c r="B1774" s="412"/>
      <c r="C1774" s="126"/>
      <c r="D1774" s="390"/>
      <c r="E1774" s="390"/>
      <c r="F1774" s="390"/>
    </row>
    <row r="1775" spans="2:6" x14ac:dyDescent="0.3">
      <c r="B1775" s="412"/>
      <c r="C1775" s="126"/>
      <c r="D1775" s="390"/>
      <c r="E1775" s="390"/>
      <c r="F1775" s="390"/>
    </row>
    <row r="1776" spans="2:6" x14ac:dyDescent="0.3">
      <c r="B1776" s="412"/>
      <c r="C1776" s="126"/>
      <c r="D1776" s="390"/>
      <c r="E1776" s="390"/>
      <c r="F1776" s="390"/>
    </row>
    <row r="1777" spans="2:6" x14ac:dyDescent="0.3">
      <c r="B1777" s="412"/>
      <c r="C1777" s="126"/>
      <c r="D1777" s="390"/>
      <c r="E1777" s="390"/>
      <c r="F1777" s="390"/>
    </row>
    <row r="1778" spans="2:6" x14ac:dyDescent="0.3">
      <c r="B1778" s="412"/>
      <c r="C1778" s="126"/>
      <c r="D1778" s="390"/>
      <c r="E1778" s="390"/>
      <c r="F1778" s="390"/>
    </row>
    <row r="1779" spans="2:6" x14ac:dyDescent="0.3">
      <c r="B1779" s="412"/>
      <c r="C1779" s="126"/>
      <c r="D1779" s="390"/>
      <c r="E1779" s="390"/>
      <c r="F1779" s="390"/>
    </row>
    <row r="1780" spans="2:6" x14ac:dyDescent="0.3">
      <c r="B1780" s="412"/>
      <c r="C1780" s="126"/>
      <c r="D1780" s="390"/>
      <c r="E1780" s="390"/>
      <c r="F1780" s="390"/>
    </row>
    <row r="1781" spans="2:6" x14ac:dyDescent="0.3">
      <c r="B1781" s="412"/>
      <c r="C1781" s="126"/>
      <c r="D1781" s="390"/>
      <c r="E1781" s="390"/>
      <c r="F1781" s="390"/>
    </row>
    <row r="1782" spans="2:6" x14ac:dyDescent="0.3">
      <c r="B1782" s="412"/>
      <c r="C1782" s="126"/>
      <c r="D1782" s="390"/>
      <c r="E1782" s="390"/>
      <c r="F1782" s="390"/>
    </row>
    <row r="1783" spans="2:6" x14ac:dyDescent="0.3">
      <c r="B1783" s="412"/>
      <c r="C1783" s="126"/>
      <c r="D1783" s="390"/>
      <c r="E1783" s="390"/>
      <c r="F1783" s="390"/>
    </row>
    <row r="1784" spans="2:6" x14ac:dyDescent="0.3">
      <c r="B1784" s="412"/>
      <c r="C1784" s="126"/>
      <c r="D1784" s="390"/>
      <c r="E1784" s="390"/>
      <c r="F1784" s="390"/>
    </row>
    <row r="1785" spans="2:6" x14ac:dyDescent="0.3">
      <c r="B1785" s="412"/>
      <c r="C1785" s="126"/>
      <c r="D1785" s="390"/>
      <c r="E1785" s="390"/>
      <c r="F1785" s="390"/>
    </row>
    <row r="1786" spans="2:6" x14ac:dyDescent="0.3">
      <c r="B1786" s="412"/>
      <c r="C1786" s="126"/>
      <c r="D1786" s="390"/>
      <c r="E1786" s="390"/>
      <c r="F1786" s="390"/>
    </row>
    <row r="1787" spans="2:6" x14ac:dyDescent="0.3">
      <c r="B1787" s="412"/>
      <c r="C1787" s="126"/>
      <c r="D1787" s="390"/>
      <c r="E1787" s="390"/>
      <c r="F1787" s="390"/>
    </row>
    <row r="1788" spans="2:6" x14ac:dyDescent="0.3">
      <c r="B1788" s="412"/>
      <c r="C1788" s="126"/>
      <c r="D1788" s="390"/>
      <c r="E1788" s="390"/>
      <c r="F1788" s="390"/>
    </row>
    <row r="1789" spans="2:6" x14ac:dyDescent="0.3">
      <c r="B1789" s="412"/>
      <c r="C1789" s="126"/>
      <c r="D1789" s="390"/>
      <c r="E1789" s="390"/>
      <c r="F1789" s="390"/>
    </row>
    <row r="1790" spans="2:6" x14ac:dyDescent="0.3">
      <c r="B1790" s="412"/>
      <c r="C1790" s="126"/>
      <c r="D1790" s="390"/>
      <c r="E1790" s="390"/>
      <c r="F1790" s="390"/>
    </row>
    <row r="1791" spans="2:6" x14ac:dyDescent="0.3">
      <c r="B1791" s="412"/>
      <c r="C1791" s="126"/>
      <c r="D1791" s="390"/>
      <c r="E1791" s="390"/>
      <c r="F1791" s="390"/>
    </row>
    <row r="1792" spans="2:6" x14ac:dyDescent="0.3">
      <c r="B1792" s="412"/>
      <c r="C1792" s="126"/>
      <c r="D1792" s="390"/>
      <c r="E1792" s="390"/>
      <c r="F1792" s="390"/>
    </row>
    <row r="1793" spans="2:6" x14ac:dyDescent="0.3">
      <c r="B1793" s="412"/>
      <c r="C1793" s="126"/>
      <c r="D1793" s="390"/>
      <c r="E1793" s="390"/>
      <c r="F1793" s="390"/>
    </row>
    <row r="1794" spans="2:6" x14ac:dyDescent="0.3">
      <c r="B1794" s="412"/>
      <c r="C1794" s="126"/>
      <c r="D1794" s="390"/>
      <c r="E1794" s="390"/>
      <c r="F1794" s="390"/>
    </row>
    <row r="1795" spans="2:6" x14ac:dyDescent="0.3">
      <c r="B1795" s="412"/>
      <c r="C1795" s="126"/>
      <c r="D1795" s="390"/>
      <c r="E1795" s="390"/>
      <c r="F1795" s="390"/>
    </row>
    <row r="1796" spans="2:6" x14ac:dyDescent="0.3">
      <c r="B1796" s="412"/>
      <c r="C1796" s="126"/>
      <c r="D1796" s="390"/>
      <c r="E1796" s="390"/>
      <c r="F1796" s="390"/>
    </row>
    <row r="1797" spans="2:6" x14ac:dyDescent="0.3">
      <c r="B1797" s="412"/>
      <c r="C1797" s="126"/>
      <c r="D1797" s="390"/>
      <c r="E1797" s="390"/>
      <c r="F1797" s="390"/>
    </row>
    <row r="1798" spans="2:6" x14ac:dyDescent="0.3">
      <c r="B1798" s="412"/>
      <c r="C1798" s="126"/>
      <c r="D1798" s="390"/>
      <c r="E1798" s="390"/>
      <c r="F1798" s="390"/>
    </row>
    <row r="1799" spans="2:6" x14ac:dyDescent="0.3">
      <c r="B1799" s="412"/>
      <c r="C1799" s="126"/>
      <c r="D1799" s="390"/>
      <c r="E1799" s="390"/>
      <c r="F1799" s="390"/>
    </row>
    <row r="1800" spans="2:6" x14ac:dyDescent="0.3">
      <c r="B1800" s="412"/>
      <c r="C1800" s="126"/>
      <c r="D1800" s="390"/>
      <c r="E1800" s="390"/>
      <c r="F1800" s="390"/>
    </row>
    <row r="1801" spans="2:6" x14ac:dyDescent="0.3">
      <c r="B1801" s="412"/>
      <c r="C1801" s="126"/>
      <c r="D1801" s="390"/>
      <c r="E1801" s="390"/>
      <c r="F1801" s="390"/>
    </row>
    <row r="1802" spans="2:6" x14ac:dyDescent="0.3">
      <c r="B1802" s="412"/>
      <c r="C1802" s="126"/>
      <c r="D1802" s="390"/>
      <c r="E1802" s="390"/>
      <c r="F1802" s="390"/>
    </row>
    <row r="1803" spans="2:6" x14ac:dyDescent="0.3">
      <c r="B1803" s="412"/>
      <c r="C1803" s="126"/>
      <c r="D1803" s="390"/>
      <c r="E1803" s="390"/>
      <c r="F1803" s="390"/>
    </row>
    <row r="1804" spans="2:6" x14ac:dyDescent="0.3">
      <c r="B1804" s="412"/>
      <c r="C1804" s="126"/>
      <c r="D1804" s="390"/>
      <c r="E1804" s="390"/>
      <c r="F1804" s="390"/>
    </row>
    <row r="1805" spans="2:6" x14ac:dyDescent="0.3">
      <c r="B1805" s="412"/>
      <c r="C1805" s="126"/>
      <c r="D1805" s="390"/>
      <c r="E1805" s="390"/>
      <c r="F1805" s="390"/>
    </row>
    <row r="1806" spans="2:6" x14ac:dyDescent="0.3">
      <c r="B1806" s="412"/>
      <c r="C1806" s="126"/>
      <c r="D1806" s="390"/>
      <c r="E1806" s="390"/>
      <c r="F1806" s="390"/>
    </row>
    <row r="1807" spans="2:6" x14ac:dyDescent="0.3">
      <c r="B1807" s="412"/>
      <c r="C1807" s="126"/>
      <c r="D1807" s="390"/>
      <c r="E1807" s="390"/>
      <c r="F1807" s="390"/>
    </row>
    <row r="1808" spans="2:6" x14ac:dyDescent="0.3">
      <c r="B1808" s="412"/>
      <c r="C1808" s="126"/>
      <c r="D1808" s="390"/>
      <c r="E1808" s="390"/>
      <c r="F1808" s="390"/>
    </row>
    <row r="1809" spans="2:6" x14ac:dyDescent="0.3">
      <c r="B1809" s="412"/>
      <c r="C1809" s="126"/>
      <c r="D1809" s="390"/>
      <c r="E1809" s="390"/>
      <c r="F1809" s="390"/>
    </row>
    <row r="1810" spans="2:6" x14ac:dyDescent="0.3">
      <c r="B1810" s="412"/>
      <c r="C1810" s="126"/>
      <c r="D1810" s="390"/>
      <c r="E1810" s="390"/>
      <c r="F1810" s="390"/>
    </row>
    <row r="1811" spans="2:6" x14ac:dyDescent="0.3">
      <c r="B1811" s="412"/>
      <c r="C1811" s="126"/>
      <c r="D1811" s="390"/>
      <c r="E1811" s="390"/>
      <c r="F1811" s="390"/>
    </row>
    <row r="1812" spans="2:6" x14ac:dyDescent="0.3">
      <c r="B1812" s="412"/>
      <c r="C1812" s="126"/>
      <c r="D1812" s="390"/>
      <c r="E1812" s="390"/>
      <c r="F1812" s="390"/>
    </row>
    <row r="1813" spans="2:6" x14ac:dyDescent="0.3">
      <c r="B1813" s="412"/>
      <c r="C1813" s="126"/>
      <c r="D1813" s="390"/>
      <c r="E1813" s="390"/>
      <c r="F1813" s="390"/>
    </row>
    <row r="1814" spans="2:6" x14ac:dyDescent="0.3">
      <c r="B1814" s="412"/>
      <c r="C1814" s="126"/>
      <c r="D1814" s="390"/>
      <c r="E1814" s="390"/>
      <c r="F1814" s="390"/>
    </row>
    <row r="1815" spans="2:6" x14ac:dyDescent="0.3">
      <c r="B1815" s="412"/>
      <c r="C1815" s="126"/>
      <c r="D1815" s="390"/>
      <c r="E1815" s="390"/>
      <c r="F1815" s="390"/>
    </row>
    <row r="1816" spans="2:6" x14ac:dyDescent="0.3">
      <c r="B1816" s="412"/>
      <c r="C1816" s="126"/>
      <c r="D1816" s="390"/>
      <c r="E1816" s="390"/>
      <c r="F1816" s="390"/>
    </row>
    <row r="1817" spans="2:6" x14ac:dyDescent="0.3">
      <c r="B1817" s="412"/>
      <c r="C1817" s="126"/>
      <c r="D1817" s="390"/>
      <c r="E1817" s="390"/>
      <c r="F1817" s="390"/>
    </row>
    <row r="1818" spans="2:6" x14ac:dyDescent="0.3">
      <c r="B1818" s="412"/>
      <c r="C1818" s="126"/>
      <c r="D1818" s="390"/>
      <c r="E1818" s="390"/>
      <c r="F1818" s="390"/>
    </row>
    <row r="1819" spans="2:6" x14ac:dyDescent="0.3">
      <c r="B1819" s="412"/>
      <c r="C1819" s="126"/>
      <c r="D1819" s="390"/>
      <c r="E1819" s="390"/>
      <c r="F1819" s="390"/>
    </row>
    <row r="1820" spans="2:6" x14ac:dyDescent="0.3">
      <c r="B1820" s="412"/>
      <c r="C1820" s="126"/>
      <c r="D1820" s="390"/>
      <c r="E1820" s="390"/>
      <c r="F1820" s="390"/>
    </row>
    <row r="1821" spans="2:6" x14ac:dyDescent="0.3">
      <c r="B1821" s="412"/>
      <c r="C1821" s="126"/>
      <c r="D1821" s="390"/>
      <c r="E1821" s="390"/>
      <c r="F1821" s="390"/>
    </row>
    <row r="1822" spans="2:6" x14ac:dyDescent="0.3">
      <c r="B1822" s="412"/>
      <c r="C1822" s="126"/>
      <c r="D1822" s="390"/>
      <c r="E1822" s="390"/>
      <c r="F1822" s="390"/>
    </row>
    <row r="1823" spans="2:6" x14ac:dyDescent="0.3">
      <c r="B1823" s="412"/>
      <c r="C1823" s="126"/>
      <c r="D1823" s="390"/>
      <c r="E1823" s="390"/>
      <c r="F1823" s="390"/>
    </row>
    <row r="1824" spans="2:6" x14ac:dyDescent="0.3">
      <c r="B1824" s="412"/>
      <c r="C1824" s="126"/>
      <c r="D1824" s="390"/>
      <c r="E1824" s="390"/>
      <c r="F1824" s="390"/>
    </row>
    <row r="1825" spans="2:6" x14ac:dyDescent="0.3">
      <c r="B1825" s="412"/>
      <c r="C1825" s="126"/>
      <c r="D1825" s="390"/>
      <c r="E1825" s="390"/>
      <c r="F1825" s="390"/>
    </row>
    <row r="1826" spans="2:6" x14ac:dyDescent="0.3">
      <c r="B1826" s="412"/>
      <c r="C1826" s="126"/>
      <c r="D1826" s="390"/>
      <c r="E1826" s="390"/>
      <c r="F1826" s="390"/>
    </row>
    <row r="1827" spans="2:6" x14ac:dyDescent="0.3">
      <c r="B1827" s="412"/>
      <c r="C1827" s="126"/>
      <c r="D1827" s="390"/>
      <c r="E1827" s="390"/>
      <c r="F1827" s="390"/>
    </row>
    <row r="1828" spans="2:6" x14ac:dyDescent="0.3">
      <c r="B1828" s="412"/>
      <c r="C1828" s="126"/>
      <c r="D1828" s="390"/>
      <c r="E1828" s="390"/>
      <c r="F1828" s="390"/>
    </row>
    <row r="1829" spans="2:6" x14ac:dyDescent="0.3">
      <c r="B1829" s="412"/>
      <c r="C1829" s="126"/>
      <c r="D1829" s="390"/>
      <c r="E1829" s="390"/>
      <c r="F1829" s="390"/>
    </row>
    <row r="1830" spans="2:6" x14ac:dyDescent="0.3">
      <c r="B1830" s="412"/>
      <c r="C1830" s="126"/>
      <c r="D1830" s="390"/>
      <c r="E1830" s="390"/>
      <c r="F1830" s="390"/>
    </row>
    <row r="1831" spans="2:6" x14ac:dyDescent="0.3">
      <c r="B1831" s="412"/>
      <c r="C1831" s="126"/>
      <c r="D1831" s="390"/>
      <c r="E1831" s="390"/>
      <c r="F1831" s="390"/>
    </row>
    <row r="1832" spans="2:6" x14ac:dyDescent="0.3">
      <c r="B1832" s="412"/>
      <c r="C1832" s="126"/>
      <c r="D1832" s="390"/>
      <c r="E1832" s="390"/>
      <c r="F1832" s="390"/>
    </row>
    <row r="1833" spans="2:6" x14ac:dyDescent="0.3">
      <c r="B1833" s="412"/>
      <c r="C1833" s="126"/>
      <c r="D1833" s="390"/>
      <c r="E1833" s="390"/>
      <c r="F1833" s="390"/>
    </row>
    <row r="1834" spans="2:6" x14ac:dyDescent="0.3">
      <c r="B1834" s="412"/>
      <c r="C1834" s="126"/>
      <c r="D1834" s="390"/>
      <c r="E1834" s="390"/>
      <c r="F1834" s="390"/>
    </row>
    <row r="1835" spans="2:6" x14ac:dyDescent="0.3">
      <c r="B1835" s="412"/>
      <c r="C1835" s="126"/>
      <c r="D1835" s="390"/>
      <c r="E1835" s="390"/>
      <c r="F1835" s="390"/>
    </row>
    <row r="1836" spans="2:6" x14ac:dyDescent="0.3">
      <c r="B1836" s="412"/>
      <c r="C1836" s="126"/>
      <c r="D1836" s="390"/>
      <c r="E1836" s="390"/>
      <c r="F1836" s="390"/>
    </row>
    <row r="1837" spans="2:6" x14ac:dyDescent="0.3">
      <c r="B1837" s="412"/>
      <c r="C1837" s="126"/>
      <c r="D1837" s="390"/>
      <c r="E1837" s="390"/>
      <c r="F1837" s="390"/>
    </row>
    <row r="1838" spans="2:6" x14ac:dyDescent="0.3">
      <c r="B1838" s="412"/>
      <c r="C1838" s="126"/>
      <c r="D1838" s="390"/>
      <c r="E1838" s="390"/>
      <c r="F1838" s="390"/>
    </row>
    <row r="1839" spans="2:6" x14ac:dyDescent="0.3">
      <c r="B1839" s="412"/>
      <c r="C1839" s="126"/>
      <c r="D1839" s="390"/>
      <c r="E1839" s="390"/>
      <c r="F1839" s="390"/>
    </row>
    <row r="1840" spans="2:6" x14ac:dyDescent="0.3">
      <c r="B1840" s="412"/>
      <c r="C1840" s="126"/>
      <c r="D1840" s="390"/>
      <c r="E1840" s="390"/>
      <c r="F1840" s="390"/>
    </row>
    <row r="1841" spans="2:6" x14ac:dyDescent="0.3">
      <c r="B1841" s="412"/>
      <c r="C1841" s="126"/>
      <c r="D1841" s="390"/>
      <c r="E1841" s="390"/>
      <c r="F1841" s="390"/>
    </row>
    <row r="1842" spans="2:6" x14ac:dyDescent="0.3">
      <c r="B1842" s="412"/>
      <c r="C1842" s="126"/>
      <c r="D1842" s="390"/>
      <c r="E1842" s="390"/>
      <c r="F1842" s="390"/>
    </row>
    <row r="1843" spans="2:6" x14ac:dyDescent="0.3">
      <c r="B1843" s="412"/>
      <c r="C1843" s="126"/>
      <c r="D1843" s="390"/>
      <c r="E1843" s="390"/>
      <c r="F1843" s="390"/>
    </row>
    <row r="1844" spans="2:6" x14ac:dyDescent="0.3">
      <c r="B1844" s="412"/>
      <c r="C1844" s="126"/>
      <c r="D1844" s="390"/>
      <c r="E1844" s="390"/>
      <c r="F1844" s="390"/>
    </row>
    <row r="1845" spans="2:6" x14ac:dyDescent="0.3">
      <c r="B1845" s="412"/>
      <c r="C1845" s="126"/>
      <c r="D1845" s="390"/>
      <c r="E1845" s="390"/>
      <c r="F1845" s="390"/>
    </row>
    <row r="1846" spans="2:6" x14ac:dyDescent="0.3">
      <c r="B1846" s="412"/>
      <c r="C1846" s="126"/>
      <c r="D1846" s="390"/>
      <c r="E1846" s="390"/>
      <c r="F1846" s="390"/>
    </row>
    <row r="1847" spans="2:6" x14ac:dyDescent="0.3">
      <c r="B1847" s="412"/>
      <c r="C1847" s="126"/>
      <c r="D1847" s="390"/>
      <c r="E1847" s="390"/>
      <c r="F1847" s="390"/>
    </row>
    <row r="1848" spans="2:6" x14ac:dyDescent="0.3">
      <c r="B1848" s="412"/>
      <c r="C1848" s="126"/>
      <c r="D1848" s="390"/>
      <c r="E1848" s="390"/>
      <c r="F1848" s="390"/>
    </row>
    <row r="1849" spans="2:6" x14ac:dyDescent="0.3">
      <c r="B1849" s="412"/>
      <c r="C1849" s="126"/>
      <c r="D1849" s="390"/>
      <c r="E1849" s="390"/>
      <c r="F1849" s="390"/>
    </row>
    <row r="1850" spans="2:6" x14ac:dyDescent="0.3">
      <c r="B1850" s="412"/>
      <c r="C1850" s="126"/>
      <c r="D1850" s="390"/>
      <c r="E1850" s="390"/>
      <c r="F1850" s="390"/>
    </row>
    <row r="1851" spans="2:6" x14ac:dyDescent="0.3">
      <c r="B1851" s="412"/>
      <c r="C1851" s="126"/>
      <c r="D1851" s="390"/>
      <c r="E1851" s="390"/>
      <c r="F1851" s="390"/>
    </row>
    <row r="1852" spans="2:6" x14ac:dyDescent="0.3">
      <c r="B1852" s="412"/>
      <c r="C1852" s="126"/>
      <c r="D1852" s="390"/>
      <c r="E1852" s="390"/>
      <c r="F1852" s="390"/>
    </row>
    <row r="1853" spans="2:6" x14ac:dyDescent="0.3">
      <c r="B1853" s="412"/>
      <c r="C1853" s="126"/>
      <c r="D1853" s="390"/>
      <c r="E1853" s="390"/>
      <c r="F1853" s="390"/>
    </row>
    <row r="1854" spans="2:6" x14ac:dyDescent="0.3">
      <c r="B1854" s="412"/>
      <c r="C1854" s="126"/>
      <c r="D1854" s="390"/>
      <c r="E1854" s="390"/>
      <c r="F1854" s="390"/>
    </row>
    <row r="1855" spans="2:6" x14ac:dyDescent="0.3">
      <c r="B1855" s="412"/>
      <c r="C1855" s="126"/>
      <c r="D1855" s="390"/>
      <c r="E1855" s="390"/>
      <c r="F1855" s="390"/>
    </row>
    <row r="1856" spans="2:6" x14ac:dyDescent="0.3">
      <c r="B1856" s="412"/>
      <c r="C1856" s="126"/>
      <c r="D1856" s="390"/>
      <c r="E1856" s="390"/>
      <c r="F1856" s="390"/>
    </row>
    <row r="1857" spans="2:6" x14ac:dyDescent="0.3">
      <c r="B1857" s="412"/>
      <c r="C1857" s="126"/>
      <c r="D1857" s="390"/>
      <c r="E1857" s="390"/>
      <c r="F1857" s="390"/>
    </row>
    <row r="1858" spans="2:6" x14ac:dyDescent="0.3">
      <c r="B1858" s="412"/>
      <c r="C1858" s="126"/>
      <c r="D1858" s="390"/>
      <c r="E1858" s="390"/>
      <c r="F1858" s="390"/>
    </row>
    <row r="1859" spans="2:6" x14ac:dyDescent="0.3">
      <c r="B1859" s="412"/>
      <c r="C1859" s="126"/>
      <c r="D1859" s="390"/>
      <c r="E1859" s="390"/>
      <c r="F1859" s="390"/>
    </row>
    <row r="1860" spans="2:6" x14ac:dyDescent="0.3">
      <c r="B1860" s="412"/>
      <c r="C1860" s="126"/>
      <c r="D1860" s="390"/>
      <c r="E1860" s="390"/>
      <c r="F1860" s="390"/>
    </row>
    <row r="1861" spans="2:6" x14ac:dyDescent="0.3">
      <c r="B1861" s="412"/>
      <c r="C1861" s="126"/>
      <c r="D1861" s="390"/>
      <c r="E1861" s="390"/>
      <c r="F1861" s="390"/>
    </row>
    <row r="1862" spans="2:6" x14ac:dyDescent="0.3">
      <c r="B1862" s="412"/>
      <c r="C1862" s="126"/>
      <c r="D1862" s="390"/>
      <c r="E1862" s="390"/>
      <c r="F1862" s="390"/>
    </row>
    <row r="1863" spans="2:6" x14ac:dyDescent="0.3">
      <c r="B1863" s="412"/>
      <c r="C1863" s="126"/>
      <c r="D1863" s="390"/>
      <c r="E1863" s="390"/>
      <c r="F1863" s="390"/>
    </row>
    <row r="1864" spans="2:6" x14ac:dyDescent="0.3">
      <c r="B1864" s="412"/>
      <c r="C1864" s="126"/>
      <c r="D1864" s="390"/>
      <c r="E1864" s="390"/>
      <c r="F1864" s="390"/>
    </row>
    <row r="1865" spans="2:6" x14ac:dyDescent="0.3">
      <c r="B1865" s="412"/>
      <c r="C1865" s="126"/>
      <c r="D1865" s="390"/>
      <c r="E1865" s="390"/>
      <c r="F1865" s="390"/>
    </row>
    <row r="1866" spans="2:6" x14ac:dyDescent="0.3">
      <c r="B1866" s="412"/>
      <c r="C1866" s="126"/>
      <c r="D1866" s="390"/>
      <c r="E1866" s="390"/>
      <c r="F1866" s="390"/>
    </row>
    <row r="1867" spans="2:6" x14ac:dyDescent="0.3">
      <c r="B1867" s="412"/>
      <c r="C1867" s="126"/>
      <c r="D1867" s="390"/>
      <c r="E1867" s="390"/>
      <c r="F1867" s="390"/>
    </row>
    <row r="1868" spans="2:6" x14ac:dyDescent="0.3">
      <c r="B1868" s="412"/>
      <c r="C1868" s="126"/>
      <c r="D1868" s="390"/>
      <c r="E1868" s="390"/>
      <c r="F1868" s="390"/>
    </row>
    <row r="1869" spans="2:6" x14ac:dyDescent="0.3">
      <c r="B1869" s="412"/>
      <c r="C1869" s="126"/>
      <c r="D1869" s="390"/>
      <c r="E1869" s="390"/>
      <c r="F1869" s="390"/>
    </row>
    <row r="1870" spans="2:6" x14ac:dyDescent="0.3">
      <c r="B1870" s="412"/>
      <c r="C1870" s="126"/>
      <c r="D1870" s="390"/>
      <c r="E1870" s="390"/>
      <c r="F1870" s="390"/>
    </row>
    <row r="1871" spans="2:6" x14ac:dyDescent="0.3">
      <c r="B1871" s="412"/>
      <c r="C1871" s="126"/>
      <c r="D1871" s="390"/>
      <c r="E1871" s="390"/>
      <c r="F1871" s="390"/>
    </row>
    <row r="1872" spans="2:6" x14ac:dyDescent="0.3">
      <c r="B1872" s="412"/>
      <c r="C1872" s="126"/>
      <c r="D1872" s="390"/>
      <c r="E1872" s="390"/>
      <c r="F1872" s="390"/>
    </row>
    <row r="1873" spans="2:6" x14ac:dyDescent="0.3">
      <c r="B1873" s="412"/>
      <c r="C1873" s="126"/>
      <c r="D1873" s="390"/>
      <c r="E1873" s="390"/>
      <c r="F1873" s="390"/>
    </row>
    <row r="1874" spans="2:6" x14ac:dyDescent="0.3">
      <c r="B1874" s="412"/>
      <c r="C1874" s="126"/>
      <c r="D1874" s="390"/>
      <c r="E1874" s="390"/>
      <c r="F1874" s="390"/>
    </row>
    <row r="1875" spans="2:6" x14ac:dyDescent="0.3">
      <c r="B1875" s="412"/>
      <c r="C1875" s="126"/>
      <c r="D1875" s="390"/>
      <c r="E1875" s="390"/>
      <c r="F1875" s="390"/>
    </row>
    <row r="1876" spans="2:6" x14ac:dyDescent="0.3">
      <c r="B1876" s="412"/>
      <c r="C1876" s="126"/>
      <c r="D1876" s="390"/>
      <c r="E1876" s="390"/>
      <c r="F1876" s="390"/>
    </row>
    <row r="1877" spans="2:6" x14ac:dyDescent="0.3">
      <c r="B1877" s="412"/>
      <c r="C1877" s="126"/>
      <c r="D1877" s="390"/>
      <c r="E1877" s="390"/>
      <c r="F1877" s="390"/>
    </row>
    <row r="1878" spans="2:6" x14ac:dyDescent="0.3">
      <c r="B1878" s="412"/>
      <c r="C1878" s="126"/>
      <c r="D1878" s="390"/>
      <c r="E1878" s="390"/>
      <c r="F1878" s="390"/>
    </row>
    <row r="1879" spans="2:6" x14ac:dyDescent="0.3">
      <c r="B1879" s="412"/>
      <c r="C1879" s="126"/>
      <c r="D1879" s="390"/>
      <c r="E1879" s="390"/>
      <c r="F1879" s="390"/>
    </row>
    <row r="1880" spans="2:6" x14ac:dyDescent="0.3">
      <c r="B1880" s="412"/>
      <c r="C1880" s="126"/>
      <c r="D1880" s="390"/>
      <c r="E1880" s="390"/>
      <c r="F1880" s="390"/>
    </row>
    <row r="1881" spans="2:6" x14ac:dyDescent="0.3">
      <c r="B1881" s="412"/>
      <c r="C1881" s="126"/>
      <c r="D1881" s="390"/>
      <c r="E1881" s="390"/>
      <c r="F1881" s="390"/>
    </row>
    <row r="1882" spans="2:6" x14ac:dyDescent="0.3">
      <c r="B1882" s="412"/>
      <c r="C1882" s="126"/>
      <c r="D1882" s="390"/>
      <c r="E1882" s="390"/>
      <c r="F1882" s="390"/>
    </row>
    <row r="1883" spans="2:6" x14ac:dyDescent="0.3">
      <c r="B1883" s="412"/>
      <c r="C1883" s="126"/>
      <c r="D1883" s="390"/>
      <c r="E1883" s="390"/>
      <c r="F1883" s="390"/>
    </row>
    <row r="1884" spans="2:6" x14ac:dyDescent="0.3">
      <c r="B1884" s="412"/>
      <c r="C1884" s="126"/>
      <c r="D1884" s="390"/>
      <c r="E1884" s="390"/>
      <c r="F1884" s="390"/>
    </row>
    <row r="1885" spans="2:6" x14ac:dyDescent="0.3">
      <c r="B1885" s="412"/>
      <c r="C1885" s="126"/>
      <c r="D1885" s="390"/>
      <c r="E1885" s="390"/>
      <c r="F1885" s="390"/>
    </row>
    <row r="1886" spans="2:6" x14ac:dyDescent="0.3">
      <c r="B1886" s="412"/>
      <c r="C1886" s="126"/>
      <c r="D1886" s="390"/>
      <c r="E1886" s="390"/>
      <c r="F1886" s="390"/>
    </row>
    <row r="1887" spans="2:6" x14ac:dyDescent="0.3">
      <c r="B1887" s="412"/>
      <c r="C1887" s="126"/>
      <c r="D1887" s="390"/>
      <c r="E1887" s="390"/>
      <c r="F1887" s="390"/>
    </row>
    <row r="1888" spans="2:6" x14ac:dyDescent="0.3">
      <c r="B1888" s="412"/>
      <c r="C1888" s="126"/>
      <c r="D1888" s="390"/>
      <c r="E1888" s="390"/>
      <c r="F1888" s="390"/>
    </row>
    <row r="1889" spans="2:6" x14ac:dyDescent="0.3">
      <c r="B1889" s="412"/>
      <c r="C1889" s="126"/>
      <c r="D1889" s="390"/>
      <c r="E1889" s="390"/>
      <c r="F1889" s="390"/>
    </row>
    <row r="1890" spans="2:6" x14ac:dyDescent="0.3">
      <c r="B1890" s="412"/>
      <c r="C1890" s="126"/>
      <c r="D1890" s="390"/>
      <c r="E1890" s="390"/>
      <c r="F1890" s="390"/>
    </row>
    <row r="1891" spans="2:6" x14ac:dyDescent="0.3">
      <c r="B1891" s="412"/>
      <c r="C1891" s="126"/>
      <c r="D1891" s="390"/>
      <c r="E1891" s="390"/>
      <c r="F1891" s="390"/>
    </row>
    <row r="1892" spans="2:6" x14ac:dyDescent="0.3">
      <c r="B1892" s="412"/>
      <c r="C1892" s="126"/>
      <c r="D1892" s="390"/>
      <c r="E1892" s="390"/>
      <c r="F1892" s="390"/>
    </row>
    <row r="1893" spans="2:6" x14ac:dyDescent="0.3">
      <c r="B1893" s="412"/>
      <c r="C1893" s="126"/>
      <c r="D1893" s="390"/>
      <c r="E1893" s="390"/>
      <c r="F1893" s="390"/>
    </row>
    <row r="1894" spans="2:6" x14ac:dyDescent="0.3">
      <c r="B1894" s="412"/>
      <c r="C1894" s="126"/>
      <c r="D1894" s="390"/>
      <c r="E1894" s="390"/>
      <c r="F1894" s="390"/>
    </row>
    <row r="1895" spans="2:6" x14ac:dyDescent="0.3">
      <c r="B1895" s="412"/>
      <c r="C1895" s="126"/>
      <c r="D1895" s="390"/>
      <c r="E1895" s="390"/>
      <c r="F1895" s="390"/>
    </row>
    <row r="1896" spans="2:6" x14ac:dyDescent="0.3">
      <c r="B1896" s="412"/>
      <c r="C1896" s="126"/>
      <c r="D1896" s="390"/>
      <c r="E1896" s="390"/>
      <c r="F1896" s="390"/>
    </row>
    <row r="1897" spans="2:6" x14ac:dyDescent="0.3">
      <c r="B1897" s="412"/>
      <c r="C1897" s="126"/>
      <c r="D1897" s="390"/>
      <c r="E1897" s="390"/>
      <c r="F1897" s="390"/>
    </row>
    <row r="1898" spans="2:6" x14ac:dyDescent="0.3">
      <c r="B1898" s="412"/>
      <c r="C1898" s="126"/>
      <c r="D1898" s="390"/>
      <c r="E1898" s="390"/>
      <c r="F1898" s="390"/>
    </row>
    <row r="1899" spans="2:6" x14ac:dyDescent="0.3">
      <c r="B1899" s="412"/>
      <c r="C1899" s="126"/>
      <c r="D1899" s="390"/>
      <c r="E1899" s="390"/>
      <c r="F1899" s="390"/>
    </row>
    <row r="1900" spans="2:6" x14ac:dyDescent="0.3">
      <c r="B1900" s="412"/>
      <c r="C1900" s="126"/>
      <c r="D1900" s="390"/>
      <c r="E1900" s="390"/>
      <c r="F1900" s="390"/>
    </row>
    <row r="1901" spans="2:6" x14ac:dyDescent="0.3">
      <c r="B1901" s="412"/>
      <c r="C1901" s="126"/>
      <c r="D1901" s="390"/>
      <c r="E1901" s="390"/>
      <c r="F1901" s="390"/>
    </row>
    <row r="1902" spans="2:6" x14ac:dyDescent="0.3">
      <c r="B1902" s="412"/>
      <c r="C1902" s="126"/>
      <c r="D1902" s="390"/>
      <c r="E1902" s="390"/>
      <c r="F1902" s="390"/>
    </row>
    <row r="1903" spans="2:6" x14ac:dyDescent="0.3">
      <c r="B1903" s="412"/>
      <c r="C1903" s="126"/>
      <c r="D1903" s="390"/>
      <c r="E1903" s="390"/>
      <c r="F1903" s="390"/>
    </row>
    <row r="1904" spans="2:6" x14ac:dyDescent="0.3">
      <c r="B1904" s="412"/>
      <c r="C1904" s="126"/>
      <c r="D1904" s="390"/>
      <c r="E1904" s="390"/>
      <c r="F1904" s="390"/>
    </row>
    <row r="1905" spans="2:6" x14ac:dyDescent="0.3">
      <c r="B1905" s="412"/>
      <c r="C1905" s="126"/>
      <c r="D1905" s="390"/>
      <c r="E1905" s="390"/>
      <c r="F1905" s="390"/>
    </row>
    <row r="1906" spans="2:6" x14ac:dyDescent="0.3">
      <c r="B1906" s="412"/>
      <c r="C1906" s="126"/>
      <c r="D1906" s="390"/>
      <c r="E1906" s="390"/>
      <c r="F1906" s="390"/>
    </row>
    <row r="1907" spans="2:6" x14ac:dyDescent="0.3">
      <c r="B1907" s="412"/>
      <c r="C1907" s="126"/>
      <c r="D1907" s="390"/>
      <c r="E1907" s="390"/>
      <c r="F1907" s="390"/>
    </row>
    <row r="1908" spans="2:6" x14ac:dyDescent="0.3">
      <c r="B1908" s="412"/>
      <c r="C1908" s="126"/>
      <c r="D1908" s="390"/>
      <c r="E1908" s="390"/>
      <c r="F1908" s="390"/>
    </row>
    <row r="1909" spans="2:6" x14ac:dyDescent="0.3">
      <c r="B1909" s="412"/>
      <c r="C1909" s="126"/>
      <c r="D1909" s="390"/>
      <c r="E1909" s="390"/>
      <c r="F1909" s="390"/>
    </row>
    <row r="1910" spans="2:6" x14ac:dyDescent="0.3">
      <c r="B1910" s="412"/>
      <c r="C1910" s="126"/>
      <c r="D1910" s="390"/>
      <c r="E1910" s="390"/>
      <c r="F1910" s="390"/>
    </row>
    <row r="1911" spans="2:6" x14ac:dyDescent="0.3">
      <c r="B1911" s="412"/>
      <c r="C1911" s="126"/>
      <c r="D1911" s="390"/>
      <c r="E1911" s="390"/>
      <c r="F1911" s="390"/>
    </row>
    <row r="1912" spans="2:6" x14ac:dyDescent="0.3">
      <c r="B1912" s="412"/>
      <c r="C1912" s="126"/>
      <c r="D1912" s="390"/>
      <c r="E1912" s="390"/>
      <c r="F1912" s="390"/>
    </row>
    <row r="1913" spans="2:6" x14ac:dyDescent="0.3">
      <c r="B1913" s="412"/>
      <c r="C1913" s="126"/>
      <c r="D1913" s="390"/>
      <c r="E1913" s="390"/>
      <c r="F1913" s="390"/>
    </row>
    <row r="1914" spans="2:6" x14ac:dyDescent="0.3">
      <c r="B1914" s="412"/>
      <c r="C1914" s="126"/>
      <c r="D1914" s="390"/>
      <c r="E1914" s="390"/>
      <c r="F1914" s="390"/>
    </row>
    <row r="1915" spans="2:6" x14ac:dyDescent="0.3">
      <c r="B1915" s="412"/>
      <c r="C1915" s="126"/>
      <c r="D1915" s="390"/>
      <c r="E1915" s="390"/>
      <c r="F1915" s="390"/>
    </row>
    <row r="1916" spans="2:6" x14ac:dyDescent="0.3">
      <c r="B1916" s="412"/>
      <c r="C1916" s="126"/>
      <c r="D1916" s="390"/>
      <c r="E1916" s="390"/>
      <c r="F1916" s="390"/>
    </row>
    <row r="1917" spans="2:6" x14ac:dyDescent="0.3">
      <c r="B1917" s="412"/>
      <c r="C1917" s="126"/>
      <c r="D1917" s="390"/>
      <c r="E1917" s="390"/>
      <c r="F1917" s="390"/>
    </row>
    <row r="1918" spans="2:6" x14ac:dyDescent="0.3">
      <c r="B1918" s="412"/>
      <c r="C1918" s="126"/>
      <c r="D1918" s="390"/>
      <c r="E1918" s="390"/>
      <c r="F1918" s="390"/>
    </row>
    <row r="1919" spans="2:6" x14ac:dyDescent="0.3">
      <c r="B1919" s="412"/>
      <c r="C1919" s="126"/>
      <c r="D1919" s="390"/>
      <c r="E1919" s="390"/>
      <c r="F1919" s="390"/>
    </row>
    <row r="1920" spans="2:6" x14ac:dyDescent="0.3">
      <c r="B1920" s="412"/>
      <c r="C1920" s="126"/>
      <c r="D1920" s="390"/>
      <c r="E1920" s="390"/>
      <c r="F1920" s="390"/>
    </row>
    <row r="1921" spans="2:6" x14ac:dyDescent="0.3">
      <c r="B1921" s="412"/>
      <c r="C1921" s="126"/>
      <c r="D1921" s="390"/>
      <c r="E1921" s="390"/>
      <c r="F1921" s="390"/>
    </row>
    <row r="1922" spans="2:6" x14ac:dyDescent="0.3">
      <c r="B1922" s="412"/>
      <c r="C1922" s="126"/>
      <c r="D1922" s="390"/>
      <c r="E1922" s="390"/>
      <c r="F1922" s="390"/>
    </row>
    <row r="1923" spans="2:6" x14ac:dyDescent="0.3">
      <c r="B1923" s="412"/>
      <c r="C1923" s="126"/>
      <c r="D1923" s="390"/>
      <c r="E1923" s="390"/>
      <c r="F1923" s="390"/>
    </row>
    <row r="1924" spans="2:6" x14ac:dyDescent="0.3">
      <c r="B1924" s="412"/>
      <c r="C1924" s="126"/>
      <c r="D1924" s="390"/>
      <c r="E1924" s="390"/>
      <c r="F1924" s="390"/>
    </row>
    <row r="1925" spans="2:6" x14ac:dyDescent="0.3">
      <c r="B1925" s="412"/>
      <c r="C1925" s="126"/>
      <c r="D1925" s="390"/>
      <c r="E1925" s="390"/>
      <c r="F1925" s="390"/>
    </row>
    <row r="1926" spans="2:6" x14ac:dyDescent="0.3">
      <c r="B1926" s="412"/>
      <c r="C1926" s="126"/>
      <c r="D1926" s="390"/>
      <c r="E1926" s="390"/>
      <c r="F1926" s="390"/>
    </row>
    <row r="1927" spans="2:6" x14ac:dyDescent="0.3">
      <c r="B1927" s="412"/>
      <c r="C1927" s="126"/>
      <c r="D1927" s="390"/>
      <c r="E1927" s="390"/>
      <c r="F1927" s="390"/>
    </row>
    <row r="1928" spans="2:6" x14ac:dyDescent="0.3">
      <c r="B1928" s="412"/>
      <c r="C1928" s="126"/>
      <c r="D1928" s="390"/>
      <c r="E1928" s="390"/>
      <c r="F1928" s="390"/>
    </row>
    <row r="1929" spans="2:6" x14ac:dyDescent="0.3">
      <c r="B1929" s="412"/>
      <c r="C1929" s="126"/>
      <c r="D1929" s="390"/>
      <c r="E1929" s="390"/>
      <c r="F1929" s="390"/>
    </row>
    <row r="1930" spans="2:6" x14ac:dyDescent="0.3">
      <c r="B1930" s="412"/>
      <c r="C1930" s="126"/>
      <c r="D1930" s="390"/>
      <c r="E1930" s="390"/>
      <c r="F1930" s="390"/>
    </row>
    <row r="1931" spans="2:6" x14ac:dyDescent="0.3">
      <c r="B1931" s="412"/>
      <c r="C1931" s="126"/>
      <c r="D1931" s="390"/>
      <c r="E1931" s="390"/>
      <c r="F1931" s="390"/>
    </row>
    <row r="1932" spans="2:6" x14ac:dyDescent="0.3">
      <c r="B1932" s="412"/>
      <c r="C1932" s="126"/>
      <c r="D1932" s="390"/>
      <c r="E1932" s="390"/>
      <c r="F1932" s="390"/>
    </row>
    <row r="1933" spans="2:6" x14ac:dyDescent="0.3">
      <c r="B1933" s="412"/>
      <c r="C1933" s="126"/>
      <c r="D1933" s="390"/>
      <c r="E1933" s="390"/>
      <c r="F1933" s="390"/>
    </row>
    <row r="1934" spans="2:6" x14ac:dyDescent="0.3">
      <c r="B1934" s="412"/>
      <c r="C1934" s="126"/>
      <c r="D1934" s="390"/>
      <c r="E1934" s="390"/>
      <c r="F1934" s="390"/>
    </row>
    <row r="1935" spans="2:6" x14ac:dyDescent="0.3">
      <c r="B1935" s="412"/>
      <c r="C1935" s="126"/>
      <c r="D1935" s="390"/>
      <c r="E1935" s="390"/>
      <c r="F1935" s="390"/>
    </row>
    <row r="1936" spans="2:6" x14ac:dyDescent="0.3">
      <c r="B1936" s="412"/>
      <c r="C1936" s="126"/>
      <c r="D1936" s="390"/>
      <c r="E1936" s="390"/>
      <c r="F1936" s="390"/>
    </row>
    <row r="1937" spans="2:6" x14ac:dyDescent="0.3">
      <c r="B1937" s="412"/>
      <c r="C1937" s="126"/>
      <c r="D1937" s="390"/>
      <c r="E1937" s="390"/>
      <c r="F1937" s="390"/>
    </row>
    <row r="1938" spans="2:6" x14ac:dyDescent="0.3">
      <c r="B1938" s="412"/>
      <c r="C1938" s="126"/>
      <c r="D1938" s="390"/>
      <c r="E1938" s="390"/>
      <c r="F1938" s="390"/>
    </row>
    <row r="1939" spans="2:6" x14ac:dyDescent="0.3">
      <c r="B1939" s="412"/>
      <c r="C1939" s="126"/>
      <c r="D1939" s="390"/>
      <c r="E1939" s="390"/>
      <c r="F1939" s="390"/>
    </row>
    <row r="1940" spans="2:6" x14ac:dyDescent="0.3">
      <c r="B1940" s="412"/>
      <c r="C1940" s="126"/>
      <c r="D1940" s="390"/>
      <c r="E1940" s="390"/>
      <c r="F1940" s="390"/>
    </row>
    <row r="1941" spans="2:6" x14ac:dyDescent="0.3">
      <c r="B1941" s="412"/>
      <c r="C1941" s="126"/>
      <c r="D1941" s="390"/>
      <c r="E1941" s="390"/>
      <c r="F1941" s="390"/>
    </row>
    <row r="1942" spans="2:6" x14ac:dyDescent="0.3">
      <c r="B1942" s="412"/>
      <c r="C1942" s="126"/>
      <c r="D1942" s="390"/>
      <c r="E1942" s="390"/>
      <c r="F1942" s="390"/>
    </row>
    <row r="1943" spans="2:6" x14ac:dyDescent="0.3">
      <c r="B1943" s="412"/>
      <c r="C1943" s="126"/>
      <c r="D1943" s="390"/>
      <c r="E1943" s="390"/>
      <c r="F1943" s="390"/>
    </row>
    <row r="1944" spans="2:6" x14ac:dyDescent="0.3">
      <c r="B1944" s="412"/>
      <c r="C1944" s="126"/>
      <c r="D1944" s="390"/>
      <c r="E1944" s="390"/>
      <c r="F1944" s="390"/>
    </row>
    <row r="1945" spans="2:6" x14ac:dyDescent="0.3">
      <c r="B1945" s="412"/>
      <c r="C1945" s="126"/>
      <c r="D1945" s="390"/>
      <c r="E1945" s="390"/>
      <c r="F1945" s="390"/>
    </row>
    <row r="1946" spans="2:6" x14ac:dyDescent="0.3">
      <c r="B1946" s="412"/>
      <c r="C1946" s="126"/>
      <c r="D1946" s="390"/>
      <c r="E1946" s="390"/>
      <c r="F1946" s="390"/>
    </row>
    <row r="1947" spans="2:6" x14ac:dyDescent="0.3">
      <c r="B1947" s="412"/>
      <c r="C1947" s="126"/>
      <c r="D1947" s="390"/>
      <c r="E1947" s="390"/>
      <c r="F1947" s="390"/>
    </row>
    <row r="1948" spans="2:6" x14ac:dyDescent="0.3">
      <c r="B1948" s="412"/>
      <c r="C1948" s="126"/>
      <c r="D1948" s="390"/>
      <c r="E1948" s="390"/>
      <c r="F1948" s="390"/>
    </row>
    <row r="1949" spans="2:6" x14ac:dyDescent="0.3">
      <c r="B1949" s="412"/>
      <c r="C1949" s="126"/>
      <c r="D1949" s="390"/>
      <c r="E1949" s="390"/>
      <c r="F1949" s="390"/>
    </row>
    <row r="1950" spans="2:6" x14ac:dyDescent="0.3">
      <c r="B1950" s="412"/>
      <c r="C1950" s="126"/>
      <c r="D1950" s="390"/>
      <c r="E1950" s="390"/>
      <c r="F1950" s="390"/>
    </row>
    <row r="1951" spans="2:6" x14ac:dyDescent="0.3">
      <c r="B1951" s="412"/>
      <c r="C1951" s="126"/>
      <c r="D1951" s="390"/>
      <c r="E1951" s="390"/>
      <c r="F1951" s="390"/>
    </row>
    <row r="1952" spans="2:6" x14ac:dyDescent="0.3">
      <c r="B1952" s="412"/>
      <c r="C1952" s="126"/>
      <c r="D1952" s="390"/>
      <c r="E1952" s="390"/>
      <c r="F1952" s="390"/>
    </row>
    <row r="1953" spans="2:6" x14ac:dyDescent="0.3">
      <c r="B1953" s="412"/>
      <c r="C1953" s="126"/>
      <c r="D1953" s="390"/>
      <c r="E1953" s="390"/>
      <c r="F1953" s="390"/>
    </row>
    <row r="1954" spans="2:6" x14ac:dyDescent="0.3">
      <c r="B1954" s="412"/>
      <c r="C1954" s="126"/>
      <c r="D1954" s="390"/>
      <c r="E1954" s="390"/>
      <c r="F1954" s="390"/>
    </row>
    <row r="1955" spans="2:6" x14ac:dyDescent="0.3">
      <c r="B1955" s="412"/>
      <c r="C1955" s="126"/>
      <c r="D1955" s="390"/>
      <c r="E1955" s="390"/>
      <c r="F1955" s="390"/>
    </row>
    <row r="1956" spans="2:6" x14ac:dyDescent="0.3">
      <c r="B1956" s="412"/>
      <c r="C1956" s="126"/>
      <c r="D1956" s="390"/>
      <c r="E1956" s="390"/>
      <c r="F1956" s="390"/>
    </row>
    <row r="1957" spans="2:6" x14ac:dyDescent="0.3">
      <c r="B1957" s="412"/>
      <c r="C1957" s="126"/>
      <c r="D1957" s="390"/>
      <c r="E1957" s="390"/>
      <c r="F1957" s="390"/>
    </row>
    <row r="1958" spans="2:6" x14ac:dyDescent="0.3">
      <c r="B1958" s="412"/>
      <c r="C1958" s="126"/>
      <c r="D1958" s="390"/>
      <c r="E1958" s="390"/>
      <c r="F1958" s="390"/>
    </row>
    <row r="1959" spans="2:6" x14ac:dyDescent="0.3">
      <c r="B1959" s="412"/>
      <c r="C1959" s="126"/>
      <c r="D1959" s="390"/>
      <c r="E1959" s="390"/>
      <c r="F1959" s="390"/>
    </row>
    <row r="1960" spans="2:6" x14ac:dyDescent="0.3">
      <c r="B1960" s="412"/>
      <c r="C1960" s="126"/>
      <c r="D1960" s="390"/>
      <c r="E1960" s="390"/>
      <c r="F1960" s="390"/>
    </row>
    <row r="1961" spans="2:6" x14ac:dyDescent="0.3">
      <c r="B1961" s="412"/>
      <c r="C1961" s="126"/>
      <c r="D1961" s="390"/>
      <c r="E1961" s="390"/>
      <c r="F1961" s="390"/>
    </row>
    <row r="1962" spans="2:6" x14ac:dyDescent="0.3">
      <c r="B1962" s="412"/>
      <c r="C1962" s="126"/>
      <c r="D1962" s="390"/>
      <c r="E1962" s="390"/>
      <c r="F1962" s="390"/>
    </row>
    <row r="1963" spans="2:6" x14ac:dyDescent="0.3">
      <c r="B1963" s="412"/>
      <c r="C1963" s="126"/>
      <c r="D1963" s="390"/>
      <c r="E1963" s="390"/>
      <c r="F1963" s="390"/>
    </row>
    <row r="1964" spans="2:6" x14ac:dyDescent="0.3">
      <c r="B1964" s="412"/>
      <c r="C1964" s="126"/>
      <c r="D1964" s="390"/>
      <c r="E1964" s="390"/>
      <c r="F1964" s="390"/>
    </row>
    <row r="1965" spans="2:6" x14ac:dyDescent="0.3">
      <c r="B1965" s="412"/>
      <c r="C1965" s="126"/>
      <c r="D1965" s="390"/>
      <c r="E1965" s="390"/>
      <c r="F1965" s="390"/>
    </row>
    <row r="1966" spans="2:6" x14ac:dyDescent="0.3">
      <c r="B1966" s="412"/>
      <c r="C1966" s="126"/>
      <c r="D1966" s="390"/>
      <c r="E1966" s="390"/>
      <c r="F1966" s="390"/>
    </row>
    <row r="1967" spans="2:6" x14ac:dyDescent="0.3">
      <c r="B1967" s="412"/>
      <c r="C1967" s="126"/>
      <c r="D1967" s="390"/>
      <c r="E1967" s="390"/>
      <c r="F1967" s="390"/>
    </row>
    <row r="1968" spans="2:6" x14ac:dyDescent="0.3">
      <c r="B1968" s="412"/>
      <c r="C1968" s="126"/>
      <c r="D1968" s="390"/>
      <c r="E1968" s="390"/>
      <c r="F1968" s="390"/>
    </row>
    <row r="1969" spans="2:6" x14ac:dyDescent="0.3">
      <c r="B1969" s="412"/>
      <c r="C1969" s="126"/>
      <c r="D1969" s="390"/>
      <c r="E1969" s="390"/>
      <c r="F1969" s="390"/>
    </row>
    <row r="1970" spans="2:6" x14ac:dyDescent="0.3">
      <c r="B1970" s="412"/>
      <c r="C1970" s="126"/>
      <c r="D1970" s="390"/>
      <c r="E1970" s="390"/>
      <c r="F1970" s="390"/>
    </row>
    <row r="1971" spans="2:6" x14ac:dyDescent="0.3">
      <c r="B1971" s="412"/>
      <c r="C1971" s="126"/>
      <c r="D1971" s="390"/>
      <c r="E1971" s="390"/>
      <c r="F1971" s="390"/>
    </row>
    <row r="1972" spans="2:6" x14ac:dyDescent="0.3">
      <c r="B1972" s="412"/>
      <c r="C1972" s="126"/>
      <c r="D1972" s="390"/>
      <c r="E1972" s="390"/>
      <c r="F1972" s="390"/>
    </row>
    <row r="1973" spans="2:6" x14ac:dyDescent="0.3">
      <c r="B1973" s="412"/>
      <c r="C1973" s="126"/>
      <c r="D1973" s="390"/>
      <c r="E1973" s="390"/>
      <c r="F1973" s="390"/>
    </row>
    <row r="1974" spans="2:6" x14ac:dyDescent="0.3">
      <c r="B1974" s="412"/>
      <c r="C1974" s="126"/>
      <c r="D1974" s="390"/>
      <c r="E1974" s="390"/>
      <c r="F1974" s="390"/>
    </row>
    <row r="1975" spans="2:6" x14ac:dyDescent="0.3">
      <c r="B1975" s="412"/>
      <c r="C1975" s="126"/>
      <c r="D1975" s="390"/>
      <c r="E1975" s="390"/>
      <c r="F1975" s="390"/>
    </row>
    <row r="1976" spans="2:6" x14ac:dyDescent="0.3">
      <c r="B1976" s="412"/>
      <c r="C1976" s="126"/>
      <c r="D1976" s="390"/>
      <c r="E1976" s="390"/>
      <c r="F1976" s="390"/>
    </row>
    <row r="1977" spans="2:6" x14ac:dyDescent="0.3">
      <c r="B1977" s="412"/>
      <c r="C1977" s="126"/>
      <c r="D1977" s="390"/>
      <c r="E1977" s="390"/>
      <c r="F1977" s="390"/>
    </row>
    <row r="1978" spans="2:6" x14ac:dyDescent="0.3">
      <c r="B1978" s="412"/>
      <c r="C1978" s="126"/>
      <c r="D1978" s="390"/>
      <c r="E1978" s="390"/>
      <c r="F1978" s="390"/>
    </row>
    <row r="1979" spans="2:6" x14ac:dyDescent="0.3">
      <c r="B1979" s="412"/>
      <c r="C1979" s="126"/>
      <c r="D1979" s="390"/>
      <c r="E1979" s="390"/>
      <c r="F1979" s="390"/>
    </row>
    <row r="1980" spans="2:6" x14ac:dyDescent="0.3">
      <c r="B1980" s="412"/>
      <c r="C1980" s="126"/>
      <c r="D1980" s="390"/>
      <c r="E1980" s="390"/>
      <c r="F1980" s="390"/>
    </row>
    <row r="1981" spans="2:6" x14ac:dyDescent="0.3">
      <c r="B1981" s="412"/>
      <c r="C1981" s="126"/>
      <c r="D1981" s="390"/>
      <c r="E1981" s="390"/>
      <c r="F1981" s="390"/>
    </row>
    <row r="1982" spans="2:6" x14ac:dyDescent="0.3">
      <c r="B1982" s="412"/>
      <c r="C1982" s="126"/>
      <c r="D1982" s="390"/>
      <c r="E1982" s="390"/>
      <c r="F1982" s="390"/>
    </row>
    <row r="1983" spans="2:6" x14ac:dyDescent="0.3">
      <c r="B1983" s="412"/>
      <c r="C1983" s="126"/>
      <c r="D1983" s="390"/>
      <c r="E1983" s="390"/>
      <c r="F1983" s="390"/>
    </row>
    <row r="1984" spans="2:6" x14ac:dyDescent="0.3">
      <c r="B1984" s="412"/>
      <c r="C1984" s="126"/>
      <c r="D1984" s="390"/>
      <c r="E1984" s="390"/>
      <c r="F1984" s="390"/>
    </row>
    <row r="1985" spans="2:6" x14ac:dyDescent="0.3">
      <c r="B1985" s="412"/>
      <c r="C1985" s="126"/>
      <c r="D1985" s="390"/>
      <c r="E1985" s="390"/>
      <c r="F1985" s="390"/>
    </row>
    <row r="1986" spans="2:6" x14ac:dyDescent="0.3">
      <c r="B1986" s="412"/>
      <c r="C1986" s="126"/>
      <c r="D1986" s="390"/>
      <c r="E1986" s="390"/>
      <c r="F1986" s="390"/>
    </row>
    <row r="1987" spans="2:6" x14ac:dyDescent="0.3">
      <c r="B1987" s="412"/>
      <c r="C1987" s="126"/>
      <c r="D1987" s="390"/>
      <c r="E1987" s="390"/>
      <c r="F1987" s="390"/>
    </row>
    <row r="1988" spans="2:6" x14ac:dyDescent="0.3">
      <c r="B1988" s="412"/>
      <c r="C1988" s="126"/>
      <c r="D1988" s="390"/>
      <c r="E1988" s="390"/>
      <c r="F1988" s="390"/>
    </row>
    <row r="1989" spans="2:6" x14ac:dyDescent="0.3">
      <c r="B1989" s="412"/>
      <c r="C1989" s="126"/>
      <c r="D1989" s="390"/>
      <c r="E1989" s="390"/>
      <c r="F1989" s="390"/>
    </row>
    <row r="1990" spans="2:6" x14ac:dyDescent="0.3">
      <c r="B1990" s="412"/>
      <c r="C1990" s="126"/>
      <c r="D1990" s="390"/>
      <c r="E1990" s="390"/>
      <c r="F1990" s="390"/>
    </row>
    <row r="1991" spans="2:6" x14ac:dyDescent="0.3">
      <c r="B1991" s="412"/>
      <c r="C1991" s="126"/>
      <c r="D1991" s="390"/>
      <c r="E1991" s="390"/>
      <c r="F1991" s="390"/>
    </row>
    <row r="1992" spans="2:6" x14ac:dyDescent="0.3">
      <c r="B1992" s="412"/>
      <c r="C1992" s="126"/>
      <c r="D1992" s="390"/>
      <c r="E1992" s="390"/>
      <c r="F1992" s="390"/>
    </row>
    <row r="1993" spans="2:6" x14ac:dyDescent="0.3">
      <c r="B1993" s="412"/>
      <c r="C1993" s="126"/>
      <c r="D1993" s="390"/>
      <c r="E1993" s="390"/>
      <c r="F1993" s="390"/>
    </row>
    <row r="1994" spans="2:6" x14ac:dyDescent="0.3">
      <c r="B1994" s="412"/>
      <c r="C1994" s="126"/>
      <c r="D1994" s="390"/>
      <c r="E1994" s="390"/>
      <c r="F1994" s="390"/>
    </row>
    <row r="1995" spans="2:6" x14ac:dyDescent="0.3">
      <c r="B1995" s="412"/>
      <c r="C1995" s="126"/>
      <c r="D1995" s="390"/>
      <c r="E1995" s="390"/>
      <c r="F1995" s="390"/>
    </row>
    <row r="1996" spans="2:6" x14ac:dyDescent="0.3">
      <c r="B1996" s="412"/>
      <c r="C1996" s="126"/>
      <c r="D1996" s="390"/>
      <c r="E1996" s="390"/>
      <c r="F1996" s="390"/>
    </row>
    <row r="1997" spans="2:6" x14ac:dyDescent="0.3">
      <c r="B1997" s="412"/>
      <c r="C1997" s="126"/>
      <c r="D1997" s="390"/>
      <c r="E1997" s="390"/>
      <c r="F1997" s="390"/>
    </row>
    <row r="1998" spans="2:6" x14ac:dyDescent="0.3">
      <c r="B1998" s="412"/>
      <c r="C1998" s="126"/>
      <c r="D1998" s="390"/>
      <c r="E1998" s="390"/>
      <c r="F1998" s="390"/>
    </row>
    <row r="1999" spans="2:6" x14ac:dyDescent="0.3">
      <c r="B1999" s="412"/>
      <c r="C1999" s="126"/>
      <c r="D1999" s="390"/>
      <c r="E1999" s="390"/>
      <c r="F1999" s="390"/>
    </row>
    <row r="2000" spans="2:6" x14ac:dyDescent="0.3">
      <c r="B2000" s="412"/>
      <c r="C2000" s="126"/>
      <c r="D2000" s="390"/>
      <c r="E2000" s="390"/>
      <c r="F2000" s="390"/>
    </row>
    <row r="2001" spans="2:6" x14ac:dyDescent="0.3">
      <c r="B2001" s="412"/>
      <c r="C2001" s="126"/>
      <c r="D2001" s="390"/>
      <c r="E2001" s="390"/>
      <c r="F2001" s="390"/>
    </row>
    <row r="2002" spans="2:6" x14ac:dyDescent="0.3">
      <c r="B2002" s="412"/>
      <c r="C2002" s="126"/>
      <c r="D2002" s="390"/>
      <c r="E2002" s="390"/>
      <c r="F2002" s="390"/>
    </row>
    <row r="2003" spans="2:6" x14ac:dyDescent="0.3">
      <c r="B2003" s="412"/>
      <c r="C2003" s="126"/>
      <c r="D2003" s="390"/>
      <c r="E2003" s="390"/>
      <c r="F2003" s="390"/>
    </row>
    <row r="2004" spans="2:6" x14ac:dyDescent="0.3">
      <c r="B2004" s="412"/>
      <c r="C2004" s="126"/>
      <c r="D2004" s="390"/>
      <c r="E2004" s="390"/>
      <c r="F2004" s="390"/>
    </row>
    <row r="2005" spans="2:6" x14ac:dyDescent="0.3">
      <c r="B2005" s="412"/>
      <c r="C2005" s="126"/>
      <c r="D2005" s="390"/>
      <c r="E2005" s="390"/>
      <c r="F2005" s="390"/>
    </row>
    <row r="2006" spans="2:6" x14ac:dyDescent="0.3">
      <c r="B2006" s="412"/>
      <c r="C2006" s="126"/>
      <c r="D2006" s="390"/>
      <c r="E2006" s="390"/>
      <c r="F2006" s="390"/>
    </row>
    <row r="2007" spans="2:6" x14ac:dyDescent="0.3">
      <c r="B2007" s="412"/>
      <c r="C2007" s="126"/>
      <c r="D2007" s="390"/>
      <c r="E2007" s="390"/>
      <c r="F2007" s="390"/>
    </row>
    <row r="2008" spans="2:6" x14ac:dyDescent="0.3">
      <c r="B2008" s="412"/>
      <c r="C2008" s="126"/>
      <c r="D2008" s="390"/>
      <c r="E2008" s="390"/>
      <c r="F2008" s="390"/>
    </row>
    <row r="2009" spans="2:6" x14ac:dyDescent="0.3">
      <c r="B2009" s="412"/>
      <c r="C2009" s="126"/>
      <c r="D2009" s="390"/>
      <c r="E2009" s="390"/>
      <c r="F2009" s="390"/>
    </row>
    <row r="2010" spans="2:6" x14ac:dyDescent="0.3">
      <c r="B2010" s="412"/>
      <c r="C2010" s="126"/>
      <c r="D2010" s="390"/>
      <c r="E2010" s="390"/>
      <c r="F2010" s="390"/>
    </row>
    <row r="2011" spans="2:6" x14ac:dyDescent="0.3">
      <c r="B2011" s="412"/>
      <c r="C2011" s="126"/>
      <c r="D2011" s="390"/>
      <c r="E2011" s="390"/>
      <c r="F2011" s="390"/>
    </row>
    <row r="2012" spans="2:6" x14ac:dyDescent="0.3">
      <c r="B2012" s="412"/>
      <c r="C2012" s="126"/>
      <c r="D2012" s="390"/>
      <c r="E2012" s="390"/>
      <c r="F2012" s="390"/>
    </row>
    <row r="2013" spans="2:6" x14ac:dyDescent="0.3">
      <c r="B2013" s="412"/>
      <c r="C2013" s="126"/>
      <c r="D2013" s="390"/>
      <c r="E2013" s="390"/>
      <c r="F2013" s="390"/>
    </row>
    <row r="2014" spans="2:6" x14ac:dyDescent="0.3">
      <c r="B2014" s="412"/>
      <c r="C2014" s="126"/>
      <c r="D2014" s="390"/>
      <c r="E2014" s="390"/>
      <c r="F2014" s="390"/>
    </row>
    <row r="2015" spans="2:6" x14ac:dyDescent="0.3">
      <c r="B2015" s="412"/>
      <c r="C2015" s="126"/>
      <c r="D2015" s="390"/>
      <c r="E2015" s="390"/>
      <c r="F2015" s="390"/>
    </row>
    <row r="2016" spans="2:6" x14ac:dyDescent="0.3">
      <c r="B2016" s="412"/>
      <c r="C2016" s="126"/>
      <c r="D2016" s="390"/>
      <c r="E2016" s="390"/>
      <c r="F2016" s="390"/>
    </row>
    <row r="2017" spans="2:6" x14ac:dyDescent="0.3">
      <c r="B2017" s="412"/>
      <c r="C2017" s="126"/>
      <c r="D2017" s="390"/>
      <c r="E2017" s="390"/>
      <c r="F2017" s="390"/>
    </row>
    <row r="2018" spans="2:6" x14ac:dyDescent="0.3">
      <c r="B2018" s="412"/>
      <c r="C2018" s="126"/>
      <c r="D2018" s="390"/>
      <c r="E2018" s="390"/>
      <c r="F2018" s="390"/>
    </row>
    <row r="2019" spans="2:6" x14ac:dyDescent="0.3">
      <c r="B2019" s="412"/>
      <c r="C2019" s="126"/>
      <c r="D2019" s="390"/>
      <c r="E2019" s="390"/>
      <c r="F2019" s="390"/>
    </row>
    <row r="2020" spans="2:6" x14ac:dyDescent="0.3">
      <c r="B2020" s="412"/>
      <c r="C2020" s="126"/>
      <c r="D2020" s="390"/>
      <c r="E2020" s="390"/>
      <c r="F2020" s="390"/>
    </row>
    <row r="2021" spans="2:6" x14ac:dyDescent="0.3">
      <c r="B2021" s="412"/>
      <c r="C2021" s="126"/>
      <c r="D2021" s="390"/>
      <c r="E2021" s="390"/>
      <c r="F2021" s="390"/>
    </row>
    <row r="2022" spans="2:6" x14ac:dyDescent="0.3">
      <c r="B2022" s="412"/>
      <c r="C2022" s="126"/>
      <c r="D2022" s="390"/>
      <c r="E2022" s="390"/>
      <c r="F2022" s="390"/>
    </row>
    <row r="2023" spans="2:6" x14ac:dyDescent="0.3">
      <c r="B2023" s="412"/>
      <c r="C2023" s="126"/>
      <c r="D2023" s="390"/>
      <c r="E2023" s="390"/>
      <c r="F2023" s="390"/>
    </row>
    <row r="2024" spans="2:6" x14ac:dyDescent="0.3">
      <c r="B2024" s="412"/>
      <c r="C2024" s="126"/>
      <c r="D2024" s="390"/>
      <c r="E2024" s="390"/>
      <c r="F2024" s="390"/>
    </row>
    <row r="2025" spans="2:6" x14ac:dyDescent="0.3">
      <c r="B2025" s="412"/>
      <c r="C2025" s="126"/>
      <c r="D2025" s="390"/>
      <c r="E2025" s="390"/>
      <c r="F2025" s="390"/>
    </row>
    <row r="2026" spans="2:6" x14ac:dyDescent="0.3">
      <c r="B2026" s="412"/>
      <c r="C2026" s="126"/>
      <c r="D2026" s="390"/>
      <c r="E2026" s="390"/>
      <c r="F2026" s="390"/>
    </row>
    <row r="2027" spans="2:6" x14ac:dyDescent="0.3">
      <c r="B2027" s="412"/>
      <c r="C2027" s="126"/>
      <c r="D2027" s="390"/>
      <c r="E2027" s="390"/>
      <c r="F2027" s="390"/>
    </row>
    <row r="2028" spans="2:6" x14ac:dyDescent="0.3">
      <c r="B2028" s="412"/>
      <c r="C2028" s="126"/>
      <c r="D2028" s="390"/>
      <c r="E2028" s="390"/>
      <c r="F2028" s="390"/>
    </row>
    <row r="2029" spans="2:6" x14ac:dyDescent="0.3">
      <c r="B2029" s="412"/>
      <c r="C2029" s="126"/>
      <c r="D2029" s="390"/>
      <c r="E2029" s="390"/>
      <c r="F2029" s="390"/>
    </row>
    <row r="2030" spans="2:6" x14ac:dyDescent="0.3">
      <c r="B2030" s="412"/>
      <c r="C2030" s="126"/>
      <c r="D2030" s="390"/>
      <c r="E2030" s="390"/>
      <c r="F2030" s="390"/>
    </row>
    <row r="2031" spans="2:6" x14ac:dyDescent="0.3">
      <c r="B2031" s="412"/>
      <c r="C2031" s="126"/>
      <c r="D2031" s="390"/>
      <c r="E2031" s="390"/>
      <c r="F2031" s="390"/>
    </row>
    <row r="2032" spans="2:6" x14ac:dyDescent="0.3">
      <c r="B2032" s="412"/>
      <c r="C2032" s="126"/>
      <c r="D2032" s="390"/>
      <c r="E2032" s="390"/>
      <c r="F2032" s="390"/>
    </row>
    <row r="2033" spans="2:6" x14ac:dyDescent="0.3">
      <c r="B2033" s="412"/>
      <c r="C2033" s="126"/>
      <c r="D2033" s="390"/>
      <c r="E2033" s="390"/>
      <c r="F2033" s="390"/>
    </row>
    <row r="2034" spans="2:6" x14ac:dyDescent="0.3">
      <c r="B2034" s="412"/>
      <c r="C2034" s="126"/>
      <c r="D2034" s="390"/>
      <c r="E2034" s="390"/>
      <c r="F2034" s="390"/>
    </row>
    <row r="2035" spans="2:6" x14ac:dyDescent="0.3">
      <c r="B2035" s="412"/>
      <c r="C2035" s="126"/>
      <c r="D2035" s="390"/>
      <c r="E2035" s="390"/>
      <c r="F2035" s="390"/>
    </row>
    <row r="2036" spans="2:6" x14ac:dyDescent="0.3">
      <c r="B2036" s="412"/>
      <c r="C2036" s="126"/>
      <c r="D2036" s="390"/>
      <c r="E2036" s="390"/>
      <c r="F2036" s="390"/>
    </row>
    <row r="2037" spans="2:6" x14ac:dyDescent="0.3">
      <c r="B2037" s="412"/>
      <c r="C2037" s="126"/>
      <c r="D2037" s="390"/>
      <c r="E2037" s="390"/>
      <c r="F2037" s="390"/>
    </row>
    <row r="2038" spans="2:6" x14ac:dyDescent="0.3">
      <c r="B2038" s="412"/>
      <c r="C2038" s="126"/>
      <c r="D2038" s="390"/>
      <c r="E2038" s="390"/>
      <c r="F2038" s="390"/>
    </row>
    <row r="2039" spans="2:6" x14ac:dyDescent="0.3">
      <c r="B2039" s="412"/>
      <c r="C2039" s="126"/>
      <c r="D2039" s="390"/>
      <c r="E2039" s="390"/>
      <c r="F2039" s="390"/>
    </row>
    <row r="2040" spans="2:6" x14ac:dyDescent="0.3">
      <c r="B2040" s="412"/>
      <c r="C2040" s="126"/>
      <c r="D2040" s="390"/>
      <c r="E2040" s="390"/>
      <c r="F2040" s="390"/>
    </row>
    <row r="2041" spans="2:6" x14ac:dyDescent="0.3">
      <c r="B2041" s="412"/>
      <c r="C2041" s="126"/>
      <c r="D2041" s="390"/>
      <c r="E2041" s="390"/>
      <c r="F2041" s="390"/>
    </row>
    <row r="2042" spans="2:6" x14ac:dyDescent="0.3">
      <c r="B2042" s="412"/>
      <c r="C2042" s="126"/>
      <c r="D2042" s="390"/>
      <c r="E2042" s="390"/>
      <c r="F2042" s="390"/>
    </row>
    <row r="2043" spans="2:6" x14ac:dyDescent="0.3">
      <c r="B2043" s="412"/>
      <c r="C2043" s="126"/>
      <c r="D2043" s="390"/>
      <c r="E2043" s="390"/>
      <c r="F2043" s="390"/>
    </row>
    <row r="2044" spans="2:6" x14ac:dyDescent="0.3">
      <c r="B2044" s="412"/>
      <c r="C2044" s="126"/>
      <c r="D2044" s="390"/>
      <c r="E2044" s="390"/>
      <c r="F2044" s="390"/>
    </row>
    <row r="2045" spans="2:6" x14ac:dyDescent="0.3">
      <c r="B2045" s="412"/>
      <c r="C2045" s="126"/>
      <c r="D2045" s="390"/>
      <c r="E2045" s="390"/>
      <c r="F2045" s="390"/>
    </row>
    <row r="2046" spans="2:6" x14ac:dyDescent="0.3">
      <c r="B2046" s="412"/>
      <c r="C2046" s="126"/>
      <c r="D2046" s="390"/>
      <c r="E2046" s="390"/>
      <c r="F2046" s="390"/>
    </row>
    <row r="2047" spans="2:6" x14ac:dyDescent="0.3">
      <c r="B2047" s="412"/>
      <c r="C2047" s="126"/>
      <c r="D2047" s="390"/>
      <c r="E2047" s="390"/>
      <c r="F2047" s="390"/>
    </row>
    <row r="2048" spans="2:6" x14ac:dyDescent="0.3">
      <c r="B2048" s="412"/>
      <c r="C2048" s="126"/>
      <c r="D2048" s="390"/>
      <c r="E2048" s="390"/>
      <c r="F2048" s="390"/>
    </row>
    <row r="2049" spans="2:6" x14ac:dyDescent="0.3">
      <c r="B2049" s="412"/>
      <c r="C2049" s="126"/>
      <c r="D2049" s="390"/>
      <c r="E2049" s="390"/>
      <c r="F2049" s="390"/>
    </row>
    <row r="2050" spans="2:6" x14ac:dyDescent="0.3">
      <c r="B2050" s="412"/>
      <c r="C2050" s="126"/>
      <c r="D2050" s="390"/>
      <c r="E2050" s="390"/>
      <c r="F2050" s="390"/>
    </row>
    <row r="2051" spans="2:6" x14ac:dyDescent="0.3">
      <c r="B2051" s="412"/>
      <c r="C2051" s="126"/>
      <c r="D2051" s="390"/>
      <c r="E2051" s="390"/>
      <c r="F2051" s="390"/>
    </row>
    <row r="2052" spans="2:6" x14ac:dyDescent="0.3">
      <c r="B2052" s="412"/>
      <c r="C2052" s="126"/>
      <c r="D2052" s="390"/>
      <c r="E2052" s="390"/>
      <c r="F2052" s="390"/>
    </row>
    <row r="2053" spans="2:6" x14ac:dyDescent="0.3">
      <c r="B2053" s="412"/>
      <c r="C2053" s="126"/>
      <c r="D2053" s="390"/>
      <c r="E2053" s="390"/>
      <c r="F2053" s="390"/>
    </row>
    <row r="2054" spans="2:6" x14ac:dyDescent="0.3">
      <c r="B2054" s="412"/>
      <c r="C2054" s="126"/>
      <c r="D2054" s="390"/>
      <c r="E2054" s="390"/>
      <c r="F2054" s="390"/>
    </row>
    <row r="2055" spans="2:6" x14ac:dyDescent="0.3">
      <c r="B2055" s="412"/>
      <c r="C2055" s="126"/>
      <c r="D2055" s="390"/>
      <c r="E2055" s="390"/>
      <c r="F2055" s="390"/>
    </row>
    <row r="2056" spans="2:6" x14ac:dyDescent="0.3">
      <c r="B2056" s="412"/>
      <c r="C2056" s="126"/>
      <c r="D2056" s="390"/>
      <c r="E2056" s="390"/>
      <c r="F2056" s="390"/>
    </row>
    <row r="2057" spans="2:6" x14ac:dyDescent="0.3">
      <c r="B2057" s="412"/>
      <c r="C2057" s="126"/>
      <c r="D2057" s="390"/>
      <c r="E2057" s="390"/>
      <c r="F2057" s="390"/>
    </row>
    <row r="2058" spans="2:6" x14ac:dyDescent="0.3">
      <c r="B2058" s="412"/>
      <c r="C2058" s="126"/>
      <c r="D2058" s="390"/>
      <c r="E2058" s="390"/>
      <c r="F2058" s="390"/>
    </row>
    <row r="2059" spans="2:6" x14ac:dyDescent="0.3">
      <c r="B2059" s="412"/>
      <c r="C2059" s="126"/>
      <c r="D2059" s="390"/>
      <c r="E2059" s="390"/>
      <c r="F2059" s="390"/>
    </row>
    <row r="2060" spans="2:6" x14ac:dyDescent="0.3">
      <c r="B2060" s="412"/>
      <c r="C2060" s="126"/>
      <c r="D2060" s="390"/>
      <c r="E2060" s="390"/>
      <c r="F2060" s="390"/>
    </row>
    <row r="2061" spans="2:6" x14ac:dyDescent="0.3">
      <c r="B2061" s="412"/>
      <c r="C2061" s="126"/>
      <c r="D2061" s="390"/>
      <c r="E2061" s="390"/>
      <c r="F2061" s="390"/>
    </row>
    <row r="2062" spans="2:6" x14ac:dyDescent="0.3">
      <c r="B2062" s="412"/>
      <c r="C2062" s="126"/>
      <c r="D2062" s="390"/>
      <c r="E2062" s="390"/>
      <c r="F2062" s="390"/>
    </row>
    <row r="2063" spans="2:6" x14ac:dyDescent="0.3">
      <c r="B2063" s="412"/>
      <c r="C2063" s="126"/>
      <c r="D2063" s="390"/>
      <c r="E2063" s="390"/>
      <c r="F2063" s="390"/>
    </row>
    <row r="2064" spans="2:6" x14ac:dyDescent="0.3">
      <c r="B2064" s="412"/>
      <c r="C2064" s="126"/>
      <c r="D2064" s="390"/>
      <c r="E2064" s="390"/>
      <c r="F2064" s="390"/>
    </row>
    <row r="2065" spans="2:6" x14ac:dyDescent="0.3">
      <c r="B2065" s="412"/>
      <c r="C2065" s="126"/>
      <c r="D2065" s="390"/>
      <c r="E2065" s="390"/>
      <c r="F2065" s="390"/>
    </row>
    <row r="2066" spans="2:6" x14ac:dyDescent="0.3">
      <c r="B2066" s="412"/>
      <c r="C2066" s="126"/>
      <c r="D2066" s="390"/>
      <c r="E2066" s="390"/>
      <c r="F2066" s="390"/>
    </row>
    <row r="2067" spans="2:6" x14ac:dyDescent="0.3">
      <c r="B2067" s="412"/>
      <c r="C2067" s="126"/>
      <c r="D2067" s="390"/>
      <c r="E2067" s="390"/>
      <c r="F2067" s="390"/>
    </row>
    <row r="2068" spans="2:6" x14ac:dyDescent="0.3">
      <c r="B2068" s="412"/>
      <c r="C2068" s="126"/>
      <c r="D2068" s="390"/>
      <c r="E2068" s="390"/>
      <c r="F2068" s="390"/>
    </row>
    <row r="2069" spans="2:6" x14ac:dyDescent="0.3">
      <c r="B2069" s="412"/>
      <c r="C2069" s="126"/>
      <c r="D2069" s="390"/>
      <c r="E2069" s="390"/>
      <c r="F2069" s="390"/>
    </row>
    <row r="2070" spans="2:6" x14ac:dyDescent="0.3">
      <c r="B2070" s="412"/>
      <c r="C2070" s="126"/>
      <c r="D2070" s="390"/>
      <c r="E2070" s="390"/>
      <c r="F2070" s="390"/>
    </row>
    <row r="2071" spans="2:6" x14ac:dyDescent="0.3">
      <c r="B2071" s="412"/>
      <c r="C2071" s="126"/>
      <c r="D2071" s="390"/>
      <c r="E2071" s="390"/>
      <c r="F2071" s="390"/>
    </row>
    <row r="2072" spans="2:6" x14ac:dyDescent="0.3">
      <c r="B2072" s="412"/>
      <c r="C2072" s="126"/>
      <c r="D2072" s="390"/>
      <c r="E2072" s="390"/>
      <c r="F2072" s="390"/>
    </row>
    <row r="2073" spans="2:6" x14ac:dyDescent="0.3">
      <c r="B2073" s="412"/>
      <c r="C2073" s="126"/>
      <c r="D2073" s="390"/>
      <c r="E2073" s="390"/>
      <c r="F2073" s="390"/>
    </row>
    <row r="2074" spans="2:6" x14ac:dyDescent="0.3">
      <c r="B2074" s="412"/>
      <c r="C2074" s="126"/>
      <c r="D2074" s="390"/>
      <c r="E2074" s="390"/>
      <c r="F2074" s="390"/>
    </row>
    <row r="2075" spans="2:6" x14ac:dyDescent="0.3">
      <c r="B2075" s="412"/>
      <c r="C2075" s="126"/>
      <c r="D2075" s="390"/>
      <c r="E2075" s="390"/>
      <c r="F2075" s="390"/>
    </row>
    <row r="2076" spans="2:6" x14ac:dyDescent="0.3">
      <c r="B2076" s="412"/>
      <c r="C2076" s="126"/>
      <c r="D2076" s="390"/>
      <c r="E2076" s="390"/>
      <c r="F2076" s="390"/>
    </row>
    <row r="2077" spans="2:6" x14ac:dyDescent="0.3">
      <c r="B2077" s="412"/>
      <c r="C2077" s="126"/>
      <c r="D2077" s="390"/>
      <c r="E2077" s="390"/>
      <c r="F2077" s="390"/>
    </row>
    <row r="2078" spans="2:6" x14ac:dyDescent="0.3">
      <c r="B2078" s="412"/>
      <c r="C2078" s="126"/>
      <c r="D2078" s="390"/>
      <c r="E2078" s="390"/>
      <c r="F2078" s="390"/>
    </row>
    <row r="2079" spans="2:6" x14ac:dyDescent="0.3">
      <c r="B2079" s="412"/>
      <c r="C2079" s="126"/>
      <c r="D2079" s="390"/>
      <c r="E2079" s="390"/>
      <c r="F2079" s="390"/>
    </row>
    <row r="2080" spans="2:6" x14ac:dyDescent="0.3">
      <c r="B2080" s="412"/>
      <c r="C2080" s="126"/>
      <c r="D2080" s="390"/>
      <c r="E2080" s="390"/>
      <c r="F2080" s="390"/>
    </row>
    <row r="2081" spans="2:6" x14ac:dyDescent="0.3">
      <c r="B2081" s="412"/>
      <c r="C2081" s="126"/>
      <c r="D2081" s="390"/>
      <c r="E2081" s="390"/>
      <c r="F2081" s="390"/>
    </row>
    <row r="2082" spans="2:6" x14ac:dyDescent="0.3">
      <c r="B2082" s="412"/>
      <c r="C2082" s="126"/>
      <c r="D2082" s="390"/>
      <c r="E2082" s="390"/>
      <c r="F2082" s="390"/>
    </row>
    <row r="2083" spans="2:6" x14ac:dyDescent="0.3">
      <c r="B2083" s="412"/>
      <c r="C2083" s="126"/>
      <c r="D2083" s="390"/>
      <c r="E2083" s="390"/>
      <c r="F2083" s="390"/>
    </row>
    <row r="2084" spans="2:6" x14ac:dyDescent="0.3">
      <c r="B2084" s="412"/>
      <c r="C2084" s="126"/>
      <c r="D2084" s="390"/>
      <c r="E2084" s="390"/>
      <c r="F2084" s="390"/>
    </row>
    <row r="2085" spans="2:6" x14ac:dyDescent="0.3">
      <c r="B2085" s="412"/>
      <c r="C2085" s="126"/>
      <c r="D2085" s="390"/>
      <c r="E2085" s="390"/>
      <c r="F2085" s="390"/>
    </row>
    <row r="2086" spans="2:6" x14ac:dyDescent="0.3">
      <c r="B2086" s="412"/>
      <c r="C2086" s="126"/>
      <c r="D2086" s="390"/>
      <c r="E2086" s="390"/>
      <c r="F2086" s="390"/>
    </row>
    <row r="2087" spans="2:6" x14ac:dyDescent="0.3">
      <c r="B2087" s="412"/>
      <c r="C2087" s="126"/>
      <c r="D2087" s="390"/>
      <c r="E2087" s="390"/>
      <c r="F2087" s="390"/>
    </row>
    <row r="2088" spans="2:6" x14ac:dyDescent="0.3">
      <c r="B2088" s="412"/>
      <c r="C2088" s="126"/>
      <c r="D2088" s="390"/>
      <c r="E2088" s="390"/>
      <c r="F2088" s="390"/>
    </row>
    <row r="2089" spans="2:6" x14ac:dyDescent="0.3">
      <c r="B2089" s="412"/>
      <c r="C2089" s="126"/>
      <c r="D2089" s="390"/>
      <c r="E2089" s="390"/>
      <c r="F2089" s="390"/>
    </row>
    <row r="2090" spans="2:6" x14ac:dyDescent="0.3">
      <c r="B2090" s="412"/>
      <c r="C2090" s="126"/>
      <c r="D2090" s="390"/>
      <c r="E2090" s="390"/>
      <c r="F2090" s="390"/>
    </row>
    <row r="2091" spans="2:6" x14ac:dyDescent="0.3">
      <c r="B2091" s="412"/>
      <c r="C2091" s="126"/>
      <c r="D2091" s="390"/>
      <c r="E2091" s="390"/>
      <c r="F2091" s="390"/>
    </row>
    <row r="2092" spans="2:6" x14ac:dyDescent="0.3">
      <c r="B2092" s="412"/>
      <c r="C2092" s="126"/>
      <c r="D2092" s="390"/>
      <c r="E2092" s="390"/>
      <c r="F2092" s="390"/>
    </row>
    <row r="2093" spans="2:6" x14ac:dyDescent="0.3">
      <c r="B2093" s="412"/>
      <c r="C2093" s="126"/>
      <c r="D2093" s="390"/>
      <c r="E2093" s="390"/>
      <c r="F2093" s="390"/>
    </row>
    <row r="2094" spans="2:6" x14ac:dyDescent="0.3">
      <c r="B2094" s="412"/>
      <c r="C2094" s="126"/>
      <c r="D2094" s="390"/>
      <c r="E2094" s="390"/>
      <c r="F2094" s="390"/>
    </row>
    <row r="2095" spans="2:6" x14ac:dyDescent="0.3">
      <c r="B2095" s="412"/>
      <c r="C2095" s="126"/>
      <c r="D2095" s="390"/>
      <c r="E2095" s="390"/>
      <c r="F2095" s="390"/>
    </row>
    <row r="2096" spans="2:6" x14ac:dyDescent="0.3">
      <c r="B2096" s="412"/>
      <c r="C2096" s="126"/>
      <c r="D2096" s="390"/>
      <c r="E2096" s="390"/>
      <c r="F2096" s="390"/>
    </row>
    <row r="2097" spans="2:6" x14ac:dyDescent="0.3">
      <c r="B2097" s="412"/>
      <c r="C2097" s="126"/>
      <c r="D2097" s="390"/>
      <c r="E2097" s="390"/>
      <c r="F2097" s="390"/>
    </row>
    <row r="2098" spans="2:6" x14ac:dyDescent="0.3">
      <c r="B2098" s="412"/>
      <c r="C2098" s="126"/>
      <c r="D2098" s="390"/>
      <c r="E2098" s="390"/>
      <c r="F2098" s="390"/>
    </row>
    <row r="2099" spans="2:6" x14ac:dyDescent="0.3">
      <c r="B2099" s="412"/>
      <c r="C2099" s="126"/>
      <c r="D2099" s="390"/>
      <c r="E2099" s="390"/>
      <c r="F2099" s="390"/>
    </row>
    <row r="2100" spans="2:6" x14ac:dyDescent="0.3">
      <c r="B2100" s="412"/>
      <c r="C2100" s="126"/>
      <c r="D2100" s="390"/>
      <c r="E2100" s="390"/>
      <c r="F2100" s="390"/>
    </row>
    <row r="2101" spans="2:6" x14ac:dyDescent="0.3">
      <c r="B2101" s="412"/>
      <c r="C2101" s="126"/>
      <c r="D2101" s="390"/>
      <c r="E2101" s="390"/>
      <c r="F2101" s="390"/>
    </row>
    <row r="2102" spans="2:6" x14ac:dyDescent="0.3">
      <c r="B2102" s="412"/>
      <c r="C2102" s="126"/>
      <c r="D2102" s="390"/>
      <c r="E2102" s="390"/>
      <c r="F2102" s="390"/>
    </row>
    <row r="2103" spans="2:6" x14ac:dyDescent="0.3">
      <c r="B2103" s="412"/>
      <c r="C2103" s="126"/>
      <c r="D2103" s="390"/>
      <c r="E2103" s="390"/>
      <c r="F2103" s="390"/>
    </row>
    <row r="2104" spans="2:6" x14ac:dyDescent="0.3">
      <c r="B2104" s="412"/>
      <c r="C2104" s="126"/>
      <c r="D2104" s="390"/>
      <c r="E2104" s="390"/>
      <c r="F2104" s="390"/>
    </row>
    <row r="2105" spans="2:6" x14ac:dyDescent="0.3">
      <c r="B2105" s="412"/>
      <c r="C2105" s="126"/>
      <c r="D2105" s="390"/>
      <c r="E2105" s="390"/>
      <c r="F2105" s="390"/>
    </row>
    <row r="2106" spans="2:6" x14ac:dyDescent="0.3">
      <c r="B2106" s="412"/>
      <c r="C2106" s="126"/>
      <c r="D2106" s="390"/>
      <c r="E2106" s="390"/>
      <c r="F2106" s="390"/>
    </row>
    <row r="2107" spans="2:6" x14ac:dyDescent="0.3">
      <c r="B2107" s="412"/>
      <c r="C2107" s="126"/>
      <c r="D2107" s="390"/>
      <c r="E2107" s="390"/>
      <c r="F2107" s="390"/>
    </row>
    <row r="2108" spans="2:6" x14ac:dyDescent="0.3">
      <c r="B2108" s="412"/>
      <c r="C2108" s="126"/>
      <c r="D2108" s="390"/>
      <c r="E2108" s="390"/>
      <c r="F2108" s="390"/>
    </row>
    <row r="2109" spans="2:6" x14ac:dyDescent="0.3">
      <c r="B2109" s="412"/>
      <c r="C2109" s="126"/>
      <c r="D2109" s="390"/>
      <c r="E2109" s="390"/>
      <c r="F2109" s="390"/>
    </row>
    <row r="2110" spans="2:6" x14ac:dyDescent="0.3">
      <c r="B2110" s="412"/>
      <c r="C2110" s="126"/>
      <c r="D2110" s="390"/>
      <c r="E2110" s="390"/>
      <c r="F2110" s="390"/>
    </row>
    <row r="2111" spans="2:6" x14ac:dyDescent="0.3">
      <c r="B2111" s="412"/>
      <c r="C2111" s="126"/>
      <c r="D2111" s="390"/>
      <c r="E2111" s="390"/>
      <c r="F2111" s="390"/>
    </row>
    <row r="2112" spans="2:6" x14ac:dyDescent="0.3">
      <c r="B2112" s="412"/>
      <c r="C2112" s="126"/>
      <c r="D2112" s="390"/>
      <c r="E2112" s="390"/>
      <c r="F2112" s="390"/>
    </row>
    <row r="2113" spans="2:6" x14ac:dyDescent="0.3">
      <c r="B2113" s="412"/>
      <c r="C2113" s="126"/>
      <c r="D2113" s="390"/>
      <c r="E2113" s="390"/>
      <c r="F2113" s="390"/>
    </row>
    <row r="2114" spans="2:6" x14ac:dyDescent="0.3">
      <c r="B2114" s="412"/>
      <c r="C2114" s="126"/>
      <c r="D2114" s="390"/>
      <c r="E2114" s="390"/>
      <c r="F2114" s="390"/>
    </row>
    <row r="2115" spans="2:6" x14ac:dyDescent="0.3">
      <c r="B2115" s="412"/>
      <c r="C2115" s="126"/>
      <c r="D2115" s="390"/>
      <c r="E2115" s="390"/>
      <c r="F2115" s="390"/>
    </row>
    <row r="2116" spans="2:6" x14ac:dyDescent="0.3">
      <c r="B2116" s="412"/>
      <c r="C2116" s="126"/>
      <c r="D2116" s="390"/>
      <c r="E2116" s="390"/>
      <c r="F2116" s="390"/>
    </row>
    <row r="2117" spans="2:6" x14ac:dyDescent="0.3">
      <c r="B2117" s="412"/>
      <c r="C2117" s="126"/>
      <c r="D2117" s="390"/>
      <c r="E2117" s="390"/>
      <c r="F2117" s="390"/>
    </row>
    <row r="2118" spans="2:6" x14ac:dyDescent="0.3">
      <c r="B2118" s="412"/>
      <c r="C2118" s="126"/>
      <c r="D2118" s="390"/>
      <c r="E2118" s="390"/>
      <c r="F2118" s="390"/>
    </row>
    <row r="2119" spans="2:6" x14ac:dyDescent="0.3">
      <c r="B2119" s="412"/>
      <c r="C2119" s="126"/>
      <c r="D2119" s="390"/>
      <c r="E2119" s="390"/>
      <c r="F2119" s="390"/>
    </row>
    <row r="2120" spans="2:6" x14ac:dyDescent="0.3">
      <c r="B2120" s="412"/>
      <c r="C2120" s="126"/>
      <c r="D2120" s="390"/>
      <c r="E2120" s="390"/>
      <c r="F2120" s="390"/>
    </row>
    <row r="2121" spans="2:6" x14ac:dyDescent="0.3">
      <c r="B2121" s="412"/>
      <c r="C2121" s="126"/>
      <c r="D2121" s="390"/>
      <c r="E2121" s="390"/>
      <c r="F2121" s="390"/>
    </row>
    <row r="2122" spans="2:6" x14ac:dyDescent="0.3">
      <c r="B2122" s="412"/>
      <c r="C2122" s="126"/>
      <c r="D2122" s="390"/>
      <c r="E2122" s="390"/>
      <c r="F2122" s="390"/>
    </row>
    <row r="2123" spans="2:6" x14ac:dyDescent="0.3">
      <c r="B2123" s="412"/>
      <c r="C2123" s="126"/>
      <c r="D2123" s="390"/>
      <c r="E2123" s="390"/>
      <c r="F2123" s="390"/>
    </row>
    <row r="2124" spans="2:6" x14ac:dyDescent="0.3">
      <c r="B2124" s="412"/>
      <c r="C2124" s="126"/>
      <c r="D2124" s="390"/>
      <c r="E2124" s="390"/>
      <c r="F2124" s="390"/>
    </row>
    <row r="2125" spans="2:6" x14ac:dyDescent="0.3">
      <c r="B2125" s="412"/>
      <c r="C2125" s="126"/>
      <c r="D2125" s="390"/>
      <c r="E2125" s="390"/>
      <c r="F2125" s="390"/>
    </row>
    <row r="2126" spans="2:6" x14ac:dyDescent="0.3">
      <c r="B2126" s="412"/>
      <c r="C2126" s="126"/>
      <c r="D2126" s="390"/>
      <c r="E2126" s="390"/>
      <c r="F2126" s="390"/>
    </row>
    <row r="2127" spans="2:6" x14ac:dyDescent="0.3">
      <c r="B2127" s="412"/>
      <c r="C2127" s="126"/>
      <c r="D2127" s="390"/>
      <c r="E2127" s="390"/>
      <c r="F2127" s="390"/>
    </row>
    <row r="2128" spans="2:6" x14ac:dyDescent="0.3">
      <c r="B2128" s="412"/>
      <c r="C2128" s="126"/>
      <c r="D2128" s="390"/>
      <c r="E2128" s="390"/>
      <c r="F2128" s="390"/>
    </row>
    <row r="2129" spans="2:6" x14ac:dyDescent="0.3">
      <c r="B2129" s="412"/>
      <c r="C2129" s="126"/>
      <c r="D2129" s="390"/>
      <c r="E2129" s="390"/>
      <c r="F2129" s="390"/>
    </row>
    <row r="2130" spans="2:6" x14ac:dyDescent="0.3">
      <c r="B2130" s="412"/>
      <c r="C2130" s="126"/>
      <c r="D2130" s="390"/>
      <c r="E2130" s="390"/>
      <c r="F2130" s="390"/>
    </row>
    <row r="2131" spans="2:6" x14ac:dyDescent="0.3">
      <c r="B2131" s="412"/>
      <c r="C2131" s="126"/>
      <c r="D2131" s="390"/>
      <c r="E2131" s="390"/>
      <c r="F2131" s="390"/>
    </row>
    <row r="2132" spans="2:6" x14ac:dyDescent="0.3">
      <c r="B2132" s="412"/>
      <c r="C2132" s="126"/>
      <c r="D2132" s="390"/>
      <c r="E2132" s="390"/>
      <c r="F2132" s="390"/>
    </row>
    <row r="2133" spans="2:6" x14ac:dyDescent="0.3">
      <c r="B2133" s="412"/>
      <c r="C2133" s="126"/>
      <c r="D2133" s="390"/>
      <c r="E2133" s="390"/>
      <c r="F2133" s="390"/>
    </row>
    <row r="2134" spans="2:6" x14ac:dyDescent="0.3">
      <c r="B2134" s="412"/>
      <c r="C2134" s="126"/>
      <c r="D2134" s="390"/>
      <c r="E2134" s="390"/>
      <c r="F2134" s="390"/>
    </row>
    <row r="2135" spans="2:6" x14ac:dyDescent="0.3">
      <c r="B2135" s="412"/>
      <c r="C2135" s="126"/>
      <c r="D2135" s="390"/>
      <c r="E2135" s="390"/>
      <c r="F2135" s="390"/>
    </row>
    <row r="2136" spans="2:6" x14ac:dyDescent="0.3">
      <c r="B2136" s="412"/>
      <c r="C2136" s="126"/>
      <c r="D2136" s="390"/>
      <c r="E2136" s="390"/>
      <c r="F2136" s="390"/>
    </row>
    <row r="2137" spans="2:6" x14ac:dyDescent="0.3">
      <c r="B2137" s="412"/>
      <c r="C2137" s="126"/>
      <c r="D2137" s="390"/>
      <c r="E2137" s="390"/>
      <c r="F2137" s="390"/>
    </row>
    <row r="2138" spans="2:6" x14ac:dyDescent="0.3">
      <c r="B2138" s="412"/>
      <c r="C2138" s="126"/>
      <c r="D2138" s="390"/>
      <c r="E2138" s="390"/>
      <c r="F2138" s="390"/>
    </row>
    <row r="2139" spans="2:6" x14ac:dyDescent="0.3">
      <c r="B2139" s="412"/>
      <c r="C2139" s="126"/>
      <c r="D2139" s="390"/>
      <c r="E2139" s="390"/>
      <c r="F2139" s="390"/>
    </row>
    <row r="2140" spans="2:6" x14ac:dyDescent="0.3">
      <c r="B2140" s="412"/>
      <c r="C2140" s="126"/>
      <c r="D2140" s="390"/>
      <c r="E2140" s="390"/>
      <c r="F2140" s="390"/>
    </row>
    <row r="2141" spans="2:6" x14ac:dyDescent="0.3">
      <c r="B2141" s="412"/>
      <c r="C2141" s="126"/>
      <c r="D2141" s="390"/>
      <c r="E2141" s="390"/>
      <c r="F2141" s="390"/>
    </row>
    <row r="2142" spans="2:6" x14ac:dyDescent="0.3">
      <c r="B2142" s="412"/>
      <c r="C2142" s="126"/>
      <c r="D2142" s="390"/>
      <c r="E2142" s="390"/>
      <c r="F2142" s="390"/>
    </row>
    <row r="2143" spans="2:6" x14ac:dyDescent="0.3">
      <c r="B2143" s="412"/>
      <c r="C2143" s="126"/>
      <c r="D2143" s="390"/>
      <c r="E2143" s="390"/>
      <c r="F2143" s="390"/>
    </row>
    <row r="2144" spans="2:6" x14ac:dyDescent="0.3">
      <c r="B2144" s="412"/>
      <c r="C2144" s="126"/>
      <c r="D2144" s="390"/>
      <c r="E2144" s="390"/>
      <c r="F2144" s="390"/>
    </row>
    <row r="2145" spans="2:6" x14ac:dyDescent="0.3">
      <c r="B2145" s="412"/>
      <c r="C2145" s="126"/>
      <c r="D2145" s="390"/>
      <c r="E2145" s="390"/>
      <c r="F2145" s="390"/>
    </row>
    <row r="2146" spans="2:6" x14ac:dyDescent="0.3">
      <c r="B2146" s="412"/>
      <c r="C2146" s="126"/>
      <c r="D2146" s="390"/>
      <c r="E2146" s="390"/>
      <c r="F2146" s="390"/>
    </row>
    <row r="2147" spans="2:6" x14ac:dyDescent="0.3">
      <c r="B2147" s="412"/>
      <c r="C2147" s="126"/>
      <c r="D2147" s="390"/>
      <c r="E2147" s="390"/>
      <c r="F2147" s="390"/>
    </row>
    <row r="2148" spans="2:6" x14ac:dyDescent="0.3">
      <c r="B2148" s="412"/>
      <c r="C2148" s="126"/>
      <c r="D2148" s="390"/>
      <c r="E2148" s="390"/>
      <c r="F2148" s="390"/>
    </row>
    <row r="2149" spans="2:6" x14ac:dyDescent="0.3">
      <c r="B2149" s="412"/>
      <c r="C2149" s="126"/>
      <c r="D2149" s="390"/>
      <c r="E2149" s="390"/>
      <c r="F2149" s="390"/>
    </row>
    <row r="2150" spans="2:6" x14ac:dyDescent="0.3">
      <c r="B2150" s="412"/>
      <c r="C2150" s="126"/>
      <c r="D2150" s="390"/>
      <c r="E2150" s="390"/>
      <c r="F2150" s="390"/>
    </row>
    <row r="2151" spans="2:6" x14ac:dyDescent="0.3">
      <c r="B2151" s="412"/>
      <c r="C2151" s="126"/>
      <c r="D2151" s="390"/>
      <c r="E2151" s="390"/>
      <c r="F2151" s="390"/>
    </row>
    <row r="2152" spans="2:6" x14ac:dyDescent="0.3">
      <c r="B2152" s="412"/>
      <c r="C2152" s="126"/>
      <c r="D2152" s="390"/>
      <c r="E2152" s="390"/>
      <c r="F2152" s="390"/>
    </row>
    <row r="2153" spans="2:6" x14ac:dyDescent="0.3">
      <c r="B2153" s="412"/>
      <c r="C2153" s="126"/>
      <c r="D2153" s="390"/>
      <c r="E2153" s="390"/>
      <c r="F2153" s="390"/>
    </row>
    <row r="2154" spans="2:6" x14ac:dyDescent="0.3">
      <c r="B2154" s="412"/>
      <c r="C2154" s="126"/>
      <c r="D2154" s="390"/>
      <c r="E2154" s="390"/>
      <c r="F2154" s="390"/>
    </row>
    <row r="2155" spans="2:6" x14ac:dyDescent="0.3">
      <c r="B2155" s="412"/>
      <c r="C2155" s="126"/>
      <c r="D2155" s="390"/>
      <c r="E2155" s="390"/>
      <c r="F2155" s="390"/>
    </row>
    <row r="2156" spans="2:6" x14ac:dyDescent="0.3">
      <c r="B2156" s="412"/>
      <c r="C2156" s="126"/>
      <c r="D2156" s="390"/>
      <c r="E2156" s="390"/>
      <c r="F2156" s="390"/>
    </row>
    <row r="2157" spans="2:6" x14ac:dyDescent="0.3">
      <c r="B2157" s="412"/>
      <c r="C2157" s="126"/>
      <c r="D2157" s="390"/>
      <c r="E2157" s="390"/>
      <c r="F2157" s="390"/>
    </row>
    <row r="2158" spans="2:6" x14ac:dyDescent="0.3">
      <c r="B2158" s="412"/>
      <c r="C2158" s="126"/>
      <c r="D2158" s="390"/>
      <c r="E2158" s="390"/>
      <c r="F2158" s="390"/>
    </row>
    <row r="2159" spans="2:6" x14ac:dyDescent="0.3">
      <c r="B2159" s="412"/>
      <c r="C2159" s="126"/>
      <c r="D2159" s="390"/>
      <c r="E2159" s="390"/>
      <c r="F2159" s="390"/>
    </row>
    <row r="2160" spans="2:6" x14ac:dyDescent="0.3">
      <c r="B2160" s="412"/>
      <c r="C2160" s="126"/>
      <c r="D2160" s="390"/>
      <c r="E2160" s="390"/>
      <c r="F2160" s="390"/>
    </row>
    <row r="2161" spans="2:6" x14ac:dyDescent="0.3">
      <c r="B2161" s="412"/>
      <c r="C2161" s="126"/>
      <c r="D2161" s="390"/>
      <c r="E2161" s="390"/>
      <c r="F2161" s="390"/>
    </row>
    <row r="2162" spans="2:6" x14ac:dyDescent="0.3">
      <c r="B2162" s="412"/>
      <c r="C2162" s="126"/>
      <c r="D2162" s="390"/>
      <c r="E2162" s="390"/>
      <c r="F2162" s="390"/>
    </row>
    <row r="2163" spans="2:6" x14ac:dyDescent="0.3">
      <c r="B2163" s="412"/>
      <c r="C2163" s="126"/>
      <c r="D2163" s="390"/>
      <c r="E2163" s="390"/>
      <c r="F2163" s="390"/>
    </row>
    <row r="2164" spans="2:6" x14ac:dyDescent="0.3">
      <c r="B2164" s="412"/>
      <c r="C2164" s="126"/>
      <c r="D2164" s="390"/>
      <c r="E2164" s="390"/>
      <c r="F2164" s="390"/>
    </row>
    <row r="2165" spans="2:6" x14ac:dyDescent="0.3">
      <c r="B2165" s="412"/>
      <c r="C2165" s="126"/>
      <c r="D2165" s="390"/>
      <c r="E2165" s="390"/>
      <c r="F2165" s="390"/>
    </row>
    <row r="2166" spans="2:6" x14ac:dyDescent="0.3">
      <c r="B2166" s="412"/>
      <c r="C2166" s="126"/>
      <c r="D2166" s="390"/>
      <c r="E2166" s="390"/>
      <c r="F2166" s="390"/>
    </row>
    <row r="2167" spans="2:6" x14ac:dyDescent="0.3">
      <c r="B2167" s="412"/>
      <c r="C2167" s="126"/>
      <c r="D2167" s="390"/>
      <c r="E2167" s="390"/>
      <c r="F2167" s="390"/>
    </row>
    <row r="2168" spans="2:6" x14ac:dyDescent="0.3">
      <c r="B2168" s="412"/>
      <c r="C2168" s="126"/>
      <c r="D2168" s="390"/>
      <c r="E2168" s="390"/>
      <c r="F2168" s="390"/>
    </row>
    <row r="2169" spans="2:6" x14ac:dyDescent="0.3">
      <c r="B2169" s="412"/>
      <c r="C2169" s="126"/>
      <c r="D2169" s="390"/>
      <c r="E2169" s="390"/>
      <c r="F2169" s="390"/>
    </row>
    <row r="2170" spans="2:6" x14ac:dyDescent="0.3">
      <c r="B2170" s="412"/>
      <c r="C2170" s="126"/>
      <c r="D2170" s="390"/>
      <c r="E2170" s="390"/>
      <c r="F2170" s="390"/>
    </row>
    <row r="2171" spans="2:6" x14ac:dyDescent="0.3">
      <c r="B2171" s="412"/>
      <c r="C2171" s="126"/>
      <c r="D2171" s="390"/>
      <c r="E2171" s="390"/>
      <c r="F2171" s="390"/>
    </row>
    <row r="2172" spans="2:6" x14ac:dyDescent="0.3">
      <c r="B2172" s="412"/>
      <c r="C2172" s="126"/>
      <c r="D2172" s="390"/>
      <c r="E2172" s="390"/>
      <c r="F2172" s="390"/>
    </row>
    <row r="2173" spans="2:6" x14ac:dyDescent="0.3">
      <c r="B2173" s="412"/>
      <c r="C2173" s="126"/>
      <c r="D2173" s="390"/>
      <c r="E2173" s="390"/>
      <c r="F2173" s="390"/>
    </row>
    <row r="2174" spans="2:6" x14ac:dyDescent="0.3">
      <c r="B2174" s="412"/>
      <c r="C2174" s="126"/>
      <c r="D2174" s="390"/>
      <c r="E2174" s="390"/>
      <c r="F2174" s="390"/>
    </row>
    <row r="2175" spans="2:6" x14ac:dyDescent="0.3">
      <c r="B2175" s="412"/>
      <c r="C2175" s="126"/>
      <c r="D2175" s="390"/>
      <c r="E2175" s="390"/>
      <c r="F2175" s="390"/>
    </row>
    <row r="2176" spans="2:6" x14ac:dyDescent="0.3">
      <c r="B2176" s="412"/>
      <c r="C2176" s="126"/>
      <c r="D2176" s="390"/>
      <c r="E2176" s="390"/>
      <c r="F2176" s="390"/>
    </row>
    <row r="2177" spans="2:6" x14ac:dyDescent="0.3">
      <c r="B2177" s="412"/>
      <c r="C2177" s="126"/>
      <c r="D2177" s="390"/>
      <c r="E2177" s="390"/>
      <c r="F2177" s="390"/>
    </row>
    <row r="2178" spans="2:6" x14ac:dyDescent="0.3">
      <c r="B2178" s="412"/>
      <c r="C2178" s="126"/>
      <c r="D2178" s="390"/>
      <c r="E2178" s="390"/>
      <c r="F2178" s="390"/>
    </row>
    <row r="2179" spans="2:6" x14ac:dyDescent="0.3">
      <c r="B2179" s="412"/>
      <c r="C2179" s="126"/>
      <c r="D2179" s="390"/>
      <c r="E2179" s="390"/>
      <c r="F2179" s="390"/>
    </row>
    <row r="2180" spans="2:6" x14ac:dyDescent="0.3">
      <c r="B2180" s="412"/>
      <c r="C2180" s="126"/>
      <c r="D2180" s="390"/>
      <c r="E2180" s="390"/>
      <c r="F2180" s="390"/>
    </row>
    <row r="2181" spans="2:6" x14ac:dyDescent="0.3">
      <c r="B2181" s="412"/>
      <c r="C2181" s="126"/>
      <c r="D2181" s="390"/>
      <c r="E2181" s="390"/>
      <c r="F2181" s="390"/>
    </row>
    <row r="2182" spans="2:6" x14ac:dyDescent="0.3">
      <c r="B2182" s="412"/>
      <c r="C2182" s="126"/>
      <c r="D2182" s="390"/>
      <c r="E2182" s="390"/>
      <c r="F2182" s="390"/>
    </row>
    <row r="2183" spans="2:6" x14ac:dyDescent="0.3">
      <c r="B2183" s="412"/>
      <c r="C2183" s="126"/>
      <c r="D2183" s="390"/>
      <c r="E2183" s="390"/>
      <c r="F2183" s="390"/>
    </row>
    <row r="2184" spans="2:6" x14ac:dyDescent="0.3">
      <c r="B2184" s="412"/>
      <c r="C2184" s="126"/>
      <c r="D2184" s="390"/>
      <c r="E2184" s="390"/>
      <c r="F2184" s="390"/>
    </row>
    <row r="2185" spans="2:6" x14ac:dyDescent="0.3">
      <c r="B2185" s="412"/>
      <c r="C2185" s="126"/>
      <c r="D2185" s="390"/>
      <c r="E2185" s="390"/>
      <c r="F2185" s="390"/>
    </row>
    <row r="2186" spans="2:6" x14ac:dyDescent="0.3">
      <c r="B2186" s="412"/>
      <c r="C2186" s="126"/>
      <c r="D2186" s="390"/>
      <c r="E2186" s="390"/>
      <c r="F2186" s="390"/>
    </row>
    <row r="2187" spans="2:6" x14ac:dyDescent="0.3">
      <c r="B2187" s="412"/>
      <c r="C2187" s="126"/>
      <c r="D2187" s="390"/>
      <c r="E2187" s="390"/>
      <c r="F2187" s="390"/>
    </row>
    <row r="2188" spans="2:6" x14ac:dyDescent="0.3">
      <c r="B2188" s="412"/>
      <c r="C2188" s="126"/>
      <c r="D2188" s="390"/>
      <c r="E2188" s="390"/>
      <c r="F2188" s="390"/>
    </row>
    <row r="2189" spans="2:6" x14ac:dyDescent="0.3">
      <c r="B2189" s="412"/>
      <c r="C2189" s="126"/>
      <c r="D2189" s="390"/>
      <c r="E2189" s="390"/>
      <c r="F2189" s="390"/>
    </row>
    <row r="2190" spans="2:6" x14ac:dyDescent="0.3">
      <c r="B2190" s="412"/>
      <c r="C2190" s="126"/>
      <c r="D2190" s="390"/>
      <c r="E2190" s="390"/>
      <c r="F2190" s="390"/>
    </row>
    <row r="2191" spans="2:6" x14ac:dyDescent="0.3">
      <c r="B2191" s="412"/>
      <c r="C2191" s="126"/>
      <c r="D2191" s="390"/>
      <c r="E2191" s="390"/>
      <c r="F2191" s="390"/>
    </row>
    <row r="2192" spans="2:6" x14ac:dyDescent="0.3">
      <c r="B2192" s="412"/>
      <c r="C2192" s="126"/>
      <c r="D2192" s="390"/>
      <c r="E2192" s="390"/>
      <c r="F2192" s="390"/>
    </row>
    <row r="2193" spans="2:6" x14ac:dyDescent="0.3">
      <c r="B2193" s="412"/>
      <c r="C2193" s="126"/>
      <c r="D2193" s="390"/>
      <c r="E2193" s="390"/>
      <c r="F2193" s="390"/>
    </row>
    <row r="2194" spans="2:6" x14ac:dyDescent="0.3">
      <c r="B2194" s="412"/>
      <c r="C2194" s="126"/>
      <c r="D2194" s="390"/>
      <c r="E2194" s="390"/>
      <c r="F2194" s="390"/>
    </row>
    <row r="2195" spans="2:6" x14ac:dyDescent="0.3">
      <c r="B2195" s="412"/>
      <c r="C2195" s="126"/>
      <c r="D2195" s="390"/>
      <c r="E2195" s="390"/>
      <c r="F2195" s="390"/>
    </row>
    <row r="2196" spans="2:6" x14ac:dyDescent="0.3">
      <c r="B2196" s="412"/>
      <c r="C2196" s="126"/>
      <c r="D2196" s="390"/>
      <c r="E2196" s="390"/>
      <c r="F2196" s="390"/>
    </row>
    <row r="2197" spans="2:6" x14ac:dyDescent="0.3">
      <c r="B2197" s="412"/>
      <c r="C2197" s="126"/>
      <c r="D2197" s="390"/>
      <c r="E2197" s="390"/>
      <c r="F2197" s="390"/>
    </row>
    <row r="2198" spans="2:6" x14ac:dyDescent="0.3">
      <c r="B2198" s="412"/>
      <c r="C2198" s="126"/>
      <c r="D2198" s="390"/>
      <c r="E2198" s="390"/>
      <c r="F2198" s="390"/>
    </row>
    <row r="2199" spans="2:6" x14ac:dyDescent="0.3">
      <c r="B2199" s="412"/>
      <c r="C2199" s="126"/>
      <c r="D2199" s="390"/>
      <c r="E2199" s="390"/>
      <c r="F2199" s="390"/>
    </row>
    <row r="2200" spans="2:6" x14ac:dyDescent="0.3">
      <c r="B2200" s="412"/>
      <c r="C2200" s="126"/>
      <c r="D2200" s="390"/>
      <c r="E2200" s="390"/>
      <c r="F2200" s="390"/>
    </row>
    <row r="2201" spans="2:6" x14ac:dyDescent="0.3">
      <c r="B2201" s="412"/>
      <c r="C2201" s="126"/>
      <c r="D2201" s="390"/>
      <c r="E2201" s="390"/>
      <c r="F2201" s="390"/>
    </row>
    <row r="2202" spans="2:6" x14ac:dyDescent="0.3">
      <c r="B2202" s="412"/>
      <c r="C2202" s="126"/>
      <c r="D2202" s="390"/>
      <c r="E2202" s="390"/>
      <c r="F2202" s="390"/>
    </row>
    <row r="2203" spans="2:6" x14ac:dyDescent="0.3">
      <c r="B2203" s="412"/>
      <c r="C2203" s="126"/>
      <c r="D2203" s="390"/>
      <c r="E2203" s="390"/>
      <c r="F2203" s="390"/>
    </row>
    <row r="2204" spans="2:6" x14ac:dyDescent="0.3">
      <c r="B2204" s="412"/>
      <c r="C2204" s="126"/>
      <c r="D2204" s="390"/>
      <c r="E2204" s="390"/>
      <c r="F2204" s="390"/>
    </row>
    <row r="2205" spans="2:6" x14ac:dyDescent="0.3">
      <c r="B2205" s="412"/>
      <c r="C2205" s="126"/>
      <c r="D2205" s="390"/>
      <c r="E2205" s="390"/>
      <c r="F2205" s="390"/>
    </row>
    <row r="2206" spans="2:6" x14ac:dyDescent="0.3">
      <c r="B2206" s="412"/>
      <c r="C2206" s="126"/>
      <c r="D2206" s="390"/>
      <c r="E2206" s="390"/>
      <c r="F2206" s="390"/>
    </row>
    <row r="2207" spans="2:6" x14ac:dyDescent="0.3">
      <c r="B2207" s="412"/>
      <c r="C2207" s="126"/>
      <c r="D2207" s="390"/>
      <c r="E2207" s="390"/>
      <c r="F2207" s="390"/>
    </row>
    <row r="2208" spans="2:6" x14ac:dyDescent="0.3">
      <c r="B2208" s="412"/>
      <c r="C2208" s="126"/>
      <c r="D2208" s="390"/>
      <c r="E2208" s="390"/>
      <c r="F2208" s="390"/>
    </row>
    <row r="2209" spans="2:6" x14ac:dyDescent="0.3">
      <c r="B2209" s="412"/>
      <c r="C2209" s="126"/>
      <c r="D2209" s="390"/>
      <c r="E2209" s="390"/>
      <c r="F2209" s="390"/>
    </row>
    <row r="2210" spans="2:6" x14ac:dyDescent="0.3">
      <c r="B2210" s="412"/>
      <c r="C2210" s="126"/>
      <c r="D2210" s="390"/>
      <c r="E2210" s="390"/>
      <c r="F2210" s="390"/>
    </row>
    <row r="2211" spans="2:6" x14ac:dyDescent="0.3">
      <c r="B2211" s="412"/>
      <c r="C2211" s="126"/>
      <c r="D2211" s="390"/>
      <c r="E2211" s="390"/>
      <c r="F2211" s="390"/>
    </row>
    <row r="2212" spans="2:6" x14ac:dyDescent="0.3">
      <c r="B2212" s="412"/>
      <c r="C2212" s="126"/>
      <c r="D2212" s="390"/>
      <c r="E2212" s="390"/>
      <c r="F2212" s="390"/>
    </row>
    <row r="2213" spans="2:6" x14ac:dyDescent="0.3">
      <c r="B2213" s="412"/>
      <c r="C2213" s="126"/>
      <c r="D2213" s="390"/>
      <c r="E2213" s="390"/>
      <c r="F2213" s="390"/>
    </row>
    <row r="2214" spans="2:6" x14ac:dyDescent="0.3">
      <c r="B2214" s="412"/>
      <c r="C2214" s="126"/>
      <c r="D2214" s="390"/>
      <c r="E2214" s="390"/>
      <c r="F2214" s="390"/>
    </row>
    <row r="2215" spans="2:6" x14ac:dyDescent="0.3">
      <c r="B2215" s="412"/>
      <c r="C2215" s="126"/>
      <c r="D2215" s="390"/>
      <c r="E2215" s="390"/>
      <c r="F2215" s="390"/>
    </row>
    <row r="2216" spans="2:6" x14ac:dyDescent="0.3">
      <c r="B2216" s="412"/>
      <c r="C2216" s="126"/>
      <c r="D2216" s="390"/>
      <c r="E2216" s="390"/>
      <c r="F2216" s="390"/>
    </row>
    <row r="2217" spans="2:6" x14ac:dyDescent="0.3">
      <c r="B2217" s="412"/>
      <c r="C2217" s="126"/>
      <c r="D2217" s="390"/>
      <c r="E2217" s="390"/>
      <c r="F2217" s="390"/>
    </row>
    <row r="2218" spans="2:6" x14ac:dyDescent="0.3">
      <c r="B2218" s="412"/>
      <c r="C2218" s="126"/>
      <c r="D2218" s="390"/>
      <c r="E2218" s="390"/>
      <c r="F2218" s="390"/>
    </row>
    <row r="2219" spans="2:6" x14ac:dyDescent="0.3">
      <c r="B2219" s="412"/>
      <c r="C2219" s="126"/>
      <c r="D2219" s="390"/>
      <c r="E2219" s="390"/>
      <c r="F2219" s="390"/>
    </row>
    <row r="2220" spans="2:6" x14ac:dyDescent="0.3">
      <c r="B2220" s="412"/>
      <c r="C2220" s="126"/>
      <c r="D2220" s="390"/>
      <c r="E2220" s="390"/>
      <c r="F2220" s="390"/>
    </row>
    <row r="2221" spans="2:6" x14ac:dyDescent="0.3">
      <c r="B2221" s="412"/>
      <c r="C2221" s="126"/>
      <c r="D2221" s="390"/>
      <c r="E2221" s="390"/>
      <c r="F2221" s="390"/>
    </row>
    <row r="2222" spans="2:6" x14ac:dyDescent="0.3">
      <c r="B2222" s="412"/>
      <c r="C2222" s="126"/>
      <c r="D2222" s="390"/>
      <c r="E2222" s="390"/>
      <c r="F2222" s="390"/>
    </row>
    <row r="2223" spans="2:6" x14ac:dyDescent="0.3">
      <c r="B2223" s="412"/>
      <c r="C2223" s="126"/>
      <c r="D2223" s="390"/>
      <c r="E2223" s="390"/>
      <c r="F2223" s="390"/>
    </row>
    <row r="2224" spans="2:6" x14ac:dyDescent="0.3">
      <c r="B2224" s="412"/>
      <c r="C2224" s="126"/>
      <c r="D2224" s="390"/>
      <c r="E2224" s="390"/>
      <c r="F2224" s="390"/>
    </row>
    <row r="2225" spans="2:6" x14ac:dyDescent="0.3">
      <c r="B2225" s="412"/>
      <c r="C2225" s="126"/>
      <c r="D2225" s="390"/>
      <c r="E2225" s="390"/>
      <c r="F2225" s="390"/>
    </row>
    <row r="2226" spans="2:6" x14ac:dyDescent="0.3">
      <c r="B2226" s="412"/>
      <c r="C2226" s="126"/>
      <c r="D2226" s="390"/>
      <c r="E2226" s="390"/>
      <c r="F2226" s="390"/>
    </row>
    <row r="2227" spans="2:6" x14ac:dyDescent="0.3">
      <c r="B2227" s="412"/>
      <c r="C2227" s="126"/>
      <c r="D2227" s="390"/>
      <c r="E2227" s="390"/>
      <c r="F2227" s="390"/>
    </row>
    <row r="2228" spans="2:6" x14ac:dyDescent="0.3">
      <c r="B2228" s="412"/>
      <c r="C2228" s="126"/>
      <c r="D2228" s="390"/>
      <c r="E2228" s="390"/>
      <c r="F2228" s="390"/>
    </row>
    <row r="2229" spans="2:6" x14ac:dyDescent="0.3">
      <c r="B2229" s="412"/>
      <c r="C2229" s="126"/>
      <c r="D2229" s="390"/>
      <c r="E2229" s="390"/>
      <c r="F2229" s="390"/>
    </row>
    <row r="2230" spans="2:6" x14ac:dyDescent="0.3">
      <c r="B2230" s="412"/>
      <c r="C2230" s="126"/>
      <c r="D2230" s="390"/>
      <c r="E2230" s="390"/>
      <c r="F2230" s="390"/>
    </row>
    <row r="2231" spans="2:6" x14ac:dyDescent="0.3">
      <c r="B2231" s="412"/>
      <c r="C2231" s="126"/>
      <c r="D2231" s="390"/>
      <c r="E2231" s="390"/>
      <c r="F2231" s="390"/>
    </row>
    <row r="2232" spans="2:6" x14ac:dyDescent="0.3">
      <c r="B2232" s="412"/>
      <c r="C2232" s="126"/>
      <c r="D2232" s="390"/>
      <c r="E2232" s="390"/>
      <c r="F2232" s="390"/>
    </row>
    <row r="2233" spans="2:6" x14ac:dyDescent="0.3">
      <c r="B2233" s="412"/>
      <c r="C2233" s="126"/>
      <c r="D2233" s="390"/>
      <c r="E2233" s="390"/>
      <c r="F2233" s="390"/>
    </row>
    <row r="2234" spans="2:6" x14ac:dyDescent="0.3">
      <c r="B2234" s="412"/>
      <c r="C2234" s="126"/>
      <c r="D2234" s="390"/>
      <c r="E2234" s="390"/>
      <c r="F2234" s="390"/>
    </row>
    <row r="2235" spans="2:6" x14ac:dyDescent="0.3">
      <c r="B2235" s="412"/>
      <c r="C2235" s="126"/>
      <c r="D2235" s="390"/>
      <c r="E2235" s="390"/>
      <c r="F2235" s="390"/>
    </row>
    <row r="2236" spans="2:6" x14ac:dyDescent="0.3">
      <c r="B2236" s="412"/>
      <c r="C2236" s="126"/>
      <c r="D2236" s="390"/>
      <c r="E2236" s="390"/>
      <c r="F2236" s="390"/>
    </row>
    <row r="2237" spans="2:6" x14ac:dyDescent="0.3">
      <c r="B2237" s="412"/>
      <c r="C2237" s="126"/>
      <c r="D2237" s="390"/>
      <c r="E2237" s="390"/>
      <c r="F2237" s="390"/>
    </row>
    <row r="2238" spans="2:6" x14ac:dyDescent="0.3">
      <c r="B2238" s="412"/>
      <c r="C2238" s="126"/>
      <c r="D2238" s="390"/>
      <c r="E2238" s="390"/>
      <c r="F2238" s="390"/>
    </row>
    <row r="2239" spans="2:6" x14ac:dyDescent="0.3">
      <c r="B2239" s="412"/>
      <c r="C2239" s="126"/>
      <c r="D2239" s="390"/>
      <c r="E2239" s="390"/>
      <c r="F2239" s="390"/>
    </row>
    <row r="2240" spans="2:6" x14ac:dyDescent="0.3">
      <c r="B2240" s="412"/>
      <c r="C2240" s="126"/>
      <c r="D2240" s="390"/>
      <c r="E2240" s="390"/>
      <c r="F2240" s="390"/>
    </row>
    <row r="2241" spans="2:6" x14ac:dyDescent="0.3">
      <c r="B2241" s="412"/>
      <c r="C2241" s="126"/>
      <c r="D2241" s="390"/>
      <c r="E2241" s="390"/>
      <c r="F2241" s="390"/>
    </row>
    <row r="2242" spans="2:6" x14ac:dyDescent="0.3">
      <c r="B2242" s="412"/>
      <c r="C2242" s="126"/>
      <c r="D2242" s="390"/>
      <c r="E2242" s="390"/>
      <c r="F2242" s="390"/>
    </row>
    <row r="2243" spans="2:6" x14ac:dyDescent="0.3">
      <c r="B2243" s="412"/>
      <c r="C2243" s="126"/>
      <c r="D2243" s="390"/>
      <c r="E2243" s="390"/>
      <c r="F2243" s="390"/>
    </row>
    <row r="2244" spans="2:6" x14ac:dyDescent="0.3">
      <c r="B2244" s="412"/>
      <c r="C2244" s="126"/>
      <c r="D2244" s="390"/>
      <c r="E2244" s="390"/>
      <c r="F2244" s="390"/>
    </row>
    <row r="2245" spans="2:6" x14ac:dyDescent="0.3">
      <c r="B2245" s="412"/>
      <c r="C2245" s="126"/>
      <c r="D2245" s="390"/>
      <c r="E2245" s="390"/>
      <c r="F2245" s="390"/>
    </row>
    <row r="2246" spans="2:6" x14ac:dyDescent="0.3">
      <c r="B2246" s="412"/>
      <c r="C2246" s="126"/>
      <c r="D2246" s="390"/>
      <c r="E2246" s="390"/>
      <c r="F2246" s="390"/>
    </row>
    <row r="2247" spans="2:6" x14ac:dyDescent="0.3">
      <c r="B2247" s="412"/>
      <c r="C2247" s="126"/>
      <c r="D2247" s="390"/>
      <c r="E2247" s="390"/>
      <c r="F2247" s="390"/>
    </row>
    <row r="2248" spans="2:6" x14ac:dyDescent="0.3">
      <c r="B2248" s="412"/>
      <c r="C2248" s="126"/>
      <c r="D2248" s="390"/>
      <c r="E2248" s="390"/>
      <c r="F2248" s="390"/>
    </row>
    <row r="2249" spans="2:6" x14ac:dyDescent="0.3">
      <c r="B2249" s="412"/>
      <c r="C2249" s="126"/>
      <c r="D2249" s="390"/>
      <c r="E2249" s="390"/>
      <c r="F2249" s="390"/>
    </row>
    <row r="2250" spans="2:6" x14ac:dyDescent="0.3">
      <c r="B2250" s="412"/>
      <c r="C2250" s="126"/>
      <c r="D2250" s="390"/>
      <c r="E2250" s="390"/>
      <c r="F2250" s="390"/>
    </row>
    <row r="2251" spans="2:6" x14ac:dyDescent="0.3">
      <c r="B2251" s="412"/>
      <c r="C2251" s="126"/>
      <c r="D2251" s="390"/>
      <c r="E2251" s="390"/>
      <c r="F2251" s="390"/>
    </row>
    <row r="2252" spans="2:6" x14ac:dyDescent="0.3">
      <c r="B2252" s="412"/>
      <c r="C2252" s="126"/>
      <c r="D2252" s="390"/>
      <c r="E2252" s="390"/>
      <c r="F2252" s="390"/>
    </row>
    <row r="2253" spans="2:6" x14ac:dyDescent="0.3">
      <c r="B2253" s="412"/>
      <c r="C2253" s="126"/>
      <c r="D2253" s="390"/>
      <c r="E2253" s="390"/>
      <c r="F2253" s="390"/>
    </row>
    <row r="2254" spans="2:6" x14ac:dyDescent="0.3">
      <c r="B2254" s="412"/>
      <c r="C2254" s="126"/>
      <c r="D2254" s="390"/>
      <c r="E2254" s="390"/>
      <c r="F2254" s="390"/>
    </row>
    <row r="2255" spans="2:6" x14ac:dyDescent="0.3">
      <c r="B2255" s="412"/>
      <c r="C2255" s="126"/>
      <c r="D2255" s="390"/>
      <c r="E2255" s="390"/>
      <c r="F2255" s="390"/>
    </row>
    <row r="2256" spans="2:6" x14ac:dyDescent="0.3">
      <c r="B2256" s="412"/>
      <c r="C2256" s="126"/>
      <c r="D2256" s="390"/>
      <c r="E2256" s="390"/>
      <c r="F2256" s="390"/>
    </row>
    <row r="2257" spans="2:6" x14ac:dyDescent="0.3">
      <c r="B2257" s="412"/>
      <c r="C2257" s="126"/>
      <c r="D2257" s="390"/>
      <c r="E2257" s="390"/>
      <c r="F2257" s="390"/>
    </row>
    <row r="2258" spans="2:6" x14ac:dyDescent="0.3">
      <c r="B2258" s="412"/>
      <c r="C2258" s="126"/>
      <c r="D2258" s="390"/>
      <c r="E2258" s="390"/>
      <c r="F2258" s="390"/>
    </row>
    <row r="2259" spans="2:6" x14ac:dyDescent="0.3">
      <c r="B2259" s="412"/>
      <c r="C2259" s="126"/>
      <c r="D2259" s="390"/>
      <c r="E2259" s="390"/>
      <c r="F2259" s="390"/>
    </row>
    <row r="2260" spans="2:6" x14ac:dyDescent="0.3">
      <c r="B2260" s="412"/>
      <c r="C2260" s="126"/>
      <c r="D2260" s="390"/>
      <c r="E2260" s="390"/>
      <c r="F2260" s="390"/>
    </row>
    <row r="2261" spans="2:6" x14ac:dyDescent="0.3">
      <c r="B2261" s="412"/>
      <c r="C2261" s="126"/>
      <c r="D2261" s="390"/>
      <c r="E2261" s="390"/>
      <c r="F2261" s="390"/>
    </row>
    <row r="2262" spans="2:6" x14ac:dyDescent="0.3">
      <c r="B2262" s="412"/>
      <c r="C2262" s="126"/>
      <c r="D2262" s="390"/>
      <c r="E2262" s="390"/>
      <c r="F2262" s="390"/>
    </row>
    <row r="2263" spans="2:6" x14ac:dyDescent="0.3">
      <c r="B2263" s="412"/>
      <c r="C2263" s="126"/>
      <c r="D2263" s="390"/>
      <c r="E2263" s="390"/>
      <c r="F2263" s="390"/>
    </row>
    <row r="2264" spans="2:6" x14ac:dyDescent="0.3">
      <c r="B2264" s="412"/>
      <c r="C2264" s="126"/>
      <c r="D2264" s="390"/>
      <c r="E2264" s="390"/>
      <c r="F2264" s="390"/>
    </row>
    <row r="2265" spans="2:6" x14ac:dyDescent="0.3">
      <c r="B2265" s="412"/>
      <c r="C2265" s="126"/>
      <c r="D2265" s="390"/>
      <c r="E2265" s="390"/>
      <c r="F2265" s="390"/>
    </row>
    <row r="2266" spans="2:6" x14ac:dyDescent="0.3">
      <c r="B2266" s="412"/>
      <c r="C2266" s="126"/>
      <c r="D2266" s="390"/>
      <c r="E2266" s="390"/>
      <c r="F2266" s="390"/>
    </row>
    <row r="2267" spans="2:6" x14ac:dyDescent="0.3">
      <c r="B2267" s="412"/>
      <c r="C2267" s="126"/>
      <c r="D2267" s="390"/>
      <c r="E2267" s="390"/>
      <c r="F2267" s="390"/>
    </row>
    <row r="2268" spans="2:6" x14ac:dyDescent="0.3">
      <c r="B2268" s="412"/>
      <c r="C2268" s="126"/>
      <c r="D2268" s="390"/>
      <c r="E2268" s="390"/>
      <c r="F2268" s="390"/>
    </row>
    <row r="2269" spans="2:6" x14ac:dyDescent="0.3">
      <c r="B2269" s="412"/>
      <c r="C2269" s="126"/>
      <c r="D2269" s="390"/>
      <c r="E2269" s="390"/>
      <c r="F2269" s="390"/>
    </row>
    <row r="2270" spans="2:6" x14ac:dyDescent="0.3">
      <c r="B2270" s="412"/>
      <c r="C2270" s="126"/>
      <c r="D2270" s="390"/>
      <c r="E2270" s="390"/>
      <c r="F2270" s="390"/>
    </row>
    <row r="2271" spans="2:6" x14ac:dyDescent="0.3">
      <c r="B2271" s="412"/>
      <c r="C2271" s="126"/>
      <c r="D2271" s="390"/>
      <c r="E2271" s="390"/>
      <c r="F2271" s="390"/>
    </row>
    <row r="2272" spans="2:6" x14ac:dyDescent="0.3">
      <c r="B2272" s="412"/>
      <c r="C2272" s="126"/>
      <c r="D2272" s="390"/>
      <c r="E2272" s="390"/>
      <c r="F2272" s="390"/>
    </row>
    <row r="2273" spans="2:6" x14ac:dyDescent="0.3">
      <c r="B2273" s="412"/>
      <c r="C2273" s="126"/>
      <c r="D2273" s="390"/>
      <c r="E2273" s="390"/>
      <c r="F2273" s="390"/>
    </row>
    <row r="2274" spans="2:6" x14ac:dyDescent="0.3">
      <c r="B2274" s="412"/>
      <c r="C2274" s="126"/>
      <c r="D2274" s="390"/>
      <c r="E2274" s="390"/>
      <c r="F2274" s="390"/>
    </row>
    <row r="2275" spans="2:6" x14ac:dyDescent="0.3">
      <c r="B2275" s="412"/>
      <c r="C2275" s="126"/>
      <c r="D2275" s="390"/>
      <c r="E2275" s="390"/>
      <c r="F2275" s="390"/>
    </row>
    <row r="2276" spans="2:6" x14ac:dyDescent="0.3">
      <c r="B2276" s="412"/>
      <c r="C2276" s="126"/>
      <c r="D2276" s="390"/>
      <c r="E2276" s="390"/>
      <c r="F2276" s="390"/>
    </row>
    <row r="2277" spans="2:6" x14ac:dyDescent="0.3">
      <c r="B2277" s="412"/>
      <c r="C2277" s="126"/>
      <c r="D2277" s="390"/>
      <c r="E2277" s="390"/>
      <c r="F2277" s="390"/>
    </row>
    <row r="2278" spans="2:6" x14ac:dyDescent="0.3">
      <c r="B2278" s="412"/>
      <c r="C2278" s="126"/>
      <c r="D2278" s="390"/>
      <c r="E2278" s="390"/>
      <c r="F2278" s="390"/>
    </row>
    <row r="2279" spans="2:6" x14ac:dyDescent="0.3">
      <c r="B2279" s="412"/>
      <c r="C2279" s="126"/>
      <c r="D2279" s="390"/>
      <c r="E2279" s="390"/>
      <c r="F2279" s="390"/>
    </row>
    <row r="2280" spans="2:6" x14ac:dyDescent="0.3">
      <c r="B2280" s="412"/>
      <c r="C2280" s="126"/>
      <c r="D2280" s="390"/>
      <c r="E2280" s="390"/>
      <c r="F2280" s="390"/>
    </row>
    <row r="2281" spans="2:6" x14ac:dyDescent="0.3">
      <c r="B2281" s="412"/>
      <c r="C2281" s="126"/>
      <c r="D2281" s="390"/>
      <c r="E2281" s="390"/>
      <c r="F2281" s="390"/>
    </row>
    <row r="2282" spans="2:6" x14ac:dyDescent="0.3">
      <c r="B2282" s="412"/>
      <c r="C2282" s="126"/>
      <c r="D2282" s="390"/>
      <c r="E2282" s="390"/>
      <c r="F2282" s="390"/>
    </row>
    <row r="2283" spans="2:6" x14ac:dyDescent="0.3">
      <c r="B2283" s="412"/>
      <c r="C2283" s="126"/>
      <c r="D2283" s="390"/>
      <c r="E2283" s="390"/>
      <c r="F2283" s="390"/>
    </row>
    <row r="2284" spans="2:6" x14ac:dyDescent="0.3">
      <c r="B2284" s="412"/>
      <c r="C2284" s="126"/>
      <c r="D2284" s="390"/>
      <c r="E2284" s="390"/>
      <c r="F2284" s="390"/>
    </row>
    <row r="2285" spans="2:6" x14ac:dyDescent="0.3">
      <c r="B2285" s="412"/>
      <c r="C2285" s="126"/>
      <c r="D2285" s="390"/>
      <c r="E2285" s="390"/>
      <c r="F2285" s="390"/>
    </row>
    <row r="2286" spans="2:6" x14ac:dyDescent="0.3">
      <c r="B2286" s="412"/>
      <c r="C2286" s="126"/>
      <c r="D2286" s="390"/>
      <c r="E2286" s="390"/>
      <c r="F2286" s="390"/>
    </row>
    <row r="2287" spans="2:6" x14ac:dyDescent="0.3">
      <c r="B2287" s="412"/>
      <c r="C2287" s="126"/>
      <c r="D2287" s="390"/>
      <c r="E2287" s="390"/>
      <c r="F2287" s="390"/>
    </row>
    <row r="2288" spans="2:6" x14ac:dyDescent="0.3">
      <c r="B2288" s="412"/>
      <c r="C2288" s="126"/>
      <c r="D2288" s="390"/>
      <c r="E2288" s="390"/>
      <c r="F2288" s="390"/>
    </row>
    <row r="2289" spans="2:6" x14ac:dyDescent="0.3">
      <c r="B2289" s="412"/>
      <c r="C2289" s="126"/>
      <c r="D2289" s="390"/>
      <c r="E2289" s="390"/>
      <c r="F2289" s="390"/>
    </row>
    <row r="2290" spans="2:6" x14ac:dyDescent="0.3">
      <c r="B2290" s="412"/>
      <c r="C2290" s="126"/>
      <c r="D2290" s="390"/>
      <c r="E2290" s="390"/>
      <c r="F2290" s="390"/>
    </row>
    <row r="2291" spans="2:6" x14ac:dyDescent="0.3">
      <c r="B2291" s="412"/>
      <c r="C2291" s="126"/>
      <c r="D2291" s="390"/>
      <c r="E2291" s="390"/>
      <c r="F2291" s="390"/>
    </row>
    <row r="2292" spans="2:6" x14ac:dyDescent="0.3">
      <c r="B2292" s="412"/>
      <c r="C2292" s="126"/>
      <c r="D2292" s="390"/>
      <c r="E2292" s="390"/>
      <c r="F2292" s="390"/>
    </row>
    <row r="2293" spans="2:6" x14ac:dyDescent="0.3">
      <c r="B2293" s="412"/>
      <c r="C2293" s="126"/>
      <c r="D2293" s="390"/>
      <c r="E2293" s="390"/>
      <c r="F2293" s="390"/>
    </row>
    <row r="2294" spans="2:6" x14ac:dyDescent="0.3">
      <c r="B2294" s="412"/>
      <c r="C2294" s="126"/>
      <c r="D2294" s="390"/>
      <c r="E2294" s="390"/>
      <c r="F2294" s="390"/>
    </row>
    <row r="2295" spans="2:6" x14ac:dyDescent="0.3">
      <c r="B2295" s="412"/>
      <c r="C2295" s="126"/>
      <c r="D2295" s="390"/>
      <c r="E2295" s="390"/>
      <c r="F2295" s="390"/>
    </row>
    <row r="2296" spans="2:6" x14ac:dyDescent="0.3">
      <c r="B2296" s="412"/>
      <c r="C2296" s="126"/>
      <c r="D2296" s="390"/>
      <c r="E2296" s="390"/>
      <c r="F2296" s="390"/>
    </row>
    <row r="2297" spans="2:6" x14ac:dyDescent="0.3">
      <c r="B2297" s="412"/>
      <c r="C2297" s="126"/>
      <c r="D2297" s="390"/>
      <c r="E2297" s="390"/>
      <c r="F2297" s="390"/>
    </row>
    <row r="2298" spans="2:6" x14ac:dyDescent="0.3">
      <c r="B2298" s="412"/>
      <c r="C2298" s="126"/>
      <c r="D2298" s="390"/>
      <c r="E2298" s="390"/>
      <c r="F2298" s="390"/>
    </row>
    <row r="2299" spans="2:6" x14ac:dyDescent="0.3">
      <c r="B2299" s="412"/>
      <c r="C2299" s="126"/>
      <c r="D2299" s="390"/>
      <c r="E2299" s="390"/>
      <c r="F2299" s="390"/>
    </row>
    <row r="2300" spans="2:6" x14ac:dyDescent="0.3">
      <c r="B2300" s="412"/>
      <c r="C2300" s="126"/>
      <c r="D2300" s="390"/>
      <c r="E2300" s="390"/>
      <c r="F2300" s="390"/>
    </row>
    <row r="2301" spans="2:6" x14ac:dyDescent="0.3">
      <c r="B2301" s="412"/>
      <c r="C2301" s="126"/>
      <c r="D2301" s="390"/>
      <c r="E2301" s="390"/>
      <c r="F2301" s="390"/>
    </row>
    <row r="2302" spans="2:6" x14ac:dyDescent="0.3">
      <c r="B2302" s="412"/>
      <c r="C2302" s="126"/>
      <c r="D2302" s="390"/>
      <c r="E2302" s="390"/>
      <c r="F2302" s="390"/>
    </row>
    <row r="2303" spans="2:6" x14ac:dyDescent="0.3">
      <c r="B2303" s="412"/>
      <c r="C2303" s="126"/>
      <c r="D2303" s="390"/>
      <c r="E2303" s="390"/>
      <c r="F2303" s="390"/>
    </row>
    <row r="2304" spans="2:6" x14ac:dyDescent="0.3">
      <c r="B2304" s="412"/>
      <c r="C2304" s="126"/>
      <c r="D2304" s="390"/>
      <c r="E2304" s="390"/>
      <c r="F2304" s="390"/>
    </row>
    <row r="2305" spans="2:6" x14ac:dyDescent="0.3">
      <c r="B2305" s="412"/>
      <c r="C2305" s="126"/>
      <c r="D2305" s="390"/>
      <c r="E2305" s="390"/>
      <c r="F2305" s="390"/>
    </row>
    <row r="2306" spans="2:6" x14ac:dyDescent="0.3">
      <c r="B2306" s="412"/>
      <c r="C2306" s="126"/>
      <c r="D2306" s="390"/>
      <c r="E2306" s="390"/>
      <c r="F2306" s="390"/>
    </row>
    <row r="2307" spans="2:6" x14ac:dyDescent="0.3">
      <c r="B2307" s="412"/>
      <c r="C2307" s="126"/>
      <c r="D2307" s="390"/>
      <c r="E2307" s="390"/>
      <c r="F2307" s="390"/>
    </row>
    <row r="2308" spans="2:6" x14ac:dyDescent="0.3">
      <c r="B2308" s="412"/>
      <c r="C2308" s="126"/>
      <c r="D2308" s="390"/>
      <c r="E2308" s="390"/>
      <c r="F2308" s="390"/>
    </row>
    <row r="2309" spans="2:6" x14ac:dyDescent="0.3">
      <c r="B2309" s="412"/>
      <c r="C2309" s="126"/>
      <c r="D2309" s="390"/>
      <c r="E2309" s="390"/>
      <c r="F2309" s="390"/>
    </row>
    <row r="2310" spans="2:6" x14ac:dyDescent="0.3">
      <c r="B2310" s="412"/>
      <c r="C2310" s="126"/>
      <c r="D2310" s="390"/>
      <c r="E2310" s="390"/>
      <c r="F2310" s="390"/>
    </row>
    <row r="2311" spans="2:6" x14ac:dyDescent="0.3">
      <c r="B2311" s="412"/>
      <c r="C2311" s="126"/>
      <c r="D2311" s="390"/>
      <c r="E2311" s="390"/>
      <c r="F2311" s="390"/>
    </row>
    <row r="2312" spans="2:6" x14ac:dyDescent="0.3">
      <c r="B2312" s="412"/>
      <c r="C2312" s="126"/>
      <c r="D2312" s="390"/>
      <c r="E2312" s="390"/>
      <c r="F2312" s="390"/>
    </row>
    <row r="2313" spans="2:6" x14ac:dyDescent="0.3">
      <c r="B2313" s="412"/>
      <c r="C2313" s="126"/>
      <c r="D2313" s="390"/>
      <c r="E2313" s="390"/>
      <c r="F2313" s="390"/>
    </row>
    <row r="2314" spans="2:6" x14ac:dyDescent="0.3">
      <c r="B2314" s="412"/>
      <c r="C2314" s="126"/>
      <c r="D2314" s="390"/>
      <c r="E2314" s="390"/>
      <c r="F2314" s="390"/>
    </row>
    <row r="2315" spans="2:6" x14ac:dyDescent="0.3">
      <c r="B2315" s="412"/>
      <c r="C2315" s="126"/>
      <c r="D2315" s="390"/>
      <c r="E2315" s="390"/>
      <c r="F2315" s="390"/>
    </row>
    <row r="2316" spans="2:6" x14ac:dyDescent="0.3">
      <c r="B2316" s="412"/>
      <c r="C2316" s="126"/>
      <c r="D2316" s="390"/>
      <c r="E2316" s="390"/>
      <c r="F2316" s="390"/>
    </row>
    <row r="2317" spans="2:6" x14ac:dyDescent="0.3">
      <c r="B2317" s="412"/>
      <c r="C2317" s="126"/>
      <c r="D2317" s="390"/>
      <c r="E2317" s="390"/>
      <c r="F2317" s="390"/>
    </row>
    <row r="2318" spans="2:6" x14ac:dyDescent="0.3">
      <c r="B2318" s="412"/>
      <c r="C2318" s="126"/>
      <c r="D2318" s="390"/>
      <c r="E2318" s="390"/>
      <c r="F2318" s="390"/>
    </row>
    <row r="2319" spans="2:6" x14ac:dyDescent="0.3">
      <c r="B2319" s="412"/>
      <c r="C2319" s="126"/>
      <c r="D2319" s="390"/>
      <c r="E2319" s="390"/>
      <c r="F2319" s="390"/>
    </row>
    <row r="2320" spans="2:6" x14ac:dyDescent="0.3">
      <c r="B2320" s="412"/>
      <c r="C2320" s="126"/>
      <c r="D2320" s="390"/>
      <c r="E2320" s="390"/>
      <c r="F2320" s="390"/>
    </row>
    <row r="2321" spans="2:6" x14ac:dyDescent="0.3">
      <c r="B2321" s="412"/>
      <c r="C2321" s="126"/>
      <c r="D2321" s="390"/>
      <c r="E2321" s="390"/>
      <c r="F2321" s="390"/>
    </row>
    <row r="2322" spans="2:6" x14ac:dyDescent="0.3">
      <c r="B2322" s="412"/>
      <c r="C2322" s="126"/>
      <c r="D2322" s="390"/>
      <c r="E2322" s="390"/>
      <c r="F2322" s="390"/>
    </row>
    <row r="2323" spans="2:6" x14ac:dyDescent="0.3">
      <c r="B2323" s="412"/>
      <c r="C2323" s="126"/>
      <c r="D2323" s="390"/>
      <c r="E2323" s="390"/>
      <c r="F2323" s="390"/>
    </row>
    <row r="2324" spans="2:6" x14ac:dyDescent="0.3">
      <c r="B2324" s="412"/>
      <c r="C2324" s="126"/>
      <c r="D2324" s="390"/>
      <c r="E2324" s="390"/>
      <c r="F2324" s="390"/>
    </row>
    <row r="2325" spans="2:6" x14ac:dyDescent="0.3">
      <c r="B2325" s="412"/>
      <c r="C2325" s="126"/>
      <c r="D2325" s="390"/>
      <c r="E2325" s="390"/>
      <c r="F2325" s="390"/>
    </row>
    <row r="2326" spans="2:6" x14ac:dyDescent="0.3">
      <c r="B2326" s="412"/>
      <c r="C2326" s="126"/>
      <c r="D2326" s="390"/>
      <c r="E2326" s="390"/>
      <c r="F2326" s="390"/>
    </row>
    <row r="2327" spans="2:6" x14ac:dyDescent="0.3">
      <c r="B2327" s="412"/>
      <c r="C2327" s="126"/>
      <c r="D2327" s="390"/>
      <c r="E2327" s="390"/>
      <c r="F2327" s="390"/>
    </row>
    <row r="2328" spans="2:6" x14ac:dyDescent="0.3">
      <c r="B2328" s="412"/>
      <c r="C2328" s="126"/>
      <c r="D2328" s="390"/>
      <c r="E2328" s="390"/>
      <c r="F2328" s="390"/>
    </row>
    <row r="2329" spans="2:6" x14ac:dyDescent="0.3">
      <c r="B2329" s="412"/>
      <c r="C2329" s="126"/>
      <c r="D2329" s="390"/>
      <c r="E2329" s="390"/>
      <c r="F2329" s="390"/>
    </row>
    <row r="2330" spans="2:6" x14ac:dyDescent="0.3">
      <c r="B2330" s="412"/>
      <c r="C2330" s="126"/>
      <c r="D2330" s="390"/>
      <c r="E2330" s="390"/>
      <c r="F2330" s="390"/>
    </row>
    <row r="2331" spans="2:6" x14ac:dyDescent="0.3">
      <c r="B2331" s="412"/>
      <c r="C2331" s="126"/>
      <c r="D2331" s="390"/>
      <c r="E2331" s="390"/>
      <c r="F2331" s="390"/>
    </row>
    <row r="2332" spans="2:6" x14ac:dyDescent="0.3">
      <c r="B2332" s="412"/>
      <c r="C2332" s="126"/>
      <c r="D2332" s="390"/>
      <c r="E2332" s="390"/>
      <c r="F2332" s="390"/>
    </row>
    <row r="2333" spans="2:6" x14ac:dyDescent="0.3">
      <c r="B2333" s="412"/>
      <c r="C2333" s="126"/>
      <c r="D2333" s="390"/>
      <c r="E2333" s="390"/>
      <c r="F2333" s="390"/>
    </row>
    <row r="2334" spans="2:6" x14ac:dyDescent="0.3">
      <c r="B2334" s="412"/>
      <c r="C2334" s="126"/>
      <c r="D2334" s="390"/>
      <c r="E2334" s="390"/>
      <c r="F2334" s="390"/>
    </row>
    <row r="2335" spans="2:6" x14ac:dyDescent="0.3">
      <c r="B2335" s="412"/>
      <c r="C2335" s="126"/>
      <c r="D2335" s="390"/>
      <c r="E2335" s="390"/>
      <c r="F2335" s="390"/>
    </row>
    <row r="2336" spans="2:6" x14ac:dyDescent="0.3">
      <c r="B2336" s="412"/>
      <c r="C2336" s="126"/>
      <c r="D2336" s="390"/>
      <c r="E2336" s="390"/>
      <c r="F2336" s="390"/>
    </row>
    <row r="2337" spans="2:6" x14ac:dyDescent="0.3">
      <c r="B2337" s="412"/>
      <c r="C2337" s="126"/>
      <c r="D2337" s="390"/>
      <c r="E2337" s="390"/>
      <c r="F2337" s="390"/>
    </row>
    <row r="2338" spans="2:6" x14ac:dyDescent="0.3">
      <c r="B2338" s="412"/>
      <c r="C2338" s="126"/>
      <c r="D2338" s="390"/>
      <c r="E2338" s="390"/>
      <c r="F2338" s="390"/>
    </row>
    <row r="2339" spans="2:6" x14ac:dyDescent="0.3">
      <c r="B2339" s="412"/>
      <c r="C2339" s="126"/>
      <c r="D2339" s="390"/>
      <c r="E2339" s="390"/>
      <c r="F2339" s="390"/>
    </row>
    <row r="2340" spans="2:6" x14ac:dyDescent="0.3">
      <c r="B2340" s="412"/>
      <c r="C2340" s="126"/>
      <c r="D2340" s="390"/>
      <c r="E2340" s="390"/>
      <c r="F2340" s="390"/>
    </row>
    <row r="2341" spans="2:6" x14ac:dyDescent="0.3">
      <c r="B2341" s="412"/>
      <c r="C2341" s="126"/>
      <c r="D2341" s="390"/>
      <c r="E2341" s="390"/>
      <c r="F2341" s="390"/>
    </row>
    <row r="2342" spans="2:6" x14ac:dyDescent="0.3">
      <c r="B2342" s="412"/>
      <c r="C2342" s="126"/>
      <c r="D2342" s="390"/>
      <c r="E2342" s="390"/>
      <c r="F2342" s="390"/>
    </row>
    <row r="2343" spans="2:6" x14ac:dyDescent="0.3">
      <c r="B2343" s="412"/>
      <c r="C2343" s="126"/>
      <c r="D2343" s="390"/>
      <c r="E2343" s="390"/>
      <c r="F2343" s="390"/>
    </row>
    <row r="2344" spans="2:6" x14ac:dyDescent="0.3">
      <c r="B2344" s="412"/>
      <c r="C2344" s="126"/>
      <c r="D2344" s="390"/>
      <c r="E2344" s="390"/>
      <c r="F2344" s="390"/>
    </row>
    <row r="2345" spans="2:6" x14ac:dyDescent="0.3">
      <c r="B2345" s="412"/>
      <c r="C2345" s="126"/>
      <c r="D2345" s="390"/>
      <c r="E2345" s="390"/>
      <c r="F2345" s="390"/>
    </row>
    <row r="2346" spans="2:6" x14ac:dyDescent="0.3">
      <c r="B2346" s="412"/>
      <c r="C2346" s="126"/>
      <c r="D2346" s="390"/>
      <c r="E2346" s="390"/>
      <c r="F2346" s="390"/>
    </row>
    <row r="2347" spans="2:6" x14ac:dyDescent="0.3">
      <c r="B2347" s="412"/>
      <c r="C2347" s="126"/>
      <c r="D2347" s="390"/>
      <c r="E2347" s="390"/>
      <c r="F2347" s="390"/>
    </row>
    <row r="2348" spans="2:6" x14ac:dyDescent="0.3">
      <c r="B2348" s="412"/>
      <c r="C2348" s="126"/>
      <c r="D2348" s="390"/>
      <c r="E2348" s="390"/>
      <c r="F2348" s="390"/>
    </row>
    <row r="2349" spans="2:6" x14ac:dyDescent="0.3">
      <c r="B2349" s="412"/>
      <c r="C2349" s="126"/>
      <c r="D2349" s="390"/>
      <c r="E2349" s="390"/>
      <c r="F2349" s="390"/>
    </row>
    <row r="2350" spans="2:6" x14ac:dyDescent="0.3">
      <c r="B2350" s="412"/>
      <c r="C2350" s="126"/>
      <c r="D2350" s="390"/>
      <c r="E2350" s="390"/>
      <c r="F2350" s="390"/>
    </row>
    <row r="2351" spans="2:6" x14ac:dyDescent="0.3">
      <c r="B2351" s="412"/>
      <c r="C2351" s="126"/>
      <c r="D2351" s="390"/>
      <c r="E2351" s="390"/>
      <c r="F2351" s="390"/>
    </row>
    <row r="2352" spans="2:6" x14ac:dyDescent="0.3">
      <c r="B2352" s="412"/>
      <c r="C2352" s="126"/>
      <c r="D2352" s="390"/>
      <c r="E2352" s="390"/>
      <c r="F2352" s="390"/>
    </row>
    <row r="2353" spans="2:6" x14ac:dyDescent="0.3">
      <c r="B2353" s="412"/>
      <c r="C2353" s="126"/>
      <c r="D2353" s="390"/>
      <c r="E2353" s="390"/>
      <c r="F2353" s="390"/>
    </row>
    <row r="2354" spans="2:6" x14ac:dyDescent="0.3">
      <c r="B2354" s="412"/>
      <c r="C2354" s="126"/>
      <c r="D2354" s="390"/>
      <c r="E2354" s="390"/>
      <c r="F2354" s="390"/>
    </row>
    <row r="2355" spans="2:6" x14ac:dyDescent="0.3">
      <c r="B2355" s="412"/>
      <c r="C2355" s="126"/>
      <c r="D2355" s="390"/>
      <c r="E2355" s="390"/>
      <c r="F2355" s="390"/>
    </row>
    <row r="2356" spans="2:6" x14ac:dyDescent="0.3">
      <c r="B2356" s="412"/>
      <c r="C2356" s="126"/>
      <c r="D2356" s="390"/>
      <c r="E2356" s="390"/>
      <c r="F2356" s="390"/>
    </row>
    <row r="2357" spans="2:6" x14ac:dyDescent="0.3">
      <c r="B2357" s="412"/>
      <c r="C2357" s="126"/>
      <c r="D2357" s="390"/>
      <c r="E2357" s="390"/>
      <c r="F2357" s="390"/>
    </row>
    <row r="2358" spans="2:6" x14ac:dyDescent="0.3">
      <c r="B2358" s="412"/>
      <c r="C2358" s="126"/>
      <c r="D2358" s="390"/>
      <c r="E2358" s="390"/>
      <c r="F2358" s="390"/>
    </row>
    <row r="2359" spans="2:6" x14ac:dyDescent="0.3">
      <c r="B2359" s="412"/>
      <c r="C2359" s="126"/>
      <c r="D2359" s="390"/>
      <c r="E2359" s="390"/>
      <c r="F2359" s="390"/>
    </row>
    <row r="2360" spans="2:6" x14ac:dyDescent="0.3">
      <c r="B2360" s="412"/>
      <c r="C2360" s="126"/>
      <c r="D2360" s="390"/>
      <c r="E2360" s="390"/>
      <c r="F2360" s="390"/>
    </row>
    <row r="2361" spans="2:6" x14ac:dyDescent="0.3">
      <c r="B2361" s="412"/>
      <c r="C2361" s="126"/>
      <c r="D2361" s="390"/>
      <c r="E2361" s="390"/>
      <c r="F2361" s="390"/>
    </row>
    <row r="2362" spans="2:6" x14ac:dyDescent="0.3">
      <c r="B2362" s="412"/>
      <c r="C2362" s="126"/>
      <c r="D2362" s="390"/>
      <c r="E2362" s="390"/>
      <c r="F2362" s="390"/>
    </row>
    <row r="2363" spans="2:6" x14ac:dyDescent="0.3">
      <c r="B2363" s="412"/>
      <c r="C2363" s="126"/>
      <c r="D2363" s="390"/>
      <c r="E2363" s="390"/>
      <c r="F2363" s="390"/>
    </row>
    <row r="2364" spans="2:6" x14ac:dyDescent="0.3">
      <c r="B2364" s="412"/>
      <c r="C2364" s="126"/>
      <c r="D2364" s="390"/>
      <c r="E2364" s="390"/>
      <c r="F2364" s="390"/>
    </row>
    <row r="2365" spans="2:6" x14ac:dyDescent="0.3">
      <c r="B2365" s="412"/>
      <c r="C2365" s="126"/>
      <c r="D2365" s="390"/>
      <c r="E2365" s="390"/>
      <c r="F2365" s="390"/>
    </row>
    <row r="2366" spans="2:6" x14ac:dyDescent="0.3">
      <c r="B2366" s="412"/>
      <c r="C2366" s="126"/>
      <c r="D2366" s="390"/>
      <c r="E2366" s="390"/>
      <c r="F2366" s="390"/>
    </row>
    <row r="2367" spans="2:6" x14ac:dyDescent="0.3">
      <c r="B2367" s="412"/>
      <c r="C2367" s="126"/>
      <c r="D2367" s="390"/>
      <c r="E2367" s="390"/>
      <c r="F2367" s="390"/>
    </row>
    <row r="2368" spans="2:6" x14ac:dyDescent="0.3">
      <c r="B2368" s="412"/>
      <c r="C2368" s="126"/>
      <c r="D2368" s="390"/>
      <c r="E2368" s="390"/>
      <c r="F2368" s="390"/>
    </row>
    <row r="2369" spans="2:6" x14ac:dyDescent="0.3">
      <c r="B2369" s="412"/>
      <c r="C2369" s="126"/>
      <c r="D2369" s="390"/>
      <c r="E2369" s="390"/>
      <c r="F2369" s="390"/>
    </row>
    <row r="2370" spans="2:6" x14ac:dyDescent="0.3">
      <c r="B2370" s="412"/>
      <c r="C2370" s="126"/>
      <c r="D2370" s="390"/>
      <c r="E2370" s="390"/>
      <c r="F2370" s="390"/>
    </row>
    <row r="2371" spans="2:6" x14ac:dyDescent="0.3">
      <c r="B2371" s="412"/>
      <c r="C2371" s="126"/>
      <c r="D2371" s="390"/>
      <c r="E2371" s="390"/>
      <c r="F2371" s="390"/>
    </row>
    <row r="2372" spans="2:6" x14ac:dyDescent="0.3">
      <c r="B2372" s="412"/>
      <c r="C2372" s="126"/>
      <c r="D2372" s="390"/>
      <c r="E2372" s="390"/>
      <c r="F2372" s="390"/>
    </row>
    <row r="2373" spans="2:6" x14ac:dyDescent="0.3">
      <c r="B2373" s="412"/>
      <c r="C2373" s="126"/>
      <c r="D2373" s="390"/>
      <c r="E2373" s="390"/>
      <c r="F2373" s="390"/>
    </row>
    <row r="2374" spans="2:6" x14ac:dyDescent="0.3">
      <c r="B2374" s="412"/>
      <c r="C2374" s="126"/>
      <c r="D2374" s="390"/>
      <c r="E2374" s="390"/>
      <c r="F2374" s="390"/>
    </row>
    <row r="2375" spans="2:6" x14ac:dyDescent="0.3">
      <c r="B2375" s="412"/>
      <c r="C2375" s="126"/>
      <c r="D2375" s="390"/>
      <c r="E2375" s="390"/>
      <c r="F2375" s="390"/>
    </row>
    <row r="2376" spans="2:6" x14ac:dyDescent="0.3">
      <c r="B2376" s="412"/>
      <c r="C2376" s="126"/>
      <c r="D2376" s="390"/>
      <c r="E2376" s="390"/>
      <c r="F2376" s="390"/>
    </row>
    <row r="2377" spans="2:6" x14ac:dyDescent="0.3">
      <c r="B2377" s="412"/>
      <c r="C2377" s="126"/>
      <c r="D2377" s="390"/>
      <c r="E2377" s="390"/>
      <c r="F2377" s="390"/>
    </row>
    <row r="2378" spans="2:6" x14ac:dyDescent="0.3">
      <c r="B2378" s="412"/>
      <c r="C2378" s="126"/>
      <c r="D2378" s="390"/>
      <c r="E2378" s="390"/>
      <c r="F2378" s="390"/>
    </row>
    <row r="2379" spans="2:6" x14ac:dyDescent="0.3">
      <c r="B2379" s="412"/>
      <c r="C2379" s="126"/>
      <c r="D2379" s="390"/>
      <c r="E2379" s="390"/>
      <c r="F2379" s="390"/>
    </row>
    <row r="2380" spans="2:6" x14ac:dyDescent="0.3">
      <c r="B2380" s="412"/>
      <c r="C2380" s="126"/>
      <c r="D2380" s="390"/>
      <c r="E2380" s="390"/>
      <c r="F2380" s="390"/>
    </row>
    <row r="2381" spans="2:6" x14ac:dyDescent="0.3">
      <c r="B2381" s="412"/>
      <c r="C2381" s="126"/>
      <c r="D2381" s="390"/>
      <c r="E2381" s="390"/>
      <c r="F2381" s="390"/>
    </row>
    <row r="2382" spans="2:6" x14ac:dyDescent="0.3">
      <c r="B2382" s="412"/>
      <c r="C2382" s="126"/>
      <c r="D2382" s="390"/>
      <c r="E2382" s="390"/>
      <c r="F2382" s="390"/>
    </row>
    <row r="2383" spans="2:6" x14ac:dyDescent="0.3">
      <c r="B2383" s="412"/>
      <c r="C2383" s="126"/>
      <c r="D2383" s="390"/>
      <c r="E2383" s="390"/>
      <c r="F2383" s="390"/>
    </row>
    <row r="2384" spans="2:6" x14ac:dyDescent="0.3">
      <c r="B2384" s="412"/>
      <c r="C2384" s="126"/>
      <c r="D2384" s="390"/>
      <c r="E2384" s="390"/>
      <c r="F2384" s="390"/>
    </row>
    <row r="2385" spans="2:6" x14ac:dyDescent="0.3">
      <c r="B2385" s="412"/>
      <c r="C2385" s="126"/>
      <c r="D2385" s="390"/>
      <c r="E2385" s="390"/>
      <c r="F2385" s="390"/>
    </row>
    <row r="2386" spans="2:6" x14ac:dyDescent="0.3">
      <c r="B2386" s="412"/>
      <c r="C2386" s="126"/>
      <c r="D2386" s="390"/>
      <c r="E2386" s="390"/>
      <c r="F2386" s="390"/>
    </row>
    <row r="2387" spans="2:6" x14ac:dyDescent="0.3">
      <c r="B2387" s="412"/>
      <c r="C2387" s="126"/>
      <c r="D2387" s="390"/>
      <c r="E2387" s="390"/>
      <c r="F2387" s="390"/>
    </row>
    <row r="2388" spans="2:6" x14ac:dyDescent="0.3">
      <c r="B2388" s="412"/>
      <c r="C2388" s="126"/>
      <c r="D2388" s="390"/>
      <c r="E2388" s="390"/>
      <c r="F2388" s="390"/>
    </row>
    <row r="2389" spans="2:6" x14ac:dyDescent="0.3">
      <c r="B2389" s="412"/>
      <c r="C2389" s="126"/>
      <c r="D2389" s="390"/>
      <c r="E2389" s="390"/>
      <c r="F2389" s="390"/>
    </row>
    <row r="2390" spans="2:6" x14ac:dyDescent="0.3">
      <c r="B2390" s="412"/>
      <c r="C2390" s="126"/>
      <c r="D2390" s="390"/>
      <c r="E2390" s="390"/>
      <c r="F2390" s="390"/>
    </row>
    <row r="2391" spans="2:6" x14ac:dyDescent="0.3">
      <c r="B2391" s="412"/>
      <c r="C2391" s="126"/>
      <c r="D2391" s="390"/>
      <c r="E2391" s="390"/>
      <c r="F2391" s="390"/>
    </row>
    <row r="2392" spans="2:6" x14ac:dyDescent="0.3">
      <c r="B2392" s="412"/>
      <c r="C2392" s="126"/>
      <c r="D2392" s="390"/>
      <c r="E2392" s="390"/>
      <c r="F2392" s="390"/>
    </row>
    <row r="2393" spans="2:6" x14ac:dyDescent="0.3">
      <c r="B2393" s="412"/>
      <c r="C2393" s="126"/>
      <c r="D2393" s="390"/>
      <c r="E2393" s="390"/>
      <c r="F2393" s="390"/>
    </row>
    <row r="2394" spans="2:6" x14ac:dyDescent="0.3">
      <c r="B2394" s="412"/>
      <c r="C2394" s="126"/>
      <c r="D2394" s="390"/>
      <c r="E2394" s="390"/>
      <c r="F2394" s="390"/>
    </row>
    <row r="2395" spans="2:6" x14ac:dyDescent="0.3">
      <c r="B2395" s="412"/>
      <c r="C2395" s="126"/>
      <c r="D2395" s="390"/>
      <c r="E2395" s="390"/>
      <c r="F2395" s="390"/>
    </row>
    <row r="2396" spans="2:6" x14ac:dyDescent="0.3">
      <c r="B2396" s="412"/>
      <c r="C2396" s="126"/>
      <c r="D2396" s="390"/>
      <c r="E2396" s="390"/>
      <c r="F2396" s="390"/>
    </row>
    <row r="2397" spans="2:6" x14ac:dyDescent="0.3">
      <c r="B2397" s="412"/>
      <c r="C2397" s="126"/>
      <c r="D2397" s="390"/>
      <c r="E2397" s="390"/>
      <c r="F2397" s="390"/>
    </row>
    <row r="2398" spans="2:6" x14ac:dyDescent="0.3">
      <c r="B2398" s="412"/>
      <c r="C2398" s="126"/>
      <c r="D2398" s="390"/>
      <c r="E2398" s="390"/>
      <c r="F2398" s="390"/>
    </row>
    <row r="2399" spans="2:6" x14ac:dyDescent="0.3">
      <c r="B2399" s="412"/>
      <c r="C2399" s="126"/>
      <c r="D2399" s="390"/>
      <c r="E2399" s="390"/>
      <c r="F2399" s="390"/>
    </row>
    <row r="2400" spans="2:6" x14ac:dyDescent="0.3">
      <c r="B2400" s="412"/>
      <c r="C2400" s="126"/>
      <c r="D2400" s="390"/>
      <c r="E2400" s="390"/>
      <c r="F2400" s="390"/>
    </row>
    <row r="2401" spans="2:6" x14ac:dyDescent="0.3">
      <c r="B2401" s="412"/>
      <c r="C2401" s="126"/>
      <c r="D2401" s="390"/>
      <c r="E2401" s="390"/>
      <c r="F2401" s="390"/>
    </row>
    <row r="2402" spans="2:6" x14ac:dyDescent="0.3">
      <c r="B2402" s="412"/>
      <c r="C2402" s="126"/>
      <c r="D2402" s="390"/>
      <c r="E2402" s="390"/>
      <c r="F2402" s="390"/>
    </row>
    <row r="2403" spans="2:6" x14ac:dyDescent="0.3">
      <c r="B2403" s="412"/>
      <c r="C2403" s="126"/>
      <c r="D2403" s="390"/>
      <c r="E2403" s="390"/>
      <c r="F2403" s="390"/>
    </row>
    <row r="2404" spans="2:6" x14ac:dyDescent="0.3">
      <c r="B2404" s="412"/>
      <c r="C2404" s="126"/>
      <c r="D2404" s="390"/>
      <c r="E2404" s="390"/>
      <c r="F2404" s="390"/>
    </row>
    <row r="2405" spans="2:6" x14ac:dyDescent="0.3">
      <c r="B2405" s="412"/>
      <c r="C2405" s="126"/>
      <c r="D2405" s="390"/>
      <c r="E2405" s="390"/>
      <c r="F2405" s="390"/>
    </row>
    <row r="2406" spans="2:6" x14ac:dyDescent="0.3">
      <c r="B2406" s="412"/>
      <c r="C2406" s="126"/>
      <c r="D2406" s="390"/>
      <c r="E2406" s="390"/>
      <c r="F2406" s="390"/>
    </row>
    <row r="2407" spans="2:6" x14ac:dyDescent="0.3">
      <c r="B2407" s="412"/>
      <c r="C2407" s="126"/>
      <c r="D2407" s="390"/>
      <c r="E2407" s="390"/>
      <c r="F2407" s="390"/>
    </row>
    <row r="2408" spans="2:6" x14ac:dyDescent="0.3">
      <c r="B2408" s="412"/>
      <c r="C2408" s="126"/>
      <c r="D2408" s="390"/>
      <c r="E2408" s="390"/>
      <c r="F2408" s="390"/>
    </row>
    <row r="2409" spans="2:6" x14ac:dyDescent="0.3">
      <c r="B2409" s="412"/>
      <c r="C2409" s="126"/>
      <c r="D2409" s="390"/>
      <c r="E2409" s="390"/>
      <c r="F2409" s="390"/>
    </row>
    <row r="2410" spans="2:6" x14ac:dyDescent="0.3">
      <c r="B2410" s="412"/>
      <c r="C2410" s="126"/>
      <c r="D2410" s="390"/>
      <c r="E2410" s="390"/>
      <c r="F2410" s="390"/>
    </row>
    <row r="2411" spans="2:6" x14ac:dyDescent="0.3">
      <c r="B2411" s="412"/>
      <c r="C2411" s="126"/>
      <c r="D2411" s="390"/>
      <c r="E2411" s="390"/>
      <c r="F2411" s="390"/>
    </row>
    <row r="2412" spans="2:6" x14ac:dyDescent="0.3">
      <c r="B2412" s="412"/>
      <c r="C2412" s="126"/>
      <c r="D2412" s="390"/>
      <c r="E2412" s="390"/>
      <c r="F2412" s="390"/>
    </row>
    <row r="2413" spans="2:6" x14ac:dyDescent="0.3">
      <c r="B2413" s="412"/>
      <c r="C2413" s="126"/>
      <c r="D2413" s="390"/>
      <c r="E2413" s="390"/>
      <c r="F2413" s="390"/>
    </row>
    <row r="2414" spans="2:6" x14ac:dyDescent="0.3">
      <c r="B2414" s="412"/>
      <c r="C2414" s="126"/>
      <c r="D2414" s="390"/>
      <c r="E2414" s="390"/>
      <c r="F2414" s="390"/>
    </row>
    <row r="2415" spans="2:6" x14ac:dyDescent="0.3">
      <c r="B2415" s="412"/>
      <c r="C2415" s="126"/>
      <c r="D2415" s="390"/>
      <c r="E2415" s="390"/>
      <c r="F2415" s="390"/>
    </row>
    <row r="2416" spans="2:6" x14ac:dyDescent="0.3">
      <c r="B2416" s="412"/>
      <c r="C2416" s="126"/>
      <c r="D2416" s="390"/>
      <c r="E2416" s="390"/>
      <c r="F2416" s="390"/>
    </row>
    <row r="2417" spans="2:6" x14ac:dyDescent="0.3">
      <c r="B2417" s="412"/>
      <c r="C2417" s="126"/>
      <c r="D2417" s="390"/>
      <c r="E2417" s="390"/>
      <c r="F2417" s="390"/>
    </row>
    <row r="2418" spans="2:6" x14ac:dyDescent="0.3">
      <c r="B2418" s="412"/>
      <c r="C2418" s="126"/>
      <c r="D2418" s="390"/>
      <c r="E2418" s="390"/>
      <c r="F2418" s="390"/>
    </row>
    <row r="2419" spans="2:6" x14ac:dyDescent="0.3">
      <c r="B2419" s="412"/>
      <c r="C2419" s="126"/>
      <c r="D2419" s="390"/>
      <c r="E2419" s="390"/>
      <c r="F2419" s="390"/>
    </row>
    <row r="2420" spans="2:6" x14ac:dyDescent="0.3">
      <c r="B2420" s="412"/>
      <c r="C2420" s="126"/>
      <c r="D2420" s="390"/>
      <c r="E2420" s="390"/>
      <c r="F2420" s="390"/>
    </row>
    <row r="2421" spans="2:6" x14ac:dyDescent="0.3">
      <c r="B2421" s="412"/>
      <c r="C2421" s="126"/>
      <c r="D2421" s="390"/>
      <c r="E2421" s="390"/>
      <c r="F2421" s="390"/>
    </row>
    <row r="2422" spans="2:6" x14ac:dyDescent="0.3">
      <c r="B2422" s="412"/>
      <c r="C2422" s="126"/>
      <c r="D2422" s="390"/>
      <c r="E2422" s="390"/>
      <c r="F2422" s="390"/>
    </row>
    <row r="2423" spans="2:6" x14ac:dyDescent="0.3">
      <c r="B2423" s="412"/>
      <c r="C2423" s="126"/>
      <c r="D2423" s="390"/>
      <c r="E2423" s="390"/>
      <c r="F2423" s="390"/>
    </row>
    <row r="2424" spans="2:6" x14ac:dyDescent="0.3">
      <c r="B2424" s="412"/>
      <c r="C2424" s="126"/>
      <c r="D2424" s="390"/>
      <c r="E2424" s="390"/>
      <c r="F2424" s="390"/>
    </row>
    <row r="2425" spans="2:6" x14ac:dyDescent="0.3">
      <c r="B2425" s="412"/>
      <c r="C2425" s="126"/>
      <c r="D2425" s="390"/>
      <c r="E2425" s="390"/>
      <c r="F2425" s="390"/>
    </row>
    <row r="2426" spans="2:6" x14ac:dyDescent="0.3">
      <c r="B2426" s="412"/>
      <c r="C2426" s="126"/>
      <c r="D2426" s="390"/>
      <c r="E2426" s="390"/>
      <c r="F2426" s="390"/>
    </row>
    <row r="2427" spans="2:6" x14ac:dyDescent="0.3">
      <c r="B2427" s="412"/>
      <c r="C2427" s="126"/>
      <c r="D2427" s="390"/>
      <c r="E2427" s="390"/>
      <c r="F2427" s="390"/>
    </row>
    <row r="2428" spans="2:6" x14ac:dyDescent="0.3">
      <c r="B2428" s="412"/>
      <c r="C2428" s="126"/>
      <c r="D2428" s="390"/>
      <c r="E2428" s="390"/>
      <c r="F2428" s="390"/>
    </row>
    <row r="2429" spans="2:6" x14ac:dyDescent="0.3">
      <c r="B2429" s="412"/>
      <c r="C2429" s="126"/>
      <c r="D2429" s="390"/>
      <c r="E2429" s="390"/>
      <c r="F2429" s="390"/>
    </row>
    <row r="2430" spans="2:6" x14ac:dyDescent="0.3">
      <c r="B2430" s="412"/>
      <c r="C2430" s="126"/>
      <c r="D2430" s="390"/>
      <c r="E2430" s="390"/>
      <c r="F2430" s="390"/>
    </row>
    <row r="2431" spans="2:6" x14ac:dyDescent="0.3">
      <c r="B2431" s="412"/>
      <c r="C2431" s="126"/>
      <c r="D2431" s="390"/>
      <c r="E2431" s="390"/>
      <c r="F2431" s="390"/>
    </row>
    <row r="2432" spans="2:6" x14ac:dyDescent="0.3">
      <c r="B2432" s="412"/>
      <c r="C2432" s="126"/>
      <c r="D2432" s="390"/>
      <c r="E2432" s="390"/>
      <c r="F2432" s="390"/>
    </row>
    <row r="2433" spans="2:6" x14ac:dyDescent="0.3">
      <c r="B2433" s="412"/>
      <c r="C2433" s="126"/>
      <c r="D2433" s="390"/>
      <c r="E2433" s="390"/>
      <c r="F2433" s="390"/>
    </row>
    <row r="2434" spans="2:6" x14ac:dyDescent="0.3">
      <c r="B2434" s="412"/>
      <c r="C2434" s="126"/>
      <c r="D2434" s="390"/>
      <c r="E2434" s="390"/>
      <c r="F2434" s="390"/>
    </row>
    <row r="2435" spans="2:6" x14ac:dyDescent="0.3">
      <c r="B2435" s="412"/>
      <c r="C2435" s="126"/>
      <c r="D2435" s="390"/>
      <c r="E2435" s="390"/>
      <c r="F2435" s="390"/>
    </row>
    <row r="2436" spans="2:6" x14ac:dyDescent="0.3">
      <c r="B2436" s="412"/>
      <c r="C2436" s="126"/>
      <c r="D2436" s="390"/>
      <c r="E2436" s="390"/>
      <c r="F2436" s="390"/>
    </row>
    <row r="2437" spans="2:6" x14ac:dyDescent="0.3">
      <c r="B2437" s="412"/>
      <c r="C2437" s="126"/>
      <c r="D2437" s="390"/>
      <c r="E2437" s="390"/>
      <c r="F2437" s="390"/>
    </row>
    <row r="2438" spans="2:6" x14ac:dyDescent="0.3">
      <c r="B2438" s="412"/>
      <c r="C2438" s="126"/>
      <c r="D2438" s="390"/>
      <c r="E2438" s="390"/>
      <c r="F2438" s="390"/>
    </row>
    <row r="2439" spans="2:6" x14ac:dyDescent="0.3">
      <c r="B2439" s="412"/>
      <c r="C2439" s="126"/>
      <c r="D2439" s="390"/>
      <c r="E2439" s="390"/>
      <c r="F2439" s="390"/>
    </row>
    <row r="2440" spans="2:6" x14ac:dyDescent="0.3">
      <c r="B2440" s="412"/>
      <c r="C2440" s="126"/>
      <c r="D2440" s="390"/>
      <c r="E2440" s="390"/>
      <c r="F2440" s="390"/>
    </row>
    <row r="2441" spans="2:6" x14ac:dyDescent="0.3">
      <c r="B2441" s="412"/>
      <c r="C2441" s="126"/>
      <c r="D2441" s="390"/>
      <c r="E2441" s="390"/>
      <c r="F2441" s="390"/>
    </row>
    <row r="2442" spans="2:6" x14ac:dyDescent="0.3">
      <c r="B2442" s="412"/>
      <c r="C2442" s="126"/>
      <c r="D2442" s="390"/>
      <c r="E2442" s="390"/>
      <c r="F2442" s="390"/>
    </row>
    <row r="2443" spans="2:6" x14ac:dyDescent="0.3">
      <c r="B2443" s="412"/>
      <c r="C2443" s="126"/>
      <c r="D2443" s="390"/>
      <c r="E2443" s="390"/>
      <c r="F2443" s="390"/>
    </row>
    <row r="2444" spans="2:6" x14ac:dyDescent="0.3">
      <c r="B2444" s="412"/>
      <c r="C2444" s="126"/>
      <c r="D2444" s="390"/>
      <c r="E2444" s="390"/>
      <c r="F2444" s="390"/>
    </row>
    <row r="2445" spans="2:6" x14ac:dyDescent="0.3">
      <c r="B2445" s="412"/>
      <c r="C2445" s="126"/>
      <c r="D2445" s="390"/>
      <c r="E2445" s="390"/>
      <c r="F2445" s="390"/>
    </row>
    <row r="2446" spans="2:6" x14ac:dyDescent="0.3">
      <c r="B2446" s="412"/>
      <c r="C2446" s="126"/>
      <c r="D2446" s="390"/>
      <c r="E2446" s="390"/>
      <c r="F2446" s="390"/>
    </row>
    <row r="2447" spans="2:6" x14ac:dyDescent="0.3">
      <c r="B2447" s="412"/>
      <c r="C2447" s="126"/>
      <c r="D2447" s="390"/>
      <c r="E2447" s="390"/>
      <c r="F2447" s="390"/>
    </row>
    <row r="2448" spans="2:6" x14ac:dyDescent="0.3">
      <c r="B2448" s="412"/>
      <c r="C2448" s="126"/>
      <c r="D2448" s="390"/>
      <c r="E2448" s="390"/>
      <c r="F2448" s="390"/>
    </row>
    <row r="2449" spans="2:6" x14ac:dyDescent="0.3">
      <c r="B2449" s="412"/>
      <c r="C2449" s="126"/>
      <c r="D2449" s="390"/>
      <c r="E2449" s="390"/>
      <c r="F2449" s="390"/>
    </row>
    <row r="2450" spans="2:6" x14ac:dyDescent="0.3">
      <c r="B2450" s="412"/>
      <c r="C2450" s="126"/>
      <c r="D2450" s="390"/>
      <c r="E2450" s="390"/>
      <c r="F2450" s="390"/>
    </row>
    <row r="2451" spans="2:6" x14ac:dyDescent="0.3">
      <c r="B2451" s="412"/>
      <c r="C2451" s="126"/>
      <c r="D2451" s="390"/>
      <c r="E2451" s="390"/>
      <c r="F2451" s="390"/>
    </row>
    <row r="2452" spans="2:6" x14ac:dyDescent="0.3">
      <c r="B2452" s="412"/>
      <c r="C2452" s="126"/>
      <c r="D2452" s="390"/>
      <c r="E2452" s="390"/>
      <c r="F2452" s="390"/>
    </row>
    <row r="2453" spans="2:6" x14ac:dyDescent="0.3">
      <c r="B2453" s="412"/>
      <c r="C2453" s="126"/>
      <c r="D2453" s="390"/>
      <c r="E2453" s="390"/>
      <c r="F2453" s="390"/>
    </row>
    <row r="2454" spans="2:6" x14ac:dyDescent="0.3">
      <c r="B2454" s="412"/>
      <c r="C2454" s="126"/>
      <c r="D2454" s="390"/>
      <c r="E2454" s="390"/>
      <c r="F2454" s="390"/>
    </row>
    <row r="2455" spans="2:6" x14ac:dyDescent="0.3">
      <c r="B2455" s="412"/>
      <c r="C2455" s="126"/>
      <c r="D2455" s="390"/>
      <c r="E2455" s="390"/>
      <c r="F2455" s="390"/>
    </row>
    <row r="2456" spans="2:6" x14ac:dyDescent="0.3">
      <c r="B2456" s="412"/>
      <c r="C2456" s="126"/>
      <c r="D2456" s="390"/>
      <c r="E2456" s="390"/>
      <c r="F2456" s="390"/>
    </row>
    <row r="2457" spans="2:6" x14ac:dyDescent="0.3">
      <c r="B2457" s="412"/>
      <c r="C2457" s="126"/>
      <c r="D2457" s="390"/>
      <c r="E2457" s="390"/>
      <c r="F2457" s="390"/>
    </row>
    <row r="2458" spans="2:6" x14ac:dyDescent="0.3">
      <c r="B2458" s="412"/>
      <c r="C2458" s="126"/>
      <c r="D2458" s="390"/>
      <c r="E2458" s="390"/>
      <c r="F2458" s="390"/>
    </row>
    <row r="2459" spans="2:6" x14ac:dyDescent="0.3">
      <c r="B2459" s="412"/>
      <c r="C2459" s="126"/>
      <c r="D2459" s="390"/>
      <c r="E2459" s="390"/>
      <c r="F2459" s="390"/>
    </row>
    <row r="2460" spans="2:6" x14ac:dyDescent="0.3">
      <c r="B2460" s="412"/>
      <c r="C2460" s="126"/>
      <c r="D2460" s="390"/>
      <c r="E2460" s="390"/>
      <c r="F2460" s="390"/>
    </row>
    <row r="2461" spans="2:6" x14ac:dyDescent="0.3">
      <c r="B2461" s="412"/>
      <c r="C2461" s="126"/>
      <c r="D2461" s="390"/>
      <c r="E2461" s="390"/>
      <c r="F2461" s="390"/>
    </row>
    <row r="2462" spans="2:6" x14ac:dyDescent="0.3">
      <c r="B2462" s="412"/>
      <c r="C2462" s="126"/>
      <c r="D2462" s="390"/>
      <c r="E2462" s="390"/>
      <c r="F2462" s="390"/>
    </row>
    <row r="2463" spans="2:6" x14ac:dyDescent="0.3">
      <c r="B2463" s="412"/>
      <c r="C2463" s="126"/>
      <c r="D2463" s="390"/>
      <c r="E2463" s="390"/>
      <c r="F2463" s="390"/>
    </row>
    <row r="2464" spans="2:6" x14ac:dyDescent="0.3">
      <c r="B2464" s="412"/>
      <c r="C2464" s="126"/>
      <c r="D2464" s="390"/>
      <c r="E2464" s="390"/>
      <c r="F2464" s="390"/>
    </row>
    <row r="2465" spans="2:6" x14ac:dyDescent="0.3">
      <c r="B2465" s="412"/>
      <c r="C2465" s="126"/>
      <c r="D2465" s="390"/>
      <c r="E2465" s="390"/>
      <c r="F2465" s="390"/>
    </row>
    <row r="2466" spans="2:6" x14ac:dyDescent="0.3">
      <c r="B2466" s="412"/>
      <c r="C2466" s="126"/>
      <c r="D2466" s="390"/>
      <c r="E2466" s="390"/>
      <c r="F2466" s="390"/>
    </row>
    <row r="2467" spans="2:6" x14ac:dyDescent="0.3">
      <c r="B2467" s="412"/>
      <c r="C2467" s="126"/>
      <c r="D2467" s="390"/>
      <c r="E2467" s="390"/>
      <c r="F2467" s="390"/>
    </row>
    <row r="2468" spans="2:6" x14ac:dyDescent="0.3">
      <c r="B2468" s="412"/>
      <c r="C2468" s="126"/>
      <c r="D2468" s="390"/>
      <c r="E2468" s="390"/>
      <c r="F2468" s="390"/>
    </row>
    <row r="2469" spans="2:6" x14ac:dyDescent="0.3">
      <c r="B2469" s="412"/>
      <c r="C2469" s="126"/>
      <c r="D2469" s="390"/>
      <c r="E2469" s="390"/>
      <c r="F2469" s="390"/>
    </row>
    <row r="2470" spans="2:6" x14ac:dyDescent="0.3">
      <c r="B2470" s="412"/>
      <c r="C2470" s="126"/>
      <c r="D2470" s="390"/>
      <c r="E2470" s="390"/>
      <c r="F2470" s="390"/>
    </row>
    <row r="2471" spans="2:6" x14ac:dyDescent="0.3">
      <c r="B2471" s="412"/>
      <c r="C2471" s="126"/>
      <c r="D2471" s="390"/>
      <c r="E2471" s="390"/>
      <c r="F2471" s="390"/>
    </row>
    <row r="2472" spans="2:6" x14ac:dyDescent="0.3">
      <c r="B2472" s="412"/>
      <c r="C2472" s="126"/>
      <c r="D2472" s="390"/>
      <c r="E2472" s="390"/>
      <c r="F2472" s="390"/>
    </row>
    <row r="2473" spans="2:6" x14ac:dyDescent="0.3">
      <c r="B2473" s="412"/>
      <c r="C2473" s="126"/>
      <c r="D2473" s="390"/>
      <c r="E2473" s="390"/>
      <c r="F2473" s="390"/>
    </row>
    <row r="2474" spans="2:6" x14ac:dyDescent="0.3">
      <c r="B2474" s="412"/>
      <c r="C2474" s="126"/>
      <c r="D2474" s="390"/>
      <c r="E2474" s="390"/>
      <c r="F2474" s="390"/>
    </row>
    <row r="2475" spans="2:6" x14ac:dyDescent="0.3">
      <c r="B2475" s="412"/>
      <c r="C2475" s="126"/>
      <c r="D2475" s="390"/>
      <c r="E2475" s="390"/>
      <c r="F2475" s="390"/>
    </row>
    <row r="2476" spans="2:6" x14ac:dyDescent="0.3">
      <c r="B2476" s="412"/>
      <c r="C2476" s="126"/>
      <c r="D2476" s="390"/>
      <c r="E2476" s="390"/>
      <c r="F2476" s="390"/>
    </row>
    <row r="2477" spans="2:6" x14ac:dyDescent="0.3">
      <c r="B2477" s="412"/>
      <c r="C2477" s="126"/>
      <c r="D2477" s="390"/>
      <c r="E2477" s="390"/>
      <c r="F2477" s="390"/>
    </row>
    <row r="2478" spans="2:6" x14ac:dyDescent="0.3">
      <c r="B2478" s="412"/>
      <c r="C2478" s="126"/>
      <c r="D2478" s="390"/>
      <c r="E2478" s="390"/>
      <c r="F2478" s="390"/>
    </row>
    <row r="2479" spans="2:6" x14ac:dyDescent="0.3">
      <c r="B2479" s="412"/>
      <c r="C2479" s="126"/>
      <c r="D2479" s="390"/>
      <c r="E2479" s="390"/>
      <c r="F2479" s="390"/>
    </row>
    <row r="2480" spans="2:6" x14ac:dyDescent="0.3">
      <c r="B2480" s="412"/>
      <c r="C2480" s="126"/>
      <c r="D2480" s="390"/>
      <c r="E2480" s="390"/>
      <c r="F2480" s="390"/>
    </row>
    <row r="2481" spans="2:6" x14ac:dyDescent="0.3">
      <c r="B2481" s="412"/>
      <c r="C2481" s="126"/>
      <c r="D2481" s="390"/>
      <c r="E2481" s="390"/>
      <c r="F2481" s="390"/>
    </row>
    <row r="2482" spans="2:6" x14ac:dyDescent="0.3">
      <c r="B2482" s="412"/>
      <c r="C2482" s="126"/>
      <c r="D2482" s="390"/>
      <c r="E2482" s="390"/>
      <c r="F2482" s="390"/>
    </row>
    <row r="2483" spans="2:6" x14ac:dyDescent="0.3">
      <c r="B2483" s="412"/>
      <c r="C2483" s="126"/>
      <c r="D2483" s="390"/>
      <c r="E2483" s="390"/>
      <c r="F2483" s="390"/>
    </row>
    <row r="2484" spans="2:6" x14ac:dyDescent="0.3">
      <c r="B2484" s="412"/>
      <c r="C2484" s="126"/>
      <c r="D2484" s="390"/>
      <c r="E2484" s="390"/>
      <c r="F2484" s="390"/>
    </row>
    <row r="2485" spans="2:6" x14ac:dyDescent="0.3">
      <c r="B2485" s="412"/>
      <c r="C2485" s="126"/>
      <c r="D2485" s="390"/>
      <c r="E2485" s="390"/>
      <c r="F2485" s="390"/>
    </row>
    <row r="2486" spans="2:6" x14ac:dyDescent="0.3">
      <c r="B2486" s="412"/>
      <c r="C2486" s="126"/>
      <c r="D2486" s="390"/>
      <c r="E2486" s="390"/>
      <c r="F2486" s="390"/>
    </row>
    <row r="2487" spans="2:6" x14ac:dyDescent="0.3">
      <c r="B2487" s="412"/>
      <c r="C2487" s="126"/>
      <c r="D2487" s="390"/>
      <c r="E2487" s="390"/>
      <c r="F2487" s="390"/>
    </row>
    <row r="2488" spans="2:6" x14ac:dyDescent="0.3">
      <c r="B2488" s="412"/>
      <c r="C2488" s="126"/>
      <c r="D2488" s="390"/>
      <c r="E2488" s="390"/>
      <c r="F2488" s="390"/>
    </row>
    <row r="2489" spans="2:6" x14ac:dyDescent="0.3">
      <c r="B2489" s="412"/>
      <c r="C2489" s="126"/>
      <c r="D2489" s="390"/>
      <c r="E2489" s="390"/>
      <c r="F2489" s="390"/>
    </row>
    <row r="2490" spans="2:6" x14ac:dyDescent="0.3">
      <c r="B2490" s="412"/>
      <c r="C2490" s="126"/>
      <c r="D2490" s="390"/>
      <c r="E2490" s="390"/>
      <c r="F2490" s="390"/>
    </row>
    <row r="2491" spans="2:6" x14ac:dyDescent="0.3">
      <c r="B2491" s="412"/>
      <c r="C2491" s="126"/>
      <c r="D2491" s="390"/>
      <c r="E2491" s="390"/>
      <c r="F2491" s="390"/>
    </row>
    <row r="2492" spans="2:6" x14ac:dyDescent="0.3">
      <c r="B2492" s="412"/>
      <c r="C2492" s="126"/>
      <c r="D2492" s="390"/>
      <c r="E2492" s="390"/>
      <c r="F2492" s="390"/>
    </row>
    <row r="2493" spans="2:6" x14ac:dyDescent="0.3">
      <c r="B2493" s="412"/>
      <c r="C2493" s="126"/>
      <c r="D2493" s="390"/>
      <c r="E2493" s="390"/>
      <c r="F2493" s="390"/>
    </row>
    <row r="2494" spans="2:6" x14ac:dyDescent="0.3">
      <c r="B2494" s="412"/>
      <c r="C2494" s="126"/>
      <c r="D2494" s="390"/>
      <c r="E2494" s="390"/>
      <c r="F2494" s="390"/>
    </row>
    <row r="2495" spans="2:6" x14ac:dyDescent="0.3">
      <c r="B2495" s="412"/>
      <c r="C2495" s="126"/>
      <c r="D2495" s="390"/>
      <c r="E2495" s="390"/>
      <c r="F2495" s="390"/>
    </row>
    <row r="2496" spans="2:6" x14ac:dyDescent="0.3">
      <c r="B2496" s="412"/>
      <c r="C2496" s="126"/>
      <c r="D2496" s="390"/>
      <c r="E2496" s="390"/>
      <c r="F2496" s="390"/>
    </row>
    <row r="2497" spans="2:6" x14ac:dyDescent="0.3">
      <c r="B2497" s="412"/>
      <c r="C2497" s="126"/>
      <c r="D2497" s="390"/>
      <c r="E2497" s="390"/>
      <c r="F2497" s="390"/>
    </row>
    <row r="2498" spans="2:6" x14ac:dyDescent="0.3">
      <c r="B2498" s="412"/>
      <c r="C2498" s="126"/>
      <c r="D2498" s="390"/>
      <c r="E2498" s="390"/>
      <c r="F2498" s="390"/>
    </row>
    <row r="2499" spans="2:6" x14ac:dyDescent="0.3">
      <c r="B2499" s="412"/>
      <c r="C2499" s="126"/>
      <c r="D2499" s="390"/>
      <c r="E2499" s="390"/>
      <c r="F2499" s="390"/>
    </row>
    <row r="2500" spans="2:6" x14ac:dyDescent="0.3">
      <c r="B2500" s="412"/>
      <c r="C2500" s="126"/>
      <c r="D2500" s="390"/>
      <c r="E2500" s="390"/>
      <c r="F2500" s="390"/>
    </row>
    <row r="2501" spans="2:6" x14ac:dyDescent="0.3">
      <c r="B2501" s="412"/>
      <c r="C2501" s="126"/>
      <c r="D2501" s="390"/>
      <c r="E2501" s="390"/>
      <c r="F2501" s="390"/>
    </row>
    <row r="2502" spans="2:6" x14ac:dyDescent="0.3">
      <c r="B2502" s="412"/>
      <c r="C2502" s="126"/>
      <c r="D2502" s="390"/>
      <c r="E2502" s="390"/>
      <c r="F2502" s="390"/>
    </row>
    <row r="2503" spans="2:6" x14ac:dyDescent="0.3">
      <c r="B2503" s="412"/>
      <c r="C2503" s="126"/>
      <c r="D2503" s="390"/>
      <c r="E2503" s="390"/>
      <c r="F2503" s="390"/>
    </row>
    <row r="2504" spans="2:6" x14ac:dyDescent="0.3">
      <c r="B2504" s="412"/>
      <c r="C2504" s="126"/>
      <c r="D2504" s="390"/>
      <c r="E2504" s="390"/>
      <c r="F2504" s="390"/>
    </row>
    <row r="2505" spans="2:6" x14ac:dyDescent="0.3">
      <c r="B2505" s="412"/>
      <c r="C2505" s="126"/>
      <c r="D2505" s="390"/>
      <c r="E2505" s="390"/>
      <c r="F2505" s="390"/>
    </row>
    <row r="2506" spans="2:6" x14ac:dyDescent="0.3">
      <c r="B2506" s="412"/>
      <c r="C2506" s="126"/>
      <c r="D2506" s="390"/>
      <c r="E2506" s="390"/>
      <c r="F2506" s="390"/>
    </row>
    <row r="2507" spans="2:6" x14ac:dyDescent="0.3">
      <c r="B2507" s="412"/>
      <c r="C2507" s="126"/>
      <c r="D2507" s="390"/>
      <c r="E2507" s="390"/>
      <c r="F2507" s="390"/>
    </row>
    <row r="2508" spans="2:6" x14ac:dyDescent="0.3">
      <c r="B2508" s="412"/>
      <c r="C2508" s="126"/>
      <c r="D2508" s="390"/>
      <c r="E2508" s="390"/>
      <c r="F2508" s="390"/>
    </row>
    <row r="2509" spans="2:6" x14ac:dyDescent="0.3">
      <c r="B2509" s="412"/>
      <c r="C2509" s="126"/>
      <c r="D2509" s="390"/>
      <c r="E2509" s="390"/>
      <c r="F2509" s="390"/>
    </row>
    <row r="2510" spans="2:6" x14ac:dyDescent="0.3">
      <c r="B2510" s="412"/>
      <c r="C2510" s="126"/>
      <c r="D2510" s="390"/>
      <c r="E2510" s="390"/>
      <c r="F2510" s="390"/>
    </row>
    <row r="2511" spans="2:6" x14ac:dyDescent="0.3">
      <c r="B2511" s="412"/>
      <c r="C2511" s="126"/>
      <c r="D2511" s="390"/>
      <c r="E2511" s="390"/>
      <c r="F2511" s="390"/>
    </row>
    <row r="2512" spans="2:6" x14ac:dyDescent="0.3">
      <c r="B2512" s="412"/>
      <c r="C2512" s="126"/>
      <c r="D2512" s="390"/>
      <c r="E2512" s="390"/>
      <c r="F2512" s="390"/>
    </row>
    <row r="2513" spans="2:6" x14ac:dyDescent="0.3">
      <c r="B2513" s="412"/>
      <c r="C2513" s="126"/>
      <c r="D2513" s="390"/>
      <c r="E2513" s="390"/>
      <c r="F2513" s="390"/>
    </row>
    <row r="2514" spans="2:6" x14ac:dyDescent="0.3">
      <c r="B2514" s="412"/>
      <c r="C2514" s="126"/>
      <c r="D2514" s="390"/>
      <c r="E2514" s="390"/>
      <c r="F2514" s="390"/>
    </row>
    <row r="2515" spans="2:6" x14ac:dyDescent="0.3">
      <c r="B2515" s="412"/>
      <c r="C2515" s="126"/>
      <c r="D2515" s="390"/>
      <c r="E2515" s="390"/>
      <c r="F2515" s="390"/>
    </row>
    <row r="2516" spans="2:6" x14ac:dyDescent="0.3">
      <c r="B2516" s="412"/>
      <c r="C2516" s="126"/>
      <c r="D2516" s="390"/>
      <c r="E2516" s="390"/>
      <c r="F2516" s="390"/>
    </row>
    <row r="2517" spans="2:6" x14ac:dyDescent="0.3">
      <c r="B2517" s="412"/>
      <c r="C2517" s="126"/>
      <c r="D2517" s="390"/>
      <c r="E2517" s="390"/>
      <c r="F2517" s="390"/>
    </row>
    <row r="2518" spans="2:6" x14ac:dyDescent="0.3">
      <c r="B2518" s="412"/>
      <c r="C2518" s="126"/>
      <c r="D2518" s="390"/>
      <c r="E2518" s="390"/>
      <c r="F2518" s="390"/>
    </row>
    <row r="2519" spans="2:6" x14ac:dyDescent="0.3">
      <c r="B2519" s="412"/>
      <c r="C2519" s="126"/>
      <c r="D2519" s="390"/>
      <c r="E2519" s="390"/>
      <c r="F2519" s="390"/>
    </row>
    <row r="2520" spans="2:6" x14ac:dyDescent="0.3">
      <c r="B2520" s="412"/>
      <c r="C2520" s="126"/>
      <c r="D2520" s="390"/>
      <c r="E2520" s="390"/>
      <c r="F2520" s="390"/>
    </row>
    <row r="2521" spans="2:6" x14ac:dyDescent="0.3">
      <c r="B2521" s="412"/>
      <c r="C2521" s="126"/>
      <c r="D2521" s="390"/>
      <c r="E2521" s="390"/>
      <c r="F2521" s="390"/>
    </row>
    <row r="2522" spans="2:6" x14ac:dyDescent="0.3">
      <c r="B2522" s="412"/>
      <c r="C2522" s="126"/>
      <c r="D2522" s="390"/>
      <c r="E2522" s="390"/>
      <c r="F2522" s="390"/>
    </row>
    <row r="2523" spans="2:6" x14ac:dyDescent="0.3">
      <c r="B2523" s="412"/>
      <c r="C2523" s="126"/>
      <c r="D2523" s="390"/>
      <c r="E2523" s="390"/>
      <c r="F2523" s="390"/>
    </row>
    <row r="2524" spans="2:6" x14ac:dyDescent="0.3">
      <c r="B2524" s="412"/>
      <c r="C2524" s="126"/>
      <c r="D2524" s="390"/>
      <c r="E2524" s="390"/>
      <c r="F2524" s="390"/>
    </row>
    <row r="2525" spans="2:6" x14ac:dyDescent="0.3">
      <c r="B2525" s="412"/>
      <c r="C2525" s="126"/>
      <c r="D2525" s="390"/>
      <c r="E2525" s="390"/>
      <c r="F2525" s="390"/>
    </row>
    <row r="2526" spans="2:6" x14ac:dyDescent="0.3">
      <c r="B2526" s="412"/>
      <c r="C2526" s="126"/>
      <c r="D2526" s="390"/>
      <c r="E2526" s="390"/>
      <c r="F2526" s="390"/>
    </row>
    <row r="2527" spans="2:6" x14ac:dyDescent="0.3">
      <c r="B2527" s="412"/>
      <c r="C2527" s="126"/>
      <c r="D2527" s="390"/>
      <c r="E2527" s="390"/>
      <c r="F2527" s="390"/>
    </row>
    <row r="2528" spans="2:6" x14ac:dyDescent="0.3">
      <c r="B2528" s="412"/>
      <c r="C2528" s="126"/>
      <c r="D2528" s="390"/>
      <c r="E2528" s="390"/>
      <c r="F2528" s="390"/>
    </row>
    <row r="2529" spans="2:6" x14ac:dyDescent="0.3">
      <c r="B2529" s="412"/>
      <c r="C2529" s="126"/>
      <c r="D2529" s="390"/>
      <c r="E2529" s="390"/>
      <c r="F2529" s="390"/>
    </row>
    <row r="2530" spans="2:6" x14ac:dyDescent="0.3">
      <c r="B2530" s="412"/>
      <c r="C2530" s="126"/>
      <c r="D2530" s="390"/>
      <c r="E2530" s="390"/>
      <c r="F2530" s="390"/>
    </row>
    <row r="2531" spans="2:6" x14ac:dyDescent="0.3">
      <c r="B2531" s="412"/>
      <c r="C2531" s="126"/>
      <c r="D2531" s="390"/>
      <c r="E2531" s="390"/>
      <c r="F2531" s="390"/>
    </row>
    <row r="2532" spans="2:6" x14ac:dyDescent="0.3">
      <c r="B2532" s="412"/>
      <c r="C2532" s="126"/>
      <c r="D2532" s="390"/>
      <c r="E2532" s="390"/>
      <c r="F2532" s="390"/>
    </row>
    <row r="2533" spans="2:6" x14ac:dyDescent="0.3">
      <c r="B2533" s="412"/>
      <c r="C2533" s="126"/>
      <c r="D2533" s="390"/>
      <c r="E2533" s="390"/>
      <c r="F2533" s="390"/>
    </row>
    <row r="2534" spans="2:6" x14ac:dyDescent="0.3">
      <c r="B2534" s="412"/>
      <c r="C2534" s="126"/>
      <c r="D2534" s="390"/>
      <c r="E2534" s="390"/>
      <c r="F2534" s="390"/>
    </row>
    <row r="2535" spans="2:6" x14ac:dyDescent="0.3">
      <c r="B2535" s="412"/>
      <c r="C2535" s="126"/>
      <c r="D2535" s="390"/>
      <c r="E2535" s="390"/>
      <c r="F2535" s="390"/>
    </row>
    <row r="2536" spans="2:6" x14ac:dyDescent="0.3">
      <c r="B2536" s="412"/>
      <c r="C2536" s="126"/>
      <c r="D2536" s="390"/>
      <c r="E2536" s="390"/>
      <c r="F2536" s="390"/>
    </row>
    <row r="2537" spans="2:6" x14ac:dyDescent="0.3">
      <c r="B2537" s="412"/>
      <c r="C2537" s="126"/>
      <c r="D2537" s="390"/>
      <c r="E2537" s="390"/>
      <c r="F2537" s="390"/>
    </row>
    <row r="2538" spans="2:6" x14ac:dyDescent="0.3">
      <c r="B2538" s="412"/>
      <c r="C2538" s="126"/>
      <c r="D2538" s="390"/>
      <c r="E2538" s="390"/>
      <c r="F2538" s="390"/>
    </row>
    <row r="2539" spans="2:6" x14ac:dyDescent="0.3">
      <c r="B2539" s="412"/>
      <c r="C2539" s="126"/>
      <c r="D2539" s="390"/>
      <c r="E2539" s="390"/>
      <c r="F2539" s="390"/>
    </row>
    <row r="2540" spans="2:6" x14ac:dyDescent="0.3">
      <c r="B2540" s="412"/>
      <c r="C2540" s="126"/>
      <c r="D2540" s="390"/>
      <c r="E2540" s="390"/>
      <c r="F2540" s="390"/>
    </row>
    <row r="2541" spans="2:6" x14ac:dyDescent="0.3">
      <c r="B2541" s="412"/>
      <c r="C2541" s="126"/>
      <c r="D2541" s="390"/>
      <c r="E2541" s="390"/>
      <c r="F2541" s="390"/>
    </row>
    <row r="2542" spans="2:6" x14ac:dyDescent="0.3">
      <c r="B2542" s="412"/>
      <c r="C2542" s="126"/>
      <c r="D2542" s="390"/>
      <c r="E2542" s="390"/>
      <c r="F2542" s="390"/>
    </row>
    <row r="2543" spans="2:6" x14ac:dyDescent="0.3">
      <c r="B2543" s="412"/>
      <c r="C2543" s="126"/>
      <c r="D2543" s="390"/>
      <c r="E2543" s="390"/>
      <c r="F2543" s="390"/>
    </row>
    <row r="2544" spans="2:6" x14ac:dyDescent="0.3">
      <c r="B2544" s="412"/>
      <c r="C2544" s="126"/>
      <c r="D2544" s="390"/>
      <c r="E2544" s="390"/>
      <c r="F2544" s="390"/>
    </row>
    <row r="2545" spans="2:6" x14ac:dyDescent="0.3">
      <c r="B2545" s="412"/>
      <c r="C2545" s="126"/>
      <c r="D2545" s="390"/>
      <c r="E2545" s="390"/>
      <c r="F2545" s="390"/>
    </row>
    <row r="2546" spans="2:6" x14ac:dyDescent="0.3">
      <c r="B2546" s="412"/>
      <c r="C2546" s="126"/>
      <c r="D2546" s="390"/>
      <c r="E2546" s="390"/>
      <c r="F2546" s="390"/>
    </row>
    <row r="2547" spans="2:6" x14ac:dyDescent="0.3">
      <c r="B2547" s="412"/>
      <c r="C2547" s="126"/>
      <c r="D2547" s="390"/>
      <c r="E2547" s="390"/>
      <c r="F2547" s="390"/>
    </row>
    <row r="2548" spans="2:6" x14ac:dyDescent="0.3">
      <c r="B2548" s="412"/>
      <c r="C2548" s="126"/>
      <c r="D2548" s="390"/>
      <c r="E2548" s="390"/>
      <c r="F2548" s="390"/>
    </row>
    <row r="2549" spans="2:6" x14ac:dyDescent="0.3">
      <c r="B2549" s="412"/>
      <c r="C2549" s="126"/>
      <c r="D2549" s="390"/>
      <c r="E2549" s="390"/>
      <c r="F2549" s="390"/>
    </row>
    <row r="2550" spans="2:6" x14ac:dyDescent="0.3">
      <c r="B2550" s="412"/>
      <c r="C2550" s="126"/>
      <c r="D2550" s="390"/>
      <c r="E2550" s="390"/>
      <c r="F2550" s="390"/>
    </row>
    <row r="2551" spans="2:6" x14ac:dyDescent="0.3">
      <c r="B2551" s="412"/>
      <c r="C2551" s="126"/>
      <c r="D2551" s="390"/>
      <c r="E2551" s="390"/>
      <c r="F2551" s="390"/>
    </row>
    <row r="2552" spans="2:6" x14ac:dyDescent="0.3">
      <c r="B2552" s="412"/>
      <c r="C2552" s="126"/>
      <c r="D2552" s="390"/>
      <c r="E2552" s="390"/>
      <c r="F2552" s="390"/>
    </row>
    <row r="2553" spans="2:6" x14ac:dyDescent="0.3">
      <c r="B2553" s="412"/>
      <c r="C2553" s="126"/>
      <c r="D2553" s="390"/>
      <c r="E2553" s="390"/>
      <c r="F2553" s="390"/>
    </row>
    <row r="2554" spans="2:6" x14ac:dyDescent="0.3">
      <c r="B2554" s="412"/>
      <c r="C2554" s="126"/>
      <c r="D2554" s="390"/>
      <c r="E2554" s="390"/>
      <c r="F2554" s="390"/>
    </row>
    <row r="2555" spans="2:6" x14ac:dyDescent="0.3">
      <c r="B2555" s="412"/>
      <c r="C2555" s="126"/>
      <c r="D2555" s="390"/>
      <c r="E2555" s="390"/>
      <c r="F2555" s="390"/>
    </row>
    <row r="2556" spans="2:6" x14ac:dyDescent="0.3">
      <c r="B2556" s="412"/>
      <c r="C2556" s="126"/>
      <c r="D2556" s="390"/>
      <c r="E2556" s="390"/>
      <c r="F2556" s="390"/>
    </row>
    <row r="2557" spans="2:6" x14ac:dyDescent="0.3">
      <c r="B2557" s="412"/>
      <c r="C2557" s="126"/>
      <c r="D2557" s="390"/>
      <c r="E2557" s="390"/>
      <c r="F2557" s="390"/>
    </row>
    <row r="2558" spans="2:6" x14ac:dyDescent="0.3">
      <c r="B2558" s="412"/>
      <c r="C2558" s="126"/>
      <c r="D2558" s="390"/>
      <c r="E2558" s="390"/>
      <c r="F2558" s="390"/>
    </row>
    <row r="2559" spans="2:6" x14ac:dyDescent="0.3">
      <c r="B2559" s="412"/>
      <c r="C2559" s="126"/>
      <c r="D2559" s="390"/>
      <c r="E2559" s="390"/>
      <c r="F2559" s="390"/>
    </row>
    <row r="2560" spans="2:6" x14ac:dyDescent="0.3">
      <c r="B2560" s="412"/>
      <c r="C2560" s="126"/>
      <c r="D2560" s="390"/>
      <c r="E2560" s="390"/>
      <c r="F2560" s="390"/>
    </row>
    <row r="2561" spans="2:6" x14ac:dyDescent="0.3">
      <c r="B2561" s="412"/>
      <c r="C2561" s="126"/>
      <c r="D2561" s="390"/>
      <c r="E2561" s="390"/>
      <c r="F2561" s="390"/>
    </row>
    <row r="2562" spans="2:6" x14ac:dyDescent="0.3">
      <c r="B2562" s="412"/>
      <c r="C2562" s="126"/>
      <c r="D2562" s="390"/>
      <c r="E2562" s="390"/>
      <c r="F2562" s="390"/>
    </row>
    <row r="2563" spans="2:6" x14ac:dyDescent="0.3">
      <c r="B2563" s="412"/>
      <c r="C2563" s="126"/>
      <c r="D2563" s="390"/>
      <c r="E2563" s="390"/>
      <c r="F2563" s="390"/>
    </row>
    <row r="2564" spans="2:6" x14ac:dyDescent="0.3">
      <c r="B2564" s="412"/>
      <c r="C2564" s="126"/>
      <c r="D2564" s="390"/>
      <c r="E2564" s="390"/>
      <c r="F2564" s="390"/>
    </row>
    <row r="2565" spans="2:6" x14ac:dyDescent="0.3">
      <c r="B2565" s="412"/>
      <c r="C2565" s="126"/>
      <c r="D2565" s="390"/>
      <c r="E2565" s="390"/>
      <c r="F2565" s="390"/>
    </row>
    <row r="2566" spans="2:6" x14ac:dyDescent="0.3">
      <c r="B2566" s="412"/>
      <c r="C2566" s="126"/>
      <c r="D2566" s="390"/>
      <c r="E2566" s="390"/>
      <c r="F2566" s="390"/>
    </row>
    <row r="2567" spans="2:6" x14ac:dyDescent="0.3">
      <c r="B2567" s="412"/>
      <c r="C2567" s="126"/>
      <c r="D2567" s="390"/>
      <c r="E2567" s="390"/>
      <c r="F2567" s="390"/>
    </row>
    <row r="2568" spans="2:6" x14ac:dyDescent="0.3">
      <c r="B2568" s="412"/>
      <c r="C2568" s="126"/>
      <c r="D2568" s="390"/>
      <c r="E2568" s="390"/>
      <c r="F2568" s="390"/>
    </row>
    <row r="2569" spans="2:6" x14ac:dyDescent="0.3">
      <c r="B2569" s="412"/>
      <c r="C2569" s="126"/>
      <c r="D2569" s="390"/>
      <c r="E2569" s="390"/>
      <c r="F2569" s="390"/>
    </row>
    <row r="2570" spans="2:6" x14ac:dyDescent="0.3">
      <c r="B2570" s="412"/>
      <c r="C2570" s="126"/>
      <c r="D2570" s="390"/>
      <c r="E2570" s="390"/>
      <c r="F2570" s="390"/>
    </row>
    <row r="2571" spans="2:6" x14ac:dyDescent="0.3">
      <c r="B2571" s="412"/>
      <c r="C2571" s="126"/>
      <c r="D2571" s="390"/>
      <c r="E2571" s="390"/>
      <c r="F2571" s="390"/>
    </row>
    <row r="2572" spans="2:6" x14ac:dyDescent="0.3">
      <c r="B2572" s="412"/>
      <c r="C2572" s="126"/>
      <c r="D2572" s="390"/>
      <c r="E2572" s="390"/>
      <c r="F2572" s="390"/>
    </row>
    <row r="2573" spans="2:6" x14ac:dyDescent="0.3">
      <c r="B2573" s="412"/>
      <c r="C2573" s="126"/>
      <c r="D2573" s="390"/>
      <c r="E2573" s="390"/>
      <c r="F2573" s="390"/>
    </row>
    <row r="2574" spans="2:6" x14ac:dyDescent="0.3">
      <c r="B2574" s="412"/>
      <c r="C2574" s="126"/>
      <c r="D2574" s="390"/>
      <c r="E2574" s="390"/>
      <c r="F2574" s="390"/>
    </row>
    <row r="2575" spans="2:6" x14ac:dyDescent="0.3">
      <c r="B2575" s="412"/>
      <c r="C2575" s="126"/>
      <c r="D2575" s="390"/>
      <c r="E2575" s="390"/>
      <c r="F2575" s="390"/>
    </row>
    <row r="2576" spans="2:6" x14ac:dyDescent="0.3">
      <c r="B2576" s="412"/>
      <c r="C2576" s="126"/>
      <c r="D2576" s="390"/>
      <c r="E2576" s="390"/>
      <c r="F2576" s="390"/>
    </row>
    <row r="2577" spans="2:6" x14ac:dyDescent="0.3">
      <c r="B2577" s="412"/>
      <c r="C2577" s="126"/>
      <c r="D2577" s="390"/>
      <c r="E2577" s="390"/>
      <c r="F2577" s="390"/>
    </row>
    <row r="2578" spans="2:6" x14ac:dyDescent="0.3">
      <c r="B2578" s="412"/>
      <c r="C2578" s="126"/>
      <c r="D2578" s="390"/>
      <c r="E2578" s="390"/>
      <c r="F2578" s="390"/>
    </row>
    <row r="2579" spans="2:6" x14ac:dyDescent="0.3">
      <c r="B2579" s="412"/>
      <c r="C2579" s="126"/>
      <c r="D2579" s="390"/>
      <c r="E2579" s="390"/>
      <c r="F2579" s="390"/>
    </row>
    <row r="2580" spans="2:6" x14ac:dyDescent="0.3">
      <c r="B2580" s="412"/>
      <c r="C2580" s="126"/>
      <c r="D2580" s="390"/>
      <c r="E2580" s="390"/>
      <c r="F2580" s="390"/>
    </row>
    <row r="2581" spans="2:6" x14ac:dyDescent="0.3">
      <c r="B2581" s="412"/>
      <c r="C2581" s="126"/>
      <c r="D2581" s="390"/>
      <c r="E2581" s="390"/>
      <c r="F2581" s="390"/>
    </row>
    <row r="2582" spans="2:6" x14ac:dyDescent="0.3">
      <c r="B2582" s="412"/>
      <c r="C2582" s="126"/>
      <c r="D2582" s="390"/>
      <c r="E2582" s="390"/>
      <c r="F2582" s="390"/>
    </row>
    <row r="2583" spans="2:6" x14ac:dyDescent="0.3">
      <c r="B2583" s="412"/>
      <c r="C2583" s="126"/>
      <c r="D2583" s="390"/>
      <c r="E2583" s="390"/>
      <c r="F2583" s="390"/>
    </row>
    <row r="2584" spans="2:6" x14ac:dyDescent="0.3">
      <c r="B2584" s="412"/>
      <c r="C2584" s="126"/>
      <c r="D2584" s="390"/>
      <c r="E2584" s="390"/>
      <c r="F2584" s="390"/>
    </row>
    <row r="2585" spans="2:6" x14ac:dyDescent="0.3">
      <c r="B2585" s="412"/>
      <c r="C2585" s="126"/>
      <c r="D2585" s="390"/>
      <c r="E2585" s="390"/>
      <c r="F2585" s="390"/>
    </row>
    <row r="2586" spans="2:6" x14ac:dyDescent="0.3">
      <c r="B2586" s="412"/>
      <c r="C2586" s="126"/>
      <c r="D2586" s="390"/>
      <c r="E2586" s="390"/>
      <c r="F2586" s="390"/>
    </row>
    <row r="2587" spans="2:6" x14ac:dyDescent="0.3">
      <c r="B2587" s="412"/>
      <c r="C2587" s="126"/>
      <c r="D2587" s="390"/>
      <c r="E2587" s="390"/>
      <c r="F2587" s="390"/>
    </row>
    <row r="2588" spans="2:6" x14ac:dyDescent="0.3">
      <c r="B2588" s="412"/>
      <c r="C2588" s="126"/>
      <c r="D2588" s="390"/>
      <c r="E2588" s="390"/>
      <c r="F2588" s="390"/>
    </row>
    <row r="2589" spans="2:6" x14ac:dyDescent="0.3">
      <c r="B2589" s="412"/>
      <c r="C2589" s="126"/>
      <c r="D2589" s="390"/>
      <c r="E2589" s="390"/>
      <c r="F2589" s="390"/>
    </row>
    <row r="2590" spans="2:6" x14ac:dyDescent="0.3">
      <c r="B2590" s="412"/>
      <c r="C2590" s="126"/>
      <c r="D2590" s="390"/>
      <c r="E2590" s="390"/>
      <c r="F2590" s="390"/>
    </row>
    <row r="2591" spans="2:6" x14ac:dyDescent="0.3">
      <c r="B2591" s="412"/>
      <c r="C2591" s="126"/>
      <c r="D2591" s="390"/>
      <c r="E2591" s="390"/>
      <c r="F2591" s="390"/>
    </row>
    <row r="2592" spans="2:6" x14ac:dyDescent="0.3">
      <c r="B2592" s="412"/>
      <c r="C2592" s="126"/>
      <c r="D2592" s="390"/>
      <c r="E2592" s="390"/>
      <c r="F2592" s="390"/>
    </row>
    <row r="2593" spans="2:6" x14ac:dyDescent="0.3">
      <c r="B2593" s="412"/>
      <c r="C2593" s="126"/>
      <c r="D2593" s="390"/>
      <c r="E2593" s="390"/>
      <c r="F2593" s="390"/>
    </row>
    <row r="2594" spans="2:6" x14ac:dyDescent="0.3">
      <c r="B2594" s="412"/>
      <c r="C2594" s="126"/>
      <c r="D2594" s="390"/>
      <c r="E2594" s="390"/>
      <c r="F2594" s="390"/>
    </row>
    <row r="2595" spans="2:6" x14ac:dyDescent="0.3">
      <c r="B2595" s="412"/>
      <c r="C2595" s="126"/>
      <c r="D2595" s="390"/>
      <c r="E2595" s="390"/>
      <c r="F2595" s="390"/>
    </row>
    <row r="2596" spans="2:6" x14ac:dyDescent="0.3">
      <c r="B2596" s="412"/>
      <c r="C2596" s="126"/>
      <c r="D2596" s="390"/>
      <c r="E2596" s="390"/>
      <c r="F2596" s="390"/>
    </row>
    <row r="2597" spans="2:6" x14ac:dyDescent="0.3">
      <c r="B2597" s="412"/>
      <c r="C2597" s="126"/>
      <c r="D2597" s="390"/>
      <c r="E2597" s="390"/>
      <c r="F2597" s="390"/>
    </row>
    <row r="2598" spans="2:6" x14ac:dyDescent="0.3">
      <c r="B2598" s="412"/>
      <c r="C2598" s="126"/>
      <c r="D2598" s="390"/>
      <c r="E2598" s="390"/>
      <c r="F2598" s="390"/>
    </row>
    <row r="2599" spans="2:6" x14ac:dyDescent="0.3">
      <c r="B2599" s="412"/>
      <c r="C2599" s="126"/>
      <c r="D2599" s="390"/>
      <c r="E2599" s="390"/>
      <c r="F2599" s="390"/>
    </row>
    <row r="2600" spans="2:6" x14ac:dyDescent="0.3">
      <c r="B2600" s="412"/>
      <c r="C2600" s="126"/>
      <c r="D2600" s="390"/>
      <c r="E2600" s="390"/>
      <c r="F2600" s="390"/>
    </row>
    <row r="2601" spans="2:6" x14ac:dyDescent="0.3">
      <c r="B2601" s="412"/>
      <c r="C2601" s="126"/>
      <c r="D2601" s="390"/>
      <c r="E2601" s="390"/>
      <c r="F2601" s="390"/>
    </row>
    <row r="2602" spans="2:6" x14ac:dyDescent="0.3">
      <c r="B2602" s="412"/>
      <c r="C2602" s="126"/>
      <c r="D2602" s="390"/>
      <c r="E2602" s="390"/>
      <c r="F2602" s="390"/>
    </row>
    <row r="2603" spans="2:6" x14ac:dyDescent="0.3">
      <c r="B2603" s="412"/>
      <c r="C2603" s="126"/>
      <c r="D2603" s="390"/>
      <c r="E2603" s="390"/>
      <c r="F2603" s="390"/>
    </row>
    <row r="2604" spans="2:6" x14ac:dyDescent="0.3">
      <c r="B2604" s="412"/>
      <c r="C2604" s="126"/>
      <c r="D2604" s="390"/>
      <c r="E2604" s="390"/>
      <c r="F2604" s="390"/>
    </row>
    <row r="2605" spans="2:6" x14ac:dyDescent="0.3">
      <c r="B2605" s="412"/>
      <c r="C2605" s="126"/>
      <c r="D2605" s="390"/>
      <c r="E2605" s="390"/>
      <c r="F2605" s="390"/>
    </row>
    <row r="2606" spans="2:6" x14ac:dyDescent="0.3">
      <c r="B2606" s="412"/>
      <c r="C2606" s="126"/>
      <c r="D2606" s="390"/>
      <c r="E2606" s="390"/>
      <c r="F2606" s="390"/>
    </row>
    <row r="2607" spans="2:6" x14ac:dyDescent="0.3">
      <c r="B2607" s="412"/>
      <c r="C2607" s="126"/>
      <c r="D2607" s="390"/>
      <c r="E2607" s="390"/>
      <c r="F2607" s="390"/>
    </row>
    <row r="2608" spans="2:6" x14ac:dyDescent="0.3">
      <c r="B2608" s="412"/>
      <c r="C2608" s="126"/>
      <c r="D2608" s="390"/>
      <c r="E2608" s="390"/>
      <c r="F2608" s="390"/>
    </row>
    <row r="2609" spans="2:6" x14ac:dyDescent="0.3">
      <c r="B2609" s="412"/>
      <c r="C2609" s="126"/>
      <c r="D2609" s="390"/>
      <c r="E2609" s="390"/>
      <c r="F2609" s="390"/>
    </row>
    <row r="2610" spans="2:6" x14ac:dyDescent="0.3">
      <c r="B2610" s="412"/>
      <c r="C2610" s="126"/>
      <c r="D2610" s="390"/>
      <c r="E2610" s="390"/>
      <c r="F2610" s="390"/>
    </row>
    <row r="2611" spans="2:6" x14ac:dyDescent="0.3">
      <c r="B2611" s="412"/>
      <c r="C2611" s="126"/>
      <c r="D2611" s="390"/>
      <c r="E2611" s="390"/>
      <c r="F2611" s="390"/>
    </row>
    <row r="2612" spans="2:6" x14ac:dyDescent="0.3">
      <c r="B2612" s="412"/>
      <c r="C2612" s="126"/>
      <c r="D2612" s="390"/>
      <c r="E2612" s="390"/>
      <c r="F2612" s="390"/>
    </row>
    <row r="2613" spans="2:6" x14ac:dyDescent="0.3">
      <c r="B2613" s="412"/>
      <c r="C2613" s="126"/>
      <c r="D2613" s="390"/>
      <c r="E2613" s="390"/>
      <c r="F2613" s="390"/>
    </row>
    <row r="2614" spans="2:6" x14ac:dyDescent="0.3">
      <c r="B2614" s="412"/>
      <c r="C2614" s="126"/>
      <c r="D2614" s="390"/>
      <c r="E2614" s="390"/>
      <c r="F2614" s="390"/>
    </row>
    <row r="2615" spans="2:6" x14ac:dyDescent="0.3">
      <c r="B2615" s="412"/>
      <c r="C2615" s="126"/>
      <c r="D2615" s="390"/>
      <c r="E2615" s="390"/>
      <c r="F2615" s="390"/>
    </row>
    <row r="2616" spans="2:6" x14ac:dyDescent="0.3">
      <c r="B2616" s="412"/>
      <c r="C2616" s="126"/>
      <c r="D2616" s="390"/>
      <c r="E2616" s="390"/>
      <c r="F2616" s="390"/>
    </row>
    <row r="2617" spans="2:6" x14ac:dyDescent="0.3">
      <c r="B2617" s="412"/>
      <c r="C2617" s="126"/>
      <c r="D2617" s="390"/>
      <c r="E2617" s="390"/>
      <c r="F2617" s="390"/>
    </row>
    <row r="2618" spans="2:6" x14ac:dyDescent="0.3">
      <c r="B2618" s="412"/>
      <c r="C2618" s="126"/>
      <c r="D2618" s="390"/>
      <c r="E2618" s="390"/>
      <c r="F2618" s="390"/>
    </row>
    <row r="2619" spans="2:6" x14ac:dyDescent="0.3">
      <c r="B2619" s="412"/>
      <c r="C2619" s="126"/>
      <c r="D2619" s="390"/>
      <c r="E2619" s="390"/>
      <c r="F2619" s="390"/>
    </row>
    <row r="2620" spans="2:6" x14ac:dyDescent="0.3">
      <c r="B2620" s="412"/>
      <c r="C2620" s="126"/>
      <c r="D2620" s="390"/>
      <c r="E2620" s="390"/>
      <c r="F2620" s="390"/>
    </row>
    <row r="2621" spans="2:6" x14ac:dyDescent="0.3">
      <c r="B2621" s="412"/>
      <c r="C2621" s="126"/>
      <c r="D2621" s="390"/>
      <c r="E2621" s="390"/>
      <c r="F2621" s="390"/>
    </row>
    <row r="2622" spans="2:6" x14ac:dyDescent="0.3">
      <c r="B2622" s="412"/>
      <c r="C2622" s="126"/>
      <c r="D2622" s="390"/>
      <c r="E2622" s="390"/>
      <c r="F2622" s="390"/>
    </row>
    <row r="2623" spans="2:6" x14ac:dyDescent="0.3">
      <c r="B2623" s="412"/>
      <c r="C2623" s="126"/>
      <c r="D2623" s="390"/>
      <c r="E2623" s="390"/>
      <c r="F2623" s="390"/>
    </row>
    <row r="2624" spans="2:6" x14ac:dyDescent="0.3">
      <c r="B2624" s="412"/>
      <c r="C2624" s="126"/>
      <c r="D2624" s="390"/>
      <c r="E2624" s="390"/>
      <c r="F2624" s="390"/>
    </row>
    <row r="2625" spans="2:6" x14ac:dyDescent="0.3">
      <c r="B2625" s="412"/>
      <c r="C2625" s="126"/>
      <c r="D2625" s="390"/>
      <c r="E2625" s="390"/>
      <c r="F2625" s="390"/>
    </row>
    <row r="2626" spans="2:6" x14ac:dyDescent="0.3">
      <c r="B2626" s="412"/>
      <c r="C2626" s="126"/>
      <c r="D2626" s="390"/>
      <c r="E2626" s="390"/>
      <c r="F2626" s="390"/>
    </row>
    <row r="2627" spans="2:6" x14ac:dyDescent="0.3">
      <c r="B2627" s="412"/>
      <c r="C2627" s="126"/>
      <c r="D2627" s="390"/>
      <c r="E2627" s="390"/>
      <c r="F2627" s="390"/>
    </row>
    <row r="2628" spans="2:6" x14ac:dyDescent="0.3">
      <c r="B2628" s="412"/>
      <c r="C2628" s="126"/>
      <c r="D2628" s="390"/>
      <c r="E2628" s="390"/>
      <c r="F2628" s="390"/>
    </row>
    <row r="2629" spans="2:6" x14ac:dyDescent="0.3">
      <c r="B2629" s="412"/>
      <c r="C2629" s="126"/>
      <c r="D2629" s="390"/>
      <c r="E2629" s="390"/>
      <c r="F2629" s="390"/>
    </row>
    <row r="2630" spans="2:6" x14ac:dyDescent="0.3">
      <c r="B2630" s="412"/>
      <c r="C2630" s="126"/>
      <c r="D2630" s="390"/>
      <c r="E2630" s="390"/>
      <c r="F2630" s="390"/>
    </row>
    <row r="2631" spans="2:6" x14ac:dyDescent="0.3">
      <c r="B2631" s="412"/>
      <c r="C2631" s="126"/>
      <c r="D2631" s="390"/>
      <c r="E2631" s="390"/>
      <c r="F2631" s="390"/>
    </row>
    <row r="2632" spans="2:6" x14ac:dyDescent="0.3">
      <c r="B2632" s="412"/>
      <c r="C2632" s="126"/>
      <c r="D2632" s="390"/>
      <c r="E2632" s="390"/>
      <c r="F2632" s="390"/>
    </row>
    <row r="2633" spans="2:6" x14ac:dyDescent="0.3">
      <c r="B2633" s="412"/>
      <c r="C2633" s="126"/>
      <c r="D2633" s="390"/>
      <c r="E2633" s="390"/>
      <c r="F2633" s="390"/>
    </row>
    <row r="2634" spans="2:6" x14ac:dyDescent="0.3">
      <c r="B2634" s="412"/>
      <c r="C2634" s="126"/>
      <c r="D2634" s="390"/>
      <c r="E2634" s="390"/>
      <c r="F2634" s="390"/>
    </row>
    <row r="2635" spans="2:6" x14ac:dyDescent="0.3">
      <c r="B2635" s="412"/>
      <c r="C2635" s="126"/>
      <c r="D2635" s="390"/>
      <c r="E2635" s="390"/>
      <c r="F2635" s="390"/>
    </row>
    <row r="2636" spans="2:6" x14ac:dyDescent="0.3">
      <c r="B2636" s="412"/>
      <c r="C2636" s="126"/>
      <c r="D2636" s="390"/>
      <c r="E2636" s="390"/>
      <c r="F2636" s="390"/>
    </row>
    <row r="2637" spans="2:6" x14ac:dyDescent="0.3">
      <c r="B2637" s="412"/>
      <c r="C2637" s="126"/>
      <c r="D2637" s="390"/>
      <c r="E2637" s="390"/>
      <c r="F2637" s="390"/>
    </row>
    <row r="2638" spans="2:6" x14ac:dyDescent="0.3">
      <c r="B2638" s="412"/>
      <c r="C2638" s="126"/>
      <c r="D2638" s="390"/>
      <c r="E2638" s="390"/>
      <c r="F2638" s="390"/>
    </row>
    <row r="2639" spans="2:6" x14ac:dyDescent="0.3">
      <c r="B2639" s="412"/>
      <c r="C2639" s="126"/>
      <c r="D2639" s="390"/>
      <c r="E2639" s="390"/>
      <c r="F2639" s="390"/>
    </row>
    <row r="2640" spans="2:6" x14ac:dyDescent="0.3">
      <c r="B2640" s="412"/>
      <c r="C2640" s="126"/>
      <c r="D2640" s="390"/>
      <c r="E2640" s="390"/>
      <c r="F2640" s="390"/>
    </row>
    <row r="2641" spans="2:6" x14ac:dyDescent="0.3">
      <c r="B2641" s="412"/>
      <c r="C2641" s="126"/>
      <c r="D2641" s="390"/>
      <c r="E2641" s="390"/>
      <c r="F2641" s="390"/>
    </row>
    <row r="2642" spans="2:6" x14ac:dyDescent="0.3">
      <c r="B2642" s="412"/>
      <c r="C2642" s="126"/>
      <c r="D2642" s="390"/>
      <c r="E2642" s="390"/>
      <c r="F2642" s="390"/>
    </row>
    <row r="2643" spans="2:6" x14ac:dyDescent="0.3">
      <c r="B2643" s="412"/>
      <c r="C2643" s="126"/>
      <c r="D2643" s="390"/>
      <c r="E2643" s="390"/>
      <c r="F2643" s="390"/>
    </row>
    <row r="2644" spans="2:6" x14ac:dyDescent="0.3">
      <c r="B2644" s="412"/>
      <c r="C2644" s="126"/>
      <c r="D2644" s="390"/>
      <c r="E2644" s="390"/>
      <c r="F2644" s="390"/>
    </row>
    <row r="2645" spans="2:6" x14ac:dyDescent="0.3">
      <c r="B2645" s="412"/>
      <c r="C2645" s="126"/>
      <c r="D2645" s="390"/>
      <c r="E2645" s="390"/>
      <c r="F2645" s="390"/>
    </row>
    <row r="2646" spans="2:6" x14ac:dyDescent="0.3">
      <c r="B2646" s="412"/>
      <c r="C2646" s="126"/>
      <c r="D2646" s="390"/>
      <c r="E2646" s="390"/>
      <c r="F2646" s="390"/>
    </row>
    <row r="2647" spans="2:6" x14ac:dyDescent="0.3">
      <c r="B2647" s="412"/>
      <c r="C2647" s="126"/>
      <c r="D2647" s="390"/>
      <c r="E2647" s="390"/>
      <c r="F2647" s="390"/>
    </row>
    <row r="2648" spans="2:6" x14ac:dyDescent="0.3">
      <c r="B2648" s="412"/>
      <c r="C2648" s="126"/>
      <c r="D2648" s="390"/>
      <c r="E2648" s="390"/>
      <c r="F2648" s="390"/>
    </row>
    <row r="2649" spans="2:6" x14ac:dyDescent="0.3">
      <c r="B2649" s="412"/>
      <c r="C2649" s="126"/>
      <c r="D2649" s="390"/>
      <c r="E2649" s="390"/>
      <c r="F2649" s="390"/>
    </row>
    <row r="2650" spans="2:6" x14ac:dyDescent="0.3">
      <c r="B2650" s="412"/>
      <c r="C2650" s="126"/>
      <c r="D2650" s="390"/>
      <c r="E2650" s="390"/>
      <c r="F2650" s="390"/>
    </row>
    <row r="2651" spans="2:6" x14ac:dyDescent="0.3">
      <c r="B2651" s="412"/>
      <c r="C2651" s="126"/>
      <c r="D2651" s="390"/>
      <c r="E2651" s="390"/>
      <c r="F2651" s="390"/>
    </row>
    <row r="2652" spans="2:6" x14ac:dyDescent="0.3">
      <c r="B2652" s="412"/>
      <c r="C2652" s="126"/>
      <c r="D2652" s="390"/>
      <c r="E2652" s="390"/>
      <c r="F2652" s="390"/>
    </row>
    <row r="2653" spans="2:6" x14ac:dyDescent="0.3">
      <c r="B2653" s="412"/>
      <c r="C2653" s="126"/>
      <c r="D2653" s="390"/>
      <c r="E2653" s="390"/>
      <c r="F2653" s="390"/>
    </row>
    <row r="2654" spans="2:6" x14ac:dyDescent="0.3">
      <c r="B2654" s="412"/>
      <c r="C2654" s="126"/>
      <c r="D2654" s="390"/>
      <c r="E2654" s="390"/>
      <c r="F2654" s="390"/>
    </row>
    <row r="2655" spans="2:6" x14ac:dyDescent="0.3">
      <c r="B2655" s="412"/>
      <c r="C2655" s="126"/>
      <c r="D2655" s="390"/>
      <c r="E2655" s="390"/>
      <c r="F2655" s="390"/>
    </row>
    <row r="2656" spans="2:6" x14ac:dyDescent="0.3">
      <c r="B2656" s="412"/>
      <c r="C2656" s="126"/>
      <c r="D2656" s="390"/>
      <c r="E2656" s="390"/>
      <c r="F2656" s="390"/>
    </row>
    <row r="2657" spans="2:6" x14ac:dyDescent="0.3">
      <c r="B2657" s="412"/>
      <c r="C2657" s="126"/>
      <c r="D2657" s="390"/>
      <c r="E2657" s="390"/>
      <c r="F2657" s="390"/>
    </row>
    <row r="2658" spans="2:6" x14ac:dyDescent="0.3">
      <c r="B2658" s="412"/>
      <c r="C2658" s="126"/>
      <c r="D2658" s="390"/>
      <c r="E2658" s="390"/>
      <c r="F2658" s="390"/>
    </row>
    <row r="2659" spans="2:6" x14ac:dyDescent="0.3">
      <c r="B2659" s="412"/>
      <c r="C2659" s="126"/>
      <c r="D2659" s="390"/>
      <c r="E2659" s="390"/>
      <c r="F2659" s="390"/>
    </row>
    <row r="2660" spans="2:6" x14ac:dyDescent="0.3">
      <c r="B2660" s="412"/>
      <c r="C2660" s="126"/>
      <c r="D2660" s="390"/>
      <c r="E2660" s="390"/>
      <c r="F2660" s="390"/>
    </row>
    <row r="2661" spans="2:6" x14ac:dyDescent="0.3">
      <c r="B2661" s="412"/>
      <c r="C2661" s="126"/>
      <c r="D2661" s="390"/>
      <c r="E2661" s="390"/>
      <c r="F2661" s="390"/>
    </row>
    <row r="2662" spans="2:6" x14ac:dyDescent="0.3">
      <c r="B2662" s="412"/>
      <c r="C2662" s="126"/>
      <c r="D2662" s="390"/>
      <c r="E2662" s="390"/>
      <c r="F2662" s="390"/>
    </row>
    <row r="2663" spans="2:6" x14ac:dyDescent="0.3">
      <c r="B2663" s="412"/>
      <c r="C2663" s="126"/>
      <c r="D2663" s="390"/>
      <c r="E2663" s="390"/>
      <c r="F2663" s="390"/>
    </row>
    <row r="2664" spans="2:6" x14ac:dyDescent="0.3">
      <c r="B2664" s="412"/>
      <c r="C2664" s="126"/>
      <c r="D2664" s="390"/>
      <c r="E2664" s="390"/>
      <c r="F2664" s="390"/>
    </row>
    <row r="2665" spans="2:6" x14ac:dyDescent="0.3">
      <c r="B2665" s="412"/>
      <c r="C2665" s="126"/>
      <c r="D2665" s="390"/>
      <c r="E2665" s="390"/>
      <c r="F2665" s="390"/>
    </row>
    <row r="2666" spans="2:6" x14ac:dyDescent="0.3">
      <c r="B2666" s="412"/>
      <c r="C2666" s="126"/>
      <c r="D2666" s="390"/>
      <c r="E2666" s="390"/>
      <c r="F2666" s="390"/>
    </row>
    <row r="2667" spans="2:6" x14ac:dyDescent="0.3">
      <c r="B2667" s="412"/>
      <c r="C2667" s="126"/>
      <c r="D2667" s="390"/>
      <c r="E2667" s="390"/>
      <c r="F2667" s="390"/>
    </row>
    <row r="2668" spans="2:6" x14ac:dyDescent="0.3">
      <c r="B2668" s="412"/>
      <c r="C2668" s="126"/>
      <c r="D2668" s="390"/>
      <c r="E2668" s="390"/>
      <c r="F2668" s="390"/>
    </row>
    <row r="2669" spans="2:6" x14ac:dyDescent="0.3">
      <c r="B2669" s="412"/>
      <c r="C2669" s="126"/>
      <c r="D2669" s="390"/>
      <c r="E2669" s="390"/>
      <c r="F2669" s="390"/>
    </row>
    <row r="2670" spans="2:6" x14ac:dyDescent="0.3">
      <c r="B2670" s="412"/>
      <c r="C2670" s="126"/>
      <c r="D2670" s="390"/>
      <c r="E2670" s="390"/>
      <c r="F2670" s="390"/>
    </row>
    <row r="2671" spans="2:6" x14ac:dyDescent="0.3">
      <c r="B2671" s="412"/>
      <c r="C2671" s="126"/>
      <c r="D2671" s="390"/>
      <c r="E2671" s="390"/>
      <c r="F2671" s="390"/>
    </row>
    <row r="2672" spans="2:6" x14ac:dyDescent="0.3">
      <c r="B2672" s="412"/>
      <c r="C2672" s="126"/>
      <c r="D2672" s="390"/>
      <c r="E2672" s="390"/>
      <c r="F2672" s="390"/>
    </row>
    <row r="2673" spans="2:6" x14ac:dyDescent="0.3">
      <c r="B2673" s="412"/>
      <c r="C2673" s="126"/>
      <c r="D2673" s="390"/>
      <c r="E2673" s="390"/>
      <c r="F2673" s="390"/>
    </row>
    <row r="2674" spans="2:6" x14ac:dyDescent="0.3">
      <c r="B2674" s="412"/>
      <c r="C2674" s="126"/>
      <c r="D2674" s="390"/>
      <c r="E2674" s="390"/>
      <c r="F2674" s="390"/>
    </row>
    <row r="2675" spans="2:6" x14ac:dyDescent="0.3">
      <c r="B2675" s="412"/>
      <c r="C2675" s="126"/>
      <c r="D2675" s="390"/>
      <c r="E2675" s="390"/>
      <c r="F2675" s="390"/>
    </row>
    <row r="2676" spans="2:6" x14ac:dyDescent="0.3">
      <c r="B2676" s="412"/>
      <c r="C2676" s="126"/>
      <c r="D2676" s="390"/>
      <c r="E2676" s="390"/>
      <c r="F2676" s="390"/>
    </row>
    <row r="2677" spans="2:6" x14ac:dyDescent="0.3">
      <c r="B2677" s="412"/>
      <c r="C2677" s="126"/>
      <c r="D2677" s="390"/>
      <c r="E2677" s="390"/>
      <c r="F2677" s="390"/>
    </row>
    <row r="2678" spans="2:6" x14ac:dyDescent="0.3">
      <c r="B2678" s="412"/>
      <c r="C2678" s="126"/>
      <c r="D2678" s="390"/>
      <c r="E2678" s="390"/>
      <c r="F2678" s="390"/>
    </row>
    <row r="2679" spans="2:6" x14ac:dyDescent="0.3">
      <c r="B2679" s="412"/>
      <c r="C2679" s="126"/>
      <c r="D2679" s="390"/>
      <c r="E2679" s="390"/>
      <c r="F2679" s="390"/>
    </row>
    <row r="2680" spans="2:6" x14ac:dyDescent="0.3">
      <c r="B2680" s="412"/>
      <c r="C2680" s="126"/>
      <c r="D2680" s="390"/>
      <c r="E2680" s="390"/>
      <c r="F2680" s="390"/>
    </row>
    <row r="2681" spans="2:6" x14ac:dyDescent="0.3">
      <c r="B2681" s="412"/>
      <c r="C2681" s="126"/>
      <c r="D2681" s="390"/>
      <c r="E2681" s="390"/>
      <c r="F2681" s="390"/>
    </row>
    <row r="2682" spans="2:6" x14ac:dyDescent="0.3">
      <c r="B2682" s="412"/>
      <c r="C2682" s="126"/>
      <c r="D2682" s="390"/>
      <c r="E2682" s="390"/>
      <c r="F2682" s="390"/>
    </row>
    <row r="2683" spans="2:6" x14ac:dyDescent="0.3">
      <c r="B2683" s="412"/>
      <c r="C2683" s="126"/>
      <c r="D2683" s="390"/>
      <c r="E2683" s="390"/>
      <c r="F2683" s="390"/>
    </row>
    <row r="2684" spans="2:6" x14ac:dyDescent="0.3">
      <c r="B2684" s="412"/>
      <c r="C2684" s="126"/>
      <c r="D2684" s="390"/>
      <c r="E2684" s="390"/>
      <c r="F2684" s="390"/>
    </row>
    <row r="2685" spans="2:6" x14ac:dyDescent="0.3">
      <c r="B2685" s="412"/>
      <c r="C2685" s="126"/>
      <c r="D2685" s="390"/>
      <c r="E2685" s="390"/>
      <c r="F2685" s="390"/>
    </row>
    <row r="2686" spans="2:6" x14ac:dyDescent="0.3">
      <c r="B2686" s="412"/>
      <c r="C2686" s="126"/>
      <c r="D2686" s="390"/>
      <c r="E2686" s="390"/>
      <c r="F2686" s="390"/>
    </row>
    <row r="2687" spans="2:6" x14ac:dyDescent="0.3">
      <c r="B2687" s="412"/>
      <c r="C2687" s="126"/>
      <c r="D2687" s="390"/>
      <c r="E2687" s="390"/>
      <c r="F2687" s="390"/>
    </row>
    <row r="2688" spans="2:6" x14ac:dyDescent="0.3">
      <c r="B2688" s="412"/>
      <c r="C2688" s="126"/>
      <c r="D2688" s="390"/>
      <c r="E2688" s="390"/>
      <c r="F2688" s="390"/>
    </row>
    <row r="2689" spans="2:6" x14ac:dyDescent="0.3">
      <c r="B2689" s="412"/>
      <c r="C2689" s="126"/>
      <c r="D2689" s="390"/>
      <c r="E2689" s="390"/>
      <c r="F2689" s="390"/>
    </row>
    <row r="2690" spans="2:6" x14ac:dyDescent="0.3">
      <c r="B2690" s="412"/>
      <c r="C2690" s="126"/>
      <c r="D2690" s="390"/>
      <c r="E2690" s="390"/>
      <c r="F2690" s="390"/>
    </row>
    <row r="2691" spans="2:6" x14ac:dyDescent="0.3">
      <c r="B2691" s="412"/>
      <c r="C2691" s="126"/>
      <c r="D2691" s="390"/>
      <c r="E2691" s="390"/>
      <c r="F2691" s="390"/>
    </row>
    <row r="2692" spans="2:6" x14ac:dyDescent="0.3">
      <c r="B2692" s="412"/>
      <c r="C2692" s="126"/>
      <c r="D2692" s="390"/>
      <c r="E2692" s="390"/>
      <c r="F2692" s="390"/>
    </row>
    <row r="2693" spans="2:6" x14ac:dyDescent="0.3">
      <c r="B2693" s="412"/>
      <c r="C2693" s="126"/>
      <c r="D2693" s="390"/>
      <c r="E2693" s="390"/>
      <c r="F2693" s="390"/>
    </row>
    <row r="2694" spans="2:6" x14ac:dyDescent="0.3">
      <c r="B2694" s="412"/>
      <c r="C2694" s="126"/>
      <c r="D2694" s="390"/>
      <c r="E2694" s="390"/>
      <c r="F2694" s="390"/>
    </row>
    <row r="2695" spans="2:6" x14ac:dyDescent="0.3">
      <c r="B2695" s="412"/>
      <c r="C2695" s="126"/>
      <c r="D2695" s="390"/>
      <c r="E2695" s="390"/>
      <c r="F2695" s="390"/>
    </row>
    <row r="2696" spans="2:6" x14ac:dyDescent="0.3">
      <c r="B2696" s="412"/>
      <c r="C2696" s="126"/>
      <c r="D2696" s="390"/>
      <c r="E2696" s="390"/>
      <c r="F2696" s="390"/>
    </row>
    <row r="2697" spans="2:6" x14ac:dyDescent="0.3">
      <c r="B2697" s="412"/>
      <c r="C2697" s="126"/>
      <c r="D2697" s="390"/>
      <c r="E2697" s="390"/>
      <c r="F2697" s="390"/>
    </row>
    <row r="2698" spans="2:6" x14ac:dyDescent="0.3">
      <c r="B2698" s="412"/>
      <c r="C2698" s="126"/>
      <c r="D2698" s="390"/>
      <c r="E2698" s="390"/>
      <c r="F2698" s="390"/>
    </row>
    <row r="2699" spans="2:6" x14ac:dyDescent="0.3">
      <c r="B2699" s="412"/>
      <c r="C2699" s="126"/>
      <c r="D2699" s="390"/>
      <c r="E2699" s="390"/>
      <c r="F2699" s="390"/>
    </row>
    <row r="2700" spans="2:6" x14ac:dyDescent="0.3">
      <c r="B2700" s="412"/>
      <c r="C2700" s="126"/>
      <c r="D2700" s="390"/>
      <c r="E2700" s="390"/>
      <c r="F2700" s="390"/>
    </row>
    <row r="2701" spans="2:6" x14ac:dyDescent="0.3">
      <c r="B2701" s="412"/>
      <c r="C2701" s="126"/>
      <c r="D2701" s="390"/>
      <c r="E2701" s="390"/>
      <c r="F2701" s="390"/>
    </row>
    <row r="2702" spans="2:6" x14ac:dyDescent="0.3">
      <c r="B2702" s="412"/>
      <c r="C2702" s="126"/>
      <c r="D2702" s="390"/>
      <c r="E2702" s="390"/>
      <c r="F2702" s="390"/>
    </row>
    <row r="2703" spans="2:6" x14ac:dyDescent="0.3">
      <c r="B2703" s="412"/>
      <c r="C2703" s="126"/>
      <c r="D2703" s="390"/>
      <c r="E2703" s="390"/>
      <c r="F2703" s="390"/>
    </row>
    <row r="2704" spans="2:6" x14ac:dyDescent="0.3">
      <c r="B2704" s="412"/>
      <c r="C2704" s="126"/>
      <c r="D2704" s="390"/>
      <c r="E2704" s="390"/>
      <c r="F2704" s="390"/>
    </row>
    <row r="2705" spans="2:6" x14ac:dyDescent="0.3">
      <c r="B2705" s="412"/>
      <c r="C2705" s="126"/>
      <c r="D2705" s="390"/>
      <c r="E2705" s="390"/>
      <c r="F2705" s="390"/>
    </row>
    <row r="2706" spans="2:6" x14ac:dyDescent="0.3">
      <c r="B2706" s="412"/>
      <c r="C2706" s="126"/>
      <c r="D2706" s="390"/>
      <c r="E2706" s="390"/>
      <c r="F2706" s="390"/>
    </row>
    <row r="2707" spans="2:6" x14ac:dyDescent="0.3">
      <c r="B2707" s="412"/>
      <c r="C2707" s="126"/>
      <c r="D2707" s="390"/>
      <c r="E2707" s="390"/>
      <c r="F2707" s="390"/>
    </row>
    <row r="2708" spans="2:6" x14ac:dyDescent="0.3">
      <c r="B2708" s="412"/>
      <c r="C2708" s="126"/>
      <c r="D2708" s="390"/>
      <c r="E2708" s="390"/>
      <c r="F2708" s="390"/>
    </row>
    <row r="2709" spans="2:6" x14ac:dyDescent="0.3">
      <c r="B2709" s="412"/>
      <c r="C2709" s="126"/>
      <c r="D2709" s="390"/>
      <c r="E2709" s="390"/>
      <c r="F2709" s="390"/>
    </row>
    <row r="2710" spans="2:6" x14ac:dyDescent="0.3">
      <c r="B2710" s="412"/>
      <c r="C2710" s="126"/>
      <c r="D2710" s="390"/>
      <c r="E2710" s="390"/>
      <c r="F2710" s="390"/>
    </row>
    <row r="2711" spans="2:6" x14ac:dyDescent="0.3">
      <c r="B2711" s="412"/>
      <c r="C2711" s="126"/>
      <c r="D2711" s="390"/>
      <c r="E2711" s="390"/>
      <c r="F2711" s="390"/>
    </row>
    <row r="2712" spans="2:6" x14ac:dyDescent="0.3">
      <c r="B2712" s="412"/>
      <c r="C2712" s="126"/>
      <c r="D2712" s="390"/>
      <c r="E2712" s="390"/>
      <c r="F2712" s="390"/>
    </row>
    <row r="2713" spans="2:6" x14ac:dyDescent="0.3">
      <c r="B2713" s="412"/>
      <c r="C2713" s="126"/>
      <c r="D2713" s="390"/>
      <c r="E2713" s="390"/>
      <c r="F2713" s="390"/>
    </row>
    <row r="2714" spans="2:6" x14ac:dyDescent="0.3">
      <c r="B2714" s="412"/>
      <c r="C2714" s="126"/>
      <c r="D2714" s="390"/>
      <c r="E2714" s="390"/>
      <c r="F2714" s="390"/>
    </row>
    <row r="2715" spans="2:6" x14ac:dyDescent="0.3">
      <c r="B2715" s="412"/>
      <c r="C2715" s="126"/>
      <c r="D2715" s="390"/>
      <c r="E2715" s="390"/>
      <c r="F2715" s="390"/>
    </row>
    <row r="2716" spans="2:6" x14ac:dyDescent="0.3">
      <c r="B2716" s="412"/>
      <c r="C2716" s="126"/>
      <c r="D2716" s="390"/>
      <c r="E2716" s="390"/>
      <c r="F2716" s="390"/>
    </row>
    <row r="2717" spans="2:6" x14ac:dyDescent="0.3">
      <c r="B2717" s="412"/>
      <c r="C2717" s="126"/>
      <c r="D2717" s="390"/>
      <c r="E2717" s="390"/>
      <c r="F2717" s="390"/>
    </row>
    <row r="2718" spans="2:6" x14ac:dyDescent="0.3">
      <c r="B2718" s="412"/>
      <c r="C2718" s="126"/>
      <c r="D2718" s="390"/>
      <c r="E2718" s="390"/>
      <c r="F2718" s="390"/>
    </row>
    <row r="2719" spans="2:6" x14ac:dyDescent="0.3">
      <c r="B2719" s="412"/>
      <c r="C2719" s="126"/>
      <c r="D2719" s="390"/>
      <c r="E2719" s="390"/>
      <c r="F2719" s="390"/>
    </row>
    <row r="2720" spans="2:6" x14ac:dyDescent="0.3">
      <c r="B2720" s="412"/>
      <c r="C2720" s="126"/>
      <c r="D2720" s="390"/>
      <c r="E2720" s="390"/>
      <c r="F2720" s="390"/>
    </row>
    <row r="2721" spans="2:6" x14ac:dyDescent="0.3">
      <c r="B2721" s="412"/>
      <c r="C2721" s="126"/>
      <c r="D2721" s="390"/>
      <c r="E2721" s="390"/>
      <c r="F2721" s="390"/>
    </row>
    <row r="2722" spans="2:6" x14ac:dyDescent="0.3">
      <c r="B2722" s="412"/>
      <c r="C2722" s="126"/>
      <c r="D2722" s="390"/>
      <c r="E2722" s="390"/>
      <c r="F2722" s="390"/>
    </row>
    <row r="2723" spans="2:6" x14ac:dyDescent="0.3">
      <c r="B2723" s="412"/>
      <c r="C2723" s="126"/>
      <c r="D2723" s="390"/>
      <c r="E2723" s="390"/>
      <c r="F2723" s="390"/>
    </row>
    <row r="2724" spans="2:6" x14ac:dyDescent="0.3">
      <c r="B2724" s="412"/>
      <c r="C2724" s="126"/>
      <c r="D2724" s="390"/>
      <c r="E2724" s="390"/>
      <c r="F2724" s="390"/>
    </row>
    <row r="2725" spans="2:6" x14ac:dyDescent="0.3">
      <c r="B2725" s="412"/>
      <c r="C2725" s="126"/>
      <c r="D2725" s="390"/>
      <c r="E2725" s="390"/>
      <c r="F2725" s="390"/>
    </row>
    <row r="2726" spans="2:6" x14ac:dyDescent="0.3">
      <c r="B2726" s="412"/>
      <c r="C2726" s="126"/>
      <c r="D2726" s="390"/>
      <c r="E2726" s="390"/>
      <c r="F2726" s="390"/>
    </row>
    <row r="2727" spans="2:6" x14ac:dyDescent="0.3">
      <c r="B2727" s="412"/>
      <c r="C2727" s="126"/>
      <c r="D2727" s="390"/>
      <c r="E2727" s="390"/>
      <c r="F2727" s="390"/>
    </row>
    <row r="2728" spans="2:6" x14ac:dyDescent="0.3">
      <c r="B2728" s="412"/>
      <c r="C2728" s="126"/>
      <c r="D2728" s="390"/>
      <c r="E2728" s="390"/>
      <c r="F2728" s="390"/>
    </row>
    <row r="2729" spans="2:6" x14ac:dyDescent="0.3">
      <c r="B2729" s="412"/>
      <c r="C2729" s="126"/>
      <c r="D2729" s="390"/>
      <c r="E2729" s="390"/>
      <c r="F2729" s="390"/>
    </row>
    <row r="2730" spans="2:6" x14ac:dyDescent="0.3">
      <c r="B2730" s="412"/>
      <c r="C2730" s="126"/>
      <c r="D2730" s="390"/>
      <c r="E2730" s="390"/>
      <c r="F2730" s="390"/>
    </row>
    <row r="2731" spans="2:6" x14ac:dyDescent="0.3">
      <c r="B2731" s="412"/>
      <c r="C2731" s="126"/>
      <c r="D2731" s="390"/>
      <c r="E2731" s="390"/>
      <c r="F2731" s="390"/>
    </row>
    <row r="2732" spans="2:6" x14ac:dyDescent="0.3">
      <c r="B2732" s="412"/>
      <c r="C2732" s="126"/>
      <c r="D2732" s="390"/>
      <c r="E2732" s="390"/>
      <c r="F2732" s="390"/>
    </row>
    <row r="2733" spans="2:6" x14ac:dyDescent="0.3">
      <c r="B2733" s="412"/>
      <c r="C2733" s="126"/>
      <c r="D2733" s="390"/>
      <c r="E2733" s="390"/>
      <c r="F2733" s="390"/>
    </row>
    <row r="2734" spans="2:6" x14ac:dyDescent="0.3">
      <c r="B2734" s="412"/>
      <c r="C2734" s="126"/>
      <c r="D2734" s="390"/>
      <c r="E2734" s="390"/>
      <c r="F2734" s="390"/>
    </row>
    <row r="2735" spans="2:6" x14ac:dyDescent="0.3">
      <c r="B2735" s="412"/>
      <c r="C2735" s="126"/>
      <c r="D2735" s="390"/>
      <c r="E2735" s="390"/>
      <c r="F2735" s="390"/>
    </row>
    <row r="2736" spans="2:6" x14ac:dyDescent="0.3">
      <c r="B2736" s="412"/>
      <c r="C2736" s="126"/>
      <c r="D2736" s="390"/>
      <c r="E2736" s="390"/>
      <c r="F2736" s="390"/>
    </row>
    <row r="2737" spans="2:6" x14ac:dyDescent="0.3">
      <c r="B2737" s="412"/>
      <c r="C2737" s="126"/>
      <c r="D2737" s="390"/>
      <c r="E2737" s="390"/>
      <c r="F2737" s="390"/>
    </row>
    <row r="2738" spans="2:6" x14ac:dyDescent="0.3">
      <c r="B2738" s="412"/>
      <c r="C2738" s="126"/>
      <c r="D2738" s="390"/>
      <c r="E2738" s="390"/>
      <c r="F2738" s="390"/>
    </row>
    <row r="2739" spans="2:6" x14ac:dyDescent="0.3">
      <c r="B2739" s="412"/>
      <c r="C2739" s="126"/>
      <c r="D2739" s="390"/>
      <c r="E2739" s="390"/>
      <c r="F2739" s="390"/>
    </row>
    <row r="2740" spans="2:6" x14ac:dyDescent="0.3">
      <c r="B2740" s="412"/>
      <c r="C2740" s="126"/>
      <c r="D2740" s="390"/>
      <c r="E2740" s="390"/>
      <c r="F2740" s="390"/>
    </row>
    <row r="2741" spans="2:6" x14ac:dyDescent="0.3">
      <c r="B2741" s="412"/>
      <c r="C2741" s="126"/>
      <c r="D2741" s="390"/>
      <c r="E2741" s="390"/>
      <c r="F2741" s="390"/>
    </row>
    <row r="2742" spans="2:6" x14ac:dyDescent="0.3">
      <c r="B2742" s="412"/>
      <c r="C2742" s="126"/>
      <c r="D2742" s="390"/>
      <c r="E2742" s="390"/>
      <c r="F2742" s="390"/>
    </row>
    <row r="2743" spans="2:6" x14ac:dyDescent="0.3">
      <c r="B2743" s="412"/>
      <c r="C2743" s="126"/>
      <c r="D2743" s="390"/>
      <c r="E2743" s="390"/>
      <c r="F2743" s="390"/>
    </row>
    <row r="2744" spans="2:6" x14ac:dyDescent="0.3">
      <c r="B2744" s="412"/>
      <c r="C2744" s="126"/>
      <c r="D2744" s="390"/>
      <c r="E2744" s="390"/>
      <c r="F2744" s="390"/>
    </row>
    <row r="2745" spans="2:6" x14ac:dyDescent="0.3">
      <c r="B2745" s="412"/>
      <c r="C2745" s="126"/>
      <c r="D2745" s="390"/>
      <c r="E2745" s="390"/>
      <c r="F2745" s="390"/>
    </row>
    <row r="2746" spans="2:6" x14ac:dyDescent="0.3">
      <c r="B2746" s="412"/>
      <c r="C2746" s="126"/>
      <c r="D2746" s="390"/>
      <c r="E2746" s="390"/>
      <c r="F2746" s="390"/>
    </row>
    <row r="2747" spans="2:6" x14ac:dyDescent="0.3">
      <c r="B2747" s="412"/>
      <c r="C2747" s="126"/>
      <c r="D2747" s="390"/>
      <c r="E2747" s="390"/>
      <c r="F2747" s="390"/>
    </row>
    <row r="2748" spans="2:6" x14ac:dyDescent="0.3">
      <c r="B2748" s="412"/>
      <c r="C2748" s="126"/>
      <c r="D2748" s="390"/>
      <c r="E2748" s="390"/>
      <c r="F2748" s="390"/>
    </row>
    <row r="2749" spans="2:6" x14ac:dyDescent="0.3">
      <c r="B2749" s="412"/>
      <c r="C2749" s="126"/>
      <c r="D2749" s="390"/>
      <c r="E2749" s="390"/>
      <c r="F2749" s="390"/>
    </row>
    <row r="2750" spans="2:6" x14ac:dyDescent="0.3">
      <c r="B2750" s="412"/>
      <c r="C2750" s="126"/>
      <c r="D2750" s="390"/>
      <c r="E2750" s="390"/>
      <c r="F2750" s="390"/>
    </row>
    <row r="2751" spans="2:6" x14ac:dyDescent="0.3">
      <c r="B2751" s="412"/>
      <c r="C2751" s="126"/>
      <c r="D2751" s="390"/>
      <c r="E2751" s="390"/>
      <c r="F2751" s="390"/>
    </row>
    <row r="2752" spans="2:6" x14ac:dyDescent="0.3">
      <c r="B2752" s="412"/>
      <c r="C2752" s="126"/>
      <c r="D2752" s="390"/>
      <c r="E2752" s="390"/>
      <c r="F2752" s="390"/>
    </row>
    <row r="2753" spans="2:6" x14ac:dyDescent="0.3">
      <c r="B2753" s="412"/>
      <c r="C2753" s="126"/>
      <c r="D2753" s="390"/>
      <c r="E2753" s="390"/>
      <c r="F2753" s="390"/>
    </row>
    <row r="2754" spans="2:6" x14ac:dyDescent="0.3">
      <c r="B2754" s="412"/>
      <c r="C2754" s="126"/>
      <c r="D2754" s="390"/>
      <c r="E2754" s="390"/>
      <c r="F2754" s="390"/>
    </row>
    <row r="2755" spans="2:6" x14ac:dyDescent="0.3">
      <c r="B2755" s="412"/>
      <c r="C2755" s="126"/>
      <c r="D2755" s="390"/>
      <c r="E2755" s="390"/>
      <c r="F2755" s="390"/>
    </row>
    <row r="2756" spans="2:6" x14ac:dyDescent="0.3">
      <c r="B2756" s="412"/>
      <c r="C2756" s="126"/>
      <c r="D2756" s="390"/>
      <c r="E2756" s="390"/>
      <c r="F2756" s="390"/>
    </row>
    <row r="2757" spans="2:6" x14ac:dyDescent="0.3">
      <c r="B2757" s="412"/>
      <c r="C2757" s="126"/>
      <c r="D2757" s="390"/>
      <c r="E2757" s="390"/>
      <c r="F2757" s="390"/>
    </row>
    <row r="2758" spans="2:6" x14ac:dyDescent="0.3">
      <c r="B2758" s="412"/>
      <c r="C2758" s="126"/>
      <c r="D2758" s="390"/>
      <c r="E2758" s="390"/>
      <c r="F2758" s="390"/>
    </row>
    <row r="2759" spans="2:6" x14ac:dyDescent="0.3">
      <c r="B2759" s="412"/>
      <c r="C2759" s="126"/>
      <c r="D2759" s="390"/>
      <c r="E2759" s="390"/>
      <c r="F2759" s="390"/>
    </row>
    <row r="2760" spans="2:6" x14ac:dyDescent="0.3">
      <c r="B2760" s="412"/>
      <c r="C2760" s="126"/>
      <c r="D2760" s="390"/>
      <c r="E2760" s="390"/>
      <c r="F2760" s="390"/>
    </row>
    <row r="2761" spans="2:6" x14ac:dyDescent="0.3">
      <c r="B2761" s="412"/>
      <c r="C2761" s="126"/>
      <c r="D2761" s="390"/>
      <c r="E2761" s="390"/>
      <c r="F2761" s="390"/>
    </row>
    <row r="2762" spans="2:6" x14ac:dyDescent="0.3">
      <c r="B2762" s="412"/>
      <c r="C2762" s="126"/>
      <c r="D2762" s="390"/>
      <c r="E2762" s="390"/>
      <c r="F2762" s="390"/>
    </row>
    <row r="2763" spans="2:6" x14ac:dyDescent="0.3">
      <c r="B2763" s="412"/>
      <c r="C2763" s="126"/>
      <c r="D2763" s="390"/>
      <c r="E2763" s="390"/>
      <c r="F2763" s="390"/>
    </row>
    <row r="2764" spans="2:6" x14ac:dyDescent="0.3">
      <c r="B2764" s="412"/>
      <c r="C2764" s="126"/>
      <c r="D2764" s="390"/>
      <c r="E2764" s="390"/>
      <c r="F2764" s="390"/>
    </row>
    <row r="2765" spans="2:6" x14ac:dyDescent="0.3">
      <c r="B2765" s="412"/>
      <c r="C2765" s="126"/>
      <c r="D2765" s="390"/>
      <c r="E2765" s="390"/>
      <c r="F2765" s="390"/>
    </row>
    <row r="2766" spans="2:6" x14ac:dyDescent="0.3">
      <c r="B2766" s="412"/>
      <c r="C2766" s="126"/>
      <c r="D2766" s="390"/>
      <c r="E2766" s="390"/>
      <c r="F2766" s="390"/>
    </row>
    <row r="2767" spans="2:6" x14ac:dyDescent="0.3">
      <c r="B2767" s="412"/>
      <c r="C2767" s="126"/>
      <c r="D2767" s="390"/>
      <c r="E2767" s="390"/>
      <c r="F2767" s="390"/>
    </row>
    <row r="2768" spans="2:6" x14ac:dyDescent="0.3">
      <c r="B2768" s="412"/>
      <c r="C2768" s="126"/>
      <c r="D2768" s="390"/>
      <c r="E2768" s="390"/>
      <c r="F2768" s="390"/>
    </row>
    <row r="2769" spans="2:6" x14ac:dyDescent="0.3">
      <c r="B2769" s="412"/>
      <c r="C2769" s="126"/>
      <c r="D2769" s="390"/>
      <c r="E2769" s="390"/>
      <c r="F2769" s="390"/>
    </row>
    <row r="2770" spans="2:6" x14ac:dyDescent="0.3">
      <c r="B2770" s="412"/>
      <c r="C2770" s="126"/>
      <c r="D2770" s="390"/>
      <c r="E2770" s="390"/>
      <c r="F2770" s="390"/>
    </row>
    <row r="2771" spans="2:6" x14ac:dyDescent="0.3">
      <c r="B2771" s="412"/>
      <c r="C2771" s="126"/>
      <c r="D2771" s="390"/>
      <c r="E2771" s="390"/>
      <c r="F2771" s="390"/>
    </row>
    <row r="2772" spans="2:6" x14ac:dyDescent="0.3">
      <c r="B2772" s="412"/>
      <c r="C2772" s="126"/>
      <c r="D2772" s="390"/>
      <c r="E2772" s="390"/>
      <c r="F2772" s="390"/>
    </row>
    <row r="2773" spans="2:6" x14ac:dyDescent="0.3">
      <c r="B2773" s="412"/>
      <c r="C2773" s="126"/>
      <c r="D2773" s="390"/>
      <c r="E2773" s="390"/>
      <c r="F2773" s="390"/>
    </row>
    <row r="2774" spans="2:6" x14ac:dyDescent="0.3">
      <c r="B2774" s="412"/>
      <c r="C2774" s="126"/>
      <c r="D2774" s="390"/>
      <c r="E2774" s="390"/>
      <c r="F2774" s="390"/>
    </row>
    <row r="2775" spans="2:6" x14ac:dyDescent="0.3">
      <c r="B2775" s="412"/>
      <c r="C2775" s="126"/>
      <c r="D2775" s="390"/>
      <c r="E2775" s="390"/>
      <c r="F2775" s="390"/>
    </row>
    <row r="2776" spans="2:6" x14ac:dyDescent="0.3">
      <c r="B2776" s="412"/>
      <c r="C2776" s="126"/>
      <c r="D2776" s="390"/>
      <c r="E2776" s="390"/>
      <c r="F2776" s="390"/>
    </row>
    <row r="2777" spans="2:6" x14ac:dyDescent="0.3">
      <c r="B2777" s="412"/>
      <c r="C2777" s="126"/>
      <c r="D2777" s="390"/>
      <c r="E2777" s="390"/>
      <c r="F2777" s="390"/>
    </row>
    <row r="2778" spans="2:6" x14ac:dyDescent="0.3">
      <c r="B2778" s="412"/>
      <c r="C2778" s="126"/>
      <c r="D2778" s="390"/>
      <c r="E2778" s="390"/>
      <c r="F2778" s="390"/>
    </row>
    <row r="2779" spans="2:6" x14ac:dyDescent="0.3">
      <c r="B2779" s="412"/>
      <c r="C2779" s="126"/>
      <c r="D2779" s="390"/>
      <c r="E2779" s="390"/>
      <c r="F2779" s="390"/>
    </row>
    <row r="2780" spans="2:6" x14ac:dyDescent="0.3">
      <c r="B2780" s="412"/>
      <c r="C2780" s="126"/>
      <c r="D2780" s="390"/>
      <c r="E2780" s="390"/>
      <c r="F2780" s="390"/>
    </row>
    <row r="2781" spans="2:6" x14ac:dyDescent="0.3">
      <c r="B2781" s="412"/>
      <c r="C2781" s="126"/>
      <c r="D2781" s="390"/>
      <c r="E2781" s="390"/>
      <c r="F2781" s="390"/>
    </row>
    <row r="2782" spans="2:6" x14ac:dyDescent="0.3">
      <c r="B2782" s="412"/>
      <c r="C2782" s="126"/>
      <c r="D2782" s="390"/>
      <c r="E2782" s="390"/>
      <c r="F2782" s="390"/>
    </row>
    <row r="2783" spans="2:6" x14ac:dyDescent="0.3">
      <c r="B2783" s="412"/>
      <c r="C2783" s="126"/>
      <c r="D2783" s="390"/>
      <c r="E2783" s="390"/>
      <c r="F2783" s="390"/>
    </row>
    <row r="2784" spans="2:6" x14ac:dyDescent="0.3">
      <c r="B2784" s="412"/>
      <c r="C2784" s="126"/>
      <c r="D2784" s="390"/>
      <c r="E2784" s="390"/>
      <c r="F2784" s="390"/>
    </row>
    <row r="2785" spans="2:6" x14ac:dyDescent="0.3">
      <c r="B2785" s="412"/>
      <c r="C2785" s="126"/>
      <c r="D2785" s="390"/>
      <c r="E2785" s="390"/>
      <c r="F2785" s="390"/>
    </row>
    <row r="2786" spans="2:6" x14ac:dyDescent="0.3">
      <c r="B2786" s="412"/>
      <c r="C2786" s="126"/>
      <c r="D2786" s="390"/>
      <c r="E2786" s="390"/>
      <c r="F2786" s="390"/>
    </row>
    <row r="2787" spans="2:6" x14ac:dyDescent="0.3">
      <c r="B2787" s="412"/>
      <c r="C2787" s="126"/>
      <c r="D2787" s="390"/>
      <c r="E2787" s="390"/>
      <c r="F2787" s="390"/>
    </row>
    <row r="2788" spans="2:6" x14ac:dyDescent="0.3">
      <c r="B2788" s="412"/>
      <c r="C2788" s="126"/>
      <c r="D2788" s="390"/>
      <c r="E2788" s="390"/>
      <c r="F2788" s="390"/>
    </row>
    <row r="2789" spans="2:6" x14ac:dyDescent="0.3">
      <c r="B2789" s="412"/>
      <c r="C2789" s="126"/>
      <c r="D2789" s="390"/>
      <c r="E2789" s="390"/>
      <c r="F2789" s="390"/>
    </row>
    <row r="2790" spans="2:6" x14ac:dyDescent="0.3">
      <c r="B2790" s="412"/>
      <c r="C2790" s="126"/>
      <c r="D2790" s="390"/>
      <c r="E2790" s="390"/>
      <c r="F2790" s="390"/>
    </row>
    <row r="2791" spans="2:6" x14ac:dyDescent="0.3">
      <c r="B2791" s="412"/>
      <c r="C2791" s="126"/>
      <c r="D2791" s="390"/>
      <c r="E2791" s="390"/>
      <c r="F2791" s="390"/>
    </row>
    <row r="2792" spans="2:6" x14ac:dyDescent="0.3">
      <c r="B2792" s="412"/>
      <c r="C2792" s="126"/>
      <c r="D2792" s="390"/>
      <c r="E2792" s="390"/>
      <c r="F2792" s="390"/>
    </row>
    <row r="2793" spans="2:6" x14ac:dyDescent="0.3">
      <c r="B2793" s="412"/>
      <c r="C2793" s="126"/>
      <c r="D2793" s="390"/>
      <c r="E2793" s="390"/>
      <c r="F2793" s="390"/>
    </row>
    <row r="2794" spans="2:6" x14ac:dyDescent="0.3">
      <c r="B2794" s="412"/>
      <c r="C2794" s="126"/>
      <c r="D2794" s="390"/>
      <c r="E2794" s="390"/>
      <c r="F2794" s="390"/>
    </row>
    <row r="2795" spans="2:6" x14ac:dyDescent="0.3">
      <c r="B2795" s="412"/>
      <c r="C2795" s="126"/>
      <c r="D2795" s="390"/>
      <c r="E2795" s="390"/>
      <c r="F2795" s="390"/>
    </row>
    <row r="2796" spans="2:6" x14ac:dyDescent="0.3">
      <c r="B2796" s="412"/>
      <c r="C2796" s="126"/>
      <c r="D2796" s="390"/>
      <c r="E2796" s="390"/>
      <c r="F2796" s="390"/>
    </row>
    <row r="2797" spans="2:6" x14ac:dyDescent="0.3">
      <c r="B2797" s="412"/>
      <c r="C2797" s="126"/>
      <c r="D2797" s="390"/>
      <c r="E2797" s="390"/>
      <c r="F2797" s="390"/>
    </row>
    <row r="2798" spans="2:6" x14ac:dyDescent="0.3">
      <c r="B2798" s="412"/>
      <c r="C2798" s="126"/>
      <c r="D2798" s="390"/>
      <c r="E2798" s="390"/>
      <c r="F2798" s="390"/>
    </row>
    <row r="2799" spans="2:6" x14ac:dyDescent="0.3">
      <c r="B2799" s="412"/>
      <c r="C2799" s="126"/>
      <c r="D2799" s="390"/>
      <c r="E2799" s="390"/>
      <c r="F2799" s="390"/>
    </row>
    <row r="2800" spans="2:6" x14ac:dyDescent="0.3">
      <c r="B2800" s="412"/>
      <c r="C2800" s="126"/>
      <c r="D2800" s="390"/>
      <c r="E2800" s="390"/>
      <c r="F2800" s="390"/>
    </row>
    <row r="2801" spans="2:6" x14ac:dyDescent="0.3">
      <c r="B2801" s="412"/>
      <c r="C2801" s="126"/>
      <c r="D2801" s="390"/>
      <c r="E2801" s="390"/>
      <c r="F2801" s="390"/>
    </row>
    <row r="2802" spans="2:6" x14ac:dyDescent="0.3">
      <c r="B2802" s="412"/>
      <c r="C2802" s="126"/>
      <c r="D2802" s="390"/>
      <c r="E2802" s="390"/>
      <c r="F2802" s="390"/>
    </row>
    <row r="2803" spans="2:6" x14ac:dyDescent="0.3">
      <c r="B2803" s="412"/>
      <c r="C2803" s="126"/>
      <c r="D2803" s="390"/>
      <c r="E2803" s="390"/>
      <c r="F2803" s="390"/>
    </row>
    <row r="2804" spans="2:6" x14ac:dyDescent="0.3">
      <c r="B2804" s="412"/>
      <c r="C2804" s="126"/>
      <c r="D2804" s="390"/>
      <c r="E2804" s="390"/>
      <c r="F2804" s="390"/>
    </row>
    <row r="2805" spans="2:6" x14ac:dyDescent="0.3">
      <c r="B2805" s="412"/>
      <c r="C2805" s="126"/>
      <c r="D2805" s="390"/>
      <c r="E2805" s="390"/>
      <c r="F2805" s="390"/>
    </row>
    <row r="2806" spans="2:6" x14ac:dyDescent="0.3">
      <c r="B2806" s="412"/>
      <c r="C2806" s="126"/>
      <c r="D2806" s="390"/>
      <c r="E2806" s="390"/>
      <c r="F2806" s="390"/>
    </row>
    <row r="2807" spans="2:6" x14ac:dyDescent="0.3">
      <c r="B2807" s="412"/>
      <c r="C2807" s="126"/>
      <c r="D2807" s="390"/>
      <c r="E2807" s="390"/>
      <c r="F2807" s="390"/>
    </row>
    <row r="2808" spans="2:6" x14ac:dyDescent="0.3">
      <c r="B2808" s="412"/>
      <c r="C2808" s="126"/>
      <c r="D2808" s="390"/>
      <c r="E2808" s="390"/>
      <c r="F2808" s="390"/>
    </row>
    <row r="2809" spans="2:6" x14ac:dyDescent="0.3">
      <c r="B2809" s="412"/>
      <c r="C2809" s="126"/>
      <c r="D2809" s="390"/>
      <c r="E2809" s="390"/>
      <c r="F2809" s="390"/>
    </row>
    <row r="2810" spans="2:6" x14ac:dyDescent="0.3">
      <c r="B2810" s="412"/>
      <c r="C2810" s="126"/>
      <c r="D2810" s="390"/>
      <c r="E2810" s="390"/>
      <c r="F2810" s="390"/>
    </row>
    <row r="2811" spans="2:6" x14ac:dyDescent="0.3">
      <c r="B2811" s="412"/>
      <c r="C2811" s="126"/>
      <c r="D2811" s="390"/>
      <c r="E2811" s="390"/>
      <c r="F2811" s="390"/>
    </row>
    <row r="2812" spans="2:6" x14ac:dyDescent="0.3">
      <c r="B2812" s="412"/>
      <c r="C2812" s="126"/>
      <c r="D2812" s="390"/>
      <c r="E2812" s="390"/>
      <c r="F2812" s="390"/>
    </row>
    <row r="2813" spans="2:6" x14ac:dyDescent="0.3">
      <c r="B2813" s="412"/>
      <c r="C2813" s="126"/>
      <c r="D2813" s="390"/>
      <c r="E2813" s="390"/>
      <c r="F2813" s="390"/>
    </row>
    <row r="2814" spans="2:6" x14ac:dyDescent="0.3">
      <c r="B2814" s="412"/>
      <c r="C2814" s="126"/>
      <c r="D2814" s="390"/>
      <c r="E2814" s="390"/>
      <c r="F2814" s="390"/>
    </row>
    <row r="2815" spans="2:6" x14ac:dyDescent="0.3">
      <c r="B2815" s="412"/>
      <c r="C2815" s="126"/>
      <c r="D2815" s="390"/>
      <c r="E2815" s="390"/>
      <c r="F2815" s="390"/>
    </row>
    <row r="2816" spans="2:6" x14ac:dyDescent="0.3">
      <c r="B2816" s="412"/>
      <c r="C2816" s="126"/>
      <c r="D2816" s="390"/>
      <c r="E2816" s="390"/>
      <c r="F2816" s="390"/>
    </row>
    <row r="2817" spans="2:6" x14ac:dyDescent="0.3">
      <c r="B2817" s="412"/>
      <c r="C2817" s="126"/>
      <c r="D2817" s="390"/>
      <c r="E2817" s="390"/>
      <c r="F2817" s="390"/>
    </row>
    <row r="2818" spans="2:6" x14ac:dyDescent="0.3">
      <c r="B2818" s="412"/>
      <c r="C2818" s="126"/>
      <c r="D2818" s="390"/>
      <c r="E2818" s="390"/>
      <c r="F2818" s="390"/>
    </row>
    <row r="2819" spans="2:6" x14ac:dyDescent="0.3">
      <c r="B2819" s="412"/>
      <c r="C2819" s="126"/>
      <c r="D2819" s="390"/>
      <c r="E2819" s="390"/>
      <c r="F2819" s="390"/>
    </row>
    <row r="2820" spans="2:6" x14ac:dyDescent="0.3">
      <c r="B2820" s="412"/>
      <c r="C2820" s="126"/>
      <c r="D2820" s="390"/>
      <c r="E2820" s="390"/>
      <c r="F2820" s="390"/>
    </row>
    <row r="2821" spans="2:6" x14ac:dyDescent="0.3">
      <c r="B2821" s="412"/>
      <c r="C2821" s="126"/>
      <c r="D2821" s="390"/>
      <c r="E2821" s="390"/>
      <c r="F2821" s="390"/>
    </row>
    <row r="2822" spans="2:6" x14ac:dyDescent="0.3">
      <c r="B2822" s="412"/>
      <c r="C2822" s="126"/>
      <c r="D2822" s="390"/>
      <c r="E2822" s="390"/>
      <c r="F2822" s="390"/>
    </row>
    <row r="2823" spans="2:6" x14ac:dyDescent="0.3">
      <c r="B2823" s="412"/>
      <c r="C2823" s="126"/>
      <c r="D2823" s="390"/>
      <c r="E2823" s="390"/>
      <c r="F2823" s="390"/>
    </row>
    <row r="2824" spans="2:6" x14ac:dyDescent="0.3">
      <c r="B2824" s="412"/>
      <c r="C2824" s="126"/>
      <c r="D2824" s="390"/>
      <c r="E2824" s="390"/>
      <c r="F2824" s="390"/>
    </row>
    <row r="2825" spans="2:6" x14ac:dyDescent="0.3">
      <c r="B2825" s="412"/>
      <c r="C2825" s="126"/>
      <c r="D2825" s="390"/>
      <c r="E2825" s="390"/>
      <c r="F2825" s="390"/>
    </row>
    <row r="2826" spans="2:6" x14ac:dyDescent="0.3">
      <c r="B2826" s="412"/>
      <c r="C2826" s="126"/>
      <c r="D2826" s="390"/>
      <c r="E2826" s="390"/>
      <c r="F2826" s="390"/>
    </row>
    <row r="2827" spans="2:6" x14ac:dyDescent="0.3">
      <c r="B2827" s="412"/>
      <c r="C2827" s="126"/>
      <c r="D2827" s="390"/>
      <c r="E2827" s="390"/>
      <c r="F2827" s="390"/>
    </row>
    <row r="2828" spans="2:6" x14ac:dyDescent="0.3">
      <c r="B2828" s="412"/>
      <c r="C2828" s="126"/>
      <c r="D2828" s="390"/>
      <c r="E2828" s="390"/>
      <c r="F2828" s="390"/>
    </row>
    <row r="2829" spans="2:6" x14ac:dyDescent="0.3">
      <c r="B2829" s="412"/>
      <c r="C2829" s="126"/>
      <c r="D2829" s="390"/>
      <c r="E2829" s="390"/>
      <c r="F2829" s="390"/>
    </row>
    <row r="2830" spans="2:6" x14ac:dyDescent="0.3">
      <c r="B2830" s="412"/>
      <c r="C2830" s="126"/>
      <c r="D2830" s="390"/>
      <c r="E2830" s="390"/>
      <c r="F2830" s="390"/>
    </row>
    <row r="2831" spans="2:6" x14ac:dyDescent="0.3">
      <c r="B2831" s="412"/>
      <c r="C2831" s="126"/>
      <c r="D2831" s="390"/>
      <c r="E2831" s="390"/>
      <c r="F2831" s="390"/>
    </row>
    <row r="2832" spans="2:6" x14ac:dyDescent="0.3">
      <c r="B2832" s="412"/>
      <c r="C2832" s="126"/>
      <c r="D2832" s="390"/>
      <c r="E2832" s="390"/>
      <c r="F2832" s="390"/>
    </row>
    <row r="2833" spans="2:6" x14ac:dyDescent="0.3">
      <c r="B2833" s="412"/>
      <c r="C2833" s="126"/>
      <c r="D2833" s="390"/>
      <c r="E2833" s="390"/>
      <c r="F2833" s="390"/>
    </row>
    <row r="2834" spans="2:6" x14ac:dyDescent="0.3">
      <c r="B2834" s="412"/>
      <c r="C2834" s="126"/>
      <c r="D2834" s="390"/>
      <c r="E2834" s="390"/>
      <c r="F2834" s="390"/>
    </row>
    <row r="2835" spans="2:6" x14ac:dyDescent="0.3">
      <c r="B2835" s="412"/>
      <c r="C2835" s="126"/>
      <c r="D2835" s="390"/>
      <c r="E2835" s="390"/>
      <c r="F2835" s="390"/>
    </row>
    <row r="2836" spans="2:6" x14ac:dyDescent="0.3">
      <c r="B2836" s="412"/>
      <c r="C2836" s="126"/>
      <c r="D2836" s="390"/>
      <c r="E2836" s="390"/>
      <c r="F2836" s="390"/>
    </row>
    <row r="2837" spans="2:6" x14ac:dyDescent="0.3">
      <c r="B2837" s="412"/>
      <c r="C2837" s="126"/>
      <c r="D2837" s="390"/>
      <c r="E2837" s="390"/>
      <c r="F2837" s="390"/>
    </row>
    <row r="2838" spans="2:6" x14ac:dyDescent="0.3">
      <c r="B2838" s="412"/>
      <c r="C2838" s="126"/>
      <c r="D2838" s="390"/>
      <c r="E2838" s="390"/>
      <c r="F2838" s="390"/>
    </row>
    <row r="2839" spans="2:6" x14ac:dyDescent="0.3">
      <c r="B2839" s="412"/>
      <c r="C2839" s="126"/>
      <c r="D2839" s="390"/>
      <c r="E2839" s="390"/>
      <c r="F2839" s="390"/>
    </row>
    <row r="2840" spans="2:6" x14ac:dyDescent="0.3">
      <c r="B2840" s="412"/>
      <c r="C2840" s="126"/>
      <c r="D2840" s="390"/>
      <c r="E2840" s="390"/>
      <c r="F2840" s="390"/>
    </row>
    <row r="2841" spans="2:6" x14ac:dyDescent="0.3">
      <c r="B2841" s="412"/>
      <c r="C2841" s="126"/>
      <c r="D2841" s="390"/>
      <c r="E2841" s="390"/>
      <c r="F2841" s="390"/>
    </row>
    <row r="2842" spans="2:6" x14ac:dyDescent="0.3">
      <c r="B2842" s="412"/>
      <c r="C2842" s="126"/>
      <c r="D2842" s="390"/>
      <c r="E2842" s="390"/>
      <c r="F2842" s="390"/>
    </row>
    <row r="2843" spans="2:6" x14ac:dyDescent="0.3">
      <c r="B2843" s="412"/>
      <c r="C2843" s="126"/>
      <c r="D2843" s="390"/>
      <c r="E2843" s="390"/>
      <c r="F2843" s="390"/>
    </row>
    <row r="2844" spans="2:6" x14ac:dyDescent="0.3">
      <c r="B2844" s="412"/>
      <c r="C2844" s="126"/>
      <c r="D2844" s="390"/>
      <c r="E2844" s="390"/>
      <c r="F2844" s="390"/>
    </row>
    <row r="2845" spans="2:6" x14ac:dyDescent="0.3">
      <c r="B2845" s="412"/>
      <c r="C2845" s="126"/>
      <c r="D2845" s="390"/>
      <c r="E2845" s="390"/>
      <c r="F2845" s="390"/>
    </row>
    <row r="2846" spans="2:6" x14ac:dyDescent="0.3">
      <c r="B2846" s="412"/>
      <c r="C2846" s="126"/>
      <c r="D2846" s="390"/>
      <c r="E2846" s="390"/>
      <c r="F2846" s="390"/>
    </row>
    <row r="2847" spans="2:6" x14ac:dyDescent="0.3">
      <c r="B2847" s="412"/>
      <c r="C2847" s="126"/>
      <c r="D2847" s="390"/>
      <c r="E2847" s="390"/>
      <c r="F2847" s="390"/>
    </row>
    <row r="2848" spans="2:6" x14ac:dyDescent="0.3">
      <c r="B2848" s="412"/>
      <c r="C2848" s="126"/>
      <c r="D2848" s="390"/>
      <c r="E2848" s="390"/>
      <c r="F2848" s="390"/>
    </row>
    <row r="2849" spans="2:6" x14ac:dyDescent="0.3">
      <c r="B2849" s="412"/>
      <c r="C2849" s="126"/>
      <c r="D2849" s="390"/>
      <c r="E2849" s="390"/>
      <c r="F2849" s="390"/>
    </row>
    <row r="2850" spans="2:6" x14ac:dyDescent="0.3">
      <c r="B2850" s="412"/>
      <c r="C2850" s="126"/>
      <c r="D2850" s="390"/>
      <c r="E2850" s="390"/>
      <c r="F2850" s="390"/>
    </row>
    <row r="2851" spans="2:6" x14ac:dyDescent="0.3">
      <c r="B2851" s="412"/>
      <c r="C2851" s="126"/>
      <c r="D2851" s="390"/>
      <c r="E2851" s="390"/>
      <c r="F2851" s="390"/>
    </row>
    <row r="2852" spans="2:6" x14ac:dyDescent="0.3">
      <c r="B2852" s="412"/>
      <c r="C2852" s="126"/>
      <c r="D2852" s="390"/>
      <c r="E2852" s="390"/>
      <c r="F2852" s="390"/>
    </row>
    <row r="2853" spans="2:6" x14ac:dyDescent="0.3">
      <c r="B2853" s="412"/>
      <c r="C2853" s="126"/>
      <c r="D2853" s="390"/>
      <c r="E2853" s="390"/>
      <c r="F2853" s="390"/>
    </row>
    <row r="2854" spans="2:6" x14ac:dyDescent="0.3">
      <c r="B2854" s="412"/>
      <c r="C2854" s="126"/>
      <c r="D2854" s="390"/>
      <c r="E2854" s="390"/>
      <c r="F2854" s="390"/>
    </row>
    <row r="2855" spans="2:6" x14ac:dyDescent="0.3">
      <c r="B2855" s="412"/>
      <c r="C2855" s="126"/>
      <c r="D2855" s="390"/>
      <c r="E2855" s="390"/>
      <c r="F2855" s="390"/>
    </row>
    <row r="2856" spans="2:6" x14ac:dyDescent="0.3">
      <c r="B2856" s="412"/>
      <c r="C2856" s="126"/>
      <c r="D2856" s="390"/>
      <c r="E2856" s="390"/>
      <c r="F2856" s="390"/>
    </row>
    <row r="2857" spans="2:6" x14ac:dyDescent="0.3">
      <c r="B2857" s="412"/>
      <c r="C2857" s="126"/>
      <c r="D2857" s="390"/>
      <c r="E2857" s="390"/>
      <c r="F2857" s="390"/>
    </row>
    <row r="2858" spans="2:6" x14ac:dyDescent="0.3">
      <c r="B2858" s="412"/>
      <c r="C2858" s="126"/>
      <c r="D2858" s="390"/>
      <c r="E2858" s="390"/>
      <c r="F2858" s="390"/>
    </row>
    <row r="2859" spans="2:6" x14ac:dyDescent="0.3">
      <c r="B2859" s="412"/>
      <c r="C2859" s="126"/>
      <c r="D2859" s="390"/>
      <c r="E2859" s="390"/>
      <c r="F2859" s="390"/>
    </row>
    <row r="2860" spans="2:6" x14ac:dyDescent="0.3">
      <c r="B2860" s="412"/>
      <c r="C2860" s="126"/>
      <c r="D2860" s="390"/>
      <c r="E2860" s="390"/>
      <c r="F2860" s="390"/>
    </row>
    <row r="2861" spans="2:6" x14ac:dyDescent="0.3">
      <c r="B2861" s="412"/>
      <c r="C2861" s="126"/>
      <c r="D2861" s="390"/>
      <c r="E2861" s="390"/>
      <c r="F2861" s="390"/>
    </row>
    <row r="2862" spans="2:6" x14ac:dyDescent="0.3">
      <c r="B2862" s="412"/>
      <c r="C2862" s="126"/>
      <c r="D2862" s="390"/>
      <c r="E2862" s="390"/>
      <c r="F2862" s="390"/>
    </row>
    <row r="2863" spans="2:6" x14ac:dyDescent="0.3">
      <c r="B2863" s="412"/>
      <c r="C2863" s="126"/>
      <c r="D2863" s="390"/>
      <c r="E2863" s="390"/>
      <c r="F2863" s="390"/>
    </row>
    <row r="2864" spans="2:6" x14ac:dyDescent="0.3">
      <c r="B2864" s="412"/>
      <c r="C2864" s="126"/>
      <c r="D2864" s="390"/>
      <c r="E2864" s="390"/>
      <c r="F2864" s="390"/>
    </row>
    <row r="2865" spans="2:6" x14ac:dyDescent="0.3">
      <c r="B2865" s="412"/>
      <c r="C2865" s="126"/>
      <c r="D2865" s="390"/>
      <c r="E2865" s="390"/>
      <c r="F2865" s="390"/>
    </row>
    <row r="2866" spans="2:6" x14ac:dyDescent="0.3">
      <c r="B2866" s="412"/>
      <c r="C2866" s="126"/>
      <c r="D2866" s="390"/>
      <c r="E2866" s="390"/>
      <c r="F2866" s="390"/>
    </row>
    <row r="2867" spans="2:6" x14ac:dyDescent="0.3">
      <c r="B2867" s="412"/>
      <c r="C2867" s="126"/>
      <c r="D2867" s="390"/>
      <c r="E2867" s="390"/>
      <c r="F2867" s="390"/>
    </row>
    <row r="2868" spans="2:6" x14ac:dyDescent="0.3">
      <c r="B2868" s="412"/>
      <c r="C2868" s="126"/>
      <c r="D2868" s="390"/>
      <c r="E2868" s="390"/>
      <c r="F2868" s="390"/>
    </row>
    <row r="2869" spans="2:6" x14ac:dyDescent="0.3">
      <c r="B2869" s="412"/>
      <c r="C2869" s="126"/>
      <c r="D2869" s="390"/>
      <c r="E2869" s="390"/>
      <c r="F2869" s="390"/>
    </row>
    <row r="2870" spans="2:6" x14ac:dyDescent="0.3">
      <c r="B2870" s="412"/>
      <c r="C2870" s="126"/>
      <c r="D2870" s="390"/>
      <c r="E2870" s="390"/>
      <c r="F2870" s="390"/>
    </row>
    <row r="2871" spans="2:6" x14ac:dyDescent="0.3">
      <c r="B2871" s="412"/>
      <c r="C2871" s="126"/>
      <c r="D2871" s="390"/>
      <c r="E2871" s="390"/>
      <c r="F2871" s="390"/>
    </row>
    <row r="2872" spans="2:6" x14ac:dyDescent="0.3">
      <c r="B2872" s="412"/>
      <c r="C2872" s="126"/>
      <c r="D2872" s="390"/>
      <c r="E2872" s="390"/>
      <c r="F2872" s="390"/>
    </row>
    <row r="2873" spans="2:6" x14ac:dyDescent="0.3">
      <c r="B2873" s="412"/>
      <c r="C2873" s="126"/>
      <c r="D2873" s="390"/>
      <c r="E2873" s="390"/>
      <c r="F2873" s="390"/>
    </row>
    <row r="2874" spans="2:6" x14ac:dyDescent="0.3">
      <c r="B2874" s="412"/>
      <c r="C2874" s="126"/>
      <c r="D2874" s="390"/>
      <c r="E2874" s="390"/>
      <c r="F2874" s="390"/>
    </row>
    <row r="2875" spans="2:6" x14ac:dyDescent="0.3">
      <c r="B2875" s="412"/>
      <c r="C2875" s="126"/>
      <c r="D2875" s="390"/>
      <c r="E2875" s="390"/>
      <c r="F2875" s="390"/>
    </row>
    <row r="2876" spans="2:6" x14ac:dyDescent="0.3">
      <c r="B2876" s="412"/>
      <c r="C2876" s="126"/>
      <c r="D2876" s="390"/>
      <c r="E2876" s="390"/>
      <c r="F2876" s="390"/>
    </row>
    <row r="2877" spans="2:6" x14ac:dyDescent="0.3">
      <c r="B2877" s="412"/>
      <c r="C2877" s="126"/>
      <c r="D2877" s="390"/>
      <c r="E2877" s="390"/>
      <c r="F2877" s="390"/>
    </row>
    <row r="2878" spans="2:6" x14ac:dyDescent="0.3">
      <c r="B2878" s="412"/>
      <c r="C2878" s="126"/>
      <c r="D2878" s="390"/>
      <c r="E2878" s="390"/>
      <c r="F2878" s="390"/>
    </row>
    <row r="2879" spans="2:6" x14ac:dyDescent="0.3">
      <c r="B2879" s="412"/>
      <c r="C2879" s="126"/>
      <c r="D2879" s="390"/>
      <c r="E2879" s="390"/>
      <c r="F2879" s="390"/>
    </row>
    <row r="2880" spans="2:6" x14ac:dyDescent="0.3">
      <c r="B2880" s="412"/>
      <c r="C2880" s="126"/>
      <c r="D2880" s="390"/>
      <c r="E2880" s="390"/>
      <c r="F2880" s="390"/>
    </row>
    <row r="2881" spans="2:6" x14ac:dyDescent="0.3">
      <c r="B2881" s="412"/>
      <c r="C2881" s="126"/>
      <c r="D2881" s="390"/>
      <c r="E2881" s="390"/>
      <c r="F2881" s="390"/>
    </row>
    <row r="2882" spans="2:6" x14ac:dyDescent="0.3">
      <c r="B2882" s="412"/>
      <c r="C2882" s="126"/>
      <c r="D2882" s="390"/>
      <c r="E2882" s="390"/>
      <c r="F2882" s="390"/>
    </row>
    <row r="2883" spans="2:6" x14ac:dyDescent="0.3">
      <c r="B2883" s="412"/>
      <c r="C2883" s="126"/>
      <c r="D2883" s="390"/>
      <c r="E2883" s="390"/>
      <c r="F2883" s="390"/>
    </row>
    <row r="2884" spans="2:6" x14ac:dyDescent="0.3">
      <c r="B2884" s="412"/>
      <c r="C2884" s="126"/>
      <c r="D2884" s="390"/>
      <c r="E2884" s="390"/>
      <c r="F2884" s="390"/>
    </row>
    <row r="2885" spans="2:6" x14ac:dyDescent="0.3">
      <c r="B2885" s="412"/>
      <c r="C2885" s="126"/>
      <c r="D2885" s="390"/>
      <c r="E2885" s="390"/>
      <c r="F2885" s="390"/>
    </row>
    <row r="2886" spans="2:6" x14ac:dyDescent="0.3">
      <c r="B2886" s="412"/>
      <c r="C2886" s="126"/>
      <c r="D2886" s="390"/>
      <c r="E2886" s="390"/>
      <c r="F2886" s="390"/>
    </row>
    <row r="2887" spans="2:6" x14ac:dyDescent="0.3">
      <c r="B2887" s="412"/>
      <c r="C2887" s="126"/>
      <c r="D2887" s="390"/>
      <c r="E2887" s="390"/>
      <c r="F2887" s="390"/>
    </row>
    <row r="2888" spans="2:6" x14ac:dyDescent="0.3">
      <c r="B2888" s="412"/>
      <c r="C2888" s="126"/>
      <c r="D2888" s="390"/>
      <c r="E2888" s="390"/>
      <c r="F2888" s="390"/>
    </row>
    <row r="2889" spans="2:6" x14ac:dyDescent="0.3">
      <c r="B2889" s="412"/>
      <c r="C2889" s="126"/>
      <c r="D2889" s="390"/>
      <c r="E2889" s="390"/>
      <c r="F2889" s="390"/>
    </row>
    <row r="2890" spans="2:6" x14ac:dyDescent="0.3">
      <c r="B2890" s="412"/>
      <c r="C2890" s="126"/>
      <c r="D2890" s="390"/>
      <c r="E2890" s="390"/>
      <c r="F2890" s="390"/>
    </row>
    <row r="2891" spans="2:6" x14ac:dyDescent="0.3">
      <c r="B2891" s="412"/>
      <c r="C2891" s="126"/>
      <c r="D2891" s="390"/>
      <c r="E2891" s="390"/>
      <c r="F2891" s="390"/>
    </row>
    <row r="2892" spans="2:6" x14ac:dyDescent="0.3">
      <c r="B2892" s="412"/>
      <c r="C2892" s="126"/>
      <c r="D2892" s="390"/>
      <c r="E2892" s="390"/>
      <c r="F2892" s="390"/>
    </row>
    <row r="2893" spans="2:6" x14ac:dyDescent="0.3">
      <c r="B2893" s="412"/>
      <c r="C2893" s="126"/>
      <c r="D2893" s="390"/>
      <c r="E2893" s="390"/>
      <c r="F2893" s="390"/>
    </row>
    <row r="2894" spans="2:6" x14ac:dyDescent="0.3">
      <c r="B2894" s="412"/>
      <c r="C2894" s="126"/>
      <c r="D2894" s="390"/>
      <c r="E2894" s="390"/>
      <c r="F2894" s="390"/>
    </row>
    <row r="2895" spans="2:6" x14ac:dyDescent="0.3">
      <c r="B2895" s="412"/>
      <c r="C2895" s="126"/>
      <c r="D2895" s="390"/>
      <c r="E2895" s="390"/>
      <c r="F2895" s="390"/>
    </row>
    <row r="2896" spans="2:6" x14ac:dyDescent="0.3">
      <c r="B2896" s="412"/>
      <c r="C2896" s="126"/>
      <c r="D2896" s="390"/>
      <c r="E2896" s="390"/>
      <c r="F2896" s="390"/>
    </row>
    <row r="2897" spans="2:6" x14ac:dyDescent="0.3">
      <c r="B2897" s="412"/>
      <c r="C2897" s="126"/>
      <c r="D2897" s="390"/>
      <c r="E2897" s="390"/>
      <c r="F2897" s="390"/>
    </row>
    <row r="2898" spans="2:6" x14ac:dyDescent="0.3">
      <c r="B2898" s="412"/>
      <c r="C2898" s="126"/>
      <c r="D2898" s="390"/>
      <c r="E2898" s="390"/>
      <c r="F2898" s="390"/>
    </row>
    <row r="2899" spans="2:6" x14ac:dyDescent="0.3">
      <c r="B2899" s="412"/>
      <c r="C2899" s="126"/>
      <c r="D2899" s="390"/>
      <c r="E2899" s="390"/>
      <c r="F2899" s="390"/>
    </row>
    <row r="2900" spans="2:6" x14ac:dyDescent="0.3">
      <c r="B2900" s="412"/>
      <c r="C2900" s="126"/>
      <c r="D2900" s="390"/>
      <c r="E2900" s="390"/>
      <c r="F2900" s="390"/>
    </row>
    <row r="2901" spans="2:6" x14ac:dyDescent="0.3">
      <c r="B2901" s="412"/>
      <c r="C2901" s="126"/>
      <c r="D2901" s="390"/>
      <c r="E2901" s="390"/>
      <c r="F2901" s="390"/>
    </row>
    <row r="2902" spans="2:6" x14ac:dyDescent="0.3">
      <c r="B2902" s="412"/>
      <c r="C2902" s="126"/>
      <c r="D2902" s="390"/>
      <c r="E2902" s="390"/>
      <c r="F2902" s="390"/>
    </row>
    <row r="2903" spans="2:6" x14ac:dyDescent="0.3">
      <c r="B2903" s="412"/>
      <c r="C2903" s="126"/>
      <c r="D2903" s="390"/>
      <c r="E2903" s="390"/>
      <c r="F2903" s="390"/>
    </row>
    <row r="2904" spans="2:6" x14ac:dyDescent="0.3">
      <c r="B2904" s="412"/>
      <c r="C2904" s="126"/>
      <c r="D2904" s="390"/>
      <c r="E2904" s="390"/>
      <c r="F2904" s="390"/>
    </row>
    <row r="2905" spans="2:6" x14ac:dyDescent="0.3">
      <c r="B2905" s="412"/>
      <c r="C2905" s="126"/>
      <c r="D2905" s="390"/>
      <c r="E2905" s="390"/>
      <c r="F2905" s="390"/>
    </row>
    <row r="2906" spans="2:6" x14ac:dyDescent="0.3">
      <c r="B2906" s="412"/>
      <c r="C2906" s="126"/>
      <c r="D2906" s="390"/>
      <c r="E2906" s="390"/>
      <c r="F2906" s="390"/>
    </row>
    <row r="2907" spans="2:6" x14ac:dyDescent="0.3">
      <c r="B2907" s="412"/>
      <c r="C2907" s="126"/>
      <c r="D2907" s="390"/>
      <c r="E2907" s="390"/>
      <c r="F2907" s="390"/>
    </row>
    <row r="2908" spans="2:6" x14ac:dyDescent="0.3">
      <c r="B2908" s="412"/>
      <c r="C2908" s="126"/>
      <c r="D2908" s="390"/>
      <c r="E2908" s="390"/>
      <c r="F2908" s="390"/>
    </row>
    <row r="2909" spans="2:6" x14ac:dyDescent="0.3">
      <c r="B2909" s="412"/>
      <c r="C2909" s="126"/>
      <c r="D2909" s="390"/>
      <c r="E2909" s="390"/>
      <c r="F2909" s="390"/>
    </row>
    <row r="2910" spans="2:6" x14ac:dyDescent="0.3">
      <c r="B2910" s="412"/>
      <c r="C2910" s="126"/>
      <c r="D2910" s="390"/>
      <c r="E2910" s="390"/>
      <c r="F2910" s="390"/>
    </row>
    <row r="2911" spans="2:6" x14ac:dyDescent="0.3">
      <c r="B2911" s="412"/>
      <c r="C2911" s="126"/>
      <c r="D2911" s="390"/>
      <c r="E2911" s="390"/>
      <c r="F2911" s="390"/>
    </row>
    <row r="2912" spans="2:6" x14ac:dyDescent="0.3">
      <c r="B2912" s="412"/>
      <c r="C2912" s="126"/>
      <c r="D2912" s="390"/>
      <c r="E2912" s="390"/>
      <c r="F2912" s="390"/>
    </row>
    <row r="2913" spans="2:6" x14ac:dyDescent="0.3">
      <c r="B2913" s="412"/>
      <c r="C2913" s="126"/>
      <c r="D2913" s="390"/>
      <c r="E2913" s="390"/>
      <c r="F2913" s="390"/>
    </row>
    <row r="2914" spans="2:6" x14ac:dyDescent="0.3">
      <c r="B2914" s="412"/>
      <c r="C2914" s="126"/>
      <c r="D2914" s="390"/>
      <c r="E2914" s="390"/>
      <c r="F2914" s="390"/>
    </row>
    <row r="2915" spans="2:6" x14ac:dyDescent="0.3">
      <c r="B2915" s="412"/>
      <c r="C2915" s="126"/>
      <c r="D2915" s="390"/>
      <c r="E2915" s="390"/>
      <c r="F2915" s="390"/>
    </row>
    <row r="2916" spans="2:6" x14ac:dyDescent="0.3">
      <c r="B2916" s="412"/>
      <c r="C2916" s="126"/>
      <c r="D2916" s="390"/>
      <c r="E2916" s="390"/>
      <c r="F2916" s="390"/>
    </row>
    <row r="2917" spans="2:6" x14ac:dyDescent="0.3">
      <c r="B2917" s="412"/>
      <c r="C2917" s="126"/>
      <c r="D2917" s="390"/>
      <c r="E2917" s="390"/>
      <c r="F2917" s="390"/>
    </row>
    <row r="2918" spans="2:6" x14ac:dyDescent="0.3">
      <c r="B2918" s="412"/>
      <c r="C2918" s="126"/>
      <c r="D2918" s="390"/>
      <c r="E2918" s="390"/>
      <c r="F2918" s="390"/>
    </row>
    <row r="2919" spans="2:6" x14ac:dyDescent="0.3">
      <c r="B2919" s="412"/>
      <c r="C2919" s="126"/>
      <c r="D2919" s="390"/>
      <c r="E2919" s="390"/>
      <c r="F2919" s="390"/>
    </row>
    <row r="2920" spans="2:6" x14ac:dyDescent="0.3">
      <c r="B2920" s="412"/>
      <c r="C2920" s="126"/>
      <c r="D2920" s="390"/>
      <c r="E2920" s="390"/>
      <c r="F2920" s="390"/>
    </row>
    <row r="2921" spans="2:6" x14ac:dyDescent="0.3">
      <c r="B2921" s="412"/>
      <c r="C2921" s="126"/>
      <c r="D2921" s="390"/>
      <c r="E2921" s="390"/>
      <c r="F2921" s="390"/>
    </row>
    <row r="2922" spans="2:6" x14ac:dyDescent="0.3">
      <c r="B2922" s="412"/>
      <c r="C2922" s="126"/>
      <c r="D2922" s="390"/>
      <c r="E2922" s="390"/>
      <c r="F2922" s="390"/>
    </row>
    <row r="2923" spans="2:6" x14ac:dyDescent="0.3">
      <c r="B2923" s="412"/>
      <c r="C2923" s="126"/>
      <c r="D2923" s="390"/>
      <c r="E2923" s="390"/>
      <c r="F2923" s="390"/>
    </row>
    <row r="2924" spans="2:6" x14ac:dyDescent="0.3">
      <c r="B2924" s="412"/>
      <c r="C2924" s="126"/>
      <c r="D2924" s="390"/>
      <c r="E2924" s="390"/>
      <c r="F2924" s="390"/>
    </row>
    <row r="2925" spans="2:6" x14ac:dyDescent="0.3">
      <c r="B2925" s="412"/>
      <c r="C2925" s="126"/>
      <c r="D2925" s="390"/>
      <c r="E2925" s="390"/>
      <c r="F2925" s="390"/>
    </row>
    <row r="2926" spans="2:6" x14ac:dyDescent="0.3">
      <c r="B2926" s="412"/>
      <c r="C2926" s="126"/>
      <c r="D2926" s="390"/>
      <c r="E2926" s="390"/>
      <c r="F2926" s="390"/>
    </row>
    <row r="2927" spans="2:6" x14ac:dyDescent="0.3">
      <c r="B2927" s="412"/>
      <c r="C2927" s="126"/>
      <c r="D2927" s="390"/>
      <c r="E2927" s="390"/>
      <c r="F2927" s="390"/>
    </row>
    <row r="2928" spans="2:6" x14ac:dyDescent="0.3">
      <c r="B2928" s="412"/>
      <c r="C2928" s="126"/>
      <c r="D2928" s="390"/>
      <c r="E2928" s="390"/>
      <c r="F2928" s="390"/>
    </row>
    <row r="2929" spans="2:6" x14ac:dyDescent="0.3">
      <c r="B2929" s="412"/>
      <c r="C2929" s="126"/>
      <c r="D2929" s="390"/>
      <c r="E2929" s="390"/>
      <c r="F2929" s="390"/>
    </row>
    <row r="2930" spans="2:6" x14ac:dyDescent="0.3">
      <c r="B2930" s="412"/>
      <c r="C2930" s="126"/>
      <c r="D2930" s="390"/>
      <c r="E2930" s="390"/>
      <c r="F2930" s="390"/>
    </row>
    <row r="2931" spans="2:6" x14ac:dyDescent="0.3">
      <c r="B2931" s="412"/>
      <c r="C2931" s="126"/>
      <c r="D2931" s="390"/>
      <c r="E2931" s="390"/>
      <c r="F2931" s="390"/>
    </row>
    <row r="2932" spans="2:6" x14ac:dyDescent="0.3">
      <c r="B2932" s="412"/>
      <c r="C2932" s="126"/>
      <c r="D2932" s="390"/>
      <c r="E2932" s="390"/>
      <c r="F2932" s="390"/>
    </row>
    <row r="2933" spans="2:6" x14ac:dyDescent="0.3">
      <c r="B2933" s="412"/>
      <c r="C2933" s="126"/>
      <c r="D2933" s="390"/>
      <c r="E2933" s="390"/>
      <c r="F2933" s="390"/>
    </row>
    <row r="2934" spans="2:6" x14ac:dyDescent="0.3">
      <c r="B2934" s="412"/>
      <c r="C2934" s="126"/>
      <c r="D2934" s="390"/>
      <c r="E2934" s="390"/>
      <c r="F2934" s="390"/>
    </row>
    <row r="2935" spans="2:6" x14ac:dyDescent="0.3">
      <c r="B2935" s="412"/>
      <c r="C2935" s="126"/>
      <c r="D2935" s="390"/>
      <c r="E2935" s="390"/>
      <c r="F2935" s="390"/>
    </row>
    <row r="2936" spans="2:6" x14ac:dyDescent="0.3">
      <c r="B2936" s="412"/>
      <c r="C2936" s="126"/>
      <c r="D2936" s="390"/>
      <c r="E2936" s="390"/>
      <c r="F2936" s="390"/>
    </row>
    <row r="2937" spans="2:6" x14ac:dyDescent="0.3">
      <c r="B2937" s="412"/>
      <c r="C2937" s="126"/>
      <c r="D2937" s="390"/>
      <c r="E2937" s="390"/>
      <c r="F2937" s="390"/>
    </row>
    <row r="2938" spans="2:6" x14ac:dyDescent="0.3">
      <c r="B2938" s="412"/>
      <c r="C2938" s="126"/>
      <c r="D2938" s="390"/>
      <c r="E2938" s="390"/>
      <c r="F2938" s="390"/>
    </row>
    <row r="2939" spans="2:6" x14ac:dyDescent="0.3">
      <c r="B2939" s="412"/>
      <c r="C2939" s="126"/>
      <c r="D2939" s="390"/>
      <c r="E2939" s="390"/>
      <c r="F2939" s="390"/>
    </row>
    <row r="2940" spans="2:6" x14ac:dyDescent="0.3">
      <c r="B2940" s="412"/>
      <c r="C2940" s="126"/>
      <c r="D2940" s="390"/>
      <c r="E2940" s="390"/>
      <c r="F2940" s="390"/>
    </row>
    <row r="2941" spans="2:6" x14ac:dyDescent="0.3">
      <c r="B2941" s="412"/>
      <c r="C2941" s="126"/>
      <c r="D2941" s="390"/>
      <c r="E2941" s="390"/>
      <c r="F2941" s="390"/>
    </row>
    <row r="2942" spans="2:6" x14ac:dyDescent="0.3">
      <c r="B2942" s="412"/>
      <c r="C2942" s="126"/>
      <c r="D2942" s="390"/>
      <c r="E2942" s="390"/>
      <c r="F2942" s="390"/>
    </row>
    <row r="2943" spans="2:6" x14ac:dyDescent="0.3">
      <c r="B2943" s="412"/>
      <c r="C2943" s="126"/>
      <c r="D2943" s="390"/>
      <c r="E2943" s="390"/>
      <c r="F2943" s="390"/>
    </row>
    <row r="2944" spans="2:6" x14ac:dyDescent="0.3">
      <c r="B2944" s="412"/>
      <c r="C2944" s="126"/>
      <c r="D2944" s="390"/>
      <c r="E2944" s="390"/>
      <c r="F2944" s="390"/>
    </row>
    <row r="2945" spans="2:6" x14ac:dyDescent="0.3">
      <c r="B2945" s="412"/>
      <c r="C2945" s="126"/>
      <c r="D2945" s="390"/>
      <c r="E2945" s="390"/>
      <c r="F2945" s="390"/>
    </row>
    <row r="2946" spans="2:6" x14ac:dyDescent="0.3">
      <c r="B2946" s="412"/>
      <c r="C2946" s="126"/>
      <c r="D2946" s="390"/>
      <c r="E2946" s="390"/>
      <c r="F2946" s="390"/>
    </row>
    <row r="2947" spans="2:6" x14ac:dyDescent="0.3">
      <c r="B2947" s="412"/>
      <c r="C2947" s="126"/>
      <c r="D2947" s="390"/>
      <c r="E2947" s="390"/>
      <c r="F2947" s="390"/>
    </row>
    <row r="2948" spans="2:6" x14ac:dyDescent="0.3">
      <c r="B2948" s="412"/>
      <c r="C2948" s="126"/>
      <c r="D2948" s="390"/>
      <c r="E2948" s="390"/>
      <c r="F2948" s="390"/>
    </row>
    <row r="2949" spans="2:6" x14ac:dyDescent="0.3">
      <c r="B2949" s="412"/>
      <c r="C2949" s="126"/>
      <c r="D2949" s="390"/>
      <c r="E2949" s="390"/>
      <c r="F2949" s="390"/>
    </row>
    <row r="2950" spans="2:6" x14ac:dyDescent="0.3">
      <c r="B2950" s="412"/>
      <c r="C2950" s="126"/>
      <c r="D2950" s="390"/>
      <c r="E2950" s="390"/>
      <c r="F2950" s="390"/>
    </row>
    <row r="2951" spans="2:6" x14ac:dyDescent="0.3">
      <c r="B2951" s="412"/>
      <c r="C2951" s="126"/>
      <c r="D2951" s="390"/>
      <c r="E2951" s="390"/>
      <c r="F2951" s="390"/>
    </row>
    <row r="2952" spans="2:6" x14ac:dyDescent="0.3">
      <c r="B2952" s="412"/>
      <c r="C2952" s="126"/>
      <c r="D2952" s="390"/>
      <c r="E2952" s="390"/>
      <c r="F2952" s="390"/>
    </row>
    <row r="2953" spans="2:6" x14ac:dyDescent="0.3">
      <c r="B2953" s="412"/>
      <c r="C2953" s="126"/>
      <c r="D2953" s="390"/>
      <c r="E2953" s="390"/>
      <c r="F2953" s="390"/>
    </row>
    <row r="2954" spans="2:6" x14ac:dyDescent="0.3">
      <c r="B2954" s="412"/>
      <c r="C2954" s="126"/>
      <c r="D2954" s="390"/>
      <c r="E2954" s="390"/>
      <c r="F2954" s="390"/>
    </row>
    <row r="2955" spans="2:6" x14ac:dyDescent="0.3">
      <c r="B2955" s="412"/>
      <c r="C2955" s="126"/>
      <c r="D2955" s="390"/>
      <c r="E2955" s="390"/>
      <c r="F2955" s="390"/>
    </row>
    <row r="2956" spans="2:6" x14ac:dyDescent="0.3">
      <c r="B2956" s="412"/>
      <c r="C2956" s="126"/>
      <c r="D2956" s="390"/>
      <c r="E2956" s="390"/>
      <c r="F2956" s="390"/>
    </row>
    <row r="2957" spans="2:6" x14ac:dyDescent="0.3">
      <c r="B2957" s="412"/>
      <c r="C2957" s="126"/>
      <c r="D2957" s="390"/>
      <c r="E2957" s="390"/>
      <c r="F2957" s="390"/>
    </row>
    <row r="2958" spans="2:6" x14ac:dyDescent="0.3">
      <c r="B2958" s="412"/>
      <c r="C2958" s="126"/>
      <c r="D2958" s="390"/>
      <c r="E2958" s="390"/>
      <c r="F2958" s="390"/>
    </row>
    <row r="2959" spans="2:6" x14ac:dyDescent="0.3">
      <c r="B2959" s="412"/>
      <c r="C2959" s="126"/>
      <c r="D2959" s="390"/>
      <c r="E2959" s="390"/>
      <c r="F2959" s="390"/>
    </row>
    <row r="2960" spans="2:6" x14ac:dyDescent="0.3">
      <c r="B2960" s="412"/>
      <c r="C2960" s="126"/>
      <c r="D2960" s="390"/>
      <c r="E2960" s="390"/>
      <c r="F2960" s="390"/>
    </row>
    <row r="2961" spans="2:6" x14ac:dyDescent="0.3">
      <c r="B2961" s="412"/>
      <c r="C2961" s="126"/>
      <c r="D2961" s="390"/>
      <c r="E2961" s="390"/>
      <c r="F2961" s="390"/>
    </row>
    <row r="2962" spans="2:6" x14ac:dyDescent="0.3">
      <c r="B2962" s="412"/>
      <c r="C2962" s="126"/>
      <c r="D2962" s="390"/>
      <c r="E2962" s="390"/>
      <c r="F2962" s="390"/>
    </row>
    <row r="2963" spans="2:6" x14ac:dyDescent="0.3">
      <c r="B2963" s="412"/>
      <c r="C2963" s="126"/>
      <c r="D2963" s="390"/>
      <c r="E2963" s="390"/>
      <c r="F2963" s="390"/>
    </row>
    <row r="2964" spans="2:6" x14ac:dyDescent="0.3">
      <c r="B2964" s="412"/>
      <c r="C2964" s="126"/>
      <c r="D2964" s="390"/>
      <c r="E2964" s="390"/>
      <c r="F2964" s="390"/>
    </row>
    <row r="2965" spans="2:6" x14ac:dyDescent="0.3">
      <c r="B2965" s="412"/>
      <c r="C2965" s="126"/>
      <c r="D2965" s="390"/>
      <c r="E2965" s="390"/>
      <c r="F2965" s="390"/>
    </row>
    <row r="2966" spans="2:6" x14ac:dyDescent="0.3">
      <c r="B2966" s="412"/>
      <c r="C2966" s="126"/>
      <c r="D2966" s="390"/>
      <c r="E2966" s="390"/>
      <c r="F2966" s="390"/>
    </row>
    <row r="2967" spans="2:6" x14ac:dyDescent="0.3">
      <c r="B2967" s="412"/>
      <c r="C2967" s="126"/>
      <c r="D2967" s="390"/>
      <c r="E2967" s="390"/>
      <c r="F2967" s="390"/>
    </row>
    <row r="2968" spans="2:6" x14ac:dyDescent="0.3">
      <c r="B2968" s="412"/>
      <c r="C2968" s="126"/>
      <c r="D2968" s="390"/>
      <c r="E2968" s="390"/>
      <c r="F2968" s="390"/>
    </row>
    <row r="2969" spans="2:6" x14ac:dyDescent="0.3">
      <c r="B2969" s="412"/>
      <c r="C2969" s="126"/>
      <c r="D2969" s="390"/>
      <c r="E2969" s="390"/>
      <c r="F2969" s="390"/>
    </row>
    <row r="2970" spans="2:6" x14ac:dyDescent="0.3">
      <c r="B2970" s="412"/>
      <c r="C2970" s="126"/>
      <c r="D2970" s="390"/>
      <c r="E2970" s="390"/>
      <c r="F2970" s="390"/>
    </row>
    <row r="2971" spans="2:6" x14ac:dyDescent="0.3">
      <c r="B2971" s="412"/>
      <c r="C2971" s="126"/>
      <c r="D2971" s="390"/>
      <c r="E2971" s="390"/>
      <c r="F2971" s="390"/>
    </row>
    <row r="2972" spans="2:6" x14ac:dyDescent="0.3">
      <c r="B2972" s="412"/>
      <c r="C2972" s="126"/>
      <c r="D2972" s="390"/>
      <c r="E2972" s="390"/>
      <c r="F2972" s="390"/>
    </row>
    <row r="2973" spans="2:6" x14ac:dyDescent="0.3">
      <c r="B2973" s="412"/>
      <c r="C2973" s="126"/>
      <c r="D2973" s="390"/>
      <c r="E2973" s="390"/>
      <c r="F2973" s="390"/>
    </row>
    <row r="2974" spans="2:6" x14ac:dyDescent="0.3">
      <c r="B2974" s="412"/>
      <c r="C2974" s="126"/>
      <c r="D2974" s="390"/>
      <c r="E2974" s="390"/>
      <c r="F2974" s="390"/>
    </row>
    <row r="2975" spans="2:6" x14ac:dyDescent="0.3">
      <c r="B2975" s="412"/>
      <c r="C2975" s="126"/>
      <c r="D2975" s="390"/>
      <c r="E2975" s="390"/>
      <c r="F2975" s="390"/>
    </row>
    <row r="2976" spans="2:6" x14ac:dyDescent="0.3">
      <c r="B2976" s="412"/>
      <c r="C2976" s="126"/>
      <c r="D2976" s="390"/>
      <c r="E2976" s="390"/>
      <c r="F2976" s="390"/>
    </row>
    <row r="2977" spans="2:6" x14ac:dyDescent="0.3">
      <c r="B2977" s="412"/>
      <c r="C2977" s="126"/>
      <c r="D2977" s="390"/>
      <c r="E2977" s="390"/>
      <c r="F2977" s="390"/>
    </row>
    <row r="2978" spans="2:6" x14ac:dyDescent="0.3">
      <c r="B2978" s="412"/>
      <c r="C2978" s="126"/>
      <c r="D2978" s="390"/>
      <c r="E2978" s="390"/>
      <c r="F2978" s="390"/>
    </row>
    <row r="2979" spans="2:6" x14ac:dyDescent="0.3">
      <c r="B2979" s="412"/>
      <c r="C2979" s="126"/>
      <c r="D2979" s="390"/>
      <c r="E2979" s="390"/>
      <c r="F2979" s="390"/>
    </row>
    <row r="2980" spans="2:6" x14ac:dyDescent="0.3">
      <c r="B2980" s="412"/>
      <c r="C2980" s="126"/>
      <c r="D2980" s="390"/>
      <c r="E2980" s="390"/>
      <c r="F2980" s="390"/>
    </row>
    <row r="2981" spans="2:6" x14ac:dyDescent="0.3">
      <c r="B2981" s="412"/>
      <c r="C2981" s="126"/>
      <c r="D2981" s="390"/>
      <c r="E2981" s="390"/>
      <c r="F2981" s="390"/>
    </row>
    <row r="2982" spans="2:6" x14ac:dyDescent="0.3">
      <c r="B2982" s="412"/>
      <c r="C2982" s="126"/>
      <c r="D2982" s="390"/>
      <c r="E2982" s="390"/>
      <c r="F2982" s="390"/>
    </row>
    <row r="2983" spans="2:6" x14ac:dyDescent="0.3">
      <c r="B2983" s="412"/>
      <c r="C2983" s="126"/>
      <c r="D2983" s="390"/>
      <c r="E2983" s="390"/>
      <c r="F2983" s="390"/>
    </row>
    <row r="2984" spans="2:6" x14ac:dyDescent="0.3">
      <c r="B2984" s="412"/>
      <c r="C2984" s="126"/>
      <c r="D2984" s="390"/>
      <c r="E2984" s="390"/>
      <c r="F2984" s="390"/>
    </row>
    <row r="2985" spans="2:6" x14ac:dyDescent="0.3">
      <c r="B2985" s="412"/>
      <c r="C2985" s="126"/>
      <c r="D2985" s="390"/>
      <c r="E2985" s="390"/>
      <c r="F2985" s="390"/>
    </row>
    <row r="2986" spans="2:6" x14ac:dyDescent="0.3">
      <c r="B2986" s="412"/>
      <c r="C2986" s="126"/>
      <c r="D2986" s="390"/>
      <c r="E2986" s="390"/>
      <c r="F2986" s="390"/>
    </row>
    <row r="2987" spans="2:6" x14ac:dyDescent="0.3">
      <c r="B2987" s="412"/>
      <c r="C2987" s="126"/>
      <c r="D2987" s="390"/>
      <c r="E2987" s="390"/>
      <c r="F2987" s="390"/>
    </row>
    <row r="2988" spans="2:6" x14ac:dyDescent="0.3">
      <c r="B2988" s="412"/>
      <c r="C2988" s="126"/>
      <c r="D2988" s="390"/>
      <c r="E2988" s="390"/>
      <c r="F2988" s="390"/>
    </row>
    <row r="2989" spans="2:6" x14ac:dyDescent="0.3">
      <c r="B2989" s="412"/>
      <c r="C2989" s="126"/>
      <c r="D2989" s="390"/>
      <c r="E2989" s="390"/>
      <c r="F2989" s="390"/>
    </row>
    <row r="2990" spans="2:6" x14ac:dyDescent="0.3">
      <c r="B2990" s="412"/>
      <c r="C2990" s="126"/>
      <c r="D2990" s="390"/>
      <c r="E2990" s="390"/>
      <c r="F2990" s="390"/>
    </row>
    <row r="2991" spans="2:6" x14ac:dyDescent="0.3">
      <c r="B2991" s="412"/>
      <c r="C2991" s="126"/>
      <c r="D2991" s="390"/>
      <c r="E2991" s="390"/>
      <c r="F2991" s="390"/>
    </row>
    <row r="2992" spans="2:6" x14ac:dyDescent="0.3">
      <c r="B2992" s="412"/>
      <c r="C2992" s="126"/>
      <c r="D2992" s="390"/>
      <c r="E2992" s="390"/>
      <c r="F2992" s="390"/>
    </row>
    <row r="2993" spans="2:6" x14ac:dyDescent="0.3">
      <c r="B2993" s="412"/>
      <c r="C2993" s="126"/>
      <c r="D2993" s="390"/>
      <c r="E2993" s="390"/>
      <c r="F2993" s="390"/>
    </row>
    <row r="2994" spans="2:6" x14ac:dyDescent="0.3">
      <c r="B2994" s="412"/>
      <c r="C2994" s="126"/>
      <c r="D2994" s="390"/>
      <c r="E2994" s="390"/>
      <c r="F2994" s="390"/>
    </row>
    <row r="2995" spans="2:6" x14ac:dyDescent="0.3">
      <c r="B2995" s="412"/>
      <c r="C2995" s="126"/>
      <c r="D2995" s="390"/>
      <c r="E2995" s="390"/>
      <c r="F2995" s="390"/>
    </row>
    <row r="2996" spans="2:6" x14ac:dyDescent="0.3">
      <c r="B2996" s="412"/>
      <c r="C2996" s="126"/>
      <c r="D2996" s="390"/>
      <c r="E2996" s="390"/>
      <c r="F2996" s="390"/>
    </row>
    <row r="2997" spans="2:6" x14ac:dyDescent="0.3">
      <c r="B2997" s="412"/>
      <c r="C2997" s="126"/>
      <c r="D2997" s="390"/>
      <c r="E2997" s="390"/>
      <c r="F2997" s="390"/>
    </row>
    <row r="2998" spans="2:6" x14ac:dyDescent="0.3">
      <c r="B2998" s="412"/>
      <c r="C2998" s="126"/>
      <c r="D2998" s="390"/>
      <c r="E2998" s="390"/>
      <c r="F2998" s="390"/>
    </row>
    <row r="2999" spans="2:6" x14ac:dyDescent="0.3">
      <c r="B2999" s="412"/>
      <c r="C2999" s="126"/>
      <c r="D2999" s="390"/>
      <c r="E2999" s="390"/>
      <c r="F2999" s="390"/>
    </row>
    <row r="3000" spans="2:6" x14ac:dyDescent="0.3">
      <c r="B3000" s="412"/>
      <c r="C3000" s="126"/>
      <c r="D3000" s="390"/>
      <c r="E3000" s="390"/>
      <c r="F3000" s="390"/>
    </row>
    <row r="3001" spans="2:6" x14ac:dyDescent="0.3">
      <c r="B3001" s="412"/>
      <c r="C3001" s="126"/>
      <c r="D3001" s="390"/>
      <c r="E3001" s="390"/>
      <c r="F3001" s="390"/>
    </row>
    <row r="3002" spans="2:6" x14ac:dyDescent="0.3">
      <c r="B3002" s="412"/>
      <c r="C3002" s="126"/>
      <c r="D3002" s="390"/>
      <c r="E3002" s="390"/>
      <c r="F3002" s="390"/>
    </row>
    <row r="3003" spans="2:6" x14ac:dyDescent="0.3">
      <c r="B3003" s="412"/>
      <c r="C3003" s="126"/>
      <c r="D3003" s="390"/>
      <c r="E3003" s="390"/>
      <c r="F3003" s="390"/>
    </row>
    <row r="3004" spans="2:6" x14ac:dyDescent="0.3">
      <c r="B3004" s="412"/>
      <c r="C3004" s="126"/>
      <c r="D3004" s="390"/>
      <c r="E3004" s="390"/>
      <c r="F3004" s="390"/>
    </row>
    <row r="3005" spans="2:6" x14ac:dyDescent="0.3">
      <c r="B3005" s="412"/>
      <c r="C3005" s="126"/>
      <c r="D3005" s="390"/>
      <c r="E3005" s="390"/>
      <c r="F3005" s="390"/>
    </row>
    <row r="3006" spans="2:6" x14ac:dyDescent="0.3">
      <c r="B3006" s="412"/>
      <c r="C3006" s="126"/>
      <c r="D3006" s="390"/>
      <c r="E3006" s="390"/>
      <c r="F3006" s="390"/>
    </row>
    <row r="3007" spans="2:6" x14ac:dyDescent="0.3">
      <c r="B3007" s="412"/>
      <c r="C3007" s="126"/>
      <c r="D3007" s="390"/>
      <c r="E3007" s="390"/>
      <c r="F3007" s="390"/>
    </row>
    <row r="3008" spans="2:6" x14ac:dyDescent="0.3">
      <c r="B3008" s="412"/>
      <c r="C3008" s="126"/>
      <c r="D3008" s="390"/>
      <c r="E3008" s="390"/>
      <c r="F3008" s="390"/>
    </row>
    <row r="3009" spans="2:6" x14ac:dyDescent="0.3">
      <c r="B3009" s="412"/>
      <c r="C3009" s="126"/>
      <c r="D3009" s="390"/>
      <c r="E3009" s="390"/>
      <c r="F3009" s="390"/>
    </row>
    <row r="3010" spans="2:6" x14ac:dyDescent="0.3">
      <c r="B3010" s="412"/>
      <c r="C3010" s="126"/>
      <c r="D3010" s="390"/>
      <c r="E3010" s="390"/>
      <c r="F3010" s="390"/>
    </row>
    <row r="3011" spans="2:6" x14ac:dyDescent="0.3">
      <c r="B3011" s="412"/>
      <c r="C3011" s="126"/>
      <c r="D3011" s="390"/>
      <c r="E3011" s="390"/>
      <c r="F3011" s="390"/>
    </row>
    <row r="3012" spans="2:6" x14ac:dyDescent="0.3">
      <c r="B3012" s="412"/>
      <c r="C3012" s="126"/>
      <c r="D3012" s="390"/>
      <c r="E3012" s="390"/>
      <c r="F3012" s="390"/>
    </row>
    <row r="3013" spans="2:6" x14ac:dyDescent="0.3">
      <c r="B3013" s="412"/>
      <c r="C3013" s="126"/>
      <c r="D3013" s="390"/>
      <c r="E3013" s="390"/>
      <c r="F3013" s="390"/>
    </row>
    <row r="3014" spans="2:6" x14ac:dyDescent="0.3">
      <c r="B3014" s="412"/>
      <c r="C3014" s="126"/>
      <c r="D3014" s="390"/>
      <c r="E3014" s="390"/>
      <c r="F3014" s="390"/>
    </row>
    <row r="3015" spans="2:6" x14ac:dyDescent="0.3">
      <c r="B3015" s="412"/>
      <c r="C3015" s="126"/>
      <c r="D3015" s="390"/>
      <c r="E3015" s="390"/>
      <c r="F3015" s="390"/>
    </row>
    <row r="3016" spans="2:6" x14ac:dyDescent="0.3">
      <c r="B3016" s="412"/>
      <c r="C3016" s="126"/>
      <c r="D3016" s="390"/>
      <c r="E3016" s="390"/>
      <c r="F3016" s="390"/>
    </row>
    <row r="3017" spans="2:6" x14ac:dyDescent="0.3">
      <c r="B3017" s="412"/>
      <c r="C3017" s="126"/>
      <c r="D3017" s="390"/>
      <c r="E3017" s="390"/>
      <c r="F3017" s="390"/>
    </row>
    <row r="3018" spans="2:6" x14ac:dyDescent="0.3">
      <c r="B3018" s="412"/>
      <c r="C3018" s="126"/>
      <c r="D3018" s="390"/>
      <c r="E3018" s="390"/>
      <c r="F3018" s="390"/>
    </row>
    <row r="3019" spans="2:6" x14ac:dyDescent="0.3">
      <c r="B3019" s="412"/>
      <c r="C3019" s="126"/>
      <c r="D3019" s="390"/>
      <c r="E3019" s="390"/>
      <c r="F3019" s="390"/>
    </row>
    <row r="3020" spans="2:6" x14ac:dyDescent="0.3">
      <c r="B3020" s="412"/>
      <c r="C3020" s="126"/>
      <c r="D3020" s="390"/>
      <c r="E3020" s="390"/>
      <c r="F3020" s="390"/>
    </row>
    <row r="3021" spans="2:6" x14ac:dyDescent="0.3">
      <c r="B3021" s="412"/>
      <c r="C3021" s="126"/>
      <c r="D3021" s="390"/>
      <c r="E3021" s="390"/>
      <c r="F3021" s="390"/>
    </row>
    <row r="3022" spans="2:6" x14ac:dyDescent="0.3">
      <c r="B3022" s="412"/>
      <c r="C3022" s="126"/>
      <c r="D3022" s="390"/>
      <c r="E3022" s="390"/>
      <c r="F3022" s="390"/>
    </row>
    <row r="3023" spans="2:6" x14ac:dyDescent="0.3">
      <c r="B3023" s="412"/>
      <c r="C3023" s="126"/>
      <c r="D3023" s="390"/>
      <c r="E3023" s="390"/>
      <c r="F3023" s="390"/>
    </row>
    <row r="3024" spans="2:6" x14ac:dyDescent="0.3">
      <c r="B3024" s="412"/>
      <c r="C3024" s="126"/>
      <c r="D3024" s="390"/>
      <c r="E3024" s="390"/>
      <c r="F3024" s="390"/>
    </row>
    <row r="3025" spans="2:6" x14ac:dyDescent="0.3">
      <c r="B3025" s="412"/>
      <c r="C3025" s="126"/>
      <c r="D3025" s="390"/>
      <c r="E3025" s="390"/>
      <c r="F3025" s="390"/>
    </row>
    <row r="3026" spans="2:6" x14ac:dyDescent="0.3">
      <c r="B3026" s="412"/>
      <c r="C3026" s="126"/>
      <c r="D3026" s="390"/>
      <c r="E3026" s="390"/>
      <c r="F3026" s="390"/>
    </row>
    <row r="3027" spans="2:6" x14ac:dyDescent="0.3">
      <c r="B3027" s="412"/>
      <c r="C3027" s="126"/>
      <c r="D3027" s="390"/>
      <c r="E3027" s="390"/>
      <c r="F3027" s="390"/>
    </row>
    <row r="3028" spans="2:6" x14ac:dyDescent="0.3">
      <c r="B3028" s="412"/>
      <c r="C3028" s="126"/>
      <c r="D3028" s="390"/>
      <c r="E3028" s="390"/>
      <c r="F3028" s="390"/>
    </row>
    <row r="3029" spans="2:6" x14ac:dyDescent="0.3">
      <c r="B3029" s="412"/>
      <c r="C3029" s="126"/>
      <c r="D3029" s="390"/>
      <c r="E3029" s="390"/>
      <c r="F3029" s="390"/>
    </row>
    <row r="3030" spans="2:6" x14ac:dyDescent="0.3">
      <c r="B3030" s="412"/>
      <c r="C3030" s="126"/>
      <c r="D3030" s="390"/>
      <c r="E3030" s="390"/>
      <c r="F3030" s="390"/>
    </row>
    <row r="3031" spans="2:6" x14ac:dyDescent="0.3">
      <c r="B3031" s="412"/>
      <c r="C3031" s="126"/>
      <c r="D3031" s="390"/>
      <c r="E3031" s="390"/>
      <c r="F3031" s="390"/>
    </row>
    <row r="3032" spans="2:6" x14ac:dyDescent="0.3">
      <c r="B3032" s="412"/>
      <c r="C3032" s="126"/>
      <c r="D3032" s="390"/>
      <c r="E3032" s="390"/>
      <c r="F3032" s="390"/>
    </row>
    <row r="3033" spans="2:6" x14ac:dyDescent="0.3">
      <c r="B3033" s="412"/>
      <c r="C3033" s="126"/>
      <c r="D3033" s="390"/>
      <c r="E3033" s="390"/>
      <c r="F3033" s="390"/>
    </row>
    <row r="3034" spans="2:6" x14ac:dyDescent="0.3">
      <c r="B3034" s="412"/>
      <c r="C3034" s="126"/>
      <c r="D3034" s="390"/>
      <c r="E3034" s="390"/>
      <c r="F3034" s="390"/>
    </row>
    <row r="3035" spans="2:6" x14ac:dyDescent="0.3">
      <c r="B3035" s="412"/>
      <c r="C3035" s="126"/>
      <c r="D3035" s="390"/>
      <c r="E3035" s="390"/>
      <c r="F3035" s="390"/>
    </row>
    <row r="3036" spans="2:6" x14ac:dyDescent="0.3">
      <c r="B3036" s="412"/>
      <c r="C3036" s="126"/>
      <c r="D3036" s="390"/>
      <c r="E3036" s="390"/>
      <c r="F3036" s="390"/>
    </row>
    <row r="3037" spans="2:6" x14ac:dyDescent="0.3">
      <c r="B3037" s="412"/>
      <c r="C3037" s="126"/>
      <c r="D3037" s="390"/>
      <c r="E3037" s="390"/>
      <c r="F3037" s="390"/>
    </row>
    <row r="3038" spans="2:6" x14ac:dyDescent="0.3">
      <c r="B3038" s="412"/>
      <c r="C3038" s="126"/>
      <c r="D3038" s="390"/>
      <c r="E3038" s="390"/>
      <c r="F3038" s="390"/>
    </row>
    <row r="3039" spans="2:6" x14ac:dyDescent="0.3">
      <c r="B3039" s="412"/>
      <c r="C3039" s="126"/>
      <c r="D3039" s="390"/>
      <c r="E3039" s="390"/>
      <c r="F3039" s="390"/>
    </row>
    <row r="3040" spans="2:6" x14ac:dyDescent="0.3">
      <c r="B3040" s="412"/>
      <c r="C3040" s="126"/>
      <c r="D3040" s="390"/>
      <c r="E3040" s="390"/>
      <c r="F3040" s="390"/>
    </row>
    <row r="3041" spans="2:6" x14ac:dyDescent="0.3">
      <c r="B3041" s="412"/>
      <c r="C3041" s="126"/>
      <c r="D3041" s="390"/>
      <c r="E3041" s="390"/>
      <c r="F3041" s="390"/>
    </row>
    <row r="3042" spans="2:6" x14ac:dyDescent="0.3">
      <c r="B3042" s="412"/>
      <c r="C3042" s="126"/>
      <c r="D3042" s="390"/>
      <c r="E3042" s="390"/>
      <c r="F3042" s="390"/>
    </row>
    <row r="3043" spans="2:6" x14ac:dyDescent="0.3">
      <c r="B3043" s="412"/>
      <c r="C3043" s="126"/>
      <c r="D3043" s="390"/>
      <c r="E3043" s="390"/>
      <c r="F3043" s="390"/>
    </row>
    <row r="3044" spans="2:6" x14ac:dyDescent="0.3">
      <c r="B3044" s="412"/>
      <c r="C3044" s="126"/>
      <c r="D3044" s="390"/>
      <c r="E3044" s="390"/>
      <c r="F3044" s="390"/>
    </row>
    <row r="3045" spans="2:6" x14ac:dyDescent="0.3">
      <c r="B3045" s="412"/>
      <c r="C3045" s="126"/>
      <c r="D3045" s="390"/>
      <c r="E3045" s="390"/>
      <c r="F3045" s="390"/>
    </row>
    <row r="3046" spans="2:6" x14ac:dyDescent="0.3">
      <c r="B3046" s="412"/>
      <c r="C3046" s="126"/>
      <c r="D3046" s="390"/>
      <c r="E3046" s="390"/>
      <c r="F3046" s="390"/>
    </row>
    <row r="3047" spans="2:6" x14ac:dyDescent="0.3">
      <c r="B3047" s="412"/>
      <c r="C3047" s="126"/>
      <c r="D3047" s="390"/>
      <c r="E3047" s="390"/>
      <c r="F3047" s="390"/>
    </row>
    <row r="3048" spans="2:6" x14ac:dyDescent="0.3">
      <c r="B3048" s="412"/>
      <c r="C3048" s="126"/>
      <c r="D3048" s="390"/>
      <c r="E3048" s="390"/>
      <c r="F3048" s="390"/>
    </row>
    <row r="3049" spans="2:6" x14ac:dyDescent="0.3">
      <c r="B3049" s="412"/>
      <c r="C3049" s="126"/>
      <c r="D3049" s="390"/>
      <c r="E3049" s="390"/>
      <c r="F3049" s="390"/>
    </row>
    <row r="3050" spans="2:6" x14ac:dyDescent="0.3">
      <c r="B3050" s="412"/>
      <c r="C3050" s="126"/>
      <c r="D3050" s="390"/>
      <c r="E3050" s="390"/>
      <c r="F3050" s="390"/>
    </row>
    <row r="3051" spans="2:6" x14ac:dyDescent="0.3">
      <c r="B3051" s="412"/>
      <c r="C3051" s="126"/>
      <c r="D3051" s="390"/>
      <c r="E3051" s="390"/>
      <c r="F3051" s="390"/>
    </row>
    <row r="3052" spans="2:6" x14ac:dyDescent="0.3">
      <c r="B3052" s="412"/>
      <c r="C3052" s="126"/>
      <c r="D3052" s="390"/>
      <c r="E3052" s="390"/>
      <c r="F3052" s="390"/>
    </row>
    <row r="3053" spans="2:6" x14ac:dyDescent="0.3">
      <c r="B3053" s="412"/>
      <c r="C3053" s="126"/>
      <c r="D3053" s="390"/>
      <c r="E3053" s="390"/>
      <c r="F3053" s="390"/>
    </row>
    <row r="3054" spans="2:6" x14ac:dyDescent="0.3">
      <c r="B3054" s="412"/>
      <c r="C3054" s="126"/>
      <c r="D3054" s="390"/>
      <c r="E3054" s="390"/>
      <c r="F3054" s="390"/>
    </row>
    <row r="3055" spans="2:6" x14ac:dyDescent="0.3">
      <c r="B3055" s="412"/>
      <c r="C3055" s="126"/>
      <c r="D3055" s="390"/>
      <c r="E3055" s="390"/>
      <c r="F3055" s="390"/>
    </row>
    <row r="3056" spans="2:6" x14ac:dyDescent="0.3">
      <c r="B3056" s="412"/>
      <c r="C3056" s="126"/>
      <c r="D3056" s="390"/>
      <c r="E3056" s="390"/>
      <c r="F3056" s="390"/>
    </row>
    <row r="3057" spans="2:6" x14ac:dyDescent="0.3">
      <c r="B3057" s="412"/>
      <c r="C3057" s="126"/>
      <c r="D3057" s="390"/>
      <c r="E3057" s="390"/>
      <c r="F3057" s="390"/>
    </row>
    <row r="3058" spans="2:6" x14ac:dyDescent="0.3">
      <c r="B3058" s="412"/>
      <c r="C3058" s="126"/>
      <c r="D3058" s="390"/>
      <c r="E3058" s="390"/>
      <c r="F3058" s="390"/>
    </row>
    <row r="3059" spans="2:6" x14ac:dyDescent="0.3">
      <c r="B3059" s="412"/>
      <c r="C3059" s="126"/>
      <c r="D3059" s="390"/>
      <c r="E3059" s="390"/>
      <c r="F3059" s="390"/>
    </row>
    <row r="3060" spans="2:6" x14ac:dyDescent="0.3">
      <c r="B3060" s="412"/>
      <c r="C3060" s="126"/>
      <c r="D3060" s="390"/>
      <c r="E3060" s="390"/>
      <c r="F3060" s="390"/>
    </row>
    <row r="3061" spans="2:6" x14ac:dyDescent="0.3">
      <c r="B3061" s="412"/>
      <c r="C3061" s="126"/>
      <c r="D3061" s="390"/>
      <c r="E3061" s="390"/>
      <c r="F3061" s="390"/>
    </row>
    <row r="3062" spans="2:6" x14ac:dyDescent="0.3">
      <c r="B3062" s="412"/>
      <c r="C3062" s="126"/>
      <c r="D3062" s="390"/>
      <c r="E3062" s="390"/>
      <c r="F3062" s="390"/>
    </row>
    <row r="3063" spans="2:6" x14ac:dyDescent="0.3">
      <c r="B3063" s="412"/>
      <c r="C3063" s="126"/>
      <c r="D3063" s="390"/>
      <c r="E3063" s="390"/>
      <c r="F3063" s="390"/>
    </row>
    <row r="3064" spans="2:6" x14ac:dyDescent="0.3">
      <c r="B3064" s="412"/>
      <c r="C3064" s="126"/>
      <c r="D3064" s="390"/>
      <c r="E3064" s="390"/>
      <c r="F3064" s="390"/>
    </row>
    <row r="3065" spans="2:6" x14ac:dyDescent="0.3">
      <c r="B3065" s="412"/>
      <c r="C3065" s="126"/>
      <c r="D3065" s="390"/>
      <c r="E3065" s="390"/>
      <c r="F3065" s="390"/>
    </row>
    <row r="3066" spans="2:6" x14ac:dyDescent="0.3">
      <c r="B3066" s="412"/>
      <c r="C3066" s="126"/>
      <c r="D3066" s="390"/>
      <c r="E3066" s="390"/>
      <c r="F3066" s="390"/>
    </row>
    <row r="3067" spans="2:6" x14ac:dyDescent="0.3">
      <c r="B3067" s="412"/>
      <c r="C3067" s="126"/>
      <c r="D3067" s="390"/>
      <c r="E3067" s="390"/>
      <c r="F3067" s="390"/>
    </row>
    <row r="3068" spans="2:6" x14ac:dyDescent="0.3">
      <c r="B3068" s="412"/>
      <c r="C3068" s="126"/>
      <c r="D3068" s="390"/>
      <c r="E3068" s="390"/>
      <c r="F3068" s="390"/>
    </row>
    <row r="3069" spans="2:6" x14ac:dyDescent="0.3">
      <c r="B3069" s="412"/>
      <c r="C3069" s="126"/>
      <c r="D3069" s="390"/>
      <c r="E3069" s="390"/>
      <c r="F3069" s="390"/>
    </row>
    <row r="3070" spans="2:6" x14ac:dyDescent="0.3">
      <c r="B3070" s="412"/>
      <c r="C3070" s="126"/>
      <c r="D3070" s="390"/>
      <c r="E3070" s="390"/>
      <c r="F3070" s="390"/>
    </row>
    <row r="3071" spans="2:6" x14ac:dyDescent="0.3">
      <c r="B3071" s="412"/>
      <c r="C3071" s="126"/>
      <c r="D3071" s="390"/>
      <c r="E3071" s="390"/>
      <c r="F3071" s="390"/>
    </row>
    <row r="3072" spans="2:6" x14ac:dyDescent="0.3">
      <c r="B3072" s="412"/>
      <c r="C3072" s="126"/>
      <c r="D3072" s="390"/>
      <c r="E3072" s="390"/>
      <c r="F3072" s="390"/>
    </row>
    <row r="3073" spans="2:6" x14ac:dyDescent="0.3">
      <c r="B3073" s="412"/>
      <c r="C3073" s="126"/>
      <c r="D3073" s="390"/>
      <c r="E3073" s="390"/>
      <c r="F3073" s="390"/>
    </row>
    <row r="3074" spans="2:6" x14ac:dyDescent="0.3">
      <c r="B3074" s="412"/>
      <c r="C3074" s="126"/>
      <c r="D3074" s="390"/>
      <c r="E3074" s="390"/>
      <c r="F3074" s="390"/>
    </row>
    <row r="3075" spans="2:6" x14ac:dyDescent="0.3">
      <c r="B3075" s="412"/>
      <c r="C3075" s="126"/>
      <c r="D3075" s="390"/>
      <c r="E3075" s="390"/>
      <c r="F3075" s="390"/>
    </row>
    <row r="3076" spans="2:6" x14ac:dyDescent="0.3">
      <c r="B3076" s="412"/>
      <c r="C3076" s="126"/>
      <c r="D3076" s="390"/>
      <c r="E3076" s="390"/>
      <c r="F3076" s="390"/>
    </row>
    <row r="3077" spans="2:6" x14ac:dyDescent="0.3">
      <c r="B3077" s="412"/>
      <c r="C3077" s="126"/>
      <c r="D3077" s="390"/>
      <c r="E3077" s="390"/>
      <c r="F3077" s="390"/>
    </row>
    <row r="3078" spans="2:6" x14ac:dyDescent="0.3">
      <c r="B3078" s="412"/>
      <c r="C3078" s="126"/>
      <c r="D3078" s="390"/>
      <c r="E3078" s="390"/>
      <c r="F3078" s="390"/>
    </row>
    <row r="3079" spans="2:6" x14ac:dyDescent="0.3">
      <c r="B3079" s="412"/>
      <c r="C3079" s="126"/>
      <c r="D3079" s="390"/>
      <c r="E3079" s="390"/>
      <c r="F3079" s="390"/>
    </row>
    <row r="3080" spans="2:6" x14ac:dyDescent="0.3">
      <c r="B3080" s="412"/>
      <c r="C3080" s="126"/>
      <c r="D3080" s="390"/>
      <c r="E3080" s="390"/>
      <c r="F3080" s="390"/>
    </row>
    <row r="3081" spans="2:6" x14ac:dyDescent="0.3">
      <c r="B3081" s="412"/>
      <c r="C3081" s="126"/>
      <c r="D3081" s="390"/>
      <c r="E3081" s="390"/>
      <c r="F3081" s="390"/>
    </row>
    <row r="3082" spans="2:6" x14ac:dyDescent="0.3">
      <c r="B3082" s="412"/>
      <c r="C3082" s="126"/>
      <c r="D3082" s="390"/>
      <c r="E3082" s="390"/>
      <c r="F3082" s="390"/>
    </row>
    <row r="3083" spans="2:6" x14ac:dyDescent="0.3">
      <c r="B3083" s="412"/>
      <c r="C3083" s="126"/>
      <c r="D3083" s="390"/>
      <c r="E3083" s="390"/>
      <c r="F3083" s="390"/>
    </row>
    <row r="3084" spans="2:6" x14ac:dyDescent="0.3">
      <c r="B3084" s="412"/>
      <c r="C3084" s="126"/>
      <c r="D3084" s="390"/>
      <c r="E3084" s="390"/>
      <c r="F3084" s="390"/>
    </row>
    <row r="3085" spans="2:6" x14ac:dyDescent="0.3">
      <c r="B3085" s="412"/>
      <c r="C3085" s="126"/>
      <c r="D3085" s="390"/>
      <c r="E3085" s="390"/>
      <c r="F3085" s="390"/>
    </row>
    <row r="3086" spans="2:6" x14ac:dyDescent="0.3">
      <c r="B3086" s="412"/>
      <c r="C3086" s="126"/>
      <c r="D3086" s="390"/>
      <c r="E3086" s="390"/>
      <c r="F3086" s="390"/>
    </row>
    <row r="3087" spans="2:6" x14ac:dyDescent="0.3">
      <c r="B3087" s="412"/>
      <c r="C3087" s="126"/>
      <c r="D3087" s="390"/>
      <c r="E3087" s="390"/>
      <c r="F3087" s="390"/>
    </row>
    <row r="3088" spans="2:6" x14ac:dyDescent="0.3">
      <c r="B3088" s="412"/>
      <c r="C3088" s="126"/>
      <c r="D3088" s="390"/>
      <c r="E3088" s="390"/>
      <c r="F3088" s="390"/>
    </row>
    <row r="3089" spans="2:6" x14ac:dyDescent="0.3">
      <c r="B3089" s="412"/>
      <c r="C3089" s="126"/>
      <c r="D3089" s="390"/>
      <c r="E3089" s="390"/>
      <c r="F3089" s="390"/>
    </row>
    <row r="3090" spans="2:6" x14ac:dyDescent="0.3">
      <c r="B3090" s="412"/>
      <c r="C3090" s="126"/>
      <c r="D3090" s="390"/>
      <c r="E3090" s="390"/>
      <c r="F3090" s="390"/>
    </row>
    <row r="3091" spans="2:6" x14ac:dyDescent="0.3">
      <c r="B3091" s="412"/>
      <c r="C3091" s="126"/>
      <c r="D3091" s="390"/>
      <c r="E3091" s="390"/>
      <c r="F3091" s="390"/>
    </row>
    <row r="3092" spans="2:6" x14ac:dyDescent="0.3">
      <c r="B3092" s="412"/>
      <c r="C3092" s="126"/>
      <c r="D3092" s="390"/>
      <c r="E3092" s="390"/>
      <c r="F3092" s="390"/>
    </row>
    <row r="3093" spans="2:6" x14ac:dyDescent="0.3">
      <c r="B3093" s="412"/>
      <c r="C3093" s="126"/>
      <c r="D3093" s="390"/>
      <c r="E3093" s="390"/>
      <c r="F3093" s="390"/>
    </row>
    <row r="3094" spans="2:6" x14ac:dyDescent="0.3">
      <c r="B3094" s="412"/>
      <c r="C3094" s="126"/>
      <c r="D3094" s="390"/>
      <c r="E3094" s="390"/>
      <c r="F3094" s="390"/>
    </row>
    <row r="3095" spans="2:6" x14ac:dyDescent="0.3">
      <c r="B3095" s="412"/>
      <c r="C3095" s="126"/>
      <c r="D3095" s="390"/>
      <c r="E3095" s="390"/>
      <c r="F3095" s="390"/>
    </row>
    <row r="3096" spans="2:6" x14ac:dyDescent="0.3">
      <c r="B3096" s="412"/>
      <c r="C3096" s="126"/>
      <c r="D3096" s="390"/>
      <c r="E3096" s="390"/>
      <c r="F3096" s="390"/>
    </row>
    <row r="3097" spans="2:6" x14ac:dyDescent="0.3">
      <c r="B3097" s="412"/>
      <c r="C3097" s="126"/>
      <c r="D3097" s="390"/>
      <c r="E3097" s="390"/>
      <c r="F3097" s="390"/>
    </row>
    <row r="3098" spans="2:6" x14ac:dyDescent="0.3">
      <c r="B3098" s="412"/>
      <c r="C3098" s="126"/>
      <c r="D3098" s="390"/>
      <c r="E3098" s="390"/>
      <c r="F3098" s="390"/>
    </row>
    <row r="3099" spans="2:6" x14ac:dyDescent="0.3">
      <c r="B3099" s="412"/>
      <c r="C3099" s="126"/>
      <c r="D3099" s="390"/>
      <c r="E3099" s="390"/>
      <c r="F3099" s="390"/>
    </row>
    <row r="3100" spans="2:6" x14ac:dyDescent="0.3">
      <c r="B3100" s="412"/>
      <c r="C3100" s="126"/>
      <c r="D3100" s="390"/>
      <c r="E3100" s="390"/>
      <c r="F3100" s="390"/>
    </row>
    <row r="3101" spans="2:6" x14ac:dyDescent="0.3">
      <c r="B3101" s="412"/>
      <c r="C3101" s="126"/>
      <c r="D3101" s="390"/>
      <c r="E3101" s="390"/>
      <c r="F3101" s="390"/>
    </row>
    <row r="3102" spans="2:6" x14ac:dyDescent="0.3">
      <c r="B3102" s="412"/>
      <c r="C3102" s="126"/>
      <c r="D3102" s="390"/>
      <c r="E3102" s="390"/>
      <c r="F3102" s="390"/>
    </row>
    <row r="3103" spans="2:6" x14ac:dyDescent="0.3">
      <c r="B3103" s="412"/>
      <c r="C3103" s="126"/>
      <c r="D3103" s="390"/>
      <c r="E3103" s="390"/>
      <c r="F3103" s="390"/>
    </row>
    <row r="3104" spans="2:6" x14ac:dyDescent="0.3">
      <c r="B3104" s="412"/>
      <c r="C3104" s="126"/>
      <c r="D3104" s="390"/>
      <c r="E3104" s="390"/>
      <c r="F3104" s="390"/>
    </row>
    <row r="3105" spans="2:6" x14ac:dyDescent="0.3">
      <c r="B3105" s="412"/>
      <c r="C3105" s="126"/>
      <c r="D3105" s="390"/>
      <c r="E3105" s="390"/>
      <c r="F3105" s="390"/>
    </row>
    <row r="3106" spans="2:6" x14ac:dyDescent="0.3">
      <c r="B3106" s="412"/>
      <c r="C3106" s="126"/>
      <c r="D3106" s="390"/>
      <c r="E3106" s="390"/>
      <c r="F3106" s="390"/>
    </row>
    <row r="3107" spans="2:6" x14ac:dyDescent="0.3">
      <c r="B3107" s="412"/>
      <c r="C3107" s="126"/>
      <c r="D3107" s="390"/>
      <c r="E3107" s="390"/>
      <c r="F3107" s="390"/>
    </row>
    <row r="3108" spans="2:6" x14ac:dyDescent="0.3">
      <c r="B3108" s="412"/>
      <c r="C3108" s="126"/>
      <c r="D3108" s="390"/>
      <c r="E3108" s="390"/>
      <c r="F3108" s="390"/>
    </row>
    <row r="3109" spans="2:6" x14ac:dyDescent="0.3">
      <c r="B3109" s="412"/>
      <c r="C3109" s="126"/>
      <c r="D3109" s="390"/>
      <c r="E3109" s="390"/>
      <c r="F3109" s="390"/>
    </row>
    <row r="3110" spans="2:6" x14ac:dyDescent="0.3">
      <c r="B3110" s="412"/>
      <c r="C3110" s="126"/>
      <c r="D3110" s="390"/>
      <c r="E3110" s="390"/>
      <c r="F3110" s="390"/>
    </row>
    <row r="3111" spans="2:6" x14ac:dyDescent="0.3">
      <c r="B3111" s="412"/>
      <c r="C3111" s="126"/>
      <c r="D3111" s="390"/>
      <c r="E3111" s="390"/>
      <c r="F3111" s="390"/>
    </row>
    <row r="3112" spans="2:6" x14ac:dyDescent="0.3">
      <c r="B3112" s="412"/>
      <c r="C3112" s="126"/>
      <c r="D3112" s="390"/>
      <c r="E3112" s="390"/>
      <c r="F3112" s="390"/>
    </row>
    <row r="3113" spans="2:6" x14ac:dyDescent="0.3">
      <c r="B3113" s="412"/>
      <c r="C3113" s="126"/>
      <c r="D3113" s="390"/>
      <c r="E3113" s="390"/>
      <c r="F3113" s="390"/>
    </row>
    <row r="3114" spans="2:6" x14ac:dyDescent="0.3">
      <c r="B3114" s="412"/>
      <c r="C3114" s="126"/>
      <c r="D3114" s="390"/>
      <c r="E3114" s="390"/>
      <c r="F3114" s="390"/>
    </row>
    <row r="3115" spans="2:6" x14ac:dyDescent="0.3">
      <c r="B3115" s="412"/>
      <c r="C3115" s="126"/>
      <c r="D3115" s="390"/>
      <c r="E3115" s="390"/>
      <c r="F3115" s="390"/>
    </row>
    <row r="3116" spans="2:6" x14ac:dyDescent="0.3">
      <c r="B3116" s="412"/>
      <c r="C3116" s="126"/>
      <c r="D3116" s="390"/>
      <c r="E3116" s="390"/>
      <c r="F3116" s="390"/>
    </row>
    <row r="3117" spans="2:6" x14ac:dyDescent="0.3">
      <c r="B3117" s="412"/>
      <c r="C3117" s="126"/>
      <c r="D3117" s="390"/>
      <c r="E3117" s="390"/>
      <c r="F3117" s="390"/>
    </row>
    <row r="3118" spans="2:6" x14ac:dyDescent="0.3">
      <c r="B3118" s="412"/>
      <c r="C3118" s="126"/>
      <c r="D3118" s="390"/>
      <c r="E3118" s="390"/>
      <c r="F3118" s="390"/>
    </row>
    <row r="3119" spans="2:6" x14ac:dyDescent="0.3">
      <c r="B3119" s="412"/>
      <c r="C3119" s="126"/>
      <c r="D3119" s="390"/>
      <c r="E3119" s="390"/>
      <c r="F3119" s="390"/>
    </row>
    <row r="3120" spans="2:6" x14ac:dyDescent="0.3">
      <c r="B3120" s="412"/>
      <c r="C3120" s="126"/>
      <c r="D3120" s="390"/>
      <c r="E3120" s="390"/>
      <c r="F3120" s="390"/>
    </row>
    <row r="3121" spans="2:6" x14ac:dyDescent="0.3">
      <c r="B3121" s="412"/>
      <c r="C3121" s="126"/>
      <c r="D3121" s="390"/>
      <c r="E3121" s="390"/>
      <c r="F3121" s="390"/>
    </row>
    <row r="3122" spans="2:6" x14ac:dyDescent="0.3">
      <c r="B3122" s="412"/>
      <c r="C3122" s="126"/>
      <c r="D3122" s="390"/>
      <c r="E3122" s="390"/>
      <c r="F3122" s="390"/>
    </row>
    <row r="3123" spans="2:6" x14ac:dyDescent="0.3">
      <c r="B3123" s="412"/>
      <c r="C3123" s="126"/>
      <c r="D3123" s="390"/>
      <c r="E3123" s="390"/>
      <c r="F3123" s="390"/>
    </row>
    <row r="3124" spans="2:6" x14ac:dyDescent="0.3">
      <c r="B3124" s="412"/>
      <c r="C3124" s="126"/>
      <c r="D3124" s="390"/>
      <c r="E3124" s="390"/>
      <c r="F3124" s="390"/>
    </row>
    <row r="3125" spans="2:6" x14ac:dyDescent="0.3">
      <c r="B3125" s="412"/>
      <c r="C3125" s="126"/>
      <c r="D3125" s="390"/>
      <c r="E3125" s="390"/>
      <c r="F3125" s="390"/>
    </row>
    <row r="3126" spans="2:6" x14ac:dyDescent="0.3">
      <c r="B3126" s="412"/>
      <c r="C3126" s="126"/>
      <c r="D3126" s="390"/>
      <c r="E3126" s="390"/>
      <c r="F3126" s="390"/>
    </row>
    <row r="3127" spans="2:6" x14ac:dyDescent="0.3">
      <c r="B3127" s="412"/>
      <c r="C3127" s="126"/>
      <c r="D3127" s="390"/>
      <c r="E3127" s="390"/>
      <c r="F3127" s="390"/>
    </row>
    <row r="3128" spans="2:6" x14ac:dyDescent="0.3">
      <c r="B3128" s="412"/>
      <c r="C3128" s="126"/>
      <c r="D3128" s="390"/>
      <c r="E3128" s="390"/>
      <c r="F3128" s="390"/>
    </row>
    <row r="3129" spans="2:6" x14ac:dyDescent="0.3">
      <c r="B3129" s="412"/>
      <c r="C3129" s="126"/>
      <c r="D3129" s="390"/>
      <c r="E3129" s="390"/>
      <c r="F3129" s="390"/>
    </row>
    <row r="3130" spans="2:6" x14ac:dyDescent="0.3">
      <c r="B3130" s="412"/>
      <c r="C3130" s="126"/>
      <c r="D3130" s="390"/>
      <c r="E3130" s="390"/>
      <c r="F3130" s="390"/>
    </row>
    <row r="3131" spans="2:6" x14ac:dyDescent="0.3">
      <c r="B3131" s="412"/>
      <c r="C3131" s="126"/>
      <c r="D3131" s="390"/>
      <c r="E3131" s="390"/>
      <c r="F3131" s="390"/>
    </row>
    <row r="3132" spans="2:6" x14ac:dyDescent="0.3">
      <c r="B3132" s="412"/>
      <c r="C3132" s="126"/>
      <c r="D3132" s="390"/>
      <c r="E3132" s="390"/>
      <c r="F3132" s="390"/>
    </row>
    <row r="3133" spans="2:6" x14ac:dyDescent="0.3">
      <c r="B3133" s="412"/>
      <c r="C3133" s="126"/>
      <c r="D3133" s="390"/>
      <c r="E3133" s="390"/>
      <c r="F3133" s="390"/>
    </row>
    <row r="3134" spans="2:6" x14ac:dyDescent="0.3">
      <c r="B3134" s="412"/>
      <c r="C3134" s="126"/>
      <c r="D3134" s="390"/>
      <c r="E3134" s="390"/>
      <c r="F3134" s="390"/>
    </row>
    <row r="3135" spans="2:6" x14ac:dyDescent="0.3">
      <c r="B3135" s="412"/>
      <c r="C3135" s="126"/>
      <c r="D3135" s="390"/>
      <c r="E3135" s="390"/>
      <c r="F3135" s="390"/>
    </row>
    <row r="3136" spans="2:6" x14ac:dyDescent="0.3">
      <c r="B3136" s="412"/>
      <c r="C3136" s="126"/>
      <c r="D3136" s="390"/>
      <c r="E3136" s="390"/>
      <c r="F3136" s="390"/>
    </row>
    <row r="3137" spans="2:6" x14ac:dyDescent="0.3">
      <c r="B3137" s="412"/>
      <c r="C3137" s="126"/>
      <c r="D3137" s="390"/>
      <c r="E3137" s="390"/>
      <c r="F3137" s="390"/>
    </row>
    <row r="3138" spans="2:6" x14ac:dyDescent="0.3">
      <c r="B3138" s="412"/>
      <c r="C3138" s="126"/>
      <c r="D3138" s="390"/>
      <c r="E3138" s="390"/>
      <c r="F3138" s="390"/>
    </row>
    <row r="3139" spans="2:6" x14ac:dyDescent="0.3">
      <c r="B3139" s="412"/>
      <c r="C3139" s="126"/>
      <c r="D3139" s="390"/>
      <c r="E3139" s="390"/>
      <c r="F3139" s="390"/>
    </row>
    <row r="3140" spans="2:6" x14ac:dyDescent="0.3">
      <c r="B3140" s="412"/>
      <c r="C3140" s="126"/>
      <c r="D3140" s="390"/>
      <c r="E3140" s="390"/>
      <c r="F3140" s="390"/>
    </row>
    <row r="3141" spans="2:6" x14ac:dyDescent="0.3">
      <c r="B3141" s="412"/>
      <c r="C3141" s="126"/>
      <c r="D3141" s="390"/>
      <c r="E3141" s="390"/>
      <c r="F3141" s="390"/>
    </row>
    <row r="3142" spans="2:6" x14ac:dyDescent="0.3">
      <c r="B3142" s="412"/>
      <c r="C3142" s="126"/>
      <c r="D3142" s="390"/>
      <c r="E3142" s="390"/>
      <c r="F3142" s="390"/>
    </row>
    <row r="3143" spans="2:6" x14ac:dyDescent="0.3">
      <c r="B3143" s="412"/>
      <c r="C3143" s="126"/>
      <c r="D3143" s="390"/>
      <c r="E3143" s="390"/>
      <c r="F3143" s="390"/>
    </row>
    <row r="3144" spans="2:6" x14ac:dyDescent="0.3">
      <c r="B3144" s="412"/>
      <c r="C3144" s="126"/>
      <c r="D3144" s="390"/>
      <c r="E3144" s="390"/>
      <c r="F3144" s="390"/>
    </row>
    <row r="3145" spans="2:6" x14ac:dyDescent="0.3">
      <c r="B3145" s="412"/>
      <c r="C3145" s="126"/>
      <c r="D3145" s="390"/>
      <c r="E3145" s="390"/>
      <c r="F3145" s="390"/>
    </row>
    <row r="3146" spans="2:6" x14ac:dyDescent="0.3">
      <c r="B3146" s="412"/>
      <c r="C3146" s="126"/>
      <c r="D3146" s="390"/>
      <c r="E3146" s="390"/>
      <c r="F3146" s="390"/>
    </row>
    <row r="3147" spans="2:6" x14ac:dyDescent="0.3">
      <c r="B3147" s="412"/>
      <c r="C3147" s="126"/>
      <c r="D3147" s="390"/>
      <c r="E3147" s="390"/>
      <c r="F3147" s="390"/>
    </row>
    <row r="3148" spans="2:6" x14ac:dyDescent="0.3">
      <c r="B3148" s="412"/>
      <c r="C3148" s="126"/>
      <c r="D3148" s="390"/>
      <c r="E3148" s="390"/>
      <c r="F3148" s="390"/>
    </row>
    <row r="3149" spans="2:6" x14ac:dyDescent="0.3">
      <c r="B3149" s="412"/>
      <c r="C3149" s="126"/>
      <c r="D3149" s="390"/>
      <c r="E3149" s="390"/>
      <c r="F3149" s="390"/>
    </row>
    <row r="3150" spans="2:6" x14ac:dyDescent="0.3">
      <c r="B3150" s="412"/>
      <c r="C3150" s="126"/>
      <c r="D3150" s="390"/>
      <c r="E3150" s="390"/>
      <c r="F3150" s="390"/>
    </row>
    <row r="3151" spans="2:6" x14ac:dyDescent="0.3">
      <c r="B3151" s="412"/>
      <c r="C3151" s="126"/>
      <c r="D3151" s="390"/>
      <c r="E3151" s="390"/>
      <c r="F3151" s="390"/>
    </row>
    <row r="3152" spans="2:6" x14ac:dyDescent="0.3">
      <c r="B3152" s="412"/>
      <c r="C3152" s="126"/>
      <c r="D3152" s="390"/>
      <c r="E3152" s="390"/>
      <c r="F3152" s="390"/>
    </row>
    <row r="3153" spans="2:6" x14ac:dyDescent="0.3">
      <c r="B3153" s="412"/>
      <c r="C3153" s="126"/>
      <c r="D3153" s="390"/>
      <c r="E3153" s="390"/>
      <c r="F3153" s="390"/>
    </row>
    <row r="3154" spans="2:6" x14ac:dyDescent="0.3">
      <c r="B3154" s="412"/>
      <c r="C3154" s="126"/>
      <c r="D3154" s="390"/>
      <c r="E3154" s="390"/>
      <c r="F3154" s="390"/>
    </row>
    <row r="3155" spans="2:6" x14ac:dyDescent="0.3">
      <c r="B3155" s="412"/>
      <c r="C3155" s="126"/>
      <c r="D3155" s="390"/>
      <c r="E3155" s="390"/>
      <c r="F3155" s="390"/>
    </row>
    <row r="3156" spans="2:6" x14ac:dyDescent="0.3">
      <c r="B3156" s="412"/>
      <c r="C3156" s="126"/>
      <c r="D3156" s="390"/>
      <c r="E3156" s="390"/>
      <c r="F3156" s="390"/>
    </row>
    <row r="3157" spans="2:6" x14ac:dyDescent="0.3">
      <c r="B3157" s="412"/>
      <c r="C3157" s="126"/>
      <c r="D3157" s="390"/>
      <c r="E3157" s="390"/>
      <c r="F3157" s="390"/>
    </row>
    <row r="3158" spans="2:6" x14ac:dyDescent="0.3">
      <c r="B3158" s="412"/>
      <c r="C3158" s="126"/>
      <c r="D3158" s="390"/>
      <c r="E3158" s="390"/>
      <c r="F3158" s="390"/>
    </row>
    <row r="3159" spans="2:6" x14ac:dyDescent="0.3">
      <c r="B3159" s="412"/>
      <c r="C3159" s="126"/>
      <c r="D3159" s="390"/>
      <c r="E3159" s="390"/>
      <c r="F3159" s="390"/>
    </row>
    <row r="3160" spans="2:6" x14ac:dyDescent="0.3">
      <c r="B3160" s="412"/>
      <c r="C3160" s="126"/>
      <c r="D3160" s="390"/>
      <c r="E3160" s="390"/>
      <c r="F3160" s="390"/>
    </row>
    <row r="3161" spans="2:6" x14ac:dyDescent="0.3">
      <c r="B3161" s="412"/>
      <c r="C3161" s="126"/>
      <c r="D3161" s="390"/>
      <c r="E3161" s="390"/>
      <c r="F3161" s="390"/>
    </row>
    <row r="3162" spans="2:6" x14ac:dyDescent="0.3">
      <c r="B3162" s="412"/>
      <c r="C3162" s="126"/>
      <c r="D3162" s="390"/>
      <c r="E3162" s="390"/>
      <c r="F3162" s="390"/>
    </row>
    <row r="3163" spans="2:6" x14ac:dyDescent="0.3">
      <c r="B3163" s="412"/>
      <c r="C3163" s="126"/>
      <c r="D3163" s="390"/>
      <c r="E3163" s="390"/>
      <c r="F3163" s="390"/>
    </row>
    <row r="3164" spans="2:6" x14ac:dyDescent="0.3">
      <c r="B3164" s="412"/>
      <c r="C3164" s="126"/>
      <c r="D3164" s="390"/>
      <c r="E3164" s="390"/>
      <c r="F3164" s="390"/>
    </row>
    <row r="3165" spans="2:6" x14ac:dyDescent="0.3">
      <c r="B3165" s="412"/>
      <c r="C3165" s="126"/>
      <c r="D3165" s="390"/>
      <c r="E3165" s="390"/>
      <c r="F3165" s="390"/>
    </row>
    <row r="3166" spans="2:6" x14ac:dyDescent="0.3">
      <c r="B3166" s="412"/>
      <c r="C3166" s="126"/>
      <c r="D3166" s="390"/>
      <c r="E3166" s="390"/>
      <c r="F3166" s="390"/>
    </row>
    <row r="3167" spans="2:6" x14ac:dyDescent="0.3">
      <c r="B3167" s="412"/>
      <c r="C3167" s="126"/>
      <c r="D3167" s="390"/>
      <c r="E3167" s="390"/>
      <c r="F3167" s="390"/>
    </row>
    <row r="3168" spans="2:6" x14ac:dyDescent="0.3">
      <c r="B3168" s="412"/>
      <c r="C3168" s="126"/>
      <c r="D3168" s="390"/>
      <c r="E3168" s="390"/>
      <c r="F3168" s="390"/>
    </row>
    <row r="3169" spans="2:6" x14ac:dyDescent="0.3">
      <c r="B3169" s="412"/>
      <c r="C3169" s="126"/>
      <c r="D3169" s="390"/>
      <c r="E3169" s="390"/>
      <c r="F3169" s="390"/>
    </row>
    <row r="3170" spans="2:6" x14ac:dyDescent="0.3">
      <c r="B3170" s="412"/>
      <c r="C3170" s="126"/>
      <c r="D3170" s="390"/>
      <c r="E3170" s="390"/>
      <c r="F3170" s="390"/>
    </row>
    <row r="3171" spans="2:6" x14ac:dyDescent="0.3">
      <c r="B3171" s="412"/>
      <c r="C3171" s="126"/>
      <c r="D3171" s="390"/>
      <c r="E3171" s="390"/>
      <c r="F3171" s="390"/>
    </row>
    <row r="3172" spans="2:6" x14ac:dyDescent="0.3">
      <c r="B3172" s="412"/>
      <c r="C3172" s="126"/>
      <c r="D3172" s="390"/>
      <c r="E3172" s="390"/>
      <c r="F3172" s="390"/>
    </row>
    <row r="3173" spans="2:6" x14ac:dyDescent="0.3">
      <c r="B3173" s="412"/>
      <c r="C3173" s="126"/>
      <c r="D3173" s="390"/>
      <c r="E3173" s="390"/>
      <c r="F3173" s="390"/>
    </row>
    <row r="3174" spans="2:6" x14ac:dyDescent="0.3">
      <c r="B3174" s="412"/>
      <c r="C3174" s="126"/>
      <c r="D3174" s="390"/>
      <c r="E3174" s="390"/>
      <c r="F3174" s="390"/>
    </row>
    <row r="3175" spans="2:6" x14ac:dyDescent="0.3">
      <c r="B3175" s="412"/>
      <c r="C3175" s="126"/>
      <c r="D3175" s="390"/>
      <c r="E3175" s="390"/>
      <c r="F3175" s="390"/>
    </row>
    <row r="3176" spans="2:6" x14ac:dyDescent="0.3">
      <c r="B3176" s="412"/>
      <c r="C3176" s="126"/>
      <c r="D3176" s="390"/>
      <c r="E3176" s="390"/>
      <c r="F3176" s="390"/>
    </row>
    <row r="3177" spans="2:6" x14ac:dyDescent="0.3">
      <c r="B3177" s="412"/>
      <c r="C3177" s="126"/>
      <c r="D3177" s="390"/>
      <c r="E3177" s="390"/>
      <c r="F3177" s="390"/>
    </row>
    <row r="3178" spans="2:6" x14ac:dyDescent="0.3">
      <c r="B3178" s="412"/>
      <c r="C3178" s="126"/>
      <c r="D3178" s="390"/>
      <c r="E3178" s="390"/>
      <c r="F3178" s="390"/>
    </row>
    <row r="3179" spans="2:6" x14ac:dyDescent="0.3">
      <c r="B3179" s="412"/>
      <c r="C3179" s="126"/>
      <c r="D3179" s="390"/>
      <c r="E3179" s="390"/>
      <c r="F3179" s="390"/>
    </row>
    <row r="3180" spans="2:6" x14ac:dyDescent="0.3">
      <c r="B3180" s="412"/>
      <c r="C3180" s="126"/>
      <c r="D3180" s="390"/>
      <c r="E3180" s="390"/>
      <c r="F3180" s="390"/>
    </row>
    <row r="3181" spans="2:6" x14ac:dyDescent="0.3">
      <c r="B3181" s="412"/>
      <c r="C3181" s="126"/>
      <c r="D3181" s="390"/>
      <c r="E3181" s="390"/>
      <c r="F3181" s="390"/>
    </row>
    <row r="3182" spans="2:6" x14ac:dyDescent="0.3">
      <c r="B3182" s="412"/>
      <c r="C3182" s="126"/>
      <c r="D3182" s="390"/>
      <c r="E3182" s="390"/>
      <c r="F3182" s="390"/>
    </row>
    <row r="3183" spans="2:6" x14ac:dyDescent="0.3">
      <c r="B3183" s="412"/>
      <c r="C3183" s="126"/>
      <c r="D3183" s="390"/>
      <c r="E3183" s="390"/>
      <c r="F3183" s="390"/>
    </row>
    <row r="3184" spans="2:6" x14ac:dyDescent="0.3">
      <c r="B3184" s="412"/>
      <c r="C3184" s="126"/>
      <c r="D3184" s="390"/>
      <c r="E3184" s="390"/>
      <c r="F3184" s="390"/>
    </row>
    <row r="3185" spans="2:6" x14ac:dyDescent="0.3">
      <c r="B3185" s="412"/>
      <c r="C3185" s="126"/>
      <c r="D3185" s="390"/>
      <c r="E3185" s="390"/>
      <c r="F3185" s="390"/>
    </row>
    <row r="3186" spans="2:6" x14ac:dyDescent="0.3">
      <c r="B3186" s="412"/>
      <c r="C3186" s="126"/>
      <c r="D3186" s="390"/>
      <c r="E3186" s="390"/>
      <c r="F3186" s="390"/>
    </row>
    <row r="3187" spans="2:6" x14ac:dyDescent="0.3">
      <c r="B3187" s="412"/>
      <c r="C3187" s="126"/>
      <c r="D3187" s="390"/>
      <c r="E3187" s="390"/>
      <c r="F3187" s="390"/>
    </row>
    <row r="3188" spans="2:6" x14ac:dyDescent="0.3">
      <c r="B3188" s="412"/>
      <c r="C3188" s="126"/>
      <c r="D3188" s="390"/>
      <c r="E3188" s="390"/>
      <c r="F3188" s="390"/>
    </row>
    <row r="3189" spans="2:6" x14ac:dyDescent="0.3">
      <c r="B3189" s="412"/>
      <c r="C3189" s="126"/>
      <c r="D3189" s="390"/>
      <c r="E3189" s="390"/>
      <c r="F3189" s="390"/>
    </row>
    <row r="3190" spans="2:6" x14ac:dyDescent="0.3">
      <c r="B3190" s="412"/>
      <c r="C3190" s="126"/>
      <c r="D3190" s="390"/>
      <c r="E3190" s="390"/>
      <c r="F3190" s="390"/>
    </row>
    <row r="3191" spans="2:6" x14ac:dyDescent="0.3">
      <c r="B3191" s="412"/>
      <c r="C3191" s="126"/>
      <c r="D3191" s="390"/>
      <c r="E3191" s="390"/>
      <c r="F3191" s="390"/>
    </row>
    <row r="3192" spans="2:6" x14ac:dyDescent="0.3">
      <c r="B3192" s="412"/>
      <c r="C3192" s="126"/>
      <c r="D3192" s="390"/>
      <c r="E3192" s="390"/>
      <c r="F3192" s="390"/>
    </row>
    <row r="3193" spans="2:6" x14ac:dyDescent="0.3">
      <c r="B3193" s="412"/>
      <c r="C3193" s="126"/>
      <c r="D3193" s="390"/>
      <c r="E3193" s="390"/>
      <c r="F3193" s="390"/>
    </row>
    <row r="3194" spans="2:6" x14ac:dyDescent="0.3">
      <c r="B3194" s="412"/>
      <c r="C3194" s="126"/>
      <c r="D3194" s="390"/>
      <c r="E3194" s="390"/>
      <c r="F3194" s="390"/>
    </row>
    <row r="3195" spans="2:6" x14ac:dyDescent="0.3">
      <c r="B3195" s="412"/>
      <c r="C3195" s="126"/>
      <c r="D3195" s="390"/>
      <c r="E3195" s="390"/>
      <c r="F3195" s="390"/>
    </row>
    <row r="3196" spans="2:6" x14ac:dyDescent="0.3">
      <c r="B3196" s="412"/>
      <c r="C3196" s="126"/>
      <c r="D3196" s="390"/>
      <c r="E3196" s="390"/>
      <c r="F3196" s="390"/>
    </row>
    <row r="3197" spans="2:6" x14ac:dyDescent="0.3">
      <c r="B3197" s="412"/>
      <c r="C3197" s="126"/>
      <c r="D3197" s="390"/>
      <c r="E3197" s="390"/>
      <c r="F3197" s="390"/>
    </row>
    <row r="3198" spans="2:6" x14ac:dyDescent="0.3">
      <c r="B3198" s="412"/>
      <c r="C3198" s="126"/>
      <c r="D3198" s="390"/>
      <c r="E3198" s="390"/>
      <c r="F3198" s="390"/>
    </row>
    <row r="3199" spans="2:6" x14ac:dyDescent="0.3">
      <c r="B3199" s="412"/>
      <c r="C3199" s="126"/>
      <c r="D3199" s="390"/>
      <c r="E3199" s="390"/>
      <c r="F3199" s="390"/>
    </row>
    <row r="3200" spans="2:6" x14ac:dyDescent="0.3">
      <c r="B3200" s="412"/>
      <c r="C3200" s="126"/>
      <c r="D3200" s="390"/>
      <c r="E3200" s="390"/>
      <c r="F3200" s="390"/>
    </row>
    <row r="3201" spans="2:6" x14ac:dyDescent="0.3">
      <c r="B3201" s="412"/>
      <c r="C3201" s="126"/>
      <c r="D3201" s="390"/>
      <c r="E3201" s="390"/>
      <c r="F3201" s="390"/>
    </row>
    <row r="3202" spans="2:6" x14ac:dyDescent="0.3">
      <c r="B3202" s="412"/>
      <c r="C3202" s="126"/>
      <c r="D3202" s="390"/>
      <c r="E3202" s="390"/>
      <c r="F3202" s="390"/>
    </row>
    <row r="3203" spans="2:6" x14ac:dyDescent="0.3">
      <c r="B3203" s="412"/>
      <c r="C3203" s="126"/>
      <c r="D3203" s="390"/>
      <c r="E3203" s="390"/>
      <c r="F3203" s="390"/>
    </row>
    <row r="3204" spans="2:6" x14ac:dyDescent="0.3">
      <c r="B3204" s="412"/>
      <c r="C3204" s="126"/>
      <c r="D3204" s="390"/>
      <c r="E3204" s="390"/>
      <c r="F3204" s="390"/>
    </row>
    <row r="3205" spans="2:6" x14ac:dyDescent="0.3">
      <c r="B3205" s="412"/>
      <c r="C3205" s="126"/>
      <c r="D3205" s="390"/>
      <c r="E3205" s="390"/>
      <c r="F3205" s="390"/>
    </row>
    <row r="3206" spans="2:6" x14ac:dyDescent="0.3">
      <c r="B3206" s="412"/>
      <c r="C3206" s="126"/>
      <c r="D3206" s="390"/>
      <c r="E3206" s="390"/>
      <c r="F3206" s="390"/>
    </row>
    <row r="3207" spans="2:6" x14ac:dyDescent="0.3">
      <c r="B3207" s="412"/>
      <c r="C3207" s="126"/>
      <c r="D3207" s="390"/>
      <c r="E3207" s="390"/>
      <c r="F3207" s="390"/>
    </row>
    <row r="3208" spans="2:6" x14ac:dyDescent="0.3">
      <c r="B3208" s="412"/>
      <c r="C3208" s="126"/>
      <c r="D3208" s="390"/>
      <c r="E3208" s="390"/>
      <c r="F3208" s="390"/>
    </row>
    <row r="3209" spans="2:6" x14ac:dyDescent="0.3">
      <c r="B3209" s="412"/>
      <c r="C3209" s="126"/>
      <c r="D3209" s="390"/>
      <c r="E3209" s="390"/>
      <c r="F3209" s="390"/>
    </row>
    <row r="3210" spans="2:6" x14ac:dyDescent="0.3">
      <c r="B3210" s="412"/>
      <c r="C3210" s="126"/>
      <c r="D3210" s="390"/>
      <c r="E3210" s="390"/>
      <c r="F3210" s="390"/>
    </row>
    <row r="3211" spans="2:6" x14ac:dyDescent="0.3">
      <c r="B3211" s="412"/>
      <c r="C3211" s="126"/>
      <c r="D3211" s="390"/>
      <c r="E3211" s="390"/>
      <c r="F3211" s="390"/>
    </row>
    <row r="3212" spans="2:6" x14ac:dyDescent="0.3">
      <c r="B3212" s="412"/>
      <c r="C3212" s="126"/>
      <c r="D3212" s="390"/>
      <c r="E3212" s="390"/>
      <c r="F3212" s="390"/>
    </row>
    <row r="3213" spans="2:6" x14ac:dyDescent="0.3">
      <c r="B3213" s="412"/>
      <c r="C3213" s="126"/>
      <c r="D3213" s="390"/>
      <c r="E3213" s="390"/>
      <c r="F3213" s="390"/>
    </row>
    <row r="3214" spans="2:6" x14ac:dyDescent="0.3">
      <c r="B3214" s="412"/>
      <c r="C3214" s="126"/>
      <c r="D3214" s="390"/>
      <c r="E3214" s="390"/>
      <c r="F3214" s="390"/>
    </row>
    <row r="3215" spans="2:6" x14ac:dyDescent="0.3">
      <c r="B3215" s="412"/>
      <c r="C3215" s="126"/>
      <c r="D3215" s="390"/>
      <c r="E3215" s="390"/>
      <c r="F3215" s="390"/>
    </row>
    <row r="3216" spans="2:6" x14ac:dyDescent="0.3">
      <c r="B3216" s="412"/>
      <c r="C3216" s="126"/>
      <c r="D3216" s="390"/>
      <c r="E3216" s="390"/>
      <c r="F3216" s="390"/>
    </row>
    <row r="3217" spans="2:6" x14ac:dyDescent="0.3">
      <c r="B3217" s="412"/>
      <c r="C3217" s="126"/>
      <c r="D3217" s="390"/>
      <c r="E3217" s="390"/>
      <c r="F3217" s="390"/>
    </row>
    <row r="3218" spans="2:6" x14ac:dyDescent="0.3">
      <c r="B3218" s="412"/>
      <c r="C3218" s="126"/>
      <c r="D3218" s="390"/>
      <c r="E3218" s="390"/>
      <c r="F3218" s="390"/>
    </row>
    <row r="3219" spans="2:6" x14ac:dyDescent="0.3">
      <c r="B3219" s="412"/>
      <c r="C3219" s="126"/>
      <c r="D3219" s="390"/>
      <c r="E3219" s="390"/>
      <c r="F3219" s="390"/>
    </row>
    <row r="3220" spans="2:6" x14ac:dyDescent="0.3">
      <c r="B3220" s="412"/>
      <c r="C3220" s="126"/>
      <c r="D3220" s="390"/>
      <c r="E3220" s="390"/>
      <c r="F3220" s="390"/>
    </row>
    <row r="3221" spans="2:6" x14ac:dyDescent="0.3">
      <c r="B3221" s="412"/>
      <c r="C3221" s="126"/>
      <c r="D3221" s="390"/>
      <c r="E3221" s="390"/>
      <c r="F3221" s="390"/>
    </row>
    <row r="3222" spans="2:6" x14ac:dyDescent="0.3">
      <c r="B3222" s="412"/>
      <c r="C3222" s="126"/>
      <c r="D3222" s="390"/>
      <c r="E3222" s="390"/>
      <c r="F3222" s="390"/>
    </row>
    <row r="3223" spans="2:6" x14ac:dyDescent="0.3">
      <c r="B3223" s="412"/>
      <c r="C3223" s="126"/>
      <c r="D3223" s="390"/>
      <c r="E3223" s="390"/>
      <c r="F3223" s="390"/>
    </row>
    <row r="3224" spans="2:6" x14ac:dyDescent="0.3">
      <c r="B3224" s="412"/>
      <c r="C3224" s="126"/>
      <c r="D3224" s="390"/>
      <c r="E3224" s="390"/>
      <c r="F3224" s="390"/>
    </row>
    <row r="3225" spans="2:6" x14ac:dyDescent="0.3">
      <c r="B3225" s="412"/>
      <c r="C3225" s="126"/>
      <c r="D3225" s="390"/>
      <c r="E3225" s="390"/>
      <c r="F3225" s="390"/>
    </row>
    <row r="3226" spans="2:6" x14ac:dyDescent="0.3">
      <c r="B3226" s="412"/>
      <c r="C3226" s="126"/>
      <c r="D3226" s="390"/>
      <c r="E3226" s="390"/>
      <c r="F3226" s="390"/>
    </row>
    <row r="3227" spans="2:6" x14ac:dyDescent="0.3">
      <c r="B3227" s="412"/>
      <c r="C3227" s="126"/>
      <c r="D3227" s="390"/>
      <c r="E3227" s="390"/>
      <c r="F3227" s="390"/>
    </row>
    <row r="3228" spans="2:6" x14ac:dyDescent="0.3">
      <c r="B3228" s="412"/>
      <c r="C3228" s="126"/>
      <c r="D3228" s="390"/>
      <c r="E3228" s="390"/>
      <c r="F3228" s="390"/>
    </row>
    <row r="3229" spans="2:6" x14ac:dyDescent="0.3">
      <c r="B3229" s="412"/>
      <c r="C3229" s="126"/>
      <c r="D3229" s="390"/>
      <c r="E3229" s="390"/>
      <c r="F3229" s="390"/>
    </row>
    <row r="3230" spans="2:6" x14ac:dyDescent="0.3">
      <c r="B3230" s="412"/>
      <c r="C3230" s="126"/>
      <c r="D3230" s="390"/>
      <c r="E3230" s="390"/>
      <c r="F3230" s="390"/>
    </row>
    <row r="3231" spans="2:6" x14ac:dyDescent="0.3">
      <c r="B3231" s="412"/>
      <c r="C3231" s="126"/>
      <c r="D3231" s="390"/>
      <c r="E3231" s="390"/>
      <c r="F3231" s="390"/>
    </row>
    <row r="3232" spans="2:6" x14ac:dyDescent="0.3">
      <c r="B3232" s="412"/>
      <c r="C3232" s="126"/>
      <c r="D3232" s="390"/>
      <c r="E3232" s="390"/>
      <c r="F3232" s="390"/>
    </row>
    <row r="3233" spans="2:6" x14ac:dyDescent="0.3">
      <c r="B3233" s="412"/>
      <c r="C3233" s="126"/>
      <c r="D3233" s="390"/>
      <c r="E3233" s="390"/>
      <c r="F3233" s="390"/>
    </row>
    <row r="3234" spans="2:6" x14ac:dyDescent="0.3">
      <c r="B3234" s="412"/>
      <c r="C3234" s="126"/>
      <c r="D3234" s="390"/>
      <c r="E3234" s="390"/>
      <c r="F3234" s="390"/>
    </row>
    <row r="3235" spans="2:6" x14ac:dyDescent="0.3">
      <c r="B3235" s="412"/>
      <c r="C3235" s="126"/>
      <c r="D3235" s="390"/>
      <c r="E3235" s="390"/>
      <c r="F3235" s="390"/>
    </row>
    <row r="3236" spans="2:6" x14ac:dyDescent="0.3">
      <c r="B3236" s="412"/>
      <c r="C3236" s="126"/>
      <c r="D3236" s="390"/>
      <c r="E3236" s="390"/>
      <c r="F3236" s="390"/>
    </row>
    <row r="3237" spans="2:6" x14ac:dyDescent="0.3">
      <c r="B3237" s="412"/>
      <c r="C3237" s="126"/>
      <c r="D3237" s="390"/>
      <c r="E3237" s="390"/>
      <c r="F3237" s="390"/>
    </row>
    <row r="3238" spans="2:6" x14ac:dyDescent="0.3">
      <c r="B3238" s="412"/>
      <c r="C3238" s="126"/>
      <c r="D3238" s="390"/>
      <c r="E3238" s="390"/>
      <c r="F3238" s="390"/>
    </row>
    <row r="3239" spans="2:6" x14ac:dyDescent="0.3">
      <c r="B3239" s="412"/>
      <c r="C3239" s="126"/>
      <c r="D3239" s="390"/>
      <c r="E3239" s="390"/>
      <c r="F3239" s="390"/>
    </row>
    <row r="3240" spans="2:6" x14ac:dyDescent="0.3">
      <c r="B3240" s="412"/>
      <c r="C3240" s="126"/>
      <c r="D3240" s="390"/>
      <c r="E3240" s="390"/>
      <c r="F3240" s="390"/>
    </row>
    <row r="3241" spans="2:6" x14ac:dyDescent="0.3">
      <c r="B3241" s="412"/>
      <c r="C3241" s="126"/>
      <c r="D3241" s="390"/>
      <c r="E3241" s="390"/>
      <c r="F3241" s="390"/>
    </row>
    <row r="3242" spans="2:6" x14ac:dyDescent="0.3">
      <c r="B3242" s="412"/>
      <c r="C3242" s="126"/>
      <c r="D3242" s="390"/>
      <c r="E3242" s="390"/>
      <c r="F3242" s="390"/>
    </row>
    <row r="3243" spans="2:6" x14ac:dyDescent="0.3">
      <c r="B3243" s="412"/>
      <c r="C3243" s="126"/>
      <c r="D3243" s="390"/>
      <c r="E3243" s="390"/>
      <c r="F3243" s="390"/>
    </row>
    <row r="3244" spans="2:6" x14ac:dyDescent="0.3">
      <c r="B3244" s="412"/>
      <c r="C3244" s="126"/>
      <c r="D3244" s="390"/>
      <c r="E3244" s="390"/>
      <c r="F3244" s="390"/>
    </row>
    <row r="3245" spans="2:6" x14ac:dyDescent="0.3">
      <c r="B3245" s="412"/>
      <c r="C3245" s="126"/>
      <c r="D3245" s="390"/>
      <c r="E3245" s="390"/>
      <c r="F3245" s="390"/>
    </row>
    <row r="3246" spans="2:6" x14ac:dyDescent="0.3">
      <c r="B3246" s="412"/>
      <c r="C3246" s="126"/>
      <c r="D3246" s="390"/>
      <c r="E3246" s="390"/>
      <c r="F3246" s="390"/>
    </row>
    <row r="3247" spans="2:6" x14ac:dyDescent="0.3">
      <c r="B3247" s="412"/>
      <c r="C3247" s="126"/>
      <c r="D3247" s="390"/>
      <c r="E3247" s="390"/>
      <c r="F3247" s="390"/>
    </row>
    <row r="3248" spans="2:6" x14ac:dyDescent="0.3">
      <c r="B3248" s="412"/>
      <c r="C3248" s="126"/>
      <c r="D3248" s="390"/>
      <c r="E3248" s="390"/>
      <c r="F3248" s="390"/>
    </row>
    <row r="3249" spans="2:6" x14ac:dyDescent="0.3">
      <c r="B3249" s="412"/>
      <c r="C3249" s="126"/>
      <c r="D3249" s="390"/>
      <c r="E3249" s="390"/>
      <c r="F3249" s="390"/>
    </row>
    <row r="3250" spans="2:6" x14ac:dyDescent="0.3">
      <c r="B3250" s="412"/>
      <c r="C3250" s="126"/>
      <c r="D3250" s="390"/>
      <c r="E3250" s="390"/>
      <c r="F3250" s="390"/>
    </row>
    <row r="3251" spans="2:6" x14ac:dyDescent="0.3">
      <c r="B3251" s="412"/>
      <c r="C3251" s="126"/>
      <c r="D3251" s="390"/>
      <c r="E3251" s="390"/>
      <c r="F3251" s="390"/>
    </row>
    <row r="3252" spans="2:6" x14ac:dyDescent="0.3">
      <c r="B3252" s="412"/>
      <c r="C3252" s="126"/>
      <c r="D3252" s="390"/>
      <c r="E3252" s="390"/>
      <c r="F3252" s="390"/>
    </row>
    <row r="3253" spans="2:6" x14ac:dyDescent="0.3">
      <c r="B3253" s="412"/>
      <c r="C3253" s="126"/>
      <c r="D3253" s="390"/>
      <c r="E3253" s="390"/>
      <c r="F3253" s="390"/>
    </row>
    <row r="3254" spans="2:6" x14ac:dyDescent="0.3">
      <c r="B3254" s="412"/>
      <c r="C3254" s="126"/>
      <c r="D3254" s="390"/>
      <c r="E3254" s="390"/>
      <c r="F3254" s="390"/>
    </row>
    <row r="3255" spans="2:6" x14ac:dyDescent="0.3">
      <c r="B3255" s="412"/>
      <c r="C3255" s="126"/>
      <c r="D3255" s="390"/>
      <c r="E3255" s="390"/>
      <c r="F3255" s="390"/>
    </row>
    <row r="3256" spans="2:6" x14ac:dyDescent="0.3">
      <c r="B3256" s="412"/>
      <c r="C3256" s="126"/>
      <c r="D3256" s="390"/>
      <c r="E3256" s="390"/>
      <c r="F3256" s="390"/>
    </row>
    <row r="3257" spans="2:6" x14ac:dyDescent="0.3">
      <c r="B3257" s="412"/>
      <c r="C3257" s="126"/>
      <c r="D3257" s="390"/>
      <c r="E3257" s="390"/>
      <c r="F3257" s="390"/>
    </row>
    <row r="3258" spans="2:6" x14ac:dyDescent="0.3">
      <c r="B3258" s="412"/>
      <c r="C3258" s="126"/>
      <c r="D3258" s="390"/>
      <c r="E3258" s="390"/>
      <c r="F3258" s="390"/>
    </row>
    <row r="3259" spans="2:6" x14ac:dyDescent="0.3">
      <c r="B3259" s="412"/>
      <c r="C3259" s="126"/>
      <c r="D3259" s="390"/>
      <c r="E3259" s="390"/>
      <c r="F3259" s="390"/>
    </row>
    <row r="3260" spans="2:6" x14ac:dyDescent="0.3">
      <c r="B3260" s="412"/>
      <c r="C3260" s="126"/>
      <c r="D3260" s="390"/>
      <c r="E3260" s="390"/>
      <c r="F3260" s="390"/>
    </row>
    <row r="3261" spans="2:6" x14ac:dyDescent="0.3">
      <c r="B3261" s="412"/>
      <c r="C3261" s="126"/>
      <c r="D3261" s="390"/>
      <c r="E3261" s="390"/>
      <c r="F3261" s="390"/>
    </row>
    <row r="3262" spans="2:6" x14ac:dyDescent="0.3">
      <c r="B3262" s="412"/>
      <c r="C3262" s="126"/>
      <c r="D3262" s="390"/>
      <c r="E3262" s="390"/>
      <c r="F3262" s="390"/>
    </row>
    <row r="3263" spans="2:6" x14ac:dyDescent="0.3">
      <c r="B3263" s="412"/>
      <c r="C3263" s="126"/>
      <c r="D3263" s="390"/>
      <c r="E3263" s="390"/>
      <c r="F3263" s="390"/>
    </row>
    <row r="3264" spans="2:6" x14ac:dyDescent="0.3">
      <c r="B3264" s="412"/>
      <c r="C3264" s="126"/>
      <c r="D3264" s="390"/>
      <c r="E3264" s="390"/>
      <c r="F3264" s="390"/>
    </row>
    <row r="3265" spans="2:6" x14ac:dyDescent="0.3">
      <c r="B3265" s="412"/>
      <c r="C3265" s="126"/>
      <c r="D3265" s="390"/>
      <c r="E3265" s="390"/>
      <c r="F3265" s="390"/>
    </row>
    <row r="3266" spans="2:6" x14ac:dyDescent="0.3">
      <c r="B3266" s="412"/>
      <c r="C3266" s="126"/>
      <c r="D3266" s="390"/>
      <c r="E3266" s="390"/>
      <c r="F3266" s="390"/>
    </row>
    <row r="3267" spans="2:6" x14ac:dyDescent="0.3">
      <c r="B3267" s="412"/>
      <c r="C3267" s="126"/>
      <c r="D3267" s="390"/>
      <c r="E3267" s="390"/>
      <c r="F3267" s="390"/>
    </row>
    <row r="3268" spans="2:6" x14ac:dyDescent="0.3">
      <c r="B3268" s="412"/>
      <c r="C3268" s="126"/>
      <c r="D3268" s="390"/>
      <c r="E3268" s="390"/>
      <c r="F3268" s="390"/>
    </row>
    <row r="3269" spans="2:6" x14ac:dyDescent="0.3">
      <c r="B3269" s="412"/>
      <c r="C3269" s="126"/>
      <c r="D3269" s="390"/>
      <c r="E3269" s="390"/>
      <c r="F3269" s="390"/>
    </row>
    <row r="3270" spans="2:6" x14ac:dyDescent="0.3">
      <c r="B3270" s="412"/>
      <c r="C3270" s="126"/>
      <c r="D3270" s="390"/>
      <c r="E3270" s="390"/>
      <c r="F3270" s="390"/>
    </row>
    <row r="3271" spans="2:6" x14ac:dyDescent="0.3">
      <c r="B3271" s="412"/>
      <c r="C3271" s="126"/>
      <c r="D3271" s="390"/>
      <c r="E3271" s="390"/>
      <c r="F3271" s="390"/>
    </row>
    <row r="3272" spans="2:6" x14ac:dyDescent="0.3">
      <c r="B3272" s="412"/>
      <c r="C3272" s="126"/>
      <c r="D3272" s="390"/>
      <c r="E3272" s="390"/>
      <c r="F3272" s="390"/>
    </row>
    <row r="3273" spans="2:6" x14ac:dyDescent="0.3">
      <c r="B3273" s="412"/>
      <c r="C3273" s="126"/>
      <c r="D3273" s="390"/>
      <c r="E3273" s="390"/>
      <c r="F3273" s="390"/>
    </row>
    <row r="3274" spans="2:6" x14ac:dyDescent="0.3">
      <c r="B3274" s="412"/>
      <c r="C3274" s="126"/>
      <c r="D3274" s="390"/>
      <c r="E3274" s="390"/>
      <c r="F3274" s="390"/>
    </row>
    <row r="3275" spans="2:6" x14ac:dyDescent="0.3">
      <c r="B3275" s="412"/>
      <c r="C3275" s="126"/>
      <c r="D3275" s="390"/>
      <c r="E3275" s="390"/>
      <c r="F3275" s="390"/>
    </row>
    <row r="3276" spans="2:6" x14ac:dyDescent="0.3">
      <c r="B3276" s="412"/>
      <c r="C3276" s="126"/>
      <c r="D3276" s="390"/>
      <c r="E3276" s="390"/>
      <c r="F3276" s="390"/>
    </row>
    <row r="3277" spans="2:6" x14ac:dyDescent="0.3">
      <c r="B3277" s="412"/>
      <c r="C3277" s="126"/>
      <c r="D3277" s="390"/>
      <c r="E3277" s="390"/>
      <c r="F3277" s="390"/>
    </row>
    <row r="3278" spans="2:6" x14ac:dyDescent="0.3">
      <c r="B3278" s="412"/>
      <c r="C3278" s="126"/>
      <c r="D3278" s="390"/>
      <c r="E3278" s="390"/>
      <c r="F3278" s="390"/>
    </row>
    <row r="3279" spans="2:6" x14ac:dyDescent="0.3">
      <c r="B3279" s="412"/>
      <c r="C3279" s="126"/>
      <c r="D3279" s="390"/>
      <c r="E3279" s="390"/>
      <c r="F3279" s="390"/>
    </row>
    <row r="3280" spans="2:6" x14ac:dyDescent="0.3">
      <c r="B3280" s="412"/>
      <c r="C3280" s="126"/>
      <c r="D3280" s="390"/>
      <c r="E3280" s="390"/>
      <c r="F3280" s="390"/>
    </row>
    <row r="3281" spans="2:6" x14ac:dyDescent="0.3">
      <c r="B3281" s="412"/>
      <c r="C3281" s="126"/>
      <c r="D3281" s="390"/>
      <c r="E3281" s="390"/>
      <c r="F3281" s="390"/>
    </row>
    <row r="3282" spans="2:6" x14ac:dyDescent="0.3">
      <c r="B3282" s="412"/>
      <c r="C3282" s="126"/>
      <c r="D3282" s="390"/>
      <c r="E3282" s="390"/>
      <c r="F3282" s="390"/>
    </row>
    <row r="3283" spans="2:6" x14ac:dyDescent="0.3">
      <c r="B3283" s="412"/>
      <c r="C3283" s="126"/>
      <c r="D3283" s="390"/>
      <c r="E3283" s="390"/>
      <c r="F3283" s="390"/>
    </row>
    <row r="3284" spans="2:6" x14ac:dyDescent="0.3">
      <c r="B3284" s="412"/>
      <c r="C3284" s="126"/>
      <c r="D3284" s="390"/>
      <c r="E3284" s="390"/>
      <c r="F3284" s="390"/>
    </row>
    <row r="3285" spans="2:6" x14ac:dyDescent="0.3">
      <c r="B3285" s="412"/>
      <c r="C3285" s="126"/>
      <c r="D3285" s="390"/>
      <c r="E3285" s="390"/>
      <c r="F3285" s="390"/>
    </row>
    <row r="3286" spans="2:6" x14ac:dyDescent="0.3">
      <c r="B3286" s="412"/>
      <c r="C3286" s="126"/>
      <c r="D3286" s="390"/>
      <c r="E3286" s="390"/>
      <c r="F3286" s="390"/>
    </row>
    <row r="3287" spans="2:6" x14ac:dyDescent="0.3">
      <c r="B3287" s="412"/>
      <c r="C3287" s="126"/>
      <c r="D3287" s="390"/>
      <c r="E3287" s="390"/>
      <c r="F3287" s="390"/>
    </row>
    <row r="3288" spans="2:6" x14ac:dyDescent="0.3">
      <c r="B3288" s="412"/>
      <c r="C3288" s="126"/>
      <c r="D3288" s="390"/>
      <c r="E3288" s="390"/>
      <c r="F3288" s="390"/>
    </row>
    <row r="3289" spans="2:6" x14ac:dyDescent="0.3">
      <c r="B3289" s="412"/>
      <c r="C3289" s="126"/>
      <c r="D3289" s="390"/>
      <c r="E3289" s="390"/>
      <c r="F3289" s="390"/>
    </row>
    <row r="3290" spans="2:6" x14ac:dyDescent="0.3">
      <c r="B3290" s="412"/>
      <c r="C3290" s="126"/>
      <c r="D3290" s="390"/>
      <c r="E3290" s="390"/>
      <c r="F3290" s="390"/>
    </row>
    <row r="3291" spans="2:6" x14ac:dyDescent="0.3">
      <c r="B3291" s="412"/>
      <c r="C3291" s="126"/>
      <c r="D3291" s="390"/>
      <c r="E3291" s="390"/>
      <c r="F3291" s="390"/>
    </row>
    <row r="3292" spans="2:6" x14ac:dyDescent="0.3">
      <c r="B3292" s="412"/>
      <c r="C3292" s="126"/>
      <c r="D3292" s="390"/>
      <c r="E3292" s="390"/>
      <c r="F3292" s="390"/>
    </row>
    <row r="3293" spans="2:6" x14ac:dyDescent="0.3">
      <c r="B3293" s="412"/>
      <c r="C3293" s="126"/>
      <c r="D3293" s="390"/>
      <c r="E3293" s="390"/>
      <c r="F3293" s="390"/>
    </row>
    <row r="3294" spans="2:6" x14ac:dyDescent="0.3">
      <c r="B3294" s="412"/>
      <c r="C3294" s="126"/>
      <c r="D3294" s="390"/>
      <c r="E3294" s="390"/>
      <c r="F3294" s="390"/>
    </row>
    <row r="3295" spans="2:6" x14ac:dyDescent="0.3">
      <c r="B3295" s="412"/>
      <c r="C3295" s="126"/>
      <c r="D3295" s="390"/>
      <c r="E3295" s="390"/>
      <c r="F3295" s="390"/>
    </row>
    <row r="3296" spans="2:6" x14ac:dyDescent="0.3">
      <c r="B3296" s="412"/>
      <c r="C3296" s="126"/>
      <c r="D3296" s="390"/>
      <c r="E3296" s="390"/>
      <c r="F3296" s="390"/>
    </row>
    <row r="3297" spans="2:6" x14ac:dyDescent="0.3">
      <c r="B3297" s="412"/>
      <c r="C3297" s="126"/>
      <c r="D3297" s="390"/>
      <c r="E3297" s="390"/>
      <c r="F3297" s="390"/>
    </row>
    <row r="3298" spans="2:6" x14ac:dyDescent="0.3">
      <c r="B3298" s="412"/>
      <c r="C3298" s="126"/>
      <c r="D3298" s="390"/>
      <c r="E3298" s="390"/>
      <c r="F3298" s="390"/>
    </row>
    <row r="3299" spans="2:6" x14ac:dyDescent="0.3">
      <c r="B3299" s="412"/>
      <c r="C3299" s="126"/>
      <c r="D3299" s="390"/>
      <c r="E3299" s="390"/>
      <c r="F3299" s="390"/>
    </row>
    <row r="3300" spans="2:6" x14ac:dyDescent="0.3">
      <c r="B3300" s="412"/>
      <c r="C3300" s="126"/>
      <c r="D3300" s="390"/>
      <c r="E3300" s="390"/>
      <c r="F3300" s="390"/>
    </row>
    <row r="3301" spans="2:6" x14ac:dyDescent="0.3">
      <c r="B3301" s="412"/>
      <c r="C3301" s="126"/>
      <c r="D3301" s="390"/>
      <c r="E3301" s="390"/>
      <c r="F3301" s="390"/>
    </row>
    <row r="3302" spans="2:6" x14ac:dyDescent="0.3">
      <c r="B3302" s="412"/>
      <c r="C3302" s="126"/>
      <c r="D3302" s="390"/>
      <c r="E3302" s="390"/>
      <c r="F3302" s="390"/>
    </row>
    <row r="3303" spans="2:6" x14ac:dyDescent="0.3">
      <c r="B3303" s="412"/>
      <c r="C3303" s="126"/>
      <c r="D3303" s="390"/>
      <c r="E3303" s="390"/>
      <c r="F3303" s="390"/>
    </row>
    <row r="3304" spans="2:6" x14ac:dyDescent="0.3">
      <c r="B3304" s="412"/>
      <c r="C3304" s="126"/>
      <c r="D3304" s="390"/>
      <c r="E3304" s="390"/>
      <c r="F3304" s="390"/>
    </row>
    <row r="3305" spans="2:6" x14ac:dyDescent="0.3">
      <c r="B3305" s="412"/>
      <c r="C3305" s="126"/>
      <c r="D3305" s="390"/>
      <c r="E3305" s="390"/>
      <c r="F3305" s="390"/>
    </row>
    <row r="3306" spans="2:6" x14ac:dyDescent="0.3">
      <c r="B3306" s="412"/>
      <c r="C3306" s="126"/>
      <c r="D3306" s="390"/>
      <c r="E3306" s="390"/>
      <c r="F3306" s="390"/>
    </row>
    <row r="3307" spans="2:6" x14ac:dyDescent="0.3">
      <c r="B3307" s="412"/>
      <c r="C3307" s="126"/>
      <c r="D3307" s="390"/>
      <c r="E3307" s="390"/>
      <c r="F3307" s="390"/>
    </row>
    <row r="3308" spans="2:6" x14ac:dyDescent="0.3">
      <c r="B3308" s="412"/>
      <c r="C3308" s="126"/>
      <c r="D3308" s="390"/>
      <c r="E3308" s="390"/>
      <c r="F3308" s="390"/>
    </row>
    <row r="3309" spans="2:6" x14ac:dyDescent="0.3">
      <c r="B3309" s="412"/>
      <c r="C3309" s="126"/>
      <c r="D3309" s="390"/>
      <c r="E3309" s="390"/>
      <c r="F3309" s="390"/>
    </row>
    <row r="3310" spans="2:6" x14ac:dyDescent="0.3">
      <c r="B3310" s="412"/>
      <c r="C3310" s="126"/>
      <c r="D3310" s="390"/>
      <c r="E3310" s="390"/>
      <c r="F3310" s="390"/>
    </row>
    <row r="3311" spans="2:6" x14ac:dyDescent="0.3">
      <c r="B3311" s="412"/>
      <c r="C3311" s="126"/>
      <c r="D3311" s="390"/>
      <c r="E3311" s="390"/>
      <c r="F3311" s="390"/>
    </row>
    <row r="3312" spans="2:6" x14ac:dyDescent="0.3">
      <c r="B3312" s="412"/>
      <c r="C3312" s="126"/>
      <c r="D3312" s="390"/>
      <c r="E3312" s="390"/>
      <c r="F3312" s="390"/>
    </row>
    <row r="3313" spans="2:6" x14ac:dyDescent="0.3">
      <c r="B3313" s="412"/>
      <c r="C3313" s="126"/>
      <c r="D3313" s="390"/>
      <c r="E3313" s="390"/>
      <c r="F3313" s="390"/>
    </row>
    <row r="3314" spans="2:6" x14ac:dyDescent="0.3">
      <c r="B3314" s="412"/>
      <c r="C3314" s="126"/>
      <c r="D3314" s="390"/>
      <c r="E3314" s="390"/>
      <c r="F3314" s="390"/>
    </row>
    <row r="3315" spans="2:6" x14ac:dyDescent="0.3">
      <c r="B3315" s="412"/>
      <c r="C3315" s="126"/>
      <c r="D3315" s="390"/>
      <c r="E3315" s="390"/>
      <c r="F3315" s="390"/>
    </row>
    <row r="3316" spans="2:6" x14ac:dyDescent="0.3">
      <c r="B3316" s="412"/>
      <c r="C3316" s="126"/>
      <c r="D3316" s="390"/>
      <c r="E3316" s="390"/>
      <c r="F3316" s="390"/>
    </row>
    <row r="3317" spans="2:6" x14ac:dyDescent="0.3">
      <c r="B3317" s="412"/>
      <c r="C3317" s="126"/>
      <c r="D3317" s="390"/>
      <c r="E3317" s="390"/>
      <c r="F3317" s="390"/>
    </row>
    <row r="3318" spans="2:6" x14ac:dyDescent="0.3">
      <c r="B3318" s="412"/>
      <c r="C3318" s="126"/>
      <c r="D3318" s="390"/>
      <c r="E3318" s="390"/>
      <c r="F3318" s="390"/>
    </row>
    <row r="3319" spans="2:6" x14ac:dyDescent="0.3">
      <c r="B3319" s="412"/>
      <c r="C3319" s="126"/>
      <c r="D3319" s="390"/>
      <c r="E3319" s="390"/>
      <c r="F3319" s="390"/>
    </row>
    <row r="3320" spans="2:6" x14ac:dyDescent="0.3">
      <c r="B3320" s="412"/>
      <c r="C3320" s="126"/>
      <c r="D3320" s="390"/>
      <c r="E3320" s="390"/>
      <c r="F3320" s="390"/>
    </row>
    <row r="3321" spans="2:6" x14ac:dyDescent="0.3">
      <c r="B3321" s="412"/>
      <c r="C3321" s="126"/>
      <c r="D3321" s="390"/>
      <c r="E3321" s="390"/>
      <c r="F3321" s="390"/>
    </row>
    <row r="3322" spans="2:6" x14ac:dyDescent="0.3">
      <c r="B3322" s="412"/>
      <c r="C3322" s="126"/>
      <c r="D3322" s="390"/>
      <c r="E3322" s="390"/>
      <c r="F3322" s="390"/>
    </row>
    <row r="3323" spans="2:6" x14ac:dyDescent="0.3">
      <c r="B3323" s="412"/>
      <c r="C3323" s="126"/>
      <c r="D3323" s="390"/>
      <c r="E3323" s="390"/>
      <c r="F3323" s="390"/>
    </row>
    <row r="3324" spans="2:6" x14ac:dyDescent="0.3">
      <c r="B3324" s="412"/>
      <c r="C3324" s="126"/>
      <c r="D3324" s="390"/>
      <c r="E3324" s="390"/>
      <c r="F3324" s="390"/>
    </row>
    <row r="3325" spans="2:6" x14ac:dyDescent="0.3">
      <c r="B3325" s="412"/>
      <c r="C3325" s="126"/>
      <c r="D3325" s="390"/>
      <c r="E3325" s="390"/>
      <c r="F3325" s="390"/>
    </row>
    <row r="3326" spans="2:6" x14ac:dyDescent="0.3">
      <c r="B3326" s="412"/>
      <c r="C3326" s="126"/>
      <c r="D3326" s="390"/>
      <c r="E3326" s="390"/>
      <c r="F3326" s="390"/>
    </row>
    <row r="3327" spans="2:6" x14ac:dyDescent="0.3">
      <c r="B3327" s="412"/>
      <c r="C3327" s="126"/>
      <c r="D3327" s="390"/>
      <c r="E3327" s="390"/>
      <c r="F3327" s="390"/>
    </row>
    <row r="3328" spans="2:6" x14ac:dyDescent="0.3">
      <c r="B3328" s="412"/>
      <c r="C3328" s="126"/>
      <c r="D3328" s="390"/>
      <c r="E3328" s="390"/>
      <c r="F3328" s="390"/>
    </row>
    <row r="3329" spans="2:6" x14ac:dyDescent="0.3">
      <c r="B3329" s="412"/>
      <c r="C3329" s="126"/>
      <c r="D3329" s="390"/>
      <c r="E3329" s="390"/>
      <c r="F3329" s="390"/>
    </row>
    <row r="3330" spans="2:6" x14ac:dyDescent="0.3">
      <c r="B3330" s="412"/>
      <c r="C3330" s="126"/>
      <c r="D3330" s="390"/>
      <c r="E3330" s="390"/>
      <c r="F3330" s="390"/>
    </row>
    <row r="3331" spans="2:6" x14ac:dyDescent="0.3">
      <c r="B3331" s="412"/>
      <c r="C3331" s="126"/>
      <c r="D3331" s="390"/>
      <c r="E3331" s="390"/>
      <c r="F3331" s="390"/>
    </row>
    <row r="3332" spans="2:6" x14ac:dyDescent="0.3">
      <c r="B3332" s="412"/>
      <c r="C3332" s="126"/>
      <c r="D3332" s="390"/>
      <c r="E3332" s="390"/>
      <c r="F3332" s="390"/>
    </row>
    <row r="3333" spans="2:6" x14ac:dyDescent="0.3">
      <c r="B3333" s="412"/>
      <c r="C3333" s="126"/>
      <c r="D3333" s="390"/>
      <c r="E3333" s="390"/>
      <c r="F3333" s="390"/>
    </row>
    <row r="3334" spans="2:6" x14ac:dyDescent="0.3">
      <c r="B3334" s="412"/>
      <c r="C3334" s="126"/>
      <c r="D3334" s="390"/>
      <c r="E3334" s="390"/>
      <c r="F3334" s="390"/>
    </row>
    <row r="3335" spans="2:6" x14ac:dyDescent="0.3">
      <c r="B3335" s="412"/>
      <c r="C3335" s="126"/>
      <c r="D3335" s="390"/>
      <c r="E3335" s="390"/>
      <c r="F3335" s="390"/>
    </row>
    <row r="3336" spans="2:6" x14ac:dyDescent="0.3">
      <c r="B3336" s="412"/>
      <c r="C3336" s="126"/>
      <c r="D3336" s="390"/>
      <c r="E3336" s="390"/>
      <c r="F3336" s="390"/>
    </row>
    <row r="3337" spans="2:6" x14ac:dyDescent="0.3">
      <c r="B3337" s="412"/>
      <c r="C3337" s="126"/>
      <c r="D3337" s="390"/>
      <c r="E3337" s="390"/>
      <c r="F3337" s="390"/>
    </row>
    <row r="3338" spans="2:6" x14ac:dyDescent="0.3">
      <c r="B3338" s="412"/>
      <c r="C3338" s="126"/>
      <c r="D3338" s="390"/>
      <c r="E3338" s="390"/>
      <c r="F3338" s="390"/>
    </row>
    <row r="3339" spans="2:6" x14ac:dyDescent="0.3">
      <c r="B3339" s="412"/>
      <c r="C3339" s="126"/>
      <c r="D3339" s="390"/>
      <c r="E3339" s="390"/>
      <c r="F3339" s="390"/>
    </row>
    <row r="3340" spans="2:6" x14ac:dyDescent="0.3">
      <c r="B3340" s="412"/>
      <c r="C3340" s="126"/>
      <c r="D3340" s="390"/>
      <c r="E3340" s="390"/>
      <c r="F3340" s="390"/>
    </row>
    <row r="3341" spans="2:6" x14ac:dyDescent="0.3">
      <c r="B3341" s="412"/>
      <c r="C3341" s="126"/>
      <c r="D3341" s="390"/>
      <c r="E3341" s="390"/>
      <c r="F3341" s="390"/>
    </row>
    <row r="3342" spans="2:6" x14ac:dyDescent="0.3">
      <c r="B3342" s="412"/>
      <c r="C3342" s="126"/>
      <c r="D3342" s="390"/>
      <c r="E3342" s="390"/>
      <c r="F3342" s="390"/>
    </row>
    <row r="3343" spans="2:6" x14ac:dyDescent="0.3">
      <c r="B3343" s="412"/>
      <c r="C3343" s="126"/>
      <c r="D3343" s="390"/>
      <c r="E3343" s="390"/>
      <c r="F3343" s="390"/>
    </row>
    <row r="3344" spans="2:6" x14ac:dyDescent="0.3">
      <c r="B3344" s="412"/>
      <c r="C3344" s="126"/>
      <c r="D3344" s="390"/>
      <c r="E3344" s="390"/>
      <c r="F3344" s="390"/>
    </row>
    <row r="3345" spans="2:6" x14ac:dyDescent="0.3">
      <c r="B3345" s="412"/>
      <c r="C3345" s="126"/>
      <c r="D3345" s="390"/>
      <c r="E3345" s="390"/>
      <c r="F3345" s="390"/>
    </row>
    <row r="3346" spans="2:6" x14ac:dyDescent="0.3">
      <c r="B3346" s="412"/>
      <c r="C3346" s="126"/>
      <c r="D3346" s="390"/>
      <c r="E3346" s="390"/>
      <c r="F3346" s="390"/>
    </row>
    <row r="3347" spans="2:6" x14ac:dyDescent="0.3">
      <c r="B3347" s="412"/>
      <c r="C3347" s="126"/>
      <c r="D3347" s="390"/>
      <c r="E3347" s="390"/>
      <c r="F3347" s="390"/>
    </row>
    <row r="3348" spans="2:6" x14ac:dyDescent="0.3">
      <c r="B3348" s="412"/>
      <c r="C3348" s="126"/>
      <c r="D3348" s="390"/>
      <c r="E3348" s="390"/>
      <c r="F3348" s="390"/>
    </row>
    <row r="3349" spans="2:6" x14ac:dyDescent="0.3">
      <c r="B3349" s="412"/>
      <c r="C3349" s="126"/>
      <c r="D3349" s="390"/>
      <c r="E3349" s="390"/>
      <c r="F3349" s="390"/>
    </row>
    <row r="3350" spans="2:6" x14ac:dyDescent="0.3">
      <c r="B3350" s="412"/>
      <c r="C3350" s="126"/>
      <c r="D3350" s="390"/>
      <c r="E3350" s="390"/>
      <c r="F3350" s="390"/>
    </row>
    <row r="3351" spans="2:6" x14ac:dyDescent="0.3">
      <c r="B3351" s="412"/>
      <c r="C3351" s="126"/>
      <c r="D3351" s="390"/>
      <c r="E3351" s="390"/>
      <c r="F3351" s="390"/>
    </row>
    <row r="3352" spans="2:6" x14ac:dyDescent="0.3">
      <c r="B3352" s="412"/>
      <c r="C3352" s="126"/>
      <c r="D3352" s="390"/>
      <c r="E3352" s="390"/>
      <c r="F3352" s="390"/>
    </row>
    <row r="3353" spans="2:6" x14ac:dyDescent="0.3">
      <c r="B3353" s="412"/>
      <c r="C3353" s="126"/>
      <c r="D3353" s="390"/>
      <c r="E3353" s="390"/>
      <c r="F3353" s="390"/>
    </row>
    <row r="3354" spans="2:6" x14ac:dyDescent="0.3">
      <c r="B3354" s="412"/>
      <c r="C3354" s="126"/>
      <c r="D3354" s="390"/>
      <c r="E3354" s="390"/>
      <c r="F3354" s="390"/>
    </row>
    <row r="3355" spans="2:6" x14ac:dyDescent="0.3">
      <c r="B3355" s="412"/>
      <c r="C3355" s="126"/>
      <c r="D3355" s="390"/>
      <c r="E3355" s="390"/>
      <c r="F3355" s="390"/>
    </row>
    <row r="3356" spans="2:6" x14ac:dyDescent="0.3">
      <c r="B3356" s="412"/>
      <c r="C3356" s="126"/>
      <c r="D3356" s="390"/>
      <c r="E3356" s="390"/>
      <c r="F3356" s="390"/>
    </row>
    <row r="3357" spans="2:6" x14ac:dyDescent="0.3">
      <c r="B3357" s="412"/>
      <c r="C3357" s="126"/>
      <c r="D3357" s="390"/>
      <c r="E3357" s="390"/>
      <c r="F3357" s="390"/>
    </row>
    <row r="3358" spans="2:6" x14ac:dyDescent="0.3">
      <c r="B3358" s="412"/>
      <c r="C3358" s="126"/>
      <c r="D3358" s="390"/>
      <c r="E3358" s="390"/>
      <c r="F3358" s="390"/>
    </row>
    <row r="3359" spans="2:6" x14ac:dyDescent="0.3">
      <c r="B3359" s="412"/>
      <c r="C3359" s="126"/>
      <c r="D3359" s="390"/>
      <c r="E3359" s="390"/>
      <c r="F3359" s="390"/>
    </row>
    <row r="3360" spans="2:6" x14ac:dyDescent="0.3">
      <c r="B3360" s="412"/>
      <c r="C3360" s="126"/>
      <c r="D3360" s="390"/>
      <c r="E3360" s="390"/>
      <c r="F3360" s="390"/>
    </row>
    <row r="3361" spans="2:6" x14ac:dyDescent="0.3">
      <c r="B3361" s="412"/>
      <c r="C3361" s="126"/>
      <c r="D3361" s="390"/>
      <c r="E3361" s="390"/>
      <c r="F3361" s="390"/>
    </row>
    <row r="3362" spans="2:6" x14ac:dyDescent="0.3">
      <c r="B3362" s="412"/>
      <c r="C3362" s="126"/>
      <c r="D3362" s="390"/>
      <c r="E3362" s="390"/>
      <c r="F3362" s="390"/>
    </row>
    <row r="3363" spans="2:6" x14ac:dyDescent="0.3">
      <c r="B3363" s="412"/>
      <c r="C3363" s="126"/>
      <c r="D3363" s="390"/>
      <c r="E3363" s="390"/>
      <c r="F3363" s="390"/>
    </row>
    <row r="3364" spans="2:6" x14ac:dyDescent="0.3">
      <c r="B3364" s="412"/>
      <c r="C3364" s="126"/>
      <c r="D3364" s="390"/>
      <c r="E3364" s="390"/>
      <c r="F3364" s="390"/>
    </row>
    <row r="3365" spans="2:6" x14ac:dyDescent="0.3">
      <c r="B3365" s="412"/>
      <c r="C3365" s="126"/>
      <c r="D3365" s="390"/>
      <c r="E3365" s="390"/>
      <c r="F3365" s="390"/>
    </row>
    <row r="3366" spans="2:6" x14ac:dyDescent="0.3">
      <c r="B3366" s="412"/>
      <c r="C3366" s="126"/>
      <c r="D3366" s="390"/>
      <c r="E3366" s="390"/>
      <c r="F3366" s="390"/>
    </row>
    <row r="3367" spans="2:6" x14ac:dyDescent="0.3">
      <c r="B3367" s="412"/>
      <c r="C3367" s="126"/>
      <c r="D3367" s="390"/>
      <c r="E3367" s="390"/>
      <c r="F3367" s="390"/>
    </row>
    <row r="3368" spans="2:6" x14ac:dyDescent="0.3">
      <c r="B3368" s="412"/>
      <c r="C3368" s="126"/>
      <c r="D3368" s="390"/>
      <c r="E3368" s="390"/>
      <c r="F3368" s="390"/>
    </row>
    <row r="3369" spans="2:6" x14ac:dyDescent="0.3">
      <c r="B3369" s="412"/>
      <c r="C3369" s="126"/>
      <c r="D3369" s="390"/>
      <c r="E3369" s="390"/>
      <c r="F3369" s="390"/>
    </row>
    <row r="3370" spans="2:6" x14ac:dyDescent="0.3">
      <c r="B3370" s="412"/>
      <c r="C3370" s="126"/>
      <c r="D3370" s="390"/>
      <c r="E3370" s="390"/>
      <c r="F3370" s="390"/>
    </row>
    <row r="3371" spans="2:6" x14ac:dyDescent="0.3">
      <c r="B3371" s="412"/>
      <c r="C3371" s="126"/>
      <c r="D3371" s="390"/>
      <c r="E3371" s="390"/>
      <c r="F3371" s="390"/>
    </row>
    <row r="3372" spans="2:6" x14ac:dyDescent="0.3">
      <c r="B3372" s="412"/>
      <c r="C3372" s="126"/>
      <c r="D3372" s="390"/>
      <c r="E3372" s="390"/>
      <c r="F3372" s="390"/>
    </row>
    <row r="3373" spans="2:6" x14ac:dyDescent="0.3">
      <c r="B3373" s="412"/>
      <c r="C3373" s="126"/>
      <c r="D3373" s="390"/>
      <c r="E3373" s="390"/>
      <c r="F3373" s="390"/>
    </row>
    <row r="3374" spans="2:6" x14ac:dyDescent="0.3">
      <c r="B3374" s="412"/>
      <c r="C3374" s="126"/>
      <c r="D3374" s="390"/>
      <c r="E3374" s="390"/>
      <c r="F3374" s="390"/>
    </row>
    <row r="3375" spans="2:6" x14ac:dyDescent="0.3">
      <c r="B3375" s="412"/>
      <c r="C3375" s="126"/>
      <c r="D3375" s="390"/>
      <c r="E3375" s="390"/>
      <c r="F3375" s="390"/>
    </row>
    <row r="3376" spans="2:6" x14ac:dyDescent="0.3">
      <c r="B3376" s="412"/>
      <c r="C3376" s="126"/>
      <c r="D3376" s="390"/>
      <c r="E3376" s="390"/>
      <c r="F3376" s="390"/>
    </row>
    <row r="3377" spans="2:6" x14ac:dyDescent="0.3">
      <c r="B3377" s="412"/>
      <c r="C3377" s="126"/>
      <c r="D3377" s="390"/>
      <c r="E3377" s="390"/>
      <c r="F3377" s="390"/>
    </row>
    <row r="3378" spans="2:6" x14ac:dyDescent="0.3">
      <c r="B3378" s="412"/>
      <c r="C3378" s="126"/>
      <c r="D3378" s="390"/>
      <c r="E3378" s="390"/>
      <c r="F3378" s="390"/>
    </row>
    <row r="3379" spans="2:6" x14ac:dyDescent="0.3">
      <c r="B3379" s="412"/>
      <c r="C3379" s="126"/>
      <c r="D3379" s="390"/>
      <c r="E3379" s="390"/>
      <c r="F3379" s="390"/>
    </row>
    <row r="3380" spans="2:6" x14ac:dyDescent="0.3">
      <c r="B3380" s="412"/>
      <c r="C3380" s="126"/>
      <c r="D3380" s="390"/>
      <c r="E3380" s="390"/>
      <c r="F3380" s="390"/>
    </row>
    <row r="3381" spans="2:6" x14ac:dyDescent="0.3">
      <c r="B3381" s="412"/>
      <c r="C3381" s="126"/>
      <c r="D3381" s="390"/>
      <c r="E3381" s="390"/>
      <c r="F3381" s="390"/>
    </row>
    <row r="3382" spans="2:6" x14ac:dyDescent="0.3">
      <c r="B3382" s="412"/>
      <c r="C3382" s="126"/>
      <c r="D3382" s="390"/>
      <c r="E3382" s="390"/>
      <c r="F3382" s="390"/>
    </row>
    <row r="3383" spans="2:6" x14ac:dyDescent="0.3">
      <c r="B3383" s="412"/>
      <c r="C3383" s="126"/>
      <c r="D3383" s="390"/>
      <c r="E3383" s="390"/>
      <c r="F3383" s="390"/>
    </row>
    <row r="3384" spans="2:6" x14ac:dyDescent="0.3">
      <c r="B3384" s="412"/>
      <c r="C3384" s="126"/>
      <c r="D3384" s="390"/>
      <c r="E3384" s="390"/>
      <c r="F3384" s="390"/>
    </row>
    <row r="3385" spans="2:6" x14ac:dyDescent="0.3">
      <c r="B3385" s="412"/>
      <c r="C3385" s="126"/>
      <c r="D3385" s="390"/>
      <c r="E3385" s="390"/>
      <c r="F3385" s="390"/>
    </row>
    <row r="3386" spans="2:6" x14ac:dyDescent="0.3">
      <c r="B3386" s="412"/>
      <c r="C3386" s="126"/>
      <c r="D3386" s="390"/>
      <c r="E3386" s="390"/>
      <c r="F3386" s="390"/>
    </row>
    <row r="3387" spans="2:6" x14ac:dyDescent="0.3">
      <c r="B3387" s="412"/>
      <c r="C3387" s="126"/>
      <c r="D3387" s="390"/>
      <c r="E3387" s="390"/>
      <c r="F3387" s="390"/>
    </row>
    <row r="3388" spans="2:6" x14ac:dyDescent="0.3">
      <c r="B3388" s="412"/>
      <c r="C3388" s="126"/>
      <c r="D3388" s="390"/>
      <c r="E3388" s="390"/>
      <c r="F3388" s="390"/>
    </row>
    <row r="3389" spans="2:6" x14ac:dyDescent="0.3">
      <c r="B3389" s="412"/>
      <c r="C3389" s="126"/>
      <c r="D3389" s="390"/>
      <c r="E3389" s="390"/>
      <c r="F3389" s="390"/>
    </row>
    <row r="3390" spans="2:6" x14ac:dyDescent="0.3">
      <c r="B3390" s="412"/>
      <c r="C3390" s="126"/>
      <c r="D3390" s="390"/>
      <c r="E3390" s="390"/>
      <c r="F3390" s="390"/>
    </row>
    <row r="3391" spans="2:6" x14ac:dyDescent="0.3">
      <c r="B3391" s="412"/>
      <c r="C3391" s="126"/>
      <c r="D3391" s="390"/>
      <c r="E3391" s="390"/>
      <c r="F3391" s="390"/>
    </row>
    <row r="3392" spans="2:6" x14ac:dyDescent="0.3">
      <c r="B3392" s="412"/>
      <c r="C3392" s="126"/>
      <c r="D3392" s="390"/>
      <c r="E3392" s="390"/>
      <c r="F3392" s="390"/>
    </row>
    <row r="3393" spans="2:6" x14ac:dyDescent="0.3">
      <c r="B3393" s="412"/>
      <c r="C3393" s="126"/>
      <c r="D3393" s="390"/>
      <c r="E3393" s="390"/>
      <c r="F3393" s="390"/>
    </row>
    <row r="3394" spans="2:6" x14ac:dyDescent="0.3">
      <c r="B3394" s="412"/>
      <c r="C3394" s="126"/>
      <c r="D3394" s="390"/>
      <c r="E3394" s="390"/>
      <c r="F3394" s="390"/>
    </row>
    <row r="3395" spans="2:6" x14ac:dyDescent="0.3">
      <c r="B3395" s="412"/>
      <c r="C3395" s="126"/>
      <c r="D3395" s="390"/>
      <c r="E3395" s="390"/>
      <c r="F3395" s="390"/>
    </row>
    <row r="3396" spans="2:6" x14ac:dyDescent="0.3">
      <c r="B3396" s="412"/>
      <c r="C3396" s="126"/>
      <c r="D3396" s="390"/>
      <c r="E3396" s="390"/>
      <c r="F3396" s="390"/>
    </row>
    <row r="3397" spans="2:6" x14ac:dyDescent="0.3">
      <c r="B3397" s="412"/>
      <c r="C3397" s="126"/>
      <c r="D3397" s="390"/>
      <c r="E3397" s="390"/>
      <c r="F3397" s="390"/>
    </row>
    <row r="3398" spans="2:6" x14ac:dyDescent="0.3">
      <c r="B3398" s="412"/>
      <c r="C3398" s="126"/>
      <c r="D3398" s="390"/>
      <c r="E3398" s="390"/>
      <c r="F3398" s="390"/>
    </row>
    <row r="3399" spans="2:6" x14ac:dyDescent="0.3">
      <c r="B3399" s="412"/>
      <c r="C3399" s="126"/>
      <c r="D3399" s="390"/>
      <c r="E3399" s="390"/>
      <c r="F3399" s="390"/>
    </row>
    <row r="3400" spans="2:6" x14ac:dyDescent="0.3">
      <c r="B3400" s="412"/>
      <c r="C3400" s="126"/>
      <c r="D3400" s="390"/>
      <c r="E3400" s="390"/>
      <c r="F3400" s="390"/>
    </row>
    <row r="3401" spans="2:6" x14ac:dyDescent="0.3">
      <c r="B3401" s="412"/>
      <c r="C3401" s="126"/>
      <c r="D3401" s="390"/>
      <c r="E3401" s="390"/>
      <c r="F3401" s="390"/>
    </row>
    <row r="3402" spans="2:6" x14ac:dyDescent="0.3">
      <c r="B3402" s="412"/>
      <c r="C3402" s="126"/>
      <c r="D3402" s="390"/>
      <c r="E3402" s="390"/>
      <c r="F3402" s="390"/>
    </row>
    <row r="3403" spans="2:6" x14ac:dyDescent="0.3">
      <c r="B3403" s="412"/>
      <c r="C3403" s="126"/>
      <c r="D3403" s="390"/>
      <c r="E3403" s="390"/>
      <c r="F3403" s="390"/>
    </row>
    <row r="3404" spans="2:6" x14ac:dyDescent="0.3">
      <c r="B3404" s="412"/>
      <c r="C3404" s="126"/>
      <c r="D3404" s="390"/>
      <c r="E3404" s="390"/>
      <c r="F3404" s="390"/>
    </row>
    <row r="3405" spans="2:6" x14ac:dyDescent="0.3">
      <c r="B3405" s="412"/>
      <c r="C3405" s="126"/>
      <c r="D3405" s="390"/>
      <c r="E3405" s="390"/>
      <c r="F3405" s="390"/>
    </row>
    <row r="3406" spans="2:6" x14ac:dyDescent="0.3">
      <c r="B3406" s="412"/>
      <c r="C3406" s="126"/>
      <c r="D3406" s="390"/>
      <c r="E3406" s="390"/>
      <c r="F3406" s="390"/>
    </row>
    <row r="3407" spans="2:6" x14ac:dyDescent="0.3">
      <c r="B3407" s="412"/>
      <c r="C3407" s="126"/>
      <c r="D3407" s="390"/>
      <c r="E3407" s="390"/>
      <c r="F3407" s="390"/>
    </row>
    <row r="3408" spans="2:6" x14ac:dyDescent="0.3">
      <c r="B3408" s="412"/>
      <c r="C3408" s="126"/>
      <c r="D3408" s="390"/>
      <c r="E3408" s="390"/>
      <c r="F3408" s="390"/>
    </row>
    <row r="3409" spans="2:6" x14ac:dyDescent="0.3">
      <c r="B3409" s="412"/>
      <c r="C3409" s="126"/>
      <c r="D3409" s="390"/>
      <c r="E3409" s="390"/>
      <c r="F3409" s="390"/>
    </row>
    <row r="3410" spans="2:6" x14ac:dyDescent="0.3">
      <c r="B3410" s="412"/>
      <c r="C3410" s="126"/>
      <c r="D3410" s="390"/>
      <c r="E3410" s="390"/>
      <c r="F3410" s="390"/>
    </row>
    <row r="3411" spans="2:6" x14ac:dyDescent="0.3">
      <c r="B3411" s="412"/>
      <c r="C3411" s="126"/>
      <c r="D3411" s="390"/>
      <c r="E3411" s="390"/>
      <c r="F3411" s="390"/>
    </row>
    <row r="3412" spans="2:6" x14ac:dyDescent="0.3">
      <c r="B3412" s="412"/>
      <c r="C3412" s="126"/>
      <c r="D3412" s="390"/>
      <c r="E3412" s="390"/>
      <c r="F3412" s="390"/>
    </row>
    <row r="3413" spans="2:6" x14ac:dyDescent="0.3">
      <c r="B3413" s="412"/>
      <c r="C3413" s="126"/>
      <c r="D3413" s="390"/>
      <c r="E3413" s="390"/>
      <c r="F3413" s="390"/>
    </row>
    <row r="3414" spans="2:6" x14ac:dyDescent="0.3">
      <c r="B3414" s="412"/>
      <c r="C3414" s="126"/>
      <c r="D3414" s="390"/>
      <c r="E3414" s="390"/>
      <c r="F3414" s="390"/>
    </row>
    <row r="3415" spans="2:6" x14ac:dyDescent="0.3">
      <c r="B3415" s="412"/>
      <c r="C3415" s="126"/>
      <c r="D3415" s="390"/>
      <c r="E3415" s="390"/>
      <c r="F3415" s="390"/>
    </row>
    <row r="3416" spans="2:6" x14ac:dyDescent="0.3">
      <c r="B3416" s="412"/>
      <c r="C3416" s="126"/>
      <c r="D3416" s="390"/>
      <c r="E3416" s="390"/>
      <c r="F3416" s="390"/>
    </row>
    <row r="3417" spans="2:6" x14ac:dyDescent="0.3">
      <c r="B3417" s="412"/>
      <c r="C3417" s="126"/>
      <c r="D3417" s="390"/>
      <c r="E3417" s="390"/>
      <c r="F3417" s="390"/>
    </row>
    <row r="3418" spans="2:6" x14ac:dyDescent="0.3">
      <c r="B3418" s="412"/>
      <c r="C3418" s="126"/>
      <c r="D3418" s="390"/>
      <c r="E3418" s="390"/>
      <c r="F3418" s="390"/>
    </row>
    <row r="3419" spans="2:6" x14ac:dyDescent="0.3">
      <c r="B3419" s="412"/>
      <c r="C3419" s="126"/>
      <c r="D3419" s="390"/>
      <c r="E3419" s="390"/>
      <c r="F3419" s="390"/>
    </row>
    <row r="3420" spans="2:6" x14ac:dyDescent="0.3">
      <c r="B3420" s="412"/>
      <c r="C3420" s="126"/>
      <c r="D3420" s="390"/>
      <c r="E3420" s="390"/>
      <c r="F3420" s="390"/>
    </row>
    <row r="3421" spans="2:6" x14ac:dyDescent="0.3">
      <c r="B3421" s="412"/>
      <c r="C3421" s="126"/>
      <c r="D3421" s="390"/>
      <c r="E3421" s="390"/>
      <c r="F3421" s="390"/>
    </row>
    <row r="3422" spans="2:6" x14ac:dyDescent="0.3">
      <c r="B3422" s="412"/>
      <c r="C3422" s="126"/>
      <c r="D3422" s="390"/>
      <c r="E3422" s="390"/>
      <c r="F3422" s="390"/>
    </row>
    <row r="3423" spans="2:6" x14ac:dyDescent="0.3">
      <c r="B3423" s="412"/>
      <c r="C3423" s="126"/>
      <c r="D3423" s="390"/>
      <c r="E3423" s="390"/>
      <c r="F3423" s="390"/>
    </row>
    <row r="3424" spans="2:6" x14ac:dyDescent="0.3">
      <c r="B3424" s="412"/>
      <c r="C3424" s="126"/>
      <c r="D3424" s="390"/>
      <c r="E3424" s="390"/>
      <c r="F3424" s="390"/>
    </row>
    <row r="3425" spans="2:6" x14ac:dyDescent="0.3">
      <c r="B3425" s="412"/>
      <c r="C3425" s="126"/>
      <c r="D3425" s="390"/>
      <c r="E3425" s="390"/>
      <c r="F3425" s="390"/>
    </row>
    <row r="3426" spans="2:6" x14ac:dyDescent="0.3">
      <c r="B3426" s="412"/>
      <c r="C3426" s="126"/>
      <c r="D3426" s="390"/>
      <c r="E3426" s="390"/>
      <c r="F3426" s="390"/>
    </row>
    <row r="3427" spans="2:6" x14ac:dyDescent="0.3">
      <c r="B3427" s="412"/>
      <c r="C3427" s="126"/>
      <c r="D3427" s="390"/>
      <c r="E3427" s="390"/>
      <c r="F3427" s="390"/>
    </row>
    <row r="3428" spans="2:6" x14ac:dyDescent="0.3">
      <c r="B3428" s="412"/>
      <c r="C3428" s="126"/>
      <c r="D3428" s="390"/>
      <c r="E3428" s="390"/>
      <c r="F3428" s="390"/>
    </row>
    <row r="3429" spans="2:6" x14ac:dyDescent="0.3">
      <c r="B3429" s="412"/>
      <c r="C3429" s="126"/>
      <c r="D3429" s="390"/>
      <c r="E3429" s="390"/>
      <c r="F3429" s="390"/>
    </row>
    <row r="3430" spans="2:6" x14ac:dyDescent="0.3">
      <c r="B3430" s="412"/>
      <c r="C3430" s="126"/>
      <c r="D3430" s="390"/>
      <c r="E3430" s="390"/>
      <c r="F3430" s="390"/>
    </row>
    <row r="3431" spans="2:6" x14ac:dyDescent="0.3">
      <c r="B3431" s="412"/>
      <c r="C3431" s="126"/>
      <c r="D3431" s="390"/>
      <c r="E3431" s="390"/>
      <c r="F3431" s="390"/>
    </row>
    <row r="3432" spans="2:6" x14ac:dyDescent="0.3">
      <c r="B3432" s="412"/>
      <c r="C3432" s="126"/>
      <c r="D3432" s="390"/>
      <c r="E3432" s="390"/>
      <c r="F3432" s="390"/>
    </row>
    <row r="3433" spans="2:6" x14ac:dyDescent="0.3">
      <c r="B3433" s="412"/>
      <c r="C3433" s="126"/>
      <c r="D3433" s="390"/>
      <c r="E3433" s="390"/>
      <c r="F3433" s="390"/>
    </row>
    <row r="3434" spans="2:6" x14ac:dyDescent="0.3">
      <c r="B3434" s="412"/>
      <c r="C3434" s="126"/>
      <c r="D3434" s="390"/>
      <c r="E3434" s="390"/>
      <c r="F3434" s="390"/>
    </row>
    <row r="3435" spans="2:6" x14ac:dyDescent="0.3">
      <c r="B3435" s="412"/>
      <c r="C3435" s="126"/>
      <c r="D3435" s="390"/>
      <c r="E3435" s="390"/>
      <c r="F3435" s="390"/>
    </row>
    <row r="3436" spans="2:6" x14ac:dyDescent="0.3">
      <c r="B3436" s="412"/>
      <c r="C3436" s="126"/>
      <c r="D3436" s="390"/>
      <c r="E3436" s="390"/>
      <c r="F3436" s="390"/>
    </row>
    <row r="3437" spans="2:6" x14ac:dyDescent="0.3">
      <c r="B3437" s="412"/>
      <c r="C3437" s="126"/>
      <c r="D3437" s="390"/>
      <c r="E3437" s="390"/>
      <c r="F3437" s="390"/>
    </row>
    <row r="3438" spans="2:6" x14ac:dyDescent="0.3">
      <c r="B3438" s="412"/>
      <c r="C3438" s="126"/>
      <c r="D3438" s="390"/>
      <c r="E3438" s="390"/>
      <c r="F3438" s="390"/>
    </row>
    <row r="3439" spans="2:6" x14ac:dyDescent="0.3">
      <c r="B3439" s="412"/>
      <c r="C3439" s="126"/>
      <c r="D3439" s="390"/>
      <c r="E3439" s="390"/>
      <c r="F3439" s="390"/>
    </row>
    <row r="3440" spans="2:6" x14ac:dyDescent="0.3">
      <c r="B3440" s="412"/>
      <c r="C3440" s="126"/>
      <c r="D3440" s="390"/>
      <c r="E3440" s="390"/>
      <c r="F3440" s="390"/>
    </row>
    <row r="3441" spans="2:6" x14ac:dyDescent="0.3">
      <c r="B3441" s="412"/>
      <c r="C3441" s="126"/>
      <c r="D3441" s="390"/>
      <c r="E3441" s="390"/>
      <c r="F3441" s="390"/>
    </row>
    <row r="3442" spans="2:6" x14ac:dyDescent="0.3">
      <c r="B3442" s="412"/>
      <c r="C3442" s="126"/>
      <c r="D3442" s="390"/>
      <c r="E3442" s="390"/>
      <c r="F3442" s="390"/>
    </row>
    <row r="3443" spans="2:6" x14ac:dyDescent="0.3">
      <c r="B3443" s="412"/>
      <c r="C3443" s="126"/>
      <c r="D3443" s="390"/>
      <c r="E3443" s="390"/>
      <c r="F3443" s="390"/>
    </row>
    <row r="3444" spans="2:6" x14ac:dyDescent="0.3">
      <c r="B3444" s="412"/>
      <c r="C3444" s="126"/>
      <c r="D3444" s="390"/>
      <c r="E3444" s="390"/>
      <c r="F3444" s="390"/>
    </row>
    <row r="3445" spans="2:6" x14ac:dyDescent="0.3">
      <c r="B3445" s="412"/>
      <c r="C3445" s="126"/>
      <c r="D3445" s="390"/>
      <c r="E3445" s="390"/>
      <c r="F3445" s="390"/>
    </row>
    <row r="3446" spans="2:6" x14ac:dyDescent="0.3">
      <c r="B3446" s="412"/>
      <c r="C3446" s="126"/>
      <c r="D3446" s="390"/>
      <c r="E3446" s="390"/>
      <c r="F3446" s="390"/>
    </row>
    <row r="3447" spans="2:6" x14ac:dyDescent="0.3">
      <c r="B3447" s="412"/>
      <c r="C3447" s="126"/>
      <c r="D3447" s="390"/>
      <c r="E3447" s="390"/>
      <c r="F3447" s="390"/>
    </row>
    <row r="3448" spans="2:6" x14ac:dyDescent="0.3">
      <c r="B3448" s="412"/>
      <c r="C3448" s="126"/>
      <c r="D3448" s="390"/>
      <c r="E3448" s="390"/>
      <c r="F3448" s="390"/>
    </row>
    <row r="3449" spans="2:6" x14ac:dyDescent="0.3">
      <c r="B3449" s="412"/>
      <c r="C3449" s="126"/>
      <c r="D3449" s="390"/>
      <c r="E3449" s="390"/>
      <c r="F3449" s="390"/>
    </row>
    <row r="3450" spans="2:6" x14ac:dyDescent="0.3">
      <c r="B3450" s="412"/>
      <c r="C3450" s="126"/>
      <c r="D3450" s="390"/>
      <c r="E3450" s="390"/>
      <c r="F3450" s="390"/>
    </row>
    <row r="3451" spans="2:6" x14ac:dyDescent="0.3">
      <c r="B3451" s="412"/>
      <c r="C3451" s="126"/>
      <c r="D3451" s="390"/>
      <c r="E3451" s="390"/>
      <c r="F3451" s="390"/>
    </row>
    <row r="3452" spans="2:6" x14ac:dyDescent="0.3">
      <c r="B3452" s="412"/>
      <c r="C3452" s="126"/>
      <c r="D3452" s="390"/>
      <c r="E3452" s="390"/>
      <c r="F3452" s="390"/>
    </row>
    <row r="3453" spans="2:6" x14ac:dyDescent="0.3">
      <c r="B3453" s="412"/>
      <c r="C3453" s="126"/>
      <c r="D3453" s="390"/>
      <c r="E3453" s="390"/>
      <c r="F3453" s="390"/>
    </row>
    <row r="3454" spans="2:6" x14ac:dyDescent="0.3">
      <c r="B3454" s="412"/>
      <c r="C3454" s="126"/>
      <c r="D3454" s="390"/>
      <c r="E3454" s="390"/>
      <c r="F3454" s="390"/>
    </row>
    <row r="3455" spans="2:6" x14ac:dyDescent="0.3">
      <c r="B3455" s="412"/>
      <c r="C3455" s="126"/>
      <c r="D3455" s="390"/>
      <c r="E3455" s="390"/>
      <c r="F3455" s="390"/>
    </row>
    <row r="3456" spans="2:6" x14ac:dyDescent="0.3">
      <c r="B3456" s="412"/>
      <c r="C3456" s="126"/>
      <c r="D3456" s="390"/>
      <c r="E3456" s="390"/>
      <c r="F3456" s="390"/>
    </row>
    <row r="3457" spans="2:6" x14ac:dyDescent="0.3">
      <c r="B3457" s="412"/>
      <c r="C3457" s="126"/>
      <c r="D3457" s="390"/>
      <c r="E3457" s="390"/>
      <c r="F3457" s="390"/>
    </row>
    <row r="3458" spans="2:6" x14ac:dyDescent="0.3">
      <c r="B3458" s="412"/>
      <c r="C3458" s="126"/>
      <c r="D3458" s="390"/>
      <c r="E3458" s="390"/>
      <c r="F3458" s="390"/>
    </row>
    <row r="3459" spans="2:6" x14ac:dyDescent="0.3">
      <c r="B3459" s="412"/>
      <c r="C3459" s="126"/>
      <c r="D3459" s="390"/>
      <c r="E3459" s="390"/>
      <c r="F3459" s="390"/>
    </row>
    <row r="3460" spans="2:6" x14ac:dyDescent="0.3">
      <c r="B3460" s="412"/>
      <c r="C3460" s="126"/>
      <c r="D3460" s="390"/>
      <c r="E3460" s="390"/>
      <c r="F3460" s="390"/>
    </row>
    <row r="3461" spans="2:6" x14ac:dyDescent="0.3">
      <c r="B3461" s="412"/>
      <c r="C3461" s="126"/>
      <c r="D3461" s="390"/>
      <c r="E3461" s="390"/>
      <c r="F3461" s="390"/>
    </row>
    <row r="3462" spans="2:6" x14ac:dyDescent="0.3">
      <c r="B3462" s="412"/>
      <c r="C3462" s="126"/>
      <c r="D3462" s="390"/>
      <c r="E3462" s="390"/>
      <c r="F3462" s="390"/>
    </row>
    <row r="3463" spans="2:6" x14ac:dyDescent="0.3">
      <c r="B3463" s="412"/>
      <c r="C3463" s="126"/>
      <c r="D3463" s="390"/>
      <c r="E3463" s="390"/>
      <c r="F3463" s="390"/>
    </row>
    <row r="3464" spans="2:6" x14ac:dyDescent="0.3">
      <c r="B3464" s="412"/>
      <c r="C3464" s="126"/>
      <c r="D3464" s="390"/>
      <c r="E3464" s="390"/>
      <c r="F3464" s="390"/>
    </row>
    <row r="3465" spans="2:6" x14ac:dyDescent="0.3">
      <c r="B3465" s="412"/>
      <c r="C3465" s="126"/>
      <c r="D3465" s="390"/>
      <c r="E3465" s="390"/>
      <c r="F3465" s="390"/>
    </row>
    <row r="3466" spans="2:6" x14ac:dyDescent="0.3">
      <c r="B3466" s="412"/>
      <c r="C3466" s="126"/>
      <c r="D3466" s="390"/>
      <c r="E3466" s="390"/>
      <c r="F3466" s="390"/>
    </row>
    <row r="3467" spans="2:6" x14ac:dyDescent="0.3">
      <c r="B3467" s="412"/>
      <c r="C3467" s="126"/>
      <c r="D3467" s="390"/>
      <c r="E3467" s="390"/>
      <c r="F3467" s="390"/>
    </row>
    <row r="3468" spans="2:6" x14ac:dyDescent="0.3">
      <c r="B3468" s="412"/>
      <c r="C3468" s="126"/>
      <c r="D3468" s="390"/>
      <c r="E3468" s="390"/>
      <c r="F3468" s="390"/>
    </row>
    <row r="3469" spans="2:6" x14ac:dyDescent="0.3">
      <c r="B3469" s="412"/>
      <c r="C3469" s="126"/>
      <c r="D3469" s="390"/>
      <c r="E3469" s="390"/>
      <c r="F3469" s="390"/>
    </row>
    <row r="3470" spans="2:6" x14ac:dyDescent="0.3">
      <c r="B3470" s="412"/>
      <c r="C3470" s="126"/>
      <c r="D3470" s="390"/>
      <c r="E3470" s="390"/>
      <c r="F3470" s="390"/>
    </row>
    <row r="3471" spans="2:6" x14ac:dyDescent="0.3">
      <c r="B3471" s="412"/>
      <c r="C3471" s="126"/>
      <c r="D3471" s="390"/>
      <c r="E3471" s="390"/>
      <c r="F3471" s="390"/>
    </row>
    <row r="3472" spans="2:6" x14ac:dyDescent="0.3">
      <c r="B3472" s="412"/>
      <c r="C3472" s="126"/>
      <c r="D3472" s="390"/>
      <c r="E3472" s="390"/>
      <c r="F3472" s="390"/>
    </row>
    <row r="3473" spans="2:6" x14ac:dyDescent="0.3">
      <c r="B3473" s="412"/>
      <c r="C3473" s="126"/>
      <c r="D3473" s="390"/>
      <c r="E3473" s="390"/>
      <c r="F3473" s="390"/>
    </row>
    <row r="3474" spans="2:6" x14ac:dyDescent="0.3">
      <c r="B3474" s="412"/>
      <c r="C3474" s="126"/>
      <c r="D3474" s="390"/>
      <c r="E3474" s="390"/>
      <c r="F3474" s="390"/>
    </row>
    <row r="3475" spans="2:6" x14ac:dyDescent="0.3">
      <c r="B3475" s="412"/>
      <c r="C3475" s="126"/>
      <c r="D3475" s="390"/>
      <c r="E3475" s="390"/>
      <c r="F3475" s="390"/>
    </row>
    <row r="3476" spans="2:6" x14ac:dyDescent="0.3">
      <c r="B3476" s="412"/>
      <c r="C3476" s="126"/>
      <c r="D3476" s="390"/>
      <c r="E3476" s="390"/>
      <c r="F3476" s="390"/>
    </row>
    <row r="3477" spans="2:6" x14ac:dyDescent="0.3">
      <c r="B3477" s="412"/>
      <c r="C3477" s="126"/>
      <c r="D3477" s="390"/>
      <c r="E3477" s="390"/>
      <c r="F3477" s="390"/>
    </row>
    <row r="3478" spans="2:6" x14ac:dyDescent="0.3">
      <c r="B3478" s="412"/>
      <c r="C3478" s="126"/>
      <c r="D3478" s="390"/>
      <c r="E3478" s="390"/>
      <c r="F3478" s="390"/>
    </row>
    <row r="3479" spans="2:6" x14ac:dyDescent="0.3">
      <c r="B3479" s="412"/>
      <c r="C3479" s="126"/>
      <c r="D3479" s="390"/>
      <c r="E3479" s="390"/>
      <c r="F3479" s="390"/>
    </row>
    <row r="3480" spans="2:6" x14ac:dyDescent="0.3">
      <c r="B3480" s="412"/>
      <c r="C3480" s="126"/>
      <c r="D3480" s="390"/>
      <c r="E3480" s="390"/>
      <c r="F3480" s="390"/>
    </row>
    <row r="3481" spans="2:6" x14ac:dyDescent="0.3">
      <c r="B3481" s="412"/>
      <c r="C3481" s="126"/>
      <c r="D3481" s="390"/>
      <c r="E3481" s="390"/>
      <c r="F3481" s="390"/>
    </row>
    <row r="3482" spans="2:6" x14ac:dyDescent="0.3">
      <c r="B3482" s="412"/>
      <c r="C3482" s="126"/>
      <c r="D3482" s="390"/>
      <c r="E3482" s="390"/>
      <c r="F3482" s="390"/>
    </row>
    <row r="3483" spans="2:6" x14ac:dyDescent="0.3">
      <c r="B3483" s="412"/>
      <c r="C3483" s="126"/>
      <c r="D3483" s="390"/>
      <c r="E3483" s="390"/>
      <c r="F3483" s="390"/>
    </row>
    <row r="3484" spans="2:6" x14ac:dyDescent="0.3">
      <c r="B3484" s="412"/>
      <c r="C3484" s="126"/>
      <c r="D3484" s="390"/>
      <c r="E3484" s="390"/>
      <c r="F3484" s="390"/>
    </row>
    <row r="3485" spans="2:6" x14ac:dyDescent="0.3">
      <c r="B3485" s="412"/>
      <c r="C3485" s="126"/>
      <c r="D3485" s="390"/>
      <c r="E3485" s="390"/>
      <c r="F3485" s="390"/>
    </row>
    <row r="3486" spans="2:6" x14ac:dyDescent="0.3">
      <c r="B3486" s="412"/>
      <c r="C3486" s="126"/>
      <c r="D3486" s="390"/>
      <c r="E3486" s="390"/>
      <c r="F3486" s="390"/>
    </row>
    <row r="3487" spans="2:6" x14ac:dyDescent="0.3">
      <c r="B3487" s="412"/>
      <c r="C3487" s="126"/>
      <c r="D3487" s="390"/>
      <c r="E3487" s="390"/>
      <c r="F3487" s="390"/>
    </row>
    <row r="3488" spans="2:6" x14ac:dyDescent="0.3">
      <c r="B3488" s="412"/>
      <c r="C3488" s="126"/>
      <c r="D3488" s="390"/>
      <c r="E3488" s="390"/>
      <c r="F3488" s="390"/>
    </row>
    <row r="3489" spans="2:6" x14ac:dyDescent="0.3">
      <c r="B3489" s="412"/>
      <c r="C3489" s="126"/>
      <c r="D3489" s="390"/>
      <c r="E3489" s="390"/>
      <c r="F3489" s="390"/>
    </row>
    <row r="3490" spans="2:6" x14ac:dyDescent="0.3">
      <c r="B3490" s="412"/>
      <c r="C3490" s="126"/>
      <c r="D3490" s="390"/>
      <c r="E3490" s="390"/>
      <c r="F3490" s="390"/>
    </row>
    <row r="3491" spans="2:6" x14ac:dyDescent="0.3">
      <c r="B3491" s="412"/>
      <c r="C3491" s="126"/>
      <c r="D3491" s="390"/>
      <c r="E3491" s="390"/>
      <c r="F3491" s="390"/>
    </row>
    <row r="3492" spans="2:6" x14ac:dyDescent="0.3">
      <c r="B3492" s="412"/>
      <c r="C3492" s="126"/>
      <c r="D3492" s="390"/>
      <c r="E3492" s="390"/>
      <c r="F3492" s="390"/>
    </row>
    <row r="3493" spans="2:6" x14ac:dyDescent="0.3">
      <c r="B3493" s="412"/>
      <c r="C3493" s="126"/>
      <c r="D3493" s="390"/>
      <c r="E3493" s="390"/>
      <c r="F3493" s="390"/>
    </row>
    <row r="3494" spans="2:6" x14ac:dyDescent="0.3">
      <c r="B3494" s="412"/>
      <c r="C3494" s="126"/>
      <c r="D3494" s="390"/>
      <c r="E3494" s="390"/>
      <c r="F3494" s="390"/>
    </row>
    <row r="3495" spans="2:6" x14ac:dyDescent="0.3">
      <c r="B3495" s="412"/>
      <c r="C3495" s="126"/>
      <c r="D3495" s="390"/>
      <c r="E3495" s="390"/>
      <c r="F3495" s="390"/>
    </row>
    <row r="3496" spans="2:6" x14ac:dyDescent="0.3">
      <c r="B3496" s="412"/>
      <c r="C3496" s="126"/>
      <c r="D3496" s="390"/>
      <c r="E3496" s="390"/>
      <c r="F3496" s="390"/>
    </row>
    <row r="3497" spans="2:6" x14ac:dyDescent="0.3">
      <c r="B3497" s="412"/>
      <c r="C3497" s="126"/>
      <c r="D3497" s="390"/>
      <c r="E3497" s="390"/>
      <c r="F3497" s="390"/>
    </row>
    <row r="3498" spans="2:6" x14ac:dyDescent="0.3">
      <c r="B3498" s="412"/>
      <c r="C3498" s="126"/>
      <c r="D3498" s="390"/>
      <c r="E3498" s="390"/>
      <c r="F3498" s="390"/>
    </row>
    <row r="3499" spans="2:6" x14ac:dyDescent="0.3">
      <c r="B3499" s="412"/>
      <c r="C3499" s="126"/>
      <c r="D3499" s="390"/>
      <c r="E3499" s="390"/>
      <c r="F3499" s="390"/>
    </row>
    <row r="3500" spans="2:6" x14ac:dyDescent="0.3">
      <c r="B3500" s="412"/>
      <c r="C3500" s="126"/>
      <c r="D3500" s="390"/>
      <c r="E3500" s="390"/>
      <c r="F3500" s="390"/>
    </row>
    <row r="3501" spans="2:6" x14ac:dyDescent="0.3">
      <c r="B3501" s="412"/>
      <c r="C3501" s="126"/>
      <c r="D3501" s="390"/>
      <c r="E3501" s="390"/>
      <c r="F3501" s="390"/>
    </row>
    <row r="3502" spans="2:6" x14ac:dyDescent="0.3">
      <c r="B3502" s="412"/>
      <c r="C3502" s="126"/>
      <c r="D3502" s="390"/>
      <c r="E3502" s="390"/>
      <c r="F3502" s="390"/>
    </row>
    <row r="3503" spans="2:6" x14ac:dyDescent="0.3">
      <c r="B3503" s="412"/>
      <c r="C3503" s="126"/>
      <c r="D3503" s="390"/>
      <c r="E3503" s="390"/>
      <c r="F3503" s="390"/>
    </row>
    <row r="3504" spans="2:6" x14ac:dyDescent="0.3">
      <c r="B3504" s="412"/>
      <c r="C3504" s="126"/>
      <c r="D3504" s="390"/>
      <c r="E3504" s="390"/>
      <c r="F3504" s="390"/>
    </row>
    <row r="3505" spans="2:6" x14ac:dyDescent="0.3">
      <c r="B3505" s="412"/>
      <c r="C3505" s="126"/>
      <c r="D3505" s="390"/>
      <c r="E3505" s="390"/>
      <c r="F3505" s="390"/>
    </row>
    <row r="3506" spans="2:6" x14ac:dyDescent="0.3">
      <c r="B3506" s="412"/>
      <c r="C3506" s="126"/>
      <c r="D3506" s="390"/>
      <c r="E3506" s="390"/>
      <c r="F3506" s="390"/>
    </row>
    <row r="3507" spans="2:6" x14ac:dyDescent="0.3">
      <c r="B3507" s="412"/>
      <c r="C3507" s="126"/>
      <c r="D3507" s="390"/>
      <c r="E3507" s="390"/>
      <c r="F3507" s="390"/>
    </row>
    <row r="3508" spans="2:6" x14ac:dyDescent="0.3">
      <c r="B3508" s="412"/>
      <c r="C3508" s="126"/>
      <c r="D3508" s="390"/>
      <c r="E3508" s="390"/>
      <c r="F3508" s="390"/>
    </row>
    <row r="3509" spans="2:6" x14ac:dyDescent="0.3">
      <c r="B3509" s="412"/>
      <c r="C3509" s="126"/>
      <c r="D3509" s="390"/>
      <c r="E3509" s="390"/>
      <c r="F3509" s="390"/>
    </row>
    <row r="3510" spans="2:6" x14ac:dyDescent="0.3">
      <c r="B3510" s="412"/>
      <c r="C3510" s="126"/>
      <c r="D3510" s="390"/>
      <c r="E3510" s="390"/>
      <c r="F3510" s="390"/>
    </row>
    <row r="3511" spans="2:6" x14ac:dyDescent="0.3">
      <c r="B3511" s="412"/>
      <c r="C3511" s="126"/>
      <c r="D3511" s="390"/>
      <c r="E3511" s="390"/>
      <c r="F3511" s="390"/>
    </row>
    <row r="3512" spans="2:6" x14ac:dyDescent="0.3">
      <c r="B3512" s="412"/>
      <c r="C3512" s="126"/>
      <c r="D3512" s="390"/>
      <c r="E3512" s="390"/>
      <c r="F3512" s="390"/>
    </row>
    <row r="3513" spans="2:6" x14ac:dyDescent="0.3">
      <c r="B3513" s="412"/>
      <c r="C3513" s="126"/>
      <c r="D3513" s="390"/>
      <c r="E3513" s="390"/>
      <c r="F3513" s="390"/>
    </row>
    <row r="3514" spans="2:6" x14ac:dyDescent="0.3">
      <c r="B3514" s="412"/>
      <c r="C3514" s="126"/>
      <c r="D3514" s="390"/>
      <c r="E3514" s="390"/>
      <c r="F3514" s="390"/>
    </row>
    <row r="3515" spans="2:6" x14ac:dyDescent="0.3">
      <c r="B3515" s="412"/>
      <c r="C3515" s="126"/>
      <c r="D3515" s="390"/>
      <c r="E3515" s="390"/>
      <c r="F3515" s="390"/>
    </row>
    <row r="3516" spans="2:6" x14ac:dyDescent="0.3">
      <c r="B3516" s="412"/>
      <c r="C3516" s="126"/>
      <c r="D3516" s="390"/>
      <c r="E3516" s="390"/>
      <c r="F3516" s="390"/>
    </row>
    <row r="3517" spans="2:6" x14ac:dyDescent="0.3">
      <c r="B3517" s="412"/>
      <c r="C3517" s="126"/>
      <c r="D3517" s="390"/>
      <c r="E3517" s="390"/>
      <c r="F3517" s="390"/>
    </row>
    <row r="3518" spans="2:6" x14ac:dyDescent="0.3">
      <c r="B3518" s="412"/>
      <c r="C3518" s="126"/>
      <c r="D3518" s="390"/>
      <c r="E3518" s="390"/>
      <c r="F3518" s="390"/>
    </row>
    <row r="3519" spans="2:6" x14ac:dyDescent="0.3">
      <c r="B3519" s="412"/>
      <c r="C3519" s="126"/>
      <c r="D3519" s="390"/>
      <c r="E3519" s="390"/>
      <c r="F3519" s="390"/>
    </row>
    <row r="3520" spans="2:6" x14ac:dyDescent="0.3">
      <c r="B3520" s="412"/>
      <c r="C3520" s="126"/>
      <c r="D3520" s="390"/>
      <c r="E3520" s="390"/>
      <c r="F3520" s="390"/>
    </row>
    <row r="3521" spans="2:6" x14ac:dyDescent="0.3">
      <c r="B3521" s="412"/>
      <c r="C3521" s="126"/>
      <c r="D3521" s="390"/>
      <c r="E3521" s="390"/>
      <c r="F3521" s="390"/>
    </row>
    <row r="3522" spans="2:6" x14ac:dyDescent="0.3">
      <c r="B3522" s="412"/>
      <c r="C3522" s="126"/>
      <c r="D3522" s="390"/>
      <c r="E3522" s="390"/>
      <c r="F3522" s="390"/>
    </row>
    <row r="3523" spans="2:6" x14ac:dyDescent="0.3">
      <c r="B3523" s="412"/>
      <c r="C3523" s="126"/>
      <c r="D3523" s="390"/>
      <c r="E3523" s="390"/>
      <c r="F3523" s="390"/>
    </row>
    <row r="3524" spans="2:6" x14ac:dyDescent="0.3">
      <c r="B3524" s="412"/>
      <c r="C3524" s="126"/>
      <c r="D3524" s="390"/>
      <c r="E3524" s="390"/>
      <c r="F3524" s="390"/>
    </row>
    <row r="3525" spans="2:6" x14ac:dyDescent="0.3">
      <c r="B3525" s="412"/>
      <c r="C3525" s="126"/>
      <c r="D3525" s="390"/>
      <c r="E3525" s="390"/>
      <c r="F3525" s="390"/>
    </row>
    <row r="3526" spans="2:6" x14ac:dyDescent="0.3">
      <c r="B3526" s="412"/>
      <c r="C3526" s="126"/>
      <c r="D3526" s="390"/>
      <c r="E3526" s="390"/>
      <c r="F3526" s="390"/>
    </row>
    <row r="3527" spans="2:6" x14ac:dyDescent="0.3">
      <c r="B3527" s="412"/>
      <c r="C3527" s="126"/>
      <c r="D3527" s="390"/>
      <c r="E3527" s="390"/>
      <c r="F3527" s="390"/>
    </row>
    <row r="3528" spans="2:6" x14ac:dyDescent="0.3">
      <c r="B3528" s="412"/>
      <c r="C3528" s="126"/>
      <c r="D3528" s="390"/>
      <c r="E3528" s="390"/>
      <c r="F3528" s="390"/>
    </row>
    <row r="3529" spans="2:6" x14ac:dyDescent="0.3">
      <c r="B3529" s="412"/>
      <c r="C3529" s="126"/>
      <c r="D3529" s="390"/>
      <c r="E3529" s="390"/>
      <c r="F3529" s="390"/>
    </row>
    <row r="3530" spans="2:6" x14ac:dyDescent="0.3">
      <c r="B3530" s="412"/>
      <c r="C3530" s="126"/>
      <c r="D3530" s="390"/>
      <c r="E3530" s="390"/>
      <c r="F3530" s="390"/>
    </row>
    <row r="3531" spans="2:6" x14ac:dyDescent="0.3">
      <c r="B3531" s="412"/>
      <c r="C3531" s="126"/>
      <c r="D3531" s="390"/>
      <c r="E3531" s="390"/>
      <c r="F3531" s="390"/>
    </row>
    <row r="3532" spans="2:6" x14ac:dyDescent="0.3">
      <c r="B3532" s="412"/>
      <c r="C3532" s="126"/>
      <c r="D3532" s="390"/>
      <c r="E3532" s="390"/>
      <c r="F3532" s="390"/>
    </row>
    <row r="3533" spans="2:6" x14ac:dyDescent="0.3">
      <c r="B3533" s="412"/>
      <c r="C3533" s="126"/>
      <c r="D3533" s="390"/>
      <c r="E3533" s="390"/>
      <c r="F3533" s="390"/>
    </row>
    <row r="3534" spans="2:6" x14ac:dyDescent="0.3">
      <c r="B3534" s="412"/>
      <c r="C3534" s="126"/>
      <c r="D3534" s="390"/>
      <c r="E3534" s="390"/>
      <c r="F3534" s="390"/>
    </row>
    <row r="3535" spans="2:6" x14ac:dyDescent="0.3">
      <c r="B3535" s="412"/>
      <c r="C3535" s="126"/>
      <c r="D3535" s="390"/>
      <c r="E3535" s="390"/>
      <c r="F3535" s="390"/>
    </row>
    <row r="3536" spans="2:6" x14ac:dyDescent="0.3">
      <c r="B3536" s="412"/>
      <c r="C3536" s="126"/>
      <c r="D3536" s="390"/>
      <c r="E3536" s="390"/>
      <c r="F3536" s="390"/>
    </row>
    <row r="3537" spans="2:6" x14ac:dyDescent="0.3">
      <c r="B3537" s="412"/>
      <c r="C3537" s="126"/>
      <c r="D3537" s="390"/>
      <c r="E3537" s="390"/>
      <c r="F3537" s="390"/>
    </row>
    <row r="3538" spans="2:6" x14ac:dyDescent="0.3">
      <c r="B3538" s="412"/>
      <c r="C3538" s="126"/>
      <c r="D3538" s="390"/>
      <c r="E3538" s="390"/>
      <c r="F3538" s="390"/>
    </row>
    <row r="3539" spans="2:6" x14ac:dyDescent="0.3">
      <c r="B3539" s="412"/>
      <c r="C3539" s="126"/>
      <c r="D3539" s="390"/>
      <c r="E3539" s="390"/>
      <c r="F3539" s="390"/>
    </row>
    <row r="3540" spans="2:6" x14ac:dyDescent="0.3">
      <c r="B3540" s="412"/>
      <c r="C3540" s="126"/>
      <c r="D3540" s="390"/>
      <c r="E3540" s="390"/>
      <c r="F3540" s="390"/>
    </row>
    <row r="3541" spans="2:6" x14ac:dyDescent="0.3">
      <c r="B3541" s="412"/>
      <c r="C3541" s="126"/>
      <c r="D3541" s="390"/>
      <c r="E3541" s="390"/>
      <c r="F3541" s="390"/>
    </row>
    <row r="3542" spans="2:6" x14ac:dyDescent="0.3">
      <c r="B3542" s="412"/>
      <c r="C3542" s="126"/>
      <c r="D3542" s="390"/>
      <c r="E3542" s="390"/>
      <c r="F3542" s="390"/>
    </row>
    <row r="3543" spans="2:6" x14ac:dyDescent="0.3">
      <c r="B3543" s="412"/>
      <c r="C3543" s="126"/>
      <c r="D3543" s="390"/>
      <c r="E3543" s="390"/>
      <c r="F3543" s="390"/>
    </row>
    <row r="3544" spans="2:6" x14ac:dyDescent="0.3">
      <c r="B3544" s="412"/>
      <c r="C3544" s="126"/>
      <c r="D3544" s="390"/>
      <c r="E3544" s="390"/>
      <c r="F3544" s="390"/>
    </row>
    <row r="3545" spans="2:6" x14ac:dyDescent="0.3">
      <c r="B3545" s="412"/>
      <c r="C3545" s="126"/>
      <c r="D3545" s="390"/>
      <c r="E3545" s="390"/>
      <c r="F3545" s="390"/>
    </row>
    <row r="3546" spans="2:6" x14ac:dyDescent="0.3">
      <c r="B3546" s="412"/>
      <c r="C3546" s="126"/>
      <c r="D3546" s="390"/>
      <c r="E3546" s="390"/>
      <c r="F3546" s="390"/>
    </row>
    <row r="3547" spans="2:6" x14ac:dyDescent="0.3">
      <c r="B3547" s="412"/>
      <c r="C3547" s="126"/>
      <c r="D3547" s="390"/>
      <c r="E3547" s="390"/>
      <c r="F3547" s="390"/>
    </row>
    <row r="3548" spans="2:6" x14ac:dyDescent="0.3">
      <c r="B3548" s="412"/>
      <c r="C3548" s="126"/>
      <c r="D3548" s="390"/>
      <c r="E3548" s="390"/>
      <c r="F3548" s="390"/>
    </row>
    <row r="3549" spans="2:6" x14ac:dyDescent="0.3">
      <c r="B3549" s="412"/>
      <c r="C3549" s="126"/>
      <c r="D3549" s="390"/>
      <c r="E3549" s="390"/>
      <c r="F3549" s="390"/>
    </row>
    <row r="3550" spans="2:6" x14ac:dyDescent="0.3">
      <c r="B3550" s="412"/>
      <c r="C3550" s="126"/>
      <c r="D3550" s="390"/>
      <c r="E3550" s="390"/>
      <c r="F3550" s="390"/>
    </row>
    <row r="3551" spans="2:6" x14ac:dyDescent="0.3">
      <c r="B3551" s="412"/>
      <c r="C3551" s="126"/>
      <c r="D3551" s="390"/>
      <c r="E3551" s="390"/>
      <c r="F3551" s="390"/>
    </row>
    <row r="3552" spans="2:6" x14ac:dyDescent="0.3">
      <c r="B3552" s="412"/>
      <c r="C3552" s="126"/>
      <c r="D3552" s="390"/>
      <c r="E3552" s="390"/>
      <c r="F3552" s="390"/>
    </row>
    <row r="3553" spans="2:6" x14ac:dyDescent="0.3">
      <c r="B3553" s="412"/>
      <c r="C3553" s="126"/>
      <c r="D3553" s="390"/>
      <c r="E3553" s="390"/>
      <c r="F3553" s="390"/>
    </row>
    <row r="3554" spans="2:6" x14ac:dyDescent="0.3">
      <c r="B3554" s="412"/>
      <c r="C3554" s="126"/>
      <c r="D3554" s="390"/>
      <c r="E3554" s="390"/>
      <c r="F3554" s="390"/>
    </row>
    <row r="3555" spans="2:6" x14ac:dyDescent="0.3">
      <c r="B3555" s="412"/>
      <c r="C3555" s="126"/>
      <c r="D3555" s="390"/>
      <c r="E3555" s="390"/>
      <c r="F3555" s="390"/>
    </row>
    <row r="3556" spans="2:6" x14ac:dyDescent="0.3">
      <c r="B3556" s="412"/>
      <c r="C3556" s="126"/>
      <c r="D3556" s="390"/>
      <c r="E3556" s="390"/>
      <c r="F3556" s="390"/>
    </row>
    <row r="3557" spans="2:6" x14ac:dyDescent="0.3">
      <c r="B3557" s="412"/>
      <c r="C3557" s="126"/>
      <c r="D3557" s="390"/>
      <c r="E3557" s="390"/>
      <c r="F3557" s="390"/>
    </row>
    <row r="3558" spans="2:6" x14ac:dyDescent="0.3">
      <c r="B3558" s="412"/>
      <c r="C3558" s="126"/>
      <c r="D3558" s="390"/>
      <c r="E3558" s="390"/>
      <c r="F3558" s="390"/>
    </row>
    <row r="3559" spans="2:6" x14ac:dyDescent="0.3">
      <c r="B3559" s="412"/>
      <c r="C3559" s="126"/>
      <c r="D3559" s="390"/>
      <c r="E3559" s="390"/>
      <c r="F3559" s="390"/>
    </row>
    <row r="3560" spans="2:6" x14ac:dyDescent="0.3">
      <c r="B3560" s="412"/>
      <c r="C3560" s="126"/>
      <c r="D3560" s="390"/>
      <c r="E3560" s="390"/>
      <c r="F3560" s="390"/>
    </row>
    <row r="3561" spans="2:6" x14ac:dyDescent="0.3">
      <c r="B3561" s="412"/>
      <c r="C3561" s="126"/>
      <c r="D3561" s="390"/>
      <c r="E3561" s="390"/>
      <c r="F3561" s="390"/>
    </row>
    <row r="3562" spans="2:6" x14ac:dyDescent="0.3">
      <c r="B3562" s="412"/>
      <c r="C3562" s="126"/>
      <c r="D3562" s="390"/>
      <c r="E3562" s="390"/>
      <c r="F3562" s="390"/>
    </row>
    <row r="3563" spans="2:6" x14ac:dyDescent="0.3">
      <c r="B3563" s="412"/>
      <c r="C3563" s="126"/>
      <c r="D3563" s="390"/>
      <c r="E3563" s="390"/>
      <c r="F3563" s="390"/>
    </row>
    <row r="3564" spans="2:6" x14ac:dyDescent="0.3">
      <c r="B3564" s="412"/>
      <c r="C3564" s="126"/>
      <c r="D3564" s="390"/>
      <c r="E3564" s="390"/>
      <c r="F3564" s="390"/>
    </row>
    <row r="3565" spans="2:6" x14ac:dyDescent="0.3">
      <c r="B3565" s="412"/>
      <c r="C3565" s="126"/>
      <c r="D3565" s="390"/>
      <c r="E3565" s="390"/>
      <c r="F3565" s="390"/>
    </row>
    <row r="3566" spans="2:6" x14ac:dyDescent="0.3">
      <c r="B3566" s="412"/>
      <c r="C3566" s="126"/>
      <c r="D3566" s="390"/>
      <c r="E3566" s="390"/>
      <c r="F3566" s="390"/>
    </row>
    <row r="3567" spans="2:6" x14ac:dyDescent="0.3">
      <c r="B3567" s="412"/>
      <c r="C3567" s="126"/>
      <c r="D3567" s="390"/>
      <c r="E3567" s="390"/>
      <c r="F3567" s="390"/>
    </row>
    <row r="3568" spans="2:6" x14ac:dyDescent="0.3">
      <c r="B3568" s="412"/>
      <c r="C3568" s="126"/>
      <c r="D3568" s="390"/>
      <c r="E3568" s="390"/>
      <c r="F3568" s="390"/>
    </row>
    <row r="3569" spans="2:6" x14ac:dyDescent="0.3">
      <c r="B3569" s="412"/>
      <c r="C3569" s="126"/>
      <c r="D3569" s="390"/>
      <c r="E3569" s="390"/>
      <c r="F3569" s="390"/>
    </row>
    <row r="3570" spans="2:6" x14ac:dyDescent="0.3">
      <c r="B3570" s="412"/>
      <c r="C3570" s="126"/>
      <c r="D3570" s="390"/>
      <c r="E3570" s="390"/>
      <c r="F3570" s="390"/>
    </row>
    <row r="3571" spans="2:6" x14ac:dyDescent="0.3">
      <c r="B3571" s="412"/>
      <c r="C3571" s="126"/>
      <c r="D3571" s="390"/>
      <c r="E3571" s="390"/>
      <c r="F3571" s="390"/>
    </row>
    <row r="3572" spans="2:6" x14ac:dyDescent="0.3">
      <c r="B3572" s="412"/>
      <c r="C3572" s="126"/>
      <c r="D3572" s="390"/>
      <c r="E3572" s="390"/>
      <c r="F3572" s="390"/>
    </row>
    <row r="3573" spans="2:6" x14ac:dyDescent="0.3">
      <c r="B3573" s="412"/>
      <c r="C3573" s="126"/>
      <c r="D3573" s="390"/>
      <c r="E3573" s="390"/>
      <c r="F3573" s="390"/>
    </row>
    <row r="3574" spans="2:6" x14ac:dyDescent="0.3">
      <c r="B3574" s="412"/>
      <c r="C3574" s="126"/>
      <c r="D3574" s="390"/>
      <c r="E3574" s="390"/>
      <c r="F3574" s="390"/>
    </row>
    <row r="3575" spans="2:6" x14ac:dyDescent="0.3">
      <c r="B3575" s="412"/>
      <c r="C3575" s="126"/>
      <c r="D3575" s="390"/>
      <c r="E3575" s="390"/>
      <c r="F3575" s="390"/>
    </row>
    <row r="3576" spans="2:6" x14ac:dyDescent="0.3">
      <c r="B3576" s="412"/>
      <c r="C3576" s="126"/>
      <c r="D3576" s="390"/>
      <c r="E3576" s="390"/>
      <c r="F3576" s="390"/>
    </row>
    <row r="3577" spans="2:6" x14ac:dyDescent="0.3">
      <c r="B3577" s="412"/>
      <c r="C3577" s="126"/>
      <c r="D3577" s="390"/>
      <c r="E3577" s="390"/>
      <c r="F3577" s="390"/>
    </row>
    <row r="3578" spans="2:6" x14ac:dyDescent="0.3">
      <c r="B3578" s="412"/>
      <c r="C3578" s="126"/>
      <c r="D3578" s="390"/>
      <c r="E3578" s="390"/>
      <c r="F3578" s="390"/>
    </row>
    <row r="3579" spans="2:6" x14ac:dyDescent="0.3">
      <c r="B3579" s="412"/>
      <c r="C3579" s="126"/>
      <c r="D3579" s="390"/>
      <c r="E3579" s="390"/>
      <c r="F3579" s="390"/>
    </row>
    <row r="3580" spans="2:6" x14ac:dyDescent="0.3">
      <c r="B3580" s="412"/>
      <c r="C3580" s="126"/>
      <c r="D3580" s="390"/>
      <c r="E3580" s="390"/>
      <c r="F3580" s="390"/>
    </row>
    <row r="3581" spans="2:6" x14ac:dyDescent="0.3">
      <c r="B3581" s="412"/>
      <c r="C3581" s="126"/>
      <c r="D3581" s="390"/>
      <c r="E3581" s="390"/>
      <c r="F3581" s="390"/>
    </row>
    <row r="3582" spans="2:6" x14ac:dyDescent="0.3">
      <c r="B3582" s="412"/>
      <c r="C3582" s="126"/>
      <c r="D3582" s="390"/>
      <c r="E3582" s="390"/>
      <c r="F3582" s="390"/>
    </row>
    <row r="3583" spans="2:6" x14ac:dyDescent="0.3">
      <c r="B3583" s="412"/>
      <c r="C3583" s="126"/>
      <c r="D3583" s="390"/>
      <c r="E3583" s="390"/>
      <c r="F3583" s="390"/>
    </row>
    <row r="3584" spans="2:6" x14ac:dyDescent="0.3">
      <c r="B3584" s="412"/>
      <c r="C3584" s="126"/>
      <c r="D3584" s="390"/>
      <c r="E3584" s="390"/>
      <c r="F3584" s="390"/>
    </row>
    <row r="3585" spans="2:6" x14ac:dyDescent="0.3">
      <c r="B3585" s="412"/>
      <c r="C3585" s="126"/>
      <c r="D3585" s="390"/>
      <c r="E3585" s="390"/>
      <c r="F3585" s="390"/>
    </row>
    <row r="3586" spans="2:6" x14ac:dyDescent="0.3">
      <c r="B3586" s="412"/>
      <c r="C3586" s="126"/>
      <c r="D3586" s="390"/>
      <c r="E3586" s="390"/>
      <c r="F3586" s="390"/>
    </row>
    <row r="3587" spans="2:6" x14ac:dyDescent="0.3">
      <c r="B3587" s="412"/>
      <c r="C3587" s="126"/>
      <c r="D3587" s="390"/>
      <c r="E3587" s="390"/>
      <c r="F3587" s="390"/>
    </row>
    <row r="3588" spans="2:6" x14ac:dyDescent="0.3">
      <c r="B3588" s="412"/>
      <c r="C3588" s="126"/>
      <c r="D3588" s="390"/>
      <c r="E3588" s="390"/>
      <c r="F3588" s="390"/>
    </row>
    <row r="3589" spans="2:6" x14ac:dyDescent="0.3">
      <c r="B3589" s="412"/>
      <c r="C3589" s="126"/>
      <c r="D3589" s="390"/>
      <c r="E3589" s="390"/>
      <c r="F3589" s="390"/>
    </row>
    <row r="3590" spans="2:6" x14ac:dyDescent="0.3">
      <c r="B3590" s="412"/>
      <c r="C3590" s="126"/>
      <c r="D3590" s="390"/>
      <c r="E3590" s="390"/>
      <c r="F3590" s="390"/>
    </row>
    <row r="3591" spans="2:6" x14ac:dyDescent="0.3">
      <c r="B3591" s="412"/>
      <c r="C3591" s="126"/>
      <c r="D3591" s="390"/>
      <c r="E3591" s="390"/>
      <c r="F3591" s="390"/>
    </row>
    <row r="3592" spans="2:6" x14ac:dyDescent="0.3">
      <c r="B3592" s="412"/>
      <c r="C3592" s="126"/>
      <c r="D3592" s="390"/>
      <c r="E3592" s="390"/>
      <c r="F3592" s="390"/>
    </row>
    <row r="3593" spans="2:6" x14ac:dyDescent="0.3">
      <c r="B3593" s="412"/>
      <c r="C3593" s="126"/>
      <c r="D3593" s="390"/>
      <c r="E3593" s="390"/>
      <c r="F3593" s="390"/>
    </row>
    <row r="3594" spans="2:6" x14ac:dyDescent="0.3">
      <c r="B3594" s="412"/>
      <c r="C3594" s="126"/>
      <c r="D3594" s="390"/>
      <c r="E3594" s="390"/>
      <c r="F3594" s="390"/>
    </row>
    <row r="3595" spans="2:6" x14ac:dyDescent="0.3">
      <c r="B3595" s="412"/>
      <c r="C3595" s="126"/>
      <c r="D3595" s="390"/>
      <c r="E3595" s="390"/>
      <c r="F3595" s="390"/>
    </row>
    <row r="3596" spans="2:6" x14ac:dyDescent="0.3">
      <c r="B3596" s="412"/>
      <c r="C3596" s="126"/>
      <c r="D3596" s="390"/>
      <c r="E3596" s="390"/>
      <c r="F3596" s="390"/>
    </row>
    <row r="3597" spans="2:6" x14ac:dyDescent="0.3">
      <c r="B3597" s="412"/>
      <c r="C3597" s="126"/>
      <c r="D3597" s="390"/>
      <c r="E3597" s="390"/>
      <c r="F3597" s="390"/>
    </row>
    <row r="3598" spans="2:6" x14ac:dyDescent="0.3">
      <c r="B3598" s="412"/>
      <c r="C3598" s="126"/>
      <c r="D3598" s="390"/>
      <c r="E3598" s="390"/>
      <c r="F3598" s="390"/>
    </row>
    <row r="3599" spans="2:6" x14ac:dyDescent="0.3">
      <c r="B3599" s="412"/>
      <c r="C3599" s="126"/>
      <c r="D3599" s="390"/>
      <c r="E3599" s="390"/>
      <c r="F3599" s="390"/>
    </row>
    <row r="3600" spans="2:6" x14ac:dyDescent="0.3">
      <c r="B3600" s="412"/>
      <c r="C3600" s="126"/>
      <c r="D3600" s="390"/>
      <c r="E3600" s="390"/>
      <c r="F3600" s="390"/>
    </row>
    <row r="3601" spans="2:6" x14ac:dyDescent="0.3">
      <c r="B3601" s="412"/>
      <c r="C3601" s="126"/>
      <c r="D3601" s="390"/>
      <c r="E3601" s="390"/>
      <c r="F3601" s="390"/>
    </row>
    <row r="3602" spans="2:6" x14ac:dyDescent="0.3">
      <c r="B3602" s="412"/>
      <c r="C3602" s="126"/>
      <c r="D3602" s="390"/>
      <c r="E3602" s="390"/>
      <c r="F3602" s="390"/>
    </row>
    <row r="3603" spans="2:6" x14ac:dyDescent="0.3">
      <c r="B3603" s="412"/>
      <c r="C3603" s="126"/>
      <c r="D3603" s="390"/>
      <c r="E3603" s="390"/>
      <c r="F3603" s="390"/>
    </row>
    <row r="3604" spans="2:6" x14ac:dyDescent="0.3">
      <c r="B3604" s="412"/>
      <c r="C3604" s="126"/>
      <c r="D3604" s="390"/>
      <c r="E3604" s="390"/>
      <c r="F3604" s="390"/>
    </row>
    <row r="3605" spans="2:6" x14ac:dyDescent="0.3">
      <c r="B3605" s="412"/>
      <c r="C3605" s="126"/>
      <c r="D3605" s="390"/>
      <c r="E3605" s="390"/>
      <c r="F3605" s="390"/>
    </row>
    <row r="3606" spans="2:6" x14ac:dyDescent="0.3">
      <c r="B3606" s="412"/>
      <c r="C3606" s="126"/>
      <c r="D3606" s="390"/>
      <c r="E3606" s="390"/>
      <c r="F3606" s="390"/>
    </row>
    <row r="3607" spans="2:6" x14ac:dyDescent="0.3">
      <c r="B3607" s="412"/>
      <c r="C3607" s="126"/>
      <c r="D3607" s="390"/>
      <c r="E3607" s="390"/>
      <c r="F3607" s="390"/>
    </row>
    <row r="3608" spans="2:6" x14ac:dyDescent="0.3">
      <c r="B3608" s="412"/>
      <c r="C3608" s="126"/>
      <c r="D3608" s="390"/>
      <c r="E3608" s="390"/>
      <c r="F3608" s="390"/>
    </row>
    <row r="3609" spans="2:6" x14ac:dyDescent="0.3">
      <c r="B3609" s="412"/>
      <c r="C3609" s="126"/>
      <c r="D3609" s="390"/>
      <c r="E3609" s="390"/>
      <c r="F3609" s="390"/>
    </row>
    <row r="3610" spans="2:6" x14ac:dyDescent="0.3">
      <c r="B3610" s="412"/>
      <c r="C3610" s="126"/>
      <c r="D3610" s="390"/>
      <c r="E3610" s="390"/>
      <c r="F3610" s="390"/>
    </row>
    <row r="3611" spans="2:6" x14ac:dyDescent="0.3">
      <c r="B3611" s="412"/>
      <c r="C3611" s="126"/>
      <c r="D3611" s="390"/>
      <c r="E3611" s="390"/>
      <c r="F3611" s="390"/>
    </row>
    <row r="3612" spans="2:6" x14ac:dyDescent="0.3">
      <c r="B3612" s="412"/>
      <c r="C3612" s="126"/>
      <c r="D3612" s="390"/>
      <c r="E3612" s="390"/>
      <c r="F3612" s="390"/>
    </row>
    <row r="3613" spans="2:6" x14ac:dyDescent="0.3">
      <c r="B3613" s="412"/>
      <c r="C3613" s="126"/>
      <c r="D3613" s="390"/>
      <c r="E3613" s="390"/>
      <c r="F3613" s="390"/>
    </row>
    <row r="3614" spans="2:6" x14ac:dyDescent="0.3">
      <c r="B3614" s="412"/>
      <c r="C3614" s="126"/>
      <c r="D3614" s="390"/>
      <c r="E3614" s="390"/>
      <c r="F3614" s="390"/>
    </row>
    <row r="3615" spans="2:6" x14ac:dyDescent="0.3">
      <c r="B3615" s="412"/>
      <c r="C3615" s="126"/>
      <c r="D3615" s="390"/>
      <c r="E3615" s="390"/>
      <c r="F3615" s="390"/>
    </row>
    <row r="3616" spans="2:6" x14ac:dyDescent="0.3">
      <c r="B3616" s="412"/>
      <c r="C3616" s="126"/>
      <c r="D3616" s="390"/>
      <c r="E3616" s="390"/>
      <c r="F3616" s="390"/>
    </row>
    <row r="3617" spans="2:6" x14ac:dyDescent="0.3">
      <c r="B3617" s="412"/>
      <c r="C3617" s="126"/>
      <c r="D3617" s="390"/>
      <c r="E3617" s="390"/>
      <c r="F3617" s="390"/>
    </row>
    <row r="3618" spans="2:6" x14ac:dyDescent="0.3">
      <c r="B3618" s="412"/>
      <c r="C3618" s="126"/>
      <c r="D3618" s="390"/>
      <c r="E3618" s="390"/>
      <c r="F3618" s="390"/>
    </row>
    <row r="3619" spans="2:6" x14ac:dyDescent="0.3">
      <c r="B3619" s="412"/>
      <c r="C3619" s="126"/>
      <c r="D3619" s="390"/>
      <c r="E3619" s="390"/>
      <c r="F3619" s="390"/>
    </row>
    <row r="3620" spans="2:6" x14ac:dyDescent="0.3">
      <c r="B3620" s="412"/>
      <c r="C3620" s="126"/>
      <c r="D3620" s="390"/>
      <c r="E3620" s="390"/>
      <c r="F3620" s="390"/>
    </row>
    <row r="3621" spans="2:6" x14ac:dyDescent="0.3">
      <c r="B3621" s="412"/>
      <c r="C3621" s="126"/>
      <c r="D3621" s="390"/>
      <c r="E3621" s="390"/>
      <c r="F3621" s="390"/>
    </row>
    <row r="3622" spans="2:6" x14ac:dyDescent="0.3">
      <c r="B3622" s="412"/>
      <c r="C3622" s="126"/>
      <c r="D3622" s="390"/>
      <c r="E3622" s="390"/>
      <c r="F3622" s="390"/>
    </row>
    <row r="3623" spans="2:6" x14ac:dyDescent="0.3">
      <c r="B3623" s="412"/>
      <c r="C3623" s="126"/>
      <c r="D3623" s="390"/>
      <c r="E3623" s="390"/>
      <c r="F3623" s="390"/>
    </row>
    <row r="3624" spans="2:6" x14ac:dyDescent="0.3">
      <c r="B3624" s="412"/>
      <c r="C3624" s="126"/>
      <c r="D3624" s="390"/>
      <c r="E3624" s="390"/>
      <c r="F3624" s="390"/>
    </row>
    <row r="3625" spans="2:6" x14ac:dyDescent="0.3">
      <c r="B3625" s="412"/>
      <c r="C3625" s="126"/>
      <c r="D3625" s="390"/>
      <c r="E3625" s="390"/>
      <c r="F3625" s="390"/>
    </row>
    <row r="3626" spans="2:6" x14ac:dyDescent="0.3">
      <c r="B3626" s="412"/>
      <c r="C3626" s="126"/>
      <c r="D3626" s="390"/>
      <c r="E3626" s="390"/>
      <c r="F3626" s="390"/>
    </row>
    <row r="3627" spans="2:6" x14ac:dyDescent="0.3">
      <c r="B3627" s="412"/>
      <c r="C3627" s="126"/>
      <c r="D3627" s="390"/>
      <c r="E3627" s="390"/>
      <c r="F3627" s="390"/>
    </row>
    <row r="3628" spans="2:6" x14ac:dyDescent="0.3">
      <c r="B3628" s="412"/>
      <c r="C3628" s="126"/>
      <c r="D3628" s="390"/>
      <c r="E3628" s="390"/>
      <c r="F3628" s="390"/>
    </row>
    <row r="3629" spans="2:6" x14ac:dyDescent="0.3">
      <c r="B3629" s="412"/>
      <c r="C3629" s="126"/>
      <c r="D3629" s="390"/>
      <c r="E3629" s="390"/>
      <c r="F3629" s="390"/>
    </row>
    <row r="3630" spans="2:6" x14ac:dyDescent="0.3">
      <c r="B3630" s="412"/>
      <c r="C3630" s="126"/>
      <c r="D3630" s="390"/>
      <c r="E3630" s="390"/>
      <c r="F3630" s="390"/>
    </row>
    <row r="3631" spans="2:6" x14ac:dyDescent="0.3">
      <c r="B3631" s="412"/>
      <c r="C3631" s="126"/>
      <c r="D3631" s="390"/>
      <c r="E3631" s="390"/>
      <c r="F3631" s="390"/>
    </row>
    <row r="3632" spans="2:6" x14ac:dyDescent="0.3">
      <c r="B3632" s="412"/>
      <c r="C3632" s="126"/>
      <c r="D3632" s="390"/>
      <c r="E3632" s="390"/>
      <c r="F3632" s="390"/>
    </row>
    <row r="3633" spans="2:6" x14ac:dyDescent="0.3">
      <c r="B3633" s="412"/>
      <c r="C3633" s="126"/>
      <c r="D3633" s="390"/>
      <c r="E3633" s="390"/>
      <c r="F3633" s="390"/>
    </row>
    <row r="3634" spans="2:6" x14ac:dyDescent="0.3">
      <c r="B3634" s="412"/>
      <c r="C3634" s="126"/>
      <c r="D3634" s="390"/>
      <c r="E3634" s="390"/>
      <c r="F3634" s="390"/>
    </row>
    <row r="3635" spans="2:6" x14ac:dyDescent="0.3">
      <c r="B3635" s="412"/>
      <c r="C3635" s="126"/>
      <c r="D3635" s="390"/>
      <c r="E3635" s="390"/>
      <c r="F3635" s="390"/>
    </row>
    <row r="3636" spans="2:6" x14ac:dyDescent="0.3">
      <c r="B3636" s="412"/>
      <c r="C3636" s="126"/>
      <c r="D3636" s="390"/>
      <c r="E3636" s="390"/>
      <c r="F3636" s="390"/>
    </row>
    <row r="3637" spans="2:6" x14ac:dyDescent="0.3">
      <c r="B3637" s="412"/>
      <c r="C3637" s="126"/>
      <c r="D3637" s="390"/>
      <c r="E3637" s="390"/>
      <c r="F3637" s="390"/>
    </row>
    <row r="3638" spans="2:6" x14ac:dyDescent="0.3">
      <c r="B3638" s="412"/>
      <c r="C3638" s="126"/>
      <c r="D3638" s="390"/>
      <c r="E3638" s="390"/>
      <c r="F3638" s="390"/>
    </row>
    <row r="3639" spans="2:6" x14ac:dyDescent="0.3">
      <c r="B3639" s="412"/>
      <c r="C3639" s="126"/>
      <c r="D3639" s="390"/>
      <c r="E3639" s="390"/>
      <c r="F3639" s="390"/>
    </row>
    <row r="3640" spans="2:6" x14ac:dyDescent="0.3">
      <c r="B3640" s="412"/>
      <c r="C3640" s="126"/>
      <c r="D3640" s="390"/>
      <c r="E3640" s="390"/>
      <c r="F3640" s="390"/>
    </row>
    <row r="3641" spans="2:6" x14ac:dyDescent="0.3">
      <c r="B3641" s="412"/>
      <c r="C3641" s="126"/>
      <c r="D3641" s="390"/>
      <c r="E3641" s="390"/>
      <c r="F3641" s="390"/>
    </row>
    <row r="3642" spans="2:6" x14ac:dyDescent="0.3">
      <c r="B3642" s="412"/>
      <c r="C3642" s="126"/>
      <c r="D3642" s="390"/>
      <c r="E3642" s="390"/>
      <c r="F3642" s="390"/>
    </row>
    <row r="3643" spans="2:6" x14ac:dyDescent="0.3">
      <c r="B3643" s="412"/>
      <c r="C3643" s="126"/>
      <c r="D3643" s="390"/>
      <c r="E3643" s="390"/>
      <c r="F3643" s="390"/>
    </row>
    <row r="3644" spans="2:6" x14ac:dyDescent="0.3">
      <c r="B3644" s="412"/>
      <c r="C3644" s="126"/>
      <c r="D3644" s="390"/>
      <c r="E3644" s="390"/>
      <c r="F3644" s="390"/>
    </row>
    <row r="3645" spans="2:6" x14ac:dyDescent="0.3">
      <c r="B3645" s="412"/>
      <c r="C3645" s="126"/>
      <c r="D3645" s="390"/>
      <c r="E3645" s="390"/>
      <c r="F3645" s="390"/>
    </row>
    <row r="3646" spans="2:6" x14ac:dyDescent="0.3">
      <c r="B3646" s="412"/>
      <c r="C3646" s="126"/>
      <c r="D3646" s="390"/>
      <c r="E3646" s="390"/>
      <c r="F3646" s="390"/>
    </row>
    <row r="3647" spans="2:6" x14ac:dyDescent="0.3">
      <c r="B3647" s="412"/>
      <c r="C3647" s="126"/>
      <c r="D3647" s="390"/>
      <c r="E3647" s="390"/>
      <c r="F3647" s="390"/>
    </row>
    <row r="3648" spans="2:6" x14ac:dyDescent="0.3">
      <c r="B3648" s="412"/>
      <c r="C3648" s="126"/>
      <c r="D3648" s="390"/>
      <c r="E3648" s="390"/>
      <c r="F3648" s="390"/>
    </row>
    <row r="3649" spans="2:6" x14ac:dyDescent="0.3">
      <c r="B3649" s="412"/>
      <c r="C3649" s="126"/>
      <c r="D3649" s="390"/>
      <c r="E3649" s="390"/>
      <c r="F3649" s="390"/>
    </row>
    <row r="3650" spans="2:6" x14ac:dyDescent="0.3">
      <c r="B3650" s="412"/>
      <c r="C3650" s="126"/>
      <c r="D3650" s="390"/>
      <c r="E3650" s="390"/>
      <c r="F3650" s="390"/>
    </row>
    <row r="3651" spans="2:6" x14ac:dyDescent="0.3">
      <c r="B3651" s="412"/>
      <c r="C3651" s="126"/>
      <c r="D3651" s="390"/>
      <c r="E3651" s="390"/>
      <c r="F3651" s="390"/>
    </row>
    <row r="3652" spans="2:6" x14ac:dyDescent="0.3">
      <c r="B3652" s="412"/>
      <c r="C3652" s="126"/>
      <c r="D3652" s="390"/>
      <c r="E3652" s="390"/>
      <c r="F3652" s="390"/>
    </row>
    <row r="3653" spans="2:6" x14ac:dyDescent="0.3">
      <c r="B3653" s="412"/>
      <c r="C3653" s="126"/>
      <c r="D3653" s="390"/>
      <c r="E3653" s="390"/>
      <c r="F3653" s="390"/>
    </row>
    <row r="3654" spans="2:6" x14ac:dyDescent="0.3">
      <c r="B3654" s="412"/>
      <c r="C3654" s="126"/>
      <c r="D3654" s="390"/>
      <c r="E3654" s="390"/>
      <c r="F3654" s="390"/>
    </row>
    <row r="3655" spans="2:6" x14ac:dyDescent="0.3">
      <c r="B3655" s="412"/>
      <c r="C3655" s="126"/>
      <c r="D3655" s="390"/>
      <c r="E3655" s="390"/>
      <c r="F3655" s="390"/>
    </row>
    <row r="3656" spans="2:6" x14ac:dyDescent="0.3">
      <c r="B3656" s="412"/>
      <c r="C3656" s="126"/>
      <c r="D3656" s="390"/>
      <c r="E3656" s="390"/>
      <c r="F3656" s="390"/>
    </row>
    <row r="3657" spans="2:6" x14ac:dyDescent="0.3">
      <c r="B3657" s="412"/>
      <c r="C3657" s="126"/>
      <c r="D3657" s="390"/>
      <c r="E3657" s="390"/>
      <c r="F3657" s="390"/>
    </row>
    <row r="3658" spans="2:6" x14ac:dyDescent="0.3">
      <c r="B3658" s="412"/>
      <c r="C3658" s="126"/>
      <c r="D3658" s="390"/>
      <c r="E3658" s="390"/>
      <c r="F3658" s="390"/>
    </row>
    <row r="3659" spans="2:6" x14ac:dyDescent="0.3">
      <c r="B3659" s="412"/>
      <c r="C3659" s="126"/>
      <c r="D3659" s="390"/>
      <c r="E3659" s="390"/>
      <c r="F3659" s="390"/>
    </row>
    <row r="3660" spans="2:6" x14ac:dyDescent="0.3">
      <c r="B3660" s="412"/>
      <c r="C3660" s="126"/>
      <c r="D3660" s="390"/>
      <c r="E3660" s="390"/>
      <c r="F3660" s="390"/>
    </row>
    <row r="3661" spans="2:6" x14ac:dyDescent="0.3">
      <c r="B3661" s="412"/>
      <c r="C3661" s="126"/>
      <c r="D3661" s="390"/>
      <c r="E3661" s="390"/>
      <c r="F3661" s="390"/>
    </row>
    <row r="3662" spans="2:6" x14ac:dyDescent="0.3">
      <c r="B3662" s="412"/>
      <c r="C3662" s="126"/>
      <c r="D3662" s="390"/>
      <c r="E3662" s="390"/>
      <c r="F3662" s="390"/>
    </row>
    <row r="3663" spans="2:6" x14ac:dyDescent="0.3">
      <c r="B3663" s="412"/>
      <c r="C3663" s="126"/>
      <c r="D3663" s="390"/>
      <c r="E3663" s="390"/>
      <c r="F3663" s="390"/>
    </row>
    <row r="3664" spans="2:6" x14ac:dyDescent="0.3">
      <c r="B3664" s="412"/>
      <c r="C3664" s="126"/>
      <c r="D3664" s="390"/>
      <c r="E3664" s="390"/>
      <c r="F3664" s="390"/>
    </row>
    <row r="3665" spans="2:6" x14ac:dyDescent="0.3">
      <c r="B3665" s="412"/>
      <c r="C3665" s="126"/>
      <c r="D3665" s="390"/>
      <c r="E3665" s="390"/>
      <c r="F3665" s="390"/>
    </row>
    <row r="3666" spans="2:6" x14ac:dyDescent="0.3">
      <c r="B3666" s="412"/>
      <c r="C3666" s="126"/>
      <c r="D3666" s="390"/>
      <c r="E3666" s="390"/>
      <c r="F3666" s="390"/>
    </row>
    <row r="3667" spans="2:6" x14ac:dyDescent="0.3">
      <c r="B3667" s="412"/>
      <c r="C3667" s="126"/>
      <c r="D3667" s="390"/>
      <c r="E3667" s="390"/>
      <c r="F3667" s="390"/>
    </row>
    <row r="3668" spans="2:6" x14ac:dyDescent="0.3">
      <c r="B3668" s="412"/>
      <c r="C3668" s="126"/>
      <c r="D3668" s="390"/>
      <c r="E3668" s="390"/>
      <c r="F3668" s="390"/>
    </row>
    <row r="3669" spans="2:6" x14ac:dyDescent="0.3">
      <c r="B3669" s="412"/>
      <c r="C3669" s="126"/>
      <c r="D3669" s="390"/>
      <c r="E3669" s="390"/>
      <c r="F3669" s="390"/>
    </row>
    <row r="3670" spans="2:6" x14ac:dyDescent="0.3">
      <c r="B3670" s="412"/>
      <c r="C3670" s="126"/>
      <c r="D3670" s="390"/>
      <c r="E3670" s="390"/>
      <c r="F3670" s="390"/>
    </row>
    <row r="3671" spans="2:6" x14ac:dyDescent="0.3">
      <c r="B3671" s="412"/>
      <c r="C3671" s="126"/>
      <c r="D3671" s="390"/>
      <c r="E3671" s="390"/>
      <c r="F3671" s="390"/>
    </row>
    <row r="3672" spans="2:6" x14ac:dyDescent="0.3">
      <c r="B3672" s="412"/>
      <c r="C3672" s="126"/>
      <c r="D3672" s="390"/>
      <c r="E3672" s="390"/>
      <c r="F3672" s="390"/>
    </row>
    <row r="3673" spans="2:6" x14ac:dyDescent="0.3">
      <c r="B3673" s="412"/>
      <c r="C3673" s="126"/>
      <c r="D3673" s="390"/>
      <c r="E3673" s="390"/>
      <c r="F3673" s="390"/>
    </row>
    <row r="3674" spans="2:6" x14ac:dyDescent="0.3">
      <c r="B3674" s="412"/>
      <c r="C3674" s="126"/>
      <c r="D3674" s="390"/>
      <c r="E3674" s="390"/>
      <c r="F3674" s="390"/>
    </row>
    <row r="3675" spans="2:6" x14ac:dyDescent="0.3">
      <c r="B3675" s="412"/>
      <c r="C3675" s="126"/>
      <c r="D3675" s="390"/>
      <c r="E3675" s="390"/>
      <c r="F3675" s="390"/>
    </row>
    <row r="3676" spans="2:6" x14ac:dyDescent="0.3">
      <c r="B3676" s="412"/>
      <c r="C3676" s="126"/>
      <c r="D3676" s="390"/>
      <c r="E3676" s="390"/>
      <c r="F3676" s="390"/>
    </row>
    <row r="3677" spans="2:6" x14ac:dyDescent="0.3">
      <c r="B3677" s="412"/>
      <c r="C3677" s="126"/>
      <c r="D3677" s="390"/>
      <c r="E3677" s="390"/>
      <c r="F3677" s="390"/>
    </row>
    <row r="3678" spans="2:6" x14ac:dyDescent="0.3">
      <c r="B3678" s="412"/>
      <c r="C3678" s="126"/>
      <c r="D3678" s="390"/>
      <c r="E3678" s="390"/>
      <c r="F3678" s="390"/>
    </row>
    <row r="3679" spans="2:6" x14ac:dyDescent="0.3">
      <c r="B3679" s="412"/>
      <c r="C3679" s="126"/>
      <c r="D3679" s="390"/>
      <c r="E3679" s="390"/>
      <c r="F3679" s="390"/>
    </row>
    <row r="3680" spans="2:6" x14ac:dyDescent="0.3">
      <c r="B3680" s="412"/>
      <c r="C3680" s="126"/>
      <c r="D3680" s="390"/>
      <c r="E3680" s="390"/>
      <c r="F3680" s="390"/>
    </row>
    <row r="3681" spans="2:6" x14ac:dyDescent="0.3">
      <c r="B3681" s="412"/>
      <c r="C3681" s="126"/>
      <c r="D3681" s="390"/>
      <c r="E3681" s="390"/>
      <c r="F3681" s="390"/>
    </row>
    <row r="3682" spans="2:6" x14ac:dyDescent="0.3">
      <c r="B3682" s="412"/>
      <c r="C3682" s="126"/>
      <c r="D3682" s="390"/>
      <c r="E3682" s="390"/>
      <c r="F3682" s="390"/>
    </row>
    <row r="3683" spans="2:6" x14ac:dyDescent="0.3">
      <c r="B3683" s="412"/>
      <c r="C3683" s="126"/>
      <c r="D3683" s="390"/>
      <c r="E3683" s="390"/>
      <c r="F3683" s="390"/>
    </row>
    <row r="3684" spans="2:6" x14ac:dyDescent="0.3">
      <c r="B3684" s="412"/>
      <c r="C3684" s="126"/>
      <c r="D3684" s="390"/>
      <c r="E3684" s="390"/>
      <c r="F3684" s="390"/>
    </row>
    <row r="3685" spans="2:6" x14ac:dyDescent="0.3">
      <c r="B3685" s="412"/>
      <c r="C3685" s="126"/>
      <c r="D3685" s="390"/>
      <c r="E3685" s="390"/>
      <c r="F3685" s="390"/>
    </row>
    <row r="3686" spans="2:6" x14ac:dyDescent="0.3">
      <c r="B3686" s="412"/>
      <c r="C3686" s="126"/>
      <c r="D3686" s="390"/>
      <c r="E3686" s="390"/>
      <c r="F3686" s="390"/>
    </row>
    <row r="3687" spans="2:6" x14ac:dyDescent="0.3">
      <c r="B3687" s="412"/>
      <c r="C3687" s="126"/>
      <c r="D3687" s="390"/>
      <c r="E3687" s="390"/>
      <c r="F3687" s="390"/>
    </row>
    <row r="3688" spans="2:6" x14ac:dyDescent="0.3">
      <c r="B3688" s="412"/>
      <c r="C3688" s="126"/>
      <c r="D3688" s="390"/>
      <c r="E3688" s="390"/>
      <c r="F3688" s="390"/>
    </row>
    <row r="3689" spans="2:6" x14ac:dyDescent="0.3">
      <c r="B3689" s="412"/>
      <c r="C3689" s="126"/>
      <c r="D3689" s="390"/>
      <c r="E3689" s="390"/>
      <c r="F3689" s="390"/>
    </row>
    <row r="3690" spans="2:6" x14ac:dyDescent="0.3">
      <c r="B3690" s="412"/>
      <c r="C3690" s="126"/>
      <c r="D3690" s="390"/>
      <c r="E3690" s="390"/>
      <c r="F3690" s="390"/>
    </row>
    <row r="3691" spans="2:6" x14ac:dyDescent="0.3">
      <c r="B3691" s="412"/>
      <c r="C3691" s="126"/>
      <c r="D3691" s="390"/>
      <c r="E3691" s="390"/>
      <c r="F3691" s="390"/>
    </row>
    <row r="3692" spans="2:6" x14ac:dyDescent="0.3">
      <c r="B3692" s="412"/>
      <c r="C3692" s="126"/>
      <c r="D3692" s="390"/>
      <c r="E3692" s="390"/>
      <c r="F3692" s="390"/>
    </row>
    <row r="3693" spans="2:6" x14ac:dyDescent="0.3">
      <c r="B3693" s="412"/>
      <c r="C3693" s="126"/>
      <c r="D3693" s="390"/>
      <c r="E3693" s="390"/>
      <c r="F3693" s="390"/>
    </row>
    <row r="3694" spans="2:6" x14ac:dyDescent="0.3">
      <c r="B3694" s="412"/>
      <c r="C3694" s="126"/>
      <c r="D3694" s="390"/>
      <c r="E3694" s="390"/>
      <c r="F3694" s="390"/>
    </row>
    <row r="3695" spans="2:6" x14ac:dyDescent="0.3">
      <c r="B3695" s="412"/>
      <c r="C3695" s="126"/>
      <c r="D3695" s="390"/>
      <c r="E3695" s="390"/>
      <c r="F3695" s="390"/>
    </row>
    <row r="3696" spans="2:6" x14ac:dyDescent="0.3">
      <c r="B3696" s="412"/>
      <c r="C3696" s="126"/>
      <c r="D3696" s="390"/>
      <c r="E3696" s="390"/>
      <c r="F3696" s="390"/>
    </row>
    <row r="3697" spans="2:6" x14ac:dyDescent="0.3">
      <c r="B3697" s="412"/>
      <c r="C3697" s="126"/>
      <c r="D3697" s="390"/>
      <c r="E3697" s="390"/>
      <c r="F3697" s="390"/>
    </row>
    <row r="3698" spans="2:6" x14ac:dyDescent="0.3">
      <c r="B3698" s="412"/>
      <c r="C3698" s="126"/>
      <c r="D3698" s="390"/>
      <c r="E3698" s="390"/>
      <c r="F3698" s="390"/>
    </row>
    <row r="3699" spans="2:6" x14ac:dyDescent="0.3">
      <c r="B3699" s="412"/>
      <c r="C3699" s="126"/>
      <c r="D3699" s="390"/>
      <c r="E3699" s="390"/>
      <c r="F3699" s="390"/>
    </row>
    <row r="3700" spans="2:6" x14ac:dyDescent="0.3">
      <c r="B3700" s="412"/>
      <c r="C3700" s="126"/>
      <c r="D3700" s="390"/>
      <c r="E3700" s="390"/>
      <c r="F3700" s="390"/>
    </row>
    <row r="3701" spans="2:6" x14ac:dyDescent="0.3">
      <c r="B3701" s="412"/>
      <c r="C3701" s="126"/>
      <c r="D3701" s="390"/>
      <c r="E3701" s="390"/>
      <c r="F3701" s="390"/>
    </row>
    <row r="3702" spans="2:6" x14ac:dyDescent="0.3">
      <c r="B3702" s="412"/>
      <c r="C3702" s="126"/>
      <c r="D3702" s="390"/>
      <c r="E3702" s="390"/>
      <c r="F3702" s="390"/>
    </row>
    <row r="3703" spans="2:6" x14ac:dyDescent="0.3">
      <c r="B3703" s="412"/>
      <c r="C3703" s="126"/>
      <c r="D3703" s="390"/>
      <c r="E3703" s="390"/>
      <c r="F3703" s="390"/>
    </row>
    <row r="3704" spans="2:6" x14ac:dyDescent="0.3">
      <c r="B3704" s="412"/>
      <c r="C3704" s="126"/>
      <c r="D3704" s="390"/>
      <c r="E3704" s="390"/>
      <c r="F3704" s="390"/>
    </row>
    <row r="3705" spans="2:6" x14ac:dyDescent="0.3">
      <c r="B3705" s="412"/>
      <c r="C3705" s="126"/>
      <c r="D3705" s="390"/>
      <c r="E3705" s="390"/>
      <c r="F3705" s="390"/>
    </row>
    <row r="3706" spans="2:6" x14ac:dyDescent="0.3">
      <c r="B3706" s="412"/>
      <c r="C3706" s="126"/>
      <c r="D3706" s="390"/>
      <c r="E3706" s="390"/>
      <c r="F3706" s="390"/>
    </row>
    <row r="3707" spans="2:6" x14ac:dyDescent="0.3">
      <c r="B3707" s="412"/>
      <c r="C3707" s="126"/>
      <c r="D3707" s="390"/>
      <c r="E3707" s="390"/>
      <c r="F3707" s="390"/>
    </row>
    <row r="3708" spans="2:6" x14ac:dyDescent="0.3">
      <c r="B3708" s="412"/>
      <c r="C3708" s="126"/>
      <c r="D3708" s="390"/>
      <c r="E3708" s="390"/>
      <c r="F3708" s="390"/>
    </row>
    <row r="3709" spans="2:6" x14ac:dyDescent="0.3">
      <c r="B3709" s="412"/>
      <c r="C3709" s="126"/>
      <c r="D3709" s="390"/>
      <c r="E3709" s="390"/>
      <c r="F3709" s="390"/>
    </row>
    <row r="3710" spans="2:6" x14ac:dyDescent="0.3">
      <c r="B3710" s="412"/>
      <c r="C3710" s="126"/>
      <c r="D3710" s="390"/>
      <c r="E3710" s="390"/>
      <c r="F3710" s="390"/>
    </row>
    <row r="3711" spans="2:6" x14ac:dyDescent="0.3">
      <c r="B3711" s="412"/>
      <c r="C3711" s="126"/>
      <c r="D3711" s="390"/>
      <c r="E3711" s="390"/>
      <c r="F3711" s="390"/>
    </row>
    <row r="3712" spans="2:6" x14ac:dyDescent="0.3">
      <c r="B3712" s="412"/>
      <c r="C3712" s="126"/>
      <c r="D3712" s="390"/>
      <c r="E3712" s="390"/>
      <c r="F3712" s="390"/>
    </row>
    <row r="3713" spans="2:6" x14ac:dyDescent="0.3">
      <c r="B3713" s="412"/>
      <c r="C3713" s="126"/>
      <c r="D3713" s="390"/>
      <c r="E3713" s="390"/>
      <c r="F3713" s="390"/>
    </row>
    <row r="3714" spans="2:6" x14ac:dyDescent="0.3">
      <c r="B3714" s="412"/>
      <c r="C3714" s="126"/>
      <c r="D3714" s="390"/>
      <c r="E3714" s="390"/>
      <c r="F3714" s="390"/>
    </row>
    <row r="3715" spans="2:6" x14ac:dyDescent="0.3">
      <c r="B3715" s="412"/>
      <c r="C3715" s="126"/>
      <c r="D3715" s="390"/>
      <c r="E3715" s="390"/>
      <c r="F3715" s="390"/>
    </row>
    <row r="3716" spans="2:6" x14ac:dyDescent="0.3">
      <c r="B3716" s="412"/>
      <c r="C3716" s="126"/>
      <c r="D3716" s="390"/>
      <c r="E3716" s="390"/>
      <c r="F3716" s="390"/>
    </row>
    <row r="3717" spans="2:6" x14ac:dyDescent="0.3">
      <c r="B3717" s="412"/>
      <c r="C3717" s="126"/>
      <c r="D3717" s="390"/>
      <c r="E3717" s="390"/>
      <c r="F3717" s="390"/>
    </row>
    <row r="3718" spans="2:6" x14ac:dyDescent="0.3">
      <c r="B3718" s="412"/>
      <c r="C3718" s="126"/>
      <c r="D3718" s="390"/>
      <c r="E3718" s="390"/>
      <c r="F3718" s="390"/>
    </row>
    <row r="3719" spans="2:6" x14ac:dyDescent="0.3">
      <c r="B3719" s="412"/>
      <c r="C3719" s="126"/>
      <c r="D3719" s="390"/>
      <c r="E3719" s="390"/>
      <c r="F3719" s="390"/>
    </row>
    <row r="3720" spans="2:6" x14ac:dyDescent="0.3">
      <c r="B3720" s="412"/>
      <c r="C3720" s="126"/>
      <c r="D3720" s="390"/>
      <c r="E3720" s="390"/>
      <c r="F3720" s="390"/>
    </row>
    <row r="3721" spans="2:6" x14ac:dyDescent="0.3">
      <c r="B3721" s="412"/>
      <c r="C3721" s="126"/>
      <c r="D3721" s="390"/>
      <c r="E3721" s="390"/>
      <c r="F3721" s="390"/>
    </row>
    <row r="3722" spans="2:6" x14ac:dyDescent="0.3">
      <c r="B3722" s="412"/>
      <c r="C3722" s="126"/>
      <c r="D3722" s="390"/>
      <c r="E3722" s="390"/>
      <c r="F3722" s="390"/>
    </row>
    <row r="3723" spans="2:6" x14ac:dyDescent="0.3">
      <c r="B3723" s="412"/>
      <c r="C3723" s="126"/>
      <c r="D3723" s="390"/>
      <c r="E3723" s="390"/>
      <c r="F3723" s="390"/>
    </row>
    <row r="3724" spans="2:6" x14ac:dyDescent="0.3">
      <c r="B3724" s="412"/>
      <c r="C3724" s="126"/>
      <c r="D3724" s="390"/>
      <c r="E3724" s="390"/>
      <c r="F3724" s="390"/>
    </row>
    <row r="3725" spans="2:6" x14ac:dyDescent="0.3">
      <c r="B3725" s="412"/>
      <c r="C3725" s="126"/>
      <c r="D3725" s="390"/>
      <c r="E3725" s="390"/>
      <c r="F3725" s="390"/>
    </row>
    <row r="3726" spans="2:6" x14ac:dyDescent="0.3">
      <c r="B3726" s="412"/>
      <c r="C3726" s="126"/>
      <c r="D3726" s="390"/>
      <c r="E3726" s="390"/>
      <c r="F3726" s="390"/>
    </row>
    <row r="3727" spans="2:6" x14ac:dyDescent="0.3">
      <c r="B3727" s="412"/>
      <c r="C3727" s="126"/>
      <c r="D3727" s="390"/>
      <c r="E3727" s="390"/>
      <c r="F3727" s="390"/>
    </row>
    <row r="3728" spans="2:6" x14ac:dyDescent="0.3">
      <c r="B3728" s="412"/>
      <c r="C3728" s="126"/>
      <c r="D3728" s="390"/>
      <c r="E3728" s="390"/>
      <c r="F3728" s="390"/>
    </row>
    <row r="3729" spans="2:6" x14ac:dyDescent="0.3">
      <c r="B3729" s="412"/>
      <c r="C3729" s="126"/>
      <c r="D3729" s="390"/>
      <c r="E3729" s="390"/>
      <c r="F3729" s="390"/>
    </row>
    <row r="3730" spans="2:6" x14ac:dyDescent="0.3">
      <c r="B3730" s="412"/>
      <c r="C3730" s="126"/>
      <c r="D3730" s="390"/>
      <c r="E3730" s="390"/>
      <c r="F3730" s="390"/>
    </row>
    <row r="3731" spans="2:6" x14ac:dyDescent="0.3">
      <c r="B3731" s="412"/>
      <c r="C3731" s="126"/>
      <c r="D3731" s="390"/>
      <c r="E3731" s="390"/>
      <c r="F3731" s="390"/>
    </row>
    <row r="3732" spans="2:6" x14ac:dyDescent="0.3">
      <c r="B3732" s="412"/>
      <c r="C3732" s="126"/>
      <c r="D3732" s="390"/>
      <c r="E3732" s="390"/>
      <c r="F3732" s="390"/>
    </row>
    <row r="3733" spans="2:6" x14ac:dyDescent="0.3">
      <c r="B3733" s="412"/>
      <c r="C3733" s="126"/>
      <c r="D3733" s="390"/>
      <c r="E3733" s="390"/>
      <c r="F3733" s="390"/>
    </row>
    <row r="3734" spans="2:6" x14ac:dyDescent="0.3">
      <c r="B3734" s="412"/>
      <c r="C3734" s="126"/>
      <c r="D3734" s="390"/>
      <c r="E3734" s="390"/>
      <c r="F3734" s="390"/>
    </row>
    <row r="3735" spans="2:6" x14ac:dyDescent="0.3">
      <c r="B3735" s="412"/>
      <c r="C3735" s="126"/>
      <c r="D3735" s="390"/>
      <c r="E3735" s="390"/>
      <c r="F3735" s="390"/>
    </row>
    <row r="3736" spans="2:6" x14ac:dyDescent="0.3">
      <c r="B3736" s="412"/>
      <c r="C3736" s="126"/>
      <c r="D3736" s="390"/>
      <c r="E3736" s="390"/>
      <c r="F3736" s="390"/>
    </row>
    <row r="3737" spans="2:6" x14ac:dyDescent="0.3">
      <c r="B3737" s="412"/>
      <c r="C3737" s="126"/>
      <c r="D3737" s="390"/>
      <c r="E3737" s="390"/>
      <c r="F3737" s="390"/>
    </row>
    <row r="3738" spans="2:6" x14ac:dyDescent="0.3">
      <c r="B3738" s="412"/>
      <c r="C3738" s="126"/>
      <c r="D3738" s="390"/>
      <c r="E3738" s="390"/>
      <c r="F3738" s="390"/>
    </row>
    <row r="3739" spans="2:6" x14ac:dyDescent="0.3">
      <c r="B3739" s="412"/>
      <c r="C3739" s="126"/>
      <c r="D3739" s="390"/>
      <c r="E3739" s="390"/>
      <c r="F3739" s="390"/>
    </row>
    <row r="3740" spans="2:6" x14ac:dyDescent="0.3">
      <c r="B3740" s="412"/>
      <c r="C3740" s="126"/>
      <c r="D3740" s="390"/>
      <c r="E3740" s="390"/>
      <c r="F3740" s="390"/>
    </row>
    <row r="3741" spans="2:6" x14ac:dyDescent="0.3">
      <c r="B3741" s="412"/>
      <c r="C3741" s="126"/>
      <c r="D3741" s="390"/>
      <c r="E3741" s="390"/>
      <c r="F3741" s="390"/>
    </row>
    <row r="3742" spans="2:6" x14ac:dyDescent="0.3">
      <c r="B3742" s="412"/>
      <c r="C3742" s="126"/>
      <c r="D3742" s="390"/>
      <c r="E3742" s="390"/>
      <c r="F3742" s="390"/>
    </row>
    <row r="3743" spans="2:6" x14ac:dyDescent="0.3">
      <c r="B3743" s="412"/>
      <c r="C3743" s="126"/>
      <c r="D3743" s="390"/>
      <c r="E3743" s="390"/>
      <c r="F3743" s="390"/>
    </row>
    <row r="3744" spans="2:6" x14ac:dyDescent="0.3">
      <c r="B3744" s="412"/>
      <c r="C3744" s="126"/>
      <c r="D3744" s="390"/>
      <c r="E3744" s="390"/>
      <c r="F3744" s="390"/>
    </row>
    <row r="3745" spans="2:6" x14ac:dyDescent="0.3">
      <c r="B3745" s="412"/>
      <c r="C3745" s="126"/>
      <c r="D3745" s="390"/>
      <c r="E3745" s="390"/>
      <c r="F3745" s="390"/>
    </row>
    <row r="3746" spans="2:6" x14ac:dyDescent="0.3">
      <c r="B3746" s="412"/>
      <c r="C3746" s="126"/>
      <c r="D3746" s="390"/>
      <c r="E3746" s="390"/>
      <c r="F3746" s="390"/>
    </row>
    <row r="3747" spans="2:6" x14ac:dyDescent="0.3">
      <c r="B3747" s="412"/>
      <c r="C3747" s="126"/>
      <c r="D3747" s="390"/>
      <c r="E3747" s="390"/>
      <c r="F3747" s="390"/>
    </row>
    <row r="3748" spans="2:6" x14ac:dyDescent="0.3">
      <c r="B3748" s="412"/>
      <c r="C3748" s="126"/>
      <c r="D3748" s="390"/>
      <c r="E3748" s="390"/>
      <c r="F3748" s="390"/>
    </row>
    <row r="3749" spans="2:6" x14ac:dyDescent="0.3">
      <c r="B3749" s="412"/>
      <c r="C3749" s="126"/>
      <c r="D3749" s="390"/>
      <c r="E3749" s="390"/>
      <c r="F3749" s="390"/>
    </row>
    <row r="3750" spans="2:6" x14ac:dyDescent="0.3">
      <c r="B3750" s="412"/>
      <c r="C3750" s="126"/>
      <c r="D3750" s="390"/>
      <c r="E3750" s="390"/>
      <c r="F3750" s="390"/>
    </row>
    <row r="3751" spans="2:6" x14ac:dyDescent="0.3">
      <c r="B3751" s="412"/>
      <c r="C3751" s="126"/>
      <c r="D3751" s="390"/>
      <c r="E3751" s="390"/>
      <c r="F3751" s="390"/>
    </row>
    <row r="3752" spans="2:6" x14ac:dyDescent="0.3">
      <c r="B3752" s="412"/>
      <c r="C3752" s="126"/>
      <c r="D3752" s="390"/>
      <c r="E3752" s="390"/>
      <c r="F3752" s="390"/>
    </row>
    <row r="3753" spans="2:6" x14ac:dyDescent="0.3">
      <c r="B3753" s="412"/>
      <c r="C3753" s="126"/>
      <c r="D3753" s="390"/>
      <c r="E3753" s="390"/>
      <c r="F3753" s="390"/>
    </row>
    <row r="3754" spans="2:6" x14ac:dyDescent="0.3">
      <c r="B3754" s="412"/>
      <c r="C3754" s="126"/>
      <c r="D3754" s="390"/>
      <c r="E3754" s="390"/>
      <c r="F3754" s="390"/>
    </row>
    <row r="3755" spans="2:6" x14ac:dyDescent="0.3">
      <c r="B3755" s="412"/>
      <c r="C3755" s="126"/>
      <c r="D3755" s="390"/>
      <c r="E3755" s="390"/>
      <c r="F3755" s="390"/>
    </row>
    <row r="3756" spans="2:6" x14ac:dyDescent="0.3">
      <c r="B3756" s="412"/>
      <c r="C3756" s="126"/>
      <c r="D3756" s="390"/>
      <c r="E3756" s="390"/>
      <c r="F3756" s="390"/>
    </row>
    <row r="3757" spans="2:6" x14ac:dyDescent="0.3">
      <c r="B3757" s="412"/>
      <c r="C3757" s="126"/>
      <c r="D3757" s="390"/>
      <c r="E3757" s="390"/>
      <c r="F3757" s="390"/>
    </row>
    <row r="3758" spans="2:6" x14ac:dyDescent="0.3">
      <c r="B3758" s="412"/>
      <c r="C3758" s="126"/>
      <c r="D3758" s="390"/>
      <c r="E3758" s="390"/>
      <c r="F3758" s="390"/>
    </row>
    <row r="3759" spans="2:6" x14ac:dyDescent="0.3">
      <c r="B3759" s="412"/>
      <c r="C3759" s="126"/>
      <c r="D3759" s="390"/>
      <c r="E3759" s="390"/>
      <c r="F3759" s="390"/>
    </row>
    <row r="3760" spans="2:6" x14ac:dyDescent="0.3">
      <c r="B3760" s="412"/>
      <c r="C3760" s="126"/>
      <c r="D3760" s="390"/>
      <c r="E3760" s="390"/>
      <c r="F3760" s="390"/>
    </row>
    <row r="3761" spans="2:6" x14ac:dyDescent="0.3">
      <c r="B3761" s="412"/>
      <c r="C3761" s="126"/>
      <c r="D3761" s="390"/>
      <c r="E3761" s="390"/>
      <c r="F3761" s="390"/>
    </row>
    <row r="3762" spans="2:6" x14ac:dyDescent="0.3">
      <c r="B3762" s="412"/>
      <c r="C3762" s="126"/>
      <c r="D3762" s="390"/>
      <c r="E3762" s="390"/>
      <c r="F3762" s="390"/>
    </row>
    <row r="3763" spans="2:6" x14ac:dyDescent="0.3">
      <c r="B3763" s="412"/>
      <c r="C3763" s="126"/>
      <c r="D3763" s="390"/>
      <c r="E3763" s="390"/>
      <c r="F3763" s="390"/>
    </row>
    <row r="3764" spans="2:6" x14ac:dyDescent="0.3">
      <c r="B3764" s="412"/>
      <c r="C3764" s="126"/>
      <c r="D3764" s="390"/>
      <c r="E3764" s="390"/>
      <c r="F3764" s="390"/>
    </row>
    <row r="3765" spans="2:6" x14ac:dyDescent="0.3">
      <c r="B3765" s="412"/>
      <c r="C3765" s="126"/>
      <c r="D3765" s="390"/>
      <c r="E3765" s="390"/>
      <c r="F3765" s="390"/>
    </row>
    <row r="3766" spans="2:6" x14ac:dyDescent="0.3">
      <c r="B3766" s="412"/>
      <c r="C3766" s="126"/>
      <c r="D3766" s="390"/>
      <c r="E3766" s="390"/>
      <c r="F3766" s="390"/>
    </row>
    <row r="3767" spans="2:6" x14ac:dyDescent="0.3">
      <c r="B3767" s="412"/>
      <c r="C3767" s="126"/>
      <c r="D3767" s="390"/>
      <c r="E3767" s="390"/>
      <c r="F3767" s="390"/>
    </row>
    <row r="3768" spans="2:6" x14ac:dyDescent="0.3">
      <c r="B3768" s="412"/>
      <c r="C3768" s="126"/>
      <c r="D3768" s="390"/>
      <c r="E3768" s="390"/>
      <c r="F3768" s="390"/>
    </row>
    <row r="3769" spans="2:6" x14ac:dyDescent="0.3">
      <c r="B3769" s="412"/>
      <c r="C3769" s="126"/>
      <c r="D3769" s="390"/>
      <c r="E3769" s="390"/>
      <c r="F3769" s="390"/>
    </row>
    <row r="3770" spans="2:6" x14ac:dyDescent="0.3">
      <c r="B3770" s="412"/>
      <c r="C3770" s="126"/>
      <c r="D3770" s="390"/>
      <c r="E3770" s="390"/>
      <c r="F3770" s="390"/>
    </row>
    <row r="3771" spans="2:6" x14ac:dyDescent="0.3">
      <c r="B3771" s="412"/>
      <c r="C3771" s="126"/>
      <c r="D3771" s="390"/>
      <c r="E3771" s="390"/>
      <c r="F3771" s="390"/>
    </row>
    <row r="3772" spans="2:6" x14ac:dyDescent="0.3">
      <c r="B3772" s="412"/>
      <c r="C3772" s="126"/>
      <c r="D3772" s="390"/>
      <c r="E3772" s="390"/>
      <c r="F3772" s="390"/>
    </row>
    <row r="3773" spans="2:6" x14ac:dyDescent="0.3">
      <c r="B3773" s="412"/>
      <c r="C3773" s="126"/>
      <c r="D3773" s="390"/>
      <c r="E3773" s="390"/>
      <c r="F3773" s="390"/>
    </row>
    <row r="3774" spans="2:6" x14ac:dyDescent="0.3">
      <c r="B3774" s="412"/>
      <c r="C3774" s="126"/>
      <c r="D3774" s="390"/>
      <c r="E3774" s="390"/>
      <c r="F3774" s="390"/>
    </row>
    <row r="3775" spans="2:6" x14ac:dyDescent="0.3">
      <c r="B3775" s="412"/>
      <c r="C3775" s="126"/>
      <c r="D3775" s="390"/>
      <c r="E3775" s="390"/>
      <c r="F3775" s="390"/>
    </row>
    <row r="3776" spans="2:6" x14ac:dyDescent="0.3">
      <c r="B3776" s="412"/>
      <c r="C3776" s="126"/>
      <c r="D3776" s="390"/>
      <c r="E3776" s="390"/>
      <c r="F3776" s="390"/>
    </row>
    <row r="3777" spans="2:6" x14ac:dyDescent="0.3">
      <c r="B3777" s="412"/>
      <c r="C3777" s="126"/>
      <c r="D3777" s="390"/>
      <c r="E3777" s="390"/>
      <c r="F3777" s="390"/>
    </row>
    <row r="3778" spans="2:6" x14ac:dyDescent="0.3">
      <c r="B3778" s="412"/>
      <c r="C3778" s="126"/>
      <c r="D3778" s="390"/>
      <c r="E3778" s="390"/>
      <c r="F3778" s="390"/>
    </row>
    <row r="3779" spans="2:6" x14ac:dyDescent="0.3">
      <c r="B3779" s="412"/>
      <c r="C3779" s="126"/>
      <c r="D3779" s="390"/>
      <c r="E3779" s="390"/>
      <c r="F3779" s="390"/>
    </row>
    <row r="3780" spans="2:6" x14ac:dyDescent="0.3">
      <c r="B3780" s="412"/>
      <c r="C3780" s="126"/>
      <c r="D3780" s="390"/>
      <c r="E3780" s="390"/>
      <c r="F3780" s="390"/>
    </row>
    <row r="3781" spans="2:6" x14ac:dyDescent="0.3">
      <c r="B3781" s="412"/>
      <c r="C3781" s="126"/>
      <c r="D3781" s="390"/>
      <c r="E3781" s="390"/>
      <c r="F3781" s="390"/>
    </row>
    <row r="3782" spans="2:6" x14ac:dyDescent="0.3">
      <c r="B3782" s="412"/>
      <c r="C3782" s="126"/>
      <c r="D3782" s="390"/>
      <c r="E3782" s="390"/>
      <c r="F3782" s="390"/>
    </row>
    <row r="3783" spans="2:6" x14ac:dyDescent="0.3">
      <c r="B3783" s="412"/>
      <c r="C3783" s="126"/>
      <c r="D3783" s="390"/>
      <c r="E3783" s="390"/>
      <c r="F3783" s="390"/>
    </row>
    <row r="3784" spans="2:6" x14ac:dyDescent="0.3">
      <c r="B3784" s="412"/>
      <c r="C3784" s="126"/>
      <c r="D3784" s="390"/>
      <c r="E3784" s="390"/>
      <c r="F3784" s="390"/>
    </row>
    <row r="3785" spans="2:6" x14ac:dyDescent="0.3">
      <c r="B3785" s="412"/>
      <c r="C3785" s="126"/>
      <c r="D3785" s="390"/>
      <c r="E3785" s="390"/>
      <c r="F3785" s="390"/>
    </row>
    <row r="3786" spans="2:6" x14ac:dyDescent="0.3">
      <c r="B3786" s="412"/>
      <c r="C3786" s="126"/>
      <c r="D3786" s="390"/>
      <c r="E3786" s="390"/>
      <c r="F3786" s="390"/>
    </row>
    <row r="3787" spans="2:6" x14ac:dyDescent="0.3">
      <c r="B3787" s="412"/>
      <c r="C3787" s="126"/>
      <c r="D3787" s="390"/>
      <c r="E3787" s="390"/>
      <c r="F3787" s="390"/>
    </row>
    <row r="3788" spans="2:6" x14ac:dyDescent="0.3">
      <c r="B3788" s="412"/>
      <c r="C3788" s="126"/>
      <c r="D3788" s="390"/>
      <c r="E3788" s="390"/>
      <c r="F3788" s="390"/>
    </row>
    <row r="3789" spans="2:6" x14ac:dyDescent="0.3">
      <c r="B3789" s="412"/>
      <c r="C3789" s="126"/>
      <c r="D3789" s="390"/>
      <c r="E3789" s="390"/>
      <c r="F3789" s="390"/>
    </row>
    <row r="3790" spans="2:6" x14ac:dyDescent="0.3">
      <c r="B3790" s="412"/>
      <c r="C3790" s="126"/>
      <c r="D3790" s="390"/>
      <c r="E3790" s="390"/>
      <c r="F3790" s="390"/>
    </row>
    <row r="3791" spans="2:6" x14ac:dyDescent="0.3">
      <c r="B3791" s="412"/>
      <c r="C3791" s="126"/>
      <c r="D3791" s="390"/>
      <c r="E3791" s="390"/>
      <c r="F3791" s="390"/>
    </row>
    <row r="3792" spans="2:6" x14ac:dyDescent="0.3">
      <c r="B3792" s="412"/>
      <c r="C3792" s="126"/>
      <c r="D3792" s="390"/>
      <c r="E3792" s="390"/>
      <c r="F3792" s="390"/>
    </row>
    <row r="3793" spans="2:6" x14ac:dyDescent="0.3">
      <c r="B3793" s="412"/>
      <c r="C3793" s="126"/>
      <c r="D3793" s="390"/>
      <c r="E3793" s="390"/>
      <c r="F3793" s="390"/>
    </row>
    <row r="3794" spans="2:6" x14ac:dyDescent="0.3">
      <c r="B3794" s="412"/>
      <c r="C3794" s="126"/>
      <c r="D3794" s="390"/>
      <c r="E3794" s="390"/>
      <c r="F3794" s="390"/>
    </row>
    <row r="3795" spans="2:6" x14ac:dyDescent="0.3">
      <c r="B3795" s="412"/>
      <c r="C3795" s="126"/>
      <c r="D3795" s="390"/>
      <c r="E3795" s="390"/>
      <c r="F3795" s="390"/>
    </row>
    <row r="3796" spans="2:6" x14ac:dyDescent="0.3">
      <c r="B3796" s="412"/>
      <c r="C3796" s="126"/>
      <c r="D3796" s="390"/>
      <c r="E3796" s="390"/>
      <c r="F3796" s="390"/>
    </row>
    <row r="3797" spans="2:6" x14ac:dyDescent="0.3">
      <c r="B3797" s="412"/>
      <c r="C3797" s="126"/>
      <c r="D3797" s="390"/>
      <c r="E3797" s="390"/>
      <c r="F3797" s="390"/>
    </row>
    <row r="3798" spans="2:6" x14ac:dyDescent="0.3">
      <c r="B3798" s="412"/>
      <c r="C3798" s="126"/>
      <c r="D3798" s="390"/>
      <c r="E3798" s="390"/>
      <c r="F3798" s="390"/>
    </row>
    <row r="3799" spans="2:6" x14ac:dyDescent="0.3">
      <c r="B3799" s="412"/>
      <c r="C3799" s="126"/>
      <c r="D3799" s="390"/>
      <c r="E3799" s="390"/>
      <c r="F3799" s="390"/>
    </row>
    <row r="3800" spans="2:6" x14ac:dyDescent="0.3">
      <c r="B3800" s="412"/>
      <c r="C3800" s="126"/>
      <c r="D3800" s="390"/>
      <c r="E3800" s="390"/>
      <c r="F3800" s="390"/>
    </row>
    <row r="3801" spans="2:6" x14ac:dyDescent="0.3">
      <c r="B3801" s="412"/>
      <c r="C3801" s="126"/>
      <c r="D3801" s="390"/>
      <c r="E3801" s="390"/>
      <c r="F3801" s="390"/>
    </row>
    <row r="3802" spans="2:6" x14ac:dyDescent="0.3">
      <c r="B3802" s="412"/>
      <c r="C3802" s="126"/>
      <c r="D3802" s="390"/>
      <c r="E3802" s="390"/>
      <c r="F3802" s="390"/>
    </row>
    <row r="3803" spans="2:6" x14ac:dyDescent="0.3">
      <c r="B3803" s="412"/>
      <c r="C3803" s="126"/>
      <c r="D3803" s="390"/>
      <c r="E3803" s="390"/>
      <c r="F3803" s="390"/>
    </row>
    <row r="3804" spans="2:6" x14ac:dyDescent="0.3">
      <c r="B3804" s="412"/>
      <c r="C3804" s="126"/>
      <c r="D3804" s="390"/>
      <c r="E3804" s="390"/>
      <c r="F3804" s="390"/>
    </row>
    <row r="3805" spans="2:6" x14ac:dyDescent="0.3">
      <c r="B3805" s="412"/>
      <c r="C3805" s="126"/>
      <c r="D3805" s="390"/>
      <c r="E3805" s="390"/>
      <c r="F3805" s="390"/>
    </row>
    <row r="3806" spans="2:6" x14ac:dyDescent="0.3">
      <c r="B3806" s="412"/>
      <c r="C3806" s="126"/>
      <c r="D3806" s="390"/>
      <c r="E3806" s="390"/>
      <c r="F3806" s="390"/>
    </row>
    <row r="3807" spans="2:6" x14ac:dyDescent="0.3">
      <c r="B3807" s="412"/>
      <c r="C3807" s="126"/>
      <c r="D3807" s="390"/>
      <c r="E3807" s="390"/>
      <c r="F3807" s="390"/>
    </row>
    <row r="3808" spans="2:6" x14ac:dyDescent="0.3">
      <c r="B3808" s="412"/>
      <c r="C3808" s="126"/>
      <c r="D3808" s="390"/>
      <c r="E3808" s="390"/>
      <c r="F3808" s="390"/>
    </row>
    <row r="3809" spans="2:6" x14ac:dyDescent="0.3">
      <c r="B3809" s="412"/>
      <c r="C3809" s="126"/>
      <c r="D3809" s="390"/>
      <c r="E3809" s="390"/>
      <c r="F3809" s="390"/>
    </row>
    <row r="3810" spans="2:6" x14ac:dyDescent="0.3">
      <c r="B3810" s="412"/>
      <c r="C3810" s="126"/>
      <c r="D3810" s="390"/>
      <c r="E3810" s="390"/>
      <c r="F3810" s="390"/>
    </row>
    <row r="3811" spans="2:6" x14ac:dyDescent="0.3">
      <c r="B3811" s="412"/>
      <c r="C3811" s="126"/>
      <c r="D3811" s="390"/>
      <c r="E3811" s="390"/>
      <c r="F3811" s="390"/>
    </row>
    <row r="3812" spans="2:6" x14ac:dyDescent="0.3">
      <c r="B3812" s="412"/>
      <c r="C3812" s="126"/>
      <c r="D3812" s="390"/>
      <c r="E3812" s="390"/>
      <c r="F3812" s="390"/>
    </row>
    <row r="3813" spans="2:6" x14ac:dyDescent="0.3">
      <c r="B3813" s="412"/>
      <c r="C3813" s="126"/>
      <c r="D3813" s="390"/>
      <c r="E3813" s="390"/>
      <c r="F3813" s="390"/>
    </row>
    <row r="3814" spans="2:6" x14ac:dyDescent="0.3">
      <c r="B3814" s="412"/>
      <c r="C3814" s="126"/>
      <c r="D3814" s="390"/>
      <c r="E3814" s="390"/>
      <c r="F3814" s="390"/>
    </row>
    <row r="3815" spans="2:6" x14ac:dyDescent="0.3">
      <c r="B3815" s="412"/>
      <c r="C3815" s="126"/>
      <c r="D3815" s="390"/>
      <c r="E3815" s="390"/>
      <c r="F3815" s="390"/>
    </row>
    <row r="3816" spans="2:6" x14ac:dyDescent="0.3">
      <c r="B3816" s="412"/>
      <c r="C3816" s="126"/>
      <c r="D3816" s="390"/>
      <c r="E3816" s="390"/>
      <c r="F3816" s="390"/>
    </row>
    <row r="3817" spans="2:6" x14ac:dyDescent="0.3">
      <c r="B3817" s="412"/>
      <c r="C3817" s="126"/>
      <c r="D3817" s="390"/>
      <c r="E3817" s="390"/>
      <c r="F3817" s="390"/>
    </row>
    <row r="3818" spans="2:6" x14ac:dyDescent="0.3">
      <c r="B3818" s="412"/>
      <c r="C3818" s="126"/>
      <c r="D3818" s="390"/>
      <c r="E3818" s="390"/>
      <c r="F3818" s="390"/>
    </row>
    <row r="3819" spans="2:6" x14ac:dyDescent="0.3">
      <c r="B3819" s="412"/>
      <c r="C3819" s="126"/>
      <c r="D3819" s="390"/>
      <c r="E3819" s="390"/>
      <c r="F3819" s="390"/>
    </row>
    <row r="3820" spans="2:6" x14ac:dyDescent="0.3">
      <c r="B3820" s="412"/>
      <c r="C3820" s="126"/>
      <c r="D3820" s="390"/>
      <c r="E3820" s="390"/>
      <c r="F3820" s="390"/>
    </row>
    <row r="3821" spans="2:6" x14ac:dyDescent="0.3">
      <c r="B3821" s="412"/>
      <c r="C3821" s="126"/>
      <c r="D3821" s="390"/>
      <c r="E3821" s="390"/>
      <c r="F3821" s="390"/>
    </row>
    <row r="3822" spans="2:6" x14ac:dyDescent="0.3">
      <c r="B3822" s="412"/>
      <c r="C3822" s="126"/>
      <c r="D3822" s="390"/>
      <c r="E3822" s="390"/>
      <c r="F3822" s="390"/>
    </row>
    <row r="3823" spans="2:6" x14ac:dyDescent="0.3">
      <c r="B3823" s="412"/>
      <c r="C3823" s="126"/>
      <c r="D3823" s="390"/>
      <c r="E3823" s="390"/>
      <c r="F3823" s="390"/>
    </row>
    <row r="3824" spans="2:6" x14ac:dyDescent="0.3">
      <c r="B3824" s="412"/>
      <c r="C3824" s="126"/>
      <c r="D3824" s="390"/>
      <c r="E3824" s="390"/>
      <c r="F3824" s="390"/>
    </row>
    <row r="3825" spans="2:6" x14ac:dyDescent="0.3">
      <c r="B3825" s="412"/>
      <c r="C3825" s="126"/>
      <c r="D3825" s="390"/>
      <c r="E3825" s="390"/>
      <c r="F3825" s="390"/>
    </row>
    <row r="3826" spans="2:6" x14ac:dyDescent="0.3">
      <c r="B3826" s="412"/>
      <c r="C3826" s="126"/>
      <c r="D3826" s="390"/>
      <c r="E3826" s="390"/>
      <c r="F3826" s="390"/>
    </row>
    <row r="3827" spans="2:6" x14ac:dyDescent="0.3">
      <c r="B3827" s="412"/>
      <c r="C3827" s="126"/>
      <c r="D3827" s="390"/>
      <c r="E3827" s="390"/>
      <c r="F3827" s="390"/>
    </row>
    <row r="3828" spans="2:6" x14ac:dyDescent="0.3">
      <c r="B3828" s="412"/>
      <c r="C3828" s="126"/>
      <c r="D3828" s="390"/>
      <c r="E3828" s="390"/>
      <c r="F3828" s="390"/>
    </row>
    <row r="3829" spans="2:6" x14ac:dyDescent="0.3">
      <c r="B3829" s="412"/>
      <c r="C3829" s="126"/>
      <c r="D3829" s="390"/>
      <c r="E3829" s="390"/>
      <c r="F3829" s="390"/>
    </row>
    <row r="3830" spans="2:6" x14ac:dyDescent="0.3">
      <c r="B3830" s="412"/>
      <c r="C3830" s="126"/>
      <c r="D3830" s="390"/>
      <c r="E3830" s="390"/>
      <c r="F3830" s="390"/>
    </row>
    <row r="3831" spans="2:6" x14ac:dyDescent="0.3">
      <c r="B3831" s="412"/>
      <c r="C3831" s="126"/>
      <c r="D3831" s="390"/>
      <c r="E3831" s="390"/>
      <c r="F3831" s="390"/>
    </row>
    <row r="3832" spans="2:6" x14ac:dyDescent="0.3">
      <c r="B3832" s="412"/>
      <c r="C3832" s="126"/>
      <c r="D3832" s="390"/>
      <c r="E3832" s="390"/>
      <c r="F3832" s="390"/>
    </row>
    <row r="3833" spans="2:6" x14ac:dyDescent="0.3">
      <c r="B3833" s="412"/>
      <c r="C3833" s="126"/>
      <c r="D3833" s="390"/>
      <c r="E3833" s="390"/>
      <c r="F3833" s="390"/>
    </row>
    <row r="3834" spans="2:6" x14ac:dyDescent="0.3">
      <c r="B3834" s="412"/>
      <c r="C3834" s="126"/>
      <c r="D3834" s="390"/>
      <c r="E3834" s="390"/>
      <c r="F3834" s="390"/>
    </row>
    <row r="3835" spans="2:6" x14ac:dyDescent="0.3">
      <c r="B3835" s="412"/>
      <c r="C3835" s="126"/>
      <c r="D3835" s="390"/>
      <c r="E3835" s="390"/>
      <c r="F3835" s="390"/>
    </row>
    <row r="3836" spans="2:6" x14ac:dyDescent="0.3">
      <c r="B3836" s="412"/>
      <c r="C3836" s="126"/>
      <c r="D3836" s="390"/>
      <c r="E3836" s="390"/>
      <c r="F3836" s="390"/>
    </row>
    <row r="3837" spans="2:6" x14ac:dyDescent="0.3">
      <c r="B3837" s="412"/>
      <c r="C3837" s="126"/>
      <c r="D3837" s="390"/>
      <c r="E3837" s="390"/>
      <c r="F3837" s="390"/>
    </row>
    <row r="3838" spans="2:6" x14ac:dyDescent="0.3">
      <c r="B3838" s="412"/>
      <c r="C3838" s="126"/>
      <c r="D3838" s="390"/>
      <c r="E3838" s="390"/>
      <c r="F3838" s="390"/>
    </row>
    <row r="3839" spans="2:6" x14ac:dyDescent="0.3">
      <c r="B3839" s="412"/>
      <c r="C3839" s="126"/>
      <c r="D3839" s="390"/>
      <c r="E3839" s="390"/>
      <c r="F3839" s="390"/>
    </row>
    <row r="3840" spans="2:6" x14ac:dyDescent="0.3">
      <c r="B3840" s="412"/>
      <c r="C3840" s="126"/>
      <c r="D3840" s="390"/>
      <c r="E3840" s="390"/>
      <c r="F3840" s="390"/>
    </row>
    <row r="3841" spans="2:6" x14ac:dyDescent="0.3">
      <c r="B3841" s="412"/>
      <c r="C3841" s="126"/>
      <c r="D3841" s="390"/>
      <c r="E3841" s="390"/>
      <c r="F3841" s="390"/>
    </row>
    <row r="3842" spans="2:6" x14ac:dyDescent="0.3">
      <c r="B3842" s="412"/>
      <c r="C3842" s="126"/>
      <c r="D3842" s="390"/>
      <c r="E3842" s="390"/>
      <c r="F3842" s="390"/>
    </row>
    <row r="3843" spans="2:6" x14ac:dyDescent="0.3">
      <c r="B3843" s="412"/>
      <c r="C3843" s="126"/>
      <c r="D3843" s="390"/>
      <c r="E3843" s="390"/>
      <c r="F3843" s="390"/>
    </row>
    <row r="3844" spans="2:6" x14ac:dyDescent="0.3">
      <c r="B3844" s="412"/>
      <c r="C3844" s="126"/>
      <c r="D3844" s="390"/>
      <c r="E3844" s="390"/>
      <c r="F3844" s="390"/>
    </row>
    <row r="3845" spans="2:6" x14ac:dyDescent="0.3">
      <c r="B3845" s="412"/>
      <c r="C3845" s="126"/>
      <c r="D3845" s="390"/>
      <c r="E3845" s="390"/>
      <c r="F3845" s="390"/>
    </row>
    <row r="3846" spans="2:6" x14ac:dyDescent="0.3">
      <c r="B3846" s="412"/>
      <c r="C3846" s="126"/>
      <c r="D3846" s="390"/>
      <c r="E3846" s="390"/>
      <c r="F3846" s="390"/>
    </row>
    <row r="3847" spans="2:6" x14ac:dyDescent="0.3">
      <c r="B3847" s="412"/>
      <c r="C3847" s="126"/>
      <c r="D3847" s="390"/>
      <c r="E3847" s="390"/>
      <c r="F3847" s="390"/>
    </row>
    <row r="3848" spans="2:6" x14ac:dyDescent="0.3">
      <c r="B3848" s="412"/>
      <c r="C3848" s="126"/>
      <c r="D3848" s="390"/>
      <c r="E3848" s="390"/>
      <c r="F3848" s="390"/>
    </row>
    <row r="3849" spans="2:6" x14ac:dyDescent="0.3">
      <c r="B3849" s="412"/>
      <c r="C3849" s="126"/>
      <c r="D3849" s="390"/>
      <c r="E3849" s="390"/>
      <c r="F3849" s="390"/>
    </row>
    <row r="3850" spans="2:6" x14ac:dyDescent="0.3">
      <c r="B3850" s="412"/>
      <c r="C3850" s="126"/>
      <c r="D3850" s="390"/>
      <c r="E3850" s="390"/>
      <c r="F3850" s="390"/>
    </row>
    <row r="3851" spans="2:6" x14ac:dyDescent="0.3">
      <c r="B3851" s="412"/>
      <c r="C3851" s="126"/>
      <c r="D3851" s="390"/>
      <c r="E3851" s="390"/>
      <c r="F3851" s="390"/>
    </row>
    <row r="3852" spans="2:6" x14ac:dyDescent="0.3">
      <c r="B3852" s="412"/>
      <c r="C3852" s="126"/>
      <c r="D3852" s="390"/>
      <c r="E3852" s="390"/>
      <c r="F3852" s="390"/>
    </row>
    <row r="3853" spans="2:6" x14ac:dyDescent="0.3">
      <c r="B3853" s="412"/>
      <c r="C3853" s="126"/>
      <c r="D3853" s="390"/>
      <c r="E3853" s="390"/>
      <c r="F3853" s="390"/>
    </row>
    <row r="3854" spans="2:6" x14ac:dyDescent="0.3">
      <c r="B3854" s="412"/>
      <c r="C3854" s="126"/>
      <c r="D3854" s="390"/>
      <c r="E3854" s="390"/>
      <c r="F3854" s="390"/>
    </row>
    <row r="3855" spans="2:6" x14ac:dyDescent="0.3">
      <c r="B3855" s="412"/>
      <c r="C3855" s="126"/>
      <c r="D3855" s="390"/>
      <c r="E3855" s="390"/>
      <c r="F3855" s="390"/>
    </row>
    <row r="3856" spans="2:6" x14ac:dyDescent="0.3">
      <c r="B3856" s="412"/>
      <c r="C3856" s="126"/>
      <c r="D3856" s="390"/>
      <c r="E3856" s="390"/>
      <c r="F3856" s="390"/>
    </row>
    <row r="3857" spans="2:6" x14ac:dyDescent="0.3">
      <c r="B3857" s="412"/>
      <c r="C3857" s="126"/>
      <c r="D3857" s="390"/>
      <c r="E3857" s="390"/>
      <c r="F3857" s="390"/>
    </row>
    <row r="3858" spans="2:6" x14ac:dyDescent="0.3">
      <c r="B3858" s="412"/>
      <c r="C3858" s="126"/>
      <c r="D3858" s="390"/>
      <c r="E3858" s="390"/>
      <c r="F3858" s="390"/>
    </row>
    <row r="3859" spans="2:6" x14ac:dyDescent="0.3">
      <c r="B3859" s="412"/>
      <c r="C3859" s="126"/>
      <c r="D3859" s="390"/>
      <c r="E3859" s="390"/>
      <c r="F3859" s="390"/>
    </row>
    <row r="3860" spans="2:6" x14ac:dyDescent="0.3">
      <c r="B3860" s="412"/>
      <c r="C3860" s="126"/>
      <c r="D3860" s="390"/>
      <c r="E3860" s="390"/>
      <c r="F3860" s="390"/>
    </row>
    <row r="3861" spans="2:6" x14ac:dyDescent="0.3">
      <c r="B3861" s="412"/>
      <c r="C3861" s="126"/>
      <c r="D3861" s="390"/>
      <c r="E3861" s="390"/>
      <c r="F3861" s="390"/>
    </row>
    <row r="3862" spans="2:6" x14ac:dyDescent="0.3">
      <c r="B3862" s="412"/>
      <c r="C3862" s="126"/>
      <c r="D3862" s="390"/>
      <c r="E3862" s="390"/>
      <c r="F3862" s="390"/>
    </row>
    <row r="3863" spans="2:6" x14ac:dyDescent="0.3">
      <c r="B3863" s="412"/>
      <c r="C3863" s="126"/>
      <c r="D3863" s="390"/>
      <c r="E3863" s="390"/>
      <c r="F3863" s="390"/>
    </row>
    <row r="3864" spans="2:6" x14ac:dyDescent="0.3">
      <c r="B3864" s="412"/>
      <c r="C3864" s="126"/>
      <c r="D3864" s="390"/>
      <c r="E3864" s="390"/>
      <c r="F3864" s="390"/>
    </row>
    <row r="3865" spans="2:6" x14ac:dyDescent="0.3">
      <c r="B3865" s="412"/>
      <c r="C3865" s="126"/>
      <c r="D3865" s="390"/>
      <c r="E3865" s="390"/>
      <c r="F3865" s="390"/>
    </row>
    <row r="3866" spans="2:6" x14ac:dyDescent="0.3">
      <c r="B3866" s="412"/>
      <c r="C3866" s="126"/>
      <c r="D3866" s="390"/>
      <c r="E3866" s="390"/>
      <c r="F3866" s="390"/>
    </row>
    <row r="3867" spans="2:6" x14ac:dyDescent="0.3">
      <c r="B3867" s="412"/>
      <c r="C3867" s="126"/>
      <c r="D3867" s="390"/>
      <c r="E3867" s="390"/>
      <c r="F3867" s="390"/>
    </row>
    <row r="3868" spans="2:6" x14ac:dyDescent="0.3">
      <c r="B3868" s="412"/>
      <c r="C3868" s="126"/>
      <c r="D3868" s="390"/>
      <c r="E3868" s="390"/>
      <c r="F3868" s="390"/>
    </row>
    <row r="3869" spans="2:6" x14ac:dyDescent="0.3">
      <c r="B3869" s="412"/>
      <c r="C3869" s="126"/>
      <c r="D3869" s="390"/>
      <c r="E3869" s="390"/>
      <c r="F3869" s="390"/>
    </row>
    <row r="3870" spans="2:6" x14ac:dyDescent="0.3">
      <c r="B3870" s="412"/>
      <c r="C3870" s="126"/>
      <c r="D3870" s="390"/>
      <c r="E3870" s="390"/>
      <c r="F3870" s="390"/>
    </row>
    <row r="3871" spans="2:6" x14ac:dyDescent="0.3">
      <c r="B3871" s="412"/>
      <c r="C3871" s="126"/>
      <c r="D3871" s="390"/>
      <c r="E3871" s="390"/>
      <c r="F3871" s="390"/>
    </row>
    <row r="3872" spans="2:6" x14ac:dyDescent="0.3">
      <c r="B3872" s="412"/>
      <c r="C3872" s="126"/>
      <c r="D3872" s="390"/>
      <c r="E3872" s="390"/>
      <c r="F3872" s="390"/>
    </row>
    <row r="3873" spans="2:6" x14ac:dyDescent="0.3">
      <c r="B3873" s="412"/>
      <c r="C3873" s="126"/>
      <c r="D3873" s="390"/>
      <c r="E3873" s="390"/>
      <c r="F3873" s="390"/>
    </row>
    <row r="3874" spans="2:6" x14ac:dyDescent="0.3">
      <c r="B3874" s="412"/>
      <c r="C3874" s="126"/>
      <c r="D3874" s="390"/>
      <c r="E3874" s="390"/>
      <c r="F3874" s="390"/>
    </row>
    <row r="3875" spans="2:6" x14ac:dyDescent="0.3">
      <c r="B3875" s="412"/>
      <c r="C3875" s="126"/>
      <c r="D3875" s="390"/>
      <c r="E3875" s="390"/>
      <c r="F3875" s="390"/>
    </row>
    <row r="3876" spans="2:6" x14ac:dyDescent="0.3">
      <c r="B3876" s="412"/>
      <c r="C3876" s="126"/>
      <c r="D3876" s="390"/>
      <c r="E3876" s="390"/>
      <c r="F3876" s="390"/>
    </row>
    <row r="3877" spans="2:6" x14ac:dyDescent="0.3">
      <c r="B3877" s="412"/>
      <c r="C3877" s="126"/>
      <c r="D3877" s="390"/>
      <c r="E3877" s="390"/>
      <c r="F3877" s="390"/>
    </row>
    <row r="3878" spans="2:6" x14ac:dyDescent="0.3">
      <c r="B3878" s="412"/>
      <c r="C3878" s="126"/>
      <c r="D3878" s="390"/>
      <c r="E3878" s="390"/>
      <c r="F3878" s="390"/>
    </row>
    <row r="3879" spans="2:6" x14ac:dyDescent="0.3">
      <c r="B3879" s="412"/>
      <c r="C3879" s="126"/>
      <c r="D3879" s="390"/>
      <c r="E3879" s="390"/>
      <c r="F3879" s="390"/>
    </row>
    <row r="3880" spans="2:6" x14ac:dyDescent="0.3">
      <c r="B3880" s="412"/>
      <c r="C3880" s="126"/>
      <c r="D3880" s="390"/>
      <c r="E3880" s="390"/>
      <c r="F3880" s="390"/>
    </row>
    <row r="3881" spans="2:6" x14ac:dyDescent="0.3">
      <c r="B3881" s="412"/>
      <c r="C3881" s="126"/>
      <c r="D3881" s="390"/>
      <c r="E3881" s="390"/>
      <c r="F3881" s="390"/>
    </row>
    <row r="3882" spans="2:6" x14ac:dyDescent="0.3">
      <c r="B3882" s="412"/>
      <c r="C3882" s="126"/>
      <c r="D3882" s="390"/>
      <c r="E3882" s="390"/>
      <c r="F3882" s="390"/>
    </row>
    <row r="3883" spans="2:6" x14ac:dyDescent="0.3">
      <c r="B3883" s="412"/>
      <c r="C3883" s="126"/>
      <c r="D3883" s="390"/>
      <c r="E3883" s="390"/>
      <c r="F3883" s="390"/>
    </row>
    <row r="3884" spans="2:6" x14ac:dyDescent="0.3">
      <c r="B3884" s="412"/>
      <c r="C3884" s="126"/>
      <c r="D3884" s="390"/>
      <c r="E3884" s="390"/>
      <c r="F3884" s="390"/>
    </row>
    <row r="3885" spans="2:6" x14ac:dyDescent="0.3">
      <c r="B3885" s="412"/>
      <c r="C3885" s="126"/>
      <c r="D3885" s="390"/>
      <c r="E3885" s="390"/>
      <c r="F3885" s="390"/>
    </row>
    <row r="3886" spans="2:6" x14ac:dyDescent="0.3">
      <c r="B3886" s="412"/>
      <c r="C3886" s="126"/>
      <c r="D3886" s="390"/>
      <c r="E3886" s="390"/>
      <c r="F3886" s="390"/>
    </row>
    <row r="3887" spans="2:6" x14ac:dyDescent="0.3">
      <c r="B3887" s="412"/>
      <c r="C3887" s="126"/>
      <c r="D3887" s="390"/>
      <c r="E3887" s="390"/>
      <c r="F3887" s="390"/>
    </row>
    <row r="3888" spans="2:6" x14ac:dyDescent="0.3">
      <c r="B3888" s="412"/>
      <c r="C3888" s="126"/>
      <c r="D3888" s="390"/>
      <c r="E3888" s="390"/>
      <c r="F3888" s="390"/>
    </row>
    <row r="3889" spans="2:6" x14ac:dyDescent="0.3">
      <c r="B3889" s="412"/>
      <c r="C3889" s="126"/>
      <c r="D3889" s="390"/>
      <c r="E3889" s="390"/>
      <c r="F3889" s="390"/>
    </row>
    <row r="3890" spans="2:6" x14ac:dyDescent="0.3">
      <c r="B3890" s="412"/>
      <c r="C3890" s="126"/>
      <c r="D3890" s="390"/>
      <c r="E3890" s="390"/>
      <c r="F3890" s="390"/>
    </row>
    <row r="3891" spans="2:6" x14ac:dyDescent="0.3">
      <c r="B3891" s="412"/>
      <c r="C3891" s="126"/>
      <c r="D3891" s="390"/>
      <c r="E3891" s="390"/>
      <c r="F3891" s="390"/>
    </row>
    <row r="3892" spans="2:6" x14ac:dyDescent="0.3">
      <c r="B3892" s="412"/>
      <c r="C3892" s="126"/>
      <c r="D3892" s="390"/>
      <c r="E3892" s="390"/>
      <c r="F3892" s="390"/>
    </row>
    <row r="3893" spans="2:6" x14ac:dyDescent="0.3">
      <c r="B3893" s="412"/>
      <c r="C3893" s="126"/>
      <c r="D3893" s="390"/>
      <c r="E3893" s="390"/>
      <c r="F3893" s="390"/>
    </row>
    <row r="3894" spans="2:6" x14ac:dyDescent="0.3">
      <c r="B3894" s="412"/>
      <c r="C3894" s="126"/>
      <c r="D3894" s="390"/>
      <c r="E3894" s="390"/>
      <c r="F3894" s="390"/>
    </row>
    <row r="3895" spans="2:6" x14ac:dyDescent="0.3">
      <c r="B3895" s="412"/>
      <c r="C3895" s="126"/>
      <c r="D3895" s="390"/>
      <c r="E3895" s="390"/>
      <c r="F3895" s="390"/>
    </row>
    <row r="3896" spans="2:6" x14ac:dyDescent="0.3">
      <c r="B3896" s="412"/>
      <c r="C3896" s="126"/>
      <c r="D3896" s="390"/>
      <c r="E3896" s="390"/>
      <c r="F3896" s="390"/>
    </row>
    <row r="3897" spans="2:6" x14ac:dyDescent="0.3">
      <c r="B3897" s="412"/>
      <c r="C3897" s="126"/>
      <c r="D3897" s="390"/>
      <c r="E3897" s="390"/>
      <c r="F3897" s="390"/>
    </row>
    <row r="3898" spans="2:6" x14ac:dyDescent="0.3">
      <c r="B3898" s="412"/>
      <c r="C3898" s="126"/>
      <c r="D3898" s="390"/>
      <c r="E3898" s="390"/>
      <c r="F3898" s="390"/>
    </row>
    <row r="3899" spans="2:6" x14ac:dyDescent="0.3">
      <c r="B3899" s="412"/>
      <c r="C3899" s="126"/>
      <c r="D3899" s="390"/>
      <c r="E3899" s="390"/>
      <c r="F3899" s="390"/>
    </row>
    <row r="3900" spans="2:6" x14ac:dyDescent="0.3">
      <c r="B3900" s="412"/>
      <c r="C3900" s="126"/>
      <c r="D3900" s="390"/>
      <c r="E3900" s="390"/>
      <c r="F3900" s="390"/>
    </row>
    <row r="3901" spans="2:6" x14ac:dyDescent="0.3">
      <c r="B3901" s="412"/>
      <c r="C3901" s="126"/>
      <c r="D3901" s="390"/>
      <c r="E3901" s="390"/>
      <c r="F3901" s="390"/>
    </row>
    <row r="3902" spans="2:6" x14ac:dyDescent="0.3">
      <c r="B3902" s="412"/>
      <c r="C3902" s="126"/>
      <c r="D3902" s="390"/>
      <c r="E3902" s="390"/>
      <c r="F3902" s="390"/>
    </row>
    <row r="3903" spans="2:6" x14ac:dyDescent="0.3">
      <c r="B3903" s="412"/>
      <c r="C3903" s="126"/>
      <c r="D3903" s="390"/>
      <c r="E3903" s="390"/>
      <c r="F3903" s="390"/>
    </row>
    <row r="3904" spans="2:6" x14ac:dyDescent="0.3">
      <c r="B3904" s="412"/>
      <c r="C3904" s="126"/>
      <c r="D3904" s="390"/>
      <c r="E3904" s="390"/>
      <c r="F3904" s="390"/>
    </row>
    <row r="3905" spans="2:6" x14ac:dyDescent="0.3">
      <c r="B3905" s="412"/>
      <c r="C3905" s="126"/>
      <c r="D3905" s="390"/>
      <c r="E3905" s="390"/>
      <c r="F3905" s="390"/>
    </row>
    <row r="3906" spans="2:6" x14ac:dyDescent="0.3">
      <c r="B3906" s="412"/>
      <c r="C3906" s="126"/>
      <c r="D3906" s="390"/>
      <c r="E3906" s="390"/>
      <c r="F3906" s="390"/>
    </row>
    <row r="3907" spans="2:6" x14ac:dyDescent="0.3">
      <c r="B3907" s="412"/>
      <c r="C3907" s="126"/>
      <c r="D3907" s="390"/>
      <c r="E3907" s="390"/>
      <c r="F3907" s="390"/>
    </row>
    <row r="3908" spans="2:6" x14ac:dyDescent="0.3">
      <c r="B3908" s="412"/>
      <c r="C3908" s="126"/>
      <c r="D3908" s="390"/>
      <c r="E3908" s="390"/>
      <c r="F3908" s="390"/>
    </row>
    <row r="3909" spans="2:6" x14ac:dyDescent="0.3">
      <c r="B3909" s="412"/>
      <c r="C3909" s="126"/>
      <c r="D3909" s="390"/>
      <c r="E3909" s="390"/>
      <c r="F3909" s="390"/>
    </row>
    <row r="3910" spans="2:6" x14ac:dyDescent="0.3">
      <c r="B3910" s="412"/>
      <c r="C3910" s="126"/>
      <c r="D3910" s="390"/>
      <c r="E3910" s="390"/>
      <c r="F3910" s="390"/>
    </row>
    <row r="3911" spans="2:6" x14ac:dyDescent="0.3">
      <c r="B3911" s="412"/>
      <c r="C3911" s="126"/>
      <c r="D3911" s="390"/>
      <c r="E3911" s="390"/>
      <c r="F3911" s="390"/>
    </row>
    <row r="3912" spans="2:6" x14ac:dyDescent="0.3">
      <c r="B3912" s="412"/>
      <c r="C3912" s="126"/>
      <c r="D3912" s="390"/>
      <c r="E3912" s="390"/>
      <c r="F3912" s="390"/>
    </row>
    <row r="3913" spans="2:6" x14ac:dyDescent="0.3">
      <c r="B3913" s="412"/>
      <c r="C3913" s="126"/>
      <c r="D3913" s="390"/>
      <c r="E3913" s="390"/>
      <c r="F3913" s="390"/>
    </row>
    <row r="3914" spans="2:6" x14ac:dyDescent="0.3">
      <c r="B3914" s="412"/>
      <c r="C3914" s="126"/>
      <c r="D3914" s="390"/>
      <c r="E3914" s="390"/>
      <c r="F3914" s="390"/>
    </row>
    <row r="3915" spans="2:6" x14ac:dyDescent="0.3">
      <c r="B3915" s="412"/>
      <c r="C3915" s="126"/>
      <c r="D3915" s="390"/>
      <c r="E3915" s="390"/>
      <c r="F3915" s="390"/>
    </row>
    <row r="3916" spans="2:6" x14ac:dyDescent="0.3">
      <c r="B3916" s="412"/>
      <c r="C3916" s="126"/>
      <c r="D3916" s="390"/>
      <c r="E3916" s="390"/>
      <c r="F3916" s="390"/>
    </row>
    <row r="3917" spans="2:6" x14ac:dyDescent="0.3">
      <c r="B3917" s="412"/>
      <c r="C3917" s="126"/>
      <c r="D3917" s="390"/>
      <c r="E3917" s="390"/>
      <c r="F3917" s="390"/>
    </row>
    <row r="3918" spans="2:6" x14ac:dyDescent="0.3">
      <c r="B3918" s="412"/>
      <c r="C3918" s="126"/>
      <c r="D3918" s="390"/>
      <c r="E3918" s="390"/>
      <c r="F3918" s="390"/>
    </row>
    <row r="3919" spans="2:6" x14ac:dyDescent="0.3">
      <c r="B3919" s="412"/>
      <c r="C3919" s="126"/>
      <c r="D3919" s="390"/>
      <c r="E3919" s="390"/>
      <c r="F3919" s="390"/>
    </row>
    <row r="3920" spans="2:6" x14ac:dyDescent="0.3">
      <c r="B3920" s="412"/>
      <c r="C3920" s="126"/>
      <c r="D3920" s="390"/>
      <c r="E3920" s="390"/>
      <c r="F3920" s="390"/>
    </row>
    <row r="3921" spans="2:6" x14ac:dyDescent="0.3">
      <c r="B3921" s="412"/>
      <c r="C3921" s="126"/>
      <c r="D3921" s="390"/>
      <c r="E3921" s="390"/>
      <c r="F3921" s="390"/>
    </row>
    <row r="3922" spans="2:6" x14ac:dyDescent="0.3">
      <c r="B3922" s="412"/>
      <c r="C3922" s="126"/>
      <c r="D3922" s="390"/>
      <c r="E3922" s="390"/>
      <c r="F3922" s="390"/>
    </row>
    <row r="3923" spans="2:6" x14ac:dyDescent="0.3">
      <c r="B3923" s="412"/>
      <c r="C3923" s="126"/>
      <c r="D3923" s="390"/>
      <c r="E3923" s="390"/>
      <c r="F3923" s="390"/>
    </row>
    <row r="3924" spans="2:6" x14ac:dyDescent="0.3">
      <c r="B3924" s="412"/>
      <c r="C3924" s="126"/>
      <c r="D3924" s="390"/>
      <c r="E3924" s="390"/>
      <c r="F3924" s="390"/>
    </row>
    <row r="3925" spans="2:6" x14ac:dyDescent="0.3">
      <c r="B3925" s="412"/>
      <c r="C3925" s="126"/>
      <c r="D3925" s="390"/>
      <c r="E3925" s="390"/>
      <c r="F3925" s="390"/>
    </row>
    <row r="3926" spans="2:6" x14ac:dyDescent="0.3">
      <c r="B3926" s="412"/>
      <c r="C3926" s="126"/>
      <c r="D3926" s="390"/>
      <c r="E3926" s="390"/>
      <c r="F3926" s="390"/>
    </row>
    <row r="3927" spans="2:6" x14ac:dyDescent="0.3">
      <c r="B3927" s="412"/>
      <c r="C3927" s="126"/>
      <c r="D3927" s="390"/>
      <c r="E3927" s="390"/>
      <c r="F3927" s="390"/>
    </row>
    <row r="3928" spans="2:6" x14ac:dyDescent="0.3">
      <c r="B3928" s="412"/>
      <c r="C3928" s="126"/>
      <c r="D3928" s="390"/>
      <c r="E3928" s="390"/>
      <c r="F3928" s="390"/>
    </row>
    <row r="3929" spans="2:6" x14ac:dyDescent="0.3">
      <c r="B3929" s="412"/>
      <c r="C3929" s="126"/>
      <c r="D3929" s="390"/>
      <c r="E3929" s="390"/>
      <c r="F3929" s="390"/>
    </row>
    <row r="3930" spans="2:6" x14ac:dyDescent="0.3">
      <c r="B3930" s="412"/>
      <c r="C3930" s="126"/>
      <c r="D3930" s="390"/>
      <c r="E3930" s="390"/>
      <c r="F3930" s="390"/>
    </row>
    <row r="3931" spans="2:6" x14ac:dyDescent="0.3">
      <c r="B3931" s="412"/>
      <c r="C3931" s="126"/>
      <c r="D3931" s="390"/>
      <c r="E3931" s="390"/>
      <c r="F3931" s="390"/>
    </row>
    <row r="3932" spans="2:6" x14ac:dyDescent="0.3">
      <c r="B3932" s="412"/>
      <c r="C3932" s="126"/>
      <c r="D3932" s="390"/>
      <c r="E3932" s="390"/>
      <c r="F3932" s="390"/>
    </row>
    <row r="3933" spans="2:6" x14ac:dyDescent="0.3">
      <c r="B3933" s="412"/>
      <c r="C3933" s="126"/>
      <c r="D3933" s="390"/>
      <c r="E3933" s="390"/>
      <c r="F3933" s="390"/>
    </row>
    <row r="3934" spans="2:6" x14ac:dyDescent="0.3">
      <c r="B3934" s="412"/>
      <c r="C3934" s="126"/>
      <c r="D3934" s="390"/>
      <c r="E3934" s="390"/>
      <c r="F3934" s="390"/>
    </row>
    <row r="3935" spans="2:6" x14ac:dyDescent="0.3">
      <c r="B3935" s="412"/>
      <c r="C3935" s="126"/>
      <c r="D3935" s="390"/>
      <c r="E3935" s="390"/>
      <c r="F3935" s="390"/>
    </row>
    <row r="3936" spans="2:6" x14ac:dyDescent="0.3">
      <c r="B3936" s="412"/>
      <c r="C3936" s="126"/>
      <c r="D3936" s="390"/>
      <c r="E3936" s="390"/>
      <c r="F3936" s="390"/>
    </row>
    <row r="3937" spans="2:6" x14ac:dyDescent="0.3">
      <c r="B3937" s="412"/>
      <c r="C3937" s="126"/>
      <c r="D3937" s="390"/>
      <c r="E3937" s="390"/>
      <c r="F3937" s="390"/>
    </row>
    <row r="3938" spans="2:6" x14ac:dyDescent="0.3">
      <c r="B3938" s="412"/>
      <c r="C3938" s="126"/>
      <c r="D3938" s="390"/>
      <c r="E3938" s="390"/>
      <c r="F3938" s="390"/>
    </row>
    <row r="3939" spans="2:6" x14ac:dyDescent="0.3">
      <c r="B3939" s="412"/>
      <c r="C3939" s="126"/>
      <c r="D3939" s="390"/>
      <c r="E3939" s="390"/>
      <c r="F3939" s="390"/>
    </row>
    <row r="3940" spans="2:6" x14ac:dyDescent="0.3">
      <c r="B3940" s="412"/>
      <c r="C3940" s="126"/>
      <c r="D3940" s="390"/>
      <c r="E3940" s="390"/>
      <c r="F3940" s="390"/>
    </row>
    <row r="3941" spans="2:6" x14ac:dyDescent="0.3">
      <c r="B3941" s="412"/>
      <c r="C3941" s="126"/>
      <c r="D3941" s="390"/>
      <c r="E3941" s="390"/>
      <c r="F3941" s="390"/>
    </row>
    <row r="3942" spans="2:6" x14ac:dyDescent="0.3">
      <c r="B3942" s="412"/>
      <c r="C3942" s="126"/>
      <c r="D3942" s="390"/>
      <c r="E3942" s="390"/>
      <c r="F3942" s="390"/>
    </row>
    <row r="3943" spans="2:6" x14ac:dyDescent="0.3">
      <c r="B3943" s="412"/>
      <c r="C3943" s="126"/>
      <c r="D3943" s="390"/>
      <c r="E3943" s="390"/>
      <c r="F3943" s="390"/>
    </row>
    <row r="3944" spans="2:6" x14ac:dyDescent="0.3">
      <c r="B3944" s="412"/>
      <c r="C3944" s="126"/>
      <c r="D3944" s="390"/>
      <c r="E3944" s="390"/>
      <c r="F3944" s="390"/>
    </row>
    <row r="3945" spans="2:6" x14ac:dyDescent="0.3">
      <c r="B3945" s="412"/>
      <c r="C3945" s="126"/>
      <c r="D3945" s="390"/>
      <c r="E3945" s="390"/>
      <c r="F3945" s="390"/>
    </row>
    <row r="3946" spans="2:6" x14ac:dyDescent="0.3">
      <c r="B3946" s="412"/>
      <c r="C3946" s="126"/>
      <c r="D3946" s="390"/>
      <c r="E3946" s="390"/>
      <c r="F3946" s="390"/>
    </row>
    <row r="3947" spans="2:6" x14ac:dyDescent="0.3">
      <c r="B3947" s="412"/>
      <c r="C3947" s="126"/>
      <c r="D3947" s="390"/>
      <c r="E3947" s="390"/>
      <c r="F3947" s="390"/>
    </row>
    <row r="3948" spans="2:6" x14ac:dyDescent="0.3">
      <c r="B3948" s="412"/>
      <c r="C3948" s="126"/>
      <c r="D3948" s="390"/>
      <c r="E3948" s="390"/>
      <c r="F3948" s="390"/>
    </row>
    <row r="3949" spans="2:6" x14ac:dyDescent="0.3">
      <c r="B3949" s="412"/>
      <c r="C3949" s="126"/>
      <c r="D3949" s="390"/>
      <c r="E3949" s="390"/>
      <c r="F3949" s="390"/>
    </row>
    <row r="3950" spans="2:6" x14ac:dyDescent="0.3">
      <c r="B3950" s="412"/>
      <c r="C3950" s="126"/>
      <c r="D3950" s="390"/>
      <c r="E3950" s="390"/>
      <c r="F3950" s="390"/>
    </row>
    <row r="3951" spans="2:6" x14ac:dyDescent="0.3">
      <c r="B3951" s="412"/>
      <c r="C3951" s="126"/>
      <c r="D3951" s="390"/>
      <c r="E3951" s="390"/>
      <c r="F3951" s="390"/>
    </row>
    <row r="3952" spans="2:6" x14ac:dyDescent="0.3">
      <c r="B3952" s="412"/>
      <c r="C3952" s="126"/>
      <c r="D3952" s="390"/>
      <c r="E3952" s="390"/>
      <c r="F3952" s="390"/>
    </row>
    <row r="3953" spans="2:6" x14ac:dyDescent="0.3">
      <c r="B3953" s="412"/>
      <c r="C3953" s="126"/>
      <c r="D3953" s="390"/>
      <c r="E3953" s="390"/>
      <c r="F3953" s="390"/>
    </row>
    <row r="3954" spans="2:6" x14ac:dyDescent="0.3">
      <c r="B3954" s="412"/>
      <c r="C3954" s="126"/>
      <c r="D3954" s="390"/>
      <c r="E3954" s="390"/>
      <c r="F3954" s="390"/>
    </row>
    <row r="3955" spans="2:6" x14ac:dyDescent="0.3">
      <c r="B3955" s="412"/>
      <c r="C3955" s="126"/>
      <c r="D3955" s="390"/>
      <c r="E3955" s="390"/>
      <c r="F3955" s="390"/>
    </row>
    <row r="3956" spans="2:6" x14ac:dyDescent="0.3">
      <c r="B3956" s="412"/>
      <c r="C3956" s="126"/>
      <c r="D3956" s="390"/>
      <c r="E3956" s="390"/>
      <c r="F3956" s="390"/>
    </row>
    <row r="3957" spans="2:6" x14ac:dyDescent="0.3">
      <c r="B3957" s="412"/>
      <c r="C3957" s="126"/>
      <c r="D3957" s="390"/>
      <c r="E3957" s="390"/>
      <c r="F3957" s="390"/>
    </row>
    <row r="3958" spans="2:6" x14ac:dyDescent="0.3">
      <c r="B3958" s="412"/>
      <c r="C3958" s="126"/>
      <c r="D3958" s="390"/>
      <c r="E3958" s="390"/>
      <c r="F3958" s="390"/>
    </row>
    <row r="3959" spans="2:6" x14ac:dyDescent="0.3">
      <c r="B3959" s="412"/>
      <c r="C3959" s="126"/>
      <c r="D3959" s="390"/>
      <c r="E3959" s="390"/>
      <c r="F3959" s="390"/>
    </row>
    <row r="3960" spans="2:6" x14ac:dyDescent="0.3">
      <c r="B3960" s="412"/>
      <c r="C3960" s="126"/>
      <c r="D3960" s="390"/>
      <c r="E3960" s="390"/>
      <c r="F3960" s="390"/>
    </row>
    <row r="3961" spans="2:6" x14ac:dyDescent="0.3">
      <c r="B3961" s="412"/>
      <c r="C3961" s="126"/>
      <c r="D3961" s="390"/>
      <c r="E3961" s="390"/>
      <c r="F3961" s="390"/>
    </row>
    <row r="3962" spans="2:6" x14ac:dyDescent="0.3">
      <c r="B3962" s="412"/>
      <c r="C3962" s="126"/>
      <c r="D3962" s="390"/>
      <c r="E3962" s="390"/>
      <c r="F3962" s="390"/>
    </row>
    <row r="3963" spans="2:6" x14ac:dyDescent="0.3">
      <c r="B3963" s="412"/>
      <c r="C3963" s="126"/>
      <c r="D3963" s="390"/>
      <c r="E3963" s="390"/>
      <c r="F3963" s="390"/>
    </row>
    <row r="3964" spans="2:6" x14ac:dyDescent="0.3">
      <c r="B3964" s="412"/>
      <c r="C3964" s="126"/>
      <c r="D3964" s="390"/>
      <c r="E3964" s="390"/>
      <c r="F3964" s="390"/>
    </row>
    <row r="3965" spans="2:6" x14ac:dyDescent="0.3">
      <c r="B3965" s="412"/>
      <c r="C3965" s="126"/>
      <c r="D3965" s="390"/>
      <c r="E3965" s="390"/>
      <c r="F3965" s="390"/>
    </row>
    <row r="3966" spans="2:6" x14ac:dyDescent="0.3">
      <c r="B3966" s="412"/>
      <c r="C3966" s="126"/>
      <c r="D3966" s="390"/>
      <c r="E3966" s="390"/>
      <c r="F3966" s="390"/>
    </row>
    <row r="3967" spans="2:6" x14ac:dyDescent="0.3">
      <c r="B3967" s="412"/>
      <c r="C3967" s="126"/>
      <c r="D3967" s="390"/>
      <c r="E3967" s="390"/>
      <c r="F3967" s="390"/>
    </row>
    <row r="3968" spans="2:6" x14ac:dyDescent="0.3">
      <c r="B3968" s="412"/>
      <c r="C3968" s="126"/>
      <c r="D3968" s="390"/>
      <c r="E3968" s="390"/>
      <c r="F3968" s="390"/>
    </row>
    <row r="3969" spans="2:6" x14ac:dyDescent="0.3">
      <c r="B3969" s="412"/>
      <c r="C3969" s="126"/>
      <c r="D3969" s="390"/>
      <c r="E3969" s="390"/>
      <c r="F3969" s="390"/>
    </row>
    <row r="3970" spans="2:6" x14ac:dyDescent="0.3">
      <c r="B3970" s="412"/>
      <c r="C3970" s="126"/>
      <c r="D3970" s="390"/>
      <c r="E3970" s="390"/>
      <c r="F3970" s="390"/>
    </row>
    <row r="3971" spans="2:6" x14ac:dyDescent="0.3">
      <c r="B3971" s="412"/>
      <c r="C3971" s="126"/>
      <c r="D3971" s="390"/>
      <c r="E3971" s="390"/>
      <c r="F3971" s="390"/>
    </row>
    <row r="3972" spans="2:6" x14ac:dyDescent="0.3">
      <c r="B3972" s="412"/>
      <c r="C3972" s="126"/>
      <c r="D3972" s="390"/>
      <c r="E3972" s="390"/>
      <c r="F3972" s="390"/>
    </row>
    <row r="3973" spans="2:6" x14ac:dyDescent="0.3">
      <c r="B3973" s="412"/>
      <c r="C3973" s="126"/>
      <c r="D3973" s="390"/>
      <c r="E3973" s="390"/>
      <c r="F3973" s="390"/>
    </row>
    <row r="3974" spans="2:6" x14ac:dyDescent="0.3">
      <c r="B3974" s="412"/>
      <c r="C3974" s="126"/>
      <c r="D3974" s="390"/>
      <c r="E3974" s="390"/>
      <c r="F3974" s="390"/>
    </row>
    <row r="3975" spans="2:6" x14ac:dyDescent="0.3">
      <c r="B3975" s="412"/>
      <c r="C3975" s="126"/>
      <c r="D3975" s="390"/>
      <c r="E3975" s="390"/>
      <c r="F3975" s="390"/>
    </row>
    <row r="3976" spans="2:6" x14ac:dyDescent="0.3">
      <c r="B3976" s="412"/>
      <c r="C3976" s="126"/>
      <c r="D3976" s="390"/>
      <c r="E3976" s="390"/>
      <c r="F3976" s="390"/>
    </row>
    <row r="3977" spans="2:6" x14ac:dyDescent="0.3">
      <c r="B3977" s="412"/>
      <c r="C3977" s="126"/>
      <c r="D3977" s="390"/>
      <c r="E3977" s="390"/>
      <c r="F3977" s="390"/>
    </row>
    <row r="3978" spans="2:6" x14ac:dyDescent="0.3">
      <c r="B3978" s="412"/>
      <c r="C3978" s="126"/>
      <c r="D3978" s="390"/>
      <c r="E3978" s="390"/>
      <c r="F3978" s="390"/>
    </row>
    <row r="3979" spans="2:6" x14ac:dyDescent="0.3">
      <c r="B3979" s="412"/>
      <c r="C3979" s="126"/>
      <c r="D3979" s="390"/>
      <c r="E3979" s="390"/>
      <c r="F3979" s="390"/>
    </row>
    <row r="3980" spans="2:6" x14ac:dyDescent="0.3">
      <c r="B3980" s="412"/>
      <c r="C3980" s="126"/>
      <c r="D3980" s="390"/>
      <c r="E3980" s="390"/>
      <c r="F3980" s="390"/>
    </row>
    <row r="3981" spans="2:6" x14ac:dyDescent="0.3">
      <c r="B3981" s="412"/>
      <c r="C3981" s="126"/>
      <c r="D3981" s="390"/>
      <c r="E3981" s="390"/>
      <c r="F3981" s="390"/>
    </row>
    <row r="3982" spans="2:6" x14ac:dyDescent="0.3">
      <c r="B3982" s="412"/>
      <c r="C3982" s="126"/>
      <c r="D3982" s="390"/>
      <c r="E3982" s="390"/>
      <c r="F3982" s="390"/>
    </row>
    <row r="3983" spans="2:6" x14ac:dyDescent="0.3">
      <c r="B3983" s="412"/>
      <c r="C3983" s="126"/>
      <c r="D3983" s="390"/>
      <c r="E3983" s="390"/>
      <c r="F3983" s="390"/>
    </row>
    <row r="3984" spans="2:6" x14ac:dyDescent="0.3">
      <c r="B3984" s="412"/>
      <c r="C3984" s="126"/>
      <c r="D3984" s="390"/>
      <c r="E3984" s="390"/>
      <c r="F3984" s="390"/>
    </row>
    <row r="3985" spans="2:6" x14ac:dyDescent="0.3">
      <c r="B3985" s="412"/>
      <c r="C3985" s="126"/>
      <c r="D3985" s="390"/>
      <c r="E3985" s="390"/>
      <c r="F3985" s="390"/>
    </row>
    <row r="3986" spans="2:6" x14ac:dyDescent="0.3">
      <c r="B3986" s="412"/>
      <c r="C3986" s="126"/>
      <c r="D3986" s="390"/>
      <c r="E3986" s="390"/>
      <c r="F3986" s="390"/>
    </row>
    <row r="3987" spans="2:6" x14ac:dyDescent="0.3">
      <c r="B3987" s="412"/>
      <c r="C3987" s="126"/>
      <c r="D3987" s="390"/>
      <c r="E3987" s="390"/>
      <c r="F3987" s="390"/>
    </row>
    <row r="3988" spans="2:6" x14ac:dyDescent="0.3">
      <c r="B3988" s="412"/>
      <c r="C3988" s="126"/>
      <c r="D3988" s="390"/>
      <c r="E3988" s="390"/>
      <c r="F3988" s="390"/>
    </row>
    <row r="3989" spans="2:6" x14ac:dyDescent="0.3">
      <c r="B3989" s="412"/>
      <c r="C3989" s="126"/>
      <c r="D3989" s="390"/>
      <c r="E3989" s="390"/>
      <c r="F3989" s="390"/>
    </row>
    <row r="3990" spans="2:6" x14ac:dyDescent="0.3">
      <c r="B3990" s="412"/>
      <c r="C3990" s="126"/>
      <c r="D3990" s="390"/>
      <c r="E3990" s="390"/>
      <c r="F3990" s="390"/>
    </row>
    <row r="3991" spans="2:6" x14ac:dyDescent="0.3">
      <c r="B3991" s="412"/>
      <c r="C3991" s="126"/>
      <c r="D3991" s="390"/>
      <c r="E3991" s="390"/>
      <c r="F3991" s="390"/>
    </row>
    <row r="3992" spans="2:6" x14ac:dyDescent="0.3">
      <c r="B3992" s="412"/>
      <c r="C3992" s="126"/>
      <c r="D3992" s="390"/>
      <c r="E3992" s="390"/>
      <c r="F3992" s="390"/>
    </row>
    <row r="3993" spans="2:6" x14ac:dyDescent="0.3">
      <c r="B3993" s="412"/>
      <c r="C3993" s="126"/>
      <c r="D3993" s="390"/>
      <c r="E3993" s="390"/>
      <c r="F3993" s="390"/>
    </row>
    <row r="3994" spans="2:6" x14ac:dyDescent="0.3">
      <c r="B3994" s="412"/>
      <c r="C3994" s="126"/>
      <c r="D3994" s="390"/>
      <c r="E3994" s="390"/>
      <c r="F3994" s="390"/>
    </row>
    <row r="3995" spans="2:6" x14ac:dyDescent="0.3">
      <c r="B3995" s="412"/>
      <c r="C3995" s="126"/>
      <c r="D3995" s="390"/>
      <c r="E3995" s="390"/>
      <c r="F3995" s="390"/>
    </row>
    <row r="3996" spans="2:6" x14ac:dyDescent="0.3">
      <c r="B3996" s="412"/>
      <c r="C3996" s="126"/>
      <c r="D3996" s="390"/>
      <c r="E3996" s="390"/>
      <c r="F3996" s="390"/>
    </row>
    <row r="3997" spans="2:6" x14ac:dyDescent="0.3">
      <c r="B3997" s="412"/>
      <c r="C3997" s="126"/>
      <c r="D3997" s="390"/>
      <c r="E3997" s="390"/>
      <c r="F3997" s="390"/>
    </row>
    <row r="3998" spans="2:6" x14ac:dyDescent="0.3">
      <c r="B3998" s="412"/>
      <c r="C3998" s="126"/>
      <c r="D3998" s="390"/>
      <c r="E3998" s="390"/>
      <c r="F3998" s="390"/>
    </row>
    <row r="3999" spans="2:6" x14ac:dyDescent="0.3">
      <c r="B3999" s="412"/>
      <c r="C3999" s="126"/>
      <c r="D3999" s="390"/>
      <c r="E3999" s="390"/>
      <c r="F3999" s="390"/>
    </row>
    <row r="4000" spans="2:6" x14ac:dyDescent="0.3">
      <c r="B4000" s="412"/>
      <c r="C4000" s="126"/>
      <c r="D4000" s="390"/>
      <c r="E4000" s="390"/>
      <c r="F4000" s="390"/>
    </row>
    <row r="4001" spans="2:6" x14ac:dyDescent="0.3">
      <c r="B4001" s="412"/>
      <c r="C4001" s="126"/>
      <c r="D4001" s="390"/>
      <c r="E4001" s="390"/>
      <c r="F4001" s="390"/>
    </row>
    <row r="4002" spans="2:6" x14ac:dyDescent="0.3">
      <c r="B4002" s="412"/>
      <c r="C4002" s="126"/>
      <c r="D4002" s="390"/>
      <c r="E4002" s="390"/>
      <c r="F4002" s="390"/>
    </row>
    <row r="4003" spans="2:6" x14ac:dyDescent="0.3">
      <c r="B4003" s="412"/>
      <c r="C4003" s="126"/>
      <c r="D4003" s="390"/>
      <c r="E4003" s="390"/>
      <c r="F4003" s="390"/>
    </row>
    <row r="4004" spans="2:6" x14ac:dyDescent="0.3">
      <c r="B4004" s="412"/>
      <c r="C4004" s="126"/>
      <c r="D4004" s="390"/>
      <c r="E4004" s="390"/>
      <c r="F4004" s="390"/>
    </row>
    <row r="4005" spans="2:6" x14ac:dyDescent="0.3">
      <c r="B4005" s="412"/>
      <c r="C4005" s="126"/>
      <c r="D4005" s="390"/>
      <c r="E4005" s="390"/>
      <c r="F4005" s="390"/>
    </row>
    <row r="4006" spans="2:6" x14ac:dyDescent="0.3">
      <c r="B4006" s="412"/>
      <c r="C4006" s="126"/>
      <c r="D4006" s="390"/>
      <c r="E4006" s="390"/>
      <c r="F4006" s="390"/>
    </row>
    <row r="4007" spans="2:6" x14ac:dyDescent="0.3">
      <c r="B4007" s="412"/>
      <c r="C4007" s="126"/>
      <c r="D4007" s="390"/>
      <c r="E4007" s="390"/>
      <c r="F4007" s="390"/>
    </row>
    <row r="4008" spans="2:6" x14ac:dyDescent="0.3">
      <c r="B4008" s="412"/>
      <c r="C4008" s="126"/>
      <c r="D4008" s="390"/>
      <c r="E4008" s="390"/>
      <c r="F4008" s="390"/>
    </row>
    <row r="4009" spans="2:6" x14ac:dyDescent="0.3">
      <c r="B4009" s="412"/>
      <c r="C4009" s="126"/>
      <c r="D4009" s="390"/>
      <c r="E4009" s="390"/>
      <c r="F4009" s="390"/>
    </row>
    <row r="4010" spans="2:6" x14ac:dyDescent="0.3">
      <c r="B4010" s="412"/>
      <c r="C4010" s="126"/>
      <c r="D4010" s="390"/>
      <c r="E4010" s="390"/>
      <c r="F4010" s="390"/>
    </row>
    <row r="4011" spans="2:6" x14ac:dyDescent="0.3">
      <c r="B4011" s="412"/>
      <c r="C4011" s="126"/>
      <c r="D4011" s="390"/>
      <c r="E4011" s="390"/>
      <c r="F4011" s="390"/>
    </row>
    <row r="4012" spans="2:6" x14ac:dyDescent="0.3">
      <c r="B4012" s="412"/>
      <c r="C4012" s="126"/>
      <c r="D4012" s="390"/>
      <c r="E4012" s="390"/>
      <c r="F4012" s="390"/>
    </row>
    <row r="4013" spans="2:6" x14ac:dyDescent="0.3">
      <c r="B4013" s="412"/>
      <c r="C4013" s="126"/>
      <c r="D4013" s="390"/>
      <c r="E4013" s="390"/>
      <c r="F4013" s="390"/>
    </row>
    <row r="4014" spans="2:6" x14ac:dyDescent="0.3">
      <c r="B4014" s="412"/>
      <c r="C4014" s="126"/>
      <c r="D4014" s="390"/>
      <c r="E4014" s="390"/>
      <c r="F4014" s="390"/>
    </row>
    <row r="4015" spans="2:6" x14ac:dyDescent="0.3">
      <c r="B4015" s="412"/>
      <c r="C4015" s="126"/>
      <c r="D4015" s="390"/>
      <c r="E4015" s="390"/>
      <c r="F4015" s="390"/>
    </row>
    <row r="4016" spans="2:6" x14ac:dyDescent="0.3">
      <c r="B4016" s="412"/>
      <c r="C4016" s="126"/>
      <c r="D4016" s="390"/>
      <c r="E4016" s="390"/>
      <c r="F4016" s="390"/>
    </row>
    <row r="4017" spans="2:6" x14ac:dyDescent="0.3">
      <c r="B4017" s="412"/>
      <c r="C4017" s="126"/>
      <c r="D4017" s="390"/>
      <c r="E4017" s="390"/>
      <c r="F4017" s="390"/>
    </row>
    <row r="4018" spans="2:6" x14ac:dyDescent="0.3">
      <c r="B4018" s="412"/>
      <c r="C4018" s="126"/>
      <c r="D4018" s="390"/>
      <c r="E4018" s="390"/>
      <c r="F4018" s="390"/>
    </row>
    <row r="4019" spans="2:6" x14ac:dyDescent="0.3">
      <c r="B4019" s="412"/>
      <c r="C4019" s="126"/>
      <c r="D4019" s="390"/>
      <c r="E4019" s="390"/>
      <c r="F4019" s="390"/>
    </row>
    <row r="4020" spans="2:6" x14ac:dyDescent="0.3">
      <c r="B4020" s="412"/>
      <c r="C4020" s="126"/>
      <c r="D4020" s="390"/>
      <c r="E4020" s="390"/>
      <c r="F4020" s="390"/>
    </row>
    <row r="4021" spans="2:6" x14ac:dyDescent="0.3">
      <c r="B4021" s="412"/>
      <c r="C4021" s="126"/>
      <c r="D4021" s="390"/>
      <c r="E4021" s="390"/>
      <c r="F4021" s="390"/>
    </row>
    <row r="4022" spans="2:6" x14ac:dyDescent="0.3">
      <c r="B4022" s="412"/>
      <c r="C4022" s="126"/>
      <c r="D4022" s="390"/>
      <c r="E4022" s="390"/>
      <c r="F4022" s="390"/>
    </row>
    <row r="4023" spans="2:6" x14ac:dyDescent="0.3">
      <c r="B4023" s="412"/>
      <c r="C4023" s="126"/>
      <c r="D4023" s="390"/>
      <c r="E4023" s="390"/>
      <c r="F4023" s="390"/>
    </row>
    <row r="4024" spans="2:6" x14ac:dyDescent="0.3">
      <c r="B4024" s="412"/>
      <c r="C4024" s="126"/>
      <c r="D4024" s="390"/>
      <c r="E4024" s="390"/>
      <c r="F4024" s="390"/>
    </row>
    <row r="4025" spans="2:6" x14ac:dyDescent="0.3">
      <c r="B4025" s="412"/>
      <c r="C4025" s="126"/>
      <c r="D4025" s="390"/>
      <c r="E4025" s="390"/>
      <c r="F4025" s="390"/>
    </row>
    <row r="4026" spans="2:6" x14ac:dyDescent="0.3">
      <c r="B4026" s="412"/>
      <c r="C4026" s="126"/>
      <c r="D4026" s="390"/>
      <c r="E4026" s="390"/>
      <c r="F4026" s="390"/>
    </row>
    <row r="4027" spans="2:6" x14ac:dyDescent="0.3">
      <c r="B4027" s="412"/>
      <c r="C4027" s="126"/>
      <c r="D4027" s="390"/>
      <c r="E4027" s="390"/>
      <c r="F4027" s="390"/>
    </row>
    <row r="4028" spans="2:6" x14ac:dyDescent="0.3">
      <c r="B4028" s="412"/>
      <c r="C4028" s="126"/>
      <c r="D4028" s="390"/>
      <c r="E4028" s="390"/>
      <c r="F4028" s="390"/>
    </row>
    <row r="4029" spans="2:6" x14ac:dyDescent="0.3">
      <c r="B4029" s="412"/>
      <c r="C4029" s="126"/>
      <c r="D4029" s="390"/>
      <c r="E4029" s="390"/>
      <c r="F4029" s="390"/>
    </row>
    <row r="4030" spans="2:6" x14ac:dyDescent="0.3">
      <c r="B4030" s="412"/>
      <c r="C4030" s="126"/>
      <c r="D4030" s="390"/>
      <c r="E4030" s="390"/>
      <c r="F4030" s="390"/>
    </row>
    <row r="4031" spans="2:6" x14ac:dyDescent="0.3">
      <c r="B4031" s="412"/>
      <c r="C4031" s="126"/>
      <c r="D4031" s="390"/>
      <c r="E4031" s="390"/>
      <c r="F4031" s="390"/>
    </row>
    <row r="4032" spans="2:6" x14ac:dyDescent="0.3">
      <c r="B4032" s="412"/>
      <c r="C4032" s="126"/>
      <c r="D4032" s="390"/>
      <c r="E4032" s="390"/>
      <c r="F4032" s="390"/>
    </row>
    <row r="4033" spans="2:6" x14ac:dyDescent="0.3">
      <c r="B4033" s="412"/>
      <c r="C4033" s="126"/>
      <c r="D4033" s="390"/>
      <c r="E4033" s="390"/>
      <c r="F4033" s="390"/>
    </row>
    <row r="4034" spans="2:6" x14ac:dyDescent="0.3">
      <c r="B4034" s="412"/>
      <c r="C4034" s="126"/>
      <c r="D4034" s="390"/>
      <c r="E4034" s="390"/>
      <c r="F4034" s="390"/>
    </row>
    <row r="4035" spans="2:6" x14ac:dyDescent="0.3">
      <c r="B4035" s="412"/>
      <c r="C4035" s="126"/>
      <c r="D4035" s="390"/>
      <c r="E4035" s="390"/>
      <c r="F4035" s="390"/>
    </row>
    <row r="4036" spans="2:6" x14ac:dyDescent="0.3">
      <c r="B4036" s="412"/>
      <c r="C4036" s="126"/>
      <c r="D4036" s="390"/>
      <c r="E4036" s="390"/>
      <c r="F4036" s="390"/>
    </row>
    <row r="4037" spans="2:6" x14ac:dyDescent="0.3">
      <c r="B4037" s="412"/>
      <c r="C4037" s="126"/>
      <c r="D4037" s="390"/>
      <c r="E4037" s="390"/>
      <c r="F4037" s="390"/>
    </row>
    <row r="4038" spans="2:6" x14ac:dyDescent="0.3">
      <c r="B4038" s="412"/>
      <c r="C4038" s="126"/>
      <c r="D4038" s="390"/>
      <c r="E4038" s="390"/>
      <c r="F4038" s="390"/>
    </row>
    <row r="4039" spans="2:6" x14ac:dyDescent="0.3">
      <c r="B4039" s="412"/>
      <c r="C4039" s="126"/>
      <c r="D4039" s="390"/>
      <c r="E4039" s="390"/>
      <c r="F4039" s="390"/>
    </row>
    <row r="4040" spans="2:6" x14ac:dyDescent="0.3">
      <c r="B4040" s="412"/>
      <c r="C4040" s="126"/>
      <c r="D4040" s="390"/>
      <c r="E4040" s="390"/>
      <c r="F4040" s="390"/>
    </row>
    <row r="4041" spans="2:6" x14ac:dyDescent="0.3">
      <c r="B4041" s="412"/>
      <c r="C4041" s="126"/>
      <c r="D4041" s="390"/>
      <c r="E4041" s="390"/>
      <c r="F4041" s="390"/>
    </row>
    <row r="4042" spans="2:6" x14ac:dyDescent="0.3">
      <c r="B4042" s="412"/>
      <c r="C4042" s="126"/>
      <c r="D4042" s="390"/>
      <c r="E4042" s="390"/>
      <c r="F4042" s="390"/>
    </row>
    <row r="4043" spans="2:6" x14ac:dyDescent="0.3">
      <c r="B4043" s="412"/>
      <c r="C4043" s="126"/>
      <c r="D4043" s="390"/>
      <c r="E4043" s="390"/>
      <c r="F4043" s="390"/>
    </row>
    <row r="4044" spans="2:6" x14ac:dyDescent="0.3">
      <c r="B4044" s="412"/>
      <c r="C4044" s="126"/>
      <c r="D4044" s="390"/>
      <c r="E4044" s="390"/>
      <c r="F4044" s="390"/>
    </row>
    <row r="4045" spans="2:6" x14ac:dyDescent="0.3">
      <c r="B4045" s="412"/>
      <c r="C4045" s="126"/>
      <c r="D4045" s="390"/>
      <c r="E4045" s="390"/>
      <c r="F4045" s="390"/>
    </row>
    <row r="4046" spans="2:6" x14ac:dyDescent="0.3">
      <c r="B4046" s="412"/>
      <c r="C4046" s="126"/>
      <c r="D4046" s="390"/>
      <c r="E4046" s="390"/>
      <c r="F4046" s="390"/>
    </row>
    <row r="4047" spans="2:6" x14ac:dyDescent="0.3">
      <c r="B4047" s="412"/>
      <c r="C4047" s="126"/>
      <c r="D4047" s="390"/>
      <c r="E4047" s="390"/>
      <c r="F4047" s="390"/>
    </row>
    <row r="4048" spans="2:6" x14ac:dyDescent="0.3">
      <c r="B4048" s="412"/>
      <c r="C4048" s="126"/>
      <c r="D4048" s="390"/>
      <c r="E4048" s="390"/>
      <c r="F4048" s="390"/>
    </row>
    <row r="4049" spans="2:6" x14ac:dyDescent="0.3">
      <c r="B4049" s="412"/>
      <c r="C4049" s="126"/>
      <c r="D4049" s="390"/>
      <c r="E4049" s="390"/>
      <c r="F4049" s="390"/>
    </row>
    <row r="4050" spans="2:6" x14ac:dyDescent="0.3">
      <c r="B4050" s="412"/>
      <c r="C4050" s="126"/>
      <c r="D4050" s="390"/>
      <c r="E4050" s="390"/>
      <c r="F4050" s="390"/>
    </row>
    <row r="4051" spans="2:6" x14ac:dyDescent="0.3">
      <c r="B4051" s="412"/>
      <c r="C4051" s="126"/>
      <c r="D4051" s="390"/>
      <c r="E4051" s="390"/>
      <c r="F4051" s="390"/>
    </row>
    <row r="4052" spans="2:6" x14ac:dyDescent="0.3">
      <c r="B4052" s="412"/>
      <c r="C4052" s="126"/>
      <c r="D4052" s="390"/>
      <c r="E4052" s="390"/>
      <c r="F4052" s="390"/>
    </row>
    <row r="4053" spans="2:6" x14ac:dyDescent="0.3">
      <c r="B4053" s="412"/>
      <c r="C4053" s="126"/>
      <c r="D4053" s="390"/>
      <c r="E4053" s="390"/>
      <c r="F4053" s="390"/>
    </row>
    <row r="4054" spans="2:6" x14ac:dyDescent="0.3">
      <c r="B4054" s="412"/>
      <c r="C4054" s="126"/>
      <c r="D4054" s="390"/>
      <c r="E4054" s="390"/>
      <c r="F4054" s="390"/>
    </row>
    <row r="4055" spans="2:6" x14ac:dyDescent="0.3">
      <c r="B4055" s="412"/>
      <c r="C4055" s="126"/>
      <c r="D4055" s="390"/>
      <c r="E4055" s="390"/>
      <c r="F4055" s="390"/>
    </row>
    <row r="4056" spans="2:6" x14ac:dyDescent="0.3">
      <c r="B4056" s="412"/>
      <c r="C4056" s="126"/>
      <c r="D4056" s="390"/>
      <c r="E4056" s="390"/>
      <c r="F4056" s="390"/>
    </row>
    <row r="4057" spans="2:6" x14ac:dyDescent="0.3">
      <c r="B4057" s="412"/>
      <c r="C4057" s="126"/>
      <c r="D4057" s="390"/>
      <c r="E4057" s="390"/>
      <c r="F4057" s="390"/>
    </row>
    <row r="4058" spans="2:6" x14ac:dyDescent="0.3">
      <c r="B4058" s="412"/>
      <c r="C4058" s="126"/>
      <c r="D4058" s="390"/>
      <c r="E4058" s="390"/>
      <c r="F4058" s="390"/>
    </row>
    <row r="4059" spans="2:6" x14ac:dyDescent="0.3">
      <c r="B4059" s="412"/>
      <c r="C4059" s="126"/>
      <c r="D4059" s="390"/>
      <c r="E4059" s="390"/>
      <c r="F4059" s="390"/>
    </row>
    <row r="4060" spans="2:6" x14ac:dyDescent="0.3">
      <c r="B4060" s="412"/>
      <c r="C4060" s="126"/>
      <c r="D4060" s="390"/>
      <c r="E4060" s="390"/>
      <c r="F4060" s="390"/>
    </row>
    <row r="4061" spans="2:6" x14ac:dyDescent="0.3">
      <c r="B4061" s="412"/>
      <c r="C4061" s="126"/>
      <c r="D4061" s="390"/>
      <c r="E4061" s="390"/>
      <c r="F4061" s="390"/>
    </row>
    <row r="4062" spans="2:6" x14ac:dyDescent="0.3">
      <c r="B4062" s="412"/>
      <c r="C4062" s="126"/>
      <c r="D4062" s="390"/>
      <c r="E4062" s="390"/>
      <c r="F4062" s="390"/>
    </row>
    <row r="4063" spans="2:6" x14ac:dyDescent="0.3">
      <c r="B4063" s="412"/>
      <c r="C4063" s="126"/>
      <c r="D4063" s="390"/>
      <c r="E4063" s="390"/>
      <c r="F4063" s="390"/>
    </row>
    <row r="4064" spans="2:6" x14ac:dyDescent="0.3">
      <c r="B4064" s="412"/>
      <c r="C4064" s="126"/>
      <c r="D4064" s="390"/>
      <c r="E4064" s="390"/>
      <c r="F4064" s="390"/>
    </row>
    <row r="4065" spans="2:6" x14ac:dyDescent="0.3">
      <c r="B4065" s="412"/>
      <c r="C4065" s="126"/>
      <c r="D4065" s="390"/>
      <c r="E4065" s="390"/>
      <c r="F4065" s="390"/>
    </row>
    <row r="4066" spans="2:6" x14ac:dyDescent="0.3">
      <c r="B4066" s="412"/>
      <c r="C4066" s="126"/>
      <c r="D4066" s="390"/>
      <c r="E4066" s="390"/>
      <c r="F4066" s="390"/>
    </row>
    <row r="4067" spans="2:6" x14ac:dyDescent="0.3">
      <c r="B4067" s="412"/>
      <c r="C4067" s="126"/>
      <c r="D4067" s="390"/>
      <c r="E4067" s="390"/>
      <c r="F4067" s="390"/>
    </row>
    <row r="4068" spans="2:6" x14ac:dyDescent="0.3">
      <c r="B4068" s="412"/>
      <c r="C4068" s="126"/>
      <c r="D4068" s="390"/>
      <c r="E4068" s="390"/>
      <c r="F4068" s="390"/>
    </row>
    <row r="4069" spans="2:6" x14ac:dyDescent="0.3">
      <c r="B4069" s="412"/>
      <c r="C4069" s="126"/>
      <c r="D4069" s="390"/>
      <c r="E4069" s="390"/>
      <c r="F4069" s="390"/>
    </row>
    <row r="4070" spans="2:6" x14ac:dyDescent="0.3">
      <c r="B4070" s="412"/>
      <c r="C4070" s="126"/>
      <c r="D4070" s="390"/>
      <c r="E4070" s="390"/>
      <c r="F4070" s="390"/>
    </row>
    <row r="4071" spans="2:6" x14ac:dyDescent="0.3">
      <c r="B4071" s="412"/>
      <c r="C4071" s="126"/>
      <c r="D4071" s="390"/>
      <c r="E4071" s="390"/>
      <c r="F4071" s="390"/>
    </row>
    <row r="4072" spans="2:6" x14ac:dyDescent="0.3">
      <c r="B4072" s="412"/>
      <c r="C4072" s="126"/>
      <c r="D4072" s="390"/>
      <c r="E4072" s="390"/>
      <c r="F4072" s="390"/>
    </row>
    <row r="4073" spans="2:6" x14ac:dyDescent="0.3">
      <c r="B4073" s="412"/>
      <c r="C4073" s="126"/>
      <c r="D4073" s="390"/>
      <c r="E4073" s="390"/>
      <c r="F4073" s="390"/>
    </row>
    <row r="4074" spans="2:6" x14ac:dyDescent="0.3">
      <c r="B4074" s="412"/>
      <c r="C4074" s="126"/>
      <c r="D4074" s="390"/>
      <c r="E4074" s="390"/>
      <c r="F4074" s="390"/>
    </row>
    <row r="4075" spans="2:6" x14ac:dyDescent="0.3">
      <c r="B4075" s="412"/>
      <c r="C4075" s="126"/>
      <c r="D4075" s="390"/>
      <c r="E4075" s="390"/>
      <c r="F4075" s="390"/>
    </row>
    <row r="4076" spans="2:6" x14ac:dyDescent="0.3">
      <c r="B4076" s="412"/>
      <c r="C4076" s="126"/>
      <c r="D4076" s="390"/>
      <c r="E4076" s="390"/>
      <c r="F4076" s="390"/>
    </row>
    <row r="4077" spans="2:6" x14ac:dyDescent="0.3">
      <c r="B4077" s="412"/>
      <c r="C4077" s="126"/>
      <c r="D4077" s="390"/>
      <c r="E4077" s="390"/>
      <c r="F4077" s="390"/>
    </row>
    <row r="4078" spans="2:6" x14ac:dyDescent="0.3">
      <c r="B4078" s="412"/>
      <c r="C4078" s="126"/>
      <c r="D4078" s="390"/>
      <c r="E4078" s="390"/>
      <c r="F4078" s="390"/>
    </row>
    <row r="4079" spans="2:6" x14ac:dyDescent="0.3">
      <c r="B4079" s="412"/>
      <c r="C4079" s="126"/>
      <c r="D4079" s="390"/>
      <c r="E4079" s="390"/>
      <c r="F4079" s="390"/>
    </row>
    <row r="4080" spans="2:6" x14ac:dyDescent="0.3">
      <c r="B4080" s="412"/>
      <c r="C4080" s="126"/>
      <c r="D4080" s="390"/>
      <c r="E4080" s="390"/>
      <c r="F4080" s="390"/>
    </row>
    <row r="4081" spans="2:6" x14ac:dyDescent="0.3">
      <c r="B4081" s="412"/>
      <c r="C4081" s="126"/>
      <c r="D4081" s="390"/>
      <c r="E4081" s="390"/>
      <c r="F4081" s="390"/>
    </row>
    <row r="4082" spans="2:6" x14ac:dyDescent="0.3">
      <c r="B4082" s="412"/>
      <c r="C4082" s="126"/>
      <c r="D4082" s="390"/>
      <c r="E4082" s="390"/>
      <c r="F4082" s="390"/>
    </row>
    <row r="4083" spans="2:6" x14ac:dyDescent="0.3">
      <c r="B4083" s="412"/>
      <c r="C4083" s="126"/>
      <c r="D4083" s="390"/>
      <c r="E4083" s="390"/>
      <c r="F4083" s="390"/>
    </row>
    <row r="4084" spans="2:6" x14ac:dyDescent="0.3">
      <c r="B4084" s="412"/>
      <c r="C4084" s="126"/>
      <c r="D4084" s="390"/>
      <c r="E4084" s="390"/>
      <c r="F4084" s="390"/>
    </row>
    <row r="4085" spans="2:6" x14ac:dyDescent="0.3">
      <c r="B4085" s="412"/>
      <c r="C4085" s="126"/>
      <c r="D4085" s="390"/>
      <c r="E4085" s="390"/>
      <c r="F4085" s="390"/>
    </row>
    <row r="4086" spans="2:6" x14ac:dyDescent="0.3">
      <c r="B4086" s="412"/>
      <c r="C4086" s="126"/>
      <c r="D4086" s="390"/>
      <c r="E4086" s="390"/>
      <c r="F4086" s="390"/>
    </row>
    <row r="4087" spans="2:6" x14ac:dyDescent="0.3">
      <c r="B4087" s="412"/>
      <c r="C4087" s="126"/>
      <c r="D4087" s="390"/>
      <c r="E4087" s="390"/>
      <c r="F4087" s="390"/>
    </row>
    <row r="4088" spans="2:6" x14ac:dyDescent="0.3">
      <c r="B4088" s="412"/>
      <c r="C4088" s="126"/>
      <c r="D4088" s="390"/>
      <c r="E4088" s="390"/>
      <c r="F4088" s="390"/>
    </row>
    <row r="4089" spans="2:6" x14ac:dyDescent="0.3">
      <c r="B4089" s="412"/>
      <c r="C4089" s="126"/>
      <c r="D4089" s="390"/>
      <c r="E4089" s="390"/>
      <c r="F4089" s="390"/>
    </row>
    <row r="4090" spans="2:6" x14ac:dyDescent="0.3">
      <c r="B4090" s="412"/>
      <c r="C4090" s="126"/>
      <c r="D4090" s="390"/>
      <c r="E4090" s="390"/>
      <c r="F4090" s="390"/>
    </row>
    <row r="4091" spans="2:6" x14ac:dyDescent="0.3">
      <c r="B4091" s="412"/>
      <c r="C4091" s="126"/>
      <c r="D4091" s="390"/>
      <c r="E4091" s="390"/>
      <c r="F4091" s="390"/>
    </row>
    <row r="4092" spans="2:6" x14ac:dyDescent="0.3">
      <c r="B4092" s="412"/>
      <c r="C4092" s="126"/>
      <c r="D4092" s="390"/>
      <c r="E4092" s="390"/>
      <c r="F4092" s="390"/>
    </row>
    <row r="4093" spans="2:6" x14ac:dyDescent="0.3">
      <c r="B4093" s="412"/>
      <c r="C4093" s="126"/>
      <c r="D4093" s="390"/>
      <c r="E4093" s="390"/>
      <c r="F4093" s="390"/>
    </row>
    <row r="4094" spans="2:6" x14ac:dyDescent="0.3">
      <c r="B4094" s="412"/>
      <c r="C4094" s="126"/>
      <c r="D4094" s="390"/>
      <c r="E4094" s="390"/>
      <c r="F4094" s="390"/>
    </row>
    <row r="4095" spans="2:6" x14ac:dyDescent="0.3">
      <c r="B4095" s="412"/>
      <c r="C4095" s="126"/>
      <c r="D4095" s="390"/>
      <c r="E4095" s="390"/>
      <c r="F4095" s="390"/>
    </row>
    <row r="4096" spans="2:6" x14ac:dyDescent="0.3">
      <c r="B4096" s="412"/>
      <c r="C4096" s="126"/>
      <c r="D4096" s="390"/>
      <c r="E4096" s="390"/>
      <c r="F4096" s="390"/>
    </row>
    <row r="4097" spans="2:6" x14ac:dyDescent="0.3">
      <c r="B4097" s="412"/>
      <c r="C4097" s="126"/>
      <c r="D4097" s="390"/>
      <c r="E4097" s="390"/>
      <c r="F4097" s="390"/>
    </row>
    <row r="4098" spans="2:6" x14ac:dyDescent="0.3">
      <c r="B4098" s="412"/>
      <c r="C4098" s="126"/>
      <c r="D4098" s="390"/>
      <c r="E4098" s="390"/>
      <c r="F4098" s="390"/>
    </row>
    <row r="4099" spans="2:6" x14ac:dyDescent="0.3">
      <c r="B4099" s="412"/>
      <c r="C4099" s="126"/>
      <c r="D4099" s="390"/>
      <c r="E4099" s="390"/>
      <c r="F4099" s="390"/>
    </row>
    <row r="4100" spans="2:6" x14ac:dyDescent="0.3">
      <c r="B4100" s="412"/>
      <c r="C4100" s="126"/>
      <c r="D4100" s="390"/>
      <c r="E4100" s="390"/>
      <c r="F4100" s="390"/>
    </row>
    <row r="4101" spans="2:6" x14ac:dyDescent="0.3">
      <c r="B4101" s="412"/>
      <c r="C4101" s="126"/>
      <c r="D4101" s="390"/>
      <c r="E4101" s="390"/>
      <c r="F4101" s="390"/>
    </row>
    <row r="4102" spans="2:6" x14ac:dyDescent="0.3">
      <c r="B4102" s="412"/>
      <c r="C4102" s="126"/>
      <c r="D4102" s="390"/>
      <c r="E4102" s="390"/>
      <c r="F4102" s="390"/>
    </row>
    <row r="4103" spans="2:6" x14ac:dyDescent="0.3">
      <c r="B4103" s="412"/>
      <c r="C4103" s="126"/>
      <c r="D4103" s="390"/>
      <c r="E4103" s="390"/>
      <c r="F4103" s="390"/>
    </row>
    <row r="4104" spans="2:6" x14ac:dyDescent="0.3">
      <c r="B4104" s="412"/>
      <c r="C4104" s="126"/>
      <c r="D4104" s="390"/>
      <c r="E4104" s="390"/>
      <c r="F4104" s="390"/>
    </row>
    <row r="4105" spans="2:6" x14ac:dyDescent="0.3">
      <c r="B4105" s="412"/>
      <c r="C4105" s="126"/>
      <c r="D4105" s="390"/>
      <c r="E4105" s="390"/>
      <c r="F4105" s="390"/>
    </row>
    <row r="4106" spans="2:6" x14ac:dyDescent="0.3">
      <c r="B4106" s="412"/>
      <c r="C4106" s="126"/>
      <c r="D4106" s="390"/>
      <c r="E4106" s="390"/>
      <c r="F4106" s="390"/>
    </row>
    <row r="4107" spans="2:6" x14ac:dyDescent="0.3">
      <c r="B4107" s="412"/>
      <c r="C4107" s="126"/>
      <c r="D4107" s="390"/>
      <c r="E4107" s="390"/>
      <c r="F4107" s="390"/>
    </row>
    <row r="4108" spans="2:6" x14ac:dyDescent="0.3">
      <c r="B4108" s="412"/>
      <c r="C4108" s="126"/>
      <c r="D4108" s="390"/>
      <c r="E4108" s="390"/>
      <c r="F4108" s="390"/>
    </row>
    <row r="4109" spans="2:6" x14ac:dyDescent="0.3">
      <c r="B4109" s="412"/>
      <c r="C4109" s="126"/>
      <c r="D4109" s="390"/>
      <c r="E4109" s="390"/>
      <c r="F4109" s="390"/>
    </row>
    <row r="4110" spans="2:6" x14ac:dyDescent="0.3">
      <c r="B4110" s="412"/>
      <c r="C4110" s="126"/>
      <c r="D4110" s="390"/>
      <c r="E4110" s="390"/>
      <c r="F4110" s="390"/>
    </row>
    <row r="4111" spans="2:6" x14ac:dyDescent="0.3">
      <c r="B4111" s="412"/>
      <c r="C4111" s="126"/>
      <c r="D4111" s="390"/>
      <c r="E4111" s="390"/>
      <c r="F4111" s="390"/>
    </row>
    <row r="4112" spans="2:6" x14ac:dyDescent="0.3">
      <c r="B4112" s="412"/>
      <c r="C4112" s="126"/>
      <c r="D4112" s="390"/>
      <c r="E4112" s="390"/>
      <c r="F4112" s="390"/>
    </row>
    <row r="4113" spans="2:6" x14ac:dyDescent="0.3">
      <c r="B4113" s="412"/>
      <c r="C4113" s="126"/>
      <c r="D4113" s="390"/>
      <c r="E4113" s="390"/>
      <c r="F4113" s="390"/>
    </row>
    <row r="4114" spans="2:6" x14ac:dyDescent="0.3">
      <c r="B4114" s="412"/>
      <c r="C4114" s="126"/>
      <c r="D4114" s="390"/>
      <c r="E4114" s="390"/>
      <c r="F4114" s="390"/>
    </row>
    <row r="4115" spans="2:6" x14ac:dyDescent="0.3">
      <c r="B4115" s="412"/>
      <c r="C4115" s="126"/>
      <c r="D4115" s="390"/>
      <c r="E4115" s="390"/>
      <c r="F4115" s="390"/>
    </row>
    <row r="4116" spans="2:6" x14ac:dyDescent="0.3">
      <c r="B4116" s="412"/>
      <c r="C4116" s="126"/>
      <c r="D4116" s="390"/>
      <c r="E4116" s="390"/>
      <c r="F4116" s="390"/>
    </row>
    <row r="4117" spans="2:6" x14ac:dyDescent="0.3">
      <c r="B4117" s="412"/>
      <c r="C4117" s="126"/>
      <c r="D4117" s="390"/>
      <c r="E4117" s="390"/>
      <c r="F4117" s="390"/>
    </row>
    <row r="4118" spans="2:6" x14ac:dyDescent="0.3">
      <c r="B4118" s="412"/>
      <c r="C4118" s="126"/>
      <c r="D4118" s="390"/>
      <c r="E4118" s="390"/>
      <c r="F4118" s="390"/>
    </row>
    <row r="4119" spans="2:6" x14ac:dyDescent="0.3">
      <c r="B4119" s="412"/>
      <c r="C4119" s="126"/>
      <c r="D4119" s="390"/>
      <c r="E4119" s="390"/>
      <c r="F4119" s="390"/>
    </row>
    <row r="4120" spans="2:6" x14ac:dyDescent="0.3">
      <c r="B4120" s="412"/>
      <c r="C4120" s="126"/>
      <c r="D4120" s="390"/>
      <c r="E4120" s="390"/>
      <c r="F4120" s="390"/>
    </row>
    <row r="4121" spans="2:6" x14ac:dyDescent="0.3">
      <c r="B4121" s="412"/>
      <c r="C4121" s="126"/>
      <c r="D4121" s="390"/>
      <c r="E4121" s="390"/>
      <c r="F4121" s="390"/>
    </row>
    <row r="4122" spans="2:6" x14ac:dyDescent="0.3">
      <c r="B4122" s="412"/>
      <c r="C4122" s="126"/>
      <c r="D4122" s="390"/>
      <c r="E4122" s="390"/>
      <c r="F4122" s="390"/>
    </row>
    <row r="4123" spans="2:6" x14ac:dyDescent="0.3">
      <c r="B4123" s="412"/>
      <c r="C4123" s="126"/>
      <c r="D4123" s="390"/>
      <c r="E4123" s="390"/>
      <c r="F4123" s="390"/>
    </row>
    <row r="4124" spans="2:6" x14ac:dyDescent="0.3">
      <c r="B4124" s="412"/>
      <c r="C4124" s="126"/>
      <c r="D4124" s="390"/>
      <c r="E4124" s="390"/>
      <c r="F4124" s="390"/>
    </row>
    <row r="4125" spans="2:6" x14ac:dyDescent="0.3">
      <c r="B4125" s="412"/>
      <c r="C4125" s="126"/>
      <c r="D4125" s="390"/>
      <c r="E4125" s="390"/>
      <c r="F4125" s="390"/>
    </row>
    <row r="4126" spans="2:6" x14ac:dyDescent="0.3">
      <c r="B4126" s="412"/>
      <c r="C4126" s="126"/>
      <c r="D4126" s="390"/>
      <c r="E4126" s="390"/>
      <c r="F4126" s="390"/>
    </row>
    <row r="4127" spans="2:6" x14ac:dyDescent="0.3">
      <c r="B4127" s="412"/>
      <c r="C4127" s="126"/>
      <c r="D4127" s="390"/>
      <c r="E4127" s="390"/>
      <c r="F4127" s="390"/>
    </row>
    <row r="4128" spans="2:6" x14ac:dyDescent="0.3">
      <c r="B4128" s="412"/>
      <c r="C4128" s="126"/>
      <c r="D4128" s="390"/>
      <c r="E4128" s="390"/>
      <c r="F4128" s="390"/>
    </row>
    <row r="4129" spans="2:6" x14ac:dyDescent="0.3">
      <c r="B4129" s="412"/>
      <c r="C4129" s="126"/>
      <c r="D4129" s="390"/>
      <c r="E4129" s="390"/>
      <c r="F4129" s="390"/>
    </row>
    <row r="4130" spans="2:6" x14ac:dyDescent="0.3">
      <c r="B4130" s="412"/>
      <c r="C4130" s="126"/>
      <c r="D4130" s="390"/>
      <c r="E4130" s="390"/>
      <c r="F4130" s="390"/>
    </row>
    <row r="4131" spans="2:6" x14ac:dyDescent="0.3">
      <c r="B4131" s="412"/>
      <c r="C4131" s="126"/>
      <c r="D4131" s="390"/>
      <c r="E4131" s="390"/>
      <c r="F4131" s="390"/>
    </row>
    <row r="4132" spans="2:6" x14ac:dyDescent="0.3">
      <c r="B4132" s="412"/>
      <c r="C4132" s="126"/>
      <c r="D4132" s="390"/>
      <c r="E4132" s="390"/>
      <c r="F4132" s="390"/>
    </row>
    <row r="4133" spans="2:6" x14ac:dyDescent="0.3">
      <c r="B4133" s="412"/>
      <c r="C4133" s="126"/>
      <c r="D4133" s="390"/>
      <c r="E4133" s="390"/>
      <c r="F4133" s="390"/>
    </row>
    <row r="4134" spans="2:6" x14ac:dyDescent="0.3">
      <c r="B4134" s="412"/>
      <c r="C4134" s="126"/>
      <c r="D4134" s="390"/>
      <c r="E4134" s="390"/>
      <c r="F4134" s="390"/>
    </row>
    <row r="4135" spans="2:6" x14ac:dyDescent="0.3">
      <c r="B4135" s="412"/>
      <c r="C4135" s="126"/>
      <c r="D4135" s="390"/>
      <c r="E4135" s="390"/>
      <c r="F4135" s="390"/>
    </row>
    <row r="4136" spans="2:6" x14ac:dyDescent="0.3">
      <c r="B4136" s="412"/>
      <c r="C4136" s="126"/>
      <c r="D4136" s="390"/>
      <c r="E4136" s="390"/>
      <c r="F4136" s="390"/>
    </row>
    <row r="4137" spans="2:6" x14ac:dyDescent="0.3">
      <c r="B4137" s="412"/>
      <c r="C4137" s="126"/>
      <c r="D4137" s="390"/>
      <c r="E4137" s="390"/>
      <c r="F4137" s="390"/>
    </row>
    <row r="4138" spans="2:6" x14ac:dyDescent="0.3">
      <c r="B4138" s="412"/>
      <c r="C4138" s="126"/>
      <c r="D4138" s="390"/>
      <c r="E4138" s="390"/>
      <c r="F4138" s="390"/>
    </row>
    <row r="4139" spans="2:6" x14ac:dyDescent="0.3">
      <c r="B4139" s="412"/>
      <c r="C4139" s="126"/>
      <c r="D4139" s="390"/>
      <c r="E4139" s="390"/>
      <c r="F4139" s="390"/>
    </row>
    <row r="4140" spans="2:6" x14ac:dyDescent="0.3">
      <c r="B4140" s="412"/>
      <c r="C4140" s="126"/>
      <c r="D4140" s="390"/>
      <c r="E4140" s="390"/>
      <c r="F4140" s="390"/>
    </row>
    <row r="4141" spans="2:6" x14ac:dyDescent="0.3">
      <c r="B4141" s="412"/>
      <c r="C4141" s="126"/>
      <c r="D4141" s="390"/>
      <c r="E4141" s="390"/>
      <c r="F4141" s="390"/>
    </row>
    <row r="4142" spans="2:6" x14ac:dyDescent="0.3">
      <c r="B4142" s="412"/>
      <c r="C4142" s="126"/>
      <c r="D4142" s="390"/>
      <c r="E4142" s="390"/>
      <c r="F4142" s="390"/>
    </row>
    <row r="4143" spans="2:6" x14ac:dyDescent="0.3">
      <c r="B4143" s="412"/>
      <c r="C4143" s="126"/>
      <c r="D4143" s="390"/>
      <c r="E4143" s="390"/>
      <c r="F4143" s="390"/>
    </row>
    <row r="4144" spans="2:6" x14ac:dyDescent="0.3">
      <c r="B4144" s="412"/>
      <c r="C4144" s="126"/>
      <c r="D4144" s="390"/>
      <c r="E4144" s="390"/>
      <c r="F4144" s="390"/>
    </row>
    <row r="4145" spans="2:6" x14ac:dyDescent="0.3">
      <c r="B4145" s="412"/>
      <c r="C4145" s="126"/>
      <c r="D4145" s="390"/>
      <c r="E4145" s="390"/>
      <c r="F4145" s="390"/>
    </row>
    <row r="4146" spans="2:6" x14ac:dyDescent="0.3">
      <c r="B4146" s="412"/>
      <c r="C4146" s="126"/>
      <c r="D4146" s="390"/>
      <c r="E4146" s="390"/>
      <c r="F4146" s="390"/>
    </row>
    <row r="4147" spans="2:6" x14ac:dyDescent="0.3">
      <c r="B4147" s="412"/>
      <c r="C4147" s="126"/>
      <c r="D4147" s="390"/>
      <c r="E4147" s="390"/>
      <c r="F4147" s="390"/>
    </row>
    <row r="4148" spans="2:6" x14ac:dyDescent="0.3">
      <c r="B4148" s="412"/>
      <c r="C4148" s="126"/>
      <c r="D4148" s="390"/>
      <c r="E4148" s="390"/>
      <c r="F4148" s="390"/>
    </row>
    <row r="4149" spans="2:6" x14ac:dyDescent="0.3">
      <c r="B4149" s="412"/>
      <c r="C4149" s="126"/>
      <c r="D4149" s="390"/>
      <c r="E4149" s="390"/>
      <c r="F4149" s="390"/>
    </row>
    <row r="4150" spans="2:6" x14ac:dyDescent="0.3">
      <c r="B4150" s="412"/>
      <c r="C4150" s="126"/>
      <c r="D4150" s="390"/>
      <c r="E4150" s="390"/>
      <c r="F4150" s="390"/>
    </row>
    <row r="4151" spans="2:6" x14ac:dyDescent="0.3">
      <c r="B4151" s="412"/>
      <c r="C4151" s="126"/>
      <c r="D4151" s="390"/>
      <c r="E4151" s="390"/>
      <c r="F4151" s="390"/>
    </row>
    <row r="4152" spans="2:6" x14ac:dyDescent="0.3">
      <c r="B4152" s="412"/>
      <c r="C4152" s="126"/>
      <c r="D4152" s="390"/>
      <c r="E4152" s="390"/>
      <c r="F4152" s="390"/>
    </row>
    <row r="4153" spans="2:6" x14ac:dyDescent="0.3">
      <c r="B4153" s="412"/>
      <c r="C4153" s="126"/>
      <c r="D4153" s="390"/>
      <c r="E4153" s="390"/>
      <c r="F4153" s="390"/>
    </row>
    <row r="4154" spans="2:6" x14ac:dyDescent="0.3">
      <c r="B4154" s="412"/>
      <c r="C4154" s="126"/>
      <c r="D4154" s="390"/>
      <c r="E4154" s="390"/>
      <c r="F4154" s="390"/>
    </row>
    <row r="4155" spans="2:6" x14ac:dyDescent="0.3">
      <c r="B4155" s="412"/>
      <c r="C4155" s="126"/>
      <c r="D4155" s="390"/>
      <c r="E4155" s="390"/>
      <c r="F4155" s="390"/>
    </row>
    <row r="4156" spans="2:6" x14ac:dyDescent="0.3">
      <c r="B4156" s="412"/>
      <c r="C4156" s="126"/>
      <c r="D4156" s="390"/>
      <c r="E4156" s="390"/>
      <c r="F4156" s="390"/>
    </row>
    <row r="4157" spans="2:6" x14ac:dyDescent="0.3">
      <c r="B4157" s="412"/>
      <c r="C4157" s="126"/>
      <c r="D4157" s="390"/>
      <c r="E4157" s="390"/>
      <c r="F4157" s="390"/>
    </row>
    <row r="4158" spans="2:6" x14ac:dyDescent="0.3">
      <c r="B4158" s="412"/>
      <c r="C4158" s="126"/>
      <c r="D4158" s="390"/>
      <c r="E4158" s="390"/>
      <c r="F4158" s="390"/>
    </row>
    <row r="4159" spans="2:6" x14ac:dyDescent="0.3">
      <c r="B4159" s="412"/>
      <c r="C4159" s="126"/>
      <c r="D4159" s="390"/>
      <c r="E4159" s="390"/>
      <c r="F4159" s="390"/>
    </row>
    <row r="4160" spans="2:6" x14ac:dyDescent="0.3">
      <c r="B4160" s="412"/>
      <c r="C4160" s="126"/>
      <c r="D4160" s="390"/>
      <c r="E4160" s="390"/>
      <c r="F4160" s="390"/>
    </row>
    <row r="4161" spans="2:6" x14ac:dyDescent="0.3">
      <c r="B4161" s="412"/>
      <c r="C4161" s="126"/>
      <c r="D4161" s="390"/>
      <c r="E4161" s="390"/>
      <c r="F4161" s="390"/>
    </row>
    <row r="4162" spans="2:6" x14ac:dyDescent="0.3">
      <c r="B4162" s="412"/>
      <c r="C4162" s="126"/>
      <c r="D4162" s="390"/>
      <c r="E4162" s="390"/>
      <c r="F4162" s="390"/>
    </row>
    <row r="4163" spans="2:6" x14ac:dyDescent="0.3">
      <c r="B4163" s="412"/>
      <c r="C4163" s="126"/>
      <c r="D4163" s="390"/>
      <c r="E4163" s="390"/>
      <c r="F4163" s="390"/>
    </row>
    <row r="4164" spans="2:6" x14ac:dyDescent="0.3">
      <c r="B4164" s="412"/>
      <c r="C4164" s="126"/>
      <c r="D4164" s="390"/>
      <c r="E4164" s="390"/>
      <c r="F4164" s="390"/>
    </row>
    <row r="4165" spans="2:6" x14ac:dyDescent="0.3">
      <c r="B4165" s="412"/>
      <c r="C4165" s="126"/>
      <c r="D4165" s="390"/>
      <c r="E4165" s="390"/>
      <c r="F4165" s="390"/>
    </row>
    <row r="4166" spans="2:6" x14ac:dyDescent="0.3">
      <c r="B4166" s="412"/>
      <c r="C4166" s="126"/>
      <c r="D4166" s="390"/>
      <c r="E4166" s="390"/>
      <c r="F4166" s="390"/>
    </row>
    <row r="4167" spans="2:6" x14ac:dyDescent="0.3">
      <c r="B4167" s="412"/>
      <c r="C4167" s="126"/>
      <c r="D4167" s="390"/>
      <c r="E4167" s="390"/>
      <c r="F4167" s="390"/>
    </row>
    <row r="4168" spans="2:6" x14ac:dyDescent="0.3">
      <c r="B4168" s="412"/>
      <c r="C4168" s="126"/>
      <c r="D4168" s="390"/>
      <c r="E4168" s="390"/>
      <c r="F4168" s="390"/>
    </row>
    <row r="4169" spans="2:6" x14ac:dyDescent="0.3">
      <c r="B4169" s="412"/>
      <c r="C4169" s="126"/>
      <c r="D4169" s="390"/>
      <c r="E4169" s="390"/>
      <c r="F4169" s="390"/>
    </row>
    <row r="4170" spans="2:6" x14ac:dyDescent="0.3">
      <c r="B4170" s="412"/>
      <c r="C4170" s="126"/>
      <c r="D4170" s="390"/>
      <c r="E4170" s="390"/>
      <c r="F4170" s="390"/>
    </row>
    <row r="4171" spans="2:6" x14ac:dyDescent="0.3">
      <c r="B4171" s="412"/>
      <c r="C4171" s="126"/>
      <c r="D4171" s="390"/>
      <c r="E4171" s="390"/>
      <c r="F4171" s="390"/>
    </row>
    <row r="4172" spans="2:6" x14ac:dyDescent="0.3">
      <c r="B4172" s="412"/>
      <c r="C4172" s="126"/>
      <c r="D4172" s="390"/>
      <c r="E4172" s="390"/>
      <c r="F4172" s="390"/>
    </row>
    <row r="4173" spans="2:6" x14ac:dyDescent="0.3">
      <c r="B4173" s="412"/>
      <c r="C4173" s="126"/>
      <c r="D4173" s="390"/>
      <c r="E4173" s="390"/>
      <c r="F4173" s="390"/>
    </row>
    <row r="4174" spans="2:6" x14ac:dyDescent="0.3">
      <c r="B4174" s="412"/>
      <c r="C4174" s="126"/>
      <c r="D4174" s="390"/>
      <c r="E4174" s="390"/>
      <c r="F4174" s="390"/>
    </row>
    <row r="4175" spans="2:6" x14ac:dyDescent="0.3">
      <c r="B4175" s="412"/>
      <c r="C4175" s="126"/>
      <c r="D4175" s="390"/>
      <c r="E4175" s="390"/>
      <c r="F4175" s="390"/>
    </row>
    <row r="4176" spans="2:6" x14ac:dyDescent="0.3">
      <c r="B4176" s="412"/>
      <c r="C4176" s="126"/>
      <c r="D4176" s="390"/>
      <c r="E4176" s="390"/>
      <c r="F4176" s="390"/>
    </row>
    <row r="4177" spans="2:6" x14ac:dyDescent="0.3">
      <c r="B4177" s="412"/>
      <c r="C4177" s="126"/>
      <c r="D4177" s="390"/>
      <c r="E4177" s="390"/>
      <c r="F4177" s="390"/>
    </row>
    <row r="4178" spans="2:6" x14ac:dyDescent="0.3">
      <c r="B4178" s="412"/>
      <c r="C4178" s="126"/>
      <c r="D4178" s="390"/>
      <c r="E4178" s="390"/>
      <c r="F4178" s="390"/>
    </row>
    <row r="4179" spans="2:6" x14ac:dyDescent="0.3">
      <c r="B4179" s="412"/>
      <c r="C4179" s="126"/>
      <c r="D4179" s="390"/>
      <c r="E4179" s="390"/>
      <c r="F4179" s="390"/>
    </row>
    <row r="4180" spans="2:6" x14ac:dyDescent="0.3">
      <c r="B4180" s="412"/>
      <c r="C4180" s="126"/>
      <c r="D4180" s="390"/>
      <c r="E4180" s="390"/>
      <c r="F4180" s="390"/>
    </row>
    <row r="4181" spans="2:6" x14ac:dyDescent="0.3">
      <c r="B4181" s="412"/>
      <c r="C4181" s="126"/>
      <c r="D4181" s="390"/>
      <c r="E4181" s="390"/>
      <c r="F4181" s="390"/>
    </row>
    <row r="4182" spans="2:6" x14ac:dyDescent="0.3">
      <c r="B4182" s="412"/>
      <c r="C4182" s="126"/>
      <c r="D4182" s="390"/>
      <c r="E4182" s="390"/>
      <c r="F4182" s="390"/>
    </row>
    <row r="4183" spans="2:6" x14ac:dyDescent="0.3">
      <c r="B4183" s="412"/>
      <c r="C4183" s="126"/>
      <c r="D4183" s="390"/>
      <c r="E4183" s="390"/>
      <c r="F4183" s="390"/>
    </row>
    <row r="4184" spans="2:6" x14ac:dyDescent="0.3">
      <c r="B4184" s="412"/>
      <c r="C4184" s="126"/>
      <c r="D4184" s="390"/>
      <c r="E4184" s="390"/>
      <c r="F4184" s="390"/>
    </row>
    <row r="4185" spans="2:6" x14ac:dyDescent="0.3">
      <c r="B4185" s="412"/>
      <c r="C4185" s="126"/>
      <c r="D4185" s="390"/>
      <c r="E4185" s="390"/>
      <c r="F4185" s="390"/>
    </row>
    <row r="4186" spans="2:6" x14ac:dyDescent="0.3">
      <c r="B4186" s="412"/>
      <c r="C4186" s="126"/>
      <c r="D4186" s="390"/>
      <c r="E4186" s="390"/>
      <c r="F4186" s="390"/>
    </row>
    <row r="4187" spans="2:6" x14ac:dyDescent="0.3">
      <c r="B4187" s="412"/>
      <c r="C4187" s="126"/>
      <c r="D4187" s="390"/>
      <c r="E4187" s="390"/>
      <c r="F4187" s="390"/>
    </row>
    <row r="4188" spans="2:6" x14ac:dyDescent="0.3">
      <c r="B4188" s="412"/>
      <c r="C4188" s="126"/>
      <c r="D4188" s="390"/>
      <c r="E4188" s="390"/>
      <c r="F4188" s="390"/>
    </row>
    <row r="4189" spans="2:6" x14ac:dyDescent="0.3">
      <c r="B4189" s="412"/>
      <c r="C4189" s="126"/>
      <c r="D4189" s="390"/>
      <c r="E4189" s="390"/>
      <c r="F4189" s="390"/>
    </row>
    <row r="4190" spans="2:6" x14ac:dyDescent="0.3">
      <c r="B4190" s="412"/>
      <c r="C4190" s="126"/>
      <c r="D4190" s="390"/>
      <c r="E4190" s="390"/>
      <c r="F4190" s="390"/>
    </row>
    <row r="4191" spans="2:6" x14ac:dyDescent="0.3">
      <c r="B4191" s="412"/>
      <c r="C4191" s="126"/>
      <c r="D4191" s="390"/>
      <c r="E4191" s="390"/>
      <c r="F4191" s="390"/>
    </row>
    <row r="4192" spans="2:6" x14ac:dyDescent="0.3">
      <c r="B4192" s="412"/>
      <c r="C4192" s="126"/>
      <c r="D4192" s="390"/>
      <c r="E4192" s="390"/>
      <c r="F4192" s="390"/>
    </row>
    <row r="4193" spans="2:6" x14ac:dyDescent="0.3">
      <c r="B4193" s="412"/>
      <c r="C4193" s="126"/>
      <c r="D4193" s="390"/>
      <c r="E4193" s="390"/>
      <c r="F4193" s="390"/>
    </row>
    <row r="4194" spans="2:6" x14ac:dyDescent="0.3">
      <c r="B4194" s="412"/>
      <c r="C4194" s="126"/>
      <c r="D4194" s="390"/>
      <c r="E4194" s="390"/>
      <c r="F4194" s="390"/>
    </row>
    <row r="4195" spans="2:6" x14ac:dyDescent="0.3">
      <c r="B4195" s="412"/>
      <c r="C4195" s="126"/>
      <c r="D4195" s="390"/>
      <c r="E4195" s="390"/>
      <c r="F4195" s="390"/>
    </row>
    <row r="4196" spans="2:6" x14ac:dyDescent="0.3">
      <c r="B4196" s="412"/>
      <c r="C4196" s="126"/>
      <c r="D4196" s="390"/>
      <c r="E4196" s="390"/>
      <c r="F4196" s="390"/>
    </row>
    <row r="4197" spans="2:6" x14ac:dyDescent="0.3">
      <c r="B4197" s="412"/>
      <c r="C4197" s="126"/>
      <c r="D4197" s="390"/>
      <c r="E4197" s="390"/>
      <c r="F4197" s="390"/>
    </row>
    <row r="4198" spans="2:6" x14ac:dyDescent="0.3">
      <c r="B4198" s="412"/>
      <c r="C4198" s="126"/>
      <c r="D4198" s="390"/>
      <c r="E4198" s="390"/>
      <c r="F4198" s="390"/>
    </row>
    <row r="4199" spans="2:6" x14ac:dyDescent="0.3">
      <c r="B4199" s="412"/>
      <c r="C4199" s="126"/>
      <c r="D4199" s="390"/>
      <c r="E4199" s="390"/>
      <c r="F4199" s="390"/>
    </row>
    <row r="4200" spans="2:6" x14ac:dyDescent="0.3">
      <c r="B4200" s="412"/>
      <c r="C4200" s="126"/>
      <c r="D4200" s="390"/>
      <c r="E4200" s="390"/>
      <c r="F4200" s="390"/>
    </row>
    <row r="4201" spans="2:6" x14ac:dyDescent="0.3">
      <c r="B4201" s="412"/>
      <c r="C4201" s="126"/>
      <c r="D4201" s="390"/>
      <c r="E4201" s="390"/>
      <c r="F4201" s="390"/>
    </row>
    <row r="4202" spans="2:6" x14ac:dyDescent="0.3">
      <c r="B4202" s="412"/>
      <c r="C4202" s="126"/>
      <c r="D4202" s="390"/>
      <c r="E4202" s="390"/>
      <c r="F4202" s="390"/>
    </row>
    <row r="4203" spans="2:6" x14ac:dyDescent="0.3">
      <c r="B4203" s="412"/>
      <c r="C4203" s="126"/>
      <c r="D4203" s="390"/>
      <c r="E4203" s="390"/>
      <c r="F4203" s="390"/>
    </row>
    <row r="4204" spans="2:6" x14ac:dyDescent="0.3">
      <c r="B4204" s="412"/>
      <c r="C4204" s="126"/>
      <c r="D4204" s="390"/>
      <c r="E4204" s="390"/>
      <c r="F4204" s="390"/>
    </row>
    <row r="4205" spans="2:6" x14ac:dyDescent="0.3">
      <c r="B4205" s="412"/>
      <c r="C4205" s="126"/>
      <c r="D4205" s="390"/>
      <c r="E4205" s="390"/>
      <c r="F4205" s="390"/>
    </row>
    <row r="4206" spans="2:6" x14ac:dyDescent="0.3">
      <c r="B4206" s="412"/>
      <c r="C4206" s="126"/>
      <c r="D4206" s="390"/>
      <c r="E4206" s="390"/>
      <c r="F4206" s="390"/>
    </row>
    <row r="4207" spans="2:6" x14ac:dyDescent="0.3">
      <c r="B4207" s="412"/>
      <c r="C4207" s="126"/>
      <c r="D4207" s="390"/>
      <c r="E4207" s="390"/>
      <c r="F4207" s="390"/>
    </row>
    <row r="4208" spans="2:6" x14ac:dyDescent="0.3">
      <c r="B4208" s="412"/>
      <c r="C4208" s="126"/>
      <c r="D4208" s="390"/>
      <c r="E4208" s="390"/>
      <c r="F4208" s="390"/>
    </row>
    <row r="4209" spans="2:6" x14ac:dyDescent="0.3">
      <c r="B4209" s="412"/>
      <c r="C4209" s="126"/>
      <c r="D4209" s="390"/>
      <c r="E4209" s="390"/>
      <c r="F4209" s="390"/>
    </row>
    <row r="4210" spans="2:6" x14ac:dyDescent="0.3">
      <c r="B4210" s="412"/>
      <c r="C4210" s="126"/>
      <c r="D4210" s="390"/>
      <c r="E4210" s="390"/>
      <c r="F4210" s="390"/>
    </row>
    <row r="4211" spans="2:6" x14ac:dyDescent="0.3">
      <c r="B4211" s="412"/>
      <c r="C4211" s="126"/>
      <c r="D4211" s="390"/>
      <c r="E4211" s="390"/>
      <c r="F4211" s="390"/>
    </row>
    <row r="4212" spans="2:6" x14ac:dyDescent="0.3">
      <c r="B4212" s="412"/>
      <c r="C4212" s="126"/>
      <c r="D4212" s="390"/>
      <c r="E4212" s="390"/>
      <c r="F4212" s="390"/>
    </row>
    <row r="4213" spans="2:6" x14ac:dyDescent="0.3">
      <c r="B4213" s="412"/>
      <c r="C4213" s="126"/>
      <c r="D4213" s="390"/>
      <c r="E4213" s="390"/>
      <c r="F4213" s="390"/>
    </row>
    <row r="4214" spans="2:6" x14ac:dyDescent="0.3">
      <c r="B4214" s="412"/>
      <c r="C4214" s="126"/>
      <c r="D4214" s="390"/>
      <c r="E4214" s="390"/>
      <c r="F4214" s="390"/>
    </row>
    <row r="4215" spans="2:6" x14ac:dyDescent="0.3">
      <c r="B4215" s="412"/>
      <c r="C4215" s="126"/>
      <c r="D4215" s="390"/>
      <c r="E4215" s="390"/>
      <c r="F4215" s="390"/>
    </row>
    <row r="4216" spans="2:6" x14ac:dyDescent="0.3">
      <c r="B4216" s="412"/>
      <c r="C4216" s="126"/>
      <c r="D4216" s="390"/>
      <c r="E4216" s="390"/>
      <c r="F4216" s="390"/>
    </row>
    <row r="4217" spans="2:6" x14ac:dyDescent="0.3">
      <c r="B4217" s="412"/>
      <c r="C4217" s="126"/>
      <c r="D4217" s="390"/>
      <c r="E4217" s="390"/>
      <c r="F4217" s="390"/>
    </row>
    <row r="4218" spans="2:6" x14ac:dyDescent="0.3">
      <c r="B4218" s="412"/>
      <c r="C4218" s="126"/>
      <c r="D4218" s="390"/>
      <c r="E4218" s="390"/>
      <c r="F4218" s="390"/>
    </row>
    <row r="4219" spans="2:6" x14ac:dyDescent="0.3">
      <c r="B4219" s="412"/>
      <c r="C4219" s="126"/>
      <c r="D4219" s="390"/>
      <c r="E4219" s="390"/>
      <c r="F4219" s="390"/>
    </row>
    <row r="4220" spans="2:6" x14ac:dyDescent="0.3">
      <c r="B4220" s="412"/>
      <c r="C4220" s="126"/>
      <c r="D4220" s="390"/>
      <c r="E4220" s="390"/>
      <c r="F4220" s="390"/>
    </row>
    <row r="4221" spans="2:6" x14ac:dyDescent="0.3">
      <c r="B4221" s="412"/>
      <c r="C4221" s="126"/>
      <c r="D4221" s="390"/>
      <c r="E4221" s="390"/>
      <c r="F4221" s="390"/>
    </row>
    <row r="4222" spans="2:6" x14ac:dyDescent="0.3">
      <c r="B4222" s="412"/>
      <c r="C4222" s="126"/>
      <c r="D4222" s="390"/>
      <c r="E4222" s="390"/>
      <c r="F4222" s="390"/>
    </row>
    <row r="4223" spans="2:6" x14ac:dyDescent="0.3">
      <c r="B4223" s="412"/>
      <c r="C4223" s="126"/>
      <c r="D4223" s="390"/>
      <c r="E4223" s="390"/>
      <c r="F4223" s="390"/>
    </row>
    <row r="4224" spans="2:6" x14ac:dyDescent="0.3">
      <c r="B4224" s="412"/>
      <c r="C4224" s="126"/>
      <c r="D4224" s="390"/>
      <c r="E4224" s="390"/>
      <c r="F4224" s="390"/>
    </row>
    <row r="4225" spans="2:6" x14ac:dyDescent="0.3">
      <c r="B4225" s="412"/>
      <c r="C4225" s="126"/>
      <c r="D4225" s="390"/>
      <c r="E4225" s="390"/>
      <c r="F4225" s="390"/>
    </row>
    <row r="4226" spans="2:6" x14ac:dyDescent="0.3">
      <c r="B4226" s="412"/>
      <c r="C4226" s="126"/>
      <c r="D4226" s="390"/>
      <c r="E4226" s="390"/>
      <c r="F4226" s="390"/>
    </row>
    <row r="4227" spans="2:6" x14ac:dyDescent="0.3">
      <c r="B4227" s="412"/>
      <c r="C4227" s="126"/>
      <c r="D4227" s="390"/>
      <c r="E4227" s="390"/>
      <c r="F4227" s="390"/>
    </row>
    <row r="4228" spans="2:6" x14ac:dyDescent="0.3">
      <c r="B4228" s="412"/>
      <c r="C4228" s="126"/>
      <c r="D4228" s="390"/>
      <c r="E4228" s="390"/>
      <c r="F4228" s="390"/>
    </row>
    <row r="4229" spans="2:6" x14ac:dyDescent="0.3">
      <c r="B4229" s="412"/>
      <c r="C4229" s="126"/>
      <c r="D4229" s="390"/>
      <c r="E4229" s="390"/>
      <c r="F4229" s="390"/>
    </row>
    <row r="4230" spans="2:6" x14ac:dyDescent="0.3">
      <c r="B4230" s="412"/>
      <c r="C4230" s="126"/>
      <c r="D4230" s="390"/>
      <c r="E4230" s="390"/>
      <c r="F4230" s="390"/>
    </row>
    <row r="4231" spans="2:6" x14ac:dyDescent="0.3">
      <c r="B4231" s="412"/>
      <c r="C4231" s="126"/>
      <c r="D4231" s="390"/>
      <c r="E4231" s="390"/>
      <c r="F4231" s="390"/>
    </row>
    <row r="4232" spans="2:6" x14ac:dyDescent="0.3">
      <c r="B4232" s="412"/>
      <c r="C4232" s="126"/>
      <c r="D4232" s="390"/>
      <c r="E4232" s="390"/>
      <c r="F4232" s="390"/>
    </row>
    <row r="4233" spans="2:6" x14ac:dyDescent="0.3">
      <c r="B4233" s="412"/>
      <c r="C4233" s="126"/>
      <c r="D4233" s="390"/>
      <c r="E4233" s="390"/>
      <c r="F4233" s="390"/>
    </row>
    <row r="4234" spans="2:6" x14ac:dyDescent="0.3">
      <c r="B4234" s="412"/>
      <c r="C4234" s="126"/>
      <c r="D4234" s="390"/>
      <c r="E4234" s="390"/>
      <c r="F4234" s="390"/>
    </row>
    <row r="4235" spans="2:6" x14ac:dyDescent="0.3">
      <c r="B4235" s="412"/>
      <c r="C4235" s="126"/>
      <c r="D4235" s="390"/>
      <c r="E4235" s="390"/>
      <c r="F4235" s="390"/>
    </row>
    <row r="4236" spans="2:6" x14ac:dyDescent="0.3">
      <c r="B4236" s="412"/>
      <c r="C4236" s="126"/>
      <c r="D4236" s="390"/>
      <c r="E4236" s="390"/>
      <c r="F4236" s="390"/>
    </row>
    <row r="4237" spans="2:6" x14ac:dyDescent="0.3">
      <c r="B4237" s="412"/>
      <c r="C4237" s="126"/>
      <c r="D4237" s="390"/>
      <c r="E4237" s="390"/>
      <c r="F4237" s="390"/>
    </row>
    <row r="4238" spans="2:6" x14ac:dyDescent="0.3">
      <c r="B4238" s="412"/>
      <c r="C4238" s="126"/>
      <c r="D4238" s="390"/>
      <c r="E4238" s="390"/>
      <c r="F4238" s="390"/>
    </row>
    <row r="4239" spans="2:6" x14ac:dyDescent="0.3">
      <c r="B4239" s="412"/>
      <c r="C4239" s="126"/>
      <c r="D4239" s="390"/>
      <c r="E4239" s="390"/>
      <c r="F4239" s="390"/>
    </row>
    <row r="4240" spans="2:6" x14ac:dyDescent="0.3">
      <c r="B4240" s="412"/>
      <c r="C4240" s="126"/>
      <c r="D4240" s="390"/>
      <c r="E4240" s="390"/>
      <c r="F4240" s="390"/>
    </row>
    <row r="4241" spans="2:6" x14ac:dyDescent="0.3">
      <c r="B4241" s="412"/>
      <c r="C4241" s="126"/>
      <c r="D4241" s="390"/>
      <c r="E4241" s="390"/>
      <c r="F4241" s="390"/>
    </row>
    <row r="4242" spans="2:6" x14ac:dyDescent="0.3">
      <c r="B4242" s="412"/>
      <c r="C4242" s="126"/>
      <c r="D4242" s="390"/>
      <c r="E4242" s="390"/>
      <c r="F4242" s="390"/>
    </row>
    <row r="4243" spans="2:6" x14ac:dyDescent="0.3">
      <c r="B4243" s="412"/>
      <c r="C4243" s="126"/>
      <c r="D4243" s="390"/>
      <c r="E4243" s="390"/>
      <c r="F4243" s="390"/>
    </row>
    <row r="4244" spans="2:6" x14ac:dyDescent="0.3">
      <c r="B4244" s="412"/>
      <c r="C4244" s="126"/>
      <c r="D4244" s="390"/>
      <c r="E4244" s="390"/>
      <c r="F4244" s="390"/>
    </row>
    <row r="4245" spans="2:6" x14ac:dyDescent="0.3">
      <c r="B4245" s="412"/>
      <c r="C4245" s="126"/>
      <c r="D4245" s="390"/>
      <c r="E4245" s="390"/>
      <c r="F4245" s="390"/>
    </row>
    <row r="4246" spans="2:6" x14ac:dyDescent="0.3">
      <c r="B4246" s="412"/>
      <c r="C4246" s="126"/>
      <c r="D4246" s="390"/>
      <c r="E4246" s="390"/>
      <c r="F4246" s="390"/>
    </row>
    <row r="4247" spans="2:6" x14ac:dyDescent="0.3">
      <c r="B4247" s="412"/>
      <c r="C4247" s="126"/>
      <c r="D4247" s="390"/>
      <c r="E4247" s="390"/>
      <c r="F4247" s="390"/>
    </row>
    <row r="4248" spans="2:6" x14ac:dyDescent="0.3">
      <c r="B4248" s="412"/>
      <c r="C4248" s="126"/>
      <c r="D4248" s="390"/>
      <c r="E4248" s="390"/>
      <c r="F4248" s="390"/>
    </row>
    <row r="4249" spans="2:6" x14ac:dyDescent="0.3">
      <c r="B4249" s="412"/>
      <c r="C4249" s="126"/>
      <c r="D4249" s="390"/>
      <c r="E4249" s="390"/>
      <c r="F4249" s="390"/>
    </row>
    <row r="4250" spans="2:6" x14ac:dyDescent="0.3">
      <c r="B4250" s="412"/>
      <c r="C4250" s="126"/>
      <c r="D4250" s="390"/>
      <c r="E4250" s="390"/>
      <c r="F4250" s="390"/>
    </row>
    <row r="4251" spans="2:6" x14ac:dyDescent="0.3">
      <c r="B4251" s="412"/>
      <c r="C4251" s="126"/>
      <c r="D4251" s="390"/>
      <c r="E4251" s="390"/>
      <c r="F4251" s="390"/>
    </row>
    <row r="4252" spans="2:6" x14ac:dyDescent="0.3">
      <c r="B4252" s="412"/>
      <c r="C4252" s="126"/>
      <c r="D4252" s="390"/>
      <c r="E4252" s="390"/>
      <c r="F4252" s="390"/>
    </row>
    <row r="4253" spans="2:6" x14ac:dyDescent="0.3">
      <c r="B4253" s="412"/>
      <c r="C4253" s="126"/>
      <c r="D4253" s="390"/>
      <c r="E4253" s="390"/>
      <c r="F4253" s="390"/>
    </row>
    <row r="4254" spans="2:6" x14ac:dyDescent="0.3">
      <c r="B4254" s="412"/>
      <c r="C4254" s="126"/>
      <c r="D4254" s="390"/>
      <c r="E4254" s="390"/>
      <c r="F4254" s="390"/>
    </row>
    <row r="4255" spans="2:6" x14ac:dyDescent="0.3">
      <c r="B4255" s="412"/>
      <c r="C4255" s="126"/>
      <c r="D4255" s="390"/>
      <c r="E4255" s="390"/>
      <c r="F4255" s="390"/>
    </row>
    <row r="4256" spans="2:6" x14ac:dyDescent="0.3">
      <c r="B4256" s="412"/>
      <c r="C4256" s="126"/>
      <c r="D4256" s="390"/>
      <c r="E4256" s="390"/>
      <c r="F4256" s="390"/>
    </row>
    <row r="4257" spans="2:6" x14ac:dyDescent="0.3">
      <c r="B4257" s="412"/>
      <c r="C4257" s="126"/>
      <c r="D4257" s="390"/>
      <c r="E4257" s="390"/>
      <c r="F4257" s="390"/>
    </row>
    <row r="4258" spans="2:6" x14ac:dyDescent="0.3">
      <c r="B4258" s="412"/>
      <c r="C4258" s="126"/>
      <c r="D4258" s="390"/>
      <c r="E4258" s="390"/>
      <c r="F4258" s="390"/>
    </row>
    <row r="4259" spans="2:6" x14ac:dyDescent="0.3">
      <c r="B4259" s="412"/>
      <c r="C4259" s="126"/>
      <c r="D4259" s="390"/>
      <c r="E4259" s="390"/>
      <c r="F4259" s="390"/>
    </row>
    <row r="4260" spans="2:6" x14ac:dyDescent="0.3">
      <c r="B4260" s="412"/>
      <c r="C4260" s="126"/>
      <c r="D4260" s="390"/>
      <c r="E4260" s="390"/>
      <c r="F4260" s="390"/>
    </row>
    <row r="4261" spans="2:6" x14ac:dyDescent="0.3">
      <c r="B4261" s="412"/>
      <c r="C4261" s="126"/>
      <c r="D4261" s="390"/>
      <c r="E4261" s="390"/>
      <c r="F4261" s="390"/>
    </row>
    <row r="4262" spans="2:6" x14ac:dyDescent="0.3">
      <c r="B4262" s="412"/>
      <c r="C4262" s="126"/>
      <c r="D4262" s="390"/>
      <c r="E4262" s="390"/>
      <c r="F4262" s="390"/>
    </row>
    <row r="4263" spans="2:6" x14ac:dyDescent="0.3">
      <c r="B4263" s="412"/>
      <c r="C4263" s="126"/>
      <c r="D4263" s="390"/>
      <c r="E4263" s="390"/>
      <c r="F4263" s="390"/>
    </row>
    <row r="4264" spans="2:6" x14ac:dyDescent="0.3">
      <c r="B4264" s="412"/>
      <c r="C4264" s="126"/>
      <c r="D4264" s="390"/>
      <c r="E4264" s="390"/>
      <c r="F4264" s="390"/>
    </row>
    <row r="4265" spans="2:6" x14ac:dyDescent="0.3">
      <c r="B4265" s="412"/>
      <c r="C4265" s="126"/>
      <c r="D4265" s="390"/>
      <c r="E4265" s="390"/>
      <c r="F4265" s="390"/>
    </row>
    <row r="4266" spans="2:6" x14ac:dyDescent="0.3">
      <c r="B4266" s="412"/>
      <c r="C4266" s="126"/>
      <c r="D4266" s="390"/>
      <c r="E4266" s="390"/>
      <c r="F4266" s="390"/>
    </row>
    <row r="4267" spans="2:6" x14ac:dyDescent="0.3">
      <c r="B4267" s="412"/>
      <c r="C4267" s="126"/>
      <c r="D4267" s="390"/>
      <c r="E4267" s="390"/>
      <c r="F4267" s="390"/>
    </row>
    <row r="4268" spans="2:6" x14ac:dyDescent="0.3">
      <c r="B4268" s="412"/>
      <c r="C4268" s="126"/>
      <c r="D4268" s="390"/>
      <c r="E4268" s="390"/>
      <c r="F4268" s="390"/>
    </row>
    <row r="4269" spans="2:6" x14ac:dyDescent="0.3">
      <c r="B4269" s="412"/>
      <c r="C4269" s="126"/>
      <c r="D4269" s="390"/>
      <c r="E4269" s="390"/>
      <c r="F4269" s="390"/>
    </row>
    <row r="4270" spans="2:6" x14ac:dyDescent="0.3">
      <c r="B4270" s="412"/>
      <c r="C4270" s="126"/>
      <c r="D4270" s="390"/>
      <c r="E4270" s="390"/>
      <c r="F4270" s="390"/>
    </row>
    <row r="4271" spans="2:6" x14ac:dyDescent="0.3">
      <c r="B4271" s="412"/>
      <c r="C4271" s="126"/>
      <c r="D4271" s="390"/>
      <c r="E4271" s="390"/>
      <c r="F4271" s="390"/>
    </row>
    <row r="4272" spans="2:6" x14ac:dyDescent="0.3">
      <c r="B4272" s="412"/>
      <c r="C4272" s="126"/>
      <c r="D4272" s="390"/>
      <c r="E4272" s="390"/>
      <c r="F4272" s="390"/>
    </row>
    <row r="4273" spans="2:6" x14ac:dyDescent="0.3">
      <c r="B4273" s="412"/>
      <c r="C4273" s="126"/>
      <c r="D4273" s="390"/>
      <c r="E4273" s="390"/>
      <c r="F4273" s="390"/>
    </row>
    <row r="4274" spans="2:6" x14ac:dyDescent="0.3">
      <c r="B4274" s="412"/>
      <c r="C4274" s="126"/>
      <c r="D4274" s="390"/>
      <c r="E4274" s="390"/>
      <c r="F4274" s="390"/>
    </row>
    <row r="4275" spans="2:6" x14ac:dyDescent="0.3">
      <c r="B4275" s="412"/>
      <c r="C4275" s="126"/>
      <c r="D4275" s="390"/>
      <c r="E4275" s="390"/>
      <c r="F4275" s="390"/>
    </row>
    <row r="4276" spans="2:6" x14ac:dyDescent="0.3">
      <c r="B4276" s="412"/>
      <c r="C4276" s="126"/>
      <c r="D4276" s="390"/>
      <c r="E4276" s="390"/>
      <c r="F4276" s="390"/>
    </row>
    <row r="4277" spans="2:6" x14ac:dyDescent="0.3">
      <c r="B4277" s="412"/>
      <c r="C4277" s="126"/>
      <c r="D4277" s="390"/>
      <c r="E4277" s="390"/>
      <c r="F4277" s="390"/>
    </row>
    <row r="4278" spans="2:6" x14ac:dyDescent="0.3">
      <c r="B4278" s="412"/>
      <c r="C4278" s="126"/>
      <c r="D4278" s="390"/>
      <c r="E4278" s="390"/>
      <c r="F4278" s="390"/>
    </row>
    <row r="4279" spans="2:6" x14ac:dyDescent="0.3">
      <c r="B4279" s="412"/>
      <c r="C4279" s="126"/>
      <c r="D4279" s="390"/>
      <c r="E4279" s="390"/>
      <c r="F4279" s="390"/>
    </row>
    <row r="4280" spans="2:6" x14ac:dyDescent="0.3">
      <c r="B4280" s="412"/>
      <c r="C4280" s="126"/>
      <c r="D4280" s="390"/>
      <c r="E4280" s="390"/>
      <c r="F4280" s="390"/>
    </row>
    <row r="4281" spans="2:6" x14ac:dyDescent="0.3">
      <c r="B4281" s="412"/>
      <c r="C4281" s="126"/>
      <c r="D4281" s="390"/>
      <c r="E4281" s="390"/>
      <c r="F4281" s="390"/>
    </row>
    <row r="4282" spans="2:6" x14ac:dyDescent="0.3">
      <c r="B4282" s="412"/>
      <c r="C4282" s="126"/>
      <c r="D4282" s="390"/>
      <c r="E4282" s="390"/>
      <c r="F4282" s="390"/>
    </row>
    <row r="4283" spans="2:6" x14ac:dyDescent="0.3">
      <c r="B4283" s="412"/>
      <c r="C4283" s="126"/>
      <c r="D4283" s="390"/>
      <c r="E4283" s="390"/>
      <c r="F4283" s="390"/>
    </row>
    <row r="4284" spans="2:6" x14ac:dyDescent="0.3">
      <c r="B4284" s="412"/>
      <c r="C4284" s="126"/>
      <c r="D4284" s="390"/>
      <c r="E4284" s="390"/>
      <c r="F4284" s="390"/>
    </row>
    <row r="4285" spans="2:6" x14ac:dyDescent="0.3">
      <c r="B4285" s="412"/>
      <c r="C4285" s="126"/>
      <c r="D4285" s="390"/>
      <c r="E4285" s="390"/>
      <c r="F4285" s="390"/>
    </row>
    <row r="4286" spans="2:6" x14ac:dyDescent="0.3">
      <c r="B4286" s="412"/>
      <c r="C4286" s="126"/>
      <c r="D4286" s="390"/>
      <c r="E4286" s="390"/>
      <c r="F4286" s="390"/>
    </row>
    <row r="4287" spans="2:6" x14ac:dyDescent="0.3">
      <c r="B4287" s="412"/>
      <c r="C4287" s="126"/>
      <c r="D4287" s="390"/>
      <c r="E4287" s="390"/>
      <c r="F4287" s="390"/>
    </row>
    <row r="4288" spans="2:6" x14ac:dyDescent="0.3">
      <c r="B4288" s="412"/>
      <c r="C4288" s="126"/>
      <c r="D4288" s="390"/>
      <c r="E4288" s="390"/>
      <c r="F4288" s="390"/>
    </row>
    <row r="4289" spans="2:6" x14ac:dyDescent="0.3">
      <c r="B4289" s="412"/>
      <c r="C4289" s="126"/>
      <c r="D4289" s="390"/>
      <c r="E4289" s="390"/>
      <c r="F4289" s="390"/>
    </row>
    <row r="4290" spans="2:6" x14ac:dyDescent="0.3">
      <c r="B4290" s="412"/>
      <c r="C4290" s="126"/>
      <c r="D4290" s="390"/>
      <c r="E4290" s="390"/>
      <c r="F4290" s="390"/>
    </row>
    <row r="4291" spans="2:6" x14ac:dyDescent="0.3">
      <c r="B4291" s="412"/>
      <c r="C4291" s="126"/>
      <c r="D4291" s="390"/>
      <c r="E4291" s="390"/>
      <c r="F4291" s="390"/>
    </row>
    <row r="4292" spans="2:6" x14ac:dyDescent="0.3">
      <c r="B4292" s="412"/>
      <c r="C4292" s="126"/>
      <c r="D4292" s="390"/>
      <c r="E4292" s="390"/>
      <c r="F4292" s="390"/>
    </row>
    <row r="4293" spans="2:6" x14ac:dyDescent="0.3">
      <c r="B4293" s="412"/>
      <c r="C4293" s="126"/>
      <c r="D4293" s="390"/>
      <c r="E4293" s="390"/>
      <c r="F4293" s="390"/>
    </row>
    <row r="4294" spans="2:6" x14ac:dyDescent="0.3">
      <c r="B4294" s="412"/>
      <c r="C4294" s="126"/>
      <c r="D4294" s="390"/>
      <c r="E4294" s="390"/>
      <c r="F4294" s="390"/>
    </row>
    <row r="4295" spans="2:6" x14ac:dyDescent="0.3">
      <c r="B4295" s="412"/>
      <c r="C4295" s="126"/>
      <c r="D4295" s="390"/>
      <c r="E4295" s="390"/>
      <c r="F4295" s="390"/>
    </row>
    <row r="4296" spans="2:6" x14ac:dyDescent="0.3">
      <c r="B4296" s="412"/>
      <c r="C4296" s="126"/>
      <c r="D4296" s="390"/>
      <c r="E4296" s="390"/>
      <c r="F4296" s="390"/>
    </row>
    <row r="4297" spans="2:6" x14ac:dyDescent="0.3">
      <c r="B4297" s="412"/>
      <c r="C4297" s="126"/>
      <c r="D4297" s="390"/>
      <c r="E4297" s="390"/>
      <c r="F4297" s="390"/>
    </row>
    <row r="4298" spans="2:6" x14ac:dyDescent="0.3">
      <c r="B4298" s="412"/>
      <c r="C4298" s="126"/>
      <c r="D4298" s="390"/>
      <c r="E4298" s="390"/>
      <c r="F4298" s="390"/>
    </row>
    <row r="4299" spans="2:6" x14ac:dyDescent="0.3">
      <c r="B4299" s="412"/>
      <c r="C4299" s="126"/>
      <c r="D4299" s="390"/>
      <c r="E4299" s="390"/>
      <c r="F4299" s="390"/>
    </row>
    <row r="4300" spans="2:6" x14ac:dyDescent="0.3">
      <c r="B4300" s="412"/>
      <c r="C4300" s="126"/>
      <c r="D4300" s="390"/>
      <c r="E4300" s="390"/>
      <c r="F4300" s="390"/>
    </row>
    <row r="4301" spans="2:6" x14ac:dyDescent="0.3">
      <c r="B4301" s="412"/>
      <c r="C4301" s="126"/>
      <c r="D4301" s="390"/>
      <c r="E4301" s="390"/>
      <c r="F4301" s="390"/>
    </row>
    <row r="4302" spans="2:6" x14ac:dyDescent="0.3">
      <c r="B4302" s="412"/>
      <c r="C4302" s="126"/>
      <c r="D4302" s="390"/>
      <c r="E4302" s="390"/>
      <c r="F4302" s="390"/>
    </row>
    <row r="4303" spans="2:6" x14ac:dyDescent="0.3">
      <c r="B4303" s="412"/>
      <c r="C4303" s="126"/>
      <c r="D4303" s="390"/>
      <c r="E4303" s="390"/>
      <c r="F4303" s="390"/>
    </row>
    <row r="4304" spans="2:6" x14ac:dyDescent="0.3">
      <c r="B4304" s="412"/>
      <c r="C4304" s="126"/>
      <c r="D4304" s="390"/>
      <c r="E4304" s="390"/>
      <c r="F4304" s="390"/>
    </row>
    <row r="4305" spans="2:6" x14ac:dyDescent="0.3">
      <c r="B4305" s="412"/>
      <c r="C4305" s="126"/>
      <c r="D4305" s="390"/>
      <c r="E4305" s="390"/>
      <c r="F4305" s="390"/>
    </row>
    <row r="4306" spans="2:6" x14ac:dyDescent="0.3">
      <c r="B4306" s="412"/>
      <c r="C4306" s="126"/>
      <c r="D4306" s="390"/>
      <c r="E4306" s="390"/>
      <c r="F4306" s="390"/>
    </row>
    <row r="4307" spans="2:6" x14ac:dyDescent="0.3">
      <c r="B4307" s="412"/>
      <c r="C4307" s="126"/>
      <c r="D4307" s="390"/>
      <c r="E4307" s="390"/>
      <c r="F4307" s="390"/>
    </row>
    <row r="4308" spans="2:6" x14ac:dyDescent="0.3">
      <c r="B4308" s="412"/>
      <c r="C4308" s="126"/>
      <c r="D4308" s="390"/>
      <c r="E4308" s="390"/>
      <c r="F4308" s="390"/>
    </row>
    <row r="4309" spans="2:6" x14ac:dyDescent="0.3">
      <c r="B4309" s="412"/>
      <c r="C4309" s="126"/>
      <c r="D4309" s="390"/>
      <c r="E4309" s="390"/>
      <c r="F4309" s="390"/>
    </row>
    <row r="4310" spans="2:6" x14ac:dyDescent="0.3">
      <c r="B4310" s="412"/>
      <c r="C4310" s="126"/>
      <c r="D4310" s="390"/>
      <c r="E4310" s="390"/>
      <c r="F4310" s="390"/>
    </row>
    <row r="4311" spans="2:6" x14ac:dyDescent="0.3">
      <c r="B4311" s="412"/>
      <c r="C4311" s="126"/>
      <c r="D4311" s="390"/>
      <c r="E4311" s="390"/>
      <c r="F4311" s="390"/>
    </row>
    <row r="4312" spans="2:6" x14ac:dyDescent="0.3">
      <c r="B4312" s="412"/>
      <c r="C4312" s="126"/>
      <c r="D4312" s="390"/>
      <c r="E4312" s="390"/>
      <c r="F4312" s="390"/>
    </row>
    <row r="4313" spans="2:6" x14ac:dyDescent="0.3">
      <c r="B4313" s="412"/>
      <c r="C4313" s="126"/>
      <c r="D4313" s="390"/>
      <c r="E4313" s="390"/>
      <c r="F4313" s="390"/>
    </row>
    <row r="4314" spans="2:6" x14ac:dyDescent="0.3">
      <c r="B4314" s="412"/>
      <c r="C4314" s="126"/>
      <c r="D4314" s="390"/>
      <c r="E4314" s="390"/>
      <c r="F4314" s="390"/>
    </row>
    <row r="4315" spans="2:6" x14ac:dyDescent="0.3">
      <c r="B4315" s="412"/>
      <c r="C4315" s="126"/>
      <c r="D4315" s="390"/>
      <c r="E4315" s="390"/>
      <c r="F4315" s="390"/>
    </row>
    <row r="4316" spans="2:6" x14ac:dyDescent="0.3">
      <c r="B4316" s="412"/>
      <c r="C4316" s="126"/>
      <c r="D4316" s="390"/>
      <c r="E4316" s="390"/>
      <c r="F4316" s="390"/>
    </row>
    <row r="4317" spans="2:6" x14ac:dyDescent="0.3">
      <c r="B4317" s="412"/>
      <c r="C4317" s="126"/>
      <c r="D4317" s="390"/>
      <c r="E4317" s="390"/>
      <c r="F4317" s="390"/>
    </row>
    <row r="4318" spans="2:6" x14ac:dyDescent="0.3">
      <c r="B4318" s="412"/>
      <c r="C4318" s="126"/>
      <c r="D4318" s="390"/>
      <c r="E4318" s="390"/>
      <c r="F4318" s="390"/>
    </row>
    <row r="4319" spans="2:6" x14ac:dyDescent="0.3">
      <c r="B4319" s="412"/>
      <c r="C4319" s="126"/>
      <c r="D4319" s="390"/>
      <c r="E4319" s="390"/>
      <c r="F4319" s="390"/>
    </row>
    <row r="4320" spans="2:6" x14ac:dyDescent="0.3">
      <c r="B4320" s="412"/>
      <c r="C4320" s="126"/>
      <c r="D4320" s="390"/>
      <c r="E4320" s="390"/>
      <c r="F4320" s="390"/>
    </row>
    <row r="4321" spans="2:6" x14ac:dyDescent="0.3">
      <c r="B4321" s="412"/>
      <c r="C4321" s="126"/>
      <c r="D4321" s="390"/>
      <c r="E4321" s="390"/>
      <c r="F4321" s="390"/>
    </row>
    <row r="4322" spans="2:6" x14ac:dyDescent="0.3">
      <c r="B4322" s="412"/>
      <c r="C4322" s="126"/>
      <c r="D4322" s="390"/>
      <c r="E4322" s="390"/>
      <c r="F4322" s="390"/>
    </row>
    <row r="4323" spans="2:6" x14ac:dyDescent="0.3">
      <c r="B4323" s="412"/>
      <c r="C4323" s="126"/>
      <c r="D4323" s="390"/>
      <c r="E4323" s="390"/>
      <c r="F4323" s="390"/>
    </row>
    <row r="4324" spans="2:6" x14ac:dyDescent="0.3">
      <c r="B4324" s="412"/>
      <c r="C4324" s="126"/>
      <c r="D4324" s="390"/>
      <c r="E4324" s="390"/>
      <c r="F4324" s="390"/>
    </row>
    <row r="4325" spans="2:6" x14ac:dyDescent="0.3">
      <c r="B4325" s="412"/>
      <c r="C4325" s="126"/>
      <c r="D4325" s="390"/>
      <c r="E4325" s="390"/>
      <c r="F4325" s="390"/>
    </row>
    <row r="4326" spans="2:6" x14ac:dyDescent="0.3">
      <c r="B4326" s="412"/>
      <c r="C4326" s="126"/>
      <c r="D4326" s="390"/>
      <c r="E4326" s="390"/>
      <c r="F4326" s="390"/>
    </row>
    <row r="4327" spans="2:6" x14ac:dyDescent="0.3">
      <c r="B4327" s="412"/>
      <c r="C4327" s="126"/>
      <c r="D4327" s="390"/>
      <c r="E4327" s="390"/>
      <c r="F4327" s="390"/>
    </row>
    <row r="4328" spans="2:6" x14ac:dyDescent="0.3">
      <c r="B4328" s="412"/>
      <c r="C4328" s="126"/>
      <c r="D4328" s="390"/>
      <c r="E4328" s="390"/>
      <c r="F4328" s="390"/>
    </row>
    <row r="4329" spans="2:6" x14ac:dyDescent="0.3">
      <c r="B4329" s="412"/>
      <c r="C4329" s="126"/>
      <c r="D4329" s="390"/>
      <c r="E4329" s="390"/>
      <c r="F4329" s="390"/>
    </row>
    <row r="4330" spans="2:6" x14ac:dyDescent="0.3">
      <c r="B4330" s="412"/>
      <c r="C4330" s="126"/>
      <c r="D4330" s="390"/>
      <c r="E4330" s="390"/>
      <c r="F4330" s="390"/>
    </row>
    <row r="4331" spans="2:6" x14ac:dyDescent="0.3">
      <c r="B4331" s="412"/>
      <c r="C4331" s="126"/>
      <c r="D4331" s="390"/>
      <c r="E4331" s="390"/>
      <c r="F4331" s="390"/>
    </row>
    <row r="4332" spans="2:6" x14ac:dyDescent="0.3">
      <c r="B4332" s="412"/>
      <c r="C4332" s="126"/>
      <c r="D4332" s="390"/>
      <c r="E4332" s="390"/>
      <c r="F4332" s="390"/>
    </row>
    <row r="4333" spans="2:6" x14ac:dyDescent="0.3">
      <c r="B4333" s="412"/>
      <c r="C4333" s="126"/>
      <c r="D4333" s="390"/>
      <c r="E4333" s="390"/>
      <c r="F4333" s="390"/>
    </row>
    <row r="4334" spans="2:6" x14ac:dyDescent="0.3">
      <c r="B4334" s="412"/>
      <c r="C4334" s="126"/>
      <c r="D4334" s="390"/>
      <c r="E4334" s="390"/>
      <c r="F4334" s="390"/>
    </row>
    <row r="4335" spans="2:6" x14ac:dyDescent="0.3">
      <c r="B4335" s="412"/>
      <c r="C4335" s="126"/>
      <c r="D4335" s="390"/>
      <c r="E4335" s="390"/>
      <c r="F4335" s="390"/>
    </row>
    <row r="4336" spans="2:6" x14ac:dyDescent="0.3">
      <c r="B4336" s="412"/>
      <c r="C4336" s="126"/>
      <c r="D4336" s="390"/>
      <c r="E4336" s="390"/>
      <c r="F4336" s="390"/>
    </row>
    <row r="4337" spans="2:6" x14ac:dyDescent="0.3">
      <c r="B4337" s="412"/>
      <c r="C4337" s="126"/>
      <c r="D4337" s="390"/>
      <c r="E4337" s="390"/>
      <c r="F4337" s="390"/>
    </row>
    <row r="4338" spans="2:6" x14ac:dyDescent="0.3">
      <c r="B4338" s="412"/>
      <c r="C4338" s="126"/>
      <c r="D4338" s="390"/>
      <c r="E4338" s="390"/>
      <c r="F4338" s="390"/>
    </row>
    <row r="4339" spans="2:6" x14ac:dyDescent="0.3">
      <c r="B4339" s="412"/>
      <c r="C4339" s="126"/>
      <c r="D4339" s="390"/>
      <c r="E4339" s="390"/>
      <c r="F4339" s="390"/>
    </row>
    <row r="4340" spans="2:6" x14ac:dyDescent="0.3">
      <c r="B4340" s="412"/>
      <c r="C4340" s="126"/>
      <c r="D4340" s="390"/>
      <c r="E4340" s="390"/>
      <c r="F4340" s="390"/>
    </row>
    <row r="4341" spans="2:6" x14ac:dyDescent="0.3">
      <c r="B4341" s="412"/>
      <c r="C4341" s="126"/>
      <c r="D4341" s="390"/>
      <c r="E4341" s="390"/>
      <c r="F4341" s="390"/>
    </row>
    <row r="4342" spans="2:6" x14ac:dyDescent="0.3">
      <c r="B4342" s="412"/>
      <c r="C4342" s="126"/>
      <c r="D4342" s="390"/>
      <c r="E4342" s="390"/>
      <c r="F4342" s="390"/>
    </row>
    <row r="4343" spans="2:6" x14ac:dyDescent="0.3">
      <c r="B4343" s="412"/>
      <c r="C4343" s="126"/>
      <c r="D4343" s="390"/>
      <c r="E4343" s="390"/>
      <c r="F4343" s="390"/>
    </row>
    <row r="4344" spans="2:6" x14ac:dyDescent="0.3">
      <c r="B4344" s="412"/>
      <c r="C4344" s="126"/>
      <c r="D4344" s="390"/>
      <c r="E4344" s="390"/>
      <c r="F4344" s="390"/>
    </row>
    <row r="4345" spans="2:6" x14ac:dyDescent="0.3">
      <c r="B4345" s="412"/>
      <c r="C4345" s="126"/>
      <c r="D4345" s="390"/>
      <c r="E4345" s="390"/>
      <c r="F4345" s="390"/>
    </row>
    <row r="4346" spans="2:6" x14ac:dyDescent="0.3">
      <c r="B4346" s="412"/>
      <c r="C4346" s="126"/>
      <c r="D4346" s="390"/>
      <c r="E4346" s="390"/>
      <c r="F4346" s="390"/>
    </row>
    <row r="4347" spans="2:6" x14ac:dyDescent="0.3">
      <c r="B4347" s="412"/>
      <c r="C4347" s="126"/>
      <c r="D4347" s="390"/>
      <c r="E4347" s="390"/>
      <c r="F4347" s="390"/>
    </row>
    <row r="4348" spans="2:6" x14ac:dyDescent="0.3">
      <c r="B4348" s="412"/>
      <c r="C4348" s="126"/>
      <c r="D4348" s="390"/>
      <c r="E4348" s="390"/>
      <c r="F4348" s="390"/>
    </row>
    <row r="4349" spans="2:6" x14ac:dyDescent="0.3">
      <c r="B4349" s="412"/>
      <c r="C4349" s="126"/>
      <c r="D4349" s="390"/>
      <c r="E4349" s="390"/>
      <c r="F4349" s="390"/>
    </row>
    <row r="4350" spans="2:6" x14ac:dyDescent="0.3">
      <c r="B4350" s="412"/>
      <c r="C4350" s="126"/>
      <c r="D4350" s="390"/>
      <c r="E4350" s="390"/>
      <c r="F4350" s="390"/>
    </row>
    <row r="4351" spans="2:6" x14ac:dyDescent="0.3">
      <c r="B4351" s="412"/>
      <c r="C4351" s="126"/>
      <c r="D4351" s="390"/>
      <c r="E4351" s="390"/>
      <c r="F4351" s="390"/>
    </row>
    <row r="4352" spans="2:6" x14ac:dyDescent="0.3">
      <c r="B4352" s="412"/>
      <c r="C4352" s="126"/>
      <c r="D4352" s="390"/>
      <c r="E4352" s="390"/>
      <c r="F4352" s="390"/>
    </row>
    <row r="4353" spans="2:6" x14ac:dyDescent="0.3">
      <c r="B4353" s="412"/>
      <c r="C4353" s="126"/>
      <c r="D4353" s="390"/>
      <c r="E4353" s="390"/>
      <c r="F4353" s="390"/>
    </row>
    <row r="4354" spans="2:6" x14ac:dyDescent="0.3">
      <c r="B4354" s="412"/>
      <c r="C4354" s="126"/>
      <c r="D4354" s="390"/>
      <c r="E4354" s="390"/>
      <c r="F4354" s="390"/>
    </row>
    <row r="4355" spans="2:6" x14ac:dyDescent="0.3">
      <c r="B4355" s="412"/>
      <c r="C4355" s="126"/>
      <c r="D4355" s="390"/>
      <c r="E4355" s="390"/>
      <c r="F4355" s="390"/>
    </row>
    <row r="4356" spans="2:6" x14ac:dyDescent="0.3">
      <c r="B4356" s="412"/>
      <c r="C4356" s="126"/>
      <c r="D4356" s="390"/>
      <c r="E4356" s="390"/>
      <c r="F4356" s="390"/>
    </row>
    <row r="4357" spans="2:6" x14ac:dyDescent="0.3">
      <c r="B4357" s="412"/>
      <c r="C4357" s="126"/>
      <c r="D4357" s="390"/>
      <c r="E4357" s="390"/>
      <c r="F4357" s="390"/>
    </row>
    <row r="4358" spans="2:6" x14ac:dyDescent="0.3">
      <c r="B4358" s="412"/>
      <c r="C4358" s="126"/>
      <c r="D4358" s="390"/>
      <c r="E4358" s="390"/>
      <c r="F4358" s="390"/>
    </row>
    <row r="4359" spans="2:6" x14ac:dyDescent="0.3">
      <c r="B4359" s="412"/>
      <c r="C4359" s="126"/>
      <c r="D4359" s="390"/>
      <c r="E4359" s="390"/>
      <c r="F4359" s="390"/>
    </row>
    <row r="4360" spans="2:6" x14ac:dyDescent="0.3">
      <c r="B4360" s="412"/>
      <c r="C4360" s="126"/>
      <c r="D4360" s="390"/>
      <c r="E4360" s="390"/>
      <c r="F4360" s="390"/>
    </row>
    <row r="4361" spans="2:6" x14ac:dyDescent="0.3">
      <c r="B4361" s="412"/>
      <c r="C4361" s="126"/>
      <c r="D4361" s="390"/>
      <c r="E4361" s="390"/>
      <c r="F4361" s="390"/>
    </row>
    <row r="4362" spans="2:6" x14ac:dyDescent="0.3">
      <c r="B4362" s="412"/>
      <c r="C4362" s="126"/>
      <c r="D4362" s="390"/>
      <c r="E4362" s="390"/>
      <c r="F4362" s="390"/>
    </row>
    <row r="4363" spans="2:6" x14ac:dyDescent="0.3">
      <c r="B4363" s="412"/>
      <c r="C4363" s="126"/>
      <c r="D4363" s="390"/>
      <c r="E4363" s="390"/>
      <c r="F4363" s="390"/>
    </row>
    <row r="4364" spans="2:6" x14ac:dyDescent="0.3">
      <c r="B4364" s="412"/>
      <c r="C4364" s="126"/>
      <c r="D4364" s="390"/>
      <c r="E4364" s="390"/>
      <c r="F4364" s="390"/>
    </row>
    <row r="4365" spans="2:6" x14ac:dyDescent="0.3">
      <c r="B4365" s="412"/>
      <c r="C4365" s="126"/>
      <c r="D4365" s="390"/>
      <c r="E4365" s="390"/>
      <c r="F4365" s="390"/>
    </row>
    <row r="4366" spans="2:6" x14ac:dyDescent="0.3">
      <c r="B4366" s="412"/>
      <c r="C4366" s="126"/>
      <c r="D4366" s="390"/>
      <c r="E4366" s="390"/>
      <c r="F4366" s="390"/>
    </row>
    <row r="4367" spans="2:6" x14ac:dyDescent="0.3">
      <c r="B4367" s="412"/>
      <c r="C4367" s="126"/>
      <c r="D4367" s="390"/>
      <c r="E4367" s="390"/>
      <c r="F4367" s="390"/>
    </row>
    <row r="4368" spans="2:6" x14ac:dyDescent="0.3">
      <c r="B4368" s="412"/>
      <c r="C4368" s="126"/>
      <c r="D4368" s="390"/>
      <c r="E4368" s="390"/>
      <c r="F4368" s="390"/>
    </row>
    <row r="4369" spans="2:6" x14ac:dyDescent="0.3">
      <c r="B4369" s="412"/>
      <c r="C4369" s="126"/>
      <c r="D4369" s="390"/>
      <c r="E4369" s="390"/>
      <c r="F4369" s="390"/>
    </row>
    <row r="4370" spans="2:6" x14ac:dyDescent="0.3">
      <c r="B4370" s="412"/>
      <c r="C4370" s="126"/>
      <c r="D4370" s="390"/>
      <c r="E4370" s="390"/>
      <c r="F4370" s="390"/>
    </row>
    <row r="4371" spans="2:6" x14ac:dyDescent="0.3">
      <c r="B4371" s="412"/>
      <c r="C4371" s="126"/>
      <c r="D4371" s="390"/>
      <c r="E4371" s="390"/>
      <c r="F4371" s="390"/>
    </row>
    <row r="4372" spans="2:6" x14ac:dyDescent="0.3">
      <c r="B4372" s="412"/>
      <c r="C4372" s="126"/>
      <c r="D4372" s="390"/>
      <c r="E4372" s="390"/>
      <c r="F4372" s="390"/>
    </row>
    <row r="4373" spans="2:6" x14ac:dyDescent="0.3">
      <c r="B4373" s="412"/>
      <c r="C4373" s="126"/>
      <c r="D4373" s="390"/>
      <c r="E4373" s="390"/>
      <c r="F4373" s="390"/>
    </row>
    <row r="4374" spans="2:6" x14ac:dyDescent="0.3">
      <c r="B4374" s="412"/>
      <c r="C4374" s="126"/>
      <c r="D4374" s="390"/>
      <c r="E4374" s="390"/>
      <c r="F4374" s="390"/>
    </row>
    <row r="4375" spans="2:6" x14ac:dyDescent="0.3">
      <c r="B4375" s="412"/>
      <c r="C4375" s="126"/>
      <c r="D4375" s="390"/>
      <c r="E4375" s="390"/>
      <c r="F4375" s="390"/>
    </row>
    <row r="4376" spans="2:6" x14ac:dyDescent="0.3">
      <c r="B4376" s="412"/>
      <c r="C4376" s="126"/>
      <c r="D4376" s="390"/>
      <c r="E4376" s="390"/>
      <c r="F4376" s="390"/>
    </row>
    <row r="4377" spans="2:6" x14ac:dyDescent="0.3">
      <c r="B4377" s="412"/>
      <c r="C4377" s="126"/>
      <c r="D4377" s="390"/>
      <c r="E4377" s="390"/>
      <c r="F4377" s="390"/>
    </row>
    <row r="4378" spans="2:6" x14ac:dyDescent="0.3">
      <c r="B4378" s="412"/>
      <c r="C4378" s="126"/>
      <c r="D4378" s="390"/>
      <c r="E4378" s="390"/>
      <c r="F4378" s="390"/>
    </row>
    <row r="4379" spans="2:6" x14ac:dyDescent="0.3">
      <c r="B4379" s="412"/>
      <c r="C4379" s="126"/>
      <c r="D4379" s="390"/>
      <c r="E4379" s="390"/>
      <c r="F4379" s="390"/>
    </row>
    <row r="4380" spans="2:6" x14ac:dyDescent="0.3">
      <c r="B4380" s="412"/>
      <c r="C4380" s="126"/>
      <c r="D4380" s="390"/>
      <c r="E4380" s="390"/>
      <c r="F4380" s="390"/>
    </row>
    <row r="4381" spans="2:6" x14ac:dyDescent="0.3">
      <c r="B4381" s="412"/>
      <c r="C4381" s="126"/>
      <c r="D4381" s="390"/>
      <c r="E4381" s="390"/>
      <c r="F4381" s="390"/>
    </row>
    <row r="4382" spans="2:6" x14ac:dyDescent="0.3">
      <c r="B4382" s="412"/>
      <c r="C4382" s="126"/>
      <c r="D4382" s="390"/>
      <c r="E4382" s="390"/>
      <c r="F4382" s="390"/>
    </row>
    <row r="4383" spans="2:6" x14ac:dyDescent="0.3">
      <c r="B4383" s="412"/>
      <c r="C4383" s="126"/>
      <c r="D4383" s="390"/>
      <c r="E4383" s="390"/>
      <c r="F4383" s="390"/>
    </row>
    <row r="4384" spans="2:6" x14ac:dyDescent="0.3">
      <c r="B4384" s="412"/>
      <c r="C4384" s="126"/>
      <c r="D4384" s="390"/>
      <c r="E4384" s="390"/>
      <c r="F4384" s="390"/>
    </row>
    <row r="4385" spans="2:6" x14ac:dyDescent="0.3">
      <c r="B4385" s="412"/>
      <c r="C4385" s="126"/>
      <c r="D4385" s="390"/>
      <c r="E4385" s="390"/>
      <c r="F4385" s="390"/>
    </row>
    <row r="4386" spans="2:6" x14ac:dyDescent="0.3">
      <c r="B4386" s="412"/>
      <c r="C4386" s="126"/>
      <c r="D4386" s="390"/>
      <c r="E4386" s="390"/>
      <c r="F4386" s="390"/>
    </row>
    <row r="4387" spans="2:6" x14ac:dyDescent="0.3">
      <c r="B4387" s="412"/>
      <c r="C4387" s="126"/>
      <c r="D4387" s="390"/>
      <c r="E4387" s="390"/>
      <c r="F4387" s="390"/>
    </row>
    <row r="4388" spans="2:6" x14ac:dyDescent="0.3">
      <c r="B4388" s="412"/>
      <c r="C4388" s="126"/>
      <c r="D4388" s="390"/>
      <c r="E4388" s="390"/>
      <c r="F4388" s="390"/>
    </row>
    <row r="4389" spans="2:6" x14ac:dyDescent="0.3">
      <c r="B4389" s="412"/>
      <c r="C4389" s="126"/>
      <c r="D4389" s="390"/>
      <c r="E4389" s="390"/>
      <c r="F4389" s="390"/>
    </row>
    <row r="4390" spans="2:6" x14ac:dyDescent="0.3">
      <c r="B4390" s="412"/>
      <c r="C4390" s="126"/>
      <c r="D4390" s="390"/>
      <c r="E4390" s="390"/>
      <c r="F4390" s="390"/>
    </row>
    <row r="4391" spans="2:6" x14ac:dyDescent="0.3">
      <c r="B4391" s="412"/>
      <c r="C4391" s="126"/>
      <c r="D4391" s="390"/>
      <c r="E4391" s="390"/>
      <c r="F4391" s="390"/>
    </row>
    <row r="4392" spans="2:6" x14ac:dyDescent="0.3">
      <c r="B4392" s="412"/>
      <c r="C4392" s="126"/>
      <c r="D4392" s="390"/>
      <c r="E4392" s="390"/>
      <c r="F4392" s="390"/>
    </row>
    <row r="4393" spans="2:6" x14ac:dyDescent="0.3">
      <c r="B4393" s="412"/>
      <c r="C4393" s="126"/>
      <c r="D4393" s="390"/>
      <c r="E4393" s="390"/>
      <c r="F4393" s="390"/>
    </row>
    <row r="4394" spans="2:6" x14ac:dyDescent="0.3">
      <c r="B4394" s="412"/>
      <c r="C4394" s="126"/>
      <c r="D4394" s="390"/>
      <c r="E4394" s="390"/>
      <c r="F4394" s="390"/>
    </row>
    <row r="4395" spans="2:6" x14ac:dyDescent="0.3">
      <c r="B4395" s="412"/>
      <c r="C4395" s="126"/>
      <c r="D4395" s="390"/>
      <c r="E4395" s="390"/>
      <c r="F4395" s="390"/>
    </row>
    <row r="4396" spans="2:6" x14ac:dyDescent="0.3">
      <c r="B4396" s="412"/>
      <c r="C4396" s="126"/>
      <c r="D4396" s="390"/>
      <c r="E4396" s="390"/>
      <c r="F4396" s="390"/>
    </row>
    <row r="4397" spans="2:6" x14ac:dyDescent="0.3">
      <c r="B4397" s="412"/>
      <c r="C4397" s="126"/>
      <c r="D4397" s="390"/>
      <c r="E4397" s="390"/>
      <c r="F4397" s="390"/>
    </row>
    <row r="4398" spans="2:6" x14ac:dyDescent="0.3">
      <c r="B4398" s="412"/>
      <c r="C4398" s="126"/>
      <c r="D4398" s="390"/>
      <c r="E4398" s="390"/>
      <c r="F4398" s="390"/>
    </row>
    <row r="4399" spans="2:6" x14ac:dyDescent="0.3">
      <c r="B4399" s="412"/>
      <c r="C4399" s="126"/>
      <c r="D4399" s="390"/>
      <c r="E4399" s="390"/>
      <c r="F4399" s="390"/>
    </row>
    <row r="4400" spans="2:6" x14ac:dyDescent="0.3">
      <c r="B4400" s="412"/>
      <c r="C4400" s="126"/>
      <c r="D4400" s="390"/>
      <c r="E4400" s="390"/>
      <c r="F4400" s="390"/>
    </row>
    <row r="4401" spans="2:6" x14ac:dyDescent="0.3">
      <c r="B4401" s="412"/>
      <c r="C4401" s="126"/>
      <c r="D4401" s="390"/>
      <c r="E4401" s="390"/>
      <c r="F4401" s="390"/>
    </row>
    <row r="4402" spans="2:6" x14ac:dyDescent="0.3">
      <c r="B4402" s="412"/>
      <c r="C4402" s="126"/>
      <c r="D4402" s="390"/>
      <c r="E4402" s="390"/>
      <c r="F4402" s="390"/>
    </row>
    <row r="4403" spans="2:6" x14ac:dyDescent="0.3">
      <c r="B4403" s="412"/>
      <c r="C4403" s="126"/>
      <c r="D4403" s="390"/>
      <c r="E4403" s="390"/>
      <c r="F4403" s="390"/>
    </row>
    <row r="4404" spans="2:6" x14ac:dyDescent="0.3">
      <c r="B4404" s="412"/>
      <c r="C4404" s="126"/>
      <c r="D4404" s="390"/>
      <c r="E4404" s="390"/>
      <c r="F4404" s="390"/>
    </row>
    <row r="4405" spans="2:6" x14ac:dyDescent="0.3">
      <c r="B4405" s="412"/>
      <c r="C4405" s="126"/>
      <c r="D4405" s="390"/>
      <c r="E4405" s="390"/>
      <c r="F4405" s="390"/>
    </row>
    <row r="4406" spans="2:6" x14ac:dyDescent="0.3">
      <c r="B4406" s="412"/>
      <c r="C4406" s="126"/>
      <c r="D4406" s="390"/>
      <c r="E4406" s="390"/>
      <c r="F4406" s="390"/>
    </row>
    <row r="4407" spans="2:6" x14ac:dyDescent="0.3">
      <c r="B4407" s="412"/>
      <c r="C4407" s="126"/>
      <c r="D4407" s="390"/>
      <c r="E4407" s="390"/>
      <c r="F4407" s="390"/>
    </row>
    <row r="4408" spans="2:6" x14ac:dyDescent="0.3">
      <c r="B4408" s="412"/>
      <c r="C4408" s="126"/>
      <c r="D4408" s="390"/>
      <c r="E4408" s="390"/>
      <c r="F4408" s="390"/>
    </row>
    <row r="4409" spans="2:6" x14ac:dyDescent="0.3">
      <c r="B4409" s="412"/>
      <c r="C4409" s="126"/>
      <c r="D4409" s="390"/>
      <c r="E4409" s="390"/>
      <c r="F4409" s="390"/>
    </row>
    <row r="4410" spans="2:6" x14ac:dyDescent="0.3">
      <c r="B4410" s="412"/>
      <c r="C4410" s="126"/>
      <c r="D4410" s="390"/>
      <c r="E4410" s="390"/>
      <c r="F4410" s="390"/>
    </row>
    <row r="4411" spans="2:6" x14ac:dyDescent="0.3">
      <c r="B4411" s="412"/>
      <c r="C4411" s="126"/>
      <c r="D4411" s="390"/>
      <c r="E4411" s="390"/>
      <c r="F4411" s="390"/>
    </row>
    <row r="4412" spans="2:6" x14ac:dyDescent="0.3">
      <c r="B4412" s="412"/>
      <c r="C4412" s="126"/>
      <c r="D4412" s="390"/>
      <c r="E4412" s="390"/>
      <c r="F4412" s="390"/>
    </row>
    <row r="4413" spans="2:6" x14ac:dyDescent="0.3">
      <c r="B4413" s="412"/>
      <c r="C4413" s="126"/>
      <c r="D4413" s="390"/>
      <c r="E4413" s="390"/>
      <c r="F4413" s="390"/>
    </row>
    <row r="4414" spans="2:6" x14ac:dyDescent="0.3">
      <c r="B4414" s="412"/>
      <c r="C4414" s="126"/>
      <c r="D4414" s="390"/>
      <c r="E4414" s="390"/>
      <c r="F4414" s="390"/>
    </row>
    <row r="4415" spans="2:6" x14ac:dyDescent="0.3">
      <c r="B4415" s="412"/>
      <c r="C4415" s="126"/>
      <c r="D4415" s="390"/>
      <c r="E4415" s="390"/>
      <c r="F4415" s="390"/>
    </row>
    <row r="4416" spans="2:6" x14ac:dyDescent="0.3">
      <c r="B4416" s="412"/>
      <c r="C4416" s="126"/>
      <c r="D4416" s="390"/>
      <c r="E4416" s="390"/>
      <c r="F4416" s="390"/>
    </row>
    <row r="4417" spans="2:6" x14ac:dyDescent="0.3">
      <c r="B4417" s="412"/>
      <c r="C4417" s="126"/>
      <c r="D4417" s="390"/>
      <c r="E4417" s="390"/>
      <c r="F4417" s="390"/>
    </row>
    <row r="4418" spans="2:6" x14ac:dyDescent="0.3">
      <c r="B4418" s="412"/>
      <c r="C4418" s="126"/>
      <c r="D4418" s="390"/>
      <c r="E4418" s="390"/>
      <c r="F4418" s="390"/>
    </row>
    <row r="4419" spans="2:6" x14ac:dyDescent="0.3">
      <c r="B4419" s="412"/>
      <c r="C4419" s="126"/>
      <c r="D4419" s="390"/>
      <c r="E4419" s="390"/>
      <c r="F4419" s="390"/>
    </row>
    <row r="4420" spans="2:6" x14ac:dyDescent="0.3">
      <c r="B4420" s="412"/>
      <c r="C4420" s="126"/>
      <c r="D4420" s="390"/>
      <c r="E4420" s="390"/>
      <c r="F4420" s="390"/>
    </row>
    <row r="4421" spans="2:6" x14ac:dyDescent="0.3">
      <c r="B4421" s="412"/>
      <c r="C4421" s="126"/>
      <c r="D4421" s="390"/>
      <c r="E4421" s="390"/>
      <c r="F4421" s="390"/>
    </row>
    <row r="4422" spans="2:6" x14ac:dyDescent="0.3">
      <c r="B4422" s="412"/>
      <c r="C4422" s="126"/>
      <c r="D4422" s="390"/>
      <c r="E4422" s="390"/>
      <c r="F4422" s="390"/>
    </row>
    <row r="4423" spans="2:6" x14ac:dyDescent="0.3">
      <c r="B4423" s="412"/>
      <c r="C4423" s="126"/>
      <c r="D4423" s="390"/>
      <c r="E4423" s="390"/>
      <c r="F4423" s="390"/>
    </row>
    <row r="4424" spans="2:6" x14ac:dyDescent="0.3">
      <c r="B4424" s="412"/>
      <c r="C4424" s="126"/>
      <c r="D4424" s="390"/>
      <c r="E4424" s="390"/>
      <c r="F4424" s="390"/>
    </row>
    <row r="4425" spans="2:6" x14ac:dyDescent="0.3">
      <c r="B4425" s="412"/>
      <c r="C4425" s="126"/>
      <c r="D4425" s="390"/>
      <c r="E4425" s="390"/>
      <c r="F4425" s="390"/>
    </row>
    <row r="4426" spans="2:6" x14ac:dyDescent="0.3">
      <c r="B4426" s="412"/>
      <c r="C4426" s="126"/>
      <c r="D4426" s="390"/>
      <c r="E4426" s="390"/>
      <c r="F4426" s="390"/>
    </row>
    <row r="4427" spans="2:6" x14ac:dyDescent="0.3">
      <c r="B4427" s="412"/>
      <c r="C4427" s="126"/>
      <c r="D4427" s="390"/>
      <c r="E4427" s="390"/>
      <c r="F4427" s="390"/>
    </row>
    <row r="4428" spans="2:6" x14ac:dyDescent="0.3">
      <c r="B4428" s="412"/>
      <c r="C4428" s="126"/>
      <c r="D4428" s="390"/>
      <c r="E4428" s="390"/>
      <c r="F4428" s="390"/>
    </row>
    <row r="4429" spans="2:6" x14ac:dyDescent="0.3">
      <c r="B4429" s="412"/>
      <c r="C4429" s="126"/>
      <c r="D4429" s="390"/>
      <c r="E4429" s="390"/>
      <c r="F4429" s="390"/>
    </row>
    <row r="4430" spans="2:6" x14ac:dyDescent="0.3">
      <c r="B4430" s="412"/>
      <c r="C4430" s="126"/>
      <c r="D4430" s="390"/>
      <c r="E4430" s="390"/>
      <c r="F4430" s="390"/>
    </row>
    <row r="4431" spans="2:6" x14ac:dyDescent="0.3">
      <c r="B4431" s="412"/>
      <c r="C4431" s="126"/>
      <c r="D4431" s="390"/>
      <c r="E4431" s="390"/>
      <c r="F4431" s="390"/>
    </row>
    <row r="4432" spans="2:6" x14ac:dyDescent="0.3">
      <c r="B4432" s="412"/>
      <c r="C4432" s="126"/>
      <c r="D4432" s="390"/>
      <c r="E4432" s="390"/>
      <c r="F4432" s="390"/>
    </row>
    <row r="4433" spans="2:6" x14ac:dyDescent="0.3">
      <c r="B4433" s="412"/>
      <c r="C4433" s="126"/>
      <c r="D4433" s="390"/>
      <c r="E4433" s="390"/>
      <c r="F4433" s="390"/>
    </row>
    <row r="4434" spans="2:6" x14ac:dyDescent="0.3">
      <c r="B4434" s="412"/>
      <c r="C4434" s="126"/>
      <c r="D4434" s="390"/>
      <c r="E4434" s="390"/>
      <c r="F4434" s="390"/>
    </row>
    <row r="4435" spans="2:6" x14ac:dyDescent="0.3">
      <c r="B4435" s="412"/>
      <c r="C4435" s="126"/>
      <c r="D4435" s="390"/>
      <c r="E4435" s="390"/>
      <c r="F4435" s="390"/>
    </row>
    <row r="4436" spans="2:6" x14ac:dyDescent="0.3">
      <c r="B4436" s="412"/>
      <c r="C4436" s="126"/>
      <c r="D4436" s="390"/>
      <c r="E4436" s="390"/>
      <c r="F4436" s="390"/>
    </row>
    <row r="4437" spans="2:6" x14ac:dyDescent="0.3">
      <c r="B4437" s="412"/>
      <c r="C4437" s="126"/>
      <c r="D4437" s="390"/>
      <c r="E4437" s="390"/>
      <c r="F4437" s="390"/>
    </row>
    <row r="4438" spans="2:6" x14ac:dyDescent="0.3">
      <c r="B4438" s="412"/>
      <c r="C4438" s="126"/>
      <c r="D4438" s="390"/>
      <c r="E4438" s="390"/>
      <c r="F4438" s="390"/>
    </row>
    <row r="4439" spans="2:6" x14ac:dyDescent="0.3">
      <c r="B4439" s="412"/>
      <c r="C4439" s="126"/>
      <c r="D4439" s="390"/>
      <c r="E4439" s="390"/>
      <c r="F4439" s="390"/>
    </row>
    <row r="4440" spans="2:6" x14ac:dyDescent="0.3">
      <c r="B4440" s="412"/>
      <c r="C4440" s="126"/>
      <c r="D4440" s="390"/>
      <c r="E4440" s="390"/>
      <c r="F4440" s="390"/>
    </row>
    <row r="4441" spans="2:6" x14ac:dyDescent="0.3">
      <c r="B4441" s="412"/>
      <c r="C4441" s="126"/>
      <c r="D4441" s="390"/>
      <c r="E4441" s="390"/>
      <c r="F4441" s="390"/>
    </row>
    <row r="4442" spans="2:6" x14ac:dyDescent="0.3">
      <c r="B4442" s="412"/>
      <c r="C4442" s="126"/>
      <c r="D4442" s="390"/>
      <c r="E4442" s="390"/>
      <c r="F4442" s="390"/>
    </row>
    <row r="4443" spans="2:6" x14ac:dyDescent="0.3">
      <c r="B4443" s="412"/>
      <c r="C4443" s="126"/>
      <c r="D4443" s="390"/>
      <c r="E4443" s="390"/>
      <c r="F4443" s="390"/>
    </row>
    <row r="4444" spans="2:6" x14ac:dyDescent="0.3">
      <c r="B4444" s="412"/>
      <c r="C4444" s="126"/>
      <c r="D4444" s="390"/>
      <c r="E4444" s="390"/>
      <c r="F4444" s="390"/>
    </row>
    <row r="4445" spans="2:6" x14ac:dyDescent="0.3">
      <c r="B4445" s="412"/>
      <c r="C4445" s="126"/>
      <c r="D4445" s="390"/>
      <c r="E4445" s="390"/>
      <c r="F4445" s="390"/>
    </row>
    <row r="4446" spans="2:6" x14ac:dyDescent="0.3">
      <c r="B4446" s="412"/>
      <c r="C4446" s="126"/>
      <c r="D4446" s="390"/>
      <c r="E4446" s="390"/>
      <c r="F4446" s="390"/>
    </row>
    <row r="4447" spans="2:6" x14ac:dyDescent="0.3">
      <c r="B4447" s="412"/>
      <c r="C4447" s="126"/>
      <c r="D4447" s="390"/>
      <c r="E4447" s="390"/>
      <c r="F4447" s="390"/>
    </row>
    <row r="4448" spans="2:6" x14ac:dyDescent="0.3">
      <c r="B4448" s="412"/>
      <c r="C4448" s="126"/>
      <c r="D4448" s="390"/>
      <c r="E4448" s="390"/>
      <c r="F4448" s="390"/>
    </row>
    <row r="4449" spans="2:6" x14ac:dyDescent="0.3">
      <c r="B4449" s="412"/>
      <c r="C4449" s="126"/>
      <c r="D4449" s="390"/>
      <c r="E4449" s="390"/>
      <c r="F4449" s="390"/>
    </row>
    <row r="4450" spans="2:6" x14ac:dyDescent="0.3">
      <c r="B4450" s="412"/>
      <c r="C4450" s="126"/>
      <c r="D4450" s="390"/>
      <c r="E4450" s="390"/>
      <c r="F4450" s="390"/>
    </row>
    <row r="4451" spans="2:6" x14ac:dyDescent="0.3">
      <c r="B4451" s="412"/>
      <c r="C4451" s="126"/>
      <c r="D4451" s="390"/>
      <c r="E4451" s="390"/>
      <c r="F4451" s="390"/>
    </row>
    <row r="4452" spans="2:6" x14ac:dyDescent="0.3">
      <c r="B4452" s="412"/>
      <c r="C4452" s="126"/>
      <c r="D4452" s="390"/>
      <c r="E4452" s="390"/>
      <c r="F4452" s="390"/>
    </row>
    <row r="4453" spans="2:6" x14ac:dyDescent="0.3">
      <c r="B4453" s="412"/>
      <c r="C4453" s="126"/>
      <c r="D4453" s="390"/>
      <c r="E4453" s="390"/>
      <c r="F4453" s="390"/>
    </row>
    <row r="4454" spans="2:6" x14ac:dyDescent="0.3">
      <c r="B4454" s="412"/>
      <c r="C4454" s="126"/>
      <c r="D4454" s="390"/>
      <c r="E4454" s="390"/>
      <c r="F4454" s="390"/>
    </row>
    <row r="4455" spans="2:6" x14ac:dyDescent="0.3">
      <c r="B4455" s="412"/>
      <c r="C4455" s="126"/>
      <c r="D4455" s="390"/>
      <c r="E4455" s="390"/>
      <c r="F4455" s="390"/>
    </row>
    <row r="4456" spans="2:6" x14ac:dyDescent="0.3">
      <c r="B4456" s="412"/>
      <c r="C4456" s="126"/>
      <c r="D4456" s="390"/>
      <c r="E4456" s="390"/>
      <c r="F4456" s="390"/>
    </row>
    <row r="4457" spans="2:6" x14ac:dyDescent="0.3">
      <c r="B4457" s="412"/>
      <c r="C4457" s="126"/>
      <c r="D4457" s="390"/>
      <c r="E4457" s="390"/>
      <c r="F4457" s="390"/>
    </row>
    <row r="4458" spans="2:6" x14ac:dyDescent="0.3">
      <c r="B4458" s="412"/>
      <c r="C4458" s="126"/>
      <c r="D4458" s="390"/>
      <c r="E4458" s="390"/>
      <c r="F4458" s="390"/>
    </row>
    <row r="4459" spans="2:6" x14ac:dyDescent="0.3">
      <c r="B4459" s="412"/>
      <c r="C4459" s="126"/>
      <c r="D4459" s="390"/>
      <c r="E4459" s="390"/>
      <c r="F4459" s="390"/>
    </row>
    <row r="4460" spans="2:6" x14ac:dyDescent="0.3">
      <c r="B4460" s="412"/>
      <c r="C4460" s="126"/>
      <c r="D4460" s="390"/>
      <c r="E4460" s="390"/>
      <c r="F4460" s="390"/>
    </row>
    <row r="4461" spans="2:6" x14ac:dyDescent="0.3">
      <c r="B4461" s="412"/>
      <c r="C4461" s="126"/>
      <c r="D4461" s="390"/>
      <c r="E4461" s="390"/>
      <c r="F4461" s="390"/>
    </row>
    <row r="4462" spans="2:6" x14ac:dyDescent="0.3">
      <c r="B4462" s="412"/>
      <c r="C4462" s="126"/>
      <c r="D4462" s="390"/>
      <c r="E4462" s="390"/>
      <c r="F4462" s="390"/>
    </row>
    <row r="4463" spans="2:6" x14ac:dyDescent="0.3">
      <c r="B4463" s="412"/>
      <c r="C4463" s="126"/>
      <c r="D4463" s="390"/>
      <c r="E4463" s="390"/>
      <c r="F4463" s="390"/>
    </row>
    <row r="4464" spans="2:6" x14ac:dyDescent="0.3">
      <c r="B4464" s="412"/>
      <c r="C4464" s="126"/>
      <c r="D4464" s="390"/>
      <c r="E4464" s="390"/>
      <c r="F4464" s="390"/>
    </row>
    <row r="4465" spans="2:6" x14ac:dyDescent="0.3">
      <c r="B4465" s="412"/>
      <c r="C4465" s="126"/>
      <c r="D4465" s="390"/>
      <c r="E4465" s="390"/>
      <c r="F4465" s="390"/>
    </row>
    <row r="4466" spans="2:6" x14ac:dyDescent="0.3">
      <c r="B4466" s="412"/>
      <c r="C4466" s="126"/>
      <c r="D4466" s="390"/>
      <c r="E4466" s="390"/>
      <c r="F4466" s="390"/>
    </row>
    <row r="4467" spans="2:6" x14ac:dyDescent="0.3">
      <c r="B4467" s="412"/>
      <c r="C4467" s="126"/>
      <c r="D4467" s="390"/>
      <c r="E4467" s="390"/>
      <c r="F4467" s="390"/>
    </row>
    <row r="4468" spans="2:6" x14ac:dyDescent="0.3">
      <c r="B4468" s="412"/>
      <c r="C4468" s="126"/>
      <c r="D4468" s="390"/>
      <c r="E4468" s="390"/>
      <c r="F4468" s="390"/>
    </row>
    <row r="4469" spans="2:6" x14ac:dyDescent="0.3">
      <c r="B4469" s="412"/>
      <c r="C4469" s="126"/>
      <c r="D4469" s="390"/>
      <c r="E4469" s="390"/>
      <c r="F4469" s="390"/>
    </row>
    <row r="4470" spans="2:6" x14ac:dyDescent="0.3">
      <c r="B4470" s="412"/>
      <c r="C4470" s="126"/>
      <c r="D4470" s="390"/>
      <c r="E4470" s="390"/>
      <c r="F4470" s="390"/>
    </row>
    <row r="4471" spans="2:6" x14ac:dyDescent="0.3">
      <c r="B4471" s="412"/>
      <c r="C4471" s="126"/>
      <c r="D4471" s="390"/>
      <c r="E4471" s="390"/>
      <c r="F4471" s="390"/>
    </row>
    <row r="4472" spans="2:6" x14ac:dyDescent="0.3">
      <c r="B4472" s="412"/>
      <c r="C4472" s="126"/>
      <c r="D4472" s="390"/>
      <c r="E4472" s="390"/>
      <c r="F4472" s="390"/>
    </row>
    <row r="4473" spans="2:6" x14ac:dyDescent="0.3">
      <c r="B4473" s="412"/>
      <c r="C4473" s="126"/>
      <c r="D4473" s="390"/>
      <c r="E4473" s="390"/>
      <c r="F4473" s="390"/>
    </row>
    <row r="4474" spans="2:6" x14ac:dyDescent="0.3">
      <c r="B4474" s="412"/>
      <c r="C4474" s="126"/>
      <c r="D4474" s="390"/>
      <c r="E4474" s="390"/>
      <c r="F4474" s="390"/>
    </row>
    <row r="4475" spans="2:6" x14ac:dyDescent="0.3">
      <c r="B4475" s="412"/>
      <c r="C4475" s="126"/>
      <c r="D4475" s="390"/>
      <c r="E4475" s="390"/>
      <c r="F4475" s="390"/>
    </row>
    <row r="4476" spans="2:6" x14ac:dyDescent="0.3">
      <c r="B4476" s="412"/>
      <c r="C4476" s="126"/>
      <c r="D4476" s="390"/>
      <c r="E4476" s="390"/>
      <c r="F4476" s="390"/>
    </row>
    <row r="4477" spans="2:6" x14ac:dyDescent="0.3">
      <c r="B4477" s="412"/>
      <c r="C4477" s="126"/>
      <c r="D4477" s="390"/>
      <c r="E4477" s="390"/>
      <c r="F4477" s="390"/>
    </row>
    <row r="4478" spans="2:6" x14ac:dyDescent="0.3">
      <c r="B4478" s="412"/>
      <c r="C4478" s="126"/>
      <c r="D4478" s="390"/>
      <c r="E4478" s="390"/>
      <c r="F4478" s="390"/>
    </row>
    <row r="4479" spans="2:6" x14ac:dyDescent="0.3">
      <c r="B4479" s="412"/>
      <c r="C4479" s="126"/>
      <c r="D4479" s="390"/>
      <c r="E4479" s="390"/>
      <c r="F4479" s="390"/>
    </row>
    <row r="4480" spans="2:6" x14ac:dyDescent="0.3">
      <c r="B4480" s="412"/>
      <c r="C4480" s="126"/>
      <c r="D4480" s="390"/>
      <c r="E4480" s="390"/>
      <c r="F4480" s="390"/>
    </row>
    <row r="4481" spans="2:6" x14ac:dyDescent="0.3">
      <c r="B4481" s="412"/>
      <c r="C4481" s="126"/>
      <c r="D4481" s="390"/>
      <c r="E4481" s="390"/>
      <c r="F4481" s="390"/>
    </row>
    <row r="4482" spans="2:6" x14ac:dyDescent="0.3">
      <c r="B4482" s="412"/>
      <c r="C4482" s="126"/>
      <c r="D4482" s="390"/>
      <c r="E4482" s="390"/>
      <c r="F4482" s="390"/>
    </row>
    <row r="4483" spans="2:6" x14ac:dyDescent="0.3">
      <c r="B4483" s="412"/>
      <c r="C4483" s="126"/>
      <c r="D4483" s="390"/>
      <c r="E4483" s="390"/>
      <c r="F4483" s="390"/>
    </row>
    <row r="4484" spans="2:6" x14ac:dyDescent="0.3">
      <c r="B4484" s="412"/>
      <c r="C4484" s="126"/>
      <c r="D4484" s="390"/>
      <c r="E4484" s="390"/>
      <c r="F4484" s="390"/>
    </row>
    <row r="4485" spans="2:6" x14ac:dyDescent="0.3">
      <c r="B4485" s="412"/>
      <c r="C4485" s="126"/>
      <c r="D4485" s="390"/>
      <c r="E4485" s="390"/>
      <c r="F4485" s="390"/>
    </row>
    <row r="4486" spans="2:6" x14ac:dyDescent="0.3">
      <c r="B4486" s="412"/>
      <c r="C4486" s="126"/>
      <c r="D4486" s="390"/>
      <c r="E4486" s="390"/>
      <c r="F4486" s="390"/>
    </row>
    <row r="4487" spans="2:6" x14ac:dyDescent="0.3">
      <c r="B4487" s="412"/>
      <c r="C4487" s="126"/>
      <c r="D4487" s="390"/>
      <c r="E4487" s="390"/>
      <c r="F4487" s="390"/>
    </row>
    <row r="4488" spans="2:6" x14ac:dyDescent="0.3">
      <c r="B4488" s="412"/>
      <c r="C4488" s="126"/>
      <c r="D4488" s="390"/>
      <c r="E4488" s="390"/>
      <c r="F4488" s="390"/>
    </row>
    <row r="4489" spans="2:6" x14ac:dyDescent="0.3">
      <c r="B4489" s="412"/>
      <c r="C4489" s="126"/>
      <c r="D4489" s="390"/>
      <c r="E4489" s="390"/>
      <c r="F4489" s="390"/>
    </row>
    <row r="4490" spans="2:6" x14ac:dyDescent="0.3">
      <c r="B4490" s="412"/>
      <c r="C4490" s="126"/>
      <c r="D4490" s="390"/>
      <c r="E4490" s="390"/>
      <c r="F4490" s="390"/>
    </row>
    <row r="4491" spans="2:6" x14ac:dyDescent="0.3">
      <c r="B4491" s="412"/>
      <c r="C4491" s="126"/>
      <c r="D4491" s="390"/>
      <c r="E4491" s="390"/>
      <c r="F4491" s="390"/>
    </row>
    <row r="4492" spans="2:6" x14ac:dyDescent="0.3">
      <c r="B4492" s="412"/>
      <c r="C4492" s="126"/>
      <c r="D4492" s="390"/>
      <c r="E4492" s="390"/>
      <c r="F4492" s="390"/>
    </row>
    <row r="4493" spans="2:6" x14ac:dyDescent="0.3">
      <c r="B4493" s="412"/>
      <c r="C4493" s="126"/>
      <c r="D4493" s="390"/>
      <c r="E4493" s="390"/>
      <c r="F4493" s="390"/>
    </row>
    <row r="4494" spans="2:6" x14ac:dyDescent="0.3">
      <c r="B4494" s="412"/>
      <c r="C4494" s="126"/>
      <c r="D4494" s="390"/>
      <c r="E4494" s="390"/>
      <c r="F4494" s="390"/>
    </row>
    <row r="4495" spans="2:6" x14ac:dyDescent="0.3">
      <c r="B4495" s="412"/>
      <c r="C4495" s="126"/>
      <c r="D4495" s="390"/>
      <c r="E4495" s="390"/>
      <c r="F4495" s="390"/>
    </row>
    <row r="4496" spans="2:6" x14ac:dyDescent="0.3">
      <c r="B4496" s="412"/>
      <c r="C4496" s="126"/>
      <c r="D4496" s="390"/>
      <c r="E4496" s="390"/>
      <c r="F4496" s="390"/>
    </row>
    <row r="4497" spans="2:6" x14ac:dyDescent="0.3">
      <c r="B4497" s="412"/>
      <c r="C4497" s="126"/>
      <c r="D4497" s="390"/>
      <c r="E4497" s="390"/>
      <c r="F4497" s="390"/>
    </row>
    <row r="4498" spans="2:6" x14ac:dyDescent="0.3">
      <c r="B4498" s="412"/>
      <c r="C4498" s="126"/>
      <c r="D4498" s="390"/>
      <c r="E4498" s="390"/>
      <c r="F4498" s="390"/>
    </row>
    <row r="4499" spans="2:6" x14ac:dyDescent="0.3">
      <c r="B4499" s="412"/>
      <c r="C4499" s="126"/>
      <c r="D4499" s="390"/>
      <c r="E4499" s="390"/>
      <c r="F4499" s="390"/>
    </row>
    <row r="4500" spans="2:6" x14ac:dyDescent="0.3">
      <c r="B4500" s="412"/>
      <c r="C4500" s="126"/>
      <c r="D4500" s="390"/>
      <c r="E4500" s="390"/>
      <c r="F4500" s="390"/>
    </row>
    <row r="4501" spans="2:6" x14ac:dyDescent="0.3">
      <c r="B4501" s="412"/>
      <c r="C4501" s="126"/>
      <c r="D4501" s="390"/>
      <c r="E4501" s="390"/>
      <c r="F4501" s="390"/>
    </row>
    <row r="4502" spans="2:6" x14ac:dyDescent="0.3">
      <c r="B4502" s="412"/>
      <c r="C4502" s="126"/>
      <c r="D4502" s="390"/>
      <c r="E4502" s="390"/>
      <c r="F4502" s="390"/>
    </row>
    <row r="4503" spans="2:6" x14ac:dyDescent="0.3">
      <c r="B4503" s="412"/>
      <c r="C4503" s="126"/>
      <c r="D4503" s="390"/>
      <c r="E4503" s="390"/>
      <c r="F4503" s="390"/>
    </row>
    <row r="4504" spans="2:6" x14ac:dyDescent="0.3">
      <c r="B4504" s="412"/>
      <c r="C4504" s="126"/>
      <c r="D4504" s="390"/>
      <c r="E4504" s="390"/>
      <c r="F4504" s="390"/>
    </row>
    <row r="4505" spans="2:6" x14ac:dyDescent="0.3">
      <c r="B4505" s="412"/>
      <c r="C4505" s="126"/>
      <c r="D4505" s="390"/>
      <c r="E4505" s="390"/>
      <c r="F4505" s="390"/>
    </row>
    <row r="4506" spans="2:6" x14ac:dyDescent="0.3">
      <c r="B4506" s="412"/>
      <c r="C4506" s="126"/>
      <c r="D4506" s="390"/>
      <c r="E4506" s="390"/>
      <c r="F4506" s="390"/>
    </row>
    <row r="4507" spans="2:6" x14ac:dyDescent="0.3">
      <c r="B4507" s="412"/>
      <c r="C4507" s="126"/>
      <c r="D4507" s="390"/>
      <c r="E4507" s="390"/>
      <c r="F4507" s="390"/>
    </row>
    <row r="4508" spans="2:6" x14ac:dyDescent="0.3">
      <c r="B4508" s="412"/>
      <c r="C4508" s="126"/>
      <c r="D4508" s="390"/>
      <c r="E4508" s="390"/>
      <c r="F4508" s="390"/>
    </row>
    <row r="4509" spans="2:6" x14ac:dyDescent="0.3">
      <c r="B4509" s="412"/>
      <c r="C4509" s="126"/>
      <c r="D4509" s="390"/>
      <c r="E4509" s="390"/>
      <c r="F4509" s="390"/>
    </row>
    <row r="4510" spans="2:6" x14ac:dyDescent="0.3">
      <c r="B4510" s="412"/>
      <c r="C4510" s="126"/>
      <c r="D4510" s="390"/>
      <c r="E4510" s="390"/>
      <c r="F4510" s="390"/>
    </row>
    <row r="4511" spans="2:6" x14ac:dyDescent="0.3">
      <c r="B4511" s="412"/>
      <c r="C4511" s="126"/>
      <c r="D4511" s="390"/>
      <c r="E4511" s="390"/>
      <c r="F4511" s="390"/>
    </row>
    <row r="4512" spans="2:6" x14ac:dyDescent="0.3">
      <c r="B4512" s="412"/>
      <c r="C4512" s="126"/>
      <c r="D4512" s="390"/>
      <c r="E4512" s="390"/>
      <c r="F4512" s="390"/>
    </row>
    <row r="4513" spans="2:6" x14ac:dyDescent="0.3">
      <c r="B4513" s="412"/>
      <c r="C4513" s="126"/>
      <c r="D4513" s="390"/>
      <c r="E4513" s="390"/>
      <c r="F4513" s="390"/>
    </row>
    <row r="4514" spans="2:6" x14ac:dyDescent="0.3">
      <c r="B4514" s="412"/>
      <c r="C4514" s="126"/>
      <c r="D4514" s="390"/>
      <c r="E4514" s="390"/>
      <c r="F4514" s="390"/>
    </row>
    <row r="4515" spans="2:6" x14ac:dyDescent="0.3">
      <c r="B4515" s="412"/>
      <c r="C4515" s="126"/>
      <c r="D4515" s="390"/>
      <c r="E4515" s="390"/>
      <c r="F4515" s="390"/>
    </row>
    <row r="4516" spans="2:6" x14ac:dyDescent="0.3">
      <c r="B4516" s="412"/>
      <c r="C4516" s="126"/>
      <c r="D4516" s="390"/>
      <c r="E4516" s="390"/>
      <c r="F4516" s="390"/>
    </row>
    <row r="4517" spans="2:6" x14ac:dyDescent="0.3">
      <c r="B4517" s="412"/>
      <c r="C4517" s="126"/>
      <c r="D4517" s="390"/>
      <c r="E4517" s="390"/>
      <c r="F4517" s="390"/>
    </row>
    <row r="4518" spans="2:6" x14ac:dyDescent="0.3">
      <c r="B4518" s="412"/>
      <c r="C4518" s="126"/>
      <c r="D4518" s="390"/>
      <c r="E4518" s="390"/>
      <c r="F4518" s="390"/>
    </row>
    <row r="4519" spans="2:6" x14ac:dyDescent="0.3">
      <c r="B4519" s="412"/>
      <c r="C4519" s="126"/>
      <c r="D4519" s="390"/>
      <c r="E4519" s="390"/>
      <c r="F4519" s="390"/>
    </row>
    <row r="4520" spans="2:6" x14ac:dyDescent="0.3">
      <c r="B4520" s="412"/>
      <c r="C4520" s="126"/>
      <c r="D4520" s="390"/>
      <c r="E4520" s="390"/>
      <c r="F4520" s="390"/>
    </row>
    <row r="4521" spans="2:6" x14ac:dyDescent="0.3">
      <c r="B4521" s="412"/>
      <c r="C4521" s="126"/>
      <c r="D4521" s="390"/>
      <c r="E4521" s="390"/>
      <c r="F4521" s="390"/>
    </row>
    <row r="4522" spans="2:6" x14ac:dyDescent="0.3">
      <c r="B4522" s="412"/>
      <c r="C4522" s="126"/>
      <c r="D4522" s="390"/>
      <c r="E4522" s="390"/>
      <c r="F4522" s="390"/>
    </row>
    <row r="4523" spans="2:6" x14ac:dyDescent="0.3">
      <c r="B4523" s="412"/>
      <c r="C4523" s="126"/>
      <c r="D4523" s="390"/>
      <c r="E4523" s="390"/>
      <c r="F4523" s="390"/>
    </row>
    <row r="4524" spans="2:6" x14ac:dyDescent="0.3">
      <c r="B4524" s="412"/>
      <c r="C4524" s="126"/>
      <c r="D4524" s="390"/>
      <c r="E4524" s="390"/>
      <c r="F4524" s="390"/>
    </row>
    <row r="4525" spans="2:6" x14ac:dyDescent="0.3">
      <c r="B4525" s="412"/>
      <c r="C4525" s="126"/>
      <c r="D4525" s="390"/>
      <c r="E4525" s="390"/>
      <c r="F4525" s="390"/>
    </row>
    <row r="4526" spans="2:6" x14ac:dyDescent="0.3">
      <c r="B4526" s="412"/>
      <c r="C4526" s="126"/>
      <c r="D4526" s="390"/>
      <c r="E4526" s="390"/>
      <c r="F4526" s="390"/>
    </row>
    <row r="4527" spans="2:6" x14ac:dyDescent="0.3">
      <c r="B4527" s="412"/>
      <c r="C4527" s="126"/>
      <c r="D4527" s="390"/>
      <c r="E4527" s="390"/>
      <c r="F4527" s="390"/>
    </row>
    <row r="4528" spans="2:6" x14ac:dyDescent="0.3">
      <c r="B4528" s="412"/>
      <c r="C4528" s="126"/>
      <c r="D4528" s="390"/>
      <c r="E4528" s="390"/>
      <c r="F4528" s="390"/>
    </row>
    <row r="4529" spans="2:6" x14ac:dyDescent="0.3">
      <c r="B4529" s="412"/>
      <c r="C4529" s="126"/>
      <c r="D4529" s="390"/>
      <c r="E4529" s="390"/>
      <c r="F4529" s="390"/>
    </row>
    <row r="4530" spans="2:6" x14ac:dyDescent="0.3">
      <c r="B4530" s="412"/>
      <c r="C4530" s="126"/>
      <c r="D4530" s="390"/>
      <c r="E4530" s="390"/>
      <c r="F4530" s="390"/>
    </row>
    <row r="4531" spans="2:6" x14ac:dyDescent="0.3">
      <c r="B4531" s="412"/>
      <c r="C4531" s="126"/>
      <c r="D4531" s="390"/>
      <c r="E4531" s="390"/>
      <c r="F4531" s="390"/>
    </row>
    <row r="4532" spans="2:6" x14ac:dyDescent="0.3">
      <c r="B4532" s="412"/>
      <c r="C4532" s="126"/>
      <c r="D4532" s="390"/>
      <c r="E4532" s="390"/>
      <c r="F4532" s="390"/>
    </row>
    <row r="4533" spans="2:6" x14ac:dyDescent="0.3">
      <c r="B4533" s="412"/>
      <c r="C4533" s="126"/>
      <c r="D4533" s="390"/>
      <c r="E4533" s="390"/>
      <c r="F4533" s="390"/>
    </row>
    <row r="4534" spans="2:6" x14ac:dyDescent="0.3">
      <c r="B4534" s="412"/>
      <c r="C4534" s="126"/>
      <c r="D4534" s="390"/>
      <c r="E4534" s="390"/>
      <c r="F4534" s="390"/>
    </row>
    <row r="4535" spans="2:6" x14ac:dyDescent="0.3">
      <c r="B4535" s="412"/>
      <c r="C4535" s="126"/>
      <c r="D4535" s="390"/>
      <c r="E4535" s="390"/>
      <c r="F4535" s="390"/>
    </row>
    <row r="4536" spans="2:6" x14ac:dyDescent="0.3">
      <c r="B4536" s="412"/>
      <c r="C4536" s="126"/>
      <c r="D4536" s="390"/>
      <c r="E4536" s="390"/>
      <c r="F4536" s="390"/>
    </row>
    <row r="4537" spans="2:6" x14ac:dyDescent="0.3">
      <c r="B4537" s="412"/>
      <c r="C4537" s="126"/>
      <c r="D4537" s="390"/>
      <c r="E4537" s="390"/>
      <c r="F4537" s="390"/>
    </row>
    <row r="4538" spans="2:6" x14ac:dyDescent="0.3">
      <c r="B4538" s="412"/>
      <c r="C4538" s="126"/>
      <c r="D4538" s="390"/>
      <c r="E4538" s="390"/>
      <c r="F4538" s="390"/>
    </row>
    <row r="4539" spans="2:6" x14ac:dyDescent="0.3">
      <c r="B4539" s="412"/>
      <c r="C4539" s="126"/>
      <c r="D4539" s="390"/>
      <c r="E4539" s="390"/>
      <c r="F4539" s="390"/>
    </row>
    <row r="4540" spans="2:6" x14ac:dyDescent="0.3">
      <c r="B4540" s="412"/>
      <c r="C4540" s="126"/>
      <c r="D4540" s="390"/>
      <c r="E4540" s="390"/>
      <c r="F4540" s="390"/>
    </row>
    <row r="4541" spans="2:6" x14ac:dyDescent="0.3">
      <c r="B4541" s="412"/>
      <c r="C4541" s="126"/>
      <c r="D4541" s="390"/>
      <c r="E4541" s="390"/>
      <c r="F4541" s="390"/>
    </row>
    <row r="4542" spans="2:6" x14ac:dyDescent="0.3">
      <c r="B4542" s="412"/>
      <c r="C4542" s="126"/>
      <c r="D4542" s="390"/>
      <c r="E4542" s="390"/>
      <c r="F4542" s="390"/>
    </row>
    <row r="4543" spans="2:6" x14ac:dyDescent="0.3">
      <c r="B4543" s="412"/>
      <c r="C4543" s="126"/>
      <c r="D4543" s="390"/>
      <c r="E4543" s="390"/>
      <c r="F4543" s="390"/>
    </row>
    <row r="4544" spans="2:6" x14ac:dyDescent="0.3">
      <c r="B4544" s="412"/>
      <c r="C4544" s="126"/>
      <c r="D4544" s="390"/>
      <c r="E4544" s="390"/>
      <c r="F4544" s="390"/>
    </row>
    <row r="4545" spans="2:6" x14ac:dyDescent="0.3">
      <c r="B4545" s="412"/>
      <c r="C4545" s="126"/>
      <c r="D4545" s="390"/>
      <c r="E4545" s="390"/>
      <c r="F4545" s="390"/>
    </row>
    <row r="4546" spans="2:6" x14ac:dyDescent="0.3">
      <c r="B4546" s="412"/>
      <c r="C4546" s="126"/>
      <c r="D4546" s="390"/>
      <c r="E4546" s="390"/>
      <c r="F4546" s="390"/>
    </row>
    <row r="4547" spans="2:6" x14ac:dyDescent="0.3">
      <c r="B4547" s="412"/>
      <c r="C4547" s="126"/>
      <c r="D4547" s="390"/>
      <c r="E4547" s="390"/>
      <c r="F4547" s="390"/>
    </row>
    <row r="4548" spans="2:6" x14ac:dyDescent="0.3">
      <c r="B4548" s="412"/>
      <c r="C4548" s="126"/>
      <c r="D4548" s="390"/>
      <c r="E4548" s="390"/>
      <c r="F4548" s="390"/>
    </row>
    <row r="4549" spans="2:6" x14ac:dyDescent="0.3">
      <c r="B4549" s="412"/>
      <c r="C4549" s="126"/>
      <c r="D4549" s="390"/>
      <c r="E4549" s="390"/>
      <c r="F4549" s="390"/>
    </row>
    <row r="4550" spans="2:6" x14ac:dyDescent="0.3">
      <c r="B4550" s="412"/>
      <c r="C4550" s="126"/>
      <c r="D4550" s="390"/>
      <c r="E4550" s="390"/>
      <c r="F4550" s="390"/>
    </row>
    <row r="4551" spans="2:6" x14ac:dyDescent="0.3">
      <c r="B4551" s="412"/>
      <c r="C4551" s="126"/>
      <c r="D4551" s="390"/>
      <c r="E4551" s="390"/>
      <c r="F4551" s="390"/>
    </row>
    <row r="4552" spans="2:6" x14ac:dyDescent="0.3">
      <c r="B4552" s="412"/>
      <c r="C4552" s="126"/>
      <c r="D4552" s="390"/>
      <c r="E4552" s="390"/>
      <c r="F4552" s="390"/>
    </row>
    <row r="4553" spans="2:6" x14ac:dyDescent="0.3">
      <c r="B4553" s="412"/>
      <c r="C4553" s="126"/>
      <c r="D4553" s="390"/>
      <c r="E4553" s="390"/>
      <c r="F4553" s="390"/>
    </row>
    <row r="4554" spans="2:6" x14ac:dyDescent="0.3">
      <c r="B4554" s="412"/>
      <c r="C4554" s="126"/>
      <c r="D4554" s="390"/>
      <c r="E4554" s="390"/>
      <c r="F4554" s="390"/>
    </row>
    <row r="4555" spans="2:6" x14ac:dyDescent="0.3">
      <c r="B4555" s="412"/>
      <c r="C4555" s="126"/>
      <c r="D4555" s="390"/>
      <c r="E4555" s="390"/>
      <c r="F4555" s="390"/>
    </row>
    <row r="4556" spans="2:6" x14ac:dyDescent="0.3">
      <c r="B4556" s="412"/>
      <c r="C4556" s="126"/>
      <c r="D4556" s="390"/>
      <c r="E4556" s="390"/>
      <c r="F4556" s="390"/>
    </row>
    <row r="4557" spans="2:6" x14ac:dyDescent="0.3">
      <c r="B4557" s="412"/>
      <c r="C4557" s="126"/>
      <c r="D4557" s="390"/>
      <c r="E4557" s="390"/>
      <c r="F4557" s="390"/>
    </row>
    <row r="4558" spans="2:6" x14ac:dyDescent="0.3">
      <c r="B4558" s="412"/>
      <c r="C4558" s="126"/>
      <c r="D4558" s="390"/>
      <c r="E4558" s="390"/>
      <c r="F4558" s="390"/>
    </row>
    <row r="4559" spans="2:6" x14ac:dyDescent="0.3">
      <c r="B4559" s="412"/>
      <c r="C4559" s="126"/>
      <c r="D4559" s="390"/>
      <c r="E4559" s="390"/>
      <c r="F4559" s="390"/>
    </row>
    <row r="4560" spans="2:6" x14ac:dyDescent="0.3">
      <c r="B4560" s="412"/>
      <c r="C4560" s="126"/>
      <c r="D4560" s="390"/>
      <c r="E4560" s="390"/>
      <c r="F4560" s="390"/>
    </row>
    <row r="4561" spans="2:6" x14ac:dyDescent="0.3">
      <c r="B4561" s="412"/>
      <c r="C4561" s="126"/>
      <c r="D4561" s="390"/>
      <c r="E4561" s="390"/>
      <c r="F4561" s="390"/>
    </row>
    <row r="4562" spans="2:6" x14ac:dyDescent="0.3">
      <c r="B4562" s="412"/>
      <c r="C4562" s="126"/>
      <c r="D4562" s="390"/>
      <c r="E4562" s="390"/>
      <c r="F4562" s="390"/>
    </row>
    <row r="4563" spans="2:6" x14ac:dyDescent="0.3">
      <c r="B4563" s="412"/>
      <c r="C4563" s="126"/>
      <c r="D4563" s="390"/>
      <c r="E4563" s="390"/>
      <c r="F4563" s="390"/>
    </row>
    <row r="4564" spans="2:6" x14ac:dyDescent="0.3">
      <c r="B4564" s="412"/>
      <c r="C4564" s="126"/>
      <c r="D4564" s="390"/>
      <c r="E4564" s="390"/>
      <c r="F4564" s="390"/>
    </row>
    <row r="4565" spans="2:6" x14ac:dyDescent="0.3">
      <c r="B4565" s="412"/>
      <c r="C4565" s="126"/>
      <c r="D4565" s="390"/>
      <c r="E4565" s="390"/>
      <c r="F4565" s="390"/>
    </row>
    <row r="4566" spans="2:6" x14ac:dyDescent="0.3">
      <c r="B4566" s="412"/>
      <c r="C4566" s="126"/>
      <c r="D4566" s="390"/>
      <c r="E4566" s="390"/>
      <c r="F4566" s="390"/>
    </row>
    <row r="4567" spans="2:6" x14ac:dyDescent="0.3">
      <c r="B4567" s="412"/>
      <c r="C4567" s="126"/>
      <c r="D4567" s="390"/>
      <c r="E4567" s="390"/>
      <c r="F4567" s="390"/>
    </row>
    <row r="4568" spans="2:6" x14ac:dyDescent="0.3">
      <c r="B4568" s="412"/>
      <c r="C4568" s="126"/>
      <c r="D4568" s="390"/>
      <c r="E4568" s="390"/>
      <c r="F4568" s="390"/>
    </row>
    <row r="4569" spans="2:6" x14ac:dyDescent="0.3">
      <c r="B4569" s="412"/>
      <c r="C4569" s="126"/>
      <c r="D4569" s="390"/>
      <c r="E4569" s="390"/>
      <c r="F4569" s="390"/>
    </row>
    <row r="4570" spans="2:6" x14ac:dyDescent="0.3">
      <c r="B4570" s="412"/>
      <c r="C4570" s="126"/>
      <c r="D4570" s="390"/>
      <c r="E4570" s="390"/>
      <c r="F4570" s="390"/>
    </row>
    <row r="4571" spans="2:6" x14ac:dyDescent="0.3">
      <c r="B4571" s="412"/>
      <c r="C4571" s="126"/>
      <c r="D4571" s="390"/>
      <c r="E4571" s="390"/>
      <c r="F4571" s="390"/>
    </row>
    <row r="4572" spans="2:6" x14ac:dyDescent="0.3">
      <c r="B4572" s="412"/>
      <c r="C4572" s="126"/>
      <c r="D4572" s="390"/>
      <c r="E4572" s="390"/>
      <c r="F4572" s="390"/>
    </row>
    <row r="4573" spans="2:6" x14ac:dyDescent="0.3">
      <c r="B4573" s="412"/>
      <c r="C4573" s="126"/>
      <c r="D4573" s="390"/>
      <c r="E4573" s="390"/>
      <c r="F4573" s="390"/>
    </row>
    <row r="4574" spans="2:6" x14ac:dyDescent="0.3">
      <c r="B4574" s="412"/>
      <c r="C4574" s="126"/>
      <c r="D4574" s="390"/>
      <c r="E4574" s="390"/>
      <c r="F4574" s="390"/>
    </row>
    <row r="4575" spans="2:6" x14ac:dyDescent="0.3">
      <c r="B4575" s="412"/>
      <c r="C4575" s="126"/>
      <c r="D4575" s="390"/>
      <c r="E4575" s="390"/>
      <c r="F4575" s="390"/>
    </row>
    <row r="4576" spans="2:6" x14ac:dyDescent="0.3">
      <c r="B4576" s="412"/>
      <c r="C4576" s="126"/>
      <c r="D4576" s="390"/>
      <c r="E4576" s="390"/>
      <c r="F4576" s="390"/>
    </row>
    <row r="4577" spans="2:6" x14ac:dyDescent="0.3">
      <c r="B4577" s="412"/>
      <c r="C4577" s="126"/>
      <c r="D4577" s="390"/>
      <c r="E4577" s="390"/>
      <c r="F4577" s="390"/>
    </row>
    <row r="4578" spans="2:6" x14ac:dyDescent="0.3">
      <c r="B4578" s="412"/>
      <c r="C4578" s="126"/>
      <c r="D4578" s="390"/>
      <c r="E4578" s="390"/>
      <c r="F4578" s="390"/>
    </row>
    <row r="4579" spans="2:6" x14ac:dyDescent="0.3">
      <c r="B4579" s="412"/>
      <c r="C4579" s="126"/>
      <c r="D4579" s="390"/>
      <c r="E4579" s="390"/>
      <c r="F4579" s="390"/>
    </row>
    <row r="4580" spans="2:6" x14ac:dyDescent="0.3">
      <c r="B4580" s="412"/>
      <c r="C4580" s="126"/>
      <c r="D4580" s="390"/>
      <c r="E4580" s="390"/>
      <c r="F4580" s="390"/>
    </row>
    <row r="4581" spans="2:6" x14ac:dyDescent="0.3">
      <c r="B4581" s="412"/>
      <c r="C4581" s="126"/>
      <c r="D4581" s="390"/>
      <c r="E4581" s="390"/>
      <c r="F4581" s="390"/>
    </row>
    <row r="4582" spans="2:6" x14ac:dyDescent="0.3">
      <c r="B4582" s="412"/>
      <c r="C4582" s="126"/>
      <c r="D4582" s="390"/>
      <c r="E4582" s="390"/>
      <c r="F4582" s="390"/>
    </row>
    <row r="4583" spans="2:6" x14ac:dyDescent="0.3">
      <c r="B4583" s="412"/>
      <c r="C4583" s="126"/>
      <c r="D4583" s="390"/>
      <c r="E4583" s="390"/>
      <c r="F4583" s="390"/>
    </row>
    <row r="4584" spans="2:6" x14ac:dyDescent="0.3">
      <c r="B4584" s="412"/>
      <c r="C4584" s="126"/>
      <c r="D4584" s="390"/>
      <c r="E4584" s="390"/>
      <c r="F4584" s="390"/>
    </row>
    <row r="4585" spans="2:6" x14ac:dyDescent="0.3">
      <c r="B4585" s="412"/>
      <c r="C4585" s="126"/>
      <c r="D4585" s="390"/>
      <c r="E4585" s="390"/>
      <c r="F4585" s="390"/>
    </row>
    <row r="4586" spans="2:6" x14ac:dyDescent="0.3">
      <c r="B4586" s="412"/>
      <c r="C4586" s="126"/>
      <c r="D4586" s="390"/>
      <c r="E4586" s="390"/>
      <c r="F4586" s="390"/>
    </row>
    <row r="4587" spans="2:6" x14ac:dyDescent="0.3">
      <c r="B4587" s="412"/>
      <c r="C4587" s="126"/>
      <c r="D4587" s="390"/>
      <c r="E4587" s="390"/>
      <c r="F4587" s="390"/>
    </row>
    <row r="4588" spans="2:6" x14ac:dyDescent="0.3">
      <c r="B4588" s="412"/>
      <c r="C4588" s="126"/>
      <c r="D4588" s="390"/>
      <c r="E4588" s="390"/>
      <c r="F4588" s="390"/>
    </row>
    <row r="4589" spans="2:6" x14ac:dyDescent="0.3">
      <c r="B4589" s="412"/>
      <c r="C4589" s="126"/>
      <c r="D4589" s="390"/>
      <c r="E4589" s="390"/>
      <c r="F4589" s="390"/>
    </row>
    <row r="4590" spans="2:6" x14ac:dyDescent="0.3">
      <c r="B4590" s="412"/>
      <c r="C4590" s="126"/>
      <c r="D4590" s="390"/>
      <c r="E4590" s="390"/>
      <c r="F4590" s="390"/>
    </row>
    <row r="4591" spans="2:6" x14ac:dyDescent="0.3">
      <c r="B4591" s="412"/>
      <c r="C4591" s="126"/>
      <c r="D4591" s="390"/>
      <c r="E4591" s="390"/>
      <c r="F4591" s="390"/>
    </row>
    <row r="4592" spans="2:6" x14ac:dyDescent="0.3">
      <c r="B4592" s="412"/>
      <c r="C4592" s="126"/>
      <c r="D4592" s="390"/>
      <c r="E4592" s="390"/>
      <c r="F4592" s="390"/>
    </row>
    <row r="4593" spans="2:6" x14ac:dyDescent="0.3">
      <c r="B4593" s="412"/>
      <c r="C4593" s="126"/>
      <c r="D4593" s="390"/>
      <c r="E4593" s="390"/>
      <c r="F4593" s="390"/>
    </row>
    <row r="4594" spans="2:6" x14ac:dyDescent="0.3">
      <c r="B4594" s="412"/>
      <c r="C4594" s="126"/>
      <c r="D4594" s="390"/>
      <c r="E4594" s="390"/>
      <c r="F4594" s="390"/>
    </row>
    <row r="4595" spans="2:6" x14ac:dyDescent="0.3">
      <c r="B4595" s="412"/>
      <c r="C4595" s="126"/>
      <c r="D4595" s="390"/>
      <c r="E4595" s="390"/>
      <c r="F4595" s="390"/>
    </row>
    <row r="4596" spans="2:6" x14ac:dyDescent="0.3">
      <c r="B4596" s="412"/>
      <c r="C4596" s="126"/>
      <c r="D4596" s="390"/>
      <c r="E4596" s="390"/>
      <c r="F4596" s="390"/>
    </row>
    <row r="4597" spans="2:6" x14ac:dyDescent="0.3">
      <c r="B4597" s="412"/>
      <c r="C4597" s="126"/>
      <c r="D4597" s="390"/>
      <c r="E4597" s="390"/>
      <c r="F4597" s="390"/>
    </row>
    <row r="4598" spans="2:6" x14ac:dyDescent="0.3">
      <c r="B4598" s="412"/>
      <c r="C4598" s="126"/>
      <c r="D4598" s="390"/>
      <c r="E4598" s="390"/>
      <c r="F4598" s="390"/>
    </row>
    <row r="4599" spans="2:6" x14ac:dyDescent="0.3">
      <c r="B4599" s="412"/>
      <c r="C4599" s="126"/>
      <c r="D4599" s="390"/>
      <c r="E4599" s="390"/>
      <c r="F4599" s="390"/>
    </row>
    <row r="4600" spans="2:6" x14ac:dyDescent="0.3">
      <c r="B4600" s="412"/>
      <c r="C4600" s="126"/>
      <c r="D4600" s="390"/>
      <c r="E4600" s="390"/>
      <c r="F4600" s="390"/>
    </row>
    <row r="4601" spans="2:6" x14ac:dyDescent="0.3">
      <c r="B4601" s="412"/>
      <c r="C4601" s="126"/>
      <c r="D4601" s="390"/>
      <c r="E4601" s="390"/>
      <c r="F4601" s="390"/>
    </row>
    <row r="4602" spans="2:6" x14ac:dyDescent="0.3">
      <c r="B4602" s="412"/>
      <c r="C4602" s="126"/>
      <c r="D4602" s="390"/>
      <c r="E4602" s="390"/>
      <c r="F4602" s="390"/>
    </row>
    <row r="4603" spans="2:6" x14ac:dyDescent="0.3">
      <c r="B4603" s="412"/>
      <c r="C4603" s="126"/>
      <c r="D4603" s="390"/>
      <c r="E4603" s="390"/>
      <c r="F4603" s="390"/>
    </row>
    <row r="4604" spans="2:6" x14ac:dyDescent="0.3">
      <c r="B4604" s="412"/>
      <c r="C4604" s="126"/>
      <c r="D4604" s="390"/>
      <c r="E4604" s="390"/>
      <c r="F4604" s="390"/>
    </row>
    <row r="4605" spans="2:6" x14ac:dyDescent="0.3">
      <c r="B4605" s="412"/>
      <c r="C4605" s="126"/>
      <c r="D4605" s="390"/>
      <c r="E4605" s="390"/>
      <c r="F4605" s="390"/>
    </row>
    <row r="4606" spans="2:6" x14ac:dyDescent="0.3">
      <c r="B4606" s="412"/>
      <c r="C4606" s="126"/>
      <c r="D4606" s="390"/>
      <c r="E4606" s="390"/>
      <c r="F4606" s="390"/>
    </row>
    <row r="4607" spans="2:6" x14ac:dyDescent="0.3">
      <c r="B4607" s="412"/>
      <c r="C4607" s="126"/>
      <c r="D4607" s="390"/>
      <c r="E4607" s="390"/>
      <c r="F4607" s="390"/>
    </row>
    <row r="4608" spans="2:6" x14ac:dyDescent="0.3">
      <c r="B4608" s="412"/>
      <c r="C4608" s="126"/>
      <c r="D4608" s="390"/>
      <c r="E4608" s="390"/>
      <c r="F4608" s="390"/>
    </row>
    <row r="4609" spans="2:6" x14ac:dyDescent="0.3">
      <c r="B4609" s="412"/>
      <c r="C4609" s="126"/>
      <c r="D4609" s="390"/>
      <c r="E4609" s="390"/>
      <c r="F4609" s="390"/>
    </row>
    <row r="4610" spans="2:6" x14ac:dyDescent="0.3">
      <c r="B4610" s="412"/>
      <c r="C4610" s="126"/>
      <c r="D4610" s="390"/>
      <c r="E4610" s="390"/>
      <c r="F4610" s="390"/>
    </row>
    <row r="4611" spans="2:6" x14ac:dyDescent="0.3">
      <c r="B4611" s="412"/>
      <c r="C4611" s="126"/>
      <c r="D4611" s="390"/>
      <c r="E4611" s="390"/>
      <c r="F4611" s="390"/>
    </row>
    <row r="4612" spans="2:6" x14ac:dyDescent="0.3">
      <c r="B4612" s="412"/>
      <c r="C4612" s="126"/>
      <c r="D4612" s="390"/>
      <c r="E4612" s="390"/>
      <c r="F4612" s="390"/>
    </row>
    <row r="4613" spans="2:6" x14ac:dyDescent="0.3">
      <c r="B4613" s="412"/>
      <c r="C4613" s="126"/>
      <c r="D4613" s="390"/>
      <c r="E4613" s="390"/>
      <c r="F4613" s="390"/>
    </row>
    <row r="4614" spans="2:6" x14ac:dyDescent="0.3">
      <c r="B4614" s="412"/>
      <c r="C4614" s="126"/>
      <c r="D4614" s="390"/>
      <c r="E4614" s="390"/>
      <c r="F4614" s="390"/>
    </row>
    <row r="4615" spans="2:6" x14ac:dyDescent="0.3">
      <c r="B4615" s="412"/>
      <c r="C4615" s="126"/>
      <c r="D4615" s="390"/>
      <c r="E4615" s="390"/>
      <c r="F4615" s="390"/>
    </row>
    <row r="4616" spans="2:6" x14ac:dyDescent="0.3">
      <c r="B4616" s="412"/>
      <c r="C4616" s="126"/>
      <c r="D4616" s="390"/>
      <c r="E4616" s="390"/>
      <c r="F4616" s="390"/>
    </row>
    <row r="4617" spans="2:6" x14ac:dyDescent="0.3">
      <c r="B4617" s="412"/>
      <c r="C4617" s="126"/>
      <c r="D4617" s="390"/>
      <c r="E4617" s="390"/>
      <c r="F4617" s="390"/>
    </row>
    <row r="4618" spans="2:6" x14ac:dyDescent="0.3">
      <c r="B4618" s="412"/>
      <c r="C4618" s="126"/>
      <c r="D4618" s="390"/>
      <c r="E4618" s="390"/>
      <c r="F4618" s="390"/>
    </row>
    <row r="4619" spans="2:6" x14ac:dyDescent="0.3">
      <c r="B4619" s="412"/>
      <c r="C4619" s="126"/>
      <c r="D4619" s="390"/>
      <c r="E4619" s="390"/>
      <c r="F4619" s="390"/>
    </row>
    <row r="4620" spans="2:6" x14ac:dyDescent="0.3">
      <c r="B4620" s="412"/>
      <c r="C4620" s="126"/>
      <c r="D4620" s="390"/>
      <c r="E4620" s="390"/>
      <c r="F4620" s="390"/>
    </row>
    <row r="4621" spans="2:6" x14ac:dyDescent="0.3">
      <c r="B4621" s="412"/>
      <c r="C4621" s="126"/>
      <c r="D4621" s="390"/>
      <c r="E4621" s="390"/>
      <c r="F4621" s="390"/>
    </row>
    <row r="4622" spans="2:6" x14ac:dyDescent="0.3">
      <c r="B4622" s="412"/>
      <c r="C4622" s="126"/>
      <c r="D4622" s="390"/>
      <c r="E4622" s="390"/>
      <c r="F4622" s="390"/>
    </row>
    <row r="4623" spans="2:6" x14ac:dyDescent="0.3">
      <c r="B4623" s="412"/>
      <c r="C4623" s="126"/>
      <c r="D4623" s="390"/>
      <c r="E4623" s="390"/>
      <c r="F4623" s="390"/>
    </row>
    <row r="4624" spans="2:6" x14ac:dyDescent="0.3">
      <c r="B4624" s="412"/>
      <c r="C4624" s="126"/>
      <c r="D4624" s="390"/>
      <c r="E4624" s="390"/>
      <c r="F4624" s="390"/>
    </row>
    <row r="4625" spans="2:6" x14ac:dyDescent="0.3">
      <c r="B4625" s="412"/>
      <c r="C4625" s="126"/>
      <c r="D4625" s="390"/>
      <c r="E4625" s="390"/>
      <c r="F4625" s="390"/>
    </row>
    <row r="4626" spans="2:6" x14ac:dyDescent="0.3">
      <c r="B4626" s="412"/>
      <c r="C4626" s="126"/>
      <c r="D4626" s="390"/>
      <c r="E4626" s="390"/>
      <c r="F4626" s="390"/>
    </row>
    <row r="4627" spans="2:6" x14ac:dyDescent="0.3">
      <c r="B4627" s="412"/>
      <c r="C4627" s="126"/>
      <c r="D4627" s="390"/>
      <c r="E4627" s="390"/>
      <c r="F4627" s="390"/>
    </row>
    <row r="4628" spans="2:6" x14ac:dyDescent="0.3">
      <c r="B4628" s="412"/>
      <c r="C4628" s="126"/>
      <c r="D4628" s="390"/>
      <c r="E4628" s="390"/>
      <c r="F4628" s="390"/>
    </row>
    <row r="4629" spans="2:6" x14ac:dyDescent="0.3">
      <c r="B4629" s="412"/>
      <c r="C4629" s="126"/>
      <c r="D4629" s="390"/>
      <c r="E4629" s="390"/>
      <c r="F4629" s="390"/>
    </row>
    <row r="4630" spans="2:6" x14ac:dyDescent="0.3">
      <c r="B4630" s="412"/>
      <c r="C4630" s="126"/>
      <c r="D4630" s="390"/>
      <c r="E4630" s="390"/>
      <c r="F4630" s="390"/>
    </row>
    <row r="4631" spans="2:6" x14ac:dyDescent="0.3">
      <c r="B4631" s="412"/>
      <c r="C4631" s="126"/>
      <c r="D4631" s="390"/>
      <c r="E4631" s="390"/>
      <c r="F4631" s="390"/>
    </row>
    <row r="4632" spans="2:6" x14ac:dyDescent="0.3">
      <c r="B4632" s="412"/>
      <c r="C4632" s="126"/>
      <c r="D4632" s="390"/>
      <c r="E4632" s="390"/>
      <c r="F4632" s="390"/>
    </row>
    <row r="4633" spans="2:6" x14ac:dyDescent="0.3">
      <c r="B4633" s="412"/>
      <c r="C4633" s="126"/>
      <c r="D4633" s="390"/>
      <c r="E4633" s="390"/>
      <c r="F4633" s="390"/>
    </row>
    <row r="4634" spans="2:6" x14ac:dyDescent="0.3">
      <c r="B4634" s="412"/>
      <c r="C4634" s="126"/>
      <c r="D4634" s="390"/>
      <c r="E4634" s="390"/>
      <c r="F4634" s="390"/>
    </row>
    <row r="4635" spans="2:6" x14ac:dyDescent="0.3">
      <c r="B4635" s="412"/>
      <c r="C4635" s="126"/>
      <c r="D4635" s="390"/>
      <c r="E4635" s="390"/>
      <c r="F4635" s="390"/>
    </row>
    <row r="4636" spans="2:6" x14ac:dyDescent="0.3">
      <c r="B4636" s="412"/>
      <c r="C4636" s="126"/>
      <c r="D4636" s="390"/>
      <c r="E4636" s="390"/>
      <c r="F4636" s="390"/>
    </row>
    <row r="4637" spans="2:6" x14ac:dyDescent="0.3">
      <c r="B4637" s="412"/>
      <c r="C4637" s="126"/>
      <c r="D4637" s="390"/>
      <c r="E4637" s="390"/>
      <c r="F4637" s="390"/>
    </row>
    <row r="4638" spans="2:6" x14ac:dyDescent="0.3">
      <c r="B4638" s="412"/>
      <c r="C4638" s="126"/>
      <c r="D4638" s="390"/>
      <c r="E4638" s="390"/>
      <c r="F4638" s="390"/>
    </row>
    <row r="4639" spans="2:6" x14ac:dyDescent="0.3">
      <c r="B4639" s="412"/>
      <c r="C4639" s="126"/>
      <c r="D4639" s="390"/>
      <c r="E4639" s="390"/>
      <c r="F4639" s="390"/>
    </row>
    <row r="4640" spans="2:6" x14ac:dyDescent="0.3">
      <c r="B4640" s="412"/>
      <c r="C4640" s="126"/>
      <c r="D4640" s="390"/>
      <c r="E4640" s="390"/>
      <c r="F4640" s="390"/>
    </row>
    <row r="4641" spans="2:6" x14ac:dyDescent="0.3">
      <c r="B4641" s="412"/>
      <c r="C4641" s="126"/>
      <c r="D4641" s="390"/>
      <c r="E4641" s="390"/>
      <c r="F4641" s="390"/>
    </row>
    <row r="4642" spans="2:6" x14ac:dyDescent="0.3">
      <c r="B4642" s="412"/>
      <c r="C4642" s="126"/>
      <c r="D4642" s="390"/>
      <c r="E4642" s="390"/>
      <c r="F4642" s="390"/>
    </row>
    <row r="4643" spans="2:6" x14ac:dyDescent="0.3">
      <c r="B4643" s="412"/>
      <c r="C4643" s="126"/>
      <c r="D4643" s="390"/>
      <c r="E4643" s="390"/>
      <c r="F4643" s="390"/>
    </row>
    <row r="4644" spans="2:6" x14ac:dyDescent="0.3">
      <c r="B4644" s="412"/>
      <c r="C4644" s="126"/>
      <c r="D4644" s="390"/>
      <c r="E4644" s="390"/>
      <c r="F4644" s="390"/>
    </row>
    <row r="4645" spans="2:6" x14ac:dyDescent="0.3">
      <c r="B4645" s="412"/>
      <c r="C4645" s="126"/>
      <c r="D4645" s="390"/>
      <c r="E4645" s="390"/>
      <c r="F4645" s="390"/>
    </row>
    <row r="4646" spans="2:6" x14ac:dyDescent="0.3">
      <c r="B4646" s="412"/>
      <c r="C4646" s="126"/>
      <c r="D4646" s="390"/>
      <c r="E4646" s="390"/>
      <c r="F4646" s="390"/>
    </row>
    <row r="4647" spans="2:6" x14ac:dyDescent="0.3">
      <c r="B4647" s="412"/>
      <c r="C4647" s="126"/>
      <c r="D4647" s="390"/>
      <c r="E4647" s="390"/>
      <c r="F4647" s="390"/>
    </row>
    <row r="4648" spans="2:6" x14ac:dyDescent="0.3">
      <c r="B4648" s="412"/>
      <c r="C4648" s="126"/>
      <c r="D4648" s="390"/>
      <c r="E4648" s="390"/>
      <c r="F4648" s="390"/>
    </row>
    <row r="4649" spans="2:6" x14ac:dyDescent="0.3">
      <c r="B4649" s="412"/>
      <c r="C4649" s="126"/>
      <c r="D4649" s="390"/>
      <c r="E4649" s="390"/>
      <c r="F4649" s="390"/>
    </row>
    <row r="4650" spans="2:6" x14ac:dyDescent="0.3">
      <c r="B4650" s="412"/>
      <c r="C4650" s="126"/>
      <c r="D4650" s="390"/>
      <c r="E4650" s="390"/>
      <c r="F4650" s="390"/>
    </row>
    <row r="4651" spans="2:6" x14ac:dyDescent="0.3">
      <c r="B4651" s="412"/>
      <c r="C4651" s="126"/>
      <c r="D4651" s="390"/>
      <c r="E4651" s="390"/>
      <c r="F4651" s="390"/>
    </row>
    <row r="4652" spans="2:6" x14ac:dyDescent="0.3">
      <c r="B4652" s="412"/>
      <c r="C4652" s="126"/>
      <c r="D4652" s="390"/>
      <c r="E4652" s="390"/>
      <c r="F4652" s="390"/>
    </row>
    <row r="4653" spans="2:6" x14ac:dyDescent="0.3">
      <c r="B4653" s="412"/>
      <c r="C4653" s="126"/>
      <c r="D4653" s="390"/>
      <c r="E4653" s="390"/>
      <c r="F4653" s="390"/>
    </row>
    <row r="4654" spans="2:6" x14ac:dyDescent="0.3">
      <c r="B4654" s="412"/>
      <c r="C4654" s="126"/>
      <c r="D4654" s="390"/>
      <c r="E4654" s="390"/>
      <c r="F4654" s="390"/>
    </row>
    <row r="4655" spans="2:6" x14ac:dyDescent="0.3">
      <c r="B4655" s="412"/>
      <c r="C4655" s="126"/>
      <c r="D4655" s="390"/>
      <c r="E4655" s="390"/>
      <c r="F4655" s="390"/>
    </row>
    <row r="4656" spans="2:6" x14ac:dyDescent="0.3">
      <c r="B4656" s="412"/>
      <c r="C4656" s="126"/>
      <c r="D4656" s="390"/>
      <c r="E4656" s="390"/>
      <c r="F4656" s="390"/>
    </row>
    <row r="4657" spans="2:6" x14ac:dyDescent="0.3">
      <c r="B4657" s="412"/>
      <c r="C4657" s="126"/>
      <c r="D4657" s="390"/>
      <c r="E4657" s="390"/>
      <c r="F4657" s="390"/>
    </row>
    <row r="4658" spans="2:6" x14ac:dyDescent="0.3">
      <c r="B4658" s="412"/>
      <c r="C4658" s="126"/>
      <c r="D4658" s="390"/>
      <c r="E4658" s="390"/>
      <c r="F4658" s="390"/>
    </row>
    <row r="4659" spans="2:6" x14ac:dyDescent="0.3">
      <c r="B4659" s="412"/>
      <c r="C4659" s="126"/>
      <c r="D4659" s="390"/>
      <c r="E4659" s="390"/>
      <c r="F4659" s="390"/>
    </row>
    <row r="4660" spans="2:6" x14ac:dyDescent="0.3">
      <c r="B4660" s="412"/>
      <c r="C4660" s="126"/>
      <c r="D4660" s="390"/>
      <c r="E4660" s="390"/>
      <c r="F4660" s="390"/>
    </row>
    <row r="4661" spans="2:6" x14ac:dyDescent="0.3">
      <c r="B4661" s="412"/>
      <c r="C4661" s="126"/>
      <c r="D4661" s="390"/>
      <c r="E4661" s="390"/>
      <c r="F4661" s="390"/>
    </row>
    <row r="4662" spans="2:6" x14ac:dyDescent="0.3">
      <c r="B4662" s="412"/>
      <c r="C4662" s="126"/>
      <c r="D4662" s="390"/>
      <c r="E4662" s="390"/>
      <c r="F4662" s="390"/>
    </row>
    <row r="4663" spans="2:6" x14ac:dyDescent="0.3">
      <c r="B4663" s="412"/>
      <c r="C4663" s="126"/>
      <c r="D4663" s="390"/>
      <c r="E4663" s="390"/>
      <c r="F4663" s="390"/>
    </row>
    <row r="4664" spans="2:6" x14ac:dyDescent="0.3">
      <c r="B4664" s="412"/>
      <c r="C4664" s="126"/>
      <c r="D4664" s="390"/>
      <c r="E4664" s="390"/>
      <c r="F4664" s="390"/>
    </row>
    <row r="4665" spans="2:6" x14ac:dyDescent="0.3">
      <c r="B4665" s="412"/>
      <c r="C4665" s="126"/>
      <c r="D4665" s="390"/>
      <c r="E4665" s="390"/>
      <c r="F4665" s="390"/>
    </row>
    <row r="4666" spans="2:6" x14ac:dyDescent="0.3">
      <c r="B4666" s="412"/>
      <c r="C4666" s="126"/>
      <c r="D4666" s="390"/>
      <c r="E4666" s="390"/>
      <c r="F4666" s="390"/>
    </row>
    <row r="4667" spans="2:6" x14ac:dyDescent="0.3">
      <c r="B4667" s="412"/>
      <c r="C4667" s="126"/>
      <c r="D4667" s="390"/>
      <c r="E4667" s="390"/>
      <c r="F4667" s="390"/>
    </row>
    <row r="4668" spans="2:6" x14ac:dyDescent="0.3">
      <c r="B4668" s="412"/>
      <c r="C4668" s="126"/>
      <c r="D4668" s="390"/>
      <c r="E4668" s="390"/>
      <c r="F4668" s="390"/>
    </row>
    <row r="4669" spans="2:6" x14ac:dyDescent="0.3">
      <c r="B4669" s="412"/>
      <c r="C4669" s="126"/>
      <c r="D4669" s="390"/>
      <c r="E4669" s="390"/>
      <c r="F4669" s="390"/>
    </row>
    <row r="4670" spans="2:6" x14ac:dyDescent="0.3">
      <c r="B4670" s="412"/>
      <c r="C4670" s="126"/>
      <c r="D4670" s="390"/>
      <c r="E4670" s="390"/>
      <c r="F4670" s="390"/>
    </row>
    <row r="4671" spans="2:6" x14ac:dyDescent="0.3">
      <c r="B4671" s="412"/>
      <c r="C4671" s="126"/>
      <c r="D4671" s="390"/>
      <c r="E4671" s="390"/>
      <c r="F4671" s="390"/>
    </row>
    <row r="4672" spans="2:6" x14ac:dyDescent="0.3">
      <c r="B4672" s="412"/>
      <c r="C4672" s="126"/>
      <c r="D4672" s="390"/>
      <c r="E4672" s="390"/>
      <c r="F4672" s="390"/>
    </row>
    <row r="4673" spans="2:6" x14ac:dyDescent="0.3">
      <c r="B4673" s="412"/>
      <c r="C4673" s="126"/>
      <c r="D4673" s="390"/>
      <c r="E4673" s="390"/>
      <c r="F4673" s="390"/>
    </row>
    <row r="4674" spans="2:6" x14ac:dyDescent="0.3">
      <c r="B4674" s="412"/>
      <c r="C4674" s="126"/>
      <c r="D4674" s="390"/>
      <c r="E4674" s="390"/>
      <c r="F4674" s="390"/>
    </row>
    <row r="4675" spans="2:6" x14ac:dyDescent="0.3">
      <c r="B4675" s="412"/>
      <c r="C4675" s="126"/>
      <c r="D4675" s="390"/>
      <c r="E4675" s="390"/>
      <c r="F4675" s="390"/>
    </row>
    <row r="4676" spans="2:6" x14ac:dyDescent="0.3">
      <c r="B4676" s="412"/>
      <c r="C4676" s="126"/>
      <c r="D4676" s="390"/>
      <c r="E4676" s="390"/>
      <c r="F4676" s="390"/>
    </row>
    <row r="4677" spans="2:6" x14ac:dyDescent="0.3">
      <c r="B4677" s="412"/>
      <c r="C4677" s="126"/>
      <c r="D4677" s="390"/>
      <c r="E4677" s="390"/>
      <c r="F4677" s="390"/>
    </row>
    <row r="4678" spans="2:6" x14ac:dyDescent="0.3">
      <c r="B4678" s="412"/>
      <c r="C4678" s="126"/>
      <c r="D4678" s="390"/>
      <c r="E4678" s="390"/>
      <c r="F4678" s="390"/>
    </row>
    <row r="4679" spans="2:6" x14ac:dyDescent="0.3">
      <c r="B4679" s="412"/>
      <c r="C4679" s="126"/>
      <c r="D4679" s="390"/>
      <c r="E4679" s="390"/>
      <c r="F4679" s="390"/>
    </row>
    <row r="4680" spans="2:6" x14ac:dyDescent="0.3">
      <c r="B4680" s="412"/>
      <c r="C4680" s="126"/>
      <c r="D4680" s="390"/>
      <c r="E4680" s="390"/>
      <c r="F4680" s="390"/>
    </row>
    <row r="4681" spans="2:6" x14ac:dyDescent="0.3">
      <c r="B4681" s="412"/>
      <c r="C4681" s="126"/>
      <c r="D4681" s="390"/>
      <c r="E4681" s="390"/>
      <c r="F4681" s="390"/>
    </row>
    <row r="4682" spans="2:6" x14ac:dyDescent="0.3">
      <c r="B4682" s="412"/>
      <c r="C4682" s="126"/>
      <c r="D4682" s="390"/>
      <c r="E4682" s="390"/>
      <c r="F4682" s="390"/>
    </row>
    <row r="4683" spans="2:6" x14ac:dyDescent="0.3">
      <c r="B4683" s="412"/>
      <c r="C4683" s="126"/>
      <c r="D4683" s="390"/>
      <c r="E4683" s="390"/>
      <c r="F4683" s="390"/>
    </row>
    <row r="4684" spans="2:6" x14ac:dyDescent="0.3">
      <c r="B4684" s="412"/>
      <c r="C4684" s="126"/>
      <c r="D4684" s="390"/>
      <c r="E4684" s="390"/>
      <c r="F4684" s="390"/>
    </row>
    <row r="4685" spans="2:6" x14ac:dyDescent="0.3">
      <c r="B4685" s="412"/>
      <c r="C4685" s="126"/>
      <c r="D4685" s="390"/>
      <c r="E4685" s="390"/>
      <c r="F4685" s="390"/>
    </row>
    <row r="4686" spans="2:6" x14ac:dyDescent="0.3">
      <c r="B4686" s="412"/>
      <c r="C4686" s="126"/>
      <c r="D4686" s="390"/>
      <c r="E4686" s="390"/>
      <c r="F4686" s="390"/>
    </row>
    <row r="4687" spans="2:6" x14ac:dyDescent="0.3">
      <c r="B4687" s="412"/>
      <c r="C4687" s="126"/>
      <c r="D4687" s="390"/>
      <c r="E4687" s="390"/>
      <c r="F4687" s="390"/>
    </row>
    <row r="4688" spans="2:6" x14ac:dyDescent="0.3">
      <c r="B4688" s="412"/>
      <c r="C4688" s="126"/>
      <c r="D4688" s="390"/>
      <c r="E4688" s="390"/>
      <c r="F4688" s="390"/>
    </row>
    <row r="4689" spans="2:6" x14ac:dyDescent="0.3">
      <c r="B4689" s="412"/>
      <c r="C4689" s="126"/>
      <c r="D4689" s="390"/>
      <c r="E4689" s="390"/>
      <c r="F4689" s="390"/>
    </row>
    <row r="4690" spans="2:6" x14ac:dyDescent="0.3">
      <c r="B4690" s="412"/>
      <c r="C4690" s="126"/>
      <c r="D4690" s="390"/>
      <c r="E4690" s="390"/>
      <c r="F4690" s="390"/>
    </row>
    <row r="4691" spans="2:6" x14ac:dyDescent="0.3">
      <c r="B4691" s="412"/>
      <c r="C4691" s="126"/>
      <c r="D4691" s="390"/>
      <c r="E4691" s="390"/>
      <c r="F4691" s="390"/>
    </row>
    <row r="4692" spans="2:6" x14ac:dyDescent="0.3">
      <c r="B4692" s="412"/>
      <c r="C4692" s="126"/>
      <c r="D4692" s="390"/>
      <c r="E4692" s="390"/>
      <c r="F4692" s="390"/>
    </row>
    <row r="4693" spans="2:6" x14ac:dyDescent="0.3">
      <c r="B4693" s="412"/>
      <c r="C4693" s="126"/>
      <c r="D4693" s="390"/>
      <c r="E4693" s="390"/>
      <c r="F4693" s="390"/>
    </row>
    <row r="4694" spans="2:6" x14ac:dyDescent="0.3">
      <c r="B4694" s="412"/>
      <c r="C4694" s="126"/>
      <c r="D4694" s="390"/>
      <c r="E4694" s="390"/>
      <c r="F4694" s="390"/>
    </row>
    <row r="4695" spans="2:6" x14ac:dyDescent="0.3">
      <c r="B4695" s="412"/>
      <c r="C4695" s="126"/>
      <c r="D4695" s="390"/>
      <c r="E4695" s="390"/>
      <c r="F4695" s="390"/>
    </row>
    <row r="4696" spans="2:6" x14ac:dyDescent="0.3">
      <c r="B4696" s="412"/>
      <c r="C4696" s="126"/>
      <c r="D4696" s="390"/>
      <c r="E4696" s="390"/>
      <c r="F4696" s="390"/>
    </row>
    <row r="4697" spans="2:6" x14ac:dyDescent="0.3">
      <c r="B4697" s="412"/>
      <c r="C4697" s="126"/>
      <c r="D4697" s="390"/>
      <c r="E4697" s="390"/>
      <c r="F4697" s="390"/>
    </row>
    <row r="4698" spans="2:6" x14ac:dyDescent="0.3">
      <c r="B4698" s="412"/>
      <c r="C4698" s="126"/>
      <c r="D4698" s="390"/>
      <c r="E4698" s="390"/>
      <c r="F4698" s="390"/>
    </row>
    <row r="4699" spans="2:6" x14ac:dyDescent="0.3">
      <c r="B4699" s="412"/>
      <c r="C4699" s="126"/>
      <c r="D4699" s="390"/>
      <c r="E4699" s="390"/>
      <c r="F4699" s="390"/>
    </row>
    <row r="4700" spans="2:6" x14ac:dyDescent="0.3">
      <c r="B4700" s="412"/>
      <c r="C4700" s="126"/>
      <c r="D4700" s="390"/>
      <c r="E4700" s="390"/>
      <c r="F4700" s="390"/>
    </row>
    <row r="4701" spans="2:6" x14ac:dyDescent="0.3">
      <c r="B4701" s="412"/>
      <c r="C4701" s="126"/>
      <c r="D4701" s="390"/>
      <c r="E4701" s="390"/>
      <c r="F4701" s="390"/>
    </row>
    <row r="4702" spans="2:6" x14ac:dyDescent="0.3">
      <c r="B4702" s="412"/>
      <c r="C4702" s="126"/>
      <c r="D4702" s="390"/>
      <c r="E4702" s="390"/>
      <c r="F4702" s="390"/>
    </row>
    <row r="4703" spans="2:6" x14ac:dyDescent="0.3">
      <c r="B4703" s="412"/>
      <c r="C4703" s="126"/>
      <c r="D4703" s="390"/>
      <c r="E4703" s="390"/>
      <c r="F4703" s="390"/>
    </row>
    <row r="4704" spans="2:6" x14ac:dyDescent="0.3">
      <c r="B4704" s="412"/>
      <c r="C4704" s="126"/>
      <c r="D4704" s="390"/>
      <c r="E4704" s="390"/>
      <c r="F4704" s="390"/>
    </row>
    <row r="4705" spans="2:6" x14ac:dyDescent="0.3">
      <c r="B4705" s="412"/>
      <c r="C4705" s="126"/>
      <c r="D4705" s="390"/>
      <c r="E4705" s="390"/>
      <c r="F4705" s="390"/>
    </row>
    <row r="4706" spans="2:6" x14ac:dyDescent="0.3">
      <c r="B4706" s="412"/>
      <c r="C4706" s="126"/>
      <c r="D4706" s="390"/>
      <c r="E4706" s="390"/>
      <c r="F4706" s="390"/>
    </row>
    <row r="4707" spans="2:6" x14ac:dyDescent="0.3">
      <c r="B4707" s="412"/>
      <c r="C4707" s="126"/>
      <c r="D4707" s="390"/>
      <c r="E4707" s="390"/>
      <c r="F4707" s="390"/>
    </row>
    <row r="4708" spans="2:6" x14ac:dyDescent="0.3">
      <c r="B4708" s="412"/>
      <c r="C4708" s="126"/>
      <c r="D4708" s="390"/>
      <c r="E4708" s="390"/>
      <c r="F4708" s="390"/>
    </row>
    <row r="4709" spans="2:6" x14ac:dyDescent="0.3">
      <c r="B4709" s="412"/>
      <c r="C4709" s="126"/>
      <c r="D4709" s="390"/>
      <c r="E4709" s="390"/>
      <c r="F4709" s="390"/>
    </row>
    <row r="4710" spans="2:6" x14ac:dyDescent="0.3">
      <c r="B4710" s="412"/>
      <c r="C4710" s="126"/>
      <c r="D4710" s="390"/>
      <c r="E4710" s="390"/>
      <c r="F4710" s="390"/>
    </row>
    <row r="4711" spans="2:6" x14ac:dyDescent="0.3">
      <c r="B4711" s="412"/>
      <c r="C4711" s="126"/>
      <c r="D4711" s="390"/>
      <c r="E4711" s="390"/>
      <c r="F4711" s="390"/>
    </row>
    <row r="4712" spans="2:6" x14ac:dyDescent="0.3">
      <c r="B4712" s="412"/>
      <c r="C4712" s="126"/>
      <c r="D4712" s="390"/>
      <c r="E4712" s="390"/>
      <c r="F4712" s="390"/>
    </row>
    <row r="4713" spans="2:6" x14ac:dyDescent="0.3">
      <c r="B4713" s="412"/>
      <c r="C4713" s="126"/>
      <c r="D4713" s="390"/>
      <c r="E4713" s="390"/>
      <c r="F4713" s="390"/>
    </row>
    <row r="4714" spans="2:6" x14ac:dyDescent="0.3">
      <c r="B4714" s="412"/>
      <c r="C4714" s="126"/>
      <c r="D4714" s="390"/>
      <c r="E4714" s="390"/>
      <c r="F4714" s="390"/>
    </row>
    <row r="4715" spans="2:6" x14ac:dyDescent="0.3">
      <c r="B4715" s="412"/>
      <c r="C4715" s="126"/>
      <c r="D4715" s="390"/>
      <c r="E4715" s="390"/>
      <c r="F4715" s="390"/>
    </row>
    <row r="4716" spans="2:6" x14ac:dyDescent="0.3">
      <c r="B4716" s="412"/>
      <c r="C4716" s="126"/>
      <c r="D4716" s="390"/>
      <c r="E4716" s="390"/>
      <c r="F4716" s="390"/>
    </row>
    <row r="4717" spans="2:6" x14ac:dyDescent="0.3">
      <c r="B4717" s="412"/>
      <c r="C4717" s="126"/>
      <c r="D4717" s="390"/>
      <c r="E4717" s="390"/>
      <c r="F4717" s="390"/>
    </row>
    <row r="4718" spans="2:6" x14ac:dyDescent="0.3">
      <c r="B4718" s="412"/>
      <c r="C4718" s="126"/>
      <c r="D4718" s="390"/>
      <c r="E4718" s="390"/>
      <c r="F4718" s="390"/>
    </row>
    <row r="4719" spans="2:6" x14ac:dyDescent="0.3">
      <c r="B4719" s="412"/>
      <c r="C4719" s="126"/>
      <c r="D4719" s="390"/>
      <c r="E4719" s="390"/>
      <c r="F4719" s="390"/>
    </row>
    <row r="4720" spans="2:6" x14ac:dyDescent="0.3">
      <c r="B4720" s="412"/>
      <c r="C4720" s="126"/>
      <c r="D4720" s="390"/>
      <c r="E4720" s="390"/>
      <c r="F4720" s="390"/>
    </row>
    <row r="4721" spans="2:6" x14ac:dyDescent="0.3">
      <c r="B4721" s="412"/>
      <c r="C4721" s="126"/>
      <c r="D4721" s="390"/>
      <c r="E4721" s="390"/>
      <c r="F4721" s="390"/>
    </row>
    <row r="4722" spans="2:6" x14ac:dyDescent="0.3">
      <c r="B4722" s="412"/>
      <c r="C4722" s="126"/>
      <c r="D4722" s="390"/>
      <c r="E4722" s="390"/>
      <c r="F4722" s="390"/>
    </row>
    <row r="4723" spans="2:6" x14ac:dyDescent="0.3">
      <c r="B4723" s="412"/>
      <c r="C4723" s="126"/>
      <c r="D4723" s="390"/>
      <c r="E4723" s="390"/>
      <c r="F4723" s="390"/>
    </row>
    <row r="4724" spans="2:6" x14ac:dyDescent="0.3">
      <c r="B4724" s="412"/>
      <c r="C4724" s="126"/>
      <c r="D4724" s="390"/>
      <c r="E4724" s="390"/>
      <c r="F4724" s="390"/>
    </row>
    <row r="4725" spans="2:6" x14ac:dyDescent="0.3">
      <c r="B4725" s="412"/>
      <c r="C4725" s="126"/>
      <c r="D4725" s="390"/>
      <c r="E4725" s="390"/>
      <c r="F4725" s="390"/>
    </row>
    <row r="4726" spans="2:6" x14ac:dyDescent="0.3">
      <c r="B4726" s="412"/>
      <c r="C4726" s="126"/>
      <c r="D4726" s="390"/>
      <c r="E4726" s="390"/>
      <c r="F4726" s="390"/>
    </row>
    <row r="4727" spans="2:6" x14ac:dyDescent="0.3">
      <c r="B4727" s="412"/>
      <c r="C4727" s="126"/>
      <c r="D4727" s="390"/>
      <c r="E4727" s="390"/>
      <c r="F4727" s="390"/>
    </row>
    <row r="4728" spans="2:6" x14ac:dyDescent="0.3">
      <c r="B4728" s="412"/>
      <c r="C4728" s="126"/>
      <c r="D4728" s="390"/>
      <c r="E4728" s="390"/>
      <c r="F4728" s="390"/>
    </row>
    <row r="4729" spans="2:6" x14ac:dyDescent="0.3">
      <c r="B4729" s="412"/>
      <c r="C4729" s="126"/>
      <c r="D4729" s="390"/>
      <c r="E4729" s="390"/>
      <c r="F4729" s="390"/>
    </row>
    <row r="4730" spans="2:6" x14ac:dyDescent="0.3">
      <c r="B4730" s="412"/>
      <c r="C4730" s="126"/>
      <c r="D4730" s="390"/>
      <c r="E4730" s="390"/>
      <c r="F4730" s="390"/>
    </row>
    <row r="4731" spans="2:6" x14ac:dyDescent="0.3">
      <c r="B4731" s="412"/>
      <c r="C4731" s="126"/>
      <c r="D4731" s="390"/>
      <c r="E4731" s="390"/>
      <c r="F4731" s="390"/>
    </row>
    <row r="4732" spans="2:6" x14ac:dyDescent="0.3">
      <c r="B4732" s="412"/>
      <c r="C4732" s="126"/>
      <c r="D4732" s="390"/>
      <c r="E4732" s="390"/>
      <c r="F4732" s="390"/>
    </row>
    <row r="4733" spans="2:6" x14ac:dyDescent="0.3">
      <c r="B4733" s="412"/>
      <c r="C4733" s="126"/>
      <c r="D4733" s="390"/>
      <c r="E4733" s="390"/>
      <c r="F4733" s="390"/>
    </row>
    <row r="4734" spans="2:6" x14ac:dyDescent="0.3">
      <c r="B4734" s="412"/>
      <c r="C4734" s="126"/>
      <c r="D4734" s="390"/>
      <c r="E4734" s="390"/>
      <c r="F4734" s="390"/>
    </row>
    <row r="4735" spans="2:6" x14ac:dyDescent="0.3">
      <c r="B4735" s="412"/>
      <c r="C4735" s="126"/>
      <c r="D4735" s="390"/>
      <c r="E4735" s="390"/>
      <c r="F4735" s="390"/>
    </row>
    <row r="4736" spans="2:6" x14ac:dyDescent="0.3">
      <c r="B4736" s="412"/>
      <c r="C4736" s="126"/>
      <c r="D4736" s="390"/>
      <c r="E4736" s="390"/>
      <c r="F4736" s="390"/>
    </row>
    <row r="4737" spans="2:6" x14ac:dyDescent="0.3">
      <c r="B4737" s="412"/>
      <c r="C4737" s="126"/>
      <c r="D4737" s="390"/>
      <c r="E4737" s="390"/>
      <c r="F4737" s="390"/>
    </row>
    <row r="4738" spans="2:6" x14ac:dyDescent="0.3">
      <c r="B4738" s="412"/>
      <c r="C4738" s="126"/>
      <c r="D4738" s="390"/>
      <c r="E4738" s="390"/>
      <c r="F4738" s="390"/>
    </row>
    <row r="4739" spans="2:6" x14ac:dyDescent="0.3">
      <c r="B4739" s="412"/>
      <c r="C4739" s="126"/>
      <c r="D4739" s="390"/>
      <c r="E4739" s="390"/>
      <c r="F4739" s="390"/>
    </row>
    <row r="4740" spans="2:6" x14ac:dyDescent="0.3">
      <c r="B4740" s="412"/>
      <c r="C4740" s="126"/>
      <c r="D4740" s="390"/>
      <c r="E4740" s="390"/>
      <c r="F4740" s="390"/>
    </row>
    <row r="4741" spans="2:6" x14ac:dyDescent="0.3">
      <c r="B4741" s="412"/>
      <c r="C4741" s="126"/>
      <c r="D4741" s="390"/>
      <c r="E4741" s="390"/>
      <c r="F4741" s="390"/>
    </row>
    <row r="4742" spans="2:6" x14ac:dyDescent="0.3">
      <c r="B4742" s="412"/>
      <c r="C4742" s="126"/>
      <c r="D4742" s="390"/>
      <c r="E4742" s="390"/>
      <c r="F4742" s="390"/>
    </row>
    <row r="4743" spans="2:6" x14ac:dyDescent="0.3">
      <c r="B4743" s="412"/>
      <c r="C4743" s="126"/>
      <c r="D4743" s="390"/>
      <c r="E4743" s="390"/>
      <c r="F4743" s="390"/>
    </row>
    <row r="4744" spans="2:6" x14ac:dyDescent="0.3">
      <c r="B4744" s="412"/>
      <c r="C4744" s="126"/>
      <c r="D4744" s="390"/>
      <c r="E4744" s="390"/>
      <c r="F4744" s="390"/>
    </row>
    <row r="4745" spans="2:6" x14ac:dyDescent="0.3">
      <c r="B4745" s="412"/>
      <c r="C4745" s="126"/>
      <c r="D4745" s="390"/>
      <c r="E4745" s="390"/>
      <c r="F4745" s="390"/>
    </row>
    <row r="4746" spans="2:6" x14ac:dyDescent="0.3">
      <c r="B4746" s="412"/>
      <c r="C4746" s="126"/>
      <c r="D4746" s="390"/>
      <c r="E4746" s="390"/>
      <c r="F4746" s="390"/>
    </row>
    <row r="4747" spans="2:6" x14ac:dyDescent="0.3">
      <c r="B4747" s="412"/>
      <c r="C4747" s="126"/>
      <c r="D4747" s="390"/>
      <c r="E4747" s="390"/>
      <c r="F4747" s="390"/>
    </row>
    <row r="4748" spans="2:6" x14ac:dyDescent="0.3">
      <c r="B4748" s="412"/>
      <c r="C4748" s="126"/>
      <c r="D4748" s="390"/>
      <c r="E4748" s="390"/>
      <c r="F4748" s="390"/>
    </row>
    <row r="4749" spans="2:6" x14ac:dyDescent="0.3">
      <c r="B4749" s="412"/>
      <c r="C4749" s="126"/>
      <c r="D4749" s="390"/>
      <c r="E4749" s="390"/>
      <c r="F4749" s="390"/>
    </row>
    <row r="4750" spans="2:6" x14ac:dyDescent="0.3">
      <c r="B4750" s="412"/>
      <c r="C4750" s="126"/>
      <c r="D4750" s="390"/>
      <c r="E4750" s="390"/>
      <c r="F4750" s="390"/>
    </row>
    <row r="4751" spans="2:6" x14ac:dyDescent="0.3">
      <c r="B4751" s="412"/>
      <c r="C4751" s="126"/>
      <c r="D4751" s="390"/>
      <c r="E4751" s="390"/>
      <c r="F4751" s="390"/>
    </row>
    <row r="4752" spans="2:6" x14ac:dyDescent="0.3">
      <c r="B4752" s="412"/>
      <c r="C4752" s="126"/>
      <c r="D4752" s="390"/>
      <c r="E4752" s="390"/>
      <c r="F4752" s="390"/>
    </row>
    <row r="4753" spans="2:6" x14ac:dyDescent="0.3">
      <c r="B4753" s="412"/>
      <c r="C4753" s="126"/>
      <c r="D4753" s="390"/>
      <c r="E4753" s="390"/>
      <c r="F4753" s="390"/>
    </row>
    <row r="4754" spans="2:6" x14ac:dyDescent="0.3">
      <c r="B4754" s="412"/>
      <c r="C4754" s="126"/>
      <c r="D4754" s="390"/>
      <c r="E4754" s="390"/>
      <c r="F4754" s="390"/>
    </row>
    <row r="4755" spans="2:6" x14ac:dyDescent="0.3">
      <c r="B4755" s="412"/>
      <c r="C4755" s="126"/>
      <c r="D4755" s="390"/>
      <c r="E4755" s="390"/>
      <c r="F4755" s="390"/>
    </row>
    <row r="4756" spans="2:6" x14ac:dyDescent="0.3">
      <c r="B4756" s="412"/>
      <c r="C4756" s="126"/>
      <c r="D4756" s="390"/>
      <c r="E4756" s="390"/>
      <c r="F4756" s="390"/>
    </row>
    <row r="4757" spans="2:6" x14ac:dyDescent="0.3">
      <c r="B4757" s="412"/>
      <c r="C4757" s="126"/>
      <c r="D4757" s="390"/>
      <c r="E4757" s="390"/>
      <c r="F4757" s="390"/>
    </row>
    <row r="4758" spans="2:6" x14ac:dyDescent="0.3">
      <c r="B4758" s="412"/>
      <c r="C4758" s="126"/>
      <c r="D4758" s="390"/>
      <c r="E4758" s="390"/>
      <c r="F4758" s="390"/>
    </row>
    <row r="4759" spans="2:6" x14ac:dyDescent="0.3">
      <c r="B4759" s="412"/>
      <c r="C4759" s="126"/>
      <c r="D4759" s="390"/>
      <c r="E4759" s="390"/>
      <c r="F4759" s="390"/>
    </row>
    <row r="4760" spans="2:6" x14ac:dyDescent="0.3">
      <c r="B4760" s="412"/>
      <c r="C4760" s="126"/>
      <c r="D4760" s="390"/>
      <c r="E4760" s="390"/>
      <c r="F4760" s="390"/>
    </row>
    <row r="4761" spans="2:6" x14ac:dyDescent="0.3">
      <c r="B4761" s="412"/>
      <c r="C4761" s="126"/>
      <c r="D4761" s="390"/>
      <c r="E4761" s="390"/>
      <c r="F4761" s="390"/>
    </row>
    <row r="4762" spans="2:6" x14ac:dyDescent="0.3">
      <c r="B4762" s="412"/>
      <c r="C4762" s="126"/>
      <c r="D4762" s="390"/>
      <c r="E4762" s="390"/>
      <c r="F4762" s="390"/>
    </row>
    <row r="4763" spans="2:6" x14ac:dyDescent="0.3">
      <c r="B4763" s="412"/>
      <c r="C4763" s="126"/>
      <c r="D4763" s="390"/>
      <c r="E4763" s="390"/>
      <c r="F4763" s="390"/>
    </row>
    <row r="4764" spans="2:6" x14ac:dyDescent="0.3">
      <c r="B4764" s="412"/>
      <c r="C4764" s="126"/>
      <c r="D4764" s="390"/>
      <c r="E4764" s="390"/>
      <c r="F4764" s="390"/>
    </row>
    <row r="4765" spans="2:6" x14ac:dyDescent="0.3">
      <c r="B4765" s="412"/>
      <c r="C4765" s="126"/>
      <c r="D4765" s="390"/>
      <c r="E4765" s="390"/>
      <c r="F4765" s="390"/>
    </row>
    <row r="4766" spans="2:6" x14ac:dyDescent="0.3">
      <c r="B4766" s="412"/>
      <c r="C4766" s="126"/>
      <c r="D4766" s="390"/>
      <c r="E4766" s="390"/>
      <c r="F4766" s="390"/>
    </row>
    <row r="4767" spans="2:6" x14ac:dyDescent="0.3">
      <c r="B4767" s="412"/>
      <c r="C4767" s="126"/>
      <c r="D4767" s="390"/>
      <c r="E4767" s="390"/>
      <c r="F4767" s="390"/>
    </row>
    <row r="4768" spans="2:6" x14ac:dyDescent="0.3">
      <c r="B4768" s="412"/>
      <c r="C4768" s="126"/>
      <c r="D4768" s="390"/>
      <c r="E4768" s="390"/>
      <c r="F4768" s="390"/>
    </row>
    <row r="4769" spans="2:6" x14ac:dyDescent="0.3">
      <c r="B4769" s="412"/>
      <c r="C4769" s="126"/>
      <c r="D4769" s="390"/>
      <c r="E4769" s="390"/>
      <c r="F4769" s="390"/>
    </row>
    <row r="4770" spans="2:6" x14ac:dyDescent="0.3">
      <c r="B4770" s="412"/>
      <c r="C4770" s="126"/>
      <c r="D4770" s="390"/>
      <c r="E4770" s="390"/>
      <c r="F4770" s="390"/>
    </row>
    <row r="4771" spans="2:6" x14ac:dyDescent="0.3">
      <c r="B4771" s="412"/>
      <c r="C4771" s="126"/>
      <c r="D4771" s="390"/>
      <c r="E4771" s="390"/>
      <c r="F4771" s="390"/>
    </row>
    <row r="4772" spans="2:6" x14ac:dyDescent="0.3">
      <c r="B4772" s="412"/>
      <c r="C4772" s="126"/>
      <c r="D4772" s="390"/>
      <c r="E4772" s="390"/>
      <c r="F4772" s="390"/>
    </row>
    <row r="4773" spans="2:6" x14ac:dyDescent="0.3">
      <c r="B4773" s="412"/>
      <c r="C4773" s="126"/>
      <c r="D4773" s="390"/>
      <c r="E4773" s="390"/>
      <c r="F4773" s="390"/>
    </row>
    <row r="4774" spans="2:6" x14ac:dyDescent="0.3">
      <c r="B4774" s="412"/>
      <c r="C4774" s="126"/>
      <c r="D4774" s="390"/>
      <c r="E4774" s="390"/>
      <c r="F4774" s="390"/>
    </row>
    <row r="4775" spans="2:6" x14ac:dyDescent="0.3">
      <c r="B4775" s="412"/>
      <c r="C4775" s="126"/>
      <c r="D4775" s="390"/>
      <c r="E4775" s="390"/>
      <c r="F4775" s="390"/>
    </row>
    <row r="4776" spans="2:6" x14ac:dyDescent="0.3">
      <c r="B4776" s="412"/>
      <c r="C4776" s="126"/>
      <c r="D4776" s="390"/>
      <c r="E4776" s="390"/>
      <c r="F4776" s="390"/>
    </row>
    <row r="4777" spans="2:6" x14ac:dyDescent="0.3">
      <c r="B4777" s="412"/>
      <c r="C4777" s="126"/>
      <c r="D4777" s="390"/>
      <c r="E4777" s="390"/>
      <c r="F4777" s="390"/>
    </row>
    <row r="4778" spans="2:6" x14ac:dyDescent="0.3">
      <c r="B4778" s="412"/>
      <c r="C4778" s="126"/>
      <c r="D4778" s="390"/>
      <c r="E4778" s="390"/>
      <c r="F4778" s="390"/>
    </row>
    <row r="4779" spans="2:6" x14ac:dyDescent="0.3">
      <c r="B4779" s="412"/>
      <c r="C4779" s="126"/>
      <c r="D4779" s="390"/>
      <c r="E4779" s="390"/>
      <c r="F4779" s="390"/>
    </row>
    <row r="4780" spans="2:6" x14ac:dyDescent="0.3">
      <c r="B4780" s="412"/>
      <c r="C4780" s="126"/>
      <c r="D4780" s="390"/>
      <c r="E4780" s="390"/>
      <c r="F4780" s="390"/>
    </row>
    <row r="4781" spans="2:6" x14ac:dyDescent="0.3">
      <c r="B4781" s="412"/>
      <c r="C4781" s="126"/>
      <c r="D4781" s="390"/>
      <c r="E4781" s="390"/>
      <c r="F4781" s="390"/>
    </row>
    <row r="4782" spans="2:6" x14ac:dyDescent="0.3">
      <c r="B4782" s="412"/>
      <c r="C4782" s="126"/>
      <c r="D4782" s="390"/>
      <c r="E4782" s="390"/>
      <c r="F4782" s="390"/>
    </row>
    <row r="4783" spans="2:6" x14ac:dyDescent="0.3">
      <c r="B4783" s="412"/>
      <c r="C4783" s="126"/>
      <c r="D4783" s="390"/>
      <c r="E4783" s="390"/>
      <c r="F4783" s="390"/>
    </row>
    <row r="4784" spans="2:6" x14ac:dyDescent="0.3">
      <c r="B4784" s="412"/>
      <c r="C4784" s="126"/>
      <c r="D4784" s="390"/>
      <c r="E4784" s="390"/>
      <c r="F4784" s="390"/>
    </row>
    <row r="4785" spans="2:6" x14ac:dyDescent="0.3">
      <c r="B4785" s="412"/>
      <c r="C4785" s="126"/>
      <c r="D4785" s="390"/>
      <c r="E4785" s="390"/>
      <c r="F4785" s="390"/>
    </row>
    <row r="4786" spans="2:6" x14ac:dyDescent="0.3">
      <c r="B4786" s="412"/>
      <c r="C4786" s="126"/>
      <c r="D4786" s="390"/>
      <c r="E4786" s="390"/>
      <c r="F4786" s="390"/>
    </row>
    <row r="4787" spans="2:6" x14ac:dyDescent="0.3">
      <c r="B4787" s="412"/>
      <c r="C4787" s="126"/>
      <c r="D4787" s="390"/>
      <c r="E4787" s="390"/>
      <c r="F4787" s="390"/>
    </row>
    <row r="4788" spans="2:6" x14ac:dyDescent="0.3">
      <c r="B4788" s="412"/>
      <c r="C4788" s="126"/>
      <c r="D4788" s="390"/>
      <c r="E4788" s="390"/>
      <c r="F4788" s="390"/>
    </row>
    <row r="4789" spans="2:6" x14ac:dyDescent="0.3">
      <c r="B4789" s="412"/>
      <c r="C4789" s="126"/>
      <c r="D4789" s="390"/>
      <c r="E4789" s="390"/>
      <c r="F4789" s="390"/>
    </row>
    <row r="4790" spans="2:6" x14ac:dyDescent="0.3">
      <c r="B4790" s="412"/>
      <c r="C4790" s="126"/>
      <c r="D4790" s="390"/>
      <c r="E4790" s="390"/>
      <c r="F4790" s="390"/>
    </row>
    <row r="4791" spans="2:6" x14ac:dyDescent="0.3">
      <c r="B4791" s="412"/>
      <c r="C4791" s="126"/>
      <c r="D4791" s="390"/>
      <c r="E4791" s="390"/>
      <c r="F4791" s="390"/>
    </row>
    <row r="4792" spans="2:6" x14ac:dyDescent="0.3">
      <c r="B4792" s="412"/>
      <c r="C4792" s="126"/>
      <c r="D4792" s="390"/>
      <c r="E4792" s="390"/>
      <c r="F4792" s="390"/>
    </row>
    <row r="4793" spans="2:6" x14ac:dyDescent="0.3">
      <c r="B4793" s="412"/>
      <c r="C4793" s="126"/>
      <c r="D4793" s="390"/>
      <c r="E4793" s="390"/>
      <c r="F4793" s="390"/>
    </row>
    <row r="4794" spans="2:6" x14ac:dyDescent="0.3">
      <c r="B4794" s="412"/>
      <c r="C4794" s="126"/>
      <c r="D4794" s="390"/>
      <c r="E4794" s="390"/>
      <c r="F4794" s="390"/>
    </row>
    <row r="4795" spans="2:6" x14ac:dyDescent="0.3">
      <c r="B4795" s="412"/>
      <c r="C4795" s="126"/>
      <c r="D4795" s="390"/>
      <c r="E4795" s="390"/>
      <c r="F4795" s="390"/>
    </row>
    <row r="4796" spans="2:6" x14ac:dyDescent="0.3">
      <c r="B4796" s="412"/>
      <c r="C4796" s="126"/>
      <c r="D4796" s="390"/>
      <c r="E4796" s="390"/>
      <c r="F4796" s="390"/>
    </row>
    <row r="4797" spans="2:6" x14ac:dyDescent="0.3">
      <c r="B4797" s="412"/>
      <c r="C4797" s="126"/>
      <c r="D4797" s="390"/>
      <c r="E4797" s="390"/>
      <c r="F4797" s="390"/>
    </row>
    <row r="4798" spans="2:6" x14ac:dyDescent="0.3">
      <c r="B4798" s="412"/>
      <c r="C4798" s="126"/>
      <c r="D4798" s="390"/>
      <c r="E4798" s="390"/>
      <c r="F4798" s="390"/>
    </row>
    <row r="4799" spans="2:6" x14ac:dyDescent="0.3">
      <c r="B4799" s="412"/>
      <c r="C4799" s="126"/>
      <c r="D4799" s="390"/>
      <c r="E4799" s="390"/>
      <c r="F4799" s="390"/>
    </row>
    <row r="4800" spans="2:6" x14ac:dyDescent="0.3">
      <c r="B4800" s="412"/>
      <c r="C4800" s="126"/>
      <c r="D4800" s="390"/>
      <c r="E4800" s="390"/>
      <c r="F4800" s="390"/>
    </row>
    <row r="4801" spans="2:6" x14ac:dyDescent="0.3">
      <c r="B4801" s="412"/>
      <c r="C4801" s="126"/>
      <c r="D4801" s="390"/>
      <c r="E4801" s="390"/>
      <c r="F4801" s="390"/>
    </row>
    <row r="4802" spans="2:6" x14ac:dyDescent="0.3">
      <c r="B4802" s="412"/>
      <c r="C4802" s="126"/>
      <c r="D4802" s="390"/>
      <c r="E4802" s="390"/>
      <c r="F4802" s="390"/>
    </row>
    <row r="4803" spans="2:6" x14ac:dyDescent="0.3">
      <c r="B4803" s="412"/>
      <c r="C4803" s="126"/>
      <c r="D4803" s="390"/>
      <c r="E4803" s="390"/>
      <c r="F4803" s="390"/>
    </row>
    <row r="4804" spans="2:6" x14ac:dyDescent="0.3">
      <c r="B4804" s="412"/>
      <c r="C4804" s="126"/>
      <c r="D4804" s="390"/>
      <c r="E4804" s="390"/>
      <c r="F4804" s="390"/>
    </row>
    <row r="4805" spans="2:6" x14ac:dyDescent="0.3">
      <c r="B4805" s="412"/>
      <c r="C4805" s="126"/>
      <c r="D4805" s="390"/>
      <c r="E4805" s="390"/>
      <c r="F4805" s="390"/>
    </row>
    <row r="4806" spans="2:6" x14ac:dyDescent="0.3">
      <c r="B4806" s="412"/>
      <c r="C4806" s="126"/>
      <c r="D4806" s="390"/>
      <c r="E4806" s="390"/>
      <c r="F4806" s="390"/>
    </row>
    <row r="4807" spans="2:6" x14ac:dyDescent="0.3">
      <c r="B4807" s="412"/>
      <c r="C4807" s="126"/>
      <c r="D4807" s="390"/>
      <c r="E4807" s="390"/>
      <c r="F4807" s="390"/>
    </row>
    <row r="4808" spans="2:6" x14ac:dyDescent="0.3">
      <c r="B4808" s="412"/>
      <c r="C4808" s="126"/>
      <c r="D4808" s="390"/>
      <c r="E4808" s="390"/>
      <c r="F4808" s="390"/>
    </row>
    <row r="4809" spans="2:6" x14ac:dyDescent="0.3">
      <c r="B4809" s="412"/>
      <c r="C4809" s="126"/>
      <c r="D4809" s="390"/>
      <c r="E4809" s="390"/>
      <c r="F4809" s="390"/>
    </row>
    <row r="4810" spans="2:6" x14ac:dyDescent="0.3">
      <c r="B4810" s="412"/>
      <c r="C4810" s="126"/>
      <c r="D4810" s="390"/>
      <c r="E4810" s="390"/>
      <c r="F4810" s="390"/>
    </row>
    <row r="4811" spans="2:6" x14ac:dyDescent="0.3">
      <c r="B4811" s="412"/>
      <c r="C4811" s="126"/>
      <c r="D4811" s="390"/>
      <c r="E4811" s="390"/>
      <c r="F4811" s="390"/>
    </row>
    <row r="4812" spans="2:6" x14ac:dyDescent="0.3">
      <c r="B4812" s="412"/>
      <c r="C4812" s="126"/>
      <c r="D4812" s="390"/>
      <c r="E4812" s="390"/>
      <c r="F4812" s="390"/>
    </row>
    <row r="4813" spans="2:6" x14ac:dyDescent="0.3">
      <c r="B4813" s="412"/>
      <c r="C4813" s="126"/>
      <c r="D4813" s="390"/>
      <c r="E4813" s="390"/>
      <c r="F4813" s="390"/>
    </row>
    <row r="4814" spans="2:6" x14ac:dyDescent="0.3">
      <c r="B4814" s="412"/>
      <c r="C4814" s="126"/>
      <c r="D4814" s="390"/>
      <c r="E4814" s="390"/>
      <c r="F4814" s="390"/>
    </row>
    <row r="4815" spans="2:6" x14ac:dyDescent="0.3">
      <c r="B4815" s="412"/>
      <c r="C4815" s="126"/>
      <c r="D4815" s="390"/>
      <c r="E4815" s="390"/>
      <c r="F4815" s="390"/>
    </row>
    <row r="4816" spans="2:6" x14ac:dyDescent="0.3">
      <c r="B4816" s="412"/>
      <c r="C4816" s="126"/>
      <c r="D4816" s="390"/>
      <c r="E4816" s="390"/>
      <c r="F4816" s="390"/>
    </row>
    <row r="4817" spans="2:6" x14ac:dyDescent="0.3">
      <c r="B4817" s="412"/>
      <c r="C4817" s="126"/>
      <c r="D4817" s="390"/>
      <c r="E4817" s="390"/>
      <c r="F4817" s="390"/>
    </row>
    <row r="4818" spans="2:6" x14ac:dyDescent="0.3">
      <c r="B4818" s="412"/>
      <c r="C4818" s="126"/>
      <c r="D4818" s="390"/>
      <c r="E4818" s="390"/>
      <c r="F4818" s="390"/>
    </row>
    <row r="4819" spans="2:6" x14ac:dyDescent="0.3">
      <c r="B4819" s="412"/>
      <c r="C4819" s="126"/>
      <c r="D4819" s="390"/>
      <c r="E4819" s="390"/>
      <c r="F4819" s="390"/>
    </row>
    <row r="4820" spans="2:6" x14ac:dyDescent="0.3">
      <c r="B4820" s="412"/>
      <c r="C4820" s="126"/>
      <c r="D4820" s="390"/>
      <c r="E4820" s="390"/>
      <c r="F4820" s="390"/>
    </row>
    <row r="4821" spans="2:6" x14ac:dyDescent="0.3">
      <c r="B4821" s="412"/>
      <c r="C4821" s="126"/>
      <c r="D4821" s="390"/>
      <c r="E4821" s="390"/>
      <c r="F4821" s="390"/>
    </row>
    <row r="4822" spans="2:6" x14ac:dyDescent="0.3">
      <c r="B4822" s="412"/>
      <c r="C4822" s="126"/>
      <c r="D4822" s="390"/>
      <c r="E4822" s="390"/>
      <c r="F4822" s="390"/>
    </row>
    <row r="4823" spans="2:6" x14ac:dyDescent="0.3">
      <c r="B4823" s="412"/>
      <c r="C4823" s="126"/>
      <c r="D4823" s="390"/>
      <c r="E4823" s="390"/>
      <c r="F4823" s="390"/>
    </row>
    <row r="4824" spans="2:6" x14ac:dyDescent="0.3">
      <c r="B4824" s="412"/>
      <c r="C4824" s="126"/>
      <c r="D4824" s="390"/>
      <c r="E4824" s="390"/>
      <c r="F4824" s="390"/>
    </row>
    <row r="4825" spans="2:6" x14ac:dyDescent="0.3">
      <c r="B4825" s="412"/>
      <c r="C4825" s="126"/>
      <c r="D4825" s="390"/>
      <c r="E4825" s="390"/>
      <c r="F4825" s="390"/>
    </row>
    <row r="4826" spans="2:6" x14ac:dyDescent="0.3">
      <c r="B4826" s="412"/>
      <c r="C4826" s="126"/>
      <c r="D4826" s="390"/>
      <c r="E4826" s="390"/>
      <c r="F4826" s="390"/>
    </row>
    <row r="4827" spans="2:6" x14ac:dyDescent="0.3">
      <c r="B4827" s="412"/>
      <c r="C4827" s="126"/>
      <c r="D4827" s="390"/>
      <c r="E4827" s="390"/>
      <c r="F4827" s="390"/>
    </row>
    <row r="4828" spans="2:6" x14ac:dyDescent="0.3">
      <c r="B4828" s="412"/>
      <c r="C4828" s="126"/>
      <c r="D4828" s="390"/>
      <c r="E4828" s="390"/>
      <c r="F4828" s="390"/>
    </row>
    <row r="4829" spans="2:6" x14ac:dyDescent="0.3">
      <c r="B4829" s="412"/>
      <c r="C4829" s="126"/>
      <c r="D4829" s="390"/>
      <c r="E4829" s="390"/>
      <c r="F4829" s="390"/>
    </row>
    <row r="4830" spans="2:6" x14ac:dyDescent="0.3">
      <c r="B4830" s="412"/>
      <c r="C4830" s="126"/>
      <c r="D4830" s="390"/>
      <c r="E4830" s="390"/>
      <c r="F4830" s="390"/>
    </row>
    <row r="4831" spans="2:6" x14ac:dyDescent="0.3">
      <c r="B4831" s="412"/>
      <c r="C4831" s="126"/>
      <c r="D4831" s="390"/>
      <c r="E4831" s="390"/>
      <c r="F4831" s="390"/>
    </row>
    <row r="4832" spans="2:6" x14ac:dyDescent="0.3">
      <c r="B4832" s="412"/>
      <c r="C4832" s="126"/>
      <c r="D4832" s="390"/>
      <c r="E4832" s="390"/>
      <c r="F4832" s="390"/>
    </row>
    <row r="4833" spans="2:6" x14ac:dyDescent="0.3">
      <c r="B4833" s="412"/>
      <c r="C4833" s="126"/>
      <c r="D4833" s="390"/>
      <c r="E4833" s="390"/>
      <c r="F4833" s="390"/>
    </row>
    <row r="4834" spans="2:6" x14ac:dyDescent="0.3">
      <c r="B4834" s="412"/>
      <c r="C4834" s="126"/>
      <c r="D4834" s="390"/>
      <c r="E4834" s="390"/>
      <c r="F4834" s="390"/>
    </row>
    <row r="4835" spans="2:6" x14ac:dyDescent="0.3">
      <c r="B4835" s="412"/>
      <c r="C4835" s="126"/>
      <c r="D4835" s="390"/>
      <c r="E4835" s="390"/>
      <c r="F4835" s="390"/>
    </row>
    <row r="4836" spans="2:6" x14ac:dyDescent="0.3">
      <c r="B4836" s="412"/>
      <c r="C4836" s="126"/>
      <c r="D4836" s="390"/>
      <c r="E4836" s="390"/>
      <c r="F4836" s="390"/>
    </row>
    <row r="4837" spans="2:6" x14ac:dyDescent="0.3">
      <c r="B4837" s="412"/>
      <c r="C4837" s="126"/>
      <c r="D4837" s="390"/>
      <c r="E4837" s="390"/>
      <c r="F4837" s="390"/>
    </row>
    <row r="4838" spans="2:6" x14ac:dyDescent="0.3">
      <c r="B4838" s="412"/>
      <c r="C4838" s="126"/>
      <c r="D4838" s="390"/>
      <c r="E4838" s="390"/>
      <c r="F4838" s="390"/>
    </row>
    <row r="4839" spans="2:6" x14ac:dyDescent="0.3">
      <c r="B4839" s="412"/>
      <c r="C4839" s="126"/>
      <c r="D4839" s="390"/>
      <c r="E4839" s="390"/>
      <c r="F4839" s="390"/>
    </row>
    <row r="4840" spans="2:6" x14ac:dyDescent="0.3">
      <c r="B4840" s="412"/>
      <c r="C4840" s="126"/>
      <c r="D4840" s="390"/>
      <c r="E4840" s="390"/>
      <c r="F4840" s="390"/>
    </row>
    <row r="4841" spans="2:6" x14ac:dyDescent="0.3">
      <c r="B4841" s="412"/>
      <c r="C4841" s="126"/>
      <c r="D4841" s="390"/>
      <c r="E4841" s="390"/>
      <c r="F4841" s="390"/>
    </row>
    <row r="4842" spans="2:6" x14ac:dyDescent="0.3">
      <c r="B4842" s="412"/>
      <c r="C4842" s="126"/>
      <c r="D4842" s="390"/>
      <c r="E4842" s="390"/>
      <c r="F4842" s="390"/>
    </row>
    <row r="4843" spans="2:6" x14ac:dyDescent="0.3">
      <c r="B4843" s="412"/>
      <c r="C4843" s="126"/>
      <c r="D4843" s="390"/>
      <c r="E4843" s="390"/>
      <c r="F4843" s="390"/>
    </row>
    <row r="4844" spans="2:6" x14ac:dyDescent="0.3">
      <c r="B4844" s="412"/>
      <c r="C4844" s="126"/>
      <c r="D4844" s="390"/>
      <c r="E4844" s="390"/>
      <c r="F4844" s="390"/>
    </row>
    <row r="4845" spans="2:6" x14ac:dyDescent="0.3">
      <c r="B4845" s="412"/>
      <c r="C4845" s="126"/>
      <c r="D4845" s="390"/>
      <c r="E4845" s="390"/>
      <c r="F4845" s="390"/>
    </row>
    <row r="4846" spans="2:6" x14ac:dyDescent="0.3">
      <c r="B4846" s="412"/>
      <c r="C4846" s="126"/>
      <c r="D4846" s="390"/>
      <c r="E4846" s="390"/>
      <c r="F4846" s="390"/>
    </row>
    <row r="4847" spans="2:6" x14ac:dyDescent="0.3">
      <c r="B4847" s="412"/>
      <c r="C4847" s="126"/>
      <c r="D4847" s="390"/>
      <c r="E4847" s="390"/>
      <c r="F4847" s="390"/>
    </row>
    <row r="4848" spans="2:6" x14ac:dyDescent="0.3">
      <c r="B4848" s="412"/>
      <c r="C4848" s="126"/>
      <c r="D4848" s="390"/>
      <c r="E4848" s="390"/>
      <c r="F4848" s="390"/>
    </row>
    <row r="4849" spans="2:6" x14ac:dyDescent="0.3">
      <c r="B4849" s="412"/>
      <c r="C4849" s="126"/>
      <c r="D4849" s="390"/>
      <c r="E4849" s="390"/>
      <c r="F4849" s="390"/>
    </row>
    <row r="4850" spans="2:6" x14ac:dyDescent="0.3">
      <c r="B4850" s="412"/>
      <c r="C4850" s="126"/>
      <c r="D4850" s="390"/>
      <c r="E4850" s="390"/>
      <c r="F4850" s="390"/>
    </row>
    <row r="4851" spans="2:6" x14ac:dyDescent="0.3">
      <c r="B4851" s="412"/>
      <c r="C4851" s="126"/>
      <c r="D4851" s="390"/>
      <c r="E4851" s="390"/>
      <c r="F4851" s="390"/>
    </row>
    <row r="4852" spans="2:6" x14ac:dyDescent="0.3">
      <c r="B4852" s="412"/>
      <c r="C4852" s="126"/>
      <c r="D4852" s="390"/>
      <c r="E4852" s="390"/>
      <c r="F4852" s="390"/>
    </row>
    <row r="4853" spans="2:6" x14ac:dyDescent="0.3">
      <c r="B4853" s="412"/>
      <c r="C4853" s="126"/>
      <c r="D4853" s="390"/>
      <c r="E4853" s="390"/>
      <c r="F4853" s="390"/>
    </row>
    <row r="4854" spans="2:6" x14ac:dyDescent="0.3">
      <c r="B4854" s="412"/>
      <c r="C4854" s="126"/>
      <c r="D4854" s="390"/>
      <c r="E4854" s="390"/>
      <c r="F4854" s="390"/>
    </row>
    <row r="4855" spans="2:6" x14ac:dyDescent="0.3">
      <c r="B4855" s="412"/>
      <c r="C4855" s="126"/>
      <c r="D4855" s="390"/>
      <c r="E4855" s="390"/>
      <c r="F4855" s="390"/>
    </row>
    <row r="4856" spans="2:6" x14ac:dyDescent="0.3">
      <c r="B4856" s="412"/>
      <c r="C4856" s="126"/>
      <c r="D4856" s="390"/>
      <c r="E4856" s="390"/>
      <c r="F4856" s="390"/>
    </row>
    <row r="4857" spans="2:6" x14ac:dyDescent="0.3">
      <c r="B4857" s="412"/>
      <c r="C4857" s="126"/>
      <c r="D4857" s="390"/>
      <c r="E4857" s="390"/>
      <c r="F4857" s="390"/>
    </row>
    <row r="4858" spans="2:6" x14ac:dyDescent="0.3">
      <c r="B4858" s="412"/>
      <c r="C4858" s="126"/>
      <c r="D4858" s="390"/>
      <c r="E4858" s="390"/>
      <c r="F4858" s="390"/>
    </row>
    <row r="4859" spans="2:6" x14ac:dyDescent="0.3">
      <c r="B4859" s="412"/>
      <c r="C4859" s="126"/>
      <c r="D4859" s="390"/>
      <c r="E4859" s="390"/>
      <c r="F4859" s="390"/>
    </row>
    <row r="4860" spans="2:6" x14ac:dyDescent="0.3">
      <c r="B4860" s="412"/>
      <c r="C4860" s="126"/>
      <c r="D4860" s="390"/>
      <c r="E4860" s="390"/>
      <c r="F4860" s="390"/>
    </row>
    <row r="4861" spans="2:6" x14ac:dyDescent="0.3">
      <c r="B4861" s="412"/>
      <c r="C4861" s="126"/>
      <c r="D4861" s="390"/>
      <c r="E4861" s="390"/>
      <c r="F4861" s="390"/>
    </row>
    <row r="4862" spans="2:6" x14ac:dyDescent="0.3">
      <c r="B4862" s="412"/>
      <c r="C4862" s="126"/>
      <c r="D4862" s="390"/>
      <c r="E4862" s="390"/>
      <c r="F4862" s="390"/>
    </row>
    <row r="4863" spans="2:6" x14ac:dyDescent="0.3">
      <c r="B4863" s="412"/>
      <c r="C4863" s="126"/>
      <c r="D4863" s="390"/>
      <c r="E4863" s="390"/>
      <c r="F4863" s="390"/>
    </row>
    <row r="4864" spans="2:6" x14ac:dyDescent="0.3">
      <c r="B4864" s="412"/>
      <c r="C4864" s="126"/>
      <c r="D4864" s="390"/>
      <c r="E4864" s="390"/>
      <c r="F4864" s="390"/>
    </row>
    <row r="4865" spans="2:6" x14ac:dyDescent="0.3">
      <c r="B4865" s="412"/>
      <c r="C4865" s="126"/>
      <c r="D4865" s="390"/>
      <c r="E4865" s="390"/>
      <c r="F4865" s="390"/>
    </row>
    <row r="4866" spans="2:6" x14ac:dyDescent="0.3">
      <c r="B4866" s="412"/>
      <c r="C4866" s="126"/>
      <c r="D4866" s="390"/>
      <c r="E4866" s="390"/>
      <c r="F4866" s="390"/>
    </row>
    <row r="4867" spans="2:6" x14ac:dyDescent="0.3">
      <c r="B4867" s="412"/>
      <c r="C4867" s="126"/>
      <c r="D4867" s="390"/>
      <c r="E4867" s="390"/>
      <c r="F4867" s="390"/>
    </row>
    <row r="4868" spans="2:6" x14ac:dyDescent="0.3">
      <c r="B4868" s="412"/>
      <c r="C4868" s="126"/>
      <c r="D4868" s="390"/>
      <c r="E4868" s="390"/>
      <c r="F4868" s="390"/>
    </row>
    <row r="4869" spans="2:6" x14ac:dyDescent="0.3">
      <c r="B4869" s="412"/>
      <c r="C4869" s="126"/>
      <c r="D4869" s="390"/>
      <c r="E4869" s="390"/>
      <c r="F4869" s="390"/>
    </row>
    <row r="4870" spans="2:6" x14ac:dyDescent="0.3">
      <c r="B4870" s="412"/>
      <c r="C4870" s="126"/>
      <c r="D4870" s="390"/>
      <c r="E4870" s="390"/>
      <c r="F4870" s="390"/>
    </row>
    <row r="4871" spans="2:6" x14ac:dyDescent="0.3">
      <c r="B4871" s="412"/>
      <c r="C4871" s="126"/>
      <c r="D4871" s="390"/>
      <c r="E4871" s="390"/>
      <c r="F4871" s="390"/>
    </row>
    <row r="4872" spans="2:6" x14ac:dyDescent="0.3">
      <c r="B4872" s="412"/>
      <c r="C4872" s="126"/>
      <c r="D4872" s="390"/>
      <c r="E4872" s="390"/>
      <c r="F4872" s="390"/>
    </row>
    <row r="4873" spans="2:6" x14ac:dyDescent="0.3">
      <c r="B4873" s="412"/>
      <c r="C4873" s="126"/>
      <c r="D4873" s="390"/>
      <c r="E4873" s="390"/>
      <c r="F4873" s="390"/>
    </row>
    <row r="4874" spans="2:6" x14ac:dyDescent="0.3">
      <c r="B4874" s="412"/>
      <c r="C4874" s="126"/>
      <c r="D4874" s="390"/>
      <c r="E4874" s="390"/>
      <c r="F4874" s="390"/>
    </row>
    <row r="4875" spans="2:6" x14ac:dyDescent="0.3">
      <c r="B4875" s="412"/>
      <c r="C4875" s="126"/>
      <c r="D4875" s="390"/>
      <c r="E4875" s="390"/>
      <c r="F4875" s="390"/>
    </row>
    <row r="4876" spans="2:6" x14ac:dyDescent="0.3">
      <c r="B4876" s="412"/>
      <c r="C4876" s="126"/>
      <c r="D4876" s="390"/>
      <c r="E4876" s="390"/>
      <c r="F4876" s="390"/>
    </row>
    <row r="4877" spans="2:6" x14ac:dyDescent="0.3">
      <c r="B4877" s="412"/>
      <c r="C4877" s="126"/>
      <c r="D4877" s="390"/>
      <c r="E4877" s="390"/>
      <c r="F4877" s="390"/>
    </row>
    <row r="4878" spans="2:6" x14ac:dyDescent="0.3">
      <c r="B4878" s="412"/>
      <c r="C4878" s="126"/>
      <c r="D4878" s="390"/>
      <c r="E4878" s="390"/>
      <c r="F4878" s="390"/>
    </row>
    <row r="4879" spans="2:6" x14ac:dyDescent="0.3">
      <c r="B4879" s="412"/>
      <c r="C4879" s="126"/>
      <c r="D4879" s="390"/>
      <c r="E4879" s="390"/>
      <c r="F4879" s="390"/>
    </row>
    <row r="4880" spans="2:6" x14ac:dyDescent="0.3">
      <c r="B4880" s="412"/>
      <c r="C4880" s="126"/>
      <c r="D4880" s="390"/>
      <c r="E4880" s="390"/>
      <c r="F4880" s="390"/>
    </row>
    <row r="4881" spans="2:6" x14ac:dyDescent="0.3">
      <c r="B4881" s="412"/>
      <c r="C4881" s="126"/>
      <c r="D4881" s="390"/>
      <c r="E4881" s="390"/>
      <c r="F4881" s="390"/>
    </row>
    <row r="4882" spans="2:6" x14ac:dyDescent="0.3">
      <c r="B4882" s="412"/>
      <c r="C4882" s="126"/>
      <c r="D4882" s="390"/>
      <c r="E4882" s="390"/>
      <c r="F4882" s="390"/>
    </row>
    <row r="4883" spans="2:6" x14ac:dyDescent="0.3">
      <c r="B4883" s="412"/>
      <c r="C4883" s="126"/>
      <c r="D4883" s="390"/>
      <c r="E4883" s="390"/>
      <c r="F4883" s="390"/>
    </row>
    <row r="4884" spans="2:6" x14ac:dyDescent="0.3">
      <c r="B4884" s="412"/>
      <c r="C4884" s="126"/>
      <c r="D4884" s="390"/>
      <c r="E4884" s="390"/>
      <c r="F4884" s="390"/>
    </row>
    <row r="4885" spans="2:6" x14ac:dyDescent="0.3">
      <c r="B4885" s="412"/>
      <c r="C4885" s="126"/>
      <c r="D4885" s="390"/>
      <c r="E4885" s="390"/>
      <c r="F4885" s="390"/>
    </row>
    <row r="4886" spans="2:6" x14ac:dyDescent="0.3">
      <c r="B4886" s="412"/>
      <c r="C4886" s="126"/>
      <c r="D4886" s="390"/>
      <c r="E4886" s="390"/>
      <c r="F4886" s="390"/>
    </row>
    <row r="4887" spans="2:6" x14ac:dyDescent="0.3">
      <c r="B4887" s="412"/>
      <c r="C4887" s="126"/>
      <c r="D4887" s="390"/>
      <c r="E4887" s="390"/>
      <c r="F4887" s="390"/>
    </row>
    <row r="4888" spans="2:6" x14ac:dyDescent="0.3">
      <c r="B4888" s="412"/>
      <c r="C4888" s="126"/>
      <c r="D4888" s="390"/>
      <c r="E4888" s="390"/>
      <c r="F4888" s="390"/>
    </row>
    <row r="4889" spans="2:6" x14ac:dyDescent="0.3">
      <c r="B4889" s="412"/>
      <c r="C4889" s="126"/>
      <c r="D4889" s="390"/>
      <c r="E4889" s="390"/>
      <c r="F4889" s="390"/>
    </row>
    <row r="4890" spans="2:6" x14ac:dyDescent="0.3">
      <c r="B4890" s="412"/>
      <c r="C4890" s="126"/>
      <c r="D4890" s="390"/>
      <c r="E4890" s="390"/>
      <c r="F4890" s="390"/>
    </row>
    <row r="4891" spans="2:6" x14ac:dyDescent="0.3">
      <c r="B4891" s="412"/>
      <c r="C4891" s="126"/>
      <c r="D4891" s="390"/>
      <c r="E4891" s="390"/>
      <c r="F4891" s="390"/>
    </row>
    <row r="4892" spans="2:6" x14ac:dyDescent="0.3">
      <c r="B4892" s="412"/>
      <c r="C4892" s="126"/>
      <c r="D4892" s="390"/>
      <c r="E4892" s="390"/>
      <c r="F4892" s="390"/>
    </row>
    <row r="4893" spans="2:6" x14ac:dyDescent="0.3">
      <c r="B4893" s="412"/>
      <c r="C4893" s="126"/>
      <c r="D4893" s="390"/>
      <c r="E4893" s="390"/>
      <c r="F4893" s="390"/>
    </row>
    <row r="4894" spans="2:6" x14ac:dyDescent="0.3">
      <c r="B4894" s="412"/>
      <c r="C4894" s="126"/>
      <c r="D4894" s="390"/>
      <c r="E4894" s="390"/>
      <c r="F4894" s="390"/>
    </row>
    <row r="4895" spans="2:6" x14ac:dyDescent="0.3">
      <c r="B4895" s="412"/>
      <c r="C4895" s="126"/>
      <c r="D4895" s="390"/>
      <c r="E4895" s="390"/>
      <c r="F4895" s="390"/>
    </row>
    <row r="4896" spans="2:6" x14ac:dyDescent="0.3">
      <c r="B4896" s="412"/>
      <c r="C4896" s="126"/>
      <c r="D4896" s="390"/>
      <c r="E4896" s="390"/>
      <c r="F4896" s="390"/>
    </row>
    <row r="4897" spans="2:6" x14ac:dyDescent="0.3">
      <c r="B4897" s="412"/>
      <c r="C4897" s="126"/>
      <c r="D4897" s="390"/>
      <c r="E4897" s="390"/>
      <c r="F4897" s="390"/>
    </row>
    <row r="4898" spans="2:6" x14ac:dyDescent="0.3">
      <c r="B4898" s="412"/>
      <c r="C4898" s="126"/>
      <c r="D4898" s="390"/>
      <c r="E4898" s="390"/>
      <c r="F4898" s="390"/>
    </row>
    <row r="4899" spans="2:6" x14ac:dyDescent="0.3">
      <c r="B4899" s="412"/>
      <c r="C4899" s="126"/>
      <c r="D4899" s="390"/>
      <c r="E4899" s="390"/>
      <c r="F4899" s="390"/>
    </row>
    <row r="4900" spans="2:6" x14ac:dyDescent="0.3">
      <c r="B4900" s="412"/>
      <c r="C4900" s="126"/>
      <c r="D4900" s="390"/>
      <c r="E4900" s="390"/>
      <c r="F4900" s="390"/>
    </row>
    <row r="4901" spans="2:6" x14ac:dyDescent="0.3">
      <c r="B4901" s="412"/>
      <c r="C4901" s="126"/>
      <c r="D4901" s="390"/>
      <c r="E4901" s="390"/>
      <c r="F4901" s="390"/>
    </row>
    <row r="4902" spans="2:6" x14ac:dyDescent="0.3">
      <c r="B4902" s="412"/>
      <c r="C4902" s="126"/>
      <c r="D4902" s="390"/>
      <c r="E4902" s="390"/>
      <c r="F4902" s="390"/>
    </row>
    <row r="4903" spans="2:6" x14ac:dyDescent="0.3">
      <c r="B4903" s="412"/>
      <c r="C4903" s="126"/>
      <c r="D4903" s="390"/>
      <c r="E4903" s="390"/>
      <c r="F4903" s="390"/>
    </row>
    <row r="4904" spans="2:6" x14ac:dyDescent="0.3">
      <c r="B4904" s="412"/>
      <c r="C4904" s="126"/>
      <c r="D4904" s="390"/>
      <c r="E4904" s="390"/>
      <c r="F4904" s="390"/>
    </row>
    <row r="4905" spans="2:6" x14ac:dyDescent="0.3">
      <c r="B4905" s="412"/>
      <c r="C4905" s="126"/>
      <c r="D4905" s="390"/>
      <c r="E4905" s="390"/>
      <c r="F4905" s="390"/>
    </row>
    <row r="4906" spans="2:6" x14ac:dyDescent="0.3">
      <c r="B4906" s="412"/>
      <c r="C4906" s="126"/>
      <c r="D4906" s="390"/>
      <c r="E4906" s="390"/>
      <c r="F4906" s="390"/>
    </row>
    <row r="4907" spans="2:6" x14ac:dyDescent="0.3">
      <c r="B4907" s="412"/>
      <c r="C4907" s="126"/>
      <c r="D4907" s="390"/>
      <c r="E4907" s="390"/>
      <c r="F4907" s="390"/>
    </row>
    <row r="4908" spans="2:6" x14ac:dyDescent="0.3">
      <c r="B4908" s="412"/>
      <c r="C4908" s="126"/>
      <c r="D4908" s="390"/>
      <c r="E4908" s="390"/>
      <c r="F4908" s="390"/>
    </row>
    <row r="4909" spans="2:6" x14ac:dyDescent="0.3">
      <c r="B4909" s="412"/>
      <c r="C4909" s="126"/>
      <c r="D4909" s="390"/>
      <c r="E4909" s="390"/>
      <c r="F4909" s="390"/>
    </row>
    <row r="4910" spans="2:6" x14ac:dyDescent="0.3">
      <c r="B4910" s="412"/>
      <c r="C4910" s="126"/>
      <c r="D4910" s="390"/>
      <c r="E4910" s="390"/>
      <c r="F4910" s="390"/>
    </row>
    <row r="4911" spans="2:6" x14ac:dyDescent="0.3">
      <c r="B4911" s="412"/>
      <c r="C4911" s="126"/>
      <c r="D4911" s="390"/>
      <c r="E4911" s="390"/>
      <c r="F4911" s="390"/>
    </row>
    <row r="4912" spans="2:6" x14ac:dyDescent="0.3">
      <c r="B4912" s="412"/>
      <c r="C4912" s="126"/>
      <c r="D4912" s="390"/>
      <c r="E4912" s="390"/>
      <c r="F4912" s="390"/>
    </row>
    <row r="4913" spans="2:6" x14ac:dyDescent="0.3">
      <c r="B4913" s="412"/>
      <c r="C4913" s="126"/>
      <c r="D4913" s="390"/>
      <c r="E4913" s="390"/>
      <c r="F4913" s="390"/>
    </row>
    <row r="4914" spans="2:6" x14ac:dyDescent="0.3">
      <c r="B4914" s="412"/>
      <c r="C4914" s="126"/>
      <c r="D4914" s="390"/>
      <c r="E4914" s="390"/>
      <c r="F4914" s="390"/>
    </row>
    <row r="4915" spans="2:6" x14ac:dyDescent="0.3">
      <c r="B4915" s="412"/>
      <c r="C4915" s="126"/>
      <c r="D4915" s="390"/>
      <c r="E4915" s="390"/>
      <c r="F4915" s="390"/>
    </row>
    <row r="4916" spans="2:6" x14ac:dyDescent="0.3">
      <c r="B4916" s="412"/>
      <c r="C4916" s="126"/>
      <c r="D4916" s="390"/>
      <c r="E4916" s="390"/>
      <c r="F4916" s="390"/>
    </row>
    <row r="4917" spans="2:6" x14ac:dyDescent="0.3">
      <c r="B4917" s="412"/>
      <c r="C4917" s="126"/>
      <c r="D4917" s="390"/>
      <c r="E4917" s="390"/>
      <c r="F4917" s="390"/>
    </row>
    <row r="4918" spans="2:6" x14ac:dyDescent="0.3">
      <c r="B4918" s="412"/>
      <c r="C4918" s="126"/>
      <c r="D4918" s="390"/>
      <c r="E4918" s="390"/>
      <c r="F4918" s="390"/>
    </row>
    <row r="4919" spans="2:6" x14ac:dyDescent="0.3">
      <c r="B4919" s="412"/>
      <c r="C4919" s="126"/>
      <c r="D4919" s="390"/>
      <c r="E4919" s="390"/>
      <c r="F4919" s="390"/>
    </row>
    <row r="4920" spans="2:6" x14ac:dyDescent="0.3">
      <c r="B4920" s="412"/>
      <c r="C4920" s="126"/>
      <c r="D4920" s="390"/>
      <c r="E4920" s="390"/>
      <c r="F4920" s="390"/>
    </row>
    <row r="4921" spans="2:6" x14ac:dyDescent="0.3">
      <c r="B4921" s="412"/>
      <c r="C4921" s="126"/>
      <c r="D4921" s="390"/>
      <c r="E4921" s="390"/>
      <c r="F4921" s="390"/>
    </row>
    <row r="4922" spans="2:6" x14ac:dyDescent="0.3">
      <c r="B4922" s="412"/>
      <c r="C4922" s="126"/>
      <c r="D4922" s="390"/>
      <c r="E4922" s="390"/>
      <c r="F4922" s="390"/>
    </row>
    <row r="4923" spans="2:6" x14ac:dyDescent="0.3">
      <c r="B4923" s="412"/>
      <c r="C4923" s="126"/>
      <c r="D4923" s="390"/>
      <c r="E4923" s="390"/>
      <c r="F4923" s="390"/>
    </row>
    <row r="4924" spans="2:6" x14ac:dyDescent="0.3">
      <c r="B4924" s="412"/>
      <c r="C4924" s="126"/>
      <c r="D4924" s="390"/>
      <c r="E4924" s="390"/>
      <c r="F4924" s="390"/>
    </row>
    <row r="4925" spans="2:6" x14ac:dyDescent="0.3">
      <c r="B4925" s="412"/>
      <c r="C4925" s="126"/>
      <c r="D4925" s="390"/>
      <c r="E4925" s="390"/>
      <c r="F4925" s="390"/>
    </row>
    <row r="4926" spans="2:6" x14ac:dyDescent="0.3">
      <c r="B4926" s="412"/>
      <c r="C4926" s="126"/>
      <c r="D4926" s="390"/>
      <c r="E4926" s="390"/>
      <c r="F4926" s="390"/>
    </row>
    <row r="4927" spans="2:6" x14ac:dyDescent="0.3">
      <c r="B4927" s="412"/>
      <c r="C4927" s="126"/>
      <c r="D4927" s="390"/>
      <c r="E4927" s="390"/>
      <c r="F4927" s="390"/>
    </row>
    <row r="4928" spans="2:6" x14ac:dyDescent="0.3">
      <c r="B4928" s="412"/>
      <c r="C4928" s="126"/>
      <c r="D4928" s="390"/>
      <c r="E4928" s="390"/>
      <c r="F4928" s="390"/>
    </row>
    <row r="4929" spans="2:6" x14ac:dyDescent="0.3">
      <c r="B4929" s="412"/>
      <c r="C4929" s="126"/>
      <c r="D4929" s="390"/>
      <c r="E4929" s="390"/>
      <c r="F4929" s="390"/>
    </row>
    <row r="4930" spans="2:6" x14ac:dyDescent="0.3">
      <c r="B4930" s="412"/>
      <c r="C4930" s="126"/>
      <c r="D4930" s="390"/>
      <c r="E4930" s="390"/>
      <c r="F4930" s="390"/>
    </row>
    <row r="4931" spans="2:6" x14ac:dyDescent="0.3">
      <c r="B4931" s="412"/>
      <c r="C4931" s="126"/>
      <c r="D4931" s="390"/>
      <c r="E4931" s="390"/>
      <c r="F4931" s="390"/>
    </row>
    <row r="4932" spans="2:6" x14ac:dyDescent="0.3">
      <c r="B4932" s="412"/>
      <c r="C4932" s="126"/>
      <c r="D4932" s="390"/>
      <c r="E4932" s="390"/>
      <c r="F4932" s="390"/>
    </row>
    <row r="4933" spans="2:6" x14ac:dyDescent="0.3">
      <c r="B4933" s="412"/>
      <c r="C4933" s="126"/>
      <c r="D4933" s="390"/>
      <c r="E4933" s="390"/>
      <c r="F4933" s="390"/>
    </row>
    <row r="4934" spans="2:6" x14ac:dyDescent="0.3">
      <c r="B4934" s="412"/>
      <c r="C4934" s="126"/>
      <c r="D4934" s="390"/>
      <c r="E4934" s="390"/>
      <c r="F4934" s="390"/>
    </row>
    <row r="4935" spans="2:6" x14ac:dyDescent="0.3">
      <c r="B4935" s="412"/>
      <c r="C4935" s="126"/>
      <c r="D4935" s="390"/>
      <c r="E4935" s="390"/>
      <c r="F4935" s="390"/>
    </row>
    <row r="4936" spans="2:6" x14ac:dyDescent="0.3">
      <c r="B4936" s="412"/>
      <c r="C4936" s="126"/>
      <c r="D4936" s="390"/>
      <c r="E4936" s="390"/>
      <c r="F4936" s="390"/>
    </row>
    <row r="4937" spans="2:6" x14ac:dyDescent="0.3">
      <c r="B4937" s="412"/>
      <c r="C4937" s="126"/>
      <c r="D4937" s="390"/>
      <c r="E4937" s="390"/>
      <c r="F4937" s="390"/>
    </row>
    <row r="4938" spans="2:6" x14ac:dyDescent="0.3">
      <c r="B4938" s="412"/>
      <c r="C4938" s="126"/>
      <c r="D4938" s="390"/>
      <c r="E4938" s="390"/>
      <c r="F4938" s="390"/>
    </row>
    <row r="4939" spans="2:6" x14ac:dyDescent="0.3">
      <c r="B4939" s="412"/>
      <c r="C4939" s="126"/>
      <c r="D4939" s="390"/>
      <c r="E4939" s="390"/>
      <c r="F4939" s="390"/>
    </row>
    <row r="4940" spans="2:6" x14ac:dyDescent="0.3">
      <c r="B4940" s="412"/>
      <c r="C4940" s="126"/>
      <c r="D4940" s="390"/>
      <c r="E4940" s="390"/>
      <c r="F4940" s="390"/>
    </row>
    <row r="4941" spans="2:6" x14ac:dyDescent="0.3">
      <c r="B4941" s="412"/>
      <c r="C4941" s="126"/>
      <c r="D4941" s="390"/>
      <c r="E4941" s="390"/>
      <c r="F4941" s="390"/>
    </row>
    <row r="4942" spans="2:6" x14ac:dyDescent="0.3">
      <c r="B4942" s="412"/>
      <c r="C4942" s="126"/>
      <c r="D4942" s="390"/>
      <c r="E4942" s="390"/>
      <c r="F4942" s="390"/>
    </row>
    <row r="4943" spans="2:6" x14ac:dyDescent="0.3">
      <c r="B4943" s="412"/>
      <c r="C4943" s="126"/>
      <c r="D4943" s="390"/>
      <c r="E4943" s="390"/>
      <c r="F4943" s="390"/>
    </row>
    <row r="4944" spans="2:6" x14ac:dyDescent="0.3">
      <c r="B4944" s="412"/>
      <c r="C4944" s="126"/>
      <c r="D4944" s="390"/>
      <c r="E4944" s="390"/>
      <c r="F4944" s="390"/>
    </row>
    <row r="4945" spans="2:6" x14ac:dyDescent="0.3">
      <c r="B4945" s="412"/>
      <c r="C4945" s="126"/>
      <c r="D4945" s="390"/>
      <c r="E4945" s="390"/>
      <c r="F4945" s="390"/>
    </row>
    <row r="4946" spans="2:6" x14ac:dyDescent="0.3">
      <c r="B4946" s="412"/>
      <c r="C4946" s="126"/>
      <c r="D4946" s="390"/>
      <c r="E4946" s="390"/>
      <c r="F4946" s="390"/>
    </row>
    <row r="4947" spans="2:6" x14ac:dyDescent="0.3">
      <c r="B4947" s="412"/>
      <c r="C4947" s="126"/>
      <c r="D4947" s="390"/>
      <c r="E4947" s="390"/>
      <c r="F4947" s="390"/>
    </row>
    <row r="4948" spans="2:6" x14ac:dyDescent="0.3">
      <c r="B4948" s="412"/>
      <c r="C4948" s="126"/>
      <c r="D4948" s="390"/>
      <c r="E4948" s="390"/>
      <c r="F4948" s="390"/>
    </row>
    <row r="4949" spans="2:6" x14ac:dyDescent="0.3">
      <c r="B4949" s="412"/>
      <c r="C4949" s="126"/>
      <c r="D4949" s="390"/>
      <c r="E4949" s="390"/>
      <c r="F4949" s="390"/>
    </row>
    <row r="4950" spans="2:6" x14ac:dyDescent="0.3">
      <c r="B4950" s="412"/>
      <c r="C4950" s="126"/>
      <c r="D4950" s="390"/>
      <c r="E4950" s="390"/>
      <c r="F4950" s="390"/>
    </row>
    <row r="4951" spans="2:6" x14ac:dyDescent="0.3">
      <c r="B4951" s="412"/>
      <c r="C4951" s="126"/>
      <c r="D4951" s="390"/>
      <c r="E4951" s="390"/>
      <c r="F4951" s="390"/>
    </row>
    <row r="4952" spans="2:6" x14ac:dyDescent="0.3">
      <c r="B4952" s="412"/>
      <c r="C4952" s="126"/>
      <c r="D4952" s="390"/>
      <c r="E4952" s="390"/>
      <c r="F4952" s="390"/>
    </row>
    <row r="4953" spans="2:6" x14ac:dyDescent="0.3">
      <c r="B4953" s="412"/>
      <c r="C4953" s="126"/>
      <c r="D4953" s="390"/>
      <c r="E4953" s="390"/>
      <c r="F4953" s="390"/>
    </row>
    <row r="4954" spans="2:6" x14ac:dyDescent="0.3">
      <c r="B4954" s="412"/>
      <c r="C4954" s="126"/>
      <c r="D4954" s="390"/>
      <c r="E4954" s="390"/>
      <c r="F4954" s="390"/>
    </row>
    <row r="4955" spans="2:6" x14ac:dyDescent="0.3">
      <c r="B4955" s="412"/>
      <c r="C4955" s="126"/>
      <c r="D4955" s="390"/>
      <c r="E4955" s="390"/>
      <c r="F4955" s="390"/>
    </row>
    <row r="4956" spans="2:6" x14ac:dyDescent="0.3">
      <c r="B4956" s="412"/>
      <c r="C4956" s="126"/>
      <c r="D4956" s="390"/>
      <c r="E4956" s="390"/>
      <c r="F4956" s="390"/>
    </row>
    <row r="4957" spans="2:6" x14ac:dyDescent="0.3">
      <c r="B4957" s="412"/>
      <c r="C4957" s="126"/>
      <c r="D4957" s="390"/>
      <c r="E4957" s="390"/>
      <c r="F4957" s="390"/>
    </row>
    <row r="4958" spans="2:6" x14ac:dyDescent="0.3">
      <c r="B4958" s="412"/>
      <c r="C4958" s="126"/>
      <c r="D4958" s="390"/>
      <c r="E4958" s="390"/>
      <c r="F4958" s="390"/>
    </row>
    <row r="4959" spans="2:6" x14ac:dyDescent="0.3">
      <c r="B4959" s="412"/>
      <c r="C4959" s="126"/>
      <c r="D4959" s="390"/>
      <c r="E4959" s="390"/>
      <c r="F4959" s="390"/>
    </row>
    <row r="4960" spans="2:6" x14ac:dyDescent="0.3">
      <c r="B4960" s="412"/>
      <c r="C4960" s="126"/>
      <c r="D4960" s="390"/>
      <c r="E4960" s="390"/>
      <c r="F4960" s="390"/>
    </row>
    <row r="4961" spans="2:6" x14ac:dyDescent="0.3">
      <c r="B4961" s="412"/>
      <c r="C4961" s="126"/>
      <c r="D4961" s="390"/>
      <c r="E4961" s="390"/>
      <c r="F4961" s="390"/>
    </row>
    <row r="4962" spans="2:6" x14ac:dyDescent="0.3">
      <c r="B4962" s="412"/>
      <c r="C4962" s="126"/>
      <c r="D4962" s="390"/>
      <c r="E4962" s="390"/>
      <c r="F4962" s="390"/>
    </row>
    <row r="4963" spans="2:6" x14ac:dyDescent="0.3">
      <c r="B4963" s="412"/>
      <c r="C4963" s="126"/>
      <c r="D4963" s="390"/>
      <c r="E4963" s="390"/>
      <c r="F4963" s="390"/>
    </row>
    <row r="4964" spans="2:6" x14ac:dyDescent="0.3">
      <c r="B4964" s="412"/>
      <c r="C4964" s="126"/>
      <c r="D4964" s="390"/>
      <c r="E4964" s="390"/>
      <c r="F4964" s="390"/>
    </row>
    <row r="4965" spans="2:6" x14ac:dyDescent="0.3">
      <c r="B4965" s="412"/>
      <c r="C4965" s="126"/>
      <c r="D4965" s="390"/>
      <c r="E4965" s="390"/>
      <c r="F4965" s="390"/>
    </row>
    <row r="4966" spans="2:6" x14ac:dyDescent="0.3">
      <c r="B4966" s="412"/>
      <c r="C4966" s="126"/>
      <c r="D4966" s="390"/>
      <c r="E4966" s="390"/>
      <c r="F4966" s="390"/>
    </row>
    <row r="4967" spans="2:6" x14ac:dyDescent="0.3">
      <c r="B4967" s="412"/>
      <c r="C4967" s="126"/>
      <c r="D4967" s="390"/>
      <c r="E4967" s="390"/>
      <c r="F4967" s="390"/>
    </row>
    <row r="4968" spans="2:6" x14ac:dyDescent="0.3">
      <c r="B4968" s="412"/>
      <c r="C4968" s="126"/>
      <c r="D4968" s="390"/>
      <c r="E4968" s="390"/>
      <c r="F4968" s="390"/>
    </row>
    <row r="4969" spans="2:6" x14ac:dyDescent="0.3">
      <c r="B4969" s="412"/>
      <c r="C4969" s="126"/>
      <c r="D4969" s="390"/>
      <c r="E4969" s="390"/>
      <c r="F4969" s="390"/>
    </row>
    <row r="4970" spans="2:6" x14ac:dyDescent="0.3">
      <c r="B4970" s="412"/>
      <c r="C4970" s="126"/>
      <c r="D4970" s="390"/>
      <c r="E4970" s="390"/>
      <c r="F4970" s="390"/>
    </row>
    <row r="4971" spans="2:6" x14ac:dyDescent="0.3">
      <c r="B4971" s="412"/>
      <c r="C4971" s="126"/>
      <c r="D4971" s="390"/>
      <c r="E4971" s="390"/>
      <c r="F4971" s="390"/>
    </row>
    <row r="4972" spans="2:6" x14ac:dyDescent="0.3">
      <c r="B4972" s="412"/>
      <c r="C4972" s="126"/>
      <c r="D4972" s="390"/>
      <c r="E4972" s="390"/>
      <c r="F4972" s="390"/>
    </row>
    <row r="4973" spans="2:6" x14ac:dyDescent="0.3">
      <c r="B4973" s="412"/>
      <c r="C4973" s="126"/>
      <c r="D4973" s="390"/>
      <c r="E4973" s="390"/>
      <c r="F4973" s="390"/>
    </row>
    <row r="4974" spans="2:6" x14ac:dyDescent="0.3">
      <c r="B4974" s="412"/>
      <c r="C4974" s="126"/>
      <c r="D4974" s="390"/>
      <c r="E4974" s="390"/>
      <c r="F4974" s="390"/>
    </row>
    <row r="4975" spans="2:6" x14ac:dyDescent="0.3">
      <c r="B4975" s="412"/>
      <c r="C4975" s="126"/>
      <c r="D4975" s="390"/>
      <c r="E4975" s="390"/>
      <c r="F4975" s="390"/>
    </row>
    <row r="4976" spans="2:6" x14ac:dyDescent="0.3">
      <c r="B4976" s="412"/>
      <c r="C4976" s="126"/>
      <c r="D4976" s="390"/>
      <c r="E4976" s="390"/>
      <c r="F4976" s="390"/>
    </row>
    <row r="4977" spans="2:6" x14ac:dyDescent="0.3">
      <c r="B4977" s="412"/>
      <c r="C4977" s="126"/>
      <c r="D4977" s="390"/>
      <c r="E4977" s="390"/>
      <c r="F4977" s="390"/>
    </row>
    <row r="4978" spans="2:6" x14ac:dyDescent="0.3">
      <c r="B4978" s="412"/>
      <c r="C4978" s="126"/>
      <c r="D4978" s="390"/>
      <c r="E4978" s="390"/>
      <c r="F4978" s="390"/>
    </row>
    <row r="4979" spans="2:6" x14ac:dyDescent="0.3">
      <c r="B4979" s="412"/>
      <c r="C4979" s="126"/>
      <c r="D4979" s="390"/>
      <c r="E4979" s="390"/>
      <c r="F4979" s="390"/>
    </row>
    <row r="4980" spans="2:6" x14ac:dyDescent="0.3">
      <c r="B4980" s="412"/>
      <c r="C4980" s="126"/>
      <c r="D4980" s="390"/>
      <c r="E4980" s="390"/>
      <c r="F4980" s="390"/>
    </row>
    <row r="4981" spans="2:6" x14ac:dyDescent="0.3">
      <c r="B4981" s="412"/>
      <c r="C4981" s="126"/>
      <c r="D4981" s="390"/>
      <c r="E4981" s="390"/>
      <c r="F4981" s="390"/>
    </row>
    <row r="4982" spans="2:6" x14ac:dyDescent="0.3">
      <c r="B4982" s="412"/>
      <c r="C4982" s="126"/>
      <c r="D4982" s="390"/>
      <c r="E4982" s="390"/>
      <c r="F4982" s="390"/>
    </row>
    <row r="4983" spans="2:6" x14ac:dyDescent="0.3">
      <c r="B4983" s="412"/>
      <c r="C4983" s="126"/>
      <c r="D4983" s="390"/>
      <c r="E4983" s="390"/>
      <c r="F4983" s="390"/>
    </row>
    <row r="4984" spans="2:6" x14ac:dyDescent="0.3">
      <c r="B4984" s="412"/>
      <c r="C4984" s="126"/>
      <c r="D4984" s="390"/>
      <c r="E4984" s="390"/>
      <c r="F4984" s="390"/>
    </row>
    <row r="4985" spans="2:6" x14ac:dyDescent="0.3">
      <c r="B4985" s="412"/>
      <c r="C4985" s="126"/>
      <c r="D4985" s="390"/>
      <c r="E4985" s="390"/>
      <c r="F4985" s="390"/>
    </row>
    <row r="4986" spans="2:6" x14ac:dyDescent="0.3">
      <c r="B4986" s="412"/>
      <c r="C4986" s="126"/>
      <c r="D4986" s="390"/>
      <c r="E4986" s="390"/>
      <c r="F4986" s="390"/>
    </row>
    <row r="4987" spans="2:6" x14ac:dyDescent="0.3">
      <c r="B4987" s="412"/>
      <c r="C4987" s="126"/>
      <c r="D4987" s="390"/>
      <c r="E4987" s="390"/>
      <c r="F4987" s="390"/>
    </row>
    <row r="4988" spans="2:6" x14ac:dyDescent="0.3">
      <c r="B4988" s="412"/>
      <c r="C4988" s="126"/>
      <c r="D4988" s="390"/>
      <c r="E4988" s="390"/>
      <c r="F4988" s="390"/>
    </row>
    <row r="4989" spans="2:6" x14ac:dyDescent="0.3">
      <c r="B4989" s="412"/>
      <c r="C4989" s="126"/>
      <c r="D4989" s="390"/>
      <c r="E4989" s="390"/>
      <c r="F4989" s="390"/>
    </row>
    <row r="4990" spans="2:6" x14ac:dyDescent="0.3">
      <c r="B4990" s="412"/>
      <c r="C4990" s="126"/>
      <c r="D4990" s="390"/>
      <c r="E4990" s="390"/>
      <c r="F4990" s="390"/>
    </row>
    <row r="4991" spans="2:6" x14ac:dyDescent="0.3">
      <c r="B4991" s="412"/>
      <c r="C4991" s="126"/>
      <c r="D4991" s="390"/>
      <c r="E4991" s="390"/>
      <c r="F4991" s="390"/>
    </row>
    <row r="4992" spans="2:6" x14ac:dyDescent="0.3">
      <c r="B4992" s="412"/>
      <c r="C4992" s="126"/>
      <c r="D4992" s="390"/>
      <c r="E4992" s="390"/>
      <c r="F4992" s="390"/>
    </row>
    <row r="4993" spans="2:6" x14ac:dyDescent="0.3">
      <c r="B4993" s="412"/>
      <c r="C4993" s="126"/>
      <c r="D4993" s="390"/>
      <c r="E4993" s="390"/>
      <c r="F4993" s="390"/>
    </row>
    <row r="4994" spans="2:6" x14ac:dyDescent="0.3">
      <c r="B4994" s="412"/>
      <c r="C4994" s="126"/>
      <c r="D4994" s="390"/>
      <c r="E4994" s="390"/>
      <c r="F4994" s="390"/>
    </row>
    <row r="4995" spans="2:6" x14ac:dyDescent="0.3">
      <c r="B4995" s="412"/>
      <c r="C4995" s="126"/>
      <c r="D4995" s="390"/>
      <c r="E4995" s="390"/>
      <c r="F4995" s="390"/>
    </row>
    <row r="4996" spans="2:6" x14ac:dyDescent="0.3">
      <c r="B4996" s="412"/>
      <c r="C4996" s="126"/>
      <c r="D4996" s="390"/>
      <c r="E4996" s="390"/>
      <c r="F4996" s="390"/>
    </row>
    <row r="4997" spans="2:6" x14ac:dyDescent="0.3">
      <c r="B4997" s="412"/>
      <c r="C4997" s="126"/>
      <c r="D4997" s="390"/>
      <c r="E4997" s="390"/>
      <c r="F4997" s="390"/>
    </row>
    <row r="4998" spans="2:6" x14ac:dyDescent="0.3">
      <c r="B4998" s="412"/>
      <c r="C4998" s="126"/>
      <c r="D4998" s="390"/>
      <c r="E4998" s="390"/>
      <c r="F4998" s="390"/>
    </row>
    <row r="4999" spans="2:6" x14ac:dyDescent="0.3">
      <c r="B4999" s="412"/>
      <c r="C4999" s="126"/>
      <c r="D4999" s="390"/>
      <c r="E4999" s="390"/>
      <c r="F4999" s="390"/>
    </row>
    <row r="5000" spans="2:6" x14ac:dyDescent="0.3">
      <c r="B5000" s="412"/>
      <c r="C5000" s="126"/>
      <c r="D5000" s="390"/>
      <c r="E5000" s="390"/>
      <c r="F5000" s="390"/>
    </row>
    <row r="5001" spans="2:6" x14ac:dyDescent="0.3">
      <c r="B5001" s="412"/>
      <c r="C5001" s="126"/>
      <c r="D5001" s="390"/>
      <c r="E5001" s="390"/>
      <c r="F5001" s="390"/>
    </row>
    <row r="5002" spans="2:6" x14ac:dyDescent="0.3">
      <c r="B5002" s="412"/>
      <c r="C5002" s="126"/>
      <c r="D5002" s="390"/>
      <c r="E5002" s="390"/>
      <c r="F5002" s="390"/>
    </row>
    <row r="5003" spans="2:6" x14ac:dyDescent="0.3">
      <c r="B5003" s="412"/>
      <c r="C5003" s="126"/>
      <c r="D5003" s="390"/>
      <c r="E5003" s="390"/>
      <c r="F5003" s="390"/>
    </row>
    <row r="5004" spans="2:6" x14ac:dyDescent="0.3">
      <c r="B5004" s="412"/>
      <c r="C5004" s="126"/>
      <c r="D5004" s="390"/>
      <c r="E5004" s="390"/>
      <c r="F5004" s="390"/>
    </row>
    <row r="5005" spans="2:6" x14ac:dyDescent="0.3">
      <c r="B5005" s="412"/>
      <c r="C5005" s="126"/>
      <c r="D5005" s="390"/>
      <c r="E5005" s="390"/>
      <c r="F5005" s="390"/>
    </row>
    <row r="5006" spans="2:6" x14ac:dyDescent="0.3">
      <c r="B5006" s="412"/>
      <c r="C5006" s="126"/>
      <c r="D5006" s="390"/>
      <c r="E5006" s="390"/>
      <c r="F5006" s="390"/>
    </row>
    <row r="5007" spans="2:6" x14ac:dyDescent="0.3">
      <c r="B5007" s="412"/>
      <c r="C5007" s="126"/>
      <c r="D5007" s="390"/>
      <c r="E5007" s="390"/>
      <c r="F5007" s="390"/>
    </row>
    <row r="5008" spans="2:6" x14ac:dyDescent="0.3">
      <c r="B5008" s="412"/>
      <c r="C5008" s="126"/>
      <c r="D5008" s="390"/>
      <c r="E5008" s="390"/>
      <c r="F5008" s="390"/>
    </row>
    <row r="5009" spans="2:6" x14ac:dyDescent="0.3">
      <c r="B5009" s="412"/>
      <c r="C5009" s="126"/>
      <c r="D5009" s="390"/>
      <c r="E5009" s="390"/>
      <c r="F5009" s="390"/>
    </row>
    <row r="5010" spans="2:6" x14ac:dyDescent="0.3">
      <c r="B5010" s="412"/>
      <c r="C5010" s="126"/>
      <c r="D5010" s="390"/>
      <c r="E5010" s="390"/>
      <c r="F5010" s="390"/>
    </row>
    <row r="5011" spans="2:6" x14ac:dyDescent="0.3">
      <c r="B5011" s="412"/>
      <c r="C5011" s="126"/>
      <c r="D5011" s="390"/>
      <c r="E5011" s="390"/>
      <c r="F5011" s="390"/>
    </row>
    <row r="5012" spans="2:6" x14ac:dyDescent="0.3">
      <c r="B5012" s="412"/>
      <c r="C5012" s="126"/>
      <c r="D5012" s="390"/>
      <c r="E5012" s="390"/>
      <c r="F5012" s="390"/>
    </row>
    <row r="5013" spans="2:6" x14ac:dyDescent="0.3">
      <c r="B5013" s="412"/>
      <c r="C5013" s="126"/>
      <c r="D5013" s="390"/>
      <c r="E5013" s="390"/>
      <c r="F5013" s="390"/>
    </row>
    <row r="5014" spans="2:6" x14ac:dyDescent="0.3">
      <c r="B5014" s="412"/>
      <c r="C5014" s="126"/>
      <c r="D5014" s="390"/>
      <c r="E5014" s="390"/>
      <c r="F5014" s="390"/>
    </row>
    <row r="5015" spans="2:6" x14ac:dyDescent="0.3">
      <c r="B5015" s="412"/>
      <c r="C5015" s="126"/>
      <c r="D5015" s="390"/>
      <c r="E5015" s="390"/>
      <c r="F5015" s="390"/>
    </row>
    <row r="5016" spans="2:6" x14ac:dyDescent="0.3">
      <c r="B5016" s="412"/>
      <c r="C5016" s="126"/>
      <c r="D5016" s="390"/>
      <c r="E5016" s="390"/>
      <c r="F5016" s="390"/>
    </row>
    <row r="5017" spans="2:6" x14ac:dyDescent="0.3">
      <c r="B5017" s="412"/>
      <c r="C5017" s="126"/>
      <c r="D5017" s="390"/>
      <c r="E5017" s="390"/>
      <c r="F5017" s="390"/>
    </row>
    <row r="5018" spans="2:6" x14ac:dyDescent="0.3">
      <c r="B5018" s="412"/>
      <c r="C5018" s="126"/>
      <c r="D5018" s="390"/>
      <c r="E5018" s="390"/>
      <c r="F5018" s="390"/>
    </row>
    <row r="5019" spans="2:6" x14ac:dyDescent="0.3">
      <c r="B5019" s="412"/>
      <c r="C5019" s="126"/>
      <c r="D5019" s="390"/>
      <c r="E5019" s="390"/>
      <c r="F5019" s="390"/>
    </row>
    <row r="5020" spans="2:6" x14ac:dyDescent="0.3">
      <c r="B5020" s="412"/>
      <c r="C5020" s="126"/>
      <c r="D5020" s="390"/>
      <c r="E5020" s="390"/>
      <c r="F5020" s="390"/>
    </row>
    <row r="5021" spans="2:6" x14ac:dyDescent="0.3">
      <c r="B5021" s="412"/>
      <c r="C5021" s="126"/>
      <c r="D5021" s="390"/>
      <c r="E5021" s="390"/>
      <c r="F5021" s="390"/>
    </row>
    <row r="5022" spans="2:6" x14ac:dyDescent="0.3">
      <c r="B5022" s="412"/>
      <c r="C5022" s="126"/>
      <c r="D5022" s="390"/>
      <c r="E5022" s="390"/>
      <c r="F5022" s="390"/>
    </row>
    <row r="5023" spans="2:6" x14ac:dyDescent="0.3">
      <c r="B5023" s="412"/>
      <c r="C5023" s="126"/>
      <c r="D5023" s="390"/>
      <c r="E5023" s="390"/>
      <c r="F5023" s="390"/>
    </row>
    <row r="5024" spans="2:6" x14ac:dyDescent="0.3">
      <c r="B5024" s="412"/>
      <c r="C5024" s="126"/>
      <c r="D5024" s="390"/>
      <c r="E5024" s="390"/>
      <c r="F5024" s="390"/>
    </row>
    <row r="5025" spans="2:6" x14ac:dyDescent="0.3">
      <c r="B5025" s="412"/>
      <c r="C5025" s="126"/>
      <c r="D5025" s="390"/>
      <c r="E5025" s="390"/>
      <c r="F5025" s="390"/>
    </row>
    <row r="5026" spans="2:6" x14ac:dyDescent="0.3">
      <c r="B5026" s="412"/>
      <c r="C5026" s="126"/>
      <c r="D5026" s="390"/>
      <c r="E5026" s="390"/>
      <c r="F5026" s="390"/>
    </row>
    <row r="5027" spans="2:6" x14ac:dyDescent="0.3">
      <c r="B5027" s="412"/>
      <c r="C5027" s="126"/>
      <c r="D5027" s="390"/>
      <c r="E5027" s="390"/>
      <c r="F5027" s="390"/>
    </row>
    <row r="5028" spans="2:6" x14ac:dyDescent="0.3">
      <c r="B5028" s="412"/>
      <c r="C5028" s="126"/>
      <c r="D5028" s="390"/>
      <c r="E5028" s="390"/>
      <c r="F5028" s="390"/>
    </row>
    <row r="5029" spans="2:6" x14ac:dyDescent="0.3">
      <c r="B5029" s="412"/>
      <c r="C5029" s="126"/>
      <c r="D5029" s="390"/>
      <c r="E5029" s="390"/>
      <c r="F5029" s="390"/>
    </row>
    <row r="5030" spans="2:6" x14ac:dyDescent="0.3">
      <c r="B5030" s="412"/>
      <c r="C5030" s="126"/>
      <c r="D5030" s="390"/>
      <c r="E5030" s="390"/>
      <c r="F5030" s="390"/>
    </row>
    <row r="5031" spans="2:6" x14ac:dyDescent="0.3">
      <c r="B5031" s="412"/>
      <c r="C5031" s="126"/>
      <c r="D5031" s="390"/>
      <c r="E5031" s="390"/>
      <c r="F5031" s="390"/>
    </row>
    <row r="5032" spans="2:6" x14ac:dyDescent="0.3">
      <c r="B5032" s="412"/>
      <c r="C5032" s="126"/>
      <c r="D5032" s="390"/>
      <c r="E5032" s="390"/>
      <c r="F5032" s="390"/>
    </row>
    <row r="5033" spans="2:6" x14ac:dyDescent="0.3">
      <c r="B5033" s="412"/>
      <c r="C5033" s="126"/>
      <c r="D5033" s="390"/>
      <c r="E5033" s="390"/>
      <c r="F5033" s="390"/>
    </row>
    <row r="5034" spans="2:6" x14ac:dyDescent="0.3">
      <c r="B5034" s="412"/>
      <c r="C5034" s="126"/>
      <c r="D5034" s="390"/>
      <c r="E5034" s="390"/>
      <c r="F5034" s="390"/>
    </row>
    <row r="5035" spans="2:6" x14ac:dyDescent="0.3">
      <c r="B5035" s="412"/>
      <c r="C5035" s="126"/>
      <c r="D5035" s="390"/>
      <c r="E5035" s="390"/>
      <c r="F5035" s="390"/>
    </row>
    <row r="5036" spans="2:6" x14ac:dyDescent="0.3">
      <c r="B5036" s="412"/>
      <c r="C5036" s="126"/>
      <c r="D5036" s="390"/>
      <c r="E5036" s="390"/>
      <c r="F5036" s="390"/>
    </row>
    <row r="5037" spans="2:6" x14ac:dyDescent="0.3">
      <c r="B5037" s="412"/>
      <c r="C5037" s="126"/>
      <c r="D5037" s="390"/>
      <c r="E5037" s="390"/>
      <c r="F5037" s="390"/>
    </row>
    <row r="5038" spans="2:6" x14ac:dyDescent="0.3">
      <c r="B5038" s="412"/>
      <c r="C5038" s="126"/>
      <c r="D5038" s="390"/>
      <c r="E5038" s="390"/>
      <c r="F5038" s="390"/>
    </row>
    <row r="5039" spans="2:6" x14ac:dyDescent="0.3">
      <c r="B5039" s="412"/>
      <c r="C5039" s="126"/>
      <c r="D5039" s="390"/>
      <c r="E5039" s="390"/>
      <c r="F5039" s="390"/>
    </row>
    <row r="5040" spans="2:6" x14ac:dyDescent="0.3">
      <c r="B5040" s="412"/>
      <c r="C5040" s="126"/>
      <c r="D5040" s="390"/>
      <c r="E5040" s="390"/>
      <c r="F5040" s="390"/>
    </row>
    <row r="5041" spans="2:6" x14ac:dyDescent="0.3">
      <c r="B5041" s="412"/>
      <c r="C5041" s="126"/>
      <c r="D5041" s="390"/>
      <c r="E5041" s="390"/>
      <c r="F5041" s="390"/>
    </row>
    <row r="5042" spans="2:6" x14ac:dyDescent="0.3">
      <c r="B5042" s="412"/>
      <c r="C5042" s="126"/>
      <c r="D5042" s="390"/>
      <c r="E5042" s="390"/>
      <c r="F5042" s="390"/>
    </row>
    <row r="5043" spans="2:6" x14ac:dyDescent="0.3">
      <c r="B5043" s="412"/>
      <c r="C5043" s="126"/>
      <c r="D5043" s="390"/>
      <c r="E5043" s="390"/>
      <c r="F5043" s="390"/>
    </row>
    <row r="5044" spans="2:6" x14ac:dyDescent="0.3">
      <c r="B5044" s="412"/>
      <c r="C5044" s="126"/>
      <c r="D5044" s="390"/>
      <c r="E5044" s="390"/>
      <c r="F5044" s="390"/>
    </row>
    <row r="5045" spans="2:6" x14ac:dyDescent="0.3">
      <c r="B5045" s="412"/>
      <c r="C5045" s="126"/>
      <c r="D5045" s="390"/>
      <c r="E5045" s="390"/>
      <c r="F5045" s="390"/>
    </row>
    <row r="5046" spans="2:6" x14ac:dyDescent="0.3">
      <c r="B5046" s="412"/>
      <c r="C5046" s="126"/>
      <c r="D5046" s="390"/>
      <c r="E5046" s="390"/>
      <c r="F5046" s="390"/>
    </row>
    <row r="5047" spans="2:6" x14ac:dyDescent="0.3">
      <c r="B5047" s="412"/>
      <c r="C5047" s="126"/>
      <c r="D5047" s="390"/>
      <c r="E5047" s="390"/>
      <c r="F5047" s="390"/>
    </row>
    <row r="5048" spans="2:6" x14ac:dyDescent="0.3">
      <c r="B5048" s="412"/>
      <c r="C5048" s="126"/>
      <c r="D5048" s="390"/>
      <c r="E5048" s="390"/>
      <c r="F5048" s="390"/>
    </row>
    <row r="5049" spans="2:6" x14ac:dyDescent="0.3">
      <c r="B5049" s="412"/>
      <c r="C5049" s="126"/>
      <c r="D5049" s="390"/>
      <c r="E5049" s="390"/>
      <c r="F5049" s="390"/>
    </row>
    <row r="5050" spans="2:6" x14ac:dyDescent="0.3">
      <c r="B5050" s="412"/>
      <c r="C5050" s="126"/>
      <c r="D5050" s="390"/>
      <c r="E5050" s="390"/>
      <c r="F5050" s="390"/>
    </row>
    <row r="5051" spans="2:6" x14ac:dyDescent="0.3">
      <c r="B5051" s="412"/>
      <c r="C5051" s="126"/>
      <c r="D5051" s="390"/>
      <c r="E5051" s="390"/>
      <c r="F5051" s="390"/>
    </row>
    <row r="5052" spans="2:6" x14ac:dyDescent="0.3">
      <c r="B5052" s="412"/>
      <c r="C5052" s="126"/>
      <c r="D5052" s="390"/>
      <c r="E5052" s="390"/>
      <c r="F5052" s="390"/>
    </row>
    <row r="5053" spans="2:6" x14ac:dyDescent="0.3">
      <c r="B5053" s="412"/>
      <c r="C5053" s="126"/>
      <c r="D5053" s="390"/>
      <c r="E5053" s="390"/>
      <c r="F5053" s="390"/>
    </row>
    <row r="5054" spans="2:6" x14ac:dyDescent="0.3">
      <c r="B5054" s="412"/>
      <c r="C5054" s="126"/>
      <c r="D5054" s="390"/>
      <c r="E5054" s="390"/>
      <c r="F5054" s="390"/>
    </row>
    <row r="5055" spans="2:6" x14ac:dyDescent="0.3">
      <c r="B5055" s="412"/>
      <c r="C5055" s="126"/>
      <c r="D5055" s="390"/>
      <c r="E5055" s="390"/>
      <c r="F5055" s="390"/>
    </row>
    <row r="5056" spans="2:6" x14ac:dyDescent="0.3">
      <c r="B5056" s="412"/>
      <c r="C5056" s="126"/>
      <c r="D5056" s="390"/>
      <c r="E5056" s="390"/>
      <c r="F5056" s="390"/>
    </row>
    <row r="5057" spans="2:6" x14ac:dyDescent="0.3">
      <c r="B5057" s="412"/>
      <c r="C5057" s="126"/>
      <c r="D5057" s="390"/>
      <c r="E5057" s="390"/>
      <c r="F5057" s="390"/>
    </row>
    <row r="5058" spans="2:6" x14ac:dyDescent="0.3">
      <c r="B5058" s="412"/>
      <c r="C5058" s="126"/>
      <c r="D5058" s="390"/>
      <c r="E5058" s="390"/>
      <c r="F5058" s="390"/>
    </row>
    <row r="5059" spans="2:6" x14ac:dyDescent="0.3">
      <c r="B5059" s="412"/>
      <c r="C5059" s="126"/>
      <c r="D5059" s="390"/>
      <c r="E5059" s="390"/>
      <c r="F5059" s="390"/>
    </row>
    <row r="5060" spans="2:6" x14ac:dyDescent="0.3">
      <c r="B5060" s="412"/>
      <c r="C5060" s="126"/>
      <c r="D5060" s="390"/>
      <c r="E5060" s="390"/>
      <c r="F5060" s="390"/>
    </row>
    <row r="5061" spans="2:6" x14ac:dyDescent="0.3">
      <c r="B5061" s="412"/>
      <c r="C5061" s="126"/>
      <c r="D5061" s="390"/>
      <c r="E5061" s="390"/>
      <c r="F5061" s="390"/>
    </row>
    <row r="5062" spans="2:6" x14ac:dyDescent="0.3">
      <c r="B5062" s="412"/>
      <c r="C5062" s="126"/>
      <c r="D5062" s="390"/>
      <c r="E5062" s="390"/>
      <c r="F5062" s="390"/>
    </row>
    <row r="5063" spans="2:6" x14ac:dyDescent="0.3">
      <c r="B5063" s="412"/>
      <c r="C5063" s="126"/>
      <c r="D5063" s="390"/>
      <c r="E5063" s="390"/>
      <c r="F5063" s="390"/>
    </row>
    <row r="5064" spans="2:6" x14ac:dyDescent="0.3">
      <c r="B5064" s="412"/>
      <c r="C5064" s="126"/>
      <c r="D5064" s="390"/>
      <c r="E5064" s="390"/>
      <c r="F5064" s="390"/>
    </row>
    <row r="5065" spans="2:6" x14ac:dyDescent="0.3">
      <c r="B5065" s="412"/>
      <c r="C5065" s="126"/>
      <c r="D5065" s="390"/>
      <c r="E5065" s="390"/>
      <c r="F5065" s="390"/>
    </row>
    <row r="5066" spans="2:6" x14ac:dyDescent="0.3">
      <c r="B5066" s="412"/>
      <c r="C5066" s="126"/>
      <c r="D5066" s="390"/>
      <c r="E5066" s="390"/>
      <c r="F5066" s="390"/>
    </row>
    <row r="5067" spans="2:6" x14ac:dyDescent="0.3">
      <c r="B5067" s="412"/>
      <c r="C5067" s="126"/>
      <c r="D5067" s="390"/>
      <c r="E5067" s="390"/>
      <c r="F5067" s="390"/>
    </row>
    <row r="5068" spans="2:6" x14ac:dyDescent="0.3">
      <c r="B5068" s="412"/>
      <c r="C5068" s="126"/>
      <c r="D5068" s="390"/>
      <c r="E5068" s="390"/>
      <c r="F5068" s="390"/>
    </row>
    <row r="5069" spans="2:6" x14ac:dyDescent="0.3">
      <c r="B5069" s="412"/>
      <c r="C5069" s="126"/>
      <c r="D5069" s="390"/>
      <c r="E5069" s="390"/>
      <c r="F5069" s="390"/>
    </row>
    <row r="5070" spans="2:6" x14ac:dyDescent="0.3">
      <c r="B5070" s="412"/>
      <c r="C5070" s="126"/>
      <c r="D5070" s="390"/>
      <c r="E5070" s="390"/>
      <c r="F5070" s="390"/>
    </row>
    <row r="5071" spans="2:6" x14ac:dyDescent="0.3">
      <c r="B5071" s="412"/>
      <c r="C5071" s="126"/>
      <c r="D5071" s="390"/>
      <c r="E5071" s="390"/>
      <c r="F5071" s="390"/>
    </row>
    <row r="5072" spans="2:6" x14ac:dyDescent="0.3">
      <c r="B5072" s="412"/>
      <c r="C5072" s="126"/>
      <c r="D5072" s="390"/>
      <c r="E5072" s="390"/>
      <c r="F5072" s="390"/>
    </row>
    <row r="5073" spans="2:6" x14ac:dyDescent="0.3">
      <c r="B5073" s="412"/>
      <c r="C5073" s="126"/>
      <c r="D5073" s="390"/>
      <c r="E5073" s="390"/>
      <c r="F5073" s="390"/>
    </row>
    <row r="5074" spans="2:6" x14ac:dyDescent="0.3">
      <c r="B5074" s="412"/>
      <c r="C5074" s="126"/>
      <c r="D5074" s="390"/>
      <c r="E5074" s="390"/>
      <c r="F5074" s="390"/>
    </row>
    <row r="5075" spans="2:6" x14ac:dyDescent="0.3">
      <c r="B5075" s="412"/>
      <c r="C5075" s="126"/>
      <c r="D5075" s="390"/>
      <c r="E5075" s="390"/>
      <c r="F5075" s="390"/>
    </row>
    <row r="5076" spans="2:6" x14ac:dyDescent="0.3">
      <c r="B5076" s="412"/>
      <c r="C5076" s="126"/>
      <c r="D5076" s="390"/>
      <c r="E5076" s="390"/>
      <c r="F5076" s="390"/>
    </row>
    <row r="5077" spans="2:6" x14ac:dyDescent="0.3">
      <c r="B5077" s="412"/>
      <c r="C5077" s="126"/>
      <c r="D5077" s="390"/>
      <c r="E5077" s="390"/>
      <c r="F5077" s="390"/>
    </row>
    <row r="5078" spans="2:6" x14ac:dyDescent="0.3">
      <c r="B5078" s="412"/>
      <c r="C5078" s="126"/>
      <c r="D5078" s="390"/>
      <c r="E5078" s="390"/>
      <c r="F5078" s="390"/>
    </row>
    <row r="5079" spans="2:6" x14ac:dyDescent="0.3">
      <c r="B5079" s="412"/>
      <c r="C5079" s="126"/>
      <c r="D5079" s="390"/>
      <c r="E5079" s="390"/>
      <c r="F5079" s="390"/>
    </row>
    <row r="5080" spans="2:6" x14ac:dyDescent="0.3">
      <c r="B5080" s="412"/>
      <c r="C5080" s="126"/>
      <c r="D5080" s="390"/>
      <c r="E5080" s="390"/>
      <c r="F5080" s="390"/>
    </row>
    <row r="5081" spans="2:6" x14ac:dyDescent="0.3">
      <c r="B5081" s="412"/>
      <c r="C5081" s="126"/>
      <c r="D5081" s="390"/>
      <c r="E5081" s="390"/>
      <c r="F5081" s="390"/>
    </row>
    <row r="5082" spans="2:6" x14ac:dyDescent="0.3">
      <c r="B5082" s="412"/>
      <c r="C5082" s="126"/>
      <c r="D5082" s="390"/>
      <c r="E5082" s="390"/>
      <c r="F5082" s="390"/>
    </row>
    <row r="5083" spans="2:6" x14ac:dyDescent="0.3">
      <c r="B5083" s="412"/>
      <c r="C5083" s="126"/>
      <c r="D5083" s="390"/>
      <c r="E5083" s="390"/>
      <c r="F5083" s="390"/>
    </row>
    <row r="5084" spans="2:6" x14ac:dyDescent="0.3">
      <c r="B5084" s="412"/>
      <c r="C5084" s="126"/>
      <c r="D5084" s="390"/>
      <c r="E5084" s="390"/>
      <c r="F5084" s="390"/>
    </row>
    <row r="5085" spans="2:6" x14ac:dyDescent="0.3">
      <c r="B5085" s="412"/>
      <c r="C5085" s="126"/>
      <c r="D5085" s="390"/>
      <c r="E5085" s="390"/>
      <c r="F5085" s="390"/>
    </row>
    <row r="5086" spans="2:6" x14ac:dyDescent="0.3">
      <c r="B5086" s="412"/>
      <c r="C5086" s="126"/>
      <c r="D5086" s="390"/>
      <c r="E5086" s="390"/>
      <c r="F5086" s="390"/>
    </row>
    <row r="5087" spans="2:6" x14ac:dyDescent="0.3">
      <c r="B5087" s="412"/>
      <c r="C5087" s="126"/>
      <c r="D5087" s="390"/>
      <c r="E5087" s="390"/>
      <c r="F5087" s="390"/>
    </row>
    <row r="5088" spans="2:6" x14ac:dyDescent="0.3">
      <c r="B5088" s="412"/>
      <c r="C5088" s="126"/>
      <c r="D5088" s="390"/>
      <c r="E5088" s="390"/>
      <c r="F5088" s="390"/>
    </row>
    <row r="5089" spans="2:6" x14ac:dyDescent="0.3">
      <c r="B5089" s="412"/>
      <c r="C5089" s="126"/>
      <c r="D5089" s="390"/>
      <c r="E5089" s="390"/>
      <c r="F5089" s="390"/>
    </row>
    <row r="5090" spans="2:6" x14ac:dyDescent="0.3">
      <c r="B5090" s="412"/>
      <c r="C5090" s="126"/>
      <c r="D5090" s="390"/>
      <c r="E5090" s="390"/>
      <c r="F5090" s="390"/>
    </row>
    <row r="5091" spans="2:6" x14ac:dyDescent="0.3">
      <c r="B5091" s="412"/>
      <c r="C5091" s="126"/>
      <c r="D5091" s="390"/>
      <c r="E5091" s="390"/>
      <c r="F5091" s="390"/>
    </row>
    <row r="5092" spans="2:6" x14ac:dyDescent="0.3">
      <c r="B5092" s="412"/>
      <c r="C5092" s="126"/>
      <c r="D5092" s="390"/>
      <c r="E5092" s="390"/>
      <c r="F5092" s="390"/>
    </row>
    <row r="5093" spans="2:6" x14ac:dyDescent="0.3">
      <c r="B5093" s="412"/>
      <c r="C5093" s="126"/>
      <c r="D5093" s="390"/>
      <c r="E5093" s="390"/>
      <c r="F5093" s="390"/>
    </row>
    <row r="5094" spans="2:6" x14ac:dyDescent="0.3">
      <c r="B5094" s="412"/>
      <c r="C5094" s="126"/>
      <c r="D5094" s="390"/>
      <c r="E5094" s="390"/>
      <c r="F5094" s="390"/>
    </row>
    <row r="5095" spans="2:6" x14ac:dyDescent="0.3">
      <c r="B5095" s="412"/>
      <c r="C5095" s="126"/>
      <c r="D5095" s="390"/>
      <c r="E5095" s="390"/>
      <c r="F5095" s="390"/>
    </row>
    <row r="5096" spans="2:6" x14ac:dyDescent="0.3">
      <c r="B5096" s="412"/>
      <c r="C5096" s="126"/>
      <c r="D5096" s="390"/>
      <c r="E5096" s="390"/>
      <c r="F5096" s="390"/>
    </row>
    <row r="5097" spans="2:6" x14ac:dyDescent="0.3">
      <c r="B5097" s="412"/>
      <c r="C5097" s="126"/>
      <c r="D5097" s="390"/>
      <c r="E5097" s="390"/>
      <c r="F5097" s="390"/>
    </row>
    <row r="5098" spans="2:6" x14ac:dyDescent="0.3">
      <c r="B5098" s="412"/>
      <c r="C5098" s="126"/>
      <c r="D5098" s="390"/>
      <c r="E5098" s="390"/>
      <c r="F5098" s="390"/>
    </row>
    <row r="5099" spans="2:6" x14ac:dyDescent="0.3">
      <c r="B5099" s="412"/>
      <c r="C5099" s="126"/>
      <c r="D5099" s="390"/>
      <c r="E5099" s="390"/>
      <c r="F5099" s="390"/>
    </row>
    <row r="5100" spans="2:6" x14ac:dyDescent="0.3">
      <c r="B5100" s="412"/>
      <c r="C5100" s="126"/>
      <c r="D5100" s="390"/>
      <c r="E5100" s="390"/>
      <c r="F5100" s="390"/>
    </row>
    <row r="5101" spans="2:6" x14ac:dyDescent="0.3">
      <c r="B5101" s="412"/>
      <c r="C5101" s="126"/>
      <c r="D5101" s="390"/>
      <c r="E5101" s="390"/>
      <c r="F5101" s="390"/>
    </row>
    <row r="5102" spans="2:6" x14ac:dyDescent="0.3">
      <c r="B5102" s="412"/>
      <c r="C5102" s="126"/>
      <c r="D5102" s="390"/>
      <c r="E5102" s="390"/>
      <c r="F5102" s="390"/>
    </row>
    <row r="5103" spans="2:6" x14ac:dyDescent="0.3">
      <c r="B5103" s="412"/>
      <c r="C5103" s="126"/>
      <c r="D5103" s="390"/>
      <c r="E5103" s="390"/>
      <c r="F5103" s="390"/>
    </row>
    <row r="5104" spans="2:6" x14ac:dyDescent="0.3">
      <c r="B5104" s="412"/>
      <c r="C5104" s="126"/>
      <c r="D5104" s="390"/>
      <c r="E5104" s="390"/>
      <c r="F5104" s="390"/>
    </row>
    <row r="5105" spans="2:6" x14ac:dyDescent="0.3">
      <c r="B5105" s="412"/>
      <c r="C5105" s="126"/>
      <c r="D5105" s="390"/>
      <c r="E5105" s="390"/>
      <c r="F5105" s="390"/>
    </row>
    <row r="5106" spans="2:6" x14ac:dyDescent="0.3">
      <c r="B5106" s="412"/>
      <c r="C5106" s="126"/>
      <c r="D5106" s="390"/>
      <c r="E5106" s="390"/>
      <c r="F5106" s="390"/>
    </row>
    <row r="5107" spans="2:6" x14ac:dyDescent="0.3">
      <c r="B5107" s="412"/>
      <c r="C5107" s="126"/>
      <c r="D5107" s="390"/>
      <c r="E5107" s="390"/>
      <c r="F5107" s="390"/>
    </row>
    <row r="5108" spans="2:6" x14ac:dyDescent="0.3">
      <c r="B5108" s="412"/>
      <c r="C5108" s="126"/>
      <c r="D5108" s="390"/>
      <c r="E5108" s="390"/>
      <c r="F5108" s="390"/>
    </row>
    <row r="5109" spans="2:6" x14ac:dyDescent="0.3">
      <c r="B5109" s="412"/>
      <c r="C5109" s="126"/>
      <c r="D5109" s="390"/>
      <c r="E5109" s="390"/>
      <c r="F5109" s="390"/>
    </row>
    <row r="5110" spans="2:6" x14ac:dyDescent="0.3">
      <c r="B5110" s="412"/>
      <c r="C5110" s="126"/>
      <c r="D5110" s="390"/>
      <c r="E5110" s="390"/>
      <c r="F5110" s="390"/>
    </row>
    <row r="5111" spans="2:6" x14ac:dyDescent="0.3">
      <c r="B5111" s="412"/>
      <c r="C5111" s="126"/>
      <c r="D5111" s="390"/>
      <c r="E5111" s="390"/>
      <c r="F5111" s="390"/>
    </row>
    <row r="5112" spans="2:6" x14ac:dyDescent="0.3">
      <c r="B5112" s="412"/>
      <c r="C5112" s="126"/>
      <c r="D5112" s="390"/>
      <c r="E5112" s="390"/>
      <c r="F5112" s="390"/>
    </row>
    <row r="5113" spans="2:6" x14ac:dyDescent="0.3">
      <c r="B5113" s="412"/>
      <c r="C5113" s="126"/>
      <c r="D5113" s="390"/>
      <c r="E5113" s="390"/>
      <c r="F5113" s="390"/>
    </row>
    <row r="5114" spans="2:6" x14ac:dyDescent="0.3">
      <c r="B5114" s="412"/>
      <c r="C5114" s="126"/>
      <c r="D5114" s="390"/>
      <c r="E5114" s="390"/>
      <c r="F5114" s="390"/>
    </row>
    <row r="5115" spans="2:6" x14ac:dyDescent="0.3">
      <c r="B5115" s="412"/>
      <c r="C5115" s="126"/>
      <c r="D5115" s="390"/>
      <c r="E5115" s="390"/>
      <c r="F5115" s="390"/>
    </row>
    <row r="5116" spans="2:6" x14ac:dyDescent="0.3">
      <c r="B5116" s="412"/>
      <c r="C5116" s="126"/>
      <c r="D5116" s="390"/>
      <c r="E5116" s="390"/>
      <c r="F5116" s="390"/>
    </row>
    <row r="5117" spans="2:6" x14ac:dyDescent="0.3">
      <c r="B5117" s="412"/>
      <c r="C5117" s="126"/>
      <c r="D5117" s="390"/>
      <c r="E5117" s="390"/>
      <c r="F5117" s="390"/>
    </row>
    <row r="5118" spans="2:6" x14ac:dyDescent="0.3">
      <c r="B5118" s="412"/>
      <c r="C5118" s="126"/>
      <c r="D5118" s="390"/>
      <c r="E5118" s="390"/>
      <c r="F5118" s="390"/>
    </row>
    <row r="5119" spans="2:6" x14ac:dyDescent="0.3">
      <c r="B5119" s="412"/>
      <c r="C5119" s="126"/>
      <c r="D5119" s="390"/>
      <c r="E5119" s="390"/>
      <c r="F5119" s="390"/>
    </row>
    <row r="5120" spans="2:6" x14ac:dyDescent="0.3">
      <c r="B5120" s="412"/>
      <c r="C5120" s="126"/>
      <c r="D5120" s="390"/>
      <c r="E5120" s="390"/>
      <c r="F5120" s="390"/>
    </row>
    <row r="5121" spans="2:6" x14ac:dyDescent="0.3">
      <c r="B5121" s="412"/>
      <c r="C5121" s="126"/>
      <c r="D5121" s="390"/>
      <c r="E5121" s="390"/>
      <c r="F5121" s="390"/>
    </row>
    <row r="5122" spans="2:6" x14ac:dyDescent="0.3">
      <c r="B5122" s="412"/>
      <c r="C5122" s="126"/>
      <c r="D5122" s="390"/>
      <c r="E5122" s="390"/>
      <c r="F5122" s="390"/>
    </row>
    <row r="5123" spans="2:6" x14ac:dyDescent="0.3">
      <c r="B5123" s="412"/>
      <c r="C5123" s="126"/>
      <c r="D5123" s="390"/>
      <c r="E5123" s="390"/>
      <c r="F5123" s="390"/>
    </row>
    <row r="5124" spans="2:6" x14ac:dyDescent="0.3">
      <c r="B5124" s="412"/>
      <c r="C5124" s="126"/>
      <c r="D5124" s="390"/>
      <c r="E5124" s="390"/>
      <c r="F5124" s="390"/>
    </row>
    <row r="5125" spans="2:6" x14ac:dyDescent="0.3">
      <c r="B5125" s="412"/>
      <c r="C5125" s="126"/>
      <c r="D5125" s="390"/>
      <c r="E5125" s="390"/>
      <c r="F5125" s="390"/>
    </row>
    <row r="5126" spans="2:6" x14ac:dyDescent="0.3">
      <c r="B5126" s="412"/>
      <c r="C5126" s="126"/>
      <c r="D5126" s="390"/>
      <c r="E5126" s="390"/>
      <c r="F5126" s="390"/>
    </row>
    <row r="5127" spans="2:6" x14ac:dyDescent="0.3">
      <c r="B5127" s="412"/>
      <c r="C5127" s="126"/>
      <c r="D5127" s="390"/>
      <c r="E5127" s="390"/>
      <c r="F5127" s="390"/>
    </row>
    <row r="5128" spans="2:6" x14ac:dyDescent="0.3">
      <c r="B5128" s="412"/>
      <c r="C5128" s="126"/>
      <c r="D5128" s="390"/>
      <c r="E5128" s="390"/>
      <c r="F5128" s="390"/>
    </row>
    <row r="5129" spans="2:6" x14ac:dyDescent="0.3">
      <c r="B5129" s="412"/>
      <c r="C5129" s="126"/>
      <c r="D5129" s="390"/>
      <c r="E5129" s="390"/>
      <c r="F5129" s="390"/>
    </row>
    <row r="5130" spans="2:6" x14ac:dyDescent="0.3">
      <c r="B5130" s="412"/>
      <c r="C5130" s="126"/>
      <c r="D5130" s="390"/>
      <c r="E5130" s="390"/>
      <c r="F5130" s="390"/>
    </row>
    <row r="5131" spans="2:6" x14ac:dyDescent="0.3">
      <c r="B5131" s="412"/>
      <c r="C5131" s="126"/>
      <c r="D5131" s="390"/>
      <c r="E5131" s="390"/>
      <c r="F5131" s="390"/>
    </row>
    <row r="5132" spans="2:6" x14ac:dyDescent="0.3">
      <c r="B5132" s="412"/>
      <c r="C5132" s="126"/>
      <c r="D5132" s="390"/>
      <c r="E5132" s="390"/>
      <c r="F5132" s="390"/>
    </row>
    <row r="5133" spans="2:6" x14ac:dyDescent="0.3">
      <c r="B5133" s="412"/>
      <c r="C5133" s="126"/>
      <c r="D5133" s="390"/>
      <c r="E5133" s="390"/>
      <c r="F5133" s="390"/>
    </row>
    <row r="5134" spans="2:6" x14ac:dyDescent="0.3">
      <c r="B5134" s="412"/>
      <c r="C5134" s="126"/>
      <c r="D5134" s="390"/>
      <c r="E5134" s="390"/>
      <c r="F5134" s="390"/>
    </row>
    <row r="5135" spans="2:6" x14ac:dyDescent="0.3">
      <c r="B5135" s="412"/>
      <c r="C5135" s="126"/>
      <c r="D5135" s="390"/>
      <c r="E5135" s="390"/>
      <c r="F5135" s="390"/>
    </row>
    <row r="5136" spans="2:6" x14ac:dyDescent="0.3">
      <c r="B5136" s="412"/>
      <c r="C5136" s="126"/>
      <c r="D5136" s="390"/>
      <c r="E5136" s="390"/>
      <c r="F5136" s="390"/>
    </row>
    <row r="5137" spans="2:6" x14ac:dyDescent="0.3">
      <c r="B5137" s="412"/>
      <c r="C5137" s="126"/>
      <c r="D5137" s="390"/>
      <c r="E5137" s="390"/>
      <c r="F5137" s="390"/>
    </row>
    <row r="5138" spans="2:6" x14ac:dyDescent="0.3">
      <c r="B5138" s="412"/>
      <c r="C5138" s="126"/>
      <c r="D5138" s="390"/>
      <c r="E5138" s="390"/>
      <c r="F5138" s="390"/>
    </row>
    <row r="5139" spans="2:6" x14ac:dyDescent="0.3">
      <c r="B5139" s="412"/>
      <c r="C5139" s="126"/>
      <c r="D5139" s="390"/>
      <c r="E5139" s="390"/>
      <c r="F5139" s="390"/>
    </row>
    <row r="5140" spans="2:6" x14ac:dyDescent="0.3">
      <c r="B5140" s="412"/>
      <c r="C5140" s="126"/>
      <c r="D5140" s="390"/>
      <c r="E5140" s="390"/>
      <c r="F5140" s="390"/>
    </row>
    <row r="5141" spans="2:6" x14ac:dyDescent="0.3">
      <c r="B5141" s="412"/>
      <c r="C5141" s="126"/>
      <c r="D5141" s="390"/>
      <c r="E5141" s="390"/>
      <c r="F5141" s="390"/>
    </row>
    <row r="5142" spans="2:6" x14ac:dyDescent="0.3">
      <c r="B5142" s="412"/>
      <c r="C5142" s="126"/>
      <c r="D5142" s="390"/>
      <c r="E5142" s="390"/>
      <c r="F5142" s="390"/>
    </row>
    <row r="5143" spans="2:6" x14ac:dyDescent="0.3">
      <c r="B5143" s="412"/>
      <c r="C5143" s="126"/>
      <c r="D5143" s="390"/>
      <c r="E5143" s="390"/>
      <c r="F5143" s="390"/>
    </row>
    <row r="5144" spans="2:6" x14ac:dyDescent="0.3">
      <c r="B5144" s="412"/>
      <c r="C5144" s="126"/>
      <c r="D5144" s="390"/>
      <c r="E5144" s="390"/>
      <c r="F5144" s="390"/>
    </row>
    <row r="5145" spans="2:6" x14ac:dyDescent="0.3">
      <c r="B5145" s="412"/>
      <c r="C5145" s="126"/>
      <c r="D5145" s="390"/>
      <c r="E5145" s="390"/>
      <c r="F5145" s="390"/>
    </row>
    <row r="5146" spans="2:6" x14ac:dyDescent="0.3">
      <c r="B5146" s="412"/>
      <c r="C5146" s="126"/>
      <c r="D5146" s="390"/>
      <c r="E5146" s="390"/>
      <c r="F5146" s="390"/>
    </row>
    <row r="5147" spans="2:6" x14ac:dyDescent="0.3">
      <c r="B5147" s="412"/>
      <c r="C5147" s="126"/>
      <c r="D5147" s="390"/>
      <c r="E5147" s="390"/>
      <c r="F5147" s="390"/>
    </row>
    <row r="5148" spans="2:6" x14ac:dyDescent="0.3">
      <c r="B5148" s="412"/>
      <c r="C5148" s="126"/>
      <c r="D5148" s="390"/>
      <c r="E5148" s="390"/>
      <c r="F5148" s="390"/>
    </row>
    <row r="5149" spans="2:6" x14ac:dyDescent="0.3">
      <c r="B5149" s="412"/>
      <c r="C5149" s="126"/>
      <c r="D5149" s="390"/>
      <c r="E5149" s="390"/>
      <c r="F5149" s="390"/>
    </row>
    <row r="5150" spans="2:6" x14ac:dyDescent="0.3">
      <c r="B5150" s="412"/>
      <c r="C5150" s="126"/>
      <c r="D5150" s="390"/>
      <c r="E5150" s="390"/>
      <c r="F5150" s="390"/>
    </row>
    <row r="5151" spans="2:6" x14ac:dyDescent="0.3">
      <c r="B5151" s="412"/>
      <c r="C5151" s="126"/>
      <c r="D5151" s="390"/>
      <c r="E5151" s="390"/>
      <c r="F5151" s="390"/>
    </row>
    <row r="5152" spans="2:6" x14ac:dyDescent="0.3">
      <c r="B5152" s="412"/>
      <c r="C5152" s="126"/>
      <c r="D5152" s="390"/>
      <c r="E5152" s="390"/>
      <c r="F5152" s="390"/>
    </row>
    <row r="5153" spans="2:6" x14ac:dyDescent="0.3">
      <c r="B5153" s="412"/>
      <c r="C5153" s="126"/>
      <c r="D5153" s="390"/>
      <c r="E5153" s="390"/>
      <c r="F5153" s="390"/>
    </row>
    <row r="5154" spans="2:6" x14ac:dyDescent="0.3">
      <c r="B5154" s="412"/>
      <c r="C5154" s="126"/>
      <c r="D5154" s="390"/>
      <c r="E5154" s="390"/>
      <c r="F5154" s="390"/>
    </row>
    <row r="5155" spans="2:6" x14ac:dyDescent="0.3">
      <c r="B5155" s="412"/>
      <c r="C5155" s="126"/>
      <c r="D5155" s="390"/>
      <c r="E5155" s="390"/>
      <c r="F5155" s="390"/>
    </row>
    <row r="5156" spans="2:6" x14ac:dyDescent="0.3">
      <c r="B5156" s="412"/>
      <c r="C5156" s="126"/>
      <c r="D5156" s="390"/>
      <c r="E5156" s="390"/>
      <c r="F5156" s="390"/>
    </row>
    <row r="5157" spans="2:6" x14ac:dyDescent="0.3">
      <c r="B5157" s="412"/>
      <c r="C5157" s="126"/>
      <c r="D5157" s="390"/>
      <c r="E5157" s="390"/>
      <c r="F5157" s="390"/>
    </row>
    <row r="5158" spans="2:6" x14ac:dyDescent="0.3">
      <c r="B5158" s="412"/>
      <c r="C5158" s="126"/>
      <c r="D5158" s="390"/>
      <c r="E5158" s="390"/>
      <c r="F5158" s="390"/>
    </row>
    <row r="5159" spans="2:6" x14ac:dyDescent="0.3">
      <c r="B5159" s="412"/>
      <c r="C5159" s="126"/>
      <c r="D5159" s="390"/>
      <c r="E5159" s="390"/>
      <c r="F5159" s="390"/>
    </row>
    <row r="5160" spans="2:6" x14ac:dyDescent="0.3">
      <c r="B5160" s="412"/>
      <c r="C5160" s="126"/>
      <c r="D5160" s="390"/>
      <c r="E5160" s="390"/>
      <c r="F5160" s="390"/>
    </row>
    <row r="5161" spans="2:6" x14ac:dyDescent="0.3">
      <c r="B5161" s="412"/>
      <c r="C5161" s="126"/>
      <c r="D5161" s="390"/>
      <c r="E5161" s="390"/>
      <c r="F5161" s="390"/>
    </row>
    <row r="5162" spans="2:6" x14ac:dyDescent="0.3">
      <c r="B5162" s="412"/>
      <c r="C5162" s="126"/>
      <c r="D5162" s="390"/>
      <c r="E5162" s="390"/>
      <c r="F5162" s="390"/>
    </row>
    <row r="5163" spans="2:6" x14ac:dyDescent="0.3">
      <c r="B5163" s="412"/>
      <c r="C5163" s="126"/>
      <c r="D5163" s="390"/>
      <c r="E5163" s="390"/>
      <c r="F5163" s="390"/>
    </row>
    <row r="5164" spans="2:6" x14ac:dyDescent="0.3">
      <c r="B5164" s="412"/>
      <c r="C5164" s="126"/>
      <c r="D5164" s="390"/>
      <c r="E5164" s="390"/>
      <c r="F5164" s="390"/>
    </row>
    <row r="5165" spans="2:6" x14ac:dyDescent="0.3">
      <c r="B5165" s="412"/>
      <c r="C5165" s="126"/>
      <c r="D5165" s="390"/>
      <c r="E5165" s="390"/>
      <c r="F5165" s="390"/>
    </row>
    <row r="5166" spans="2:6" x14ac:dyDescent="0.3">
      <c r="B5166" s="412"/>
      <c r="C5166" s="126"/>
      <c r="D5166" s="390"/>
      <c r="E5166" s="390"/>
      <c r="F5166" s="390"/>
    </row>
    <row r="5167" spans="2:6" x14ac:dyDescent="0.3">
      <c r="B5167" s="412"/>
      <c r="C5167" s="126"/>
      <c r="D5167" s="390"/>
      <c r="E5167" s="390"/>
      <c r="F5167" s="390"/>
    </row>
    <row r="5168" spans="2:6" x14ac:dyDescent="0.3">
      <c r="B5168" s="412"/>
      <c r="C5168" s="126"/>
      <c r="D5168" s="390"/>
      <c r="E5168" s="390"/>
      <c r="F5168" s="390"/>
    </row>
    <row r="5169" spans="2:6" x14ac:dyDescent="0.3">
      <c r="B5169" s="412"/>
      <c r="C5169" s="126"/>
      <c r="D5169" s="390"/>
      <c r="E5169" s="390"/>
      <c r="F5169" s="390"/>
    </row>
    <row r="5170" spans="2:6" x14ac:dyDescent="0.3">
      <c r="B5170" s="412"/>
      <c r="C5170" s="126"/>
      <c r="D5170" s="390"/>
      <c r="E5170" s="390"/>
      <c r="F5170" s="390"/>
    </row>
    <row r="5171" spans="2:6" x14ac:dyDescent="0.3">
      <c r="B5171" s="412"/>
      <c r="C5171" s="126"/>
      <c r="D5171" s="390"/>
      <c r="E5171" s="390"/>
      <c r="F5171" s="390"/>
    </row>
    <row r="5172" spans="2:6" x14ac:dyDescent="0.3">
      <c r="B5172" s="412"/>
      <c r="C5172" s="126"/>
      <c r="D5172" s="390"/>
      <c r="E5172" s="390"/>
      <c r="F5172" s="390"/>
    </row>
    <row r="5173" spans="2:6" x14ac:dyDescent="0.3">
      <c r="B5173" s="412"/>
      <c r="C5173" s="126"/>
      <c r="D5173" s="390"/>
      <c r="E5173" s="390"/>
      <c r="F5173" s="390"/>
    </row>
    <row r="5174" spans="2:6" x14ac:dyDescent="0.3">
      <c r="B5174" s="412"/>
      <c r="C5174" s="126"/>
      <c r="D5174" s="390"/>
      <c r="E5174" s="390"/>
      <c r="F5174" s="390"/>
    </row>
    <row r="5175" spans="2:6" x14ac:dyDescent="0.3">
      <c r="B5175" s="412"/>
      <c r="C5175" s="126"/>
      <c r="D5175" s="390"/>
      <c r="E5175" s="390"/>
      <c r="F5175" s="390"/>
    </row>
    <row r="5176" spans="2:6" x14ac:dyDescent="0.3">
      <c r="B5176" s="412"/>
      <c r="C5176" s="126"/>
      <c r="D5176" s="390"/>
      <c r="E5176" s="390"/>
      <c r="F5176" s="390"/>
    </row>
    <row r="5177" spans="2:6" x14ac:dyDescent="0.3">
      <c r="B5177" s="412"/>
      <c r="C5177" s="126"/>
      <c r="D5177" s="390"/>
      <c r="E5177" s="390"/>
      <c r="F5177" s="390"/>
    </row>
    <row r="5178" spans="2:6" x14ac:dyDescent="0.3">
      <c r="B5178" s="412"/>
      <c r="C5178" s="126"/>
      <c r="D5178" s="390"/>
      <c r="E5178" s="390"/>
      <c r="F5178" s="390"/>
    </row>
    <row r="5179" spans="2:6" x14ac:dyDescent="0.3">
      <c r="B5179" s="412"/>
      <c r="C5179" s="126"/>
      <c r="D5179" s="390"/>
      <c r="E5179" s="390"/>
      <c r="F5179" s="390"/>
    </row>
    <row r="5180" spans="2:6" x14ac:dyDescent="0.3">
      <c r="B5180" s="412"/>
      <c r="C5180" s="126"/>
      <c r="D5180" s="390"/>
      <c r="E5180" s="390"/>
      <c r="F5180" s="390"/>
    </row>
    <row r="5181" spans="2:6" x14ac:dyDescent="0.3">
      <c r="B5181" s="412"/>
      <c r="C5181" s="126"/>
      <c r="D5181" s="390"/>
      <c r="E5181" s="390"/>
      <c r="F5181" s="390"/>
    </row>
    <row r="5182" spans="2:6" x14ac:dyDescent="0.3">
      <c r="B5182" s="412"/>
      <c r="C5182" s="126"/>
      <c r="D5182" s="390"/>
      <c r="E5182" s="390"/>
      <c r="F5182" s="390"/>
    </row>
    <row r="5183" spans="2:6" x14ac:dyDescent="0.3">
      <c r="B5183" s="412"/>
      <c r="C5183" s="126"/>
      <c r="D5183" s="390"/>
      <c r="E5183" s="390"/>
      <c r="F5183" s="390"/>
    </row>
    <row r="5184" spans="2:6" x14ac:dyDescent="0.3">
      <c r="B5184" s="412"/>
      <c r="C5184" s="126"/>
      <c r="D5184" s="390"/>
      <c r="E5184" s="390"/>
      <c r="F5184" s="390"/>
    </row>
    <row r="5185" spans="2:6" x14ac:dyDescent="0.3">
      <c r="B5185" s="412"/>
      <c r="C5185" s="126"/>
      <c r="D5185" s="390"/>
      <c r="E5185" s="390"/>
      <c r="F5185" s="390"/>
    </row>
    <row r="5186" spans="2:6" x14ac:dyDescent="0.3">
      <c r="B5186" s="412"/>
      <c r="C5186" s="126"/>
      <c r="D5186" s="390"/>
      <c r="E5186" s="390"/>
      <c r="F5186" s="390"/>
    </row>
    <row r="5187" spans="2:6" x14ac:dyDescent="0.3">
      <c r="B5187" s="412"/>
      <c r="C5187" s="126"/>
      <c r="D5187" s="390"/>
      <c r="E5187" s="390"/>
      <c r="F5187" s="390"/>
    </row>
    <row r="5188" spans="2:6" x14ac:dyDescent="0.3">
      <c r="B5188" s="412"/>
      <c r="C5188" s="126"/>
      <c r="D5188" s="390"/>
      <c r="E5188" s="390"/>
      <c r="F5188" s="390"/>
    </row>
    <row r="5189" spans="2:6" x14ac:dyDescent="0.3">
      <c r="B5189" s="412"/>
      <c r="C5189" s="126"/>
      <c r="D5189" s="390"/>
      <c r="E5189" s="390"/>
      <c r="F5189" s="390"/>
    </row>
    <row r="5190" spans="2:6" x14ac:dyDescent="0.3">
      <c r="B5190" s="412"/>
      <c r="C5190" s="126"/>
      <c r="D5190" s="390"/>
      <c r="E5190" s="390"/>
      <c r="F5190" s="390"/>
    </row>
    <row r="5191" spans="2:6" x14ac:dyDescent="0.3">
      <c r="B5191" s="412"/>
      <c r="C5191" s="126"/>
      <c r="D5191" s="390"/>
      <c r="E5191" s="390"/>
      <c r="F5191" s="390"/>
    </row>
    <row r="5192" spans="2:6" x14ac:dyDescent="0.3">
      <c r="B5192" s="412"/>
      <c r="C5192" s="126"/>
      <c r="D5192" s="390"/>
      <c r="E5192" s="390"/>
      <c r="F5192" s="390"/>
    </row>
    <row r="5193" spans="2:6" x14ac:dyDescent="0.3">
      <c r="B5193" s="412"/>
      <c r="C5193" s="126"/>
      <c r="D5193" s="390"/>
      <c r="E5193" s="390"/>
      <c r="F5193" s="390"/>
    </row>
    <row r="5194" spans="2:6" x14ac:dyDescent="0.3">
      <c r="B5194" s="412"/>
      <c r="C5194" s="126"/>
      <c r="D5194" s="390"/>
      <c r="E5194" s="390"/>
      <c r="F5194" s="390"/>
    </row>
    <row r="5195" spans="2:6" x14ac:dyDescent="0.3">
      <c r="B5195" s="412"/>
      <c r="C5195" s="126"/>
      <c r="D5195" s="390"/>
      <c r="E5195" s="390"/>
      <c r="F5195" s="390"/>
    </row>
    <row r="5196" spans="2:6" x14ac:dyDescent="0.3">
      <c r="B5196" s="412"/>
      <c r="C5196" s="126"/>
      <c r="D5196" s="390"/>
      <c r="E5196" s="390"/>
      <c r="F5196" s="390"/>
    </row>
    <row r="5197" spans="2:6" x14ac:dyDescent="0.3">
      <c r="B5197" s="412"/>
      <c r="C5197" s="126"/>
      <c r="D5197" s="390"/>
      <c r="E5197" s="390"/>
      <c r="F5197" s="390"/>
    </row>
    <row r="5198" spans="2:6" x14ac:dyDescent="0.3">
      <c r="B5198" s="412"/>
      <c r="C5198" s="126"/>
      <c r="D5198" s="390"/>
      <c r="E5198" s="390"/>
      <c r="F5198" s="390"/>
    </row>
    <row r="5199" spans="2:6" x14ac:dyDescent="0.3">
      <c r="B5199" s="412"/>
      <c r="C5199" s="126"/>
      <c r="D5199" s="390"/>
      <c r="E5199" s="390"/>
      <c r="F5199" s="390"/>
    </row>
    <row r="5200" spans="2:6" x14ac:dyDescent="0.3">
      <c r="B5200" s="412"/>
      <c r="C5200" s="126"/>
      <c r="D5200" s="390"/>
      <c r="E5200" s="390"/>
      <c r="F5200" s="390"/>
    </row>
    <row r="5201" spans="2:6" x14ac:dyDescent="0.3">
      <c r="B5201" s="412"/>
      <c r="C5201" s="126"/>
      <c r="D5201" s="390"/>
      <c r="E5201" s="390"/>
      <c r="F5201" s="390"/>
    </row>
    <row r="5202" spans="2:6" x14ac:dyDescent="0.3">
      <c r="B5202" s="412"/>
      <c r="C5202" s="126"/>
      <c r="D5202" s="390"/>
      <c r="E5202" s="390"/>
      <c r="F5202" s="390"/>
    </row>
    <row r="5203" spans="2:6" x14ac:dyDescent="0.3">
      <c r="B5203" s="412"/>
      <c r="C5203" s="126"/>
      <c r="D5203" s="390"/>
      <c r="E5203" s="390"/>
      <c r="F5203" s="390"/>
    </row>
    <row r="5204" spans="2:6" x14ac:dyDescent="0.3">
      <c r="B5204" s="412"/>
      <c r="C5204" s="126"/>
      <c r="D5204" s="390"/>
      <c r="E5204" s="390"/>
      <c r="F5204" s="390"/>
    </row>
    <row r="5205" spans="2:6" x14ac:dyDescent="0.3">
      <c r="B5205" s="412"/>
      <c r="C5205" s="126"/>
      <c r="D5205" s="390"/>
      <c r="E5205" s="390"/>
      <c r="F5205" s="390"/>
    </row>
    <row r="5206" spans="2:6" x14ac:dyDescent="0.3">
      <c r="B5206" s="412"/>
      <c r="C5206" s="126"/>
      <c r="D5206" s="390"/>
      <c r="E5206" s="390"/>
      <c r="F5206" s="390"/>
    </row>
    <row r="5207" spans="2:6" x14ac:dyDescent="0.3">
      <c r="B5207" s="412"/>
      <c r="C5207" s="126"/>
      <c r="D5207" s="390"/>
      <c r="E5207" s="390"/>
      <c r="F5207" s="390"/>
    </row>
    <row r="5208" spans="2:6" x14ac:dyDescent="0.3">
      <c r="B5208" s="412"/>
      <c r="C5208" s="126"/>
      <c r="D5208" s="390"/>
      <c r="E5208" s="390"/>
      <c r="F5208" s="390"/>
    </row>
    <row r="5209" spans="2:6" x14ac:dyDescent="0.3">
      <c r="B5209" s="412"/>
      <c r="C5209" s="126"/>
      <c r="D5209" s="390"/>
      <c r="E5209" s="390"/>
      <c r="F5209" s="390"/>
    </row>
    <row r="5210" spans="2:6" x14ac:dyDescent="0.3">
      <c r="B5210" s="412"/>
      <c r="C5210" s="126"/>
      <c r="D5210" s="390"/>
      <c r="E5210" s="390"/>
      <c r="F5210" s="390"/>
    </row>
    <row r="5211" spans="2:6" x14ac:dyDescent="0.3">
      <c r="B5211" s="412"/>
      <c r="C5211" s="126"/>
      <c r="D5211" s="390"/>
      <c r="E5211" s="390"/>
      <c r="F5211" s="390"/>
    </row>
    <row r="5212" spans="2:6" x14ac:dyDescent="0.3">
      <c r="B5212" s="412"/>
      <c r="C5212" s="126"/>
      <c r="D5212" s="390"/>
      <c r="E5212" s="390"/>
      <c r="F5212" s="390"/>
    </row>
    <row r="5213" spans="2:6" x14ac:dyDescent="0.3">
      <c r="B5213" s="412"/>
      <c r="C5213" s="126"/>
      <c r="D5213" s="390"/>
      <c r="E5213" s="390"/>
      <c r="F5213" s="390"/>
    </row>
    <row r="5214" spans="2:6" x14ac:dyDescent="0.3">
      <c r="B5214" s="412"/>
      <c r="C5214" s="126"/>
      <c r="D5214" s="390"/>
      <c r="E5214" s="390"/>
      <c r="F5214" s="390"/>
    </row>
    <row r="5215" spans="2:6" x14ac:dyDescent="0.3">
      <c r="B5215" s="412"/>
      <c r="C5215" s="126"/>
      <c r="D5215" s="390"/>
      <c r="E5215" s="390"/>
      <c r="F5215" s="390"/>
    </row>
    <row r="5216" spans="2:6" x14ac:dyDescent="0.3">
      <c r="B5216" s="412"/>
      <c r="C5216" s="126"/>
      <c r="D5216" s="390"/>
      <c r="E5216" s="390"/>
      <c r="F5216" s="390"/>
    </row>
    <row r="5217" spans="2:6" x14ac:dyDescent="0.3">
      <c r="B5217" s="412"/>
      <c r="C5217" s="126"/>
      <c r="D5217" s="390"/>
      <c r="E5217" s="390"/>
      <c r="F5217" s="390"/>
    </row>
    <row r="5218" spans="2:6" x14ac:dyDescent="0.3">
      <c r="B5218" s="412"/>
      <c r="C5218" s="126"/>
      <c r="D5218" s="390"/>
      <c r="E5218" s="390"/>
      <c r="F5218" s="390"/>
    </row>
    <row r="5219" spans="2:6" x14ac:dyDescent="0.3">
      <c r="B5219" s="412"/>
      <c r="C5219" s="126"/>
      <c r="D5219" s="390"/>
      <c r="E5219" s="390"/>
      <c r="F5219" s="390"/>
    </row>
    <row r="5220" spans="2:6" x14ac:dyDescent="0.3">
      <c r="B5220" s="412"/>
      <c r="C5220" s="126"/>
      <c r="D5220" s="390"/>
      <c r="E5220" s="390"/>
      <c r="F5220" s="390"/>
    </row>
    <row r="5221" spans="2:6" x14ac:dyDescent="0.3">
      <c r="B5221" s="412"/>
      <c r="C5221" s="126"/>
      <c r="D5221" s="390"/>
      <c r="E5221" s="390"/>
      <c r="F5221" s="390"/>
    </row>
    <row r="5222" spans="2:6" x14ac:dyDescent="0.3">
      <c r="B5222" s="412"/>
      <c r="C5222" s="126"/>
      <c r="D5222" s="390"/>
      <c r="E5222" s="390"/>
      <c r="F5222" s="390"/>
    </row>
    <row r="5223" spans="2:6" x14ac:dyDescent="0.3">
      <c r="B5223" s="412"/>
      <c r="C5223" s="126"/>
      <c r="D5223" s="390"/>
      <c r="E5223" s="390"/>
      <c r="F5223" s="390"/>
    </row>
    <row r="5224" spans="2:6" x14ac:dyDescent="0.3">
      <c r="B5224" s="412"/>
      <c r="C5224" s="126"/>
      <c r="D5224" s="390"/>
      <c r="E5224" s="390"/>
      <c r="F5224" s="390"/>
    </row>
    <row r="5225" spans="2:6" x14ac:dyDescent="0.3">
      <c r="B5225" s="412"/>
      <c r="C5225" s="126"/>
      <c r="D5225" s="390"/>
      <c r="E5225" s="390"/>
      <c r="F5225" s="390"/>
    </row>
    <row r="5226" spans="2:6" x14ac:dyDescent="0.3">
      <c r="B5226" s="412"/>
      <c r="C5226" s="126"/>
      <c r="D5226" s="390"/>
      <c r="E5226" s="390"/>
      <c r="F5226" s="390"/>
    </row>
    <row r="5227" spans="2:6" x14ac:dyDescent="0.3">
      <c r="B5227" s="412"/>
      <c r="C5227" s="126"/>
      <c r="D5227" s="390"/>
      <c r="E5227" s="390"/>
      <c r="F5227" s="390"/>
    </row>
    <row r="5228" spans="2:6" x14ac:dyDescent="0.3">
      <c r="B5228" s="412"/>
      <c r="C5228" s="126"/>
      <c r="D5228" s="390"/>
      <c r="E5228" s="390"/>
      <c r="F5228" s="390"/>
    </row>
    <row r="5229" spans="2:6" x14ac:dyDescent="0.3">
      <c r="B5229" s="412"/>
      <c r="C5229" s="126"/>
      <c r="D5229" s="390"/>
      <c r="E5229" s="390"/>
      <c r="F5229" s="390"/>
    </row>
    <row r="5230" spans="2:6" x14ac:dyDescent="0.3">
      <c r="B5230" s="412"/>
      <c r="C5230" s="126"/>
      <c r="D5230" s="390"/>
      <c r="E5230" s="390"/>
      <c r="F5230" s="390"/>
    </row>
    <row r="5231" spans="2:6" x14ac:dyDescent="0.3">
      <c r="B5231" s="412"/>
      <c r="C5231" s="126"/>
      <c r="D5231" s="390"/>
      <c r="E5231" s="390"/>
      <c r="F5231" s="390"/>
    </row>
    <row r="5232" spans="2:6" x14ac:dyDescent="0.3">
      <c r="B5232" s="412"/>
      <c r="C5232" s="126"/>
      <c r="D5232" s="390"/>
      <c r="E5232" s="390"/>
      <c r="F5232" s="390"/>
    </row>
    <row r="5233" spans="2:6" x14ac:dyDescent="0.3">
      <c r="B5233" s="412"/>
      <c r="C5233" s="126"/>
      <c r="D5233" s="390"/>
      <c r="E5233" s="390"/>
      <c r="F5233" s="390"/>
    </row>
    <row r="5234" spans="2:6" x14ac:dyDescent="0.3">
      <c r="B5234" s="412"/>
      <c r="C5234" s="126"/>
      <c r="D5234" s="390"/>
      <c r="E5234" s="390"/>
      <c r="F5234" s="390"/>
    </row>
    <row r="5235" spans="2:6" x14ac:dyDescent="0.3">
      <c r="B5235" s="412"/>
      <c r="C5235" s="126"/>
      <c r="D5235" s="390"/>
      <c r="E5235" s="390"/>
      <c r="F5235" s="390"/>
    </row>
    <row r="5236" spans="2:6" x14ac:dyDescent="0.3">
      <c r="B5236" s="412"/>
      <c r="C5236" s="126"/>
      <c r="D5236" s="390"/>
      <c r="E5236" s="390"/>
      <c r="F5236" s="390"/>
    </row>
    <row r="5237" spans="2:6" x14ac:dyDescent="0.3">
      <c r="B5237" s="412"/>
      <c r="C5237" s="126"/>
      <c r="D5237" s="390"/>
      <c r="E5237" s="390"/>
      <c r="F5237" s="390"/>
    </row>
    <row r="5238" spans="2:6" x14ac:dyDescent="0.3">
      <c r="B5238" s="412"/>
      <c r="C5238" s="126"/>
      <c r="D5238" s="390"/>
      <c r="E5238" s="390"/>
      <c r="F5238" s="390"/>
    </row>
    <row r="5239" spans="2:6" x14ac:dyDescent="0.3">
      <c r="B5239" s="412"/>
      <c r="C5239" s="126"/>
      <c r="D5239" s="390"/>
      <c r="E5239" s="390"/>
      <c r="F5239" s="390"/>
    </row>
    <row r="5240" spans="2:6" x14ac:dyDescent="0.3">
      <c r="B5240" s="412"/>
      <c r="C5240" s="126"/>
      <c r="D5240" s="390"/>
      <c r="E5240" s="390"/>
      <c r="F5240" s="390"/>
    </row>
    <row r="5241" spans="2:6" x14ac:dyDescent="0.3">
      <c r="B5241" s="412"/>
      <c r="C5241" s="126"/>
      <c r="D5241" s="390"/>
      <c r="E5241" s="390"/>
      <c r="F5241" s="390"/>
    </row>
    <row r="5242" spans="2:6" x14ac:dyDescent="0.3">
      <c r="B5242" s="412"/>
      <c r="C5242" s="126"/>
      <c r="D5242" s="390"/>
      <c r="E5242" s="390"/>
      <c r="F5242" s="390"/>
    </row>
    <row r="5243" spans="2:6" x14ac:dyDescent="0.3">
      <c r="B5243" s="412"/>
      <c r="C5243" s="126"/>
      <c r="D5243" s="390"/>
      <c r="E5243" s="390"/>
      <c r="F5243" s="390"/>
    </row>
    <row r="5244" spans="2:6" x14ac:dyDescent="0.3">
      <c r="B5244" s="412"/>
      <c r="C5244" s="126"/>
      <c r="D5244" s="390"/>
      <c r="E5244" s="390"/>
      <c r="F5244" s="390"/>
    </row>
    <row r="5245" spans="2:6" x14ac:dyDescent="0.3">
      <c r="B5245" s="412"/>
      <c r="C5245" s="126"/>
      <c r="D5245" s="390"/>
      <c r="E5245" s="390"/>
      <c r="F5245" s="390"/>
    </row>
    <row r="5246" spans="2:6" x14ac:dyDescent="0.3">
      <c r="B5246" s="412"/>
      <c r="C5246" s="126"/>
      <c r="D5246" s="390"/>
      <c r="E5246" s="390"/>
      <c r="F5246" s="390"/>
    </row>
    <row r="5247" spans="2:6" x14ac:dyDescent="0.3">
      <c r="B5247" s="412"/>
      <c r="C5247" s="126"/>
      <c r="D5247" s="390"/>
      <c r="E5247" s="390"/>
      <c r="F5247" s="390"/>
    </row>
    <row r="5248" spans="2:6" x14ac:dyDescent="0.3">
      <c r="B5248" s="412"/>
      <c r="C5248" s="126"/>
      <c r="D5248" s="390"/>
      <c r="E5248" s="390"/>
      <c r="F5248" s="390"/>
    </row>
    <row r="5249" spans="2:6" x14ac:dyDescent="0.3">
      <c r="B5249" s="412"/>
      <c r="C5249" s="126"/>
      <c r="D5249" s="390"/>
      <c r="E5249" s="390"/>
      <c r="F5249" s="390"/>
    </row>
    <row r="5250" spans="2:6" x14ac:dyDescent="0.3">
      <c r="B5250" s="412"/>
      <c r="C5250" s="126"/>
      <c r="D5250" s="390"/>
      <c r="E5250" s="390"/>
      <c r="F5250" s="390"/>
    </row>
    <row r="5251" spans="2:6" x14ac:dyDescent="0.3">
      <c r="B5251" s="412"/>
      <c r="C5251" s="126"/>
      <c r="D5251" s="390"/>
      <c r="E5251" s="390"/>
      <c r="F5251" s="390"/>
    </row>
    <row r="5252" spans="2:6" x14ac:dyDescent="0.3">
      <c r="B5252" s="412"/>
      <c r="C5252" s="126"/>
      <c r="D5252" s="390"/>
      <c r="E5252" s="390"/>
      <c r="F5252" s="390"/>
    </row>
    <row r="5253" spans="2:6" x14ac:dyDescent="0.3">
      <c r="B5253" s="412"/>
      <c r="C5253" s="126"/>
      <c r="D5253" s="390"/>
      <c r="E5253" s="390"/>
      <c r="F5253" s="390"/>
    </row>
    <row r="5254" spans="2:6" x14ac:dyDescent="0.3">
      <c r="B5254" s="412"/>
      <c r="C5254" s="126"/>
      <c r="D5254" s="390"/>
      <c r="E5254" s="390"/>
      <c r="F5254" s="390"/>
    </row>
    <row r="5255" spans="2:6" x14ac:dyDescent="0.3">
      <c r="B5255" s="412"/>
      <c r="C5255" s="126"/>
      <c r="D5255" s="390"/>
      <c r="E5255" s="390"/>
      <c r="F5255" s="390"/>
    </row>
    <row r="5256" spans="2:6" x14ac:dyDescent="0.3">
      <c r="B5256" s="412"/>
      <c r="C5256" s="126"/>
      <c r="D5256" s="390"/>
      <c r="E5256" s="390"/>
      <c r="F5256" s="390"/>
    </row>
    <row r="5257" spans="2:6" x14ac:dyDescent="0.3">
      <c r="B5257" s="412"/>
      <c r="C5257" s="126"/>
      <c r="D5257" s="390"/>
      <c r="E5257" s="390"/>
      <c r="F5257" s="390"/>
    </row>
    <row r="5258" spans="2:6" x14ac:dyDescent="0.3">
      <c r="B5258" s="412"/>
      <c r="C5258" s="126"/>
      <c r="D5258" s="390"/>
      <c r="E5258" s="390"/>
      <c r="F5258" s="390"/>
    </row>
    <row r="5259" spans="2:6" x14ac:dyDescent="0.3">
      <c r="B5259" s="412"/>
      <c r="C5259" s="126"/>
      <c r="D5259" s="390"/>
      <c r="E5259" s="390"/>
      <c r="F5259" s="390"/>
    </row>
    <row r="5260" spans="2:6" x14ac:dyDescent="0.3">
      <c r="B5260" s="412"/>
      <c r="C5260" s="126"/>
      <c r="D5260" s="390"/>
      <c r="E5260" s="390"/>
      <c r="F5260" s="390"/>
    </row>
    <row r="5261" spans="2:6" x14ac:dyDescent="0.3">
      <c r="B5261" s="412"/>
      <c r="C5261" s="126"/>
      <c r="D5261" s="390"/>
      <c r="E5261" s="390"/>
      <c r="F5261" s="390"/>
    </row>
    <row r="5262" spans="2:6" x14ac:dyDescent="0.3">
      <c r="B5262" s="412"/>
      <c r="C5262" s="126"/>
      <c r="D5262" s="390"/>
      <c r="E5262" s="390"/>
      <c r="F5262" s="390"/>
    </row>
    <row r="5263" spans="2:6" x14ac:dyDescent="0.3">
      <c r="B5263" s="412"/>
      <c r="C5263" s="126"/>
      <c r="D5263" s="390"/>
      <c r="E5263" s="390"/>
      <c r="F5263" s="390"/>
    </row>
    <row r="5264" spans="2:6" x14ac:dyDescent="0.3">
      <c r="B5264" s="412"/>
      <c r="C5264" s="126"/>
      <c r="D5264" s="390"/>
      <c r="E5264" s="390"/>
      <c r="F5264" s="390"/>
    </row>
    <row r="5265" spans="2:6" x14ac:dyDescent="0.3">
      <c r="B5265" s="412"/>
      <c r="C5265" s="126"/>
      <c r="D5265" s="390"/>
      <c r="E5265" s="390"/>
      <c r="F5265" s="390"/>
    </row>
    <row r="5266" spans="2:6" x14ac:dyDescent="0.3">
      <c r="B5266" s="412"/>
      <c r="C5266" s="126"/>
      <c r="D5266" s="390"/>
      <c r="E5266" s="390"/>
      <c r="F5266" s="390"/>
    </row>
    <row r="5267" spans="2:6" x14ac:dyDescent="0.3">
      <c r="B5267" s="412"/>
      <c r="C5267" s="126"/>
      <c r="D5267" s="390"/>
      <c r="E5267" s="390"/>
      <c r="F5267" s="390"/>
    </row>
    <row r="5268" spans="2:6" x14ac:dyDescent="0.3">
      <c r="B5268" s="412"/>
      <c r="C5268" s="126"/>
      <c r="D5268" s="390"/>
      <c r="E5268" s="390"/>
      <c r="F5268" s="390"/>
    </row>
    <row r="5269" spans="2:6" x14ac:dyDescent="0.3">
      <c r="B5269" s="412"/>
      <c r="C5269" s="126"/>
      <c r="D5269" s="390"/>
      <c r="E5269" s="390"/>
      <c r="F5269" s="390"/>
    </row>
    <row r="5270" spans="2:6" x14ac:dyDescent="0.3">
      <c r="B5270" s="412"/>
      <c r="C5270" s="126"/>
      <c r="D5270" s="390"/>
      <c r="E5270" s="390"/>
      <c r="F5270" s="390"/>
    </row>
    <row r="5271" spans="2:6" x14ac:dyDescent="0.3">
      <c r="B5271" s="412"/>
      <c r="C5271" s="126"/>
      <c r="D5271" s="390"/>
      <c r="E5271" s="390"/>
      <c r="F5271" s="390"/>
    </row>
    <row r="5272" spans="2:6" x14ac:dyDescent="0.3">
      <c r="B5272" s="412"/>
      <c r="C5272" s="126"/>
      <c r="D5272" s="390"/>
      <c r="E5272" s="390"/>
      <c r="F5272" s="390"/>
    </row>
    <row r="5273" spans="2:6" x14ac:dyDescent="0.3">
      <c r="B5273" s="412"/>
      <c r="C5273" s="126"/>
      <c r="D5273" s="390"/>
      <c r="E5273" s="390"/>
      <c r="F5273" s="390"/>
    </row>
    <row r="5274" spans="2:6" x14ac:dyDescent="0.3">
      <c r="B5274" s="412"/>
      <c r="C5274" s="126"/>
      <c r="D5274" s="390"/>
      <c r="E5274" s="390"/>
      <c r="F5274" s="390"/>
    </row>
    <row r="5275" spans="2:6" x14ac:dyDescent="0.3">
      <c r="B5275" s="412"/>
      <c r="C5275" s="126"/>
      <c r="D5275" s="390"/>
      <c r="E5275" s="390"/>
      <c r="F5275" s="390"/>
    </row>
    <row r="5276" spans="2:6" x14ac:dyDescent="0.3">
      <c r="B5276" s="412"/>
      <c r="C5276" s="126"/>
      <c r="D5276" s="390"/>
      <c r="E5276" s="390"/>
      <c r="F5276" s="390"/>
    </row>
    <row r="5277" spans="2:6" x14ac:dyDescent="0.3">
      <c r="B5277" s="412"/>
      <c r="C5277" s="126"/>
      <c r="D5277" s="390"/>
      <c r="E5277" s="390"/>
      <c r="F5277" s="390"/>
    </row>
    <row r="5278" spans="2:6" x14ac:dyDescent="0.3">
      <c r="B5278" s="412"/>
      <c r="C5278" s="126"/>
      <c r="D5278" s="390"/>
      <c r="E5278" s="390"/>
      <c r="F5278" s="390"/>
    </row>
    <row r="5279" spans="2:6" x14ac:dyDescent="0.3">
      <c r="B5279" s="412"/>
      <c r="C5279" s="126"/>
      <c r="D5279" s="390"/>
      <c r="E5279" s="390"/>
      <c r="F5279" s="390"/>
    </row>
    <row r="5280" spans="2:6" x14ac:dyDescent="0.3">
      <c r="B5280" s="412"/>
      <c r="C5280" s="126"/>
      <c r="D5280" s="390"/>
      <c r="E5280" s="390"/>
      <c r="F5280" s="390"/>
    </row>
    <row r="5281" spans="2:6" x14ac:dyDescent="0.3">
      <c r="B5281" s="412"/>
      <c r="C5281" s="126"/>
      <c r="D5281" s="390"/>
      <c r="E5281" s="390"/>
      <c r="F5281" s="390"/>
    </row>
    <row r="5282" spans="2:6" x14ac:dyDescent="0.3">
      <c r="B5282" s="412"/>
      <c r="C5282" s="126"/>
      <c r="D5282" s="390"/>
      <c r="E5282" s="390"/>
      <c r="F5282" s="390"/>
    </row>
    <row r="5283" spans="2:6" x14ac:dyDescent="0.3">
      <c r="B5283" s="412"/>
      <c r="C5283" s="126"/>
      <c r="D5283" s="390"/>
      <c r="E5283" s="390"/>
      <c r="F5283" s="390"/>
    </row>
    <row r="5284" spans="2:6" x14ac:dyDescent="0.3">
      <c r="B5284" s="412"/>
      <c r="C5284" s="126"/>
      <c r="D5284" s="390"/>
      <c r="E5284" s="390"/>
      <c r="F5284" s="390"/>
    </row>
    <row r="5285" spans="2:6" x14ac:dyDescent="0.3">
      <c r="B5285" s="412"/>
      <c r="C5285" s="126"/>
      <c r="D5285" s="390"/>
      <c r="E5285" s="390"/>
      <c r="F5285" s="390"/>
    </row>
    <row r="5286" spans="2:6" x14ac:dyDescent="0.3">
      <c r="B5286" s="412"/>
      <c r="C5286" s="126"/>
      <c r="D5286" s="390"/>
      <c r="E5286" s="390"/>
      <c r="F5286" s="390"/>
    </row>
    <row r="5287" spans="2:6" x14ac:dyDescent="0.3">
      <c r="B5287" s="412"/>
      <c r="C5287" s="126"/>
      <c r="D5287" s="390"/>
      <c r="E5287" s="390"/>
      <c r="F5287" s="390"/>
    </row>
    <row r="5288" spans="2:6" x14ac:dyDescent="0.3">
      <c r="B5288" s="412"/>
      <c r="C5288" s="126"/>
      <c r="D5288" s="390"/>
      <c r="E5288" s="390"/>
      <c r="F5288" s="390"/>
    </row>
    <row r="5289" spans="2:6" x14ac:dyDescent="0.3">
      <c r="B5289" s="412"/>
      <c r="C5289" s="126"/>
      <c r="D5289" s="390"/>
      <c r="E5289" s="390"/>
      <c r="F5289" s="390"/>
    </row>
    <row r="5290" spans="2:6" x14ac:dyDescent="0.3">
      <c r="B5290" s="412"/>
      <c r="C5290" s="126"/>
      <c r="D5290" s="390"/>
      <c r="E5290" s="390"/>
      <c r="F5290" s="390"/>
    </row>
    <row r="5291" spans="2:6" x14ac:dyDescent="0.3">
      <c r="B5291" s="412"/>
      <c r="C5291" s="126"/>
      <c r="D5291" s="390"/>
      <c r="E5291" s="390"/>
      <c r="F5291" s="390"/>
    </row>
    <row r="5292" spans="2:6" x14ac:dyDescent="0.3">
      <c r="B5292" s="412"/>
      <c r="C5292" s="126"/>
      <c r="D5292" s="390"/>
      <c r="E5292" s="390"/>
      <c r="F5292" s="390"/>
    </row>
    <row r="5293" spans="2:6" x14ac:dyDescent="0.3">
      <c r="B5293" s="412"/>
      <c r="C5293" s="126"/>
      <c r="D5293" s="390"/>
      <c r="E5293" s="390"/>
      <c r="F5293" s="390"/>
    </row>
    <row r="5294" spans="2:6" x14ac:dyDescent="0.3">
      <c r="B5294" s="412"/>
      <c r="C5294" s="126"/>
      <c r="D5294" s="390"/>
      <c r="E5294" s="390"/>
      <c r="F5294" s="390"/>
    </row>
    <row r="5295" spans="2:6" x14ac:dyDescent="0.3">
      <c r="B5295" s="412"/>
      <c r="C5295" s="126"/>
      <c r="D5295" s="390"/>
      <c r="E5295" s="390"/>
      <c r="F5295" s="390"/>
    </row>
    <row r="5296" spans="2:6" x14ac:dyDescent="0.3">
      <c r="B5296" s="412"/>
      <c r="C5296" s="126"/>
      <c r="D5296" s="390"/>
      <c r="E5296" s="390"/>
      <c r="F5296" s="390"/>
    </row>
    <row r="5297" spans="2:6" x14ac:dyDescent="0.3">
      <c r="B5297" s="412"/>
      <c r="C5297" s="126"/>
      <c r="D5297" s="390"/>
      <c r="E5297" s="390"/>
      <c r="F5297" s="390"/>
    </row>
    <row r="5298" spans="2:6" x14ac:dyDescent="0.3">
      <c r="B5298" s="412"/>
      <c r="C5298" s="126"/>
      <c r="D5298" s="390"/>
      <c r="E5298" s="390"/>
      <c r="F5298" s="390"/>
    </row>
    <row r="5299" spans="2:6" x14ac:dyDescent="0.3">
      <c r="B5299" s="412"/>
      <c r="C5299" s="126"/>
      <c r="D5299" s="390"/>
      <c r="E5299" s="390"/>
      <c r="F5299" s="390"/>
    </row>
    <row r="5300" spans="2:6" x14ac:dyDescent="0.3">
      <c r="B5300" s="412"/>
      <c r="C5300" s="126"/>
      <c r="D5300" s="390"/>
      <c r="E5300" s="390"/>
      <c r="F5300" s="390"/>
    </row>
    <row r="5301" spans="2:6" x14ac:dyDescent="0.3">
      <c r="B5301" s="412"/>
      <c r="C5301" s="126"/>
      <c r="D5301" s="390"/>
      <c r="E5301" s="390"/>
      <c r="F5301" s="390"/>
    </row>
    <row r="5302" spans="2:6" x14ac:dyDescent="0.3">
      <c r="B5302" s="412"/>
      <c r="C5302" s="126"/>
      <c r="D5302" s="390"/>
      <c r="E5302" s="390"/>
      <c r="F5302" s="390"/>
    </row>
    <row r="5303" spans="2:6" x14ac:dyDescent="0.3">
      <c r="B5303" s="412"/>
      <c r="C5303" s="126"/>
      <c r="D5303" s="390"/>
      <c r="E5303" s="390"/>
      <c r="F5303" s="390"/>
    </row>
    <row r="5304" spans="2:6" x14ac:dyDescent="0.3">
      <c r="B5304" s="412"/>
      <c r="C5304" s="126"/>
      <c r="D5304" s="390"/>
      <c r="E5304" s="390"/>
      <c r="F5304" s="390"/>
    </row>
    <row r="5305" spans="2:6" x14ac:dyDescent="0.3">
      <c r="B5305" s="412"/>
      <c r="C5305" s="126"/>
      <c r="D5305" s="390"/>
      <c r="E5305" s="390"/>
      <c r="F5305" s="390"/>
    </row>
    <row r="5306" spans="2:6" x14ac:dyDescent="0.3">
      <c r="B5306" s="412"/>
      <c r="C5306" s="126"/>
      <c r="D5306" s="390"/>
      <c r="E5306" s="390"/>
      <c r="F5306" s="390"/>
    </row>
    <row r="5307" spans="2:6" x14ac:dyDescent="0.3">
      <c r="B5307" s="412"/>
      <c r="C5307" s="126"/>
      <c r="D5307" s="390"/>
      <c r="E5307" s="390"/>
      <c r="F5307" s="390"/>
    </row>
    <row r="5308" spans="2:6" x14ac:dyDescent="0.3">
      <c r="B5308" s="412"/>
      <c r="C5308" s="126"/>
      <c r="D5308" s="390"/>
      <c r="E5308" s="390"/>
      <c r="F5308" s="390"/>
    </row>
    <row r="5309" spans="2:6" x14ac:dyDescent="0.3">
      <c r="B5309" s="412"/>
      <c r="C5309" s="126"/>
      <c r="D5309" s="390"/>
      <c r="E5309" s="390"/>
      <c r="F5309" s="390"/>
    </row>
    <row r="5310" spans="2:6" x14ac:dyDescent="0.3">
      <c r="B5310" s="412"/>
      <c r="C5310" s="126"/>
      <c r="D5310" s="390"/>
      <c r="E5310" s="390"/>
      <c r="F5310" s="390"/>
    </row>
    <row r="5311" spans="2:6" x14ac:dyDescent="0.3">
      <c r="B5311" s="412"/>
      <c r="C5311" s="126"/>
      <c r="D5311" s="390"/>
      <c r="E5311" s="390"/>
      <c r="F5311" s="390"/>
    </row>
    <row r="5312" spans="2:6" x14ac:dyDescent="0.3">
      <c r="B5312" s="412"/>
      <c r="C5312" s="126"/>
      <c r="D5312" s="390"/>
      <c r="E5312" s="390"/>
      <c r="F5312" s="390"/>
    </row>
    <row r="5313" spans="2:6" x14ac:dyDescent="0.3">
      <c r="B5313" s="412"/>
      <c r="C5313" s="126"/>
      <c r="D5313" s="390"/>
      <c r="E5313" s="390"/>
      <c r="F5313" s="390"/>
    </row>
    <row r="5314" spans="2:6" x14ac:dyDescent="0.3">
      <c r="B5314" s="412"/>
      <c r="C5314" s="126"/>
      <c r="D5314" s="390"/>
      <c r="E5314" s="390"/>
      <c r="F5314" s="390"/>
    </row>
    <row r="5315" spans="2:6" x14ac:dyDescent="0.3">
      <c r="B5315" s="412"/>
      <c r="C5315" s="126"/>
      <c r="D5315" s="390"/>
      <c r="E5315" s="390"/>
      <c r="F5315" s="390"/>
    </row>
    <row r="5316" spans="2:6" x14ac:dyDescent="0.3">
      <c r="B5316" s="412"/>
      <c r="C5316" s="126"/>
      <c r="D5316" s="390"/>
      <c r="E5316" s="390"/>
      <c r="F5316" s="390"/>
    </row>
    <row r="5317" spans="2:6" x14ac:dyDescent="0.3">
      <c r="B5317" s="412"/>
      <c r="C5317" s="126"/>
      <c r="D5317" s="390"/>
      <c r="E5317" s="390"/>
      <c r="F5317" s="390"/>
    </row>
    <row r="5318" spans="2:6" x14ac:dyDescent="0.3">
      <c r="B5318" s="412"/>
      <c r="C5318" s="126"/>
      <c r="D5318" s="390"/>
      <c r="E5318" s="390"/>
      <c r="F5318" s="390"/>
    </row>
    <row r="5319" spans="2:6" x14ac:dyDescent="0.3">
      <c r="B5319" s="412"/>
      <c r="C5319" s="126"/>
      <c r="D5319" s="390"/>
      <c r="E5319" s="390"/>
      <c r="F5319" s="390"/>
    </row>
    <row r="5320" spans="2:6" x14ac:dyDescent="0.3">
      <c r="B5320" s="412"/>
      <c r="C5320" s="126"/>
      <c r="D5320" s="390"/>
      <c r="E5320" s="390"/>
      <c r="F5320" s="390"/>
    </row>
    <row r="5321" spans="2:6" x14ac:dyDescent="0.3">
      <c r="B5321" s="412"/>
      <c r="C5321" s="126"/>
      <c r="D5321" s="390"/>
      <c r="E5321" s="390"/>
      <c r="F5321" s="390"/>
    </row>
    <row r="5322" spans="2:6" x14ac:dyDescent="0.3">
      <c r="B5322" s="412"/>
      <c r="C5322" s="126"/>
      <c r="D5322" s="390"/>
      <c r="E5322" s="390"/>
      <c r="F5322" s="390"/>
    </row>
    <row r="5323" spans="2:6" x14ac:dyDescent="0.3">
      <c r="B5323" s="412"/>
      <c r="C5323" s="126"/>
      <c r="D5323" s="390"/>
      <c r="E5323" s="390"/>
      <c r="F5323" s="390"/>
    </row>
    <row r="5324" spans="2:6" x14ac:dyDescent="0.3">
      <c r="B5324" s="412"/>
      <c r="C5324" s="126"/>
      <c r="D5324" s="390"/>
      <c r="E5324" s="390"/>
      <c r="F5324" s="390"/>
    </row>
    <row r="5325" spans="2:6" x14ac:dyDescent="0.3">
      <c r="B5325" s="412"/>
      <c r="C5325" s="126"/>
      <c r="D5325" s="390"/>
      <c r="E5325" s="390"/>
      <c r="F5325" s="390"/>
    </row>
    <row r="5326" spans="2:6" x14ac:dyDescent="0.3">
      <c r="B5326" s="412"/>
      <c r="C5326" s="126"/>
      <c r="D5326" s="390"/>
      <c r="E5326" s="390"/>
      <c r="F5326" s="390"/>
    </row>
    <row r="5327" spans="2:6" x14ac:dyDescent="0.3">
      <c r="B5327" s="412"/>
      <c r="C5327" s="126"/>
      <c r="D5327" s="390"/>
      <c r="E5327" s="390"/>
      <c r="F5327" s="390"/>
    </row>
    <row r="5328" spans="2:6" x14ac:dyDescent="0.3">
      <c r="B5328" s="412"/>
      <c r="C5328" s="126"/>
      <c r="D5328" s="390"/>
      <c r="E5328" s="390"/>
      <c r="F5328" s="390"/>
    </row>
    <row r="5329" spans="2:6" x14ac:dyDescent="0.3">
      <c r="B5329" s="412"/>
      <c r="C5329" s="126"/>
      <c r="D5329" s="390"/>
      <c r="E5329" s="390"/>
      <c r="F5329" s="390"/>
    </row>
    <row r="5330" spans="2:6" x14ac:dyDescent="0.3">
      <c r="B5330" s="412"/>
      <c r="C5330" s="126"/>
      <c r="D5330" s="390"/>
      <c r="E5330" s="390"/>
      <c r="F5330" s="390"/>
    </row>
    <row r="5331" spans="2:6" x14ac:dyDescent="0.3">
      <c r="B5331" s="412"/>
      <c r="C5331" s="126"/>
      <c r="D5331" s="390"/>
      <c r="E5331" s="390"/>
      <c r="F5331" s="390"/>
    </row>
    <row r="5332" spans="2:6" x14ac:dyDescent="0.3">
      <c r="B5332" s="412"/>
      <c r="C5332" s="126"/>
      <c r="D5332" s="390"/>
      <c r="E5332" s="390"/>
      <c r="F5332" s="390"/>
    </row>
    <row r="5333" spans="2:6" x14ac:dyDescent="0.3">
      <c r="B5333" s="412"/>
      <c r="C5333" s="126"/>
      <c r="D5333" s="390"/>
      <c r="E5333" s="390"/>
      <c r="F5333" s="390"/>
    </row>
    <row r="5334" spans="2:6" x14ac:dyDescent="0.3">
      <c r="B5334" s="412"/>
      <c r="C5334" s="126"/>
      <c r="D5334" s="390"/>
      <c r="E5334" s="390"/>
      <c r="F5334" s="390"/>
    </row>
    <row r="5335" spans="2:6" x14ac:dyDescent="0.3">
      <c r="B5335" s="412"/>
      <c r="C5335" s="126"/>
      <c r="D5335" s="390"/>
      <c r="E5335" s="390"/>
      <c r="F5335" s="390"/>
    </row>
    <row r="5336" spans="2:6" x14ac:dyDescent="0.3">
      <c r="B5336" s="412"/>
      <c r="C5336" s="126"/>
      <c r="D5336" s="390"/>
      <c r="E5336" s="390"/>
      <c r="F5336" s="390"/>
    </row>
    <row r="5337" spans="2:6" x14ac:dyDescent="0.3">
      <c r="B5337" s="412"/>
      <c r="C5337" s="126"/>
      <c r="D5337" s="390"/>
      <c r="E5337" s="390"/>
      <c r="F5337" s="390"/>
    </row>
    <row r="5338" spans="2:6" x14ac:dyDescent="0.3">
      <c r="B5338" s="412"/>
      <c r="C5338" s="126"/>
      <c r="D5338" s="390"/>
      <c r="E5338" s="390"/>
      <c r="F5338" s="390"/>
    </row>
    <row r="5339" spans="2:6" x14ac:dyDescent="0.3">
      <c r="B5339" s="412"/>
      <c r="C5339" s="126"/>
      <c r="D5339" s="390"/>
      <c r="E5339" s="390"/>
      <c r="F5339" s="390"/>
    </row>
    <row r="5340" spans="2:6" x14ac:dyDescent="0.3">
      <c r="B5340" s="412"/>
      <c r="C5340" s="126"/>
      <c r="D5340" s="390"/>
      <c r="E5340" s="390"/>
      <c r="F5340" s="390"/>
    </row>
    <row r="5341" spans="2:6" x14ac:dyDescent="0.3">
      <c r="B5341" s="412"/>
      <c r="C5341" s="126"/>
      <c r="D5341" s="390"/>
      <c r="E5341" s="390"/>
      <c r="F5341" s="390"/>
    </row>
    <row r="5342" spans="2:6" x14ac:dyDescent="0.3">
      <c r="B5342" s="412"/>
      <c r="C5342" s="126"/>
      <c r="D5342" s="390"/>
      <c r="E5342" s="390"/>
      <c r="F5342" s="390"/>
    </row>
    <row r="5343" spans="2:6" x14ac:dyDescent="0.3">
      <c r="B5343" s="412"/>
      <c r="C5343" s="126"/>
      <c r="D5343" s="390"/>
      <c r="E5343" s="390"/>
      <c r="F5343" s="390"/>
    </row>
    <row r="5344" spans="2:6" x14ac:dyDescent="0.3">
      <c r="B5344" s="412"/>
      <c r="C5344" s="126"/>
      <c r="D5344" s="390"/>
      <c r="E5344" s="390"/>
      <c r="F5344" s="390"/>
    </row>
    <row r="5345" spans="2:6" x14ac:dyDescent="0.3">
      <c r="B5345" s="412"/>
      <c r="C5345" s="126"/>
      <c r="D5345" s="390"/>
      <c r="E5345" s="390"/>
      <c r="F5345" s="390"/>
    </row>
    <row r="5346" spans="2:6" x14ac:dyDescent="0.3">
      <c r="B5346" s="412"/>
      <c r="C5346" s="126"/>
      <c r="D5346" s="390"/>
      <c r="E5346" s="390"/>
      <c r="F5346" s="390"/>
    </row>
    <row r="5347" spans="2:6" x14ac:dyDescent="0.3">
      <c r="B5347" s="412"/>
      <c r="C5347" s="126"/>
      <c r="D5347" s="390"/>
      <c r="E5347" s="390"/>
      <c r="F5347" s="390"/>
    </row>
    <row r="5348" spans="2:6" x14ac:dyDescent="0.3">
      <c r="B5348" s="412"/>
      <c r="C5348" s="126"/>
      <c r="D5348" s="390"/>
      <c r="E5348" s="390"/>
      <c r="F5348" s="390"/>
    </row>
    <row r="5349" spans="2:6" x14ac:dyDescent="0.3">
      <c r="B5349" s="412"/>
      <c r="C5349" s="126"/>
      <c r="D5349" s="390"/>
      <c r="E5349" s="390"/>
      <c r="F5349" s="390"/>
    </row>
    <row r="5350" spans="2:6" x14ac:dyDescent="0.3">
      <c r="B5350" s="412"/>
      <c r="C5350" s="126"/>
      <c r="D5350" s="390"/>
      <c r="E5350" s="390"/>
      <c r="F5350" s="390"/>
    </row>
    <row r="5351" spans="2:6" x14ac:dyDescent="0.3">
      <c r="B5351" s="412"/>
      <c r="C5351" s="126"/>
      <c r="D5351" s="390"/>
      <c r="E5351" s="390"/>
      <c r="F5351" s="390"/>
    </row>
    <row r="5352" spans="2:6" x14ac:dyDescent="0.3">
      <c r="B5352" s="412"/>
      <c r="C5352" s="126"/>
      <c r="D5352" s="390"/>
      <c r="E5352" s="390"/>
      <c r="F5352" s="390"/>
    </row>
    <row r="5353" spans="2:6" x14ac:dyDescent="0.3">
      <c r="B5353" s="412"/>
      <c r="C5353" s="126"/>
      <c r="D5353" s="390"/>
      <c r="E5353" s="390"/>
      <c r="F5353" s="390"/>
    </row>
    <row r="5354" spans="2:6" x14ac:dyDescent="0.3">
      <c r="B5354" s="412"/>
      <c r="C5354" s="126"/>
      <c r="D5354" s="390"/>
      <c r="E5354" s="390"/>
      <c r="F5354" s="390"/>
    </row>
    <row r="5355" spans="2:6" x14ac:dyDescent="0.3">
      <c r="B5355" s="412"/>
      <c r="C5355" s="126"/>
      <c r="D5355" s="390"/>
      <c r="E5355" s="390"/>
      <c r="F5355" s="390"/>
    </row>
    <row r="5356" spans="2:6" x14ac:dyDescent="0.3">
      <c r="B5356" s="412"/>
      <c r="C5356" s="126"/>
      <c r="D5356" s="390"/>
      <c r="E5356" s="390"/>
      <c r="F5356" s="390"/>
    </row>
    <row r="5357" spans="2:6" x14ac:dyDescent="0.3">
      <c r="B5357" s="412"/>
      <c r="C5357" s="126"/>
      <c r="D5357" s="390"/>
      <c r="E5357" s="390"/>
      <c r="F5357" s="390"/>
    </row>
    <row r="5358" spans="2:6" x14ac:dyDescent="0.3">
      <c r="B5358" s="412"/>
      <c r="C5358" s="126"/>
      <c r="D5358" s="390"/>
      <c r="E5358" s="390"/>
      <c r="F5358" s="390"/>
    </row>
    <row r="5359" spans="2:6" x14ac:dyDescent="0.3">
      <c r="B5359" s="412"/>
      <c r="C5359" s="126"/>
      <c r="D5359" s="390"/>
      <c r="E5359" s="390"/>
      <c r="F5359" s="390"/>
    </row>
    <row r="5360" spans="2:6" x14ac:dyDescent="0.3">
      <c r="B5360" s="412"/>
      <c r="C5360" s="126"/>
      <c r="D5360" s="390"/>
      <c r="E5360" s="390"/>
      <c r="F5360" s="390"/>
    </row>
    <row r="5361" spans="2:6" x14ac:dyDescent="0.3">
      <c r="B5361" s="412"/>
      <c r="C5361" s="126"/>
      <c r="D5361" s="390"/>
      <c r="E5361" s="390"/>
      <c r="F5361" s="390"/>
    </row>
    <row r="5362" spans="2:6" x14ac:dyDescent="0.3">
      <c r="B5362" s="412"/>
      <c r="C5362" s="126"/>
      <c r="D5362" s="390"/>
      <c r="E5362" s="390"/>
      <c r="F5362" s="390"/>
    </row>
    <row r="5363" spans="2:6" x14ac:dyDescent="0.3">
      <c r="B5363" s="412"/>
      <c r="C5363" s="126"/>
      <c r="D5363" s="390"/>
      <c r="E5363" s="390"/>
      <c r="F5363" s="390"/>
    </row>
    <row r="5364" spans="2:6" x14ac:dyDescent="0.3">
      <c r="B5364" s="412"/>
      <c r="C5364" s="126"/>
      <c r="D5364" s="390"/>
      <c r="E5364" s="390"/>
      <c r="F5364" s="390"/>
    </row>
    <row r="5365" spans="2:6" x14ac:dyDescent="0.3">
      <c r="B5365" s="412"/>
      <c r="C5365" s="126"/>
      <c r="D5365" s="390"/>
      <c r="E5365" s="390"/>
      <c r="F5365" s="390"/>
    </row>
    <row r="5366" spans="2:6" x14ac:dyDescent="0.3">
      <c r="B5366" s="412"/>
      <c r="C5366" s="126"/>
      <c r="D5366" s="390"/>
      <c r="E5366" s="390"/>
      <c r="F5366" s="390"/>
    </row>
    <row r="5367" spans="2:6" x14ac:dyDescent="0.3">
      <c r="B5367" s="412"/>
      <c r="C5367" s="126"/>
      <c r="D5367" s="390"/>
      <c r="E5367" s="390"/>
      <c r="F5367" s="390"/>
    </row>
    <row r="5368" spans="2:6" x14ac:dyDescent="0.3">
      <c r="B5368" s="412"/>
      <c r="C5368" s="126"/>
      <c r="D5368" s="390"/>
      <c r="E5368" s="390"/>
      <c r="F5368" s="390"/>
    </row>
    <row r="5369" spans="2:6" x14ac:dyDescent="0.3">
      <c r="B5369" s="412"/>
      <c r="C5369" s="126"/>
      <c r="D5369" s="390"/>
      <c r="E5369" s="390"/>
      <c r="F5369" s="390"/>
    </row>
    <row r="5370" spans="2:6" x14ac:dyDescent="0.3">
      <c r="B5370" s="412"/>
      <c r="C5370" s="126"/>
      <c r="D5370" s="390"/>
      <c r="E5370" s="390"/>
      <c r="F5370" s="390"/>
    </row>
    <row r="5371" spans="2:6" x14ac:dyDescent="0.3">
      <c r="B5371" s="412"/>
      <c r="C5371" s="126"/>
      <c r="D5371" s="390"/>
      <c r="E5371" s="390"/>
      <c r="F5371" s="390"/>
    </row>
    <row r="5372" spans="2:6" x14ac:dyDescent="0.3">
      <c r="B5372" s="412"/>
      <c r="C5372" s="126"/>
      <c r="D5372" s="390"/>
      <c r="E5372" s="390"/>
      <c r="F5372" s="390"/>
    </row>
    <row r="5373" spans="2:6" x14ac:dyDescent="0.3">
      <c r="B5373" s="412"/>
      <c r="C5373" s="126"/>
      <c r="D5373" s="390"/>
      <c r="E5373" s="390"/>
      <c r="F5373" s="390"/>
    </row>
    <row r="5374" spans="2:6" x14ac:dyDescent="0.3">
      <c r="B5374" s="412"/>
      <c r="C5374" s="126"/>
      <c r="D5374" s="390"/>
      <c r="E5374" s="390"/>
      <c r="F5374" s="390"/>
    </row>
    <row r="5375" spans="2:6" x14ac:dyDescent="0.3">
      <c r="B5375" s="412"/>
      <c r="C5375" s="126"/>
      <c r="D5375" s="390"/>
      <c r="E5375" s="390"/>
      <c r="F5375" s="390"/>
    </row>
    <row r="5376" spans="2:6" x14ac:dyDescent="0.3">
      <c r="B5376" s="412"/>
      <c r="C5376" s="126"/>
      <c r="D5376" s="390"/>
      <c r="E5376" s="390"/>
      <c r="F5376" s="390"/>
    </row>
    <row r="5377" spans="2:6" x14ac:dyDescent="0.3">
      <c r="B5377" s="412"/>
      <c r="C5377" s="126"/>
      <c r="D5377" s="390"/>
      <c r="E5377" s="390"/>
      <c r="F5377" s="390"/>
    </row>
    <row r="5378" spans="2:6" x14ac:dyDescent="0.3">
      <c r="B5378" s="412"/>
      <c r="C5378" s="126"/>
      <c r="D5378" s="390"/>
      <c r="E5378" s="390"/>
      <c r="F5378" s="390"/>
    </row>
    <row r="5379" spans="2:6" x14ac:dyDescent="0.3">
      <c r="B5379" s="412"/>
      <c r="C5379" s="126"/>
      <c r="D5379" s="390"/>
      <c r="E5379" s="390"/>
      <c r="F5379" s="390"/>
    </row>
    <row r="5380" spans="2:6" x14ac:dyDescent="0.3">
      <c r="B5380" s="412"/>
      <c r="C5380" s="126"/>
      <c r="D5380" s="390"/>
      <c r="E5380" s="390"/>
      <c r="F5380" s="390"/>
    </row>
    <row r="5381" spans="2:6" x14ac:dyDescent="0.3">
      <c r="B5381" s="412"/>
      <c r="C5381" s="126"/>
      <c r="D5381" s="390"/>
      <c r="E5381" s="390"/>
      <c r="F5381" s="390"/>
    </row>
    <row r="5382" spans="2:6" x14ac:dyDescent="0.3">
      <c r="B5382" s="412"/>
      <c r="C5382" s="126"/>
      <c r="D5382" s="390"/>
      <c r="E5382" s="390"/>
      <c r="F5382" s="390"/>
    </row>
    <row r="5383" spans="2:6" x14ac:dyDescent="0.3">
      <c r="B5383" s="412"/>
      <c r="C5383" s="126"/>
      <c r="D5383" s="390"/>
      <c r="E5383" s="390"/>
      <c r="F5383" s="390"/>
    </row>
    <row r="5384" spans="2:6" x14ac:dyDescent="0.3">
      <c r="B5384" s="412"/>
      <c r="C5384" s="126"/>
      <c r="D5384" s="390"/>
      <c r="E5384" s="390"/>
      <c r="F5384" s="390"/>
    </row>
    <row r="5385" spans="2:6" x14ac:dyDescent="0.3">
      <c r="B5385" s="412"/>
      <c r="C5385" s="126"/>
      <c r="D5385" s="390"/>
      <c r="E5385" s="390"/>
      <c r="F5385" s="390"/>
    </row>
    <row r="5386" spans="2:6" x14ac:dyDescent="0.3">
      <c r="B5386" s="412"/>
      <c r="C5386" s="126"/>
      <c r="D5386" s="390"/>
      <c r="E5386" s="390"/>
      <c r="F5386" s="390"/>
    </row>
    <row r="5387" spans="2:6" x14ac:dyDescent="0.3">
      <c r="B5387" s="412"/>
      <c r="C5387" s="126"/>
      <c r="D5387" s="390"/>
      <c r="E5387" s="390"/>
      <c r="F5387" s="390"/>
    </row>
    <row r="5388" spans="2:6" x14ac:dyDescent="0.3">
      <c r="B5388" s="412"/>
      <c r="C5388" s="126"/>
      <c r="D5388" s="390"/>
      <c r="E5388" s="390"/>
      <c r="F5388" s="390"/>
    </row>
    <row r="5389" spans="2:6" x14ac:dyDescent="0.3">
      <c r="B5389" s="412"/>
      <c r="C5389" s="126"/>
      <c r="D5389" s="390"/>
      <c r="E5389" s="390"/>
      <c r="F5389" s="390"/>
    </row>
    <row r="5390" spans="2:6" x14ac:dyDescent="0.3">
      <c r="B5390" s="412"/>
      <c r="C5390" s="126"/>
      <c r="D5390" s="390"/>
      <c r="E5390" s="390"/>
      <c r="F5390" s="390"/>
    </row>
    <row r="5391" spans="2:6" x14ac:dyDescent="0.3">
      <c r="B5391" s="412"/>
      <c r="C5391" s="126"/>
      <c r="D5391" s="390"/>
      <c r="E5391" s="390"/>
      <c r="F5391" s="390"/>
    </row>
    <row r="5392" spans="2:6" x14ac:dyDescent="0.3">
      <c r="B5392" s="412"/>
      <c r="C5392" s="126"/>
      <c r="D5392" s="390"/>
      <c r="E5392" s="390"/>
      <c r="F5392" s="390"/>
    </row>
    <row r="5393" spans="2:6" x14ac:dyDescent="0.3">
      <c r="B5393" s="412"/>
      <c r="C5393" s="126"/>
      <c r="D5393" s="390"/>
      <c r="E5393" s="390"/>
      <c r="F5393" s="390"/>
    </row>
    <row r="5394" spans="2:6" x14ac:dyDescent="0.3">
      <c r="B5394" s="412"/>
      <c r="C5394" s="126"/>
      <c r="D5394" s="390"/>
      <c r="E5394" s="390"/>
      <c r="F5394" s="390"/>
    </row>
    <row r="5395" spans="2:6" x14ac:dyDescent="0.3">
      <c r="B5395" s="412"/>
      <c r="C5395" s="126"/>
      <c r="D5395" s="390"/>
      <c r="E5395" s="390"/>
      <c r="F5395" s="390"/>
    </row>
    <row r="5396" spans="2:6" x14ac:dyDescent="0.3">
      <c r="B5396" s="412"/>
      <c r="C5396" s="126"/>
      <c r="D5396" s="390"/>
      <c r="E5396" s="390"/>
      <c r="F5396" s="390"/>
    </row>
    <row r="5397" spans="2:6" x14ac:dyDescent="0.3">
      <c r="B5397" s="412"/>
      <c r="C5397" s="126"/>
      <c r="D5397" s="390"/>
      <c r="E5397" s="390"/>
      <c r="F5397" s="390"/>
    </row>
    <row r="5398" spans="2:6" x14ac:dyDescent="0.3">
      <c r="B5398" s="412"/>
      <c r="C5398" s="126"/>
      <c r="D5398" s="390"/>
      <c r="E5398" s="390"/>
      <c r="F5398" s="390"/>
    </row>
    <row r="5399" spans="2:6" x14ac:dyDescent="0.3">
      <c r="B5399" s="412"/>
      <c r="C5399" s="126"/>
      <c r="D5399" s="390"/>
      <c r="E5399" s="390"/>
      <c r="F5399" s="390"/>
    </row>
    <row r="5400" spans="2:6" x14ac:dyDescent="0.3">
      <c r="B5400" s="412"/>
      <c r="C5400" s="126"/>
      <c r="D5400" s="390"/>
      <c r="E5400" s="390"/>
      <c r="F5400" s="390"/>
    </row>
    <row r="5401" spans="2:6" x14ac:dyDescent="0.3">
      <c r="B5401" s="412"/>
      <c r="C5401" s="126"/>
      <c r="D5401" s="390"/>
      <c r="E5401" s="390"/>
      <c r="F5401" s="390"/>
    </row>
    <row r="5402" spans="2:6" x14ac:dyDescent="0.3">
      <c r="B5402" s="412"/>
      <c r="C5402" s="126"/>
      <c r="D5402" s="390"/>
      <c r="E5402" s="390"/>
      <c r="F5402" s="390"/>
    </row>
    <row r="5403" spans="2:6" x14ac:dyDescent="0.3">
      <c r="B5403" s="412"/>
      <c r="C5403" s="126"/>
      <c r="D5403" s="390"/>
      <c r="E5403" s="390"/>
      <c r="F5403" s="390"/>
    </row>
    <row r="5404" spans="2:6" x14ac:dyDescent="0.3">
      <c r="B5404" s="412"/>
      <c r="C5404" s="126"/>
      <c r="D5404" s="390"/>
      <c r="E5404" s="390"/>
      <c r="F5404" s="390"/>
    </row>
    <row r="5405" spans="2:6" x14ac:dyDescent="0.3">
      <c r="B5405" s="412"/>
      <c r="C5405" s="126"/>
      <c r="D5405" s="390"/>
      <c r="E5405" s="390"/>
      <c r="F5405" s="390"/>
    </row>
    <row r="5406" spans="2:6" x14ac:dyDescent="0.3">
      <c r="B5406" s="412"/>
      <c r="C5406" s="126"/>
      <c r="D5406" s="390"/>
      <c r="E5406" s="390"/>
      <c r="F5406" s="390"/>
    </row>
    <row r="5407" spans="2:6" x14ac:dyDescent="0.3">
      <c r="B5407" s="412"/>
      <c r="C5407" s="126"/>
      <c r="D5407" s="390"/>
      <c r="E5407" s="390"/>
      <c r="F5407" s="390"/>
    </row>
    <row r="5408" spans="2:6" x14ac:dyDescent="0.3">
      <c r="B5408" s="412"/>
      <c r="C5408" s="126"/>
      <c r="D5408" s="390"/>
      <c r="E5408" s="390"/>
      <c r="F5408" s="390"/>
    </row>
    <row r="5409" spans="2:6" x14ac:dyDescent="0.3">
      <c r="B5409" s="412"/>
      <c r="C5409" s="126"/>
      <c r="D5409" s="390"/>
      <c r="E5409" s="390"/>
      <c r="F5409" s="390"/>
    </row>
    <row r="5410" spans="2:6" x14ac:dyDescent="0.3">
      <c r="B5410" s="412"/>
      <c r="C5410" s="126"/>
      <c r="D5410" s="390"/>
      <c r="E5410" s="390"/>
      <c r="F5410" s="390"/>
    </row>
    <row r="5411" spans="2:6" x14ac:dyDescent="0.3">
      <c r="B5411" s="412"/>
      <c r="C5411" s="126"/>
      <c r="D5411" s="390"/>
      <c r="E5411" s="390"/>
      <c r="F5411" s="390"/>
    </row>
    <row r="5412" spans="2:6" x14ac:dyDescent="0.3">
      <c r="B5412" s="412"/>
      <c r="C5412" s="126"/>
      <c r="D5412" s="390"/>
      <c r="E5412" s="390"/>
      <c r="F5412" s="390"/>
    </row>
    <row r="5413" spans="2:6" x14ac:dyDescent="0.3">
      <c r="B5413" s="412"/>
      <c r="C5413" s="126"/>
      <c r="D5413" s="390"/>
      <c r="E5413" s="390"/>
      <c r="F5413" s="390"/>
    </row>
    <row r="5414" spans="2:6" x14ac:dyDescent="0.3">
      <c r="B5414" s="412"/>
      <c r="C5414" s="126"/>
      <c r="D5414" s="390"/>
      <c r="E5414" s="390"/>
      <c r="F5414" s="390"/>
    </row>
    <row r="5415" spans="2:6" x14ac:dyDescent="0.3">
      <c r="B5415" s="412"/>
      <c r="C5415" s="126"/>
      <c r="D5415" s="390"/>
      <c r="E5415" s="390"/>
      <c r="F5415" s="390"/>
    </row>
    <row r="5416" spans="2:6" x14ac:dyDescent="0.3">
      <c r="B5416" s="412"/>
      <c r="C5416" s="126"/>
      <c r="D5416" s="390"/>
      <c r="E5416" s="390"/>
      <c r="F5416" s="390"/>
    </row>
    <row r="5417" spans="2:6" x14ac:dyDescent="0.3">
      <c r="B5417" s="412"/>
      <c r="C5417" s="126"/>
      <c r="D5417" s="390"/>
      <c r="E5417" s="390"/>
      <c r="F5417" s="390"/>
    </row>
    <row r="5418" spans="2:6" x14ac:dyDescent="0.3">
      <c r="B5418" s="412"/>
      <c r="C5418" s="126"/>
      <c r="D5418" s="390"/>
      <c r="E5418" s="390"/>
      <c r="F5418" s="390"/>
    </row>
    <row r="5419" spans="2:6" x14ac:dyDescent="0.3">
      <c r="B5419" s="412"/>
      <c r="C5419" s="126"/>
      <c r="D5419" s="390"/>
      <c r="E5419" s="390"/>
      <c r="F5419" s="390"/>
    </row>
    <row r="5420" spans="2:6" x14ac:dyDescent="0.3">
      <c r="B5420" s="412"/>
      <c r="C5420" s="126"/>
      <c r="D5420" s="390"/>
      <c r="E5420" s="390"/>
      <c r="F5420" s="390"/>
    </row>
    <row r="5421" spans="2:6" x14ac:dyDescent="0.3">
      <c r="B5421" s="412"/>
      <c r="C5421" s="126"/>
      <c r="D5421" s="390"/>
      <c r="E5421" s="390"/>
      <c r="F5421" s="390"/>
    </row>
    <row r="5422" spans="2:6" x14ac:dyDescent="0.3">
      <c r="B5422" s="412"/>
      <c r="C5422" s="126"/>
      <c r="D5422" s="390"/>
      <c r="E5422" s="390"/>
      <c r="F5422" s="390"/>
    </row>
    <row r="5423" spans="2:6" x14ac:dyDescent="0.3">
      <c r="B5423" s="412"/>
      <c r="C5423" s="126"/>
      <c r="D5423" s="390"/>
      <c r="E5423" s="390"/>
      <c r="F5423" s="390"/>
    </row>
    <row r="5424" spans="2:6" x14ac:dyDescent="0.3">
      <c r="B5424" s="412"/>
      <c r="C5424" s="126"/>
      <c r="D5424" s="390"/>
      <c r="E5424" s="390"/>
      <c r="F5424" s="390"/>
    </row>
    <row r="5425" spans="2:6" x14ac:dyDescent="0.3">
      <c r="B5425" s="412"/>
      <c r="C5425" s="126"/>
      <c r="D5425" s="390"/>
      <c r="E5425" s="390"/>
      <c r="F5425" s="390"/>
    </row>
    <row r="5426" spans="2:6" x14ac:dyDescent="0.3">
      <c r="B5426" s="412"/>
      <c r="C5426" s="126"/>
      <c r="D5426" s="390"/>
      <c r="E5426" s="390"/>
      <c r="F5426" s="390"/>
    </row>
    <row r="5427" spans="2:6" x14ac:dyDescent="0.3">
      <c r="B5427" s="412"/>
      <c r="C5427" s="126"/>
      <c r="D5427" s="390"/>
      <c r="E5427" s="390"/>
      <c r="F5427" s="390"/>
    </row>
    <row r="5428" spans="2:6" x14ac:dyDescent="0.3">
      <c r="B5428" s="412"/>
      <c r="C5428" s="126"/>
      <c r="D5428" s="390"/>
      <c r="E5428" s="390"/>
      <c r="F5428" s="390"/>
    </row>
    <row r="5429" spans="2:6" x14ac:dyDescent="0.3">
      <c r="B5429" s="412"/>
      <c r="C5429" s="126"/>
      <c r="D5429" s="390"/>
      <c r="E5429" s="390"/>
      <c r="F5429" s="390"/>
    </row>
    <row r="5430" spans="2:6" x14ac:dyDescent="0.3">
      <c r="B5430" s="412"/>
      <c r="C5430" s="126"/>
      <c r="D5430" s="390"/>
      <c r="E5430" s="390"/>
      <c r="F5430" s="390"/>
    </row>
    <row r="5431" spans="2:6" x14ac:dyDescent="0.3">
      <c r="B5431" s="412"/>
      <c r="C5431" s="126"/>
      <c r="D5431" s="390"/>
      <c r="E5431" s="390"/>
      <c r="F5431" s="390"/>
    </row>
    <row r="5432" spans="2:6" x14ac:dyDescent="0.3">
      <c r="B5432" s="412"/>
      <c r="C5432" s="126"/>
      <c r="D5432" s="390"/>
      <c r="E5432" s="390"/>
      <c r="F5432" s="390"/>
    </row>
    <row r="5433" spans="2:6" x14ac:dyDescent="0.3">
      <c r="B5433" s="412"/>
      <c r="C5433" s="126"/>
      <c r="D5433" s="390"/>
      <c r="E5433" s="390"/>
      <c r="F5433" s="390"/>
    </row>
    <row r="5434" spans="2:6" x14ac:dyDescent="0.3">
      <c r="B5434" s="412"/>
      <c r="C5434" s="126"/>
      <c r="D5434" s="390"/>
      <c r="E5434" s="390"/>
      <c r="F5434" s="390"/>
    </row>
    <row r="5435" spans="2:6" x14ac:dyDescent="0.3">
      <c r="B5435" s="412"/>
      <c r="C5435" s="126"/>
      <c r="D5435" s="390"/>
      <c r="E5435" s="390"/>
      <c r="F5435" s="390"/>
    </row>
    <row r="5436" spans="2:6" x14ac:dyDescent="0.3">
      <c r="B5436" s="412"/>
      <c r="C5436" s="126"/>
      <c r="D5436" s="390"/>
      <c r="E5436" s="390"/>
      <c r="F5436" s="390"/>
    </row>
    <row r="5437" spans="2:6" x14ac:dyDescent="0.3">
      <c r="B5437" s="412"/>
      <c r="C5437" s="126"/>
      <c r="D5437" s="390"/>
      <c r="E5437" s="390"/>
      <c r="F5437" s="390"/>
    </row>
    <row r="5438" spans="2:6" x14ac:dyDescent="0.3">
      <c r="B5438" s="412"/>
      <c r="C5438" s="126"/>
      <c r="D5438" s="390"/>
      <c r="E5438" s="390"/>
      <c r="F5438" s="390"/>
    </row>
    <row r="5439" spans="2:6" x14ac:dyDescent="0.3">
      <c r="B5439" s="412"/>
      <c r="C5439" s="126"/>
      <c r="D5439" s="390"/>
      <c r="E5439" s="390"/>
      <c r="F5439" s="390"/>
    </row>
    <row r="5440" spans="2:6" x14ac:dyDescent="0.3">
      <c r="B5440" s="412"/>
      <c r="C5440" s="126"/>
      <c r="D5440" s="390"/>
      <c r="E5440" s="390"/>
      <c r="F5440" s="390"/>
    </row>
    <row r="5441" spans="2:6" x14ac:dyDescent="0.3">
      <c r="B5441" s="412"/>
      <c r="C5441" s="126"/>
      <c r="D5441" s="390"/>
      <c r="E5441" s="390"/>
      <c r="F5441" s="390"/>
    </row>
    <row r="5442" spans="2:6" x14ac:dyDescent="0.3">
      <c r="B5442" s="412"/>
      <c r="C5442" s="126"/>
      <c r="D5442" s="390"/>
      <c r="E5442" s="390"/>
      <c r="F5442" s="390"/>
    </row>
    <row r="5443" spans="2:6" x14ac:dyDescent="0.3">
      <c r="B5443" s="412"/>
      <c r="C5443" s="126"/>
      <c r="D5443" s="390"/>
      <c r="E5443" s="390"/>
      <c r="F5443" s="390"/>
    </row>
    <row r="5444" spans="2:6" x14ac:dyDescent="0.3">
      <c r="B5444" s="412"/>
      <c r="C5444" s="126"/>
      <c r="D5444" s="390"/>
      <c r="E5444" s="390"/>
      <c r="F5444" s="390"/>
    </row>
    <row r="5445" spans="2:6" x14ac:dyDescent="0.3">
      <c r="B5445" s="412"/>
      <c r="C5445" s="126"/>
      <c r="D5445" s="390"/>
      <c r="E5445" s="390"/>
      <c r="F5445" s="390"/>
    </row>
    <row r="5446" spans="2:6" x14ac:dyDescent="0.3">
      <c r="B5446" s="412"/>
      <c r="C5446" s="126"/>
      <c r="D5446" s="390"/>
      <c r="E5446" s="390"/>
      <c r="F5446" s="390"/>
    </row>
    <row r="5447" spans="2:6" x14ac:dyDescent="0.3">
      <c r="B5447" s="412"/>
      <c r="C5447" s="126"/>
      <c r="D5447" s="390"/>
      <c r="E5447" s="390"/>
      <c r="F5447" s="390"/>
    </row>
    <row r="5448" spans="2:6" x14ac:dyDescent="0.3">
      <c r="B5448" s="412"/>
      <c r="C5448" s="126"/>
      <c r="D5448" s="390"/>
      <c r="E5448" s="390"/>
      <c r="F5448" s="390"/>
    </row>
    <row r="5449" spans="2:6" x14ac:dyDescent="0.3">
      <c r="B5449" s="412"/>
      <c r="C5449" s="126"/>
      <c r="D5449" s="390"/>
      <c r="E5449" s="390"/>
      <c r="F5449" s="390"/>
    </row>
    <row r="5450" spans="2:6" x14ac:dyDescent="0.3">
      <c r="B5450" s="412"/>
      <c r="C5450" s="126"/>
      <c r="D5450" s="390"/>
      <c r="E5450" s="390"/>
      <c r="F5450" s="390"/>
    </row>
    <row r="5451" spans="2:6" x14ac:dyDescent="0.3">
      <c r="B5451" s="412"/>
      <c r="C5451" s="126"/>
      <c r="D5451" s="390"/>
      <c r="E5451" s="390"/>
      <c r="F5451" s="390"/>
    </row>
    <row r="5452" spans="2:6" x14ac:dyDescent="0.3">
      <c r="B5452" s="412"/>
      <c r="C5452" s="126"/>
      <c r="D5452" s="390"/>
      <c r="E5452" s="390"/>
      <c r="F5452" s="390"/>
    </row>
    <row r="5453" spans="2:6" x14ac:dyDescent="0.3">
      <c r="B5453" s="412"/>
      <c r="C5453" s="126"/>
      <c r="D5453" s="390"/>
      <c r="E5453" s="390"/>
      <c r="F5453" s="390"/>
    </row>
    <row r="5454" spans="2:6" x14ac:dyDescent="0.3">
      <c r="B5454" s="412"/>
      <c r="C5454" s="126"/>
      <c r="D5454" s="390"/>
      <c r="E5454" s="390"/>
      <c r="F5454" s="390"/>
    </row>
    <row r="5455" spans="2:6" x14ac:dyDescent="0.3">
      <c r="B5455" s="412"/>
      <c r="C5455" s="126"/>
      <c r="D5455" s="390"/>
      <c r="E5455" s="390"/>
      <c r="F5455" s="390"/>
    </row>
    <row r="5456" spans="2:6" x14ac:dyDescent="0.3">
      <c r="B5456" s="412"/>
      <c r="C5456" s="126"/>
      <c r="D5456" s="390"/>
      <c r="E5456" s="390"/>
      <c r="F5456" s="390"/>
    </row>
    <row r="5457" spans="2:6" x14ac:dyDescent="0.3">
      <c r="B5457" s="412"/>
      <c r="C5457" s="126"/>
      <c r="D5457" s="390"/>
      <c r="E5457" s="390"/>
      <c r="F5457" s="390"/>
    </row>
    <row r="5458" spans="2:6" x14ac:dyDescent="0.3">
      <c r="B5458" s="412"/>
      <c r="C5458" s="126"/>
      <c r="D5458" s="390"/>
      <c r="E5458" s="390"/>
      <c r="F5458" s="390"/>
    </row>
    <row r="5459" spans="2:6" x14ac:dyDescent="0.3">
      <c r="B5459" s="412"/>
      <c r="C5459" s="126"/>
      <c r="D5459" s="390"/>
      <c r="E5459" s="390"/>
      <c r="F5459" s="390"/>
    </row>
    <row r="5460" spans="2:6" x14ac:dyDescent="0.3">
      <c r="B5460" s="412"/>
      <c r="C5460" s="126"/>
      <c r="D5460" s="390"/>
      <c r="E5460" s="390"/>
      <c r="F5460" s="390"/>
    </row>
    <row r="5461" spans="2:6" x14ac:dyDescent="0.3">
      <c r="B5461" s="412"/>
      <c r="C5461" s="126"/>
      <c r="D5461" s="390"/>
      <c r="E5461" s="390"/>
      <c r="F5461" s="390"/>
    </row>
    <row r="5462" spans="2:6" x14ac:dyDescent="0.3">
      <c r="B5462" s="412"/>
      <c r="C5462" s="126"/>
      <c r="D5462" s="390"/>
      <c r="E5462" s="390"/>
      <c r="F5462" s="390"/>
    </row>
    <row r="5463" spans="2:6" x14ac:dyDescent="0.3">
      <c r="B5463" s="412"/>
      <c r="C5463" s="126"/>
      <c r="D5463" s="390"/>
      <c r="E5463" s="390"/>
      <c r="F5463" s="390"/>
    </row>
    <row r="5464" spans="2:6" x14ac:dyDescent="0.3">
      <c r="B5464" s="412"/>
      <c r="C5464" s="126"/>
      <c r="D5464" s="390"/>
      <c r="E5464" s="390"/>
      <c r="F5464" s="390"/>
    </row>
    <row r="5465" spans="2:6" x14ac:dyDescent="0.3">
      <c r="B5465" s="412"/>
      <c r="C5465" s="126"/>
      <c r="D5465" s="390"/>
      <c r="E5465" s="390"/>
      <c r="F5465" s="390"/>
    </row>
    <row r="5466" spans="2:6" x14ac:dyDescent="0.3">
      <c r="B5466" s="412"/>
      <c r="C5466" s="126"/>
      <c r="D5466" s="390"/>
      <c r="E5466" s="390"/>
      <c r="F5466" s="390"/>
    </row>
    <row r="5467" spans="2:6" x14ac:dyDescent="0.3">
      <c r="B5467" s="412"/>
      <c r="C5467" s="126"/>
      <c r="D5467" s="390"/>
      <c r="E5467" s="390"/>
      <c r="F5467" s="390"/>
    </row>
    <row r="5468" spans="2:6" x14ac:dyDescent="0.3">
      <c r="B5468" s="412"/>
      <c r="C5468" s="126"/>
      <c r="D5468" s="390"/>
      <c r="E5468" s="390"/>
      <c r="F5468" s="390"/>
    </row>
    <row r="5469" spans="2:6" x14ac:dyDescent="0.3">
      <c r="B5469" s="412"/>
      <c r="C5469" s="126"/>
      <c r="D5469" s="390"/>
      <c r="E5469" s="390"/>
      <c r="F5469" s="390"/>
    </row>
    <row r="5470" spans="2:6" x14ac:dyDescent="0.3">
      <c r="B5470" s="412"/>
      <c r="C5470" s="126"/>
      <c r="D5470" s="390"/>
      <c r="E5470" s="390"/>
      <c r="F5470" s="390"/>
    </row>
    <row r="5471" spans="2:6" x14ac:dyDescent="0.3">
      <c r="B5471" s="412"/>
      <c r="C5471" s="126"/>
      <c r="D5471" s="390"/>
      <c r="E5471" s="390"/>
      <c r="F5471" s="390"/>
    </row>
    <row r="5472" spans="2:6" x14ac:dyDescent="0.3">
      <c r="B5472" s="412"/>
      <c r="C5472" s="126"/>
      <c r="D5472" s="390"/>
      <c r="E5472" s="390"/>
      <c r="F5472" s="390"/>
    </row>
    <row r="5473" spans="2:6" x14ac:dyDescent="0.3">
      <c r="B5473" s="412"/>
      <c r="C5473" s="126"/>
      <c r="D5473" s="390"/>
      <c r="E5473" s="390"/>
      <c r="F5473" s="390"/>
    </row>
    <row r="5474" spans="2:6" x14ac:dyDescent="0.3">
      <c r="B5474" s="412"/>
      <c r="C5474" s="126"/>
      <c r="D5474" s="390"/>
      <c r="E5474" s="390"/>
      <c r="F5474" s="390"/>
    </row>
    <row r="5475" spans="2:6" x14ac:dyDescent="0.3">
      <c r="B5475" s="412"/>
      <c r="C5475" s="126"/>
      <c r="D5475" s="390"/>
      <c r="E5475" s="390"/>
      <c r="F5475" s="390"/>
    </row>
    <row r="5476" spans="2:6" x14ac:dyDescent="0.3">
      <c r="B5476" s="412"/>
      <c r="C5476" s="126"/>
      <c r="D5476" s="390"/>
      <c r="E5476" s="390"/>
      <c r="F5476" s="390"/>
    </row>
    <row r="5477" spans="2:6" x14ac:dyDescent="0.3">
      <c r="B5477" s="412"/>
      <c r="C5477" s="126"/>
      <c r="D5477" s="390"/>
      <c r="E5477" s="390"/>
      <c r="F5477" s="390"/>
    </row>
    <row r="5478" spans="2:6" x14ac:dyDescent="0.3">
      <c r="B5478" s="412"/>
      <c r="C5478" s="126"/>
      <c r="D5478" s="390"/>
      <c r="E5478" s="390"/>
      <c r="F5478" s="390"/>
    </row>
    <row r="5479" spans="2:6" x14ac:dyDescent="0.3">
      <c r="B5479" s="412"/>
      <c r="C5479" s="126"/>
      <c r="D5479" s="390"/>
      <c r="E5479" s="390"/>
      <c r="F5479" s="390"/>
    </row>
    <row r="5480" spans="2:6" x14ac:dyDescent="0.3">
      <c r="B5480" s="412"/>
      <c r="C5480" s="126"/>
      <c r="D5480" s="390"/>
      <c r="E5480" s="390"/>
      <c r="F5480" s="390"/>
    </row>
    <row r="5481" spans="2:6" x14ac:dyDescent="0.3">
      <c r="B5481" s="412"/>
      <c r="C5481" s="126"/>
      <c r="D5481" s="390"/>
      <c r="E5481" s="390"/>
      <c r="F5481" s="390"/>
    </row>
    <row r="5482" spans="2:6" x14ac:dyDescent="0.3">
      <c r="B5482" s="412"/>
      <c r="C5482" s="126"/>
      <c r="D5482" s="390"/>
      <c r="E5482" s="390"/>
      <c r="F5482" s="390"/>
    </row>
    <row r="5483" spans="2:6" x14ac:dyDescent="0.3">
      <c r="B5483" s="412"/>
      <c r="C5483" s="126"/>
      <c r="D5483" s="390"/>
      <c r="E5483" s="390"/>
      <c r="F5483" s="390"/>
    </row>
    <row r="5484" spans="2:6" x14ac:dyDescent="0.3">
      <c r="B5484" s="412"/>
      <c r="C5484" s="126"/>
      <c r="D5484" s="390"/>
      <c r="E5484" s="390"/>
      <c r="F5484" s="390"/>
    </row>
    <row r="5485" spans="2:6" x14ac:dyDescent="0.3">
      <c r="B5485" s="412"/>
      <c r="C5485" s="126"/>
      <c r="D5485" s="390"/>
      <c r="E5485" s="390"/>
      <c r="F5485" s="390"/>
    </row>
    <row r="5486" spans="2:6" x14ac:dyDescent="0.3">
      <c r="B5486" s="412"/>
      <c r="C5486" s="126"/>
      <c r="D5486" s="390"/>
      <c r="E5486" s="390"/>
      <c r="F5486" s="390"/>
    </row>
    <row r="5487" spans="2:6" x14ac:dyDescent="0.3">
      <c r="B5487" s="412"/>
      <c r="C5487" s="126"/>
      <c r="D5487" s="390"/>
      <c r="E5487" s="390"/>
      <c r="F5487" s="390"/>
    </row>
    <row r="5488" spans="2:6" x14ac:dyDescent="0.3">
      <c r="B5488" s="412"/>
      <c r="C5488" s="126"/>
      <c r="D5488" s="390"/>
      <c r="E5488" s="390"/>
      <c r="F5488" s="390"/>
    </row>
    <row r="5489" spans="2:6" x14ac:dyDescent="0.3">
      <c r="B5489" s="412"/>
      <c r="C5489" s="126"/>
      <c r="D5489" s="390"/>
      <c r="E5489" s="390"/>
      <c r="F5489" s="390"/>
    </row>
    <row r="5490" spans="2:6" x14ac:dyDescent="0.3">
      <c r="B5490" s="412"/>
      <c r="C5490" s="126"/>
      <c r="D5490" s="390"/>
      <c r="E5490" s="390"/>
      <c r="F5490" s="390"/>
    </row>
    <row r="5491" spans="2:6" x14ac:dyDescent="0.3">
      <c r="B5491" s="412"/>
      <c r="C5491" s="126"/>
      <c r="D5491" s="390"/>
      <c r="E5491" s="390"/>
      <c r="F5491" s="390"/>
    </row>
    <row r="5492" spans="2:6" x14ac:dyDescent="0.3">
      <c r="B5492" s="412"/>
      <c r="C5492" s="126"/>
      <c r="D5492" s="390"/>
      <c r="E5492" s="390"/>
      <c r="F5492" s="390"/>
    </row>
    <row r="5493" spans="2:6" x14ac:dyDescent="0.3">
      <c r="B5493" s="412"/>
      <c r="C5493" s="126"/>
      <c r="D5493" s="390"/>
      <c r="E5493" s="390"/>
      <c r="F5493" s="390"/>
    </row>
    <row r="5494" spans="2:6" x14ac:dyDescent="0.3">
      <c r="B5494" s="412"/>
      <c r="C5494" s="126"/>
      <c r="D5494" s="390"/>
      <c r="E5494" s="390"/>
      <c r="F5494" s="390"/>
    </row>
    <row r="5495" spans="2:6" x14ac:dyDescent="0.3">
      <c r="B5495" s="412"/>
      <c r="C5495" s="126"/>
      <c r="D5495" s="390"/>
      <c r="E5495" s="390"/>
      <c r="F5495" s="390"/>
    </row>
    <row r="5496" spans="2:6" x14ac:dyDescent="0.3">
      <c r="B5496" s="412"/>
      <c r="C5496" s="126"/>
      <c r="D5496" s="390"/>
      <c r="E5496" s="390"/>
      <c r="F5496" s="390"/>
    </row>
    <row r="5497" spans="2:6" x14ac:dyDescent="0.3">
      <c r="B5497" s="412"/>
      <c r="C5497" s="126"/>
      <c r="D5497" s="390"/>
      <c r="E5497" s="390"/>
      <c r="F5497" s="390"/>
    </row>
    <row r="5498" spans="2:6" x14ac:dyDescent="0.3">
      <c r="B5498" s="412"/>
      <c r="C5498" s="126"/>
      <c r="D5498" s="390"/>
      <c r="E5498" s="390"/>
      <c r="F5498" s="390"/>
    </row>
    <row r="5499" spans="2:6" x14ac:dyDescent="0.3">
      <c r="B5499" s="412"/>
      <c r="C5499" s="126"/>
      <c r="D5499" s="390"/>
      <c r="E5499" s="390"/>
      <c r="F5499" s="390"/>
    </row>
    <row r="5500" spans="2:6" x14ac:dyDescent="0.3">
      <c r="B5500" s="412"/>
      <c r="C5500" s="126"/>
      <c r="D5500" s="390"/>
      <c r="E5500" s="390"/>
      <c r="F5500" s="390"/>
    </row>
    <row r="5501" spans="2:6" x14ac:dyDescent="0.3">
      <c r="B5501" s="412"/>
      <c r="C5501" s="126"/>
      <c r="D5501" s="390"/>
      <c r="E5501" s="390"/>
      <c r="F5501" s="390"/>
    </row>
    <row r="5502" spans="2:6" x14ac:dyDescent="0.3">
      <c r="B5502" s="412"/>
      <c r="C5502" s="126"/>
      <c r="D5502" s="390"/>
      <c r="E5502" s="390"/>
      <c r="F5502" s="390"/>
    </row>
    <row r="5503" spans="2:6" x14ac:dyDescent="0.3">
      <c r="B5503" s="412"/>
      <c r="C5503" s="126"/>
      <c r="D5503" s="390"/>
      <c r="E5503" s="390"/>
      <c r="F5503" s="390"/>
    </row>
    <row r="5504" spans="2:6" x14ac:dyDescent="0.3">
      <c r="B5504" s="412"/>
      <c r="C5504" s="126"/>
      <c r="D5504" s="390"/>
      <c r="E5504" s="390"/>
      <c r="F5504" s="390"/>
    </row>
    <row r="5505" spans="2:6" x14ac:dyDescent="0.3">
      <c r="B5505" s="412"/>
      <c r="C5505" s="126"/>
      <c r="D5505" s="390"/>
      <c r="E5505" s="390"/>
      <c r="F5505" s="390"/>
    </row>
    <row r="5506" spans="2:6" x14ac:dyDescent="0.3">
      <c r="B5506" s="412"/>
      <c r="C5506" s="126"/>
      <c r="D5506" s="390"/>
      <c r="E5506" s="390"/>
      <c r="F5506" s="390"/>
    </row>
    <row r="5507" spans="2:6" x14ac:dyDescent="0.3">
      <c r="B5507" s="412"/>
      <c r="C5507" s="126"/>
      <c r="D5507" s="390"/>
      <c r="E5507" s="390"/>
      <c r="F5507" s="390"/>
    </row>
    <row r="5508" spans="2:6" x14ac:dyDescent="0.3">
      <c r="B5508" s="412"/>
      <c r="C5508" s="126"/>
      <c r="D5508" s="390"/>
      <c r="E5508" s="390"/>
      <c r="F5508" s="390"/>
    </row>
    <row r="5509" spans="2:6" x14ac:dyDescent="0.3">
      <c r="B5509" s="412"/>
      <c r="C5509" s="126"/>
      <c r="D5509" s="390"/>
      <c r="E5509" s="390"/>
      <c r="F5509" s="390"/>
    </row>
    <row r="5510" spans="2:6" x14ac:dyDescent="0.3">
      <c r="B5510" s="412"/>
      <c r="C5510" s="126"/>
      <c r="D5510" s="390"/>
      <c r="E5510" s="390"/>
      <c r="F5510" s="390"/>
    </row>
    <row r="5511" spans="2:6" x14ac:dyDescent="0.3">
      <c r="B5511" s="412"/>
      <c r="C5511" s="126"/>
      <c r="D5511" s="390"/>
      <c r="E5511" s="390"/>
      <c r="F5511" s="390"/>
    </row>
    <row r="5512" spans="2:6" x14ac:dyDescent="0.3">
      <c r="B5512" s="412"/>
      <c r="C5512" s="126"/>
      <c r="D5512" s="390"/>
      <c r="E5512" s="390"/>
      <c r="F5512" s="390"/>
    </row>
    <row r="5513" spans="2:6" x14ac:dyDescent="0.3">
      <c r="B5513" s="412"/>
      <c r="C5513" s="126"/>
      <c r="D5513" s="390"/>
      <c r="E5513" s="390"/>
      <c r="F5513" s="390"/>
    </row>
    <row r="5514" spans="2:6" x14ac:dyDescent="0.3">
      <c r="B5514" s="412"/>
      <c r="C5514" s="126"/>
      <c r="D5514" s="390"/>
      <c r="E5514" s="390"/>
      <c r="F5514" s="390"/>
    </row>
    <row r="5515" spans="2:6" x14ac:dyDescent="0.3">
      <c r="B5515" s="412"/>
      <c r="C5515" s="126"/>
      <c r="D5515" s="390"/>
      <c r="E5515" s="390"/>
      <c r="F5515" s="390"/>
    </row>
    <row r="5516" spans="2:6" x14ac:dyDescent="0.3">
      <c r="B5516" s="412"/>
      <c r="C5516" s="126"/>
      <c r="D5516" s="390"/>
      <c r="E5516" s="390"/>
      <c r="F5516" s="390"/>
    </row>
    <row r="5517" spans="2:6" x14ac:dyDescent="0.3">
      <c r="B5517" s="412"/>
      <c r="C5517" s="126"/>
      <c r="D5517" s="390"/>
      <c r="E5517" s="390"/>
      <c r="F5517" s="390"/>
    </row>
    <row r="5518" spans="2:6" x14ac:dyDescent="0.3">
      <c r="B5518" s="412"/>
      <c r="C5518" s="126"/>
      <c r="D5518" s="390"/>
      <c r="E5518" s="390"/>
      <c r="F5518" s="390"/>
    </row>
    <row r="5519" spans="2:6" x14ac:dyDescent="0.3">
      <c r="B5519" s="412"/>
      <c r="C5519" s="126"/>
      <c r="D5519" s="390"/>
      <c r="E5519" s="390"/>
      <c r="F5519" s="390"/>
    </row>
    <row r="5520" spans="2:6" x14ac:dyDescent="0.3">
      <c r="B5520" s="412"/>
      <c r="C5520" s="126"/>
      <c r="D5520" s="390"/>
      <c r="E5520" s="390"/>
      <c r="F5520" s="390"/>
    </row>
    <row r="5521" spans="2:6" x14ac:dyDescent="0.3">
      <c r="B5521" s="412"/>
      <c r="C5521" s="126"/>
      <c r="D5521" s="390"/>
      <c r="E5521" s="390"/>
      <c r="F5521" s="390"/>
    </row>
    <row r="5522" spans="2:6" x14ac:dyDescent="0.3">
      <c r="B5522" s="412"/>
      <c r="C5522" s="126"/>
      <c r="D5522" s="390"/>
      <c r="E5522" s="390"/>
      <c r="F5522" s="390"/>
    </row>
    <row r="5523" spans="2:6" x14ac:dyDescent="0.3">
      <c r="B5523" s="412"/>
      <c r="C5523" s="126"/>
      <c r="D5523" s="390"/>
      <c r="E5523" s="390"/>
      <c r="F5523" s="390"/>
    </row>
    <row r="5524" spans="2:6" x14ac:dyDescent="0.3">
      <c r="B5524" s="412"/>
      <c r="C5524" s="126"/>
      <c r="D5524" s="390"/>
      <c r="E5524" s="390"/>
      <c r="F5524" s="390"/>
    </row>
    <row r="5525" spans="2:6" x14ac:dyDescent="0.3">
      <c r="B5525" s="412"/>
      <c r="C5525" s="126"/>
      <c r="D5525" s="390"/>
      <c r="E5525" s="390"/>
      <c r="F5525" s="390"/>
    </row>
    <row r="5526" spans="2:6" x14ac:dyDescent="0.3">
      <c r="B5526" s="412"/>
      <c r="C5526" s="126"/>
      <c r="D5526" s="390"/>
      <c r="E5526" s="390"/>
      <c r="F5526" s="390"/>
    </row>
    <row r="5527" spans="2:6" x14ac:dyDescent="0.3">
      <c r="B5527" s="412"/>
      <c r="C5527" s="126"/>
      <c r="D5527" s="390"/>
      <c r="E5527" s="390"/>
      <c r="F5527" s="390"/>
    </row>
    <row r="5528" spans="2:6" x14ac:dyDescent="0.3">
      <c r="B5528" s="412"/>
      <c r="C5528" s="126"/>
      <c r="D5528" s="390"/>
      <c r="E5528" s="390"/>
      <c r="F5528" s="390"/>
    </row>
    <row r="5529" spans="2:6" x14ac:dyDescent="0.3">
      <c r="B5529" s="412"/>
      <c r="C5529" s="126"/>
      <c r="D5529" s="390"/>
      <c r="E5529" s="390"/>
      <c r="F5529" s="390"/>
    </row>
    <row r="5530" spans="2:6" x14ac:dyDescent="0.3">
      <c r="B5530" s="412"/>
      <c r="C5530" s="126"/>
      <c r="D5530" s="390"/>
      <c r="E5530" s="390"/>
      <c r="F5530" s="390"/>
    </row>
    <row r="5531" spans="2:6" x14ac:dyDescent="0.3">
      <c r="B5531" s="412"/>
      <c r="C5531" s="126"/>
      <c r="D5531" s="390"/>
      <c r="E5531" s="390"/>
      <c r="F5531" s="390"/>
    </row>
    <row r="5532" spans="2:6" x14ac:dyDescent="0.3">
      <c r="B5532" s="412"/>
      <c r="C5532" s="126"/>
      <c r="D5532" s="390"/>
      <c r="E5532" s="390"/>
      <c r="F5532" s="390"/>
    </row>
    <row r="5533" spans="2:6" x14ac:dyDescent="0.3">
      <c r="B5533" s="412"/>
      <c r="C5533" s="126"/>
      <c r="D5533" s="390"/>
      <c r="E5533" s="390"/>
      <c r="F5533" s="390"/>
    </row>
    <row r="5534" spans="2:6" x14ac:dyDescent="0.3">
      <c r="B5534" s="412"/>
      <c r="C5534" s="126"/>
      <c r="D5534" s="390"/>
      <c r="E5534" s="390"/>
      <c r="F5534" s="390"/>
    </row>
    <row r="5535" spans="2:6" x14ac:dyDescent="0.3">
      <c r="B5535" s="412"/>
      <c r="C5535" s="126"/>
      <c r="D5535" s="390"/>
      <c r="E5535" s="390"/>
      <c r="F5535" s="390"/>
    </row>
    <row r="5536" spans="2:6" x14ac:dyDescent="0.3">
      <c r="B5536" s="412"/>
      <c r="C5536" s="126"/>
      <c r="D5536" s="390"/>
      <c r="E5536" s="390"/>
      <c r="F5536" s="390"/>
    </row>
    <row r="5537" spans="2:6" x14ac:dyDescent="0.3">
      <c r="B5537" s="412"/>
      <c r="C5537" s="126"/>
      <c r="D5537" s="390"/>
      <c r="E5537" s="390"/>
      <c r="F5537" s="390"/>
    </row>
    <row r="5538" spans="2:6" x14ac:dyDescent="0.3">
      <c r="B5538" s="412"/>
      <c r="C5538" s="126"/>
      <c r="D5538" s="390"/>
      <c r="E5538" s="390"/>
      <c r="F5538" s="390"/>
    </row>
    <row r="5539" spans="2:6" x14ac:dyDescent="0.3">
      <c r="B5539" s="412"/>
      <c r="C5539" s="126"/>
      <c r="D5539" s="390"/>
      <c r="E5539" s="390"/>
      <c r="F5539" s="390"/>
    </row>
    <row r="5540" spans="2:6" x14ac:dyDescent="0.3">
      <c r="B5540" s="412"/>
      <c r="C5540" s="126"/>
      <c r="D5540" s="390"/>
      <c r="E5540" s="390"/>
      <c r="F5540" s="390"/>
    </row>
    <row r="5541" spans="2:6" x14ac:dyDescent="0.3">
      <c r="B5541" s="412"/>
      <c r="C5541" s="126"/>
      <c r="D5541" s="390"/>
      <c r="E5541" s="390"/>
      <c r="F5541" s="390"/>
    </row>
    <row r="5542" spans="2:6" x14ac:dyDescent="0.3">
      <c r="B5542" s="412"/>
      <c r="C5542" s="126"/>
      <c r="D5542" s="390"/>
      <c r="E5542" s="390"/>
      <c r="F5542" s="390"/>
    </row>
    <row r="5543" spans="2:6" x14ac:dyDescent="0.3">
      <c r="B5543" s="412"/>
      <c r="C5543" s="126"/>
      <c r="D5543" s="390"/>
      <c r="E5543" s="390"/>
      <c r="F5543" s="390"/>
    </row>
    <row r="5544" spans="2:6" x14ac:dyDescent="0.3">
      <c r="B5544" s="412"/>
      <c r="C5544" s="126"/>
      <c r="D5544" s="390"/>
      <c r="E5544" s="390"/>
      <c r="F5544" s="390"/>
    </row>
    <row r="5545" spans="2:6" x14ac:dyDescent="0.3">
      <c r="B5545" s="412"/>
      <c r="C5545" s="126"/>
      <c r="D5545" s="390"/>
      <c r="E5545" s="390"/>
      <c r="F5545" s="390"/>
    </row>
    <row r="5546" spans="2:6" x14ac:dyDescent="0.3">
      <c r="B5546" s="412"/>
      <c r="C5546" s="126"/>
      <c r="D5546" s="390"/>
      <c r="E5546" s="390"/>
      <c r="F5546" s="390"/>
    </row>
    <row r="5547" spans="2:6" x14ac:dyDescent="0.3">
      <c r="B5547" s="412"/>
      <c r="C5547" s="126"/>
      <c r="D5547" s="390"/>
      <c r="E5547" s="390"/>
      <c r="F5547" s="390"/>
    </row>
    <row r="5548" spans="2:6" x14ac:dyDescent="0.3">
      <c r="B5548" s="412"/>
      <c r="C5548" s="126"/>
      <c r="D5548" s="390"/>
      <c r="E5548" s="390"/>
      <c r="F5548" s="390"/>
    </row>
    <row r="5549" spans="2:6" x14ac:dyDescent="0.3">
      <c r="B5549" s="412"/>
      <c r="C5549" s="126"/>
      <c r="D5549" s="390"/>
      <c r="E5549" s="390"/>
      <c r="F5549" s="390"/>
    </row>
    <row r="5550" spans="2:6" x14ac:dyDescent="0.3">
      <c r="B5550" s="412"/>
      <c r="C5550" s="126"/>
      <c r="D5550" s="390"/>
      <c r="E5550" s="390"/>
      <c r="F5550" s="390"/>
    </row>
    <row r="5551" spans="2:6" x14ac:dyDescent="0.3">
      <c r="B5551" s="412"/>
      <c r="C5551" s="126"/>
      <c r="D5551" s="390"/>
      <c r="E5551" s="390"/>
      <c r="F5551" s="390"/>
    </row>
    <row r="5552" spans="2:6" x14ac:dyDescent="0.3">
      <c r="B5552" s="412"/>
      <c r="C5552" s="126"/>
      <c r="D5552" s="390"/>
      <c r="E5552" s="390"/>
      <c r="F5552" s="390"/>
    </row>
    <row r="5553" spans="2:6" x14ac:dyDescent="0.3">
      <c r="B5553" s="412"/>
      <c r="C5553" s="126"/>
      <c r="D5553" s="390"/>
      <c r="E5553" s="390"/>
      <c r="F5553" s="390"/>
    </row>
    <row r="5554" spans="2:6" x14ac:dyDescent="0.3">
      <c r="B5554" s="412"/>
      <c r="C5554" s="126"/>
      <c r="D5554" s="390"/>
      <c r="E5554" s="390"/>
      <c r="F5554" s="390"/>
    </row>
    <row r="5555" spans="2:6" x14ac:dyDescent="0.3">
      <c r="B5555" s="412"/>
      <c r="C5555" s="126"/>
      <c r="D5555" s="390"/>
      <c r="E5555" s="390"/>
      <c r="F5555" s="390"/>
    </row>
    <row r="5556" spans="2:6" x14ac:dyDescent="0.3">
      <c r="B5556" s="412"/>
      <c r="C5556" s="126"/>
      <c r="D5556" s="390"/>
      <c r="E5556" s="390"/>
      <c r="F5556" s="390"/>
    </row>
    <row r="5557" spans="2:6" x14ac:dyDescent="0.3">
      <c r="B5557" s="412"/>
      <c r="C5557" s="126"/>
      <c r="D5557" s="390"/>
      <c r="E5557" s="390"/>
      <c r="F5557" s="390"/>
    </row>
    <row r="5558" spans="2:6" x14ac:dyDescent="0.3">
      <c r="B5558" s="412"/>
      <c r="C5558" s="126"/>
      <c r="D5558" s="390"/>
      <c r="E5558" s="390"/>
      <c r="F5558" s="390"/>
    </row>
    <row r="5559" spans="2:6" x14ac:dyDescent="0.3">
      <c r="B5559" s="412"/>
      <c r="C5559" s="126"/>
      <c r="D5559" s="390"/>
      <c r="E5559" s="390"/>
      <c r="F5559" s="390"/>
    </row>
    <row r="5560" spans="2:6" x14ac:dyDescent="0.3">
      <c r="B5560" s="412"/>
      <c r="C5560" s="126"/>
      <c r="D5560" s="390"/>
      <c r="E5560" s="390"/>
      <c r="F5560" s="390"/>
    </row>
    <row r="5561" spans="2:6" x14ac:dyDescent="0.3">
      <c r="B5561" s="412"/>
      <c r="C5561" s="126"/>
      <c r="D5561" s="390"/>
      <c r="E5561" s="390"/>
      <c r="F5561" s="390"/>
    </row>
    <row r="5562" spans="2:6" x14ac:dyDescent="0.3">
      <c r="B5562" s="412"/>
      <c r="C5562" s="126"/>
      <c r="D5562" s="390"/>
      <c r="E5562" s="390"/>
      <c r="F5562" s="390"/>
    </row>
    <row r="5563" spans="2:6" x14ac:dyDescent="0.3">
      <c r="B5563" s="412"/>
      <c r="C5563" s="126"/>
      <c r="D5563" s="390"/>
      <c r="E5563" s="390"/>
      <c r="F5563" s="390"/>
    </row>
    <row r="5564" spans="2:6" x14ac:dyDescent="0.3">
      <c r="B5564" s="412"/>
      <c r="C5564" s="126"/>
      <c r="D5564" s="390"/>
      <c r="E5564" s="390"/>
      <c r="F5564" s="390"/>
    </row>
    <row r="5565" spans="2:6" x14ac:dyDescent="0.3">
      <c r="B5565" s="412"/>
      <c r="C5565" s="126"/>
      <c r="D5565" s="390"/>
      <c r="E5565" s="390"/>
      <c r="F5565" s="390"/>
    </row>
    <row r="5566" spans="2:6" x14ac:dyDescent="0.3">
      <c r="B5566" s="412"/>
      <c r="C5566" s="126"/>
      <c r="D5566" s="390"/>
      <c r="E5566" s="390"/>
      <c r="F5566" s="390"/>
    </row>
    <row r="5567" spans="2:6" x14ac:dyDescent="0.3">
      <c r="B5567" s="412"/>
      <c r="C5567" s="126"/>
      <c r="D5567" s="390"/>
      <c r="E5567" s="390"/>
      <c r="F5567" s="390"/>
    </row>
    <row r="5568" spans="2:6" x14ac:dyDescent="0.3">
      <c r="B5568" s="412"/>
      <c r="C5568" s="126"/>
      <c r="D5568" s="390"/>
      <c r="E5568" s="390"/>
      <c r="F5568" s="390"/>
    </row>
    <row r="5569" spans="2:6" x14ac:dyDescent="0.3">
      <c r="B5569" s="412"/>
      <c r="C5569" s="126"/>
      <c r="D5569" s="390"/>
      <c r="E5569" s="390"/>
      <c r="F5569" s="390"/>
    </row>
    <row r="5570" spans="2:6" x14ac:dyDescent="0.3">
      <c r="B5570" s="412"/>
      <c r="C5570" s="126"/>
      <c r="D5570" s="390"/>
      <c r="E5570" s="390"/>
      <c r="F5570" s="390"/>
    </row>
    <row r="5571" spans="2:6" x14ac:dyDescent="0.3">
      <c r="B5571" s="412"/>
      <c r="C5571" s="126"/>
      <c r="D5571" s="390"/>
      <c r="E5571" s="390"/>
      <c r="F5571" s="390"/>
    </row>
    <row r="5572" spans="2:6" x14ac:dyDescent="0.3">
      <c r="B5572" s="412"/>
      <c r="C5572" s="126"/>
      <c r="D5572" s="390"/>
      <c r="E5572" s="390"/>
      <c r="F5572" s="390"/>
    </row>
    <row r="5573" spans="2:6" x14ac:dyDescent="0.3">
      <c r="B5573" s="412"/>
      <c r="C5573" s="126"/>
      <c r="D5573" s="390"/>
      <c r="E5573" s="390"/>
      <c r="F5573" s="390"/>
    </row>
    <row r="5574" spans="2:6" x14ac:dyDescent="0.3">
      <c r="B5574" s="412"/>
      <c r="C5574" s="126"/>
      <c r="D5574" s="390"/>
      <c r="E5574" s="390"/>
      <c r="F5574" s="390"/>
    </row>
    <row r="5575" spans="2:6" x14ac:dyDescent="0.3">
      <c r="B5575" s="412"/>
      <c r="C5575" s="126"/>
      <c r="D5575" s="390"/>
      <c r="E5575" s="390"/>
      <c r="F5575" s="390"/>
    </row>
    <row r="5576" spans="2:6" x14ac:dyDescent="0.3">
      <c r="B5576" s="412"/>
      <c r="C5576" s="126"/>
      <c r="D5576" s="390"/>
      <c r="E5576" s="390"/>
      <c r="F5576" s="390"/>
    </row>
    <row r="5577" spans="2:6" x14ac:dyDescent="0.3">
      <c r="B5577" s="412"/>
      <c r="C5577" s="126"/>
      <c r="D5577" s="390"/>
      <c r="E5577" s="390"/>
      <c r="F5577" s="390"/>
    </row>
    <row r="5578" spans="2:6" x14ac:dyDescent="0.3">
      <c r="B5578" s="412"/>
      <c r="C5578" s="126"/>
      <c r="D5578" s="390"/>
      <c r="E5578" s="390"/>
      <c r="F5578" s="390"/>
    </row>
    <row r="5579" spans="2:6" x14ac:dyDescent="0.3">
      <c r="B5579" s="412"/>
      <c r="C5579" s="126"/>
      <c r="D5579" s="390"/>
      <c r="E5579" s="390"/>
      <c r="F5579" s="390"/>
    </row>
    <row r="5580" spans="2:6" x14ac:dyDescent="0.3">
      <c r="B5580" s="412"/>
      <c r="C5580" s="126"/>
      <c r="D5580" s="390"/>
      <c r="E5580" s="390"/>
      <c r="F5580" s="390"/>
    </row>
    <row r="5581" spans="2:6" x14ac:dyDescent="0.3">
      <c r="B5581" s="412"/>
      <c r="C5581" s="126"/>
      <c r="D5581" s="390"/>
      <c r="E5581" s="390"/>
      <c r="F5581" s="390"/>
    </row>
    <row r="5582" spans="2:6" x14ac:dyDescent="0.3">
      <c r="B5582" s="412"/>
      <c r="C5582" s="126"/>
      <c r="D5582" s="390"/>
      <c r="E5582" s="390"/>
      <c r="F5582" s="390"/>
    </row>
    <row r="5583" spans="2:6" x14ac:dyDescent="0.3">
      <c r="B5583" s="412"/>
      <c r="C5583" s="126"/>
      <c r="D5583" s="390"/>
      <c r="E5583" s="390"/>
      <c r="F5583" s="390"/>
    </row>
    <row r="5584" spans="2:6" x14ac:dyDescent="0.3">
      <c r="B5584" s="412"/>
      <c r="C5584" s="126"/>
      <c r="D5584" s="390"/>
      <c r="E5584" s="390"/>
      <c r="F5584" s="390"/>
    </row>
    <row r="5585" spans="2:6" x14ac:dyDescent="0.3">
      <c r="B5585" s="412"/>
      <c r="C5585" s="126"/>
      <c r="D5585" s="390"/>
      <c r="E5585" s="390"/>
      <c r="F5585" s="390"/>
    </row>
    <row r="5586" spans="2:6" x14ac:dyDescent="0.3">
      <c r="B5586" s="412"/>
      <c r="C5586" s="126"/>
      <c r="D5586" s="390"/>
      <c r="E5586" s="390"/>
      <c r="F5586" s="390"/>
    </row>
    <row r="5587" spans="2:6" x14ac:dyDescent="0.3">
      <c r="B5587" s="412"/>
      <c r="C5587" s="126"/>
      <c r="D5587" s="390"/>
      <c r="E5587" s="390"/>
      <c r="F5587" s="390"/>
    </row>
    <row r="5588" spans="2:6" x14ac:dyDescent="0.3">
      <c r="B5588" s="412"/>
      <c r="C5588" s="126"/>
      <c r="D5588" s="390"/>
      <c r="E5588" s="390"/>
      <c r="F5588" s="390"/>
    </row>
    <row r="5589" spans="2:6" x14ac:dyDescent="0.3">
      <c r="B5589" s="412"/>
      <c r="C5589" s="126"/>
      <c r="D5589" s="390"/>
      <c r="E5589" s="390"/>
      <c r="F5589" s="390"/>
    </row>
    <row r="5590" spans="2:6" x14ac:dyDescent="0.3">
      <c r="B5590" s="412"/>
      <c r="C5590" s="126"/>
      <c r="D5590" s="390"/>
      <c r="E5590" s="390"/>
      <c r="F5590" s="390"/>
    </row>
    <row r="5591" spans="2:6" x14ac:dyDescent="0.3">
      <c r="B5591" s="412"/>
      <c r="C5591" s="126"/>
      <c r="D5591" s="390"/>
      <c r="E5591" s="390"/>
      <c r="F5591" s="390"/>
    </row>
    <row r="5592" spans="2:6" x14ac:dyDescent="0.3">
      <c r="B5592" s="412"/>
      <c r="C5592" s="126"/>
      <c r="D5592" s="390"/>
      <c r="E5592" s="390"/>
      <c r="F5592" s="390"/>
    </row>
    <row r="5593" spans="2:6" x14ac:dyDescent="0.3">
      <c r="B5593" s="412"/>
      <c r="C5593" s="126"/>
      <c r="D5593" s="390"/>
      <c r="E5593" s="390"/>
      <c r="F5593" s="390"/>
    </row>
    <row r="5594" spans="2:6" x14ac:dyDescent="0.3">
      <c r="B5594" s="412"/>
      <c r="C5594" s="126"/>
      <c r="D5594" s="390"/>
      <c r="E5594" s="390"/>
      <c r="F5594" s="390"/>
    </row>
    <row r="5595" spans="2:6" x14ac:dyDescent="0.3">
      <c r="B5595" s="412"/>
      <c r="C5595" s="126"/>
      <c r="D5595" s="390"/>
      <c r="E5595" s="390"/>
      <c r="F5595" s="390"/>
    </row>
    <row r="5596" spans="2:6" x14ac:dyDescent="0.3">
      <c r="B5596" s="412"/>
      <c r="C5596" s="126"/>
      <c r="D5596" s="390"/>
      <c r="E5596" s="390"/>
      <c r="F5596" s="390"/>
    </row>
    <row r="5597" spans="2:6" x14ac:dyDescent="0.3">
      <c r="B5597" s="412"/>
      <c r="C5597" s="126"/>
      <c r="D5597" s="390"/>
      <c r="E5597" s="390"/>
      <c r="F5597" s="390"/>
    </row>
    <row r="5598" spans="2:6" x14ac:dyDescent="0.3">
      <c r="B5598" s="412"/>
      <c r="C5598" s="126"/>
      <c r="D5598" s="390"/>
      <c r="E5598" s="390"/>
      <c r="F5598" s="390"/>
    </row>
    <row r="5599" spans="2:6" x14ac:dyDescent="0.3">
      <c r="B5599" s="412"/>
      <c r="C5599" s="126"/>
      <c r="D5599" s="390"/>
      <c r="E5599" s="390"/>
      <c r="F5599" s="390"/>
    </row>
    <row r="5600" spans="2:6" x14ac:dyDescent="0.3">
      <c r="B5600" s="412"/>
      <c r="C5600" s="126"/>
      <c r="D5600" s="390"/>
      <c r="E5600" s="390"/>
      <c r="F5600" s="390"/>
    </row>
    <row r="5601" spans="2:6" x14ac:dyDescent="0.3">
      <c r="B5601" s="412"/>
      <c r="C5601" s="126"/>
      <c r="D5601" s="390"/>
      <c r="E5601" s="390"/>
      <c r="F5601" s="390"/>
    </row>
    <row r="5602" spans="2:6" x14ac:dyDescent="0.3">
      <c r="B5602" s="412"/>
      <c r="C5602" s="126"/>
      <c r="D5602" s="390"/>
      <c r="E5602" s="390"/>
      <c r="F5602" s="390"/>
    </row>
    <row r="5603" spans="2:6" x14ac:dyDescent="0.3">
      <c r="B5603" s="412"/>
      <c r="C5603" s="126"/>
      <c r="D5603" s="390"/>
      <c r="E5603" s="390"/>
      <c r="F5603" s="390"/>
    </row>
    <row r="5604" spans="2:6" x14ac:dyDescent="0.3">
      <c r="B5604" s="412"/>
      <c r="C5604" s="126"/>
      <c r="D5604" s="390"/>
      <c r="E5604" s="390"/>
      <c r="F5604" s="390"/>
    </row>
    <row r="5605" spans="2:6" x14ac:dyDescent="0.3">
      <c r="B5605" s="412"/>
      <c r="C5605" s="126"/>
      <c r="D5605" s="390"/>
      <c r="E5605" s="390"/>
      <c r="F5605" s="390"/>
    </row>
    <row r="5606" spans="2:6" x14ac:dyDescent="0.3">
      <c r="B5606" s="412"/>
      <c r="C5606" s="126"/>
      <c r="D5606" s="390"/>
      <c r="E5606" s="390"/>
      <c r="F5606" s="390"/>
    </row>
    <row r="5607" spans="2:6" x14ac:dyDescent="0.3">
      <c r="B5607" s="412"/>
      <c r="C5607" s="126"/>
      <c r="D5607" s="390"/>
      <c r="E5607" s="390"/>
      <c r="F5607" s="390"/>
    </row>
    <row r="5608" spans="2:6" x14ac:dyDescent="0.3">
      <c r="B5608" s="412"/>
      <c r="C5608" s="126"/>
      <c r="D5608" s="390"/>
      <c r="E5608" s="390"/>
      <c r="F5608" s="390"/>
    </row>
    <row r="5609" spans="2:6" x14ac:dyDescent="0.3">
      <c r="B5609" s="412"/>
      <c r="C5609" s="126"/>
      <c r="D5609" s="390"/>
      <c r="E5609" s="390"/>
      <c r="F5609" s="390"/>
    </row>
    <row r="5610" spans="2:6" x14ac:dyDescent="0.3">
      <c r="B5610" s="412"/>
      <c r="C5610" s="126"/>
      <c r="D5610" s="390"/>
      <c r="E5610" s="390"/>
      <c r="F5610" s="390"/>
    </row>
    <row r="5611" spans="2:6" x14ac:dyDescent="0.3">
      <c r="B5611" s="412"/>
      <c r="C5611" s="126"/>
      <c r="D5611" s="390"/>
      <c r="E5611" s="390"/>
      <c r="F5611" s="390"/>
    </row>
    <row r="5612" spans="2:6" x14ac:dyDescent="0.3">
      <c r="B5612" s="412"/>
      <c r="C5612" s="126"/>
      <c r="D5612" s="390"/>
      <c r="E5612" s="390"/>
      <c r="F5612" s="390"/>
    </row>
    <row r="5613" spans="2:6" x14ac:dyDescent="0.3">
      <c r="B5613" s="412"/>
      <c r="C5613" s="126"/>
      <c r="D5613" s="390"/>
      <c r="E5613" s="390"/>
      <c r="F5613" s="390"/>
    </row>
    <row r="5614" spans="2:6" x14ac:dyDescent="0.3">
      <c r="B5614" s="412"/>
      <c r="C5614" s="126"/>
      <c r="D5614" s="390"/>
      <c r="E5614" s="390"/>
      <c r="F5614" s="390"/>
    </row>
    <row r="5615" spans="2:6" x14ac:dyDescent="0.3">
      <c r="B5615" s="412"/>
      <c r="C5615" s="126"/>
      <c r="D5615" s="390"/>
      <c r="E5615" s="390"/>
      <c r="F5615" s="390"/>
    </row>
    <row r="5616" spans="2:6" x14ac:dyDescent="0.3">
      <c r="B5616" s="412"/>
      <c r="C5616" s="126"/>
      <c r="D5616" s="390"/>
      <c r="E5616" s="390"/>
      <c r="F5616" s="390"/>
    </row>
    <row r="5617" spans="2:6" x14ac:dyDescent="0.3">
      <c r="B5617" s="412"/>
      <c r="C5617" s="126"/>
      <c r="D5617" s="390"/>
      <c r="E5617" s="390"/>
      <c r="F5617" s="390"/>
    </row>
    <row r="5618" spans="2:6" x14ac:dyDescent="0.3">
      <c r="B5618" s="412"/>
      <c r="C5618" s="126"/>
      <c r="D5618" s="390"/>
      <c r="E5618" s="390"/>
      <c r="F5618" s="390"/>
    </row>
    <row r="5619" spans="2:6" x14ac:dyDescent="0.3">
      <c r="B5619" s="412"/>
      <c r="C5619" s="126"/>
      <c r="D5619" s="390"/>
      <c r="E5619" s="390"/>
      <c r="F5619" s="390"/>
    </row>
    <row r="5620" spans="2:6" x14ac:dyDescent="0.3">
      <c r="B5620" s="412"/>
      <c r="C5620" s="126"/>
      <c r="D5620" s="390"/>
      <c r="E5620" s="390"/>
      <c r="F5620" s="390"/>
    </row>
    <row r="5621" spans="2:6" x14ac:dyDescent="0.3">
      <c r="B5621" s="412"/>
      <c r="C5621" s="126"/>
      <c r="D5621" s="390"/>
      <c r="E5621" s="390"/>
      <c r="F5621" s="390"/>
    </row>
    <row r="5622" spans="2:6" x14ac:dyDescent="0.3">
      <c r="B5622" s="412"/>
      <c r="C5622" s="126"/>
      <c r="D5622" s="390"/>
      <c r="E5622" s="390"/>
      <c r="F5622" s="390"/>
    </row>
    <row r="5623" spans="2:6" x14ac:dyDescent="0.3">
      <c r="B5623" s="412"/>
      <c r="C5623" s="126"/>
      <c r="D5623" s="390"/>
      <c r="E5623" s="390"/>
      <c r="F5623" s="390"/>
    </row>
    <row r="5624" spans="2:6" x14ac:dyDescent="0.3">
      <c r="B5624" s="412"/>
      <c r="C5624" s="126"/>
      <c r="D5624" s="390"/>
      <c r="E5624" s="390"/>
      <c r="F5624" s="390"/>
    </row>
    <row r="5625" spans="2:6" x14ac:dyDescent="0.3">
      <c r="B5625" s="412"/>
      <c r="C5625" s="126"/>
      <c r="D5625" s="390"/>
      <c r="E5625" s="390"/>
      <c r="F5625" s="390"/>
    </row>
    <row r="5626" spans="2:6" x14ac:dyDescent="0.3">
      <c r="B5626" s="412"/>
      <c r="C5626" s="126"/>
      <c r="D5626" s="390"/>
      <c r="E5626" s="390"/>
      <c r="F5626" s="390"/>
    </row>
    <row r="5627" spans="2:6" x14ac:dyDescent="0.3">
      <c r="B5627" s="412"/>
      <c r="C5627" s="126"/>
      <c r="D5627" s="390"/>
      <c r="E5627" s="390"/>
      <c r="F5627" s="390"/>
    </row>
    <row r="5628" spans="2:6" x14ac:dyDescent="0.3">
      <c r="B5628" s="412"/>
      <c r="C5628" s="126"/>
      <c r="D5628" s="390"/>
      <c r="E5628" s="390"/>
      <c r="F5628" s="390"/>
    </row>
    <row r="5629" spans="2:6" x14ac:dyDescent="0.3">
      <c r="B5629" s="412"/>
      <c r="C5629" s="126"/>
      <c r="D5629" s="390"/>
      <c r="E5629" s="390"/>
      <c r="F5629" s="390"/>
    </row>
    <row r="5630" spans="2:6" x14ac:dyDescent="0.3">
      <c r="B5630" s="412"/>
      <c r="C5630" s="126"/>
      <c r="D5630" s="390"/>
      <c r="E5630" s="390"/>
      <c r="F5630" s="390"/>
    </row>
    <row r="5631" spans="2:6" x14ac:dyDescent="0.3">
      <c r="B5631" s="412"/>
      <c r="C5631" s="126"/>
      <c r="D5631" s="390"/>
      <c r="E5631" s="390"/>
      <c r="F5631" s="390"/>
    </row>
    <row r="5632" spans="2:6" x14ac:dyDescent="0.3">
      <c r="B5632" s="412"/>
      <c r="C5632" s="126"/>
      <c r="D5632" s="390"/>
      <c r="E5632" s="390"/>
      <c r="F5632" s="390"/>
    </row>
    <row r="5633" spans="2:6" x14ac:dyDescent="0.3">
      <c r="B5633" s="412"/>
      <c r="C5633" s="126"/>
      <c r="D5633" s="390"/>
      <c r="E5633" s="390"/>
      <c r="F5633" s="390"/>
    </row>
    <row r="5634" spans="2:6" x14ac:dyDescent="0.3">
      <c r="B5634" s="412"/>
      <c r="C5634" s="126"/>
      <c r="D5634" s="390"/>
      <c r="E5634" s="390"/>
      <c r="F5634" s="390"/>
    </row>
    <row r="5635" spans="2:6" x14ac:dyDescent="0.3">
      <c r="B5635" s="412"/>
      <c r="C5635" s="126"/>
      <c r="D5635" s="390"/>
      <c r="E5635" s="390"/>
      <c r="F5635" s="390"/>
    </row>
    <row r="5636" spans="2:6" x14ac:dyDescent="0.3">
      <c r="B5636" s="412"/>
      <c r="C5636" s="126"/>
      <c r="D5636" s="390"/>
      <c r="E5636" s="390"/>
      <c r="F5636" s="390"/>
    </row>
    <row r="5637" spans="2:6" x14ac:dyDescent="0.3">
      <c r="B5637" s="412"/>
      <c r="C5637" s="126"/>
      <c r="D5637" s="390"/>
      <c r="E5637" s="390"/>
      <c r="F5637" s="390"/>
    </row>
    <row r="5638" spans="2:6" x14ac:dyDescent="0.3">
      <c r="B5638" s="412"/>
      <c r="C5638" s="126"/>
      <c r="D5638" s="390"/>
      <c r="E5638" s="390"/>
      <c r="F5638" s="390"/>
    </row>
    <row r="5639" spans="2:6" x14ac:dyDescent="0.3">
      <c r="B5639" s="412"/>
      <c r="C5639" s="126"/>
      <c r="D5639" s="390"/>
      <c r="E5639" s="390"/>
      <c r="F5639" s="390"/>
    </row>
    <row r="5640" spans="2:6" x14ac:dyDescent="0.3">
      <c r="B5640" s="412"/>
      <c r="C5640" s="126"/>
      <c r="D5640" s="390"/>
      <c r="E5640" s="390"/>
      <c r="F5640" s="390"/>
    </row>
    <row r="5641" spans="2:6" x14ac:dyDescent="0.3">
      <c r="B5641" s="412"/>
      <c r="C5641" s="126"/>
      <c r="D5641" s="390"/>
      <c r="E5641" s="390"/>
      <c r="F5641" s="390"/>
    </row>
    <row r="5642" spans="2:6" x14ac:dyDescent="0.3">
      <c r="B5642" s="412"/>
      <c r="C5642" s="126"/>
      <c r="D5642" s="390"/>
      <c r="E5642" s="390"/>
      <c r="F5642" s="390"/>
    </row>
    <row r="5643" spans="2:6" x14ac:dyDescent="0.3">
      <c r="B5643" s="412"/>
      <c r="C5643" s="126"/>
      <c r="D5643" s="390"/>
      <c r="E5643" s="390"/>
      <c r="F5643" s="390"/>
    </row>
    <row r="5644" spans="2:6" x14ac:dyDescent="0.3">
      <c r="B5644" s="412"/>
      <c r="C5644" s="126"/>
      <c r="D5644" s="390"/>
      <c r="E5644" s="390"/>
      <c r="F5644" s="390"/>
    </row>
    <row r="5645" spans="2:6" x14ac:dyDescent="0.3">
      <c r="B5645" s="412"/>
      <c r="C5645" s="126"/>
      <c r="D5645" s="390"/>
      <c r="E5645" s="390"/>
      <c r="F5645" s="390"/>
    </row>
    <row r="5646" spans="2:6" x14ac:dyDescent="0.3">
      <c r="B5646" s="412"/>
      <c r="C5646" s="126"/>
      <c r="D5646" s="390"/>
      <c r="E5646" s="390"/>
      <c r="F5646" s="390"/>
    </row>
    <row r="5647" spans="2:6" x14ac:dyDescent="0.3">
      <c r="B5647" s="412"/>
      <c r="C5647" s="126"/>
      <c r="D5647" s="390"/>
      <c r="E5647" s="390"/>
      <c r="F5647" s="390"/>
    </row>
    <row r="5648" spans="2:6" x14ac:dyDescent="0.3">
      <c r="B5648" s="412"/>
      <c r="C5648" s="126"/>
      <c r="D5648" s="390"/>
      <c r="E5648" s="390"/>
      <c r="F5648" s="390"/>
    </row>
    <row r="5649" spans="2:6" x14ac:dyDescent="0.3">
      <c r="B5649" s="412"/>
      <c r="C5649" s="126"/>
      <c r="D5649" s="390"/>
      <c r="E5649" s="390"/>
      <c r="F5649" s="390"/>
    </row>
    <row r="5650" spans="2:6" x14ac:dyDescent="0.3">
      <c r="B5650" s="412"/>
      <c r="C5650" s="126"/>
      <c r="D5650" s="390"/>
      <c r="E5650" s="390"/>
      <c r="F5650" s="390"/>
    </row>
    <row r="5651" spans="2:6" x14ac:dyDescent="0.3">
      <c r="B5651" s="412"/>
      <c r="C5651" s="126"/>
      <c r="D5651" s="390"/>
      <c r="E5651" s="390"/>
      <c r="F5651" s="390"/>
    </row>
    <row r="5652" spans="2:6" x14ac:dyDescent="0.3">
      <c r="B5652" s="412"/>
      <c r="C5652" s="126"/>
      <c r="D5652" s="390"/>
      <c r="E5652" s="390"/>
      <c r="F5652" s="390"/>
    </row>
    <row r="5653" spans="2:6" x14ac:dyDescent="0.3">
      <c r="B5653" s="412"/>
      <c r="C5653" s="126"/>
      <c r="D5653" s="390"/>
      <c r="E5653" s="390"/>
      <c r="F5653" s="390"/>
    </row>
    <row r="5654" spans="2:6" x14ac:dyDescent="0.3">
      <c r="B5654" s="412"/>
      <c r="C5654" s="126"/>
      <c r="D5654" s="390"/>
      <c r="E5654" s="390"/>
      <c r="F5654" s="390"/>
    </row>
    <row r="5655" spans="2:6" x14ac:dyDescent="0.3">
      <c r="B5655" s="412"/>
      <c r="C5655" s="126"/>
      <c r="D5655" s="390"/>
      <c r="E5655" s="390"/>
      <c r="F5655" s="390"/>
    </row>
    <row r="5656" spans="2:6" x14ac:dyDescent="0.3">
      <c r="B5656" s="412"/>
      <c r="C5656" s="126"/>
      <c r="D5656" s="390"/>
      <c r="E5656" s="390"/>
      <c r="F5656" s="390"/>
    </row>
    <row r="5657" spans="2:6" x14ac:dyDescent="0.3">
      <c r="B5657" s="412"/>
      <c r="C5657" s="126"/>
      <c r="D5657" s="390"/>
      <c r="E5657" s="390"/>
      <c r="F5657" s="390"/>
    </row>
    <row r="5658" spans="2:6" x14ac:dyDescent="0.3">
      <c r="B5658" s="412"/>
      <c r="C5658" s="126"/>
      <c r="D5658" s="390"/>
      <c r="E5658" s="390"/>
      <c r="F5658" s="390"/>
    </row>
    <row r="5659" spans="2:6" x14ac:dyDescent="0.3">
      <c r="B5659" s="412"/>
      <c r="C5659" s="126"/>
      <c r="D5659" s="390"/>
      <c r="E5659" s="390"/>
      <c r="F5659" s="390"/>
    </row>
    <row r="5660" spans="2:6" x14ac:dyDescent="0.3">
      <c r="B5660" s="412"/>
      <c r="C5660" s="126"/>
      <c r="D5660" s="390"/>
      <c r="E5660" s="390"/>
      <c r="F5660" s="390"/>
    </row>
    <row r="5661" spans="2:6" x14ac:dyDescent="0.3">
      <c r="B5661" s="412"/>
      <c r="C5661" s="126"/>
      <c r="D5661" s="390"/>
      <c r="E5661" s="390"/>
      <c r="F5661" s="390"/>
    </row>
    <row r="5662" spans="2:6" x14ac:dyDescent="0.3">
      <c r="B5662" s="412"/>
      <c r="C5662" s="126"/>
      <c r="D5662" s="390"/>
      <c r="E5662" s="390"/>
      <c r="F5662" s="390"/>
    </row>
    <row r="5663" spans="2:6" x14ac:dyDescent="0.3">
      <c r="B5663" s="412"/>
      <c r="C5663" s="126"/>
      <c r="D5663" s="390"/>
      <c r="E5663" s="390"/>
      <c r="F5663" s="390"/>
    </row>
    <row r="5664" spans="2:6" x14ac:dyDescent="0.3">
      <c r="B5664" s="412"/>
      <c r="C5664" s="126"/>
      <c r="D5664" s="390"/>
      <c r="E5664" s="390"/>
      <c r="F5664" s="390"/>
    </row>
    <row r="5665" spans="2:6" x14ac:dyDescent="0.3">
      <c r="B5665" s="412"/>
      <c r="C5665" s="126"/>
      <c r="D5665" s="390"/>
      <c r="E5665" s="390"/>
      <c r="F5665" s="390"/>
    </row>
    <row r="5666" spans="2:6" x14ac:dyDescent="0.3">
      <c r="B5666" s="412"/>
      <c r="C5666" s="126"/>
      <c r="D5666" s="390"/>
      <c r="E5666" s="390"/>
      <c r="F5666" s="390"/>
    </row>
    <row r="5667" spans="2:6" x14ac:dyDescent="0.3">
      <c r="B5667" s="412"/>
      <c r="C5667" s="126"/>
      <c r="D5667" s="390"/>
      <c r="E5667" s="390"/>
      <c r="F5667" s="390"/>
    </row>
    <row r="5668" spans="2:6" x14ac:dyDescent="0.3">
      <c r="B5668" s="412"/>
      <c r="C5668" s="126"/>
      <c r="D5668" s="390"/>
      <c r="E5668" s="390"/>
      <c r="F5668" s="390"/>
    </row>
    <row r="5669" spans="2:6" x14ac:dyDescent="0.3">
      <c r="B5669" s="412"/>
      <c r="C5669" s="126"/>
      <c r="D5669" s="390"/>
      <c r="E5669" s="390"/>
      <c r="F5669" s="390"/>
    </row>
    <row r="5670" spans="2:6" x14ac:dyDescent="0.3">
      <c r="B5670" s="412"/>
      <c r="C5670" s="126"/>
      <c r="D5670" s="390"/>
      <c r="E5670" s="390"/>
      <c r="F5670" s="390"/>
    </row>
    <row r="5671" spans="2:6" x14ac:dyDescent="0.3">
      <c r="B5671" s="412"/>
      <c r="C5671" s="126"/>
      <c r="D5671" s="390"/>
      <c r="E5671" s="390"/>
      <c r="F5671" s="390"/>
    </row>
    <row r="5672" spans="2:6" x14ac:dyDescent="0.3">
      <c r="B5672" s="412"/>
      <c r="C5672" s="126"/>
      <c r="D5672" s="390"/>
      <c r="E5672" s="390"/>
      <c r="F5672" s="390"/>
    </row>
    <row r="5673" spans="2:6" x14ac:dyDescent="0.3">
      <c r="B5673" s="412"/>
      <c r="C5673" s="126"/>
      <c r="D5673" s="390"/>
      <c r="E5673" s="390"/>
      <c r="F5673" s="390"/>
    </row>
    <row r="5674" spans="2:6" x14ac:dyDescent="0.3">
      <c r="B5674" s="412"/>
      <c r="C5674" s="126"/>
      <c r="D5674" s="390"/>
      <c r="E5674" s="390"/>
      <c r="F5674" s="390"/>
    </row>
    <row r="5675" spans="2:6" x14ac:dyDescent="0.3">
      <c r="B5675" s="412"/>
      <c r="C5675" s="126"/>
      <c r="D5675" s="390"/>
      <c r="E5675" s="390"/>
      <c r="F5675" s="390"/>
    </row>
    <row r="5676" spans="2:6" x14ac:dyDescent="0.3">
      <c r="B5676" s="412"/>
      <c r="C5676" s="126"/>
      <c r="D5676" s="390"/>
      <c r="E5676" s="390"/>
      <c r="F5676" s="390"/>
    </row>
    <row r="5677" spans="2:6" x14ac:dyDescent="0.3">
      <c r="B5677" s="412"/>
      <c r="C5677" s="126"/>
      <c r="D5677" s="390"/>
      <c r="E5677" s="390"/>
      <c r="F5677" s="390"/>
    </row>
    <row r="5678" spans="2:6" x14ac:dyDescent="0.3">
      <c r="B5678" s="412"/>
      <c r="C5678" s="126"/>
      <c r="D5678" s="390"/>
      <c r="E5678" s="390"/>
      <c r="F5678" s="390"/>
    </row>
    <row r="5679" spans="2:6" x14ac:dyDescent="0.3">
      <c r="B5679" s="412"/>
      <c r="C5679" s="126"/>
      <c r="D5679" s="390"/>
      <c r="E5679" s="390"/>
      <c r="F5679" s="390"/>
    </row>
    <row r="5680" spans="2:6" x14ac:dyDescent="0.3">
      <c r="B5680" s="412"/>
      <c r="C5680" s="126"/>
      <c r="D5680" s="390"/>
      <c r="E5680" s="390"/>
      <c r="F5680" s="390"/>
    </row>
    <row r="5681" spans="2:6" x14ac:dyDescent="0.3">
      <c r="B5681" s="412"/>
      <c r="C5681" s="126"/>
      <c r="D5681" s="390"/>
      <c r="E5681" s="390"/>
      <c r="F5681" s="390"/>
    </row>
    <row r="5682" spans="2:6" x14ac:dyDescent="0.3">
      <c r="B5682" s="412"/>
      <c r="C5682" s="126"/>
      <c r="D5682" s="390"/>
      <c r="E5682" s="390"/>
      <c r="F5682" s="390"/>
    </row>
    <row r="5683" spans="2:6" x14ac:dyDescent="0.3">
      <c r="B5683" s="412"/>
      <c r="C5683" s="126"/>
      <c r="D5683" s="390"/>
      <c r="E5683" s="390"/>
      <c r="F5683" s="390"/>
    </row>
    <row r="5684" spans="2:6" x14ac:dyDescent="0.3">
      <c r="B5684" s="412"/>
      <c r="C5684" s="126"/>
      <c r="D5684" s="390"/>
      <c r="E5684" s="390"/>
      <c r="F5684" s="390"/>
    </row>
    <row r="5685" spans="2:6" x14ac:dyDescent="0.3">
      <c r="B5685" s="412"/>
      <c r="C5685" s="126"/>
      <c r="D5685" s="390"/>
      <c r="E5685" s="390"/>
      <c r="F5685" s="390"/>
    </row>
    <row r="5686" spans="2:6" x14ac:dyDescent="0.3">
      <c r="B5686" s="412"/>
      <c r="C5686" s="126"/>
      <c r="D5686" s="390"/>
      <c r="E5686" s="390"/>
      <c r="F5686" s="390"/>
    </row>
    <row r="5687" spans="2:6" x14ac:dyDescent="0.3">
      <c r="B5687" s="412"/>
      <c r="C5687" s="126"/>
      <c r="D5687" s="390"/>
      <c r="E5687" s="390"/>
      <c r="F5687" s="390"/>
    </row>
    <row r="5688" spans="2:6" x14ac:dyDescent="0.3">
      <c r="B5688" s="412"/>
      <c r="C5688" s="126"/>
      <c r="D5688" s="390"/>
      <c r="E5688" s="390"/>
      <c r="F5688" s="390"/>
    </row>
    <row r="5689" spans="2:6" x14ac:dyDescent="0.3">
      <c r="B5689" s="412"/>
      <c r="C5689" s="126"/>
      <c r="D5689" s="390"/>
      <c r="E5689" s="390"/>
      <c r="F5689" s="390"/>
    </row>
    <row r="5690" spans="2:6" x14ac:dyDescent="0.3">
      <c r="B5690" s="412"/>
      <c r="C5690" s="126"/>
      <c r="D5690" s="390"/>
      <c r="E5690" s="390"/>
      <c r="F5690" s="390"/>
    </row>
    <row r="5691" spans="2:6" x14ac:dyDescent="0.3">
      <c r="B5691" s="412"/>
      <c r="C5691" s="126"/>
      <c r="D5691" s="390"/>
      <c r="E5691" s="390"/>
      <c r="F5691" s="390"/>
    </row>
    <row r="5692" spans="2:6" x14ac:dyDescent="0.3">
      <c r="B5692" s="412"/>
      <c r="C5692" s="126"/>
      <c r="D5692" s="390"/>
      <c r="E5692" s="390"/>
      <c r="F5692" s="390"/>
    </row>
    <row r="5693" spans="2:6" x14ac:dyDescent="0.3">
      <c r="B5693" s="412"/>
      <c r="C5693" s="126"/>
      <c r="D5693" s="390"/>
      <c r="E5693" s="390"/>
      <c r="F5693" s="390"/>
    </row>
    <row r="5694" spans="2:6" x14ac:dyDescent="0.3">
      <c r="B5694" s="412"/>
      <c r="C5694" s="126"/>
      <c r="D5694" s="390"/>
      <c r="E5694" s="390"/>
      <c r="F5694" s="390"/>
    </row>
    <row r="5695" spans="2:6" x14ac:dyDescent="0.3">
      <c r="B5695" s="412"/>
      <c r="C5695" s="126"/>
      <c r="D5695" s="390"/>
      <c r="E5695" s="390"/>
      <c r="F5695" s="390"/>
    </row>
    <row r="5696" spans="2:6" x14ac:dyDescent="0.3">
      <c r="B5696" s="412"/>
      <c r="C5696" s="126"/>
      <c r="D5696" s="390"/>
      <c r="E5696" s="390"/>
      <c r="F5696" s="390"/>
    </row>
    <row r="5697" spans="2:6" x14ac:dyDescent="0.3">
      <c r="B5697" s="412"/>
      <c r="C5697" s="126"/>
      <c r="D5697" s="390"/>
      <c r="E5697" s="390"/>
      <c r="F5697" s="390"/>
    </row>
    <row r="5698" spans="2:6" x14ac:dyDescent="0.3">
      <c r="B5698" s="412"/>
      <c r="C5698" s="126"/>
      <c r="D5698" s="390"/>
      <c r="E5698" s="390"/>
      <c r="F5698" s="390"/>
    </row>
    <row r="5699" spans="2:6" x14ac:dyDescent="0.3">
      <c r="B5699" s="412"/>
      <c r="C5699" s="126"/>
      <c r="D5699" s="390"/>
      <c r="E5699" s="390"/>
      <c r="F5699" s="390"/>
    </row>
    <row r="5700" spans="2:6" x14ac:dyDescent="0.3">
      <c r="B5700" s="412"/>
      <c r="C5700" s="126"/>
      <c r="D5700" s="390"/>
      <c r="E5700" s="390"/>
      <c r="F5700" s="390"/>
    </row>
    <row r="5701" spans="2:6" x14ac:dyDescent="0.3">
      <c r="B5701" s="412"/>
      <c r="C5701" s="126"/>
      <c r="D5701" s="390"/>
      <c r="E5701" s="390"/>
      <c r="F5701" s="390"/>
    </row>
    <row r="5702" spans="2:6" x14ac:dyDescent="0.3">
      <c r="B5702" s="412"/>
      <c r="C5702" s="126"/>
      <c r="D5702" s="390"/>
      <c r="E5702" s="390"/>
      <c r="F5702" s="390"/>
    </row>
    <row r="5703" spans="2:6" x14ac:dyDescent="0.3">
      <c r="B5703" s="412"/>
      <c r="C5703" s="126"/>
      <c r="D5703" s="390"/>
      <c r="E5703" s="390"/>
      <c r="F5703" s="390"/>
    </row>
    <row r="5704" spans="2:6" x14ac:dyDescent="0.3">
      <c r="B5704" s="412"/>
      <c r="C5704" s="126"/>
      <c r="D5704" s="390"/>
      <c r="E5704" s="390"/>
      <c r="F5704" s="390"/>
    </row>
    <row r="5705" spans="2:6" x14ac:dyDescent="0.3">
      <c r="B5705" s="412"/>
      <c r="C5705" s="126"/>
      <c r="D5705" s="390"/>
      <c r="E5705" s="390"/>
      <c r="F5705" s="390"/>
    </row>
    <row r="5706" spans="2:6" x14ac:dyDescent="0.3">
      <c r="B5706" s="412"/>
      <c r="C5706" s="126"/>
      <c r="D5706" s="390"/>
      <c r="E5706" s="390"/>
      <c r="F5706" s="390"/>
    </row>
    <row r="5707" spans="2:6" x14ac:dyDescent="0.3">
      <c r="B5707" s="412"/>
      <c r="C5707" s="126"/>
      <c r="D5707" s="390"/>
      <c r="E5707" s="390"/>
      <c r="F5707" s="390"/>
    </row>
    <row r="5708" spans="2:6" x14ac:dyDescent="0.3">
      <c r="B5708" s="412"/>
      <c r="C5708" s="126"/>
      <c r="D5708" s="390"/>
      <c r="E5708" s="390"/>
      <c r="F5708" s="390"/>
    </row>
    <row r="5709" spans="2:6" x14ac:dyDescent="0.3">
      <c r="B5709" s="412"/>
      <c r="C5709" s="126"/>
      <c r="D5709" s="390"/>
      <c r="E5709" s="390"/>
      <c r="F5709" s="390"/>
    </row>
    <row r="5710" spans="2:6" x14ac:dyDescent="0.3">
      <c r="B5710" s="412"/>
      <c r="C5710" s="126"/>
      <c r="D5710" s="390"/>
      <c r="E5710" s="390"/>
      <c r="F5710" s="390"/>
    </row>
    <row r="5711" spans="2:6" x14ac:dyDescent="0.3">
      <c r="B5711" s="412"/>
      <c r="C5711" s="126"/>
      <c r="D5711" s="390"/>
      <c r="E5711" s="390"/>
      <c r="F5711" s="390"/>
    </row>
    <row r="5712" spans="2:6" x14ac:dyDescent="0.3">
      <c r="B5712" s="412"/>
      <c r="C5712" s="126"/>
      <c r="D5712" s="390"/>
      <c r="E5712" s="390"/>
      <c r="F5712" s="390"/>
    </row>
    <row r="5713" spans="2:6" x14ac:dyDescent="0.3">
      <c r="B5713" s="412"/>
      <c r="C5713" s="126"/>
      <c r="D5713" s="390"/>
      <c r="E5713" s="390"/>
      <c r="F5713" s="390"/>
    </row>
    <row r="5714" spans="2:6" x14ac:dyDescent="0.3">
      <c r="B5714" s="412"/>
      <c r="C5714" s="126"/>
      <c r="D5714" s="390"/>
      <c r="E5714" s="390"/>
      <c r="F5714" s="390"/>
    </row>
    <row r="5715" spans="2:6" x14ac:dyDescent="0.3">
      <c r="B5715" s="412"/>
      <c r="C5715" s="126"/>
      <c r="D5715" s="390"/>
      <c r="E5715" s="390"/>
      <c r="F5715" s="390"/>
    </row>
    <row r="5716" spans="2:6" x14ac:dyDescent="0.3">
      <c r="B5716" s="412"/>
      <c r="C5716" s="126"/>
      <c r="D5716" s="390"/>
      <c r="E5716" s="390"/>
      <c r="F5716" s="390"/>
    </row>
    <row r="5717" spans="2:6" x14ac:dyDescent="0.3">
      <c r="B5717" s="412"/>
      <c r="C5717" s="126"/>
      <c r="D5717" s="390"/>
      <c r="E5717" s="390"/>
      <c r="F5717" s="390"/>
    </row>
    <row r="5718" spans="2:6" x14ac:dyDescent="0.3">
      <c r="B5718" s="412"/>
      <c r="C5718" s="126"/>
      <c r="D5718" s="390"/>
      <c r="E5718" s="390"/>
      <c r="F5718" s="390"/>
    </row>
    <row r="5719" spans="2:6" x14ac:dyDescent="0.3">
      <c r="B5719" s="412"/>
      <c r="C5719" s="126"/>
      <c r="D5719" s="390"/>
      <c r="E5719" s="390"/>
      <c r="F5719" s="390"/>
    </row>
    <row r="5720" spans="2:6" x14ac:dyDescent="0.3">
      <c r="B5720" s="412"/>
      <c r="C5720" s="126"/>
      <c r="D5720" s="390"/>
      <c r="E5720" s="390"/>
      <c r="F5720" s="390"/>
    </row>
    <row r="5721" spans="2:6" x14ac:dyDescent="0.3">
      <c r="B5721" s="412"/>
      <c r="C5721" s="126"/>
      <c r="D5721" s="390"/>
      <c r="E5721" s="390"/>
      <c r="F5721" s="390"/>
    </row>
    <row r="5722" spans="2:6" x14ac:dyDescent="0.3">
      <c r="B5722" s="412"/>
      <c r="C5722" s="126"/>
      <c r="D5722" s="390"/>
      <c r="E5722" s="390"/>
      <c r="F5722" s="390"/>
    </row>
    <row r="5723" spans="2:6" x14ac:dyDescent="0.3">
      <c r="B5723" s="412"/>
      <c r="C5723" s="126"/>
      <c r="D5723" s="390"/>
      <c r="E5723" s="390"/>
      <c r="F5723" s="390"/>
    </row>
    <row r="5724" spans="2:6" x14ac:dyDescent="0.3">
      <c r="B5724" s="412"/>
      <c r="C5724" s="126"/>
      <c r="D5724" s="390"/>
      <c r="E5724" s="390"/>
      <c r="F5724" s="390"/>
    </row>
    <row r="5725" spans="2:6" x14ac:dyDescent="0.3">
      <c r="B5725" s="412"/>
      <c r="C5725" s="126"/>
      <c r="D5725" s="390"/>
      <c r="E5725" s="390"/>
      <c r="F5725" s="390"/>
    </row>
    <row r="5726" spans="2:6" x14ac:dyDescent="0.3">
      <c r="B5726" s="412"/>
      <c r="C5726" s="126"/>
      <c r="D5726" s="390"/>
      <c r="E5726" s="390"/>
      <c r="F5726" s="390"/>
    </row>
    <row r="5727" spans="2:6" x14ac:dyDescent="0.3">
      <c r="B5727" s="412"/>
      <c r="C5727" s="126"/>
      <c r="D5727" s="390"/>
      <c r="E5727" s="390"/>
      <c r="F5727" s="390"/>
    </row>
    <row r="5728" spans="2:6" x14ac:dyDescent="0.3">
      <c r="B5728" s="412"/>
      <c r="C5728" s="126"/>
      <c r="D5728" s="390"/>
      <c r="E5728" s="390"/>
      <c r="F5728" s="390"/>
    </row>
    <row r="5729" spans="2:6" x14ac:dyDescent="0.3">
      <c r="B5729" s="412"/>
      <c r="C5729" s="126"/>
      <c r="D5729" s="390"/>
      <c r="E5729" s="390"/>
      <c r="F5729" s="390"/>
    </row>
    <row r="5730" spans="2:6" x14ac:dyDescent="0.3">
      <c r="B5730" s="412"/>
      <c r="C5730" s="126"/>
      <c r="D5730" s="390"/>
      <c r="E5730" s="390"/>
      <c r="F5730" s="390"/>
    </row>
    <row r="5731" spans="2:6" x14ac:dyDescent="0.3">
      <c r="B5731" s="412"/>
      <c r="C5731" s="126"/>
      <c r="D5731" s="390"/>
      <c r="E5731" s="390"/>
      <c r="F5731" s="390"/>
    </row>
    <row r="5732" spans="2:6" x14ac:dyDescent="0.3">
      <c r="B5732" s="412"/>
      <c r="C5732" s="126"/>
      <c r="D5732" s="390"/>
      <c r="E5732" s="390"/>
      <c r="F5732" s="390"/>
    </row>
    <row r="5733" spans="2:6" x14ac:dyDescent="0.3">
      <c r="B5733" s="412"/>
      <c r="C5733" s="126"/>
      <c r="D5733" s="390"/>
      <c r="E5733" s="390"/>
      <c r="F5733" s="390"/>
    </row>
    <row r="5734" spans="2:6" x14ac:dyDescent="0.3">
      <c r="B5734" s="412"/>
      <c r="C5734" s="126"/>
      <c r="D5734" s="390"/>
      <c r="E5734" s="390"/>
      <c r="F5734" s="390"/>
    </row>
    <row r="5735" spans="2:6" x14ac:dyDescent="0.3">
      <c r="B5735" s="412"/>
      <c r="C5735" s="126"/>
      <c r="D5735" s="390"/>
      <c r="E5735" s="390"/>
      <c r="F5735" s="390"/>
    </row>
    <row r="5736" spans="2:6" x14ac:dyDescent="0.3">
      <c r="B5736" s="412"/>
      <c r="C5736" s="126"/>
      <c r="D5736" s="390"/>
      <c r="E5736" s="390"/>
      <c r="F5736" s="390"/>
    </row>
    <row r="5737" spans="2:6" x14ac:dyDescent="0.3">
      <c r="B5737" s="412"/>
      <c r="C5737" s="126"/>
      <c r="D5737" s="390"/>
      <c r="E5737" s="390"/>
      <c r="F5737" s="390"/>
    </row>
    <row r="5738" spans="2:6" x14ac:dyDescent="0.3">
      <c r="B5738" s="412"/>
      <c r="C5738" s="126"/>
      <c r="D5738" s="390"/>
      <c r="E5738" s="390"/>
      <c r="F5738" s="390"/>
    </row>
    <row r="5739" spans="2:6" x14ac:dyDescent="0.3">
      <c r="B5739" s="412"/>
      <c r="C5739" s="126"/>
      <c r="D5739" s="390"/>
      <c r="E5739" s="390"/>
      <c r="F5739" s="390"/>
    </row>
    <row r="5740" spans="2:6" x14ac:dyDescent="0.3">
      <c r="B5740" s="412"/>
      <c r="C5740" s="126"/>
      <c r="D5740" s="390"/>
      <c r="E5740" s="390"/>
      <c r="F5740" s="390"/>
    </row>
    <row r="5741" spans="2:6" x14ac:dyDescent="0.3">
      <c r="B5741" s="412"/>
      <c r="C5741" s="126"/>
      <c r="D5741" s="390"/>
      <c r="E5741" s="390"/>
      <c r="F5741" s="390"/>
    </row>
    <row r="5742" spans="2:6" x14ac:dyDescent="0.3">
      <c r="B5742" s="412"/>
      <c r="C5742" s="126"/>
      <c r="D5742" s="390"/>
      <c r="E5742" s="390"/>
      <c r="F5742" s="390"/>
    </row>
    <row r="5743" spans="2:6" x14ac:dyDescent="0.3">
      <c r="B5743" s="412"/>
      <c r="C5743" s="126"/>
      <c r="D5743" s="390"/>
      <c r="E5743" s="390"/>
      <c r="F5743" s="390"/>
    </row>
    <row r="5744" spans="2:6" x14ac:dyDescent="0.3">
      <c r="B5744" s="412"/>
      <c r="C5744" s="126"/>
      <c r="D5744" s="390"/>
      <c r="E5744" s="390"/>
      <c r="F5744" s="390"/>
    </row>
    <row r="5745" spans="2:6" x14ac:dyDescent="0.3">
      <c r="B5745" s="412"/>
      <c r="C5745" s="126"/>
      <c r="D5745" s="390"/>
      <c r="E5745" s="390"/>
      <c r="F5745" s="390"/>
    </row>
    <row r="5746" spans="2:6" x14ac:dyDescent="0.3">
      <c r="B5746" s="412"/>
      <c r="C5746" s="126"/>
      <c r="D5746" s="390"/>
      <c r="E5746" s="390"/>
      <c r="F5746" s="390"/>
    </row>
    <row r="5747" spans="2:6" x14ac:dyDescent="0.3">
      <c r="B5747" s="412"/>
      <c r="C5747" s="126"/>
      <c r="D5747" s="390"/>
      <c r="E5747" s="390"/>
      <c r="F5747" s="390"/>
    </row>
    <row r="5748" spans="2:6" x14ac:dyDescent="0.3">
      <c r="B5748" s="412"/>
      <c r="C5748" s="126"/>
      <c r="D5748" s="390"/>
      <c r="E5748" s="390"/>
      <c r="F5748" s="390"/>
    </row>
    <row r="5749" spans="2:6" x14ac:dyDescent="0.3">
      <c r="B5749" s="412"/>
      <c r="C5749" s="126"/>
      <c r="D5749" s="390"/>
      <c r="E5749" s="390"/>
      <c r="F5749" s="390"/>
    </row>
    <row r="5750" spans="2:6" x14ac:dyDescent="0.3">
      <c r="B5750" s="412"/>
      <c r="C5750" s="126"/>
      <c r="D5750" s="390"/>
      <c r="E5750" s="390"/>
      <c r="F5750" s="390"/>
    </row>
    <row r="5751" spans="2:6" x14ac:dyDescent="0.3">
      <c r="B5751" s="412"/>
      <c r="C5751" s="126"/>
      <c r="D5751" s="390"/>
      <c r="E5751" s="390"/>
      <c r="F5751" s="390"/>
    </row>
    <row r="5752" spans="2:6" x14ac:dyDescent="0.3">
      <c r="B5752" s="412"/>
      <c r="C5752" s="126"/>
      <c r="D5752" s="390"/>
      <c r="E5752" s="390"/>
      <c r="F5752" s="390"/>
    </row>
    <row r="5753" spans="2:6" x14ac:dyDescent="0.3">
      <c r="B5753" s="412"/>
      <c r="C5753" s="126"/>
      <c r="D5753" s="390"/>
      <c r="E5753" s="390"/>
      <c r="F5753" s="390"/>
    </row>
    <row r="5754" spans="2:6" x14ac:dyDescent="0.3">
      <c r="B5754" s="412"/>
      <c r="C5754" s="126"/>
      <c r="D5754" s="390"/>
      <c r="E5754" s="390"/>
      <c r="F5754" s="390"/>
    </row>
    <row r="5755" spans="2:6" x14ac:dyDescent="0.3">
      <c r="B5755" s="412"/>
      <c r="C5755" s="126"/>
      <c r="D5755" s="390"/>
      <c r="E5755" s="390"/>
      <c r="F5755" s="390"/>
    </row>
    <row r="5756" spans="2:6" x14ac:dyDescent="0.3">
      <c r="B5756" s="412"/>
      <c r="C5756" s="126"/>
      <c r="D5756" s="390"/>
      <c r="E5756" s="390"/>
      <c r="F5756" s="390"/>
    </row>
    <row r="5757" spans="2:6" x14ac:dyDescent="0.3">
      <c r="B5757" s="412"/>
      <c r="C5757" s="126"/>
      <c r="D5757" s="390"/>
      <c r="E5757" s="390"/>
      <c r="F5757" s="390"/>
    </row>
    <row r="5758" spans="2:6" x14ac:dyDescent="0.3">
      <c r="B5758" s="412"/>
      <c r="C5758" s="126"/>
      <c r="D5758" s="390"/>
      <c r="E5758" s="390"/>
      <c r="F5758" s="390"/>
    </row>
    <row r="5759" spans="2:6" x14ac:dyDescent="0.3">
      <c r="B5759" s="412"/>
      <c r="C5759" s="126"/>
      <c r="D5759" s="390"/>
      <c r="E5759" s="390"/>
      <c r="F5759" s="390"/>
    </row>
    <row r="5760" spans="2:6" x14ac:dyDescent="0.3">
      <c r="B5760" s="412"/>
      <c r="C5760" s="126"/>
      <c r="D5760" s="390"/>
      <c r="E5760" s="390"/>
      <c r="F5760" s="390"/>
    </row>
    <row r="5761" spans="2:6" x14ac:dyDescent="0.3">
      <c r="B5761" s="412"/>
      <c r="C5761" s="126"/>
      <c r="D5761" s="390"/>
      <c r="E5761" s="390"/>
      <c r="F5761" s="390"/>
    </row>
    <row r="5762" spans="2:6" x14ac:dyDescent="0.3">
      <c r="B5762" s="412"/>
      <c r="C5762" s="126"/>
      <c r="D5762" s="390"/>
      <c r="E5762" s="390"/>
      <c r="F5762" s="390"/>
    </row>
    <row r="5763" spans="2:6" x14ac:dyDescent="0.3">
      <c r="B5763" s="412"/>
      <c r="C5763" s="126"/>
      <c r="D5763" s="390"/>
      <c r="E5763" s="390"/>
      <c r="F5763" s="390"/>
    </row>
    <row r="5764" spans="2:6" x14ac:dyDescent="0.3">
      <c r="B5764" s="412"/>
      <c r="C5764" s="126"/>
      <c r="D5764" s="390"/>
      <c r="E5764" s="390"/>
      <c r="F5764" s="390"/>
    </row>
    <row r="5765" spans="2:6" x14ac:dyDescent="0.3">
      <c r="B5765" s="412"/>
      <c r="C5765" s="126"/>
      <c r="D5765" s="390"/>
      <c r="E5765" s="390"/>
      <c r="F5765" s="390"/>
    </row>
    <row r="5766" spans="2:6" x14ac:dyDescent="0.3">
      <c r="B5766" s="412"/>
      <c r="C5766" s="126"/>
      <c r="D5766" s="390"/>
      <c r="E5766" s="390"/>
      <c r="F5766" s="390"/>
    </row>
    <row r="5767" spans="2:6" x14ac:dyDescent="0.3">
      <c r="B5767" s="412"/>
      <c r="C5767" s="126"/>
      <c r="D5767" s="390"/>
      <c r="E5767" s="390"/>
      <c r="F5767" s="390"/>
    </row>
    <row r="5768" spans="2:6" x14ac:dyDescent="0.3">
      <c r="B5768" s="412"/>
      <c r="C5768" s="126"/>
      <c r="D5768" s="390"/>
      <c r="E5768" s="390"/>
      <c r="F5768" s="390"/>
    </row>
    <row r="5769" spans="2:6" x14ac:dyDescent="0.3">
      <c r="B5769" s="412"/>
      <c r="C5769" s="126"/>
      <c r="D5769" s="390"/>
      <c r="E5769" s="390"/>
      <c r="F5769" s="390"/>
    </row>
    <row r="5770" spans="2:6" x14ac:dyDescent="0.3">
      <c r="B5770" s="412"/>
      <c r="C5770" s="126"/>
      <c r="D5770" s="390"/>
      <c r="E5770" s="390"/>
      <c r="F5770" s="390"/>
    </row>
    <row r="5771" spans="2:6" x14ac:dyDescent="0.3">
      <c r="B5771" s="412"/>
      <c r="C5771" s="126"/>
      <c r="D5771" s="390"/>
      <c r="E5771" s="390"/>
      <c r="F5771" s="390"/>
    </row>
    <row r="5772" spans="2:6" x14ac:dyDescent="0.3">
      <c r="B5772" s="412"/>
      <c r="C5772" s="126"/>
      <c r="D5772" s="390"/>
      <c r="E5772" s="390"/>
      <c r="F5772" s="390"/>
    </row>
    <row r="5773" spans="2:6" x14ac:dyDescent="0.3">
      <c r="B5773" s="412"/>
      <c r="C5773" s="126"/>
      <c r="D5773" s="390"/>
      <c r="E5773" s="390"/>
      <c r="F5773" s="390"/>
    </row>
    <row r="5774" spans="2:6" x14ac:dyDescent="0.3">
      <c r="B5774" s="412"/>
      <c r="C5774" s="126"/>
      <c r="D5774" s="390"/>
      <c r="E5774" s="390"/>
      <c r="F5774" s="390"/>
    </row>
    <row r="5775" spans="2:6" x14ac:dyDescent="0.3">
      <c r="B5775" s="412"/>
      <c r="C5775" s="126"/>
      <c r="D5775" s="390"/>
      <c r="E5775" s="390"/>
      <c r="F5775" s="390"/>
    </row>
    <row r="5776" spans="2:6" x14ac:dyDescent="0.3">
      <c r="B5776" s="412"/>
      <c r="C5776" s="126"/>
      <c r="D5776" s="390"/>
      <c r="E5776" s="390"/>
      <c r="F5776" s="390"/>
    </row>
    <row r="5777" spans="2:6" x14ac:dyDescent="0.3">
      <c r="B5777" s="412"/>
      <c r="C5777" s="126"/>
      <c r="D5777" s="390"/>
      <c r="E5777" s="390"/>
      <c r="F5777" s="390"/>
    </row>
    <row r="5778" spans="2:6" x14ac:dyDescent="0.3">
      <c r="B5778" s="412"/>
      <c r="C5778" s="126"/>
      <c r="D5778" s="390"/>
      <c r="E5778" s="390"/>
      <c r="F5778" s="390"/>
    </row>
    <row r="5779" spans="2:6" x14ac:dyDescent="0.3">
      <c r="B5779" s="412"/>
      <c r="C5779" s="126"/>
      <c r="D5779" s="390"/>
      <c r="E5779" s="390"/>
      <c r="F5779" s="390"/>
    </row>
    <row r="5780" spans="2:6" x14ac:dyDescent="0.3">
      <c r="B5780" s="412"/>
      <c r="C5780" s="126"/>
      <c r="D5780" s="390"/>
      <c r="E5780" s="390"/>
      <c r="F5780" s="390"/>
    </row>
    <row r="5781" spans="2:6" x14ac:dyDescent="0.3">
      <c r="B5781" s="412"/>
      <c r="C5781" s="126"/>
      <c r="D5781" s="390"/>
      <c r="E5781" s="390"/>
      <c r="F5781" s="390"/>
    </row>
    <row r="5782" spans="2:6" x14ac:dyDescent="0.3">
      <c r="B5782" s="412"/>
      <c r="C5782" s="126"/>
      <c r="D5782" s="390"/>
      <c r="E5782" s="390"/>
      <c r="F5782" s="390"/>
    </row>
    <row r="5783" spans="2:6" x14ac:dyDescent="0.3">
      <c r="B5783" s="412"/>
      <c r="C5783" s="126"/>
      <c r="D5783" s="390"/>
      <c r="E5783" s="390"/>
      <c r="F5783" s="390"/>
    </row>
    <row r="5784" spans="2:6" x14ac:dyDescent="0.3">
      <c r="B5784" s="412"/>
      <c r="C5784" s="126"/>
      <c r="D5784" s="390"/>
      <c r="E5784" s="390"/>
      <c r="F5784" s="390"/>
    </row>
    <row r="5785" spans="2:6" x14ac:dyDescent="0.3">
      <c r="B5785" s="412"/>
      <c r="C5785" s="126"/>
      <c r="D5785" s="390"/>
      <c r="E5785" s="390"/>
      <c r="F5785" s="390"/>
    </row>
    <row r="5786" spans="2:6" x14ac:dyDescent="0.3">
      <c r="B5786" s="412"/>
      <c r="C5786" s="126"/>
      <c r="D5786" s="390"/>
      <c r="E5786" s="390"/>
      <c r="F5786" s="390"/>
    </row>
    <row r="5787" spans="2:6" x14ac:dyDescent="0.3">
      <c r="B5787" s="412"/>
      <c r="C5787" s="126"/>
      <c r="D5787" s="390"/>
      <c r="E5787" s="390"/>
      <c r="F5787" s="390"/>
    </row>
    <row r="5788" spans="2:6" x14ac:dyDescent="0.3">
      <c r="B5788" s="412"/>
      <c r="C5788" s="126"/>
      <c r="D5788" s="390"/>
      <c r="E5788" s="390"/>
      <c r="F5788" s="390"/>
    </row>
    <row r="5789" spans="2:6" x14ac:dyDescent="0.3">
      <c r="B5789" s="412"/>
      <c r="C5789" s="126"/>
      <c r="D5789" s="390"/>
      <c r="E5789" s="390"/>
      <c r="F5789" s="390"/>
    </row>
    <row r="5790" spans="2:6" x14ac:dyDescent="0.3">
      <c r="B5790" s="412"/>
      <c r="C5790" s="126"/>
      <c r="D5790" s="390"/>
      <c r="E5790" s="390"/>
      <c r="F5790" s="390"/>
    </row>
    <row r="5791" spans="2:6" x14ac:dyDescent="0.3">
      <c r="B5791" s="412"/>
      <c r="C5791" s="126"/>
      <c r="D5791" s="390"/>
      <c r="E5791" s="390"/>
      <c r="F5791" s="390"/>
    </row>
    <row r="5792" spans="2:6" x14ac:dyDescent="0.3">
      <c r="B5792" s="412"/>
      <c r="C5792" s="126"/>
      <c r="D5792" s="390"/>
      <c r="E5792" s="390"/>
      <c r="F5792" s="390"/>
    </row>
    <row r="5793" spans="2:6" x14ac:dyDescent="0.3">
      <c r="B5793" s="412"/>
      <c r="C5793" s="126"/>
      <c r="D5793" s="390"/>
      <c r="E5793" s="390"/>
      <c r="F5793" s="390"/>
    </row>
    <row r="5794" spans="2:6" x14ac:dyDescent="0.3">
      <c r="B5794" s="412"/>
      <c r="C5794" s="126"/>
      <c r="D5794" s="390"/>
      <c r="E5794" s="390"/>
      <c r="F5794" s="390"/>
    </row>
    <row r="5795" spans="2:6" x14ac:dyDescent="0.3">
      <c r="B5795" s="412"/>
      <c r="C5795" s="126"/>
      <c r="D5795" s="390"/>
      <c r="E5795" s="390"/>
      <c r="F5795" s="390"/>
    </row>
    <row r="5796" spans="2:6" x14ac:dyDescent="0.3">
      <c r="B5796" s="412"/>
      <c r="C5796" s="126"/>
      <c r="D5796" s="390"/>
      <c r="E5796" s="390"/>
      <c r="F5796" s="390"/>
    </row>
    <row r="5797" spans="2:6" x14ac:dyDescent="0.3">
      <c r="B5797" s="412"/>
      <c r="C5797" s="126"/>
      <c r="D5797" s="390"/>
      <c r="E5797" s="390"/>
      <c r="F5797" s="390"/>
    </row>
    <row r="5798" spans="2:6" x14ac:dyDescent="0.3">
      <c r="B5798" s="412"/>
      <c r="C5798" s="126"/>
      <c r="D5798" s="390"/>
      <c r="E5798" s="390"/>
      <c r="F5798" s="390"/>
    </row>
    <row r="5799" spans="2:6" x14ac:dyDescent="0.3">
      <c r="B5799" s="412"/>
      <c r="C5799" s="126"/>
      <c r="D5799" s="390"/>
      <c r="E5799" s="390"/>
      <c r="F5799" s="390"/>
    </row>
    <row r="5800" spans="2:6" x14ac:dyDescent="0.3">
      <c r="B5800" s="412"/>
      <c r="C5800" s="126"/>
      <c r="D5800" s="390"/>
      <c r="E5800" s="390"/>
      <c r="F5800" s="390"/>
    </row>
    <row r="5801" spans="2:6" x14ac:dyDescent="0.3">
      <c r="B5801" s="412"/>
      <c r="C5801" s="126"/>
      <c r="D5801" s="390"/>
      <c r="E5801" s="390"/>
      <c r="F5801" s="390"/>
    </row>
    <row r="5802" spans="2:6" x14ac:dyDescent="0.3">
      <c r="B5802" s="412"/>
      <c r="C5802" s="126"/>
      <c r="D5802" s="390"/>
      <c r="E5802" s="390"/>
      <c r="F5802" s="390"/>
    </row>
    <row r="5803" spans="2:6" x14ac:dyDescent="0.3">
      <c r="B5803" s="412"/>
      <c r="C5803" s="126"/>
      <c r="D5803" s="390"/>
      <c r="E5803" s="390"/>
      <c r="F5803" s="390"/>
    </row>
    <row r="5804" spans="2:6" x14ac:dyDescent="0.3">
      <c r="B5804" s="412"/>
      <c r="C5804" s="126"/>
      <c r="D5804" s="390"/>
      <c r="E5804" s="390"/>
      <c r="F5804" s="390"/>
    </row>
    <row r="5805" spans="2:6" x14ac:dyDescent="0.3">
      <c r="B5805" s="412"/>
      <c r="C5805" s="126"/>
      <c r="D5805" s="390"/>
      <c r="E5805" s="390"/>
      <c r="F5805" s="390"/>
    </row>
    <row r="5806" spans="2:6" x14ac:dyDescent="0.3">
      <c r="B5806" s="412"/>
      <c r="C5806" s="126"/>
      <c r="D5806" s="390"/>
      <c r="E5806" s="390"/>
      <c r="F5806" s="390"/>
    </row>
    <row r="5807" spans="2:6" x14ac:dyDescent="0.3">
      <c r="B5807" s="412"/>
      <c r="C5807" s="126"/>
      <c r="D5807" s="390"/>
      <c r="E5807" s="390"/>
      <c r="F5807" s="390"/>
    </row>
    <row r="5808" spans="2:6" x14ac:dyDescent="0.3">
      <c r="B5808" s="412"/>
      <c r="C5808" s="126"/>
      <c r="D5808" s="390"/>
      <c r="E5808" s="390"/>
      <c r="F5808" s="390"/>
    </row>
    <row r="5809" spans="2:6" x14ac:dyDescent="0.3">
      <c r="B5809" s="412"/>
      <c r="C5809" s="126"/>
      <c r="D5809" s="390"/>
      <c r="E5809" s="390"/>
      <c r="F5809" s="390"/>
    </row>
    <row r="5810" spans="2:6" x14ac:dyDescent="0.3">
      <c r="B5810" s="412"/>
      <c r="C5810" s="126"/>
      <c r="D5810" s="390"/>
      <c r="E5810" s="390"/>
      <c r="F5810" s="390"/>
    </row>
    <row r="5811" spans="2:6" x14ac:dyDescent="0.3">
      <c r="B5811" s="412"/>
      <c r="C5811" s="126"/>
      <c r="D5811" s="390"/>
      <c r="E5811" s="390"/>
      <c r="F5811" s="390"/>
    </row>
    <row r="5812" spans="2:6" x14ac:dyDescent="0.3">
      <c r="B5812" s="412"/>
      <c r="C5812" s="126"/>
      <c r="D5812" s="390"/>
      <c r="E5812" s="390"/>
      <c r="F5812" s="390"/>
    </row>
    <row r="5813" spans="2:6" x14ac:dyDescent="0.3">
      <c r="B5813" s="412"/>
      <c r="C5813" s="126"/>
      <c r="D5813" s="390"/>
      <c r="E5813" s="390"/>
      <c r="F5813" s="390"/>
    </row>
    <row r="5814" spans="2:6" x14ac:dyDescent="0.3">
      <c r="B5814" s="412"/>
      <c r="C5814" s="126"/>
      <c r="D5814" s="390"/>
      <c r="E5814" s="390"/>
      <c r="F5814" s="390"/>
    </row>
    <row r="5815" spans="2:6" x14ac:dyDescent="0.3">
      <c r="B5815" s="412"/>
      <c r="C5815" s="126"/>
      <c r="D5815" s="390"/>
      <c r="E5815" s="390"/>
      <c r="F5815" s="390"/>
    </row>
    <row r="5816" spans="2:6" x14ac:dyDescent="0.3">
      <c r="B5816" s="412"/>
      <c r="C5816" s="126"/>
      <c r="D5816" s="390"/>
      <c r="E5816" s="390"/>
      <c r="F5816" s="390"/>
    </row>
    <row r="5817" spans="2:6" x14ac:dyDescent="0.3">
      <c r="B5817" s="412"/>
      <c r="C5817" s="126"/>
      <c r="D5817" s="390"/>
      <c r="E5817" s="390"/>
      <c r="F5817" s="390"/>
    </row>
    <row r="5818" spans="2:6" x14ac:dyDescent="0.3">
      <c r="B5818" s="412"/>
      <c r="C5818" s="126"/>
      <c r="D5818" s="390"/>
      <c r="E5818" s="390"/>
      <c r="F5818" s="390"/>
    </row>
    <row r="5819" spans="2:6" x14ac:dyDescent="0.3">
      <c r="B5819" s="412"/>
      <c r="C5819" s="126"/>
      <c r="D5819" s="390"/>
      <c r="E5819" s="390"/>
      <c r="F5819" s="390"/>
    </row>
    <row r="5820" spans="2:6" x14ac:dyDescent="0.3">
      <c r="B5820" s="412"/>
      <c r="C5820" s="126"/>
      <c r="D5820" s="390"/>
      <c r="E5820" s="390"/>
      <c r="F5820" s="390"/>
    </row>
    <row r="5821" spans="2:6" x14ac:dyDescent="0.3">
      <c r="B5821" s="412"/>
      <c r="C5821" s="126"/>
      <c r="D5821" s="390"/>
      <c r="E5821" s="390"/>
      <c r="F5821" s="390"/>
    </row>
    <row r="5822" spans="2:6" x14ac:dyDescent="0.3">
      <c r="B5822" s="412"/>
      <c r="C5822" s="126"/>
      <c r="D5822" s="390"/>
      <c r="E5822" s="390"/>
      <c r="F5822" s="390"/>
    </row>
    <row r="5823" spans="2:6" x14ac:dyDescent="0.3">
      <c r="B5823" s="412"/>
      <c r="C5823" s="126"/>
      <c r="D5823" s="390"/>
      <c r="E5823" s="390"/>
      <c r="F5823" s="390"/>
    </row>
    <row r="5824" spans="2:6" x14ac:dyDescent="0.3">
      <c r="B5824" s="412"/>
      <c r="C5824" s="126"/>
      <c r="D5824" s="390"/>
      <c r="E5824" s="390"/>
      <c r="F5824" s="390"/>
    </row>
    <row r="5825" spans="2:6" x14ac:dyDescent="0.3">
      <c r="B5825" s="412"/>
      <c r="C5825" s="126"/>
      <c r="D5825" s="390"/>
      <c r="E5825" s="390"/>
      <c r="F5825" s="390"/>
    </row>
    <row r="5826" spans="2:6" x14ac:dyDescent="0.3">
      <c r="B5826" s="412"/>
      <c r="C5826" s="126"/>
      <c r="D5826" s="390"/>
      <c r="E5826" s="390"/>
      <c r="F5826" s="390"/>
    </row>
    <row r="5827" spans="2:6" x14ac:dyDescent="0.3">
      <c r="B5827" s="412"/>
      <c r="C5827" s="126"/>
      <c r="D5827" s="390"/>
      <c r="E5827" s="390"/>
      <c r="F5827" s="390"/>
    </row>
    <row r="5828" spans="2:6" x14ac:dyDescent="0.3">
      <c r="B5828" s="412"/>
      <c r="C5828" s="126"/>
      <c r="D5828" s="390"/>
      <c r="E5828" s="390"/>
      <c r="F5828" s="390"/>
    </row>
    <row r="5829" spans="2:6" x14ac:dyDescent="0.3">
      <c r="B5829" s="412"/>
      <c r="C5829" s="126"/>
      <c r="D5829" s="390"/>
      <c r="E5829" s="390"/>
      <c r="F5829" s="390"/>
    </row>
    <row r="5830" spans="2:6" x14ac:dyDescent="0.3">
      <c r="B5830" s="412"/>
      <c r="C5830" s="126"/>
      <c r="D5830" s="390"/>
      <c r="E5830" s="390"/>
      <c r="F5830" s="390"/>
    </row>
    <row r="5831" spans="2:6" x14ac:dyDescent="0.3">
      <c r="B5831" s="412"/>
      <c r="C5831" s="126"/>
      <c r="D5831" s="390"/>
      <c r="E5831" s="390"/>
      <c r="F5831" s="390"/>
    </row>
    <row r="5832" spans="2:6" x14ac:dyDescent="0.3">
      <c r="B5832" s="412"/>
      <c r="C5832" s="126"/>
      <c r="D5832" s="390"/>
      <c r="E5832" s="390"/>
      <c r="F5832" s="390"/>
    </row>
    <row r="5833" spans="2:6" x14ac:dyDescent="0.3">
      <c r="B5833" s="412"/>
      <c r="C5833" s="126"/>
      <c r="D5833" s="390"/>
      <c r="E5833" s="390"/>
      <c r="F5833" s="390"/>
    </row>
    <row r="5834" spans="2:6" x14ac:dyDescent="0.3">
      <c r="B5834" s="412"/>
      <c r="C5834" s="126"/>
      <c r="D5834" s="390"/>
      <c r="E5834" s="390"/>
      <c r="F5834" s="390"/>
    </row>
    <row r="5835" spans="2:6" x14ac:dyDescent="0.3">
      <c r="B5835" s="412"/>
      <c r="C5835" s="126"/>
      <c r="D5835" s="390"/>
      <c r="E5835" s="390"/>
      <c r="F5835" s="390"/>
    </row>
    <row r="5836" spans="2:6" x14ac:dyDescent="0.3">
      <c r="B5836" s="412"/>
      <c r="C5836" s="126"/>
      <c r="D5836" s="390"/>
      <c r="E5836" s="390"/>
      <c r="F5836" s="390"/>
    </row>
    <row r="5837" spans="2:6" x14ac:dyDescent="0.3">
      <c r="B5837" s="412"/>
      <c r="C5837" s="126"/>
      <c r="D5837" s="390"/>
      <c r="E5837" s="390"/>
      <c r="F5837" s="390"/>
    </row>
    <row r="5838" spans="2:6" x14ac:dyDescent="0.3">
      <c r="B5838" s="412"/>
      <c r="C5838" s="126"/>
      <c r="D5838" s="390"/>
      <c r="E5838" s="390"/>
      <c r="F5838" s="390"/>
    </row>
    <row r="5839" spans="2:6" x14ac:dyDescent="0.3">
      <c r="B5839" s="412"/>
      <c r="C5839" s="126"/>
      <c r="D5839" s="390"/>
      <c r="E5839" s="390"/>
      <c r="F5839" s="390"/>
    </row>
    <row r="5840" spans="2:6" x14ac:dyDescent="0.3">
      <c r="B5840" s="412"/>
      <c r="C5840" s="126"/>
      <c r="D5840" s="390"/>
      <c r="E5840" s="390"/>
      <c r="F5840" s="390"/>
    </row>
    <row r="5841" spans="2:6" x14ac:dyDescent="0.3">
      <c r="B5841" s="412"/>
      <c r="C5841" s="126"/>
      <c r="D5841" s="390"/>
      <c r="E5841" s="390"/>
      <c r="F5841" s="390"/>
    </row>
    <row r="5842" spans="2:6" x14ac:dyDescent="0.3">
      <c r="B5842" s="412"/>
      <c r="C5842" s="126"/>
      <c r="D5842" s="390"/>
      <c r="E5842" s="390"/>
      <c r="F5842" s="390"/>
    </row>
    <row r="5843" spans="2:6" x14ac:dyDescent="0.3">
      <c r="B5843" s="412"/>
      <c r="C5843" s="126"/>
      <c r="D5843" s="390"/>
      <c r="E5843" s="390"/>
      <c r="F5843" s="390"/>
    </row>
    <row r="5844" spans="2:6" x14ac:dyDescent="0.3">
      <c r="B5844" s="412"/>
      <c r="C5844" s="126"/>
      <c r="D5844" s="390"/>
      <c r="E5844" s="390"/>
      <c r="F5844" s="390"/>
    </row>
    <row r="5845" spans="2:6" x14ac:dyDescent="0.3">
      <c r="B5845" s="412"/>
      <c r="C5845" s="126"/>
      <c r="D5845" s="390"/>
      <c r="E5845" s="390"/>
      <c r="F5845" s="390"/>
    </row>
    <row r="5846" spans="2:6" x14ac:dyDescent="0.3">
      <c r="B5846" s="412"/>
      <c r="C5846" s="126"/>
      <c r="D5846" s="390"/>
      <c r="E5846" s="390"/>
      <c r="F5846" s="390"/>
    </row>
    <row r="5847" spans="2:6" x14ac:dyDescent="0.3">
      <c r="B5847" s="412"/>
      <c r="C5847" s="126"/>
      <c r="D5847" s="390"/>
      <c r="E5847" s="390"/>
      <c r="F5847" s="390"/>
    </row>
    <row r="5848" spans="2:6" x14ac:dyDescent="0.3">
      <c r="B5848" s="412"/>
      <c r="C5848" s="126"/>
      <c r="D5848" s="390"/>
      <c r="E5848" s="390"/>
      <c r="F5848" s="390"/>
    </row>
    <row r="5849" spans="2:6" x14ac:dyDescent="0.3">
      <c r="B5849" s="412"/>
      <c r="C5849" s="126"/>
      <c r="D5849" s="390"/>
      <c r="E5849" s="390"/>
      <c r="F5849" s="390"/>
    </row>
    <row r="5850" spans="2:6" x14ac:dyDescent="0.3">
      <c r="B5850" s="412"/>
      <c r="C5850" s="126"/>
      <c r="D5850" s="390"/>
      <c r="E5850" s="390"/>
      <c r="F5850" s="390"/>
    </row>
    <row r="5851" spans="2:6" x14ac:dyDescent="0.3">
      <c r="B5851" s="412"/>
      <c r="C5851" s="126"/>
      <c r="D5851" s="390"/>
      <c r="E5851" s="390"/>
      <c r="F5851" s="390"/>
    </row>
    <row r="5852" spans="2:6" x14ac:dyDescent="0.3">
      <c r="B5852" s="412"/>
      <c r="C5852" s="126"/>
      <c r="D5852" s="390"/>
      <c r="E5852" s="390"/>
      <c r="F5852" s="390"/>
    </row>
    <row r="5853" spans="2:6" x14ac:dyDescent="0.3">
      <c r="B5853" s="412"/>
      <c r="C5853" s="126"/>
      <c r="D5853" s="390"/>
      <c r="E5853" s="390"/>
      <c r="F5853" s="390"/>
    </row>
    <row r="5854" spans="2:6" x14ac:dyDescent="0.3">
      <c r="B5854" s="412"/>
      <c r="C5854" s="126"/>
      <c r="D5854" s="390"/>
      <c r="E5854" s="390"/>
      <c r="F5854" s="390"/>
    </row>
    <row r="5855" spans="2:6" x14ac:dyDescent="0.3">
      <c r="B5855" s="412"/>
      <c r="C5855" s="126"/>
      <c r="D5855" s="390"/>
      <c r="E5855" s="390"/>
      <c r="F5855" s="390"/>
    </row>
    <row r="5856" spans="2:6" x14ac:dyDescent="0.3">
      <c r="B5856" s="412"/>
      <c r="C5856" s="126"/>
      <c r="D5856" s="390"/>
      <c r="E5856" s="390"/>
      <c r="F5856" s="390"/>
    </row>
    <row r="5857" spans="2:6" x14ac:dyDescent="0.3">
      <c r="B5857" s="412"/>
      <c r="C5857" s="126"/>
      <c r="D5857" s="390"/>
      <c r="E5857" s="390"/>
      <c r="F5857" s="390"/>
    </row>
    <row r="5858" spans="2:6" x14ac:dyDescent="0.3">
      <c r="B5858" s="412"/>
      <c r="C5858" s="126"/>
      <c r="D5858" s="390"/>
      <c r="E5858" s="390"/>
      <c r="F5858" s="390"/>
    </row>
    <row r="5859" spans="2:6" x14ac:dyDescent="0.3">
      <c r="B5859" s="412"/>
      <c r="C5859" s="126"/>
      <c r="D5859" s="390"/>
      <c r="E5859" s="390"/>
      <c r="F5859" s="390"/>
    </row>
    <row r="5860" spans="2:6" x14ac:dyDescent="0.3">
      <c r="B5860" s="412"/>
      <c r="C5860" s="126"/>
      <c r="D5860" s="390"/>
      <c r="E5860" s="390"/>
      <c r="F5860" s="390"/>
    </row>
    <row r="5861" spans="2:6" x14ac:dyDescent="0.3">
      <c r="B5861" s="412"/>
      <c r="C5861" s="126"/>
      <c r="D5861" s="390"/>
      <c r="E5861" s="390"/>
      <c r="F5861" s="390"/>
    </row>
    <row r="5862" spans="2:6" x14ac:dyDescent="0.3">
      <c r="B5862" s="412"/>
      <c r="C5862" s="126"/>
      <c r="D5862" s="390"/>
      <c r="E5862" s="390"/>
      <c r="F5862" s="390"/>
    </row>
    <row r="5863" spans="2:6" x14ac:dyDescent="0.3">
      <c r="B5863" s="412"/>
      <c r="C5863" s="126"/>
      <c r="D5863" s="390"/>
      <c r="E5863" s="390"/>
      <c r="F5863" s="390"/>
    </row>
    <row r="5864" spans="2:6" x14ac:dyDescent="0.3">
      <c r="B5864" s="412"/>
      <c r="C5864" s="126"/>
      <c r="D5864" s="390"/>
      <c r="E5864" s="390"/>
      <c r="F5864" s="390"/>
    </row>
    <row r="5865" spans="2:6" x14ac:dyDescent="0.3">
      <c r="B5865" s="412"/>
      <c r="C5865" s="126"/>
      <c r="D5865" s="390"/>
      <c r="E5865" s="390"/>
      <c r="F5865" s="390"/>
    </row>
    <row r="5866" spans="2:6" x14ac:dyDescent="0.3">
      <c r="B5866" s="412"/>
      <c r="C5866" s="126"/>
      <c r="D5866" s="390"/>
      <c r="E5866" s="390"/>
      <c r="F5866" s="390"/>
    </row>
    <row r="5867" spans="2:6" x14ac:dyDescent="0.3">
      <c r="B5867" s="412"/>
      <c r="C5867" s="126"/>
      <c r="D5867" s="390"/>
      <c r="E5867" s="390"/>
      <c r="F5867" s="390"/>
    </row>
    <row r="5868" spans="2:6" x14ac:dyDescent="0.3">
      <c r="B5868" s="412"/>
      <c r="C5868" s="126"/>
      <c r="D5868" s="390"/>
      <c r="E5868" s="390"/>
      <c r="F5868" s="390"/>
    </row>
    <row r="5869" spans="2:6" x14ac:dyDescent="0.3">
      <c r="B5869" s="412"/>
      <c r="C5869" s="126"/>
      <c r="D5869" s="390"/>
      <c r="E5869" s="390"/>
      <c r="F5869" s="390"/>
    </row>
    <row r="5870" spans="2:6" x14ac:dyDescent="0.3">
      <c r="B5870" s="412"/>
      <c r="C5870" s="126"/>
      <c r="D5870" s="390"/>
      <c r="E5870" s="390"/>
      <c r="F5870" s="390"/>
    </row>
    <row r="5871" spans="2:6" x14ac:dyDescent="0.3">
      <c r="B5871" s="412"/>
      <c r="C5871" s="126"/>
      <c r="D5871" s="390"/>
      <c r="E5871" s="390"/>
      <c r="F5871" s="390"/>
    </row>
    <row r="5872" spans="2:6" x14ac:dyDescent="0.3">
      <c r="B5872" s="412"/>
      <c r="C5872" s="126"/>
      <c r="D5872" s="390"/>
      <c r="E5872" s="390"/>
      <c r="F5872" s="390"/>
    </row>
    <row r="5873" spans="2:6" x14ac:dyDescent="0.3">
      <c r="B5873" s="412"/>
      <c r="C5873" s="126"/>
      <c r="D5873" s="390"/>
      <c r="E5873" s="390"/>
      <c r="F5873" s="390"/>
    </row>
    <row r="5874" spans="2:6" x14ac:dyDescent="0.3">
      <c r="B5874" s="412"/>
      <c r="C5874" s="126"/>
      <c r="D5874" s="390"/>
      <c r="E5874" s="390"/>
      <c r="F5874" s="390"/>
    </row>
    <row r="5875" spans="2:6" x14ac:dyDescent="0.3">
      <c r="B5875" s="412"/>
      <c r="C5875" s="126"/>
      <c r="D5875" s="390"/>
      <c r="E5875" s="390"/>
      <c r="F5875" s="390"/>
    </row>
    <row r="5876" spans="2:6" x14ac:dyDescent="0.3">
      <c r="B5876" s="412"/>
      <c r="C5876" s="126"/>
      <c r="D5876" s="390"/>
      <c r="E5876" s="390"/>
      <c r="F5876" s="390"/>
    </row>
    <row r="5877" spans="2:6" x14ac:dyDescent="0.3">
      <c r="B5877" s="412"/>
      <c r="C5877" s="126"/>
      <c r="D5877" s="390"/>
      <c r="E5877" s="390"/>
      <c r="F5877" s="390"/>
    </row>
    <row r="5878" spans="2:6" x14ac:dyDescent="0.3">
      <c r="B5878" s="412"/>
      <c r="C5878" s="126"/>
      <c r="D5878" s="390"/>
      <c r="E5878" s="390"/>
      <c r="F5878" s="390"/>
    </row>
    <row r="5879" spans="2:6" x14ac:dyDescent="0.3">
      <c r="B5879" s="412"/>
      <c r="C5879" s="126"/>
      <c r="D5879" s="390"/>
      <c r="E5879" s="390"/>
      <c r="F5879" s="390"/>
    </row>
    <row r="5880" spans="2:6" x14ac:dyDescent="0.3">
      <c r="B5880" s="412"/>
      <c r="C5880" s="126"/>
      <c r="D5880" s="390"/>
      <c r="E5880" s="390"/>
      <c r="F5880" s="390"/>
    </row>
    <row r="5881" spans="2:6" x14ac:dyDescent="0.3">
      <c r="B5881" s="412"/>
      <c r="C5881" s="126"/>
      <c r="D5881" s="390"/>
      <c r="E5881" s="390"/>
      <c r="F5881" s="390"/>
    </row>
    <row r="5882" spans="2:6" x14ac:dyDescent="0.3">
      <c r="B5882" s="412"/>
      <c r="C5882" s="126"/>
      <c r="D5882" s="390"/>
      <c r="E5882" s="390"/>
      <c r="F5882" s="390"/>
    </row>
    <row r="5883" spans="2:6" x14ac:dyDescent="0.3">
      <c r="B5883" s="412"/>
      <c r="C5883" s="126"/>
      <c r="D5883" s="390"/>
      <c r="E5883" s="390"/>
      <c r="F5883" s="390"/>
    </row>
    <row r="5884" spans="2:6" x14ac:dyDescent="0.3">
      <c r="B5884" s="412"/>
      <c r="C5884" s="126"/>
      <c r="D5884" s="390"/>
      <c r="E5884" s="390"/>
      <c r="F5884" s="390"/>
    </row>
    <row r="5885" spans="2:6" x14ac:dyDescent="0.3">
      <c r="B5885" s="412"/>
      <c r="C5885" s="126"/>
      <c r="D5885" s="390"/>
      <c r="E5885" s="390"/>
      <c r="F5885" s="390"/>
    </row>
    <row r="5886" spans="2:6" x14ac:dyDescent="0.3">
      <c r="B5886" s="412"/>
      <c r="C5886" s="126"/>
      <c r="D5886" s="390"/>
      <c r="E5886" s="390"/>
      <c r="F5886" s="390"/>
    </row>
    <row r="5887" spans="2:6" x14ac:dyDescent="0.3">
      <c r="B5887" s="412"/>
      <c r="C5887" s="126"/>
      <c r="D5887" s="390"/>
      <c r="E5887" s="390"/>
      <c r="F5887" s="390"/>
    </row>
    <row r="5888" spans="2:6" x14ac:dyDescent="0.3">
      <c r="B5888" s="412"/>
      <c r="C5888" s="126"/>
      <c r="D5888" s="390"/>
      <c r="E5888" s="390"/>
      <c r="F5888" s="390"/>
    </row>
    <row r="5889" spans="2:6" x14ac:dyDescent="0.3">
      <c r="B5889" s="412"/>
      <c r="C5889" s="126"/>
      <c r="D5889" s="390"/>
      <c r="E5889" s="390"/>
      <c r="F5889" s="390"/>
    </row>
    <row r="5890" spans="2:6" x14ac:dyDescent="0.3">
      <c r="B5890" s="412"/>
      <c r="C5890" s="126"/>
      <c r="D5890" s="390"/>
      <c r="E5890" s="390"/>
      <c r="F5890" s="390"/>
    </row>
    <row r="5891" spans="2:6" x14ac:dyDescent="0.3">
      <c r="B5891" s="412"/>
      <c r="C5891" s="126"/>
      <c r="D5891" s="390"/>
      <c r="E5891" s="390"/>
      <c r="F5891" s="390"/>
    </row>
    <row r="5892" spans="2:6" x14ac:dyDescent="0.3">
      <c r="B5892" s="412"/>
      <c r="C5892" s="126"/>
      <c r="D5892" s="390"/>
      <c r="E5892" s="390"/>
      <c r="F5892" s="390"/>
    </row>
    <row r="5893" spans="2:6" x14ac:dyDescent="0.3">
      <c r="B5893" s="412"/>
      <c r="C5893" s="126"/>
      <c r="D5893" s="390"/>
      <c r="E5893" s="390"/>
      <c r="F5893" s="390"/>
    </row>
    <row r="5894" spans="2:6" x14ac:dyDescent="0.3">
      <c r="B5894" s="412"/>
      <c r="C5894" s="126"/>
      <c r="D5894" s="390"/>
      <c r="E5894" s="390"/>
      <c r="F5894" s="390"/>
    </row>
    <row r="5895" spans="2:6" x14ac:dyDescent="0.3">
      <c r="B5895" s="412"/>
      <c r="C5895" s="126"/>
      <c r="D5895" s="390"/>
      <c r="E5895" s="390"/>
      <c r="F5895" s="390"/>
    </row>
    <row r="5896" spans="2:6" x14ac:dyDescent="0.3">
      <c r="B5896" s="412"/>
      <c r="C5896" s="126"/>
      <c r="D5896" s="390"/>
      <c r="E5896" s="390"/>
      <c r="F5896" s="390"/>
    </row>
    <row r="5897" spans="2:6" x14ac:dyDescent="0.3">
      <c r="B5897" s="412"/>
      <c r="C5897" s="126"/>
      <c r="D5897" s="390"/>
      <c r="E5897" s="390"/>
      <c r="F5897" s="390"/>
    </row>
    <row r="5898" spans="2:6" x14ac:dyDescent="0.3">
      <c r="B5898" s="412"/>
      <c r="C5898" s="126"/>
      <c r="D5898" s="390"/>
      <c r="E5898" s="390"/>
      <c r="F5898" s="390"/>
    </row>
    <row r="5899" spans="2:6" x14ac:dyDescent="0.3">
      <c r="B5899" s="412"/>
      <c r="C5899" s="126"/>
      <c r="D5899" s="390"/>
      <c r="E5899" s="390"/>
      <c r="F5899" s="390"/>
    </row>
    <row r="5900" spans="2:6" x14ac:dyDescent="0.3">
      <c r="B5900" s="412"/>
      <c r="C5900" s="126"/>
      <c r="D5900" s="390"/>
      <c r="E5900" s="390"/>
      <c r="F5900" s="390"/>
    </row>
    <row r="5901" spans="2:6" x14ac:dyDescent="0.3">
      <c r="B5901" s="412"/>
      <c r="C5901" s="126"/>
      <c r="D5901" s="390"/>
      <c r="E5901" s="390"/>
      <c r="F5901" s="390"/>
    </row>
    <row r="5902" spans="2:6" x14ac:dyDescent="0.3">
      <c r="B5902" s="412"/>
      <c r="C5902" s="126"/>
      <c r="D5902" s="390"/>
      <c r="E5902" s="390"/>
      <c r="F5902" s="390"/>
    </row>
    <row r="5903" spans="2:6" x14ac:dyDescent="0.3">
      <c r="B5903" s="412"/>
      <c r="C5903" s="126"/>
      <c r="D5903" s="390"/>
      <c r="E5903" s="390"/>
      <c r="F5903" s="390"/>
    </row>
    <row r="5904" spans="2:6" x14ac:dyDescent="0.3">
      <c r="B5904" s="412"/>
      <c r="C5904" s="126"/>
      <c r="D5904" s="390"/>
      <c r="E5904" s="390"/>
      <c r="F5904" s="390"/>
    </row>
    <row r="5905" spans="2:6" x14ac:dyDescent="0.3">
      <c r="B5905" s="412"/>
      <c r="C5905" s="126"/>
      <c r="D5905" s="390"/>
      <c r="E5905" s="390"/>
      <c r="F5905" s="390"/>
    </row>
    <row r="5906" spans="2:6" x14ac:dyDescent="0.3">
      <c r="B5906" s="412"/>
      <c r="C5906" s="126"/>
      <c r="D5906" s="390"/>
      <c r="E5906" s="390"/>
      <c r="F5906" s="390"/>
    </row>
    <row r="5907" spans="2:6" x14ac:dyDescent="0.3">
      <c r="B5907" s="412"/>
      <c r="C5907" s="126"/>
      <c r="D5907" s="390"/>
      <c r="E5907" s="390"/>
      <c r="F5907" s="390"/>
    </row>
    <row r="5908" spans="2:6" x14ac:dyDescent="0.3">
      <c r="B5908" s="412"/>
      <c r="C5908" s="126"/>
      <c r="D5908" s="390"/>
      <c r="E5908" s="390"/>
      <c r="F5908" s="390"/>
    </row>
    <row r="5909" spans="2:6" x14ac:dyDescent="0.3">
      <c r="B5909" s="412"/>
      <c r="C5909" s="126"/>
      <c r="D5909" s="390"/>
      <c r="E5909" s="390"/>
      <c r="F5909" s="390"/>
    </row>
    <row r="5910" spans="2:6" x14ac:dyDescent="0.3">
      <c r="B5910" s="412"/>
      <c r="C5910" s="126"/>
      <c r="D5910" s="390"/>
      <c r="E5910" s="390"/>
      <c r="F5910" s="390"/>
    </row>
    <row r="5911" spans="2:6" x14ac:dyDescent="0.3">
      <c r="B5911" s="412"/>
      <c r="C5911" s="126"/>
      <c r="D5911" s="390"/>
      <c r="E5911" s="390"/>
      <c r="F5911" s="390"/>
    </row>
    <row r="5912" spans="2:6" x14ac:dyDescent="0.3">
      <c r="B5912" s="412"/>
      <c r="C5912" s="126"/>
      <c r="D5912" s="390"/>
      <c r="E5912" s="390"/>
      <c r="F5912" s="390"/>
    </row>
    <row r="5913" spans="2:6" x14ac:dyDescent="0.3">
      <c r="B5913" s="412"/>
      <c r="C5913" s="126"/>
      <c r="D5913" s="390"/>
      <c r="E5913" s="390"/>
      <c r="F5913" s="390"/>
    </row>
    <row r="5914" spans="2:6" x14ac:dyDescent="0.3">
      <c r="B5914" s="412"/>
      <c r="C5914" s="126"/>
      <c r="D5914" s="390"/>
      <c r="E5914" s="390"/>
      <c r="F5914" s="390"/>
    </row>
    <row r="5915" spans="2:6" x14ac:dyDescent="0.3">
      <c r="B5915" s="412"/>
      <c r="C5915" s="126"/>
      <c r="D5915" s="390"/>
      <c r="E5915" s="390"/>
      <c r="F5915" s="390"/>
    </row>
    <row r="5916" spans="2:6" x14ac:dyDescent="0.3">
      <c r="B5916" s="412"/>
      <c r="C5916" s="126"/>
      <c r="D5916" s="390"/>
      <c r="E5916" s="390"/>
      <c r="F5916" s="390"/>
    </row>
    <row r="5917" spans="2:6" x14ac:dyDescent="0.3">
      <c r="B5917" s="412"/>
      <c r="C5917" s="126"/>
      <c r="D5917" s="390"/>
      <c r="E5917" s="390"/>
      <c r="F5917" s="390"/>
    </row>
    <row r="5918" spans="2:6" x14ac:dyDescent="0.3">
      <c r="B5918" s="412"/>
      <c r="C5918" s="126"/>
      <c r="D5918" s="390"/>
      <c r="E5918" s="390"/>
      <c r="F5918" s="390"/>
    </row>
    <row r="5919" spans="2:6" x14ac:dyDescent="0.3">
      <c r="B5919" s="412"/>
      <c r="C5919" s="126"/>
      <c r="D5919" s="390"/>
      <c r="E5919" s="390"/>
      <c r="F5919" s="390"/>
    </row>
    <row r="5920" spans="2:6" x14ac:dyDescent="0.3">
      <c r="B5920" s="412"/>
      <c r="C5920" s="126"/>
      <c r="D5920" s="390"/>
      <c r="E5920" s="390"/>
      <c r="F5920" s="390"/>
    </row>
    <row r="5921" spans="2:6" x14ac:dyDescent="0.3">
      <c r="B5921" s="412"/>
      <c r="C5921" s="126"/>
      <c r="D5921" s="390"/>
      <c r="E5921" s="390"/>
      <c r="F5921" s="390"/>
    </row>
    <row r="5922" spans="2:6" x14ac:dyDescent="0.3">
      <c r="B5922" s="412"/>
      <c r="C5922" s="126"/>
      <c r="D5922" s="390"/>
      <c r="E5922" s="390"/>
      <c r="F5922" s="390"/>
    </row>
    <row r="5923" spans="2:6" x14ac:dyDescent="0.3">
      <c r="B5923" s="412"/>
      <c r="C5923" s="126"/>
      <c r="D5923" s="390"/>
      <c r="E5923" s="390"/>
      <c r="F5923" s="390"/>
    </row>
    <row r="5924" spans="2:6" x14ac:dyDescent="0.3">
      <c r="B5924" s="412"/>
      <c r="C5924" s="126"/>
      <c r="D5924" s="390"/>
      <c r="E5924" s="390"/>
      <c r="F5924" s="390"/>
    </row>
    <row r="5925" spans="2:6" x14ac:dyDescent="0.3">
      <c r="B5925" s="412"/>
      <c r="C5925" s="126"/>
      <c r="D5925" s="390"/>
      <c r="E5925" s="390"/>
      <c r="F5925" s="390"/>
    </row>
    <row r="5926" spans="2:6" x14ac:dyDescent="0.3">
      <c r="B5926" s="412"/>
      <c r="C5926" s="126"/>
      <c r="D5926" s="390"/>
      <c r="E5926" s="390"/>
      <c r="F5926" s="390"/>
    </row>
    <row r="5927" spans="2:6" x14ac:dyDescent="0.3">
      <c r="B5927" s="412"/>
      <c r="C5927" s="126"/>
      <c r="D5927" s="390"/>
      <c r="E5927" s="390"/>
      <c r="F5927" s="390"/>
    </row>
    <row r="5928" spans="2:6" x14ac:dyDescent="0.3">
      <c r="B5928" s="412"/>
      <c r="C5928" s="126"/>
      <c r="D5928" s="390"/>
      <c r="E5928" s="390"/>
      <c r="F5928" s="390"/>
    </row>
    <row r="5929" spans="2:6" x14ac:dyDescent="0.3">
      <c r="B5929" s="412"/>
      <c r="C5929" s="126"/>
      <c r="D5929" s="390"/>
      <c r="E5929" s="390"/>
      <c r="F5929" s="390"/>
    </row>
    <row r="5930" spans="2:6" x14ac:dyDescent="0.3">
      <c r="B5930" s="412"/>
      <c r="C5930" s="126"/>
      <c r="D5930" s="390"/>
      <c r="E5930" s="390"/>
      <c r="F5930" s="390"/>
    </row>
    <row r="5931" spans="2:6" x14ac:dyDescent="0.3">
      <c r="B5931" s="412"/>
      <c r="C5931" s="126"/>
      <c r="D5931" s="390"/>
      <c r="E5931" s="390"/>
      <c r="F5931" s="390"/>
    </row>
    <row r="5932" spans="2:6" x14ac:dyDescent="0.3">
      <c r="B5932" s="412"/>
      <c r="C5932" s="126"/>
      <c r="D5932" s="390"/>
      <c r="E5932" s="390"/>
      <c r="F5932" s="390"/>
    </row>
    <row r="5933" spans="2:6" x14ac:dyDescent="0.3">
      <c r="B5933" s="412"/>
      <c r="C5933" s="126"/>
      <c r="D5933" s="390"/>
      <c r="E5933" s="390"/>
      <c r="F5933" s="390"/>
    </row>
    <row r="5934" spans="2:6" x14ac:dyDescent="0.3">
      <c r="B5934" s="412"/>
      <c r="C5934" s="126"/>
      <c r="D5934" s="390"/>
      <c r="E5934" s="390"/>
      <c r="F5934" s="390"/>
    </row>
    <row r="5935" spans="2:6" x14ac:dyDescent="0.3">
      <c r="B5935" s="412"/>
      <c r="C5935" s="126"/>
      <c r="D5935" s="390"/>
      <c r="E5935" s="390"/>
      <c r="F5935" s="390"/>
    </row>
    <row r="5936" spans="2:6" x14ac:dyDescent="0.3">
      <c r="B5936" s="412"/>
      <c r="C5936" s="126"/>
      <c r="D5936" s="390"/>
      <c r="E5936" s="390"/>
      <c r="F5936" s="390"/>
    </row>
    <row r="5937" spans="2:6" x14ac:dyDescent="0.3">
      <c r="B5937" s="412"/>
      <c r="C5937" s="126"/>
      <c r="D5937" s="390"/>
      <c r="E5937" s="390"/>
      <c r="F5937" s="390"/>
    </row>
    <row r="5938" spans="2:6" x14ac:dyDescent="0.3">
      <c r="B5938" s="412"/>
      <c r="C5938" s="126"/>
      <c r="D5938" s="390"/>
      <c r="E5938" s="390"/>
      <c r="F5938" s="390"/>
    </row>
    <row r="5939" spans="2:6" x14ac:dyDescent="0.3">
      <c r="B5939" s="412"/>
      <c r="C5939" s="126"/>
      <c r="D5939" s="390"/>
      <c r="E5939" s="390"/>
      <c r="F5939" s="390"/>
    </row>
    <row r="5940" spans="2:6" x14ac:dyDescent="0.3">
      <c r="B5940" s="412"/>
      <c r="C5940" s="126"/>
      <c r="D5940" s="390"/>
      <c r="E5940" s="390"/>
      <c r="F5940" s="390"/>
    </row>
    <row r="5941" spans="2:6" x14ac:dyDescent="0.3">
      <c r="B5941" s="412"/>
      <c r="C5941" s="126"/>
      <c r="D5941" s="390"/>
      <c r="E5941" s="390"/>
      <c r="F5941" s="390"/>
    </row>
    <row r="5942" spans="2:6" x14ac:dyDescent="0.3">
      <c r="B5942" s="412"/>
      <c r="C5942" s="126"/>
      <c r="D5942" s="390"/>
      <c r="E5942" s="390"/>
      <c r="F5942" s="390"/>
    </row>
    <row r="5943" spans="2:6" x14ac:dyDescent="0.3">
      <c r="B5943" s="412"/>
      <c r="C5943" s="126"/>
      <c r="D5943" s="390"/>
      <c r="E5943" s="390"/>
      <c r="F5943" s="390"/>
    </row>
    <row r="5944" spans="2:6" x14ac:dyDescent="0.3">
      <c r="B5944" s="412"/>
      <c r="C5944" s="126"/>
      <c r="D5944" s="390"/>
      <c r="E5944" s="390"/>
      <c r="F5944" s="390"/>
    </row>
    <row r="5945" spans="2:6" x14ac:dyDescent="0.3">
      <c r="B5945" s="412"/>
      <c r="C5945" s="126"/>
      <c r="D5945" s="390"/>
      <c r="E5945" s="390"/>
      <c r="F5945" s="390"/>
    </row>
    <row r="5946" spans="2:6" x14ac:dyDescent="0.3">
      <c r="B5946" s="412"/>
      <c r="C5946" s="126"/>
      <c r="D5946" s="390"/>
      <c r="E5946" s="390"/>
      <c r="F5946" s="390"/>
    </row>
    <row r="5947" spans="2:6" x14ac:dyDescent="0.3">
      <c r="B5947" s="412"/>
      <c r="C5947" s="126"/>
      <c r="D5947" s="390"/>
      <c r="E5947" s="390"/>
      <c r="F5947" s="390"/>
    </row>
    <row r="5948" spans="2:6" x14ac:dyDescent="0.3">
      <c r="B5948" s="412"/>
      <c r="C5948" s="126"/>
      <c r="D5948" s="390"/>
      <c r="E5948" s="390"/>
      <c r="F5948" s="390"/>
    </row>
    <row r="5949" spans="2:6" x14ac:dyDescent="0.3">
      <c r="B5949" s="412"/>
      <c r="C5949" s="126"/>
      <c r="D5949" s="390"/>
      <c r="E5949" s="390"/>
      <c r="F5949" s="390"/>
    </row>
    <row r="5950" spans="2:6" x14ac:dyDescent="0.3">
      <c r="B5950" s="412"/>
      <c r="C5950" s="126"/>
      <c r="D5950" s="390"/>
      <c r="E5950" s="390"/>
      <c r="F5950" s="390"/>
    </row>
    <row r="5951" spans="2:6" x14ac:dyDescent="0.3">
      <c r="B5951" s="412"/>
      <c r="C5951" s="126"/>
      <c r="D5951" s="390"/>
      <c r="E5951" s="390"/>
      <c r="F5951" s="390"/>
    </row>
    <row r="5952" spans="2:6" x14ac:dyDescent="0.3">
      <c r="B5952" s="412"/>
      <c r="C5952" s="126"/>
      <c r="D5952" s="390"/>
      <c r="E5952" s="390"/>
      <c r="F5952" s="390"/>
    </row>
    <row r="5953" spans="2:6" x14ac:dyDescent="0.3">
      <c r="B5953" s="412"/>
      <c r="C5953" s="126"/>
      <c r="D5953" s="390"/>
      <c r="E5953" s="390"/>
      <c r="F5953" s="390"/>
    </row>
    <row r="5954" spans="2:6" x14ac:dyDescent="0.3">
      <c r="B5954" s="412"/>
      <c r="C5954" s="126"/>
      <c r="D5954" s="390"/>
      <c r="E5954" s="390"/>
      <c r="F5954" s="390"/>
    </row>
    <row r="5955" spans="2:6" x14ac:dyDescent="0.3">
      <c r="B5955" s="412"/>
      <c r="C5955" s="126"/>
      <c r="D5955" s="390"/>
      <c r="E5955" s="390"/>
      <c r="F5955" s="390"/>
    </row>
    <row r="5956" spans="2:6" x14ac:dyDescent="0.3">
      <c r="B5956" s="412"/>
      <c r="C5956" s="126"/>
      <c r="D5956" s="390"/>
      <c r="E5956" s="390"/>
      <c r="F5956" s="390"/>
    </row>
    <row r="5957" spans="2:6" x14ac:dyDescent="0.3">
      <c r="B5957" s="412"/>
      <c r="C5957" s="126"/>
      <c r="D5957" s="390"/>
      <c r="E5957" s="390"/>
      <c r="F5957" s="390"/>
    </row>
    <row r="5958" spans="2:6" x14ac:dyDescent="0.3">
      <c r="B5958" s="412"/>
      <c r="C5958" s="126"/>
      <c r="D5958" s="390"/>
      <c r="E5958" s="390"/>
      <c r="F5958" s="390"/>
    </row>
    <row r="5959" spans="2:6" x14ac:dyDescent="0.3">
      <c r="B5959" s="412"/>
      <c r="C5959" s="126"/>
      <c r="D5959" s="390"/>
      <c r="E5959" s="390"/>
      <c r="F5959" s="390"/>
    </row>
    <row r="5960" spans="2:6" x14ac:dyDescent="0.3">
      <c r="B5960" s="412"/>
      <c r="C5960" s="126"/>
      <c r="D5960" s="390"/>
      <c r="E5960" s="390"/>
      <c r="F5960" s="390"/>
    </row>
    <row r="5961" spans="2:6" x14ac:dyDescent="0.3">
      <c r="B5961" s="412"/>
      <c r="C5961" s="126"/>
      <c r="D5961" s="390"/>
      <c r="E5961" s="390"/>
      <c r="F5961" s="390"/>
    </row>
    <row r="5962" spans="2:6" x14ac:dyDescent="0.3">
      <c r="B5962" s="412"/>
      <c r="C5962" s="126"/>
      <c r="D5962" s="390"/>
      <c r="E5962" s="390"/>
      <c r="F5962" s="390"/>
    </row>
    <row r="5963" spans="2:6" x14ac:dyDescent="0.3">
      <c r="B5963" s="412"/>
      <c r="C5963" s="126"/>
      <c r="D5963" s="390"/>
      <c r="E5963" s="390"/>
      <c r="F5963" s="390"/>
    </row>
    <row r="5964" spans="2:6" x14ac:dyDescent="0.3">
      <c r="B5964" s="412"/>
      <c r="C5964" s="126"/>
      <c r="D5964" s="390"/>
      <c r="E5964" s="390"/>
      <c r="F5964" s="390"/>
    </row>
    <row r="5965" spans="2:6" x14ac:dyDescent="0.3">
      <c r="B5965" s="412"/>
      <c r="C5965" s="126"/>
      <c r="D5965" s="390"/>
      <c r="E5965" s="390"/>
      <c r="F5965" s="390"/>
    </row>
    <row r="5966" spans="2:6" x14ac:dyDescent="0.3">
      <c r="B5966" s="412"/>
      <c r="C5966" s="126"/>
      <c r="D5966" s="390"/>
      <c r="E5966" s="390"/>
      <c r="F5966" s="390"/>
    </row>
    <row r="5967" spans="2:6" x14ac:dyDescent="0.3">
      <c r="B5967" s="412"/>
      <c r="C5967" s="126"/>
      <c r="D5967" s="390"/>
      <c r="E5967" s="390"/>
      <c r="F5967" s="390"/>
    </row>
    <row r="5968" spans="2:6" x14ac:dyDescent="0.3">
      <c r="B5968" s="412"/>
      <c r="C5968" s="126"/>
      <c r="D5968" s="390"/>
      <c r="E5968" s="390"/>
      <c r="F5968" s="390"/>
    </row>
    <row r="5969" spans="2:6" x14ac:dyDescent="0.3">
      <c r="B5969" s="412"/>
      <c r="C5969" s="126"/>
      <c r="D5969" s="390"/>
      <c r="E5969" s="390"/>
      <c r="F5969" s="390"/>
    </row>
    <row r="5970" spans="2:6" x14ac:dyDescent="0.3">
      <c r="B5970" s="412"/>
      <c r="C5970" s="126"/>
      <c r="D5970" s="390"/>
      <c r="E5970" s="390"/>
      <c r="F5970" s="390"/>
    </row>
    <row r="5971" spans="2:6" x14ac:dyDescent="0.3">
      <c r="B5971" s="412"/>
      <c r="C5971" s="126"/>
      <c r="D5971" s="390"/>
      <c r="E5971" s="390"/>
      <c r="F5971" s="390"/>
    </row>
    <row r="5972" spans="2:6" x14ac:dyDescent="0.3">
      <c r="B5972" s="412"/>
      <c r="C5972" s="126"/>
      <c r="D5972" s="390"/>
      <c r="E5972" s="390"/>
      <c r="F5972" s="390"/>
    </row>
    <row r="5973" spans="2:6" x14ac:dyDescent="0.3">
      <c r="B5973" s="412"/>
      <c r="C5973" s="126"/>
      <c r="D5973" s="390"/>
      <c r="E5973" s="390"/>
      <c r="F5973" s="390"/>
    </row>
    <row r="5974" spans="2:6" x14ac:dyDescent="0.3">
      <c r="B5974" s="412"/>
      <c r="C5974" s="126"/>
      <c r="D5974" s="390"/>
      <c r="E5974" s="390"/>
      <c r="F5974" s="390"/>
    </row>
    <row r="5975" spans="2:6" x14ac:dyDescent="0.3">
      <c r="B5975" s="412"/>
      <c r="C5975" s="126"/>
      <c r="D5975" s="390"/>
      <c r="E5975" s="390"/>
      <c r="F5975" s="390"/>
    </row>
    <row r="5976" spans="2:6" x14ac:dyDescent="0.3">
      <c r="B5976" s="412"/>
      <c r="C5976" s="126"/>
      <c r="D5976" s="390"/>
      <c r="E5976" s="390"/>
      <c r="F5976" s="390"/>
    </row>
    <row r="5977" spans="2:6" x14ac:dyDescent="0.3">
      <c r="B5977" s="412"/>
      <c r="C5977" s="126"/>
      <c r="D5977" s="390"/>
      <c r="E5977" s="390"/>
      <c r="F5977" s="390"/>
    </row>
    <row r="5978" spans="2:6" x14ac:dyDescent="0.3">
      <c r="B5978" s="412"/>
      <c r="C5978" s="126"/>
      <c r="D5978" s="390"/>
      <c r="E5978" s="390"/>
      <c r="F5978" s="390"/>
    </row>
    <row r="5979" spans="2:6" x14ac:dyDescent="0.3">
      <c r="B5979" s="412"/>
      <c r="C5979" s="126"/>
      <c r="D5979" s="390"/>
      <c r="E5979" s="390"/>
      <c r="F5979" s="390"/>
    </row>
    <row r="5980" spans="2:6" x14ac:dyDescent="0.3">
      <c r="B5980" s="412"/>
      <c r="C5980" s="126"/>
      <c r="D5980" s="390"/>
      <c r="E5980" s="390"/>
      <c r="F5980" s="390"/>
    </row>
    <row r="5981" spans="2:6" x14ac:dyDescent="0.3">
      <c r="B5981" s="412"/>
      <c r="C5981" s="126"/>
      <c r="D5981" s="390"/>
      <c r="E5981" s="390"/>
      <c r="F5981" s="390"/>
    </row>
    <row r="5982" spans="2:6" x14ac:dyDescent="0.3">
      <c r="B5982" s="412"/>
      <c r="C5982" s="126"/>
      <c r="D5982" s="390"/>
      <c r="E5982" s="390"/>
      <c r="F5982" s="390"/>
    </row>
    <row r="5983" spans="2:6" x14ac:dyDescent="0.3">
      <c r="B5983" s="412"/>
      <c r="C5983" s="126"/>
      <c r="D5983" s="390"/>
      <c r="E5983" s="390"/>
      <c r="F5983" s="390"/>
    </row>
    <row r="5984" spans="2:6" x14ac:dyDescent="0.3">
      <c r="B5984" s="412"/>
      <c r="C5984" s="126"/>
      <c r="D5984" s="390"/>
      <c r="E5984" s="390"/>
      <c r="F5984" s="390"/>
    </row>
    <row r="5985" spans="2:6" x14ac:dyDescent="0.3">
      <c r="B5985" s="412"/>
      <c r="C5985" s="126"/>
      <c r="D5985" s="390"/>
      <c r="E5985" s="390"/>
      <c r="F5985" s="390"/>
    </row>
    <row r="5986" spans="2:6" x14ac:dyDescent="0.3">
      <c r="B5986" s="412"/>
      <c r="C5986" s="126"/>
      <c r="D5986" s="390"/>
      <c r="E5986" s="390"/>
      <c r="F5986" s="390"/>
    </row>
    <row r="5987" spans="2:6" x14ac:dyDescent="0.3">
      <c r="B5987" s="412"/>
      <c r="C5987" s="126"/>
      <c r="D5987" s="390"/>
      <c r="E5987" s="390"/>
      <c r="F5987" s="390"/>
    </row>
    <row r="5988" spans="2:6" x14ac:dyDescent="0.3">
      <c r="B5988" s="412"/>
      <c r="C5988" s="126"/>
      <c r="D5988" s="390"/>
      <c r="E5988" s="390"/>
      <c r="F5988" s="390"/>
    </row>
    <row r="5989" spans="2:6" x14ac:dyDescent="0.3">
      <c r="B5989" s="412"/>
      <c r="C5989" s="126"/>
      <c r="D5989" s="390"/>
      <c r="E5989" s="390"/>
      <c r="F5989" s="390"/>
    </row>
    <row r="5990" spans="2:6" x14ac:dyDescent="0.3">
      <c r="B5990" s="412"/>
      <c r="C5990" s="126"/>
      <c r="D5990" s="390"/>
      <c r="E5990" s="390"/>
      <c r="F5990" s="390"/>
    </row>
    <row r="5991" spans="2:6" x14ac:dyDescent="0.3">
      <c r="B5991" s="412"/>
      <c r="C5991" s="126"/>
      <c r="D5991" s="390"/>
      <c r="E5991" s="390"/>
      <c r="F5991" s="390"/>
    </row>
    <row r="5992" spans="2:6" x14ac:dyDescent="0.3">
      <c r="B5992" s="412"/>
      <c r="C5992" s="126"/>
      <c r="D5992" s="390"/>
      <c r="E5992" s="390"/>
      <c r="F5992" s="390"/>
    </row>
    <row r="5993" spans="2:6" x14ac:dyDescent="0.3">
      <c r="B5993" s="412"/>
      <c r="C5993" s="126"/>
      <c r="D5993" s="390"/>
      <c r="E5993" s="390"/>
      <c r="F5993" s="390"/>
    </row>
    <row r="5994" spans="2:6" x14ac:dyDescent="0.3">
      <c r="B5994" s="412"/>
      <c r="C5994" s="126"/>
      <c r="D5994" s="390"/>
      <c r="E5994" s="390"/>
      <c r="F5994" s="390"/>
    </row>
    <row r="5995" spans="2:6" x14ac:dyDescent="0.3">
      <c r="B5995" s="412"/>
      <c r="C5995" s="126"/>
      <c r="D5995" s="390"/>
      <c r="E5995" s="390"/>
      <c r="F5995" s="390"/>
    </row>
    <row r="5996" spans="2:6" x14ac:dyDescent="0.3">
      <c r="B5996" s="412"/>
      <c r="C5996" s="126"/>
      <c r="D5996" s="390"/>
      <c r="E5996" s="390"/>
      <c r="F5996" s="390"/>
    </row>
    <row r="5997" spans="2:6" x14ac:dyDescent="0.3">
      <c r="B5997" s="412"/>
      <c r="C5997" s="126"/>
      <c r="D5997" s="390"/>
      <c r="E5997" s="390"/>
      <c r="F5997" s="390"/>
    </row>
    <row r="5998" spans="2:6" x14ac:dyDescent="0.3">
      <c r="B5998" s="412"/>
      <c r="C5998" s="126"/>
      <c r="D5998" s="390"/>
      <c r="E5998" s="390"/>
      <c r="F5998" s="390"/>
    </row>
    <row r="5999" spans="2:6" x14ac:dyDescent="0.3">
      <c r="B5999" s="412"/>
      <c r="C5999" s="126"/>
      <c r="D5999" s="390"/>
      <c r="E5999" s="390"/>
      <c r="F5999" s="390"/>
    </row>
    <row r="6000" spans="2:6" x14ac:dyDescent="0.3">
      <c r="B6000" s="412"/>
      <c r="C6000" s="126"/>
      <c r="D6000" s="390"/>
      <c r="E6000" s="390"/>
      <c r="F6000" s="390"/>
    </row>
    <row r="6001" spans="2:6" x14ac:dyDescent="0.3">
      <c r="B6001" s="412"/>
      <c r="C6001" s="126"/>
      <c r="D6001" s="390"/>
      <c r="E6001" s="390"/>
      <c r="F6001" s="390"/>
    </row>
    <row r="6002" spans="2:6" x14ac:dyDescent="0.3">
      <c r="B6002" s="412"/>
      <c r="C6002" s="126"/>
      <c r="D6002" s="390"/>
      <c r="E6002" s="390"/>
      <c r="F6002" s="390"/>
    </row>
    <row r="6003" spans="2:6" x14ac:dyDescent="0.3">
      <c r="B6003" s="412"/>
      <c r="C6003" s="126"/>
      <c r="D6003" s="390"/>
      <c r="E6003" s="390"/>
      <c r="F6003" s="390"/>
    </row>
    <row r="6004" spans="2:6" x14ac:dyDescent="0.3">
      <c r="B6004" s="412"/>
      <c r="C6004" s="126"/>
      <c r="D6004" s="390"/>
      <c r="E6004" s="390"/>
      <c r="F6004" s="390"/>
    </row>
    <row r="6005" spans="2:6" x14ac:dyDescent="0.3">
      <c r="B6005" s="412"/>
      <c r="C6005" s="126"/>
      <c r="D6005" s="390"/>
      <c r="E6005" s="390"/>
      <c r="F6005" s="390"/>
    </row>
    <row r="6006" spans="2:6" x14ac:dyDescent="0.3">
      <c r="B6006" s="412"/>
      <c r="C6006" s="126"/>
      <c r="D6006" s="390"/>
      <c r="E6006" s="390"/>
      <c r="F6006" s="390"/>
    </row>
    <row r="6007" spans="2:6" x14ac:dyDescent="0.3">
      <c r="B6007" s="412"/>
      <c r="C6007" s="126"/>
      <c r="D6007" s="390"/>
      <c r="E6007" s="390"/>
      <c r="F6007" s="390"/>
    </row>
    <row r="6008" spans="2:6" x14ac:dyDescent="0.3">
      <c r="B6008" s="412"/>
      <c r="C6008" s="126"/>
      <c r="D6008" s="390"/>
      <c r="E6008" s="390"/>
      <c r="F6008" s="390"/>
    </row>
    <row r="6009" spans="2:6" x14ac:dyDescent="0.3">
      <c r="B6009" s="412"/>
      <c r="C6009" s="126"/>
      <c r="D6009" s="390"/>
      <c r="E6009" s="390"/>
      <c r="F6009" s="390"/>
    </row>
    <row r="6010" spans="2:6" x14ac:dyDescent="0.3">
      <c r="B6010" s="412"/>
      <c r="C6010" s="126"/>
      <c r="D6010" s="390"/>
      <c r="E6010" s="390"/>
      <c r="F6010" s="390"/>
    </row>
    <row r="6011" spans="2:6" x14ac:dyDescent="0.3">
      <c r="B6011" s="412"/>
      <c r="C6011" s="126"/>
      <c r="D6011" s="390"/>
      <c r="E6011" s="390"/>
      <c r="F6011" s="390"/>
    </row>
    <row r="6012" spans="2:6" x14ac:dyDescent="0.3">
      <c r="B6012" s="412"/>
      <c r="C6012" s="126"/>
      <c r="D6012" s="390"/>
      <c r="E6012" s="390"/>
      <c r="F6012" s="390"/>
    </row>
    <row r="6013" spans="2:6" x14ac:dyDescent="0.3">
      <c r="B6013" s="412"/>
      <c r="C6013" s="126"/>
      <c r="D6013" s="390"/>
      <c r="E6013" s="390"/>
      <c r="F6013" s="390"/>
    </row>
    <row r="6014" spans="2:6" x14ac:dyDescent="0.3">
      <c r="B6014" s="412"/>
      <c r="C6014" s="126"/>
      <c r="D6014" s="390"/>
      <c r="E6014" s="390"/>
      <c r="F6014" s="390"/>
    </row>
    <row r="6015" spans="2:6" x14ac:dyDescent="0.3">
      <c r="B6015" s="412"/>
      <c r="C6015" s="126"/>
      <c r="D6015" s="390"/>
      <c r="E6015" s="390"/>
      <c r="F6015" s="390"/>
    </row>
    <row r="6016" spans="2:6" x14ac:dyDescent="0.3">
      <c r="B6016" s="412"/>
      <c r="C6016" s="126"/>
      <c r="D6016" s="390"/>
      <c r="E6016" s="390"/>
      <c r="F6016" s="390"/>
    </row>
    <row r="6017" spans="2:6" x14ac:dyDescent="0.3">
      <c r="B6017" s="412"/>
      <c r="C6017" s="126"/>
      <c r="D6017" s="390"/>
      <c r="E6017" s="390"/>
      <c r="F6017" s="390"/>
    </row>
    <row r="6018" spans="2:6" x14ac:dyDescent="0.3">
      <c r="B6018" s="412"/>
      <c r="C6018" s="126"/>
      <c r="D6018" s="390"/>
      <c r="E6018" s="390"/>
      <c r="F6018" s="390"/>
    </row>
    <row r="6019" spans="2:6" x14ac:dyDescent="0.3">
      <c r="B6019" s="412"/>
      <c r="C6019" s="126"/>
      <c r="D6019" s="390"/>
      <c r="E6019" s="390"/>
      <c r="F6019" s="390"/>
    </row>
    <row r="6020" spans="2:6" x14ac:dyDescent="0.3">
      <c r="B6020" s="412"/>
      <c r="C6020" s="126"/>
      <c r="D6020" s="390"/>
      <c r="E6020" s="390"/>
      <c r="F6020" s="390"/>
    </row>
    <row r="6021" spans="2:6" x14ac:dyDescent="0.3">
      <c r="B6021" s="412"/>
      <c r="C6021" s="126"/>
      <c r="D6021" s="390"/>
      <c r="E6021" s="390"/>
      <c r="F6021" s="390"/>
    </row>
    <row r="6022" spans="2:6" x14ac:dyDescent="0.3">
      <c r="B6022" s="412"/>
      <c r="C6022" s="126"/>
      <c r="D6022" s="390"/>
      <c r="E6022" s="390"/>
      <c r="F6022" s="390"/>
    </row>
    <row r="6023" spans="2:6" x14ac:dyDescent="0.3">
      <c r="B6023" s="412"/>
      <c r="C6023" s="126"/>
      <c r="D6023" s="390"/>
      <c r="E6023" s="390"/>
      <c r="F6023" s="390"/>
    </row>
    <row r="6024" spans="2:6" x14ac:dyDescent="0.3">
      <c r="B6024" s="412"/>
      <c r="C6024" s="126"/>
      <c r="D6024" s="390"/>
      <c r="E6024" s="390"/>
      <c r="F6024" s="390"/>
    </row>
    <row r="6025" spans="2:6" x14ac:dyDescent="0.3">
      <c r="B6025" s="412"/>
      <c r="C6025" s="126"/>
      <c r="D6025" s="390"/>
      <c r="E6025" s="390"/>
      <c r="F6025" s="390"/>
    </row>
    <row r="6026" spans="2:6" x14ac:dyDescent="0.3">
      <c r="B6026" s="412"/>
      <c r="C6026" s="126"/>
      <c r="D6026" s="390"/>
      <c r="E6026" s="390"/>
      <c r="F6026" s="390"/>
    </row>
    <row r="6027" spans="2:6" x14ac:dyDescent="0.3">
      <c r="B6027" s="412"/>
      <c r="C6027" s="126"/>
      <c r="D6027" s="390"/>
      <c r="E6027" s="390"/>
      <c r="F6027" s="390"/>
    </row>
    <row r="6028" spans="2:6" x14ac:dyDescent="0.3">
      <c r="B6028" s="412"/>
      <c r="C6028" s="126"/>
      <c r="D6028" s="390"/>
      <c r="E6028" s="390"/>
      <c r="F6028" s="390"/>
    </row>
    <row r="6029" spans="2:6" x14ac:dyDescent="0.3">
      <c r="B6029" s="412"/>
      <c r="C6029" s="126"/>
      <c r="D6029" s="390"/>
      <c r="E6029" s="390"/>
      <c r="F6029" s="390"/>
    </row>
    <row r="6030" spans="2:6" x14ac:dyDescent="0.3">
      <c r="B6030" s="412"/>
      <c r="C6030" s="126"/>
      <c r="D6030" s="390"/>
      <c r="E6030" s="390"/>
      <c r="F6030" s="390"/>
    </row>
    <row r="6031" spans="2:6" x14ac:dyDescent="0.3">
      <c r="B6031" s="412"/>
      <c r="C6031" s="126"/>
      <c r="D6031" s="390"/>
      <c r="E6031" s="390"/>
      <c r="F6031" s="390"/>
    </row>
    <row r="6032" spans="2:6" x14ac:dyDescent="0.3">
      <c r="B6032" s="412"/>
      <c r="C6032" s="126"/>
      <c r="D6032" s="390"/>
      <c r="E6032" s="390"/>
      <c r="F6032" s="390"/>
    </row>
    <row r="6033" spans="2:6" x14ac:dyDescent="0.3">
      <c r="B6033" s="412"/>
      <c r="C6033" s="126"/>
      <c r="D6033" s="390"/>
      <c r="E6033" s="390"/>
      <c r="F6033" s="390"/>
    </row>
    <row r="6034" spans="2:6" x14ac:dyDescent="0.3">
      <c r="B6034" s="412"/>
      <c r="C6034" s="126"/>
      <c r="D6034" s="390"/>
      <c r="E6034" s="390"/>
      <c r="F6034" s="390"/>
    </row>
    <row r="6035" spans="2:6" x14ac:dyDescent="0.3">
      <c r="B6035" s="412"/>
      <c r="C6035" s="126"/>
      <c r="D6035" s="390"/>
      <c r="E6035" s="390"/>
      <c r="F6035" s="390"/>
    </row>
    <row r="6036" spans="2:6" x14ac:dyDescent="0.3">
      <c r="B6036" s="412"/>
      <c r="C6036" s="126"/>
      <c r="D6036" s="390"/>
      <c r="E6036" s="390"/>
      <c r="F6036" s="390"/>
    </row>
    <row r="6037" spans="2:6" x14ac:dyDescent="0.3">
      <c r="B6037" s="412"/>
      <c r="C6037" s="126"/>
      <c r="D6037" s="390"/>
      <c r="E6037" s="390"/>
      <c r="F6037" s="390"/>
    </row>
    <row r="6038" spans="2:6" x14ac:dyDescent="0.3">
      <c r="B6038" s="412"/>
      <c r="C6038" s="126"/>
      <c r="D6038" s="390"/>
      <c r="E6038" s="390"/>
      <c r="F6038" s="390"/>
    </row>
    <row r="6039" spans="2:6" x14ac:dyDescent="0.3">
      <c r="B6039" s="412"/>
      <c r="C6039" s="126"/>
      <c r="D6039" s="390"/>
      <c r="E6039" s="390"/>
      <c r="F6039" s="390"/>
    </row>
    <row r="6040" spans="2:6" x14ac:dyDescent="0.3">
      <c r="B6040" s="412"/>
      <c r="C6040" s="126"/>
      <c r="D6040" s="390"/>
      <c r="E6040" s="390"/>
      <c r="F6040" s="390"/>
    </row>
    <row r="6041" spans="2:6" x14ac:dyDescent="0.3">
      <c r="B6041" s="412"/>
      <c r="C6041" s="126"/>
      <c r="D6041" s="390"/>
      <c r="E6041" s="390"/>
      <c r="F6041" s="390"/>
    </row>
    <row r="6042" spans="2:6" x14ac:dyDescent="0.3">
      <c r="B6042" s="412"/>
      <c r="C6042" s="126"/>
      <c r="D6042" s="390"/>
      <c r="E6042" s="390"/>
      <c r="F6042" s="390"/>
    </row>
    <row r="6043" spans="2:6" x14ac:dyDescent="0.3">
      <c r="B6043" s="412"/>
      <c r="C6043" s="126"/>
      <c r="D6043" s="390"/>
      <c r="E6043" s="390"/>
      <c r="F6043" s="390"/>
    </row>
    <row r="6044" spans="2:6" x14ac:dyDescent="0.3">
      <c r="B6044" s="412"/>
      <c r="C6044" s="126"/>
      <c r="D6044" s="390"/>
      <c r="E6044" s="390"/>
      <c r="F6044" s="390"/>
    </row>
    <row r="6045" spans="2:6" x14ac:dyDescent="0.3">
      <c r="B6045" s="412"/>
      <c r="C6045" s="126"/>
      <c r="D6045" s="390"/>
      <c r="E6045" s="390"/>
      <c r="F6045" s="390"/>
    </row>
    <row r="6046" spans="2:6" x14ac:dyDescent="0.3">
      <c r="B6046" s="412"/>
      <c r="C6046" s="126"/>
      <c r="D6046" s="390"/>
      <c r="E6046" s="390"/>
      <c r="F6046" s="390"/>
    </row>
    <row r="6047" spans="2:6" x14ac:dyDescent="0.3">
      <c r="B6047" s="412"/>
      <c r="C6047" s="126"/>
      <c r="D6047" s="390"/>
      <c r="E6047" s="390"/>
      <c r="F6047" s="390"/>
    </row>
    <row r="6048" spans="2:6" x14ac:dyDescent="0.3">
      <c r="B6048" s="412"/>
      <c r="C6048" s="126"/>
      <c r="D6048" s="390"/>
      <c r="E6048" s="390"/>
      <c r="F6048" s="390"/>
    </row>
    <row r="6049" spans="2:6" x14ac:dyDescent="0.3">
      <c r="B6049" s="412"/>
      <c r="C6049" s="126"/>
      <c r="D6049" s="390"/>
      <c r="E6049" s="390"/>
      <c r="F6049" s="390"/>
    </row>
    <row r="6050" spans="2:6" x14ac:dyDescent="0.3">
      <c r="B6050" s="412"/>
      <c r="C6050" s="126"/>
      <c r="D6050" s="390"/>
      <c r="E6050" s="390"/>
      <c r="F6050" s="390"/>
    </row>
    <row r="6051" spans="2:6" x14ac:dyDescent="0.3">
      <c r="B6051" s="412"/>
      <c r="C6051" s="126"/>
      <c r="D6051" s="390"/>
      <c r="E6051" s="390"/>
      <c r="F6051" s="390"/>
    </row>
    <row r="6052" spans="2:6" x14ac:dyDescent="0.3">
      <c r="B6052" s="412"/>
      <c r="C6052" s="126"/>
      <c r="D6052" s="390"/>
      <c r="E6052" s="390"/>
      <c r="F6052" s="390"/>
    </row>
    <row r="6053" spans="2:6" x14ac:dyDescent="0.3">
      <c r="B6053" s="412"/>
      <c r="C6053" s="126"/>
      <c r="D6053" s="390"/>
      <c r="E6053" s="390"/>
      <c r="F6053" s="390"/>
    </row>
    <row r="6054" spans="2:6" x14ac:dyDescent="0.3">
      <c r="B6054" s="412"/>
      <c r="C6054" s="126"/>
      <c r="D6054" s="390"/>
      <c r="E6054" s="390"/>
      <c r="F6054" s="390"/>
    </row>
    <row r="6055" spans="2:6" x14ac:dyDescent="0.3">
      <c r="B6055" s="412"/>
      <c r="C6055" s="126"/>
      <c r="D6055" s="390"/>
      <c r="E6055" s="390"/>
      <c r="F6055" s="390"/>
    </row>
    <row r="6056" spans="2:6" x14ac:dyDescent="0.3">
      <c r="B6056" s="412"/>
      <c r="C6056" s="126"/>
      <c r="D6056" s="390"/>
      <c r="E6056" s="390"/>
      <c r="F6056" s="390"/>
    </row>
    <row r="6057" spans="2:6" x14ac:dyDescent="0.3">
      <c r="B6057" s="412"/>
      <c r="C6057" s="126"/>
      <c r="D6057" s="390"/>
      <c r="E6057" s="390"/>
      <c r="F6057" s="390"/>
    </row>
    <row r="6058" spans="2:6" x14ac:dyDescent="0.3">
      <c r="B6058" s="412"/>
      <c r="C6058" s="126"/>
      <c r="D6058" s="390"/>
      <c r="E6058" s="390"/>
      <c r="F6058" s="390"/>
    </row>
    <row r="6059" spans="2:6" x14ac:dyDescent="0.3">
      <c r="B6059" s="412"/>
      <c r="C6059" s="126"/>
      <c r="D6059" s="390"/>
      <c r="E6059" s="390"/>
      <c r="F6059" s="390"/>
    </row>
    <row r="6060" spans="2:6" x14ac:dyDescent="0.3">
      <c r="B6060" s="412"/>
      <c r="C6060" s="126"/>
      <c r="D6060" s="390"/>
      <c r="E6060" s="390"/>
      <c r="F6060" s="390"/>
    </row>
    <row r="6061" spans="2:6" x14ac:dyDescent="0.3">
      <c r="B6061" s="412"/>
      <c r="C6061" s="126"/>
      <c r="D6061" s="390"/>
      <c r="E6061" s="390"/>
      <c r="F6061" s="390"/>
    </row>
    <row r="6062" spans="2:6" x14ac:dyDescent="0.3">
      <c r="B6062" s="412"/>
      <c r="C6062" s="126"/>
      <c r="D6062" s="390"/>
      <c r="E6062" s="390"/>
      <c r="F6062" s="390"/>
    </row>
    <row r="6063" spans="2:6" x14ac:dyDescent="0.3">
      <c r="B6063" s="412"/>
      <c r="C6063" s="126"/>
      <c r="D6063" s="390"/>
      <c r="E6063" s="390"/>
      <c r="F6063" s="390"/>
    </row>
    <row r="6064" spans="2:6" x14ac:dyDescent="0.3">
      <c r="B6064" s="412"/>
      <c r="C6064" s="126"/>
      <c r="D6064" s="390"/>
      <c r="E6064" s="390"/>
      <c r="F6064" s="390"/>
    </row>
    <row r="6065" spans="2:6" x14ac:dyDescent="0.3">
      <c r="B6065" s="412"/>
      <c r="C6065" s="126"/>
      <c r="D6065" s="390"/>
      <c r="E6065" s="390"/>
      <c r="F6065" s="390"/>
    </row>
    <row r="6066" spans="2:6" x14ac:dyDescent="0.3">
      <c r="B6066" s="412"/>
      <c r="C6066" s="126"/>
      <c r="D6066" s="390"/>
      <c r="E6066" s="390"/>
      <c r="F6066" s="390"/>
    </row>
    <row r="6067" spans="2:6" x14ac:dyDescent="0.3">
      <c r="B6067" s="412"/>
      <c r="C6067" s="126"/>
      <c r="D6067" s="390"/>
      <c r="E6067" s="390"/>
      <c r="F6067" s="390"/>
    </row>
    <row r="6068" spans="2:6" x14ac:dyDescent="0.3">
      <c r="B6068" s="412"/>
      <c r="C6068" s="126"/>
      <c r="D6068" s="390"/>
      <c r="E6068" s="390"/>
      <c r="F6068" s="390"/>
    </row>
    <row r="6069" spans="2:6" x14ac:dyDescent="0.3">
      <c r="B6069" s="412"/>
      <c r="C6069" s="126"/>
      <c r="D6069" s="390"/>
      <c r="E6069" s="390"/>
      <c r="F6069" s="390"/>
    </row>
    <row r="6070" spans="2:6" x14ac:dyDescent="0.3">
      <c r="B6070" s="412"/>
      <c r="C6070" s="126"/>
      <c r="D6070" s="390"/>
      <c r="E6070" s="390"/>
      <c r="F6070" s="390"/>
    </row>
    <row r="6071" spans="2:6" x14ac:dyDescent="0.3">
      <c r="B6071" s="412"/>
      <c r="C6071" s="126"/>
      <c r="D6071" s="390"/>
      <c r="E6071" s="390"/>
      <c r="F6071" s="390"/>
    </row>
    <row r="6072" spans="2:6" x14ac:dyDescent="0.3">
      <c r="B6072" s="412"/>
      <c r="C6072" s="126"/>
      <c r="D6072" s="390"/>
      <c r="E6072" s="390"/>
      <c r="F6072" s="390"/>
    </row>
    <row r="6073" spans="2:6" x14ac:dyDescent="0.3">
      <c r="B6073" s="412"/>
      <c r="C6073" s="126"/>
      <c r="D6073" s="390"/>
      <c r="E6073" s="390"/>
      <c r="F6073" s="390"/>
    </row>
    <row r="6074" spans="2:6" x14ac:dyDescent="0.3">
      <c r="B6074" s="412"/>
      <c r="C6074" s="126"/>
      <c r="D6074" s="390"/>
      <c r="E6074" s="390"/>
      <c r="F6074" s="390"/>
    </row>
    <row r="6075" spans="2:6" x14ac:dyDescent="0.3">
      <c r="B6075" s="412"/>
      <c r="C6075" s="126"/>
      <c r="D6075" s="390"/>
      <c r="E6075" s="390"/>
      <c r="F6075" s="390"/>
    </row>
    <row r="6076" spans="2:6" x14ac:dyDescent="0.3">
      <c r="B6076" s="412"/>
      <c r="C6076" s="126"/>
      <c r="D6076" s="390"/>
      <c r="E6076" s="390"/>
      <c r="F6076" s="390"/>
    </row>
    <row r="6077" spans="2:6" x14ac:dyDescent="0.3">
      <c r="B6077" s="412"/>
      <c r="C6077" s="126"/>
      <c r="D6077" s="390"/>
      <c r="E6077" s="390"/>
      <c r="F6077" s="390"/>
    </row>
    <row r="6078" spans="2:6" x14ac:dyDescent="0.3">
      <c r="B6078" s="412"/>
      <c r="C6078" s="126"/>
      <c r="D6078" s="390"/>
      <c r="E6078" s="390"/>
      <c r="F6078" s="390"/>
    </row>
    <row r="6079" spans="2:6" x14ac:dyDescent="0.3">
      <c r="B6079" s="412"/>
      <c r="C6079" s="126"/>
      <c r="D6079" s="390"/>
      <c r="E6079" s="390"/>
      <c r="F6079" s="390"/>
    </row>
    <row r="6080" spans="2:6" x14ac:dyDescent="0.3">
      <c r="B6080" s="412"/>
      <c r="C6080" s="126"/>
      <c r="D6080" s="390"/>
      <c r="E6080" s="390"/>
      <c r="F6080" s="390"/>
    </row>
    <row r="6081" spans="2:6" x14ac:dyDescent="0.3">
      <c r="B6081" s="412"/>
      <c r="C6081" s="126"/>
      <c r="D6081" s="390"/>
      <c r="E6081" s="390"/>
      <c r="F6081" s="390"/>
    </row>
    <row r="6082" spans="2:6" x14ac:dyDescent="0.3">
      <c r="B6082" s="412"/>
      <c r="C6082" s="126"/>
      <c r="D6082" s="390"/>
      <c r="E6082" s="390"/>
      <c r="F6082" s="390"/>
    </row>
    <row r="6083" spans="2:6" x14ac:dyDescent="0.3">
      <c r="B6083" s="412"/>
      <c r="C6083" s="126"/>
      <c r="D6083" s="390"/>
      <c r="E6083" s="390"/>
      <c r="F6083" s="390"/>
    </row>
    <row r="6084" spans="2:6" x14ac:dyDescent="0.3">
      <c r="B6084" s="412"/>
      <c r="C6084" s="126"/>
      <c r="D6084" s="390"/>
      <c r="E6084" s="390"/>
      <c r="F6084" s="390"/>
    </row>
    <row r="6085" spans="2:6" x14ac:dyDescent="0.3">
      <c r="B6085" s="412"/>
      <c r="C6085" s="126"/>
      <c r="D6085" s="390"/>
      <c r="E6085" s="390"/>
      <c r="F6085" s="390"/>
    </row>
    <row r="6086" spans="2:6" x14ac:dyDescent="0.3">
      <c r="B6086" s="412"/>
      <c r="C6086" s="126"/>
      <c r="D6086" s="390"/>
      <c r="E6086" s="390"/>
      <c r="F6086" s="390"/>
    </row>
    <row r="6087" spans="2:6" x14ac:dyDescent="0.3">
      <c r="B6087" s="412"/>
      <c r="C6087" s="126"/>
      <c r="D6087" s="390"/>
      <c r="E6087" s="390"/>
      <c r="F6087" s="390"/>
    </row>
    <row r="6088" spans="2:6" x14ac:dyDescent="0.3">
      <c r="B6088" s="412"/>
      <c r="C6088" s="126"/>
      <c r="D6088" s="390"/>
      <c r="E6088" s="390"/>
      <c r="F6088" s="390"/>
    </row>
    <row r="6089" spans="2:6" x14ac:dyDescent="0.3">
      <c r="B6089" s="412"/>
      <c r="C6089" s="126"/>
      <c r="D6089" s="390"/>
      <c r="E6089" s="390"/>
      <c r="F6089" s="390"/>
    </row>
    <row r="6090" spans="2:6" x14ac:dyDescent="0.3">
      <c r="B6090" s="412"/>
      <c r="C6090" s="126"/>
      <c r="D6090" s="390"/>
      <c r="E6090" s="390"/>
      <c r="F6090" s="390"/>
    </row>
    <row r="6091" spans="2:6" x14ac:dyDescent="0.3">
      <c r="B6091" s="412"/>
      <c r="C6091" s="126"/>
      <c r="D6091" s="390"/>
      <c r="E6091" s="390"/>
      <c r="F6091" s="390"/>
    </row>
    <row r="6092" spans="2:6" x14ac:dyDescent="0.3">
      <c r="B6092" s="412"/>
      <c r="C6092" s="126"/>
      <c r="D6092" s="390"/>
      <c r="E6092" s="390"/>
      <c r="F6092" s="390"/>
    </row>
    <row r="6093" spans="2:6" x14ac:dyDescent="0.3">
      <c r="B6093" s="412"/>
      <c r="C6093" s="126"/>
      <c r="D6093" s="390"/>
      <c r="E6093" s="390"/>
      <c r="F6093" s="390"/>
    </row>
    <row r="6094" spans="2:6" x14ac:dyDescent="0.3">
      <c r="B6094" s="412"/>
      <c r="C6094" s="126"/>
      <c r="D6094" s="390"/>
      <c r="E6094" s="390"/>
      <c r="F6094" s="390"/>
    </row>
    <row r="6095" spans="2:6" x14ac:dyDescent="0.3">
      <c r="B6095" s="412"/>
      <c r="C6095" s="126"/>
      <c r="D6095" s="390"/>
      <c r="E6095" s="390"/>
      <c r="F6095" s="390"/>
    </row>
    <row r="6096" spans="2:6" x14ac:dyDescent="0.3">
      <c r="B6096" s="412"/>
      <c r="C6096" s="126"/>
      <c r="D6096" s="390"/>
      <c r="E6096" s="390"/>
      <c r="F6096" s="390"/>
    </row>
    <row r="6097" spans="2:6" x14ac:dyDescent="0.3">
      <c r="B6097" s="412"/>
      <c r="C6097" s="126"/>
      <c r="D6097" s="390"/>
      <c r="E6097" s="390"/>
      <c r="F6097" s="390"/>
    </row>
    <row r="6098" spans="2:6" x14ac:dyDescent="0.3">
      <c r="B6098" s="412"/>
      <c r="C6098" s="126"/>
      <c r="D6098" s="390"/>
      <c r="E6098" s="390"/>
      <c r="F6098" s="390"/>
    </row>
    <row r="6099" spans="2:6" x14ac:dyDescent="0.3">
      <c r="B6099" s="412"/>
      <c r="C6099" s="126"/>
      <c r="D6099" s="390"/>
      <c r="E6099" s="390"/>
      <c r="F6099" s="390"/>
    </row>
    <row r="6100" spans="2:6" x14ac:dyDescent="0.3">
      <c r="B6100" s="412"/>
      <c r="C6100" s="126"/>
      <c r="D6100" s="390"/>
      <c r="E6100" s="390"/>
      <c r="F6100" s="390"/>
    </row>
    <row r="6101" spans="2:6" x14ac:dyDescent="0.3">
      <c r="B6101" s="412"/>
      <c r="C6101" s="126"/>
      <c r="D6101" s="390"/>
      <c r="E6101" s="390"/>
      <c r="F6101" s="390"/>
    </row>
    <row r="6102" spans="2:6" x14ac:dyDescent="0.3">
      <c r="B6102" s="412"/>
      <c r="C6102" s="126"/>
      <c r="D6102" s="390"/>
      <c r="E6102" s="390"/>
      <c r="F6102" s="390"/>
    </row>
    <row r="6103" spans="2:6" x14ac:dyDescent="0.3">
      <c r="B6103" s="412"/>
      <c r="C6103" s="126"/>
      <c r="D6103" s="390"/>
      <c r="E6103" s="390"/>
      <c r="F6103" s="390"/>
    </row>
    <row r="6104" spans="2:6" x14ac:dyDescent="0.3">
      <c r="B6104" s="412"/>
      <c r="C6104" s="126"/>
      <c r="D6104" s="390"/>
      <c r="E6104" s="390"/>
      <c r="F6104" s="390"/>
    </row>
    <row r="6105" spans="2:6" x14ac:dyDescent="0.3">
      <c r="B6105" s="412"/>
      <c r="C6105" s="126"/>
      <c r="D6105" s="390"/>
      <c r="E6105" s="390"/>
      <c r="F6105" s="390"/>
    </row>
    <row r="6106" spans="2:6" x14ac:dyDescent="0.3">
      <c r="B6106" s="412"/>
      <c r="C6106" s="126"/>
      <c r="D6106" s="390"/>
      <c r="E6106" s="390"/>
      <c r="F6106" s="390"/>
    </row>
    <row r="6107" spans="2:6" x14ac:dyDescent="0.3">
      <c r="B6107" s="412"/>
      <c r="C6107" s="126"/>
      <c r="D6107" s="390"/>
      <c r="E6107" s="390"/>
      <c r="F6107" s="390"/>
    </row>
    <row r="6108" spans="2:6" x14ac:dyDescent="0.3">
      <c r="B6108" s="412"/>
      <c r="C6108" s="126"/>
      <c r="D6108" s="390"/>
      <c r="E6108" s="390"/>
      <c r="F6108" s="390"/>
    </row>
    <row r="6109" spans="2:6" x14ac:dyDescent="0.3">
      <c r="B6109" s="412"/>
      <c r="C6109" s="126"/>
      <c r="D6109" s="390"/>
      <c r="E6109" s="390"/>
      <c r="F6109" s="390"/>
    </row>
    <row r="6110" spans="2:6" x14ac:dyDescent="0.3">
      <c r="B6110" s="412"/>
      <c r="C6110" s="126"/>
      <c r="D6110" s="390"/>
      <c r="E6110" s="390"/>
      <c r="F6110" s="390"/>
    </row>
    <row r="6111" spans="2:6" x14ac:dyDescent="0.3">
      <c r="B6111" s="412"/>
      <c r="C6111" s="126"/>
      <c r="D6111" s="390"/>
      <c r="E6111" s="390"/>
      <c r="F6111" s="390"/>
    </row>
    <row r="6112" spans="2:6" x14ac:dyDescent="0.3">
      <c r="B6112" s="412"/>
      <c r="C6112" s="126"/>
      <c r="D6112" s="390"/>
      <c r="E6112" s="390"/>
      <c r="F6112" s="390"/>
    </row>
    <row r="6113" spans="2:6" x14ac:dyDescent="0.3">
      <c r="B6113" s="412"/>
      <c r="C6113" s="126"/>
      <c r="D6113" s="390"/>
      <c r="E6113" s="390"/>
      <c r="F6113" s="390"/>
    </row>
    <row r="6114" spans="2:6" x14ac:dyDescent="0.3">
      <c r="B6114" s="412"/>
      <c r="C6114" s="126"/>
      <c r="D6114" s="390"/>
      <c r="E6114" s="390"/>
      <c r="F6114" s="390"/>
    </row>
    <row r="6115" spans="2:6" x14ac:dyDescent="0.3">
      <c r="B6115" s="412"/>
      <c r="C6115" s="126"/>
      <c r="D6115" s="390"/>
      <c r="E6115" s="390"/>
      <c r="F6115" s="390"/>
    </row>
    <row r="6116" spans="2:6" x14ac:dyDescent="0.3">
      <c r="B6116" s="412"/>
      <c r="C6116" s="126"/>
      <c r="D6116" s="390"/>
      <c r="E6116" s="390"/>
      <c r="F6116" s="390"/>
    </row>
    <row r="6117" spans="2:6" x14ac:dyDescent="0.3">
      <c r="B6117" s="412"/>
      <c r="C6117" s="126"/>
      <c r="D6117" s="390"/>
      <c r="E6117" s="390"/>
      <c r="F6117" s="390"/>
    </row>
    <row r="6118" spans="2:6" x14ac:dyDescent="0.3">
      <c r="B6118" s="412"/>
      <c r="C6118" s="126"/>
      <c r="D6118" s="390"/>
      <c r="E6118" s="390"/>
      <c r="F6118" s="390"/>
    </row>
    <row r="6119" spans="2:6" x14ac:dyDescent="0.3">
      <c r="B6119" s="412"/>
      <c r="C6119" s="126"/>
      <c r="D6119" s="390"/>
      <c r="E6119" s="390"/>
      <c r="F6119" s="390"/>
    </row>
    <row r="6120" spans="2:6" x14ac:dyDescent="0.3">
      <c r="B6120" s="412"/>
      <c r="C6120" s="126"/>
      <c r="D6120" s="390"/>
      <c r="E6120" s="390"/>
      <c r="F6120" s="390"/>
    </row>
    <row r="6121" spans="2:6" x14ac:dyDescent="0.3">
      <c r="B6121" s="412"/>
      <c r="C6121" s="126"/>
      <c r="D6121" s="390"/>
      <c r="E6121" s="390"/>
      <c r="F6121" s="390"/>
    </row>
    <row r="6122" spans="2:6" x14ac:dyDescent="0.3">
      <c r="B6122" s="412"/>
      <c r="C6122" s="126"/>
      <c r="D6122" s="390"/>
      <c r="E6122" s="390"/>
      <c r="F6122" s="390"/>
    </row>
    <row r="6123" spans="2:6" x14ac:dyDescent="0.3">
      <c r="B6123" s="412"/>
      <c r="C6123" s="126"/>
      <c r="D6123" s="390"/>
      <c r="E6123" s="390"/>
      <c r="F6123" s="390"/>
    </row>
    <row r="6124" spans="2:6" x14ac:dyDescent="0.3">
      <c r="B6124" s="412"/>
      <c r="C6124" s="126"/>
      <c r="D6124" s="390"/>
      <c r="E6124" s="390"/>
      <c r="F6124" s="390"/>
    </row>
    <row r="6125" spans="2:6" x14ac:dyDescent="0.3">
      <c r="B6125" s="412"/>
      <c r="C6125" s="126"/>
      <c r="D6125" s="390"/>
      <c r="E6125" s="390"/>
      <c r="F6125" s="390"/>
    </row>
    <row r="6126" spans="2:6" x14ac:dyDescent="0.3">
      <c r="B6126" s="412"/>
      <c r="C6126" s="126"/>
      <c r="D6126" s="390"/>
      <c r="E6126" s="390"/>
      <c r="F6126" s="390"/>
    </row>
    <row r="6127" spans="2:6" x14ac:dyDescent="0.3">
      <c r="B6127" s="412"/>
      <c r="C6127" s="126"/>
      <c r="D6127" s="390"/>
      <c r="E6127" s="390"/>
      <c r="F6127" s="390"/>
    </row>
    <row r="6128" spans="2:6" x14ac:dyDescent="0.3">
      <c r="B6128" s="412"/>
      <c r="C6128" s="126"/>
      <c r="D6128" s="390"/>
      <c r="E6128" s="390"/>
      <c r="F6128" s="390"/>
    </row>
    <row r="6129" spans="2:6" x14ac:dyDescent="0.3">
      <c r="B6129" s="412"/>
      <c r="C6129" s="126"/>
      <c r="D6129" s="390"/>
      <c r="E6129" s="390"/>
      <c r="F6129" s="390"/>
    </row>
    <row r="6130" spans="2:6" x14ac:dyDescent="0.3">
      <c r="B6130" s="412"/>
      <c r="C6130" s="126"/>
      <c r="D6130" s="390"/>
      <c r="E6130" s="390"/>
      <c r="F6130" s="390"/>
    </row>
    <row r="6131" spans="2:6" x14ac:dyDescent="0.3">
      <c r="B6131" s="412"/>
      <c r="C6131" s="126"/>
      <c r="D6131" s="390"/>
      <c r="E6131" s="390"/>
      <c r="F6131" s="390"/>
    </row>
    <row r="6132" spans="2:6" x14ac:dyDescent="0.3">
      <c r="B6132" s="412"/>
      <c r="C6132" s="126"/>
      <c r="D6132" s="390"/>
      <c r="E6132" s="390"/>
      <c r="F6132" s="390"/>
    </row>
    <row r="6133" spans="2:6" x14ac:dyDescent="0.3">
      <c r="B6133" s="412"/>
      <c r="C6133" s="126"/>
      <c r="D6133" s="390"/>
      <c r="E6133" s="390"/>
      <c r="F6133" s="390"/>
    </row>
    <row r="6134" spans="2:6" x14ac:dyDescent="0.3">
      <c r="B6134" s="412"/>
      <c r="C6134" s="126"/>
      <c r="D6134" s="390"/>
      <c r="E6134" s="390"/>
      <c r="F6134" s="390"/>
    </row>
    <row r="6135" spans="2:6" x14ac:dyDescent="0.3">
      <c r="B6135" s="412"/>
      <c r="C6135" s="126"/>
      <c r="D6135" s="390"/>
      <c r="E6135" s="390"/>
      <c r="F6135" s="390"/>
    </row>
    <row r="6136" spans="2:6" x14ac:dyDescent="0.3">
      <c r="B6136" s="412"/>
      <c r="C6136" s="126"/>
      <c r="D6136" s="390"/>
      <c r="E6136" s="390"/>
      <c r="F6136" s="390"/>
    </row>
    <row r="6137" spans="2:6" x14ac:dyDescent="0.3">
      <c r="B6137" s="412"/>
      <c r="C6137" s="126"/>
      <c r="D6137" s="390"/>
      <c r="E6137" s="390"/>
      <c r="F6137" s="390"/>
    </row>
    <row r="6138" spans="2:6" x14ac:dyDescent="0.3">
      <c r="B6138" s="412"/>
      <c r="C6138" s="126"/>
      <c r="D6138" s="390"/>
      <c r="E6138" s="390"/>
      <c r="F6138" s="390"/>
    </row>
    <row r="6139" spans="2:6" x14ac:dyDescent="0.3">
      <c r="B6139" s="412"/>
      <c r="C6139" s="126"/>
      <c r="D6139" s="390"/>
      <c r="E6139" s="390"/>
      <c r="F6139" s="390"/>
    </row>
    <row r="6140" spans="2:6" x14ac:dyDescent="0.3">
      <c r="B6140" s="412"/>
      <c r="C6140" s="126"/>
      <c r="D6140" s="390"/>
      <c r="E6140" s="390"/>
      <c r="F6140" s="390"/>
    </row>
    <row r="6141" spans="2:6" x14ac:dyDescent="0.3">
      <c r="B6141" s="412"/>
      <c r="C6141" s="126"/>
      <c r="D6141" s="390"/>
      <c r="E6141" s="390"/>
      <c r="F6141" s="390"/>
    </row>
    <row r="6142" spans="2:6" x14ac:dyDescent="0.3">
      <c r="B6142" s="412"/>
      <c r="C6142" s="126"/>
      <c r="D6142" s="390"/>
      <c r="E6142" s="390"/>
      <c r="F6142" s="390"/>
    </row>
    <row r="6143" spans="2:6" x14ac:dyDescent="0.3">
      <c r="B6143" s="412"/>
      <c r="C6143" s="126"/>
      <c r="D6143" s="390"/>
      <c r="E6143" s="390"/>
      <c r="F6143" s="390"/>
    </row>
    <row r="6144" spans="2:6" x14ac:dyDescent="0.3">
      <c r="B6144" s="412"/>
      <c r="C6144" s="126"/>
      <c r="D6144" s="390"/>
      <c r="E6144" s="390"/>
      <c r="F6144" s="390"/>
    </row>
    <row r="6145" spans="2:6" x14ac:dyDescent="0.3">
      <c r="B6145" s="412"/>
      <c r="C6145" s="126"/>
      <c r="D6145" s="390"/>
      <c r="E6145" s="390"/>
      <c r="F6145" s="390"/>
    </row>
    <row r="6146" spans="2:6" x14ac:dyDescent="0.3">
      <c r="B6146" s="412"/>
      <c r="C6146" s="126"/>
      <c r="D6146" s="390"/>
      <c r="E6146" s="390"/>
      <c r="F6146" s="390"/>
    </row>
    <row r="6147" spans="2:6" x14ac:dyDescent="0.3">
      <c r="B6147" s="412"/>
      <c r="C6147" s="126"/>
      <c r="D6147" s="390"/>
      <c r="E6147" s="390"/>
      <c r="F6147" s="390"/>
    </row>
    <row r="6148" spans="2:6" x14ac:dyDescent="0.3">
      <c r="B6148" s="412"/>
      <c r="C6148" s="126"/>
      <c r="D6148" s="390"/>
      <c r="E6148" s="390"/>
      <c r="F6148" s="390"/>
    </row>
    <row r="6149" spans="2:6" x14ac:dyDescent="0.3">
      <c r="B6149" s="412"/>
      <c r="C6149" s="126"/>
      <c r="D6149" s="390"/>
      <c r="E6149" s="390"/>
      <c r="F6149" s="390"/>
    </row>
    <row r="6150" spans="2:6" x14ac:dyDescent="0.3">
      <c r="B6150" s="412"/>
      <c r="C6150" s="126"/>
      <c r="D6150" s="390"/>
      <c r="E6150" s="390"/>
      <c r="F6150" s="390"/>
    </row>
    <row r="6151" spans="2:6" x14ac:dyDescent="0.3">
      <c r="B6151" s="412"/>
      <c r="C6151" s="126"/>
      <c r="D6151" s="390"/>
      <c r="E6151" s="390"/>
      <c r="F6151" s="390"/>
    </row>
    <row r="6152" spans="2:6" x14ac:dyDescent="0.3">
      <c r="B6152" s="412"/>
      <c r="C6152" s="126"/>
      <c r="D6152" s="390"/>
      <c r="E6152" s="390"/>
      <c r="F6152" s="390"/>
    </row>
    <row r="6153" spans="2:6" x14ac:dyDescent="0.3">
      <c r="B6153" s="412"/>
      <c r="C6153" s="126"/>
      <c r="D6153" s="390"/>
      <c r="E6153" s="390"/>
      <c r="F6153" s="390"/>
    </row>
    <row r="6154" spans="2:6" x14ac:dyDescent="0.3">
      <c r="B6154" s="412"/>
      <c r="C6154" s="126"/>
      <c r="D6154" s="390"/>
      <c r="E6154" s="390"/>
      <c r="F6154" s="390"/>
    </row>
    <row r="6155" spans="2:6" x14ac:dyDescent="0.3">
      <c r="B6155" s="412"/>
      <c r="C6155" s="126"/>
      <c r="D6155" s="390"/>
      <c r="E6155" s="390"/>
      <c r="F6155" s="390"/>
    </row>
    <row r="6156" spans="2:6" x14ac:dyDescent="0.3">
      <c r="B6156" s="412"/>
      <c r="C6156" s="126"/>
      <c r="D6156" s="390"/>
      <c r="E6156" s="390"/>
      <c r="F6156" s="390"/>
    </row>
    <row r="6157" spans="2:6" x14ac:dyDescent="0.3">
      <c r="B6157" s="412"/>
      <c r="C6157" s="126"/>
      <c r="D6157" s="390"/>
      <c r="E6157" s="390"/>
      <c r="F6157" s="390"/>
    </row>
    <row r="6158" spans="2:6" x14ac:dyDescent="0.3">
      <c r="B6158" s="412"/>
      <c r="C6158" s="126"/>
      <c r="D6158" s="390"/>
      <c r="E6158" s="390"/>
      <c r="F6158" s="390"/>
    </row>
    <row r="6159" spans="2:6" x14ac:dyDescent="0.3">
      <c r="B6159" s="412"/>
      <c r="C6159" s="126"/>
      <c r="D6159" s="390"/>
      <c r="E6159" s="390"/>
      <c r="F6159" s="390"/>
    </row>
    <row r="6160" spans="2:6" x14ac:dyDescent="0.3">
      <c r="B6160" s="412"/>
      <c r="C6160" s="126"/>
      <c r="D6160" s="390"/>
      <c r="E6160" s="390"/>
      <c r="F6160" s="390"/>
    </row>
    <row r="6161" spans="2:6" x14ac:dyDescent="0.3">
      <c r="B6161" s="412"/>
      <c r="C6161" s="126"/>
      <c r="D6161" s="390"/>
      <c r="E6161" s="390"/>
      <c r="F6161" s="390"/>
    </row>
    <row r="6162" spans="2:6" x14ac:dyDescent="0.3">
      <c r="B6162" s="412"/>
      <c r="C6162" s="126"/>
      <c r="D6162" s="390"/>
      <c r="E6162" s="390"/>
      <c r="F6162" s="390"/>
    </row>
    <row r="6163" spans="2:6" x14ac:dyDescent="0.3">
      <c r="B6163" s="412"/>
      <c r="C6163" s="126"/>
      <c r="D6163" s="390"/>
      <c r="E6163" s="390"/>
      <c r="F6163" s="390"/>
    </row>
    <row r="6164" spans="2:6" x14ac:dyDescent="0.3">
      <c r="B6164" s="412"/>
      <c r="C6164" s="126"/>
      <c r="D6164" s="390"/>
      <c r="E6164" s="390"/>
      <c r="F6164" s="390"/>
    </row>
    <row r="6165" spans="2:6" x14ac:dyDescent="0.3">
      <c r="B6165" s="412"/>
      <c r="C6165" s="126"/>
      <c r="D6165" s="390"/>
      <c r="E6165" s="390"/>
      <c r="F6165" s="390"/>
    </row>
    <row r="6166" spans="2:6" x14ac:dyDescent="0.3">
      <c r="B6166" s="412"/>
      <c r="C6166" s="126"/>
      <c r="D6166" s="390"/>
      <c r="E6166" s="390"/>
      <c r="F6166" s="390"/>
    </row>
    <row r="6167" spans="2:6" x14ac:dyDescent="0.3">
      <c r="B6167" s="412"/>
      <c r="C6167" s="126"/>
      <c r="D6167" s="390"/>
      <c r="E6167" s="390"/>
      <c r="F6167" s="390"/>
    </row>
    <row r="6168" spans="2:6" x14ac:dyDescent="0.3">
      <c r="B6168" s="412"/>
      <c r="C6168" s="126"/>
      <c r="D6168" s="390"/>
      <c r="E6168" s="390"/>
      <c r="F6168" s="390"/>
    </row>
    <row r="6169" spans="2:6" x14ac:dyDescent="0.3">
      <c r="B6169" s="412"/>
      <c r="C6169" s="126"/>
      <c r="D6169" s="390"/>
      <c r="E6169" s="390"/>
      <c r="F6169" s="390"/>
    </row>
    <row r="6170" spans="2:6" x14ac:dyDescent="0.3">
      <c r="B6170" s="412"/>
      <c r="C6170" s="126"/>
      <c r="D6170" s="390"/>
      <c r="E6170" s="390"/>
      <c r="F6170" s="390"/>
    </row>
    <row r="6171" spans="2:6" x14ac:dyDescent="0.3">
      <c r="B6171" s="412"/>
      <c r="C6171" s="126"/>
      <c r="D6171" s="390"/>
      <c r="E6171" s="390"/>
      <c r="F6171" s="390"/>
    </row>
    <row r="6172" spans="2:6" x14ac:dyDescent="0.3">
      <c r="B6172" s="412"/>
      <c r="C6172" s="126"/>
      <c r="D6172" s="390"/>
      <c r="E6172" s="390"/>
      <c r="F6172" s="390"/>
    </row>
    <row r="6173" spans="2:6" x14ac:dyDescent="0.3">
      <c r="B6173" s="412"/>
      <c r="C6173" s="126"/>
      <c r="D6173" s="390"/>
      <c r="E6173" s="390"/>
      <c r="F6173" s="390"/>
    </row>
    <row r="6174" spans="2:6" x14ac:dyDescent="0.3">
      <c r="B6174" s="412"/>
      <c r="C6174" s="126"/>
      <c r="D6174" s="390"/>
      <c r="E6174" s="390"/>
      <c r="F6174" s="390"/>
    </row>
    <row r="6175" spans="2:6" x14ac:dyDescent="0.3">
      <c r="B6175" s="412"/>
      <c r="C6175" s="126"/>
      <c r="D6175" s="390"/>
      <c r="E6175" s="390"/>
      <c r="F6175" s="390"/>
    </row>
    <row r="6176" spans="2:6" x14ac:dyDescent="0.3">
      <c r="B6176" s="412"/>
      <c r="C6176" s="126"/>
      <c r="D6176" s="390"/>
      <c r="E6176" s="390"/>
      <c r="F6176" s="390"/>
    </row>
    <row r="6177" spans="2:6" x14ac:dyDescent="0.3">
      <c r="B6177" s="412"/>
      <c r="C6177" s="126"/>
      <c r="D6177" s="390"/>
      <c r="E6177" s="390"/>
      <c r="F6177" s="390"/>
    </row>
    <row r="6178" spans="2:6" x14ac:dyDescent="0.3">
      <c r="B6178" s="412"/>
      <c r="C6178" s="126"/>
      <c r="D6178" s="390"/>
      <c r="E6178" s="390"/>
      <c r="F6178" s="390"/>
    </row>
    <row r="6179" spans="2:6" x14ac:dyDescent="0.3">
      <c r="B6179" s="412"/>
      <c r="C6179" s="126"/>
      <c r="D6179" s="390"/>
      <c r="E6179" s="390"/>
      <c r="F6179" s="390"/>
    </row>
    <row r="6180" spans="2:6" x14ac:dyDescent="0.3">
      <c r="B6180" s="412"/>
      <c r="C6180" s="126"/>
      <c r="D6180" s="390"/>
      <c r="E6180" s="390"/>
      <c r="F6180" s="390"/>
    </row>
    <row r="6181" spans="2:6" x14ac:dyDescent="0.3">
      <c r="B6181" s="412"/>
      <c r="C6181" s="126"/>
      <c r="D6181" s="390"/>
      <c r="E6181" s="390"/>
      <c r="F6181" s="390"/>
    </row>
    <row r="6182" spans="2:6" x14ac:dyDescent="0.3">
      <c r="B6182" s="412"/>
      <c r="C6182" s="126"/>
      <c r="D6182" s="390"/>
      <c r="E6182" s="390"/>
      <c r="F6182" s="390"/>
    </row>
    <row r="6183" spans="2:6" x14ac:dyDescent="0.3">
      <c r="B6183" s="412"/>
      <c r="C6183" s="126"/>
      <c r="D6183" s="390"/>
      <c r="E6183" s="390"/>
      <c r="F6183" s="390"/>
    </row>
    <row r="6184" spans="2:6" x14ac:dyDescent="0.3">
      <c r="B6184" s="412"/>
      <c r="C6184" s="126"/>
      <c r="D6184" s="390"/>
      <c r="E6184" s="390"/>
      <c r="F6184" s="390"/>
    </row>
    <row r="6185" spans="2:6" x14ac:dyDescent="0.3">
      <c r="B6185" s="412"/>
      <c r="C6185" s="126"/>
      <c r="D6185" s="390"/>
      <c r="E6185" s="390"/>
      <c r="F6185" s="390"/>
    </row>
    <row r="6186" spans="2:6" x14ac:dyDescent="0.3">
      <c r="B6186" s="412"/>
      <c r="C6186" s="126"/>
      <c r="D6186" s="390"/>
      <c r="E6186" s="390"/>
      <c r="F6186" s="390"/>
    </row>
    <row r="6187" spans="2:6" x14ac:dyDescent="0.3">
      <c r="B6187" s="412"/>
      <c r="C6187" s="126"/>
      <c r="D6187" s="390"/>
      <c r="E6187" s="390"/>
      <c r="F6187" s="390"/>
    </row>
    <row r="6188" spans="2:6" x14ac:dyDescent="0.3">
      <c r="B6188" s="412"/>
      <c r="C6188" s="126"/>
      <c r="D6188" s="390"/>
      <c r="E6188" s="390"/>
      <c r="F6188" s="390"/>
    </row>
    <row r="6189" spans="2:6" x14ac:dyDescent="0.3">
      <c r="B6189" s="412"/>
      <c r="C6189" s="126"/>
      <c r="D6189" s="390"/>
      <c r="E6189" s="390"/>
      <c r="F6189" s="390"/>
    </row>
    <row r="6190" spans="2:6" x14ac:dyDescent="0.3">
      <c r="B6190" s="412"/>
      <c r="C6190" s="126"/>
      <c r="D6190" s="390"/>
      <c r="E6190" s="390"/>
      <c r="F6190" s="390"/>
    </row>
    <row r="6191" spans="2:6" x14ac:dyDescent="0.3">
      <c r="B6191" s="412"/>
      <c r="C6191" s="126"/>
      <c r="D6191" s="390"/>
      <c r="E6191" s="390"/>
      <c r="F6191" s="390"/>
    </row>
    <row r="6192" spans="2:6" x14ac:dyDescent="0.3">
      <c r="B6192" s="412"/>
      <c r="C6192" s="126"/>
      <c r="D6192" s="390"/>
      <c r="E6192" s="390"/>
      <c r="F6192" s="390"/>
    </row>
    <row r="6193" spans="2:6" x14ac:dyDescent="0.3">
      <c r="B6193" s="412"/>
      <c r="C6193" s="126"/>
      <c r="D6193" s="390"/>
      <c r="E6193" s="390"/>
      <c r="F6193" s="390"/>
    </row>
    <row r="6194" spans="2:6" x14ac:dyDescent="0.3">
      <c r="B6194" s="412"/>
      <c r="C6194" s="126"/>
      <c r="D6194" s="390"/>
      <c r="E6194" s="390"/>
      <c r="F6194" s="390"/>
    </row>
    <row r="6195" spans="2:6" x14ac:dyDescent="0.3">
      <c r="B6195" s="412"/>
      <c r="C6195" s="126"/>
      <c r="D6195" s="390"/>
      <c r="E6195" s="390"/>
      <c r="F6195" s="390"/>
    </row>
    <row r="6196" spans="2:6" x14ac:dyDescent="0.3">
      <c r="B6196" s="412"/>
      <c r="C6196" s="126"/>
      <c r="D6196" s="390"/>
      <c r="E6196" s="390"/>
      <c r="F6196" s="390"/>
    </row>
    <row r="6197" spans="2:6" x14ac:dyDescent="0.3">
      <c r="B6197" s="412"/>
      <c r="C6197" s="126"/>
      <c r="D6197" s="390"/>
      <c r="E6197" s="390"/>
      <c r="F6197" s="390"/>
    </row>
    <row r="6198" spans="2:6" x14ac:dyDescent="0.3">
      <c r="B6198" s="412"/>
      <c r="C6198" s="126"/>
      <c r="D6198" s="390"/>
      <c r="E6198" s="390"/>
      <c r="F6198" s="390"/>
    </row>
    <row r="6199" spans="2:6" x14ac:dyDescent="0.3">
      <c r="B6199" s="412"/>
      <c r="C6199" s="126"/>
      <c r="D6199" s="390"/>
      <c r="E6199" s="390"/>
      <c r="F6199" s="390"/>
    </row>
    <row r="6200" spans="2:6" x14ac:dyDescent="0.3">
      <c r="B6200" s="412"/>
      <c r="C6200" s="126"/>
      <c r="D6200" s="390"/>
      <c r="E6200" s="390"/>
      <c r="F6200" s="390"/>
    </row>
    <row r="6201" spans="2:6" x14ac:dyDescent="0.3">
      <c r="B6201" s="412"/>
      <c r="C6201" s="126"/>
      <c r="D6201" s="390"/>
      <c r="E6201" s="390"/>
      <c r="F6201" s="390"/>
    </row>
    <row r="6202" spans="2:6" x14ac:dyDescent="0.3">
      <c r="B6202" s="412"/>
      <c r="C6202" s="126"/>
      <c r="D6202" s="390"/>
      <c r="E6202" s="390"/>
      <c r="F6202" s="390"/>
    </row>
    <row r="6203" spans="2:6" x14ac:dyDescent="0.3">
      <c r="B6203" s="412"/>
      <c r="C6203" s="126"/>
      <c r="D6203" s="390"/>
      <c r="E6203" s="390"/>
      <c r="F6203" s="390"/>
    </row>
    <row r="6204" spans="2:6" x14ac:dyDescent="0.3">
      <c r="B6204" s="412"/>
      <c r="C6204" s="126"/>
      <c r="D6204" s="390"/>
      <c r="E6204" s="390"/>
      <c r="F6204" s="390"/>
    </row>
    <row r="6205" spans="2:6" x14ac:dyDescent="0.3">
      <c r="B6205" s="412"/>
      <c r="C6205" s="126"/>
      <c r="D6205" s="390"/>
      <c r="E6205" s="390"/>
      <c r="F6205" s="390"/>
    </row>
    <row r="6206" spans="2:6" x14ac:dyDescent="0.3">
      <c r="B6206" s="412"/>
      <c r="C6206" s="126"/>
      <c r="D6206" s="390"/>
      <c r="E6206" s="390"/>
      <c r="F6206" s="390"/>
    </row>
    <row r="6207" spans="2:6" x14ac:dyDescent="0.3">
      <c r="B6207" s="412"/>
      <c r="C6207" s="126"/>
      <c r="D6207" s="390"/>
      <c r="E6207" s="390"/>
      <c r="F6207" s="390"/>
    </row>
    <row r="6208" spans="2:6" x14ac:dyDescent="0.3">
      <c r="B6208" s="412"/>
      <c r="C6208" s="126"/>
      <c r="D6208" s="390"/>
      <c r="E6208" s="390"/>
      <c r="F6208" s="390"/>
    </row>
    <row r="6209" spans="2:6" x14ac:dyDescent="0.3">
      <c r="B6209" s="412"/>
      <c r="C6209" s="126"/>
      <c r="D6209" s="390"/>
      <c r="E6209" s="390"/>
      <c r="F6209" s="390"/>
    </row>
    <row r="6210" spans="2:6" x14ac:dyDescent="0.3">
      <c r="B6210" s="412"/>
      <c r="C6210" s="126"/>
      <c r="D6210" s="390"/>
      <c r="E6210" s="390"/>
      <c r="F6210" s="390"/>
    </row>
    <row r="6211" spans="2:6" x14ac:dyDescent="0.3">
      <c r="B6211" s="412"/>
      <c r="C6211" s="126"/>
      <c r="D6211" s="390"/>
      <c r="E6211" s="390"/>
      <c r="F6211" s="390"/>
    </row>
    <row r="6212" spans="2:6" x14ac:dyDescent="0.3">
      <c r="B6212" s="412"/>
      <c r="C6212" s="126"/>
      <c r="D6212" s="390"/>
      <c r="E6212" s="390"/>
      <c r="F6212" s="390"/>
    </row>
    <row r="6213" spans="2:6" x14ac:dyDescent="0.3">
      <c r="B6213" s="412"/>
      <c r="C6213" s="126"/>
      <c r="D6213" s="390"/>
      <c r="E6213" s="390"/>
      <c r="F6213" s="390"/>
    </row>
    <row r="6214" spans="2:6" x14ac:dyDescent="0.3">
      <c r="B6214" s="412"/>
      <c r="C6214" s="126"/>
      <c r="D6214" s="390"/>
      <c r="E6214" s="390"/>
      <c r="F6214" s="390"/>
    </row>
    <row r="6215" spans="2:6" x14ac:dyDescent="0.3">
      <c r="B6215" s="412"/>
      <c r="C6215" s="126"/>
      <c r="D6215" s="390"/>
      <c r="E6215" s="390"/>
      <c r="F6215" s="390"/>
    </row>
    <row r="6216" spans="2:6" x14ac:dyDescent="0.3">
      <c r="B6216" s="412"/>
      <c r="C6216" s="126"/>
      <c r="D6216" s="390"/>
      <c r="E6216" s="390"/>
      <c r="F6216" s="390"/>
    </row>
    <row r="6217" spans="2:6" x14ac:dyDescent="0.3">
      <c r="B6217" s="412"/>
      <c r="C6217" s="126"/>
      <c r="D6217" s="390"/>
      <c r="E6217" s="390"/>
      <c r="F6217" s="390"/>
    </row>
    <row r="6218" spans="2:6" x14ac:dyDescent="0.3">
      <c r="B6218" s="412"/>
      <c r="C6218" s="126"/>
      <c r="D6218" s="390"/>
      <c r="E6218" s="390"/>
      <c r="F6218" s="390"/>
    </row>
    <row r="6219" spans="2:6" x14ac:dyDescent="0.3">
      <c r="B6219" s="412"/>
      <c r="C6219" s="126"/>
      <c r="D6219" s="390"/>
      <c r="E6219" s="390"/>
      <c r="F6219" s="390"/>
    </row>
    <row r="6220" spans="2:6" x14ac:dyDescent="0.3">
      <c r="B6220" s="412"/>
      <c r="C6220" s="126"/>
      <c r="D6220" s="390"/>
      <c r="E6220" s="390"/>
      <c r="F6220" s="390"/>
    </row>
    <row r="6221" spans="2:6" x14ac:dyDescent="0.3">
      <c r="B6221" s="412"/>
      <c r="C6221" s="126"/>
      <c r="D6221" s="390"/>
      <c r="E6221" s="390"/>
      <c r="F6221" s="390"/>
    </row>
    <row r="6222" spans="2:6" x14ac:dyDescent="0.3">
      <c r="B6222" s="412"/>
      <c r="C6222" s="126"/>
      <c r="D6222" s="390"/>
      <c r="E6222" s="390"/>
      <c r="F6222" s="390"/>
    </row>
    <row r="6223" spans="2:6" x14ac:dyDescent="0.3">
      <c r="B6223" s="412"/>
      <c r="C6223" s="126"/>
      <c r="D6223" s="390"/>
      <c r="E6223" s="390"/>
      <c r="F6223" s="390"/>
    </row>
    <row r="6224" spans="2:6" x14ac:dyDescent="0.3">
      <c r="B6224" s="412"/>
      <c r="C6224" s="126"/>
      <c r="D6224" s="390"/>
      <c r="E6224" s="390"/>
      <c r="F6224" s="390"/>
    </row>
    <row r="6225" spans="2:6" x14ac:dyDescent="0.3">
      <c r="B6225" s="412"/>
      <c r="C6225" s="126"/>
      <c r="D6225" s="390"/>
      <c r="E6225" s="390"/>
      <c r="F6225" s="390"/>
    </row>
    <row r="6226" spans="2:6" x14ac:dyDescent="0.3">
      <c r="B6226" s="412"/>
      <c r="C6226" s="126"/>
      <c r="D6226" s="390"/>
      <c r="E6226" s="390"/>
      <c r="F6226" s="390"/>
    </row>
    <row r="6227" spans="2:6" x14ac:dyDescent="0.3">
      <c r="B6227" s="412"/>
      <c r="C6227" s="126"/>
      <c r="D6227" s="390"/>
      <c r="E6227" s="390"/>
      <c r="F6227" s="390"/>
    </row>
    <row r="6228" spans="2:6" x14ac:dyDescent="0.3">
      <c r="B6228" s="412"/>
      <c r="C6228" s="126"/>
      <c r="D6228" s="390"/>
      <c r="E6228" s="390"/>
      <c r="F6228" s="390"/>
    </row>
    <row r="6229" spans="2:6" x14ac:dyDescent="0.3">
      <c r="B6229" s="412"/>
      <c r="C6229" s="126"/>
      <c r="D6229" s="390"/>
      <c r="E6229" s="390"/>
      <c r="F6229" s="390"/>
    </row>
    <row r="6230" spans="2:6" x14ac:dyDescent="0.3">
      <c r="B6230" s="412"/>
      <c r="C6230" s="126"/>
      <c r="D6230" s="390"/>
      <c r="E6230" s="390"/>
      <c r="F6230" s="390"/>
    </row>
    <row r="6231" spans="2:6" x14ac:dyDescent="0.3">
      <c r="B6231" s="412"/>
      <c r="C6231" s="126"/>
      <c r="D6231" s="390"/>
      <c r="E6231" s="390"/>
      <c r="F6231" s="390"/>
    </row>
    <row r="6232" spans="2:6" x14ac:dyDescent="0.3">
      <c r="B6232" s="412"/>
      <c r="C6232" s="126"/>
      <c r="D6232" s="390"/>
      <c r="E6232" s="390"/>
      <c r="F6232" s="390"/>
    </row>
    <row r="6233" spans="2:6" x14ac:dyDescent="0.3">
      <c r="B6233" s="412"/>
      <c r="C6233" s="126"/>
      <c r="D6233" s="390"/>
      <c r="E6233" s="390"/>
      <c r="F6233" s="390"/>
    </row>
    <row r="6234" spans="2:6" x14ac:dyDescent="0.3">
      <c r="B6234" s="412"/>
      <c r="C6234" s="126"/>
      <c r="D6234" s="390"/>
      <c r="E6234" s="390"/>
      <c r="F6234" s="390"/>
    </row>
    <row r="6235" spans="2:6" x14ac:dyDescent="0.3">
      <c r="B6235" s="412"/>
      <c r="C6235" s="126"/>
      <c r="D6235" s="390"/>
      <c r="E6235" s="390"/>
      <c r="F6235" s="390"/>
    </row>
    <row r="6236" spans="2:6" x14ac:dyDescent="0.3">
      <c r="B6236" s="412"/>
      <c r="C6236" s="126"/>
      <c r="D6236" s="390"/>
      <c r="E6236" s="390"/>
      <c r="F6236" s="390"/>
    </row>
    <row r="6237" spans="2:6" x14ac:dyDescent="0.3">
      <c r="B6237" s="412"/>
      <c r="C6237" s="126"/>
      <c r="D6237" s="390"/>
      <c r="E6237" s="390"/>
      <c r="F6237" s="390"/>
    </row>
    <row r="6238" spans="2:6" x14ac:dyDescent="0.3">
      <c r="B6238" s="412"/>
      <c r="C6238" s="126"/>
      <c r="D6238" s="390"/>
      <c r="E6238" s="390"/>
      <c r="F6238" s="390"/>
    </row>
    <row r="6239" spans="2:6" x14ac:dyDescent="0.3">
      <c r="B6239" s="412"/>
      <c r="C6239" s="126"/>
      <c r="D6239" s="390"/>
      <c r="E6239" s="390"/>
      <c r="F6239" s="390"/>
    </row>
    <row r="6240" spans="2:6" x14ac:dyDescent="0.3">
      <c r="B6240" s="412"/>
      <c r="C6240" s="126"/>
      <c r="D6240" s="390"/>
      <c r="E6240" s="390"/>
      <c r="F6240" s="390"/>
    </row>
    <row r="6241" spans="2:6" x14ac:dyDescent="0.3">
      <c r="B6241" s="412"/>
      <c r="C6241" s="126"/>
      <c r="D6241" s="390"/>
      <c r="E6241" s="390"/>
      <c r="F6241" s="390"/>
    </row>
    <row r="6242" spans="2:6" x14ac:dyDescent="0.3">
      <c r="B6242" s="412"/>
      <c r="C6242" s="126"/>
      <c r="D6242" s="390"/>
      <c r="E6242" s="390"/>
      <c r="F6242" s="390"/>
    </row>
    <row r="6243" spans="2:6" x14ac:dyDescent="0.3">
      <c r="B6243" s="412"/>
      <c r="C6243" s="126"/>
      <c r="D6243" s="390"/>
      <c r="E6243" s="390"/>
      <c r="F6243" s="390"/>
    </row>
    <row r="6244" spans="2:6" x14ac:dyDescent="0.3">
      <c r="B6244" s="412"/>
      <c r="C6244" s="126"/>
      <c r="D6244" s="390"/>
      <c r="E6244" s="390"/>
      <c r="F6244" s="390"/>
    </row>
    <row r="6245" spans="2:6" x14ac:dyDescent="0.3">
      <c r="B6245" s="412"/>
      <c r="C6245" s="126"/>
      <c r="D6245" s="390"/>
      <c r="E6245" s="390"/>
      <c r="F6245" s="390"/>
    </row>
    <row r="6246" spans="2:6" x14ac:dyDescent="0.3">
      <c r="B6246" s="412"/>
      <c r="C6246" s="126"/>
      <c r="D6246" s="390"/>
      <c r="E6246" s="390"/>
      <c r="F6246" s="390"/>
    </row>
    <row r="6247" spans="2:6" x14ac:dyDescent="0.3">
      <c r="B6247" s="412"/>
      <c r="C6247" s="126"/>
      <c r="D6247" s="390"/>
      <c r="E6247" s="390"/>
      <c r="F6247" s="390"/>
    </row>
    <row r="6248" spans="2:6" x14ac:dyDescent="0.3">
      <c r="B6248" s="412"/>
      <c r="C6248" s="126"/>
      <c r="D6248" s="390"/>
      <c r="E6248" s="390"/>
      <c r="F6248" s="390"/>
    </row>
    <row r="6249" spans="2:6" x14ac:dyDescent="0.3">
      <c r="B6249" s="412"/>
      <c r="C6249" s="126"/>
      <c r="D6249" s="390"/>
      <c r="E6249" s="390"/>
      <c r="F6249" s="390"/>
    </row>
    <row r="6250" spans="2:6" x14ac:dyDescent="0.3">
      <c r="B6250" s="412"/>
      <c r="C6250" s="126"/>
      <c r="D6250" s="390"/>
      <c r="E6250" s="390"/>
      <c r="F6250" s="390"/>
    </row>
    <row r="6251" spans="2:6" x14ac:dyDescent="0.3">
      <c r="B6251" s="412"/>
      <c r="C6251" s="126"/>
      <c r="D6251" s="390"/>
      <c r="E6251" s="390"/>
      <c r="F6251" s="390"/>
    </row>
    <row r="6252" spans="2:6" x14ac:dyDescent="0.3">
      <c r="B6252" s="412"/>
      <c r="C6252" s="126"/>
      <c r="D6252" s="390"/>
      <c r="E6252" s="390"/>
      <c r="F6252" s="390"/>
    </row>
    <row r="6253" spans="2:6" x14ac:dyDescent="0.3">
      <c r="B6253" s="412"/>
      <c r="C6253" s="126"/>
      <c r="D6253" s="390"/>
      <c r="E6253" s="390"/>
      <c r="F6253" s="390"/>
    </row>
    <row r="6254" spans="2:6" x14ac:dyDescent="0.3">
      <c r="B6254" s="412"/>
      <c r="C6254" s="126"/>
      <c r="D6254" s="390"/>
      <c r="E6254" s="390"/>
      <c r="F6254" s="390"/>
    </row>
    <row r="6255" spans="2:6" x14ac:dyDescent="0.3">
      <c r="B6255" s="412"/>
      <c r="C6255" s="126"/>
      <c r="D6255" s="390"/>
      <c r="E6255" s="390"/>
      <c r="F6255" s="390"/>
    </row>
    <row r="6256" spans="2:6" x14ac:dyDescent="0.3">
      <c r="B6256" s="412"/>
      <c r="C6256" s="126"/>
      <c r="D6256" s="390"/>
      <c r="E6256" s="390"/>
      <c r="F6256" s="390"/>
    </row>
    <row r="6257" spans="2:6" x14ac:dyDescent="0.3">
      <c r="B6257" s="412"/>
      <c r="C6257" s="126"/>
      <c r="D6257" s="390"/>
      <c r="E6257" s="390"/>
      <c r="F6257" s="390"/>
    </row>
    <row r="6258" spans="2:6" x14ac:dyDescent="0.3">
      <c r="B6258" s="412"/>
      <c r="C6258" s="126"/>
      <c r="D6258" s="390"/>
      <c r="E6258" s="390"/>
      <c r="F6258" s="390"/>
    </row>
    <row r="6259" spans="2:6" x14ac:dyDescent="0.3">
      <c r="B6259" s="412"/>
      <c r="C6259" s="126"/>
      <c r="D6259" s="390"/>
      <c r="E6259" s="390"/>
      <c r="F6259" s="390"/>
    </row>
    <row r="6260" spans="2:6" x14ac:dyDescent="0.3">
      <c r="B6260" s="412"/>
      <c r="C6260" s="126"/>
      <c r="D6260" s="390"/>
      <c r="E6260" s="390"/>
      <c r="F6260" s="390"/>
    </row>
    <row r="6261" spans="2:6" x14ac:dyDescent="0.3">
      <c r="B6261" s="412"/>
      <c r="C6261" s="126"/>
      <c r="D6261" s="390"/>
      <c r="E6261" s="390"/>
      <c r="F6261" s="390"/>
    </row>
    <row r="6262" spans="2:6" x14ac:dyDescent="0.3">
      <c r="B6262" s="412"/>
      <c r="C6262" s="126"/>
      <c r="D6262" s="390"/>
      <c r="E6262" s="390"/>
      <c r="F6262" s="390"/>
    </row>
    <row r="6263" spans="2:6" x14ac:dyDescent="0.3">
      <c r="B6263" s="412"/>
      <c r="C6263" s="126"/>
      <c r="D6263" s="390"/>
      <c r="E6263" s="390"/>
      <c r="F6263" s="390"/>
    </row>
    <row r="6264" spans="2:6" x14ac:dyDescent="0.3">
      <c r="B6264" s="412"/>
      <c r="C6264" s="126"/>
      <c r="D6264" s="390"/>
      <c r="E6264" s="390"/>
      <c r="F6264" s="390"/>
    </row>
    <row r="6265" spans="2:6" x14ac:dyDescent="0.3">
      <c r="B6265" s="412"/>
      <c r="C6265" s="126"/>
      <c r="D6265" s="390"/>
      <c r="E6265" s="390"/>
      <c r="F6265" s="390"/>
    </row>
    <row r="6266" spans="2:6" x14ac:dyDescent="0.3">
      <c r="B6266" s="412"/>
      <c r="C6266" s="126"/>
      <c r="D6266" s="390"/>
      <c r="E6266" s="390"/>
      <c r="F6266" s="390"/>
    </row>
    <row r="6267" spans="2:6" x14ac:dyDescent="0.3">
      <c r="B6267" s="412"/>
      <c r="C6267" s="126"/>
      <c r="D6267" s="390"/>
      <c r="E6267" s="390"/>
      <c r="F6267" s="390"/>
    </row>
    <row r="6268" spans="2:6" x14ac:dyDescent="0.3">
      <c r="B6268" s="412"/>
      <c r="C6268" s="126"/>
      <c r="D6268" s="390"/>
      <c r="E6268" s="390"/>
      <c r="F6268" s="390"/>
    </row>
    <row r="6269" spans="2:6" x14ac:dyDescent="0.3">
      <c r="B6269" s="412"/>
      <c r="C6269" s="126"/>
      <c r="D6269" s="390"/>
      <c r="E6269" s="390"/>
      <c r="F6269" s="390"/>
    </row>
    <row r="6270" spans="2:6" x14ac:dyDescent="0.3">
      <c r="B6270" s="412"/>
      <c r="C6270" s="126"/>
      <c r="D6270" s="390"/>
      <c r="E6270" s="390"/>
      <c r="F6270" s="390"/>
    </row>
    <row r="6271" spans="2:6" x14ac:dyDescent="0.3">
      <c r="B6271" s="412"/>
      <c r="C6271" s="126"/>
      <c r="D6271" s="390"/>
      <c r="E6271" s="390"/>
      <c r="F6271" s="390"/>
    </row>
    <row r="6272" spans="2:6" x14ac:dyDescent="0.3">
      <c r="B6272" s="412"/>
      <c r="C6272" s="126"/>
      <c r="D6272" s="390"/>
      <c r="E6272" s="390"/>
      <c r="F6272" s="390"/>
    </row>
    <row r="6273" spans="2:6" x14ac:dyDescent="0.3">
      <c r="B6273" s="412"/>
      <c r="C6273" s="126"/>
      <c r="D6273" s="390"/>
      <c r="E6273" s="390"/>
      <c r="F6273" s="390"/>
    </row>
    <row r="6274" spans="2:6" x14ac:dyDescent="0.3">
      <c r="B6274" s="412"/>
      <c r="C6274" s="126"/>
      <c r="D6274" s="390"/>
      <c r="E6274" s="390"/>
      <c r="F6274" s="390"/>
    </row>
    <row r="6275" spans="2:6" x14ac:dyDescent="0.3">
      <c r="B6275" s="412"/>
      <c r="C6275" s="126"/>
      <c r="D6275" s="390"/>
      <c r="E6275" s="390"/>
      <c r="F6275" s="390"/>
    </row>
    <row r="6276" spans="2:6" x14ac:dyDescent="0.3">
      <c r="B6276" s="412"/>
      <c r="C6276" s="126"/>
      <c r="D6276" s="390"/>
      <c r="E6276" s="390"/>
      <c r="F6276" s="390"/>
    </row>
    <row r="6277" spans="2:6" x14ac:dyDescent="0.3">
      <c r="B6277" s="412"/>
      <c r="C6277" s="126"/>
      <c r="D6277" s="390"/>
      <c r="E6277" s="390"/>
      <c r="F6277" s="390"/>
    </row>
    <row r="6278" spans="2:6" x14ac:dyDescent="0.3">
      <c r="B6278" s="412"/>
      <c r="C6278" s="126"/>
      <c r="D6278" s="390"/>
      <c r="E6278" s="390"/>
      <c r="F6278" s="390"/>
    </row>
    <row r="6279" spans="2:6" x14ac:dyDescent="0.3">
      <c r="B6279" s="412"/>
      <c r="C6279" s="126"/>
      <c r="D6279" s="390"/>
      <c r="E6279" s="390"/>
      <c r="F6279" s="390"/>
    </row>
    <row r="6280" spans="2:6" x14ac:dyDescent="0.3">
      <c r="B6280" s="412"/>
      <c r="C6280" s="126"/>
      <c r="D6280" s="390"/>
      <c r="E6280" s="390"/>
      <c r="F6280" s="390"/>
    </row>
    <row r="6281" spans="2:6" x14ac:dyDescent="0.3">
      <c r="B6281" s="412"/>
      <c r="C6281" s="126"/>
      <c r="D6281" s="390"/>
      <c r="E6281" s="390"/>
      <c r="F6281" s="390"/>
    </row>
    <row r="6282" spans="2:6" x14ac:dyDescent="0.3">
      <c r="B6282" s="412"/>
      <c r="C6282" s="126"/>
      <c r="D6282" s="390"/>
      <c r="E6282" s="390"/>
      <c r="F6282" s="390"/>
    </row>
    <row r="6283" spans="2:6" x14ac:dyDescent="0.3">
      <c r="B6283" s="412"/>
      <c r="C6283" s="126"/>
      <c r="D6283" s="390"/>
      <c r="E6283" s="390"/>
      <c r="F6283" s="390"/>
    </row>
    <row r="6284" spans="2:6" x14ac:dyDescent="0.3">
      <c r="B6284" s="412"/>
      <c r="C6284" s="126"/>
      <c r="D6284" s="390"/>
      <c r="E6284" s="390"/>
      <c r="F6284" s="390"/>
    </row>
    <row r="6285" spans="2:6" x14ac:dyDescent="0.3">
      <c r="B6285" s="412"/>
      <c r="C6285" s="126"/>
      <c r="D6285" s="390"/>
      <c r="E6285" s="390"/>
      <c r="F6285" s="390"/>
    </row>
    <row r="6286" spans="2:6" x14ac:dyDescent="0.3">
      <c r="B6286" s="412"/>
      <c r="C6286" s="126"/>
      <c r="D6286" s="390"/>
      <c r="E6286" s="390"/>
      <c r="F6286" s="390"/>
    </row>
    <row r="6287" spans="2:6" x14ac:dyDescent="0.3">
      <c r="B6287" s="412"/>
      <c r="C6287" s="126"/>
      <c r="D6287" s="390"/>
      <c r="E6287" s="390"/>
      <c r="F6287" s="390"/>
    </row>
    <row r="6288" spans="2:6" x14ac:dyDescent="0.3">
      <c r="B6288" s="412"/>
      <c r="C6288" s="126"/>
      <c r="D6288" s="390"/>
      <c r="E6288" s="390"/>
      <c r="F6288" s="390"/>
    </row>
    <row r="6289" spans="2:6" x14ac:dyDescent="0.3">
      <c r="B6289" s="412"/>
      <c r="C6289" s="126"/>
      <c r="D6289" s="390"/>
      <c r="E6289" s="390"/>
      <c r="F6289" s="390"/>
    </row>
    <row r="6290" spans="2:6" x14ac:dyDescent="0.3">
      <c r="B6290" s="412"/>
      <c r="C6290" s="126"/>
      <c r="D6290" s="390"/>
      <c r="E6290" s="390"/>
      <c r="F6290" s="390"/>
    </row>
    <row r="6291" spans="2:6" x14ac:dyDescent="0.3">
      <c r="B6291" s="412"/>
      <c r="C6291" s="126"/>
      <c r="D6291" s="390"/>
      <c r="E6291" s="390"/>
      <c r="F6291" s="390"/>
    </row>
    <row r="6292" spans="2:6" x14ac:dyDescent="0.3">
      <c r="B6292" s="412"/>
      <c r="C6292" s="126"/>
      <c r="D6292" s="390"/>
      <c r="E6292" s="390"/>
      <c r="F6292" s="390"/>
    </row>
    <row r="6293" spans="2:6" x14ac:dyDescent="0.3">
      <c r="B6293" s="412"/>
      <c r="C6293" s="126"/>
      <c r="D6293" s="390"/>
      <c r="E6293" s="390"/>
      <c r="F6293" s="390"/>
    </row>
    <row r="6294" spans="2:6" x14ac:dyDescent="0.3">
      <c r="B6294" s="412"/>
      <c r="C6294" s="126"/>
      <c r="D6294" s="390"/>
      <c r="E6294" s="390"/>
      <c r="F6294" s="390"/>
    </row>
    <row r="6295" spans="2:6" x14ac:dyDescent="0.3">
      <c r="B6295" s="412"/>
      <c r="C6295" s="126"/>
      <c r="D6295" s="390"/>
      <c r="E6295" s="390"/>
      <c r="F6295" s="390"/>
    </row>
    <row r="6296" spans="2:6" x14ac:dyDescent="0.3">
      <c r="B6296" s="412"/>
      <c r="C6296" s="126"/>
      <c r="D6296" s="390"/>
      <c r="E6296" s="390"/>
      <c r="F6296" s="390"/>
    </row>
    <row r="6297" spans="2:6" x14ac:dyDescent="0.3">
      <c r="B6297" s="412"/>
      <c r="C6297" s="126"/>
      <c r="D6297" s="390"/>
      <c r="E6297" s="390"/>
      <c r="F6297" s="390"/>
    </row>
    <row r="6298" spans="2:6" x14ac:dyDescent="0.3">
      <c r="B6298" s="412"/>
      <c r="C6298" s="126"/>
      <c r="D6298" s="390"/>
      <c r="E6298" s="390"/>
      <c r="F6298" s="390"/>
    </row>
    <row r="6299" spans="2:6" x14ac:dyDescent="0.3">
      <c r="B6299" s="412"/>
      <c r="C6299" s="126"/>
      <c r="D6299" s="390"/>
      <c r="E6299" s="390"/>
      <c r="F6299" s="390"/>
    </row>
    <row r="6300" spans="2:6" x14ac:dyDescent="0.3">
      <c r="B6300" s="412"/>
      <c r="C6300" s="126"/>
      <c r="D6300" s="390"/>
      <c r="E6300" s="390"/>
      <c r="F6300" s="390"/>
    </row>
    <row r="6301" spans="2:6" x14ac:dyDescent="0.3">
      <c r="B6301" s="412"/>
      <c r="C6301" s="126"/>
      <c r="D6301" s="390"/>
      <c r="E6301" s="390"/>
      <c r="F6301" s="390"/>
    </row>
    <row r="6302" spans="2:6" x14ac:dyDescent="0.3">
      <c r="B6302" s="412"/>
      <c r="C6302" s="126"/>
      <c r="D6302" s="390"/>
      <c r="E6302" s="390"/>
      <c r="F6302" s="390"/>
    </row>
    <row r="6303" spans="2:6" x14ac:dyDescent="0.3">
      <c r="B6303" s="412"/>
      <c r="C6303" s="126"/>
      <c r="D6303" s="390"/>
      <c r="E6303" s="390"/>
      <c r="F6303" s="390"/>
    </row>
    <row r="6304" spans="2:6" x14ac:dyDescent="0.3">
      <c r="B6304" s="412"/>
      <c r="C6304" s="126"/>
      <c r="D6304" s="390"/>
      <c r="E6304" s="390"/>
      <c r="F6304" s="390"/>
    </row>
    <row r="6305" spans="2:6" x14ac:dyDescent="0.3">
      <c r="B6305" s="412"/>
      <c r="C6305" s="126"/>
      <c r="D6305" s="390"/>
      <c r="E6305" s="390"/>
      <c r="F6305" s="390"/>
    </row>
    <row r="6306" spans="2:6" x14ac:dyDescent="0.3">
      <c r="B6306" s="412"/>
      <c r="C6306" s="126"/>
      <c r="D6306" s="390"/>
      <c r="E6306" s="390"/>
      <c r="F6306" s="390"/>
    </row>
    <row r="6307" spans="2:6" x14ac:dyDescent="0.3">
      <c r="B6307" s="412"/>
      <c r="C6307" s="126"/>
      <c r="D6307" s="390"/>
      <c r="E6307" s="390"/>
      <c r="F6307" s="390"/>
    </row>
    <row r="6308" spans="2:6" x14ac:dyDescent="0.3">
      <c r="B6308" s="412"/>
      <c r="C6308" s="126"/>
      <c r="D6308" s="390"/>
      <c r="E6308" s="390"/>
      <c r="F6308" s="390"/>
    </row>
    <row r="6309" spans="2:6" x14ac:dyDescent="0.3">
      <c r="B6309" s="412"/>
      <c r="C6309" s="126"/>
      <c r="D6309" s="390"/>
      <c r="E6309" s="390"/>
      <c r="F6309" s="390"/>
    </row>
    <row r="6310" spans="2:6" x14ac:dyDescent="0.3">
      <c r="B6310" s="412"/>
      <c r="C6310" s="126"/>
      <c r="D6310" s="390"/>
      <c r="E6310" s="390"/>
      <c r="F6310" s="390"/>
    </row>
    <row r="6311" spans="2:6" x14ac:dyDescent="0.3">
      <c r="B6311" s="412"/>
      <c r="C6311" s="126"/>
      <c r="D6311" s="390"/>
      <c r="E6311" s="390"/>
      <c r="F6311" s="390"/>
    </row>
    <row r="6312" spans="2:6" x14ac:dyDescent="0.3">
      <c r="B6312" s="412"/>
      <c r="C6312" s="126"/>
      <c r="D6312" s="390"/>
      <c r="E6312" s="390"/>
      <c r="F6312" s="390"/>
    </row>
    <row r="6313" spans="2:6" x14ac:dyDescent="0.3">
      <c r="B6313" s="412"/>
      <c r="C6313" s="126"/>
      <c r="D6313" s="390"/>
      <c r="E6313" s="390"/>
      <c r="F6313" s="390"/>
    </row>
    <row r="6314" spans="2:6" x14ac:dyDescent="0.3">
      <c r="B6314" s="412"/>
      <c r="C6314" s="126"/>
      <c r="D6314" s="390"/>
      <c r="E6314" s="390"/>
      <c r="F6314" s="390"/>
    </row>
    <row r="6315" spans="2:6" x14ac:dyDescent="0.3">
      <c r="B6315" s="412"/>
      <c r="C6315" s="126"/>
      <c r="D6315" s="390"/>
      <c r="E6315" s="390"/>
      <c r="F6315" s="390"/>
    </row>
    <row r="6316" spans="2:6" x14ac:dyDescent="0.3">
      <c r="B6316" s="412"/>
      <c r="C6316" s="126"/>
      <c r="D6316" s="390"/>
      <c r="E6316" s="390"/>
      <c r="F6316" s="390"/>
    </row>
    <row r="6317" spans="2:6" x14ac:dyDescent="0.3">
      <c r="B6317" s="412"/>
      <c r="C6317" s="126"/>
      <c r="D6317" s="390"/>
      <c r="E6317" s="390"/>
      <c r="F6317" s="390"/>
    </row>
    <row r="6318" spans="2:6" x14ac:dyDescent="0.3">
      <c r="B6318" s="412"/>
      <c r="C6318" s="126"/>
      <c r="D6318" s="390"/>
      <c r="E6318" s="390"/>
      <c r="F6318" s="390"/>
    </row>
    <row r="6319" spans="2:6" x14ac:dyDescent="0.3">
      <c r="B6319" s="412"/>
      <c r="C6319" s="126"/>
      <c r="D6319" s="390"/>
      <c r="E6319" s="390"/>
      <c r="F6319" s="390"/>
    </row>
    <row r="6320" spans="2:6" x14ac:dyDescent="0.3">
      <c r="B6320" s="412"/>
      <c r="C6320" s="126"/>
      <c r="D6320" s="390"/>
      <c r="E6320" s="390"/>
      <c r="F6320" s="390"/>
    </row>
    <row r="6321" spans="2:6" x14ac:dyDescent="0.3">
      <c r="B6321" s="412"/>
      <c r="C6321" s="126"/>
      <c r="D6321" s="390"/>
      <c r="E6321" s="390"/>
      <c r="F6321" s="390"/>
    </row>
    <row r="6322" spans="2:6" x14ac:dyDescent="0.3">
      <c r="B6322" s="412"/>
      <c r="C6322" s="126"/>
      <c r="D6322" s="390"/>
      <c r="E6322" s="390"/>
      <c r="F6322" s="390"/>
    </row>
    <row r="6323" spans="2:6" x14ac:dyDescent="0.3">
      <c r="B6323" s="412"/>
      <c r="C6323" s="126"/>
      <c r="D6323" s="390"/>
      <c r="E6323" s="390"/>
      <c r="F6323" s="390"/>
    </row>
    <row r="6324" spans="2:6" x14ac:dyDescent="0.3">
      <c r="B6324" s="412"/>
      <c r="C6324" s="126"/>
      <c r="D6324" s="390"/>
      <c r="E6324" s="390"/>
      <c r="F6324" s="390"/>
    </row>
    <row r="6325" spans="2:6" x14ac:dyDescent="0.3">
      <c r="B6325" s="412"/>
      <c r="C6325" s="126"/>
      <c r="D6325" s="390"/>
      <c r="E6325" s="390"/>
      <c r="F6325" s="390"/>
    </row>
    <row r="6326" spans="2:6" x14ac:dyDescent="0.3">
      <c r="B6326" s="412"/>
      <c r="C6326" s="126"/>
      <c r="D6326" s="390"/>
      <c r="E6326" s="390"/>
      <c r="F6326" s="390"/>
    </row>
    <row r="6327" spans="2:6" x14ac:dyDescent="0.3">
      <c r="B6327" s="412"/>
      <c r="C6327" s="126"/>
      <c r="D6327" s="390"/>
      <c r="E6327" s="390"/>
      <c r="F6327" s="390"/>
    </row>
    <row r="6328" spans="2:6" x14ac:dyDescent="0.3">
      <c r="B6328" s="412"/>
      <c r="C6328" s="126"/>
      <c r="D6328" s="390"/>
      <c r="E6328" s="390"/>
      <c r="F6328" s="390"/>
    </row>
    <row r="6329" spans="2:6" x14ac:dyDescent="0.3">
      <c r="B6329" s="412"/>
      <c r="C6329" s="126"/>
      <c r="D6329" s="390"/>
      <c r="E6329" s="390"/>
      <c r="F6329" s="390"/>
    </row>
    <row r="6330" spans="2:6" x14ac:dyDescent="0.3">
      <c r="B6330" s="412"/>
      <c r="C6330" s="126"/>
      <c r="D6330" s="390"/>
      <c r="E6330" s="390"/>
      <c r="F6330" s="390"/>
    </row>
    <row r="6331" spans="2:6" x14ac:dyDescent="0.3">
      <c r="B6331" s="412"/>
      <c r="C6331" s="126"/>
      <c r="D6331" s="390"/>
      <c r="E6331" s="390"/>
      <c r="F6331" s="390"/>
    </row>
    <row r="6332" spans="2:6" x14ac:dyDescent="0.3">
      <c r="B6332" s="412"/>
      <c r="C6332" s="126"/>
      <c r="D6332" s="390"/>
      <c r="E6332" s="390"/>
      <c r="F6332" s="390"/>
    </row>
    <row r="6333" spans="2:6" x14ac:dyDescent="0.3">
      <c r="B6333" s="412"/>
      <c r="C6333" s="126"/>
      <c r="D6333" s="390"/>
      <c r="E6333" s="390"/>
      <c r="F6333" s="390"/>
    </row>
    <row r="6334" spans="2:6" x14ac:dyDescent="0.3">
      <c r="B6334" s="412"/>
      <c r="C6334" s="126"/>
      <c r="D6334" s="390"/>
      <c r="E6334" s="390"/>
      <c r="F6334" s="390"/>
    </row>
    <row r="6335" spans="2:6" x14ac:dyDescent="0.3">
      <c r="B6335" s="412"/>
      <c r="C6335" s="126"/>
      <c r="D6335" s="390"/>
      <c r="E6335" s="390"/>
      <c r="F6335" s="390"/>
    </row>
    <row r="6336" spans="2:6" x14ac:dyDescent="0.3">
      <c r="B6336" s="412"/>
      <c r="C6336" s="126"/>
      <c r="D6336" s="390"/>
      <c r="E6336" s="390"/>
      <c r="F6336" s="390"/>
    </row>
    <row r="6337" spans="2:6" x14ac:dyDescent="0.3">
      <c r="B6337" s="412"/>
      <c r="C6337" s="126"/>
      <c r="D6337" s="390"/>
      <c r="E6337" s="390"/>
      <c r="F6337" s="390"/>
    </row>
    <row r="6338" spans="2:6" x14ac:dyDescent="0.3">
      <c r="B6338" s="412"/>
      <c r="C6338" s="126"/>
      <c r="D6338" s="390"/>
      <c r="E6338" s="390"/>
      <c r="F6338" s="390"/>
    </row>
    <row r="6339" spans="2:6" x14ac:dyDescent="0.3">
      <c r="B6339" s="412"/>
      <c r="C6339" s="126"/>
      <c r="D6339" s="390"/>
      <c r="E6339" s="390"/>
      <c r="F6339" s="390"/>
    </row>
    <row r="6340" spans="2:6" x14ac:dyDescent="0.3">
      <c r="B6340" s="412"/>
      <c r="C6340" s="126"/>
      <c r="D6340" s="390"/>
      <c r="E6340" s="390"/>
      <c r="F6340" s="390"/>
    </row>
    <row r="6341" spans="2:6" x14ac:dyDescent="0.3">
      <c r="B6341" s="412"/>
      <c r="C6341" s="126"/>
      <c r="D6341" s="390"/>
      <c r="E6341" s="390"/>
      <c r="F6341" s="390"/>
    </row>
    <row r="6342" spans="2:6" x14ac:dyDescent="0.3">
      <c r="B6342" s="412"/>
      <c r="C6342" s="126"/>
      <c r="D6342" s="390"/>
      <c r="E6342" s="390"/>
      <c r="F6342" s="390"/>
    </row>
    <row r="6343" spans="2:6" x14ac:dyDescent="0.3">
      <c r="B6343" s="412"/>
      <c r="C6343" s="126"/>
      <c r="D6343" s="390"/>
      <c r="E6343" s="390"/>
      <c r="F6343" s="390"/>
    </row>
    <row r="6344" spans="2:6" x14ac:dyDescent="0.3">
      <c r="B6344" s="412"/>
      <c r="C6344" s="126"/>
      <c r="D6344" s="390"/>
      <c r="E6344" s="390"/>
      <c r="F6344" s="390"/>
    </row>
    <row r="6345" spans="2:6" x14ac:dyDescent="0.3">
      <c r="B6345" s="412"/>
      <c r="C6345" s="126"/>
      <c r="D6345" s="390"/>
      <c r="E6345" s="390"/>
      <c r="F6345" s="390"/>
    </row>
    <row r="6346" spans="2:6" x14ac:dyDescent="0.3">
      <c r="B6346" s="412"/>
      <c r="C6346" s="126"/>
      <c r="D6346" s="390"/>
      <c r="E6346" s="390"/>
      <c r="F6346" s="390"/>
    </row>
    <row r="6347" spans="2:6" x14ac:dyDescent="0.3">
      <c r="B6347" s="412"/>
      <c r="C6347" s="126"/>
      <c r="D6347" s="390"/>
      <c r="E6347" s="390"/>
      <c r="F6347" s="390"/>
    </row>
    <row r="6348" spans="2:6" x14ac:dyDescent="0.3">
      <c r="B6348" s="412"/>
      <c r="C6348" s="126"/>
      <c r="D6348" s="390"/>
      <c r="E6348" s="390"/>
      <c r="F6348" s="390"/>
    </row>
    <row r="6349" spans="2:6" x14ac:dyDescent="0.3">
      <c r="B6349" s="412"/>
      <c r="C6349" s="126"/>
      <c r="D6349" s="390"/>
      <c r="E6349" s="390"/>
      <c r="F6349" s="390"/>
    </row>
    <row r="6350" spans="2:6" x14ac:dyDescent="0.3">
      <c r="B6350" s="412"/>
      <c r="C6350" s="126"/>
      <c r="D6350" s="390"/>
      <c r="E6350" s="390"/>
      <c r="F6350" s="390"/>
    </row>
    <row r="6351" spans="2:6" x14ac:dyDescent="0.3">
      <c r="B6351" s="412"/>
      <c r="C6351" s="126"/>
      <c r="D6351" s="390"/>
      <c r="E6351" s="390"/>
      <c r="F6351" s="390"/>
    </row>
    <row r="6352" spans="2:6" x14ac:dyDescent="0.3">
      <c r="B6352" s="412"/>
      <c r="C6352" s="126"/>
      <c r="D6352" s="390"/>
      <c r="E6352" s="390"/>
      <c r="F6352" s="390"/>
    </row>
    <row r="6353" spans="2:6" x14ac:dyDescent="0.3">
      <c r="B6353" s="412"/>
      <c r="C6353" s="126"/>
      <c r="D6353" s="390"/>
      <c r="E6353" s="390"/>
      <c r="F6353" s="390"/>
    </row>
    <row r="6354" spans="2:6" x14ac:dyDescent="0.3">
      <c r="B6354" s="412"/>
      <c r="C6354" s="126"/>
      <c r="D6354" s="390"/>
      <c r="E6354" s="390"/>
      <c r="F6354" s="390"/>
    </row>
    <row r="6355" spans="2:6" x14ac:dyDescent="0.3">
      <c r="B6355" s="412"/>
      <c r="C6355" s="126"/>
      <c r="D6355" s="390"/>
      <c r="E6355" s="390"/>
      <c r="F6355" s="390"/>
    </row>
    <row r="6356" spans="2:6" x14ac:dyDescent="0.3">
      <c r="B6356" s="412"/>
      <c r="C6356" s="126"/>
      <c r="D6356" s="390"/>
      <c r="E6356" s="390"/>
      <c r="F6356" s="390"/>
    </row>
    <row r="6357" spans="2:6" x14ac:dyDescent="0.3">
      <c r="B6357" s="412"/>
      <c r="C6357" s="126"/>
      <c r="D6357" s="390"/>
      <c r="E6357" s="390"/>
      <c r="F6357" s="390"/>
    </row>
    <row r="6358" spans="2:6" x14ac:dyDescent="0.3">
      <c r="B6358" s="412"/>
      <c r="C6358" s="126"/>
      <c r="D6358" s="390"/>
      <c r="E6358" s="390"/>
      <c r="F6358" s="390"/>
    </row>
    <row r="6359" spans="2:6" x14ac:dyDescent="0.3">
      <c r="B6359" s="412"/>
      <c r="C6359" s="126"/>
      <c r="D6359" s="390"/>
      <c r="E6359" s="390"/>
      <c r="F6359" s="390"/>
    </row>
    <row r="6360" spans="2:6" x14ac:dyDescent="0.3">
      <c r="B6360" s="412"/>
      <c r="C6360" s="126"/>
      <c r="D6360" s="390"/>
      <c r="E6360" s="390"/>
      <c r="F6360" s="390"/>
    </row>
    <row r="6361" spans="2:6" x14ac:dyDescent="0.3">
      <c r="B6361" s="412"/>
      <c r="C6361" s="126"/>
      <c r="D6361" s="390"/>
      <c r="E6361" s="390"/>
      <c r="F6361" s="390"/>
    </row>
    <row r="6362" spans="2:6" x14ac:dyDescent="0.3">
      <c r="B6362" s="412"/>
      <c r="C6362" s="126"/>
      <c r="D6362" s="390"/>
      <c r="E6362" s="390"/>
      <c r="F6362" s="390"/>
    </row>
    <row r="6363" spans="2:6" x14ac:dyDescent="0.3">
      <c r="B6363" s="412"/>
      <c r="C6363" s="126"/>
      <c r="D6363" s="390"/>
      <c r="E6363" s="390"/>
      <c r="F6363" s="390"/>
    </row>
    <row r="6364" spans="2:6" x14ac:dyDescent="0.3">
      <c r="B6364" s="412"/>
      <c r="C6364" s="126"/>
      <c r="D6364" s="390"/>
      <c r="E6364" s="390"/>
      <c r="F6364" s="390"/>
    </row>
    <row r="6365" spans="2:6" x14ac:dyDescent="0.3">
      <c r="B6365" s="412"/>
      <c r="C6365" s="126"/>
      <c r="D6365" s="390"/>
      <c r="E6365" s="390"/>
      <c r="F6365" s="390"/>
    </row>
    <row r="6366" spans="2:6" x14ac:dyDescent="0.3">
      <c r="B6366" s="412"/>
      <c r="C6366" s="126"/>
      <c r="D6366" s="390"/>
      <c r="E6366" s="390"/>
      <c r="F6366" s="390"/>
    </row>
    <row r="6367" spans="2:6" x14ac:dyDescent="0.3">
      <c r="B6367" s="412"/>
      <c r="C6367" s="126"/>
      <c r="D6367" s="390"/>
      <c r="E6367" s="390"/>
      <c r="F6367" s="390"/>
    </row>
    <row r="6368" spans="2:6" x14ac:dyDescent="0.3">
      <c r="B6368" s="412"/>
      <c r="C6368" s="126"/>
      <c r="D6368" s="390"/>
      <c r="E6368" s="390"/>
      <c r="F6368" s="390"/>
    </row>
    <row r="6369" spans="2:6" x14ac:dyDescent="0.3">
      <c r="B6369" s="412"/>
      <c r="C6369" s="126"/>
      <c r="D6369" s="390"/>
      <c r="E6369" s="390"/>
      <c r="F6369" s="390"/>
    </row>
    <row r="6370" spans="2:6" x14ac:dyDescent="0.3">
      <c r="B6370" s="412"/>
      <c r="C6370" s="126"/>
      <c r="D6370" s="390"/>
      <c r="E6370" s="390"/>
      <c r="F6370" s="390"/>
    </row>
    <row r="6371" spans="2:6" x14ac:dyDescent="0.3">
      <c r="B6371" s="412"/>
      <c r="C6371" s="126"/>
      <c r="D6371" s="390"/>
      <c r="E6371" s="390"/>
      <c r="F6371" s="390"/>
    </row>
    <row r="6372" spans="2:6" x14ac:dyDescent="0.3">
      <c r="B6372" s="412"/>
      <c r="C6372" s="126"/>
      <c r="D6372" s="390"/>
      <c r="E6372" s="390"/>
      <c r="F6372" s="390"/>
    </row>
    <row r="6373" spans="2:6" x14ac:dyDescent="0.3">
      <c r="B6373" s="412"/>
      <c r="C6373" s="126"/>
      <c r="D6373" s="390"/>
      <c r="E6373" s="390"/>
      <c r="F6373" s="390"/>
    </row>
    <row r="6374" spans="2:6" x14ac:dyDescent="0.3">
      <c r="B6374" s="412"/>
      <c r="C6374" s="126"/>
      <c r="D6374" s="390"/>
      <c r="E6374" s="390"/>
      <c r="F6374" s="390"/>
    </row>
    <row r="6375" spans="2:6" x14ac:dyDescent="0.3">
      <c r="B6375" s="412"/>
      <c r="C6375" s="126"/>
      <c r="D6375" s="390"/>
      <c r="E6375" s="390"/>
      <c r="F6375" s="390"/>
    </row>
    <row r="6376" spans="2:6" x14ac:dyDescent="0.3">
      <c r="B6376" s="412"/>
      <c r="C6376" s="126"/>
      <c r="D6376" s="390"/>
      <c r="E6376" s="390"/>
      <c r="F6376" s="390"/>
    </row>
    <row r="6377" spans="2:6" x14ac:dyDescent="0.3">
      <c r="B6377" s="412"/>
      <c r="C6377" s="126"/>
      <c r="D6377" s="390"/>
      <c r="E6377" s="390"/>
      <c r="F6377" s="390"/>
    </row>
    <row r="6378" spans="2:6" x14ac:dyDescent="0.3">
      <c r="B6378" s="412"/>
      <c r="C6378" s="126"/>
      <c r="D6378" s="390"/>
      <c r="E6378" s="390"/>
      <c r="F6378" s="390"/>
    </row>
    <row r="6379" spans="2:6" x14ac:dyDescent="0.3">
      <c r="B6379" s="412"/>
      <c r="C6379" s="126"/>
      <c r="D6379" s="390"/>
      <c r="E6379" s="390"/>
      <c r="F6379" s="390"/>
    </row>
    <row r="6380" spans="2:6" x14ac:dyDescent="0.3">
      <c r="B6380" s="412"/>
      <c r="C6380" s="126"/>
      <c r="D6380" s="390"/>
      <c r="E6380" s="390"/>
      <c r="F6380" s="390"/>
    </row>
    <row r="6381" spans="2:6" x14ac:dyDescent="0.3">
      <c r="B6381" s="412"/>
      <c r="C6381" s="126"/>
      <c r="D6381" s="390"/>
      <c r="E6381" s="390"/>
      <c r="F6381" s="390"/>
    </row>
    <row r="6382" spans="2:6" x14ac:dyDescent="0.3">
      <c r="B6382" s="412"/>
      <c r="C6382" s="126"/>
      <c r="D6382" s="390"/>
      <c r="E6382" s="390"/>
      <c r="F6382" s="390"/>
    </row>
    <row r="6383" spans="2:6" x14ac:dyDescent="0.3">
      <c r="B6383" s="412"/>
      <c r="C6383" s="126"/>
      <c r="D6383" s="390"/>
      <c r="E6383" s="390"/>
      <c r="F6383" s="390"/>
    </row>
    <row r="6384" spans="2:6" x14ac:dyDescent="0.3">
      <c r="B6384" s="412"/>
      <c r="C6384" s="126"/>
      <c r="D6384" s="390"/>
      <c r="E6384" s="390"/>
      <c r="F6384" s="390"/>
    </row>
    <row r="6385" spans="2:6" x14ac:dyDescent="0.3">
      <c r="B6385" s="412"/>
      <c r="C6385" s="126"/>
      <c r="D6385" s="390"/>
      <c r="E6385" s="390"/>
      <c r="F6385" s="390"/>
    </row>
    <row r="6386" spans="2:6" x14ac:dyDescent="0.3">
      <c r="B6386" s="412"/>
      <c r="C6386" s="126"/>
      <c r="D6386" s="390"/>
      <c r="E6386" s="390"/>
      <c r="F6386" s="390"/>
    </row>
    <row r="6387" spans="2:6" x14ac:dyDescent="0.3">
      <c r="B6387" s="412"/>
      <c r="C6387" s="126"/>
      <c r="D6387" s="390"/>
      <c r="E6387" s="390"/>
      <c r="F6387" s="390"/>
    </row>
    <row r="6388" spans="2:6" x14ac:dyDescent="0.3">
      <c r="B6388" s="412"/>
      <c r="C6388" s="126"/>
      <c r="D6388" s="390"/>
      <c r="E6388" s="390"/>
      <c r="F6388" s="390"/>
    </row>
    <row r="6389" spans="2:6" x14ac:dyDescent="0.3">
      <c r="B6389" s="412"/>
      <c r="C6389" s="126"/>
      <c r="D6389" s="390"/>
      <c r="E6389" s="390"/>
      <c r="F6389" s="390"/>
    </row>
    <row r="6390" spans="2:6" x14ac:dyDescent="0.3">
      <c r="B6390" s="412"/>
      <c r="C6390" s="126"/>
      <c r="D6390" s="390"/>
      <c r="E6390" s="390"/>
      <c r="F6390" s="390"/>
    </row>
    <row r="6391" spans="2:6" x14ac:dyDescent="0.3">
      <c r="B6391" s="412"/>
      <c r="C6391" s="126"/>
      <c r="D6391" s="390"/>
      <c r="E6391" s="390"/>
      <c r="F6391" s="390"/>
    </row>
    <row r="6392" spans="2:6" x14ac:dyDescent="0.3">
      <c r="B6392" s="412"/>
      <c r="C6392" s="126"/>
      <c r="D6392" s="390"/>
      <c r="E6392" s="390"/>
      <c r="F6392" s="390"/>
    </row>
    <row r="6393" spans="2:6" x14ac:dyDescent="0.3">
      <c r="B6393" s="412"/>
      <c r="C6393" s="126"/>
      <c r="D6393" s="390"/>
      <c r="E6393" s="390"/>
      <c r="F6393" s="390"/>
    </row>
    <row r="6394" spans="2:6" x14ac:dyDescent="0.3">
      <c r="B6394" s="412"/>
      <c r="C6394" s="126"/>
      <c r="D6394" s="390"/>
      <c r="E6394" s="390"/>
      <c r="F6394" s="390"/>
    </row>
    <row r="6395" spans="2:6" x14ac:dyDescent="0.3">
      <c r="B6395" s="412"/>
      <c r="C6395" s="126"/>
      <c r="D6395" s="390"/>
      <c r="E6395" s="390"/>
      <c r="F6395" s="390"/>
    </row>
    <row r="6396" spans="2:6" x14ac:dyDescent="0.3">
      <c r="B6396" s="412"/>
      <c r="C6396" s="126"/>
      <c r="D6396" s="390"/>
      <c r="E6396" s="390"/>
      <c r="F6396" s="390"/>
    </row>
    <row r="6397" spans="2:6" x14ac:dyDescent="0.3">
      <c r="B6397" s="412"/>
      <c r="C6397" s="126"/>
      <c r="D6397" s="390"/>
      <c r="E6397" s="390"/>
      <c r="F6397" s="390"/>
    </row>
    <row r="6398" spans="2:6" x14ac:dyDescent="0.3">
      <c r="B6398" s="412"/>
      <c r="C6398" s="126"/>
      <c r="D6398" s="390"/>
      <c r="E6398" s="390"/>
      <c r="F6398" s="390"/>
    </row>
    <row r="6399" spans="2:6" x14ac:dyDescent="0.3">
      <c r="B6399" s="412"/>
      <c r="C6399" s="126"/>
      <c r="D6399" s="390"/>
      <c r="E6399" s="390"/>
      <c r="F6399" s="390"/>
    </row>
    <row r="6400" spans="2:6" x14ac:dyDescent="0.3">
      <c r="B6400" s="412"/>
      <c r="C6400" s="126"/>
      <c r="D6400" s="390"/>
      <c r="E6400" s="390"/>
      <c r="F6400" s="390"/>
    </row>
    <row r="6401" spans="2:6" x14ac:dyDescent="0.3">
      <c r="B6401" s="412"/>
      <c r="C6401" s="126"/>
      <c r="D6401" s="390"/>
      <c r="E6401" s="390"/>
      <c r="F6401" s="390"/>
    </row>
    <row r="6402" spans="2:6" x14ac:dyDescent="0.3">
      <c r="B6402" s="412"/>
      <c r="C6402" s="126"/>
      <c r="D6402" s="390"/>
      <c r="E6402" s="390"/>
      <c r="F6402" s="390"/>
    </row>
    <row r="6403" spans="2:6" x14ac:dyDescent="0.3">
      <c r="B6403" s="412"/>
      <c r="C6403" s="126"/>
      <c r="D6403" s="390"/>
      <c r="E6403" s="390"/>
      <c r="F6403" s="390"/>
    </row>
    <row r="6404" spans="2:6" x14ac:dyDescent="0.3">
      <c r="B6404" s="412"/>
      <c r="C6404" s="126"/>
      <c r="D6404" s="390"/>
      <c r="E6404" s="390"/>
      <c r="F6404" s="390"/>
    </row>
    <row r="6405" spans="2:6" x14ac:dyDescent="0.3">
      <c r="B6405" s="412"/>
      <c r="C6405" s="126"/>
      <c r="D6405" s="390"/>
      <c r="E6405" s="390"/>
      <c r="F6405" s="390"/>
    </row>
    <row r="6406" spans="2:6" x14ac:dyDescent="0.3">
      <c r="B6406" s="412"/>
      <c r="C6406" s="126"/>
      <c r="D6406" s="390"/>
      <c r="E6406" s="390"/>
      <c r="F6406" s="390"/>
    </row>
    <row r="6407" spans="2:6" x14ac:dyDescent="0.3">
      <c r="B6407" s="412"/>
      <c r="C6407" s="126"/>
      <c r="D6407" s="390"/>
      <c r="E6407" s="390"/>
      <c r="F6407" s="390"/>
    </row>
    <row r="6408" spans="2:6" x14ac:dyDescent="0.3">
      <c r="B6408" s="412"/>
      <c r="C6408" s="126"/>
      <c r="D6408" s="390"/>
      <c r="E6408" s="390"/>
      <c r="F6408" s="390"/>
    </row>
    <row r="6409" spans="2:6" x14ac:dyDescent="0.3">
      <c r="B6409" s="412"/>
      <c r="C6409" s="126"/>
      <c r="D6409" s="390"/>
      <c r="E6409" s="390"/>
      <c r="F6409" s="390"/>
    </row>
    <row r="6410" spans="2:6" x14ac:dyDescent="0.3">
      <c r="B6410" s="412"/>
      <c r="C6410" s="126"/>
      <c r="D6410" s="390"/>
      <c r="E6410" s="390"/>
      <c r="F6410" s="390"/>
    </row>
    <row r="6411" spans="2:6" x14ac:dyDescent="0.3">
      <c r="B6411" s="412"/>
      <c r="C6411" s="126"/>
      <c r="D6411" s="390"/>
      <c r="E6411" s="390"/>
      <c r="F6411" s="390"/>
    </row>
    <row r="6412" spans="2:6" x14ac:dyDescent="0.3">
      <c r="B6412" s="412"/>
      <c r="C6412" s="126"/>
      <c r="D6412" s="390"/>
      <c r="E6412" s="390"/>
      <c r="F6412" s="390"/>
    </row>
    <row r="6413" spans="2:6" x14ac:dyDescent="0.3">
      <c r="B6413" s="412"/>
      <c r="C6413" s="126"/>
      <c r="D6413" s="390"/>
      <c r="E6413" s="390"/>
      <c r="F6413" s="390"/>
    </row>
    <row r="6414" spans="2:6" x14ac:dyDescent="0.3">
      <c r="B6414" s="412"/>
      <c r="C6414" s="126"/>
      <c r="D6414" s="390"/>
      <c r="E6414" s="390"/>
      <c r="F6414" s="390"/>
    </row>
    <row r="6415" spans="2:6" x14ac:dyDescent="0.3">
      <c r="B6415" s="412"/>
      <c r="C6415" s="126"/>
      <c r="D6415" s="390"/>
      <c r="E6415" s="390"/>
      <c r="F6415" s="390"/>
    </row>
    <row r="6416" spans="2:6" x14ac:dyDescent="0.3">
      <c r="B6416" s="412"/>
      <c r="C6416" s="126"/>
      <c r="D6416" s="390"/>
      <c r="E6416" s="390"/>
      <c r="F6416" s="390"/>
    </row>
    <row r="6417" spans="2:6" x14ac:dyDescent="0.3">
      <c r="B6417" s="412"/>
      <c r="C6417" s="126"/>
      <c r="D6417" s="390"/>
      <c r="E6417" s="390"/>
      <c r="F6417" s="390"/>
    </row>
    <row r="6418" spans="2:6" x14ac:dyDescent="0.3">
      <c r="B6418" s="412"/>
      <c r="C6418" s="126"/>
      <c r="D6418" s="390"/>
      <c r="E6418" s="390"/>
      <c r="F6418" s="390"/>
    </row>
    <row r="6419" spans="2:6" x14ac:dyDescent="0.3">
      <c r="B6419" s="412"/>
      <c r="C6419" s="126"/>
      <c r="D6419" s="390"/>
      <c r="E6419" s="390"/>
      <c r="F6419" s="390"/>
    </row>
    <row r="6420" spans="2:6" x14ac:dyDescent="0.3">
      <c r="B6420" s="412"/>
      <c r="C6420" s="126"/>
      <c r="D6420" s="390"/>
      <c r="E6420" s="390"/>
      <c r="F6420" s="390"/>
    </row>
    <row r="6421" spans="2:6" x14ac:dyDescent="0.3">
      <c r="B6421" s="412"/>
      <c r="C6421" s="126"/>
      <c r="D6421" s="390"/>
      <c r="E6421" s="390"/>
      <c r="F6421" s="390"/>
    </row>
    <row r="6422" spans="2:6" x14ac:dyDescent="0.3">
      <c r="B6422" s="412"/>
      <c r="C6422" s="126"/>
      <c r="D6422" s="390"/>
      <c r="E6422" s="390"/>
      <c r="F6422" s="390"/>
    </row>
    <row r="6423" spans="2:6" x14ac:dyDescent="0.3">
      <c r="B6423" s="412"/>
      <c r="C6423" s="126"/>
      <c r="D6423" s="390"/>
      <c r="E6423" s="390"/>
      <c r="F6423" s="390"/>
    </row>
    <row r="6424" spans="2:6" x14ac:dyDescent="0.3">
      <c r="B6424" s="412"/>
      <c r="C6424" s="126"/>
      <c r="D6424" s="390"/>
      <c r="E6424" s="390"/>
      <c r="F6424" s="390"/>
    </row>
    <row r="6425" spans="2:6" x14ac:dyDescent="0.3">
      <c r="B6425" s="412"/>
      <c r="C6425" s="126"/>
      <c r="D6425" s="390"/>
      <c r="E6425" s="390"/>
      <c r="F6425" s="390"/>
    </row>
    <row r="6426" spans="2:6" x14ac:dyDescent="0.3">
      <c r="B6426" s="412"/>
      <c r="C6426" s="126"/>
      <c r="D6426" s="390"/>
      <c r="E6426" s="390"/>
      <c r="F6426" s="390"/>
    </row>
    <row r="6427" spans="2:6" x14ac:dyDescent="0.3">
      <c r="B6427" s="412"/>
      <c r="C6427" s="126"/>
      <c r="D6427" s="390"/>
      <c r="E6427" s="390"/>
      <c r="F6427" s="390"/>
    </row>
    <row r="6428" spans="2:6" x14ac:dyDescent="0.3">
      <c r="B6428" s="412"/>
      <c r="C6428" s="126"/>
      <c r="D6428" s="390"/>
      <c r="E6428" s="390"/>
      <c r="F6428" s="390"/>
    </row>
    <row r="6429" spans="2:6" x14ac:dyDescent="0.3">
      <c r="B6429" s="412"/>
      <c r="C6429" s="126"/>
      <c r="D6429" s="390"/>
      <c r="E6429" s="390"/>
      <c r="F6429" s="390"/>
    </row>
    <row r="6430" spans="2:6" x14ac:dyDescent="0.3">
      <c r="B6430" s="412"/>
      <c r="C6430" s="126"/>
      <c r="D6430" s="390"/>
      <c r="E6430" s="390"/>
      <c r="F6430" s="390"/>
    </row>
    <row r="6431" spans="2:6" x14ac:dyDescent="0.3">
      <c r="B6431" s="412"/>
      <c r="C6431" s="126"/>
      <c r="D6431" s="390"/>
      <c r="E6431" s="390"/>
      <c r="F6431" s="390"/>
    </row>
    <row r="6432" spans="2:6" x14ac:dyDescent="0.3">
      <c r="B6432" s="412"/>
      <c r="C6432" s="126"/>
      <c r="D6432" s="390"/>
      <c r="E6432" s="390"/>
      <c r="F6432" s="390"/>
    </row>
    <row r="6433" spans="2:6" x14ac:dyDescent="0.3">
      <c r="B6433" s="412"/>
      <c r="C6433" s="126"/>
      <c r="D6433" s="390"/>
      <c r="E6433" s="390"/>
      <c r="F6433" s="390"/>
    </row>
    <row r="6434" spans="2:6" x14ac:dyDescent="0.3">
      <c r="B6434" s="412"/>
      <c r="C6434" s="126"/>
      <c r="D6434" s="390"/>
      <c r="E6434" s="390"/>
      <c r="F6434" s="390"/>
    </row>
    <row r="6435" spans="2:6" x14ac:dyDescent="0.3">
      <c r="B6435" s="412"/>
      <c r="C6435" s="126"/>
      <c r="D6435" s="390"/>
      <c r="E6435" s="390"/>
      <c r="F6435" s="390"/>
    </row>
    <row r="6436" spans="2:6" x14ac:dyDescent="0.3">
      <c r="B6436" s="412"/>
      <c r="C6436" s="126"/>
      <c r="D6436" s="390"/>
      <c r="E6436" s="390"/>
      <c r="F6436" s="390"/>
    </row>
    <row r="6437" spans="2:6" x14ac:dyDescent="0.3">
      <c r="B6437" s="412"/>
      <c r="C6437" s="126"/>
      <c r="D6437" s="390"/>
      <c r="E6437" s="390"/>
      <c r="F6437" s="390"/>
    </row>
    <row r="6438" spans="2:6" x14ac:dyDescent="0.3">
      <c r="B6438" s="412"/>
      <c r="C6438" s="126"/>
      <c r="D6438" s="390"/>
      <c r="E6438" s="390"/>
      <c r="F6438" s="390"/>
    </row>
    <row r="6439" spans="2:6" x14ac:dyDescent="0.3">
      <c r="B6439" s="412"/>
      <c r="C6439" s="126"/>
      <c r="D6439" s="390"/>
      <c r="E6439" s="390"/>
      <c r="F6439" s="390"/>
    </row>
    <row r="6440" spans="2:6" x14ac:dyDescent="0.3">
      <c r="B6440" s="412"/>
      <c r="C6440" s="126"/>
      <c r="D6440" s="390"/>
      <c r="E6440" s="390"/>
      <c r="F6440" s="390"/>
    </row>
    <row r="6441" spans="2:6" x14ac:dyDescent="0.3">
      <c r="B6441" s="412"/>
      <c r="C6441" s="126"/>
      <c r="D6441" s="390"/>
      <c r="E6441" s="390"/>
      <c r="F6441" s="390"/>
    </row>
    <row r="6442" spans="2:6" x14ac:dyDescent="0.3">
      <c r="B6442" s="412"/>
      <c r="C6442" s="126"/>
      <c r="D6442" s="390"/>
      <c r="E6442" s="390"/>
      <c r="F6442" s="390"/>
    </row>
    <row r="6443" spans="2:6" x14ac:dyDescent="0.3">
      <c r="B6443" s="412"/>
      <c r="C6443" s="126"/>
      <c r="D6443" s="390"/>
      <c r="E6443" s="390"/>
      <c r="F6443" s="390"/>
    </row>
    <row r="6444" spans="2:6" x14ac:dyDescent="0.3">
      <c r="B6444" s="412"/>
      <c r="C6444" s="126"/>
      <c r="D6444" s="390"/>
      <c r="E6444" s="390"/>
      <c r="F6444" s="390"/>
    </row>
    <row r="6445" spans="2:6" x14ac:dyDescent="0.3">
      <c r="B6445" s="412"/>
      <c r="C6445" s="126"/>
      <c r="D6445" s="390"/>
      <c r="E6445" s="390"/>
      <c r="F6445" s="390"/>
    </row>
    <row r="6446" spans="2:6" x14ac:dyDescent="0.3">
      <c r="B6446" s="412"/>
      <c r="C6446" s="126"/>
      <c r="D6446" s="390"/>
      <c r="E6446" s="390"/>
      <c r="F6446" s="390"/>
    </row>
    <row r="6447" spans="2:6" x14ac:dyDescent="0.3">
      <c r="B6447" s="412"/>
      <c r="C6447" s="126"/>
      <c r="D6447" s="390"/>
      <c r="E6447" s="390"/>
      <c r="F6447" s="390"/>
    </row>
    <row r="6448" spans="2:6" x14ac:dyDescent="0.3">
      <c r="B6448" s="412"/>
      <c r="C6448" s="126"/>
      <c r="D6448" s="390"/>
      <c r="E6448" s="390"/>
      <c r="F6448" s="390"/>
    </row>
    <row r="6449" spans="2:6" x14ac:dyDescent="0.3">
      <c r="B6449" s="412"/>
      <c r="C6449" s="126"/>
      <c r="D6449" s="390"/>
      <c r="E6449" s="390"/>
      <c r="F6449" s="390"/>
    </row>
    <row r="6450" spans="2:6" x14ac:dyDescent="0.3">
      <c r="B6450" s="412"/>
      <c r="C6450" s="126"/>
      <c r="D6450" s="390"/>
      <c r="E6450" s="390"/>
      <c r="F6450" s="390"/>
    </row>
    <row r="6451" spans="2:6" x14ac:dyDescent="0.3">
      <c r="B6451" s="412"/>
      <c r="C6451" s="126"/>
      <c r="D6451" s="390"/>
      <c r="E6451" s="390"/>
      <c r="F6451" s="390"/>
    </row>
    <row r="6452" spans="2:6" x14ac:dyDescent="0.3">
      <c r="B6452" s="412"/>
      <c r="C6452" s="126"/>
      <c r="D6452" s="390"/>
      <c r="E6452" s="390"/>
      <c r="F6452" s="390"/>
    </row>
    <row r="6453" spans="2:6" x14ac:dyDescent="0.3">
      <c r="B6453" s="412"/>
      <c r="C6453" s="126"/>
      <c r="D6453" s="390"/>
      <c r="E6453" s="390"/>
      <c r="F6453" s="390"/>
    </row>
    <row r="6454" spans="2:6" x14ac:dyDescent="0.3">
      <c r="B6454" s="412"/>
      <c r="C6454" s="126"/>
      <c r="D6454" s="390"/>
      <c r="E6454" s="390"/>
      <c r="F6454" s="390"/>
    </row>
    <row r="6455" spans="2:6" x14ac:dyDescent="0.3">
      <c r="B6455" s="412"/>
      <c r="C6455" s="126"/>
      <c r="D6455" s="390"/>
      <c r="E6455" s="390"/>
      <c r="F6455" s="390"/>
    </row>
    <row r="6456" spans="2:6" x14ac:dyDescent="0.3">
      <c r="B6456" s="412"/>
      <c r="C6456" s="126"/>
      <c r="D6456" s="390"/>
      <c r="E6456" s="390"/>
      <c r="F6456" s="390"/>
    </row>
    <row r="6457" spans="2:6" x14ac:dyDescent="0.3">
      <c r="B6457" s="412"/>
      <c r="C6457" s="126"/>
      <c r="D6457" s="390"/>
      <c r="E6457" s="390"/>
      <c r="F6457" s="390"/>
    </row>
    <row r="6458" spans="2:6" x14ac:dyDescent="0.3">
      <c r="B6458" s="412"/>
      <c r="C6458" s="126"/>
      <c r="D6458" s="390"/>
      <c r="E6458" s="390"/>
      <c r="F6458" s="390"/>
    </row>
    <row r="6459" spans="2:6" x14ac:dyDescent="0.3">
      <c r="B6459" s="412"/>
      <c r="C6459" s="126"/>
      <c r="D6459" s="390"/>
      <c r="E6459" s="390"/>
      <c r="F6459" s="390"/>
    </row>
    <row r="6460" spans="2:6" x14ac:dyDescent="0.3">
      <c r="B6460" s="412"/>
      <c r="C6460" s="126"/>
      <c r="D6460" s="390"/>
      <c r="E6460" s="390"/>
      <c r="F6460" s="390"/>
    </row>
    <row r="6461" spans="2:6" x14ac:dyDescent="0.3">
      <c r="B6461" s="412"/>
      <c r="C6461" s="126"/>
      <c r="D6461" s="390"/>
      <c r="E6461" s="390"/>
      <c r="F6461" s="390"/>
    </row>
    <row r="6462" spans="2:6" x14ac:dyDescent="0.3">
      <c r="B6462" s="412"/>
      <c r="C6462" s="126"/>
      <c r="D6462" s="390"/>
      <c r="E6462" s="390"/>
      <c r="F6462" s="390"/>
    </row>
    <row r="6463" spans="2:6" x14ac:dyDescent="0.3">
      <c r="B6463" s="412"/>
      <c r="C6463" s="126"/>
      <c r="D6463" s="390"/>
      <c r="E6463" s="390"/>
      <c r="F6463" s="390"/>
    </row>
    <row r="6464" spans="2:6" x14ac:dyDescent="0.3">
      <c r="B6464" s="412"/>
      <c r="C6464" s="126"/>
      <c r="D6464" s="390"/>
      <c r="E6464" s="390"/>
      <c r="F6464" s="390"/>
    </row>
    <row r="6465" spans="2:6" x14ac:dyDescent="0.3">
      <c r="B6465" s="412"/>
      <c r="C6465" s="126"/>
      <c r="D6465" s="390"/>
      <c r="E6465" s="390"/>
      <c r="F6465" s="390"/>
    </row>
    <row r="6466" spans="2:6" x14ac:dyDescent="0.3">
      <c r="B6466" s="412"/>
      <c r="C6466" s="126"/>
      <c r="D6466" s="390"/>
      <c r="E6466" s="390"/>
      <c r="F6466" s="390"/>
    </row>
    <row r="6467" spans="2:6" x14ac:dyDescent="0.3">
      <c r="B6467" s="412"/>
      <c r="C6467" s="126"/>
      <c r="D6467" s="390"/>
      <c r="E6467" s="390"/>
      <c r="F6467" s="390"/>
    </row>
    <row r="6468" spans="2:6" x14ac:dyDescent="0.3">
      <c r="B6468" s="412"/>
      <c r="C6468" s="126"/>
      <c r="D6468" s="390"/>
      <c r="E6468" s="390"/>
      <c r="F6468" s="390"/>
    </row>
    <row r="6469" spans="2:6" x14ac:dyDescent="0.3">
      <c r="B6469" s="412"/>
      <c r="C6469" s="126"/>
      <c r="D6469" s="390"/>
      <c r="E6469" s="390"/>
      <c r="F6469" s="390"/>
    </row>
    <row r="6470" spans="2:6" x14ac:dyDescent="0.3">
      <c r="B6470" s="412"/>
      <c r="C6470" s="126"/>
      <c r="D6470" s="390"/>
      <c r="E6470" s="390"/>
      <c r="F6470" s="390"/>
    </row>
    <row r="6471" spans="2:6" x14ac:dyDescent="0.3">
      <c r="B6471" s="412"/>
      <c r="C6471" s="126"/>
      <c r="D6471" s="390"/>
      <c r="E6471" s="390"/>
      <c r="F6471" s="390"/>
    </row>
    <row r="6472" spans="2:6" x14ac:dyDescent="0.3">
      <c r="B6472" s="412"/>
      <c r="C6472" s="126"/>
      <c r="D6472" s="390"/>
      <c r="E6472" s="390"/>
      <c r="F6472" s="390"/>
    </row>
    <row r="6473" spans="2:6" x14ac:dyDescent="0.3">
      <c r="B6473" s="412"/>
      <c r="C6473" s="126"/>
      <c r="D6473" s="390"/>
      <c r="E6473" s="390"/>
      <c r="F6473" s="390"/>
    </row>
    <row r="6474" spans="2:6" x14ac:dyDescent="0.3">
      <c r="B6474" s="412"/>
      <c r="C6474" s="126"/>
      <c r="D6474" s="390"/>
      <c r="E6474" s="390"/>
      <c r="F6474" s="390"/>
    </row>
    <row r="6475" spans="2:6" x14ac:dyDescent="0.3">
      <c r="B6475" s="412"/>
      <c r="C6475" s="126"/>
      <c r="D6475" s="390"/>
      <c r="E6475" s="390"/>
      <c r="F6475" s="390"/>
    </row>
    <row r="6476" spans="2:6" x14ac:dyDescent="0.3">
      <c r="B6476" s="412"/>
      <c r="C6476" s="126"/>
      <c r="D6476" s="390"/>
      <c r="E6476" s="390"/>
      <c r="F6476" s="390"/>
    </row>
    <row r="6477" spans="2:6" x14ac:dyDescent="0.3">
      <c r="B6477" s="412"/>
      <c r="C6477" s="126"/>
      <c r="D6477" s="390"/>
      <c r="E6477" s="390"/>
      <c r="F6477" s="390"/>
    </row>
    <row r="6478" spans="2:6" x14ac:dyDescent="0.3">
      <c r="B6478" s="412"/>
      <c r="C6478" s="126"/>
      <c r="D6478" s="390"/>
      <c r="E6478" s="390"/>
      <c r="F6478" s="390"/>
    </row>
    <row r="6479" spans="2:6" x14ac:dyDescent="0.3">
      <c r="B6479" s="412"/>
      <c r="C6479" s="126"/>
      <c r="D6479" s="390"/>
      <c r="E6479" s="390"/>
      <c r="F6479" s="390"/>
    </row>
    <row r="6480" spans="2:6" x14ac:dyDescent="0.3">
      <c r="B6480" s="412"/>
      <c r="C6480" s="126"/>
      <c r="D6480" s="390"/>
      <c r="E6480" s="390"/>
      <c r="F6480" s="390"/>
    </row>
    <row r="6481" spans="2:6" x14ac:dyDescent="0.3">
      <c r="B6481" s="412"/>
      <c r="C6481" s="126"/>
      <c r="D6481" s="390"/>
      <c r="E6481" s="390"/>
      <c r="F6481" s="390"/>
    </row>
    <row r="6482" spans="2:6" x14ac:dyDescent="0.3">
      <c r="B6482" s="412"/>
      <c r="C6482" s="126"/>
      <c r="D6482" s="390"/>
      <c r="E6482" s="390"/>
      <c r="F6482" s="390"/>
    </row>
    <row r="6483" spans="2:6" x14ac:dyDescent="0.3">
      <c r="B6483" s="412"/>
      <c r="C6483" s="126"/>
      <c r="D6483" s="390"/>
      <c r="E6483" s="390"/>
      <c r="F6483" s="390"/>
    </row>
    <row r="6484" spans="2:6" x14ac:dyDescent="0.3">
      <c r="B6484" s="412"/>
      <c r="C6484" s="126"/>
      <c r="D6484" s="390"/>
      <c r="E6484" s="390"/>
      <c r="F6484" s="390"/>
    </row>
    <row r="6485" spans="2:6" x14ac:dyDescent="0.3">
      <c r="B6485" s="412"/>
      <c r="C6485" s="126"/>
      <c r="D6485" s="390"/>
      <c r="E6485" s="390"/>
      <c r="F6485" s="390"/>
    </row>
    <row r="6486" spans="2:6" x14ac:dyDescent="0.3">
      <c r="B6486" s="412"/>
      <c r="C6486" s="126"/>
      <c r="D6486" s="390"/>
      <c r="E6486" s="390"/>
      <c r="F6486" s="390"/>
    </row>
    <row r="6487" spans="2:6" x14ac:dyDescent="0.3">
      <c r="B6487" s="412"/>
      <c r="C6487" s="126"/>
      <c r="D6487" s="390"/>
      <c r="E6487" s="390"/>
      <c r="F6487" s="390"/>
    </row>
    <row r="6488" spans="2:6" x14ac:dyDescent="0.3">
      <c r="B6488" s="412"/>
      <c r="C6488" s="126"/>
      <c r="D6488" s="390"/>
      <c r="E6488" s="390"/>
      <c r="F6488" s="390"/>
    </row>
    <row r="6489" spans="2:6" x14ac:dyDescent="0.3">
      <c r="B6489" s="412"/>
      <c r="C6489" s="126"/>
      <c r="D6489" s="390"/>
      <c r="E6489" s="390"/>
      <c r="F6489" s="390"/>
    </row>
    <row r="6490" spans="2:6" x14ac:dyDescent="0.3">
      <c r="B6490" s="412"/>
      <c r="C6490" s="126"/>
      <c r="D6490" s="390"/>
      <c r="E6490" s="390"/>
      <c r="F6490" s="390"/>
    </row>
    <row r="6491" spans="2:6" x14ac:dyDescent="0.3">
      <c r="B6491" s="412"/>
      <c r="C6491" s="126"/>
      <c r="D6491" s="390"/>
      <c r="E6491" s="390"/>
      <c r="F6491" s="390"/>
    </row>
    <row r="6492" spans="2:6" x14ac:dyDescent="0.3">
      <c r="B6492" s="412"/>
      <c r="C6492" s="126"/>
      <c r="D6492" s="390"/>
      <c r="E6492" s="390"/>
      <c r="F6492" s="390"/>
    </row>
    <row r="6493" spans="2:6" x14ac:dyDescent="0.3">
      <c r="B6493" s="412"/>
      <c r="C6493" s="126"/>
      <c r="D6493" s="390"/>
      <c r="E6493" s="390"/>
      <c r="F6493" s="390"/>
    </row>
    <row r="6494" spans="2:6" x14ac:dyDescent="0.3">
      <c r="B6494" s="412"/>
      <c r="C6494" s="126"/>
      <c r="D6494" s="390"/>
      <c r="E6494" s="390"/>
      <c r="F6494" s="390"/>
    </row>
    <row r="6495" spans="2:6" x14ac:dyDescent="0.3">
      <c r="B6495" s="412"/>
      <c r="C6495" s="126"/>
      <c r="D6495" s="390"/>
      <c r="E6495" s="390"/>
      <c r="F6495" s="390"/>
    </row>
    <row r="6496" spans="2:6" x14ac:dyDescent="0.3">
      <c r="B6496" s="412"/>
      <c r="C6496" s="126"/>
      <c r="D6496" s="390"/>
      <c r="E6496" s="390"/>
      <c r="F6496" s="390"/>
    </row>
    <row r="6497" spans="2:6" x14ac:dyDescent="0.3">
      <c r="B6497" s="412"/>
      <c r="C6497" s="126"/>
      <c r="D6497" s="390"/>
      <c r="E6497" s="390"/>
      <c r="F6497" s="390"/>
    </row>
    <row r="6498" spans="2:6" x14ac:dyDescent="0.3">
      <c r="B6498" s="412"/>
      <c r="C6498" s="126"/>
      <c r="D6498" s="390"/>
      <c r="E6498" s="390"/>
      <c r="F6498" s="390"/>
    </row>
    <row r="6499" spans="2:6" x14ac:dyDescent="0.3">
      <c r="B6499" s="412"/>
      <c r="C6499" s="126"/>
      <c r="D6499" s="390"/>
      <c r="E6499" s="390"/>
      <c r="F6499" s="390"/>
    </row>
    <row r="6500" spans="2:6" x14ac:dyDescent="0.3">
      <c r="B6500" s="412"/>
      <c r="C6500" s="126"/>
      <c r="D6500" s="390"/>
      <c r="E6500" s="390"/>
      <c r="F6500" s="390"/>
    </row>
    <row r="6501" spans="2:6" x14ac:dyDescent="0.3">
      <c r="B6501" s="412"/>
      <c r="C6501" s="126"/>
      <c r="D6501" s="390"/>
      <c r="E6501" s="390"/>
      <c r="F6501" s="390"/>
    </row>
    <row r="6502" spans="2:6" x14ac:dyDescent="0.3">
      <c r="B6502" s="412"/>
      <c r="C6502" s="126"/>
      <c r="D6502" s="390"/>
      <c r="E6502" s="390"/>
      <c r="F6502" s="390"/>
    </row>
    <row r="6503" spans="2:6" x14ac:dyDescent="0.3">
      <c r="B6503" s="412"/>
      <c r="C6503" s="126"/>
      <c r="D6503" s="390"/>
      <c r="E6503" s="390"/>
      <c r="F6503" s="390"/>
    </row>
    <row r="6504" spans="2:6" x14ac:dyDescent="0.3">
      <c r="B6504" s="412"/>
      <c r="C6504" s="126"/>
      <c r="D6504" s="390"/>
      <c r="E6504" s="390"/>
      <c r="F6504" s="390"/>
    </row>
    <row r="6505" spans="2:6" x14ac:dyDescent="0.3">
      <c r="B6505" s="412"/>
      <c r="C6505" s="126"/>
      <c r="D6505" s="390"/>
      <c r="E6505" s="390"/>
      <c r="F6505" s="390"/>
    </row>
    <row r="6506" spans="2:6" x14ac:dyDescent="0.3">
      <c r="B6506" s="412"/>
      <c r="C6506" s="126"/>
      <c r="D6506" s="390"/>
      <c r="E6506" s="390"/>
      <c r="F6506" s="390"/>
    </row>
    <row r="6507" spans="2:6" x14ac:dyDescent="0.3">
      <c r="B6507" s="412"/>
      <c r="C6507" s="126"/>
      <c r="D6507" s="390"/>
      <c r="E6507" s="390"/>
      <c r="F6507" s="390"/>
    </row>
    <row r="6508" spans="2:6" x14ac:dyDescent="0.3">
      <c r="B6508" s="412"/>
      <c r="C6508" s="126"/>
      <c r="D6508" s="390"/>
      <c r="E6508" s="390"/>
      <c r="F6508" s="390"/>
    </row>
    <row r="6509" spans="2:6" x14ac:dyDescent="0.3">
      <c r="B6509" s="412"/>
      <c r="C6509" s="126"/>
      <c r="D6509" s="390"/>
      <c r="E6509" s="390"/>
      <c r="F6509" s="390"/>
    </row>
    <row r="6510" spans="2:6" x14ac:dyDescent="0.3">
      <c r="B6510" s="412"/>
      <c r="C6510" s="126"/>
      <c r="D6510" s="390"/>
      <c r="E6510" s="390"/>
      <c r="F6510" s="390"/>
    </row>
    <row r="6511" spans="2:6" x14ac:dyDescent="0.3">
      <c r="B6511" s="412"/>
      <c r="C6511" s="126"/>
      <c r="D6511" s="390"/>
      <c r="E6511" s="390"/>
      <c r="F6511" s="390"/>
    </row>
    <row r="6512" spans="2:6" x14ac:dyDescent="0.3">
      <c r="B6512" s="412"/>
      <c r="C6512" s="126"/>
      <c r="D6512" s="390"/>
      <c r="E6512" s="390"/>
      <c r="F6512" s="390"/>
    </row>
    <row r="6513" spans="2:6" x14ac:dyDescent="0.3">
      <c r="B6513" s="412"/>
      <c r="C6513" s="126"/>
      <c r="D6513" s="390"/>
      <c r="E6513" s="390"/>
      <c r="F6513" s="390"/>
    </row>
    <row r="6514" spans="2:6" x14ac:dyDescent="0.3">
      <c r="B6514" s="412"/>
      <c r="C6514" s="126"/>
      <c r="D6514" s="390"/>
      <c r="E6514" s="390"/>
      <c r="F6514" s="390"/>
    </row>
    <row r="6515" spans="2:6" x14ac:dyDescent="0.3">
      <c r="B6515" s="412"/>
      <c r="C6515" s="126"/>
      <c r="D6515" s="390"/>
      <c r="E6515" s="390"/>
      <c r="F6515" s="390"/>
    </row>
    <row r="6516" spans="2:6" x14ac:dyDescent="0.3">
      <c r="B6516" s="412"/>
      <c r="C6516" s="126"/>
      <c r="D6516" s="390"/>
      <c r="E6516" s="390"/>
      <c r="F6516" s="390"/>
    </row>
    <row r="6517" spans="2:6" x14ac:dyDescent="0.3">
      <c r="B6517" s="412"/>
      <c r="C6517" s="126"/>
      <c r="D6517" s="390"/>
      <c r="E6517" s="390"/>
      <c r="F6517" s="390"/>
    </row>
    <row r="6518" spans="2:6" x14ac:dyDescent="0.3">
      <c r="B6518" s="412"/>
      <c r="C6518" s="126"/>
      <c r="D6518" s="390"/>
      <c r="E6518" s="390"/>
      <c r="F6518" s="390"/>
    </row>
    <row r="6519" spans="2:6" x14ac:dyDescent="0.3">
      <c r="B6519" s="412"/>
      <c r="C6519" s="126"/>
      <c r="D6519" s="390"/>
      <c r="E6519" s="390"/>
      <c r="F6519" s="390"/>
    </row>
    <row r="6520" spans="2:6" x14ac:dyDescent="0.3">
      <c r="B6520" s="412"/>
      <c r="C6520" s="126"/>
      <c r="D6520" s="390"/>
      <c r="E6520" s="390"/>
      <c r="F6520" s="390"/>
    </row>
    <row r="6521" spans="2:6" x14ac:dyDescent="0.3">
      <c r="B6521" s="412"/>
      <c r="C6521" s="126"/>
      <c r="D6521" s="390"/>
      <c r="E6521" s="390"/>
      <c r="F6521" s="390"/>
    </row>
    <row r="6522" spans="2:6" x14ac:dyDescent="0.3">
      <c r="B6522" s="412"/>
      <c r="C6522" s="126"/>
      <c r="D6522" s="390"/>
      <c r="E6522" s="390"/>
      <c r="F6522" s="390"/>
    </row>
    <row r="6523" spans="2:6" x14ac:dyDescent="0.3">
      <c r="B6523" s="412"/>
      <c r="C6523" s="126"/>
      <c r="D6523" s="390"/>
      <c r="E6523" s="390"/>
      <c r="F6523" s="390"/>
    </row>
    <row r="6524" spans="2:6" x14ac:dyDescent="0.3">
      <c r="B6524" s="412"/>
      <c r="C6524" s="126"/>
      <c r="D6524" s="390"/>
      <c r="E6524" s="390"/>
      <c r="F6524" s="390"/>
    </row>
    <row r="6525" spans="2:6" x14ac:dyDescent="0.3">
      <c r="B6525" s="412"/>
      <c r="C6525" s="126"/>
      <c r="D6525" s="390"/>
      <c r="E6525" s="390"/>
      <c r="F6525" s="390"/>
    </row>
    <row r="6526" spans="2:6" x14ac:dyDescent="0.3">
      <c r="B6526" s="412"/>
      <c r="C6526" s="126"/>
      <c r="D6526" s="390"/>
      <c r="E6526" s="390"/>
      <c r="F6526" s="390"/>
    </row>
    <row r="6527" spans="2:6" x14ac:dyDescent="0.3">
      <c r="B6527" s="412"/>
      <c r="C6527" s="126"/>
      <c r="D6527" s="390"/>
      <c r="E6527" s="390"/>
      <c r="F6527" s="390"/>
    </row>
    <row r="6528" spans="2:6" x14ac:dyDescent="0.3">
      <c r="B6528" s="412"/>
      <c r="C6528" s="126"/>
      <c r="D6528" s="390"/>
      <c r="E6528" s="390"/>
      <c r="F6528" s="390"/>
    </row>
    <row r="6529" spans="2:6" x14ac:dyDescent="0.3">
      <c r="B6529" s="412"/>
      <c r="C6529" s="126"/>
      <c r="D6529" s="390"/>
      <c r="E6529" s="390"/>
      <c r="F6529" s="390"/>
    </row>
    <row r="6530" spans="2:6" x14ac:dyDescent="0.3">
      <c r="B6530" s="412"/>
      <c r="C6530" s="126"/>
      <c r="D6530" s="390"/>
      <c r="E6530" s="390"/>
      <c r="F6530" s="390"/>
    </row>
    <row r="6531" spans="2:6" x14ac:dyDescent="0.3">
      <c r="B6531" s="412"/>
      <c r="C6531" s="126"/>
      <c r="D6531" s="390"/>
      <c r="E6531" s="390"/>
      <c r="F6531" s="390"/>
    </row>
    <row r="6532" spans="2:6" x14ac:dyDescent="0.3">
      <c r="B6532" s="412"/>
      <c r="C6532" s="126"/>
      <c r="D6532" s="390"/>
      <c r="E6532" s="390"/>
      <c r="F6532" s="390"/>
    </row>
    <row r="6533" spans="2:6" x14ac:dyDescent="0.3">
      <c r="B6533" s="412"/>
      <c r="C6533" s="126"/>
      <c r="D6533" s="390"/>
      <c r="E6533" s="390"/>
      <c r="F6533" s="390"/>
    </row>
    <row r="6534" spans="2:6" x14ac:dyDescent="0.3">
      <c r="B6534" s="412"/>
      <c r="C6534" s="126"/>
      <c r="D6534" s="390"/>
      <c r="E6534" s="390"/>
      <c r="F6534" s="390"/>
    </row>
    <row r="6535" spans="2:6" x14ac:dyDescent="0.3">
      <c r="B6535" s="412"/>
      <c r="C6535" s="126"/>
      <c r="D6535" s="390"/>
      <c r="E6535" s="390"/>
      <c r="F6535" s="390"/>
    </row>
    <row r="6536" spans="2:6" x14ac:dyDescent="0.3">
      <c r="B6536" s="412"/>
      <c r="C6536" s="126"/>
      <c r="D6536" s="390"/>
      <c r="E6536" s="390"/>
      <c r="F6536" s="390"/>
    </row>
    <row r="6537" spans="2:6" x14ac:dyDescent="0.3">
      <c r="B6537" s="412"/>
      <c r="C6537" s="126"/>
      <c r="D6537" s="390"/>
      <c r="E6537" s="390"/>
      <c r="F6537" s="390"/>
    </row>
    <row r="6538" spans="2:6" x14ac:dyDescent="0.3">
      <c r="B6538" s="412"/>
      <c r="C6538" s="126"/>
      <c r="D6538" s="390"/>
      <c r="E6538" s="390"/>
      <c r="F6538" s="390"/>
    </row>
    <row r="6539" spans="2:6" x14ac:dyDescent="0.3">
      <c r="B6539" s="412"/>
      <c r="C6539" s="126"/>
      <c r="D6539" s="390"/>
      <c r="E6539" s="390"/>
      <c r="F6539" s="390"/>
    </row>
    <row r="6540" spans="2:6" x14ac:dyDescent="0.3">
      <c r="B6540" s="412"/>
      <c r="C6540" s="126"/>
      <c r="D6540" s="390"/>
      <c r="E6540" s="390"/>
      <c r="F6540" s="390"/>
    </row>
    <row r="6541" spans="2:6" x14ac:dyDescent="0.3">
      <c r="B6541" s="412"/>
      <c r="C6541" s="126"/>
      <c r="D6541" s="390"/>
      <c r="E6541" s="390"/>
      <c r="F6541" s="390"/>
    </row>
    <row r="6542" spans="2:6" x14ac:dyDescent="0.3">
      <c r="B6542" s="412"/>
      <c r="C6542" s="126"/>
      <c r="D6542" s="390"/>
      <c r="E6542" s="390"/>
      <c r="F6542" s="390"/>
    </row>
    <row r="6543" spans="2:6" x14ac:dyDescent="0.3">
      <c r="B6543" s="412"/>
      <c r="C6543" s="126"/>
      <c r="D6543" s="390"/>
      <c r="E6543" s="390"/>
      <c r="F6543" s="390"/>
    </row>
    <row r="6544" spans="2:6" x14ac:dyDescent="0.3">
      <c r="B6544" s="412"/>
      <c r="C6544" s="126"/>
      <c r="D6544" s="390"/>
      <c r="E6544" s="390"/>
      <c r="F6544" s="390"/>
    </row>
    <row r="6545" spans="2:6" x14ac:dyDescent="0.3">
      <c r="B6545" s="412"/>
      <c r="C6545" s="126"/>
      <c r="D6545" s="390"/>
      <c r="E6545" s="390"/>
      <c r="F6545" s="390"/>
    </row>
    <row r="6546" spans="2:6" x14ac:dyDescent="0.3">
      <c r="B6546" s="412"/>
      <c r="C6546" s="126"/>
      <c r="D6546" s="390"/>
      <c r="E6546" s="390"/>
      <c r="F6546" s="390"/>
    </row>
    <row r="6547" spans="2:6" x14ac:dyDescent="0.3">
      <c r="B6547" s="412"/>
      <c r="C6547" s="126"/>
      <c r="D6547" s="390"/>
      <c r="E6547" s="390"/>
      <c r="F6547" s="390"/>
    </row>
    <row r="6548" spans="2:6" x14ac:dyDescent="0.3">
      <c r="B6548" s="412"/>
      <c r="C6548" s="126"/>
      <c r="D6548" s="390"/>
      <c r="E6548" s="390"/>
      <c r="F6548" s="390"/>
    </row>
    <row r="6549" spans="2:6" x14ac:dyDescent="0.3">
      <c r="B6549" s="412"/>
      <c r="C6549" s="126"/>
      <c r="D6549" s="390"/>
      <c r="E6549" s="390"/>
      <c r="F6549" s="390"/>
    </row>
    <row r="6550" spans="2:6" x14ac:dyDescent="0.3">
      <c r="B6550" s="412"/>
      <c r="C6550" s="126"/>
      <c r="D6550" s="390"/>
      <c r="E6550" s="390"/>
      <c r="F6550" s="390"/>
    </row>
    <row r="6551" spans="2:6" x14ac:dyDescent="0.3">
      <c r="B6551" s="412"/>
      <c r="C6551" s="126"/>
      <c r="D6551" s="390"/>
      <c r="E6551" s="390"/>
      <c r="F6551" s="390"/>
    </row>
    <row r="6552" spans="2:6" x14ac:dyDescent="0.3">
      <c r="B6552" s="412"/>
      <c r="C6552" s="126"/>
      <c r="D6552" s="390"/>
      <c r="E6552" s="390"/>
      <c r="F6552" s="390"/>
    </row>
    <row r="6553" spans="2:6" x14ac:dyDescent="0.3">
      <c r="B6553" s="412"/>
      <c r="C6553" s="126"/>
      <c r="D6553" s="390"/>
      <c r="E6553" s="390"/>
      <c r="F6553" s="390"/>
    </row>
    <row r="6554" spans="2:6" x14ac:dyDescent="0.3">
      <c r="B6554" s="412"/>
      <c r="C6554" s="126"/>
      <c r="D6554" s="390"/>
      <c r="E6554" s="390"/>
      <c r="F6554" s="390"/>
    </row>
    <row r="6555" spans="2:6" x14ac:dyDescent="0.3">
      <c r="B6555" s="412"/>
      <c r="C6555" s="126"/>
      <c r="D6555" s="390"/>
      <c r="E6555" s="390"/>
      <c r="F6555" s="390"/>
    </row>
    <row r="6556" spans="2:6" x14ac:dyDescent="0.3">
      <c r="B6556" s="412"/>
      <c r="C6556" s="126"/>
      <c r="D6556" s="390"/>
      <c r="E6556" s="390"/>
      <c r="F6556" s="390"/>
    </row>
    <row r="6557" spans="2:6" x14ac:dyDescent="0.3">
      <c r="B6557" s="412"/>
      <c r="C6557" s="126"/>
      <c r="D6557" s="390"/>
      <c r="E6557" s="390"/>
      <c r="F6557" s="390"/>
    </row>
    <row r="6558" spans="2:6" x14ac:dyDescent="0.3">
      <c r="B6558" s="412"/>
      <c r="C6558" s="126"/>
      <c r="D6558" s="390"/>
      <c r="E6558" s="390"/>
      <c r="F6558" s="390"/>
    </row>
    <row r="6559" spans="2:6" x14ac:dyDescent="0.3">
      <c r="B6559" s="412"/>
      <c r="C6559" s="126"/>
      <c r="D6559" s="390"/>
      <c r="E6559" s="390"/>
      <c r="F6559" s="390"/>
    </row>
    <row r="6560" spans="2:6" x14ac:dyDescent="0.3">
      <c r="B6560" s="412"/>
      <c r="C6560" s="126"/>
      <c r="D6560" s="390"/>
      <c r="E6560" s="390"/>
      <c r="F6560" s="390"/>
    </row>
    <row r="6561" spans="2:6" x14ac:dyDescent="0.3">
      <c r="B6561" s="412"/>
      <c r="C6561" s="126"/>
      <c r="D6561" s="390"/>
      <c r="E6561" s="390"/>
      <c r="F6561" s="390"/>
    </row>
    <row r="6562" spans="2:6" x14ac:dyDescent="0.3">
      <c r="B6562" s="412"/>
      <c r="C6562" s="126"/>
      <c r="D6562" s="390"/>
      <c r="E6562" s="390"/>
      <c r="F6562" s="390"/>
    </row>
    <row r="6563" spans="2:6" x14ac:dyDescent="0.3">
      <c r="B6563" s="412"/>
      <c r="C6563" s="126"/>
      <c r="D6563" s="390"/>
      <c r="E6563" s="390"/>
      <c r="F6563" s="390"/>
    </row>
    <row r="6564" spans="2:6" x14ac:dyDescent="0.3">
      <c r="B6564" s="412"/>
      <c r="C6564" s="126"/>
      <c r="D6564" s="390"/>
      <c r="E6564" s="390"/>
      <c r="F6564" s="390"/>
    </row>
    <row r="6565" spans="2:6" x14ac:dyDescent="0.3">
      <c r="B6565" s="412"/>
      <c r="C6565" s="126"/>
      <c r="D6565" s="390"/>
      <c r="E6565" s="390"/>
      <c r="F6565" s="390"/>
    </row>
    <row r="6566" spans="2:6" x14ac:dyDescent="0.3">
      <c r="B6566" s="412"/>
      <c r="C6566" s="126"/>
      <c r="D6566" s="390"/>
      <c r="E6566" s="390"/>
      <c r="F6566" s="390"/>
    </row>
    <row r="6567" spans="2:6" x14ac:dyDescent="0.3">
      <c r="B6567" s="412"/>
      <c r="C6567" s="126"/>
      <c r="D6567" s="390"/>
      <c r="E6567" s="390"/>
      <c r="F6567" s="390"/>
    </row>
    <row r="6568" spans="2:6" x14ac:dyDescent="0.3">
      <c r="B6568" s="412"/>
      <c r="C6568" s="126"/>
      <c r="D6568" s="390"/>
      <c r="E6568" s="390"/>
      <c r="F6568" s="390"/>
    </row>
    <row r="6569" spans="2:6" x14ac:dyDescent="0.3">
      <c r="B6569" s="412"/>
      <c r="C6569" s="126"/>
      <c r="D6569" s="390"/>
      <c r="E6569" s="390"/>
      <c r="F6569" s="390"/>
    </row>
    <row r="6570" spans="2:6" x14ac:dyDescent="0.3">
      <c r="B6570" s="412"/>
      <c r="C6570" s="126"/>
      <c r="D6570" s="390"/>
      <c r="E6570" s="390"/>
      <c r="F6570" s="390"/>
    </row>
    <row r="6571" spans="2:6" x14ac:dyDescent="0.3">
      <c r="B6571" s="412"/>
      <c r="C6571" s="126"/>
      <c r="D6571" s="390"/>
      <c r="E6571" s="390"/>
      <c r="F6571" s="390"/>
    </row>
    <row r="6572" spans="2:6" x14ac:dyDescent="0.3">
      <c r="B6572" s="412"/>
      <c r="C6572" s="126"/>
      <c r="D6572" s="390"/>
      <c r="E6572" s="390"/>
      <c r="F6572" s="390"/>
    </row>
    <row r="6573" spans="2:6" x14ac:dyDescent="0.3">
      <c r="B6573" s="412"/>
      <c r="C6573" s="126"/>
      <c r="D6573" s="390"/>
      <c r="E6573" s="390"/>
      <c r="F6573" s="390"/>
    </row>
    <row r="6574" spans="2:6" x14ac:dyDescent="0.3">
      <c r="B6574" s="412"/>
      <c r="C6574" s="126"/>
      <c r="D6574" s="390"/>
      <c r="E6574" s="390"/>
      <c r="F6574" s="390"/>
    </row>
    <row r="6575" spans="2:6" x14ac:dyDescent="0.3">
      <c r="B6575" s="412"/>
      <c r="C6575" s="126"/>
      <c r="D6575" s="390"/>
      <c r="E6575" s="390"/>
      <c r="F6575" s="390"/>
    </row>
    <row r="6576" spans="2:6" x14ac:dyDescent="0.3">
      <c r="B6576" s="412"/>
      <c r="C6576" s="126"/>
      <c r="D6576" s="390"/>
      <c r="E6576" s="390"/>
      <c r="F6576" s="390"/>
    </row>
    <row r="6577" spans="2:6" x14ac:dyDescent="0.3">
      <c r="B6577" s="412"/>
      <c r="C6577" s="126"/>
      <c r="D6577" s="390"/>
      <c r="E6577" s="390"/>
      <c r="F6577" s="390"/>
    </row>
    <row r="6578" spans="2:6" x14ac:dyDescent="0.3">
      <c r="B6578" s="412"/>
      <c r="C6578" s="126"/>
      <c r="D6578" s="390"/>
      <c r="E6578" s="390"/>
      <c r="F6578" s="390"/>
    </row>
    <row r="6579" spans="2:6" x14ac:dyDescent="0.3">
      <c r="B6579" s="412"/>
      <c r="C6579" s="126"/>
      <c r="D6579" s="390"/>
      <c r="E6579" s="390"/>
      <c r="F6579" s="390"/>
    </row>
    <row r="6580" spans="2:6" x14ac:dyDescent="0.3">
      <c r="B6580" s="412"/>
      <c r="C6580" s="126"/>
      <c r="D6580" s="390"/>
      <c r="E6580" s="390"/>
      <c r="F6580" s="390"/>
    </row>
    <row r="6581" spans="2:6" x14ac:dyDescent="0.3">
      <c r="B6581" s="412"/>
      <c r="C6581" s="126"/>
      <c r="D6581" s="390"/>
      <c r="E6581" s="390"/>
      <c r="F6581" s="390"/>
    </row>
    <row r="6582" spans="2:6" x14ac:dyDescent="0.3">
      <c r="B6582" s="412"/>
      <c r="C6582" s="126"/>
      <c r="D6582" s="390"/>
      <c r="E6582" s="390"/>
      <c r="F6582" s="390"/>
    </row>
    <row r="6583" spans="2:6" x14ac:dyDescent="0.3">
      <c r="B6583" s="412"/>
      <c r="C6583" s="126"/>
      <c r="D6583" s="390"/>
      <c r="E6583" s="390"/>
      <c r="F6583" s="390"/>
    </row>
    <row r="6584" spans="2:6" x14ac:dyDescent="0.3">
      <c r="B6584" s="412"/>
      <c r="C6584" s="126"/>
      <c r="D6584" s="390"/>
      <c r="E6584" s="390"/>
      <c r="F6584" s="390"/>
    </row>
    <row r="6585" spans="2:6" x14ac:dyDescent="0.3">
      <c r="B6585" s="412"/>
      <c r="C6585" s="126"/>
      <c r="D6585" s="390"/>
      <c r="E6585" s="390"/>
      <c r="F6585" s="390"/>
    </row>
    <row r="6586" spans="2:6" x14ac:dyDescent="0.3">
      <c r="B6586" s="412"/>
      <c r="C6586" s="126"/>
      <c r="D6586" s="390"/>
      <c r="E6586" s="390"/>
      <c r="F6586" s="390"/>
    </row>
    <row r="6587" spans="2:6" x14ac:dyDescent="0.3">
      <c r="B6587" s="412"/>
      <c r="C6587" s="126"/>
      <c r="D6587" s="390"/>
      <c r="E6587" s="390"/>
      <c r="F6587" s="390"/>
    </row>
    <row r="6588" spans="2:6" x14ac:dyDescent="0.3">
      <c r="B6588" s="412"/>
      <c r="C6588" s="126"/>
      <c r="D6588" s="390"/>
      <c r="E6588" s="390"/>
      <c r="F6588" s="390"/>
    </row>
    <row r="6589" spans="2:6" x14ac:dyDescent="0.3">
      <c r="B6589" s="412"/>
      <c r="C6589" s="126"/>
      <c r="D6589" s="390"/>
      <c r="E6589" s="390"/>
      <c r="F6589" s="390"/>
    </row>
    <row r="6590" spans="2:6" x14ac:dyDescent="0.3">
      <c r="B6590" s="412"/>
      <c r="C6590" s="126"/>
      <c r="D6590" s="390"/>
      <c r="E6590" s="390"/>
      <c r="F6590" s="390"/>
    </row>
    <row r="6591" spans="2:6" x14ac:dyDescent="0.3">
      <c r="B6591" s="412"/>
      <c r="C6591" s="126"/>
      <c r="D6591" s="390"/>
      <c r="E6591" s="390"/>
      <c r="F6591" s="390"/>
    </row>
    <row r="6592" spans="2:6" x14ac:dyDescent="0.3">
      <c r="B6592" s="412"/>
      <c r="C6592" s="126"/>
      <c r="D6592" s="390"/>
      <c r="E6592" s="390"/>
      <c r="F6592" s="390"/>
    </row>
    <row r="6593" spans="2:6" x14ac:dyDescent="0.3">
      <c r="B6593" s="412"/>
      <c r="C6593" s="126"/>
      <c r="D6593" s="390"/>
      <c r="E6593" s="390"/>
      <c r="F6593" s="390"/>
    </row>
    <row r="6594" spans="2:6" x14ac:dyDescent="0.3">
      <c r="B6594" s="412"/>
      <c r="C6594" s="126"/>
      <c r="D6594" s="390"/>
      <c r="E6594" s="390"/>
      <c r="F6594" s="390"/>
    </row>
    <row r="6595" spans="2:6" x14ac:dyDescent="0.3">
      <c r="B6595" s="412"/>
      <c r="C6595" s="126"/>
      <c r="D6595" s="390"/>
      <c r="E6595" s="390"/>
      <c r="F6595" s="390"/>
    </row>
    <row r="6596" spans="2:6" x14ac:dyDescent="0.3">
      <c r="B6596" s="412"/>
      <c r="C6596" s="126"/>
      <c r="D6596" s="390"/>
      <c r="E6596" s="390"/>
      <c r="F6596" s="390"/>
    </row>
    <row r="6597" spans="2:6" x14ac:dyDescent="0.3">
      <c r="B6597" s="412"/>
      <c r="C6597" s="126"/>
      <c r="D6597" s="390"/>
      <c r="E6597" s="390"/>
      <c r="F6597" s="390"/>
    </row>
    <row r="6598" spans="2:6" x14ac:dyDescent="0.3">
      <c r="B6598" s="412"/>
      <c r="C6598" s="126"/>
      <c r="D6598" s="390"/>
      <c r="E6598" s="390"/>
      <c r="F6598" s="390"/>
    </row>
    <row r="6599" spans="2:6" x14ac:dyDescent="0.3">
      <c r="B6599" s="412"/>
      <c r="C6599" s="126"/>
      <c r="D6599" s="390"/>
      <c r="E6599" s="390"/>
      <c r="F6599" s="390"/>
    </row>
    <row r="6600" spans="2:6" x14ac:dyDescent="0.3">
      <c r="B6600" s="412"/>
      <c r="C6600" s="126"/>
      <c r="D6600" s="390"/>
      <c r="E6600" s="390"/>
      <c r="F6600" s="390"/>
    </row>
    <row r="6601" spans="2:6" x14ac:dyDescent="0.3">
      <c r="B6601" s="412"/>
      <c r="C6601" s="126"/>
      <c r="D6601" s="390"/>
      <c r="E6601" s="390"/>
      <c r="F6601" s="390"/>
    </row>
    <row r="6602" spans="2:6" x14ac:dyDescent="0.3">
      <c r="B6602" s="412"/>
      <c r="C6602" s="126"/>
      <c r="D6602" s="390"/>
      <c r="E6602" s="390"/>
      <c r="F6602" s="390"/>
    </row>
    <row r="6603" spans="2:6" x14ac:dyDescent="0.3">
      <c r="B6603" s="412"/>
      <c r="C6603" s="126"/>
      <c r="D6603" s="390"/>
      <c r="E6603" s="390"/>
      <c r="F6603" s="390"/>
    </row>
    <row r="6604" spans="2:6" x14ac:dyDescent="0.3">
      <c r="B6604" s="412"/>
      <c r="C6604" s="126"/>
      <c r="D6604" s="390"/>
      <c r="E6604" s="390"/>
      <c r="F6604" s="390"/>
    </row>
    <row r="6605" spans="2:6" x14ac:dyDescent="0.3">
      <c r="B6605" s="412"/>
      <c r="C6605" s="126"/>
      <c r="D6605" s="390"/>
      <c r="E6605" s="390"/>
      <c r="F6605" s="390"/>
    </row>
    <row r="6606" spans="2:6" x14ac:dyDescent="0.3">
      <c r="B6606" s="412"/>
      <c r="C6606" s="126"/>
      <c r="D6606" s="390"/>
      <c r="E6606" s="390"/>
      <c r="F6606" s="390"/>
    </row>
    <row r="6607" spans="2:6" x14ac:dyDescent="0.3">
      <c r="B6607" s="412"/>
      <c r="C6607" s="126"/>
      <c r="D6607" s="390"/>
      <c r="E6607" s="390"/>
      <c r="F6607" s="390"/>
    </row>
    <row r="6608" spans="2:6" x14ac:dyDescent="0.3">
      <c r="B6608" s="412"/>
      <c r="C6608" s="126"/>
      <c r="D6608" s="390"/>
      <c r="E6608" s="390"/>
      <c r="F6608" s="390"/>
    </row>
    <row r="6609" spans="2:6" x14ac:dyDescent="0.3">
      <c r="B6609" s="412"/>
      <c r="C6609" s="126"/>
      <c r="D6609" s="390"/>
      <c r="E6609" s="390"/>
      <c r="F6609" s="390"/>
    </row>
    <row r="6610" spans="2:6" x14ac:dyDescent="0.3">
      <c r="B6610" s="412"/>
      <c r="C6610" s="126"/>
      <c r="D6610" s="390"/>
      <c r="E6610" s="390"/>
      <c r="F6610" s="390"/>
    </row>
    <row r="6611" spans="2:6" x14ac:dyDescent="0.3">
      <c r="B6611" s="412"/>
      <c r="C6611" s="126"/>
      <c r="D6611" s="390"/>
      <c r="E6611" s="390"/>
      <c r="F6611" s="390"/>
    </row>
    <row r="6612" spans="2:6" x14ac:dyDescent="0.3">
      <c r="B6612" s="412"/>
      <c r="C6612" s="126"/>
      <c r="D6612" s="390"/>
      <c r="E6612" s="390"/>
      <c r="F6612" s="390"/>
    </row>
    <row r="6613" spans="2:6" x14ac:dyDescent="0.3">
      <c r="B6613" s="412"/>
      <c r="C6613" s="126"/>
      <c r="D6613" s="390"/>
      <c r="E6613" s="390"/>
      <c r="F6613" s="390"/>
    </row>
    <row r="6614" spans="2:6" x14ac:dyDescent="0.3">
      <c r="B6614" s="412"/>
      <c r="C6614" s="126"/>
      <c r="D6614" s="390"/>
      <c r="E6614" s="390"/>
      <c r="F6614" s="390"/>
    </row>
    <row r="6615" spans="2:6" x14ac:dyDescent="0.3">
      <c r="B6615" s="412"/>
      <c r="C6615" s="126"/>
      <c r="D6615" s="390"/>
      <c r="E6615" s="390"/>
      <c r="F6615" s="390"/>
    </row>
    <row r="6616" spans="2:6" x14ac:dyDescent="0.3">
      <c r="B6616" s="412"/>
      <c r="C6616" s="126"/>
      <c r="D6616" s="390"/>
      <c r="E6616" s="390"/>
      <c r="F6616" s="390"/>
    </row>
    <row r="6617" spans="2:6" x14ac:dyDescent="0.3">
      <c r="B6617" s="412"/>
      <c r="C6617" s="126"/>
      <c r="D6617" s="390"/>
      <c r="E6617" s="390"/>
      <c r="F6617" s="390"/>
    </row>
    <row r="6618" spans="2:6" x14ac:dyDescent="0.3">
      <c r="B6618" s="412"/>
      <c r="C6618" s="126"/>
      <c r="D6618" s="390"/>
      <c r="E6618" s="390"/>
      <c r="F6618" s="390"/>
    </row>
    <row r="6619" spans="2:6" x14ac:dyDescent="0.3">
      <c r="B6619" s="412"/>
      <c r="C6619" s="126"/>
      <c r="D6619" s="390"/>
      <c r="E6619" s="390"/>
      <c r="F6619" s="390"/>
    </row>
    <row r="6620" spans="2:6" x14ac:dyDescent="0.3">
      <c r="B6620" s="412"/>
      <c r="C6620" s="126"/>
      <c r="D6620" s="390"/>
      <c r="E6620" s="390"/>
      <c r="F6620" s="390"/>
    </row>
    <row r="6621" spans="2:6" x14ac:dyDescent="0.3">
      <c r="B6621" s="412"/>
      <c r="C6621" s="126"/>
      <c r="D6621" s="390"/>
      <c r="E6621" s="390"/>
      <c r="F6621" s="390"/>
    </row>
    <row r="6622" spans="2:6" x14ac:dyDescent="0.3">
      <c r="B6622" s="412"/>
      <c r="C6622" s="126"/>
      <c r="D6622" s="390"/>
      <c r="E6622" s="390"/>
      <c r="F6622" s="390"/>
    </row>
    <row r="6623" spans="2:6" x14ac:dyDescent="0.3">
      <c r="B6623" s="412"/>
      <c r="C6623" s="126"/>
      <c r="D6623" s="390"/>
      <c r="E6623" s="390"/>
      <c r="F6623" s="390"/>
    </row>
    <row r="6624" spans="2:6" x14ac:dyDescent="0.3">
      <c r="B6624" s="412"/>
      <c r="C6624" s="126"/>
      <c r="D6624" s="390"/>
      <c r="E6624" s="390"/>
      <c r="F6624" s="390"/>
    </row>
    <row r="6625" spans="2:6" x14ac:dyDescent="0.3">
      <c r="B6625" s="412"/>
      <c r="C6625" s="126"/>
      <c r="D6625" s="390"/>
      <c r="E6625" s="390"/>
      <c r="F6625" s="390"/>
    </row>
    <row r="6626" spans="2:6" x14ac:dyDescent="0.3">
      <c r="B6626" s="412"/>
      <c r="C6626" s="126"/>
      <c r="D6626" s="390"/>
      <c r="E6626" s="390"/>
      <c r="F6626" s="390"/>
    </row>
    <row r="6627" spans="2:6" x14ac:dyDescent="0.3">
      <c r="B6627" s="412"/>
      <c r="C6627" s="126"/>
      <c r="D6627" s="390"/>
      <c r="E6627" s="390"/>
      <c r="F6627" s="390"/>
    </row>
    <row r="6628" spans="2:6" x14ac:dyDescent="0.3">
      <c r="B6628" s="412"/>
      <c r="C6628" s="126"/>
      <c r="D6628" s="390"/>
      <c r="E6628" s="390"/>
      <c r="F6628" s="390"/>
    </row>
    <row r="6629" spans="2:6" x14ac:dyDescent="0.3">
      <c r="B6629" s="412"/>
      <c r="C6629" s="126"/>
      <c r="D6629" s="390"/>
      <c r="E6629" s="390"/>
      <c r="F6629" s="390"/>
    </row>
    <row r="6630" spans="2:6" x14ac:dyDescent="0.3">
      <c r="B6630" s="412"/>
      <c r="C6630" s="126"/>
      <c r="D6630" s="390"/>
      <c r="E6630" s="390"/>
      <c r="F6630" s="390"/>
    </row>
    <row r="6631" spans="2:6" x14ac:dyDescent="0.3">
      <c r="B6631" s="412"/>
      <c r="C6631" s="126"/>
      <c r="D6631" s="390"/>
      <c r="E6631" s="390"/>
      <c r="F6631" s="390"/>
    </row>
    <row r="6632" spans="2:6" x14ac:dyDescent="0.3">
      <c r="B6632" s="412"/>
      <c r="C6632" s="126"/>
      <c r="D6632" s="390"/>
      <c r="E6632" s="390"/>
      <c r="F6632" s="390"/>
    </row>
    <row r="6633" spans="2:6" x14ac:dyDescent="0.3">
      <c r="B6633" s="412"/>
      <c r="C6633" s="126"/>
      <c r="D6633" s="390"/>
      <c r="E6633" s="390"/>
      <c r="F6633" s="390"/>
    </row>
    <row r="6634" spans="2:6" x14ac:dyDescent="0.3">
      <c r="B6634" s="412"/>
      <c r="C6634" s="126"/>
      <c r="D6634" s="390"/>
      <c r="E6634" s="390"/>
      <c r="F6634" s="390"/>
    </row>
    <row r="6635" spans="2:6" x14ac:dyDescent="0.3">
      <c r="B6635" s="412"/>
      <c r="C6635" s="126"/>
      <c r="D6635" s="390"/>
      <c r="E6635" s="390"/>
      <c r="F6635" s="390"/>
    </row>
    <row r="6636" spans="2:6" x14ac:dyDescent="0.3">
      <c r="B6636" s="412"/>
      <c r="C6636" s="126"/>
      <c r="D6636" s="390"/>
      <c r="E6636" s="390"/>
      <c r="F6636" s="390"/>
    </row>
    <row r="6637" spans="2:6" x14ac:dyDescent="0.3">
      <c r="B6637" s="412"/>
      <c r="C6637" s="126"/>
      <c r="D6637" s="390"/>
      <c r="E6637" s="390"/>
      <c r="F6637" s="390"/>
    </row>
    <row r="6638" spans="2:6" x14ac:dyDescent="0.3">
      <c r="B6638" s="412"/>
      <c r="C6638" s="126"/>
      <c r="D6638" s="390"/>
      <c r="E6638" s="390"/>
      <c r="F6638" s="390"/>
    </row>
    <row r="6639" spans="2:6" x14ac:dyDescent="0.3">
      <c r="B6639" s="412"/>
      <c r="C6639" s="126"/>
      <c r="D6639" s="390"/>
      <c r="E6639" s="390"/>
      <c r="F6639" s="390"/>
    </row>
    <row r="6640" spans="2:6" x14ac:dyDescent="0.3">
      <c r="B6640" s="412"/>
      <c r="C6640" s="126"/>
      <c r="D6640" s="390"/>
      <c r="E6640" s="390"/>
      <c r="F6640" s="390"/>
    </row>
    <row r="6641" spans="2:6" x14ac:dyDescent="0.3">
      <c r="B6641" s="412"/>
      <c r="C6641" s="126"/>
      <c r="D6641" s="390"/>
      <c r="E6641" s="390"/>
      <c r="F6641" s="390"/>
    </row>
    <row r="6642" spans="2:6" x14ac:dyDescent="0.3">
      <c r="B6642" s="412"/>
      <c r="C6642" s="126"/>
      <c r="D6642" s="390"/>
      <c r="E6642" s="390"/>
      <c r="F6642" s="390"/>
    </row>
    <row r="6643" spans="2:6" x14ac:dyDescent="0.3">
      <c r="B6643" s="412"/>
      <c r="C6643" s="126"/>
      <c r="D6643" s="390"/>
      <c r="E6643" s="390"/>
      <c r="F6643" s="390"/>
    </row>
    <row r="6644" spans="2:6" x14ac:dyDescent="0.3">
      <c r="B6644" s="412"/>
      <c r="C6644" s="126"/>
      <c r="D6644" s="390"/>
      <c r="E6644" s="390"/>
      <c r="F6644" s="390"/>
    </row>
    <row r="6645" spans="2:6" x14ac:dyDescent="0.3">
      <c r="B6645" s="412"/>
      <c r="C6645" s="126"/>
      <c r="D6645" s="390"/>
      <c r="E6645" s="390"/>
      <c r="F6645" s="390"/>
    </row>
    <row r="6646" spans="2:6" x14ac:dyDescent="0.3">
      <c r="B6646" s="412"/>
      <c r="C6646" s="126"/>
      <c r="D6646" s="390"/>
      <c r="E6646" s="390"/>
      <c r="F6646" s="390"/>
    </row>
    <row r="6647" spans="2:6" x14ac:dyDescent="0.3">
      <c r="B6647" s="412"/>
      <c r="C6647" s="126"/>
      <c r="D6647" s="390"/>
      <c r="E6647" s="390"/>
      <c r="F6647" s="390"/>
    </row>
    <row r="6648" spans="2:6" x14ac:dyDescent="0.3">
      <c r="B6648" s="412"/>
      <c r="C6648" s="126"/>
      <c r="D6648" s="390"/>
      <c r="E6648" s="390"/>
      <c r="F6648" s="390"/>
    </row>
    <row r="6649" spans="2:6" x14ac:dyDescent="0.3">
      <c r="B6649" s="412"/>
      <c r="C6649" s="126"/>
      <c r="D6649" s="390"/>
      <c r="E6649" s="390"/>
      <c r="F6649" s="390"/>
    </row>
    <row r="6650" spans="2:6" x14ac:dyDescent="0.3">
      <c r="B6650" s="412"/>
      <c r="C6650" s="126"/>
      <c r="D6650" s="390"/>
      <c r="E6650" s="390"/>
      <c r="F6650" s="390"/>
    </row>
    <row r="6651" spans="2:6" x14ac:dyDescent="0.3">
      <c r="B6651" s="412"/>
      <c r="C6651" s="126"/>
      <c r="D6651" s="390"/>
      <c r="E6651" s="390"/>
      <c r="F6651" s="390"/>
    </row>
    <row r="6652" spans="2:6" x14ac:dyDescent="0.3">
      <c r="B6652" s="412"/>
      <c r="C6652" s="126"/>
      <c r="D6652" s="390"/>
      <c r="E6652" s="390"/>
      <c r="F6652" s="390"/>
    </row>
    <row r="6653" spans="2:6" x14ac:dyDescent="0.3">
      <c r="B6653" s="412"/>
      <c r="C6653" s="126"/>
      <c r="D6653" s="390"/>
      <c r="E6653" s="390"/>
      <c r="F6653" s="390"/>
    </row>
    <row r="6654" spans="2:6" x14ac:dyDescent="0.3">
      <c r="B6654" s="412"/>
      <c r="C6654" s="126"/>
      <c r="D6654" s="390"/>
      <c r="E6654" s="390"/>
      <c r="F6654" s="390"/>
    </row>
    <row r="6655" spans="2:6" x14ac:dyDescent="0.3">
      <c r="B6655" s="412"/>
      <c r="C6655" s="126"/>
      <c r="D6655" s="390"/>
      <c r="E6655" s="390"/>
      <c r="F6655" s="390"/>
    </row>
    <row r="6656" spans="2:6" x14ac:dyDescent="0.3">
      <c r="B6656" s="412"/>
      <c r="C6656" s="126"/>
      <c r="D6656" s="390"/>
      <c r="E6656" s="390"/>
      <c r="F6656" s="390"/>
    </row>
    <row r="6657" spans="2:6" x14ac:dyDescent="0.3">
      <c r="B6657" s="412"/>
      <c r="C6657" s="126"/>
      <c r="D6657" s="390"/>
      <c r="E6657" s="390"/>
      <c r="F6657" s="390"/>
    </row>
    <row r="6658" spans="2:6" x14ac:dyDescent="0.3">
      <c r="B6658" s="412"/>
      <c r="C6658" s="126"/>
      <c r="D6658" s="390"/>
      <c r="E6658" s="390"/>
      <c r="F6658" s="390"/>
    </row>
    <row r="6659" spans="2:6" x14ac:dyDescent="0.3">
      <c r="B6659" s="412"/>
      <c r="C6659" s="126"/>
      <c r="D6659" s="390"/>
      <c r="E6659" s="390"/>
      <c r="F6659" s="390"/>
    </row>
    <row r="6660" spans="2:6" x14ac:dyDescent="0.3">
      <c r="B6660" s="412"/>
      <c r="C6660" s="126"/>
      <c r="D6660" s="390"/>
      <c r="E6660" s="390"/>
      <c r="F6660" s="390"/>
    </row>
    <row r="6661" spans="2:6" x14ac:dyDescent="0.3">
      <c r="B6661" s="412"/>
      <c r="C6661" s="126"/>
      <c r="D6661" s="390"/>
      <c r="E6661" s="390"/>
      <c r="F6661" s="390"/>
    </row>
    <row r="6662" spans="2:6" x14ac:dyDescent="0.3">
      <c r="B6662" s="412"/>
      <c r="C6662" s="126"/>
      <c r="D6662" s="390"/>
      <c r="E6662" s="390"/>
      <c r="F6662" s="390"/>
    </row>
    <row r="6663" spans="2:6" x14ac:dyDescent="0.3">
      <c r="B6663" s="412"/>
      <c r="C6663" s="126"/>
      <c r="D6663" s="390"/>
      <c r="E6663" s="390"/>
      <c r="F6663" s="390"/>
    </row>
    <row r="6664" spans="2:6" x14ac:dyDescent="0.3">
      <c r="B6664" s="412"/>
      <c r="C6664" s="126"/>
      <c r="D6664" s="390"/>
      <c r="E6664" s="390"/>
      <c r="F6664" s="390"/>
    </row>
    <row r="6665" spans="2:6" x14ac:dyDescent="0.3">
      <c r="B6665" s="412"/>
      <c r="C6665" s="126"/>
      <c r="D6665" s="390"/>
      <c r="E6665" s="390"/>
      <c r="F6665" s="390"/>
    </row>
    <row r="6666" spans="2:6" x14ac:dyDescent="0.3">
      <c r="B6666" s="412"/>
      <c r="C6666" s="126"/>
      <c r="D6666" s="390"/>
      <c r="E6666" s="390"/>
      <c r="F6666" s="390"/>
    </row>
    <row r="6667" spans="2:6" x14ac:dyDescent="0.3">
      <c r="B6667" s="412"/>
      <c r="C6667" s="126"/>
      <c r="D6667" s="390"/>
      <c r="E6667" s="390"/>
      <c r="F6667" s="390"/>
    </row>
    <row r="6668" spans="2:6" x14ac:dyDescent="0.3">
      <c r="B6668" s="412"/>
      <c r="C6668" s="126"/>
      <c r="D6668" s="390"/>
      <c r="E6668" s="390"/>
      <c r="F6668" s="390"/>
    </row>
    <row r="6669" spans="2:6" x14ac:dyDescent="0.3">
      <c r="B6669" s="412"/>
      <c r="C6669" s="126"/>
      <c r="D6669" s="390"/>
      <c r="E6669" s="390"/>
      <c r="F6669" s="390"/>
    </row>
    <row r="6670" spans="2:6" x14ac:dyDescent="0.3">
      <c r="B6670" s="412"/>
      <c r="C6670" s="126"/>
      <c r="D6670" s="390"/>
      <c r="E6670" s="390"/>
      <c r="F6670" s="390"/>
    </row>
    <row r="6671" spans="2:6" x14ac:dyDescent="0.3">
      <c r="B6671" s="412"/>
      <c r="C6671" s="126"/>
      <c r="D6671" s="390"/>
      <c r="E6671" s="390"/>
      <c r="F6671" s="390"/>
    </row>
    <row r="6672" spans="2:6" x14ac:dyDescent="0.3">
      <c r="B6672" s="412"/>
      <c r="C6672" s="126"/>
      <c r="D6672" s="390"/>
      <c r="E6672" s="390"/>
      <c r="F6672" s="390"/>
    </row>
    <row r="6673" spans="2:6" x14ac:dyDescent="0.3">
      <c r="B6673" s="412"/>
      <c r="C6673" s="126"/>
      <c r="D6673" s="390"/>
      <c r="E6673" s="390"/>
      <c r="F6673" s="390"/>
    </row>
    <row r="6674" spans="2:6" x14ac:dyDescent="0.3">
      <c r="B6674" s="412"/>
      <c r="C6674" s="126"/>
      <c r="D6674" s="390"/>
      <c r="E6674" s="390"/>
      <c r="F6674" s="390"/>
    </row>
    <row r="6675" spans="2:6" x14ac:dyDescent="0.3">
      <c r="B6675" s="412"/>
      <c r="C6675" s="126"/>
      <c r="D6675" s="390"/>
      <c r="E6675" s="390"/>
      <c r="F6675" s="390"/>
    </row>
    <row r="6676" spans="2:6" x14ac:dyDescent="0.3">
      <c r="B6676" s="412"/>
      <c r="C6676" s="126"/>
      <c r="D6676" s="390"/>
      <c r="E6676" s="390"/>
      <c r="F6676" s="390"/>
    </row>
    <row r="6677" spans="2:6" x14ac:dyDescent="0.3">
      <c r="B6677" s="412"/>
      <c r="C6677" s="126"/>
      <c r="D6677" s="390"/>
      <c r="E6677" s="390"/>
      <c r="F6677" s="390"/>
    </row>
    <row r="6678" spans="2:6" x14ac:dyDescent="0.3">
      <c r="B6678" s="412"/>
      <c r="C6678" s="126"/>
      <c r="D6678" s="390"/>
      <c r="E6678" s="390"/>
      <c r="F6678" s="390"/>
    </row>
    <row r="6679" spans="2:6" x14ac:dyDescent="0.3">
      <c r="B6679" s="412"/>
      <c r="C6679" s="126"/>
      <c r="D6679" s="390"/>
      <c r="E6679" s="390"/>
      <c r="F6679" s="390"/>
    </row>
    <row r="6680" spans="2:6" x14ac:dyDescent="0.3">
      <c r="B6680" s="412"/>
      <c r="C6680" s="126"/>
      <c r="D6680" s="390"/>
      <c r="E6680" s="390"/>
      <c r="F6680" s="390"/>
    </row>
    <row r="6681" spans="2:6" x14ac:dyDescent="0.3">
      <c r="B6681" s="412"/>
      <c r="C6681" s="126"/>
      <c r="D6681" s="390"/>
      <c r="E6681" s="390"/>
      <c r="F6681" s="390"/>
    </row>
    <row r="6682" spans="2:6" x14ac:dyDescent="0.3">
      <c r="B6682" s="412"/>
      <c r="C6682" s="126"/>
      <c r="D6682" s="390"/>
      <c r="E6682" s="390"/>
      <c r="F6682" s="390"/>
    </row>
    <row r="6683" spans="2:6" x14ac:dyDescent="0.3">
      <c r="B6683" s="412"/>
      <c r="C6683" s="126"/>
      <c r="D6683" s="390"/>
      <c r="E6683" s="390"/>
      <c r="F6683" s="390"/>
    </row>
    <row r="6684" spans="2:6" x14ac:dyDescent="0.3">
      <c r="B6684" s="412"/>
      <c r="C6684" s="126"/>
      <c r="D6684" s="390"/>
      <c r="E6684" s="390"/>
      <c r="F6684" s="390"/>
    </row>
    <row r="6685" spans="2:6" x14ac:dyDescent="0.3">
      <c r="B6685" s="412"/>
      <c r="C6685" s="126"/>
      <c r="D6685" s="390"/>
      <c r="E6685" s="390"/>
      <c r="F6685" s="390"/>
    </row>
    <row r="6686" spans="2:6" x14ac:dyDescent="0.3">
      <c r="B6686" s="412"/>
      <c r="C6686" s="126"/>
      <c r="D6686" s="390"/>
      <c r="E6686" s="390"/>
      <c r="F6686" s="390"/>
    </row>
    <row r="6687" spans="2:6" x14ac:dyDescent="0.3">
      <c r="B6687" s="412"/>
      <c r="C6687" s="126"/>
      <c r="D6687" s="390"/>
      <c r="E6687" s="390"/>
      <c r="F6687" s="390"/>
    </row>
    <row r="6688" spans="2:6" x14ac:dyDescent="0.3">
      <c r="B6688" s="412"/>
      <c r="C6688" s="126"/>
      <c r="D6688" s="390"/>
      <c r="E6688" s="390"/>
      <c r="F6688" s="390"/>
    </row>
    <row r="6689" spans="2:6" x14ac:dyDescent="0.3">
      <c r="B6689" s="412"/>
      <c r="C6689" s="126"/>
      <c r="D6689" s="390"/>
      <c r="E6689" s="390"/>
      <c r="F6689" s="390"/>
    </row>
    <row r="6690" spans="2:6" x14ac:dyDescent="0.3">
      <c r="B6690" s="412"/>
      <c r="C6690" s="126"/>
      <c r="D6690" s="390"/>
      <c r="E6690" s="390"/>
      <c r="F6690" s="390"/>
    </row>
    <row r="6691" spans="2:6" x14ac:dyDescent="0.3">
      <c r="B6691" s="412"/>
      <c r="C6691" s="126"/>
      <c r="D6691" s="390"/>
      <c r="E6691" s="390"/>
      <c r="F6691" s="390"/>
    </row>
    <row r="6692" spans="2:6" x14ac:dyDescent="0.3">
      <c r="B6692" s="412"/>
      <c r="C6692" s="126"/>
      <c r="D6692" s="390"/>
      <c r="E6692" s="390"/>
      <c r="F6692" s="390"/>
    </row>
    <row r="6693" spans="2:6" x14ac:dyDescent="0.3">
      <c r="B6693" s="412"/>
      <c r="C6693" s="126"/>
      <c r="D6693" s="390"/>
      <c r="E6693" s="390"/>
      <c r="F6693" s="390"/>
    </row>
    <row r="6694" spans="2:6" x14ac:dyDescent="0.3">
      <c r="B6694" s="412"/>
      <c r="C6694" s="126"/>
      <c r="D6694" s="390"/>
      <c r="E6694" s="390"/>
      <c r="F6694" s="390"/>
    </row>
    <row r="6695" spans="2:6" x14ac:dyDescent="0.3">
      <c r="B6695" s="412"/>
      <c r="C6695" s="126"/>
      <c r="D6695" s="390"/>
      <c r="E6695" s="390"/>
      <c r="F6695" s="390"/>
    </row>
    <row r="6696" spans="2:6" x14ac:dyDescent="0.3">
      <c r="B6696" s="412"/>
      <c r="C6696" s="126"/>
      <c r="D6696" s="390"/>
      <c r="E6696" s="390"/>
      <c r="F6696" s="390"/>
    </row>
    <row r="6697" spans="2:6" x14ac:dyDescent="0.3">
      <c r="B6697" s="412"/>
      <c r="C6697" s="126"/>
      <c r="D6697" s="390"/>
      <c r="E6697" s="390"/>
      <c r="F6697" s="390"/>
    </row>
    <row r="6698" spans="2:6" x14ac:dyDescent="0.3">
      <c r="B6698" s="412"/>
      <c r="C6698" s="126"/>
      <c r="D6698" s="390"/>
      <c r="E6698" s="390"/>
      <c r="F6698" s="390"/>
    </row>
    <row r="6699" spans="2:6" x14ac:dyDescent="0.3">
      <c r="B6699" s="412"/>
      <c r="C6699" s="126"/>
      <c r="D6699" s="390"/>
      <c r="E6699" s="390"/>
      <c r="F6699" s="390"/>
    </row>
    <row r="6700" spans="2:6" x14ac:dyDescent="0.3">
      <c r="B6700" s="412"/>
      <c r="C6700" s="126"/>
      <c r="D6700" s="390"/>
      <c r="E6700" s="390"/>
      <c r="F6700" s="390"/>
    </row>
    <row r="6701" spans="2:6" x14ac:dyDescent="0.3">
      <c r="B6701" s="412"/>
      <c r="C6701" s="126"/>
      <c r="D6701" s="390"/>
      <c r="E6701" s="390"/>
      <c r="F6701" s="390"/>
    </row>
    <row r="6702" spans="2:6" x14ac:dyDescent="0.3">
      <c r="B6702" s="412"/>
      <c r="C6702" s="126"/>
      <c r="D6702" s="390"/>
      <c r="E6702" s="390"/>
      <c r="F6702" s="390"/>
    </row>
    <row r="6703" spans="2:6" x14ac:dyDescent="0.3">
      <c r="B6703" s="412"/>
      <c r="C6703" s="126"/>
      <c r="D6703" s="390"/>
      <c r="E6703" s="390"/>
      <c r="F6703" s="390"/>
    </row>
    <row r="6704" spans="2:6" x14ac:dyDescent="0.3">
      <c r="B6704" s="412"/>
      <c r="C6704" s="126"/>
      <c r="D6704" s="390"/>
      <c r="E6704" s="390"/>
      <c r="F6704" s="390"/>
    </row>
    <row r="6705" spans="2:6" x14ac:dyDescent="0.3">
      <c r="B6705" s="412"/>
      <c r="C6705" s="126"/>
      <c r="D6705" s="390"/>
      <c r="E6705" s="390"/>
      <c r="F6705" s="390"/>
    </row>
    <row r="6706" spans="2:6" x14ac:dyDescent="0.3">
      <c r="B6706" s="412"/>
      <c r="C6706" s="126"/>
      <c r="D6706" s="390"/>
      <c r="E6706" s="390"/>
      <c r="F6706" s="390"/>
    </row>
    <row r="6707" spans="2:6" x14ac:dyDescent="0.3">
      <c r="B6707" s="412"/>
      <c r="C6707" s="126"/>
      <c r="D6707" s="390"/>
      <c r="E6707" s="390"/>
      <c r="F6707" s="390"/>
    </row>
    <row r="6708" spans="2:6" x14ac:dyDescent="0.3">
      <c r="B6708" s="412"/>
      <c r="C6708" s="126"/>
      <c r="D6708" s="390"/>
      <c r="E6708" s="390"/>
      <c r="F6708" s="390"/>
    </row>
    <row r="6709" spans="2:6" x14ac:dyDescent="0.3">
      <c r="B6709" s="412"/>
      <c r="C6709" s="126"/>
      <c r="D6709" s="390"/>
      <c r="E6709" s="390"/>
      <c r="F6709" s="390"/>
    </row>
    <row r="6710" spans="2:6" x14ac:dyDescent="0.3">
      <c r="B6710" s="412"/>
      <c r="C6710" s="126"/>
      <c r="D6710" s="390"/>
      <c r="E6710" s="390"/>
      <c r="F6710" s="390"/>
    </row>
    <row r="6711" spans="2:6" x14ac:dyDescent="0.3">
      <c r="B6711" s="412"/>
      <c r="C6711" s="126"/>
      <c r="D6711" s="390"/>
      <c r="E6711" s="390"/>
      <c r="F6711" s="390"/>
    </row>
    <row r="6712" spans="2:6" x14ac:dyDescent="0.3">
      <c r="B6712" s="412"/>
      <c r="C6712" s="126"/>
      <c r="D6712" s="390"/>
      <c r="E6712" s="390"/>
      <c r="F6712" s="390"/>
    </row>
    <row r="6713" spans="2:6" x14ac:dyDescent="0.3">
      <c r="B6713" s="412"/>
      <c r="C6713" s="126"/>
      <c r="D6713" s="390"/>
      <c r="E6713" s="390"/>
      <c r="F6713" s="390"/>
    </row>
    <row r="6714" spans="2:6" x14ac:dyDescent="0.3">
      <c r="B6714" s="412"/>
      <c r="C6714" s="126"/>
      <c r="D6714" s="390"/>
      <c r="E6714" s="390"/>
      <c r="F6714" s="390"/>
    </row>
    <row r="6715" spans="2:6" x14ac:dyDescent="0.3">
      <c r="B6715" s="412"/>
      <c r="C6715" s="126"/>
      <c r="D6715" s="390"/>
      <c r="E6715" s="390"/>
      <c r="F6715" s="390"/>
    </row>
    <row r="6716" spans="2:6" x14ac:dyDescent="0.3">
      <c r="B6716" s="412"/>
      <c r="C6716" s="126"/>
      <c r="D6716" s="390"/>
      <c r="E6716" s="390"/>
      <c r="F6716" s="390"/>
    </row>
    <row r="6717" spans="2:6" x14ac:dyDescent="0.3">
      <c r="B6717" s="412"/>
      <c r="C6717" s="126"/>
      <c r="D6717" s="390"/>
      <c r="E6717" s="390"/>
      <c r="F6717" s="390"/>
    </row>
    <row r="6718" spans="2:6" x14ac:dyDescent="0.3">
      <c r="B6718" s="412"/>
      <c r="C6718" s="126"/>
      <c r="D6718" s="390"/>
      <c r="E6718" s="390"/>
      <c r="F6718" s="390"/>
    </row>
    <row r="6719" spans="2:6" x14ac:dyDescent="0.3">
      <c r="B6719" s="412"/>
      <c r="C6719" s="126"/>
      <c r="D6719" s="390"/>
      <c r="E6719" s="390"/>
      <c r="F6719" s="390"/>
    </row>
    <row r="6720" spans="2:6" x14ac:dyDescent="0.3">
      <c r="B6720" s="412"/>
      <c r="C6720" s="126"/>
      <c r="D6720" s="390"/>
      <c r="E6720" s="390"/>
      <c r="F6720" s="390"/>
    </row>
    <row r="6721" spans="2:6" x14ac:dyDescent="0.3">
      <c r="B6721" s="412"/>
      <c r="C6721" s="126"/>
      <c r="D6721" s="390"/>
      <c r="E6721" s="390"/>
      <c r="F6721" s="390"/>
    </row>
    <row r="6722" spans="2:6" x14ac:dyDescent="0.3">
      <c r="B6722" s="412"/>
      <c r="C6722" s="126"/>
      <c r="D6722" s="390"/>
      <c r="E6722" s="390"/>
      <c r="F6722" s="390"/>
    </row>
    <row r="6723" spans="2:6" x14ac:dyDescent="0.3">
      <c r="B6723" s="412"/>
      <c r="C6723" s="126"/>
      <c r="D6723" s="390"/>
      <c r="E6723" s="390"/>
      <c r="F6723" s="390"/>
    </row>
    <row r="6724" spans="2:6" x14ac:dyDescent="0.3">
      <c r="B6724" s="412"/>
      <c r="C6724" s="126"/>
      <c r="D6724" s="390"/>
      <c r="E6724" s="390"/>
      <c r="F6724" s="390"/>
    </row>
    <row r="6725" spans="2:6" x14ac:dyDescent="0.3">
      <c r="B6725" s="412"/>
      <c r="C6725" s="126"/>
      <c r="D6725" s="390"/>
      <c r="E6725" s="390"/>
      <c r="F6725" s="390"/>
    </row>
    <row r="6726" spans="2:6" x14ac:dyDescent="0.3">
      <c r="B6726" s="412"/>
      <c r="C6726" s="126"/>
      <c r="D6726" s="390"/>
      <c r="E6726" s="390"/>
      <c r="F6726" s="390"/>
    </row>
    <row r="6727" spans="2:6" x14ac:dyDescent="0.3">
      <c r="B6727" s="412"/>
      <c r="C6727" s="126"/>
      <c r="D6727" s="390"/>
      <c r="E6727" s="390"/>
      <c r="F6727" s="390"/>
    </row>
    <row r="6728" spans="2:6" x14ac:dyDescent="0.3">
      <c r="B6728" s="412"/>
      <c r="C6728" s="126"/>
      <c r="D6728" s="390"/>
      <c r="E6728" s="390"/>
      <c r="F6728" s="390"/>
    </row>
    <row r="6729" spans="2:6" x14ac:dyDescent="0.3">
      <c r="B6729" s="412"/>
      <c r="C6729" s="126"/>
      <c r="D6729" s="390"/>
      <c r="E6729" s="390"/>
      <c r="F6729" s="390"/>
    </row>
    <row r="6730" spans="2:6" x14ac:dyDescent="0.3">
      <c r="B6730" s="412"/>
      <c r="C6730" s="126"/>
      <c r="D6730" s="390"/>
      <c r="E6730" s="390"/>
      <c r="F6730" s="390"/>
    </row>
    <row r="6731" spans="2:6" x14ac:dyDescent="0.3">
      <c r="B6731" s="412"/>
      <c r="C6731" s="126"/>
      <c r="D6731" s="390"/>
      <c r="E6731" s="390"/>
      <c r="F6731" s="390"/>
    </row>
    <row r="6732" spans="2:6" x14ac:dyDescent="0.3">
      <c r="B6732" s="412"/>
      <c r="C6732" s="126"/>
      <c r="D6732" s="390"/>
      <c r="E6732" s="390"/>
      <c r="F6732" s="390"/>
    </row>
    <row r="6733" spans="2:6" x14ac:dyDescent="0.3">
      <c r="B6733" s="412"/>
      <c r="C6733" s="126"/>
      <c r="D6733" s="390"/>
      <c r="E6733" s="390"/>
      <c r="F6733" s="390"/>
    </row>
    <row r="6734" spans="2:6" x14ac:dyDescent="0.3">
      <c r="B6734" s="412"/>
      <c r="C6734" s="126"/>
      <c r="D6734" s="390"/>
      <c r="E6734" s="390"/>
      <c r="F6734" s="390"/>
    </row>
    <row r="6735" spans="2:6" x14ac:dyDescent="0.3">
      <c r="B6735" s="412"/>
      <c r="C6735" s="126"/>
      <c r="D6735" s="390"/>
      <c r="E6735" s="390"/>
      <c r="F6735" s="390"/>
    </row>
    <row r="6736" spans="2:6" x14ac:dyDescent="0.3">
      <c r="B6736" s="412"/>
      <c r="C6736" s="126"/>
      <c r="D6736" s="390"/>
      <c r="E6736" s="390"/>
      <c r="F6736" s="390"/>
    </row>
    <row r="6737" spans="2:6" x14ac:dyDescent="0.3">
      <c r="B6737" s="412"/>
      <c r="C6737" s="126"/>
      <c r="D6737" s="390"/>
      <c r="E6737" s="390"/>
      <c r="F6737" s="390"/>
    </row>
    <row r="6738" spans="2:6" x14ac:dyDescent="0.3">
      <c r="B6738" s="412"/>
      <c r="C6738" s="126"/>
      <c r="D6738" s="390"/>
      <c r="E6738" s="390"/>
      <c r="F6738" s="390"/>
    </row>
    <row r="6739" spans="2:6" x14ac:dyDescent="0.3">
      <c r="B6739" s="412"/>
      <c r="C6739" s="126"/>
      <c r="D6739" s="390"/>
      <c r="E6739" s="390"/>
      <c r="F6739" s="390"/>
    </row>
    <row r="6740" spans="2:6" x14ac:dyDescent="0.3">
      <c r="B6740" s="412"/>
      <c r="C6740" s="126"/>
      <c r="D6740" s="390"/>
      <c r="E6740" s="390"/>
      <c r="F6740" s="390"/>
    </row>
    <row r="6741" spans="2:6" x14ac:dyDescent="0.3">
      <c r="B6741" s="412"/>
      <c r="C6741" s="126"/>
      <c r="D6741" s="390"/>
      <c r="E6741" s="390"/>
      <c r="F6741" s="390"/>
    </row>
    <row r="6742" spans="2:6" x14ac:dyDescent="0.3">
      <c r="B6742" s="412"/>
      <c r="C6742" s="126"/>
      <c r="D6742" s="390"/>
      <c r="E6742" s="390"/>
      <c r="F6742" s="390"/>
    </row>
    <row r="6743" spans="2:6" x14ac:dyDescent="0.3">
      <c r="B6743" s="412"/>
      <c r="C6743" s="126"/>
      <c r="D6743" s="390"/>
      <c r="E6743" s="390"/>
      <c r="F6743" s="390"/>
    </row>
    <row r="6744" spans="2:6" x14ac:dyDescent="0.3">
      <c r="B6744" s="412"/>
      <c r="C6744" s="126"/>
      <c r="D6744" s="390"/>
      <c r="E6744" s="390"/>
      <c r="F6744" s="390"/>
    </row>
    <row r="6745" spans="2:6" x14ac:dyDescent="0.3">
      <c r="B6745" s="412"/>
      <c r="C6745" s="126"/>
      <c r="D6745" s="390"/>
      <c r="E6745" s="390"/>
      <c r="F6745" s="390"/>
    </row>
    <row r="6746" spans="2:6" x14ac:dyDescent="0.3">
      <c r="B6746" s="412"/>
      <c r="C6746" s="126"/>
      <c r="D6746" s="390"/>
      <c r="E6746" s="390"/>
      <c r="F6746" s="390"/>
    </row>
    <row r="6747" spans="2:6" x14ac:dyDescent="0.3">
      <c r="B6747" s="412"/>
      <c r="C6747" s="126"/>
      <c r="D6747" s="390"/>
      <c r="E6747" s="390"/>
      <c r="F6747" s="390"/>
    </row>
    <row r="6748" spans="2:6" x14ac:dyDescent="0.3">
      <c r="B6748" s="412"/>
      <c r="C6748" s="126"/>
      <c r="D6748" s="390"/>
      <c r="E6748" s="390"/>
      <c r="F6748" s="390"/>
    </row>
    <row r="6749" spans="2:6" x14ac:dyDescent="0.3">
      <c r="B6749" s="412"/>
      <c r="C6749" s="126"/>
      <c r="D6749" s="390"/>
      <c r="E6749" s="390"/>
      <c r="F6749" s="390"/>
    </row>
    <row r="6750" spans="2:6" x14ac:dyDescent="0.3">
      <c r="B6750" s="412"/>
      <c r="C6750" s="126"/>
      <c r="D6750" s="390"/>
      <c r="E6750" s="390"/>
      <c r="F6750" s="390"/>
    </row>
    <row r="6751" spans="2:6" x14ac:dyDescent="0.3">
      <c r="B6751" s="412"/>
      <c r="C6751" s="126"/>
      <c r="D6751" s="390"/>
      <c r="E6751" s="390"/>
      <c r="F6751" s="390"/>
    </row>
    <row r="6752" spans="2:6" x14ac:dyDescent="0.3">
      <c r="B6752" s="412"/>
      <c r="C6752" s="126"/>
      <c r="D6752" s="390"/>
      <c r="E6752" s="390"/>
      <c r="F6752" s="390"/>
    </row>
    <row r="6753" spans="2:6" x14ac:dyDescent="0.3">
      <c r="B6753" s="412"/>
      <c r="C6753" s="126"/>
      <c r="D6753" s="390"/>
      <c r="E6753" s="390"/>
      <c r="F6753" s="390"/>
    </row>
    <row r="6754" spans="2:6" x14ac:dyDescent="0.3">
      <c r="B6754" s="412"/>
      <c r="C6754" s="126"/>
      <c r="D6754" s="390"/>
      <c r="E6754" s="390"/>
      <c r="F6754" s="390"/>
    </row>
    <row r="6755" spans="2:6" x14ac:dyDescent="0.3">
      <c r="B6755" s="412"/>
      <c r="C6755" s="126"/>
      <c r="D6755" s="390"/>
      <c r="E6755" s="390"/>
      <c r="F6755" s="390"/>
    </row>
    <row r="6756" spans="2:6" x14ac:dyDescent="0.3">
      <c r="B6756" s="412"/>
      <c r="C6756" s="126"/>
      <c r="D6756" s="390"/>
      <c r="E6756" s="390"/>
      <c r="F6756" s="390"/>
    </row>
    <row r="6757" spans="2:6" x14ac:dyDescent="0.3">
      <c r="B6757" s="412"/>
      <c r="C6757" s="126"/>
      <c r="D6757" s="390"/>
      <c r="E6757" s="390"/>
      <c r="F6757" s="390"/>
    </row>
    <row r="6758" spans="2:6" x14ac:dyDescent="0.3">
      <c r="B6758" s="412"/>
      <c r="C6758" s="126"/>
      <c r="D6758" s="390"/>
      <c r="E6758" s="390"/>
      <c r="F6758" s="390"/>
    </row>
    <row r="6759" spans="2:6" x14ac:dyDescent="0.3">
      <c r="B6759" s="412"/>
      <c r="C6759" s="126"/>
      <c r="D6759" s="390"/>
      <c r="E6759" s="390"/>
      <c r="F6759" s="390"/>
    </row>
    <row r="6760" spans="2:6" x14ac:dyDescent="0.3">
      <c r="B6760" s="412"/>
      <c r="C6760" s="126"/>
      <c r="D6760" s="390"/>
      <c r="E6760" s="390"/>
      <c r="F6760" s="390"/>
    </row>
    <row r="6761" spans="2:6" x14ac:dyDescent="0.3">
      <c r="B6761" s="412"/>
      <c r="C6761" s="126"/>
      <c r="D6761" s="390"/>
      <c r="E6761" s="390"/>
      <c r="F6761" s="390"/>
    </row>
    <row r="6762" spans="2:6" x14ac:dyDescent="0.3">
      <c r="B6762" s="412"/>
      <c r="C6762" s="126"/>
      <c r="D6762" s="390"/>
      <c r="E6762" s="390"/>
      <c r="F6762" s="390"/>
    </row>
    <row r="6763" spans="2:6" x14ac:dyDescent="0.3">
      <c r="B6763" s="412"/>
      <c r="C6763" s="126"/>
      <c r="D6763" s="390"/>
      <c r="E6763" s="390"/>
      <c r="F6763" s="390"/>
    </row>
    <row r="6764" spans="2:6" x14ac:dyDescent="0.3">
      <c r="B6764" s="412"/>
      <c r="C6764" s="126"/>
      <c r="D6764" s="390"/>
      <c r="E6764" s="390"/>
      <c r="F6764" s="390"/>
    </row>
    <row r="6765" spans="2:6" x14ac:dyDescent="0.3">
      <c r="B6765" s="412"/>
      <c r="C6765" s="126"/>
      <c r="D6765" s="390"/>
      <c r="E6765" s="390"/>
      <c r="F6765" s="390"/>
    </row>
    <row r="6766" spans="2:6" x14ac:dyDescent="0.3">
      <c r="B6766" s="412"/>
      <c r="C6766" s="126"/>
      <c r="D6766" s="390"/>
      <c r="E6766" s="390"/>
      <c r="F6766" s="390"/>
    </row>
    <row r="6767" spans="2:6" x14ac:dyDescent="0.3">
      <c r="B6767" s="412"/>
      <c r="C6767" s="126"/>
      <c r="D6767" s="390"/>
      <c r="E6767" s="390"/>
      <c r="F6767" s="390"/>
    </row>
    <row r="6768" spans="2:6" x14ac:dyDescent="0.3">
      <c r="B6768" s="412"/>
      <c r="C6768" s="126"/>
      <c r="D6768" s="390"/>
      <c r="E6768" s="390"/>
      <c r="F6768" s="390"/>
    </row>
    <row r="6769" spans="2:6" x14ac:dyDescent="0.3">
      <c r="B6769" s="412"/>
      <c r="C6769" s="126"/>
      <c r="D6769" s="390"/>
      <c r="E6769" s="390"/>
      <c r="F6769" s="390"/>
    </row>
    <row r="6770" spans="2:6" x14ac:dyDescent="0.3">
      <c r="B6770" s="412"/>
      <c r="C6770" s="126"/>
      <c r="D6770" s="390"/>
      <c r="E6770" s="390"/>
      <c r="F6770" s="390"/>
    </row>
    <row r="6771" spans="2:6" x14ac:dyDescent="0.3">
      <c r="B6771" s="412"/>
      <c r="C6771" s="126"/>
      <c r="D6771" s="390"/>
      <c r="E6771" s="390"/>
      <c r="F6771" s="390"/>
    </row>
    <row r="6772" spans="2:6" x14ac:dyDescent="0.3">
      <c r="B6772" s="412"/>
      <c r="C6772" s="126"/>
      <c r="D6772" s="390"/>
      <c r="E6772" s="390"/>
      <c r="F6772" s="390"/>
    </row>
    <row r="6773" spans="2:6" x14ac:dyDescent="0.3">
      <c r="B6773" s="412"/>
      <c r="C6773" s="126"/>
      <c r="D6773" s="390"/>
      <c r="E6773" s="390"/>
      <c r="F6773" s="390"/>
    </row>
    <row r="6774" spans="2:6" x14ac:dyDescent="0.3">
      <c r="B6774" s="412"/>
      <c r="C6774" s="126"/>
      <c r="D6774" s="390"/>
      <c r="E6774" s="390"/>
      <c r="F6774" s="390"/>
    </row>
    <row r="6775" spans="2:6" x14ac:dyDescent="0.3">
      <c r="B6775" s="412"/>
      <c r="C6775" s="126"/>
      <c r="D6775" s="390"/>
      <c r="E6775" s="390"/>
      <c r="F6775" s="390"/>
    </row>
    <row r="6776" spans="2:6" x14ac:dyDescent="0.3">
      <c r="B6776" s="412"/>
      <c r="C6776" s="126"/>
      <c r="D6776" s="390"/>
      <c r="E6776" s="390"/>
      <c r="F6776" s="390"/>
    </row>
    <row r="6777" spans="2:6" x14ac:dyDescent="0.3">
      <c r="B6777" s="412"/>
      <c r="C6777" s="126"/>
      <c r="D6777" s="390"/>
      <c r="E6777" s="390"/>
      <c r="F6777" s="390"/>
    </row>
    <row r="6778" spans="2:6" x14ac:dyDescent="0.3">
      <c r="B6778" s="412"/>
      <c r="C6778" s="126"/>
      <c r="D6778" s="390"/>
      <c r="E6778" s="390"/>
      <c r="F6778" s="390"/>
    </row>
    <row r="6779" spans="2:6" x14ac:dyDescent="0.3">
      <c r="B6779" s="412"/>
      <c r="C6779" s="126"/>
      <c r="D6779" s="390"/>
      <c r="E6779" s="390"/>
      <c r="F6779" s="390"/>
    </row>
    <row r="6780" spans="2:6" x14ac:dyDescent="0.3">
      <c r="B6780" s="412"/>
      <c r="C6780" s="126"/>
      <c r="D6780" s="390"/>
      <c r="E6780" s="390"/>
      <c r="F6780" s="390"/>
    </row>
    <row r="6781" spans="2:6" x14ac:dyDescent="0.3">
      <c r="B6781" s="412"/>
      <c r="C6781" s="126"/>
      <c r="D6781" s="390"/>
      <c r="E6781" s="390"/>
      <c r="F6781" s="390"/>
    </row>
    <row r="6782" spans="2:6" x14ac:dyDescent="0.3">
      <c r="B6782" s="412"/>
      <c r="C6782" s="126"/>
      <c r="D6782" s="390"/>
      <c r="E6782" s="390"/>
      <c r="F6782" s="390"/>
    </row>
    <row r="6783" spans="2:6" x14ac:dyDescent="0.3">
      <c r="B6783" s="412"/>
      <c r="C6783" s="126"/>
      <c r="D6783" s="390"/>
      <c r="E6783" s="390"/>
      <c r="F6783" s="390"/>
    </row>
    <row r="6784" spans="2:6" x14ac:dyDescent="0.3">
      <c r="B6784" s="412"/>
      <c r="C6784" s="126"/>
      <c r="D6784" s="390"/>
      <c r="E6784" s="390"/>
      <c r="F6784" s="390"/>
    </row>
    <row r="6785" spans="2:6" x14ac:dyDescent="0.3">
      <c r="B6785" s="412"/>
      <c r="C6785" s="126"/>
      <c r="D6785" s="390"/>
      <c r="E6785" s="390"/>
      <c r="F6785" s="390"/>
    </row>
    <row r="6786" spans="2:6" x14ac:dyDescent="0.3">
      <c r="B6786" s="412"/>
      <c r="C6786" s="126"/>
      <c r="D6786" s="390"/>
      <c r="E6786" s="390"/>
      <c r="F6786" s="390"/>
    </row>
    <row r="6787" spans="2:6" x14ac:dyDescent="0.3">
      <c r="B6787" s="412"/>
      <c r="C6787" s="126"/>
      <c r="D6787" s="390"/>
      <c r="E6787" s="390"/>
      <c r="F6787" s="390"/>
    </row>
    <row r="6788" spans="2:6" x14ac:dyDescent="0.3">
      <c r="B6788" s="412"/>
      <c r="C6788" s="126"/>
      <c r="D6788" s="390"/>
      <c r="E6788" s="390"/>
      <c r="F6788" s="390"/>
    </row>
    <row r="6789" spans="2:6" x14ac:dyDescent="0.3">
      <c r="B6789" s="412"/>
      <c r="C6789" s="126"/>
      <c r="D6789" s="390"/>
      <c r="E6789" s="390"/>
      <c r="F6789" s="390"/>
    </row>
    <row r="6790" spans="2:6" x14ac:dyDescent="0.3">
      <c r="B6790" s="412"/>
      <c r="C6790" s="126"/>
      <c r="D6790" s="390"/>
      <c r="E6790" s="390"/>
      <c r="F6790" s="390"/>
    </row>
    <row r="6791" spans="2:6" x14ac:dyDescent="0.3">
      <c r="B6791" s="412"/>
      <c r="C6791" s="126"/>
      <c r="D6791" s="390"/>
      <c r="E6791" s="390"/>
      <c r="F6791" s="390"/>
    </row>
    <row r="6792" spans="2:6" x14ac:dyDescent="0.3">
      <c r="B6792" s="412"/>
      <c r="C6792" s="126"/>
      <c r="D6792" s="390"/>
      <c r="E6792" s="390"/>
      <c r="F6792" s="390"/>
    </row>
    <row r="6793" spans="2:6" x14ac:dyDescent="0.3">
      <c r="B6793" s="412"/>
      <c r="C6793" s="126"/>
      <c r="D6793" s="390"/>
      <c r="E6793" s="390"/>
      <c r="F6793" s="390"/>
    </row>
    <row r="6794" spans="2:6" x14ac:dyDescent="0.3">
      <c r="B6794" s="412"/>
      <c r="C6794" s="126"/>
      <c r="D6794" s="390"/>
      <c r="E6794" s="390"/>
      <c r="F6794" s="390"/>
    </row>
    <row r="6795" spans="2:6" x14ac:dyDescent="0.3">
      <c r="B6795" s="412"/>
      <c r="C6795" s="126"/>
      <c r="D6795" s="390"/>
      <c r="E6795" s="390"/>
      <c r="F6795" s="390"/>
    </row>
    <row r="6796" spans="2:6" x14ac:dyDescent="0.3">
      <c r="B6796" s="412"/>
      <c r="C6796" s="126"/>
      <c r="D6796" s="390"/>
      <c r="E6796" s="390"/>
      <c r="F6796" s="390"/>
    </row>
    <row r="6797" spans="2:6" x14ac:dyDescent="0.3">
      <c r="B6797" s="412"/>
      <c r="C6797" s="126"/>
      <c r="D6797" s="390"/>
      <c r="E6797" s="390"/>
      <c r="F6797" s="390"/>
    </row>
    <row r="6798" spans="2:6" x14ac:dyDescent="0.3">
      <c r="B6798" s="412"/>
      <c r="C6798" s="126"/>
      <c r="D6798" s="390"/>
      <c r="E6798" s="390"/>
      <c r="F6798" s="390"/>
    </row>
    <row r="6799" spans="2:6" x14ac:dyDescent="0.3">
      <c r="B6799" s="412"/>
      <c r="C6799" s="126"/>
      <c r="D6799" s="390"/>
      <c r="E6799" s="390"/>
      <c r="F6799" s="390"/>
    </row>
    <row r="6800" spans="2:6" x14ac:dyDescent="0.3">
      <c r="B6800" s="412"/>
      <c r="C6800" s="126"/>
      <c r="D6800" s="390"/>
      <c r="E6800" s="390"/>
      <c r="F6800" s="390"/>
    </row>
    <row r="6801" spans="2:6" x14ac:dyDescent="0.3">
      <c r="B6801" s="412"/>
      <c r="C6801" s="126"/>
      <c r="D6801" s="390"/>
      <c r="E6801" s="390"/>
      <c r="F6801" s="390"/>
    </row>
    <row r="6802" spans="2:6" x14ac:dyDescent="0.3">
      <c r="B6802" s="412"/>
      <c r="C6802" s="126"/>
      <c r="D6802" s="390"/>
      <c r="E6802" s="390"/>
      <c r="F6802" s="390"/>
    </row>
    <row r="6803" spans="2:6" x14ac:dyDescent="0.3">
      <c r="B6803" s="412"/>
      <c r="C6803" s="126"/>
      <c r="D6803" s="390"/>
      <c r="E6803" s="390"/>
      <c r="F6803" s="390"/>
    </row>
    <row r="6804" spans="2:6" x14ac:dyDescent="0.3">
      <c r="B6804" s="412"/>
      <c r="C6804" s="126"/>
      <c r="D6804" s="390"/>
      <c r="E6804" s="390"/>
      <c r="F6804" s="390"/>
    </row>
    <row r="6805" spans="2:6" x14ac:dyDescent="0.3">
      <c r="B6805" s="412"/>
      <c r="C6805" s="126"/>
      <c r="D6805" s="390"/>
      <c r="E6805" s="390"/>
      <c r="F6805" s="390"/>
    </row>
    <row r="6806" spans="2:6" x14ac:dyDescent="0.3">
      <c r="B6806" s="412"/>
      <c r="C6806" s="126"/>
      <c r="D6806" s="390"/>
      <c r="E6806" s="390"/>
      <c r="F6806" s="390"/>
    </row>
    <row r="6807" spans="2:6" x14ac:dyDescent="0.3">
      <c r="B6807" s="412"/>
      <c r="C6807" s="126"/>
      <c r="D6807" s="390"/>
      <c r="E6807" s="390"/>
      <c r="F6807" s="390"/>
    </row>
    <row r="6808" spans="2:6" x14ac:dyDescent="0.3">
      <c r="B6808" s="412"/>
      <c r="C6808" s="126"/>
      <c r="D6808" s="390"/>
      <c r="E6808" s="390"/>
      <c r="F6808" s="390"/>
    </row>
    <row r="6809" spans="2:6" x14ac:dyDescent="0.3">
      <c r="B6809" s="412"/>
      <c r="C6809" s="126"/>
      <c r="D6809" s="390"/>
      <c r="E6809" s="390"/>
      <c r="F6809" s="390"/>
    </row>
    <row r="6810" spans="2:6" x14ac:dyDescent="0.3">
      <c r="B6810" s="412"/>
      <c r="C6810" s="126"/>
      <c r="D6810" s="390"/>
      <c r="E6810" s="390"/>
      <c r="F6810" s="390"/>
    </row>
    <row r="6811" spans="2:6" x14ac:dyDescent="0.3">
      <c r="B6811" s="412"/>
      <c r="C6811" s="126"/>
      <c r="D6811" s="390"/>
      <c r="E6811" s="390"/>
      <c r="F6811" s="390"/>
    </row>
    <row r="6812" spans="2:6" x14ac:dyDescent="0.3">
      <c r="B6812" s="412"/>
      <c r="C6812" s="126"/>
      <c r="D6812" s="390"/>
      <c r="E6812" s="390"/>
      <c r="F6812" s="390"/>
    </row>
    <row r="6813" spans="2:6" x14ac:dyDescent="0.3">
      <c r="B6813" s="412"/>
      <c r="C6813" s="126"/>
      <c r="D6813" s="390"/>
      <c r="E6813" s="390"/>
      <c r="F6813" s="390"/>
    </row>
    <row r="6814" spans="2:6" x14ac:dyDescent="0.3">
      <c r="B6814" s="412"/>
      <c r="C6814" s="126"/>
      <c r="D6814" s="390"/>
      <c r="E6814" s="390"/>
      <c r="F6814" s="390"/>
    </row>
    <row r="6815" spans="2:6" x14ac:dyDescent="0.3">
      <c r="B6815" s="412"/>
      <c r="C6815" s="126"/>
      <c r="D6815" s="390"/>
      <c r="E6815" s="390"/>
      <c r="F6815" s="390"/>
    </row>
    <row r="6816" spans="2:6" x14ac:dyDescent="0.3">
      <c r="B6816" s="412"/>
      <c r="C6816" s="126"/>
      <c r="D6816" s="390"/>
      <c r="E6816" s="390"/>
      <c r="F6816" s="390"/>
    </row>
    <row r="6817" spans="2:6" x14ac:dyDescent="0.3">
      <c r="B6817" s="412"/>
      <c r="C6817" s="126"/>
      <c r="D6817" s="390"/>
      <c r="E6817" s="390"/>
      <c r="F6817" s="390"/>
    </row>
    <row r="6818" spans="2:6" x14ac:dyDescent="0.3">
      <c r="B6818" s="412"/>
      <c r="C6818" s="126"/>
      <c r="D6818" s="390"/>
      <c r="E6818" s="390"/>
      <c r="F6818" s="390"/>
    </row>
    <row r="6819" spans="2:6" x14ac:dyDescent="0.3">
      <c r="B6819" s="412"/>
      <c r="C6819" s="126"/>
      <c r="D6819" s="390"/>
      <c r="E6819" s="390"/>
      <c r="F6819" s="390"/>
    </row>
    <row r="6820" spans="2:6" x14ac:dyDescent="0.3">
      <c r="B6820" s="412"/>
      <c r="C6820" s="126"/>
      <c r="D6820" s="390"/>
      <c r="E6820" s="390"/>
      <c r="F6820" s="390"/>
    </row>
    <row r="6821" spans="2:6" x14ac:dyDescent="0.3">
      <c r="B6821" s="412"/>
      <c r="C6821" s="126"/>
      <c r="D6821" s="390"/>
      <c r="E6821" s="390"/>
      <c r="F6821" s="390"/>
    </row>
    <row r="6822" spans="2:6" x14ac:dyDescent="0.3">
      <c r="B6822" s="412"/>
      <c r="C6822" s="126"/>
      <c r="D6822" s="390"/>
      <c r="E6822" s="390"/>
      <c r="F6822" s="390"/>
    </row>
    <row r="6823" spans="2:6" x14ac:dyDescent="0.3">
      <c r="B6823" s="412"/>
      <c r="C6823" s="126"/>
      <c r="D6823" s="390"/>
      <c r="E6823" s="390"/>
      <c r="F6823" s="390"/>
    </row>
    <row r="6824" spans="2:6" x14ac:dyDescent="0.3">
      <c r="B6824" s="412"/>
      <c r="C6824" s="126"/>
      <c r="D6824" s="390"/>
      <c r="E6824" s="390"/>
      <c r="F6824" s="390"/>
    </row>
    <row r="6825" spans="2:6" x14ac:dyDescent="0.3">
      <c r="B6825" s="412"/>
      <c r="C6825" s="126"/>
      <c r="D6825" s="390"/>
      <c r="E6825" s="390"/>
      <c r="F6825" s="390"/>
    </row>
    <row r="6826" spans="2:6" x14ac:dyDescent="0.3">
      <c r="B6826" s="412"/>
      <c r="C6826" s="126"/>
      <c r="D6826" s="390"/>
      <c r="E6826" s="390"/>
      <c r="F6826" s="390"/>
    </row>
    <row r="6827" spans="2:6" x14ac:dyDescent="0.3">
      <c r="B6827" s="412"/>
      <c r="C6827" s="126"/>
      <c r="D6827" s="390"/>
      <c r="E6827" s="390"/>
      <c r="F6827" s="390"/>
    </row>
    <row r="6828" spans="2:6" x14ac:dyDescent="0.3">
      <c r="B6828" s="412"/>
      <c r="C6828" s="126"/>
      <c r="D6828" s="390"/>
      <c r="E6828" s="390"/>
      <c r="F6828" s="390"/>
    </row>
    <row r="6829" spans="2:6" x14ac:dyDescent="0.3">
      <c r="B6829" s="412"/>
      <c r="C6829" s="126"/>
      <c r="D6829" s="390"/>
      <c r="E6829" s="390"/>
      <c r="F6829" s="390"/>
    </row>
    <row r="6830" spans="2:6" x14ac:dyDescent="0.3">
      <c r="B6830" s="412"/>
      <c r="C6830" s="126"/>
      <c r="D6830" s="390"/>
      <c r="E6830" s="390"/>
      <c r="F6830" s="390"/>
    </row>
    <row r="6831" spans="2:6" x14ac:dyDescent="0.3">
      <c r="B6831" s="412"/>
      <c r="C6831" s="126"/>
      <c r="D6831" s="390"/>
      <c r="E6831" s="390"/>
      <c r="F6831" s="390"/>
    </row>
    <row r="6832" spans="2:6" x14ac:dyDescent="0.3">
      <c r="B6832" s="412"/>
      <c r="C6832" s="126"/>
      <c r="D6832" s="390"/>
      <c r="E6832" s="390"/>
      <c r="F6832" s="390"/>
    </row>
    <row r="6833" spans="2:6" x14ac:dyDescent="0.3">
      <c r="B6833" s="412"/>
      <c r="C6833" s="126"/>
      <c r="D6833" s="390"/>
      <c r="E6833" s="390"/>
      <c r="F6833" s="390"/>
    </row>
    <row r="6834" spans="2:6" x14ac:dyDescent="0.3">
      <c r="B6834" s="412"/>
      <c r="C6834" s="126"/>
      <c r="D6834" s="390"/>
      <c r="E6834" s="390"/>
      <c r="F6834" s="390"/>
    </row>
    <row r="6835" spans="2:6" x14ac:dyDescent="0.3">
      <c r="B6835" s="412"/>
      <c r="C6835" s="126"/>
      <c r="D6835" s="390"/>
      <c r="E6835" s="390"/>
      <c r="F6835" s="390"/>
    </row>
    <row r="6836" spans="2:6" x14ac:dyDescent="0.3">
      <c r="B6836" s="412"/>
      <c r="C6836" s="126"/>
      <c r="D6836" s="390"/>
      <c r="E6836" s="390"/>
      <c r="F6836" s="390"/>
    </row>
    <row r="6837" spans="2:6" x14ac:dyDescent="0.3">
      <c r="B6837" s="412"/>
      <c r="C6837" s="126"/>
      <c r="D6837" s="390"/>
      <c r="E6837" s="390"/>
      <c r="F6837" s="390"/>
    </row>
    <row r="6838" spans="2:6" x14ac:dyDescent="0.3">
      <c r="B6838" s="412"/>
      <c r="C6838" s="126"/>
      <c r="D6838" s="390"/>
      <c r="E6838" s="390"/>
      <c r="F6838" s="390"/>
    </row>
    <row r="6839" spans="2:6" x14ac:dyDescent="0.3">
      <c r="B6839" s="412"/>
      <c r="C6839" s="126"/>
      <c r="D6839" s="390"/>
      <c r="E6839" s="390"/>
      <c r="F6839" s="390"/>
    </row>
    <row r="6840" spans="2:6" x14ac:dyDescent="0.3">
      <c r="B6840" s="412"/>
      <c r="C6840" s="126"/>
      <c r="D6840" s="390"/>
      <c r="E6840" s="390"/>
      <c r="F6840" s="390"/>
    </row>
    <row r="6841" spans="2:6" x14ac:dyDescent="0.3">
      <c r="B6841" s="412"/>
      <c r="C6841" s="126"/>
      <c r="D6841" s="390"/>
      <c r="E6841" s="390"/>
      <c r="F6841" s="390"/>
    </row>
    <row r="6842" spans="2:6" x14ac:dyDescent="0.3">
      <c r="B6842" s="412"/>
      <c r="C6842" s="126"/>
      <c r="D6842" s="390"/>
      <c r="E6842" s="390"/>
      <c r="F6842" s="390"/>
    </row>
    <row r="6843" spans="2:6" x14ac:dyDescent="0.3">
      <c r="B6843" s="412"/>
      <c r="C6843" s="126"/>
      <c r="D6843" s="390"/>
      <c r="E6843" s="390"/>
      <c r="F6843" s="390"/>
    </row>
    <row r="6844" spans="2:6" x14ac:dyDescent="0.3">
      <c r="B6844" s="412"/>
      <c r="C6844" s="126"/>
      <c r="D6844" s="390"/>
      <c r="E6844" s="390"/>
      <c r="F6844" s="390"/>
    </row>
    <row r="6845" spans="2:6" x14ac:dyDescent="0.3">
      <c r="B6845" s="412"/>
      <c r="C6845" s="126"/>
      <c r="D6845" s="390"/>
      <c r="E6845" s="390"/>
      <c r="F6845" s="390"/>
    </row>
    <row r="6846" spans="2:6" x14ac:dyDescent="0.3">
      <c r="B6846" s="412"/>
      <c r="C6846" s="126"/>
      <c r="D6846" s="390"/>
      <c r="E6846" s="390"/>
      <c r="F6846" s="390"/>
    </row>
    <row r="6847" spans="2:6" x14ac:dyDescent="0.3">
      <c r="B6847" s="412"/>
      <c r="C6847" s="126"/>
      <c r="D6847" s="390"/>
      <c r="E6847" s="390"/>
      <c r="F6847" s="390"/>
    </row>
    <row r="6848" spans="2:6" x14ac:dyDescent="0.3">
      <c r="B6848" s="412"/>
      <c r="C6848" s="126"/>
      <c r="D6848" s="390"/>
      <c r="E6848" s="390"/>
      <c r="F6848" s="390"/>
    </row>
    <row r="6849" spans="2:6" x14ac:dyDescent="0.3">
      <c r="B6849" s="412"/>
      <c r="C6849" s="126"/>
      <c r="D6849" s="390"/>
      <c r="E6849" s="390"/>
      <c r="F6849" s="390"/>
    </row>
    <row r="6850" spans="2:6" x14ac:dyDescent="0.3">
      <c r="B6850" s="412"/>
      <c r="C6850" s="126"/>
      <c r="D6850" s="390"/>
      <c r="E6850" s="390"/>
      <c r="F6850" s="390"/>
    </row>
    <row r="6851" spans="2:6" x14ac:dyDescent="0.3">
      <c r="B6851" s="412"/>
      <c r="C6851" s="126"/>
      <c r="D6851" s="390"/>
      <c r="E6851" s="390"/>
      <c r="F6851" s="390"/>
    </row>
    <row r="6852" spans="2:6" x14ac:dyDescent="0.3">
      <c r="B6852" s="412"/>
      <c r="C6852" s="126"/>
      <c r="D6852" s="390"/>
      <c r="E6852" s="390"/>
      <c r="F6852" s="390"/>
    </row>
    <row r="6853" spans="2:6" x14ac:dyDescent="0.3">
      <c r="B6853" s="412"/>
      <c r="C6853" s="126"/>
      <c r="D6853" s="390"/>
      <c r="E6853" s="390"/>
      <c r="F6853" s="390"/>
    </row>
    <row r="6854" spans="2:6" x14ac:dyDescent="0.3">
      <c r="B6854" s="412"/>
      <c r="C6854" s="126"/>
      <c r="D6854" s="390"/>
      <c r="E6854" s="390"/>
      <c r="F6854" s="390"/>
    </row>
    <row r="6855" spans="2:6" x14ac:dyDescent="0.3">
      <c r="B6855" s="412"/>
      <c r="C6855" s="126"/>
      <c r="D6855" s="390"/>
      <c r="E6855" s="390"/>
      <c r="F6855" s="390"/>
    </row>
    <row r="6856" spans="2:6" x14ac:dyDescent="0.3">
      <c r="B6856" s="412"/>
      <c r="C6856" s="126"/>
      <c r="D6856" s="390"/>
      <c r="E6856" s="390"/>
      <c r="F6856" s="390"/>
    </row>
    <row r="6857" spans="2:6" x14ac:dyDescent="0.3">
      <c r="B6857" s="412"/>
      <c r="C6857" s="126"/>
      <c r="D6857" s="390"/>
      <c r="E6857" s="390"/>
      <c r="F6857" s="390"/>
    </row>
    <row r="6858" spans="2:6" x14ac:dyDescent="0.3">
      <c r="B6858" s="412"/>
      <c r="C6858" s="126"/>
      <c r="D6858" s="390"/>
      <c r="E6858" s="390"/>
      <c r="F6858" s="390"/>
    </row>
    <row r="6859" spans="2:6" x14ac:dyDescent="0.3">
      <c r="B6859" s="412"/>
      <c r="C6859" s="126"/>
      <c r="D6859" s="390"/>
      <c r="E6859" s="390"/>
      <c r="F6859" s="390"/>
    </row>
    <row r="6860" spans="2:6" x14ac:dyDescent="0.3">
      <c r="B6860" s="412"/>
      <c r="C6860" s="126"/>
      <c r="D6860" s="390"/>
      <c r="E6860" s="390"/>
      <c r="F6860" s="390"/>
    </row>
    <row r="6861" spans="2:6" x14ac:dyDescent="0.3">
      <c r="B6861" s="412"/>
      <c r="C6861" s="126"/>
      <c r="D6861" s="390"/>
      <c r="E6861" s="390"/>
      <c r="F6861" s="390"/>
    </row>
    <row r="6862" spans="2:6" x14ac:dyDescent="0.3">
      <c r="B6862" s="412"/>
      <c r="C6862" s="126"/>
      <c r="D6862" s="390"/>
      <c r="E6862" s="390"/>
      <c r="F6862" s="390"/>
    </row>
    <row r="6863" spans="2:6" x14ac:dyDescent="0.3">
      <c r="B6863" s="412"/>
      <c r="C6863" s="126"/>
      <c r="D6863" s="390"/>
      <c r="E6863" s="390"/>
      <c r="F6863" s="390"/>
    </row>
    <row r="6864" spans="2:6" x14ac:dyDescent="0.3">
      <c r="B6864" s="412"/>
      <c r="C6864" s="126"/>
      <c r="D6864" s="390"/>
      <c r="E6864" s="390"/>
      <c r="F6864" s="390"/>
    </row>
    <row r="6865" spans="2:6" x14ac:dyDescent="0.3">
      <c r="B6865" s="412"/>
      <c r="C6865" s="126"/>
      <c r="D6865" s="390"/>
      <c r="E6865" s="390"/>
      <c r="F6865" s="390"/>
    </row>
    <row r="6866" spans="2:6" x14ac:dyDescent="0.3">
      <c r="B6866" s="412"/>
      <c r="C6866" s="126"/>
      <c r="D6866" s="390"/>
      <c r="E6866" s="390"/>
      <c r="F6866" s="390"/>
    </row>
    <row r="6867" spans="2:6" x14ac:dyDescent="0.3">
      <c r="B6867" s="412"/>
      <c r="C6867" s="126"/>
      <c r="D6867" s="390"/>
      <c r="E6867" s="390"/>
      <c r="F6867" s="390"/>
    </row>
    <row r="6868" spans="2:6" x14ac:dyDescent="0.3">
      <c r="B6868" s="412"/>
      <c r="C6868" s="126"/>
      <c r="D6868" s="390"/>
      <c r="E6868" s="390"/>
      <c r="F6868" s="390"/>
    </row>
    <row r="6869" spans="2:6" x14ac:dyDescent="0.3">
      <c r="B6869" s="412"/>
      <c r="C6869" s="126"/>
      <c r="D6869" s="390"/>
      <c r="E6869" s="390"/>
      <c r="F6869" s="390"/>
    </row>
    <row r="6870" spans="2:6" x14ac:dyDescent="0.3">
      <c r="B6870" s="412"/>
      <c r="C6870" s="126"/>
      <c r="D6870" s="390"/>
      <c r="E6870" s="390"/>
      <c r="F6870" s="390"/>
    </row>
    <row r="6871" spans="2:6" x14ac:dyDescent="0.3">
      <c r="B6871" s="412"/>
      <c r="C6871" s="126"/>
      <c r="D6871" s="390"/>
      <c r="E6871" s="390"/>
      <c r="F6871" s="390"/>
    </row>
    <row r="6872" spans="2:6" x14ac:dyDescent="0.3">
      <c r="B6872" s="412"/>
      <c r="C6872" s="126"/>
      <c r="D6872" s="390"/>
      <c r="E6872" s="390"/>
      <c r="F6872" s="390"/>
    </row>
    <row r="6873" spans="2:6" x14ac:dyDescent="0.3">
      <c r="B6873" s="412"/>
      <c r="C6873" s="126"/>
      <c r="D6873" s="390"/>
      <c r="E6873" s="390"/>
      <c r="F6873" s="390"/>
    </row>
    <row r="6874" spans="2:6" x14ac:dyDescent="0.3">
      <c r="B6874" s="412"/>
      <c r="C6874" s="126"/>
      <c r="D6874" s="390"/>
      <c r="E6874" s="390"/>
      <c r="F6874" s="390"/>
    </row>
    <row r="6875" spans="2:6" x14ac:dyDescent="0.3">
      <c r="B6875" s="412"/>
      <c r="C6875" s="126"/>
      <c r="D6875" s="390"/>
      <c r="E6875" s="390"/>
      <c r="F6875" s="390"/>
    </row>
    <row r="6876" spans="2:6" x14ac:dyDescent="0.3">
      <c r="B6876" s="412"/>
      <c r="C6876" s="126"/>
      <c r="D6876" s="390"/>
      <c r="E6876" s="390"/>
      <c r="F6876" s="390"/>
    </row>
    <row r="6877" spans="2:6" x14ac:dyDescent="0.3">
      <c r="B6877" s="412"/>
      <c r="C6877" s="126"/>
      <c r="D6877" s="390"/>
      <c r="E6877" s="390"/>
      <c r="F6877" s="390"/>
    </row>
    <row r="6878" spans="2:6" x14ac:dyDescent="0.3">
      <c r="B6878" s="412"/>
      <c r="C6878" s="126"/>
      <c r="D6878" s="390"/>
      <c r="E6878" s="390"/>
      <c r="F6878" s="390"/>
    </row>
    <row r="6879" spans="2:6" x14ac:dyDescent="0.3">
      <c r="B6879" s="412"/>
      <c r="C6879" s="126"/>
      <c r="D6879" s="390"/>
      <c r="E6879" s="390"/>
      <c r="F6879" s="390"/>
    </row>
    <row r="6880" spans="2:6" x14ac:dyDescent="0.3">
      <c r="B6880" s="412"/>
      <c r="C6880" s="126"/>
      <c r="D6880" s="390"/>
      <c r="E6880" s="390"/>
      <c r="F6880" s="390"/>
    </row>
    <row r="6881" spans="2:6" x14ac:dyDescent="0.3">
      <c r="B6881" s="412"/>
      <c r="C6881" s="126"/>
      <c r="D6881" s="390"/>
      <c r="E6881" s="390"/>
      <c r="F6881" s="390"/>
    </row>
    <row r="6882" spans="2:6" x14ac:dyDescent="0.3">
      <c r="B6882" s="412"/>
      <c r="C6882" s="126"/>
      <c r="D6882" s="390"/>
      <c r="E6882" s="390"/>
      <c r="F6882" s="390"/>
    </row>
    <row r="6883" spans="2:6" x14ac:dyDescent="0.3">
      <c r="B6883" s="412"/>
      <c r="C6883" s="126"/>
      <c r="D6883" s="390"/>
      <c r="E6883" s="390"/>
      <c r="F6883" s="390"/>
    </row>
    <row r="6884" spans="2:6" x14ac:dyDescent="0.3">
      <c r="B6884" s="412"/>
      <c r="C6884" s="126"/>
      <c r="D6884" s="390"/>
      <c r="E6884" s="390"/>
      <c r="F6884" s="390"/>
    </row>
    <row r="6885" spans="2:6" x14ac:dyDescent="0.3">
      <c r="B6885" s="412"/>
      <c r="C6885" s="126"/>
      <c r="D6885" s="390"/>
      <c r="E6885" s="390"/>
      <c r="F6885" s="390"/>
    </row>
    <row r="6886" spans="2:6" x14ac:dyDescent="0.3">
      <c r="B6886" s="412"/>
      <c r="C6886" s="126"/>
      <c r="D6886" s="390"/>
      <c r="E6886" s="390"/>
      <c r="F6886" s="390"/>
    </row>
    <row r="6887" spans="2:6" x14ac:dyDescent="0.3">
      <c r="B6887" s="412"/>
      <c r="C6887" s="126"/>
      <c r="D6887" s="390"/>
      <c r="E6887" s="390"/>
      <c r="F6887" s="390"/>
    </row>
    <row r="6888" spans="2:6" x14ac:dyDescent="0.3">
      <c r="B6888" s="412"/>
      <c r="C6888" s="126"/>
      <c r="D6888" s="390"/>
      <c r="E6888" s="390"/>
      <c r="F6888" s="390"/>
    </row>
    <row r="6889" spans="2:6" x14ac:dyDescent="0.3">
      <c r="B6889" s="412"/>
      <c r="C6889" s="126"/>
      <c r="D6889" s="390"/>
      <c r="E6889" s="390"/>
      <c r="F6889" s="390"/>
    </row>
    <row r="6890" spans="2:6" x14ac:dyDescent="0.3">
      <c r="B6890" s="412"/>
      <c r="C6890" s="126"/>
      <c r="D6890" s="390"/>
      <c r="E6890" s="390"/>
      <c r="F6890" s="390"/>
    </row>
    <row r="6891" spans="2:6" x14ac:dyDescent="0.3">
      <c r="B6891" s="412"/>
      <c r="C6891" s="126"/>
      <c r="D6891" s="390"/>
      <c r="E6891" s="390"/>
      <c r="F6891" s="390"/>
    </row>
    <row r="6892" spans="2:6" x14ac:dyDescent="0.3">
      <c r="B6892" s="412"/>
      <c r="C6892" s="126"/>
      <c r="D6892" s="390"/>
      <c r="E6892" s="390"/>
      <c r="F6892" s="390"/>
    </row>
    <row r="6893" spans="2:6" x14ac:dyDescent="0.3">
      <c r="B6893" s="412"/>
      <c r="C6893" s="126"/>
      <c r="D6893" s="390"/>
      <c r="E6893" s="390"/>
      <c r="F6893" s="390"/>
    </row>
    <row r="6894" spans="2:6" x14ac:dyDescent="0.3">
      <c r="B6894" s="412"/>
      <c r="C6894" s="126"/>
      <c r="D6894" s="390"/>
      <c r="E6894" s="390"/>
      <c r="F6894" s="390"/>
    </row>
    <row r="6895" spans="2:6" x14ac:dyDescent="0.3">
      <c r="B6895" s="412"/>
      <c r="C6895" s="126"/>
      <c r="D6895" s="390"/>
      <c r="E6895" s="390"/>
      <c r="F6895" s="390"/>
    </row>
    <row r="6896" spans="2:6" x14ac:dyDescent="0.3">
      <c r="B6896" s="412"/>
      <c r="C6896" s="126"/>
      <c r="D6896" s="390"/>
      <c r="E6896" s="390"/>
      <c r="F6896" s="390"/>
    </row>
    <row r="6897" spans="2:6" x14ac:dyDescent="0.3">
      <c r="B6897" s="412"/>
      <c r="C6897" s="126"/>
      <c r="D6897" s="390"/>
      <c r="E6897" s="390"/>
      <c r="F6897" s="390"/>
    </row>
    <row r="6898" spans="2:6" x14ac:dyDescent="0.3">
      <c r="B6898" s="412"/>
      <c r="C6898" s="126"/>
      <c r="D6898" s="390"/>
      <c r="E6898" s="390"/>
      <c r="F6898" s="390"/>
    </row>
    <row r="6899" spans="2:6" x14ac:dyDescent="0.3">
      <c r="B6899" s="412"/>
      <c r="C6899" s="126"/>
      <c r="D6899" s="390"/>
      <c r="E6899" s="390"/>
      <c r="F6899" s="390"/>
    </row>
    <row r="6900" spans="2:6" x14ac:dyDescent="0.3">
      <c r="B6900" s="412"/>
      <c r="C6900" s="126"/>
      <c r="D6900" s="390"/>
      <c r="E6900" s="390"/>
      <c r="F6900" s="390"/>
    </row>
    <row r="6901" spans="2:6" x14ac:dyDescent="0.3">
      <c r="B6901" s="412"/>
      <c r="C6901" s="126"/>
      <c r="D6901" s="390"/>
      <c r="E6901" s="390"/>
      <c r="F6901" s="390"/>
    </row>
    <row r="6902" spans="2:6" x14ac:dyDescent="0.3">
      <c r="B6902" s="412"/>
      <c r="C6902" s="126"/>
      <c r="D6902" s="390"/>
      <c r="E6902" s="390"/>
      <c r="F6902" s="390"/>
    </row>
    <row r="6903" spans="2:6" x14ac:dyDescent="0.3">
      <c r="B6903" s="412"/>
      <c r="C6903" s="126"/>
      <c r="D6903" s="390"/>
      <c r="E6903" s="390"/>
      <c r="F6903" s="390"/>
    </row>
    <row r="6904" spans="2:6" x14ac:dyDescent="0.3">
      <c r="B6904" s="412"/>
      <c r="C6904" s="126"/>
      <c r="D6904" s="390"/>
      <c r="E6904" s="390"/>
      <c r="F6904" s="390"/>
    </row>
    <row r="6905" spans="2:6" x14ac:dyDescent="0.3">
      <c r="B6905" s="412"/>
      <c r="C6905" s="126"/>
      <c r="D6905" s="390"/>
      <c r="E6905" s="390"/>
      <c r="F6905" s="390"/>
    </row>
    <row r="6906" spans="2:6" x14ac:dyDescent="0.3">
      <c r="B6906" s="412"/>
      <c r="C6906" s="126"/>
      <c r="D6906" s="390"/>
      <c r="E6906" s="390"/>
      <c r="F6906" s="390"/>
    </row>
    <row r="6907" spans="2:6" x14ac:dyDescent="0.3">
      <c r="B6907" s="412"/>
      <c r="C6907" s="126"/>
      <c r="D6907" s="390"/>
      <c r="E6907" s="390"/>
      <c r="F6907" s="390"/>
    </row>
    <row r="6908" spans="2:6" x14ac:dyDescent="0.3">
      <c r="B6908" s="412"/>
      <c r="C6908" s="126"/>
      <c r="D6908" s="390"/>
      <c r="E6908" s="390"/>
      <c r="F6908" s="390"/>
    </row>
    <row r="6909" spans="2:6" x14ac:dyDescent="0.3">
      <c r="B6909" s="412"/>
      <c r="C6909" s="126"/>
      <c r="D6909" s="390"/>
      <c r="E6909" s="390"/>
      <c r="F6909" s="390"/>
    </row>
    <row r="6910" spans="2:6" x14ac:dyDescent="0.3">
      <c r="B6910" s="412"/>
      <c r="C6910" s="126"/>
      <c r="D6910" s="390"/>
      <c r="E6910" s="390"/>
      <c r="F6910" s="390"/>
    </row>
    <row r="6911" spans="2:6" x14ac:dyDescent="0.3">
      <c r="B6911" s="412"/>
      <c r="C6911" s="126"/>
      <c r="D6911" s="390"/>
      <c r="E6911" s="390"/>
      <c r="F6911" s="390"/>
    </row>
    <row r="6912" spans="2:6" x14ac:dyDescent="0.3">
      <c r="B6912" s="412"/>
      <c r="C6912" s="126"/>
      <c r="D6912" s="390"/>
      <c r="E6912" s="390"/>
      <c r="F6912" s="390"/>
    </row>
    <row r="6913" spans="2:6" x14ac:dyDescent="0.3">
      <c r="B6913" s="412"/>
      <c r="C6913" s="126"/>
      <c r="D6913" s="390"/>
      <c r="E6913" s="390"/>
      <c r="F6913" s="390"/>
    </row>
    <row r="6914" spans="2:6" x14ac:dyDescent="0.3">
      <c r="B6914" s="412"/>
      <c r="C6914" s="126"/>
      <c r="D6914" s="390"/>
      <c r="E6914" s="390"/>
      <c r="F6914" s="390"/>
    </row>
    <row r="6915" spans="2:6" x14ac:dyDescent="0.3">
      <c r="B6915" s="412"/>
      <c r="C6915" s="126"/>
      <c r="D6915" s="390"/>
      <c r="E6915" s="390"/>
      <c r="F6915" s="390"/>
    </row>
    <row r="6916" spans="2:6" x14ac:dyDescent="0.3">
      <c r="B6916" s="412"/>
      <c r="C6916" s="126"/>
      <c r="D6916" s="390"/>
      <c r="E6916" s="390"/>
      <c r="F6916" s="390"/>
    </row>
    <row r="6917" spans="2:6" x14ac:dyDescent="0.3">
      <c r="B6917" s="412"/>
      <c r="C6917" s="126"/>
      <c r="D6917" s="390"/>
      <c r="E6917" s="390"/>
      <c r="F6917" s="390"/>
    </row>
    <row r="6918" spans="2:6" x14ac:dyDescent="0.3">
      <c r="B6918" s="412"/>
      <c r="C6918" s="126"/>
      <c r="D6918" s="390"/>
      <c r="E6918" s="390"/>
      <c r="F6918" s="390"/>
    </row>
    <row r="6919" spans="2:6" x14ac:dyDescent="0.3">
      <c r="B6919" s="412"/>
      <c r="C6919" s="126"/>
      <c r="D6919" s="390"/>
      <c r="E6919" s="390"/>
      <c r="F6919" s="390"/>
    </row>
    <row r="6920" spans="2:6" x14ac:dyDescent="0.3">
      <c r="B6920" s="412"/>
      <c r="C6920" s="126"/>
      <c r="D6920" s="390"/>
      <c r="E6920" s="390"/>
      <c r="F6920" s="390"/>
    </row>
    <row r="6921" spans="2:6" x14ac:dyDescent="0.3">
      <c r="B6921" s="412"/>
      <c r="C6921" s="126"/>
      <c r="D6921" s="390"/>
      <c r="E6921" s="390"/>
      <c r="F6921" s="390"/>
    </row>
    <row r="6922" spans="2:6" x14ac:dyDescent="0.3">
      <c r="B6922" s="412"/>
      <c r="C6922" s="126"/>
      <c r="D6922" s="390"/>
      <c r="E6922" s="390"/>
      <c r="F6922" s="390"/>
    </row>
    <row r="6923" spans="2:6" x14ac:dyDescent="0.3">
      <c r="B6923" s="412"/>
      <c r="C6923" s="126"/>
      <c r="D6923" s="390"/>
      <c r="E6923" s="390"/>
      <c r="F6923" s="390"/>
    </row>
    <row r="6924" spans="2:6" x14ac:dyDescent="0.3">
      <c r="B6924" s="412"/>
      <c r="C6924" s="126"/>
      <c r="D6924" s="390"/>
      <c r="E6924" s="390"/>
      <c r="F6924" s="390"/>
    </row>
    <row r="6925" spans="2:6" x14ac:dyDescent="0.3">
      <c r="B6925" s="412"/>
      <c r="C6925" s="126"/>
      <c r="D6925" s="390"/>
      <c r="E6925" s="390"/>
      <c r="F6925" s="390"/>
    </row>
    <row r="6926" spans="2:6" x14ac:dyDescent="0.3">
      <c r="B6926" s="412"/>
      <c r="C6926" s="126"/>
      <c r="D6926" s="390"/>
      <c r="E6926" s="390"/>
      <c r="F6926" s="390"/>
    </row>
    <row r="6927" spans="2:6" x14ac:dyDescent="0.3">
      <c r="B6927" s="412"/>
      <c r="C6927" s="126"/>
      <c r="D6927" s="390"/>
      <c r="E6927" s="390"/>
      <c r="F6927" s="390"/>
    </row>
    <row r="6928" spans="2:6" x14ac:dyDescent="0.3">
      <c r="B6928" s="412"/>
      <c r="C6928" s="126"/>
      <c r="D6928" s="390"/>
      <c r="E6928" s="390"/>
      <c r="F6928" s="390"/>
    </row>
    <row r="6929" spans="2:6" x14ac:dyDescent="0.3">
      <c r="B6929" s="412"/>
      <c r="C6929" s="126"/>
      <c r="D6929" s="390"/>
      <c r="E6929" s="390"/>
      <c r="F6929" s="390"/>
    </row>
    <row r="6930" spans="2:6" x14ac:dyDescent="0.3">
      <c r="B6930" s="412"/>
      <c r="C6930" s="126"/>
      <c r="D6930" s="390"/>
      <c r="E6930" s="390"/>
      <c r="F6930" s="390"/>
    </row>
    <row r="6931" spans="2:6" x14ac:dyDescent="0.3">
      <c r="B6931" s="412"/>
      <c r="C6931" s="126"/>
      <c r="D6931" s="390"/>
      <c r="E6931" s="390"/>
      <c r="F6931" s="390"/>
    </row>
    <row r="6932" spans="2:6" x14ac:dyDescent="0.3">
      <c r="B6932" s="412"/>
      <c r="C6932" s="126"/>
      <c r="D6932" s="390"/>
      <c r="E6932" s="390"/>
      <c r="F6932" s="390"/>
    </row>
    <row r="6933" spans="2:6" x14ac:dyDescent="0.3">
      <c r="B6933" s="412"/>
      <c r="C6933" s="126"/>
      <c r="D6933" s="390"/>
      <c r="E6933" s="390"/>
      <c r="F6933" s="390"/>
    </row>
    <row r="6934" spans="2:6" x14ac:dyDescent="0.3">
      <c r="B6934" s="412"/>
      <c r="C6934" s="126"/>
      <c r="D6934" s="390"/>
      <c r="E6934" s="390"/>
      <c r="F6934" s="390"/>
    </row>
    <row r="6935" spans="2:6" x14ac:dyDescent="0.3">
      <c r="B6935" s="412"/>
      <c r="C6935" s="126"/>
      <c r="D6935" s="390"/>
      <c r="E6935" s="390"/>
      <c r="F6935" s="390"/>
    </row>
    <row r="6936" spans="2:6" x14ac:dyDescent="0.3">
      <c r="B6936" s="412"/>
      <c r="C6936" s="126"/>
      <c r="D6936" s="390"/>
      <c r="E6936" s="390"/>
      <c r="F6936" s="390"/>
    </row>
    <row r="6937" spans="2:6" x14ac:dyDescent="0.3">
      <c r="B6937" s="412"/>
      <c r="C6937" s="126"/>
      <c r="D6937" s="390"/>
      <c r="E6937" s="390"/>
      <c r="F6937" s="390"/>
    </row>
    <row r="6938" spans="2:6" x14ac:dyDescent="0.3">
      <c r="B6938" s="412"/>
      <c r="C6938" s="126"/>
      <c r="D6938" s="390"/>
      <c r="E6938" s="390"/>
      <c r="F6938" s="390"/>
    </row>
    <row r="6939" spans="2:6" x14ac:dyDescent="0.3">
      <c r="B6939" s="412"/>
      <c r="C6939" s="126"/>
      <c r="D6939" s="390"/>
      <c r="E6939" s="390"/>
      <c r="F6939" s="390"/>
    </row>
    <row r="6940" spans="2:6" x14ac:dyDescent="0.3">
      <c r="B6940" s="412"/>
      <c r="C6940" s="126"/>
      <c r="D6940" s="390"/>
      <c r="E6940" s="390"/>
      <c r="F6940" s="390"/>
    </row>
    <row r="6941" spans="2:6" x14ac:dyDescent="0.3">
      <c r="B6941" s="412"/>
      <c r="C6941" s="126"/>
      <c r="D6941" s="390"/>
      <c r="E6941" s="390"/>
      <c r="F6941" s="390"/>
    </row>
    <row r="6942" spans="2:6" x14ac:dyDescent="0.3">
      <c r="B6942" s="412"/>
      <c r="C6942" s="126"/>
      <c r="D6942" s="390"/>
      <c r="E6942" s="390"/>
      <c r="F6942" s="390"/>
    </row>
    <row r="6943" spans="2:6" x14ac:dyDescent="0.3">
      <c r="B6943" s="412"/>
      <c r="C6943" s="126"/>
      <c r="D6943" s="390"/>
      <c r="E6943" s="390"/>
      <c r="F6943" s="390"/>
    </row>
    <row r="6944" spans="2:6" x14ac:dyDescent="0.3">
      <c r="B6944" s="412"/>
      <c r="C6944" s="126"/>
      <c r="D6944" s="390"/>
      <c r="E6944" s="390"/>
      <c r="F6944" s="390"/>
    </row>
    <row r="6945" spans="2:6" x14ac:dyDescent="0.3">
      <c r="B6945" s="412"/>
      <c r="C6945" s="126"/>
      <c r="D6945" s="390"/>
      <c r="E6945" s="390"/>
      <c r="F6945" s="390"/>
    </row>
    <row r="6946" spans="2:6" x14ac:dyDescent="0.3">
      <c r="B6946" s="412"/>
      <c r="C6946" s="126"/>
      <c r="D6946" s="390"/>
      <c r="E6946" s="390"/>
      <c r="F6946" s="390"/>
    </row>
    <row r="6947" spans="2:6" x14ac:dyDescent="0.3">
      <c r="B6947" s="412"/>
      <c r="C6947" s="126"/>
      <c r="D6947" s="390"/>
      <c r="E6947" s="390"/>
      <c r="F6947" s="390"/>
    </row>
    <row r="6948" spans="2:6" x14ac:dyDescent="0.3">
      <c r="B6948" s="412"/>
      <c r="C6948" s="126"/>
      <c r="D6948" s="390"/>
      <c r="E6948" s="390"/>
      <c r="F6948" s="390"/>
    </row>
    <row r="6949" spans="2:6" x14ac:dyDescent="0.3">
      <c r="B6949" s="412"/>
      <c r="C6949" s="126"/>
      <c r="D6949" s="390"/>
      <c r="E6949" s="390"/>
      <c r="F6949" s="390"/>
    </row>
    <row r="6950" spans="2:6" x14ac:dyDescent="0.3">
      <c r="B6950" s="412"/>
      <c r="C6950" s="126"/>
      <c r="D6950" s="390"/>
      <c r="E6950" s="390"/>
      <c r="F6950" s="390"/>
    </row>
    <row r="6951" spans="2:6" x14ac:dyDescent="0.3">
      <c r="B6951" s="412"/>
      <c r="C6951" s="126"/>
      <c r="D6951" s="390"/>
      <c r="E6951" s="390"/>
      <c r="F6951" s="390"/>
    </row>
    <row r="6952" spans="2:6" x14ac:dyDescent="0.3">
      <c r="B6952" s="412"/>
      <c r="C6952" s="126"/>
      <c r="D6952" s="390"/>
      <c r="E6952" s="390"/>
      <c r="F6952" s="390"/>
    </row>
    <row r="6953" spans="2:6" x14ac:dyDescent="0.3">
      <c r="B6953" s="412"/>
      <c r="C6953" s="126"/>
      <c r="D6953" s="390"/>
      <c r="E6953" s="390"/>
      <c r="F6953" s="390"/>
    </row>
    <row r="6954" spans="2:6" x14ac:dyDescent="0.3">
      <c r="B6954" s="412"/>
      <c r="C6954" s="126"/>
      <c r="D6954" s="390"/>
      <c r="E6954" s="390"/>
      <c r="F6954" s="390"/>
    </row>
    <row r="6955" spans="2:6" x14ac:dyDescent="0.3">
      <c r="B6955" s="412"/>
      <c r="C6955" s="126"/>
      <c r="D6955" s="390"/>
      <c r="E6955" s="390"/>
      <c r="F6955" s="390"/>
    </row>
    <row r="6956" spans="2:6" x14ac:dyDescent="0.3">
      <c r="B6956" s="412"/>
      <c r="C6956" s="126"/>
      <c r="D6956" s="390"/>
      <c r="E6956" s="390"/>
      <c r="F6956" s="390"/>
    </row>
    <row r="6957" spans="2:6" x14ac:dyDescent="0.3">
      <c r="B6957" s="412"/>
      <c r="C6957" s="126"/>
      <c r="D6957" s="390"/>
      <c r="E6957" s="390"/>
      <c r="F6957" s="390"/>
    </row>
    <row r="6958" spans="2:6" x14ac:dyDescent="0.3">
      <c r="B6958" s="412"/>
      <c r="C6958" s="126"/>
      <c r="D6958" s="390"/>
      <c r="E6958" s="390"/>
      <c r="F6958" s="390"/>
    </row>
    <row r="6959" spans="2:6" x14ac:dyDescent="0.3">
      <c r="B6959" s="412"/>
      <c r="C6959" s="126"/>
      <c r="D6959" s="390"/>
      <c r="E6959" s="390"/>
      <c r="F6959" s="390"/>
    </row>
    <row r="6960" spans="2:6" x14ac:dyDescent="0.3">
      <c r="B6960" s="412"/>
      <c r="C6960" s="126"/>
      <c r="D6960" s="390"/>
      <c r="E6960" s="390"/>
      <c r="F6960" s="390"/>
    </row>
    <row r="6961" spans="2:6" x14ac:dyDescent="0.3">
      <c r="B6961" s="412"/>
      <c r="C6961" s="126"/>
      <c r="D6961" s="390"/>
      <c r="E6961" s="390"/>
      <c r="F6961" s="390"/>
    </row>
    <row r="6962" spans="2:6" x14ac:dyDescent="0.3">
      <c r="B6962" s="412"/>
      <c r="C6962" s="126"/>
      <c r="D6962" s="390"/>
      <c r="E6962" s="390"/>
      <c r="F6962" s="390"/>
    </row>
    <row r="6963" spans="2:6" x14ac:dyDescent="0.3">
      <c r="B6963" s="412"/>
      <c r="C6963" s="126"/>
      <c r="D6963" s="390"/>
      <c r="E6963" s="390"/>
      <c r="F6963" s="390"/>
    </row>
    <row r="6964" spans="2:6" x14ac:dyDescent="0.3">
      <c r="B6964" s="412"/>
      <c r="C6964" s="126"/>
      <c r="D6964" s="390"/>
      <c r="E6964" s="390"/>
      <c r="F6964" s="390"/>
    </row>
    <row r="6965" spans="2:6" x14ac:dyDescent="0.3">
      <c r="B6965" s="412"/>
      <c r="C6965" s="126"/>
      <c r="D6965" s="390"/>
      <c r="E6965" s="390"/>
      <c r="F6965" s="390"/>
    </row>
    <row r="6966" spans="2:6" x14ac:dyDescent="0.3">
      <c r="B6966" s="412"/>
      <c r="C6966" s="126"/>
      <c r="D6966" s="390"/>
      <c r="E6966" s="390"/>
      <c r="F6966" s="390"/>
    </row>
    <row r="6967" spans="2:6" x14ac:dyDescent="0.3">
      <c r="B6967" s="412"/>
      <c r="C6967" s="126"/>
      <c r="D6967" s="390"/>
      <c r="E6967" s="390"/>
      <c r="F6967" s="390"/>
    </row>
    <row r="6968" spans="2:6" x14ac:dyDescent="0.3">
      <c r="B6968" s="412"/>
      <c r="C6968" s="126"/>
      <c r="D6968" s="390"/>
      <c r="E6968" s="390"/>
      <c r="F6968" s="390"/>
    </row>
    <row r="6969" spans="2:6" x14ac:dyDescent="0.3">
      <c r="B6969" s="412"/>
      <c r="C6969" s="126"/>
      <c r="D6969" s="390"/>
      <c r="E6969" s="390"/>
      <c r="F6969" s="390"/>
    </row>
    <row r="6970" spans="2:6" x14ac:dyDescent="0.3">
      <c r="B6970" s="412"/>
      <c r="C6970" s="126"/>
      <c r="D6970" s="390"/>
      <c r="E6970" s="390"/>
      <c r="F6970" s="390"/>
    </row>
    <row r="6971" spans="2:6" x14ac:dyDescent="0.3">
      <c r="B6971" s="412"/>
      <c r="C6971" s="126"/>
      <c r="D6971" s="390"/>
      <c r="E6971" s="390"/>
      <c r="F6971" s="390"/>
    </row>
    <row r="6972" spans="2:6" x14ac:dyDescent="0.3">
      <c r="B6972" s="412"/>
      <c r="C6972" s="126"/>
      <c r="D6972" s="390"/>
      <c r="E6972" s="390"/>
      <c r="F6972" s="390"/>
    </row>
    <row r="6973" spans="2:6" x14ac:dyDescent="0.3">
      <c r="B6973" s="412"/>
      <c r="C6973" s="126"/>
      <c r="D6973" s="390"/>
      <c r="E6973" s="390"/>
      <c r="F6973" s="390"/>
    </row>
    <row r="6974" spans="2:6" x14ac:dyDescent="0.3">
      <c r="B6974" s="412"/>
      <c r="C6974" s="126"/>
      <c r="D6974" s="390"/>
      <c r="E6974" s="390"/>
      <c r="F6974" s="390"/>
    </row>
    <row r="6975" spans="2:6" x14ac:dyDescent="0.3">
      <c r="B6975" s="412"/>
      <c r="C6975" s="126"/>
      <c r="D6975" s="390"/>
      <c r="E6975" s="390"/>
      <c r="F6975" s="390"/>
    </row>
    <row r="6976" spans="2:6" x14ac:dyDescent="0.3">
      <c r="B6976" s="412"/>
      <c r="C6976" s="126"/>
      <c r="D6976" s="390"/>
      <c r="E6976" s="390"/>
      <c r="F6976" s="390"/>
    </row>
    <row r="6977" spans="2:6" x14ac:dyDescent="0.3">
      <c r="B6977" s="412"/>
      <c r="C6977" s="126"/>
      <c r="D6977" s="390"/>
      <c r="E6977" s="390"/>
      <c r="F6977" s="390"/>
    </row>
    <row r="6978" spans="2:6" x14ac:dyDescent="0.3">
      <c r="B6978" s="412"/>
      <c r="C6978" s="126"/>
      <c r="D6978" s="390"/>
      <c r="E6978" s="390"/>
      <c r="F6978" s="390"/>
    </row>
    <row r="6979" spans="2:6" x14ac:dyDescent="0.3">
      <c r="B6979" s="412"/>
      <c r="C6979" s="126"/>
      <c r="D6979" s="390"/>
      <c r="E6979" s="390"/>
      <c r="F6979" s="390"/>
    </row>
    <row r="6980" spans="2:6" x14ac:dyDescent="0.3">
      <c r="B6980" s="412"/>
      <c r="C6980" s="126"/>
      <c r="D6980" s="390"/>
      <c r="E6980" s="390"/>
      <c r="F6980" s="390"/>
    </row>
    <row r="6981" spans="2:6" x14ac:dyDescent="0.3">
      <c r="B6981" s="412"/>
      <c r="C6981" s="126"/>
      <c r="D6981" s="390"/>
      <c r="E6981" s="390"/>
      <c r="F6981" s="390"/>
    </row>
    <row r="6982" spans="2:6" x14ac:dyDescent="0.3">
      <c r="B6982" s="412"/>
      <c r="C6982" s="126"/>
      <c r="D6982" s="390"/>
      <c r="E6982" s="390"/>
      <c r="F6982" s="390"/>
    </row>
    <row r="6983" spans="2:6" x14ac:dyDescent="0.3">
      <c r="B6983" s="412"/>
      <c r="C6983" s="126"/>
      <c r="D6983" s="390"/>
      <c r="E6983" s="390"/>
      <c r="F6983" s="390"/>
    </row>
    <row r="6984" spans="2:6" x14ac:dyDescent="0.3">
      <c r="B6984" s="412"/>
      <c r="C6984" s="126"/>
      <c r="D6984" s="390"/>
      <c r="E6984" s="390"/>
      <c r="F6984" s="390"/>
    </row>
    <row r="6985" spans="2:6" x14ac:dyDescent="0.3">
      <c r="B6985" s="412"/>
      <c r="C6985" s="126"/>
      <c r="D6985" s="390"/>
      <c r="E6985" s="390"/>
      <c r="F6985" s="390"/>
    </row>
    <row r="6986" spans="2:6" x14ac:dyDescent="0.3">
      <c r="B6986" s="412"/>
      <c r="C6986" s="126"/>
      <c r="D6986" s="390"/>
      <c r="E6986" s="390"/>
      <c r="F6986" s="390"/>
    </row>
    <row r="6987" spans="2:6" x14ac:dyDescent="0.3">
      <c r="B6987" s="412"/>
      <c r="C6987" s="126"/>
      <c r="D6987" s="390"/>
      <c r="E6987" s="390"/>
      <c r="F6987" s="390"/>
    </row>
    <row r="6988" spans="2:6" x14ac:dyDescent="0.3">
      <c r="B6988" s="412"/>
      <c r="C6988" s="126"/>
      <c r="D6988" s="390"/>
      <c r="E6988" s="390"/>
      <c r="F6988" s="390"/>
    </row>
    <row r="6989" spans="2:6" x14ac:dyDescent="0.3">
      <c r="B6989" s="412"/>
      <c r="C6989" s="126"/>
      <c r="D6989" s="390"/>
      <c r="E6989" s="390"/>
      <c r="F6989" s="390"/>
    </row>
    <row r="6990" spans="2:6" x14ac:dyDescent="0.3">
      <c r="B6990" s="412"/>
      <c r="C6990" s="126"/>
      <c r="D6990" s="390"/>
      <c r="E6990" s="390"/>
      <c r="F6990" s="390"/>
    </row>
    <row r="6991" spans="2:6" x14ac:dyDescent="0.3">
      <c r="B6991" s="412"/>
      <c r="C6991" s="126"/>
      <c r="D6991" s="390"/>
      <c r="E6991" s="390"/>
      <c r="F6991" s="390"/>
    </row>
    <row r="6992" spans="2:6" x14ac:dyDescent="0.3">
      <c r="B6992" s="412"/>
      <c r="C6992" s="126"/>
      <c r="D6992" s="390"/>
      <c r="E6992" s="390"/>
      <c r="F6992" s="390"/>
    </row>
    <row r="6993" spans="2:6" x14ac:dyDescent="0.3">
      <c r="B6993" s="412"/>
      <c r="C6993" s="126"/>
      <c r="D6993" s="390"/>
      <c r="E6993" s="390"/>
      <c r="F6993" s="390"/>
    </row>
    <row r="6994" spans="2:6" x14ac:dyDescent="0.3">
      <c r="B6994" s="412"/>
      <c r="C6994" s="126"/>
      <c r="D6994" s="390"/>
      <c r="E6994" s="390"/>
      <c r="F6994" s="390"/>
    </row>
    <row r="6995" spans="2:6" x14ac:dyDescent="0.3">
      <c r="B6995" s="412"/>
      <c r="C6995" s="126"/>
      <c r="D6995" s="390"/>
      <c r="E6995" s="390"/>
      <c r="F6995" s="390"/>
    </row>
    <row r="6996" spans="2:6" x14ac:dyDescent="0.3">
      <c r="B6996" s="412"/>
      <c r="C6996" s="126"/>
      <c r="D6996" s="390"/>
      <c r="E6996" s="390"/>
      <c r="F6996" s="390"/>
    </row>
    <row r="6997" spans="2:6" x14ac:dyDescent="0.3">
      <c r="B6997" s="412"/>
      <c r="C6997" s="126"/>
      <c r="D6997" s="390"/>
      <c r="E6997" s="390"/>
      <c r="F6997" s="390"/>
    </row>
    <row r="6998" spans="2:6" x14ac:dyDescent="0.3">
      <c r="B6998" s="412"/>
      <c r="C6998" s="126"/>
      <c r="D6998" s="390"/>
      <c r="E6998" s="390"/>
      <c r="F6998" s="390"/>
    </row>
    <row r="6999" spans="2:6" x14ac:dyDescent="0.3">
      <c r="B6999" s="412"/>
      <c r="C6999" s="126"/>
      <c r="D6999" s="390"/>
      <c r="E6999" s="390"/>
      <c r="F6999" s="390"/>
    </row>
    <row r="7000" spans="2:6" x14ac:dyDescent="0.3">
      <c r="B7000" s="412"/>
      <c r="C7000" s="126"/>
      <c r="D7000" s="390"/>
      <c r="E7000" s="390"/>
      <c r="F7000" s="390"/>
    </row>
    <row r="7001" spans="2:6" x14ac:dyDescent="0.3">
      <c r="B7001" s="412"/>
      <c r="C7001" s="126"/>
      <c r="D7001" s="390"/>
      <c r="E7001" s="390"/>
      <c r="F7001" s="390"/>
    </row>
    <row r="7002" spans="2:6" x14ac:dyDescent="0.3">
      <c r="B7002" s="412"/>
      <c r="C7002" s="126"/>
      <c r="D7002" s="390"/>
      <c r="E7002" s="390"/>
      <c r="F7002" s="390"/>
    </row>
    <row r="7003" spans="2:6" x14ac:dyDescent="0.3">
      <c r="B7003" s="412"/>
      <c r="C7003" s="126"/>
      <c r="D7003" s="390"/>
      <c r="E7003" s="390"/>
      <c r="F7003" s="390"/>
    </row>
    <row r="7004" spans="2:6" x14ac:dyDescent="0.3">
      <c r="B7004" s="412"/>
      <c r="C7004" s="126"/>
      <c r="D7004" s="390"/>
      <c r="E7004" s="390"/>
      <c r="F7004" s="390"/>
    </row>
    <row r="7005" spans="2:6" x14ac:dyDescent="0.3">
      <c r="B7005" s="412"/>
      <c r="C7005" s="126"/>
      <c r="D7005" s="390"/>
      <c r="E7005" s="390"/>
      <c r="F7005" s="390"/>
    </row>
    <row r="7006" spans="2:6" x14ac:dyDescent="0.3">
      <c r="B7006" s="412"/>
      <c r="C7006" s="126"/>
      <c r="D7006" s="390"/>
      <c r="E7006" s="390"/>
      <c r="F7006" s="390"/>
    </row>
    <row r="7007" spans="2:6" x14ac:dyDescent="0.3">
      <c r="B7007" s="412"/>
      <c r="C7007" s="126"/>
      <c r="D7007" s="390"/>
      <c r="E7007" s="390"/>
      <c r="F7007" s="390"/>
    </row>
    <row r="7008" spans="2:6" x14ac:dyDescent="0.3">
      <c r="B7008" s="412"/>
      <c r="C7008" s="126"/>
      <c r="D7008" s="390"/>
      <c r="E7008" s="390"/>
      <c r="F7008" s="390"/>
    </row>
    <row r="7009" spans="2:6" x14ac:dyDescent="0.3">
      <c r="B7009" s="412"/>
      <c r="C7009" s="126"/>
      <c r="D7009" s="390"/>
      <c r="E7009" s="390"/>
      <c r="F7009" s="390"/>
    </row>
    <row r="7010" spans="2:6" x14ac:dyDescent="0.3">
      <c r="B7010" s="412"/>
      <c r="C7010" s="126"/>
      <c r="D7010" s="390"/>
      <c r="E7010" s="390"/>
      <c r="F7010" s="390"/>
    </row>
    <row r="7011" spans="2:6" x14ac:dyDescent="0.3">
      <c r="B7011" s="412"/>
      <c r="C7011" s="126"/>
      <c r="D7011" s="390"/>
      <c r="E7011" s="390"/>
      <c r="F7011" s="390"/>
    </row>
    <row r="7012" spans="2:6" x14ac:dyDescent="0.3">
      <c r="B7012" s="412"/>
      <c r="C7012" s="126"/>
      <c r="D7012" s="390"/>
      <c r="E7012" s="390"/>
      <c r="F7012" s="390"/>
    </row>
    <row r="7013" spans="2:6" x14ac:dyDescent="0.3">
      <c r="B7013" s="412"/>
      <c r="C7013" s="126"/>
      <c r="D7013" s="390"/>
      <c r="E7013" s="390"/>
      <c r="F7013" s="390"/>
    </row>
    <row r="7014" spans="2:6" x14ac:dyDescent="0.3">
      <c r="B7014" s="412"/>
      <c r="C7014" s="126"/>
      <c r="D7014" s="390"/>
      <c r="E7014" s="390"/>
      <c r="F7014" s="390"/>
    </row>
    <row r="7015" spans="2:6" x14ac:dyDescent="0.3">
      <c r="B7015" s="412"/>
      <c r="C7015" s="126"/>
      <c r="D7015" s="390"/>
      <c r="E7015" s="390"/>
      <c r="F7015" s="390"/>
    </row>
    <row r="7016" spans="2:6" x14ac:dyDescent="0.3">
      <c r="B7016" s="412"/>
      <c r="C7016" s="126"/>
      <c r="D7016" s="390"/>
      <c r="E7016" s="390"/>
      <c r="F7016" s="390"/>
    </row>
    <row r="7017" spans="2:6" x14ac:dyDescent="0.3">
      <c r="B7017" s="412"/>
      <c r="C7017" s="126"/>
      <c r="D7017" s="390"/>
      <c r="E7017" s="390"/>
      <c r="F7017" s="390"/>
    </row>
    <row r="7018" spans="2:6" x14ac:dyDescent="0.3">
      <c r="B7018" s="412"/>
      <c r="C7018" s="126"/>
      <c r="D7018" s="390"/>
      <c r="E7018" s="390"/>
      <c r="F7018" s="390"/>
    </row>
    <row r="7019" spans="2:6" x14ac:dyDescent="0.3">
      <c r="B7019" s="412"/>
      <c r="C7019" s="126"/>
      <c r="D7019" s="390"/>
      <c r="E7019" s="390"/>
      <c r="F7019" s="390"/>
    </row>
    <row r="7020" spans="2:6" x14ac:dyDescent="0.3">
      <c r="B7020" s="412"/>
      <c r="C7020" s="126"/>
      <c r="D7020" s="390"/>
      <c r="E7020" s="390"/>
      <c r="F7020" s="390"/>
    </row>
    <row r="7021" spans="2:6" x14ac:dyDescent="0.3">
      <c r="B7021" s="412"/>
      <c r="C7021" s="126"/>
      <c r="D7021" s="390"/>
      <c r="E7021" s="390"/>
      <c r="F7021" s="390"/>
    </row>
    <row r="7022" spans="2:6" x14ac:dyDescent="0.3">
      <c r="B7022" s="412"/>
      <c r="C7022" s="126"/>
      <c r="D7022" s="390"/>
      <c r="E7022" s="390"/>
      <c r="F7022" s="390"/>
    </row>
    <row r="7023" spans="2:6" x14ac:dyDescent="0.3">
      <c r="B7023" s="412"/>
      <c r="C7023" s="126"/>
      <c r="D7023" s="390"/>
      <c r="E7023" s="390"/>
      <c r="F7023" s="390"/>
    </row>
    <row r="7024" spans="2:6" x14ac:dyDescent="0.3">
      <c r="B7024" s="412"/>
      <c r="C7024" s="126"/>
      <c r="D7024" s="390"/>
      <c r="E7024" s="390"/>
      <c r="F7024" s="390"/>
    </row>
    <row r="7025" spans="2:6" x14ac:dyDescent="0.3">
      <c r="B7025" s="412"/>
      <c r="C7025" s="126"/>
      <c r="D7025" s="390"/>
      <c r="E7025" s="390"/>
      <c r="F7025" s="390"/>
    </row>
    <row r="7026" spans="2:6" x14ac:dyDescent="0.3">
      <c r="B7026" s="412"/>
      <c r="C7026" s="126"/>
      <c r="D7026" s="390"/>
      <c r="E7026" s="390"/>
      <c r="F7026" s="390"/>
    </row>
    <row r="7027" spans="2:6" x14ac:dyDescent="0.3">
      <c r="B7027" s="412"/>
      <c r="C7027" s="126"/>
      <c r="D7027" s="390"/>
      <c r="E7027" s="390"/>
      <c r="F7027" s="390"/>
    </row>
    <row r="7028" spans="2:6" x14ac:dyDescent="0.3">
      <c r="B7028" s="412"/>
      <c r="C7028" s="126"/>
      <c r="D7028" s="390"/>
      <c r="E7028" s="390"/>
      <c r="F7028" s="390"/>
    </row>
    <row r="7029" spans="2:6" x14ac:dyDescent="0.3">
      <c r="B7029" s="412"/>
      <c r="C7029" s="126"/>
      <c r="D7029" s="390"/>
      <c r="E7029" s="390"/>
      <c r="F7029" s="390"/>
    </row>
    <row r="7030" spans="2:6" x14ac:dyDescent="0.3">
      <c r="B7030" s="412"/>
      <c r="C7030" s="126"/>
      <c r="D7030" s="390"/>
      <c r="E7030" s="390"/>
      <c r="F7030" s="390"/>
    </row>
    <row r="7031" spans="2:6" x14ac:dyDescent="0.3">
      <c r="B7031" s="412"/>
      <c r="C7031" s="126"/>
      <c r="D7031" s="390"/>
      <c r="E7031" s="390"/>
      <c r="F7031" s="390"/>
    </row>
    <row r="7032" spans="2:6" x14ac:dyDescent="0.3">
      <c r="B7032" s="412"/>
      <c r="C7032" s="126"/>
      <c r="D7032" s="390"/>
      <c r="E7032" s="390"/>
      <c r="F7032" s="390"/>
    </row>
    <row r="7033" spans="2:6" x14ac:dyDescent="0.3">
      <c r="B7033" s="412"/>
      <c r="C7033" s="126"/>
      <c r="D7033" s="390"/>
      <c r="E7033" s="390"/>
      <c r="F7033" s="390"/>
    </row>
    <row r="7034" spans="2:6" x14ac:dyDescent="0.3">
      <c r="B7034" s="412"/>
      <c r="C7034" s="126"/>
      <c r="D7034" s="390"/>
      <c r="E7034" s="390"/>
      <c r="F7034" s="390"/>
    </row>
    <row r="7035" spans="2:6" x14ac:dyDescent="0.3">
      <c r="B7035" s="412"/>
      <c r="C7035" s="126"/>
      <c r="D7035" s="390"/>
      <c r="E7035" s="390"/>
      <c r="F7035" s="390"/>
    </row>
    <row r="7036" spans="2:6" x14ac:dyDescent="0.3">
      <c r="B7036" s="412"/>
      <c r="C7036" s="126"/>
      <c r="D7036" s="390"/>
      <c r="E7036" s="390"/>
      <c r="F7036" s="390"/>
    </row>
    <row r="7037" spans="2:6" x14ac:dyDescent="0.3">
      <c r="B7037" s="412"/>
      <c r="C7037" s="126"/>
      <c r="D7037" s="390"/>
      <c r="E7037" s="390"/>
      <c r="F7037" s="390"/>
    </row>
    <row r="7038" spans="2:6" x14ac:dyDescent="0.3">
      <c r="B7038" s="412"/>
      <c r="C7038" s="126"/>
      <c r="D7038" s="390"/>
      <c r="E7038" s="390"/>
      <c r="F7038" s="390"/>
    </row>
    <row r="7039" spans="2:6" x14ac:dyDescent="0.3">
      <c r="B7039" s="412"/>
      <c r="C7039" s="126"/>
      <c r="D7039" s="390"/>
      <c r="E7039" s="390"/>
      <c r="F7039" s="390"/>
    </row>
    <row r="7040" spans="2:6" x14ac:dyDescent="0.3">
      <c r="B7040" s="412"/>
      <c r="C7040" s="126"/>
      <c r="D7040" s="390"/>
      <c r="E7040" s="390"/>
      <c r="F7040" s="390"/>
    </row>
    <row r="7041" spans="2:6" x14ac:dyDescent="0.3">
      <c r="B7041" s="412"/>
      <c r="C7041" s="126"/>
      <c r="D7041" s="390"/>
      <c r="E7041" s="390"/>
      <c r="F7041" s="390"/>
    </row>
    <row r="7042" spans="2:6" x14ac:dyDescent="0.3">
      <c r="B7042" s="412"/>
      <c r="C7042" s="126"/>
      <c r="D7042" s="390"/>
      <c r="E7042" s="390"/>
      <c r="F7042" s="390"/>
    </row>
    <row r="7043" spans="2:6" x14ac:dyDescent="0.3">
      <c r="B7043" s="412"/>
      <c r="C7043" s="126"/>
      <c r="D7043" s="390"/>
      <c r="E7043" s="390"/>
      <c r="F7043" s="390"/>
    </row>
    <row r="7044" spans="2:6" x14ac:dyDescent="0.3">
      <c r="B7044" s="412"/>
      <c r="C7044" s="126"/>
      <c r="D7044" s="390"/>
      <c r="E7044" s="390"/>
      <c r="F7044" s="390"/>
    </row>
    <row r="7045" spans="2:6" x14ac:dyDescent="0.3">
      <c r="B7045" s="412"/>
      <c r="C7045" s="126"/>
      <c r="D7045" s="390"/>
      <c r="E7045" s="390"/>
      <c r="F7045" s="390"/>
    </row>
    <row r="7046" spans="2:6" x14ac:dyDescent="0.3">
      <c r="B7046" s="412"/>
      <c r="C7046" s="126"/>
      <c r="D7046" s="390"/>
      <c r="E7046" s="390"/>
      <c r="F7046" s="390"/>
    </row>
    <row r="7047" spans="2:6" x14ac:dyDescent="0.3">
      <c r="B7047" s="412"/>
      <c r="C7047" s="126"/>
      <c r="D7047" s="390"/>
      <c r="E7047" s="390"/>
      <c r="F7047" s="390"/>
    </row>
    <row r="7048" spans="2:6" x14ac:dyDescent="0.3">
      <c r="B7048" s="412"/>
      <c r="C7048" s="126"/>
      <c r="D7048" s="390"/>
      <c r="E7048" s="390"/>
      <c r="F7048" s="390"/>
    </row>
    <row r="7049" spans="2:6" x14ac:dyDescent="0.3">
      <c r="B7049" s="412"/>
      <c r="C7049" s="126"/>
      <c r="D7049" s="390"/>
      <c r="E7049" s="390"/>
      <c r="F7049" s="390"/>
    </row>
    <row r="7050" spans="2:6" x14ac:dyDescent="0.3">
      <c r="B7050" s="412"/>
      <c r="C7050" s="126"/>
      <c r="D7050" s="390"/>
      <c r="E7050" s="390"/>
      <c r="F7050" s="390"/>
    </row>
    <row r="7051" spans="2:6" x14ac:dyDescent="0.3">
      <c r="B7051" s="412"/>
      <c r="C7051" s="126"/>
      <c r="D7051" s="390"/>
      <c r="E7051" s="390"/>
      <c r="F7051" s="390"/>
    </row>
    <row r="7052" spans="2:6" x14ac:dyDescent="0.3">
      <c r="B7052" s="412"/>
      <c r="C7052" s="126"/>
      <c r="D7052" s="390"/>
      <c r="E7052" s="390"/>
      <c r="F7052" s="390"/>
    </row>
    <row r="7053" spans="2:6" x14ac:dyDescent="0.3">
      <c r="B7053" s="412"/>
      <c r="C7053" s="126"/>
      <c r="D7053" s="390"/>
      <c r="E7053" s="390"/>
      <c r="F7053" s="390"/>
    </row>
    <row r="7054" spans="2:6" x14ac:dyDescent="0.3">
      <c r="B7054" s="412"/>
      <c r="C7054" s="126"/>
      <c r="D7054" s="390"/>
      <c r="E7054" s="390"/>
      <c r="F7054" s="390"/>
    </row>
    <row r="7055" spans="2:6" x14ac:dyDescent="0.3">
      <c r="B7055" s="412"/>
      <c r="C7055" s="126"/>
      <c r="D7055" s="390"/>
      <c r="E7055" s="390"/>
      <c r="F7055" s="390"/>
    </row>
    <row r="7056" spans="2:6" x14ac:dyDescent="0.3">
      <c r="B7056" s="412"/>
      <c r="C7056" s="126"/>
      <c r="D7056" s="390"/>
      <c r="E7056" s="390"/>
      <c r="F7056" s="390"/>
    </row>
    <row r="7057" spans="2:6" x14ac:dyDescent="0.3">
      <c r="B7057" s="412"/>
      <c r="C7057" s="126"/>
      <c r="D7057" s="390"/>
      <c r="E7057" s="390"/>
      <c r="F7057" s="390"/>
    </row>
    <row r="7058" spans="2:6" x14ac:dyDescent="0.3">
      <c r="B7058" s="412"/>
      <c r="C7058" s="126"/>
      <c r="D7058" s="390"/>
      <c r="E7058" s="390"/>
      <c r="F7058" s="390"/>
    </row>
    <row r="7059" spans="2:6" x14ac:dyDescent="0.3">
      <c r="B7059" s="412"/>
      <c r="C7059" s="126"/>
      <c r="D7059" s="390"/>
      <c r="E7059" s="390"/>
      <c r="F7059" s="390"/>
    </row>
    <row r="7060" spans="2:6" x14ac:dyDescent="0.3">
      <c r="B7060" s="412"/>
      <c r="C7060" s="126"/>
      <c r="D7060" s="390"/>
      <c r="E7060" s="390"/>
      <c r="F7060" s="390"/>
    </row>
    <row r="7061" spans="2:6" x14ac:dyDescent="0.3">
      <c r="B7061" s="412"/>
      <c r="C7061" s="126"/>
      <c r="D7061" s="390"/>
      <c r="E7061" s="390"/>
      <c r="F7061" s="390"/>
    </row>
    <row r="7062" spans="2:6" x14ac:dyDescent="0.3">
      <c r="B7062" s="412"/>
      <c r="C7062" s="126"/>
      <c r="D7062" s="390"/>
      <c r="E7062" s="390"/>
      <c r="F7062" s="390"/>
    </row>
    <row r="7063" spans="2:6" x14ac:dyDescent="0.3">
      <c r="B7063" s="412"/>
      <c r="C7063" s="126"/>
      <c r="D7063" s="390"/>
      <c r="E7063" s="390"/>
      <c r="F7063" s="390"/>
    </row>
    <row r="7064" spans="2:6" x14ac:dyDescent="0.3">
      <c r="B7064" s="412"/>
      <c r="C7064" s="126"/>
      <c r="D7064" s="390"/>
      <c r="E7064" s="390"/>
      <c r="F7064" s="390"/>
    </row>
    <row r="7065" spans="2:6" x14ac:dyDescent="0.3">
      <c r="B7065" s="412"/>
      <c r="C7065" s="126"/>
      <c r="D7065" s="390"/>
      <c r="E7065" s="390"/>
      <c r="F7065" s="390"/>
    </row>
    <row r="7066" spans="2:6" x14ac:dyDescent="0.3">
      <c r="B7066" s="412"/>
      <c r="C7066" s="126"/>
      <c r="D7066" s="390"/>
      <c r="E7066" s="390"/>
      <c r="F7066" s="390"/>
    </row>
    <row r="7067" spans="2:6" x14ac:dyDescent="0.3">
      <c r="B7067" s="412"/>
      <c r="C7067" s="126"/>
      <c r="D7067" s="390"/>
      <c r="E7067" s="390"/>
      <c r="F7067" s="390"/>
    </row>
    <row r="7068" spans="2:6" x14ac:dyDescent="0.3">
      <c r="B7068" s="412"/>
      <c r="C7068" s="126"/>
      <c r="D7068" s="390"/>
      <c r="E7068" s="390"/>
      <c r="F7068" s="390"/>
    </row>
    <row r="7069" spans="2:6" x14ac:dyDescent="0.3">
      <c r="B7069" s="412"/>
      <c r="C7069" s="126"/>
      <c r="D7069" s="390"/>
      <c r="E7069" s="390"/>
      <c r="F7069" s="390"/>
    </row>
    <row r="7070" spans="2:6" x14ac:dyDescent="0.3">
      <c r="B7070" s="412"/>
      <c r="C7070" s="126"/>
      <c r="D7070" s="390"/>
      <c r="E7070" s="390"/>
      <c r="F7070" s="390"/>
    </row>
    <row r="7071" spans="2:6" x14ac:dyDescent="0.3">
      <c r="B7071" s="412"/>
      <c r="C7071" s="126"/>
      <c r="D7071" s="390"/>
      <c r="E7071" s="390"/>
      <c r="F7071" s="390"/>
    </row>
    <row r="7072" spans="2:6" x14ac:dyDescent="0.3">
      <c r="B7072" s="412"/>
      <c r="C7072" s="126"/>
      <c r="D7072" s="390"/>
      <c r="E7072" s="390"/>
      <c r="F7072" s="390"/>
    </row>
    <row r="7073" spans="2:6" x14ac:dyDescent="0.3">
      <c r="B7073" s="412"/>
      <c r="C7073" s="126"/>
      <c r="D7073" s="390"/>
      <c r="E7073" s="390"/>
      <c r="F7073" s="390"/>
    </row>
    <row r="7074" spans="2:6" x14ac:dyDescent="0.3">
      <c r="B7074" s="412"/>
      <c r="C7074" s="126"/>
      <c r="D7074" s="390"/>
      <c r="E7074" s="390"/>
      <c r="F7074" s="390"/>
    </row>
    <row r="7075" spans="2:6" x14ac:dyDescent="0.3">
      <c r="B7075" s="412"/>
      <c r="C7075" s="126"/>
      <c r="D7075" s="390"/>
      <c r="E7075" s="390"/>
      <c r="F7075" s="390"/>
    </row>
    <row r="7076" spans="2:6" x14ac:dyDescent="0.3">
      <c r="B7076" s="412"/>
      <c r="C7076" s="126"/>
      <c r="D7076" s="390"/>
      <c r="E7076" s="390"/>
      <c r="F7076" s="390"/>
    </row>
    <row r="7077" spans="2:6" x14ac:dyDescent="0.3">
      <c r="B7077" s="412"/>
      <c r="C7077" s="126"/>
      <c r="D7077" s="390"/>
      <c r="E7077" s="390"/>
      <c r="F7077" s="390"/>
    </row>
    <row r="7078" spans="2:6" x14ac:dyDescent="0.3">
      <c r="B7078" s="412"/>
      <c r="C7078" s="126"/>
      <c r="D7078" s="390"/>
      <c r="E7078" s="390"/>
      <c r="F7078" s="390"/>
    </row>
    <row r="7079" spans="2:6" x14ac:dyDescent="0.3">
      <c r="B7079" s="412"/>
      <c r="C7079" s="126"/>
      <c r="D7079" s="390"/>
      <c r="E7079" s="390"/>
      <c r="F7079" s="390"/>
    </row>
    <row r="7080" spans="2:6" x14ac:dyDescent="0.3">
      <c r="B7080" s="412"/>
      <c r="C7080" s="126"/>
      <c r="D7080" s="390"/>
      <c r="E7080" s="390"/>
      <c r="F7080" s="390"/>
    </row>
    <row r="7081" spans="2:6" x14ac:dyDescent="0.3">
      <c r="B7081" s="412"/>
      <c r="C7081" s="126"/>
      <c r="D7081" s="390"/>
      <c r="E7081" s="390"/>
      <c r="F7081" s="390"/>
    </row>
    <row r="7082" spans="2:6" x14ac:dyDescent="0.3">
      <c r="B7082" s="412"/>
      <c r="C7082" s="126"/>
      <c r="D7082" s="390"/>
      <c r="E7082" s="390"/>
      <c r="F7082" s="390"/>
    </row>
    <row r="7083" spans="2:6" x14ac:dyDescent="0.3">
      <c r="B7083" s="412"/>
      <c r="C7083" s="126"/>
      <c r="D7083" s="390"/>
      <c r="E7083" s="390"/>
      <c r="F7083" s="390"/>
    </row>
    <row r="7084" spans="2:6" x14ac:dyDescent="0.3">
      <c r="B7084" s="412"/>
      <c r="C7084" s="126"/>
      <c r="D7084" s="390"/>
      <c r="E7084" s="390"/>
      <c r="F7084" s="390"/>
    </row>
    <row r="7085" spans="2:6" x14ac:dyDescent="0.3">
      <c r="B7085" s="412"/>
      <c r="C7085" s="126"/>
      <c r="D7085" s="390"/>
      <c r="E7085" s="390"/>
      <c r="F7085" s="390"/>
    </row>
    <row r="7086" spans="2:6" x14ac:dyDescent="0.3">
      <c r="B7086" s="412"/>
      <c r="C7086" s="126"/>
      <c r="D7086" s="390"/>
      <c r="E7086" s="390"/>
      <c r="F7086" s="390"/>
    </row>
    <row r="7087" spans="2:6" x14ac:dyDescent="0.3">
      <c r="B7087" s="412"/>
      <c r="C7087" s="126"/>
      <c r="D7087" s="390"/>
      <c r="E7087" s="390"/>
      <c r="F7087" s="390"/>
    </row>
    <row r="7088" spans="2:6" x14ac:dyDescent="0.3">
      <c r="B7088" s="412"/>
      <c r="C7088" s="126"/>
      <c r="D7088" s="390"/>
      <c r="E7088" s="390"/>
      <c r="F7088" s="390"/>
    </row>
    <row r="7089" spans="2:6" x14ac:dyDescent="0.3">
      <c r="B7089" s="412"/>
      <c r="C7089" s="126"/>
      <c r="D7089" s="390"/>
      <c r="E7089" s="390"/>
      <c r="F7089" s="390"/>
    </row>
    <row r="7090" spans="2:6" x14ac:dyDescent="0.3">
      <c r="B7090" s="412"/>
      <c r="C7090" s="126"/>
      <c r="D7090" s="390"/>
      <c r="E7090" s="390"/>
      <c r="F7090" s="390"/>
    </row>
    <row r="7091" spans="2:6" x14ac:dyDescent="0.3">
      <c r="B7091" s="412"/>
      <c r="C7091" s="126"/>
      <c r="D7091" s="390"/>
      <c r="E7091" s="390"/>
      <c r="F7091" s="390"/>
    </row>
    <row r="7092" spans="2:6" x14ac:dyDescent="0.3">
      <c r="B7092" s="412"/>
      <c r="C7092" s="126"/>
      <c r="D7092" s="390"/>
      <c r="E7092" s="390"/>
      <c r="F7092" s="390"/>
    </row>
    <row r="7093" spans="2:6" x14ac:dyDescent="0.3">
      <c r="B7093" s="412"/>
      <c r="C7093" s="126"/>
      <c r="D7093" s="390"/>
      <c r="E7093" s="390"/>
      <c r="F7093" s="390"/>
    </row>
    <row r="7094" spans="2:6" x14ac:dyDescent="0.3">
      <c r="B7094" s="412"/>
      <c r="C7094" s="126"/>
      <c r="D7094" s="390"/>
      <c r="E7094" s="390"/>
      <c r="F7094" s="390"/>
    </row>
    <row r="7095" spans="2:6" x14ac:dyDescent="0.3">
      <c r="B7095" s="412"/>
      <c r="C7095" s="126"/>
      <c r="D7095" s="390"/>
      <c r="E7095" s="390"/>
      <c r="F7095" s="390"/>
    </row>
    <row r="7096" spans="2:6" x14ac:dyDescent="0.3">
      <c r="B7096" s="412"/>
      <c r="C7096" s="126"/>
      <c r="D7096" s="390"/>
      <c r="E7096" s="390"/>
      <c r="F7096" s="390"/>
    </row>
    <row r="7097" spans="2:6" x14ac:dyDescent="0.3">
      <c r="B7097" s="412"/>
      <c r="C7097" s="126"/>
      <c r="D7097" s="390"/>
      <c r="E7097" s="390"/>
      <c r="F7097" s="390"/>
    </row>
    <row r="7098" spans="2:6" x14ac:dyDescent="0.3">
      <c r="B7098" s="412"/>
      <c r="C7098" s="126"/>
      <c r="D7098" s="390"/>
      <c r="E7098" s="390"/>
      <c r="F7098" s="390"/>
    </row>
    <row r="7099" spans="2:6" x14ac:dyDescent="0.3">
      <c r="B7099" s="412"/>
      <c r="C7099" s="126"/>
      <c r="D7099" s="390"/>
      <c r="E7099" s="390"/>
      <c r="F7099" s="390"/>
    </row>
    <row r="7100" spans="2:6" x14ac:dyDescent="0.3">
      <c r="B7100" s="412"/>
      <c r="C7100" s="126"/>
      <c r="D7100" s="390"/>
      <c r="E7100" s="390"/>
      <c r="F7100" s="390"/>
    </row>
    <row r="7101" spans="2:6" x14ac:dyDescent="0.3">
      <c r="B7101" s="412"/>
      <c r="C7101" s="126"/>
      <c r="D7101" s="390"/>
      <c r="E7101" s="390"/>
      <c r="F7101" s="390"/>
    </row>
    <row r="7102" spans="2:6" x14ac:dyDescent="0.3">
      <c r="B7102" s="412"/>
      <c r="C7102" s="126"/>
      <c r="D7102" s="390"/>
      <c r="E7102" s="390"/>
      <c r="F7102" s="390"/>
    </row>
    <row r="7103" spans="2:6" x14ac:dyDescent="0.3">
      <c r="B7103" s="412"/>
      <c r="C7103" s="126"/>
      <c r="D7103" s="390"/>
      <c r="E7103" s="390"/>
      <c r="F7103" s="390"/>
    </row>
    <row r="7104" spans="2:6" x14ac:dyDescent="0.3">
      <c r="B7104" s="412"/>
      <c r="C7104" s="126"/>
      <c r="D7104" s="390"/>
      <c r="E7104" s="390"/>
      <c r="F7104" s="390"/>
    </row>
    <row r="7105" spans="2:6" x14ac:dyDescent="0.3">
      <c r="B7105" s="412"/>
      <c r="C7105" s="126"/>
      <c r="D7105" s="390"/>
      <c r="E7105" s="390"/>
      <c r="F7105" s="390"/>
    </row>
    <row r="7106" spans="2:6" x14ac:dyDescent="0.3">
      <c r="B7106" s="412"/>
      <c r="C7106" s="126"/>
      <c r="D7106" s="390"/>
      <c r="E7106" s="390"/>
      <c r="F7106" s="390"/>
    </row>
    <row r="7107" spans="2:6" x14ac:dyDescent="0.3">
      <c r="B7107" s="412"/>
      <c r="C7107" s="126"/>
      <c r="D7107" s="390"/>
      <c r="E7107" s="390"/>
      <c r="F7107" s="390"/>
    </row>
    <row r="7108" spans="2:6" x14ac:dyDescent="0.3">
      <c r="B7108" s="412"/>
      <c r="C7108" s="126"/>
      <c r="D7108" s="390"/>
      <c r="E7108" s="390"/>
      <c r="F7108" s="390"/>
    </row>
    <row r="7109" spans="2:6" x14ac:dyDescent="0.3">
      <c r="B7109" s="412"/>
      <c r="C7109" s="126"/>
      <c r="D7109" s="390"/>
      <c r="E7109" s="390"/>
      <c r="F7109" s="390"/>
    </row>
    <row r="7110" spans="2:6" x14ac:dyDescent="0.3">
      <c r="B7110" s="412"/>
      <c r="C7110" s="126"/>
      <c r="D7110" s="390"/>
      <c r="E7110" s="390"/>
      <c r="F7110" s="390"/>
    </row>
    <row r="7111" spans="2:6" x14ac:dyDescent="0.3">
      <c r="B7111" s="412"/>
      <c r="C7111" s="126"/>
      <c r="D7111" s="390"/>
      <c r="E7111" s="390"/>
      <c r="F7111" s="390"/>
    </row>
    <row r="7112" spans="2:6" x14ac:dyDescent="0.3">
      <c r="B7112" s="412"/>
      <c r="C7112" s="126"/>
      <c r="D7112" s="390"/>
      <c r="E7112" s="390"/>
      <c r="F7112" s="390"/>
    </row>
    <row r="7113" spans="2:6" x14ac:dyDescent="0.3">
      <c r="B7113" s="412"/>
      <c r="C7113" s="126"/>
      <c r="D7113" s="390"/>
      <c r="E7113" s="390"/>
      <c r="F7113" s="390"/>
    </row>
    <row r="7114" spans="2:6" x14ac:dyDescent="0.3">
      <c r="B7114" s="412"/>
      <c r="C7114" s="126"/>
      <c r="D7114" s="390"/>
      <c r="E7114" s="390"/>
      <c r="F7114" s="390"/>
    </row>
    <row r="7115" spans="2:6" x14ac:dyDescent="0.3">
      <c r="B7115" s="412"/>
      <c r="C7115" s="126"/>
      <c r="D7115" s="390"/>
      <c r="E7115" s="390"/>
      <c r="F7115" s="390"/>
    </row>
    <row r="7116" spans="2:6" x14ac:dyDescent="0.3">
      <c r="B7116" s="412"/>
      <c r="C7116" s="126"/>
      <c r="D7116" s="390"/>
      <c r="E7116" s="390"/>
      <c r="F7116" s="390"/>
    </row>
    <row r="7117" spans="2:6" x14ac:dyDescent="0.3">
      <c r="B7117" s="412"/>
      <c r="C7117" s="126"/>
      <c r="D7117" s="390"/>
      <c r="E7117" s="390"/>
      <c r="F7117" s="390"/>
    </row>
    <row r="7118" spans="2:6" x14ac:dyDescent="0.3">
      <c r="B7118" s="412"/>
      <c r="C7118" s="126"/>
      <c r="D7118" s="390"/>
      <c r="E7118" s="390"/>
      <c r="F7118" s="390"/>
    </row>
    <row r="7119" spans="2:6" x14ac:dyDescent="0.3">
      <c r="B7119" s="412"/>
      <c r="C7119" s="126"/>
      <c r="D7119" s="390"/>
      <c r="E7119" s="390"/>
      <c r="F7119" s="390"/>
    </row>
    <row r="7120" spans="2:6" x14ac:dyDescent="0.3">
      <c r="B7120" s="412"/>
      <c r="C7120" s="126"/>
      <c r="D7120" s="390"/>
      <c r="E7120" s="390"/>
      <c r="F7120" s="390"/>
    </row>
    <row r="7121" spans="2:6" x14ac:dyDescent="0.3">
      <c r="B7121" s="412"/>
      <c r="C7121" s="126"/>
      <c r="D7121" s="390"/>
      <c r="E7121" s="390"/>
      <c r="F7121" s="390"/>
    </row>
    <row r="7122" spans="2:6" x14ac:dyDescent="0.3">
      <c r="B7122" s="412"/>
      <c r="C7122" s="126"/>
      <c r="D7122" s="390"/>
      <c r="E7122" s="390"/>
      <c r="F7122" s="390"/>
    </row>
    <row r="7123" spans="2:6" x14ac:dyDescent="0.3">
      <c r="B7123" s="412"/>
      <c r="C7123" s="126"/>
      <c r="D7123" s="390"/>
      <c r="E7123" s="390"/>
      <c r="F7123" s="390"/>
    </row>
    <row r="7124" spans="2:6" x14ac:dyDescent="0.3">
      <c r="B7124" s="412"/>
      <c r="C7124" s="126"/>
      <c r="D7124" s="390"/>
      <c r="E7124" s="390"/>
      <c r="F7124" s="390"/>
    </row>
    <row r="7125" spans="2:6" x14ac:dyDescent="0.3">
      <c r="B7125" s="412"/>
      <c r="C7125" s="126"/>
      <c r="D7125" s="390"/>
      <c r="E7125" s="390"/>
      <c r="F7125" s="390"/>
    </row>
    <row r="7126" spans="2:6" x14ac:dyDescent="0.3">
      <c r="B7126" s="412"/>
      <c r="C7126" s="126"/>
      <c r="D7126" s="390"/>
      <c r="E7126" s="390"/>
      <c r="F7126" s="390"/>
    </row>
    <row r="7127" spans="2:6" x14ac:dyDescent="0.3">
      <c r="B7127" s="412"/>
      <c r="C7127" s="126"/>
      <c r="D7127" s="390"/>
      <c r="E7127" s="390"/>
      <c r="F7127" s="390"/>
    </row>
    <row r="7128" spans="2:6" x14ac:dyDescent="0.3">
      <c r="B7128" s="412"/>
      <c r="C7128" s="126"/>
      <c r="D7128" s="390"/>
      <c r="E7128" s="390"/>
      <c r="F7128" s="390"/>
    </row>
    <row r="7129" spans="2:6" x14ac:dyDescent="0.3">
      <c r="B7129" s="412"/>
      <c r="C7129" s="126"/>
      <c r="D7129" s="390"/>
      <c r="E7129" s="390"/>
      <c r="F7129" s="390"/>
    </row>
    <row r="7130" spans="2:6" x14ac:dyDescent="0.3">
      <c r="B7130" s="412"/>
      <c r="C7130" s="126"/>
      <c r="D7130" s="390"/>
      <c r="E7130" s="390"/>
      <c r="F7130" s="390"/>
    </row>
    <row r="7131" spans="2:6" x14ac:dyDescent="0.3">
      <c r="B7131" s="412"/>
      <c r="C7131" s="126"/>
      <c r="D7131" s="390"/>
      <c r="E7131" s="390"/>
      <c r="F7131" s="390"/>
    </row>
    <row r="7132" spans="2:6" x14ac:dyDescent="0.3">
      <c r="B7132" s="412"/>
      <c r="C7132" s="126"/>
      <c r="D7132" s="390"/>
      <c r="E7132" s="390"/>
      <c r="F7132" s="390"/>
    </row>
    <row r="7133" spans="2:6" x14ac:dyDescent="0.3">
      <c r="B7133" s="412"/>
      <c r="C7133" s="126"/>
      <c r="D7133" s="390"/>
      <c r="E7133" s="390"/>
      <c r="F7133" s="390"/>
    </row>
    <row r="7134" spans="2:6" x14ac:dyDescent="0.3">
      <c r="B7134" s="412"/>
      <c r="C7134" s="126"/>
      <c r="D7134" s="390"/>
      <c r="E7134" s="390"/>
      <c r="F7134" s="390"/>
    </row>
    <row r="7135" spans="2:6" x14ac:dyDescent="0.3">
      <c r="B7135" s="412"/>
      <c r="C7135" s="126"/>
      <c r="D7135" s="390"/>
      <c r="E7135" s="390"/>
      <c r="F7135" s="390"/>
    </row>
    <row r="7136" spans="2:6" x14ac:dyDescent="0.3">
      <c r="B7136" s="412"/>
      <c r="C7136" s="126"/>
      <c r="D7136" s="390"/>
      <c r="E7136" s="390"/>
      <c r="F7136" s="390"/>
    </row>
    <row r="7137" spans="2:6" x14ac:dyDescent="0.3">
      <c r="B7137" s="412"/>
      <c r="C7137" s="126"/>
      <c r="D7137" s="390"/>
      <c r="E7137" s="390"/>
      <c r="F7137" s="390"/>
    </row>
    <row r="7138" spans="2:6" x14ac:dyDescent="0.3">
      <c r="B7138" s="412"/>
      <c r="C7138" s="126"/>
      <c r="D7138" s="390"/>
      <c r="E7138" s="390"/>
      <c r="F7138" s="390"/>
    </row>
    <row r="7139" spans="2:6" x14ac:dyDescent="0.3">
      <c r="B7139" s="412"/>
      <c r="C7139" s="126"/>
      <c r="D7139" s="390"/>
      <c r="E7139" s="390"/>
      <c r="F7139" s="390"/>
    </row>
    <row r="7140" spans="2:6" x14ac:dyDescent="0.3">
      <c r="B7140" s="412"/>
      <c r="C7140" s="126"/>
      <c r="D7140" s="390"/>
      <c r="E7140" s="390"/>
      <c r="F7140" s="390"/>
    </row>
    <row r="7141" spans="2:6" x14ac:dyDescent="0.3">
      <c r="B7141" s="412"/>
      <c r="C7141" s="126"/>
      <c r="D7141" s="390"/>
      <c r="E7141" s="390"/>
      <c r="F7141" s="390"/>
    </row>
    <row r="7142" spans="2:6" x14ac:dyDescent="0.3">
      <c r="B7142" s="412"/>
      <c r="C7142" s="126"/>
      <c r="D7142" s="390"/>
      <c r="E7142" s="390"/>
      <c r="F7142" s="390"/>
    </row>
    <row r="7143" spans="2:6" x14ac:dyDescent="0.3">
      <c r="B7143" s="412"/>
      <c r="C7143" s="126"/>
      <c r="D7143" s="390"/>
      <c r="E7143" s="390"/>
      <c r="F7143" s="390"/>
    </row>
    <row r="7144" spans="2:6" x14ac:dyDescent="0.3">
      <c r="B7144" s="412"/>
      <c r="C7144" s="126"/>
      <c r="D7144" s="390"/>
      <c r="E7144" s="390"/>
      <c r="F7144" s="390"/>
    </row>
    <row r="7145" spans="2:6" x14ac:dyDescent="0.3">
      <c r="B7145" s="412"/>
      <c r="C7145" s="126"/>
      <c r="D7145" s="390"/>
      <c r="E7145" s="390"/>
      <c r="F7145" s="390"/>
    </row>
    <row r="7146" spans="2:6" x14ac:dyDescent="0.3">
      <c r="B7146" s="412"/>
      <c r="C7146" s="126"/>
      <c r="D7146" s="390"/>
      <c r="E7146" s="390"/>
      <c r="F7146" s="390"/>
    </row>
    <row r="7147" spans="2:6" x14ac:dyDescent="0.3">
      <c r="B7147" s="412"/>
      <c r="C7147" s="126"/>
      <c r="D7147" s="390"/>
      <c r="E7147" s="390"/>
      <c r="F7147" s="390"/>
    </row>
    <row r="7148" spans="2:6" x14ac:dyDescent="0.3">
      <c r="B7148" s="412"/>
      <c r="C7148" s="126"/>
      <c r="D7148" s="390"/>
      <c r="E7148" s="390"/>
      <c r="F7148" s="390"/>
    </row>
    <row r="7149" spans="2:6" x14ac:dyDescent="0.3">
      <c r="B7149" s="412"/>
      <c r="C7149" s="126"/>
      <c r="D7149" s="390"/>
      <c r="E7149" s="390"/>
      <c r="F7149" s="390"/>
    </row>
    <row r="7150" spans="2:6" x14ac:dyDescent="0.3">
      <c r="B7150" s="412"/>
      <c r="C7150" s="126"/>
      <c r="D7150" s="390"/>
      <c r="E7150" s="390"/>
      <c r="F7150" s="390"/>
    </row>
    <row r="7151" spans="2:6" x14ac:dyDescent="0.3">
      <c r="B7151" s="412"/>
      <c r="C7151" s="126"/>
      <c r="D7151" s="390"/>
      <c r="E7151" s="390"/>
      <c r="F7151" s="390"/>
    </row>
    <row r="7152" spans="2:6" x14ac:dyDescent="0.3">
      <c r="B7152" s="412"/>
      <c r="C7152" s="126"/>
      <c r="D7152" s="390"/>
      <c r="E7152" s="390"/>
      <c r="F7152" s="390"/>
    </row>
    <row r="7153" spans="2:6" x14ac:dyDescent="0.3">
      <c r="B7153" s="412"/>
      <c r="C7153" s="126"/>
      <c r="D7153" s="390"/>
      <c r="E7153" s="390"/>
      <c r="F7153" s="390"/>
    </row>
    <row r="7154" spans="2:6" x14ac:dyDescent="0.3">
      <c r="B7154" s="412"/>
      <c r="C7154" s="126"/>
      <c r="D7154" s="390"/>
      <c r="E7154" s="390"/>
      <c r="F7154" s="390"/>
    </row>
    <row r="7155" spans="2:6" x14ac:dyDescent="0.3">
      <c r="B7155" s="412"/>
      <c r="C7155" s="126"/>
      <c r="D7155" s="390"/>
      <c r="E7155" s="390"/>
      <c r="F7155" s="390"/>
    </row>
    <row r="7156" spans="2:6" x14ac:dyDescent="0.3">
      <c r="B7156" s="412"/>
      <c r="C7156" s="126"/>
      <c r="D7156" s="390"/>
      <c r="E7156" s="390"/>
      <c r="F7156" s="390"/>
    </row>
    <row r="7157" spans="2:6" x14ac:dyDescent="0.3">
      <c r="B7157" s="412"/>
      <c r="C7157" s="126"/>
      <c r="D7157" s="390"/>
      <c r="E7157" s="390"/>
      <c r="F7157" s="390"/>
    </row>
    <row r="7158" spans="2:6" x14ac:dyDescent="0.3">
      <c r="B7158" s="412"/>
      <c r="C7158" s="126"/>
      <c r="D7158" s="390"/>
      <c r="E7158" s="390"/>
      <c r="F7158" s="390"/>
    </row>
    <row r="7159" spans="2:6" x14ac:dyDescent="0.3">
      <c r="B7159" s="412"/>
      <c r="C7159" s="126"/>
      <c r="D7159" s="390"/>
      <c r="E7159" s="390"/>
      <c r="F7159" s="390"/>
    </row>
    <row r="7160" spans="2:6" x14ac:dyDescent="0.3">
      <c r="B7160" s="412"/>
      <c r="C7160" s="126"/>
      <c r="D7160" s="390"/>
      <c r="E7160" s="390"/>
      <c r="F7160" s="390"/>
    </row>
    <row r="7161" spans="2:6" x14ac:dyDescent="0.3">
      <c r="B7161" s="412"/>
      <c r="C7161" s="126"/>
      <c r="D7161" s="390"/>
      <c r="E7161" s="390"/>
      <c r="F7161" s="390"/>
    </row>
    <row r="7162" spans="2:6" x14ac:dyDescent="0.3">
      <c r="B7162" s="412"/>
      <c r="C7162" s="126"/>
      <c r="D7162" s="390"/>
      <c r="E7162" s="390"/>
      <c r="F7162" s="390"/>
    </row>
    <row r="7163" spans="2:6" x14ac:dyDescent="0.3">
      <c r="B7163" s="412"/>
      <c r="C7163" s="126"/>
      <c r="D7163" s="390"/>
      <c r="E7163" s="390"/>
      <c r="F7163" s="390"/>
    </row>
    <row r="7164" spans="2:6" x14ac:dyDescent="0.3">
      <c r="B7164" s="412"/>
      <c r="C7164" s="126"/>
      <c r="D7164" s="390"/>
      <c r="E7164" s="390"/>
      <c r="F7164" s="390"/>
    </row>
    <row r="7165" spans="2:6" x14ac:dyDescent="0.3">
      <c r="B7165" s="412"/>
      <c r="C7165" s="126"/>
      <c r="D7165" s="390"/>
      <c r="E7165" s="390"/>
      <c r="F7165" s="390"/>
    </row>
    <row r="7166" spans="2:6" x14ac:dyDescent="0.3">
      <c r="B7166" s="412"/>
      <c r="C7166" s="126"/>
      <c r="D7166" s="390"/>
      <c r="E7166" s="390"/>
      <c r="F7166" s="390"/>
    </row>
    <row r="7167" spans="2:6" x14ac:dyDescent="0.3">
      <c r="B7167" s="412"/>
      <c r="C7167" s="126"/>
      <c r="D7167" s="390"/>
      <c r="E7167" s="390"/>
      <c r="F7167" s="390"/>
    </row>
    <row r="7168" spans="2:6" x14ac:dyDescent="0.3">
      <c r="B7168" s="412"/>
      <c r="C7168" s="126"/>
      <c r="D7168" s="390"/>
      <c r="E7168" s="390"/>
      <c r="F7168" s="390"/>
    </row>
    <row r="7169" spans="2:6" x14ac:dyDescent="0.3">
      <c r="B7169" s="412"/>
      <c r="C7169" s="126"/>
      <c r="D7169" s="390"/>
      <c r="E7169" s="390"/>
      <c r="F7169" s="390"/>
    </row>
    <row r="7170" spans="2:6" x14ac:dyDescent="0.3">
      <c r="B7170" s="412"/>
      <c r="C7170" s="126"/>
      <c r="D7170" s="390"/>
      <c r="E7170" s="390"/>
      <c r="F7170" s="390"/>
    </row>
    <row r="7171" spans="2:6" x14ac:dyDescent="0.3">
      <c r="B7171" s="412"/>
      <c r="C7171" s="126"/>
      <c r="D7171" s="390"/>
      <c r="E7171" s="390"/>
      <c r="F7171" s="390"/>
    </row>
    <row r="7172" spans="2:6" x14ac:dyDescent="0.3">
      <c r="B7172" s="412"/>
      <c r="C7172" s="126"/>
      <c r="D7172" s="390"/>
      <c r="E7172" s="390"/>
      <c r="F7172" s="390"/>
    </row>
    <row r="7173" spans="2:6" x14ac:dyDescent="0.3">
      <c r="B7173" s="412"/>
      <c r="C7173" s="126"/>
      <c r="D7173" s="390"/>
      <c r="E7173" s="390"/>
      <c r="F7173" s="390"/>
    </row>
    <row r="7174" spans="2:6" x14ac:dyDescent="0.3">
      <c r="B7174" s="412"/>
      <c r="C7174" s="126"/>
      <c r="D7174" s="390"/>
      <c r="E7174" s="390"/>
      <c r="F7174" s="390"/>
    </row>
    <row r="7175" spans="2:6" x14ac:dyDescent="0.3">
      <c r="B7175" s="412"/>
      <c r="C7175" s="126"/>
      <c r="D7175" s="390"/>
      <c r="E7175" s="390"/>
      <c r="F7175" s="390"/>
    </row>
    <row r="7176" spans="2:6" x14ac:dyDescent="0.3">
      <c r="B7176" s="412"/>
      <c r="C7176" s="126"/>
      <c r="D7176" s="390"/>
      <c r="E7176" s="390"/>
      <c r="F7176" s="390"/>
    </row>
    <row r="7177" spans="2:6" x14ac:dyDescent="0.3">
      <c r="B7177" s="412"/>
      <c r="C7177" s="126"/>
      <c r="D7177" s="390"/>
      <c r="E7177" s="390"/>
      <c r="F7177" s="390"/>
    </row>
    <row r="7178" spans="2:6" x14ac:dyDescent="0.3">
      <c r="B7178" s="412"/>
      <c r="C7178" s="126"/>
      <c r="D7178" s="390"/>
      <c r="E7178" s="390"/>
      <c r="F7178" s="390"/>
    </row>
    <row r="7179" spans="2:6" x14ac:dyDescent="0.3">
      <c r="B7179" s="412"/>
      <c r="C7179" s="126"/>
      <c r="D7179" s="390"/>
      <c r="E7179" s="390"/>
      <c r="F7179" s="390"/>
    </row>
    <row r="7180" spans="2:6" x14ac:dyDescent="0.3">
      <c r="B7180" s="412"/>
      <c r="C7180" s="126"/>
      <c r="D7180" s="390"/>
      <c r="E7180" s="390"/>
      <c r="F7180" s="390"/>
    </row>
    <row r="7181" spans="2:6" x14ac:dyDescent="0.3">
      <c r="B7181" s="412"/>
      <c r="C7181" s="126"/>
      <c r="D7181" s="390"/>
      <c r="E7181" s="390"/>
      <c r="F7181" s="390"/>
    </row>
    <row r="7182" spans="2:6" x14ac:dyDescent="0.3">
      <c r="B7182" s="412"/>
      <c r="C7182" s="126"/>
      <c r="D7182" s="390"/>
      <c r="E7182" s="390"/>
      <c r="F7182" s="390"/>
    </row>
    <row r="7183" spans="2:6" x14ac:dyDescent="0.3">
      <c r="B7183" s="412"/>
      <c r="C7183" s="126"/>
      <c r="D7183" s="390"/>
      <c r="E7183" s="390"/>
      <c r="F7183" s="390"/>
    </row>
    <row r="7184" spans="2:6" x14ac:dyDescent="0.3">
      <c r="B7184" s="412"/>
      <c r="C7184" s="126"/>
      <c r="D7184" s="390"/>
      <c r="E7184" s="390"/>
      <c r="F7184" s="390"/>
    </row>
    <row r="7185" spans="2:6" x14ac:dyDescent="0.3">
      <c r="B7185" s="412"/>
      <c r="C7185" s="126"/>
      <c r="D7185" s="390"/>
      <c r="E7185" s="390"/>
      <c r="F7185" s="390"/>
    </row>
    <row r="7186" spans="2:6" x14ac:dyDescent="0.3">
      <c r="B7186" s="412"/>
      <c r="C7186" s="126"/>
      <c r="D7186" s="390"/>
      <c r="E7186" s="390"/>
      <c r="F7186" s="390"/>
    </row>
    <row r="7187" spans="2:6" x14ac:dyDescent="0.3">
      <c r="B7187" s="412"/>
      <c r="C7187" s="126"/>
      <c r="D7187" s="390"/>
      <c r="E7187" s="390"/>
      <c r="F7187" s="390"/>
    </row>
    <row r="7188" spans="2:6" x14ac:dyDescent="0.3">
      <c r="B7188" s="412"/>
      <c r="C7188" s="126"/>
      <c r="D7188" s="390"/>
      <c r="E7188" s="390"/>
      <c r="F7188" s="390"/>
    </row>
    <row r="7189" spans="2:6" x14ac:dyDescent="0.3">
      <c r="B7189" s="412"/>
      <c r="C7189" s="126"/>
      <c r="D7189" s="390"/>
      <c r="E7189" s="390"/>
      <c r="F7189" s="390"/>
    </row>
    <row r="7190" spans="2:6" x14ac:dyDescent="0.3">
      <c r="B7190" s="412"/>
      <c r="C7190" s="126"/>
      <c r="D7190" s="390"/>
      <c r="E7190" s="390"/>
      <c r="F7190" s="390"/>
    </row>
    <row r="7191" spans="2:6" x14ac:dyDescent="0.3">
      <c r="B7191" s="412"/>
      <c r="C7191" s="126"/>
      <c r="D7191" s="390"/>
      <c r="E7191" s="390"/>
      <c r="F7191" s="390"/>
    </row>
    <row r="7192" spans="2:6" x14ac:dyDescent="0.3">
      <c r="B7192" s="412"/>
      <c r="C7192" s="126"/>
      <c r="D7192" s="390"/>
      <c r="E7192" s="390"/>
      <c r="F7192" s="390"/>
    </row>
    <row r="7193" spans="2:6" x14ac:dyDescent="0.3">
      <c r="B7193" s="412"/>
      <c r="C7193" s="126"/>
      <c r="D7193" s="390"/>
      <c r="E7193" s="390"/>
      <c r="F7193" s="390"/>
    </row>
    <row r="7194" spans="2:6" x14ac:dyDescent="0.3">
      <c r="B7194" s="412"/>
      <c r="C7194" s="126"/>
      <c r="D7194" s="390"/>
      <c r="E7194" s="390"/>
      <c r="F7194" s="390"/>
    </row>
    <row r="7195" spans="2:6" x14ac:dyDescent="0.3">
      <c r="B7195" s="412"/>
      <c r="C7195" s="126"/>
      <c r="D7195" s="390"/>
      <c r="E7195" s="390"/>
      <c r="F7195" s="390"/>
    </row>
    <row r="7196" spans="2:6" x14ac:dyDescent="0.3">
      <c r="B7196" s="412"/>
      <c r="C7196" s="126"/>
      <c r="D7196" s="390"/>
      <c r="E7196" s="390"/>
      <c r="F7196" s="390"/>
    </row>
    <row r="7197" spans="2:6" x14ac:dyDescent="0.3">
      <c r="B7197" s="412"/>
      <c r="C7197" s="126"/>
      <c r="D7197" s="390"/>
      <c r="E7197" s="390"/>
      <c r="F7197" s="390"/>
    </row>
    <row r="7198" spans="2:6" x14ac:dyDescent="0.3">
      <c r="B7198" s="412"/>
      <c r="C7198" s="126"/>
      <c r="D7198" s="390"/>
      <c r="E7198" s="390"/>
      <c r="F7198" s="390"/>
    </row>
    <row r="7199" spans="2:6" x14ac:dyDescent="0.3">
      <c r="B7199" s="412"/>
      <c r="C7199" s="126"/>
      <c r="D7199" s="390"/>
      <c r="E7199" s="390"/>
      <c r="F7199" s="390"/>
    </row>
    <row r="7200" spans="2:6" x14ac:dyDescent="0.3">
      <c r="B7200" s="412"/>
      <c r="C7200" s="126"/>
      <c r="D7200" s="390"/>
      <c r="E7200" s="390"/>
      <c r="F7200" s="390"/>
    </row>
    <row r="7201" spans="2:6" x14ac:dyDescent="0.3">
      <c r="B7201" s="412"/>
      <c r="C7201" s="126"/>
      <c r="D7201" s="390"/>
      <c r="E7201" s="390"/>
      <c r="F7201" s="390"/>
    </row>
    <row r="7202" spans="2:6" x14ac:dyDescent="0.3">
      <c r="B7202" s="412"/>
      <c r="C7202" s="126"/>
      <c r="D7202" s="390"/>
      <c r="E7202" s="390"/>
      <c r="F7202" s="390"/>
    </row>
    <row r="7203" spans="2:6" x14ac:dyDescent="0.3">
      <c r="B7203" s="412"/>
      <c r="C7203" s="126"/>
      <c r="D7203" s="390"/>
      <c r="E7203" s="390"/>
      <c r="F7203" s="390"/>
    </row>
    <row r="7204" spans="2:6" x14ac:dyDescent="0.3">
      <c r="B7204" s="412"/>
      <c r="C7204" s="126"/>
      <c r="D7204" s="390"/>
      <c r="E7204" s="390"/>
      <c r="F7204" s="390"/>
    </row>
    <row r="7205" spans="2:6" x14ac:dyDescent="0.3">
      <c r="B7205" s="412"/>
      <c r="C7205" s="126"/>
      <c r="D7205" s="390"/>
      <c r="E7205" s="390"/>
      <c r="F7205" s="390"/>
    </row>
    <row r="7206" spans="2:6" x14ac:dyDescent="0.3">
      <c r="B7206" s="412"/>
      <c r="C7206" s="126"/>
      <c r="D7206" s="390"/>
      <c r="E7206" s="390"/>
      <c r="F7206" s="390"/>
    </row>
    <row r="7207" spans="2:6" x14ac:dyDescent="0.3">
      <c r="B7207" s="412"/>
      <c r="C7207" s="126"/>
      <c r="D7207" s="390"/>
      <c r="E7207" s="390"/>
      <c r="F7207" s="390"/>
    </row>
    <row r="7208" spans="2:6" x14ac:dyDescent="0.3">
      <c r="B7208" s="412"/>
      <c r="C7208" s="126"/>
      <c r="D7208" s="390"/>
      <c r="E7208" s="390"/>
      <c r="F7208" s="390"/>
    </row>
    <row r="7209" spans="2:6" x14ac:dyDescent="0.3">
      <c r="B7209" s="412"/>
      <c r="C7209" s="126"/>
      <c r="D7209" s="390"/>
      <c r="E7209" s="390"/>
      <c r="F7209" s="390"/>
    </row>
    <row r="7210" spans="2:6" x14ac:dyDescent="0.3">
      <c r="B7210" s="412"/>
      <c r="C7210" s="126"/>
      <c r="D7210" s="390"/>
      <c r="E7210" s="390"/>
      <c r="F7210" s="390"/>
    </row>
    <row r="7211" spans="2:6" x14ac:dyDescent="0.3">
      <c r="B7211" s="412"/>
      <c r="C7211" s="126"/>
      <c r="D7211" s="390"/>
      <c r="E7211" s="390"/>
      <c r="F7211" s="390"/>
    </row>
    <row r="7212" spans="2:6" x14ac:dyDescent="0.3">
      <c r="B7212" s="412"/>
      <c r="C7212" s="126"/>
      <c r="D7212" s="390"/>
      <c r="E7212" s="390"/>
      <c r="F7212" s="390"/>
    </row>
    <row r="7213" spans="2:6" x14ac:dyDescent="0.3">
      <c r="B7213" s="412"/>
      <c r="C7213" s="126"/>
      <c r="D7213" s="390"/>
      <c r="E7213" s="390"/>
      <c r="F7213" s="390"/>
    </row>
    <row r="7214" spans="2:6" x14ac:dyDescent="0.3">
      <c r="B7214" s="412"/>
      <c r="C7214" s="126"/>
      <c r="D7214" s="390"/>
      <c r="E7214" s="390"/>
      <c r="F7214" s="390"/>
    </row>
    <row r="7215" spans="2:6" x14ac:dyDescent="0.3">
      <c r="B7215" s="412"/>
      <c r="C7215" s="126"/>
      <c r="D7215" s="390"/>
      <c r="E7215" s="390"/>
      <c r="F7215" s="390"/>
    </row>
    <row r="7216" spans="2:6" x14ac:dyDescent="0.3">
      <c r="B7216" s="412"/>
      <c r="C7216" s="126"/>
      <c r="D7216" s="390"/>
      <c r="E7216" s="390"/>
      <c r="F7216" s="390"/>
    </row>
    <row r="7217" spans="2:6" x14ac:dyDescent="0.3">
      <c r="B7217" s="412"/>
      <c r="C7217" s="126"/>
      <c r="D7217" s="390"/>
      <c r="E7217" s="390"/>
      <c r="F7217" s="390"/>
    </row>
    <row r="7218" spans="2:6" x14ac:dyDescent="0.3">
      <c r="B7218" s="412"/>
      <c r="C7218" s="126"/>
      <c r="D7218" s="390"/>
      <c r="E7218" s="390"/>
      <c r="F7218" s="390"/>
    </row>
    <row r="7219" spans="2:6" x14ac:dyDescent="0.3">
      <c r="B7219" s="412"/>
      <c r="C7219" s="126"/>
      <c r="D7219" s="390"/>
      <c r="E7219" s="390"/>
      <c r="F7219" s="390"/>
    </row>
    <row r="7220" spans="2:6" x14ac:dyDescent="0.3">
      <c r="B7220" s="412"/>
      <c r="C7220" s="126"/>
      <c r="D7220" s="390"/>
      <c r="E7220" s="390"/>
      <c r="F7220" s="390"/>
    </row>
    <row r="7221" spans="2:6" x14ac:dyDescent="0.3">
      <c r="B7221" s="412"/>
      <c r="C7221" s="126"/>
      <c r="D7221" s="390"/>
      <c r="E7221" s="390"/>
      <c r="F7221" s="390"/>
    </row>
    <row r="7222" spans="2:6" x14ac:dyDescent="0.3">
      <c r="B7222" s="412"/>
      <c r="C7222" s="126"/>
      <c r="D7222" s="390"/>
      <c r="E7222" s="390"/>
      <c r="F7222" s="390"/>
    </row>
    <row r="7223" spans="2:6" x14ac:dyDescent="0.3">
      <c r="B7223" s="412"/>
      <c r="C7223" s="126"/>
      <c r="D7223" s="390"/>
      <c r="E7223" s="390"/>
      <c r="F7223" s="390"/>
    </row>
    <row r="7224" spans="2:6" x14ac:dyDescent="0.3">
      <c r="B7224" s="412"/>
      <c r="C7224" s="126"/>
      <c r="D7224" s="390"/>
      <c r="E7224" s="390"/>
      <c r="F7224" s="390"/>
    </row>
    <row r="7225" spans="2:6" x14ac:dyDescent="0.3">
      <c r="B7225" s="412"/>
      <c r="C7225" s="126"/>
      <c r="D7225" s="390"/>
      <c r="E7225" s="390"/>
      <c r="F7225" s="390"/>
    </row>
    <row r="7226" spans="2:6" x14ac:dyDescent="0.3">
      <c r="B7226" s="412"/>
      <c r="C7226" s="126"/>
      <c r="D7226" s="390"/>
      <c r="E7226" s="390"/>
      <c r="F7226" s="390"/>
    </row>
    <row r="7227" spans="2:6" x14ac:dyDescent="0.3">
      <c r="B7227" s="412"/>
      <c r="C7227" s="126"/>
      <c r="D7227" s="390"/>
      <c r="E7227" s="390"/>
      <c r="F7227" s="390"/>
    </row>
    <row r="7228" spans="2:6" x14ac:dyDescent="0.3">
      <c r="B7228" s="412"/>
      <c r="C7228" s="126"/>
      <c r="D7228" s="390"/>
      <c r="E7228" s="390"/>
      <c r="F7228" s="390"/>
    </row>
    <row r="7229" spans="2:6" x14ac:dyDescent="0.3">
      <c r="B7229" s="412"/>
      <c r="C7229" s="126"/>
      <c r="D7229" s="390"/>
      <c r="E7229" s="390"/>
      <c r="F7229" s="390"/>
    </row>
    <row r="7230" spans="2:6" x14ac:dyDescent="0.3">
      <c r="B7230" s="412"/>
      <c r="C7230" s="126"/>
      <c r="D7230" s="390"/>
      <c r="E7230" s="390"/>
      <c r="F7230" s="390"/>
    </row>
    <row r="7231" spans="2:6" x14ac:dyDescent="0.3">
      <c r="B7231" s="412"/>
      <c r="C7231" s="126"/>
      <c r="D7231" s="390"/>
      <c r="E7231" s="390"/>
      <c r="F7231" s="390"/>
    </row>
    <row r="7232" spans="2:6" x14ac:dyDescent="0.3">
      <c r="B7232" s="412"/>
      <c r="C7232" s="126"/>
      <c r="D7232" s="390"/>
      <c r="E7232" s="390"/>
      <c r="F7232" s="390"/>
    </row>
    <row r="7233" spans="2:6" x14ac:dyDescent="0.3">
      <c r="B7233" s="412"/>
      <c r="C7233" s="126"/>
      <c r="D7233" s="390"/>
      <c r="E7233" s="390"/>
      <c r="F7233" s="390"/>
    </row>
    <row r="7234" spans="2:6" x14ac:dyDescent="0.3">
      <c r="B7234" s="412"/>
      <c r="C7234" s="126"/>
      <c r="D7234" s="390"/>
      <c r="E7234" s="390"/>
      <c r="F7234" s="390"/>
    </row>
    <row r="7235" spans="2:6" x14ac:dyDescent="0.3">
      <c r="B7235" s="412"/>
      <c r="C7235" s="126"/>
      <c r="D7235" s="390"/>
      <c r="E7235" s="390"/>
      <c r="F7235" s="390"/>
    </row>
    <row r="7236" spans="2:6" x14ac:dyDescent="0.3">
      <c r="B7236" s="412"/>
      <c r="C7236" s="126"/>
      <c r="D7236" s="390"/>
      <c r="E7236" s="390"/>
      <c r="F7236" s="390"/>
    </row>
    <row r="7237" spans="2:6" x14ac:dyDescent="0.3">
      <c r="B7237" s="412"/>
      <c r="C7237" s="126"/>
      <c r="D7237" s="390"/>
      <c r="E7237" s="390"/>
      <c r="F7237" s="390"/>
    </row>
    <row r="7238" spans="2:6" x14ac:dyDescent="0.3">
      <c r="B7238" s="412"/>
      <c r="C7238" s="126"/>
      <c r="D7238" s="390"/>
      <c r="E7238" s="390"/>
      <c r="F7238" s="390"/>
    </row>
    <row r="7239" spans="2:6" x14ac:dyDescent="0.3">
      <c r="B7239" s="412"/>
      <c r="C7239" s="126"/>
      <c r="D7239" s="390"/>
      <c r="E7239" s="390"/>
      <c r="F7239" s="390"/>
    </row>
    <row r="7240" spans="2:6" x14ac:dyDescent="0.3">
      <c r="B7240" s="412"/>
      <c r="C7240" s="126"/>
      <c r="D7240" s="390"/>
      <c r="E7240" s="390"/>
      <c r="F7240" s="390"/>
    </row>
    <row r="7241" spans="2:6" x14ac:dyDescent="0.3">
      <c r="B7241" s="412"/>
      <c r="C7241" s="126"/>
      <c r="D7241" s="390"/>
      <c r="E7241" s="390"/>
      <c r="F7241" s="390"/>
    </row>
    <row r="7242" spans="2:6" x14ac:dyDescent="0.3">
      <c r="B7242" s="412"/>
      <c r="C7242" s="126"/>
      <c r="D7242" s="390"/>
      <c r="E7242" s="390"/>
      <c r="F7242" s="390"/>
    </row>
    <row r="7243" spans="2:6" x14ac:dyDescent="0.3">
      <c r="B7243" s="412"/>
      <c r="C7243" s="126"/>
      <c r="D7243" s="390"/>
      <c r="E7243" s="390"/>
      <c r="F7243" s="390"/>
    </row>
    <row r="7244" spans="2:6" x14ac:dyDescent="0.3">
      <c r="B7244" s="412"/>
      <c r="C7244" s="126"/>
      <c r="D7244" s="390"/>
      <c r="E7244" s="390"/>
      <c r="F7244" s="390"/>
    </row>
    <row r="7245" spans="2:6" x14ac:dyDescent="0.3">
      <c r="B7245" s="412"/>
      <c r="C7245" s="126"/>
      <c r="D7245" s="390"/>
      <c r="E7245" s="390"/>
      <c r="F7245" s="390"/>
    </row>
    <row r="7246" spans="2:6" x14ac:dyDescent="0.3">
      <c r="B7246" s="412"/>
      <c r="C7246" s="126"/>
      <c r="D7246" s="390"/>
      <c r="E7246" s="390"/>
      <c r="F7246" s="390"/>
    </row>
    <row r="7247" spans="2:6" x14ac:dyDescent="0.3">
      <c r="B7247" s="412"/>
      <c r="C7247" s="126"/>
      <c r="D7247" s="390"/>
      <c r="E7247" s="390"/>
      <c r="F7247" s="390"/>
    </row>
    <row r="7248" spans="2:6" x14ac:dyDescent="0.3">
      <c r="B7248" s="412"/>
      <c r="C7248" s="126"/>
      <c r="D7248" s="390"/>
      <c r="E7248" s="390"/>
      <c r="F7248" s="390"/>
    </row>
    <row r="7249" spans="2:6" x14ac:dyDescent="0.3">
      <c r="B7249" s="412"/>
      <c r="C7249" s="126"/>
      <c r="D7249" s="390"/>
      <c r="E7249" s="390"/>
      <c r="F7249" s="390"/>
    </row>
    <row r="7250" spans="2:6" x14ac:dyDescent="0.3">
      <c r="B7250" s="412"/>
      <c r="C7250" s="126"/>
      <c r="D7250" s="390"/>
      <c r="E7250" s="390"/>
      <c r="F7250" s="390"/>
    </row>
    <row r="7251" spans="2:6" x14ac:dyDescent="0.3">
      <c r="B7251" s="412"/>
      <c r="C7251" s="126"/>
      <c r="D7251" s="390"/>
      <c r="E7251" s="390"/>
      <c r="F7251" s="390"/>
    </row>
    <row r="7252" spans="2:6" x14ac:dyDescent="0.3">
      <c r="B7252" s="412"/>
      <c r="C7252" s="126"/>
      <c r="D7252" s="390"/>
      <c r="E7252" s="390"/>
      <c r="F7252" s="390"/>
    </row>
    <row r="7253" spans="2:6" x14ac:dyDescent="0.3">
      <c r="B7253" s="412"/>
      <c r="C7253" s="126"/>
      <c r="D7253" s="390"/>
      <c r="E7253" s="390"/>
      <c r="F7253" s="390"/>
    </row>
    <row r="7254" spans="2:6" x14ac:dyDescent="0.3">
      <c r="B7254" s="412"/>
      <c r="C7254" s="126"/>
      <c r="D7254" s="390"/>
      <c r="E7254" s="390"/>
      <c r="F7254" s="390"/>
    </row>
    <row r="7255" spans="2:6" x14ac:dyDescent="0.3">
      <c r="B7255" s="412"/>
      <c r="C7255" s="126"/>
      <c r="D7255" s="390"/>
      <c r="E7255" s="390"/>
      <c r="F7255" s="390"/>
    </row>
    <row r="7256" spans="2:6" x14ac:dyDescent="0.3">
      <c r="B7256" s="412"/>
      <c r="C7256" s="126"/>
      <c r="D7256" s="390"/>
      <c r="E7256" s="390"/>
      <c r="F7256" s="390"/>
    </row>
    <row r="7257" spans="2:6" x14ac:dyDescent="0.3">
      <c r="B7257" s="412"/>
      <c r="C7257" s="126"/>
      <c r="D7257" s="390"/>
      <c r="E7257" s="390"/>
      <c r="F7257" s="390"/>
    </row>
    <row r="7258" spans="2:6" x14ac:dyDescent="0.3">
      <c r="B7258" s="412"/>
      <c r="C7258" s="126"/>
      <c r="D7258" s="390"/>
      <c r="E7258" s="390"/>
      <c r="F7258" s="390"/>
    </row>
    <row r="7259" spans="2:6" x14ac:dyDescent="0.3">
      <c r="B7259" s="412"/>
      <c r="C7259" s="126"/>
      <c r="D7259" s="390"/>
      <c r="E7259" s="390"/>
      <c r="F7259" s="390"/>
    </row>
    <row r="7260" spans="2:6" x14ac:dyDescent="0.3">
      <c r="B7260" s="412"/>
      <c r="C7260" s="126"/>
      <c r="D7260" s="390"/>
      <c r="E7260" s="390"/>
      <c r="F7260" s="390"/>
    </row>
    <row r="7261" spans="2:6" x14ac:dyDescent="0.3">
      <c r="B7261" s="412"/>
      <c r="C7261" s="126"/>
      <c r="D7261" s="390"/>
      <c r="E7261" s="390"/>
      <c r="F7261" s="390"/>
    </row>
    <row r="7262" spans="2:6" x14ac:dyDescent="0.3">
      <c r="B7262" s="412"/>
      <c r="C7262" s="126"/>
      <c r="D7262" s="390"/>
      <c r="E7262" s="390"/>
      <c r="F7262" s="390"/>
    </row>
    <row r="7263" spans="2:6" x14ac:dyDescent="0.3">
      <c r="B7263" s="412"/>
      <c r="C7263" s="126"/>
      <c r="D7263" s="390"/>
      <c r="E7263" s="390"/>
      <c r="F7263" s="390"/>
    </row>
    <row r="7264" spans="2:6" x14ac:dyDescent="0.3">
      <c r="B7264" s="412"/>
      <c r="C7264" s="126"/>
      <c r="D7264" s="390"/>
      <c r="E7264" s="390"/>
      <c r="F7264" s="390"/>
    </row>
    <row r="7265" spans="2:6" x14ac:dyDescent="0.3">
      <c r="B7265" s="412"/>
      <c r="C7265" s="126"/>
      <c r="D7265" s="390"/>
      <c r="E7265" s="390"/>
      <c r="F7265" s="390"/>
    </row>
    <row r="7266" spans="2:6" x14ac:dyDescent="0.3">
      <c r="B7266" s="412"/>
      <c r="C7266" s="126"/>
      <c r="D7266" s="390"/>
      <c r="E7266" s="390"/>
      <c r="F7266" s="390"/>
    </row>
    <row r="7267" spans="2:6" x14ac:dyDescent="0.3">
      <c r="B7267" s="412"/>
      <c r="C7267" s="126"/>
      <c r="D7267" s="390"/>
      <c r="E7267" s="390"/>
      <c r="F7267" s="390"/>
    </row>
    <row r="7268" spans="2:6" x14ac:dyDescent="0.3">
      <c r="B7268" s="412"/>
      <c r="C7268" s="126"/>
      <c r="D7268" s="390"/>
      <c r="E7268" s="390"/>
      <c r="F7268" s="390"/>
    </row>
    <row r="7269" spans="2:6" x14ac:dyDescent="0.3">
      <c r="B7269" s="412"/>
      <c r="C7269" s="126"/>
      <c r="D7269" s="390"/>
      <c r="E7269" s="390"/>
      <c r="F7269" s="390"/>
    </row>
    <row r="7270" spans="2:6" x14ac:dyDescent="0.3">
      <c r="B7270" s="412"/>
      <c r="C7270" s="126"/>
      <c r="D7270" s="390"/>
      <c r="E7270" s="390"/>
      <c r="F7270" s="390"/>
    </row>
    <row r="7271" spans="2:6" x14ac:dyDescent="0.3">
      <c r="B7271" s="412"/>
      <c r="C7271" s="126"/>
      <c r="D7271" s="390"/>
      <c r="E7271" s="390"/>
      <c r="F7271" s="390"/>
    </row>
    <row r="7272" spans="2:6" x14ac:dyDescent="0.3">
      <c r="B7272" s="412"/>
      <c r="C7272" s="126"/>
      <c r="D7272" s="390"/>
      <c r="E7272" s="390"/>
      <c r="F7272" s="390"/>
    </row>
    <row r="7273" spans="2:6" x14ac:dyDescent="0.3">
      <c r="B7273" s="412"/>
      <c r="C7273" s="126"/>
      <c r="D7273" s="390"/>
      <c r="E7273" s="390"/>
      <c r="F7273" s="390"/>
    </row>
    <row r="7274" spans="2:6" x14ac:dyDescent="0.3">
      <c r="B7274" s="412"/>
      <c r="C7274" s="126"/>
      <c r="D7274" s="390"/>
      <c r="E7274" s="390"/>
      <c r="F7274" s="390"/>
    </row>
    <row r="7275" spans="2:6" x14ac:dyDescent="0.3">
      <c r="B7275" s="412"/>
      <c r="C7275" s="126"/>
      <c r="D7275" s="390"/>
      <c r="E7275" s="390"/>
      <c r="F7275" s="390"/>
    </row>
    <row r="7276" spans="2:6" x14ac:dyDescent="0.3">
      <c r="B7276" s="412"/>
      <c r="C7276" s="126"/>
      <c r="D7276" s="390"/>
      <c r="E7276" s="390"/>
      <c r="F7276" s="390"/>
    </row>
    <row r="7277" spans="2:6" x14ac:dyDescent="0.3">
      <c r="B7277" s="412"/>
      <c r="C7277" s="126"/>
      <c r="D7277" s="390"/>
      <c r="E7277" s="390"/>
      <c r="F7277" s="390"/>
    </row>
    <row r="7278" spans="2:6" x14ac:dyDescent="0.3">
      <c r="B7278" s="412"/>
      <c r="C7278" s="126"/>
      <c r="D7278" s="390"/>
      <c r="E7278" s="390"/>
      <c r="F7278" s="390"/>
    </row>
    <row r="7279" spans="2:6" x14ac:dyDescent="0.3">
      <c r="B7279" s="412"/>
      <c r="C7279" s="126"/>
      <c r="D7279" s="390"/>
      <c r="E7279" s="390"/>
      <c r="F7279" s="390"/>
    </row>
    <row r="7280" spans="2:6" x14ac:dyDescent="0.3">
      <c r="B7280" s="412"/>
      <c r="C7280" s="126"/>
      <c r="D7280" s="390"/>
      <c r="E7280" s="390"/>
      <c r="F7280" s="390"/>
    </row>
    <row r="7281" spans="2:6" x14ac:dyDescent="0.3">
      <c r="B7281" s="412"/>
      <c r="C7281" s="126"/>
      <c r="D7281" s="390"/>
      <c r="E7281" s="390"/>
      <c r="F7281" s="390"/>
    </row>
    <row r="7282" spans="2:6" x14ac:dyDescent="0.3">
      <c r="B7282" s="412"/>
      <c r="C7282" s="126"/>
      <c r="D7282" s="390"/>
      <c r="E7282" s="390"/>
      <c r="F7282" s="390"/>
    </row>
    <row r="7283" spans="2:6" x14ac:dyDescent="0.3">
      <c r="B7283" s="412"/>
      <c r="C7283" s="126"/>
      <c r="D7283" s="390"/>
      <c r="E7283" s="390"/>
      <c r="F7283" s="390"/>
    </row>
    <row r="7284" spans="2:6" x14ac:dyDescent="0.3">
      <c r="B7284" s="412"/>
      <c r="C7284" s="126"/>
      <c r="D7284" s="390"/>
      <c r="E7284" s="390"/>
      <c r="F7284" s="390"/>
    </row>
    <row r="7285" spans="2:6" x14ac:dyDescent="0.3">
      <c r="B7285" s="412"/>
      <c r="C7285" s="126"/>
      <c r="D7285" s="390"/>
      <c r="E7285" s="390"/>
      <c r="F7285" s="390"/>
    </row>
    <row r="7286" spans="2:6" x14ac:dyDescent="0.3">
      <c r="B7286" s="412"/>
      <c r="C7286" s="126"/>
      <c r="D7286" s="390"/>
      <c r="E7286" s="390"/>
      <c r="F7286" s="390"/>
    </row>
    <row r="7287" spans="2:6" x14ac:dyDescent="0.3">
      <c r="B7287" s="412"/>
      <c r="C7287" s="126"/>
      <c r="D7287" s="390"/>
      <c r="E7287" s="390"/>
      <c r="F7287" s="390"/>
    </row>
    <row r="7288" spans="2:6" x14ac:dyDescent="0.3">
      <c r="B7288" s="412"/>
      <c r="C7288" s="126"/>
      <c r="D7288" s="390"/>
      <c r="E7288" s="390"/>
      <c r="F7288" s="390"/>
    </row>
    <row r="7289" spans="2:6" x14ac:dyDescent="0.3">
      <c r="B7289" s="412"/>
      <c r="C7289" s="126"/>
      <c r="D7289" s="390"/>
      <c r="E7289" s="390"/>
      <c r="F7289" s="390"/>
    </row>
    <row r="7290" spans="2:6" x14ac:dyDescent="0.3">
      <c r="B7290" s="412"/>
      <c r="C7290" s="126"/>
      <c r="D7290" s="390"/>
      <c r="E7290" s="390"/>
      <c r="F7290" s="390"/>
    </row>
    <row r="7291" spans="2:6" x14ac:dyDescent="0.3">
      <c r="B7291" s="412"/>
      <c r="C7291" s="126"/>
      <c r="D7291" s="390"/>
      <c r="E7291" s="390"/>
      <c r="F7291" s="390"/>
    </row>
    <row r="7292" spans="2:6" x14ac:dyDescent="0.3">
      <c r="B7292" s="412"/>
      <c r="C7292" s="126"/>
      <c r="D7292" s="390"/>
      <c r="E7292" s="390"/>
      <c r="F7292" s="390"/>
    </row>
    <row r="7293" spans="2:6" x14ac:dyDescent="0.3">
      <c r="B7293" s="412"/>
      <c r="C7293" s="126"/>
      <c r="D7293" s="390"/>
      <c r="E7293" s="390"/>
      <c r="F7293" s="390"/>
    </row>
    <row r="7294" spans="2:6" x14ac:dyDescent="0.3">
      <c r="B7294" s="412"/>
      <c r="C7294" s="126"/>
      <c r="D7294" s="390"/>
      <c r="E7294" s="390"/>
      <c r="F7294" s="390"/>
    </row>
    <row r="7295" spans="2:6" x14ac:dyDescent="0.3">
      <c r="B7295" s="412"/>
      <c r="C7295" s="126"/>
      <c r="D7295" s="390"/>
      <c r="E7295" s="390"/>
      <c r="F7295" s="390"/>
    </row>
    <row r="7296" spans="2:6" x14ac:dyDescent="0.3">
      <c r="B7296" s="412"/>
      <c r="C7296" s="126"/>
      <c r="D7296" s="390"/>
      <c r="E7296" s="390"/>
      <c r="F7296" s="390"/>
    </row>
    <row r="7297" spans="2:6" x14ac:dyDescent="0.3">
      <c r="B7297" s="412"/>
      <c r="C7297" s="126"/>
      <c r="D7297" s="390"/>
      <c r="E7297" s="390"/>
      <c r="F7297" s="390"/>
    </row>
    <row r="7298" spans="2:6" x14ac:dyDescent="0.3">
      <c r="B7298" s="412"/>
      <c r="C7298" s="126"/>
      <c r="D7298" s="390"/>
      <c r="E7298" s="390"/>
      <c r="F7298" s="390"/>
    </row>
    <row r="7299" spans="2:6" x14ac:dyDescent="0.3">
      <c r="B7299" s="412"/>
      <c r="C7299" s="126"/>
      <c r="D7299" s="390"/>
      <c r="E7299" s="390"/>
      <c r="F7299" s="390"/>
    </row>
    <row r="7300" spans="2:6" x14ac:dyDescent="0.3">
      <c r="B7300" s="412"/>
      <c r="C7300" s="126"/>
      <c r="D7300" s="390"/>
      <c r="E7300" s="390"/>
      <c r="F7300" s="390"/>
    </row>
    <row r="7301" spans="2:6" x14ac:dyDescent="0.3">
      <c r="B7301" s="412"/>
      <c r="C7301" s="126"/>
      <c r="D7301" s="390"/>
      <c r="E7301" s="390"/>
      <c r="F7301" s="390"/>
    </row>
    <row r="7302" spans="2:6" x14ac:dyDescent="0.3">
      <c r="B7302" s="412"/>
      <c r="C7302" s="126"/>
      <c r="D7302" s="390"/>
      <c r="E7302" s="390"/>
      <c r="F7302" s="390"/>
    </row>
    <row r="7303" spans="2:6" x14ac:dyDescent="0.3">
      <c r="B7303" s="412"/>
      <c r="C7303" s="126"/>
      <c r="D7303" s="390"/>
      <c r="E7303" s="390"/>
      <c r="F7303" s="390"/>
    </row>
    <row r="7304" spans="2:6" x14ac:dyDescent="0.3">
      <c r="B7304" s="412"/>
      <c r="C7304" s="126"/>
      <c r="D7304" s="390"/>
      <c r="E7304" s="390"/>
      <c r="F7304" s="390"/>
    </row>
    <row r="7305" spans="2:6" x14ac:dyDescent="0.3">
      <c r="B7305" s="412"/>
      <c r="C7305" s="126"/>
      <c r="D7305" s="390"/>
      <c r="E7305" s="390"/>
      <c r="F7305" s="390"/>
    </row>
    <row r="7306" spans="2:6" x14ac:dyDescent="0.3">
      <c r="B7306" s="412"/>
      <c r="C7306" s="126"/>
      <c r="D7306" s="390"/>
      <c r="E7306" s="390"/>
      <c r="F7306" s="390"/>
    </row>
    <row r="7307" spans="2:6" x14ac:dyDescent="0.3">
      <c r="B7307" s="412"/>
      <c r="C7307" s="126"/>
      <c r="D7307" s="390"/>
      <c r="E7307" s="390"/>
      <c r="F7307" s="390"/>
    </row>
    <row r="7308" spans="2:6" x14ac:dyDescent="0.3">
      <c r="B7308" s="412"/>
      <c r="C7308" s="126"/>
      <c r="D7308" s="390"/>
      <c r="E7308" s="390"/>
      <c r="F7308" s="390"/>
    </row>
    <row r="7309" spans="2:6" x14ac:dyDescent="0.3">
      <c r="B7309" s="412"/>
      <c r="C7309" s="126"/>
      <c r="D7309" s="390"/>
      <c r="E7309" s="390"/>
      <c r="F7309" s="390"/>
    </row>
    <row r="7310" spans="2:6" x14ac:dyDescent="0.3">
      <c r="B7310" s="412"/>
      <c r="C7310" s="126"/>
      <c r="D7310" s="390"/>
      <c r="E7310" s="390"/>
      <c r="F7310" s="390"/>
    </row>
    <row r="7311" spans="2:6" x14ac:dyDescent="0.3">
      <c r="B7311" s="412"/>
      <c r="C7311" s="126"/>
      <c r="D7311" s="390"/>
      <c r="E7311" s="390"/>
      <c r="F7311" s="390"/>
    </row>
    <row r="7312" spans="2:6" x14ac:dyDescent="0.3">
      <c r="B7312" s="412"/>
      <c r="C7312" s="126"/>
      <c r="D7312" s="390"/>
      <c r="E7312" s="390"/>
      <c r="F7312" s="390"/>
    </row>
    <row r="7313" spans="2:6" x14ac:dyDescent="0.3">
      <c r="B7313" s="412"/>
      <c r="C7313" s="126"/>
      <c r="D7313" s="390"/>
      <c r="E7313" s="390"/>
      <c r="F7313" s="390"/>
    </row>
    <row r="7314" spans="2:6" x14ac:dyDescent="0.3">
      <c r="B7314" s="412"/>
      <c r="C7314" s="126"/>
      <c r="D7314" s="390"/>
      <c r="E7314" s="390"/>
      <c r="F7314" s="390"/>
    </row>
    <row r="7315" spans="2:6" x14ac:dyDescent="0.3">
      <c r="B7315" s="412"/>
      <c r="C7315" s="126"/>
      <c r="D7315" s="390"/>
      <c r="E7315" s="390"/>
      <c r="F7315" s="390"/>
    </row>
    <row r="7316" spans="2:6" x14ac:dyDescent="0.3">
      <c r="B7316" s="412"/>
      <c r="C7316" s="126"/>
      <c r="D7316" s="390"/>
      <c r="E7316" s="390"/>
      <c r="F7316" s="390"/>
    </row>
    <row r="7317" spans="2:6" x14ac:dyDescent="0.3">
      <c r="B7317" s="412"/>
      <c r="C7317" s="126"/>
      <c r="D7317" s="390"/>
      <c r="E7317" s="390"/>
      <c r="F7317" s="390"/>
    </row>
    <row r="7318" spans="2:6" x14ac:dyDescent="0.3">
      <c r="B7318" s="412"/>
      <c r="C7318" s="126"/>
      <c r="D7318" s="390"/>
      <c r="E7318" s="390"/>
      <c r="F7318" s="390"/>
    </row>
    <row r="7319" spans="2:6" x14ac:dyDescent="0.3">
      <c r="B7319" s="412"/>
      <c r="C7319" s="126"/>
      <c r="D7319" s="390"/>
      <c r="E7319" s="390"/>
      <c r="F7319" s="390"/>
    </row>
    <row r="7320" spans="2:6" x14ac:dyDescent="0.3">
      <c r="B7320" s="412"/>
      <c r="C7320" s="126"/>
      <c r="D7320" s="390"/>
      <c r="E7320" s="390"/>
      <c r="F7320" s="390"/>
    </row>
    <row r="7321" spans="2:6" x14ac:dyDescent="0.3">
      <c r="B7321" s="412"/>
      <c r="C7321" s="126"/>
      <c r="D7321" s="390"/>
      <c r="E7321" s="390"/>
      <c r="F7321" s="390"/>
    </row>
    <row r="7322" spans="2:6" x14ac:dyDescent="0.3">
      <c r="B7322" s="412"/>
      <c r="C7322" s="126"/>
      <c r="D7322" s="390"/>
      <c r="E7322" s="390"/>
      <c r="F7322" s="390"/>
    </row>
    <row r="7323" spans="2:6" x14ac:dyDescent="0.3">
      <c r="B7323" s="412"/>
      <c r="C7323" s="126"/>
      <c r="D7323" s="390"/>
      <c r="E7323" s="390"/>
      <c r="F7323" s="390"/>
    </row>
    <row r="7324" spans="2:6" x14ac:dyDescent="0.3">
      <c r="B7324" s="412"/>
      <c r="C7324" s="126"/>
      <c r="D7324" s="390"/>
      <c r="E7324" s="390"/>
      <c r="F7324" s="390"/>
    </row>
    <row r="7325" spans="2:6" x14ac:dyDescent="0.3">
      <c r="B7325" s="412"/>
      <c r="C7325" s="126"/>
      <c r="D7325" s="390"/>
      <c r="E7325" s="390"/>
      <c r="F7325" s="390"/>
    </row>
    <row r="7326" spans="2:6" x14ac:dyDescent="0.3">
      <c r="B7326" s="412"/>
      <c r="C7326" s="126"/>
      <c r="D7326" s="390"/>
      <c r="E7326" s="390"/>
      <c r="F7326" s="390"/>
    </row>
    <row r="7327" spans="2:6" x14ac:dyDescent="0.3">
      <c r="B7327" s="412"/>
      <c r="C7327" s="126"/>
      <c r="D7327" s="390"/>
      <c r="E7327" s="390"/>
      <c r="F7327" s="390"/>
    </row>
    <row r="7328" spans="2:6" x14ac:dyDescent="0.3">
      <c r="B7328" s="412"/>
      <c r="C7328" s="126"/>
      <c r="D7328" s="390"/>
      <c r="E7328" s="390"/>
      <c r="F7328" s="390"/>
    </row>
    <row r="7329" spans="2:6" x14ac:dyDescent="0.3">
      <c r="B7329" s="412"/>
      <c r="C7329" s="126"/>
      <c r="D7329" s="390"/>
      <c r="E7329" s="390"/>
      <c r="F7329" s="390"/>
    </row>
    <row r="7330" spans="2:6" x14ac:dyDescent="0.3">
      <c r="B7330" s="412"/>
      <c r="C7330" s="126"/>
      <c r="D7330" s="390"/>
      <c r="E7330" s="390"/>
      <c r="F7330" s="390"/>
    </row>
    <row r="7331" spans="2:6" x14ac:dyDescent="0.3">
      <c r="B7331" s="412"/>
      <c r="C7331" s="126"/>
      <c r="D7331" s="390"/>
      <c r="E7331" s="390"/>
      <c r="F7331" s="390"/>
    </row>
    <row r="7332" spans="2:6" x14ac:dyDescent="0.3">
      <c r="B7332" s="412"/>
      <c r="C7332" s="126"/>
      <c r="D7332" s="390"/>
      <c r="E7332" s="390"/>
      <c r="F7332" s="390"/>
    </row>
    <row r="7333" spans="2:6" x14ac:dyDescent="0.3">
      <c r="B7333" s="412"/>
      <c r="C7333" s="126"/>
      <c r="D7333" s="390"/>
      <c r="E7333" s="390"/>
      <c r="F7333" s="390"/>
    </row>
    <row r="7334" spans="2:6" x14ac:dyDescent="0.3">
      <c r="B7334" s="412"/>
      <c r="C7334" s="126"/>
      <c r="D7334" s="390"/>
      <c r="E7334" s="390"/>
      <c r="F7334" s="390"/>
    </row>
    <row r="7335" spans="2:6" x14ac:dyDescent="0.3">
      <c r="B7335" s="412"/>
      <c r="C7335" s="126"/>
      <c r="D7335" s="390"/>
      <c r="E7335" s="390"/>
      <c r="F7335" s="390"/>
    </row>
    <row r="7336" spans="2:6" x14ac:dyDescent="0.3">
      <c r="B7336" s="412"/>
      <c r="C7336" s="126"/>
      <c r="D7336" s="390"/>
      <c r="E7336" s="390"/>
      <c r="F7336" s="390"/>
    </row>
    <row r="7337" spans="2:6" x14ac:dyDescent="0.3">
      <c r="B7337" s="412"/>
      <c r="C7337" s="126"/>
      <c r="D7337" s="390"/>
      <c r="E7337" s="390"/>
      <c r="F7337" s="390"/>
    </row>
    <row r="7338" spans="2:6" x14ac:dyDescent="0.3">
      <c r="B7338" s="412"/>
      <c r="C7338" s="126"/>
      <c r="D7338" s="390"/>
      <c r="E7338" s="390"/>
      <c r="F7338" s="390"/>
    </row>
    <row r="7339" spans="2:6" x14ac:dyDescent="0.3">
      <c r="B7339" s="412"/>
      <c r="C7339" s="126"/>
      <c r="D7339" s="390"/>
      <c r="E7339" s="390"/>
      <c r="F7339" s="390"/>
    </row>
    <row r="7340" spans="2:6" x14ac:dyDescent="0.3">
      <c r="B7340" s="412"/>
      <c r="C7340" s="126"/>
      <c r="D7340" s="390"/>
      <c r="E7340" s="390"/>
      <c r="F7340" s="390"/>
    </row>
    <row r="7341" spans="2:6" x14ac:dyDescent="0.3">
      <c r="B7341" s="412"/>
      <c r="C7341" s="126"/>
      <c r="D7341" s="390"/>
      <c r="E7341" s="390"/>
      <c r="F7341" s="390"/>
    </row>
    <row r="7342" spans="2:6" x14ac:dyDescent="0.3">
      <c r="B7342" s="412"/>
      <c r="C7342" s="126"/>
      <c r="D7342" s="390"/>
      <c r="E7342" s="390"/>
      <c r="F7342" s="390"/>
    </row>
    <row r="7343" spans="2:6" x14ac:dyDescent="0.3">
      <c r="B7343" s="412"/>
      <c r="C7343" s="126"/>
      <c r="D7343" s="390"/>
      <c r="E7343" s="390"/>
      <c r="F7343" s="390"/>
    </row>
    <row r="7344" spans="2:6" x14ac:dyDescent="0.3">
      <c r="B7344" s="412"/>
      <c r="C7344" s="126"/>
      <c r="D7344" s="390"/>
      <c r="E7344" s="390"/>
      <c r="F7344" s="390"/>
    </row>
    <row r="7345" spans="2:6" x14ac:dyDescent="0.3">
      <c r="B7345" s="412"/>
      <c r="C7345" s="126"/>
      <c r="D7345" s="390"/>
      <c r="E7345" s="390"/>
      <c r="F7345" s="390"/>
    </row>
    <row r="7346" spans="2:6" x14ac:dyDescent="0.3">
      <c r="B7346" s="412"/>
      <c r="C7346" s="126"/>
      <c r="D7346" s="390"/>
      <c r="E7346" s="390"/>
      <c r="F7346" s="390"/>
    </row>
    <row r="7347" spans="2:6" x14ac:dyDescent="0.3">
      <c r="B7347" s="412"/>
      <c r="C7347" s="126"/>
      <c r="D7347" s="390"/>
      <c r="E7347" s="390"/>
      <c r="F7347" s="390"/>
    </row>
    <row r="7348" spans="2:6" x14ac:dyDescent="0.3">
      <c r="B7348" s="412"/>
      <c r="C7348" s="126"/>
      <c r="D7348" s="390"/>
      <c r="E7348" s="390"/>
      <c r="F7348" s="390"/>
    </row>
    <row r="7349" spans="2:6" x14ac:dyDescent="0.3">
      <c r="B7349" s="412"/>
      <c r="C7349" s="126"/>
      <c r="D7349" s="390"/>
      <c r="E7349" s="390"/>
      <c r="F7349" s="390"/>
    </row>
    <row r="7350" spans="2:6" x14ac:dyDescent="0.3">
      <c r="B7350" s="412"/>
      <c r="C7350" s="126"/>
      <c r="D7350" s="390"/>
      <c r="E7350" s="390"/>
      <c r="F7350" s="390"/>
    </row>
    <row r="7351" spans="2:6" x14ac:dyDescent="0.3">
      <c r="B7351" s="412"/>
      <c r="C7351" s="126"/>
      <c r="D7351" s="390"/>
      <c r="E7351" s="390"/>
      <c r="F7351" s="390"/>
    </row>
    <row r="7352" spans="2:6" x14ac:dyDescent="0.3">
      <c r="B7352" s="412"/>
      <c r="C7352" s="126"/>
      <c r="D7352" s="390"/>
      <c r="E7352" s="390"/>
      <c r="F7352" s="390"/>
    </row>
    <row r="7353" spans="2:6" x14ac:dyDescent="0.3">
      <c r="B7353" s="412"/>
      <c r="C7353" s="126"/>
      <c r="D7353" s="390"/>
      <c r="E7353" s="390"/>
      <c r="F7353" s="390"/>
    </row>
    <row r="7354" spans="2:6" x14ac:dyDescent="0.3">
      <c r="B7354" s="412"/>
      <c r="C7354" s="126"/>
      <c r="D7354" s="390"/>
      <c r="E7354" s="390"/>
      <c r="F7354" s="390"/>
    </row>
    <row r="7355" spans="2:6" x14ac:dyDescent="0.3">
      <c r="B7355" s="412"/>
      <c r="C7355" s="126"/>
      <c r="D7355" s="390"/>
      <c r="E7355" s="390"/>
      <c r="F7355" s="390"/>
    </row>
    <row r="7356" spans="2:6" x14ac:dyDescent="0.3">
      <c r="B7356" s="412"/>
      <c r="C7356" s="126"/>
      <c r="D7356" s="390"/>
      <c r="E7356" s="390"/>
      <c r="F7356" s="390"/>
    </row>
    <row r="7357" spans="2:6" x14ac:dyDescent="0.3">
      <c r="B7357" s="412"/>
      <c r="C7357" s="126"/>
      <c r="D7357" s="390"/>
      <c r="E7357" s="390"/>
      <c r="F7357" s="390"/>
    </row>
    <row r="7358" spans="2:6" x14ac:dyDescent="0.3">
      <c r="B7358" s="412"/>
      <c r="C7358" s="126"/>
      <c r="D7358" s="390"/>
      <c r="E7358" s="390"/>
      <c r="F7358" s="390"/>
    </row>
    <row r="7359" spans="2:6" x14ac:dyDescent="0.3">
      <c r="B7359" s="412"/>
      <c r="C7359" s="126"/>
      <c r="D7359" s="390"/>
      <c r="E7359" s="390"/>
      <c r="F7359" s="390"/>
    </row>
    <row r="7360" spans="2:6" x14ac:dyDescent="0.3">
      <c r="B7360" s="412"/>
      <c r="C7360" s="126"/>
      <c r="D7360" s="390"/>
      <c r="E7360" s="390"/>
      <c r="F7360" s="390"/>
    </row>
    <row r="7361" spans="2:6" x14ac:dyDescent="0.3">
      <c r="B7361" s="412"/>
      <c r="C7361" s="126"/>
      <c r="D7361" s="390"/>
      <c r="E7361" s="390"/>
      <c r="F7361" s="390"/>
    </row>
    <row r="7362" spans="2:6" x14ac:dyDescent="0.3">
      <c r="B7362" s="412"/>
      <c r="C7362" s="126"/>
      <c r="D7362" s="390"/>
      <c r="E7362" s="390"/>
      <c r="F7362" s="390"/>
    </row>
    <row r="7363" spans="2:6" x14ac:dyDescent="0.3">
      <c r="B7363" s="412"/>
      <c r="C7363" s="126"/>
      <c r="D7363" s="390"/>
      <c r="E7363" s="390"/>
      <c r="F7363" s="390"/>
    </row>
    <row r="7364" spans="2:6" x14ac:dyDescent="0.3">
      <c r="B7364" s="412"/>
      <c r="C7364" s="126"/>
      <c r="D7364" s="390"/>
      <c r="E7364" s="390"/>
      <c r="F7364" s="390"/>
    </row>
    <row r="7365" spans="2:6" x14ac:dyDescent="0.3">
      <c r="B7365" s="412"/>
      <c r="C7365" s="126"/>
      <c r="D7365" s="390"/>
      <c r="E7365" s="390"/>
      <c r="F7365" s="390"/>
    </row>
    <row r="7366" spans="2:6" x14ac:dyDescent="0.3">
      <c r="B7366" s="412"/>
      <c r="C7366" s="126"/>
      <c r="D7366" s="390"/>
      <c r="E7366" s="390"/>
      <c r="F7366" s="390"/>
    </row>
    <row r="7367" spans="2:6" x14ac:dyDescent="0.3">
      <c r="B7367" s="412"/>
      <c r="C7367" s="126"/>
      <c r="D7367" s="390"/>
      <c r="E7367" s="390"/>
      <c r="F7367" s="390"/>
    </row>
    <row r="7368" spans="2:6" x14ac:dyDescent="0.3">
      <c r="B7368" s="412"/>
      <c r="C7368" s="126"/>
      <c r="D7368" s="390"/>
      <c r="E7368" s="390"/>
      <c r="F7368" s="390"/>
    </row>
    <row r="7369" spans="2:6" x14ac:dyDescent="0.3">
      <c r="B7369" s="412"/>
      <c r="C7369" s="126"/>
      <c r="D7369" s="390"/>
      <c r="E7369" s="390"/>
      <c r="F7369" s="390"/>
    </row>
    <row r="7370" spans="2:6" x14ac:dyDescent="0.3">
      <c r="B7370" s="412"/>
      <c r="C7370" s="126"/>
      <c r="D7370" s="390"/>
      <c r="E7370" s="390"/>
      <c r="F7370" s="390"/>
    </row>
    <row r="7371" spans="2:6" x14ac:dyDescent="0.3">
      <c r="B7371" s="412"/>
      <c r="C7371" s="126"/>
      <c r="D7371" s="390"/>
      <c r="E7371" s="390"/>
      <c r="F7371" s="390"/>
    </row>
    <row r="7372" spans="2:6" x14ac:dyDescent="0.3">
      <c r="B7372" s="412"/>
      <c r="C7372" s="126"/>
      <c r="D7372" s="390"/>
      <c r="E7372" s="390"/>
      <c r="F7372" s="390"/>
    </row>
    <row r="7373" spans="2:6" x14ac:dyDescent="0.3">
      <c r="B7373" s="412"/>
      <c r="C7373" s="126"/>
      <c r="D7373" s="390"/>
      <c r="E7373" s="390"/>
      <c r="F7373" s="390"/>
    </row>
    <row r="7374" spans="2:6" x14ac:dyDescent="0.3">
      <c r="B7374" s="412"/>
      <c r="C7374" s="126"/>
      <c r="D7374" s="390"/>
      <c r="E7374" s="390"/>
      <c r="F7374" s="390"/>
    </row>
    <row r="7375" spans="2:6" x14ac:dyDescent="0.3">
      <c r="B7375" s="412"/>
      <c r="C7375" s="126"/>
      <c r="D7375" s="390"/>
      <c r="E7375" s="390"/>
      <c r="F7375" s="390"/>
    </row>
    <row r="7376" spans="2:6" x14ac:dyDescent="0.3">
      <c r="B7376" s="412"/>
      <c r="C7376" s="126"/>
      <c r="D7376" s="390"/>
      <c r="E7376" s="390"/>
      <c r="F7376" s="390"/>
    </row>
    <row r="7377" spans="2:6" x14ac:dyDescent="0.3">
      <c r="B7377" s="412"/>
      <c r="C7377" s="126"/>
      <c r="D7377" s="390"/>
      <c r="E7377" s="390"/>
      <c r="F7377" s="390"/>
    </row>
    <row r="7378" spans="2:6" x14ac:dyDescent="0.3">
      <c r="B7378" s="412"/>
      <c r="C7378" s="126"/>
      <c r="D7378" s="390"/>
      <c r="E7378" s="390"/>
      <c r="F7378" s="390"/>
    </row>
    <row r="7379" spans="2:6" x14ac:dyDescent="0.3">
      <c r="B7379" s="412"/>
      <c r="C7379" s="126"/>
      <c r="D7379" s="390"/>
      <c r="E7379" s="390"/>
      <c r="F7379" s="390"/>
    </row>
    <row r="7380" spans="2:6" x14ac:dyDescent="0.3">
      <c r="B7380" s="412"/>
      <c r="C7380" s="126"/>
      <c r="D7380" s="390"/>
      <c r="E7380" s="390"/>
      <c r="F7380" s="390"/>
    </row>
    <row r="7381" spans="2:6" x14ac:dyDescent="0.3">
      <c r="B7381" s="412"/>
      <c r="C7381" s="126"/>
      <c r="D7381" s="390"/>
      <c r="E7381" s="390"/>
      <c r="F7381" s="390"/>
    </row>
    <row r="7382" spans="2:6" x14ac:dyDescent="0.3">
      <c r="B7382" s="412"/>
      <c r="C7382" s="126"/>
      <c r="D7382" s="390"/>
      <c r="E7382" s="390"/>
      <c r="F7382" s="390"/>
    </row>
    <row r="7383" spans="2:6" x14ac:dyDescent="0.3">
      <c r="B7383" s="412"/>
      <c r="C7383" s="126"/>
      <c r="D7383" s="390"/>
      <c r="E7383" s="390"/>
      <c r="F7383" s="390"/>
    </row>
    <row r="7384" spans="2:6" x14ac:dyDescent="0.3">
      <c r="B7384" s="412"/>
      <c r="C7384" s="126"/>
      <c r="D7384" s="390"/>
      <c r="E7384" s="390"/>
      <c r="F7384" s="390"/>
    </row>
    <row r="7385" spans="2:6" x14ac:dyDescent="0.3">
      <c r="B7385" s="412"/>
      <c r="C7385" s="126"/>
      <c r="D7385" s="390"/>
      <c r="E7385" s="390"/>
      <c r="F7385" s="390"/>
    </row>
    <row r="7386" spans="2:6" x14ac:dyDescent="0.3">
      <c r="B7386" s="412"/>
      <c r="C7386" s="126"/>
      <c r="D7386" s="390"/>
      <c r="E7386" s="390"/>
      <c r="F7386" s="390"/>
    </row>
    <row r="7387" spans="2:6" x14ac:dyDescent="0.3">
      <c r="B7387" s="412"/>
      <c r="C7387" s="126"/>
      <c r="D7387" s="390"/>
      <c r="E7387" s="390"/>
      <c r="F7387" s="390"/>
    </row>
    <row r="7388" spans="2:6" x14ac:dyDescent="0.3">
      <c r="B7388" s="412"/>
      <c r="C7388" s="126"/>
      <c r="D7388" s="390"/>
      <c r="E7388" s="390"/>
      <c r="F7388" s="390"/>
    </row>
    <row r="7389" spans="2:6" x14ac:dyDescent="0.3">
      <c r="B7389" s="412"/>
      <c r="C7389" s="126"/>
      <c r="D7389" s="390"/>
      <c r="E7389" s="390"/>
      <c r="F7389" s="390"/>
    </row>
    <row r="7390" spans="2:6" x14ac:dyDescent="0.3">
      <c r="B7390" s="412"/>
      <c r="C7390" s="126"/>
      <c r="D7390" s="390"/>
      <c r="E7390" s="390"/>
      <c r="F7390" s="390"/>
    </row>
    <row r="7391" spans="2:6" x14ac:dyDescent="0.3">
      <c r="B7391" s="412"/>
      <c r="C7391" s="126"/>
      <c r="D7391" s="390"/>
      <c r="E7391" s="390"/>
      <c r="F7391" s="390"/>
    </row>
    <row r="7392" spans="2:6" x14ac:dyDescent="0.3">
      <c r="B7392" s="412"/>
      <c r="C7392" s="126"/>
      <c r="D7392" s="390"/>
      <c r="E7392" s="390"/>
      <c r="F7392" s="390"/>
    </row>
    <row r="7393" spans="2:6" x14ac:dyDescent="0.3">
      <c r="B7393" s="412"/>
      <c r="C7393" s="126"/>
      <c r="D7393" s="390"/>
      <c r="E7393" s="390"/>
      <c r="F7393" s="390"/>
    </row>
    <row r="7394" spans="2:6" x14ac:dyDescent="0.3">
      <c r="B7394" s="412"/>
      <c r="C7394" s="126"/>
      <c r="D7394" s="390"/>
      <c r="E7394" s="390"/>
      <c r="F7394" s="390"/>
    </row>
    <row r="7395" spans="2:6" x14ac:dyDescent="0.3">
      <c r="B7395" s="412"/>
      <c r="C7395" s="126"/>
      <c r="D7395" s="390"/>
      <c r="E7395" s="390"/>
      <c r="F7395" s="390"/>
    </row>
    <row r="7396" spans="2:6" x14ac:dyDescent="0.3">
      <c r="B7396" s="412"/>
      <c r="C7396" s="126"/>
      <c r="D7396" s="390"/>
      <c r="E7396" s="390"/>
      <c r="F7396" s="390"/>
    </row>
    <row r="7397" spans="2:6" x14ac:dyDescent="0.3">
      <c r="B7397" s="412"/>
      <c r="C7397" s="126"/>
      <c r="D7397" s="390"/>
      <c r="E7397" s="390"/>
      <c r="F7397" s="390"/>
    </row>
    <row r="7398" spans="2:6" x14ac:dyDescent="0.3">
      <c r="B7398" s="412"/>
      <c r="C7398" s="126"/>
      <c r="D7398" s="390"/>
      <c r="E7398" s="390"/>
      <c r="F7398" s="390"/>
    </row>
    <row r="7399" spans="2:6" x14ac:dyDescent="0.3">
      <c r="B7399" s="412"/>
      <c r="C7399" s="126"/>
      <c r="D7399" s="390"/>
      <c r="E7399" s="390"/>
      <c r="F7399" s="390"/>
    </row>
    <row r="7400" spans="2:6" x14ac:dyDescent="0.3">
      <c r="B7400" s="412"/>
      <c r="C7400" s="126"/>
      <c r="D7400" s="390"/>
      <c r="E7400" s="390"/>
      <c r="F7400" s="390"/>
    </row>
    <row r="7401" spans="2:6" x14ac:dyDescent="0.3">
      <c r="B7401" s="412"/>
      <c r="C7401" s="126"/>
      <c r="D7401" s="390"/>
      <c r="E7401" s="390"/>
      <c r="F7401" s="390"/>
    </row>
    <row r="7402" spans="2:6" x14ac:dyDescent="0.3">
      <c r="B7402" s="412"/>
      <c r="C7402" s="126"/>
      <c r="D7402" s="390"/>
      <c r="E7402" s="390"/>
      <c r="F7402" s="390"/>
    </row>
    <row r="7403" spans="2:6" x14ac:dyDescent="0.3">
      <c r="B7403" s="412"/>
      <c r="C7403" s="126"/>
      <c r="D7403" s="390"/>
      <c r="E7403" s="390"/>
      <c r="F7403" s="390"/>
    </row>
    <row r="7404" spans="2:6" x14ac:dyDescent="0.3">
      <c r="B7404" s="412"/>
      <c r="C7404" s="126"/>
      <c r="D7404" s="390"/>
      <c r="E7404" s="390"/>
      <c r="F7404" s="390"/>
    </row>
    <row r="7405" spans="2:6" x14ac:dyDescent="0.3">
      <c r="B7405" s="412"/>
      <c r="C7405" s="126"/>
      <c r="D7405" s="390"/>
      <c r="E7405" s="390"/>
      <c r="F7405" s="390"/>
    </row>
    <row r="7406" spans="2:6" x14ac:dyDescent="0.3">
      <c r="B7406" s="412"/>
      <c r="C7406" s="126"/>
      <c r="D7406" s="390"/>
      <c r="E7406" s="390"/>
      <c r="F7406" s="390"/>
    </row>
    <row r="7407" spans="2:6" x14ac:dyDescent="0.3">
      <c r="B7407" s="412"/>
      <c r="C7407" s="126"/>
      <c r="D7407" s="390"/>
      <c r="E7407" s="390"/>
      <c r="F7407" s="390"/>
    </row>
    <row r="7408" spans="2:6" x14ac:dyDescent="0.3">
      <c r="B7408" s="412"/>
      <c r="C7408" s="126"/>
      <c r="D7408" s="390"/>
      <c r="E7408" s="390"/>
      <c r="F7408" s="390"/>
    </row>
    <row r="7409" spans="2:6" x14ac:dyDescent="0.3">
      <c r="B7409" s="412"/>
      <c r="C7409" s="126"/>
      <c r="D7409" s="390"/>
      <c r="E7409" s="390"/>
      <c r="F7409" s="390"/>
    </row>
    <row r="7410" spans="2:6" x14ac:dyDescent="0.3">
      <c r="B7410" s="412"/>
      <c r="C7410" s="126"/>
      <c r="D7410" s="390"/>
      <c r="E7410" s="390"/>
      <c r="F7410" s="390"/>
    </row>
    <row r="7411" spans="2:6" x14ac:dyDescent="0.3">
      <c r="B7411" s="412"/>
      <c r="C7411" s="126"/>
      <c r="D7411" s="390"/>
      <c r="E7411" s="390"/>
      <c r="F7411" s="390"/>
    </row>
    <row r="7412" spans="2:6" x14ac:dyDescent="0.3">
      <c r="B7412" s="412"/>
      <c r="C7412" s="126"/>
      <c r="D7412" s="390"/>
      <c r="E7412" s="390"/>
      <c r="F7412" s="390"/>
    </row>
    <row r="7413" spans="2:6" x14ac:dyDescent="0.3">
      <c r="B7413" s="412"/>
      <c r="C7413" s="126"/>
      <c r="D7413" s="390"/>
      <c r="E7413" s="390"/>
      <c r="F7413" s="390"/>
    </row>
    <row r="7414" spans="2:6" x14ac:dyDescent="0.3">
      <c r="B7414" s="412"/>
      <c r="C7414" s="126"/>
      <c r="D7414" s="390"/>
      <c r="E7414" s="390"/>
      <c r="F7414" s="390"/>
    </row>
    <row r="7415" spans="2:6" x14ac:dyDescent="0.3">
      <c r="B7415" s="412"/>
      <c r="C7415" s="126"/>
      <c r="D7415" s="390"/>
      <c r="E7415" s="390"/>
      <c r="F7415" s="390"/>
    </row>
    <row r="7416" spans="2:6" x14ac:dyDescent="0.3">
      <c r="B7416" s="412"/>
      <c r="C7416" s="126"/>
      <c r="D7416" s="390"/>
      <c r="E7416" s="390"/>
      <c r="F7416" s="390"/>
    </row>
    <row r="7417" spans="2:6" x14ac:dyDescent="0.3">
      <c r="B7417" s="412"/>
      <c r="C7417" s="126"/>
      <c r="D7417" s="390"/>
      <c r="E7417" s="390"/>
      <c r="F7417" s="390"/>
    </row>
    <row r="7418" spans="2:6" x14ac:dyDescent="0.3">
      <c r="B7418" s="412"/>
      <c r="C7418" s="126"/>
      <c r="D7418" s="390"/>
      <c r="E7418" s="390"/>
      <c r="F7418" s="390"/>
    </row>
    <row r="7419" spans="2:6" x14ac:dyDescent="0.3">
      <c r="B7419" s="412"/>
      <c r="C7419" s="126"/>
      <c r="D7419" s="390"/>
      <c r="E7419" s="390"/>
      <c r="F7419" s="390"/>
    </row>
    <row r="7420" spans="2:6" x14ac:dyDescent="0.3">
      <c r="B7420" s="412"/>
      <c r="C7420" s="126"/>
      <c r="D7420" s="390"/>
      <c r="E7420" s="390"/>
      <c r="F7420" s="390"/>
    </row>
    <row r="7421" spans="2:6" x14ac:dyDescent="0.3">
      <c r="B7421" s="412"/>
      <c r="C7421" s="126"/>
      <c r="D7421" s="390"/>
      <c r="E7421" s="390"/>
      <c r="F7421" s="390"/>
    </row>
    <row r="7422" spans="2:6" x14ac:dyDescent="0.3">
      <c r="B7422" s="412"/>
      <c r="C7422" s="126"/>
      <c r="D7422" s="390"/>
      <c r="E7422" s="390"/>
      <c r="F7422" s="390"/>
    </row>
    <row r="7423" spans="2:6" x14ac:dyDescent="0.3">
      <c r="B7423" s="412"/>
      <c r="C7423" s="126"/>
      <c r="D7423" s="390"/>
      <c r="E7423" s="390"/>
      <c r="F7423" s="390"/>
    </row>
    <row r="7424" spans="2:6" x14ac:dyDescent="0.3">
      <c r="B7424" s="412"/>
      <c r="C7424" s="126"/>
      <c r="D7424" s="390"/>
      <c r="E7424" s="390"/>
      <c r="F7424" s="390"/>
    </row>
    <row r="7425" spans="2:6" x14ac:dyDescent="0.3">
      <c r="B7425" s="412"/>
      <c r="C7425" s="126"/>
      <c r="D7425" s="390"/>
      <c r="E7425" s="390"/>
      <c r="F7425" s="390"/>
    </row>
    <row r="7426" spans="2:6" x14ac:dyDescent="0.3">
      <c r="B7426" s="412"/>
      <c r="C7426" s="126"/>
      <c r="D7426" s="390"/>
      <c r="E7426" s="390"/>
      <c r="F7426" s="390"/>
    </row>
    <row r="7427" spans="2:6" x14ac:dyDescent="0.3">
      <c r="B7427" s="412"/>
      <c r="C7427" s="126"/>
      <c r="D7427" s="390"/>
      <c r="E7427" s="390"/>
      <c r="F7427" s="390"/>
    </row>
    <row r="7428" spans="2:6" x14ac:dyDescent="0.3">
      <c r="B7428" s="412"/>
      <c r="C7428" s="126"/>
      <c r="D7428" s="390"/>
      <c r="E7428" s="390"/>
      <c r="F7428" s="390"/>
    </row>
    <row r="7429" spans="2:6" x14ac:dyDescent="0.3">
      <c r="B7429" s="412"/>
      <c r="C7429" s="126"/>
      <c r="D7429" s="390"/>
      <c r="E7429" s="390"/>
      <c r="F7429" s="390"/>
    </row>
    <row r="7430" spans="2:6" x14ac:dyDescent="0.3">
      <c r="B7430" s="412"/>
      <c r="C7430" s="126"/>
      <c r="D7430" s="390"/>
      <c r="E7430" s="390"/>
      <c r="F7430" s="390"/>
    </row>
    <row r="7431" spans="2:6" x14ac:dyDescent="0.3">
      <c r="B7431" s="412"/>
      <c r="C7431" s="126"/>
      <c r="D7431" s="390"/>
      <c r="E7431" s="390"/>
      <c r="F7431" s="390"/>
    </row>
    <row r="7432" spans="2:6" x14ac:dyDescent="0.3">
      <c r="B7432" s="412"/>
      <c r="C7432" s="126"/>
      <c r="D7432" s="390"/>
      <c r="E7432" s="390"/>
      <c r="F7432" s="390"/>
    </row>
    <row r="7433" spans="2:6" x14ac:dyDescent="0.3">
      <c r="B7433" s="412"/>
      <c r="C7433" s="126"/>
      <c r="D7433" s="390"/>
      <c r="E7433" s="390"/>
      <c r="F7433" s="390"/>
    </row>
    <row r="7434" spans="2:6" x14ac:dyDescent="0.3">
      <c r="B7434" s="412"/>
      <c r="C7434" s="126"/>
      <c r="D7434" s="390"/>
      <c r="E7434" s="390"/>
      <c r="F7434" s="390"/>
    </row>
    <row r="7435" spans="2:6" x14ac:dyDescent="0.3">
      <c r="B7435" s="412"/>
      <c r="C7435" s="126"/>
      <c r="D7435" s="390"/>
      <c r="E7435" s="390"/>
      <c r="F7435" s="390"/>
    </row>
    <row r="7436" spans="2:6" x14ac:dyDescent="0.3">
      <c r="B7436" s="412"/>
      <c r="C7436" s="126"/>
      <c r="D7436" s="390"/>
      <c r="E7436" s="390"/>
      <c r="F7436" s="390"/>
    </row>
    <row r="7437" spans="2:6" x14ac:dyDescent="0.3">
      <c r="B7437" s="412"/>
      <c r="C7437" s="126"/>
      <c r="D7437" s="390"/>
      <c r="E7437" s="390"/>
      <c r="F7437" s="390"/>
    </row>
    <row r="7438" spans="2:6" x14ac:dyDescent="0.3">
      <c r="B7438" s="412"/>
      <c r="C7438" s="126"/>
      <c r="D7438" s="390"/>
      <c r="E7438" s="390"/>
      <c r="F7438" s="390"/>
    </row>
    <row r="7439" spans="2:6" x14ac:dyDescent="0.3">
      <c r="B7439" s="412"/>
      <c r="C7439" s="126"/>
      <c r="D7439" s="390"/>
      <c r="E7439" s="390"/>
      <c r="F7439" s="390"/>
    </row>
    <row r="7440" spans="2:6" x14ac:dyDescent="0.3">
      <c r="B7440" s="412"/>
      <c r="C7440" s="126"/>
      <c r="D7440" s="390"/>
      <c r="E7440" s="390"/>
      <c r="F7440" s="390"/>
    </row>
    <row r="7441" spans="2:6" x14ac:dyDescent="0.3">
      <c r="B7441" s="412"/>
      <c r="C7441" s="126"/>
      <c r="D7441" s="390"/>
      <c r="E7441" s="390"/>
      <c r="F7441" s="390"/>
    </row>
    <row r="7442" spans="2:6" x14ac:dyDescent="0.3">
      <c r="B7442" s="412"/>
      <c r="C7442" s="126"/>
      <c r="D7442" s="390"/>
      <c r="E7442" s="390"/>
      <c r="F7442" s="390"/>
    </row>
    <row r="7443" spans="2:6" x14ac:dyDescent="0.3">
      <c r="B7443" s="412"/>
      <c r="C7443" s="126"/>
      <c r="D7443" s="390"/>
      <c r="E7443" s="390"/>
      <c r="F7443" s="390"/>
    </row>
    <row r="7444" spans="2:6" x14ac:dyDescent="0.3">
      <c r="B7444" s="412"/>
      <c r="C7444" s="126"/>
      <c r="D7444" s="390"/>
      <c r="E7444" s="390"/>
      <c r="F7444" s="390"/>
    </row>
    <row r="7445" spans="2:6" x14ac:dyDescent="0.3">
      <c r="B7445" s="412"/>
      <c r="C7445" s="126"/>
      <c r="D7445" s="390"/>
      <c r="E7445" s="390"/>
      <c r="F7445" s="390"/>
    </row>
    <row r="7446" spans="2:6" x14ac:dyDescent="0.3">
      <c r="B7446" s="412"/>
      <c r="C7446" s="126"/>
      <c r="D7446" s="390"/>
      <c r="E7446" s="390"/>
      <c r="F7446" s="390"/>
    </row>
    <row r="7447" spans="2:6" x14ac:dyDescent="0.3">
      <c r="B7447" s="412"/>
      <c r="C7447" s="126"/>
      <c r="D7447" s="390"/>
      <c r="E7447" s="390"/>
      <c r="F7447" s="390"/>
    </row>
    <row r="7448" spans="2:6" x14ac:dyDescent="0.3">
      <c r="B7448" s="412"/>
      <c r="C7448" s="126"/>
      <c r="D7448" s="390"/>
      <c r="E7448" s="390"/>
      <c r="F7448" s="390"/>
    </row>
    <row r="7449" spans="2:6" x14ac:dyDescent="0.3">
      <c r="B7449" s="412"/>
      <c r="C7449" s="126"/>
      <c r="D7449" s="390"/>
      <c r="E7449" s="390"/>
      <c r="F7449" s="390"/>
    </row>
    <row r="7450" spans="2:6" x14ac:dyDescent="0.3">
      <c r="B7450" s="412"/>
      <c r="C7450" s="126"/>
      <c r="D7450" s="390"/>
      <c r="E7450" s="390"/>
      <c r="F7450" s="390"/>
    </row>
    <row r="7451" spans="2:6" x14ac:dyDescent="0.3">
      <c r="B7451" s="412"/>
      <c r="C7451" s="126"/>
      <c r="D7451" s="390"/>
      <c r="E7451" s="390"/>
      <c r="F7451" s="390"/>
    </row>
    <row r="7452" spans="2:6" x14ac:dyDescent="0.3">
      <c r="B7452" s="412"/>
      <c r="C7452" s="126"/>
      <c r="D7452" s="390"/>
      <c r="E7452" s="390"/>
      <c r="F7452" s="390"/>
    </row>
    <row r="7453" spans="2:6" x14ac:dyDescent="0.3">
      <c r="B7453" s="412"/>
      <c r="C7453" s="126"/>
      <c r="D7453" s="390"/>
      <c r="E7453" s="390"/>
      <c r="F7453" s="390"/>
    </row>
    <row r="7454" spans="2:6" x14ac:dyDescent="0.3">
      <c r="B7454" s="412"/>
      <c r="C7454" s="126"/>
      <c r="D7454" s="390"/>
      <c r="E7454" s="390"/>
      <c r="F7454" s="390"/>
    </row>
    <row r="7455" spans="2:6" x14ac:dyDescent="0.3">
      <c r="B7455" s="412"/>
      <c r="C7455" s="126"/>
      <c r="D7455" s="390"/>
      <c r="E7455" s="390"/>
      <c r="F7455" s="390"/>
    </row>
    <row r="7456" spans="2:6" x14ac:dyDescent="0.3">
      <c r="B7456" s="412"/>
      <c r="C7456" s="126"/>
      <c r="D7456" s="390"/>
      <c r="E7456" s="390"/>
      <c r="F7456" s="390"/>
    </row>
    <row r="7457" spans="2:6" x14ac:dyDescent="0.3">
      <c r="B7457" s="412"/>
      <c r="C7457" s="126"/>
      <c r="D7457" s="390"/>
      <c r="E7457" s="390"/>
      <c r="F7457" s="390"/>
    </row>
    <row r="7458" spans="2:6" x14ac:dyDescent="0.3">
      <c r="B7458" s="412"/>
      <c r="C7458" s="126"/>
      <c r="D7458" s="390"/>
      <c r="E7458" s="390"/>
      <c r="F7458" s="390"/>
    </row>
    <row r="7459" spans="2:6" x14ac:dyDescent="0.3">
      <c r="B7459" s="412"/>
      <c r="C7459" s="126"/>
      <c r="D7459" s="390"/>
      <c r="E7459" s="390"/>
      <c r="F7459" s="390"/>
    </row>
    <row r="7460" spans="2:6" x14ac:dyDescent="0.3">
      <c r="B7460" s="412"/>
      <c r="C7460" s="126"/>
      <c r="D7460" s="390"/>
      <c r="E7460" s="390"/>
      <c r="F7460" s="390"/>
    </row>
    <row r="7461" spans="2:6" x14ac:dyDescent="0.3">
      <c r="B7461" s="412"/>
      <c r="C7461" s="126"/>
      <c r="D7461" s="390"/>
      <c r="E7461" s="390"/>
      <c r="F7461" s="390"/>
    </row>
    <row r="7462" spans="2:6" x14ac:dyDescent="0.3">
      <c r="B7462" s="412"/>
      <c r="C7462" s="126"/>
      <c r="D7462" s="390"/>
      <c r="E7462" s="390"/>
      <c r="F7462" s="390"/>
    </row>
    <row r="7463" spans="2:6" x14ac:dyDescent="0.3">
      <c r="B7463" s="412"/>
      <c r="C7463" s="126"/>
      <c r="D7463" s="390"/>
      <c r="E7463" s="390"/>
      <c r="F7463" s="390"/>
    </row>
    <row r="7464" spans="2:6" x14ac:dyDescent="0.3">
      <c r="B7464" s="412"/>
      <c r="C7464" s="126"/>
      <c r="D7464" s="390"/>
      <c r="E7464" s="390"/>
      <c r="F7464" s="390"/>
    </row>
    <row r="7465" spans="2:6" x14ac:dyDescent="0.3">
      <c r="B7465" s="412"/>
      <c r="C7465" s="126"/>
      <c r="D7465" s="390"/>
      <c r="E7465" s="390"/>
      <c r="F7465" s="390"/>
    </row>
    <row r="7466" spans="2:6" x14ac:dyDescent="0.3">
      <c r="B7466" s="412"/>
      <c r="C7466" s="126"/>
      <c r="D7466" s="390"/>
      <c r="E7466" s="390"/>
      <c r="F7466" s="390"/>
    </row>
    <row r="7467" spans="2:6" x14ac:dyDescent="0.3">
      <c r="B7467" s="412"/>
      <c r="C7467" s="126"/>
      <c r="D7467" s="390"/>
      <c r="E7467" s="390"/>
      <c r="F7467" s="390"/>
    </row>
    <row r="7468" spans="2:6" x14ac:dyDescent="0.3">
      <c r="B7468" s="412"/>
      <c r="C7468" s="126"/>
      <c r="D7468" s="390"/>
      <c r="E7468" s="390"/>
      <c r="F7468" s="390"/>
    </row>
    <row r="7469" spans="2:6" x14ac:dyDescent="0.3">
      <c r="B7469" s="412"/>
      <c r="C7469" s="126"/>
      <c r="D7469" s="390"/>
      <c r="E7469" s="390"/>
      <c r="F7469" s="390"/>
    </row>
    <row r="7470" spans="2:6" x14ac:dyDescent="0.3">
      <c r="B7470" s="412"/>
      <c r="C7470" s="126"/>
      <c r="D7470" s="390"/>
      <c r="E7470" s="390"/>
      <c r="F7470" s="390"/>
    </row>
    <row r="7471" spans="2:6" x14ac:dyDescent="0.3">
      <c r="B7471" s="412"/>
      <c r="C7471" s="126"/>
      <c r="D7471" s="390"/>
      <c r="E7471" s="390"/>
      <c r="F7471" s="390"/>
    </row>
    <row r="7472" spans="2:6" x14ac:dyDescent="0.3">
      <c r="B7472" s="412"/>
      <c r="C7472" s="126"/>
      <c r="D7472" s="390"/>
      <c r="E7472" s="390"/>
      <c r="F7472" s="390"/>
    </row>
    <row r="7473" spans="2:6" x14ac:dyDescent="0.3">
      <c r="B7473" s="412"/>
      <c r="C7473" s="126"/>
      <c r="D7473" s="390"/>
      <c r="E7473" s="390"/>
      <c r="F7473" s="390"/>
    </row>
    <row r="7474" spans="2:6" x14ac:dyDescent="0.3">
      <c r="B7474" s="412"/>
      <c r="C7474" s="126"/>
      <c r="D7474" s="390"/>
      <c r="E7474" s="390"/>
      <c r="F7474" s="390"/>
    </row>
    <row r="7475" spans="2:6" x14ac:dyDescent="0.3">
      <c r="B7475" s="412"/>
      <c r="C7475" s="126"/>
      <c r="D7475" s="390"/>
      <c r="E7475" s="390"/>
      <c r="F7475" s="390"/>
    </row>
    <row r="7476" spans="2:6" x14ac:dyDescent="0.3">
      <c r="B7476" s="412"/>
      <c r="C7476" s="126"/>
      <c r="D7476" s="390"/>
      <c r="E7476" s="390"/>
      <c r="F7476" s="390"/>
    </row>
    <row r="7477" spans="2:6" x14ac:dyDescent="0.3">
      <c r="B7477" s="412"/>
      <c r="C7477" s="126"/>
      <c r="D7477" s="390"/>
      <c r="E7477" s="390"/>
      <c r="F7477" s="390"/>
    </row>
    <row r="7478" spans="2:6" x14ac:dyDescent="0.3">
      <c r="B7478" s="412"/>
      <c r="C7478" s="126"/>
      <c r="D7478" s="390"/>
      <c r="E7478" s="390"/>
      <c r="F7478" s="390"/>
    </row>
    <row r="7479" spans="2:6" x14ac:dyDescent="0.3">
      <c r="B7479" s="412"/>
      <c r="C7479" s="126"/>
      <c r="D7479" s="390"/>
      <c r="E7479" s="390"/>
      <c r="F7479" s="390"/>
    </row>
    <row r="7480" spans="2:6" x14ac:dyDescent="0.3">
      <c r="B7480" s="412"/>
      <c r="C7480" s="126"/>
      <c r="D7480" s="390"/>
      <c r="E7480" s="390"/>
      <c r="F7480" s="390"/>
    </row>
    <row r="7481" spans="2:6" x14ac:dyDescent="0.3">
      <c r="B7481" s="412"/>
      <c r="C7481" s="126"/>
      <c r="D7481" s="390"/>
      <c r="E7481" s="390"/>
      <c r="F7481" s="390"/>
    </row>
    <row r="7482" spans="2:6" x14ac:dyDescent="0.3">
      <c r="B7482" s="412"/>
      <c r="C7482" s="126"/>
      <c r="D7482" s="390"/>
      <c r="E7482" s="390"/>
      <c r="F7482" s="390"/>
    </row>
    <row r="7483" spans="2:6" x14ac:dyDescent="0.3">
      <c r="B7483" s="412"/>
      <c r="C7483" s="126"/>
      <c r="D7483" s="390"/>
      <c r="E7483" s="390"/>
      <c r="F7483" s="390"/>
    </row>
    <row r="7484" spans="2:6" x14ac:dyDescent="0.3">
      <c r="B7484" s="412"/>
      <c r="C7484" s="126"/>
      <c r="D7484" s="390"/>
      <c r="E7484" s="390"/>
      <c r="F7484" s="390"/>
    </row>
    <row r="7485" spans="2:6" x14ac:dyDescent="0.3">
      <c r="B7485" s="412"/>
      <c r="C7485" s="126"/>
      <c r="D7485" s="390"/>
      <c r="E7485" s="390"/>
      <c r="F7485" s="390"/>
    </row>
    <row r="7486" spans="2:6" x14ac:dyDescent="0.3">
      <c r="B7486" s="412"/>
      <c r="C7486" s="126"/>
      <c r="D7486" s="390"/>
      <c r="E7486" s="390"/>
      <c r="F7486" s="390"/>
    </row>
    <row r="7487" spans="2:6" x14ac:dyDescent="0.3">
      <c r="B7487" s="412"/>
      <c r="C7487" s="126"/>
      <c r="D7487" s="390"/>
      <c r="E7487" s="390"/>
      <c r="F7487" s="390"/>
    </row>
    <row r="7488" spans="2:6" x14ac:dyDescent="0.3">
      <c r="B7488" s="412"/>
      <c r="C7488" s="126"/>
      <c r="D7488" s="390"/>
      <c r="E7488" s="390"/>
      <c r="F7488" s="390"/>
    </row>
    <row r="7489" spans="2:6" x14ac:dyDescent="0.3">
      <c r="B7489" s="412"/>
      <c r="C7489" s="126"/>
      <c r="D7489" s="390"/>
      <c r="E7489" s="390"/>
      <c r="F7489" s="390"/>
    </row>
    <row r="7490" spans="2:6" x14ac:dyDescent="0.3">
      <c r="B7490" s="412"/>
      <c r="C7490" s="126"/>
      <c r="D7490" s="390"/>
      <c r="E7490" s="390"/>
      <c r="F7490" s="390"/>
    </row>
    <row r="7491" spans="2:6" x14ac:dyDescent="0.3">
      <c r="B7491" s="412"/>
      <c r="C7491" s="126"/>
      <c r="D7491" s="390"/>
      <c r="E7491" s="390"/>
      <c r="F7491" s="390"/>
    </row>
    <row r="7492" spans="2:6" x14ac:dyDescent="0.3">
      <c r="B7492" s="412"/>
      <c r="C7492" s="126"/>
      <c r="D7492" s="390"/>
      <c r="E7492" s="390"/>
      <c r="F7492" s="390"/>
    </row>
    <row r="7493" spans="2:6" x14ac:dyDescent="0.3">
      <c r="B7493" s="412"/>
      <c r="C7493" s="126"/>
      <c r="D7493" s="390"/>
      <c r="E7493" s="390"/>
      <c r="F7493" s="390"/>
    </row>
    <row r="7494" spans="2:6" x14ac:dyDescent="0.3">
      <c r="B7494" s="412"/>
      <c r="C7494" s="126"/>
      <c r="D7494" s="390"/>
      <c r="E7494" s="390"/>
      <c r="F7494" s="390"/>
    </row>
    <row r="7495" spans="2:6" x14ac:dyDescent="0.3">
      <c r="B7495" s="412"/>
      <c r="C7495" s="126"/>
      <c r="D7495" s="390"/>
      <c r="E7495" s="390"/>
      <c r="F7495" s="390"/>
    </row>
    <row r="7496" spans="2:6" x14ac:dyDescent="0.3">
      <c r="B7496" s="412"/>
      <c r="C7496" s="126"/>
      <c r="D7496" s="390"/>
      <c r="E7496" s="390"/>
      <c r="F7496" s="390"/>
    </row>
    <row r="7497" spans="2:6" x14ac:dyDescent="0.3">
      <c r="B7497" s="412"/>
      <c r="C7497" s="126"/>
      <c r="D7497" s="390"/>
      <c r="E7497" s="390"/>
      <c r="F7497" s="390"/>
    </row>
    <row r="7498" spans="2:6" x14ac:dyDescent="0.3">
      <c r="B7498" s="412"/>
      <c r="C7498" s="126"/>
      <c r="D7498" s="390"/>
      <c r="E7498" s="390"/>
      <c r="F7498" s="390"/>
    </row>
    <row r="7499" spans="2:6" x14ac:dyDescent="0.3">
      <c r="B7499" s="412"/>
      <c r="C7499" s="126"/>
      <c r="D7499" s="390"/>
      <c r="E7499" s="390"/>
      <c r="F7499" s="390"/>
    </row>
    <row r="7500" spans="2:6" x14ac:dyDescent="0.3">
      <c r="B7500" s="412"/>
      <c r="C7500" s="126"/>
      <c r="D7500" s="390"/>
      <c r="E7500" s="390"/>
      <c r="F7500" s="390"/>
    </row>
    <row r="7501" spans="2:6" x14ac:dyDescent="0.3">
      <c r="B7501" s="412"/>
      <c r="C7501" s="126"/>
      <c r="D7501" s="390"/>
      <c r="E7501" s="390"/>
      <c r="F7501" s="390"/>
    </row>
    <row r="7502" spans="2:6" x14ac:dyDescent="0.3">
      <c r="B7502" s="412"/>
      <c r="C7502" s="126"/>
      <c r="D7502" s="390"/>
      <c r="E7502" s="390"/>
      <c r="F7502" s="390"/>
    </row>
    <row r="7503" spans="2:6" x14ac:dyDescent="0.3">
      <c r="B7503" s="412"/>
      <c r="C7503" s="126"/>
      <c r="D7503" s="390"/>
      <c r="E7503" s="390"/>
      <c r="F7503" s="390"/>
    </row>
    <row r="7504" spans="2:6" x14ac:dyDescent="0.3">
      <c r="B7504" s="412"/>
      <c r="C7504" s="126"/>
      <c r="D7504" s="390"/>
      <c r="E7504" s="390"/>
      <c r="F7504" s="390"/>
    </row>
    <row r="7505" spans="2:6" x14ac:dyDescent="0.3">
      <c r="B7505" s="412"/>
      <c r="C7505" s="126"/>
      <c r="D7505" s="390"/>
      <c r="E7505" s="390"/>
      <c r="F7505" s="390"/>
    </row>
    <row r="7506" spans="2:6" x14ac:dyDescent="0.3">
      <c r="B7506" s="412"/>
      <c r="C7506" s="126"/>
      <c r="D7506" s="390"/>
      <c r="E7506" s="390"/>
      <c r="F7506" s="390"/>
    </row>
    <row r="7507" spans="2:6" x14ac:dyDescent="0.3">
      <c r="B7507" s="412"/>
      <c r="C7507" s="126"/>
      <c r="D7507" s="390"/>
      <c r="E7507" s="390"/>
      <c r="F7507" s="390"/>
    </row>
    <row r="7508" spans="2:6" x14ac:dyDescent="0.3">
      <c r="B7508" s="412"/>
      <c r="C7508" s="126"/>
      <c r="D7508" s="390"/>
      <c r="E7508" s="390"/>
      <c r="F7508" s="390"/>
    </row>
    <row r="7509" spans="2:6" x14ac:dyDescent="0.3">
      <c r="B7509" s="412"/>
      <c r="C7509" s="126"/>
      <c r="D7509" s="390"/>
      <c r="E7509" s="390"/>
      <c r="F7509" s="390"/>
    </row>
    <row r="7510" spans="2:6" x14ac:dyDescent="0.3">
      <c r="B7510" s="412"/>
      <c r="C7510" s="126"/>
      <c r="D7510" s="390"/>
      <c r="E7510" s="390"/>
      <c r="F7510" s="390"/>
    </row>
    <row r="7511" spans="2:6" x14ac:dyDescent="0.3">
      <c r="B7511" s="412"/>
      <c r="C7511" s="126"/>
      <c r="D7511" s="390"/>
      <c r="E7511" s="390"/>
      <c r="F7511" s="390"/>
    </row>
    <row r="7512" spans="2:6" x14ac:dyDescent="0.3">
      <c r="B7512" s="412"/>
      <c r="C7512" s="126"/>
      <c r="D7512" s="390"/>
      <c r="E7512" s="390"/>
      <c r="F7512" s="390"/>
    </row>
    <row r="7513" spans="2:6" x14ac:dyDescent="0.3">
      <c r="B7513" s="412"/>
      <c r="C7513" s="126"/>
      <c r="D7513" s="390"/>
      <c r="E7513" s="390"/>
      <c r="F7513" s="390"/>
    </row>
    <row r="7514" spans="2:6" x14ac:dyDescent="0.3">
      <c r="B7514" s="412"/>
      <c r="C7514" s="126"/>
      <c r="D7514" s="390"/>
      <c r="E7514" s="390"/>
      <c r="F7514" s="390"/>
    </row>
    <row r="7515" spans="2:6" x14ac:dyDescent="0.3">
      <c r="B7515" s="412"/>
      <c r="C7515" s="126"/>
      <c r="D7515" s="390"/>
      <c r="E7515" s="390"/>
      <c r="F7515" s="390"/>
    </row>
    <row r="7516" spans="2:6" x14ac:dyDescent="0.3">
      <c r="B7516" s="412"/>
      <c r="C7516" s="126"/>
      <c r="D7516" s="390"/>
      <c r="E7516" s="390"/>
      <c r="F7516" s="390"/>
    </row>
    <row r="7517" spans="2:6" x14ac:dyDescent="0.3">
      <c r="B7517" s="412"/>
      <c r="C7517" s="126"/>
      <c r="D7517" s="390"/>
      <c r="E7517" s="390"/>
      <c r="F7517" s="390"/>
    </row>
    <row r="7518" spans="2:6" x14ac:dyDescent="0.3">
      <c r="B7518" s="412"/>
      <c r="C7518" s="126"/>
      <c r="D7518" s="390"/>
      <c r="E7518" s="390"/>
      <c r="F7518" s="390"/>
    </row>
    <row r="7519" spans="2:6" x14ac:dyDescent="0.3">
      <c r="B7519" s="412"/>
      <c r="C7519" s="126"/>
      <c r="D7519" s="390"/>
      <c r="E7519" s="390"/>
      <c r="F7519" s="390"/>
    </row>
    <row r="7520" spans="2:6" x14ac:dyDescent="0.3">
      <c r="B7520" s="412"/>
      <c r="C7520" s="126"/>
      <c r="D7520" s="390"/>
      <c r="E7520" s="390"/>
      <c r="F7520" s="390"/>
    </row>
    <row r="7521" spans="2:6" x14ac:dyDescent="0.3">
      <c r="B7521" s="412"/>
      <c r="C7521" s="126"/>
      <c r="D7521" s="390"/>
      <c r="E7521" s="390"/>
      <c r="F7521" s="390"/>
    </row>
    <row r="7522" spans="2:6" x14ac:dyDescent="0.3">
      <c r="B7522" s="412"/>
      <c r="C7522" s="126"/>
      <c r="D7522" s="390"/>
      <c r="E7522" s="390"/>
      <c r="F7522" s="390"/>
    </row>
    <row r="7523" spans="2:6" x14ac:dyDescent="0.3">
      <c r="B7523" s="412"/>
      <c r="C7523" s="126"/>
      <c r="D7523" s="390"/>
      <c r="E7523" s="390"/>
      <c r="F7523" s="390"/>
    </row>
    <row r="7524" spans="2:6" x14ac:dyDescent="0.3">
      <c r="B7524" s="412"/>
      <c r="C7524" s="126"/>
      <c r="D7524" s="390"/>
      <c r="E7524" s="390"/>
      <c r="F7524" s="390"/>
    </row>
    <row r="7525" spans="2:6" x14ac:dyDescent="0.3">
      <c r="B7525" s="412"/>
      <c r="C7525" s="126"/>
      <c r="D7525" s="390"/>
      <c r="E7525" s="390"/>
      <c r="F7525" s="390"/>
    </row>
    <row r="7526" spans="2:6" x14ac:dyDescent="0.3">
      <c r="B7526" s="412"/>
      <c r="C7526" s="126"/>
      <c r="D7526" s="390"/>
      <c r="E7526" s="390"/>
      <c r="F7526" s="390"/>
    </row>
    <row r="7527" spans="2:6" x14ac:dyDescent="0.3">
      <c r="B7527" s="412"/>
      <c r="C7527" s="126"/>
      <c r="D7527" s="390"/>
      <c r="E7527" s="390"/>
      <c r="F7527" s="390"/>
    </row>
    <row r="7528" spans="2:6" x14ac:dyDescent="0.3">
      <c r="B7528" s="412"/>
      <c r="C7528" s="126"/>
      <c r="D7528" s="390"/>
      <c r="E7528" s="390"/>
      <c r="F7528" s="390"/>
    </row>
    <row r="7529" spans="2:6" x14ac:dyDescent="0.3">
      <c r="B7529" s="412"/>
      <c r="C7529" s="126"/>
      <c r="D7529" s="390"/>
      <c r="E7529" s="390"/>
      <c r="F7529" s="390"/>
    </row>
    <row r="7530" spans="2:6" x14ac:dyDescent="0.3">
      <c r="B7530" s="412"/>
      <c r="C7530" s="126"/>
      <c r="D7530" s="390"/>
      <c r="E7530" s="390"/>
      <c r="F7530" s="390"/>
    </row>
    <row r="7531" spans="2:6" x14ac:dyDescent="0.3">
      <c r="B7531" s="412"/>
      <c r="C7531" s="126"/>
      <c r="D7531" s="390"/>
      <c r="E7531" s="390"/>
      <c r="F7531" s="390"/>
    </row>
    <row r="7532" spans="2:6" x14ac:dyDescent="0.3">
      <c r="B7532" s="412"/>
      <c r="C7532" s="126"/>
      <c r="D7532" s="390"/>
      <c r="E7532" s="390"/>
      <c r="F7532" s="390"/>
    </row>
    <row r="7533" spans="2:6" x14ac:dyDescent="0.3">
      <c r="B7533" s="412"/>
      <c r="C7533" s="126"/>
      <c r="D7533" s="390"/>
      <c r="E7533" s="390"/>
      <c r="F7533" s="390"/>
    </row>
    <row r="7534" spans="2:6" x14ac:dyDescent="0.3">
      <c r="B7534" s="412"/>
      <c r="C7534" s="126"/>
      <c r="D7534" s="390"/>
      <c r="E7534" s="390"/>
      <c r="F7534" s="390"/>
    </row>
    <row r="7535" spans="2:6" x14ac:dyDescent="0.3">
      <c r="B7535" s="412"/>
      <c r="C7535" s="126"/>
      <c r="D7535" s="390"/>
      <c r="E7535" s="390"/>
      <c r="F7535" s="390"/>
    </row>
    <row r="7536" spans="2:6" x14ac:dyDescent="0.3">
      <c r="B7536" s="412"/>
      <c r="C7536" s="126"/>
      <c r="D7536" s="390"/>
      <c r="E7536" s="390"/>
      <c r="F7536" s="390"/>
    </row>
    <row r="7537" spans="2:6" x14ac:dyDescent="0.3">
      <c r="B7537" s="412"/>
      <c r="C7537" s="126"/>
      <c r="D7537" s="390"/>
      <c r="E7537" s="390"/>
      <c r="F7537" s="390"/>
    </row>
    <row r="7538" spans="2:6" x14ac:dyDescent="0.3">
      <c r="B7538" s="412"/>
      <c r="C7538" s="126"/>
      <c r="D7538" s="390"/>
      <c r="E7538" s="390"/>
      <c r="F7538" s="390"/>
    </row>
    <row r="7539" spans="2:6" x14ac:dyDescent="0.3">
      <c r="B7539" s="412"/>
      <c r="C7539" s="126"/>
      <c r="D7539" s="390"/>
      <c r="E7539" s="390"/>
      <c r="F7539" s="390"/>
    </row>
    <row r="7540" spans="2:6" x14ac:dyDescent="0.3">
      <c r="B7540" s="412"/>
      <c r="C7540" s="126"/>
      <c r="D7540" s="390"/>
      <c r="E7540" s="390"/>
      <c r="F7540" s="390"/>
    </row>
    <row r="7541" spans="2:6" x14ac:dyDescent="0.3">
      <c r="B7541" s="412"/>
      <c r="C7541" s="126"/>
      <c r="D7541" s="390"/>
      <c r="E7541" s="390"/>
      <c r="F7541" s="390"/>
    </row>
    <row r="7542" spans="2:6" x14ac:dyDescent="0.3">
      <c r="B7542" s="412"/>
      <c r="C7542" s="126"/>
      <c r="D7542" s="390"/>
      <c r="E7542" s="390"/>
      <c r="F7542" s="390"/>
    </row>
    <row r="7543" spans="2:6" x14ac:dyDescent="0.3">
      <c r="B7543" s="412"/>
      <c r="C7543" s="126"/>
      <c r="D7543" s="390"/>
      <c r="E7543" s="390"/>
      <c r="F7543" s="390"/>
    </row>
    <row r="7544" spans="2:6" x14ac:dyDescent="0.3">
      <c r="B7544" s="412"/>
      <c r="C7544" s="126"/>
      <c r="D7544" s="390"/>
      <c r="E7544" s="390"/>
      <c r="F7544" s="390"/>
    </row>
    <row r="7545" spans="2:6" x14ac:dyDescent="0.3">
      <c r="B7545" s="412"/>
      <c r="C7545" s="126"/>
      <c r="D7545" s="390"/>
      <c r="E7545" s="390"/>
      <c r="F7545" s="390"/>
    </row>
    <row r="7546" spans="2:6" x14ac:dyDescent="0.3">
      <c r="B7546" s="412"/>
      <c r="C7546" s="126"/>
      <c r="D7546" s="390"/>
      <c r="E7546" s="390"/>
      <c r="F7546" s="390"/>
    </row>
    <row r="7547" spans="2:6" x14ac:dyDescent="0.3">
      <c r="B7547" s="412"/>
      <c r="C7547" s="126"/>
      <c r="D7547" s="390"/>
      <c r="E7547" s="390"/>
      <c r="F7547" s="390"/>
    </row>
    <row r="7548" spans="2:6" x14ac:dyDescent="0.3">
      <c r="B7548" s="412"/>
      <c r="C7548" s="126"/>
      <c r="D7548" s="390"/>
      <c r="E7548" s="390"/>
      <c r="F7548" s="390"/>
    </row>
    <row r="7549" spans="2:6" x14ac:dyDescent="0.3">
      <c r="B7549" s="412"/>
      <c r="C7549" s="126"/>
      <c r="D7549" s="390"/>
      <c r="E7549" s="390"/>
      <c r="F7549" s="390"/>
    </row>
    <row r="7550" spans="2:6" x14ac:dyDescent="0.3">
      <c r="B7550" s="412"/>
      <c r="C7550" s="126"/>
      <c r="D7550" s="390"/>
      <c r="E7550" s="390"/>
      <c r="F7550" s="390"/>
    </row>
    <row r="7551" spans="2:6" x14ac:dyDescent="0.3">
      <c r="B7551" s="412"/>
      <c r="C7551" s="126"/>
      <c r="D7551" s="390"/>
      <c r="E7551" s="390"/>
      <c r="F7551" s="390"/>
    </row>
    <row r="7552" spans="2:6" x14ac:dyDescent="0.3">
      <c r="B7552" s="412"/>
      <c r="C7552" s="126"/>
      <c r="D7552" s="390"/>
      <c r="E7552" s="390"/>
      <c r="F7552" s="390"/>
    </row>
    <row r="7553" spans="2:6" x14ac:dyDescent="0.3">
      <c r="B7553" s="412"/>
      <c r="C7553" s="126"/>
      <c r="D7553" s="390"/>
      <c r="E7553" s="390"/>
      <c r="F7553" s="390"/>
    </row>
    <row r="7554" spans="2:6" x14ac:dyDescent="0.3">
      <c r="B7554" s="412"/>
      <c r="C7554" s="126"/>
      <c r="D7554" s="390"/>
      <c r="E7554" s="390"/>
      <c r="F7554" s="390"/>
    </row>
    <row r="7555" spans="2:6" x14ac:dyDescent="0.3">
      <c r="B7555" s="412"/>
      <c r="C7555" s="126"/>
      <c r="D7555" s="390"/>
      <c r="E7555" s="390"/>
      <c r="F7555" s="390"/>
    </row>
    <row r="7556" spans="2:6" x14ac:dyDescent="0.3">
      <c r="B7556" s="412"/>
      <c r="C7556" s="126"/>
      <c r="D7556" s="390"/>
      <c r="E7556" s="390"/>
      <c r="F7556" s="390"/>
    </row>
    <row r="7557" spans="2:6" x14ac:dyDescent="0.3">
      <c r="B7557" s="412"/>
      <c r="C7557" s="126"/>
      <c r="D7557" s="390"/>
      <c r="E7557" s="390"/>
      <c r="F7557" s="390"/>
    </row>
    <row r="7558" spans="2:6" x14ac:dyDescent="0.3">
      <c r="B7558" s="412"/>
      <c r="C7558" s="126"/>
      <c r="D7558" s="390"/>
      <c r="E7558" s="390"/>
      <c r="F7558" s="390"/>
    </row>
    <row r="7559" spans="2:6" x14ac:dyDescent="0.3">
      <c r="B7559" s="412"/>
      <c r="C7559" s="126"/>
      <c r="D7559" s="390"/>
      <c r="E7559" s="390"/>
      <c r="F7559" s="390"/>
    </row>
    <row r="7560" spans="2:6" x14ac:dyDescent="0.3">
      <c r="B7560" s="412"/>
      <c r="C7560" s="126"/>
      <c r="D7560" s="390"/>
      <c r="E7560" s="390"/>
      <c r="F7560" s="390"/>
    </row>
    <row r="7561" spans="2:6" x14ac:dyDescent="0.3">
      <c r="B7561" s="412"/>
      <c r="C7561" s="126"/>
      <c r="D7561" s="390"/>
      <c r="E7561" s="390"/>
      <c r="F7561" s="390"/>
    </row>
    <row r="7562" spans="2:6" x14ac:dyDescent="0.3">
      <c r="B7562" s="412"/>
      <c r="C7562" s="126"/>
      <c r="D7562" s="390"/>
      <c r="E7562" s="390"/>
      <c r="F7562" s="390"/>
    </row>
    <row r="7563" spans="2:6" x14ac:dyDescent="0.3">
      <c r="B7563" s="412"/>
      <c r="C7563" s="126"/>
      <c r="D7563" s="390"/>
      <c r="E7563" s="390"/>
      <c r="F7563" s="390"/>
    </row>
    <row r="7564" spans="2:6" x14ac:dyDescent="0.3">
      <c r="B7564" s="412"/>
      <c r="C7564" s="126"/>
      <c r="D7564" s="390"/>
      <c r="E7564" s="390"/>
      <c r="F7564" s="390"/>
    </row>
    <row r="7565" spans="2:6" x14ac:dyDescent="0.3">
      <c r="B7565" s="412"/>
      <c r="C7565" s="126"/>
      <c r="D7565" s="390"/>
      <c r="E7565" s="390"/>
      <c r="F7565" s="390"/>
    </row>
    <row r="7566" spans="2:6" x14ac:dyDescent="0.3">
      <c r="B7566" s="412"/>
      <c r="C7566" s="126"/>
      <c r="D7566" s="390"/>
      <c r="E7566" s="390"/>
      <c r="F7566" s="390"/>
    </row>
    <row r="7567" spans="2:6" x14ac:dyDescent="0.3">
      <c r="B7567" s="412"/>
      <c r="C7567" s="126"/>
      <c r="D7567" s="390"/>
      <c r="E7567" s="390"/>
      <c r="F7567" s="390"/>
    </row>
    <row r="7568" spans="2:6" x14ac:dyDescent="0.3">
      <c r="B7568" s="412"/>
      <c r="C7568" s="126"/>
      <c r="D7568" s="390"/>
      <c r="E7568" s="390"/>
      <c r="F7568" s="390"/>
    </row>
    <row r="7569" spans="2:6" x14ac:dyDescent="0.3">
      <c r="B7569" s="412"/>
      <c r="C7569" s="126"/>
      <c r="D7569" s="390"/>
      <c r="E7569" s="390"/>
      <c r="F7569" s="390"/>
    </row>
    <row r="7570" spans="2:6" x14ac:dyDescent="0.3">
      <c r="B7570" s="412"/>
      <c r="C7570" s="126"/>
      <c r="D7570" s="390"/>
      <c r="E7570" s="390"/>
      <c r="F7570" s="390"/>
    </row>
    <row r="7571" spans="2:6" x14ac:dyDescent="0.3">
      <c r="B7571" s="412"/>
      <c r="C7571" s="126"/>
      <c r="D7571" s="390"/>
      <c r="E7571" s="390"/>
      <c r="F7571" s="390"/>
    </row>
    <row r="7572" spans="2:6" x14ac:dyDescent="0.3">
      <c r="B7572" s="412"/>
      <c r="C7572" s="126"/>
      <c r="D7572" s="390"/>
      <c r="E7572" s="390"/>
      <c r="F7572" s="390"/>
    </row>
    <row r="7573" spans="2:6" x14ac:dyDescent="0.3">
      <c r="B7573" s="412"/>
      <c r="C7573" s="126"/>
      <c r="D7573" s="390"/>
      <c r="E7573" s="390"/>
      <c r="F7573" s="390"/>
    </row>
    <row r="7574" spans="2:6" x14ac:dyDescent="0.3">
      <c r="B7574" s="412"/>
      <c r="C7574" s="126"/>
      <c r="D7574" s="390"/>
      <c r="E7574" s="390"/>
      <c r="F7574" s="390"/>
    </row>
    <row r="7575" spans="2:6" x14ac:dyDescent="0.3">
      <c r="B7575" s="412"/>
      <c r="C7575" s="126"/>
      <c r="D7575" s="390"/>
      <c r="E7575" s="390"/>
      <c r="F7575" s="390"/>
    </row>
    <row r="7576" spans="2:6" x14ac:dyDescent="0.3">
      <c r="B7576" s="412"/>
      <c r="C7576" s="126"/>
      <c r="D7576" s="390"/>
      <c r="E7576" s="390"/>
      <c r="F7576" s="390"/>
    </row>
    <row r="7577" spans="2:6" x14ac:dyDescent="0.3">
      <c r="B7577" s="412"/>
      <c r="C7577" s="126"/>
      <c r="D7577" s="390"/>
      <c r="E7577" s="390"/>
      <c r="F7577" s="390"/>
    </row>
    <row r="7578" spans="2:6" x14ac:dyDescent="0.3">
      <c r="B7578" s="412"/>
      <c r="C7578" s="126"/>
      <c r="D7578" s="390"/>
      <c r="E7578" s="390"/>
      <c r="F7578" s="390"/>
    </row>
    <row r="7579" spans="2:6" x14ac:dyDescent="0.3">
      <c r="B7579" s="412"/>
      <c r="C7579" s="126"/>
      <c r="D7579" s="390"/>
      <c r="E7579" s="390"/>
      <c r="F7579" s="390"/>
    </row>
    <row r="7580" spans="2:6" x14ac:dyDescent="0.3">
      <c r="B7580" s="412"/>
      <c r="C7580" s="126"/>
      <c r="D7580" s="390"/>
      <c r="E7580" s="390"/>
      <c r="F7580" s="390"/>
    </row>
    <row r="7581" spans="2:6" x14ac:dyDescent="0.3">
      <c r="B7581" s="412"/>
      <c r="C7581" s="126"/>
      <c r="D7581" s="390"/>
      <c r="E7581" s="390"/>
      <c r="F7581" s="390"/>
    </row>
    <row r="7582" spans="2:6" x14ac:dyDescent="0.3">
      <c r="B7582" s="412"/>
      <c r="C7582" s="126"/>
      <c r="D7582" s="390"/>
      <c r="E7582" s="390"/>
      <c r="F7582" s="390"/>
    </row>
    <row r="7583" spans="2:6" x14ac:dyDescent="0.3">
      <c r="B7583" s="412"/>
      <c r="C7583" s="126"/>
      <c r="D7583" s="390"/>
      <c r="E7583" s="390"/>
      <c r="F7583" s="390"/>
    </row>
    <row r="7584" spans="2:6" x14ac:dyDescent="0.3">
      <c r="B7584" s="412"/>
      <c r="C7584" s="126"/>
      <c r="D7584" s="390"/>
      <c r="E7584" s="390"/>
      <c r="F7584" s="390"/>
    </row>
    <row r="7585" spans="2:6" x14ac:dyDescent="0.3">
      <c r="B7585" s="412"/>
      <c r="C7585" s="126"/>
      <c r="D7585" s="390"/>
      <c r="E7585" s="390"/>
      <c r="F7585" s="390"/>
    </row>
    <row r="7586" spans="2:6" x14ac:dyDescent="0.3">
      <c r="B7586" s="412"/>
      <c r="C7586" s="126"/>
      <c r="D7586" s="390"/>
      <c r="E7586" s="390"/>
      <c r="F7586" s="390"/>
    </row>
    <row r="7587" spans="2:6" x14ac:dyDescent="0.3">
      <c r="B7587" s="412"/>
      <c r="C7587" s="126"/>
      <c r="D7587" s="390"/>
      <c r="E7587" s="390"/>
      <c r="F7587" s="390"/>
    </row>
    <row r="7588" spans="2:6" x14ac:dyDescent="0.3">
      <c r="B7588" s="412"/>
      <c r="C7588" s="126"/>
      <c r="D7588" s="390"/>
      <c r="E7588" s="390"/>
      <c r="F7588" s="390"/>
    </row>
    <row r="7589" spans="2:6" x14ac:dyDescent="0.3">
      <c r="B7589" s="412"/>
      <c r="C7589" s="126"/>
      <c r="D7589" s="390"/>
      <c r="E7589" s="390"/>
      <c r="F7589" s="390"/>
    </row>
    <row r="7590" spans="2:6" x14ac:dyDescent="0.3">
      <c r="B7590" s="412"/>
      <c r="C7590" s="126"/>
      <c r="D7590" s="390"/>
      <c r="E7590" s="390"/>
      <c r="F7590" s="390"/>
    </row>
    <row r="7591" spans="2:6" x14ac:dyDescent="0.3">
      <c r="B7591" s="412"/>
      <c r="C7591" s="126"/>
      <c r="D7591" s="390"/>
      <c r="E7591" s="390"/>
      <c r="F7591" s="390"/>
    </row>
    <row r="7592" spans="2:6" x14ac:dyDescent="0.3">
      <c r="B7592" s="412"/>
      <c r="C7592" s="126"/>
      <c r="D7592" s="390"/>
      <c r="E7592" s="390"/>
      <c r="F7592" s="390"/>
    </row>
    <row r="7593" spans="2:6" x14ac:dyDescent="0.3">
      <c r="B7593" s="412"/>
      <c r="C7593" s="126"/>
      <c r="D7593" s="390"/>
      <c r="E7593" s="390"/>
      <c r="F7593" s="390"/>
    </row>
    <row r="7594" spans="2:6" x14ac:dyDescent="0.3">
      <c r="B7594" s="412"/>
      <c r="C7594" s="126"/>
      <c r="D7594" s="390"/>
      <c r="E7594" s="390"/>
      <c r="F7594" s="390"/>
    </row>
    <row r="7595" spans="2:6" x14ac:dyDescent="0.3">
      <c r="B7595" s="412"/>
      <c r="C7595" s="126"/>
      <c r="D7595" s="390"/>
      <c r="E7595" s="390"/>
      <c r="F7595" s="390"/>
    </row>
    <row r="7596" spans="2:6" x14ac:dyDescent="0.3">
      <c r="B7596" s="412"/>
      <c r="C7596" s="126"/>
      <c r="D7596" s="390"/>
      <c r="E7596" s="390"/>
      <c r="F7596" s="390"/>
    </row>
    <row r="7597" spans="2:6" x14ac:dyDescent="0.3">
      <c r="B7597" s="412"/>
      <c r="C7597" s="126"/>
      <c r="D7597" s="390"/>
      <c r="E7597" s="390"/>
      <c r="F7597" s="390"/>
    </row>
    <row r="7598" spans="2:6" x14ac:dyDescent="0.3">
      <c r="B7598" s="412"/>
      <c r="C7598" s="126"/>
      <c r="D7598" s="390"/>
      <c r="E7598" s="390"/>
      <c r="F7598" s="390"/>
    </row>
    <row r="7599" spans="2:6" x14ac:dyDescent="0.3">
      <c r="B7599" s="412"/>
      <c r="C7599" s="126"/>
      <c r="D7599" s="390"/>
      <c r="E7599" s="390"/>
      <c r="F7599" s="390"/>
    </row>
    <row r="7600" spans="2:6" x14ac:dyDescent="0.3">
      <c r="B7600" s="412"/>
      <c r="C7600" s="126"/>
      <c r="D7600" s="390"/>
      <c r="E7600" s="390"/>
      <c r="F7600" s="390"/>
    </row>
    <row r="7601" spans="2:6" x14ac:dyDescent="0.3">
      <c r="B7601" s="412"/>
      <c r="C7601" s="126"/>
      <c r="D7601" s="390"/>
      <c r="E7601" s="390"/>
      <c r="F7601" s="390"/>
    </row>
    <row r="7602" spans="2:6" x14ac:dyDescent="0.3">
      <c r="B7602" s="412"/>
      <c r="C7602" s="126"/>
      <c r="D7602" s="390"/>
      <c r="E7602" s="390"/>
      <c r="F7602" s="390"/>
    </row>
    <row r="7603" spans="2:6" x14ac:dyDescent="0.3">
      <c r="B7603" s="412"/>
      <c r="C7603" s="126"/>
      <c r="D7603" s="390"/>
      <c r="E7603" s="390"/>
      <c r="F7603" s="390"/>
    </row>
    <row r="7604" spans="2:6" x14ac:dyDescent="0.3">
      <c r="B7604" s="412"/>
      <c r="C7604" s="126"/>
      <c r="D7604" s="390"/>
      <c r="E7604" s="390"/>
      <c r="F7604" s="390"/>
    </row>
    <row r="7605" spans="2:6" x14ac:dyDescent="0.3">
      <c r="B7605" s="412"/>
      <c r="C7605" s="126"/>
      <c r="D7605" s="390"/>
      <c r="E7605" s="390"/>
      <c r="F7605" s="390"/>
    </row>
    <row r="7606" spans="2:6" x14ac:dyDescent="0.3">
      <c r="B7606" s="412"/>
      <c r="C7606" s="126"/>
      <c r="D7606" s="390"/>
      <c r="E7606" s="390"/>
      <c r="F7606" s="390"/>
    </row>
    <row r="7607" spans="2:6" x14ac:dyDescent="0.3">
      <c r="B7607" s="412"/>
      <c r="C7607" s="126"/>
      <c r="D7607" s="390"/>
      <c r="E7607" s="390"/>
      <c r="F7607" s="390"/>
    </row>
    <row r="7608" spans="2:6" x14ac:dyDescent="0.3">
      <c r="B7608" s="412"/>
      <c r="C7608" s="126"/>
      <c r="D7608" s="390"/>
      <c r="E7608" s="390"/>
      <c r="F7608" s="390"/>
    </row>
    <row r="7609" spans="2:6" x14ac:dyDescent="0.3">
      <c r="B7609" s="412"/>
      <c r="C7609" s="126"/>
      <c r="D7609" s="390"/>
      <c r="E7609" s="390"/>
      <c r="F7609" s="390"/>
    </row>
    <row r="7610" spans="2:6" x14ac:dyDescent="0.3">
      <c r="B7610" s="412"/>
      <c r="C7610" s="126"/>
      <c r="D7610" s="390"/>
      <c r="E7610" s="390"/>
      <c r="F7610" s="390"/>
    </row>
    <row r="7611" spans="2:6" x14ac:dyDescent="0.3">
      <c r="B7611" s="412"/>
      <c r="C7611" s="126"/>
      <c r="D7611" s="390"/>
      <c r="E7611" s="390"/>
      <c r="F7611" s="390"/>
    </row>
    <row r="7612" spans="2:6" x14ac:dyDescent="0.3">
      <c r="B7612" s="412"/>
      <c r="C7612" s="126"/>
      <c r="D7612" s="390"/>
      <c r="E7612" s="390"/>
      <c r="F7612" s="390"/>
    </row>
    <row r="7613" spans="2:6" x14ac:dyDescent="0.3">
      <c r="B7613" s="412"/>
      <c r="C7613" s="126"/>
      <c r="D7613" s="390"/>
      <c r="E7613" s="390"/>
      <c r="F7613" s="390"/>
    </row>
    <row r="7614" spans="2:6" x14ac:dyDescent="0.3">
      <c r="B7614" s="412"/>
      <c r="C7614" s="126"/>
      <c r="D7614" s="390"/>
      <c r="E7614" s="390"/>
      <c r="F7614" s="390"/>
    </row>
    <row r="7615" spans="2:6" x14ac:dyDescent="0.3">
      <c r="B7615" s="412"/>
      <c r="C7615" s="126"/>
      <c r="D7615" s="390"/>
      <c r="E7615" s="390"/>
      <c r="F7615" s="390"/>
    </row>
    <row r="7616" spans="2:6" x14ac:dyDescent="0.3">
      <c r="B7616" s="412"/>
      <c r="C7616" s="126"/>
      <c r="D7616" s="390"/>
      <c r="E7616" s="390"/>
      <c r="F7616" s="390"/>
    </row>
    <row r="7617" spans="2:6" x14ac:dyDescent="0.3">
      <c r="B7617" s="412"/>
      <c r="C7617" s="126"/>
      <c r="D7617" s="390"/>
      <c r="E7617" s="390"/>
      <c r="F7617" s="390"/>
    </row>
    <row r="7618" spans="2:6" x14ac:dyDescent="0.3">
      <c r="B7618" s="412"/>
      <c r="C7618" s="126"/>
      <c r="D7618" s="390"/>
      <c r="E7618" s="390"/>
      <c r="F7618" s="390"/>
    </row>
    <row r="7619" spans="2:6" x14ac:dyDescent="0.3">
      <c r="B7619" s="412"/>
      <c r="C7619" s="126"/>
      <c r="D7619" s="390"/>
      <c r="E7619" s="390"/>
      <c r="F7619" s="390"/>
    </row>
    <row r="7620" spans="2:6" x14ac:dyDescent="0.3">
      <c r="B7620" s="412"/>
      <c r="C7620" s="126"/>
      <c r="D7620" s="390"/>
      <c r="E7620" s="390"/>
      <c r="F7620" s="390"/>
    </row>
    <row r="7621" spans="2:6" x14ac:dyDescent="0.3">
      <c r="B7621" s="412"/>
      <c r="C7621" s="126"/>
      <c r="D7621" s="390"/>
      <c r="E7621" s="390"/>
      <c r="F7621" s="390"/>
    </row>
    <row r="7622" spans="2:6" x14ac:dyDescent="0.3">
      <c r="B7622" s="412"/>
      <c r="C7622" s="126"/>
      <c r="D7622" s="390"/>
      <c r="E7622" s="390"/>
      <c r="F7622" s="390"/>
    </row>
    <row r="7623" spans="2:6" x14ac:dyDescent="0.3">
      <c r="B7623" s="412"/>
      <c r="C7623" s="126"/>
      <c r="D7623" s="390"/>
      <c r="E7623" s="390"/>
      <c r="F7623" s="390"/>
    </row>
    <row r="7624" spans="2:6" x14ac:dyDescent="0.3">
      <c r="B7624" s="412"/>
      <c r="C7624" s="126"/>
      <c r="D7624" s="390"/>
      <c r="E7624" s="390"/>
      <c r="F7624" s="390"/>
    </row>
    <row r="7625" spans="2:6" x14ac:dyDescent="0.3">
      <c r="B7625" s="412"/>
      <c r="C7625" s="126"/>
      <c r="D7625" s="390"/>
      <c r="E7625" s="390"/>
      <c r="F7625" s="390"/>
    </row>
    <row r="7626" spans="2:6" x14ac:dyDescent="0.3">
      <c r="B7626" s="412"/>
      <c r="C7626" s="126"/>
      <c r="D7626" s="390"/>
      <c r="E7626" s="390"/>
      <c r="F7626" s="390"/>
    </row>
    <row r="7627" spans="2:6" x14ac:dyDescent="0.3">
      <c r="B7627" s="412"/>
      <c r="C7627" s="126"/>
      <c r="D7627" s="390"/>
      <c r="E7627" s="390"/>
      <c r="F7627" s="390"/>
    </row>
    <row r="7628" spans="2:6" x14ac:dyDescent="0.3">
      <c r="B7628" s="412"/>
      <c r="C7628" s="126"/>
      <c r="D7628" s="390"/>
      <c r="E7628" s="390"/>
      <c r="F7628" s="390"/>
    </row>
    <row r="7629" spans="2:6" x14ac:dyDescent="0.3">
      <c r="B7629" s="412"/>
      <c r="C7629" s="126"/>
      <c r="D7629" s="390"/>
      <c r="E7629" s="390"/>
      <c r="F7629" s="390"/>
    </row>
    <row r="7630" spans="2:6" x14ac:dyDescent="0.3">
      <c r="B7630" s="412"/>
      <c r="C7630" s="126"/>
      <c r="D7630" s="390"/>
      <c r="E7630" s="390"/>
      <c r="F7630" s="390"/>
    </row>
    <row r="7631" spans="2:6" x14ac:dyDescent="0.3">
      <c r="B7631" s="412"/>
      <c r="C7631" s="126"/>
      <c r="D7631" s="390"/>
      <c r="E7631" s="390"/>
      <c r="F7631" s="390"/>
    </row>
    <row r="7632" spans="2:6" x14ac:dyDescent="0.3">
      <c r="B7632" s="412"/>
      <c r="C7632" s="126"/>
      <c r="D7632" s="390"/>
      <c r="E7632" s="390"/>
      <c r="F7632" s="390"/>
    </row>
    <row r="7633" spans="2:6" x14ac:dyDescent="0.3">
      <c r="B7633" s="412"/>
      <c r="C7633" s="126"/>
      <c r="D7633" s="390"/>
      <c r="E7633" s="390"/>
      <c r="F7633" s="390"/>
    </row>
    <row r="7634" spans="2:6" x14ac:dyDescent="0.3">
      <c r="B7634" s="412"/>
      <c r="C7634" s="126"/>
      <c r="D7634" s="390"/>
      <c r="E7634" s="390"/>
      <c r="F7634" s="390"/>
    </row>
    <row r="7635" spans="2:6" x14ac:dyDescent="0.3">
      <c r="B7635" s="412"/>
      <c r="C7635" s="126"/>
      <c r="D7635" s="390"/>
      <c r="E7635" s="390"/>
      <c r="F7635" s="390"/>
    </row>
    <row r="7636" spans="2:6" x14ac:dyDescent="0.3">
      <c r="B7636" s="412"/>
      <c r="C7636" s="126"/>
      <c r="D7636" s="390"/>
      <c r="E7636" s="390"/>
      <c r="F7636" s="390"/>
    </row>
    <row r="7637" spans="2:6" x14ac:dyDescent="0.3">
      <c r="B7637" s="412"/>
      <c r="C7637" s="126"/>
      <c r="D7637" s="390"/>
      <c r="E7637" s="390"/>
      <c r="F7637" s="390"/>
    </row>
    <row r="7638" spans="2:6" x14ac:dyDescent="0.3">
      <c r="B7638" s="412"/>
      <c r="C7638" s="126"/>
      <c r="D7638" s="390"/>
      <c r="E7638" s="390"/>
      <c r="F7638" s="390"/>
    </row>
    <row r="7639" spans="2:6" x14ac:dyDescent="0.3">
      <c r="B7639" s="412"/>
      <c r="C7639" s="126"/>
      <c r="D7639" s="390"/>
      <c r="E7639" s="390"/>
      <c r="F7639" s="390"/>
    </row>
    <row r="7640" spans="2:6" x14ac:dyDescent="0.3">
      <c r="B7640" s="412"/>
      <c r="C7640" s="126"/>
      <c r="D7640" s="390"/>
      <c r="E7640" s="390"/>
      <c r="F7640" s="390"/>
    </row>
    <row r="7641" spans="2:6" x14ac:dyDescent="0.3">
      <c r="B7641" s="412"/>
      <c r="C7641" s="126"/>
      <c r="D7641" s="390"/>
      <c r="E7641" s="390"/>
      <c r="F7641" s="390"/>
    </row>
    <row r="7642" spans="2:6" x14ac:dyDescent="0.3">
      <c r="B7642" s="412"/>
      <c r="C7642" s="126"/>
      <c r="D7642" s="390"/>
      <c r="E7642" s="390"/>
      <c r="F7642" s="390"/>
    </row>
    <row r="7643" spans="2:6" x14ac:dyDescent="0.3">
      <c r="B7643" s="412"/>
      <c r="C7643" s="126"/>
      <c r="D7643" s="390"/>
      <c r="E7643" s="390"/>
      <c r="F7643" s="390"/>
    </row>
    <row r="7644" spans="2:6" x14ac:dyDescent="0.3">
      <c r="B7644" s="412"/>
      <c r="C7644" s="126"/>
      <c r="D7644" s="390"/>
      <c r="E7644" s="390"/>
      <c r="F7644" s="390"/>
    </row>
    <row r="7645" spans="2:6" x14ac:dyDescent="0.3">
      <c r="B7645" s="412"/>
      <c r="C7645" s="126"/>
      <c r="D7645" s="390"/>
      <c r="E7645" s="390"/>
      <c r="F7645" s="390"/>
    </row>
    <row r="7646" spans="2:6" x14ac:dyDescent="0.3">
      <c r="B7646" s="412"/>
      <c r="C7646" s="126"/>
      <c r="D7646" s="390"/>
      <c r="E7646" s="390"/>
      <c r="F7646" s="390"/>
    </row>
    <row r="7647" spans="2:6" x14ac:dyDescent="0.3">
      <c r="B7647" s="412"/>
      <c r="C7647" s="126"/>
      <c r="D7647" s="390"/>
      <c r="E7647" s="390"/>
      <c r="F7647" s="390"/>
    </row>
    <row r="7648" spans="2:6" x14ac:dyDescent="0.3">
      <c r="B7648" s="412"/>
      <c r="C7648" s="126"/>
      <c r="D7648" s="390"/>
      <c r="E7648" s="390"/>
      <c r="F7648" s="390"/>
    </row>
    <row r="7649" spans="2:6" x14ac:dyDescent="0.3">
      <c r="B7649" s="412"/>
      <c r="C7649" s="126"/>
      <c r="D7649" s="390"/>
      <c r="E7649" s="390"/>
      <c r="F7649" s="390"/>
    </row>
    <row r="7650" spans="2:6" x14ac:dyDescent="0.3">
      <c r="B7650" s="412"/>
      <c r="C7650" s="126"/>
      <c r="D7650" s="390"/>
      <c r="E7650" s="390"/>
      <c r="F7650" s="390"/>
    </row>
    <row r="7651" spans="2:6" x14ac:dyDescent="0.3">
      <c r="B7651" s="412"/>
      <c r="C7651" s="126"/>
      <c r="D7651" s="390"/>
      <c r="E7651" s="390"/>
      <c r="F7651" s="390"/>
    </row>
    <row r="7652" spans="2:6" x14ac:dyDescent="0.3">
      <c r="B7652" s="412"/>
      <c r="C7652" s="126"/>
      <c r="D7652" s="390"/>
      <c r="E7652" s="390"/>
      <c r="F7652" s="390"/>
    </row>
    <row r="7653" spans="2:6" x14ac:dyDescent="0.3">
      <c r="B7653" s="412"/>
      <c r="C7653" s="126"/>
      <c r="D7653" s="390"/>
      <c r="E7653" s="390"/>
      <c r="F7653" s="390"/>
    </row>
    <row r="7654" spans="2:6" x14ac:dyDescent="0.3">
      <c r="B7654" s="412"/>
      <c r="C7654" s="126"/>
      <c r="D7654" s="390"/>
      <c r="E7654" s="390"/>
      <c r="F7654" s="390"/>
    </row>
    <row r="7655" spans="2:6" x14ac:dyDescent="0.3">
      <c r="B7655" s="412"/>
      <c r="C7655" s="126"/>
      <c r="D7655" s="390"/>
      <c r="E7655" s="390"/>
      <c r="F7655" s="390"/>
    </row>
    <row r="7656" spans="2:6" x14ac:dyDescent="0.3">
      <c r="B7656" s="412"/>
      <c r="C7656" s="126"/>
      <c r="D7656" s="390"/>
      <c r="E7656" s="390"/>
      <c r="F7656" s="390"/>
    </row>
    <row r="7657" spans="2:6" x14ac:dyDescent="0.3">
      <c r="B7657" s="412"/>
      <c r="C7657" s="126"/>
      <c r="D7657" s="390"/>
      <c r="E7657" s="390"/>
      <c r="F7657" s="390"/>
    </row>
    <row r="7658" spans="2:6" x14ac:dyDescent="0.3">
      <c r="B7658" s="412"/>
      <c r="C7658" s="126"/>
      <c r="D7658" s="390"/>
      <c r="E7658" s="390"/>
      <c r="F7658" s="390"/>
    </row>
    <row r="7659" spans="2:6" x14ac:dyDescent="0.3">
      <c r="B7659" s="412"/>
      <c r="C7659" s="126"/>
      <c r="D7659" s="390"/>
      <c r="E7659" s="390"/>
      <c r="F7659" s="390"/>
    </row>
    <row r="7660" spans="2:6" x14ac:dyDescent="0.3">
      <c r="B7660" s="412"/>
      <c r="C7660" s="126"/>
      <c r="D7660" s="390"/>
      <c r="E7660" s="390"/>
      <c r="F7660" s="390"/>
    </row>
    <row r="7661" spans="2:6" x14ac:dyDescent="0.3">
      <c r="B7661" s="412"/>
      <c r="C7661" s="126"/>
      <c r="D7661" s="390"/>
      <c r="E7661" s="390"/>
      <c r="F7661" s="390"/>
    </row>
    <row r="7662" spans="2:6" x14ac:dyDescent="0.3">
      <c r="B7662" s="412"/>
      <c r="C7662" s="126"/>
      <c r="D7662" s="390"/>
      <c r="E7662" s="390"/>
      <c r="F7662" s="390"/>
    </row>
    <row r="7663" spans="2:6" x14ac:dyDescent="0.3">
      <c r="B7663" s="412"/>
      <c r="C7663" s="126"/>
      <c r="D7663" s="390"/>
      <c r="E7663" s="390"/>
      <c r="F7663" s="390"/>
    </row>
    <row r="7664" spans="2:6" x14ac:dyDescent="0.3">
      <c r="B7664" s="412"/>
      <c r="C7664" s="126"/>
      <c r="D7664" s="390"/>
      <c r="E7664" s="390"/>
      <c r="F7664" s="390"/>
    </row>
    <row r="7665" spans="2:6" x14ac:dyDescent="0.3">
      <c r="B7665" s="412"/>
      <c r="C7665" s="126"/>
      <c r="D7665" s="390"/>
      <c r="E7665" s="390"/>
      <c r="F7665" s="390"/>
    </row>
    <row r="7666" spans="2:6" x14ac:dyDescent="0.3">
      <c r="B7666" s="412"/>
      <c r="C7666" s="126"/>
      <c r="D7666" s="390"/>
      <c r="E7666" s="390"/>
      <c r="F7666" s="390"/>
    </row>
    <row r="7667" spans="2:6" x14ac:dyDescent="0.3">
      <c r="B7667" s="412"/>
      <c r="C7667" s="126"/>
      <c r="D7667" s="390"/>
      <c r="E7667" s="390"/>
      <c r="F7667" s="390"/>
    </row>
    <row r="7668" spans="2:6" x14ac:dyDescent="0.3">
      <c r="B7668" s="412"/>
      <c r="C7668" s="126"/>
      <c r="D7668" s="390"/>
      <c r="E7668" s="390"/>
      <c r="F7668" s="390"/>
    </row>
    <row r="7669" spans="2:6" x14ac:dyDescent="0.3">
      <c r="B7669" s="412"/>
      <c r="C7669" s="126"/>
      <c r="D7669" s="390"/>
      <c r="E7669" s="390"/>
      <c r="F7669" s="390"/>
    </row>
    <row r="7670" spans="2:6" x14ac:dyDescent="0.3">
      <c r="B7670" s="412"/>
      <c r="C7670" s="126"/>
      <c r="D7670" s="390"/>
      <c r="E7670" s="390"/>
      <c r="F7670" s="390"/>
    </row>
    <row r="7671" spans="2:6" x14ac:dyDescent="0.3">
      <c r="B7671" s="412"/>
      <c r="C7671" s="126"/>
      <c r="D7671" s="390"/>
      <c r="E7671" s="390"/>
      <c r="F7671" s="390"/>
    </row>
    <row r="7672" spans="2:6" x14ac:dyDescent="0.3">
      <c r="B7672" s="412"/>
      <c r="C7672" s="126"/>
      <c r="D7672" s="390"/>
      <c r="E7672" s="390"/>
      <c r="F7672" s="390"/>
    </row>
    <row r="7673" spans="2:6" x14ac:dyDescent="0.3">
      <c r="B7673" s="412"/>
      <c r="C7673" s="126"/>
      <c r="D7673" s="390"/>
      <c r="E7673" s="390"/>
      <c r="F7673" s="390"/>
    </row>
    <row r="7674" spans="2:6" x14ac:dyDescent="0.3">
      <c r="B7674" s="412"/>
      <c r="C7674" s="126"/>
      <c r="D7674" s="390"/>
      <c r="E7674" s="390"/>
      <c r="F7674" s="390"/>
    </row>
    <row r="7675" spans="2:6" x14ac:dyDescent="0.3">
      <c r="B7675" s="412"/>
      <c r="C7675" s="126"/>
      <c r="D7675" s="390"/>
      <c r="E7675" s="390"/>
      <c r="F7675" s="390"/>
    </row>
    <row r="7676" spans="2:6" x14ac:dyDescent="0.3">
      <c r="B7676" s="412"/>
      <c r="C7676" s="126"/>
      <c r="D7676" s="390"/>
      <c r="E7676" s="390"/>
      <c r="F7676" s="390"/>
    </row>
    <row r="7677" spans="2:6" x14ac:dyDescent="0.3">
      <c r="B7677" s="412"/>
      <c r="C7677" s="126"/>
      <c r="D7677" s="390"/>
      <c r="E7677" s="390"/>
      <c r="F7677" s="390"/>
    </row>
    <row r="7678" spans="2:6" x14ac:dyDescent="0.3">
      <c r="B7678" s="412"/>
      <c r="C7678" s="126"/>
      <c r="D7678" s="390"/>
      <c r="E7678" s="390"/>
      <c r="F7678" s="390"/>
    </row>
    <row r="7679" spans="2:6" x14ac:dyDescent="0.3">
      <c r="B7679" s="412"/>
      <c r="C7679" s="126"/>
      <c r="D7679" s="390"/>
      <c r="E7679" s="390"/>
      <c r="F7679" s="390"/>
    </row>
    <row r="7680" spans="2:6" x14ac:dyDescent="0.3">
      <c r="B7680" s="412"/>
      <c r="C7680" s="126"/>
      <c r="D7680" s="390"/>
      <c r="E7680" s="390"/>
      <c r="F7680" s="390"/>
    </row>
    <row r="7681" spans="2:6" x14ac:dyDescent="0.3">
      <c r="B7681" s="412"/>
      <c r="C7681" s="126"/>
      <c r="D7681" s="390"/>
      <c r="E7681" s="390"/>
      <c r="F7681" s="390"/>
    </row>
    <row r="7682" spans="2:6" x14ac:dyDescent="0.3">
      <c r="B7682" s="412"/>
      <c r="C7682" s="126"/>
      <c r="D7682" s="390"/>
      <c r="E7682" s="390"/>
      <c r="F7682" s="390"/>
    </row>
    <row r="7683" spans="2:6" x14ac:dyDescent="0.3">
      <c r="B7683" s="412"/>
      <c r="C7683" s="126"/>
      <c r="D7683" s="390"/>
      <c r="E7683" s="390"/>
      <c r="F7683" s="390"/>
    </row>
    <row r="7684" spans="2:6" x14ac:dyDescent="0.3">
      <c r="B7684" s="412"/>
      <c r="C7684" s="126"/>
      <c r="D7684" s="390"/>
      <c r="E7684" s="390"/>
      <c r="F7684" s="390"/>
    </row>
    <row r="7685" spans="2:6" x14ac:dyDescent="0.3">
      <c r="B7685" s="412"/>
      <c r="C7685" s="126"/>
      <c r="D7685" s="390"/>
      <c r="E7685" s="390"/>
      <c r="F7685" s="390"/>
    </row>
    <row r="7686" spans="2:6" x14ac:dyDescent="0.3">
      <c r="B7686" s="412"/>
      <c r="C7686" s="126"/>
      <c r="D7686" s="390"/>
      <c r="E7686" s="390"/>
      <c r="F7686" s="390"/>
    </row>
    <row r="7687" spans="2:6" x14ac:dyDescent="0.3">
      <c r="B7687" s="412"/>
      <c r="C7687" s="126"/>
      <c r="D7687" s="390"/>
      <c r="E7687" s="390"/>
      <c r="F7687" s="390"/>
    </row>
    <row r="7688" spans="2:6" x14ac:dyDescent="0.3">
      <c r="B7688" s="412"/>
      <c r="C7688" s="126"/>
      <c r="D7688" s="390"/>
      <c r="E7688" s="390"/>
      <c r="F7688" s="390"/>
    </row>
    <row r="7689" spans="2:6" x14ac:dyDescent="0.3">
      <c r="B7689" s="412"/>
      <c r="C7689" s="126"/>
      <c r="D7689" s="390"/>
      <c r="E7689" s="390"/>
      <c r="F7689" s="390"/>
    </row>
    <row r="7690" spans="2:6" x14ac:dyDescent="0.3">
      <c r="B7690" s="412"/>
      <c r="C7690" s="126"/>
      <c r="D7690" s="390"/>
      <c r="E7690" s="390"/>
      <c r="F7690" s="390"/>
    </row>
    <row r="7691" spans="2:6" x14ac:dyDescent="0.3">
      <c r="B7691" s="412"/>
      <c r="C7691" s="126"/>
      <c r="D7691" s="390"/>
      <c r="E7691" s="390"/>
      <c r="F7691" s="390"/>
    </row>
    <row r="7692" spans="2:6" x14ac:dyDescent="0.3">
      <c r="B7692" s="412"/>
      <c r="C7692" s="126"/>
      <c r="D7692" s="390"/>
      <c r="E7692" s="390"/>
      <c r="F7692" s="390"/>
    </row>
    <row r="7693" spans="2:6" x14ac:dyDescent="0.3">
      <c r="B7693" s="412"/>
      <c r="C7693" s="126"/>
      <c r="D7693" s="390"/>
      <c r="E7693" s="390"/>
      <c r="F7693" s="390"/>
    </row>
    <row r="7694" spans="2:6" x14ac:dyDescent="0.3">
      <c r="B7694" s="412"/>
      <c r="C7694" s="126"/>
      <c r="D7694" s="390"/>
      <c r="E7694" s="390"/>
      <c r="F7694" s="390"/>
    </row>
    <row r="7695" spans="2:6" x14ac:dyDescent="0.3">
      <c r="B7695" s="412"/>
      <c r="C7695" s="126"/>
      <c r="D7695" s="390"/>
      <c r="E7695" s="390"/>
      <c r="F7695" s="390"/>
    </row>
    <row r="7696" spans="2:6" x14ac:dyDescent="0.3">
      <c r="B7696" s="412"/>
      <c r="C7696" s="126"/>
      <c r="D7696" s="390"/>
      <c r="E7696" s="390"/>
      <c r="F7696" s="390"/>
    </row>
    <row r="7697" spans="2:6" x14ac:dyDescent="0.3">
      <c r="B7697" s="412"/>
      <c r="C7697" s="126"/>
      <c r="D7697" s="390"/>
      <c r="E7697" s="390"/>
      <c r="F7697" s="390"/>
    </row>
    <row r="7698" spans="2:6" x14ac:dyDescent="0.3">
      <c r="B7698" s="412"/>
      <c r="C7698" s="126"/>
      <c r="D7698" s="390"/>
      <c r="E7698" s="390"/>
      <c r="F7698" s="390"/>
    </row>
    <row r="7699" spans="2:6" x14ac:dyDescent="0.3">
      <c r="B7699" s="412"/>
      <c r="C7699" s="126"/>
      <c r="D7699" s="390"/>
      <c r="E7699" s="390"/>
      <c r="F7699" s="390"/>
    </row>
    <row r="7700" spans="2:6" x14ac:dyDescent="0.3">
      <c r="B7700" s="412"/>
      <c r="C7700" s="126"/>
      <c r="D7700" s="390"/>
      <c r="E7700" s="390"/>
      <c r="F7700" s="390"/>
    </row>
    <row r="7701" spans="2:6" x14ac:dyDescent="0.3">
      <c r="B7701" s="412"/>
      <c r="C7701" s="126"/>
      <c r="D7701" s="390"/>
      <c r="E7701" s="390"/>
      <c r="F7701" s="390"/>
    </row>
    <row r="7702" spans="2:6" x14ac:dyDescent="0.3">
      <c r="B7702" s="412"/>
      <c r="C7702" s="126"/>
      <c r="D7702" s="390"/>
      <c r="E7702" s="390"/>
      <c r="F7702" s="390"/>
    </row>
    <row r="7703" spans="2:6" x14ac:dyDescent="0.3">
      <c r="B7703" s="412"/>
      <c r="C7703" s="126"/>
      <c r="D7703" s="390"/>
      <c r="E7703" s="390"/>
      <c r="F7703" s="390"/>
    </row>
    <row r="7704" spans="2:6" x14ac:dyDescent="0.3">
      <c r="B7704" s="412"/>
      <c r="C7704" s="126"/>
      <c r="D7704" s="390"/>
      <c r="E7704" s="390"/>
      <c r="F7704" s="390"/>
    </row>
    <row r="7705" spans="2:6" x14ac:dyDescent="0.3">
      <c r="B7705" s="412"/>
      <c r="C7705" s="126"/>
      <c r="D7705" s="390"/>
      <c r="E7705" s="390"/>
      <c r="F7705" s="390"/>
    </row>
    <row r="7706" spans="2:6" x14ac:dyDescent="0.3">
      <c r="B7706" s="412"/>
      <c r="C7706" s="126"/>
      <c r="D7706" s="390"/>
      <c r="E7706" s="390"/>
      <c r="F7706" s="390"/>
    </row>
    <row r="7707" spans="2:6" x14ac:dyDescent="0.3">
      <c r="B7707" s="412"/>
      <c r="C7707" s="126"/>
      <c r="D7707" s="390"/>
      <c r="E7707" s="390"/>
      <c r="F7707" s="390"/>
    </row>
    <row r="7708" spans="2:6" x14ac:dyDescent="0.3">
      <c r="B7708" s="412"/>
      <c r="C7708" s="126"/>
      <c r="D7708" s="390"/>
      <c r="E7708" s="390"/>
      <c r="F7708" s="390"/>
    </row>
    <row r="7709" spans="2:6" x14ac:dyDescent="0.3">
      <c r="B7709" s="412"/>
      <c r="C7709" s="126"/>
      <c r="D7709" s="390"/>
      <c r="E7709" s="390"/>
      <c r="F7709" s="390"/>
    </row>
    <row r="7710" spans="2:6" x14ac:dyDescent="0.3">
      <c r="B7710" s="412"/>
      <c r="C7710" s="126"/>
      <c r="D7710" s="390"/>
      <c r="E7710" s="390"/>
      <c r="F7710" s="390"/>
    </row>
    <row r="7711" spans="2:6" x14ac:dyDescent="0.3">
      <c r="B7711" s="412"/>
      <c r="C7711" s="126"/>
      <c r="D7711" s="390"/>
      <c r="E7711" s="390"/>
      <c r="F7711" s="390"/>
    </row>
    <row r="7712" spans="2:6" x14ac:dyDescent="0.3">
      <c r="B7712" s="412"/>
      <c r="C7712" s="126"/>
      <c r="D7712" s="390"/>
      <c r="E7712" s="390"/>
      <c r="F7712" s="390"/>
    </row>
    <row r="7713" spans="2:6" x14ac:dyDescent="0.3">
      <c r="B7713" s="412"/>
      <c r="C7713" s="126"/>
      <c r="D7713" s="390"/>
      <c r="E7713" s="390"/>
      <c r="F7713" s="390"/>
    </row>
    <row r="7714" spans="2:6" x14ac:dyDescent="0.3">
      <c r="B7714" s="412"/>
      <c r="C7714" s="126"/>
      <c r="D7714" s="390"/>
      <c r="E7714" s="390"/>
      <c r="F7714" s="390"/>
    </row>
    <row r="7715" spans="2:6" x14ac:dyDescent="0.3">
      <c r="B7715" s="412"/>
      <c r="C7715" s="126"/>
      <c r="D7715" s="390"/>
      <c r="E7715" s="390"/>
      <c r="F7715" s="390"/>
    </row>
    <row r="7716" spans="2:6" x14ac:dyDescent="0.3">
      <c r="B7716" s="412"/>
      <c r="C7716" s="126"/>
      <c r="D7716" s="390"/>
      <c r="E7716" s="390"/>
      <c r="F7716" s="390"/>
    </row>
    <row r="7717" spans="2:6" x14ac:dyDescent="0.3">
      <c r="B7717" s="412"/>
      <c r="C7717" s="126"/>
      <c r="D7717" s="390"/>
      <c r="E7717" s="390"/>
      <c r="F7717" s="390"/>
    </row>
    <row r="7718" spans="2:6" x14ac:dyDescent="0.3">
      <c r="B7718" s="412"/>
      <c r="C7718" s="126"/>
      <c r="D7718" s="390"/>
      <c r="E7718" s="390"/>
      <c r="F7718" s="390"/>
    </row>
    <row r="7719" spans="2:6" x14ac:dyDescent="0.3">
      <c r="B7719" s="412"/>
      <c r="C7719" s="126"/>
      <c r="D7719" s="390"/>
      <c r="E7719" s="390"/>
      <c r="F7719" s="390"/>
    </row>
    <row r="7720" spans="2:6" x14ac:dyDescent="0.3">
      <c r="B7720" s="412"/>
      <c r="C7720" s="126"/>
      <c r="D7720" s="390"/>
      <c r="E7720" s="390"/>
      <c r="F7720" s="390"/>
    </row>
    <row r="7721" spans="2:6" x14ac:dyDescent="0.3">
      <c r="B7721" s="412"/>
      <c r="C7721" s="126"/>
      <c r="D7721" s="390"/>
      <c r="E7721" s="390"/>
      <c r="F7721" s="390"/>
    </row>
    <row r="7722" spans="2:6" x14ac:dyDescent="0.3">
      <c r="B7722" s="412"/>
      <c r="C7722" s="126"/>
      <c r="D7722" s="390"/>
      <c r="E7722" s="390"/>
      <c r="F7722" s="390"/>
    </row>
    <row r="7723" spans="2:6" x14ac:dyDescent="0.3">
      <c r="B7723" s="412"/>
      <c r="C7723" s="126"/>
      <c r="D7723" s="390"/>
      <c r="E7723" s="390"/>
      <c r="F7723" s="390"/>
    </row>
    <row r="7724" spans="2:6" x14ac:dyDescent="0.3">
      <c r="B7724" s="412"/>
      <c r="C7724" s="126"/>
      <c r="D7724" s="390"/>
      <c r="E7724" s="390"/>
      <c r="F7724" s="390"/>
    </row>
    <row r="7725" spans="2:6" x14ac:dyDescent="0.3">
      <c r="B7725" s="412"/>
      <c r="C7725" s="126"/>
      <c r="D7725" s="390"/>
      <c r="E7725" s="390"/>
      <c r="F7725" s="390"/>
    </row>
    <row r="7726" spans="2:6" x14ac:dyDescent="0.3">
      <c r="B7726" s="412"/>
      <c r="C7726" s="126"/>
      <c r="D7726" s="390"/>
      <c r="E7726" s="390"/>
      <c r="F7726" s="390"/>
    </row>
    <row r="7727" spans="2:6" x14ac:dyDescent="0.3">
      <c r="B7727" s="412"/>
      <c r="C7727" s="126"/>
      <c r="D7727" s="390"/>
      <c r="E7727" s="390"/>
      <c r="F7727" s="390"/>
    </row>
    <row r="7728" spans="2:6" x14ac:dyDescent="0.3">
      <c r="B7728" s="412"/>
      <c r="C7728" s="126"/>
      <c r="D7728" s="390"/>
      <c r="E7728" s="390"/>
      <c r="F7728" s="390"/>
    </row>
    <row r="7729" spans="2:6" x14ac:dyDescent="0.3">
      <c r="B7729" s="412"/>
      <c r="C7729" s="126"/>
      <c r="D7729" s="390"/>
      <c r="E7729" s="390"/>
      <c r="F7729" s="390"/>
    </row>
    <row r="7730" spans="2:6" x14ac:dyDescent="0.3">
      <c r="B7730" s="412"/>
      <c r="C7730" s="126"/>
      <c r="D7730" s="390"/>
      <c r="E7730" s="390"/>
      <c r="F7730" s="390"/>
    </row>
    <row r="7731" spans="2:6" x14ac:dyDescent="0.3">
      <c r="B7731" s="412"/>
      <c r="C7731" s="126"/>
      <c r="D7731" s="390"/>
      <c r="E7731" s="390"/>
      <c r="F7731" s="390"/>
    </row>
    <row r="7732" spans="2:6" x14ac:dyDescent="0.3">
      <c r="B7732" s="412"/>
      <c r="C7732" s="126"/>
      <c r="D7732" s="390"/>
      <c r="E7732" s="390"/>
      <c r="F7732" s="390"/>
    </row>
    <row r="7733" spans="2:6" x14ac:dyDescent="0.3">
      <c r="B7733" s="412"/>
      <c r="C7733" s="126"/>
      <c r="D7733" s="390"/>
      <c r="E7733" s="390"/>
      <c r="F7733" s="390"/>
    </row>
    <row r="7734" spans="2:6" x14ac:dyDescent="0.3">
      <c r="B7734" s="412"/>
      <c r="C7734" s="126"/>
      <c r="D7734" s="390"/>
      <c r="E7734" s="390"/>
      <c r="F7734" s="390"/>
    </row>
    <row r="7735" spans="2:6" x14ac:dyDescent="0.3">
      <c r="B7735" s="412"/>
      <c r="C7735" s="126"/>
      <c r="D7735" s="390"/>
      <c r="E7735" s="390"/>
      <c r="F7735" s="390"/>
    </row>
    <row r="7736" spans="2:6" x14ac:dyDescent="0.3">
      <c r="B7736" s="412"/>
      <c r="C7736" s="126"/>
      <c r="D7736" s="390"/>
      <c r="E7736" s="390"/>
      <c r="F7736" s="390"/>
    </row>
    <row r="7737" spans="2:6" x14ac:dyDescent="0.3">
      <c r="B7737" s="412"/>
      <c r="C7737" s="126"/>
      <c r="D7737" s="390"/>
      <c r="E7737" s="390"/>
      <c r="F7737" s="390"/>
    </row>
    <row r="7738" spans="2:6" x14ac:dyDescent="0.3">
      <c r="B7738" s="412"/>
      <c r="C7738" s="126"/>
      <c r="D7738" s="390"/>
      <c r="E7738" s="390"/>
      <c r="F7738" s="390"/>
    </row>
    <row r="7739" spans="2:6" x14ac:dyDescent="0.3">
      <c r="B7739" s="412"/>
      <c r="C7739" s="126"/>
      <c r="D7739" s="390"/>
      <c r="E7739" s="390"/>
      <c r="F7739" s="390"/>
    </row>
    <row r="7740" spans="2:6" x14ac:dyDescent="0.3">
      <c r="B7740" s="412"/>
      <c r="C7740" s="126"/>
      <c r="D7740" s="390"/>
      <c r="E7740" s="390"/>
      <c r="F7740" s="390"/>
    </row>
    <row r="7741" spans="2:6" x14ac:dyDescent="0.3">
      <c r="B7741" s="412"/>
      <c r="C7741" s="126"/>
      <c r="D7741" s="390"/>
      <c r="E7741" s="390"/>
      <c r="F7741" s="390"/>
    </row>
    <row r="7742" spans="2:6" x14ac:dyDescent="0.3">
      <c r="B7742" s="412"/>
      <c r="C7742" s="126"/>
      <c r="D7742" s="390"/>
      <c r="E7742" s="390"/>
      <c r="F7742" s="390"/>
    </row>
    <row r="7743" spans="2:6" x14ac:dyDescent="0.3">
      <c r="B7743" s="412"/>
      <c r="C7743" s="126"/>
      <c r="D7743" s="390"/>
      <c r="E7743" s="390"/>
      <c r="F7743" s="390"/>
    </row>
    <row r="7744" spans="2:6" x14ac:dyDescent="0.3">
      <c r="B7744" s="412"/>
      <c r="C7744" s="126"/>
      <c r="D7744" s="390"/>
      <c r="E7744" s="390"/>
      <c r="F7744" s="390"/>
    </row>
    <row r="7745" spans="2:6" x14ac:dyDescent="0.3">
      <c r="B7745" s="412"/>
      <c r="C7745" s="126"/>
      <c r="D7745" s="390"/>
      <c r="E7745" s="390"/>
      <c r="F7745" s="390"/>
    </row>
    <row r="7746" spans="2:6" x14ac:dyDescent="0.3">
      <c r="B7746" s="412"/>
      <c r="C7746" s="126"/>
      <c r="D7746" s="390"/>
      <c r="E7746" s="390"/>
      <c r="F7746" s="390"/>
    </row>
    <row r="7747" spans="2:6" x14ac:dyDescent="0.3">
      <c r="B7747" s="412"/>
      <c r="C7747" s="126"/>
      <c r="D7747" s="390"/>
      <c r="E7747" s="390"/>
      <c r="F7747" s="390"/>
    </row>
    <row r="7748" spans="2:6" x14ac:dyDescent="0.3">
      <c r="B7748" s="412"/>
      <c r="C7748" s="126"/>
      <c r="D7748" s="390"/>
      <c r="E7748" s="390"/>
      <c r="F7748" s="390"/>
    </row>
    <row r="7749" spans="2:6" x14ac:dyDescent="0.3">
      <c r="B7749" s="412"/>
      <c r="C7749" s="126"/>
      <c r="D7749" s="390"/>
      <c r="E7749" s="390"/>
      <c r="F7749" s="390"/>
    </row>
    <row r="7750" spans="2:6" x14ac:dyDescent="0.3">
      <c r="B7750" s="412"/>
      <c r="C7750" s="126"/>
      <c r="D7750" s="390"/>
      <c r="E7750" s="390"/>
      <c r="F7750" s="390"/>
    </row>
    <row r="7751" spans="2:6" x14ac:dyDescent="0.3">
      <c r="B7751" s="412"/>
      <c r="C7751" s="126"/>
      <c r="D7751" s="390"/>
      <c r="E7751" s="390"/>
      <c r="F7751" s="390"/>
    </row>
    <row r="7752" spans="2:6" x14ac:dyDescent="0.3">
      <c r="B7752" s="412"/>
      <c r="C7752" s="126"/>
      <c r="D7752" s="390"/>
      <c r="E7752" s="390"/>
      <c r="F7752" s="390"/>
    </row>
    <row r="7753" spans="2:6" x14ac:dyDescent="0.3">
      <c r="B7753" s="412"/>
      <c r="C7753" s="126"/>
      <c r="D7753" s="390"/>
      <c r="E7753" s="390"/>
      <c r="F7753" s="390"/>
    </row>
    <row r="7754" spans="2:6" x14ac:dyDescent="0.3">
      <c r="B7754" s="412"/>
      <c r="C7754" s="126"/>
      <c r="D7754" s="390"/>
      <c r="E7754" s="390"/>
      <c r="F7754" s="390"/>
    </row>
    <row r="7755" spans="2:6" x14ac:dyDescent="0.3">
      <c r="B7755" s="412"/>
      <c r="C7755" s="126"/>
      <c r="D7755" s="390"/>
      <c r="E7755" s="390"/>
      <c r="F7755" s="390"/>
    </row>
    <row r="7756" spans="2:6" x14ac:dyDescent="0.3">
      <c r="B7756" s="412"/>
      <c r="C7756" s="126"/>
      <c r="D7756" s="390"/>
      <c r="E7756" s="390"/>
      <c r="F7756" s="390"/>
    </row>
    <row r="7757" spans="2:6" x14ac:dyDescent="0.3">
      <c r="B7757" s="412"/>
      <c r="C7757" s="126"/>
      <c r="D7757" s="390"/>
      <c r="E7757" s="390"/>
      <c r="F7757" s="390"/>
    </row>
    <row r="7758" spans="2:6" x14ac:dyDescent="0.3">
      <c r="B7758" s="412"/>
      <c r="C7758" s="126"/>
      <c r="D7758" s="390"/>
      <c r="E7758" s="390"/>
      <c r="F7758" s="390"/>
    </row>
    <row r="7759" spans="2:6" x14ac:dyDescent="0.3">
      <c r="B7759" s="412"/>
      <c r="C7759" s="126"/>
      <c r="D7759" s="390"/>
      <c r="E7759" s="390"/>
      <c r="F7759" s="390"/>
    </row>
    <row r="7760" spans="2:6" x14ac:dyDescent="0.3">
      <c r="B7760" s="412"/>
      <c r="C7760" s="126"/>
      <c r="D7760" s="390"/>
      <c r="E7760" s="390"/>
      <c r="F7760" s="390"/>
    </row>
    <row r="7761" spans="2:6" x14ac:dyDescent="0.3">
      <c r="B7761" s="412"/>
      <c r="C7761" s="126"/>
      <c r="D7761" s="390"/>
      <c r="E7761" s="390"/>
      <c r="F7761" s="390"/>
    </row>
    <row r="7762" spans="2:6" x14ac:dyDescent="0.3">
      <c r="B7762" s="412"/>
      <c r="C7762" s="126"/>
      <c r="D7762" s="390"/>
      <c r="E7762" s="390"/>
      <c r="F7762" s="390"/>
    </row>
    <row r="7763" spans="2:6" x14ac:dyDescent="0.3">
      <c r="B7763" s="412"/>
      <c r="C7763" s="126"/>
      <c r="D7763" s="390"/>
      <c r="E7763" s="390"/>
      <c r="F7763" s="390"/>
    </row>
    <row r="7764" spans="2:6" x14ac:dyDescent="0.3">
      <c r="B7764" s="412"/>
      <c r="C7764" s="126"/>
      <c r="D7764" s="390"/>
      <c r="E7764" s="390"/>
      <c r="F7764" s="390"/>
    </row>
    <row r="7765" spans="2:6" x14ac:dyDescent="0.3">
      <c r="B7765" s="412"/>
      <c r="C7765" s="126"/>
      <c r="D7765" s="390"/>
      <c r="E7765" s="390"/>
      <c r="F7765" s="390"/>
    </row>
    <row r="7766" spans="2:6" x14ac:dyDescent="0.3">
      <c r="B7766" s="412"/>
      <c r="C7766" s="126"/>
      <c r="D7766" s="390"/>
      <c r="E7766" s="390"/>
      <c r="F7766" s="390"/>
    </row>
    <row r="7767" spans="2:6" x14ac:dyDescent="0.3">
      <c r="B7767" s="412"/>
      <c r="C7767" s="126"/>
      <c r="D7767" s="390"/>
      <c r="E7767" s="390"/>
      <c r="F7767" s="390"/>
    </row>
    <row r="7768" spans="2:6" x14ac:dyDescent="0.3">
      <c r="B7768" s="412"/>
      <c r="C7768" s="126"/>
      <c r="D7768" s="390"/>
      <c r="E7768" s="390"/>
      <c r="F7768" s="390"/>
    </row>
    <row r="7769" spans="2:6" x14ac:dyDescent="0.3">
      <c r="B7769" s="412"/>
      <c r="C7769" s="126"/>
      <c r="D7769" s="390"/>
      <c r="E7769" s="390"/>
      <c r="F7769" s="390"/>
    </row>
    <row r="7770" spans="2:6" x14ac:dyDescent="0.3">
      <c r="B7770" s="412"/>
      <c r="C7770" s="126"/>
      <c r="D7770" s="390"/>
      <c r="E7770" s="390"/>
      <c r="F7770" s="390"/>
    </row>
    <row r="7771" spans="2:6" x14ac:dyDescent="0.3">
      <c r="B7771" s="412"/>
      <c r="C7771" s="126"/>
      <c r="D7771" s="390"/>
      <c r="E7771" s="390"/>
      <c r="F7771" s="390"/>
    </row>
    <row r="7772" spans="2:6" x14ac:dyDescent="0.3">
      <c r="B7772" s="412"/>
      <c r="C7772" s="126"/>
      <c r="D7772" s="390"/>
      <c r="E7772" s="390"/>
      <c r="F7772" s="390"/>
    </row>
    <row r="7773" spans="2:6" x14ac:dyDescent="0.3">
      <c r="B7773" s="412"/>
      <c r="C7773" s="126"/>
      <c r="D7773" s="390"/>
      <c r="E7773" s="390"/>
      <c r="F7773" s="390"/>
    </row>
    <row r="7774" spans="2:6" x14ac:dyDescent="0.3">
      <c r="B7774" s="412"/>
      <c r="C7774" s="126"/>
      <c r="D7774" s="390"/>
      <c r="E7774" s="390"/>
      <c r="F7774" s="390"/>
    </row>
    <row r="7775" spans="2:6" x14ac:dyDescent="0.3">
      <c r="B7775" s="412"/>
      <c r="C7775" s="126"/>
      <c r="D7775" s="390"/>
      <c r="E7775" s="390"/>
      <c r="F7775" s="390"/>
    </row>
    <row r="7776" spans="2:6" x14ac:dyDescent="0.3">
      <c r="B7776" s="412"/>
      <c r="C7776" s="126"/>
      <c r="D7776" s="390"/>
      <c r="E7776" s="390"/>
      <c r="F7776" s="390"/>
    </row>
    <row r="7777" spans="2:6" x14ac:dyDescent="0.3">
      <c r="B7777" s="412"/>
      <c r="C7777" s="126"/>
      <c r="D7777" s="390"/>
      <c r="E7777" s="390"/>
      <c r="F7777" s="390"/>
    </row>
    <row r="7778" spans="2:6" x14ac:dyDescent="0.3">
      <c r="B7778" s="412"/>
      <c r="C7778" s="126"/>
      <c r="D7778" s="390"/>
      <c r="E7778" s="390"/>
      <c r="F7778" s="390"/>
    </row>
    <row r="7779" spans="2:6" x14ac:dyDescent="0.3">
      <c r="B7779" s="412"/>
      <c r="C7779" s="126"/>
      <c r="D7779" s="390"/>
      <c r="E7779" s="390"/>
      <c r="F7779" s="390"/>
    </row>
    <row r="7780" spans="2:6" x14ac:dyDescent="0.3">
      <c r="B7780" s="412"/>
      <c r="C7780" s="126"/>
      <c r="D7780" s="390"/>
      <c r="E7780" s="390"/>
      <c r="F7780" s="390"/>
    </row>
    <row r="7781" spans="2:6" x14ac:dyDescent="0.3">
      <c r="B7781" s="412"/>
      <c r="C7781" s="126"/>
      <c r="D7781" s="390"/>
      <c r="E7781" s="390"/>
      <c r="F7781" s="390"/>
    </row>
    <row r="7782" spans="2:6" x14ac:dyDescent="0.3">
      <c r="B7782" s="412"/>
      <c r="C7782" s="126"/>
      <c r="D7782" s="390"/>
      <c r="E7782" s="390"/>
      <c r="F7782" s="390"/>
    </row>
    <row r="7783" spans="2:6" x14ac:dyDescent="0.3">
      <c r="B7783" s="412"/>
      <c r="C7783" s="126"/>
      <c r="D7783" s="390"/>
      <c r="E7783" s="390"/>
      <c r="F7783" s="390"/>
    </row>
    <row r="7784" spans="2:6" x14ac:dyDescent="0.3">
      <c r="B7784" s="412"/>
      <c r="C7784" s="126"/>
      <c r="D7784" s="390"/>
      <c r="E7784" s="390"/>
      <c r="F7784" s="390"/>
    </row>
    <row r="7785" spans="2:6" x14ac:dyDescent="0.3">
      <c r="B7785" s="412"/>
      <c r="C7785" s="126"/>
      <c r="D7785" s="390"/>
      <c r="E7785" s="390"/>
      <c r="F7785" s="390"/>
    </row>
    <row r="7786" spans="2:6" x14ac:dyDescent="0.3">
      <c r="B7786" s="412"/>
      <c r="C7786" s="126"/>
      <c r="D7786" s="390"/>
      <c r="E7786" s="390"/>
      <c r="F7786" s="390"/>
    </row>
    <row r="7787" spans="2:6" x14ac:dyDescent="0.3">
      <c r="B7787" s="412"/>
      <c r="C7787" s="126"/>
      <c r="D7787" s="390"/>
      <c r="E7787" s="390"/>
      <c r="F7787" s="390"/>
    </row>
    <row r="7788" spans="2:6" x14ac:dyDescent="0.3">
      <c r="B7788" s="412"/>
      <c r="C7788" s="126"/>
      <c r="D7788" s="390"/>
      <c r="E7788" s="390"/>
      <c r="F7788" s="390"/>
    </row>
    <row r="7789" spans="2:6" x14ac:dyDescent="0.3">
      <c r="B7789" s="412"/>
      <c r="C7789" s="126"/>
      <c r="D7789" s="390"/>
      <c r="E7789" s="390"/>
      <c r="F7789" s="390"/>
    </row>
    <row r="7790" spans="2:6" x14ac:dyDescent="0.3">
      <c r="B7790" s="412"/>
      <c r="C7790" s="126"/>
      <c r="D7790" s="390"/>
      <c r="E7790" s="390"/>
      <c r="F7790" s="390"/>
    </row>
    <row r="7791" spans="2:6" x14ac:dyDescent="0.3">
      <c r="B7791" s="412"/>
      <c r="C7791" s="126"/>
      <c r="D7791" s="390"/>
      <c r="E7791" s="390"/>
      <c r="F7791" s="390"/>
    </row>
    <row r="7792" spans="2:6" x14ac:dyDescent="0.3">
      <c r="B7792" s="412"/>
      <c r="C7792" s="126"/>
      <c r="D7792" s="390"/>
      <c r="E7792" s="390"/>
      <c r="F7792" s="390"/>
    </row>
    <row r="7793" spans="2:6" x14ac:dyDescent="0.3">
      <c r="B7793" s="412"/>
      <c r="C7793" s="126"/>
      <c r="D7793" s="390"/>
      <c r="E7793" s="390"/>
      <c r="F7793" s="390"/>
    </row>
    <row r="7794" spans="2:6" x14ac:dyDescent="0.3">
      <c r="B7794" s="412"/>
      <c r="C7794" s="126"/>
      <c r="D7794" s="390"/>
      <c r="E7794" s="390"/>
      <c r="F7794" s="390"/>
    </row>
    <row r="7795" spans="2:6" x14ac:dyDescent="0.3">
      <c r="B7795" s="412"/>
      <c r="C7795" s="126"/>
      <c r="D7795" s="390"/>
      <c r="E7795" s="390"/>
      <c r="F7795" s="390"/>
    </row>
    <row r="7796" spans="2:6" x14ac:dyDescent="0.3">
      <c r="B7796" s="412"/>
      <c r="C7796" s="126"/>
      <c r="D7796" s="390"/>
      <c r="E7796" s="390"/>
      <c r="F7796" s="390"/>
    </row>
    <row r="7797" spans="2:6" x14ac:dyDescent="0.3">
      <c r="B7797" s="412"/>
      <c r="C7797" s="126"/>
      <c r="D7797" s="390"/>
      <c r="E7797" s="390"/>
      <c r="F7797" s="390"/>
    </row>
    <row r="7798" spans="2:6" x14ac:dyDescent="0.3">
      <c r="B7798" s="412"/>
      <c r="C7798" s="126"/>
      <c r="D7798" s="390"/>
      <c r="E7798" s="390"/>
      <c r="F7798" s="390"/>
    </row>
    <row r="7799" spans="2:6" x14ac:dyDescent="0.3">
      <c r="B7799" s="412"/>
      <c r="C7799" s="126"/>
      <c r="D7799" s="390"/>
      <c r="E7799" s="390"/>
      <c r="F7799" s="390"/>
    </row>
    <row r="7800" spans="2:6" x14ac:dyDescent="0.3">
      <c r="B7800" s="412"/>
      <c r="C7800" s="126"/>
      <c r="D7800" s="390"/>
      <c r="E7800" s="390"/>
      <c r="F7800" s="390"/>
    </row>
    <row r="7801" spans="2:6" x14ac:dyDescent="0.3">
      <c r="B7801" s="412"/>
      <c r="C7801" s="126"/>
      <c r="D7801" s="390"/>
      <c r="E7801" s="390"/>
      <c r="F7801" s="390"/>
    </row>
    <row r="7802" spans="2:6" x14ac:dyDescent="0.3">
      <c r="B7802" s="412"/>
      <c r="C7802" s="126"/>
      <c r="D7802" s="390"/>
      <c r="E7802" s="390"/>
      <c r="F7802" s="390"/>
    </row>
    <row r="7803" spans="2:6" x14ac:dyDescent="0.3">
      <c r="B7803" s="412"/>
      <c r="C7803" s="126"/>
      <c r="D7803" s="390"/>
      <c r="E7803" s="390"/>
      <c r="F7803" s="390"/>
    </row>
    <row r="7804" spans="2:6" x14ac:dyDescent="0.3">
      <c r="B7804" s="412"/>
      <c r="C7804" s="126"/>
      <c r="D7804" s="390"/>
      <c r="E7804" s="390"/>
      <c r="F7804" s="390"/>
    </row>
    <row r="7805" spans="2:6" x14ac:dyDescent="0.3">
      <c r="B7805" s="412"/>
      <c r="C7805" s="126"/>
      <c r="D7805" s="390"/>
      <c r="E7805" s="390"/>
      <c r="F7805" s="390"/>
    </row>
    <row r="7806" spans="2:6" x14ac:dyDescent="0.3">
      <c r="B7806" s="412"/>
      <c r="C7806" s="126"/>
      <c r="D7806" s="390"/>
      <c r="E7806" s="390"/>
      <c r="F7806" s="390"/>
    </row>
    <row r="7807" spans="2:6" x14ac:dyDescent="0.3">
      <c r="B7807" s="412"/>
      <c r="C7807" s="126"/>
      <c r="D7807" s="390"/>
      <c r="E7807" s="390"/>
      <c r="F7807" s="390"/>
    </row>
    <row r="7808" spans="2:6" x14ac:dyDescent="0.3">
      <c r="B7808" s="412"/>
      <c r="C7808" s="126"/>
      <c r="D7808" s="390"/>
      <c r="E7808" s="390"/>
      <c r="F7808" s="390"/>
    </row>
    <row r="7809" spans="2:6" x14ac:dyDescent="0.3">
      <c r="B7809" s="412"/>
      <c r="C7809" s="126"/>
      <c r="D7809" s="390"/>
      <c r="E7809" s="390"/>
      <c r="F7809" s="390"/>
    </row>
    <row r="7810" spans="2:6" x14ac:dyDescent="0.3">
      <c r="B7810" s="412"/>
      <c r="C7810" s="126"/>
      <c r="D7810" s="390"/>
      <c r="E7810" s="390"/>
      <c r="F7810" s="390"/>
    </row>
    <row r="7811" spans="2:6" x14ac:dyDescent="0.3">
      <c r="B7811" s="412"/>
      <c r="C7811" s="126"/>
      <c r="D7811" s="390"/>
      <c r="E7811" s="390"/>
      <c r="F7811" s="390"/>
    </row>
    <row r="7812" spans="2:6" x14ac:dyDescent="0.3">
      <c r="B7812" s="412"/>
      <c r="C7812" s="126"/>
      <c r="D7812" s="390"/>
      <c r="E7812" s="390"/>
      <c r="F7812" s="390"/>
    </row>
    <row r="7813" spans="2:6" x14ac:dyDescent="0.3">
      <c r="B7813" s="412"/>
      <c r="C7813" s="126"/>
      <c r="D7813" s="390"/>
      <c r="E7813" s="390"/>
      <c r="F7813" s="390"/>
    </row>
    <row r="7814" spans="2:6" x14ac:dyDescent="0.3">
      <c r="B7814" s="412"/>
      <c r="C7814" s="126"/>
      <c r="D7814" s="390"/>
      <c r="E7814" s="390"/>
      <c r="F7814" s="390"/>
    </row>
    <row r="7815" spans="2:6" x14ac:dyDescent="0.3">
      <c r="B7815" s="412"/>
      <c r="C7815" s="126"/>
      <c r="D7815" s="390"/>
      <c r="E7815" s="390"/>
      <c r="F7815" s="390"/>
    </row>
    <row r="7816" spans="2:6" x14ac:dyDescent="0.3">
      <c r="B7816" s="412"/>
      <c r="C7816" s="126"/>
      <c r="D7816" s="390"/>
      <c r="E7816" s="390"/>
      <c r="F7816" s="390"/>
    </row>
    <row r="7817" spans="2:6" x14ac:dyDescent="0.3">
      <c r="B7817" s="412"/>
      <c r="C7817" s="126"/>
      <c r="D7817" s="390"/>
      <c r="E7817" s="390"/>
      <c r="F7817" s="390"/>
    </row>
    <row r="7818" spans="2:6" x14ac:dyDescent="0.3">
      <c r="B7818" s="412"/>
      <c r="C7818" s="126"/>
      <c r="D7818" s="390"/>
      <c r="E7818" s="390"/>
      <c r="F7818" s="390"/>
    </row>
    <row r="7819" spans="2:6" x14ac:dyDescent="0.3">
      <c r="B7819" s="412"/>
      <c r="C7819" s="126"/>
      <c r="D7819" s="390"/>
      <c r="E7819" s="390"/>
      <c r="F7819" s="390"/>
    </row>
    <row r="7820" spans="2:6" x14ac:dyDescent="0.3">
      <c r="B7820" s="412"/>
      <c r="C7820" s="126"/>
      <c r="D7820" s="390"/>
      <c r="E7820" s="390"/>
      <c r="F7820" s="390"/>
    </row>
    <row r="7821" spans="2:6" x14ac:dyDescent="0.3">
      <c r="B7821" s="412"/>
      <c r="C7821" s="126"/>
      <c r="D7821" s="390"/>
      <c r="E7821" s="390"/>
      <c r="F7821" s="390"/>
    </row>
    <row r="7822" spans="2:6" x14ac:dyDescent="0.3">
      <c r="B7822" s="412"/>
      <c r="C7822" s="126"/>
      <c r="D7822" s="390"/>
      <c r="E7822" s="390"/>
      <c r="F7822" s="390"/>
    </row>
    <row r="7823" spans="2:6" x14ac:dyDescent="0.3">
      <c r="B7823" s="412"/>
      <c r="C7823" s="126"/>
      <c r="D7823" s="390"/>
      <c r="E7823" s="390"/>
      <c r="F7823" s="390"/>
    </row>
    <row r="7824" spans="2:6" x14ac:dyDescent="0.3">
      <c r="B7824" s="412"/>
      <c r="C7824" s="126"/>
      <c r="D7824" s="390"/>
      <c r="E7824" s="390"/>
      <c r="F7824" s="390"/>
    </row>
    <row r="7825" spans="2:6" x14ac:dyDescent="0.3">
      <c r="B7825" s="412"/>
      <c r="C7825" s="126"/>
      <c r="D7825" s="390"/>
      <c r="E7825" s="390"/>
      <c r="F7825" s="390"/>
    </row>
    <row r="7826" spans="2:6" x14ac:dyDescent="0.3">
      <c r="B7826" s="412"/>
      <c r="C7826" s="126"/>
      <c r="D7826" s="390"/>
      <c r="E7826" s="390"/>
      <c r="F7826" s="390"/>
    </row>
    <row r="7827" spans="2:6" x14ac:dyDescent="0.3">
      <c r="B7827" s="412"/>
      <c r="C7827" s="126"/>
      <c r="D7827" s="390"/>
      <c r="E7827" s="390"/>
      <c r="F7827" s="390"/>
    </row>
    <row r="7828" spans="2:6" x14ac:dyDescent="0.3">
      <c r="B7828" s="412"/>
      <c r="C7828" s="126"/>
      <c r="D7828" s="390"/>
      <c r="E7828" s="390"/>
      <c r="F7828" s="390"/>
    </row>
    <row r="7829" spans="2:6" x14ac:dyDescent="0.3">
      <c r="B7829" s="412"/>
      <c r="C7829" s="126"/>
      <c r="D7829" s="390"/>
      <c r="E7829" s="390"/>
      <c r="F7829" s="390"/>
    </row>
    <row r="7830" spans="2:6" x14ac:dyDescent="0.3">
      <c r="B7830" s="412"/>
      <c r="C7830" s="126"/>
      <c r="D7830" s="390"/>
      <c r="E7830" s="390"/>
      <c r="F7830" s="390"/>
    </row>
    <row r="7831" spans="2:6" x14ac:dyDescent="0.3">
      <c r="B7831" s="412"/>
      <c r="C7831" s="126"/>
      <c r="D7831" s="390"/>
      <c r="E7831" s="390"/>
      <c r="F7831" s="390"/>
    </row>
    <row r="7832" spans="2:6" x14ac:dyDescent="0.3">
      <c r="B7832" s="412"/>
      <c r="C7832" s="126"/>
      <c r="D7832" s="390"/>
      <c r="E7832" s="390"/>
      <c r="F7832" s="390"/>
    </row>
    <row r="7833" spans="2:6" x14ac:dyDescent="0.3">
      <c r="B7833" s="412"/>
      <c r="C7833" s="126"/>
      <c r="D7833" s="390"/>
      <c r="E7833" s="390"/>
      <c r="F7833" s="390"/>
    </row>
    <row r="7834" spans="2:6" x14ac:dyDescent="0.3">
      <c r="B7834" s="412"/>
      <c r="C7834" s="126"/>
      <c r="D7834" s="390"/>
      <c r="E7834" s="390"/>
      <c r="F7834" s="390"/>
    </row>
    <row r="7835" spans="2:6" x14ac:dyDescent="0.3">
      <c r="B7835" s="412"/>
      <c r="C7835" s="126"/>
      <c r="D7835" s="390"/>
      <c r="E7835" s="390"/>
      <c r="F7835" s="390"/>
    </row>
    <row r="7836" spans="2:6" x14ac:dyDescent="0.3">
      <c r="B7836" s="412"/>
      <c r="C7836" s="126"/>
      <c r="D7836" s="390"/>
      <c r="E7836" s="390"/>
      <c r="F7836" s="390"/>
    </row>
    <row r="7837" spans="2:6" x14ac:dyDescent="0.3">
      <c r="B7837" s="412"/>
      <c r="C7837" s="126"/>
      <c r="D7837" s="390"/>
      <c r="E7837" s="390"/>
      <c r="F7837" s="390"/>
    </row>
    <row r="7838" spans="2:6" x14ac:dyDescent="0.3">
      <c r="B7838" s="412"/>
      <c r="C7838" s="126"/>
      <c r="D7838" s="390"/>
      <c r="E7838" s="390"/>
      <c r="F7838" s="390"/>
    </row>
    <row r="7839" spans="2:6" x14ac:dyDescent="0.3">
      <c r="B7839" s="412"/>
      <c r="C7839" s="126"/>
      <c r="D7839" s="390"/>
      <c r="E7839" s="390"/>
      <c r="F7839" s="390"/>
    </row>
    <row r="7840" spans="2:6" x14ac:dyDescent="0.3">
      <c r="B7840" s="412"/>
      <c r="C7840" s="126"/>
      <c r="D7840" s="390"/>
      <c r="E7840" s="390"/>
      <c r="F7840" s="390"/>
    </row>
    <row r="7841" spans="2:6" x14ac:dyDescent="0.3">
      <c r="B7841" s="412"/>
      <c r="C7841" s="126"/>
      <c r="D7841" s="390"/>
      <c r="E7841" s="390"/>
      <c r="F7841" s="390"/>
    </row>
    <row r="7842" spans="2:6" x14ac:dyDescent="0.3">
      <c r="B7842" s="412"/>
      <c r="C7842" s="126"/>
      <c r="D7842" s="390"/>
      <c r="E7842" s="390"/>
      <c r="F7842" s="390"/>
    </row>
    <row r="7843" spans="2:6" x14ac:dyDescent="0.3">
      <c r="B7843" s="412"/>
      <c r="C7843" s="126"/>
      <c r="D7843" s="390"/>
      <c r="E7843" s="390"/>
      <c r="F7843" s="390"/>
    </row>
    <row r="7844" spans="2:6" x14ac:dyDescent="0.3">
      <c r="B7844" s="412"/>
      <c r="C7844" s="126"/>
      <c r="D7844" s="390"/>
      <c r="E7844" s="390"/>
      <c r="F7844" s="390"/>
    </row>
    <row r="7845" spans="2:6" x14ac:dyDescent="0.3">
      <c r="B7845" s="412"/>
      <c r="C7845" s="126"/>
      <c r="D7845" s="390"/>
      <c r="E7845" s="390"/>
      <c r="F7845" s="390"/>
    </row>
    <row r="7846" spans="2:6" x14ac:dyDescent="0.3">
      <c r="B7846" s="412"/>
      <c r="C7846" s="126"/>
      <c r="D7846" s="390"/>
      <c r="E7846" s="390"/>
      <c r="F7846" s="390"/>
    </row>
    <row r="7847" spans="2:6" x14ac:dyDescent="0.3">
      <c r="B7847" s="412"/>
      <c r="C7847" s="126"/>
      <c r="D7847" s="390"/>
      <c r="E7847" s="390"/>
      <c r="F7847" s="390"/>
    </row>
    <row r="7848" spans="2:6" x14ac:dyDescent="0.3">
      <c r="B7848" s="412"/>
      <c r="C7848" s="126"/>
      <c r="D7848" s="390"/>
      <c r="E7848" s="390"/>
      <c r="F7848" s="390"/>
    </row>
    <row r="7849" spans="2:6" x14ac:dyDescent="0.3">
      <c r="B7849" s="412"/>
      <c r="C7849" s="126"/>
      <c r="D7849" s="390"/>
      <c r="E7849" s="390"/>
      <c r="F7849" s="390"/>
    </row>
    <row r="7850" spans="2:6" x14ac:dyDescent="0.3">
      <c r="B7850" s="412"/>
      <c r="C7850" s="126"/>
      <c r="D7850" s="390"/>
      <c r="E7850" s="390"/>
      <c r="F7850" s="390"/>
    </row>
    <row r="7851" spans="2:6" x14ac:dyDescent="0.3">
      <c r="B7851" s="412"/>
      <c r="C7851" s="126"/>
      <c r="D7851" s="390"/>
      <c r="E7851" s="390"/>
      <c r="F7851" s="390"/>
    </row>
    <row r="7852" spans="2:6" x14ac:dyDescent="0.3">
      <c r="B7852" s="412"/>
      <c r="C7852" s="126"/>
      <c r="D7852" s="390"/>
      <c r="E7852" s="390"/>
      <c r="F7852" s="390"/>
    </row>
    <row r="7853" spans="2:6" x14ac:dyDescent="0.3">
      <c r="B7853" s="412"/>
      <c r="C7853" s="126"/>
      <c r="D7853" s="390"/>
      <c r="E7853" s="390"/>
      <c r="F7853" s="390"/>
    </row>
    <row r="7854" spans="2:6" x14ac:dyDescent="0.3">
      <c r="B7854" s="412"/>
      <c r="C7854" s="126"/>
      <c r="D7854" s="390"/>
      <c r="E7854" s="390"/>
      <c r="F7854" s="390"/>
    </row>
    <row r="7855" spans="2:6" x14ac:dyDescent="0.3">
      <c r="B7855" s="412"/>
      <c r="C7855" s="126"/>
      <c r="D7855" s="390"/>
      <c r="E7855" s="390"/>
      <c r="F7855" s="390"/>
    </row>
    <row r="7856" spans="2:6" x14ac:dyDescent="0.3">
      <c r="B7856" s="412"/>
      <c r="C7856" s="126"/>
      <c r="D7856" s="390"/>
      <c r="E7856" s="390"/>
      <c r="F7856" s="390"/>
    </row>
    <row r="7857" spans="2:6" x14ac:dyDescent="0.3">
      <c r="B7857" s="412"/>
      <c r="C7857" s="126"/>
      <c r="D7857" s="390"/>
      <c r="E7857" s="390"/>
      <c r="F7857" s="390"/>
    </row>
    <row r="7858" spans="2:6" x14ac:dyDescent="0.3">
      <c r="B7858" s="412"/>
      <c r="C7858" s="126"/>
      <c r="D7858" s="390"/>
      <c r="E7858" s="390"/>
      <c r="F7858" s="390"/>
    </row>
    <row r="7859" spans="2:6" x14ac:dyDescent="0.3">
      <c r="B7859" s="412"/>
      <c r="C7859" s="126"/>
      <c r="D7859" s="390"/>
      <c r="E7859" s="390"/>
      <c r="F7859" s="390"/>
    </row>
    <row r="7860" spans="2:6" x14ac:dyDescent="0.3">
      <c r="B7860" s="412"/>
      <c r="C7860" s="126"/>
      <c r="D7860" s="390"/>
      <c r="E7860" s="390"/>
      <c r="F7860" s="390"/>
    </row>
    <row r="7861" spans="2:6" x14ac:dyDescent="0.3">
      <c r="B7861" s="412"/>
      <c r="C7861" s="126"/>
      <c r="D7861" s="390"/>
      <c r="E7861" s="390"/>
      <c r="F7861" s="390"/>
    </row>
    <row r="7862" spans="2:6" x14ac:dyDescent="0.3">
      <c r="B7862" s="412"/>
      <c r="C7862" s="126"/>
      <c r="D7862" s="390"/>
      <c r="E7862" s="390"/>
      <c r="F7862" s="390"/>
    </row>
    <row r="7863" spans="2:6" x14ac:dyDescent="0.3">
      <c r="B7863" s="412"/>
      <c r="C7863" s="126"/>
      <c r="D7863" s="390"/>
      <c r="E7863" s="390"/>
      <c r="F7863" s="390"/>
    </row>
  </sheetData>
  <mergeCells count="3">
    <mergeCell ref="D1:D3"/>
    <mergeCell ref="E1:E3"/>
    <mergeCell ref="F1:F3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89755-D103-4F41-A60B-EBF8158526C1}">
  <dimension ref="A1:HS7874"/>
  <sheetViews>
    <sheetView topLeftCell="A53" zoomScale="70" zoomScaleNormal="70" workbookViewId="0">
      <selection activeCell="A24" sqref="A24"/>
    </sheetView>
  </sheetViews>
  <sheetFormatPr defaultRowHeight="16.95" customHeight="1" x14ac:dyDescent="0.3"/>
  <cols>
    <col min="1" max="1" width="10.6640625" style="950" customWidth="1"/>
    <col min="2" max="2" width="59.33203125" style="951" customWidth="1"/>
    <col min="3" max="3" width="147.33203125" style="951" customWidth="1"/>
    <col min="4" max="4" width="55.44140625" customWidth="1"/>
    <col min="5" max="5" width="25" bestFit="1" customWidth="1"/>
    <col min="6" max="6" width="54.88671875" bestFit="1" customWidth="1"/>
    <col min="7" max="7" width="105.5546875" bestFit="1" customWidth="1"/>
    <col min="8" max="8" width="25" bestFit="1" customWidth="1"/>
    <col min="9" max="9" width="20.6640625" bestFit="1" customWidth="1"/>
    <col min="10" max="10" width="31.109375" bestFit="1" customWidth="1"/>
    <col min="11" max="11" width="23.6640625" bestFit="1" customWidth="1"/>
    <col min="12" max="12" width="20.109375" bestFit="1" customWidth="1"/>
    <col min="13" max="13" width="23.33203125" bestFit="1" customWidth="1"/>
    <col min="14" max="14" width="32.109375" bestFit="1" customWidth="1"/>
    <col min="15" max="15" width="23.88671875" bestFit="1" customWidth="1"/>
    <col min="16" max="16" width="23.6640625" bestFit="1" customWidth="1"/>
    <col min="17" max="17" width="20.44140625" bestFit="1" customWidth="1"/>
    <col min="18" max="18" width="25.33203125" bestFit="1" customWidth="1"/>
    <col min="19" max="19" width="20" bestFit="1" customWidth="1"/>
    <col min="20" max="20" width="27.44140625" bestFit="1" customWidth="1"/>
    <col min="21" max="21" width="28.88671875" bestFit="1" customWidth="1"/>
    <col min="22" max="22" width="24.33203125" bestFit="1" customWidth="1"/>
    <col min="23" max="23" width="22.88671875" bestFit="1" customWidth="1"/>
    <col min="24" max="24" width="26" bestFit="1" customWidth="1"/>
    <col min="25" max="25" width="27.88671875" bestFit="1" customWidth="1"/>
    <col min="26" max="26" width="26.5546875" bestFit="1" customWidth="1"/>
    <col min="27" max="27" width="27.33203125" bestFit="1" customWidth="1"/>
    <col min="28" max="28" width="27.88671875" bestFit="1" customWidth="1"/>
    <col min="29" max="29" width="28.6640625" bestFit="1" customWidth="1"/>
    <col min="30" max="30" width="27.88671875" bestFit="1" customWidth="1"/>
    <col min="31" max="31" width="25.109375" bestFit="1" customWidth="1"/>
    <col min="32" max="32" width="24.6640625" bestFit="1" customWidth="1"/>
    <col min="33" max="33" width="24.5546875" bestFit="1" customWidth="1"/>
    <col min="34" max="34" width="26" bestFit="1" customWidth="1"/>
    <col min="35" max="35" width="24.6640625" bestFit="1" customWidth="1"/>
    <col min="36" max="36" width="31.33203125" bestFit="1" customWidth="1"/>
    <col min="37" max="37" width="26.33203125" bestFit="1" customWidth="1"/>
    <col min="38" max="38" width="28.6640625" bestFit="1" customWidth="1"/>
    <col min="39" max="39" width="27.44140625" bestFit="1" customWidth="1"/>
    <col min="40" max="40" width="29.33203125" bestFit="1" customWidth="1"/>
    <col min="41" max="41" width="24.6640625" bestFit="1" customWidth="1"/>
    <col min="42" max="42" width="27.6640625" bestFit="1" customWidth="1"/>
    <col min="43" max="43" width="27.88671875" bestFit="1" customWidth="1"/>
    <col min="44" max="44" width="24.5546875" bestFit="1" customWidth="1"/>
    <col min="45" max="45" width="21.88671875" bestFit="1" customWidth="1"/>
    <col min="46" max="46" width="23.6640625" bestFit="1" customWidth="1"/>
    <col min="47" max="47" width="25.6640625" bestFit="1" customWidth="1"/>
    <col min="48" max="48" width="31.88671875" bestFit="1" customWidth="1"/>
    <col min="49" max="49" width="25" bestFit="1" customWidth="1"/>
    <col min="50" max="50" width="23.88671875" bestFit="1" customWidth="1"/>
    <col min="51" max="51" width="23.5546875" bestFit="1" customWidth="1"/>
    <col min="52" max="52" width="26" bestFit="1" customWidth="1"/>
    <col min="53" max="53" width="25.109375" bestFit="1" customWidth="1"/>
    <col min="54" max="54" width="26" bestFit="1" customWidth="1"/>
    <col min="55" max="55" width="23.6640625" bestFit="1" customWidth="1"/>
    <col min="56" max="56" width="23.33203125" bestFit="1" customWidth="1"/>
    <col min="57" max="57" width="23.88671875" bestFit="1" customWidth="1"/>
    <col min="58" max="59" width="23.5546875" bestFit="1" customWidth="1"/>
    <col min="60" max="60" width="27.44140625" bestFit="1" customWidth="1"/>
    <col min="61" max="61" width="24.6640625" bestFit="1" customWidth="1"/>
    <col min="62" max="62" width="28" bestFit="1" customWidth="1"/>
    <col min="63" max="63" width="22.44140625" bestFit="1" customWidth="1"/>
    <col min="64" max="64" width="25.6640625" bestFit="1" customWidth="1"/>
    <col min="65" max="65" width="21" bestFit="1" customWidth="1"/>
    <col min="66" max="66" width="25.109375" bestFit="1" customWidth="1"/>
    <col min="67" max="67" width="22.6640625" bestFit="1" customWidth="1"/>
    <col min="68" max="68" width="26.33203125" bestFit="1" customWidth="1"/>
    <col min="69" max="69" width="23.33203125" bestFit="1" customWidth="1"/>
    <col min="70" max="70" width="23.6640625" bestFit="1" customWidth="1"/>
    <col min="71" max="71" width="28.33203125" bestFit="1" customWidth="1"/>
    <col min="72" max="72" width="24.6640625" bestFit="1" customWidth="1"/>
    <col min="73" max="73" width="26.109375" bestFit="1" customWidth="1"/>
    <col min="74" max="74" width="19.5546875" bestFit="1" customWidth="1"/>
    <col min="75" max="75" width="21.5546875" bestFit="1" customWidth="1"/>
    <col min="76" max="76" width="21.33203125" bestFit="1" customWidth="1"/>
    <col min="77" max="77" width="21.5546875" bestFit="1" customWidth="1"/>
    <col min="78" max="78" width="25" bestFit="1" customWidth="1"/>
    <col min="79" max="79" width="20" bestFit="1" customWidth="1"/>
    <col min="80" max="80" width="28.33203125" bestFit="1" customWidth="1"/>
    <col min="81" max="81" width="23.6640625" bestFit="1" customWidth="1"/>
    <col min="82" max="84" width="11.33203125" bestFit="1" customWidth="1"/>
    <col min="85" max="85" width="12.33203125" bestFit="1" customWidth="1"/>
    <col min="86" max="86" width="50.5546875" bestFit="1" customWidth="1"/>
    <col min="87" max="87" width="11.33203125" bestFit="1" customWidth="1"/>
    <col min="88" max="88" width="12.109375" bestFit="1" customWidth="1"/>
    <col min="89" max="89" width="11.33203125" bestFit="1" customWidth="1"/>
    <col min="90" max="90" width="3.6640625" bestFit="1" customWidth="1"/>
    <col min="91" max="91" width="39.5546875" bestFit="1" customWidth="1"/>
    <col min="92" max="92" width="20.109375" bestFit="1" customWidth="1"/>
    <col min="93" max="93" width="15" bestFit="1" customWidth="1"/>
    <col min="94" max="94" width="9.33203125" bestFit="1" customWidth="1"/>
    <col min="100" max="100" width="1.33203125" bestFit="1" customWidth="1"/>
  </cols>
  <sheetData>
    <row r="1" spans="1:106" ht="16.95" customHeight="1" x14ac:dyDescent="0.3">
      <c r="A1" s="936"/>
      <c r="B1" s="937"/>
      <c r="C1" s="937"/>
      <c r="H1" s="968">
        <v>1</v>
      </c>
      <c r="I1" s="969">
        <v>1</v>
      </c>
      <c r="J1" s="969">
        <v>1</v>
      </c>
      <c r="K1" s="969">
        <v>1</v>
      </c>
      <c r="L1" s="969">
        <v>1</v>
      </c>
      <c r="M1" s="969">
        <v>1</v>
      </c>
      <c r="N1" s="969">
        <v>1</v>
      </c>
      <c r="O1" s="969">
        <v>1</v>
      </c>
      <c r="P1" s="969">
        <v>1</v>
      </c>
      <c r="Q1" s="969">
        <v>1</v>
      </c>
      <c r="R1" s="969">
        <v>1</v>
      </c>
      <c r="S1" s="969">
        <v>1</v>
      </c>
      <c r="T1" s="969">
        <v>1</v>
      </c>
      <c r="U1" s="969">
        <v>1</v>
      </c>
      <c r="V1" s="969">
        <v>1</v>
      </c>
      <c r="W1" s="969">
        <v>1</v>
      </c>
      <c r="X1" s="969">
        <v>1</v>
      </c>
      <c r="Y1" s="971">
        <v>1</v>
      </c>
      <c r="Z1" s="971">
        <v>1</v>
      </c>
      <c r="AA1" s="971">
        <v>1</v>
      </c>
      <c r="AB1" s="971">
        <v>1</v>
      </c>
      <c r="AC1" s="971">
        <v>1</v>
      </c>
      <c r="AD1" s="971">
        <v>1</v>
      </c>
      <c r="AE1" s="971">
        <v>1</v>
      </c>
      <c r="AF1" s="971">
        <v>1</v>
      </c>
      <c r="AG1" s="971">
        <v>1</v>
      </c>
      <c r="AH1" s="971">
        <v>1</v>
      </c>
      <c r="AI1" s="971">
        <v>1</v>
      </c>
      <c r="AJ1" s="971">
        <v>1</v>
      </c>
      <c r="AK1" s="970">
        <v>1</v>
      </c>
      <c r="AL1" s="970">
        <v>1</v>
      </c>
      <c r="AM1" s="970">
        <v>1</v>
      </c>
      <c r="AN1" s="970">
        <v>1</v>
      </c>
      <c r="AO1" s="970">
        <v>1</v>
      </c>
      <c r="AP1" s="970">
        <v>1</v>
      </c>
      <c r="AQ1" s="972">
        <v>1</v>
      </c>
      <c r="AR1" s="973">
        <v>1</v>
      </c>
      <c r="AS1" s="973">
        <v>1</v>
      </c>
      <c r="AT1" s="974">
        <v>1</v>
      </c>
      <c r="AU1" s="974">
        <v>1</v>
      </c>
      <c r="AV1" s="974">
        <v>1</v>
      </c>
      <c r="AW1" s="975">
        <v>1</v>
      </c>
      <c r="AX1" s="976">
        <v>1</v>
      </c>
      <c r="AY1" s="976">
        <v>1</v>
      </c>
      <c r="AZ1" s="977">
        <v>1</v>
      </c>
      <c r="BA1" s="977">
        <v>1</v>
      </c>
      <c r="BB1" s="978">
        <v>1</v>
      </c>
      <c r="BC1" s="979">
        <v>1</v>
      </c>
      <c r="BD1" s="980">
        <v>1</v>
      </c>
      <c r="BE1" s="981">
        <v>1</v>
      </c>
      <c r="BF1" s="981">
        <v>1</v>
      </c>
      <c r="BG1" s="982">
        <v>1</v>
      </c>
      <c r="BH1" s="982">
        <v>1</v>
      </c>
      <c r="BI1" s="982">
        <v>1</v>
      </c>
      <c r="BJ1" s="982">
        <v>1</v>
      </c>
      <c r="BK1" s="983">
        <v>1</v>
      </c>
      <c r="BL1" s="984">
        <v>1</v>
      </c>
      <c r="BM1" s="985">
        <v>1</v>
      </c>
      <c r="BN1" s="985">
        <v>1</v>
      </c>
      <c r="BO1" s="985">
        <v>1</v>
      </c>
      <c r="BP1" s="986">
        <v>1</v>
      </c>
      <c r="BQ1" s="987">
        <v>1</v>
      </c>
      <c r="BR1" s="985">
        <v>1</v>
      </c>
      <c r="BS1" s="988">
        <v>0</v>
      </c>
      <c r="BT1" s="988">
        <v>1</v>
      </c>
      <c r="BU1" s="989">
        <v>1</v>
      </c>
      <c r="BV1" s="997">
        <v>0</v>
      </c>
      <c r="BW1" s="990">
        <v>1</v>
      </c>
      <c r="BX1" s="991">
        <v>1</v>
      </c>
      <c r="BY1" s="992">
        <v>1</v>
      </c>
      <c r="BZ1" s="993">
        <v>1</v>
      </c>
      <c r="CA1" s="980">
        <v>1</v>
      </c>
      <c r="CB1" s="994">
        <v>1</v>
      </c>
      <c r="CC1" s="994">
        <v>1</v>
      </c>
      <c r="CD1" s="995">
        <v>1</v>
      </c>
      <c r="CE1" s="995">
        <v>1</v>
      </c>
      <c r="CF1" s="995">
        <v>1</v>
      </c>
      <c r="CG1" s="995">
        <v>1</v>
      </c>
      <c r="CH1" s="995">
        <v>1</v>
      </c>
      <c r="CI1" s="995">
        <v>1</v>
      </c>
      <c r="CJ1" s="995">
        <v>1</v>
      </c>
      <c r="CK1" s="995">
        <v>1</v>
      </c>
      <c r="CL1" s="996">
        <f>SUM(H1:CK1)</f>
        <v>80</v>
      </c>
    </row>
    <row r="2" spans="1:106" ht="16.95" customHeight="1" x14ac:dyDescent="0.3">
      <c r="A2" s="936"/>
      <c r="B2" s="937"/>
      <c r="C2" s="937"/>
      <c r="H2" s="1292"/>
      <c r="I2" s="1293" t="s">
        <v>579</v>
      </c>
      <c r="J2" s="1293" t="s">
        <v>579</v>
      </c>
      <c r="K2" s="1293" t="s">
        <v>579</v>
      </c>
      <c r="L2" s="1293" t="s">
        <v>579</v>
      </c>
      <c r="M2" s="1293" t="s">
        <v>579</v>
      </c>
      <c r="N2" s="1293" t="s">
        <v>579</v>
      </c>
      <c r="O2" s="1293" t="s">
        <v>579</v>
      </c>
      <c r="P2" s="1293" t="s">
        <v>579</v>
      </c>
      <c r="Q2" s="1293" t="s">
        <v>579</v>
      </c>
      <c r="R2" s="1293" t="s">
        <v>579</v>
      </c>
      <c r="S2" s="1293" t="s">
        <v>579</v>
      </c>
      <c r="T2" s="1293" t="s">
        <v>579</v>
      </c>
      <c r="U2" s="1293" t="s">
        <v>579</v>
      </c>
      <c r="V2" s="1293" t="s">
        <v>579</v>
      </c>
      <c r="W2" s="1293" t="s">
        <v>579</v>
      </c>
      <c r="X2" s="1293" t="s">
        <v>579</v>
      </c>
      <c r="Y2" s="1295"/>
      <c r="Z2" s="1295"/>
      <c r="AA2" s="1295"/>
      <c r="AB2" s="1295"/>
      <c r="AC2" s="1295"/>
      <c r="AD2" s="1295"/>
      <c r="AE2" s="1295"/>
      <c r="AF2" s="1295"/>
      <c r="AG2" s="1295"/>
      <c r="AH2" s="1295"/>
      <c r="AI2" s="1295"/>
      <c r="AJ2" s="1295"/>
      <c r="AK2" s="1294" t="s">
        <v>580</v>
      </c>
      <c r="AL2" s="1294" t="s">
        <v>580</v>
      </c>
      <c r="AM2" s="1294" t="s">
        <v>580</v>
      </c>
      <c r="AN2" s="1294" t="s">
        <v>580</v>
      </c>
      <c r="AO2" s="1294" t="s">
        <v>580</v>
      </c>
      <c r="AP2" s="1294" t="s">
        <v>580</v>
      </c>
      <c r="AQ2" s="1296"/>
      <c r="AR2" s="1297" t="s">
        <v>579</v>
      </c>
      <c r="AS2" s="1297" t="s">
        <v>579</v>
      </c>
      <c r="AT2" s="1298" t="s">
        <v>579</v>
      </c>
      <c r="AU2" s="1298" t="s">
        <v>580</v>
      </c>
      <c r="AV2" s="1298" t="s">
        <v>580</v>
      </c>
      <c r="AW2" s="1299"/>
      <c r="AX2" s="1300" t="s">
        <v>579</v>
      </c>
      <c r="AY2" s="1300" t="s">
        <v>579</v>
      </c>
      <c r="AZ2" s="1301"/>
      <c r="BA2" s="1301"/>
      <c r="BB2" s="1302"/>
      <c r="BC2" s="1303"/>
      <c r="BD2" s="1304"/>
      <c r="BE2" s="1305" t="s">
        <v>579</v>
      </c>
      <c r="BF2" s="1305" t="s">
        <v>579</v>
      </c>
      <c r="BG2" s="1306" t="s">
        <v>580</v>
      </c>
      <c r="BH2" s="1306"/>
      <c r="BI2" s="1306" t="s">
        <v>580</v>
      </c>
      <c r="BJ2" s="1306" t="s">
        <v>580</v>
      </c>
      <c r="BK2" s="1307"/>
      <c r="BL2" s="1308" t="s">
        <v>579</v>
      </c>
      <c r="BM2" s="1309"/>
      <c r="BN2" s="1309" t="s">
        <v>579</v>
      </c>
      <c r="BO2" s="1309" t="s">
        <v>580</v>
      </c>
      <c r="BP2" s="1310"/>
      <c r="BQ2" s="1311" t="s">
        <v>580</v>
      </c>
      <c r="BR2" s="1309"/>
      <c r="BS2" s="1312"/>
      <c r="BT2" s="1312" t="s">
        <v>579</v>
      </c>
      <c r="BU2" s="1313" t="s">
        <v>580</v>
      </c>
      <c r="BV2" s="1314"/>
      <c r="BW2" s="1315" t="s">
        <v>579</v>
      </c>
      <c r="BX2" s="1316"/>
      <c r="BY2" s="1317" t="s">
        <v>579</v>
      </c>
      <c r="BZ2" s="1318"/>
      <c r="CA2" s="1304"/>
      <c r="CB2" s="1319" t="s">
        <v>580</v>
      </c>
      <c r="CC2" s="1319" t="s">
        <v>580</v>
      </c>
      <c r="CD2" s="1320"/>
      <c r="CE2" s="1320"/>
      <c r="CF2" s="1320"/>
      <c r="CG2" s="1320"/>
      <c r="CH2" s="1320"/>
      <c r="CI2" s="1320"/>
      <c r="CJ2" s="1320"/>
      <c r="CK2" s="1320"/>
      <c r="CL2" s="1321"/>
    </row>
    <row r="3" spans="1:106" ht="16.95" customHeight="1" x14ac:dyDescent="0.3">
      <c r="A3" s="936"/>
      <c r="B3" s="937"/>
      <c r="C3" s="937"/>
      <c r="H3" s="1292" t="s">
        <v>145</v>
      </c>
      <c r="I3" s="1293" t="s">
        <v>10</v>
      </c>
      <c r="J3" s="1293" t="s">
        <v>324</v>
      </c>
      <c r="K3" s="1293" t="s">
        <v>581</v>
      </c>
      <c r="L3" s="1293" t="s">
        <v>334</v>
      </c>
      <c r="M3" s="1293" t="s">
        <v>14</v>
      </c>
      <c r="N3" s="1293" t="s">
        <v>15</v>
      </c>
      <c r="O3" s="1293" t="s">
        <v>16</v>
      </c>
      <c r="P3" s="1293" t="s">
        <v>17</v>
      </c>
      <c r="Q3" s="1293" t="s">
        <v>18</v>
      </c>
      <c r="R3" s="1293" t="s">
        <v>346</v>
      </c>
      <c r="S3" s="1293" t="s">
        <v>405</v>
      </c>
      <c r="T3" s="1293" t="s">
        <v>353</v>
      </c>
      <c r="U3" s="1293" t="s">
        <v>21</v>
      </c>
      <c r="V3" s="1293" t="s">
        <v>356</v>
      </c>
      <c r="W3" s="1293" t="s">
        <v>23</v>
      </c>
      <c r="X3" s="1293" t="s">
        <v>24</v>
      </c>
      <c r="Y3" s="1295" t="s">
        <v>409</v>
      </c>
      <c r="Z3" s="1295" t="s">
        <v>410</v>
      </c>
      <c r="AA3" s="1295" t="s">
        <v>145</v>
      </c>
      <c r="AB3" s="1295" t="s">
        <v>412</v>
      </c>
      <c r="AC3" s="1295" t="s">
        <v>413</v>
      </c>
      <c r="AD3" s="1295" t="s">
        <v>348</v>
      </c>
      <c r="AE3" s="1295" t="s">
        <v>414</v>
      </c>
      <c r="AF3" s="1295" t="s">
        <v>352</v>
      </c>
      <c r="AG3" s="1295" t="s">
        <v>416</v>
      </c>
      <c r="AH3" s="1295" t="s">
        <v>418</v>
      </c>
      <c r="AI3" s="1295" t="s">
        <v>420</v>
      </c>
      <c r="AJ3" s="1295" t="s">
        <v>421</v>
      </c>
      <c r="AK3" s="1294" t="s">
        <v>361</v>
      </c>
      <c r="AL3" s="1294" t="s">
        <v>402</v>
      </c>
      <c r="AM3" s="1294" t="s">
        <v>403</v>
      </c>
      <c r="AN3" s="1294" t="s">
        <v>404</v>
      </c>
      <c r="AO3" s="1294" t="s">
        <v>406</v>
      </c>
      <c r="AP3" s="1294" t="s">
        <v>407</v>
      </c>
      <c r="AQ3" s="1296" t="s">
        <v>333</v>
      </c>
      <c r="AR3" s="1297" t="s">
        <v>333</v>
      </c>
      <c r="AS3" s="1297" t="s">
        <v>45</v>
      </c>
      <c r="AT3" s="1298" t="s">
        <v>381</v>
      </c>
      <c r="AU3" s="1298" t="s">
        <v>378</v>
      </c>
      <c r="AV3" s="1298" t="s">
        <v>380</v>
      </c>
      <c r="AW3" s="1299" t="s">
        <v>325</v>
      </c>
      <c r="AX3" s="1300" t="s">
        <v>51</v>
      </c>
      <c r="AY3" s="1300" t="s">
        <v>350</v>
      </c>
      <c r="AZ3" s="1301" t="s">
        <v>582</v>
      </c>
      <c r="BA3" s="1301" t="s">
        <v>583</v>
      </c>
      <c r="BB3" s="1302" t="s">
        <v>345</v>
      </c>
      <c r="BC3" s="1303" t="s">
        <v>340</v>
      </c>
      <c r="BD3" s="1304" t="s">
        <v>57</v>
      </c>
      <c r="BE3" s="1305" t="s">
        <v>584</v>
      </c>
      <c r="BF3" s="1305" t="s">
        <v>585</v>
      </c>
      <c r="BG3" s="1306" t="s">
        <v>586</v>
      </c>
      <c r="BH3" s="1306" t="s">
        <v>587</v>
      </c>
      <c r="BI3" s="1306" t="s">
        <v>587</v>
      </c>
      <c r="BJ3" s="1306" t="s">
        <v>588</v>
      </c>
      <c r="BK3" s="1307" t="s">
        <v>318</v>
      </c>
      <c r="BL3" s="1308" t="s">
        <v>63</v>
      </c>
      <c r="BM3" s="1309" t="s">
        <v>344</v>
      </c>
      <c r="BN3" s="1309" t="s">
        <v>589</v>
      </c>
      <c r="BO3" s="1309" t="s">
        <v>434</v>
      </c>
      <c r="BP3" s="1310" t="s">
        <v>348</v>
      </c>
      <c r="BQ3" s="1311" t="s">
        <v>363</v>
      </c>
      <c r="BR3" s="1309" t="s">
        <v>351</v>
      </c>
      <c r="BS3" s="1312" t="s">
        <v>330</v>
      </c>
      <c r="BT3" s="1312" t="s">
        <v>70</v>
      </c>
      <c r="BU3" s="1313" t="s">
        <v>590</v>
      </c>
      <c r="BV3" s="1314" t="s">
        <v>327</v>
      </c>
      <c r="BW3" s="1315" t="s">
        <v>73</v>
      </c>
      <c r="BX3" s="1316" t="s">
        <v>335</v>
      </c>
      <c r="BY3" s="1317" t="s">
        <v>75</v>
      </c>
      <c r="BZ3" s="1318" t="s">
        <v>480</v>
      </c>
      <c r="CA3" s="1304" t="s">
        <v>352</v>
      </c>
      <c r="CB3" s="1319" t="s">
        <v>442</v>
      </c>
      <c r="CC3" s="1319" t="s">
        <v>78</v>
      </c>
      <c r="CD3" s="1320" t="s">
        <v>79</v>
      </c>
      <c r="CE3" s="1320" t="s">
        <v>80</v>
      </c>
      <c r="CF3" s="1320" t="s">
        <v>81</v>
      </c>
      <c r="CG3" s="1320" t="s">
        <v>82</v>
      </c>
      <c r="CH3" s="1320" t="s">
        <v>83</v>
      </c>
      <c r="CI3" s="1320" t="s">
        <v>84</v>
      </c>
      <c r="CJ3" s="1320" t="s">
        <v>85</v>
      </c>
      <c r="CK3" s="1320" t="s">
        <v>86</v>
      </c>
      <c r="CL3" s="1321"/>
    </row>
    <row r="4" spans="1:106" ht="16.95" customHeight="1" x14ac:dyDescent="0.3">
      <c r="A4" s="936"/>
      <c r="B4" s="937"/>
      <c r="C4" s="937"/>
      <c r="H4" s="1292" t="s">
        <v>145</v>
      </c>
      <c r="I4" s="1292" t="s">
        <v>145</v>
      </c>
      <c r="J4" s="1292" t="s">
        <v>326</v>
      </c>
      <c r="K4" s="1292" t="s">
        <v>326</v>
      </c>
      <c r="L4" s="1292" t="s">
        <v>326</v>
      </c>
      <c r="M4" s="1292" t="s">
        <v>145</v>
      </c>
      <c r="N4" s="1292" t="s">
        <v>145</v>
      </c>
      <c r="O4" s="1292" t="s">
        <v>145</v>
      </c>
      <c r="P4" s="1292" t="s">
        <v>145</v>
      </c>
      <c r="Q4" s="1292" t="s">
        <v>145</v>
      </c>
      <c r="R4" s="1292" t="s">
        <v>326</v>
      </c>
      <c r="S4" s="1292" t="s">
        <v>145</v>
      </c>
      <c r="T4" s="1292" t="s">
        <v>326</v>
      </c>
      <c r="U4" s="1292" t="s">
        <v>145</v>
      </c>
      <c r="V4" s="1292" t="s">
        <v>326</v>
      </c>
      <c r="W4" s="1292" t="s">
        <v>145</v>
      </c>
      <c r="X4" s="1292" t="s">
        <v>145</v>
      </c>
      <c r="Y4" s="1292" t="s">
        <v>145</v>
      </c>
      <c r="Z4" s="1292" t="s">
        <v>145</v>
      </c>
      <c r="AA4" s="1292" t="s">
        <v>145</v>
      </c>
      <c r="AB4" s="1292" t="s">
        <v>145</v>
      </c>
      <c r="AC4" s="1292" t="s">
        <v>145</v>
      </c>
      <c r="AD4" s="1292" t="s">
        <v>145</v>
      </c>
      <c r="AE4" s="1292" t="s">
        <v>145</v>
      </c>
      <c r="AF4" s="1292" t="s">
        <v>145</v>
      </c>
      <c r="AG4" s="1292" t="s">
        <v>145</v>
      </c>
      <c r="AH4" s="1292" t="s">
        <v>145</v>
      </c>
      <c r="AI4" s="1292" t="s">
        <v>145</v>
      </c>
      <c r="AJ4" s="1292" t="s">
        <v>145</v>
      </c>
      <c r="AK4" s="1292" t="s">
        <v>326</v>
      </c>
      <c r="AL4" s="1292" t="s">
        <v>326</v>
      </c>
      <c r="AM4" s="1292" t="s">
        <v>145</v>
      </c>
      <c r="AN4" s="1292" t="s">
        <v>145</v>
      </c>
      <c r="AO4" s="1292" t="s">
        <v>145</v>
      </c>
      <c r="AP4" s="1292" t="s">
        <v>145</v>
      </c>
      <c r="AQ4" s="1296" t="s">
        <v>333</v>
      </c>
      <c r="AR4" s="1296" t="s">
        <v>333</v>
      </c>
      <c r="AS4" s="1296" t="s">
        <v>333</v>
      </c>
      <c r="AT4" s="1296" t="s">
        <v>333</v>
      </c>
      <c r="AU4" s="1296" t="s">
        <v>333</v>
      </c>
      <c r="AV4" s="1296" t="s">
        <v>333</v>
      </c>
      <c r="AW4" s="1299" t="s">
        <v>325</v>
      </c>
      <c r="AX4" s="1299" t="s">
        <v>325</v>
      </c>
      <c r="AY4" s="1299" t="s">
        <v>326</v>
      </c>
      <c r="AZ4" s="1299" t="s">
        <v>325</v>
      </c>
      <c r="BA4" s="1299" t="s">
        <v>325</v>
      </c>
      <c r="BB4" s="1302" t="s">
        <v>345</v>
      </c>
      <c r="BC4" s="1303" t="s">
        <v>591</v>
      </c>
      <c r="BD4" s="1303" t="s">
        <v>591</v>
      </c>
      <c r="BE4" s="1303" t="s">
        <v>591</v>
      </c>
      <c r="BF4" s="1303" t="s">
        <v>591</v>
      </c>
      <c r="BG4" s="1303" t="s">
        <v>591</v>
      </c>
      <c r="BH4" s="1303" t="s">
        <v>591</v>
      </c>
      <c r="BI4" s="1303" t="s">
        <v>591</v>
      </c>
      <c r="BJ4" s="1303" t="s">
        <v>326</v>
      </c>
      <c r="BK4" s="1307" t="s">
        <v>318</v>
      </c>
      <c r="BL4" s="1307" t="s">
        <v>318</v>
      </c>
      <c r="BM4" s="1309" t="s">
        <v>344</v>
      </c>
      <c r="BN4" s="1309" t="s">
        <v>344</v>
      </c>
      <c r="BO4" s="1309" t="s">
        <v>344</v>
      </c>
      <c r="BP4" s="1310" t="s">
        <v>348</v>
      </c>
      <c r="BQ4" s="1310" t="s">
        <v>326</v>
      </c>
      <c r="BR4" s="1309" t="s">
        <v>351</v>
      </c>
      <c r="BS4" s="1312" t="s">
        <v>330</v>
      </c>
      <c r="BT4" s="1312" t="s">
        <v>330</v>
      </c>
      <c r="BU4" s="1312" t="s">
        <v>330</v>
      </c>
      <c r="BV4" s="1314" t="s">
        <v>327</v>
      </c>
      <c r="BW4" s="1314" t="s">
        <v>327</v>
      </c>
      <c r="BX4" s="1316" t="s">
        <v>335</v>
      </c>
      <c r="BY4" s="1316" t="s">
        <v>335</v>
      </c>
      <c r="BZ4" s="1316" t="s">
        <v>335</v>
      </c>
      <c r="CA4" s="1304" t="s">
        <v>352</v>
      </c>
      <c r="CB4" s="1304" t="s">
        <v>352</v>
      </c>
      <c r="CC4" s="1304" t="s">
        <v>352</v>
      </c>
      <c r="CD4" s="1320"/>
      <c r="CE4" s="1320"/>
      <c r="CF4" s="1320"/>
      <c r="CG4" s="1320"/>
      <c r="CH4" s="1320"/>
      <c r="CI4" s="1320"/>
      <c r="CJ4" s="1320"/>
      <c r="CK4" s="1320"/>
      <c r="CL4" s="1321"/>
    </row>
    <row r="5" spans="1:106" ht="16.95" customHeight="1" x14ac:dyDescent="0.3">
      <c r="A5" s="936"/>
      <c r="B5" s="937"/>
      <c r="C5" s="937"/>
      <c r="H5" s="1292" t="s">
        <v>309</v>
      </c>
      <c r="I5" s="1293" t="s">
        <v>319</v>
      </c>
      <c r="J5" s="1293" t="s">
        <v>319</v>
      </c>
      <c r="K5" s="1293" t="s">
        <v>319</v>
      </c>
      <c r="L5" s="1293" t="s">
        <v>319</v>
      </c>
      <c r="M5" s="1293" t="s">
        <v>319</v>
      </c>
      <c r="N5" s="1293" t="s">
        <v>319</v>
      </c>
      <c r="O5" s="1293" t="s">
        <v>319</v>
      </c>
      <c r="P5" s="1293" t="s">
        <v>319</v>
      </c>
      <c r="Q5" s="1293" t="s">
        <v>319</v>
      </c>
      <c r="R5" s="1293" t="s">
        <v>319</v>
      </c>
      <c r="S5" s="1293" t="s">
        <v>319</v>
      </c>
      <c r="T5" s="1293" t="s">
        <v>319</v>
      </c>
      <c r="U5" s="1293" t="s">
        <v>319</v>
      </c>
      <c r="V5" s="1293" t="s">
        <v>319</v>
      </c>
      <c r="W5" s="1293" t="s">
        <v>319</v>
      </c>
      <c r="X5" s="1293" t="s">
        <v>319</v>
      </c>
      <c r="Y5" s="1295" t="s">
        <v>367</v>
      </c>
      <c r="Z5" s="1295" t="s">
        <v>367</v>
      </c>
      <c r="AA5" s="1295" t="s">
        <v>367</v>
      </c>
      <c r="AB5" s="1295" t="s">
        <v>367</v>
      </c>
      <c r="AC5" s="1295" t="s">
        <v>367</v>
      </c>
      <c r="AD5" s="1295" t="s">
        <v>367</v>
      </c>
      <c r="AE5" s="1295" t="s">
        <v>367</v>
      </c>
      <c r="AF5" s="1295" t="s">
        <v>367</v>
      </c>
      <c r="AG5" s="1295" t="s">
        <v>367</v>
      </c>
      <c r="AH5" s="1295" t="s">
        <v>367</v>
      </c>
      <c r="AI5" s="1295" t="s">
        <v>367</v>
      </c>
      <c r="AJ5" s="1295" t="s">
        <v>367</v>
      </c>
      <c r="AK5" s="1294" t="s">
        <v>359</v>
      </c>
      <c r="AL5" s="1294" t="s">
        <v>359</v>
      </c>
      <c r="AM5" s="1294" t="s">
        <v>359</v>
      </c>
      <c r="AN5" s="1294" t="s">
        <v>359</v>
      </c>
      <c r="AO5" s="1294" t="s">
        <v>359</v>
      </c>
      <c r="AP5" s="1294" t="s">
        <v>359</v>
      </c>
      <c r="AQ5" s="1296" t="s">
        <v>309</v>
      </c>
      <c r="AR5" s="1297" t="s">
        <v>319</v>
      </c>
      <c r="AS5" s="1297" t="s">
        <v>319</v>
      </c>
      <c r="AT5" s="1298" t="s">
        <v>319</v>
      </c>
      <c r="AU5" s="1298" t="s">
        <v>359</v>
      </c>
      <c r="AV5" s="1298" t="s">
        <v>359</v>
      </c>
      <c r="AW5" s="1299" t="s">
        <v>309</v>
      </c>
      <c r="AX5" s="1300" t="s">
        <v>319</v>
      </c>
      <c r="AY5" s="1300" t="s">
        <v>319</v>
      </c>
      <c r="AZ5" s="1301" t="s">
        <v>367</v>
      </c>
      <c r="BA5" s="1301" t="s">
        <v>367</v>
      </c>
      <c r="BB5" s="1302" t="s">
        <v>309</v>
      </c>
      <c r="BC5" s="1303" t="s">
        <v>309</v>
      </c>
      <c r="BD5" s="1304" t="s">
        <v>328</v>
      </c>
      <c r="BE5" s="1305" t="s">
        <v>328</v>
      </c>
      <c r="BF5" s="1305" t="s">
        <v>359</v>
      </c>
      <c r="BG5" s="1306" t="s">
        <v>367</v>
      </c>
      <c r="BH5" s="1306" t="s">
        <v>367</v>
      </c>
      <c r="BI5" s="1306" t="s">
        <v>359</v>
      </c>
      <c r="BJ5" s="1306" t="s">
        <v>359</v>
      </c>
      <c r="BK5" s="1307" t="s">
        <v>309</v>
      </c>
      <c r="BL5" s="1308" t="s">
        <v>319</v>
      </c>
      <c r="BM5" s="1309" t="s">
        <v>309</v>
      </c>
      <c r="BN5" s="1309" t="s">
        <v>319</v>
      </c>
      <c r="BO5" s="1309" t="s">
        <v>359</v>
      </c>
      <c r="BP5" s="1310" t="s">
        <v>309</v>
      </c>
      <c r="BQ5" s="1311" t="s">
        <v>359</v>
      </c>
      <c r="BR5" s="1309" t="s">
        <v>309</v>
      </c>
      <c r="BS5" s="1312" t="s">
        <v>309</v>
      </c>
      <c r="BT5" s="1312" t="s">
        <v>319</v>
      </c>
      <c r="BU5" s="1313" t="s">
        <v>359</v>
      </c>
      <c r="BV5" s="1314" t="s">
        <v>309</v>
      </c>
      <c r="BW5" s="1315" t="s">
        <v>319</v>
      </c>
      <c r="BX5" s="1316" t="s">
        <v>309</v>
      </c>
      <c r="BY5" s="1317" t="s">
        <v>328</v>
      </c>
      <c r="BZ5" s="1318" t="s">
        <v>367</v>
      </c>
      <c r="CA5" s="1304" t="s">
        <v>309</v>
      </c>
      <c r="CB5" s="1319" t="s">
        <v>592</v>
      </c>
      <c r="CC5" s="1319" t="s">
        <v>359</v>
      </c>
      <c r="CD5" s="1320"/>
      <c r="CE5" s="1320"/>
      <c r="CF5" s="1320"/>
      <c r="CG5" s="1320"/>
      <c r="CH5" s="1320"/>
      <c r="CI5" s="1320"/>
      <c r="CJ5" s="1320"/>
      <c r="CK5" s="1320"/>
      <c r="CL5" s="1321"/>
    </row>
    <row r="6" spans="1:106" ht="16.95" customHeight="1" x14ac:dyDescent="0.3">
      <c r="A6" s="936"/>
      <c r="B6" s="937"/>
      <c r="C6" s="937"/>
      <c r="H6" t="s">
        <v>593</v>
      </c>
      <c r="I6" t="s">
        <v>594</v>
      </c>
      <c r="J6" t="s">
        <v>595</v>
      </c>
      <c r="K6" t="s">
        <v>596</v>
      </c>
      <c r="L6" t="s">
        <v>597</v>
      </c>
      <c r="M6" t="s">
        <v>598</v>
      </c>
      <c r="N6" t="s">
        <v>599</v>
      </c>
      <c r="O6" t="s">
        <v>600</v>
      </c>
      <c r="P6" t="s">
        <v>601</v>
      </c>
      <c r="Q6" t="s">
        <v>602</v>
      </c>
      <c r="R6" t="s">
        <v>603</v>
      </c>
      <c r="S6" t="s">
        <v>604</v>
      </c>
      <c r="T6" t="s">
        <v>605</v>
      </c>
      <c r="U6" t="s">
        <v>606</v>
      </c>
      <c r="V6" t="s">
        <v>607</v>
      </c>
      <c r="W6" t="s">
        <v>608</v>
      </c>
      <c r="X6" t="s">
        <v>609</v>
      </c>
      <c r="Y6" t="s">
        <v>610</v>
      </c>
      <c r="Z6" t="s">
        <v>611</v>
      </c>
      <c r="AA6" t="s">
        <v>612</v>
      </c>
      <c r="AB6" t="s">
        <v>613</v>
      </c>
      <c r="AC6" t="s">
        <v>614</v>
      </c>
      <c r="AD6" t="s">
        <v>615</v>
      </c>
      <c r="AE6" t="s">
        <v>616</v>
      </c>
      <c r="AF6" t="s">
        <v>617</v>
      </c>
      <c r="AG6" t="s">
        <v>618</v>
      </c>
      <c r="AH6" t="s">
        <v>619</v>
      </c>
      <c r="AI6" t="s">
        <v>620</v>
      </c>
      <c r="AJ6" t="s">
        <v>621</v>
      </c>
      <c r="AK6" t="s">
        <v>622</v>
      </c>
      <c r="AL6" t="s">
        <v>623</v>
      </c>
      <c r="AM6" t="s">
        <v>624</v>
      </c>
      <c r="AN6" t="s">
        <v>625</v>
      </c>
      <c r="AO6" t="s">
        <v>626</v>
      </c>
      <c r="AP6" t="s">
        <v>627</v>
      </c>
      <c r="AQ6" t="s">
        <v>628</v>
      </c>
      <c r="AR6" t="s">
        <v>629</v>
      </c>
      <c r="AS6" t="s">
        <v>630</v>
      </c>
      <c r="AT6" t="s">
        <v>631</v>
      </c>
      <c r="AU6" t="s">
        <v>632</v>
      </c>
      <c r="AV6" t="s">
        <v>633</v>
      </c>
      <c r="AW6" t="s">
        <v>634</v>
      </c>
      <c r="AX6" t="s">
        <v>635</v>
      </c>
      <c r="AY6" t="s">
        <v>636</v>
      </c>
      <c r="AZ6" t="s">
        <v>637</v>
      </c>
      <c r="BA6" t="s">
        <v>638</v>
      </c>
      <c r="BB6" t="s">
        <v>639</v>
      </c>
      <c r="BC6" t="s">
        <v>640</v>
      </c>
      <c r="BD6" t="s">
        <v>641</v>
      </c>
      <c r="BE6" t="s">
        <v>642</v>
      </c>
      <c r="BF6" t="s">
        <v>643</v>
      </c>
      <c r="BG6" t="s">
        <v>644</v>
      </c>
      <c r="BH6" t="s">
        <v>645</v>
      </c>
      <c r="BI6" t="s">
        <v>646</v>
      </c>
      <c r="BJ6" t="s">
        <v>647</v>
      </c>
      <c r="BK6" t="s">
        <v>648</v>
      </c>
      <c r="BL6" t="s">
        <v>649</v>
      </c>
      <c r="BM6" t="s">
        <v>650</v>
      </c>
      <c r="BN6" t="s">
        <v>651</v>
      </c>
      <c r="BO6" t="s">
        <v>652</v>
      </c>
      <c r="BP6" t="s">
        <v>653</v>
      </c>
      <c r="BQ6" t="s">
        <v>654</v>
      </c>
      <c r="BR6" t="s">
        <v>655</v>
      </c>
      <c r="BS6" t="s">
        <v>656</v>
      </c>
      <c r="BT6" t="s">
        <v>657</v>
      </c>
      <c r="BU6" t="s">
        <v>658</v>
      </c>
      <c r="BV6" t="s">
        <v>659</v>
      </c>
      <c r="BW6" t="s">
        <v>660</v>
      </c>
      <c r="BX6" t="s">
        <v>661</v>
      </c>
      <c r="BY6" t="s">
        <v>662</v>
      </c>
      <c r="BZ6" t="s">
        <v>663</v>
      </c>
      <c r="CA6" t="s">
        <v>664</v>
      </c>
      <c r="CB6" t="s">
        <v>665</v>
      </c>
      <c r="CC6" t="s">
        <v>666</v>
      </c>
    </row>
    <row r="7" spans="1:106" ht="16.95" customHeight="1" x14ac:dyDescent="0.3">
      <c r="A7" s="1287"/>
      <c r="B7" s="1288"/>
      <c r="C7" s="937"/>
      <c r="H7" t="s">
        <v>593</v>
      </c>
      <c r="I7" t="s">
        <v>594</v>
      </c>
      <c r="J7" t="s">
        <v>667</v>
      </c>
      <c r="K7" t="s">
        <v>668</v>
      </c>
      <c r="L7" t="s">
        <v>669</v>
      </c>
      <c r="M7" t="s">
        <v>598</v>
      </c>
      <c r="N7" t="s">
        <v>599</v>
      </c>
      <c r="O7" t="s">
        <v>600</v>
      </c>
      <c r="P7" t="s">
        <v>601</v>
      </c>
      <c r="Q7" t="s">
        <v>602</v>
      </c>
      <c r="R7" t="s">
        <v>670</v>
      </c>
      <c r="S7" t="s">
        <v>604</v>
      </c>
      <c r="T7" t="s">
        <v>671</v>
      </c>
      <c r="U7" t="s">
        <v>606</v>
      </c>
      <c r="V7" t="s">
        <v>672</v>
      </c>
      <c r="W7" t="s">
        <v>608</v>
      </c>
      <c r="X7" t="s">
        <v>609</v>
      </c>
      <c r="Y7" t="s">
        <v>610</v>
      </c>
      <c r="Z7" t="s">
        <v>611</v>
      </c>
      <c r="AA7" t="s">
        <v>612</v>
      </c>
      <c r="AB7" t="s">
        <v>613</v>
      </c>
      <c r="AC7" t="s">
        <v>614</v>
      </c>
      <c r="AD7" t="s">
        <v>615</v>
      </c>
      <c r="AE7" t="s">
        <v>616</v>
      </c>
      <c r="AF7" t="s">
        <v>617</v>
      </c>
      <c r="AG7" t="s">
        <v>618</v>
      </c>
      <c r="AH7" t="s">
        <v>619</v>
      </c>
      <c r="AI7" t="s">
        <v>620</v>
      </c>
      <c r="AJ7" t="s">
        <v>621</v>
      </c>
      <c r="AK7" t="s">
        <v>673</v>
      </c>
      <c r="AL7" t="s">
        <v>674</v>
      </c>
      <c r="AM7" t="s">
        <v>624</v>
      </c>
      <c r="AN7" t="s">
        <v>625</v>
      </c>
      <c r="AO7" t="s">
        <v>626</v>
      </c>
      <c r="AP7" t="s">
        <v>627</v>
      </c>
      <c r="AQ7" t="s">
        <v>628</v>
      </c>
      <c r="AR7" t="s">
        <v>629</v>
      </c>
      <c r="AS7" t="s">
        <v>630</v>
      </c>
      <c r="AT7" t="s">
        <v>631</v>
      </c>
      <c r="AU7" t="s">
        <v>632</v>
      </c>
      <c r="AV7" t="s">
        <v>633</v>
      </c>
    </row>
    <row r="8" spans="1:106" s="1004" customFormat="1" ht="16.95" customHeight="1" thickBot="1" x14ac:dyDescent="0.3">
      <c r="A8" s="966"/>
      <c r="B8" s="947" t="s">
        <v>675</v>
      </c>
      <c r="C8" s="1003" t="s">
        <v>6</v>
      </c>
      <c r="D8" s="940"/>
      <c r="E8" s="1289"/>
      <c r="F8" s="1289"/>
      <c r="G8" s="1289"/>
      <c r="H8" s="1322" t="s">
        <v>89</v>
      </c>
      <c r="I8" s="966" t="s">
        <v>89</v>
      </c>
      <c r="J8" s="966" t="s">
        <v>89</v>
      </c>
      <c r="K8" s="966" t="s">
        <v>89</v>
      </c>
      <c r="L8" s="966" t="s">
        <v>89</v>
      </c>
      <c r="M8" s="966" t="s">
        <v>89</v>
      </c>
      <c r="N8" s="966" t="s">
        <v>89</v>
      </c>
      <c r="O8" s="966" t="s">
        <v>89</v>
      </c>
      <c r="P8" s="966" t="s">
        <v>89</v>
      </c>
      <c r="Q8" s="966" t="s">
        <v>89</v>
      </c>
      <c r="R8" s="966" t="s">
        <v>89</v>
      </c>
      <c r="S8" s="966" t="s">
        <v>89</v>
      </c>
      <c r="T8" s="966" t="s">
        <v>89</v>
      </c>
      <c r="U8" s="966" t="s">
        <v>89</v>
      </c>
      <c r="V8" s="966" t="s">
        <v>89</v>
      </c>
      <c r="W8" s="966" t="s">
        <v>89</v>
      </c>
      <c r="X8" s="966" t="s">
        <v>89</v>
      </c>
      <c r="Y8" s="966" t="s">
        <v>89</v>
      </c>
      <c r="Z8" s="966" t="s">
        <v>89</v>
      </c>
      <c r="AA8" s="966" t="s">
        <v>89</v>
      </c>
      <c r="AB8" s="966" t="s">
        <v>89</v>
      </c>
      <c r="AC8" s="966" t="s">
        <v>89</v>
      </c>
      <c r="AD8" s="966" t="s">
        <v>89</v>
      </c>
      <c r="AE8" s="966" t="s">
        <v>89</v>
      </c>
      <c r="AF8" s="966" t="s">
        <v>89</v>
      </c>
      <c r="AG8" s="966" t="s">
        <v>89</v>
      </c>
      <c r="AH8" s="966" t="s">
        <v>89</v>
      </c>
      <c r="AI8" s="947" t="s">
        <v>90</v>
      </c>
      <c r="AJ8" s="947" t="s">
        <v>91</v>
      </c>
      <c r="AK8" s="966" t="s">
        <v>89</v>
      </c>
      <c r="AL8" s="966" t="s">
        <v>89</v>
      </c>
      <c r="AM8" s="966" t="s">
        <v>89</v>
      </c>
      <c r="AN8" s="966" t="s">
        <v>89</v>
      </c>
      <c r="AO8" s="966" t="s">
        <v>89</v>
      </c>
      <c r="AP8" s="966" t="s">
        <v>89</v>
      </c>
      <c r="AQ8" s="998" t="s">
        <v>89</v>
      </c>
      <c r="AR8" s="966" t="s">
        <v>89</v>
      </c>
      <c r="AS8" s="966" t="s">
        <v>89</v>
      </c>
      <c r="AT8" s="966" t="s">
        <v>89</v>
      </c>
      <c r="AU8" s="966" t="s">
        <v>89</v>
      </c>
      <c r="AV8" s="966" t="s">
        <v>89</v>
      </c>
      <c r="AW8" s="999" t="s">
        <v>92</v>
      </c>
      <c r="AX8" s="1000" t="s">
        <v>93</v>
      </c>
      <c r="AY8" s="1000" t="s">
        <v>89</v>
      </c>
      <c r="AZ8" s="966" t="s">
        <v>89</v>
      </c>
      <c r="BA8" s="966" t="s">
        <v>89</v>
      </c>
      <c r="BB8" s="966" t="s">
        <v>93</v>
      </c>
      <c r="BC8" s="998" t="s">
        <v>94</v>
      </c>
      <c r="BD8" s="998" t="s">
        <v>89</v>
      </c>
      <c r="BE8" s="966" t="s">
        <v>93</v>
      </c>
      <c r="BF8" s="966" t="s">
        <v>93</v>
      </c>
      <c r="BG8" s="966" t="s">
        <v>89</v>
      </c>
      <c r="BH8" s="966" t="s">
        <v>93</v>
      </c>
      <c r="BI8" s="999" t="s">
        <v>491</v>
      </c>
      <c r="BJ8" s="999" t="s">
        <v>491</v>
      </c>
      <c r="BK8" s="947" t="s">
        <v>96</v>
      </c>
      <c r="BL8" s="947" t="s">
        <v>97</v>
      </c>
      <c r="BM8" s="1001" t="s">
        <v>98</v>
      </c>
      <c r="BN8" s="999" t="s">
        <v>676</v>
      </c>
      <c r="BO8" s="999" t="s">
        <v>99</v>
      </c>
      <c r="BP8" s="1002" t="s">
        <v>102</v>
      </c>
      <c r="BQ8" s="1000" t="s">
        <v>93</v>
      </c>
      <c r="BR8" s="947" t="s">
        <v>100</v>
      </c>
      <c r="BS8" s="1000" t="s">
        <v>94</v>
      </c>
      <c r="BT8" s="999" t="s">
        <v>491</v>
      </c>
      <c r="BU8" s="966" t="s">
        <v>93</v>
      </c>
      <c r="BV8" s="1000" t="s">
        <v>102</v>
      </c>
      <c r="BW8" s="999" t="s">
        <v>492</v>
      </c>
      <c r="BX8" s="966" t="s">
        <v>93</v>
      </c>
      <c r="BY8" s="966" t="s">
        <v>93</v>
      </c>
      <c r="BZ8" s="966" t="s">
        <v>89</v>
      </c>
      <c r="CA8" s="966" t="s">
        <v>93</v>
      </c>
      <c r="CB8" s="966" t="s">
        <v>93</v>
      </c>
      <c r="CC8" s="966" t="s">
        <v>93</v>
      </c>
      <c r="CD8" s="966" t="s">
        <v>104</v>
      </c>
      <c r="CE8" s="966" t="s">
        <v>104</v>
      </c>
      <c r="CF8" s="966" t="s">
        <v>104</v>
      </c>
      <c r="CG8" s="966" t="s">
        <v>104</v>
      </c>
      <c r="CH8" s="966" t="s">
        <v>104</v>
      </c>
      <c r="CI8" s="966" t="s">
        <v>104</v>
      </c>
      <c r="CJ8" s="966" t="s">
        <v>104</v>
      </c>
      <c r="CK8" s="966" t="s">
        <v>104</v>
      </c>
      <c r="CL8" s="966"/>
      <c r="CP8" s="1006"/>
    </row>
    <row r="9" spans="1:106" s="1004" customFormat="1" ht="16.95" customHeight="1" thickTop="1" x14ac:dyDescent="0.25">
      <c r="A9" s="966"/>
      <c r="B9" s="947"/>
      <c r="C9" s="1003"/>
      <c r="D9" s="940"/>
      <c r="E9" s="964"/>
      <c r="F9" s="964"/>
      <c r="G9" s="964"/>
      <c r="H9" s="1322"/>
      <c r="I9" s="1322"/>
      <c r="J9" s="1322"/>
      <c r="K9" s="1322"/>
      <c r="L9" s="1322"/>
      <c r="M9" s="1322"/>
      <c r="N9" s="1322"/>
      <c r="O9" s="1322"/>
      <c r="P9" s="1322"/>
      <c r="Q9" s="1322"/>
      <c r="R9" s="1322"/>
      <c r="S9" s="1322"/>
      <c r="T9" s="1322"/>
      <c r="U9" s="1322"/>
      <c r="V9" s="1322"/>
      <c r="W9" s="1322"/>
      <c r="X9" s="1322"/>
      <c r="Y9" s="1322"/>
      <c r="Z9" s="1322"/>
      <c r="AA9" s="1322"/>
      <c r="AB9" s="1322"/>
      <c r="AC9" s="1322"/>
      <c r="AD9" s="1322"/>
      <c r="AE9" s="1322"/>
      <c r="AF9" s="1322"/>
      <c r="AG9" s="1322"/>
      <c r="AH9" s="1322"/>
      <c r="AI9" s="1322"/>
      <c r="AJ9" s="1322"/>
      <c r="AK9" s="1322"/>
      <c r="AL9" s="1322"/>
      <c r="AM9" s="1322"/>
      <c r="AN9" s="1322"/>
      <c r="AO9" s="1322"/>
      <c r="AP9" s="1322"/>
      <c r="AQ9" s="1322"/>
      <c r="AR9" s="1322"/>
      <c r="AS9" s="1322"/>
      <c r="AT9" s="1322"/>
      <c r="AU9" s="1322"/>
      <c r="AV9" s="1322"/>
      <c r="AW9" s="1322" t="s">
        <v>141</v>
      </c>
      <c r="AX9" s="1322" t="s">
        <v>141</v>
      </c>
      <c r="AY9" s="1322"/>
      <c r="AZ9" s="1322"/>
      <c r="BA9" s="1322"/>
      <c r="BB9" s="1322"/>
      <c r="BC9" s="1322"/>
      <c r="BD9" s="1322"/>
      <c r="BE9" s="1322"/>
      <c r="BF9" s="1322"/>
      <c r="BG9" s="1322"/>
      <c r="BH9" s="1322"/>
      <c r="BI9" s="1322"/>
      <c r="BJ9" s="1322"/>
      <c r="BK9" s="1322"/>
      <c r="BL9" s="1322"/>
      <c r="BM9" s="1322" t="s">
        <v>141</v>
      </c>
      <c r="BN9" s="1322" t="s">
        <v>141</v>
      </c>
      <c r="BO9" s="1322" t="s">
        <v>141</v>
      </c>
      <c r="BP9" s="1322" t="s">
        <v>141</v>
      </c>
      <c r="BQ9" s="1322" t="s">
        <v>141</v>
      </c>
      <c r="BR9" s="1322"/>
      <c r="BS9" s="1322" t="s">
        <v>141</v>
      </c>
      <c r="BT9" s="1322" t="s">
        <v>141</v>
      </c>
      <c r="BU9" s="1322" t="s">
        <v>141</v>
      </c>
      <c r="BV9" s="1322"/>
      <c r="BW9" s="1322"/>
      <c r="BX9" s="1322" t="s">
        <v>141</v>
      </c>
      <c r="BY9" s="1322" t="s">
        <v>141</v>
      </c>
      <c r="BZ9" s="1322" t="s">
        <v>141</v>
      </c>
      <c r="CA9" s="1322"/>
      <c r="CB9" s="1322"/>
      <c r="CC9" s="1322"/>
      <c r="CD9" s="966"/>
      <c r="CE9" s="966"/>
      <c r="CF9" s="966"/>
      <c r="CG9" s="966"/>
      <c r="CH9" s="966"/>
      <c r="CI9" s="966"/>
      <c r="CJ9" s="966"/>
      <c r="CK9" s="966"/>
      <c r="CL9" s="966"/>
      <c r="CP9" s="1006"/>
    </row>
    <row r="10" spans="1:106" s="1036" customFormat="1" ht="16.95" customHeight="1" x14ac:dyDescent="0.25">
      <c r="A10" s="1007"/>
      <c r="B10" s="947" t="s">
        <v>6</v>
      </c>
      <c r="C10" s="1003" t="s">
        <v>6</v>
      </c>
      <c r="D10" s="967" t="s">
        <v>2</v>
      </c>
      <c r="E10" s="964" t="s">
        <v>3</v>
      </c>
      <c r="F10" s="964" t="s">
        <v>4</v>
      </c>
      <c r="G10" s="964" t="s">
        <v>5</v>
      </c>
      <c r="H10" s="1009"/>
      <c r="I10" s="1010"/>
      <c r="J10" s="1010"/>
      <c r="K10" s="1010"/>
      <c r="L10" s="1010"/>
      <c r="M10" s="1010"/>
      <c r="N10" s="1010"/>
      <c r="O10" s="1010"/>
      <c r="P10" s="1010"/>
      <c r="Q10" s="1010"/>
      <c r="R10" s="1010"/>
      <c r="S10" s="1011"/>
      <c r="T10" s="1010"/>
      <c r="U10" s="1010"/>
      <c r="V10" s="1010"/>
      <c r="W10" s="1010"/>
      <c r="X10" s="1010"/>
      <c r="Y10" s="1012" t="s">
        <v>6</v>
      </c>
      <c r="Z10" s="1012"/>
      <c r="AA10" s="1012"/>
      <c r="AB10" s="1012"/>
      <c r="AC10" s="1012"/>
      <c r="AD10" s="1012"/>
      <c r="AE10" s="1012"/>
      <c r="AF10" s="1012"/>
      <c r="AG10" s="1012"/>
      <c r="AH10" s="1012"/>
      <c r="AI10" s="1012"/>
      <c r="AJ10" s="1012"/>
      <c r="AK10" s="1011"/>
      <c r="AL10" s="1011"/>
      <c r="AM10" s="1011"/>
      <c r="AN10" s="1011"/>
      <c r="AO10" s="1011"/>
      <c r="AP10" s="1011"/>
      <c r="AQ10" s="1013"/>
      <c r="AR10" s="1014"/>
      <c r="AS10" s="1014"/>
      <c r="AT10" s="1015"/>
      <c r="AU10" s="1015"/>
      <c r="AV10" s="1015"/>
      <c r="AW10" s="1016"/>
      <c r="AX10" s="1017"/>
      <c r="AY10" s="1017"/>
      <c r="AZ10" s="1018" t="s">
        <v>112</v>
      </c>
      <c r="BA10" s="1005" t="s">
        <v>113</v>
      </c>
      <c r="BB10" s="1019"/>
      <c r="BC10" s="1020"/>
      <c r="BD10" s="1021"/>
      <c r="BE10" s="1022"/>
      <c r="BF10" s="1022"/>
      <c r="BG10" s="1023"/>
      <c r="BH10" s="1023"/>
      <c r="BI10" s="1023"/>
      <c r="BJ10" s="1023"/>
      <c r="BK10" s="1024"/>
      <c r="BL10" s="1025"/>
      <c r="BM10" s="1026"/>
      <c r="BN10" s="1026" t="s">
        <v>114</v>
      </c>
      <c r="BO10" s="1026" t="s">
        <v>114</v>
      </c>
      <c r="BP10" s="1020" t="s">
        <v>115</v>
      </c>
      <c r="BQ10" s="1027"/>
      <c r="BR10" s="1026"/>
      <c r="BS10" s="1028"/>
      <c r="BT10" s="1029"/>
      <c r="BU10" s="1030"/>
      <c r="BV10" s="1028"/>
      <c r="BW10" s="1031"/>
      <c r="BX10" s="1032"/>
      <c r="BY10" s="1033"/>
      <c r="BZ10" s="1034"/>
      <c r="CA10" s="1035"/>
      <c r="CB10" s="1023"/>
      <c r="CC10" s="1023"/>
      <c r="CD10" s="1004"/>
      <c r="CE10" s="1004"/>
      <c r="CF10" s="1004"/>
      <c r="CG10" s="1004"/>
      <c r="CH10" s="1004"/>
      <c r="CI10" s="1004"/>
      <c r="CJ10" s="1004"/>
      <c r="CK10" s="1004"/>
      <c r="CP10" s="1037"/>
    </row>
    <row r="11" spans="1:106" s="1051" customFormat="1" ht="16.95" customHeight="1" x14ac:dyDescent="0.25">
      <c r="A11" s="1038"/>
      <c r="B11" s="947" t="s">
        <v>677</v>
      </c>
      <c r="C11" s="1039" t="s">
        <v>678</v>
      </c>
      <c r="D11" s="1040" t="s">
        <v>679</v>
      </c>
      <c r="E11" s="1041"/>
      <c r="F11" s="1042"/>
      <c r="G11" s="1042"/>
      <c r="H11" s="1043">
        <v>136462</v>
      </c>
      <c r="I11" s="1044">
        <v>8317.1999999999989</v>
      </c>
      <c r="J11" s="1044">
        <v>5681.4</v>
      </c>
      <c r="K11" s="1044">
        <v>545811.6</v>
      </c>
      <c r="L11" s="1044">
        <v>29532.6</v>
      </c>
      <c r="M11" s="1044">
        <v>21447.599999999999</v>
      </c>
      <c r="N11" s="1044">
        <v>4846.8</v>
      </c>
      <c r="O11" s="1044">
        <v>24793.8</v>
      </c>
      <c r="P11" s="1044">
        <v>3588.6</v>
      </c>
      <c r="Q11" s="1044">
        <v>22256.399999999998</v>
      </c>
      <c r="R11" s="1044">
        <v>6513</v>
      </c>
      <c r="S11" s="1044">
        <v>3379.2</v>
      </c>
      <c r="T11" s="1044">
        <v>24540.600000000002</v>
      </c>
      <c r="U11" s="1044">
        <v>21970.799999999999</v>
      </c>
      <c r="V11" s="1044">
        <v>23497.8</v>
      </c>
      <c r="W11" s="1044">
        <v>12152.4</v>
      </c>
      <c r="X11" s="1044">
        <v>8825.4</v>
      </c>
      <c r="Y11" s="1044">
        <v>4863</v>
      </c>
      <c r="Z11" s="1044">
        <v>2685.6</v>
      </c>
      <c r="AA11" s="1044">
        <v>6267</v>
      </c>
      <c r="AB11" s="1044">
        <v>2118</v>
      </c>
      <c r="AC11" s="1044">
        <v>8298</v>
      </c>
      <c r="AD11" s="1044">
        <v>6624.5999999999995</v>
      </c>
      <c r="AE11" s="1044">
        <v>1575</v>
      </c>
      <c r="AF11" s="1044">
        <v>2526</v>
      </c>
      <c r="AG11" s="1044">
        <v>1186.2</v>
      </c>
      <c r="AH11" s="1044">
        <v>10443.6</v>
      </c>
      <c r="AI11" s="1044">
        <v>1000</v>
      </c>
      <c r="AJ11" s="1044">
        <v>1000</v>
      </c>
      <c r="AK11" s="1044">
        <v>1333.8</v>
      </c>
      <c r="AL11" s="1044">
        <v>1000</v>
      </c>
      <c r="AM11" s="1044">
        <v>1000</v>
      </c>
      <c r="AN11" s="1044">
        <v>1241.3999999999999</v>
      </c>
      <c r="AO11" s="1044">
        <v>1000</v>
      </c>
      <c r="AP11" s="1044">
        <v>1000</v>
      </c>
      <c r="AQ11" s="1043">
        <v>80394.780000000013</v>
      </c>
      <c r="AR11" s="1044">
        <v>25351.200000000001</v>
      </c>
      <c r="AS11" s="1044">
        <v>8515.1999999999989</v>
      </c>
      <c r="AT11" s="1044">
        <v>4173</v>
      </c>
      <c r="AU11" s="1044">
        <v>1000</v>
      </c>
      <c r="AV11" s="1044">
        <v>1000</v>
      </c>
      <c r="AW11" s="1043">
        <v>48355.35</v>
      </c>
      <c r="AX11" s="1044">
        <v>16325.2</v>
      </c>
      <c r="AY11" s="1044">
        <v>14037</v>
      </c>
      <c r="AZ11" s="1044">
        <v>4606.2</v>
      </c>
      <c r="BA11" s="1044">
        <v>12259.199999999999</v>
      </c>
      <c r="BB11" s="1044">
        <v>8545.6400000000012</v>
      </c>
      <c r="BC11" s="1045">
        <v>21249</v>
      </c>
      <c r="BD11" s="1044">
        <v>10847.4</v>
      </c>
      <c r="BE11" s="1044">
        <v>2126</v>
      </c>
      <c r="BF11" s="1044">
        <v>1000</v>
      </c>
      <c r="BG11" s="1044">
        <v>5929.2</v>
      </c>
      <c r="BH11" s="1044">
        <v>1727.6000000000001</v>
      </c>
      <c r="BI11" s="1044">
        <v>2376.8000000000002</v>
      </c>
      <c r="BJ11" s="1044">
        <v>935</v>
      </c>
      <c r="BK11" s="1044">
        <v>13309.8</v>
      </c>
      <c r="BL11" s="1044">
        <v>5610</v>
      </c>
      <c r="BM11" s="1044">
        <v>23741.599999999999</v>
      </c>
      <c r="BN11" s="1044">
        <v>5644</v>
      </c>
      <c r="BO11" s="1044">
        <v>1000</v>
      </c>
      <c r="BP11" s="1045">
        <v>16413</v>
      </c>
      <c r="BQ11" s="1046">
        <v>1683.2</v>
      </c>
      <c r="BR11" s="1044">
        <v>17480</v>
      </c>
      <c r="BS11" s="1047">
        <v>0</v>
      </c>
      <c r="BT11" s="1044">
        <v>5549.2000000000007</v>
      </c>
      <c r="BU11" s="1044">
        <v>1807.2</v>
      </c>
      <c r="BV11" s="1048">
        <v>0</v>
      </c>
      <c r="BW11" s="1044">
        <v>8776</v>
      </c>
      <c r="BX11" s="1044">
        <v>19059.11</v>
      </c>
      <c r="BY11" s="1044">
        <v>10349.200000000001</v>
      </c>
      <c r="BZ11" s="1044">
        <v>5428.8</v>
      </c>
      <c r="CA11" s="1044">
        <v>14183.999999999998</v>
      </c>
      <c r="CB11" s="1049">
        <v>588</v>
      </c>
      <c r="CC11" s="1044">
        <v>1000</v>
      </c>
      <c r="CD11" s="1050">
        <v>1000</v>
      </c>
      <c r="CE11" s="1050">
        <v>1000</v>
      </c>
      <c r="CF11" s="1050">
        <v>1000</v>
      </c>
      <c r="CG11" s="1050">
        <v>1000</v>
      </c>
      <c r="CH11" s="1050">
        <v>1000</v>
      </c>
      <c r="CI11" s="1050">
        <v>1000</v>
      </c>
      <c r="CJ11" s="1050">
        <v>1000</v>
      </c>
      <c r="CK11" s="1050">
        <v>1000</v>
      </c>
      <c r="CL11" s="1051" t="s">
        <v>6</v>
      </c>
      <c r="CM11" s="1052">
        <f>SUM(H11:CK11)</f>
        <v>1389156.28</v>
      </c>
      <c r="CP11" s="1053"/>
    </row>
    <row r="12" spans="1:106" s="1085" customFormat="1" ht="16.95" customHeight="1" x14ac:dyDescent="0.25">
      <c r="A12" s="1054"/>
      <c r="B12" s="1055"/>
      <c r="C12" s="1056"/>
      <c r="D12" s="954" t="s">
        <v>680</v>
      </c>
      <c r="E12" s="1057"/>
      <c r="F12" s="1058"/>
      <c r="G12" s="1058"/>
      <c r="H12" s="1059" t="s">
        <v>6</v>
      </c>
      <c r="I12" s="1060" t="s">
        <v>6</v>
      </c>
      <c r="J12" s="1060" t="s">
        <v>6</v>
      </c>
      <c r="K12" s="1060"/>
      <c r="L12" s="1060"/>
      <c r="M12" s="1060"/>
      <c r="N12" s="1060"/>
      <c r="O12" s="1060"/>
      <c r="P12" s="1060"/>
      <c r="Q12" s="1060"/>
      <c r="R12" s="1060"/>
      <c r="S12" s="1061"/>
      <c r="T12" s="1060"/>
      <c r="U12" s="1060"/>
      <c r="V12" s="1060"/>
      <c r="W12" s="1060" t="s">
        <v>6</v>
      </c>
      <c r="X12" s="1060"/>
      <c r="Y12" s="1062"/>
      <c r="Z12" s="1062"/>
      <c r="AA12" s="1062"/>
      <c r="AB12" s="1062"/>
      <c r="AC12" s="1062"/>
      <c r="AD12" s="1062"/>
      <c r="AE12" s="1062" t="s">
        <v>6</v>
      </c>
      <c r="AF12" s="1062"/>
      <c r="AG12" s="1062"/>
      <c r="AH12" s="1062"/>
      <c r="AI12" s="1062"/>
      <c r="AJ12" s="1062"/>
      <c r="AK12" s="1061"/>
      <c r="AL12" s="1061"/>
      <c r="AM12" s="1061"/>
      <c r="AN12" s="1061"/>
      <c r="AO12" s="1061"/>
      <c r="AP12" s="1061"/>
      <c r="AQ12" s="1063"/>
      <c r="AR12" s="1064"/>
      <c r="AS12" s="1064"/>
      <c r="AT12" s="1065"/>
      <c r="AU12" s="1065"/>
      <c r="AV12" s="1065"/>
      <c r="AW12" s="1066"/>
      <c r="AX12" s="1067"/>
      <c r="AY12" s="1067"/>
      <c r="AZ12" s="1068"/>
      <c r="BA12" s="1068" t="s">
        <v>6</v>
      </c>
      <c r="BB12" s="1069"/>
      <c r="BC12" s="1020"/>
      <c r="BD12" s="1070"/>
      <c r="BE12" s="1071"/>
      <c r="BF12" s="1071"/>
      <c r="BG12" s="1072" t="s">
        <v>6</v>
      </c>
      <c r="BH12" s="1072" t="s">
        <v>6</v>
      </c>
      <c r="BI12" s="1072" t="s">
        <v>6</v>
      </c>
      <c r="BJ12" s="1072" t="s">
        <v>6</v>
      </c>
      <c r="BK12" s="1073"/>
      <c r="BL12" s="1074"/>
      <c r="BM12" s="1075" t="s">
        <v>6</v>
      </c>
      <c r="BN12" s="1075" t="s">
        <v>6</v>
      </c>
      <c r="BO12" s="1075" t="s">
        <v>6</v>
      </c>
      <c r="BP12" s="1020" t="s">
        <v>6</v>
      </c>
      <c r="BQ12" s="1076"/>
      <c r="BR12" s="1075" t="s">
        <v>6</v>
      </c>
      <c r="BS12" s="1020"/>
      <c r="BT12" s="1077"/>
      <c r="BU12" s="1078"/>
      <c r="BV12" s="1020"/>
      <c r="BW12" s="1079"/>
      <c r="BX12" s="1080"/>
      <c r="BY12" s="1081"/>
      <c r="BZ12" s="1082"/>
      <c r="CA12" s="1070"/>
      <c r="CB12" s="1083"/>
      <c r="CC12" s="1083"/>
      <c r="CD12" s="1084"/>
      <c r="CE12" s="1084"/>
      <c r="CF12" s="1084"/>
      <c r="CG12" s="1084"/>
      <c r="CH12" s="1084"/>
      <c r="CI12" s="1084"/>
      <c r="CJ12" s="1084"/>
      <c r="CK12" s="1084"/>
      <c r="CP12" s="1086"/>
    </row>
    <row r="13" spans="1:106" s="1085" customFormat="1" ht="16.95" customHeight="1" x14ac:dyDescent="0.25">
      <c r="A13" s="1054"/>
      <c r="B13" s="1087" t="s">
        <v>496</v>
      </c>
      <c r="C13" s="1088" t="s">
        <v>121</v>
      </c>
      <c r="D13" s="1089" t="s">
        <v>681</v>
      </c>
      <c r="E13" s="959"/>
      <c r="F13" s="1058"/>
      <c r="G13" s="1058"/>
      <c r="H13" s="1090"/>
      <c r="I13" s="1091"/>
      <c r="J13" s="1091"/>
      <c r="K13" s="1091"/>
      <c r="L13" s="1091"/>
      <c r="M13" s="1091"/>
      <c r="N13" s="1091"/>
      <c r="O13" s="1091"/>
      <c r="P13" s="1091"/>
      <c r="Q13" s="1091"/>
      <c r="R13" s="1091"/>
      <c r="S13" s="1092"/>
      <c r="T13" s="1091"/>
      <c r="U13" s="1091"/>
      <c r="V13" s="1091"/>
      <c r="W13" s="1091"/>
      <c r="X13" s="1091"/>
      <c r="Y13" s="1093"/>
      <c r="Z13" s="1093"/>
      <c r="AA13" s="1093"/>
      <c r="AB13" s="1093"/>
      <c r="AC13" s="1093"/>
      <c r="AD13" s="1093"/>
      <c r="AE13" s="1093"/>
      <c r="AF13" s="1093"/>
      <c r="AG13" s="1093"/>
      <c r="AH13" s="1093"/>
      <c r="AI13" s="1093"/>
      <c r="AJ13" s="1093"/>
      <c r="AK13" s="1092"/>
      <c r="AL13" s="1092"/>
      <c r="AM13" s="1092"/>
      <c r="AN13" s="1092"/>
      <c r="AO13" s="1092"/>
      <c r="AP13" s="1092"/>
      <c r="AQ13" s="1094"/>
      <c r="AR13" s="1095"/>
      <c r="AS13" s="1095"/>
      <c r="AT13" s="1096"/>
      <c r="AU13" s="1096"/>
      <c r="AV13" s="1096"/>
      <c r="AW13" s="1097"/>
      <c r="AX13" s="1098"/>
      <c r="AY13" s="1098"/>
      <c r="AZ13" s="1099"/>
      <c r="BA13" s="1099"/>
      <c r="BB13" s="1100"/>
      <c r="BC13" s="1101"/>
      <c r="BD13" s="1102"/>
      <c r="BE13" s="1103"/>
      <c r="BF13" s="1103"/>
      <c r="BG13" s="1104"/>
      <c r="BH13" s="1104"/>
      <c r="BI13" s="1104"/>
      <c r="BJ13" s="1104"/>
      <c r="BK13" s="1105"/>
      <c r="BL13" s="1106"/>
      <c r="BM13" s="1107"/>
      <c r="BN13" s="1107"/>
      <c r="BO13" s="1107"/>
      <c r="BP13" s="1101"/>
      <c r="BQ13" s="1106"/>
      <c r="BR13" s="1107"/>
      <c r="BS13" s="1101"/>
      <c r="BT13" s="1108"/>
      <c r="BU13" s="1109"/>
      <c r="BV13" s="1101"/>
      <c r="BW13" s="1110"/>
      <c r="BX13" s="1111"/>
      <c r="BY13" s="1112"/>
      <c r="BZ13" s="1113"/>
      <c r="CA13" s="1102"/>
      <c r="CB13" s="1104"/>
      <c r="CC13" s="1104"/>
      <c r="CD13" s="1114"/>
      <c r="CE13" s="1114"/>
      <c r="CF13" s="1114"/>
      <c r="CG13" s="1114"/>
      <c r="CH13" s="1114"/>
      <c r="CI13" s="1114"/>
      <c r="CJ13" s="1114"/>
      <c r="CK13" s="1114"/>
      <c r="CM13" s="1115" t="s">
        <v>123</v>
      </c>
      <c r="CN13" s="1116" t="s">
        <v>3</v>
      </c>
      <c r="CO13" s="1115" t="s">
        <v>124</v>
      </c>
      <c r="CP13" s="1117" t="s">
        <v>125</v>
      </c>
    </row>
    <row r="14" spans="1:106" s="1128" customFormat="1" ht="16.95" customHeight="1" x14ac:dyDescent="0.3">
      <c r="A14" s="1118"/>
      <c r="B14" s="1119" t="s">
        <v>126</v>
      </c>
      <c r="C14" s="1120" t="s">
        <v>497</v>
      </c>
      <c r="D14" s="955" t="s">
        <v>498</v>
      </c>
      <c r="E14" s="1121">
        <v>1366443</v>
      </c>
      <c r="F14" s="1122" t="s">
        <v>89</v>
      </c>
      <c r="G14" s="1058" t="s">
        <v>129</v>
      </c>
      <c r="H14" s="1325">
        <f>$E$14*(VLOOKUP(H$6,'2021_Jurisdiction_Pop_Est'!$E$2:$F$430,2,FALSE)/'2021_Jurisdiction_Pop_Est'!$V$5)</f>
        <v>1090337.2967475764</v>
      </c>
      <c r="I14" s="1326">
        <f>$E$14*(VLOOKUP(I$6,'2021_Jurisdiction_Pop_Est'!$E$2:$F$430,2,FALSE)/'2021_Jurisdiction_Pop_Est'!$V$5)</f>
        <v>11391.681821790276</v>
      </c>
      <c r="J14" s="1326">
        <f>$E$14*(VLOOKUP(J$6,'2021_Jurisdiction_Pop_Est'!$E$2:$F$430,2,FALSE)/'2021_Jurisdiction_Pop_Est'!$V$5)</f>
        <v>7781.5492115518773</v>
      </c>
      <c r="K14" s="1326">
        <f>$E$14*(VLOOKUP(K$6,'2021_Jurisdiction_Pop_Est'!$E$2:$F$430,2,FALSE)/'2021_Jurisdiction_Pop_Est'!$V$5)</f>
        <v>747572.750666362</v>
      </c>
      <c r="L14" s="1326">
        <f>$E$14*(VLOOKUP(L$6,'2021_Jurisdiction_Pop_Est'!$E$2:$F$430,2,FALSE)/'2021_Jurisdiction_Pop_Est'!$V$5)</f>
        <v>40449.428001034423</v>
      </c>
      <c r="M14" s="1326">
        <f>$E$14*(VLOOKUP(M$6,'2021_Jurisdiction_Pop_Est'!$E$2:$F$430,2,FALSE)/'2021_Jurisdiction_Pop_Est'!$V$5)</f>
        <v>29375.779714450673</v>
      </c>
      <c r="N14" s="1326">
        <f>$E$14*(VLOOKUP(N$6,'2021_Jurisdiction_Pop_Est'!$E$2:$F$430,2,FALSE)/'2021_Jurisdiction_Pop_Est'!$V$5)</f>
        <v>6638.4364273857918</v>
      </c>
      <c r="O14" s="1326">
        <f>$E$14*(VLOOKUP(O$6,'2021_Jurisdiction_Pop_Est'!$E$2:$F$430,2,FALSE)/'2021_Jurisdiction_Pop_Est'!$V$5)</f>
        <v>33958.914148163298</v>
      </c>
      <c r="P14" s="1326">
        <f>$E$14*(VLOOKUP(P$6,'2021_Jurisdiction_Pop_Est'!$E$2:$F$430,2,FALSE)/'2021_Jurisdiction_Pop_Est'!$V$5)</f>
        <v>4915.1384342899755</v>
      </c>
      <c r="Q14" s="1326">
        <f>$E$14*(VLOOKUP(Q$6,'2021_Jurisdiction_Pop_Est'!$E$2:$F$430,2,FALSE)/'2021_Jurisdiction_Pop_Est'!$V$5)</f>
        <v>30483.555439149368</v>
      </c>
      <c r="R14" s="1326">
        <f>$E$14*(VLOOKUP(R$6,'2021_Jurisdiction_Pop_Est'!$E$2:$F$430,2,FALSE)/'2021_Jurisdiction_Pop_Est'!$V$5)</f>
        <v>8927.1273719598739</v>
      </c>
      <c r="S14" s="1327">
        <f>$E$14*(VLOOKUP(S$6,'2021_Jurisdiction_Pop_Est'!$E$2:$F$430,2,FALSE)/'2021_Jurisdiction_Pop_Est'!$V$5)</f>
        <v>4628.3329981476581</v>
      </c>
      <c r="T14" s="1326">
        <f>$E$14*(VLOOKUP(T$6,'2021_Jurisdiction_Pop_Est'!$E$2:$F$430,2,FALSE)/'2021_Jurisdiction_Pop_Est'!$V$5)</f>
        <v>33612.117890134476</v>
      </c>
      <c r="U14" s="1326">
        <f>$E$14*(VLOOKUP(U$6,'2021_Jurisdiction_Pop_Est'!$E$2:$F$430,2,FALSE)/'2021_Jurisdiction_Pop_Est'!$V$5)</f>
        <v>30092.382408766149</v>
      </c>
      <c r="V14" s="1326">
        <f>$E$14*(VLOOKUP(V$6,'2021_Jurisdiction_Pop_Est'!$E$2:$F$430,2,FALSE)/'2021_Jurisdiction_Pop_Est'!$V$5)</f>
        <v>32183.843253987347</v>
      </c>
      <c r="W14" s="1326">
        <f>$E$14*(VLOOKUP(W$6,'2021_Jurisdiction_Pop_Est'!$E$2:$F$430,2,FALSE)/'2021_Jurisdiction_Pop_Est'!$V$5)</f>
        <v>16644.576801222065</v>
      </c>
      <c r="X14" s="1326">
        <f>$E$14*(VLOOKUP(X$6,'2021_Jurisdiction_Pop_Est'!$E$2:$F$430,2,FALSE)/'2021_Jurisdiction_Pop_Est'!$V$5)</f>
        <v>12087.739714089827</v>
      </c>
      <c r="Y14" s="1328">
        <f>$E$14*(VLOOKUP(Y$6,'2021_Jurisdiction_Pop_Est'!$E$2:$F$430,2,FALSE)/'2021_Jurisdiction_Pop_Est'!$V$5)</f>
        <v>6660.6248135629912</v>
      </c>
      <c r="Z14" s="1328">
        <f>$E$14*(VLOOKUP(Z$6,'2021_Jurisdiction_Pop_Est'!$E$2:$F$430,2,FALSE)/'2021_Jurisdiction_Pop_Est'!$V$5)</f>
        <v>3678.3413529312711</v>
      </c>
      <c r="AA14" s="1328">
        <f>$E$14*(VLOOKUP(AA$6,'2021_Jurisdiction_Pop_Est'!$E$2:$F$430,2,FALSE)/'2021_Jurisdiction_Pop_Est'!$V$5)</f>
        <v>8583.618282253603</v>
      </c>
      <c r="AB14" s="1328">
        <f>$E$14*(VLOOKUP(AB$6,'2021_Jurisdiction_Pop_Est'!$E$2:$F$430,2,FALSE)/'2021_Jurisdiction_Pop_Est'!$V$5)</f>
        <v>3480.2894614977508</v>
      </c>
      <c r="AC14" s="1328">
        <f>$E$14*(VLOOKUP(AC$6,'2021_Jurisdiction_Pop_Est'!$E$2:$F$430,2,FALSE)/'2021_Jurisdiction_Pop_Est'!$V$5)</f>
        <v>11365.384475209892</v>
      </c>
      <c r="AD14" s="1328">
        <f>$E$14*(VLOOKUP(AD$6,'2021_Jurisdiction_Pop_Est'!$E$2:$F$430,2,FALSE)/'2021_Jurisdiction_Pop_Est'!$V$5)</f>
        <v>9073.4063623132624</v>
      </c>
      <c r="AE14" s="1328">
        <f>$E$14*(VLOOKUP(AE$6,'2021_Jurisdiction_Pop_Est'!$E$2:$F$430,2,FALSE)/'2021_Jurisdiction_Pop_Est'!$V$5)</f>
        <v>2157.2042116721595</v>
      </c>
      <c r="AF14" s="1328">
        <f>$E$14*(VLOOKUP(AF$6,'2021_Jurisdiction_Pop_Est'!$E$2:$F$430,2,FALSE)/'2021_Jurisdiction_Pop_Est'!$V$5)</f>
        <v>3459.7446594818252</v>
      </c>
      <c r="AG14" s="1328">
        <f>$E$14*(VLOOKUP(AG$6,'2021_Jurisdiction_Pop_Est'!$E$2:$F$430,2,FALSE)/'2021_Jurisdiction_Pop_Est'!$V$5)</f>
        <v>1624.6829434193751</v>
      </c>
      <c r="AH14" s="1328">
        <f>$E$14*(VLOOKUP(AH$6,'2021_Jurisdiction_Pop_Est'!$E$2:$F$430,2,FALSE)/'2021_Jurisdiction_Pop_Est'!$V$5)</f>
        <v>14304.112955567851</v>
      </c>
      <c r="AI14" s="1328">
        <f>$E$14*(VLOOKUP(AI$6,'2021_Jurisdiction_Pop_Est'!$E$2:$F$430,2,FALSE)/'2021_Jurisdiction_Pop_Est'!$V$5)</f>
        <v>1162.0140020207366</v>
      </c>
      <c r="AJ14" s="1328">
        <f>$E$14*(VLOOKUP(AJ$6,'2021_Jurisdiction_Pop_Est'!$E$2:$F$430,2,FALSE)/'2021_Jurisdiction_Pop_Est'!$V$5)</f>
        <v>823.43566479828723</v>
      </c>
      <c r="AK14" s="1327">
        <f>$E$14*(VLOOKUP(AK$6,'2021_Jurisdiction_Pop_Est'!$E$2:$F$430,2,FALSE)/'2021_Jurisdiction_Pop_Est'!$V$5)</f>
        <v>1826.8437952560801</v>
      </c>
      <c r="AL14" s="1327">
        <f>$E$14*(VLOOKUP(AL$6,'2021_Jurisdiction_Pop_Est'!$E$2:$F$430,2,FALSE)/'2021_Jurisdiction_Pop_Est'!$V$5)</f>
        <v>193.12113894969806</v>
      </c>
      <c r="AM14" s="1327">
        <f>$E$14*(VLOOKUP(AM$6,'2021_Jurisdiction_Pop_Est'!$E$2:$F$430,2,FALSE)/'2021_Jurisdiction_Pop_Est'!$V$5)</f>
        <v>517.72901080131828</v>
      </c>
      <c r="AN14" s="1327">
        <f>$E$14*(VLOOKUP(AN$6,'2021_Jurisdiction_Pop_Est'!$E$2:$F$430,2,FALSE)/'2021_Jurisdiction_Pop_Est'!$V$5)</f>
        <v>1700.2878148379802</v>
      </c>
      <c r="AO14" s="1327">
        <f>$E$14*(VLOOKUP(AO$6,'2021_Jurisdiction_Pop_Est'!$E$2:$F$430,2,FALSE)/'2021_Jurisdiction_Pop_Est'!$V$5)</f>
        <v>489.78808005965988</v>
      </c>
      <c r="AP14" s="1327">
        <f>$E$14*(VLOOKUP(AP$6,'2021_Jurisdiction_Pop_Est'!$E$2:$F$430,2,FALSE)/'2021_Jurisdiction_Pop_Est'!$V$5)</f>
        <v>842.33688265293858</v>
      </c>
      <c r="AQ14" s="1329">
        <f>$E$14*(VLOOKUP(AQ$6,'2021_Jurisdiction_Pop_Est'!$E$2:$F$430,2,FALSE)/'2021_Jurisdiction_Pop_Est'!$V$5)</f>
        <v>178174.3845870721</v>
      </c>
      <c r="AR14" s="1330">
        <f>$E$14*(VLOOKUP(AR$6,'2021_Jurisdiction_Pop_Est'!$E$2:$F$430,2,FALSE)/'2021_Jurisdiction_Pop_Est'!$V$5)</f>
        <v>34722.358991075082</v>
      </c>
      <c r="AS14" s="1330">
        <f>$E$14*(VLOOKUP(AS$6,'2021_Jurisdiction_Pop_Est'!$E$2:$F$430,2,FALSE)/'2021_Jurisdiction_Pop_Est'!$V$5)</f>
        <v>11662.873208400491</v>
      </c>
      <c r="AT14" s="1331">
        <f>$E$14*(VLOOKUP(AT$6,'2021_Jurisdiction_Pop_Est'!$E$2:$F$430,2,FALSE)/'2021_Jurisdiction_Pop_Est'!$V$5)</f>
        <v>5715.5639208304274</v>
      </c>
      <c r="AU14" s="1331">
        <f>$E$14*(VLOOKUP(AU$6,'2021_Jurisdiction_Pop_Est'!$E$2:$F$430,2,FALSE)/'2021_Jurisdiction_Pop_Est'!$V$5)</f>
        <v>833.29716976593124</v>
      </c>
      <c r="AV14" s="1331">
        <f>$E$14*(VLOOKUP(AV$6,'2021_Jurisdiction_Pop_Est'!$E$2:$F$430,2,FALSE)/'2021_Jurisdiction_Pop_Est'!$V$5)</f>
        <v>682.90921900935791</v>
      </c>
      <c r="AW14" s="1332">
        <f>$E$14*(VLOOKUP(AW$6,'2021_Jurisdiction_Pop_Est'!$E$2:$F$430,2,FALSE)/'2021_Jurisdiction_Pop_Est'!$V$5)</f>
        <v>131651.91311013015</v>
      </c>
      <c r="AX14" s="1333"/>
      <c r="AY14" s="1333">
        <f>$E$14*(VLOOKUP(AY$6,'2021_Jurisdiction_Pop_Est'!$E$2:$F$430,2,FALSE)/'2021_Jurisdiction_Pop_Est'!$V$5)</f>
        <v>19225.825726502921</v>
      </c>
      <c r="AZ14" s="1334">
        <f>$E$14*(VLOOKUP(AZ$6,'2021_Jurisdiction_Pop_Est'!$E$2:$F$430,2,FALSE)/'2021_Jurisdiction_Pop_Est'!$V$5)</f>
        <v>6308.8978030503495</v>
      </c>
      <c r="BA14" s="1334">
        <f>$E$14*(VLOOKUP(BA$6,'2021_Jurisdiction_Pop_Est'!$E$2:$F$430,2,FALSE)/'2021_Jurisdiction_Pop_Est'!$V$5)</f>
        <v>16790.855791575454</v>
      </c>
      <c r="BB14" s="1335"/>
      <c r="BC14" s="1336">
        <f>$E$14*(VLOOKUP(BC$6,'2021_Jurisdiction_Pop_Est'!$E$2:$F$430,2,FALSE)/'2021_Jurisdiction_Pop_Est'!$V$5)</f>
        <v>147124.61440436382</v>
      </c>
      <c r="BD14" s="1337">
        <f>$E$14*(VLOOKUP(BD$6,'2021_Jurisdiction_Pop_Est'!$E$2:$F$430,2,FALSE)/'2021_Jurisdiction_Pop_Est'!$V$5)</f>
        <v>14857.179025836562</v>
      </c>
      <c r="BE14" s="1338"/>
      <c r="BF14" s="1338"/>
      <c r="BG14" s="1339">
        <f>$E$14*(VLOOKUP(BG$6,'2021_Jurisdiction_Pop_Est'!$E$2:$F$430,2,FALSE)/'2021_Jurisdiction_Pop_Est'!$V$5)</f>
        <v>8120.9493408549642</v>
      </c>
      <c r="BH14" s="1339"/>
      <c r="BI14" s="1339"/>
      <c r="BJ14" s="1339"/>
      <c r="BK14" s="1340"/>
      <c r="BL14" s="1341"/>
      <c r="BM14" s="1342"/>
      <c r="BN14" s="1342"/>
      <c r="BO14" s="1342"/>
      <c r="BP14" s="1336"/>
      <c r="BQ14" s="1341"/>
      <c r="BR14" s="1342"/>
      <c r="BS14" s="1336"/>
      <c r="BT14" s="1343"/>
      <c r="BU14" s="1344"/>
      <c r="BV14" s="1336"/>
      <c r="BW14" s="1345"/>
      <c r="BX14" s="1346"/>
      <c r="BY14" s="1347"/>
      <c r="BZ14" s="1348">
        <f>$E$14*(VLOOKUP(BZ$6,'2021_Jurisdiction_Pop_Est'!$E$2:$F$430,2,FALSE)/'2021_Jurisdiction_Pop_Est'!$V$5)</f>
        <v>7435.5747456036943</v>
      </c>
      <c r="CA14" s="1337"/>
      <c r="CB14" s="1339"/>
      <c r="CC14" s="1339"/>
      <c r="CD14" s="1125"/>
      <c r="CE14" s="1125"/>
      <c r="CF14" s="1125"/>
      <c r="CG14" s="1125"/>
      <c r="CH14" s="1125"/>
      <c r="CI14" s="1125"/>
      <c r="CJ14" s="1125"/>
      <c r="CK14" s="1125"/>
      <c r="CL14" s="1126"/>
      <c r="CM14" s="1122">
        <v>2775733.7134408336</v>
      </c>
      <c r="CN14" s="1122">
        <v>1497694.2168800002</v>
      </c>
      <c r="CO14" s="1122">
        <v>1278039.4965608334</v>
      </c>
      <c r="CP14" s="1127">
        <v>0.85333807272304762</v>
      </c>
    </row>
    <row r="15" spans="1:106" s="1128" customFormat="1" ht="16.95" customHeight="1" x14ac:dyDescent="0.25">
      <c r="A15" s="1118"/>
      <c r="B15" s="1119" t="s">
        <v>131</v>
      </c>
      <c r="C15" s="1120" t="s">
        <v>132</v>
      </c>
      <c r="D15" s="955" t="s">
        <v>499</v>
      </c>
      <c r="E15" s="961">
        <v>938467</v>
      </c>
      <c r="F15" s="1058" t="s">
        <v>682</v>
      </c>
      <c r="G15" s="1058" t="s">
        <v>129</v>
      </c>
      <c r="H15" s="1090">
        <f>$E$15*(VLOOKUP(H6,'2021_Jurisdiction_Pop_Est'!$E$2:$F$430,2,FALSE)/'2021_Jurisdiction_Pop_Est'!$U$38)</f>
        <v>513196.00710563036</v>
      </c>
      <c r="I15" s="1090">
        <f>$E$15*(VLOOKUP(I6,'2021_Jurisdiction_Pop_Est'!$E$2:$F$430,2,FALSE)/'2021_Jurisdiction_Pop_Est'!$U$38)</f>
        <v>5361.7955128191916</v>
      </c>
      <c r="J15" s="1090">
        <f>$E$15*(VLOOKUP(J6,'2021_Jurisdiction_Pop_Est'!$E$2:$F$430,2,FALSE)/'2021_Jurisdiction_Pop_Est'!$U$38)</f>
        <v>3662.59138009558</v>
      </c>
      <c r="K15" s="1090">
        <f>$E$15*(VLOOKUP(K6,'2021_Jurisdiction_Pop_Est'!$E$2:$F$430,2,FALSE)/'2021_Jurisdiction_Pop_Est'!$U$38)</f>
        <v>351864.83284334437</v>
      </c>
      <c r="L15" s="1090">
        <f>$E$15*(VLOOKUP(L6,'2021_Jurisdiction_Pop_Est'!$E$2:$F$430,2,FALSE)/'2021_Jurisdiction_Pop_Est'!$U$38)</f>
        <v>19038.590169995197</v>
      </c>
      <c r="M15" s="1090">
        <f>$E$15*(VLOOKUP(M6,'2021_Jurisdiction_Pop_Est'!$E$2:$F$430,2,FALSE)/'2021_Jurisdiction_Pop_Est'!$U$38)</f>
        <v>13826.485528872807</v>
      </c>
      <c r="N15" s="1090">
        <f>$E$15*(VLOOKUP(N6,'2021_Jurisdiction_Pop_Est'!$E$2:$F$430,2,FALSE)/'2021_Jurisdiction_Pop_Est'!$U$38)</f>
        <v>3124.5551978468789</v>
      </c>
      <c r="O15" s="1090">
        <f>$E$15*(VLOOKUP(O6,'2021_Jurisdiction_Pop_Est'!$E$2:$F$430,2,FALSE)/'2021_Jurisdiction_Pop_Est'!$U$38)</f>
        <v>15983.658633402643</v>
      </c>
      <c r="P15" s="1090">
        <f>$E$15*(VLOOKUP(P6,'2021_Jurisdiction_Pop_Est'!$E$2:$F$430,2,FALSE)/'2021_Jurisdiction_Pop_Est'!$U$38)</f>
        <v>2313.4395442339915</v>
      </c>
      <c r="Q15" s="1090">
        <f>$E$15*(VLOOKUP(Q6,'2021_Jurisdiction_Pop_Est'!$E$2:$F$430,2,FALSE)/'2021_Jurisdiction_Pop_Est'!$U$38)</f>
        <v>14347.889392044084</v>
      </c>
      <c r="R15" s="1090">
        <f>$E$15*(VLOOKUP(R6,'2021_Jurisdiction_Pop_Est'!$E$2:$F$430,2,FALSE)/'2021_Jurisdiction_Pop_Est'!$U$38)</f>
        <v>4201.7879566985202</v>
      </c>
      <c r="S15" s="1090">
        <f>$E$15*(VLOOKUP(S6,'2021_Jurisdiction_Pop_Est'!$E$2:$F$430,2,FALSE)/'2021_Jurisdiction_Pop_Est'!$U$38)</f>
        <v>2178.4470010242167</v>
      </c>
      <c r="T15" s="1090">
        <f>$E$15*(VLOOKUP(T6,'2021_Jurisdiction_Pop_Est'!$E$2:$F$430,2,FALSE)/'2021_Jurisdiction_Pop_Est'!$U$38)</f>
        <v>15820.429827573062</v>
      </c>
      <c r="U15" s="1090">
        <f>$E$15*(VLOOKUP(U6,'2021_Jurisdiction_Pop_Est'!$E$2:$F$430,2,FALSE)/'2021_Jurisdiction_Pop_Est'!$U$38)</f>
        <v>14163.773487838203</v>
      </c>
      <c r="V15" s="1090">
        <f>$E$15*(VLOOKUP(V6,'2021_Jurisdiction_Pop_Est'!$E$2:$F$430,2,FALSE)/'2021_Jurisdiction_Pop_Est'!$U$38)</f>
        <v>15148.174698350744</v>
      </c>
      <c r="W15" s="1090">
        <f>$E$15*(VLOOKUP(W6,'2021_Jurisdiction_Pop_Est'!$E$2:$F$430,2,FALSE)/'2021_Jurisdiction_Pop_Est'!$U$38)</f>
        <v>7834.2090835838917</v>
      </c>
      <c r="X15" s="1090">
        <f>$E$15*(VLOOKUP(X6,'2021_Jurisdiction_Pop_Est'!$E$2:$F$430,2,FALSE)/'2021_Jurisdiction_Pop_Est'!$U$38)</f>
        <v>5689.4135188325999</v>
      </c>
      <c r="Y15" s="1090">
        <f>$E$15*(VLOOKUP(Y6,'2021_Jurisdiction_Pop_Est'!$E$2:$F$430,2,FALSE)/'2021_Jurisdiction_Pop_Est'!$U$38)</f>
        <v>3134.9987470350275</v>
      </c>
      <c r="Z15" s="1090">
        <f>$E$15*(VLOOKUP(Z6,'2021_Jurisdiction_Pop_Est'!$E$2:$F$430,2,FALSE)/'2021_Jurisdiction_Pop_Est'!$U$38)</f>
        <v>1731.3083765242175</v>
      </c>
      <c r="AA15" s="1090">
        <f>$E$15*(VLOOKUP(AA6,'2021_Jurisdiction_Pop_Est'!$E$2:$F$430,2,FALSE)/'2021_Jurisdiction_Pop_Est'!$U$38)</f>
        <v>4040.1063433412533</v>
      </c>
      <c r="AB15" s="1090">
        <f>$E$15*(VLOOKUP(AB6,'2021_Jurisdiction_Pop_Est'!$E$2:$F$430,2,FALSE)/'2021_Jurisdiction_Pop_Est'!$U$38)</f>
        <v>1638.0900300670378</v>
      </c>
      <c r="AC15" s="1090">
        <f>$E$15*(VLOOKUP(AC6,'2021_Jurisdiction_Pop_Est'!$E$2:$F$430,2,FALSE)/'2021_Jurisdiction_Pop_Est'!$U$38)</f>
        <v>5349.4179730406449</v>
      </c>
      <c r="AD15" s="1090">
        <f>$E$15*(VLOOKUP(AD6,'2021_Jurisdiction_Pop_Est'!$E$2:$F$430,2,FALSE)/'2021_Jurisdiction_Pop_Est'!$U$38)</f>
        <v>4270.6380217166852</v>
      </c>
      <c r="AE15" s="1090">
        <f>$E$15*(VLOOKUP(AE6,'2021_Jurisdiction_Pop_Est'!$E$2:$F$430,2,FALSE)/'2021_Jurisdiction_Pop_Est'!$U$38)</f>
        <v>1015.3450599589078</v>
      </c>
      <c r="AF15" s="1090">
        <f>$E$15*(VLOOKUP(AF6,'2021_Jurisdiction_Pop_Est'!$E$2:$F$430,2,FALSE)/'2021_Jurisdiction_Pop_Est'!$U$38)</f>
        <v>1628.4200771150481</v>
      </c>
      <c r="AG15" s="1090">
        <f>$E$15*(VLOOKUP(AG6,'2021_Jurisdiction_Pop_Est'!$E$2:$F$430,2,FALSE)/'2021_Jurisdiction_Pop_Est'!$U$38)</f>
        <v>764.6998794433373</v>
      </c>
      <c r="AH15" s="1090">
        <f>$E$15*(VLOOKUP(AH6,'2021_Jurisdiction_Pop_Est'!$E$2:$F$430,2,FALSE)/'2021_Jurisdiction_Pop_Est'!$U$38)</f>
        <v>6732.6080432932376</v>
      </c>
      <c r="AI15" s="1090">
        <f>$E$15*(VLOOKUP(AI6,'2021_Jurisdiction_Pop_Est'!$E$2:$F$430,2,FALSE)/'2021_Jurisdiction_Pop_Est'!$U$38)</f>
        <v>546.93253896453166</v>
      </c>
      <c r="AJ15" s="1090">
        <f>$E$15*(VLOOKUP(AJ6,'2021_Jurisdiction_Pop_Est'!$E$2:$F$430,2,FALSE)/'2021_Jurisdiction_Pop_Est'!$U$38)</f>
        <v>387.57171431574307</v>
      </c>
      <c r="AK15" s="1090">
        <f>$E$15*(VLOOKUP(AK6,'2021_Jurisdiction_Pop_Est'!$E$2:$F$430,2,FALSE)/'2021_Jurisdiction_Pop_Est'!$U$38)</f>
        <v>859.85221649091488</v>
      </c>
      <c r="AL15" s="1090">
        <f>$E$15*(VLOOKUP(AL6,'2021_Jurisdiction_Pop_Est'!$E$2:$F$430,2,FALSE)/'2021_Jurisdiction_Pop_Est'!$U$38)</f>
        <v>90.897557748702212</v>
      </c>
      <c r="AM15" s="1090">
        <f>$E$15*(VLOOKUP(AM6,'2021_Jurisdiction_Pop_Est'!$E$2:$F$430,2,FALSE)/'2021_Jurisdiction_Pop_Est'!$U$38)</f>
        <v>243.68281439013788</v>
      </c>
      <c r="AN15" s="1090">
        <f>$E$15*(VLOOKUP(AN6,'2021_Jurisdiction_Pop_Est'!$E$2:$F$430,2,FALSE)/'2021_Jurisdiction_Pop_Est'!$U$38)</f>
        <v>800.28530630665898</v>
      </c>
      <c r="AO15" s="1090">
        <f>$E$15*(VLOOKUP(AO6,'2021_Jurisdiction_Pop_Est'!$E$2:$F$430,2,FALSE)/'2021_Jurisdiction_Pop_Est'!$U$38)</f>
        <v>230.53167837543199</v>
      </c>
      <c r="AP15" s="1090">
        <f>$E$15*(VLOOKUP(AP6,'2021_Jurisdiction_Pop_Est'!$E$2:$F$430,2,FALSE)/'2021_Jurisdiction_Pop_Est'!$U$38)</f>
        <v>396.46807103157346</v>
      </c>
      <c r="AQ15" s="1090">
        <f>$E$15*(VLOOKUP(AQ6,'2021_Jurisdiction_Pop_Est'!$E$2:$F$430,2,FALSE)/'2021_Jurisdiction_Pop_Est'!$U$38)</f>
        <v>83862.473577070748</v>
      </c>
      <c r="AR15" s="1090">
        <f>$E$15*(VLOOKUP(AR6,'2021_Jurisdiction_Pop_Est'!$E$2:$F$430,2,FALSE)/'2021_Jurisdiction_Pop_Est'!$U$38)</f>
        <v>16342.99408509858</v>
      </c>
      <c r="AS15" s="1090">
        <f>$E$15*(VLOOKUP(AS6,'2021_Jurisdiction_Pop_Est'!$E$2:$F$430,2,FALSE)/'2021_Jurisdiction_Pop_Est'!$U$38)</f>
        <v>5489.4388917854549</v>
      </c>
      <c r="AT15" s="1090">
        <f>$E$15*(VLOOKUP(AT6,'2021_Jurisdiction_Pop_Est'!$E$2:$F$430,2,FALSE)/'2021_Jurisdiction_Pop_Est'!$U$38)</f>
        <v>2690.1809112435062</v>
      </c>
      <c r="AU15" s="1090">
        <f>$E$15*(VLOOKUP(AU6,'2021_Jurisdiction_Pop_Est'!$E$2:$F$430,2,FALSE)/'2021_Jurisdiction_Pop_Est'!$U$38)</f>
        <v>392.21329173269805</v>
      </c>
      <c r="AV15" s="1090">
        <f>$E$15*(VLOOKUP(AV6,'2021_Jurisdiction_Pop_Est'!$E$2:$F$430,2,FALSE)/'2021_Jurisdiction_Pop_Est'!$U$38)</f>
        <v>321.42923612413421</v>
      </c>
      <c r="AW15" s="1090">
        <f>$E$15*(VLOOKUP(AW6,'2021_Jurisdiction_Pop_Est'!$E$2:$F$430,2,FALSE)/'2021_Jurisdiction_Pop_Est'!$U$38)</f>
        <v>61965.445314467412</v>
      </c>
      <c r="AX15" s="1090">
        <f>$E$15*(VLOOKUP(AX6,'2021_Jurisdiction_Pop_Est'!$E$2:$F$430,2,FALSE)/'2021_Jurisdiction_Pop_Est'!$U$38)</f>
        <v>15786.391593182056</v>
      </c>
      <c r="AY15" s="1090">
        <f>$E$15*(VLOOKUP(AY6,'2021_Jurisdiction_Pop_Est'!$E$2:$F$430,2,FALSE)/'2021_Jurisdiction_Pop_Est'!$U$38)</f>
        <v>9049.1419724718653</v>
      </c>
      <c r="AZ15" s="1090">
        <f>$E$15*(VLOOKUP(AZ6,'2021_Jurisdiction_Pop_Est'!$E$2:$F$430,2,FALSE)/'2021_Jurisdiction_Pop_Est'!$U$38)</f>
        <v>2969.4491524969653</v>
      </c>
      <c r="BA15" s="1090">
        <f>$E$15*(VLOOKUP(BA6,'2021_Jurisdiction_Pop_Est'!$E$2:$F$430,2,FALSE)/'2021_Jurisdiction_Pop_Est'!$U$38)</f>
        <v>7903.0591486020585</v>
      </c>
      <c r="BB15" s="1090">
        <f>$E$15*(VLOOKUP(BB6,'2021_Jurisdiction_Pop_Est'!$E$2:$F$430,2,FALSE)/'2021_Jurisdiction_Pop_Est'!$U$38)</f>
        <v>10794.761879365027</v>
      </c>
      <c r="BC15" s="1090">
        <f>$E$15*(VLOOKUP(BC6,'2021_Jurisdiction_Pop_Est'!$E$2:$F$430,2,FALSE)/'2021_Jurisdiction_Pop_Est'!$U$38)</f>
        <v>69248.080281669827</v>
      </c>
      <c r="BD15" s="1090">
        <f>$E$15*(VLOOKUP(BD6,'2021_Jurisdiction_Pop_Est'!$E$2:$F$430,2,FALSE)/'2021_Jurisdiction_Pop_Est'!$U$38)</f>
        <v>6992.9231767607971</v>
      </c>
      <c r="BE15" s="1090">
        <f>$E$15*(VLOOKUP(BE6,'2021_Jurisdiction_Pop_Est'!$E$2:$F$430,2,FALSE)/'2021_Jurisdiction_Pop_Est'!$U$38)</f>
        <v>2055.8319975929885</v>
      </c>
      <c r="BF15" s="1090">
        <f>$E$15*(VLOOKUP(BF6,'2021_Jurisdiction_Pop_Est'!$E$2:$F$430,2,FALSE)/'2021_Jurisdiction_Pop_Est'!$U$38)</f>
        <v>907.04158689662427</v>
      </c>
      <c r="BG15" s="1090">
        <f>$E$15*(VLOOKUP(BG6,'2021_Jurisdiction_Pop_Est'!$E$2:$F$430,2,FALSE)/'2021_Jurisdiction_Pop_Est'!$U$38)</f>
        <v>3822.3390028624481</v>
      </c>
      <c r="BH15" s="1090">
        <f>$E$15*(VLOOKUP(BH6,'2021_Jurisdiction_Pop_Est'!$E$2:$F$430,2,FALSE)/'2021_Jurisdiction_Pop_Est'!$U$38)</f>
        <v>1670.5810719857229</v>
      </c>
      <c r="BI15" s="1090">
        <f>$E$15*(VLOOKUP(BI6,'2021_Jurisdiction_Pop_Est'!$E$2:$F$430,2,FALSE)/'2021_Jurisdiction_Pop_Est'!$U$38)</f>
        <v>2298.3544176288874</v>
      </c>
      <c r="BJ15" s="1090">
        <f>$E$15*(VLOOKUP(BJ6,'2021_Jurisdiction_Pop_Est'!$E$2:$F$430,2,FALSE)/'2021_Jurisdiction_Pop_Est'!$U$38)</f>
        <v>981.30682556790441</v>
      </c>
      <c r="BK15" s="1090">
        <f>$E$15*(VLOOKUP(BK6,'2021_Jurisdiction_Pop_Est'!$E$2:$F$430,2,FALSE)/'2021_Jurisdiction_Pop_Est'!$U$38)</f>
        <v>17752.873225498664</v>
      </c>
      <c r="BL15" s="1090">
        <f>$E$15*(VLOOKUP(BL6,'2021_Jurisdiction_Pop_Est'!$E$2:$F$430,2,FALSE)/'2021_Jurisdiction_Pop_Est'!$U$38)</f>
        <v>5424.8436060661643</v>
      </c>
      <c r="BM15" s="1090">
        <f>$E$15*(VLOOKUP(BM6,'2021_Jurisdiction_Pop_Est'!$E$2:$F$430,2,FALSE)/'2021_Jurisdiction_Pop_Est'!$U$38)</f>
        <v>24260.751562187659</v>
      </c>
      <c r="BN15" s="1090">
        <f>$E$15*(VLOOKUP(BN6,'2021_Jurisdiction_Pop_Est'!$E$2:$F$430,2,FALSE)/'2021_Jurisdiction_Pop_Est'!$U$38)</f>
        <v>6549.2657353235145</v>
      </c>
      <c r="BO15" s="1090">
        <f>$E$15*(VLOOKUP(BO6,'2021_Jurisdiction_Pop_Est'!$E$2:$F$430,2,FALSE)/'2021_Jurisdiction_Pop_Est'!$U$38)</f>
        <v>855.59743719203959</v>
      </c>
      <c r="BP15" s="1090">
        <f>$E$15*(VLOOKUP(BP6,'2021_Jurisdiction_Pop_Est'!$E$2:$F$430,2,FALSE)/'2021_Jurisdiction_Pop_Est'!$U$38)</f>
        <v>16867.492333214494</v>
      </c>
      <c r="BQ15" s="1090">
        <f>$E$15*(VLOOKUP(BQ6,'2021_Jurisdiction_Pop_Est'!$E$2:$F$430,2,FALSE)/'2021_Jurisdiction_Pop_Est'!$U$38)</f>
        <v>1627.646480878889</v>
      </c>
      <c r="BR15" s="1090">
        <f>$E$15*(VLOOKUP(BR6,'2021_Jurisdiction_Pop_Est'!$E$2:$F$430,2,FALSE)/'2021_Jurisdiction_Pop_Est'!$U$38)</f>
        <v>13522.462208062252</v>
      </c>
      <c r="BS15" s="1090">
        <f>$E$15*(VLOOKUP(BS6,'2021_Jurisdiction_Pop_Est'!$E$2:$F$430,2,FALSE)/'2021_Jurisdiction_Pop_Est'!$U$38)</f>
        <v>22661.341343928583</v>
      </c>
      <c r="BT15" s="1090">
        <f>$E$15*(VLOOKUP(BT6,'2021_Jurisdiction_Pop_Est'!$E$2:$F$430,2,FALSE)/'2021_Jurisdiction_Pop_Est'!$U$38)</f>
        <v>5366.0502921180669</v>
      </c>
      <c r="BU15" s="1090">
        <f>$E$15*(VLOOKUP(BU6,'2021_Jurisdiction_Pop_Est'!$E$2:$F$430,2,FALSE)/'2021_Jurisdiction_Pop_Est'!$U$38)</f>
        <v>1747.5538974835601</v>
      </c>
      <c r="BV15" s="1090">
        <f>$E$15*(VLOOKUP(BV6,'2021_Jurisdiction_Pop_Est'!$E$2:$F$430,2,FALSE)/'2021_Jurisdiction_Pop_Est'!$U$38)</f>
        <v>29683.661177663427</v>
      </c>
      <c r="BW15" s="1090">
        <f>$E$15*(VLOOKUP(BW6,'2021_Jurisdiction_Pop_Est'!$E$2:$F$430,2,FALSE)/'2021_Jurisdiction_Pop_Est'!$U$38)</f>
        <v>8486.3507106660709</v>
      </c>
      <c r="BX15" s="1090">
        <f>$E$15*(VLOOKUP(BX6,'2021_Jurisdiction_Pop_Est'!$E$2:$F$430,2,FALSE)/'2021_Jurisdiction_Pop_Est'!$U$38)</f>
        <v>24535.378226024168</v>
      </c>
      <c r="BY15" s="1090">
        <f>$E$15*(VLOOKUP(BY6,'2021_Jurisdiction_Pop_Est'!$E$2:$F$430,2,FALSE)/'2021_Jurisdiction_Pop_Est'!$U$38)</f>
        <v>10007.627709073075</v>
      </c>
      <c r="BZ15" s="1090">
        <f>$E$15*(VLOOKUP(BZ6,'2021_Jurisdiction_Pop_Est'!$E$2:$F$430,2,FALSE)/'2021_Jurisdiction_Pop_Est'!$U$38)</f>
        <v>3499.7493723840748</v>
      </c>
      <c r="CA15" s="1090">
        <f>$E$15*(VLOOKUP(CA6,'2021_Jurisdiction_Pop_Est'!$E$2:$F$430,2,FALSE)/'2021_Jurisdiction_Pop_Est'!$U$38)</f>
        <v>13715.861267102044</v>
      </c>
      <c r="CB15" s="1090">
        <f>$E$15*(VLOOKUP(CB6,'2021_Jurisdiction_Pop_Est'!$E$2:$F$430,2,FALSE)/'2021_Jurisdiction_Pop_Est'!$U$38)</f>
        <v>1704.6193063767262</v>
      </c>
      <c r="CC15" s="1090">
        <f>$E$15*(VLOOKUP(CC6,'2021_Jurisdiction_Pop_Est'!$E$2:$F$430,2,FALSE)/'2021_Jurisdiction_Pop_Est'!$U$38)</f>
        <v>569.36682981314743</v>
      </c>
      <c r="CD15" s="1129"/>
      <c r="CE15" s="1129"/>
      <c r="CF15" s="1129"/>
      <c r="CG15" s="1129"/>
      <c r="CH15" s="1129"/>
      <c r="CI15" s="1129"/>
      <c r="CJ15" s="1129"/>
      <c r="CK15" s="1129"/>
      <c r="CL15" s="1126"/>
      <c r="CM15" s="1122">
        <v>1003705.8794835281</v>
      </c>
      <c r="CN15" s="1122">
        <v>714329.66999999993</v>
      </c>
      <c r="CO15" s="1122">
        <v>289376.20948352816</v>
      </c>
      <c r="CP15" s="1127">
        <v>0.40510176412457877</v>
      </c>
    </row>
    <row r="16" spans="1:106" s="1085" customFormat="1" ht="16.95" customHeight="1" x14ac:dyDescent="0.25">
      <c r="A16" s="1054"/>
      <c r="B16" s="1119" t="s">
        <v>137</v>
      </c>
      <c r="C16" s="1120" t="s">
        <v>137</v>
      </c>
      <c r="D16" s="1130">
        <v>36035</v>
      </c>
      <c r="E16" s="961">
        <v>995754</v>
      </c>
      <c r="F16" s="1058" t="s">
        <v>683</v>
      </c>
      <c r="G16" s="1058" t="s">
        <v>129</v>
      </c>
      <c r="H16" s="1090">
        <f>E16*(VLOOKUP(H$6,'2021_Jurisdiction_Pop_Est'!$E$2:$F$430,2,FALSE)/'2021_Jurisdiction_Pop_Est'!$U$39)</f>
        <v>585318.80703899625</v>
      </c>
      <c r="I16" s="1091"/>
      <c r="J16" s="1091"/>
      <c r="K16" s="1091"/>
      <c r="L16" s="1091"/>
      <c r="M16" s="1091"/>
      <c r="N16" s="1091"/>
      <c r="O16" s="1091"/>
      <c r="P16" s="1091"/>
      <c r="Q16" s="1091"/>
      <c r="R16" s="1091"/>
      <c r="S16" s="1092"/>
      <c r="T16" s="1091"/>
      <c r="U16" s="1091"/>
      <c r="V16" s="1091"/>
      <c r="W16" s="1091"/>
      <c r="X16" s="1091"/>
      <c r="Y16" s="1093"/>
      <c r="Z16" s="1093"/>
      <c r="AA16" s="1093"/>
      <c r="AB16" s="1093"/>
      <c r="AC16" s="1093"/>
      <c r="AD16" s="1093"/>
      <c r="AE16" s="1093"/>
      <c r="AF16" s="1093"/>
      <c r="AG16" s="1093"/>
      <c r="AH16" s="1093"/>
      <c r="AI16" s="1093"/>
      <c r="AJ16" s="1093"/>
      <c r="AK16" s="1092"/>
      <c r="AL16" s="1092"/>
      <c r="AM16" s="1092"/>
      <c r="AN16" s="1092"/>
      <c r="AO16" s="1092"/>
      <c r="AP16" s="1092"/>
      <c r="AQ16" s="1090">
        <f>$E$16*(VLOOKUP(AQ$6,'2021_Jurisdiction_Pop_Est'!$E$2:$F$430,2,FALSE)/'2021_Jurisdiction_Pop_Est'!$U$39)</f>
        <v>95648.21687976821</v>
      </c>
      <c r="AR16" s="1095"/>
      <c r="AS16" s="1095"/>
      <c r="AT16" s="1123"/>
      <c r="AU16" s="1123"/>
      <c r="AV16" s="1123"/>
      <c r="AW16" s="1090">
        <f>$E$16*(VLOOKUP(AW$6,'2021_Jurisdiction_Pop_Est'!$E$2:$F$430,2,FALSE)/'2021_Jurisdiction_Pop_Est'!$U$39)</f>
        <v>70673.855655386898</v>
      </c>
      <c r="AX16" s="1098"/>
      <c r="AY16" s="1098"/>
      <c r="AZ16" s="1099"/>
      <c r="BA16" s="1099"/>
      <c r="BB16" s="1090"/>
      <c r="BC16" s="1090">
        <f>$E$16*(VLOOKUP(BC$6,'2021_Jurisdiction_Pop_Est'!$E$2:$F$430,2,FALSE)/'2021_Jurisdiction_Pop_Est'!$U$39)</f>
        <v>78979.967067173508</v>
      </c>
      <c r="BD16" s="1102"/>
      <c r="BE16" s="1103"/>
      <c r="BF16" s="1103"/>
      <c r="BG16" s="1104"/>
      <c r="BH16" s="1104"/>
      <c r="BI16" s="1104"/>
      <c r="BJ16" s="1104"/>
      <c r="BK16" s="1090">
        <f>$E$16*(VLOOKUP(BK$6,'2021_Jurisdiction_Pop_Est'!$E$2:$F$430,2,FALSE)/'2021_Jurisdiction_Pop_Est'!$U$39)</f>
        <v>20247.800906456843</v>
      </c>
      <c r="BL16" s="1106"/>
      <c r="BM16" s="1090">
        <f>$E$16*(VLOOKUP(BM$6,'2021_Jurisdiction_Pop_Est'!$E$2:$F$430,2,FALSE)/'2021_Jurisdiction_Pop_Est'!$U$39)</f>
        <v>27670.274058321593</v>
      </c>
      <c r="BN16" s="1107"/>
      <c r="BO16" s="1107"/>
      <c r="BP16" s="1090">
        <f>$E$16*(VLOOKUP(BP$6,'2021_Jurisdiction_Pop_Est'!$E$2:$F$430,2,FALSE)/'2021_Jurisdiction_Pop_Est'!$U$39)</f>
        <v>19237.991631888141</v>
      </c>
      <c r="BQ16" s="1124"/>
      <c r="BR16" s="1090">
        <f>$E$16*(VLOOKUP(BR$6,'2021_Jurisdiction_Pop_Est'!$E$2:$F$430,2,FALSE)/'2021_Jurisdiction_Pop_Est'!$U$39)</f>
        <v>15422.862489699353</v>
      </c>
      <c r="BS16" s="1090">
        <f>$E$16*(VLOOKUP(BS$6,'2021_Jurisdiction_Pop_Est'!$E$2:$F$430,2,FALSE)/'2021_Jurisdiction_Pop_Est'!$U$39)</f>
        <v>25846.088234668652</v>
      </c>
      <c r="BT16" s="1108"/>
      <c r="BU16" s="1109"/>
      <c r="BV16" s="1101"/>
      <c r="BW16" s="1110"/>
      <c r="BX16" s="1090">
        <f>$E$16*(VLOOKUP(BX$6,'2021_Jurisdiction_Pop_Est'!$E$2:$F$430,2,FALSE)/'2021_Jurisdiction_Pop_Est'!$U$39)</f>
        <v>27983.495807969379</v>
      </c>
      <c r="BY16" s="1112"/>
      <c r="BZ16" s="1113"/>
      <c r="CA16" s="1102"/>
      <c r="CB16" s="1104"/>
      <c r="CC16" s="1104"/>
      <c r="CD16" s="1114"/>
      <c r="CE16" s="1114"/>
      <c r="CF16" s="1114"/>
      <c r="CG16" s="1114"/>
      <c r="CH16" s="1114"/>
      <c r="CI16" s="1114"/>
      <c r="CJ16" s="1114"/>
      <c r="CK16" s="1114"/>
      <c r="CL16" s="1131"/>
      <c r="CM16" s="1122">
        <v>289684.22491556616</v>
      </c>
      <c r="CN16" s="1122">
        <v>206166.0104</v>
      </c>
      <c r="CO16" s="1122">
        <v>83518.214515566156</v>
      </c>
      <c r="CP16" s="1127">
        <v>0.40510176412457832</v>
      </c>
      <c r="CQ16" s="1131"/>
      <c r="CR16" s="1131"/>
      <c r="CS16" s="1131"/>
      <c r="CT16" s="1131"/>
      <c r="CU16" s="1131"/>
      <c r="CV16" s="1131"/>
      <c r="CW16" s="1131"/>
      <c r="CX16" s="1131"/>
      <c r="CY16" s="1131"/>
      <c r="CZ16" s="1131"/>
      <c r="DA16" s="1131"/>
      <c r="DB16" s="1131"/>
    </row>
    <row r="17" spans="1:94" s="1085" customFormat="1" ht="16.95" customHeight="1" x14ac:dyDescent="0.25">
      <c r="A17" s="1054"/>
      <c r="B17" s="1119" t="s">
        <v>139</v>
      </c>
      <c r="C17" s="1120" t="s">
        <v>139</v>
      </c>
      <c r="D17" s="955" t="s">
        <v>140</v>
      </c>
      <c r="E17" s="961">
        <v>175896</v>
      </c>
      <c r="F17" s="1058" t="s">
        <v>141</v>
      </c>
      <c r="G17" s="1058" t="s">
        <v>129</v>
      </c>
      <c r="H17" s="1090"/>
      <c r="I17" s="1091"/>
      <c r="J17" s="1091"/>
      <c r="K17" s="1091"/>
      <c r="L17" s="1091"/>
      <c r="M17" s="1091"/>
      <c r="N17" s="1091"/>
      <c r="O17" s="1091"/>
      <c r="P17" s="1091"/>
      <c r="Q17" s="1091"/>
      <c r="R17" s="1091"/>
      <c r="S17" s="1092"/>
      <c r="T17" s="1091"/>
      <c r="U17" s="1091"/>
      <c r="V17" s="1091"/>
      <c r="W17" s="1091"/>
      <c r="X17" s="1091"/>
      <c r="Y17" s="1093"/>
      <c r="Z17" s="1093"/>
      <c r="AA17" s="1093"/>
      <c r="AB17" s="1093"/>
      <c r="AC17" s="1093"/>
      <c r="AD17" s="1093"/>
      <c r="AE17" s="1093"/>
      <c r="AF17" s="1093"/>
      <c r="AG17" s="1093"/>
      <c r="AH17" s="1093"/>
      <c r="AI17" s="1093"/>
      <c r="AJ17" s="1093"/>
      <c r="AK17" s="1092"/>
      <c r="AL17" s="1092"/>
      <c r="AM17" s="1092"/>
      <c r="AN17" s="1092"/>
      <c r="AO17" s="1092"/>
      <c r="AP17" s="1092"/>
      <c r="AQ17" s="1094"/>
      <c r="AR17" s="1095"/>
      <c r="AS17" s="1095"/>
      <c r="AT17" s="1123"/>
      <c r="AU17" s="1123"/>
      <c r="AV17" s="1123"/>
      <c r="AW17" s="1132">
        <f>$E$17*(VLOOKUP(AW6,'2021_Jurisdiction_Pop_Est'!$E$2:$F$430,2,FALSE)/'2021_Jurisdiction_Pop_Est'!$V$6)</f>
        <v>35325.794516855734</v>
      </c>
      <c r="AX17" s="1133">
        <f>$E$17*(VLOOKUP(AX6,'2021_Jurisdiction_Pop_Est'!$E$2:$F$430,2,FALSE)/'2021_Jurisdiction_Pop_Est'!$V$6)</f>
        <v>8999.6420223121768</v>
      </c>
      <c r="AY17" s="1098"/>
      <c r="AZ17" s="1099"/>
      <c r="BA17" s="1099"/>
      <c r="BB17" s="1100"/>
      <c r="BC17" s="1101"/>
      <c r="BD17" s="1102"/>
      <c r="BE17" s="1103"/>
      <c r="BF17" s="1103"/>
      <c r="BG17" s="1104"/>
      <c r="BH17" s="1104"/>
      <c r="BI17" s="1104"/>
      <c r="BJ17" s="1104"/>
      <c r="BK17" s="1105"/>
      <c r="BL17" s="1106"/>
      <c r="BM17" s="1349">
        <f>$E$17*(VLOOKUP(BM6,'2021_Jurisdiction_Pop_Est'!$E$2:$F$430,2,FALSE)/'2021_Jurisdiction_Pop_Est'!$V$6)</f>
        <v>13830.778108040684</v>
      </c>
      <c r="BN17" s="1349">
        <f>$E$17*(VLOOKUP(BN6,'2021_Jurisdiction_Pop_Est'!$E$2:$F$430,2,FALSE)/'2021_Jurisdiction_Pop_Est'!$V$6)</f>
        <v>3733.6617921199077</v>
      </c>
      <c r="BO17" s="1349">
        <f>$E$17*(VLOOKUP(BO6,'2021_Jurisdiction_Pop_Est'!$E$2:$F$430,2,FALSE)/'2021_Jurisdiction_Pop_Est'!$V$6)</f>
        <v>487.7663527149324</v>
      </c>
      <c r="BP17" s="1323">
        <f>$E$17*(VLOOKUP(BP6,'2021_Jurisdiction_Pop_Est'!$E$2:$F$430,2,FALSE)/'2021_Jurisdiction_Pop_Est'!$V$6)</f>
        <v>9615.9652392372391</v>
      </c>
      <c r="BQ17" s="1124">
        <f>$E$17*(VLOOKUP(BQ6,'2021_Jurisdiction_Pop_Est'!$E$2:$F$430,2,FALSE)/'2021_Jurisdiction_Pop_Est'!$V$6)</f>
        <v>927.90271800381356</v>
      </c>
      <c r="BR17" s="1107"/>
      <c r="BS17" s="1323">
        <f>$E$17*(VLOOKUP(BS6,'2021_Jurisdiction_Pop_Est'!$E$2:$F$430,2,FALSE)/'2021_Jurisdiction_Pop_Est'!$V$6)</f>
        <v>12918.972561713266</v>
      </c>
      <c r="BT17" s="1108">
        <f>$E$17*(VLOOKUP(BT6,'2021_Jurisdiction_Pop_Est'!$E$2:$F$430,2,FALSE)/'2021_Jurisdiction_Pop_Est'!$V$6)</f>
        <v>3059.1241461185614</v>
      </c>
      <c r="BU17" s="1109">
        <f>$E$17*(VLOOKUP(BU6,'2021_Jurisdiction_Pop_Est'!$E$2:$F$430,2,FALSE)/'2021_Jurisdiction_Pop_Est'!$V$6)</f>
        <v>996.26057032823894</v>
      </c>
      <c r="BV17" s="1101"/>
      <c r="BW17" s="1110"/>
      <c r="BX17" s="1111">
        <f>$E$17*(VLOOKUP(BX6,'2021_Jurisdiction_Pop_Est'!$E$2:$F$430,2,FALSE)/'2021_Jurisdiction_Pop_Est'!$V$6)</f>
        <v>13987.339640783723</v>
      </c>
      <c r="BY17" s="1112">
        <f>$E$17*(VLOOKUP(BY6,'2021_Jurisdiction_Pop_Est'!$E$2:$F$430,2,FALSE)/'2021_Jurisdiction_Pop_Est'!$V$6)</f>
        <v>5705.2345586769652</v>
      </c>
      <c r="BZ17" s="1113">
        <f>$E$17*(VLOOKUP(BZ6,'2021_Jurisdiction_Pop_Est'!$E$2:$F$430,2,FALSE)/'2021_Jurisdiction_Pop_Est'!$V$6)</f>
        <v>1995.1672510690364</v>
      </c>
      <c r="CA17" s="1102"/>
      <c r="CB17" s="1104"/>
      <c r="CC17" s="1104"/>
      <c r="CD17" s="1114"/>
      <c r="CE17" s="1114"/>
      <c r="CF17" s="1114"/>
      <c r="CG17" s="1114"/>
      <c r="CH17" s="1114"/>
      <c r="CI17" s="1114"/>
      <c r="CJ17" s="1114"/>
      <c r="CK17" s="1114"/>
      <c r="CM17" s="1122">
        <v>225077.22837929334</v>
      </c>
      <c r="CN17" s="1122">
        <v>177718.3878</v>
      </c>
      <c r="CO17" s="1122">
        <v>47358.840579293348</v>
      </c>
      <c r="CP17" s="1127">
        <v>0.26648250170145504</v>
      </c>
    </row>
    <row r="18" spans="1:94" s="1085" customFormat="1" ht="16.95" customHeight="1" x14ac:dyDescent="0.25">
      <c r="A18" s="1054"/>
      <c r="B18" s="1119" t="s">
        <v>142</v>
      </c>
      <c r="C18" s="1120" t="s">
        <v>143</v>
      </c>
      <c r="D18" s="955" t="s">
        <v>144</v>
      </c>
      <c r="E18" s="961">
        <v>180000</v>
      </c>
      <c r="F18" s="1058" t="s">
        <v>9</v>
      </c>
      <c r="G18" s="1058" t="s">
        <v>129</v>
      </c>
      <c r="H18" s="1090">
        <f>$E$18*(VLOOKUP(H6,'2021_Jurisdiction_Pop_Est'!$E$2:$F$430,2,FALSE)/'2021_Jurisdiction_Pop_Est'!$U$26)</f>
        <v>180000</v>
      </c>
      <c r="I18" s="1091">
        <f>$E$18*(VLOOKUP(I6,'2021_Jurisdiction_Pop_Est'!$E$2:$F$430,2,FALSE)/'2021_Jurisdiction_Pop_Est'!$U$26)</f>
        <v>1880.6132139465474</v>
      </c>
      <c r="J18" s="1091">
        <f>$E$18*(VLOOKUP(J6,'2021_Jurisdiction_Pop_Est'!$E$2:$F$430,2,FALSE)/'2021_Jurisdiction_Pop_Est'!$U$26)</f>
        <v>1284.628951295618</v>
      </c>
      <c r="K18" s="1091">
        <f>$E$18*(VLOOKUP(K6,'2021_Jurisdiction_Pop_Est'!$E$2:$F$430,2,FALSE)/'2021_Jurisdiction_Pop_Est'!$U$26)</f>
        <v>123414.19074752407</v>
      </c>
      <c r="L18" s="1091">
        <f>$E$18*(VLOOKUP(L6,'2021_Jurisdiction_Pop_Est'!$E$2:$F$430,2,FALSE)/'2021_Jurisdiction_Pop_Est'!$U$26)</f>
        <v>6677.6556776556772</v>
      </c>
      <c r="M18" s="1091">
        <f>$E$18*(VLOOKUP(M6,'2021_Jurisdiction_Pop_Est'!$E$2:$F$430,2,FALSE)/'2021_Jurisdiction_Pop_Est'!$U$26)</f>
        <v>4849.5455162121825</v>
      </c>
      <c r="N18" s="1091">
        <f>$E$18*(VLOOKUP(N6,'2021_Jurisdiction_Pop_Est'!$E$2:$F$430,2,FALSE)/'2021_Jurisdiction_Pop_Est'!$U$26)</f>
        <v>1095.9164292497626</v>
      </c>
      <c r="O18" s="1091">
        <f>$E$18*(VLOOKUP(O6,'2021_Jurisdiction_Pop_Est'!$E$2:$F$430,2,FALSE)/'2021_Jurisdiction_Pop_Est'!$U$26)</f>
        <v>5606.1592728259402</v>
      </c>
      <c r="P18" s="1091">
        <f>$E$18*(VLOOKUP(P6,'2021_Jurisdiction_Pop_Est'!$E$2:$F$430,2,FALSE)/'2021_Jurisdiction_Pop_Est'!$U$26)</f>
        <v>811.42314475647811</v>
      </c>
      <c r="Q18" s="1091">
        <f>$E$18*(VLOOKUP(Q6,'2021_Jurisdiction_Pop_Est'!$E$2:$F$430,2,FALSE)/'2021_Jurisdiction_Pop_Est'!$U$26)</f>
        <v>5032.424365757699</v>
      </c>
      <c r="R18" s="1091">
        <f>$E$18*(VLOOKUP(R6,'2021_Jurisdiction_Pop_Est'!$E$2:$F$430,2,FALSE)/'2021_Jurisdiction_Pop_Est'!$U$26)</f>
        <v>1473.7484737484735</v>
      </c>
      <c r="S18" s="1091">
        <f>$E$18*(VLOOKUP(S6,'2021_Jurisdiction_Pop_Est'!$E$2:$F$430,2,FALSE)/'2021_Jurisdiction_Pop_Est'!$U$26)</f>
        <v>764.07543074209741</v>
      </c>
      <c r="T18" s="1091">
        <f>$E$18*(VLOOKUP(T6,'2021_Jurisdiction_Pop_Est'!$E$2:$F$430,2,FALSE)/'2021_Jurisdiction_Pop_Est'!$U$26)</f>
        <v>5548.9078822412157</v>
      </c>
      <c r="U18" s="1091">
        <f>$E$18*(VLOOKUP(U6,'2021_Jurisdiction_Pop_Est'!$E$2:$F$430,2,FALSE)/'2021_Jurisdiction_Pop_Est'!$U$26)</f>
        <v>4967.8469678469673</v>
      </c>
      <c r="V18" s="1091">
        <f>$E$18*(VLOOKUP(V6,'2021_Jurisdiction_Pop_Est'!$E$2:$F$430,2,FALSE)/'2021_Jurisdiction_Pop_Est'!$U$26)</f>
        <v>5313.1189797856459</v>
      </c>
      <c r="W18" s="1091">
        <f>$E$18*(VLOOKUP(W6,'2021_Jurisdiction_Pop_Est'!$E$2:$F$430,2,FALSE)/'2021_Jurisdiction_Pop_Est'!$U$26)</f>
        <v>2747.7954144620812</v>
      </c>
      <c r="X18" s="1091">
        <f>$E$18*(VLOOKUP(X6,'2021_Jurisdiction_Pop_Est'!$E$2:$F$430,2,FALSE)/'2021_Jurisdiction_Pop_Est'!$U$26)</f>
        <v>1995.5229955229954</v>
      </c>
      <c r="Y18" s="1091">
        <f>$E$18*(VLOOKUP(Y6,'2021_Jurisdiction_Pop_Est'!$E$2:$F$430,2,FALSE)/'2021_Jurisdiction_Pop_Est'!$U$26)</f>
        <v>1099.5794329127664</v>
      </c>
      <c r="Z18" s="1091">
        <f>$E$18*(VLOOKUP(Z6,'2021_Jurisdiction_Pop_Est'!$E$2:$F$430,2,FALSE)/'2021_Jurisdiction_Pop_Est'!$U$26)</f>
        <v>607.24460724460721</v>
      </c>
      <c r="AA18" s="1091">
        <f>$E$18*(VLOOKUP(AA6,'2021_Jurisdiction_Pop_Est'!$E$2:$F$430,2,FALSE)/'2021_Jurisdiction_Pop_Est'!$U$26)</f>
        <v>1417.0397503730835</v>
      </c>
      <c r="AB18" s="1091">
        <f>$E$18*(VLOOKUP(AB6,'2021_Jurisdiction_Pop_Est'!$E$2:$F$430,2,FALSE)/'2021_Jurisdiction_Pop_Est'!$U$26)</f>
        <v>574.54890788224122</v>
      </c>
      <c r="AC18" s="1091">
        <f>$E$18*(VLOOKUP(AC6,'2021_Jurisdiction_Pop_Est'!$E$2:$F$430,2,FALSE)/'2021_Jurisdiction_Pop_Est'!$U$26)</f>
        <v>1876.2718762718762</v>
      </c>
      <c r="AD18" s="1091">
        <f>$E$18*(VLOOKUP(AD6,'2021_Jurisdiction_Pop_Est'!$E$2:$F$430,2,FALSE)/'2021_Jurisdiction_Pop_Est'!$U$26)</f>
        <v>1497.8971645638312</v>
      </c>
      <c r="AE18" s="1091">
        <f>$E$18*(VLOOKUP(AE6,'2021_Jurisdiction_Pop_Est'!$E$2:$F$430,2,FALSE)/'2021_Jurisdiction_Pop_Est'!$U$26)</f>
        <v>356.12535612535618</v>
      </c>
      <c r="AF18" s="1091">
        <f>$E$18*(VLOOKUP(AF6,'2021_Jurisdiction_Pop_Est'!$E$2:$F$430,2,FALSE)/'2021_Jurisdiction_Pop_Est'!$U$26)</f>
        <v>571.15723782390444</v>
      </c>
      <c r="AG18" s="1091">
        <f>$E$18*(VLOOKUP(AG6,'2021_Jurisdiction_Pop_Est'!$E$2:$F$430,2,FALSE)/'2021_Jurisdiction_Pop_Est'!$U$26)</f>
        <v>268.21326821326818</v>
      </c>
      <c r="AH18" s="1091">
        <f>$E$18*(VLOOKUP(AH6,'2021_Jurisdiction_Pop_Est'!$E$2:$F$430,2,FALSE)/'2021_Jurisdiction_Pop_Est'!$U$26)</f>
        <v>2361.4163614163613</v>
      </c>
      <c r="AI18" s="1091">
        <f>$E$18*(VLOOKUP(AI6,'2021_Jurisdiction_Pop_Est'!$E$2:$F$430,2,FALSE)/'2021_Jurisdiction_Pop_Est'!$U$26)</f>
        <v>191.83285849952517</v>
      </c>
      <c r="AJ18" s="1091">
        <f>$E$18*(VLOOKUP(AJ6,'2021_Jurisdiction_Pop_Est'!$E$2:$F$430,2,FALSE)/'2021_Jurisdiction_Pop_Est'!$U$26)</f>
        <v>135.93813593813593</v>
      </c>
      <c r="AK18" s="1091">
        <f>$E$18*(VLOOKUP(AK6,'2021_Jurisdiction_Pop_Est'!$E$2:$F$430,2,FALSE)/'2021_Jurisdiction_Pop_Est'!$U$26)</f>
        <v>301.58730158730157</v>
      </c>
      <c r="AL18" s="1091">
        <f>$E$18*(VLOOKUP(AL6,'2021_Jurisdiction_Pop_Est'!$E$2:$F$430,2,FALSE)/'2021_Jurisdiction_Pop_Est'!$U$26)</f>
        <v>31.881698548365211</v>
      </c>
      <c r="AM18" s="1091">
        <f>$E$18*(VLOOKUP(AM6,'2021_Jurisdiction_Pop_Est'!$E$2:$F$430,2,FALSE)/'2021_Jurisdiction_Pop_Est'!$U$26)</f>
        <v>85.470085470085479</v>
      </c>
      <c r="AN18" s="1091">
        <f>$E$18*(VLOOKUP(AN6,'2021_Jurisdiction_Pop_Est'!$E$2:$F$430,2,FALSE)/'2021_Jurisdiction_Pop_Est'!$U$26)</f>
        <v>280.69461402794735</v>
      </c>
      <c r="AO18" s="1091">
        <f>$E$18*(VLOOKUP(AO6,'2021_Jurisdiction_Pop_Est'!$E$2:$F$430,2,FALSE)/'2021_Jurisdiction_Pop_Est'!$U$26)</f>
        <v>80.857414190747534</v>
      </c>
      <c r="AP18" s="1091">
        <f>$E$18*(VLOOKUP(AP6,'2021_Jurisdiction_Pop_Est'!$E$2:$F$430,2,FALSE)/'2021_Jurisdiction_Pop_Est'!$U$26)</f>
        <v>139.05847239180571</v>
      </c>
      <c r="AQ18" s="1094"/>
      <c r="AR18" s="1095"/>
      <c r="AS18" s="1095"/>
      <c r="AT18" s="1123"/>
      <c r="AU18" s="1123"/>
      <c r="AV18" s="1123"/>
      <c r="AW18" s="1097"/>
      <c r="AX18" s="1098"/>
      <c r="AY18" s="1098"/>
      <c r="AZ18" s="1099"/>
      <c r="BA18" s="1099"/>
      <c r="BB18" s="1100"/>
      <c r="BC18" s="1101"/>
      <c r="BD18" s="1102"/>
      <c r="BE18" s="1103"/>
      <c r="BF18" s="1103"/>
      <c r="BG18" s="1104"/>
      <c r="BH18" s="1104"/>
      <c r="BI18" s="1104"/>
      <c r="BJ18" s="1104"/>
      <c r="BK18" s="1105"/>
      <c r="BL18" s="1106"/>
      <c r="BM18" s="1107"/>
      <c r="BN18" s="1107"/>
      <c r="BO18" s="1107"/>
      <c r="BP18" s="1101"/>
      <c r="BQ18" s="1124"/>
      <c r="BR18" s="1107"/>
      <c r="BS18" s="1101"/>
      <c r="BT18" s="1108"/>
      <c r="BU18" s="1109"/>
      <c r="BV18" s="1101"/>
      <c r="BW18" s="1110"/>
      <c r="BX18" s="1111"/>
      <c r="BY18" s="1112"/>
      <c r="BZ18" s="1113"/>
      <c r="CA18" s="1102"/>
      <c r="CB18" s="1104"/>
      <c r="CC18" s="1104"/>
      <c r="CD18" s="1114"/>
      <c r="CE18" s="1114"/>
      <c r="CF18" s="1114"/>
      <c r="CG18" s="1114"/>
      <c r="CH18" s="1114"/>
      <c r="CI18" s="1114"/>
      <c r="CJ18" s="1114"/>
      <c r="CK18" s="1114"/>
      <c r="CM18" s="1122">
        <v>394305.23493274354</v>
      </c>
      <c r="CN18" s="1122">
        <v>194908.52240000002</v>
      </c>
      <c r="CO18" s="1122">
        <v>199396.71253274352</v>
      </c>
      <c r="CP18" s="1127">
        <v>1.0230271620628915</v>
      </c>
    </row>
    <row r="19" spans="1:94" s="1085" customFormat="1" ht="16.95" customHeight="1" x14ac:dyDescent="0.25">
      <c r="A19" s="1054"/>
      <c r="B19" s="1119" t="s">
        <v>149</v>
      </c>
      <c r="C19" s="1120" t="s">
        <v>150</v>
      </c>
      <c r="D19" s="955" t="s">
        <v>151</v>
      </c>
      <c r="E19" s="961">
        <v>55000</v>
      </c>
      <c r="F19" s="1058" t="s">
        <v>9</v>
      </c>
      <c r="G19" s="1058" t="s">
        <v>129</v>
      </c>
      <c r="H19" s="1090">
        <f>$E$19*(VLOOKUP(H6,'2021_Jurisdiction_Pop_Est'!$E$2:$F$430,2,FALSE)/'2021_Jurisdiction_Pop_Est'!$U$26)</f>
        <v>55000</v>
      </c>
      <c r="I19" s="1091">
        <f>$E$19*(VLOOKUP(I6,'2021_Jurisdiction_Pop_Est'!$E$2:$F$430,2,FALSE)/'2021_Jurisdiction_Pop_Est'!$U$26)</f>
        <v>574.63181537255616</v>
      </c>
      <c r="J19" s="1091">
        <f>$E$19*(VLOOKUP(J6,'2021_Jurisdiction_Pop_Est'!$E$2:$F$430,2,FALSE)/'2021_Jurisdiction_Pop_Est'!$U$26)</f>
        <v>392.52551289588325</v>
      </c>
      <c r="K19" s="1091">
        <f>$E$19*(VLOOKUP(K6,'2021_Jurisdiction_Pop_Est'!$E$2:$F$430,2,FALSE)/'2021_Jurisdiction_Pop_Est'!$U$26)</f>
        <v>37709.891617299021</v>
      </c>
      <c r="L19" s="1091">
        <f>$E$19*(VLOOKUP(L6,'2021_Jurisdiction_Pop_Est'!$E$2:$F$430,2,FALSE)/'2021_Jurisdiction_Pop_Est'!$U$26)</f>
        <v>2040.3947903947903</v>
      </c>
      <c r="M19" s="1091">
        <f>$E$19*(VLOOKUP(M6,'2021_Jurisdiction_Pop_Est'!$E$2:$F$430,2,FALSE)/'2021_Jurisdiction_Pop_Est'!$U$26)</f>
        <v>1481.805574398167</v>
      </c>
      <c r="N19" s="1091">
        <f>$E$19*(VLOOKUP(N6,'2021_Jurisdiction_Pop_Est'!$E$2:$F$430,2,FALSE)/'2021_Jurisdiction_Pop_Est'!$U$26)</f>
        <v>334.86335338187189</v>
      </c>
      <c r="O19" s="1091">
        <f>$E$19*(VLOOKUP(O6,'2021_Jurisdiction_Pop_Est'!$E$2:$F$430,2,FALSE)/'2021_Jurisdiction_Pop_Est'!$U$26)</f>
        <v>1712.9931111412593</v>
      </c>
      <c r="P19" s="1091">
        <f>$E$19*(VLOOKUP(P6,'2021_Jurisdiction_Pop_Est'!$E$2:$F$430,2,FALSE)/'2021_Jurisdiction_Pop_Est'!$U$26)</f>
        <v>247.93484978670165</v>
      </c>
      <c r="Q19" s="1091">
        <f>$E$19*(VLOOKUP(Q6,'2021_Jurisdiction_Pop_Est'!$E$2:$F$430,2,FALSE)/'2021_Jurisdiction_Pop_Est'!$U$26)</f>
        <v>1537.6852228704081</v>
      </c>
      <c r="R19" s="1091">
        <f>$E$19*(VLOOKUP(R6,'2021_Jurisdiction_Pop_Est'!$E$2:$F$430,2,FALSE)/'2021_Jurisdiction_Pop_Est'!$U$26)</f>
        <v>450.31203364536697</v>
      </c>
      <c r="S19" s="1091">
        <f>$E$19*(VLOOKUP(S6,'2021_Jurisdiction_Pop_Est'!$E$2:$F$430,2,FALSE)/'2021_Jurisdiction_Pop_Est'!$U$26)</f>
        <v>233.46749272675197</v>
      </c>
      <c r="T19" s="1091">
        <f>$E$19*(VLOOKUP(T6,'2021_Jurisdiction_Pop_Est'!$E$2:$F$430,2,FALSE)/'2021_Jurisdiction_Pop_Est'!$U$26)</f>
        <v>1695.4996306848159</v>
      </c>
      <c r="U19" s="1091">
        <f>$E$19*(VLOOKUP(U6,'2021_Jurisdiction_Pop_Est'!$E$2:$F$430,2,FALSE)/'2021_Jurisdiction_Pop_Est'!$U$26)</f>
        <v>1517.9532401754623</v>
      </c>
      <c r="V19" s="1091">
        <f>$E$19*(VLOOKUP(V6,'2021_Jurisdiction_Pop_Est'!$E$2:$F$430,2,FALSE)/'2021_Jurisdiction_Pop_Est'!$U$26)</f>
        <v>1623.4530216011697</v>
      </c>
      <c r="W19" s="1091">
        <f>$E$19*(VLOOKUP(W6,'2021_Jurisdiction_Pop_Est'!$E$2:$F$430,2,FALSE)/'2021_Jurisdiction_Pop_Est'!$U$26)</f>
        <v>839.60415441896919</v>
      </c>
      <c r="X19" s="1091">
        <f>$E$19*(VLOOKUP(X6,'2021_Jurisdiction_Pop_Est'!$E$2:$F$430,2,FALSE)/'2021_Jurisdiction_Pop_Est'!$U$26)</f>
        <v>609.7431375209153</v>
      </c>
      <c r="Y19" s="1091">
        <f>$E$19*(VLOOKUP(Y6,'2021_Jurisdiction_Pop_Est'!$E$2:$F$430,2,FALSE)/'2021_Jurisdiction_Pop_Est'!$U$26)</f>
        <v>335.98260450112303</v>
      </c>
      <c r="Z19" s="1091">
        <f>$E$19*(VLOOKUP(Z6,'2021_Jurisdiction_Pop_Est'!$E$2:$F$430,2,FALSE)/'2021_Jurisdiction_Pop_Est'!$U$26)</f>
        <v>185.54696332474109</v>
      </c>
      <c r="AA19" s="1091">
        <f>$E$19*(VLOOKUP(AA6,'2021_Jurisdiction_Pop_Est'!$E$2:$F$430,2,FALSE)/'2021_Jurisdiction_Pop_Est'!$U$26)</f>
        <v>432.98436816955331</v>
      </c>
      <c r="AB19" s="1091">
        <f>$E$19*(VLOOKUP(AB6,'2021_Jurisdiction_Pop_Est'!$E$2:$F$430,2,FALSE)/'2021_Jurisdiction_Pop_Est'!$U$26)</f>
        <v>175.55661074179594</v>
      </c>
      <c r="AC19" s="1091">
        <f>$E$19*(VLOOKUP(AC6,'2021_Jurisdiction_Pop_Est'!$E$2:$F$430,2,FALSE)/'2021_Jurisdiction_Pop_Est'!$U$26)</f>
        <v>573.30529552751773</v>
      </c>
      <c r="AD19" s="1091">
        <f>$E$19*(VLOOKUP(AD6,'2021_Jurisdiction_Pop_Est'!$E$2:$F$430,2,FALSE)/'2021_Jurisdiction_Pop_Est'!$U$26)</f>
        <v>457.69080028339289</v>
      </c>
      <c r="AE19" s="1091">
        <f>$E$19*(VLOOKUP(AE6,'2021_Jurisdiction_Pop_Est'!$E$2:$F$430,2,FALSE)/'2021_Jurisdiction_Pop_Est'!$U$26)</f>
        <v>108.81608103830327</v>
      </c>
      <c r="AF19" s="1091">
        <f>$E$19*(VLOOKUP(AF6,'2021_Jurisdiction_Pop_Est'!$E$2:$F$430,2,FALSE)/'2021_Jurisdiction_Pop_Est'!$U$26)</f>
        <v>174.5202671128597</v>
      </c>
      <c r="AG19" s="1091">
        <f>$E$19*(VLOOKUP(AG6,'2021_Jurisdiction_Pop_Est'!$E$2:$F$430,2,FALSE)/'2021_Jurisdiction_Pop_Est'!$U$26)</f>
        <v>81.954054176276401</v>
      </c>
      <c r="AH19" s="1091">
        <f>$E$19*(VLOOKUP(AH6,'2021_Jurisdiction_Pop_Est'!$E$2:$F$430,2,FALSE)/'2021_Jurisdiction_Pop_Est'!$U$26)</f>
        <v>721.54388821055488</v>
      </c>
      <c r="AI19" s="1091">
        <f>$E$19*(VLOOKUP(AI6,'2021_Jurisdiction_Pop_Est'!$E$2:$F$430,2,FALSE)/'2021_Jurisdiction_Pop_Est'!$U$26)</f>
        <v>58.615595652632692</v>
      </c>
      <c r="AJ19" s="1091">
        <f>$E$19*(VLOOKUP(AJ6,'2021_Jurisdiction_Pop_Est'!$E$2:$F$430,2,FALSE)/'2021_Jurisdiction_Pop_Est'!$U$26)</f>
        <v>41.536652647763759</v>
      </c>
      <c r="AK19" s="1091">
        <f>$E$19*(VLOOKUP(AK6,'2021_Jurisdiction_Pop_Est'!$E$2:$F$430,2,FALSE)/'2021_Jurisdiction_Pop_Est'!$U$26)</f>
        <v>92.151675485008809</v>
      </c>
      <c r="AL19" s="1091">
        <f>$E$19*(VLOOKUP(AL6,'2021_Jurisdiction_Pop_Est'!$E$2:$F$430,2,FALSE)/'2021_Jurisdiction_Pop_Est'!$U$26)</f>
        <v>9.7416301120004825</v>
      </c>
      <c r="AM19" s="1091">
        <f>$E$19*(VLOOKUP(AM6,'2021_Jurisdiction_Pop_Est'!$E$2:$F$430,2,FALSE)/'2021_Jurisdiction_Pop_Est'!$U$26)</f>
        <v>26.115859449192783</v>
      </c>
      <c r="AN19" s="1091">
        <f>$E$19*(VLOOKUP(AN6,'2021_Jurisdiction_Pop_Est'!$E$2:$F$430,2,FALSE)/'2021_Jurisdiction_Pop_Est'!$U$26)</f>
        <v>85.767798730761697</v>
      </c>
      <c r="AO19" s="1091">
        <f>$E$19*(VLOOKUP(AO6,'2021_Jurisdiction_Pop_Est'!$E$2:$F$430,2,FALSE)/'2021_Jurisdiction_Pop_Est'!$U$26)</f>
        <v>24.706432113839522</v>
      </c>
      <c r="AP19" s="1091">
        <f>$E$19*(VLOOKUP(AP6,'2021_Jurisdiction_Pop_Est'!$E$2:$F$430,2,FALSE)/'2021_Jurisdiction_Pop_Est'!$U$26)</f>
        <v>42.49008878638508</v>
      </c>
      <c r="AQ19" s="1094"/>
      <c r="AR19" s="1095"/>
      <c r="AS19" s="1095"/>
      <c r="AT19" s="1123"/>
      <c r="AU19" s="1123"/>
      <c r="AV19" s="1123"/>
      <c r="AW19" s="1097"/>
      <c r="AX19" s="1098"/>
      <c r="AY19" s="1098"/>
      <c r="AZ19" s="1099"/>
      <c r="BA19" s="1099"/>
      <c r="BB19" s="1100"/>
      <c r="BC19" s="1101"/>
      <c r="BD19" s="1102"/>
      <c r="BE19" s="1103"/>
      <c r="BF19" s="1103"/>
      <c r="BG19" s="1104"/>
      <c r="BH19" s="1104"/>
      <c r="BI19" s="1104"/>
      <c r="BJ19" s="1104"/>
      <c r="BK19" s="1105"/>
      <c r="BL19" s="1106"/>
      <c r="BM19" s="1107"/>
      <c r="BN19" s="1107"/>
      <c r="BO19" s="1107"/>
      <c r="BP19" s="1101"/>
      <c r="BQ19" s="1124"/>
      <c r="BR19" s="1107"/>
      <c r="BS19" s="1101"/>
      <c r="BT19" s="1108"/>
      <c r="BU19" s="1109"/>
      <c r="BV19" s="1101"/>
      <c r="BW19" s="1110"/>
      <c r="BX19" s="1111"/>
      <c r="BY19" s="1112"/>
      <c r="BZ19" s="1113"/>
      <c r="CA19" s="1102"/>
      <c r="CB19" s="1104"/>
      <c r="CC19" s="1104"/>
      <c r="CD19" s="1114"/>
      <c r="CE19" s="1114"/>
      <c r="CF19" s="1114"/>
      <c r="CG19" s="1114"/>
      <c r="CH19" s="1114"/>
      <c r="CI19" s="1114"/>
      <c r="CJ19" s="1114"/>
      <c r="CK19" s="1114"/>
      <c r="CM19" s="1122">
        <v>153248.84477158316</v>
      </c>
      <c r="CN19" s="1122">
        <v>75752.242800000007</v>
      </c>
      <c r="CO19" s="1122">
        <v>77496.60197158315</v>
      </c>
      <c r="CP19" s="1127">
        <v>1.0230271620628919</v>
      </c>
    </row>
    <row r="20" spans="1:94" s="1138" customFormat="1" ht="16.95" customHeight="1" x14ac:dyDescent="0.3">
      <c r="A20" s="1134"/>
      <c r="B20" s="1135" t="s">
        <v>684</v>
      </c>
      <c r="C20" s="1136" t="s">
        <v>153</v>
      </c>
      <c r="D20" s="955" t="s">
        <v>154</v>
      </c>
      <c r="E20" s="961">
        <v>1014793</v>
      </c>
      <c r="F20" s="960" t="s">
        <v>89</v>
      </c>
      <c r="G20" s="960" t="s">
        <v>129</v>
      </c>
      <c r="H20" s="1325">
        <f>$E$20*(VLOOKUP(H$6,'2021_Jurisdiction_Pop_Est'!$E$2:$F$430,2,FALSE)/'2021_Jurisdiction_Pop_Est'!$V$5)</f>
        <v>809742.26980442158</v>
      </c>
      <c r="I20" s="1326">
        <f>$E$20*(VLOOKUP(I$6,'2021_Jurisdiction_Pop_Est'!$E$2:$F$430,2,FALSE)/'2021_Jurisdiction_Pop_Est'!$V$5)</f>
        <v>8460.0667360292518</v>
      </c>
      <c r="J20" s="1326">
        <f>$E$20*(VLOOKUP(J$6,'2021_Jurisdiction_Pop_Est'!$E$2:$F$430,2,FALSE)/'2021_Jurisdiction_Pop_Est'!$V$5)</f>
        <v>5778.9909048810414</v>
      </c>
      <c r="K20" s="1326">
        <f>$E$20*(VLOOKUP(K$6,'2021_Jurisdiction_Pop_Est'!$E$2:$F$430,2,FALSE)/'2021_Jurisdiction_Pop_Est'!$V$5)</f>
        <v>555187.14967764437</v>
      </c>
      <c r="L20" s="1326">
        <f>$E$20*(VLOOKUP(L$6,'2021_Jurisdiction_Pop_Est'!$E$2:$F$430,2,FALSE)/'2021_Jurisdiction_Pop_Est'!$V$5)</f>
        <v>30039.889252207173</v>
      </c>
      <c r="M20" s="1326">
        <f>$E$20*(VLOOKUP(M$6,'2021_Jurisdiction_Pop_Est'!$E$2:$F$430,2,FALSE)/'2021_Jurisdiction_Pop_Est'!$V$5)</f>
        <v>21816.011076763934</v>
      </c>
      <c r="N20" s="1326">
        <f>$E$20*(VLOOKUP(N$6,'2021_Jurisdiction_Pop_Est'!$E$2:$F$430,2,FALSE)/'2021_Jurisdiction_Pop_Est'!$V$5)</f>
        <v>4930.0547607592198</v>
      </c>
      <c r="O20" s="1326">
        <f>$E$20*(VLOOKUP(O$6,'2021_Jurisdiction_Pop_Est'!$E$2:$F$430,2,FALSE)/'2021_Jurisdiction_Pop_Est'!$V$5)</f>
        <v>25219.689635906565</v>
      </c>
      <c r="P20" s="1326">
        <f>$E$20*(VLOOKUP(P$6,'2021_Jurisdiction_Pop_Est'!$E$2:$F$430,2,FALSE)/'2021_Jurisdiction_Pop_Est'!$V$5)</f>
        <v>3650.2423278164019</v>
      </c>
      <c r="Q20" s="1326">
        <f>$E$20*(VLOOKUP(Q$6,'2021_Jurisdiction_Pop_Est'!$E$2:$F$430,2,FALSE)/'2021_Jurisdiction_Pop_Est'!$V$5)</f>
        <v>22638.70404748731</v>
      </c>
      <c r="R20" s="1326">
        <f>$E$20*(VLOOKUP(R$6,'2021_Jurisdiction_Pop_Est'!$E$2:$F$430,2,FALSE)/'2021_Jurisdiction_Pop_Est'!$V$5)</f>
        <v>6629.7579680771732</v>
      </c>
      <c r="S20" s="1327">
        <f>$E$20*(VLOOKUP(S$6,'2021_Jurisdiction_Pop_Est'!$E$2:$F$430,2,FALSE)/'2021_Jurisdiction_Pop_Est'!$V$5)</f>
        <v>3437.245408838317</v>
      </c>
      <c r="T20" s="1326">
        <f>$E$20*(VLOOKUP(T$6,'2021_Jurisdiction_Pop_Est'!$E$2:$F$430,2,FALSE)/'2021_Jurisdiction_Pop_Est'!$V$5)</f>
        <v>24962.140352786933</v>
      </c>
      <c r="U20" s="1326">
        <f>$E$20*(VLOOKUP(U$6,'2021_Jurisdiction_Pop_Est'!$E$2:$F$430,2,FALSE)/'2021_Jurisdiction_Pop_Est'!$V$5)</f>
        <v>22348.198221030096</v>
      </c>
      <c r="V20" s="1326">
        <f>$E$20*(VLOOKUP(V$6,'2021_Jurisdiction_Pop_Est'!$E$2:$F$430,2,FALSE)/'2021_Jurisdiction_Pop_Est'!$V$5)</f>
        <v>23901.427902403233</v>
      </c>
      <c r="W20" s="1326">
        <f>$E$20*(VLOOKUP(W$6,'2021_Jurisdiction_Pop_Est'!$E$2:$F$430,2,FALSE)/'2021_Jurisdiction_Pop_Est'!$V$5)</f>
        <v>12361.14497702615</v>
      </c>
      <c r="X20" s="1326">
        <f>$E$20*(VLOOKUP(X$6,'2021_Jurisdiction_Pop_Est'!$E$2:$F$430,2,FALSE)/'2021_Jurisdiction_Pop_Est'!$V$5)</f>
        <v>8976.996221342828</v>
      </c>
      <c r="Y20" s="1328">
        <f>$E$20*(VLOOKUP(Y$6,'2021_Jurisdiction_Pop_Est'!$E$2:$F$430,2,FALSE)/'2021_Jurisdiction_Pop_Est'!$V$5)</f>
        <v>4946.5330324280112</v>
      </c>
      <c r="Z20" s="1328">
        <f>$E$20*(VLOOKUP(Z$6,'2021_Jurisdiction_Pop_Est'!$E$2:$F$430,2,FALSE)/'2021_Jurisdiction_Pop_Est'!$V$5)</f>
        <v>2731.7312588707932</v>
      </c>
      <c r="AA20" s="1328">
        <f>$E$20*(VLOOKUP(AA$6,'2021_Jurisdiction_Pop_Est'!$E$2:$F$430,2,FALSE)/'2021_Jurisdiction_Pop_Est'!$V$5)</f>
        <v>6374.6499103899541</v>
      </c>
      <c r="AB20" s="1328">
        <f>$E$20*(VLOOKUP(AB$6,'2021_Jurisdiction_Pop_Est'!$E$2:$F$430,2,FALSE)/'2021_Jurisdiction_Pop_Est'!$V$5)</f>
        <v>2584.6474265678753</v>
      </c>
      <c r="AC20" s="1328">
        <f>$E$20*(VLOOKUP(AC$6,'2021_Jurisdiction_Pop_Est'!$E$2:$F$430,2,FALSE)/'2021_Jurisdiction_Pop_Est'!$V$5)</f>
        <v>8440.536932569943</v>
      </c>
      <c r="AD20" s="1328">
        <f>$E$20*(VLOOKUP(AD$6,'2021_Jurisdiction_Pop_Est'!$E$2:$F$430,2,FALSE)/'2021_Jurisdiction_Pop_Est'!$V$5)</f>
        <v>6738.3924998195771</v>
      </c>
      <c r="AE20" s="1328">
        <f>$E$20*(VLOOKUP(AE$6,'2021_Jurisdiction_Pop_Est'!$E$2:$F$430,2,FALSE)/'2021_Jurisdiction_Pop_Est'!$V$5)</f>
        <v>1602.05419002141</v>
      </c>
      <c r="AF20" s="1328">
        <f>$E$20*(VLOOKUP(AF$6,'2021_Jurisdiction_Pop_Est'!$E$2:$F$430,2,FALSE)/'2021_Jurisdiction_Pop_Est'!$V$5)</f>
        <v>2569.3897676152901</v>
      </c>
      <c r="AG20" s="1328">
        <f>$E$20*(VLOOKUP(AG$6,'2021_Jurisdiction_Pop_Est'!$E$2:$F$430,2,FALSE)/'2021_Jurisdiction_Pop_Est'!$V$5)</f>
        <v>1206.5756699704107</v>
      </c>
      <c r="AH20" s="1328">
        <f>$E$20*(VLOOKUP(AH$6,'2021_Jurisdiction_Pop_Est'!$E$2:$F$430,2,FALSE)/'2021_Jurisdiction_Pop_Est'!$V$5)</f>
        <v>10622.992469147681</v>
      </c>
      <c r="AI20" s="1328">
        <f>$E$20*(VLOOKUP(AI$6,'2021_Jurisdiction_Pop_Est'!$E$2:$F$430,2,FALSE)/'2021_Jurisdiction_Pop_Est'!$V$5)</f>
        <v>862.97319035819964</v>
      </c>
      <c r="AJ20" s="1328">
        <f>$E$20*(VLOOKUP(AJ$6,'2021_Jurisdiction_Pop_Est'!$E$2:$F$430,2,FALSE)/'2021_Jurisdiction_Pop_Est'!$V$5)</f>
        <v>611.52697081960116</v>
      </c>
      <c r="AK20" s="1327">
        <f>$E$20*(VLOOKUP(AK$6,'2021_Jurisdiction_Pop_Est'!$E$2:$F$430,2,FALSE)/'2021_Jurisdiction_Pop_Est'!$V$5)</f>
        <v>1356.7110340638455</v>
      </c>
      <c r="AL20" s="1327">
        <f>$E$20*(VLOOKUP(AL$6,'2021_Jurisdiction_Pop_Est'!$E$2:$F$430,2,FALSE)/'2021_Jurisdiction_Pop_Est'!$V$5)</f>
        <v>143.42199415429766</v>
      </c>
      <c r="AM20" s="1327">
        <f>$E$20*(VLOOKUP(AM$6,'2021_Jurisdiction_Pop_Est'!$E$2:$F$430,2,FALSE)/'2021_Jurisdiction_Pop_Est'!$V$5)</f>
        <v>384.49300560513848</v>
      </c>
      <c r="AN20" s="1327">
        <f>$E$20*(VLOOKUP(AN$6,'2021_Jurisdiction_Pop_Est'!$E$2:$F$430,2,FALSE)/'2021_Jurisdiction_Pop_Est'!$V$5)</f>
        <v>1262.7238549159229</v>
      </c>
      <c r="AO20" s="1327">
        <f>$E$20*(VLOOKUP(AO$6,'2021_Jurisdiction_Pop_Est'!$E$2:$F$430,2,FALSE)/'2021_Jurisdiction_Pop_Est'!$V$5)</f>
        <v>363.74258942962308</v>
      </c>
      <c r="AP20" s="1327">
        <f>$E$20*(VLOOKUP(AP$6,'2021_Jurisdiction_Pop_Est'!$E$2:$F$430,2,FALSE)/'2021_Jurisdiction_Pop_Est'!$V$5)</f>
        <v>625.56401705597921</v>
      </c>
      <c r="AQ20" s="1329">
        <f>$E$20*(VLOOKUP(AQ$6,'2021_Jurisdiction_Pop_Est'!$E$2:$F$430,2,FALSE)/'2021_Jurisdiction_Pop_Est'!$V$5)</f>
        <v>132321.74211311314</v>
      </c>
      <c r="AR20" s="1330">
        <f>$E$20*(VLOOKUP(AR$6,'2021_Jurisdiction_Pop_Est'!$E$2:$F$430,2,FALSE)/'2021_Jurisdiction_Pop_Est'!$V$5)</f>
        <v>25786.664242584618</v>
      </c>
      <c r="AS20" s="1330">
        <f>$E$20*(VLOOKUP(AS$6,'2021_Jurisdiction_Pop_Est'!$E$2:$F$430,2,FALSE)/'2021_Jurisdiction_Pop_Est'!$V$5)</f>
        <v>8661.4678342033731</v>
      </c>
      <c r="AT20" s="1331">
        <f>$E$20*(VLOOKUP(AT$6,'2021_Jurisdiction_Pop_Est'!$E$2:$F$430,2,FALSE)/'2021_Jurisdiction_Pop_Est'!$V$5)</f>
        <v>4244.680720609108</v>
      </c>
      <c r="AU20" s="1331">
        <f>$E$20*(VLOOKUP(AU$6,'2021_Jurisdiction_Pop_Est'!$E$2:$F$430,2,FALSE)/'2021_Jurisdiction_Pop_Est'!$V$5)</f>
        <v>618.85064711684186</v>
      </c>
      <c r="AV20" s="1331">
        <f>$E$20*(VLOOKUP(AV$6,'2021_Jurisdiction_Pop_Est'!$E$2:$F$430,2,FALSE)/'2021_Jurisdiction_Pop_Est'!$V$5)</f>
        <v>507.16458358392066</v>
      </c>
      <c r="AW20" s="1332">
        <f>$E$20*(VLOOKUP(AW$6,'2021_Jurisdiction_Pop_Est'!$E$2:$F$430,2,FALSE)/'2021_Jurisdiction_Pop_Est'!$V$5)</f>
        <v>97771.688874521875</v>
      </c>
      <c r="AX20" s="1333"/>
      <c r="AY20" s="1333">
        <f>$E$20*(VLOOKUP(AY$6,'2021_Jurisdiction_Pop_Est'!$E$2:$F$430,2,FALSE)/'2021_Jurisdiction_Pop_Est'!$V$5)</f>
        <v>14278.11724782891</v>
      </c>
      <c r="AZ20" s="1334">
        <f>$E$20*(VLOOKUP(AZ$6,'2021_Jurisdiction_Pop_Est'!$E$2:$F$430,2,FALSE)/'2021_Jurisdiction_Pop_Est'!$V$5)</f>
        <v>4685.3219111597582</v>
      </c>
      <c r="BA20" s="1334">
        <f>$E$20*(VLOOKUP(BA$6,'2021_Jurisdiction_Pop_Est'!$E$2:$F$430,2,FALSE)/'2021_Jurisdiction_Pop_Est'!$V$5)</f>
        <v>12469.779508768554</v>
      </c>
      <c r="BB20" s="1335"/>
      <c r="BC20" s="1336">
        <f>$E$20*(VLOOKUP(BC$6,'2021_Jurisdiction_Pop_Est'!$E$2:$F$430,2,FALSE)/'2021_Jurisdiction_Pop_Est'!$V$5)</f>
        <v>109262.53698489259</v>
      </c>
      <c r="BD20" s="1337">
        <f>$E$20*(VLOOKUP(BD$6,'2021_Jurisdiction_Pop_Est'!$E$2:$F$430,2,FALSE)/'2021_Jurisdiction_Pop_Est'!$V$5)</f>
        <v>11033.728648151267</v>
      </c>
      <c r="BE20" s="1338"/>
      <c r="BF20" s="1338"/>
      <c r="BG20" s="1339">
        <f>$E$20*(VLOOKUP(BG$6,'2021_Jurisdiction_Pop_Est'!$E$2:$F$430,2,FALSE)/'2021_Jurisdiction_Pop_Est'!$V$5)</f>
        <v>6031.0474307777431</v>
      </c>
      <c r="BH20" s="1339"/>
      <c r="BI20" s="1339"/>
      <c r="BJ20" s="1339"/>
      <c r="BK20" s="1340"/>
      <c r="BL20" s="1341"/>
      <c r="BM20" s="1342"/>
      <c r="BN20" s="1342"/>
      <c r="BO20" s="1342"/>
      <c r="BP20" s="1336"/>
      <c r="BQ20" s="1341"/>
      <c r="BR20" s="1342"/>
      <c r="BS20" s="1336"/>
      <c r="BT20" s="1343"/>
      <c r="BU20" s="1344"/>
      <c r="BV20" s="1336"/>
      <c r="BW20" s="1345"/>
      <c r="BX20" s="1346"/>
      <c r="BY20" s="1347"/>
      <c r="BZ20" s="1348">
        <f>$E$20*(VLOOKUP(BZ$6,'2021_Jurisdiction_Pop_Est'!$E$2:$F$430,2,FALSE)/'2021_Jurisdiction_Pop_Est'!$V$5)</f>
        <v>5522.051928119512</v>
      </c>
      <c r="CA20" s="1337"/>
      <c r="CB20" s="1339"/>
      <c r="CC20" s="1339"/>
      <c r="CD20" s="1137"/>
      <c r="CE20" s="1137"/>
      <c r="CF20" s="1137"/>
      <c r="CG20" s="1137"/>
      <c r="CH20" s="1137"/>
      <c r="CI20" s="1137"/>
      <c r="CJ20" s="1137"/>
      <c r="CK20" s="1137"/>
      <c r="CM20" s="1139">
        <v>3628451.3231414929</v>
      </c>
      <c r="CN20" s="1139">
        <v>1957792.4700000002</v>
      </c>
      <c r="CO20" s="1139">
        <v>1670658.8531414927</v>
      </c>
      <c r="CP20" s="1140">
        <v>0.85333807272304629</v>
      </c>
    </row>
    <row r="21" spans="1:94" s="1260" customFormat="1" ht="16.95" customHeight="1" x14ac:dyDescent="0.25">
      <c r="A21" s="1253"/>
      <c r="B21" s="1254" t="s">
        <v>178</v>
      </c>
      <c r="C21" s="1255" t="s">
        <v>179</v>
      </c>
      <c r="D21" s="1256" t="s">
        <v>513</v>
      </c>
      <c r="E21" s="1257">
        <v>278245</v>
      </c>
      <c r="F21" s="1258" t="s">
        <v>181</v>
      </c>
      <c r="G21" s="1258" t="s">
        <v>158</v>
      </c>
      <c r="H21" s="1259">
        <v>17050</v>
      </c>
      <c r="I21" s="1260" t="s">
        <v>6</v>
      </c>
      <c r="J21" s="1260" t="s">
        <v>6</v>
      </c>
      <c r="K21" s="1257">
        <v>17050</v>
      </c>
      <c r="L21" s="1260" t="s">
        <v>6</v>
      </c>
      <c r="M21" s="1260" t="s">
        <v>6</v>
      </c>
      <c r="N21" s="1260" t="s">
        <v>6</v>
      </c>
      <c r="O21" s="1260" t="s">
        <v>6</v>
      </c>
      <c r="P21" s="1260" t="s">
        <v>6</v>
      </c>
      <c r="Q21" s="1257">
        <v>8650</v>
      </c>
      <c r="R21" s="1260" t="s">
        <v>6</v>
      </c>
      <c r="S21" s="1260" t="s">
        <v>6</v>
      </c>
      <c r="T21" s="1260" t="s">
        <v>6</v>
      </c>
      <c r="U21" s="1260" t="s">
        <v>6</v>
      </c>
      <c r="V21" s="1257">
        <v>14100</v>
      </c>
      <c r="W21" s="1260" t="s">
        <v>6</v>
      </c>
      <c r="X21" s="1257">
        <v>5000</v>
      </c>
      <c r="Y21" s="1260" t="s">
        <v>6</v>
      </c>
      <c r="Z21" s="1260" t="s">
        <v>6</v>
      </c>
      <c r="AA21" s="1260" t="s">
        <v>130</v>
      </c>
      <c r="AB21" s="1257" t="s">
        <v>6</v>
      </c>
      <c r="AC21" s="1257">
        <v>22550</v>
      </c>
      <c r="AD21" s="1260" t="s">
        <v>6</v>
      </c>
      <c r="AE21" s="1260" t="s">
        <v>6</v>
      </c>
      <c r="AF21" s="1260" t="s">
        <v>6</v>
      </c>
      <c r="AG21" s="1260" t="s">
        <v>6</v>
      </c>
      <c r="AH21" s="1260" t="s">
        <v>6</v>
      </c>
      <c r="AI21" s="1260" t="s">
        <v>6</v>
      </c>
      <c r="AJ21" s="1260" t="s">
        <v>6</v>
      </c>
      <c r="AK21" s="1260" t="s">
        <v>6</v>
      </c>
      <c r="AL21" s="1260" t="s">
        <v>6</v>
      </c>
      <c r="AM21" s="1260" t="s">
        <v>130</v>
      </c>
      <c r="AN21" s="1260" t="s">
        <v>6</v>
      </c>
      <c r="AO21" s="1260" t="s">
        <v>6</v>
      </c>
      <c r="AP21" s="1260" t="s">
        <v>6</v>
      </c>
      <c r="AQ21" s="1260" t="s">
        <v>6</v>
      </c>
      <c r="AR21" s="1260">
        <v>5000</v>
      </c>
      <c r="AS21" s="1260" t="s">
        <v>6</v>
      </c>
      <c r="AT21" s="1260" t="s">
        <v>6</v>
      </c>
      <c r="AU21" s="1260" t="s">
        <v>6</v>
      </c>
      <c r="AV21" s="1260" t="s">
        <v>6</v>
      </c>
      <c r="AW21" s="1260" t="s">
        <v>6</v>
      </c>
      <c r="AX21" s="1260" t="s">
        <v>6</v>
      </c>
      <c r="AY21" s="1260" t="s">
        <v>6</v>
      </c>
      <c r="AZ21" s="1260" t="s">
        <v>6</v>
      </c>
      <c r="BA21" s="1260">
        <v>5000</v>
      </c>
      <c r="BD21" s="1260" t="s">
        <v>6</v>
      </c>
      <c r="BG21" s="1260" t="s">
        <v>6</v>
      </c>
      <c r="BQ21" s="1261"/>
      <c r="BZ21" s="1260" t="s">
        <v>6</v>
      </c>
      <c r="CD21" s="1260" t="s">
        <v>6</v>
      </c>
      <c r="CE21" s="1260" t="s">
        <v>6</v>
      </c>
      <c r="CF21" s="1260" t="s">
        <v>6</v>
      </c>
      <c r="CG21" s="1260" t="s">
        <v>6</v>
      </c>
      <c r="CH21" s="1260" t="s">
        <v>6</v>
      </c>
      <c r="CI21" s="1260" t="s">
        <v>6</v>
      </c>
      <c r="CJ21" s="1260" t="s">
        <v>6</v>
      </c>
      <c r="CK21" s="1260" t="s">
        <v>6</v>
      </c>
      <c r="CM21" s="1262">
        <v>94400</v>
      </c>
      <c r="CN21" s="1260">
        <v>226609.3652</v>
      </c>
      <c r="CO21" s="1260">
        <v>-132209.3652</v>
      </c>
      <c r="CP21" s="1263">
        <v>-0.58342410113242749</v>
      </c>
    </row>
    <row r="22" spans="1:94" s="1260" customFormat="1" ht="16.95" customHeight="1" x14ac:dyDescent="0.25">
      <c r="A22" s="1253"/>
      <c r="B22" s="1264" t="s">
        <v>685</v>
      </c>
      <c r="C22" s="1258" t="s">
        <v>686</v>
      </c>
      <c r="E22" s="1265">
        <f>SUM(H22:CL22)</f>
        <v>100000</v>
      </c>
      <c r="F22" s="1258" t="s">
        <v>157</v>
      </c>
      <c r="G22" s="1258" t="s">
        <v>158</v>
      </c>
      <c r="H22" s="1266">
        <v>100000</v>
      </c>
      <c r="BQ22" s="1261"/>
      <c r="CM22" s="1262">
        <v>250000</v>
      </c>
      <c r="CN22" s="1260">
        <v>500000</v>
      </c>
      <c r="CO22" s="1260">
        <v>-250000</v>
      </c>
      <c r="CP22" s="1263">
        <v>-0.5</v>
      </c>
    </row>
    <row r="23" spans="1:94" s="1260" customFormat="1" ht="16.95" customHeight="1" x14ac:dyDescent="0.25">
      <c r="A23" s="1253"/>
      <c r="B23" s="1264" t="s">
        <v>687</v>
      </c>
      <c r="C23" s="1258" t="s">
        <v>688</v>
      </c>
      <c r="E23" s="1265">
        <f>SUM(H23:CL23)</f>
        <v>37218311.109999999</v>
      </c>
      <c r="F23" s="1258" t="s">
        <v>157</v>
      </c>
      <c r="G23" s="1258" t="s">
        <v>158</v>
      </c>
      <c r="H23" s="1266">
        <v>5297636</v>
      </c>
      <c r="I23" s="1260">
        <v>7763</v>
      </c>
      <c r="J23" s="1260">
        <v>76319</v>
      </c>
      <c r="K23" s="1260">
        <v>13221629</v>
      </c>
      <c r="L23" s="1260">
        <v>13169680.109999999</v>
      </c>
      <c r="P23" s="1260">
        <v>50409</v>
      </c>
      <c r="Q23" s="1260">
        <v>64695</v>
      </c>
      <c r="U23" s="1260">
        <v>4632560</v>
      </c>
      <c r="W23" s="1260">
        <v>5472</v>
      </c>
      <c r="X23" s="1260">
        <v>106200</v>
      </c>
      <c r="AQ23" s="1260">
        <v>208015</v>
      </c>
      <c r="AS23" s="1260">
        <v>377933</v>
      </c>
      <c r="BQ23" s="1261"/>
      <c r="CM23" s="1262">
        <v>14710370</v>
      </c>
      <c r="CN23" s="1260">
        <v>29327085</v>
      </c>
      <c r="CO23" s="1260">
        <v>-14616715</v>
      </c>
      <c r="CP23" s="1263">
        <v>-0.49840326783244909</v>
      </c>
    </row>
    <row r="24" spans="1:94" s="1115" customFormat="1" ht="16.95" customHeight="1" x14ac:dyDescent="0.25">
      <c r="A24" s="1151"/>
      <c r="B24" s="952" t="s">
        <v>689</v>
      </c>
      <c r="C24" s="962" t="s">
        <v>690</v>
      </c>
      <c r="D24" s="1108"/>
      <c r="E24" s="963">
        <v>9850000</v>
      </c>
      <c r="F24" s="953" t="s">
        <v>160</v>
      </c>
      <c r="G24" s="953" t="s">
        <v>161</v>
      </c>
      <c r="H24" s="1350">
        <v>3000000</v>
      </c>
      <c r="I24" s="1091">
        <f>$E24*(IF(VLOOKUP(I7,'2021_Jurisdiction_Pop_Est'!$E$2:$L$430,8,FALSE)="Y",VLOOKUP(I7,'2021_Jurisdiction_Pop_Est'!$E$2:$L$430,2,FALSE),"")/'2021_Jurisdiction_Pop_Est'!$V$11)</f>
        <v>104479.57516652448</v>
      </c>
      <c r="J24" s="1091">
        <f>$E24*(IF(VLOOKUP(J7,'2021_Jurisdiction_Pop_Est'!$E$2:$L$430,8,FALSE)="Y",VLOOKUP(J7,'2021_Jurisdiction_Pop_Est'!$E$2:$L$430,2,FALSE),"")/'2021_Jurisdiction_Pop_Est'!$V$11)</f>
        <v>56392.741407873036</v>
      </c>
      <c r="K24" s="1091">
        <f>$E24*(IF(VLOOKUP(K7,'2021_Jurisdiction_Pop_Est'!$E$2:$L$430,8,FALSE)="Y",VLOOKUP(K7,'2021_Jurisdiction_Pop_Est'!$E$2:$L$430,2,FALSE),"")/'2021_Jurisdiction_Pop_Est'!$V$11)</f>
        <v>6660757.5763372658</v>
      </c>
      <c r="L24" s="1091">
        <f>$E24*(IF(VLOOKUP(L7,'2021_Jurisdiction_Pop_Est'!$E$2:$L$430,8,FALSE)="Y",VLOOKUP(L7,'2021_Jurisdiction_Pop_Est'!$E$2:$L$430,2,FALSE),"")/'2021_Jurisdiction_Pop_Est'!$V$11)</f>
        <v>306127.71785915148</v>
      </c>
      <c r="M24" s="1091">
        <f>$E24*(IF(VLOOKUP(M7,'2021_Jurisdiction_Pop_Est'!$E$2:$L$430,8,FALSE)="Y",VLOOKUP(M7,'2021_Jurisdiction_Pop_Est'!$E$2:$L$430,2,FALSE),"")/'2021_Jurisdiction_Pop_Est'!$V$11)</f>
        <v>269421.93723146612</v>
      </c>
      <c r="N24" s="1091">
        <f>$E24*(IF(VLOOKUP(N7,'2021_Jurisdiction_Pop_Est'!$E$2:$L$430,8,FALSE)="Y",VLOOKUP(N7,'2021_Jurisdiction_Pop_Est'!$E$2:$L$430,2,FALSE),"")/'2021_Jurisdiction_Pop_Est'!$V$11)</f>
        <v>60884.865690029197</v>
      </c>
      <c r="O24" s="1091">
        <f>$E24*(IF(VLOOKUP(O7,'2021_Jurisdiction_Pop_Est'!$E$2:$L$430,8,FALSE)="Y",VLOOKUP(O7,'2021_Jurisdiction_Pop_Est'!$E$2:$L$430,2,FALSE),"")/'2021_Jurisdiction_Pop_Est'!$V$11)</f>
        <v>311456.46260325285</v>
      </c>
      <c r="P24" s="1091">
        <f>$E24*(IF(VLOOKUP(P7,'2021_Jurisdiction_Pop_Est'!$E$2:$L$430,8,FALSE)="Y",VLOOKUP(P7,'2021_Jurisdiction_Pop_Est'!$E$2:$L$430,2,FALSE),"")/'2021_Jurisdiction_Pop_Est'!$V$11)</f>
        <v>45079.522368416016</v>
      </c>
      <c r="Q24" s="1091">
        <f>$E24*(IF(VLOOKUP(Q7,'2021_Jurisdiction_Pop_Est'!$E$2:$L$430,8,FALSE)="Y",VLOOKUP(Q7,'2021_Jurisdiction_Pop_Est'!$E$2:$L$430,2,FALSE),"")/'2021_Jurisdiction_Pop_Est'!$V$11)</f>
        <v>279581.97671526897</v>
      </c>
      <c r="R24" s="1091">
        <f>$E24*(IF(VLOOKUP(R7,'2021_Jurisdiction_Pop_Est'!$E$2:$L$430,8,FALSE)="Y",VLOOKUP(R7,'2021_Jurisdiction_Pop_Est'!$E$2:$L$430,2,FALSE),"")/'2021_Jurisdiction_Pop_Est'!$V$11)</f>
        <v>81529.04087262266</v>
      </c>
      <c r="S24" s="1091">
        <f>$E24*(IF(VLOOKUP(S7,'2021_Jurisdiction_Pop_Est'!$E$2:$L$430,8,FALSE)="Y",VLOOKUP(S7,'2021_Jurisdiction_Pop_Est'!$E$2:$L$430,2,FALSE),"")/'2021_Jurisdiction_Pop_Est'!$V$11)</f>
        <v>42449.067042119888</v>
      </c>
      <c r="T24" s="1091">
        <f>$E24*(IF(VLOOKUP(T7,'2021_Jurisdiction_Pop_Est'!$E$2:$L$430,8,FALSE)="Y",VLOOKUP(T7,'2021_Jurisdiction_Pop_Est'!$E$2:$L$430,2,FALSE),"")/'2021_Jurisdiction_Pop_Est'!$V$11)</f>
        <v>223023.41863926267</v>
      </c>
      <c r="U24" s="1091">
        <f>$E24*(IF(VLOOKUP(U7,'2021_Jurisdiction_Pop_Est'!$E$2:$L$430,8,FALSE)="Y",VLOOKUP(U7,'2021_Jurisdiction_Pop_Est'!$E$2:$L$430,2,FALSE),"")/'2021_Jurisdiction_Pop_Est'!$V$11)</f>
        <v>275994.3069865671</v>
      </c>
      <c r="V24" s="1091">
        <f>$E24*(IF(VLOOKUP(V7,'2021_Jurisdiction_Pop_Est'!$E$2:$L$430,8,FALSE)="Y",VLOOKUP(V7,'2021_Jurisdiction_Pop_Est'!$E$2:$L$430,2,FALSE),"")/'2021_Jurisdiction_Pop_Est'!$V$11)</f>
        <v>225148.88683988014</v>
      </c>
      <c r="W24" s="1091">
        <f>$E24*(IF(VLOOKUP(W7,'2021_Jurisdiction_Pop_Est'!$E$2:$L$430,8,FALSE)="Y",VLOOKUP(W7,'2021_Jurisdiction_Pop_Est'!$E$2:$L$430,2,FALSE),"")/'2021_Jurisdiction_Pop_Est'!$V$11)</f>
        <v>152656.85438052131</v>
      </c>
      <c r="X24" s="1091">
        <f>$E24*(IF(VLOOKUP(X7,'2021_Jurisdiction_Pop_Est'!$E$2:$L$430,8,FALSE)="Y",VLOOKUP(X7,'2021_Jurisdiction_Pop_Est'!$E$2:$L$430,2,FALSE),"")/'2021_Jurisdiction_Pop_Est'!$V$11)</f>
        <v>110863.51688965579</v>
      </c>
      <c r="Y24" s="1091">
        <f>$E24*(IF(VLOOKUP(Y7,'2021_Jurisdiction_Pop_Est'!$E$2:$L$430,8,FALSE)="Y",VLOOKUP(Y7,'2021_Jurisdiction_Pop_Est'!$E$2:$L$430,2,FALSE),"")/'2021_Jurisdiction_Pop_Est'!$V$11)</f>
        <v>61088.367964556397</v>
      </c>
      <c r="Z24" s="1091">
        <f>$E24*(IF(VLOOKUP(Z7,'2021_Jurisdiction_Pop_Est'!$E$2:$L$430,8,FALSE)="Y",VLOOKUP(Z7,'2021_Jurisdiction_Pop_Est'!$E$2:$L$430,2,FALSE),"")/'2021_Jurisdiction_Pop_Est'!$V$11)</f>
        <v>33736.154843843855</v>
      </c>
      <c r="AA24" s="1091">
        <f>$E24*(IF(VLOOKUP(AA7,'2021_Jurisdiction_Pop_Est'!$E$2:$L$430,8,FALSE)="Y",VLOOKUP(AA7,'2021_Jurisdiction_Pop_Est'!$E$2:$L$430,2,FALSE),"")/'2021_Jurisdiction_Pop_Est'!$V$11)</f>
        <v>78725.231756914436</v>
      </c>
      <c r="AB24" s="1091">
        <f>$E24*(IF(VLOOKUP(AB7,'2021_Jurisdiction_Pop_Est'!$E$2:$L$430,8,FALSE)="Y",VLOOKUP(AB7,'2021_Jurisdiction_Pop_Est'!$E$2:$L$430,2,FALSE),"")/'2021_Jurisdiction_Pop_Est'!$V$11)</f>
        <v>31919.708615656553</v>
      </c>
      <c r="AC24" s="1091">
        <f>$E24*(IF(VLOOKUP(AC7,'2021_Jurisdiction_Pop_Est'!$E$2:$L$430,8,FALSE)="Y",VLOOKUP(AC7,'2021_Jurisdiction_Pop_Est'!$E$2:$L$430,2,FALSE),"")/'2021_Jurisdiction_Pop_Est'!$V$11)</f>
        <v>104238.38728560334</v>
      </c>
      <c r="AD24" s="1091">
        <f>$E24*(IF(VLOOKUP(AD7,'2021_Jurisdiction_Pop_Est'!$E$2:$L$430,8,FALSE)="Y",VLOOKUP(AD7,'2021_Jurisdiction_Pop_Est'!$E$2:$L$430,2,FALSE),"")/'2021_Jurisdiction_Pop_Est'!$V$11)</f>
        <v>83217.356039070612</v>
      </c>
      <c r="AE24" s="1091">
        <f>$E24*(IF(VLOOKUP(AE7,'2021_Jurisdiction_Pop_Est'!$E$2:$L$430,8,FALSE)="Y",VLOOKUP(AE7,'2021_Jurisdiction_Pop_Est'!$E$2:$L$430,2,FALSE),"")/'2021_Jurisdiction_Pop_Est'!$V$11)</f>
        <v>19784.943356811913</v>
      </c>
      <c r="AF24" s="1091">
        <f>$E24*(IF(VLOOKUP(AF7,'2021_Jurisdiction_Pop_Est'!$E$2:$L$430,8,FALSE)="Y",VLOOKUP(AF7,'2021_Jurisdiction_Pop_Est'!$E$2:$L$430,2,FALSE),"")/'2021_Jurisdiction_Pop_Est'!$V$11)</f>
        <v>31731.280583686912</v>
      </c>
      <c r="AG24" s="1091">
        <f>$E24*(IF(VLOOKUP(AG7,'2021_Jurisdiction_Pop_Est'!$E$2:$L$430,8,FALSE)="Y",VLOOKUP(AG7,'2021_Jurisdiction_Pop_Est'!$E$2:$L$430,2,FALSE),"")/'2021_Jurisdiction_Pop_Est'!$V$11)</f>
        <v>14900.888768158915</v>
      </c>
      <c r="AH24" s="1091">
        <f>$E24*(IF(VLOOKUP(AH7,'2021_Jurisdiction_Pop_Est'!$E$2:$L$430,8,FALSE)="Y",VLOOKUP(AH7,'2021_Jurisdiction_Pop_Est'!$E$2:$L$430,2,FALSE),"")/'2021_Jurisdiction_Pop_Est'!$V$11)</f>
        <v>131191.13297854023</v>
      </c>
      <c r="AI24" s="1091">
        <f>$E24*(IF(VLOOKUP(AI7,'2021_Jurisdiction_Pop_Est'!$E$2:$L$430,8,FALSE)="Y",VLOOKUP(AI7,'2021_Jurisdiction_Pop_Est'!$E$2:$L$430,2,FALSE),"")/'2021_Jurisdiction_Pop_Est'!$V$11)</f>
        <v>10657.489488202684</v>
      </c>
      <c r="AJ24" s="1091">
        <f>$E24*(IF(VLOOKUP(AJ7,'2021_Jurisdiction_Pop_Est'!$E$2:$L$430,8,FALSE)="Y",VLOOKUP(AJ7,'2021_Jurisdiction_Pop_Est'!$E$2:$L$430,2,FALSE),"")/'2021_Jurisdiction_Pop_Est'!$V$11)</f>
        <v>7552.195521343061</v>
      </c>
      <c r="AK24" s="1091">
        <f>$E24*(IF(VLOOKUP(AK7,'2021_Jurisdiction_Pop_Est'!$E$2:$L$430,8,FALSE)="Y",VLOOKUP(AK7,'2021_Jurisdiction_Pop_Est'!$E$2:$L$430,2,FALSE),"")/'2021_Jurisdiction_Pop_Est'!$V$11)</f>
        <v>369.31894266048897</v>
      </c>
      <c r="AL24" s="1091">
        <f>$E24*(IF(VLOOKUP(AL7,'2021_Jurisdiction_Pop_Est'!$E$2:$L$430,8,FALSE)="Y",VLOOKUP(AL7,'2021_Jurisdiction_Pop_Est'!$E$2:$L$430,2,FALSE),"")/'2021_Jurisdiction_Pop_Est'!$V$11)</f>
        <v>1771.2235005145903</v>
      </c>
      <c r="AM24" s="1091">
        <f>$E24*(IF(VLOOKUP(AM7,'2021_Jurisdiction_Pop_Est'!$E$2:$L$430,8,FALSE)="Y",VLOOKUP(AM7,'2021_Jurisdiction_Pop_Est'!$E$2:$L$430,2,FALSE),"")/'2021_Jurisdiction_Pop_Est'!$V$11)</f>
        <v>4748.3864056348584</v>
      </c>
      <c r="AN24" s="1091">
        <f>$E24*(IF(VLOOKUP(AN7,'2021_Jurisdiction_Pop_Est'!$E$2:$L$430,8,FALSE)="Y",VLOOKUP(AN7,'2021_Jurisdiction_Pop_Est'!$E$2:$L$430,2,FALSE),"")/'2021_Jurisdiction_Pop_Est'!$V$11)</f>
        <v>15594.30392580718</v>
      </c>
      <c r="AO24" s="1091">
        <f>$E24*(IF(VLOOKUP(AO7,'2021_Jurisdiction_Pop_Est'!$E$2:$L$430,8,FALSE)="Y",VLOOKUP(AO7,'2021_Jurisdiction_Pop_Est'!$E$2:$L$430,2,FALSE),"")/'2021_Jurisdiction_Pop_Est'!$V$11)</f>
        <v>4492.1242821561518</v>
      </c>
      <c r="AP24" s="1091">
        <f>$E24*(IF(VLOOKUP(AP7,'2021_Jurisdiction_Pop_Est'!$E$2:$L$430,8,FALSE)="Y",VLOOKUP(AP7,'2021_Jurisdiction_Pop_Est'!$E$2:$L$430,2,FALSE),"")/'2021_Jurisdiction_Pop_Est'!$V$11)</f>
        <v>7725.5493107551283</v>
      </c>
      <c r="AQ24" s="1094"/>
      <c r="AR24" s="1095"/>
      <c r="AS24" s="1095"/>
      <c r="AT24" s="1123"/>
      <c r="AU24" s="1123"/>
      <c r="AV24" s="1123"/>
      <c r="AW24" s="1097"/>
      <c r="AX24" s="1098"/>
      <c r="AY24" s="1098"/>
      <c r="AZ24" s="1099"/>
      <c r="BA24" s="1099"/>
      <c r="BB24" s="1100"/>
      <c r="BC24" s="1101"/>
      <c r="BD24" s="1102"/>
      <c r="BE24" s="1103"/>
      <c r="BF24" s="1103"/>
      <c r="BG24" s="1104"/>
      <c r="BH24" s="1104"/>
      <c r="BI24" s="1104"/>
      <c r="BJ24" s="1104"/>
      <c r="BK24" s="1105"/>
      <c r="BL24" s="1106"/>
      <c r="BM24" s="1107"/>
      <c r="BN24" s="1107"/>
      <c r="BO24" s="1107"/>
      <c r="BP24" s="1101"/>
      <c r="BQ24" s="1124"/>
      <c r="BR24" s="1107"/>
      <c r="BS24" s="1101"/>
      <c r="BT24" s="1108"/>
      <c r="BU24" s="1109"/>
      <c r="BV24" s="1101"/>
      <c r="BW24" s="1110"/>
      <c r="BX24" s="1111"/>
      <c r="BY24" s="1112"/>
      <c r="BZ24" s="1113"/>
      <c r="CA24" s="1102"/>
      <c r="CB24" s="1104"/>
      <c r="CC24" s="1104"/>
      <c r="CD24" s="1114"/>
      <c r="CE24" s="1114"/>
      <c r="CF24" s="1114"/>
      <c r="CG24" s="1114"/>
      <c r="CH24" s="1114"/>
      <c r="CI24" s="1114"/>
      <c r="CJ24" s="1114"/>
      <c r="CK24" s="1114"/>
      <c r="CL24" s="1152"/>
      <c r="CM24" s="1139">
        <v>23684043.888129551</v>
      </c>
      <c r="CN24" s="1139">
        <v>11707228</v>
      </c>
      <c r="CO24" s="1139">
        <v>11976815.888129551</v>
      </c>
      <c r="CP24" s="1140">
        <v>1.0230274739784304</v>
      </c>
    </row>
    <row r="25" spans="1:94" s="1246" customFormat="1" ht="16.95" customHeight="1" x14ac:dyDescent="0.25">
      <c r="A25" s="1248"/>
      <c r="B25" s="1249" t="s">
        <v>691</v>
      </c>
      <c r="C25" s="1245"/>
      <c r="E25" s="1250"/>
      <c r="F25" s="1245"/>
      <c r="G25" s="1245"/>
      <c r="H25" s="1251"/>
      <c r="BQ25" s="1247"/>
      <c r="CL25" s="1252"/>
      <c r="CM25" s="1244"/>
      <c r="CN25" s="1244"/>
      <c r="CO25" s="1244"/>
      <c r="CP25" s="1267"/>
    </row>
    <row r="26" spans="1:94" s="1115" customFormat="1" ht="16.95" customHeight="1" x14ac:dyDescent="0.25">
      <c r="A26" s="1151"/>
      <c r="B26" s="953" t="s">
        <v>692</v>
      </c>
      <c r="C26" s="962" t="s">
        <v>692</v>
      </c>
      <c r="D26" s="1108"/>
      <c r="E26" s="963">
        <v>763153</v>
      </c>
      <c r="F26" s="1242" t="s">
        <v>163</v>
      </c>
      <c r="G26" s="953" t="s">
        <v>164</v>
      </c>
      <c r="H26" s="1090"/>
      <c r="I26" s="1091"/>
      <c r="J26" s="1091"/>
      <c r="K26" s="1091"/>
      <c r="L26" s="1091"/>
      <c r="M26" s="1091"/>
      <c r="N26" s="1091"/>
      <c r="O26" s="1091"/>
      <c r="P26" s="1091"/>
      <c r="Q26" s="1091"/>
      <c r="R26" s="1091"/>
      <c r="S26" s="1092"/>
      <c r="T26" s="1091"/>
      <c r="U26" s="1091"/>
      <c r="V26" s="1091"/>
      <c r="W26" s="1091"/>
      <c r="X26" s="1091"/>
      <c r="Y26" s="1093"/>
      <c r="Z26" s="1093"/>
      <c r="AA26" s="1093"/>
      <c r="AB26" s="1093"/>
      <c r="AC26" s="1093"/>
      <c r="AD26" s="1093"/>
      <c r="AE26" s="1093"/>
      <c r="AF26" s="1093"/>
      <c r="AG26" s="1093"/>
      <c r="AH26" s="1093"/>
      <c r="AI26" s="1093"/>
      <c r="AJ26" s="1093"/>
      <c r="AK26" s="1092"/>
      <c r="AL26" s="1092"/>
      <c r="AM26" s="1092"/>
      <c r="AN26" s="1092"/>
      <c r="AO26" s="1092"/>
      <c r="AP26" s="1092"/>
      <c r="AQ26" s="1351">
        <v>460153</v>
      </c>
      <c r="AR26" s="1351">
        <v>90252.012638673725</v>
      </c>
      <c r="AS26" s="1351">
        <v>31792.37776975309</v>
      </c>
      <c r="AT26" s="1351">
        <v>12401.297432146343</v>
      </c>
      <c r="AU26" s="1351">
        <v>1790.1310110088386</v>
      </c>
      <c r="AV26" s="1351">
        <v>1750.9786924205539</v>
      </c>
      <c r="AW26" s="1097"/>
      <c r="AX26" s="1098"/>
      <c r="AY26" s="1098"/>
      <c r="AZ26" s="1099"/>
      <c r="BA26" s="1099"/>
      <c r="BB26" s="1100"/>
      <c r="BC26" s="1101"/>
      <c r="BD26" s="1102"/>
      <c r="BE26" s="1103"/>
      <c r="BF26" s="1103"/>
      <c r="BG26" s="1104"/>
      <c r="BH26" s="1104"/>
      <c r="BI26" s="1104"/>
      <c r="BJ26" s="1104"/>
      <c r="BK26" s="1105"/>
      <c r="BL26" s="1106"/>
      <c r="BM26" s="1107"/>
      <c r="BN26" s="1107"/>
      <c r="BO26" s="1107"/>
      <c r="BP26" s="1101"/>
      <c r="BQ26" s="1124"/>
      <c r="BR26" s="1107"/>
      <c r="BS26" s="1101"/>
      <c r="BT26" s="1108"/>
      <c r="BU26" s="1109"/>
      <c r="BV26" s="1101"/>
      <c r="BW26" s="1110"/>
      <c r="BX26" s="1111"/>
      <c r="BY26" s="1112"/>
      <c r="BZ26" s="1113"/>
      <c r="CA26" s="1102"/>
      <c r="CB26" s="1104"/>
      <c r="CC26" s="1104"/>
      <c r="CD26" s="1114"/>
      <c r="CE26" s="1114"/>
      <c r="CF26" s="1114"/>
      <c r="CG26" s="1114"/>
      <c r="CH26" s="1114"/>
      <c r="CI26" s="1114"/>
      <c r="CJ26" s="1114"/>
      <c r="CK26" s="1114"/>
      <c r="CL26" s="1152"/>
      <c r="CM26" s="1139">
        <v>635852.18085976364</v>
      </c>
      <c r="CN26" s="1139">
        <v>460153</v>
      </c>
      <c r="CO26" s="1139">
        <v>175699.18085976364</v>
      </c>
      <c r="CP26" s="1140">
        <v>0.38182774177233147</v>
      </c>
    </row>
    <row r="27" spans="1:94" s="1260" customFormat="1" ht="16.95" customHeight="1" x14ac:dyDescent="0.25">
      <c r="A27" s="1253"/>
      <c r="B27" s="1264" t="s">
        <v>693</v>
      </c>
      <c r="C27" s="1268" t="s">
        <v>694</v>
      </c>
      <c r="E27" s="1265">
        <f>SUM(H27:CL27)</f>
        <v>30035815</v>
      </c>
      <c r="F27" s="1258" t="s">
        <v>157</v>
      </c>
      <c r="G27" s="1258" t="s">
        <v>158</v>
      </c>
      <c r="H27" s="1266">
        <f>4233001+1350363</f>
        <v>5583364</v>
      </c>
      <c r="I27" s="1260">
        <v>4914216</v>
      </c>
      <c r="K27" s="1260">
        <v>7846111</v>
      </c>
      <c r="O27" s="1260">
        <v>4095345</v>
      </c>
      <c r="T27" s="1260">
        <v>1999999</v>
      </c>
      <c r="V27" s="1260">
        <v>1000000</v>
      </c>
      <c r="W27" s="1260">
        <v>4596780</v>
      </c>
      <c r="BQ27" s="1261"/>
      <c r="CM27" s="1262">
        <v>29316413</v>
      </c>
      <c r="CN27" s="1260">
        <v>29316413</v>
      </c>
      <c r="CO27" s="1260">
        <v>0</v>
      </c>
      <c r="CP27" s="1263">
        <v>0</v>
      </c>
    </row>
    <row r="28" spans="1:94" s="1260" customFormat="1" ht="16.95" customHeight="1" x14ac:dyDescent="0.25">
      <c r="A28" s="1253"/>
      <c r="B28" s="1264" t="s">
        <v>695</v>
      </c>
      <c r="C28" s="1258" t="s">
        <v>696</v>
      </c>
      <c r="E28" s="1265">
        <f>SUM(H28:CL28)</f>
        <v>1518747</v>
      </c>
      <c r="F28" s="1258" t="s">
        <v>157</v>
      </c>
      <c r="G28" s="1258" t="s">
        <v>158</v>
      </c>
      <c r="H28" s="1266"/>
      <c r="K28" s="1260">
        <v>924000</v>
      </c>
      <c r="Q28" s="1260">
        <v>594747</v>
      </c>
      <c r="BQ28" s="1261"/>
      <c r="CJ28" s="1260" t="s">
        <v>6</v>
      </c>
      <c r="CM28" s="1262">
        <v>389299</v>
      </c>
      <c r="CN28" s="1260">
        <v>389299</v>
      </c>
      <c r="CO28" s="1260">
        <v>0</v>
      </c>
      <c r="CP28" s="1263">
        <v>0</v>
      </c>
    </row>
    <row r="29" spans="1:94" s="1260" customFormat="1" ht="16.95" customHeight="1" x14ac:dyDescent="0.25">
      <c r="A29" s="1253"/>
      <c r="B29" s="1258" t="s">
        <v>697</v>
      </c>
      <c r="C29" s="1258" t="s">
        <v>171</v>
      </c>
      <c r="E29" s="1265">
        <v>1688675</v>
      </c>
      <c r="F29" s="1258" t="s">
        <v>168</v>
      </c>
      <c r="G29" s="1258" t="s">
        <v>158</v>
      </c>
      <c r="H29" s="1265">
        <v>1688675</v>
      </c>
      <c r="BQ29" s="1261"/>
      <c r="CM29" s="1262">
        <v>1769897</v>
      </c>
      <c r="CN29" s="1260">
        <v>1769897</v>
      </c>
      <c r="CO29" s="1260">
        <v>0</v>
      </c>
      <c r="CP29" s="1263">
        <v>0</v>
      </c>
    </row>
    <row r="30" spans="1:94" s="1260" customFormat="1" ht="16.95" customHeight="1" x14ac:dyDescent="0.25">
      <c r="A30" s="1253"/>
      <c r="B30" s="1269" t="s">
        <v>698</v>
      </c>
      <c r="C30" s="1258" t="s">
        <v>532</v>
      </c>
      <c r="D30" s="1256" t="s">
        <v>533</v>
      </c>
      <c r="E30" s="1265">
        <v>606108</v>
      </c>
      <c r="F30" s="1258" t="s">
        <v>534</v>
      </c>
      <c r="G30" s="1258" t="s">
        <v>535</v>
      </c>
      <c r="H30" s="1266"/>
      <c r="K30" s="1257">
        <v>132500</v>
      </c>
      <c r="M30" s="1257">
        <v>132500</v>
      </c>
      <c r="S30" s="1257">
        <v>132500</v>
      </c>
      <c r="W30" s="1257">
        <v>132500</v>
      </c>
      <c r="AB30" s="1260" t="s">
        <v>6</v>
      </c>
      <c r="BQ30" s="1261"/>
      <c r="CD30" s="1270"/>
      <c r="CE30" s="1270"/>
      <c r="CF30" s="1270"/>
      <c r="CG30" s="1270"/>
      <c r="CH30" s="1270"/>
      <c r="CI30" s="1270"/>
      <c r="CJ30" s="1270"/>
      <c r="CK30" s="1270"/>
      <c r="CM30" s="1257">
        <v>530000</v>
      </c>
      <c r="CN30" s="1257">
        <v>530000</v>
      </c>
      <c r="CO30" s="1257">
        <v>0</v>
      </c>
      <c r="CP30" s="1271">
        <v>0</v>
      </c>
    </row>
    <row r="31" spans="1:94" s="1085" customFormat="1" ht="16.95" customHeight="1" x14ac:dyDescent="0.3">
      <c r="A31" s="1054"/>
      <c r="B31" s="952" t="s">
        <v>699</v>
      </c>
      <c r="C31" s="953"/>
      <c r="D31" s="955" t="s">
        <v>173</v>
      </c>
      <c r="E31" s="961">
        <v>158567</v>
      </c>
      <c r="F31" s="1058" t="s">
        <v>89</v>
      </c>
      <c r="G31" s="1058" t="s">
        <v>129</v>
      </c>
      <c r="H31" s="1325">
        <f>$E$31*(VLOOKUP(H$6,'2021_Jurisdiction_Pop_Est'!$E$2:$F$430,2,FALSE)/'2021_Jurisdiction_Pop_Est'!$V$5)</f>
        <v>126526.69312468427</v>
      </c>
      <c r="I31" s="1326">
        <f>$E$31*(VLOOKUP(I$6,'2021_Jurisdiction_Pop_Est'!$E$2:$F$430,2,FALSE)/'2021_Jurisdiction_Pop_Est'!$V$5)</f>
        <v>1321.9320611513388</v>
      </c>
      <c r="J31" s="1326">
        <f>$E$31*(VLOOKUP(J$6,'2021_Jurisdiction_Pop_Est'!$E$2:$F$430,2,FALSE)/'2021_Jurisdiction_Pop_Est'!$V$5)</f>
        <v>902.99918388703122</v>
      </c>
      <c r="K31" s="1326">
        <f>$E$31*(VLOOKUP(K$6,'2021_Jurisdiction_Pop_Est'!$E$2:$F$430,2,FALSE)/'2021_Jurisdiction_Pop_Est'!$V$5)</f>
        <v>86751.052444129033</v>
      </c>
      <c r="L31" s="1326">
        <f>$E$31*(VLOOKUP(L$6,'2021_Jurisdiction_Pop_Est'!$E$2:$F$430,2,FALSE)/'2021_Jurisdiction_Pop_Est'!$V$5)</f>
        <v>4693.8982817724745</v>
      </c>
      <c r="M31" s="1326">
        <f>$E$31*(VLOOKUP(M$6,'2021_Jurisdiction_Pop_Est'!$E$2:$F$430,2,FALSE)/'2021_Jurisdiction_Pop_Est'!$V$5)</f>
        <v>3408.8719851331521</v>
      </c>
      <c r="N31" s="1326">
        <f>$E$31*(VLOOKUP(N$6,'2021_Jurisdiction_Pop_Est'!$E$2:$F$430,2,FALSE)/'2021_Jurisdiction_Pop_Est'!$V$5)</f>
        <v>770.34823185546918</v>
      </c>
      <c r="O31" s="1326">
        <f>$E$31*(VLOOKUP(O$6,'2021_Jurisdiction_Pop_Est'!$E$2:$F$430,2,FALSE)/'2021_Jurisdiction_Pop_Est'!$V$5)</f>
        <v>3940.7155217830596</v>
      </c>
      <c r="P31" s="1326">
        <f>$E$31*(VLOOKUP(P$6,'2021_Jurisdiction_Pop_Est'!$E$2:$F$430,2,FALSE)/'2021_Jurisdiction_Pop_Est'!$V$5)</f>
        <v>570.37048461593974</v>
      </c>
      <c r="Q31" s="1326">
        <f>$E$31*(VLOOKUP(Q$6,'2021_Jurisdiction_Pop_Est'!$E$2:$F$430,2,FALSE)/'2021_Jurisdiction_Pop_Est'!$V$5)</f>
        <v>3537.4222966633788</v>
      </c>
      <c r="R31" s="1326">
        <f>$E$31*(VLOOKUP(R$6,'2021_Jurisdiction_Pop_Est'!$E$2:$F$430,2,FALSE)/'2021_Jurisdiction_Pop_Est'!$V$5)</f>
        <v>1035.9362271163609</v>
      </c>
      <c r="S31" s="1327">
        <f>$E$31*(VLOOKUP(S$6,'2021_Jurisdiction_Pop_Est'!$E$2:$F$430,2,FALSE)/'2021_Jurisdiction_Pop_Est'!$V$5)</f>
        <v>537.08854194231276</v>
      </c>
      <c r="T31" s="1326">
        <f>$E$31*(VLOOKUP(T$6,'2021_Jurisdiction_Pop_Est'!$E$2:$F$430,2,FALSE)/'2021_Jurisdiction_Pop_Est'!$V$5)</f>
        <v>3900.4720266304216</v>
      </c>
      <c r="U31" s="1326">
        <f>$E$31*(VLOOKUP(U$6,'2021_Jurisdiction_Pop_Est'!$E$2:$F$430,2,FALSE)/'2021_Jurisdiction_Pop_Est'!$V$5)</f>
        <v>3492.0291599509251</v>
      </c>
      <c r="V31" s="1326">
        <f>$E$31*(VLOOKUP(V$6,'2021_Jurisdiction_Pop_Est'!$E$2:$F$430,2,FALSE)/'2021_Jurisdiction_Pop_Est'!$V$5)</f>
        <v>3734.7298593904111</v>
      </c>
      <c r="W31" s="1326">
        <f>$E$31*(VLOOKUP(W$6,'2021_Jurisdiction_Pop_Est'!$E$2:$F$430,2,FALSE)/'2021_Jurisdiction_Pop_Est'!$V$5)</f>
        <v>1931.4970398614353</v>
      </c>
      <c r="X31" s="1326">
        <f>$E$31*(VLOOKUP(X$6,'2021_Jurisdiction_Pop_Est'!$E$2:$F$430,2,FALSE)/'2021_Jurisdiction_Pop_Est'!$V$5)</f>
        <v>1402.7051426543819</v>
      </c>
      <c r="Y31" s="1328">
        <f>$E$31*(VLOOKUP(Y$6,'2021_Jurisdiction_Pop_Est'!$E$2:$F$430,2,FALSE)/'2021_Jurisdiction_Pop_Est'!$V$5)</f>
        <v>772.9230526353773</v>
      </c>
      <c r="Z31" s="1328">
        <f>$E$31*(VLOOKUP(Z$6,'2021_Jurisdiction_Pop_Est'!$E$2:$F$430,2,FALSE)/'2021_Jurisdiction_Pop_Est'!$V$5)</f>
        <v>426.84806706921023</v>
      </c>
      <c r="AA31" s="1328">
        <f>$E$31*(VLOOKUP(AA$6,'2021_Jurisdiction_Pop_Est'!$E$2:$F$430,2,FALSE)/'2021_Jurisdiction_Pop_Est'!$V$5)</f>
        <v>996.07418689407973</v>
      </c>
      <c r="AB31" s="1328">
        <f>$E$31*(VLOOKUP(AB$6,'2021_Jurisdiction_Pop_Est'!$E$2:$F$430,2,FALSE)/'2021_Jurisdiction_Pop_Est'!$V$5)</f>
        <v>403.86540751521568</v>
      </c>
      <c r="AC31" s="1328">
        <f>$E$31*(VLOOKUP(AC$6,'2021_Jurisdiction_Pop_Est'!$E$2:$F$430,2,FALSE)/'2021_Jurisdiction_Pop_Est'!$V$5)</f>
        <v>1318.8804217084846</v>
      </c>
      <c r="AD31" s="1328">
        <f>$E$31*(VLOOKUP(AD$6,'2021_Jurisdiction_Pop_Est'!$E$2:$F$430,2,FALSE)/'2021_Jurisdiction_Pop_Est'!$V$5)</f>
        <v>1052.9109715172365</v>
      </c>
      <c r="AE31" s="1328">
        <f>$E$31*(VLOOKUP(AE$6,'2021_Jurisdiction_Pop_Est'!$E$2:$F$430,2,FALSE)/'2021_Jurisdiction_Pop_Est'!$V$5)</f>
        <v>250.32979804662125</v>
      </c>
      <c r="AF31" s="1328">
        <f>$E$31*(VLOOKUP(AF$6,'2021_Jurisdiction_Pop_Est'!$E$2:$F$430,2,FALSE)/'2021_Jurisdiction_Pop_Est'!$V$5)</f>
        <v>401.48131420048594</v>
      </c>
      <c r="AG31" s="1328">
        <f>$E$31*(VLOOKUP(AG$6,'2021_Jurisdiction_Pop_Est'!$E$2:$F$430,2,FALSE)/'2021_Jurisdiction_Pop_Est'!$V$5)</f>
        <v>188.53409932882678</v>
      </c>
      <c r="AH31" s="1328">
        <f>$E$31*(VLOOKUP(AH$6,'2021_Jurisdiction_Pop_Est'!$E$2:$F$430,2,FALSE)/'2021_Jurisdiction_Pop_Est'!$V$5)</f>
        <v>1659.9011294474246</v>
      </c>
      <c r="AI31" s="1328">
        <f>$E$31*(VLOOKUP(AI$6,'2021_Jurisdiction_Pop_Est'!$E$2:$F$430,2,FALSE)/'2021_Jurisdiction_Pop_Est'!$V$5)</f>
        <v>134.84431788111334</v>
      </c>
      <c r="AJ31" s="1328">
        <f>$E$31*(VLOOKUP(AJ$6,'2021_Jurisdiction_Pop_Est'!$E$2:$F$430,2,FALSE)/'2021_Jurisdiction_Pop_Est'!$V$5)</f>
        <v>95.554460054367439</v>
      </c>
      <c r="AK31" s="1327">
        <f>$E$31*(VLOOKUP(AK$6,'2021_Jurisdiction_Pop_Est'!$E$2:$F$430,2,FALSE)/'2021_Jurisdiction_Pop_Est'!$V$5)</f>
        <v>211.99357754576727</v>
      </c>
      <c r="AL31" s="1327">
        <f>$E$31*(VLOOKUP(AL$6,'2021_Jurisdiction_Pop_Est'!$E$2:$F$430,2,FALSE)/'2021_Jurisdiction_Pop_Est'!$V$5)</f>
        <v>22.410477158459425</v>
      </c>
      <c r="AM31" s="1327">
        <f>$E$31*(VLOOKUP(AM$6,'2021_Jurisdiction_Pop_Est'!$E$2:$F$430,2,FALSE)/'2021_Jurisdiction_Pop_Est'!$V$5)</f>
        <v>60.079151531189112</v>
      </c>
      <c r="AN31" s="1327">
        <f>$E$31*(VLOOKUP(AN$6,'2021_Jurisdiction_Pop_Est'!$E$2:$F$430,2,FALSE)/'2021_Jurisdiction_Pop_Est'!$V$5)</f>
        <v>197.30756272703215</v>
      </c>
      <c r="AO31" s="1327">
        <f>$E$31*(VLOOKUP(AO$6,'2021_Jurisdiction_Pop_Est'!$E$2:$F$430,2,FALSE)/'2021_Jurisdiction_Pop_Est'!$V$5)</f>
        <v>56.836784623156682</v>
      </c>
      <c r="AP31" s="1327">
        <f>$E$31*(VLOOKUP(AP$6,'2021_Jurisdiction_Pop_Est'!$E$2:$F$430,2,FALSE)/'2021_Jurisdiction_Pop_Est'!$V$5)</f>
        <v>97.747825903918795</v>
      </c>
      <c r="AQ31" s="1329">
        <f>$E$31*(VLOOKUP(AQ$6,'2021_Jurisdiction_Pop_Est'!$E$2:$F$430,2,FALSE)/'2021_Jurisdiction_Pop_Est'!$V$5)</f>
        <v>20676.001590127256</v>
      </c>
      <c r="AR31" s="1330">
        <f>$E$31*(VLOOKUP(AR$6,'2021_Jurisdiction_Pop_Est'!$E$2:$F$430,2,FALSE)/'2021_Jurisdiction_Pop_Est'!$V$5)</f>
        <v>4029.3084293584166</v>
      </c>
      <c r="AS31" s="1330">
        <f>$E$31*(VLOOKUP(AS$6,'2021_Jurisdiction_Pop_Est'!$E$2:$F$430,2,FALSE)/'2021_Jurisdiction_Pop_Est'!$V$5)</f>
        <v>1353.402092905771</v>
      </c>
      <c r="AT31" s="1331">
        <f>$E$31*(VLOOKUP(AT$6,'2021_Jurisdiction_Pop_Est'!$E$2:$F$430,2,FALSE)/'2021_Jurisdiction_Pop_Est'!$V$5)</f>
        <v>663.25476015780998</v>
      </c>
      <c r="AU31" s="1331">
        <f>$E$31*(VLOOKUP(AU$6,'2021_Jurisdiction_Pop_Est'!$E$2:$F$430,2,FALSE)/'2021_Jurisdiction_Pop_Est'!$V$5)</f>
        <v>96.698824845437699</v>
      </c>
      <c r="AV31" s="1331">
        <f>$E$31*(VLOOKUP(AV$6,'2021_Jurisdiction_Pop_Est'!$E$2:$F$430,2,FALSE)/'2021_Jurisdiction_Pop_Est'!$V$5)</f>
        <v>79.247261781616103</v>
      </c>
      <c r="AW31" s="1332">
        <f>$E$31*(VLOOKUP(AW$6,'2021_Jurisdiction_Pop_Est'!$E$2:$F$430,2,FALSE)/'2021_Jurisdiction_Pop_Est'!$V$5)</f>
        <v>15277.365324520677</v>
      </c>
      <c r="AX31" s="1333"/>
      <c r="AY31" s="1333">
        <f>$E$31*(VLOOKUP(AY$6,'2021_Jurisdiction_Pop_Est'!$E$2:$F$430,2,FALSE)/'2021_Jurisdiction_Pop_Est'!$V$5)</f>
        <v>2231.0345239240778</v>
      </c>
      <c r="AZ31" s="1334">
        <f>$E$31*(VLOOKUP(AZ$6,'2021_Jurisdiction_Pop_Est'!$E$2:$F$430,2,FALSE)/'2021_Jurisdiction_Pop_Est'!$V$5)</f>
        <v>732.10737508720433</v>
      </c>
      <c r="BA31" s="1334">
        <f>$E$31*(VLOOKUP(BA$6,'2021_Jurisdiction_Pop_Est'!$E$2:$F$430,2,FALSE)/'2021_Jurisdiction_Pop_Est'!$V$5)</f>
        <v>1948.4717842623108</v>
      </c>
      <c r="BB31" s="1335"/>
      <c r="BC31" s="1336">
        <f>$E$31*(VLOOKUP(BC$6,'2021_Jurisdiction_Pop_Est'!$E$2:$F$430,2,FALSE)/'2021_Jurisdiction_Pop_Est'!$V$5)</f>
        <v>17072.873681709927</v>
      </c>
      <c r="BD31" s="1337">
        <f>$E$31*(VLOOKUP(BD$6,'2021_Jurisdiction_Pop_Est'!$E$2:$F$430,2,FALSE)/'2021_Jurisdiction_Pop_Est'!$V$5)</f>
        <v>1724.080921479949</v>
      </c>
      <c r="BE31" s="1338"/>
      <c r="BF31" s="1338"/>
      <c r="BG31" s="1339">
        <f>$E$31*(VLOOKUP(BG$6,'2021_Jurisdiction_Pop_Est'!$E$2:$F$430,2,FALSE)/'2021_Jurisdiction_Pop_Est'!$V$5)</f>
        <v>942.38440544636637</v>
      </c>
      <c r="BH31" s="1339"/>
      <c r="BI31" s="1339"/>
      <c r="BJ31" s="1339"/>
      <c r="BK31" s="1340"/>
      <c r="BL31" s="1341"/>
      <c r="BM31" s="1342"/>
      <c r="BN31" s="1342"/>
      <c r="BO31" s="1342"/>
      <c r="BP31" s="1336"/>
      <c r="BQ31" s="1341"/>
      <c r="BR31" s="1342"/>
      <c r="BS31" s="1336"/>
      <c r="BT31" s="1343"/>
      <c r="BU31" s="1344"/>
      <c r="BV31" s="1336"/>
      <c r="BW31" s="1345"/>
      <c r="BX31" s="1346"/>
      <c r="BY31" s="1347"/>
      <c r="BZ31" s="1348">
        <f>$E$31*(VLOOKUP(BZ$6,'2021_Jurisdiction_Pop_Est'!$E$2:$F$430,2,FALSE)/'2021_Jurisdiction_Pop_Est'!$V$5)</f>
        <v>862.85105246698254</v>
      </c>
      <c r="CA31" s="1337"/>
      <c r="CB31" s="1339"/>
      <c r="CC31" s="1339"/>
      <c r="CD31" s="1114"/>
      <c r="CE31" s="1114"/>
      <c r="CF31" s="1114"/>
      <c r="CG31" s="1114"/>
      <c r="CH31" s="1114"/>
      <c r="CI31" s="1114"/>
      <c r="CJ31" s="1114"/>
      <c r="CK31" s="1114"/>
      <c r="CM31" s="1122">
        <v>310294.10007636377</v>
      </c>
      <c r="CN31" s="1122">
        <v>167424.446</v>
      </c>
      <c r="CO31" s="1122">
        <v>142869.65407636377</v>
      </c>
      <c r="CP31" s="1127">
        <v>0.85333807272304651</v>
      </c>
    </row>
    <row r="32" spans="1:94" s="1085" customFormat="1" ht="16.95" customHeight="1" x14ac:dyDescent="0.3">
      <c r="A32" s="1054"/>
      <c r="B32" s="952" t="s">
        <v>700</v>
      </c>
      <c r="C32" s="953"/>
      <c r="D32" s="955" t="s">
        <v>505</v>
      </c>
      <c r="E32" s="961">
        <v>259395</v>
      </c>
      <c r="F32" s="1058" t="s">
        <v>89</v>
      </c>
      <c r="G32" s="1058" t="s">
        <v>129</v>
      </c>
      <c r="H32" s="1325">
        <f>$E$32*(VLOOKUP(H$6,'2021_Jurisdiction_Pop_Est'!$E$2:$F$430,2,FALSE)/'2021_Jurisdiction_Pop_Est'!$V$5)</f>
        <v>206981.22284635185</v>
      </c>
      <c r="I32" s="1326">
        <f>$E$32*(VLOOKUP(I$6,'2021_Jurisdiction_Pop_Est'!$E$2:$F$430,2,FALSE)/'2021_Jurisdiction_Pop_Est'!$V$5)</f>
        <v>2162.509015131468</v>
      </c>
      <c r="J32" s="1326">
        <f>$E$32*(VLOOKUP(J$6,'2021_Jurisdiction_Pop_Est'!$E$2:$F$430,2,FALSE)/'2021_Jurisdiction_Pop_Est'!$V$5)</f>
        <v>1477.1892846832977</v>
      </c>
      <c r="K32" s="1326">
        <f>$E$32*(VLOOKUP(K$6,'2021_Jurisdiction_Pop_Est'!$E$2:$F$430,2,FALSE)/'2021_Jurisdiction_Pop_Est'!$V$5)</f>
        <v>141913.44509730808</v>
      </c>
      <c r="L32" s="1326">
        <f>$E$32*(VLOOKUP(L$6,'2021_Jurisdiction_Pop_Est'!$E$2:$F$430,2,FALSE)/'2021_Jurisdiction_Pop_Est'!$V$5)</f>
        <v>7678.6074328225359</v>
      </c>
      <c r="M32" s="1326">
        <f>$E$32*(VLOOKUP(M$6,'2021_Jurisdiction_Pop_Est'!$E$2:$F$430,2,FALSE)/'2021_Jurisdiction_Pop_Est'!$V$5)</f>
        <v>5576.4714510813346</v>
      </c>
      <c r="N32" s="1326">
        <f>$E$32*(VLOOKUP(N$6,'2021_Jurisdiction_Pop_Est'!$E$2:$F$430,2,FALSE)/'2021_Jurisdiction_Pop_Est'!$V$5)</f>
        <v>1260.1895703529071</v>
      </c>
      <c r="O32" s="1326">
        <f>$E$32*(VLOOKUP(O$6,'2021_Jurisdiction_Pop_Est'!$E$2:$F$430,2,FALSE)/'2021_Jurisdiction_Pop_Est'!$V$5)</f>
        <v>6446.4983431162646</v>
      </c>
      <c r="P32" s="1326">
        <f>$E$32*(VLOOKUP(P$6,'2021_Jurisdiction_Pop_Est'!$E$2:$F$430,2,FALSE)/'2021_Jurisdiction_Pop_Est'!$V$5)</f>
        <v>933.05197081960114</v>
      </c>
      <c r="Q32" s="1326">
        <f>$E$32*(VLOOKUP(Q$6,'2021_Jurisdiction_Pop_Est'!$E$2:$F$430,2,FALSE)/'2021_Jurisdiction_Pop_Est'!$V$5)</f>
        <v>5786.7630505905845</v>
      </c>
      <c r="R32" s="1326">
        <f>$E$32*(VLOOKUP(R$6,'2021_Jurisdiction_Pop_Est'!$E$2:$F$430,2,FALSE)/'2021_Jurisdiction_Pop_Est'!$V$5)</f>
        <v>1694.6570070244654</v>
      </c>
      <c r="S32" s="1327">
        <f>$E$32*(VLOOKUP(S$6,'2021_Jurisdiction_Pop_Est'!$E$2:$F$430,2,FALSE)/'2021_Jurisdiction_Pop_Est'!$V$5)</f>
        <v>878.60703889917966</v>
      </c>
      <c r="T32" s="1326">
        <f>$E$32*(VLOOKUP(T$6,'2021_Jurisdiction_Pop_Est'!$E$2:$F$430,2,FALSE)/'2021_Jurisdiction_Pop_Est'!$V$5)</f>
        <v>6380.6652162669297</v>
      </c>
      <c r="U32" s="1326">
        <f>$E$32*(VLOOKUP(U$6,'2021_Jurisdiction_Pop_Est'!$E$2:$F$430,2,FALSE)/'2021_Jurisdiction_Pop_Est'!$V$5)</f>
        <v>5712.5057795472585</v>
      </c>
      <c r="V32" s="1326">
        <f>$E$32*(VLOOKUP(V$6,'2021_Jurisdiction_Pop_Est'!$E$2:$F$430,2,FALSE)/'2021_Jurisdiction_Pop_Est'!$V$5)</f>
        <v>6109.5325753566358</v>
      </c>
      <c r="W32" s="1326">
        <f>$E$32*(VLOOKUP(W$6,'2021_Jurisdiction_Pop_Est'!$E$2:$F$430,2,FALSE)/'2021_Jurisdiction_Pop_Est'!$V$5)</f>
        <v>3159.6780834275546</v>
      </c>
      <c r="X32" s="1326">
        <f>$E$32*(VLOOKUP(X$6,'2021_Jurisdiction_Pop_Est'!$E$2:$F$430,2,FALSE)/'2021_Jurisdiction_Pop_Est'!$V$5)</f>
        <v>2294.643276840915</v>
      </c>
      <c r="Y32" s="1328">
        <f>$E$32*(VLOOKUP(Y$6,'2021_Jurisdiction_Pop_Est'!$E$2:$F$430,2,FALSE)/'2021_Jurisdiction_Pop_Est'!$V$5)</f>
        <v>1264.4016424499025</v>
      </c>
      <c r="Z32" s="1328">
        <f>$E$32*(VLOOKUP(Z$6,'2021_Jurisdiction_Pop_Est'!$E$2:$F$430,2,FALSE)/'2021_Jurisdiction_Pop_Est'!$V$5)</f>
        <v>698.26795207967473</v>
      </c>
      <c r="AA32" s="1328">
        <f>$E$32*(VLOOKUP(AA$6,'2021_Jurisdiction_Pop_Est'!$E$2:$F$430,2,FALSE)/'2021_Jurisdiction_Pop_Est'!$V$5)</f>
        <v>1629.4478908561669</v>
      </c>
      <c r="AB32" s="1328">
        <f>$E$32*(VLOOKUP(AB$6,'2021_Jurisdiction_Pop_Est'!$E$2:$F$430,2,FALSE)/'2021_Jurisdiction_Pop_Est'!$V$5)</f>
        <v>660.67130854723473</v>
      </c>
      <c r="AC32" s="1328">
        <f>$E$32*(VLOOKUP(AC$6,'2021_Jurisdiction_Pop_Est'!$E$2:$F$430,2,FALSE)/'2021_Jurisdiction_Pop_Est'!$V$5)</f>
        <v>2157.5169296831773</v>
      </c>
      <c r="AD32" s="1328">
        <f>$E$32*(VLOOKUP(AD$6,'2021_Jurisdiction_Pop_Est'!$E$2:$F$430,2,FALSE)/'2021_Jurisdiction_Pop_Est'!$V$5)</f>
        <v>1722.425482330583</v>
      </c>
      <c r="AE32" s="1328">
        <f>$E$32*(VLOOKUP(AE$6,'2021_Jurisdiction_Pop_Est'!$E$2:$F$430,2,FALSE)/'2021_Jurisdiction_Pop_Est'!$V$5)</f>
        <v>409.50700943010412</v>
      </c>
      <c r="AF32" s="1328">
        <f>$E$32*(VLOOKUP(AF$6,'2021_Jurisdiction_Pop_Est'!$E$2:$F$430,2,FALSE)/'2021_Jurisdiction_Pop_Est'!$V$5)</f>
        <v>656.77124179075747</v>
      </c>
      <c r="AG32" s="1328">
        <f>$E$32*(VLOOKUP(AG$6,'2021_Jurisdiction_Pop_Est'!$E$2:$F$430,2,FALSE)/'2021_Jurisdiction_Pop_Est'!$V$5)</f>
        <v>308.41727910221562</v>
      </c>
      <c r="AH32" s="1328">
        <f>$E$32*(VLOOKUP(AH$6,'2021_Jurisdiction_Pop_Est'!$E$2:$F$430,2,FALSE)/'2021_Jurisdiction_Pop_Est'!$V$5)</f>
        <v>2715.3824785296733</v>
      </c>
      <c r="AI32" s="1328">
        <f>$E$32*(VLOOKUP(AI$6,'2021_Jurisdiction_Pop_Est'!$E$2:$F$430,2,FALSE)/'2021_Jurisdiction_Pop_Est'!$V$5)</f>
        <v>220.58777574634945</v>
      </c>
      <c r="AJ32" s="1328">
        <f>$E$32*(VLOOKUP(AJ$6,'2021_Jurisdiction_Pop_Est'!$E$2:$F$430,2,FALSE)/'2021_Jurisdiction_Pop_Est'!$V$5)</f>
        <v>156.31467559960549</v>
      </c>
      <c r="AK32" s="1327">
        <f>$E$32*(VLOOKUP(AK$6,'2021_Jurisdiction_Pop_Est'!$E$2:$F$430,2,FALSE)/'2021_Jurisdiction_Pop_Est'!$V$5)</f>
        <v>346.79393598595107</v>
      </c>
      <c r="AL32" s="1327">
        <f>$E$32*(VLOOKUP(AL$6,'2021_Jurisdiction_Pop_Est'!$E$2:$F$430,2,FALSE)/'2021_Jurisdiction_Pop_Est'!$V$5)</f>
        <v>36.660627510885512</v>
      </c>
      <c r="AM32" s="1327">
        <f>$E$32*(VLOOKUP(AM$6,'2021_Jurisdiction_Pop_Est'!$E$2:$F$430,2,FALSE)/'2021_Jurisdiction_Pop_Est'!$V$5)</f>
        <v>98.281682263225008</v>
      </c>
      <c r="AN32" s="1327">
        <f>$E$32*(VLOOKUP(AN$6,'2021_Jurisdiction_Pop_Est'!$E$2:$F$430,2,FALSE)/'2021_Jurisdiction_Pop_Est'!$V$5)</f>
        <v>322.76952476605163</v>
      </c>
      <c r="AO32" s="1327">
        <f>$E$32*(VLOOKUP(AO$6,'2021_Jurisdiction_Pop_Est'!$E$2:$F$430,2,FALSE)/'2021_Jurisdiction_Pop_Est'!$V$5)</f>
        <v>92.97759147441603</v>
      </c>
      <c r="AP32" s="1327">
        <f>$E$32*(VLOOKUP(AP$6,'2021_Jurisdiction_Pop_Est'!$E$2:$F$430,2,FALSE)/'2021_Jurisdiction_Pop_Est'!$V$5)</f>
        <v>159.9027370155645</v>
      </c>
      <c r="AQ32" s="1329">
        <f>$E$32*(VLOOKUP(AQ$6,'2021_Jurisdiction_Pop_Est'!$E$2:$F$430,2,FALSE)/'2021_Jurisdiction_Pop_Est'!$V$5)</f>
        <v>33823.250944213236</v>
      </c>
      <c r="AR32" s="1330">
        <f>$E$32*(VLOOKUP(AR$6,'2021_Jurisdiction_Pop_Est'!$E$2:$F$430,2,FALSE)/'2021_Jurisdiction_Pop_Est'!$V$5)</f>
        <v>6591.4248237869569</v>
      </c>
      <c r="AS32" s="1330">
        <f>$E$32*(VLOOKUP(AS$6,'2021_Jurisdiction_Pop_Est'!$E$2:$F$430,2,FALSE)/'2021_Jurisdiction_Pop_Est'!$V$5)</f>
        <v>2213.9898963169671</v>
      </c>
      <c r="AT32" s="1331">
        <f>$E$32*(VLOOKUP(AT$6,'2021_Jurisdiction_Pop_Est'!$E$2:$F$430,2,FALSE)/'2021_Jurisdiction_Pop_Est'!$V$5)</f>
        <v>1084.9985716519523</v>
      </c>
      <c r="AU32" s="1331">
        <f>$E$32*(VLOOKUP(AU$6,'2021_Jurisdiction_Pop_Est'!$E$2:$F$430,2,FALSE)/'2021_Jurisdiction_Pop_Est'!$V$5)</f>
        <v>158.18670764271451</v>
      </c>
      <c r="AV32" s="1331">
        <f>$E$32*(VLOOKUP(AV$6,'2021_Jurisdiction_Pop_Est'!$E$2:$F$430,2,FALSE)/'2021_Jurisdiction_Pop_Est'!$V$5)</f>
        <v>129.63821898530153</v>
      </c>
      <c r="AW32" s="1332">
        <f>$E$32*(VLOOKUP(AW$6,'2021_Jurisdiction_Pop_Est'!$E$2:$F$430,2,FALSE)/'2021_Jurisdiction_Pop_Est'!$V$5)</f>
        <v>24991.783778176046</v>
      </c>
      <c r="AX32" s="1333"/>
      <c r="AY32" s="1333">
        <f>$E$32*(VLOOKUP(AY$6,'2021_Jurisdiction_Pop_Est'!$E$2:$F$430,2,FALSE)/'2021_Jurisdiction_Pop_Est'!$V$5)</f>
        <v>3649.6824707113474</v>
      </c>
      <c r="AZ32" s="1334">
        <f>$E$32*(VLOOKUP(AZ$6,'2021_Jurisdiction_Pop_Est'!$E$2:$F$430,2,FALSE)/'2021_Jurisdiction_Pop_Est'!$V$5)</f>
        <v>1197.6324995790133</v>
      </c>
      <c r="BA32" s="1334">
        <f>$E$32*(VLOOKUP(BA$6,'2021_Jurisdiction_Pop_Est'!$E$2:$F$430,2,FALSE)/'2021_Jurisdiction_Pop_Est'!$V$5)</f>
        <v>3187.4465587336717</v>
      </c>
      <c r="BB32" s="1335"/>
      <c r="BC32" s="1336">
        <f>$E$32*(VLOOKUP(BC$6,'2021_Jurisdiction_Pop_Est'!$E$2:$F$430,2,FALSE)/'2021_Jurisdiction_Pop_Est'!$V$5)</f>
        <v>27929.00205381414</v>
      </c>
      <c r="BD32" s="1337">
        <f>$E$32*(VLOOKUP(BD$6,'2021_Jurisdiction_Pop_Est'!$E$2:$F$430,2,FALSE)/'2021_Jurisdiction_Pop_Est'!$V$5)</f>
        <v>2820.3722756140396</v>
      </c>
      <c r="BE32" s="1338"/>
      <c r="BF32" s="1338"/>
      <c r="BG32" s="1339">
        <f>$E$32*(VLOOKUP(BG$6,'2021_Jurisdiction_Pop_Est'!$E$2:$F$430,2,FALSE)/'2021_Jurisdiction_Pop_Est'!$V$5)</f>
        <v>1541.6183875003007</v>
      </c>
      <c r="BH32" s="1339"/>
      <c r="BI32" s="1339"/>
      <c r="BJ32" s="1339"/>
      <c r="BK32" s="1340"/>
      <c r="BL32" s="1341"/>
      <c r="BM32" s="1342"/>
      <c r="BN32" s="1342"/>
      <c r="BO32" s="1342"/>
      <c r="BP32" s="1336"/>
      <c r="BQ32" s="1341"/>
      <c r="BR32" s="1342"/>
      <c r="BS32" s="1336"/>
      <c r="BT32" s="1343"/>
      <c r="BU32" s="1344"/>
      <c r="BV32" s="1336"/>
      <c r="BW32" s="1345"/>
      <c r="BX32" s="1346"/>
      <c r="BY32" s="1347"/>
      <c r="BZ32" s="1348">
        <f>$E$32*(VLOOKUP(BZ$6,'2021_Jurisdiction_Pop_Est'!$E$2:$F$430,2,FALSE)/'2021_Jurisdiction_Pop_Est'!$V$5)</f>
        <v>1411.5121605042218</v>
      </c>
      <c r="CA32" s="1337"/>
      <c r="CB32" s="1339"/>
      <c r="CC32" s="1339"/>
      <c r="CD32" s="1114"/>
      <c r="CE32" s="1114"/>
      <c r="CF32" s="1114"/>
      <c r="CG32" s="1114"/>
      <c r="CH32" s="1114"/>
      <c r="CI32" s="1114"/>
      <c r="CJ32" s="1114"/>
      <c r="CK32" s="1114"/>
      <c r="CM32" s="1122">
        <v>232735.77446814103</v>
      </c>
      <c r="CN32" s="1122">
        <v>125576.5356</v>
      </c>
      <c r="CO32" s="1122">
        <v>107159.23886814102</v>
      </c>
      <c r="CP32" s="1127">
        <v>0.8533380727230464</v>
      </c>
    </row>
    <row r="33" spans="1:227" s="1131" customFormat="1" ht="16.95" customHeight="1" x14ac:dyDescent="0.25">
      <c r="A33" s="1158"/>
      <c r="B33" s="952" t="s">
        <v>701</v>
      </c>
      <c r="C33" s="953" t="s">
        <v>507</v>
      </c>
      <c r="D33" s="955" t="s">
        <v>508</v>
      </c>
      <c r="E33" s="961">
        <v>279495</v>
      </c>
      <c r="F33" s="1058" t="s">
        <v>683</v>
      </c>
      <c r="G33" s="955" t="s">
        <v>510</v>
      </c>
      <c r="H33" s="1154">
        <f>$E33*(VLOOKUP(H6,'2021_Jurisdiction_Pop_Est'!$E$2:$F$430,2,FALSE)/'2021_Jurisdiction_Pop_Est'!$U$39)</f>
        <v>164291.26066615275</v>
      </c>
      <c r="I33" s="1154">
        <f>$E33*(VLOOKUP(I6,'2021_Jurisdiction_Pop_Est'!$E$2:$F$430,2,FALSE)/'2021_Jurisdiction_Pop_Est'!$U$39)</f>
        <v>1716.4906430261306</v>
      </c>
      <c r="J33" s="1154">
        <f>$E33*(VLOOKUP(J6,'2021_Jurisdiction_Pop_Est'!$E$2:$F$430,2,FALSE)/'2021_Jurisdiction_Pop_Est'!$U$39)</f>
        <v>1172.5183883144155</v>
      </c>
      <c r="K33" s="1154">
        <f>$E33*(VLOOKUP(K6,'2021_Jurisdiction_Pop_Est'!$E$2:$F$430,2,FALSE)/'2021_Jurisdiction_Pop_Est'!$U$39)</f>
        <v>112643.73878890986</v>
      </c>
      <c r="L33" s="1154">
        <f>$E33*(VLOOKUP(L6,'2021_Jurisdiction_Pop_Est'!$E$2:$F$430,2,FALSE)/'2021_Jurisdiction_Pop_Est'!$U$39)</f>
        <v>6094.8914976474653</v>
      </c>
      <c r="M33" s="1154">
        <f>$E33*(VLOOKUP(M6,'2021_Jurisdiction_Pop_Est'!$E$2:$F$430,2,FALSE)/'2021_Jurisdiction_Pop_Est'!$U$39)</f>
        <v>4426.3219250910442</v>
      </c>
      <c r="N33" s="1154">
        <f>$E33*(VLOOKUP(N6,'2021_Jurisdiction_Pop_Est'!$E$2:$F$430,2,FALSE)/'2021_Jurisdiction_Pop_Est'!$U$39)</f>
        <v>1000.2749541455116</v>
      </c>
      <c r="O33" s="1154">
        <f>$E33*(VLOOKUP(O6,'2021_Jurisdiction_Pop_Est'!$E$2:$F$430,2,FALSE)/'2021_Jurisdiction_Pop_Est'!$U$39)</f>
        <v>5116.9054134878652</v>
      </c>
      <c r="P33" s="1154">
        <f>$E33*(VLOOKUP(P6,'2021_Jurisdiction_Pop_Est'!$E$2:$F$430,2,FALSE)/'2021_Jurisdiction_Pop_Est'!$U$39)</f>
        <v>740.60961880964408</v>
      </c>
      <c r="Q33" s="1154">
        <f>$E33*(VLOOKUP(Q6,'2021_Jurisdiction_Pop_Est'!$E$2:$F$430,2,FALSE)/'2021_Jurisdiction_Pop_Est'!$U$39)</f>
        <v>4593.2407958744252</v>
      </c>
      <c r="R33" s="1154">
        <f>$E33*(VLOOKUP(R6,'2021_Jurisdiction_Pop_Est'!$E$2:$F$430,2,FALSE)/'2021_Jurisdiction_Pop_Est'!$U$39)</f>
        <v>1345.1333036497513</v>
      </c>
      <c r="S33" s="1154">
        <f>$E33*(VLOOKUP(S6,'2021_Jurisdiction_Pop_Est'!$E$2:$F$430,2,FALSE)/'2021_Jurisdiction_Pop_Est'!$U$39)</f>
        <v>697.39397644807138</v>
      </c>
      <c r="T33" s="1154">
        <f>$E33*(VLOOKUP(T6,'2021_Jurisdiction_Pop_Est'!$E$2:$F$430,2,FALSE)/'2021_Jurisdiction_Pop_Est'!$U$39)</f>
        <v>5064.6503960764512</v>
      </c>
      <c r="U33" s="1154">
        <f>$E33*(VLOOKUP(U6,'2021_Jurisdiction_Pop_Est'!$E$2:$F$430,2,FALSE)/'2021_Jurisdiction_Pop_Est'!$U$39)</f>
        <v>4534.2991174672379</v>
      </c>
      <c r="V33" s="1154">
        <f>$E33*(VLOOKUP(V6,'2021_Jurisdiction_Pop_Est'!$E$2:$F$430,2,FALSE)/'2021_Jurisdiction_Pop_Est'!$U$39)</f>
        <v>4849.4389736569283</v>
      </c>
      <c r="W33" s="1154">
        <f>$E33*(VLOOKUP(W6,'2021_Jurisdiction_Pop_Est'!$E$2:$F$430,2,FALSE)/'2021_Jurisdiction_Pop_Est'!$U$39)</f>
        <v>2507.9931816369385</v>
      </c>
      <c r="X33" s="1154">
        <f>$E33*(VLOOKUP(X6,'2021_Jurisdiction_Pop_Est'!$E$2:$F$430,2,FALSE)/'2021_Jurisdiction_Pop_Est'!$U$39)</f>
        <v>1821.3721590153912</v>
      </c>
      <c r="Y33" s="1154">
        <f>$E33*(VLOOKUP(Y6,'2021_Jurisdiction_Pop_Est'!$E$2:$F$430,2,FALSE)/'2021_Jurisdiction_Pop_Est'!$U$39)</f>
        <v>1003.6182846433983</v>
      </c>
      <c r="Z33" s="1154">
        <f>$E33*(VLOOKUP(Z6,'2021_Jurisdiction_Pop_Est'!$E$2:$F$430,2,FALSE)/'2021_Jurisdiction_Pop_Est'!$U$39)</f>
        <v>554.24990031632956</v>
      </c>
      <c r="AA33" s="1154">
        <f>$E33*(VLOOKUP(AA6,'2021_Jurisdiction_Pop_Est'!$E$2:$F$430,2,FALSE)/'2021_Jurisdiction_Pop_Est'!$U$39)</f>
        <v>1293.3735944602461</v>
      </c>
      <c r="AB33" s="1154">
        <f>$E33*(VLOOKUP(AB6,'2021_Jurisdiction_Pop_Est'!$E$2:$F$430,2,FALSE)/'2021_Jurisdiction_Pop_Est'!$U$39)</f>
        <v>524.40757994630371</v>
      </c>
      <c r="AC33" s="1154">
        <f>$E33*(VLOOKUP(AC6,'2021_Jurisdiction_Pop_Est'!$E$2:$F$430,2,FALSE)/'2021_Jurisdiction_Pop_Est'!$U$39)</f>
        <v>1712.5281772508572</v>
      </c>
      <c r="AD33" s="1154">
        <f>$E33*(VLOOKUP(AD6,'2021_Jurisdiction_Pop_Est'!$E$2:$F$430,2,FALSE)/'2021_Jurisdiction_Pop_Est'!$U$39)</f>
        <v>1367.1745195247083</v>
      </c>
      <c r="AE33" s="1154">
        <f>$E33*(VLOOKUP(AE6,'2021_Jurisdiction_Pop_Est'!$E$2:$F$430,2,FALSE)/'2021_Jurisdiction_Pop_Est'!$U$39)</f>
        <v>325.04602062787421</v>
      </c>
      <c r="AF33" s="1154">
        <f>$E33*(VLOOKUP(AF6,'2021_Jurisdiction_Pop_Est'!$E$2:$F$430,2,FALSE)/'2021_Jurisdiction_Pop_Est'!$U$39)</f>
        <v>521.31190355937156</v>
      </c>
      <c r="AG33" s="1154">
        <f>$E33*(VLOOKUP(AG6,'2021_Jurisdiction_Pop_Est'!$E$2:$F$430,2,FALSE)/'2021_Jurisdiction_Pop_Est'!$U$39)</f>
        <v>244.80608867859326</v>
      </c>
      <c r="AH33" s="1154">
        <f>$E33*(VLOOKUP(AH6,'2021_Jurisdiction_Pop_Est'!$E$2:$F$430,2,FALSE)/'2021_Jurisdiction_Pop_Est'!$U$39)</f>
        <v>2155.3337276376296</v>
      </c>
      <c r="AI33" s="1154">
        <f>$E33*(VLOOKUP(AI6,'2021_Jurisdiction_Pop_Est'!$E$2:$F$430,2,FALSE)/'2021_Jurisdiction_Pop_Est'!$U$39)</f>
        <v>175.09145644488157</v>
      </c>
      <c r="AJ33" s="1154">
        <f>$E33*(VLOOKUP(AJ6,'2021_Jurisdiction_Pop_Est'!$E$2:$F$430,2,FALSE)/'2021_Jurisdiction_Pop_Est'!$U$39)</f>
        <v>124.07470958823998</v>
      </c>
      <c r="AK33" s="1154">
        <f>$E33*(VLOOKUP(AK6,'2021_Jurisdiction_Pop_Est'!$E$2:$F$430,2,FALSE)/'2021_Jurisdiction_Pop_Est'!$U$39)</f>
        <v>275.26754432600546</v>
      </c>
      <c r="AL33" s="1154">
        <f>$E33*(VLOOKUP(AL6,'2021_Jurisdiction_Pop_Est'!$E$2:$F$430,2,FALSE)/'2021_Jurisdiction_Pop_Est'!$U$39)</f>
        <v>29.099358037162069</v>
      </c>
      <c r="AM33" s="1154">
        <f>$E33*(VLOOKUP(AM6,'2021_Jurisdiction_Pop_Est'!$E$2:$F$430,2,FALSE)/'2021_Jurisdiction_Pop_Est'!$U$39)</f>
        <v>78.011044950689808</v>
      </c>
      <c r="AN33" s="1154">
        <f>$E33*(VLOOKUP(AN6,'2021_Jurisdiction_Pop_Est'!$E$2:$F$430,2,FALSE)/'2021_Jurisdiction_Pop_Est'!$U$39)</f>
        <v>256.19817778250354</v>
      </c>
      <c r="AO33" s="1154">
        <f>$E33*(VLOOKUP(AO6,'2021_Jurisdiction_Pop_Est'!$E$2:$F$430,2,FALSE)/'2021_Jurisdiction_Pop_Est'!$U$39)</f>
        <v>73.800925064462106</v>
      </c>
      <c r="AP33" s="1154">
        <f>$E33*(VLOOKUP(AP6,'2021_Jurisdiction_Pop_Est'!$E$2:$F$430,2,FALSE)/'2021_Jurisdiction_Pop_Est'!$U$39)</f>
        <v>126.92273186421754</v>
      </c>
      <c r="AQ33" s="1154">
        <f>$E33*(VLOOKUP(AQ6,'2021_Jurisdiction_Pop_Est'!$E$2:$F$430,2,FALSE)/'2021_Jurisdiction_Pop_Est'!$U$39)</f>
        <v>26847.191552141205</v>
      </c>
      <c r="AR33" s="1154">
        <f>$E33*(VLOOKUP(AR6,'2021_Jurisdiction_Pop_Est'!$E$2:$F$430,2,FALSE)/'2021_Jurisdiction_Pop_Est'!$U$39)</f>
        <v>5231.9407480262635</v>
      </c>
      <c r="AS33" s="1154">
        <f>$E33*(VLOOKUP(AS6,'2021_Jurisdiction_Pop_Est'!$E$2:$F$430,2,FALSE)/'2021_Jurisdiction_Pop_Est'!$U$39)</f>
        <v>1757.3535713336346</v>
      </c>
      <c r="AT33" s="1154">
        <f>$E33*(VLOOKUP(AT6,'2021_Jurisdiction_Pop_Est'!$E$2:$F$430,2,FALSE)/'2021_Jurisdiction_Pop_Est'!$U$39)</f>
        <v>861.21717084452007</v>
      </c>
      <c r="AU33" s="1154">
        <f>$E33*(VLOOKUP(AU6,'2021_Jurisdiction_Pop_Est'!$E$2:$F$430,2,FALSE)/'2021_Jurisdiction_Pop_Est'!$U$39)</f>
        <v>125.56063425396741</v>
      </c>
      <c r="AV33" s="1154">
        <f>$E33*(VLOOKUP(AV6,'2021_Jurisdiction_Pop_Est'!$E$2:$F$430,2,FALSE)/'2021_Jurisdiction_Pop_Est'!$U$39)</f>
        <v>102.90028310162418</v>
      </c>
      <c r="AW33" s="1154">
        <f>$E33*(VLOOKUP(AW6,'2021_Jurisdiction_Pop_Est'!$E$2:$F$430,2,FALSE)/'2021_Jurisdiction_Pop_Est'!$U$39)</f>
        <v>19837.2181145166</v>
      </c>
      <c r="AX33" s="1154">
        <f>$E33*(VLOOKUP(AX6,'2021_Jurisdiction_Pop_Est'!$E$2:$F$430,2,FALSE)/'2021_Jurisdiction_Pop_Est'!$U$39)</f>
        <v>5053.7536151944496</v>
      </c>
      <c r="AY33" s="1154">
        <f>$E33*(VLOOKUP(AY6,'2021_Jurisdiction_Pop_Est'!$E$2:$F$430,2,FALSE)/'2021_Jurisdiction_Pop_Est'!$U$39)</f>
        <v>2896.9339628910925</v>
      </c>
      <c r="AZ33" s="1154">
        <f>$E33*(VLOOKUP(AZ6,'2021_Jurisdiction_Pop_Est'!$E$2:$F$430,2,FALSE)/'2021_Jurisdiction_Pop_Est'!$U$39)</f>
        <v>950.62030489912013</v>
      </c>
      <c r="BA33" s="1154">
        <f>$E33*(VLOOKUP(BA6,'2021_Jurisdiction_Pop_Est'!$E$2:$F$430,2,FALSE)/'2021_Jurisdiction_Pop_Est'!$U$39)</f>
        <v>2530.0343975118958</v>
      </c>
      <c r="BB33" s="1114"/>
      <c r="BC33" s="1154">
        <f>$E33*(VLOOKUP(BC6,'2021_Jurisdiction_Pop_Est'!$E$2:$F$430,2,FALSE)/'2021_Jurisdiction_Pop_Est'!$U$39)</f>
        <v>22168.63391504293</v>
      </c>
      <c r="BD33" s="1154">
        <f>$E33*(VLOOKUP(BD6,'2021_Jurisdiction_Pop_Est'!$E$2:$F$430,2,FALSE)/'2021_Jurisdiction_Pop_Est'!$U$39)</f>
        <v>2238.6693359738429</v>
      </c>
      <c r="BE33" s="1154">
        <f>$E33*(VLOOKUP(BE6,'2021_Jurisdiction_Pop_Est'!$E$2:$F$430,2,FALSE)/'2021_Jurisdiction_Pop_Est'!$U$39)</f>
        <v>658.14079986177194</v>
      </c>
      <c r="BF33" s="1154">
        <f>$E33*(VLOOKUP(BF6,'2021_Jurisdiction_Pop_Est'!$E$2:$F$430,2,FALSE)/'2021_Jurisdiction_Pop_Est'!$U$39)</f>
        <v>290.37444509423432</v>
      </c>
      <c r="BG33" s="1154">
        <f>$E33*(VLOOKUP(BG6,'2021_Jurisdiction_Pop_Est'!$E$2:$F$430,2,FALSE)/'2021_Jurisdiction_Pop_Est'!$U$39)</f>
        <v>1223.6589622265346</v>
      </c>
      <c r="BH33" s="1154">
        <f>$E33*(VLOOKUP(BH6,'2021_Jurisdiction_Pop_Est'!$E$2:$F$430,2,FALSE)/'2021_Jurisdiction_Pop_Est'!$U$39)</f>
        <v>534.80905260639565</v>
      </c>
      <c r="BI33" s="1154">
        <f>$E33*(VLOOKUP(BI6,'2021_Jurisdiction_Pop_Est'!$E$2:$F$430,2,FALSE)/'2021_Jurisdiction_Pop_Est'!$U$39)</f>
        <v>735.78036364602997</v>
      </c>
      <c r="BJ33" s="1154">
        <f>$E33*(VLOOKUP(BJ6,'2021_Jurisdiction_Pop_Est'!$E$2:$F$430,2,FALSE)/'2021_Jurisdiction_Pop_Est'!$U$39)</f>
        <v>314.1492397458731</v>
      </c>
      <c r="BK33" s="1154">
        <f>$E33*(VLOOKUP(BK6,'2021_Jurisdiction_Pop_Est'!$E$2:$F$430,2,FALSE)/'2021_Jurisdiction_Pop_Est'!$U$39)</f>
        <v>5683.2903652409686</v>
      </c>
      <c r="BL33" s="1154">
        <f>$E33*(VLOOKUP(BL6,'2021_Jurisdiction_Pop_Est'!$E$2:$F$430,2,FALSE)/'2021_Jurisdiction_Pop_Est'!$U$39)</f>
        <v>1736.674453068928</v>
      </c>
      <c r="BM33" s="1154">
        <f>$E33*(VLOOKUP(BM6,'2021_Jurisdiction_Pop_Est'!$E$2:$F$430,2,FALSE)/'2021_Jurisdiction_Pop_Est'!$U$39)</f>
        <v>7766.6805736462957</v>
      </c>
      <c r="BN33" s="1154">
        <f>$E33*(VLOOKUP(BN6,'2021_Jurisdiction_Pop_Est'!$E$2:$F$430,2,FALSE)/'2021_Jurisdiction_Pop_Est'!$U$39)</f>
        <v>2096.6397033413969</v>
      </c>
      <c r="BO33" s="1154">
        <f>$E33*(VLOOKUP(BO6,'2021_Jurisdiction_Pop_Est'!$E$2:$F$430,2,FALSE)/'2021_Jurisdiction_Pop_Est'!$U$39)</f>
        <v>273.90544671575532</v>
      </c>
      <c r="BP33" s="1154">
        <f>$E33*(VLOOKUP(BP6,'2021_Jurisdiction_Pop_Est'!$E$2:$F$430,2,FALSE)/'2021_Jurisdiction_Pop_Est'!$U$39)</f>
        <v>5399.8502352534624</v>
      </c>
      <c r="BQ33" s="1155"/>
      <c r="BR33" s="1154">
        <f>$E33*(VLOOKUP(BR6,'2021_Jurisdiction_Pop_Est'!$E$2:$F$430,2,FALSE)/'2021_Jurisdiction_Pop_Est'!$U$39)</f>
        <v>4328.9938594858977</v>
      </c>
      <c r="BS33" s="1154">
        <f>$E33*(VLOOKUP(BS6,'2021_Jurisdiction_Pop_Est'!$E$2:$F$430,2,FALSE)/'2021_Jurisdiction_Pop_Est'!$U$39)</f>
        <v>7254.6556992477199</v>
      </c>
      <c r="BT33" s="1154">
        <f>$E33*(VLOOKUP(BT6,'2021_Jurisdiction_Pop_Est'!$E$2:$F$430,2,FALSE)/'2021_Jurisdiction_Pop_Est'!$U$39)</f>
        <v>1717.8527406363805</v>
      </c>
      <c r="BU33" s="1154">
        <f>$E33*(VLOOKUP(BU6,'2021_Jurisdiction_Pop_Est'!$E$2:$F$430,2,FALSE)/'2021_Jurisdiction_Pop_Est'!$U$39)</f>
        <v>559.45063664637553</v>
      </c>
      <c r="BV33" s="1114"/>
      <c r="BW33" s="1114"/>
      <c r="BX33" s="1154">
        <f>$E33*(VLOOKUP(BX6,'2021_Jurisdiction_Pop_Est'!$E$2:$F$430,2,FALSE)/'2021_Jurisdiction_Pop_Est'!$U$39)</f>
        <v>7854.5977830351685</v>
      </c>
      <c r="BY33" s="1154">
        <f>$E33*(VLOOKUP(BY6,'2021_Jurisdiction_Pop_Est'!$E$2:$F$430,2,FALSE)/'2021_Jurisdiction_Pop_Est'!$U$39)</f>
        <v>3203.7774063638058</v>
      </c>
      <c r="BZ33" s="1154">
        <f>$E33*(VLOOKUP(BZ6,'2021_Jurisdiction_Pop_Est'!$E$2:$F$430,2,FALSE)/'2021_Jurisdiction_Pop_Est'!$U$39)</f>
        <v>1120.3871979584783</v>
      </c>
      <c r="CA33" s="1114"/>
      <c r="CB33" s="1114"/>
      <c r="CC33" s="1114"/>
      <c r="CD33" s="1114"/>
      <c r="CE33" s="1114"/>
      <c r="CF33" s="1114"/>
      <c r="CG33" s="1114"/>
      <c r="CH33" s="1114"/>
      <c r="CI33" s="1114"/>
      <c r="CJ33" s="1114"/>
      <c r="CK33" s="1114"/>
      <c r="CM33" s="1129">
        <v>9612497.9015999921</v>
      </c>
      <c r="CN33" s="1129">
        <v>145643.90759999998</v>
      </c>
      <c r="CO33" s="1129">
        <v>9466853.9939999916</v>
      </c>
      <c r="CP33" s="1157">
        <v>64.999999999999957</v>
      </c>
    </row>
    <row r="34" spans="1:227" s="1131" customFormat="1" ht="16.95" customHeight="1" x14ac:dyDescent="0.25">
      <c r="A34" s="1158"/>
      <c r="B34" s="1159"/>
      <c r="C34" s="953"/>
      <c r="D34" s="955"/>
      <c r="E34" s="959"/>
      <c r="F34" s="953"/>
      <c r="G34" s="953" t="s">
        <v>511</v>
      </c>
      <c r="H34" s="1154"/>
      <c r="I34" s="1114"/>
      <c r="J34" s="1114"/>
      <c r="K34" s="1114"/>
      <c r="L34" s="1114"/>
      <c r="M34" s="1114"/>
      <c r="N34" s="1114"/>
      <c r="O34" s="1114"/>
      <c r="P34" s="1114"/>
      <c r="Q34" s="1114"/>
      <c r="R34" s="1114"/>
      <c r="S34" s="1114"/>
      <c r="T34" s="1114"/>
      <c r="U34" s="1114"/>
      <c r="V34" s="1114"/>
      <c r="W34" s="1114"/>
      <c r="X34" s="1114"/>
      <c r="Y34" s="1114"/>
      <c r="Z34" s="1114"/>
      <c r="AA34" s="1114"/>
      <c r="AB34" s="1114"/>
      <c r="AC34" s="1114"/>
      <c r="AD34" s="1114"/>
      <c r="AE34" s="1114"/>
      <c r="AF34" s="1114"/>
      <c r="AG34" s="1114"/>
      <c r="AH34" s="1114"/>
      <c r="AI34" s="1114"/>
      <c r="AJ34" s="1114"/>
      <c r="AK34" s="1114"/>
      <c r="AL34" s="1114"/>
      <c r="AM34" s="1114"/>
      <c r="AN34" s="1114"/>
      <c r="AO34" s="1114"/>
      <c r="AP34" s="1114"/>
      <c r="AQ34" s="1114"/>
      <c r="AR34" s="1114"/>
      <c r="AS34" s="1114"/>
      <c r="AT34" s="1114"/>
      <c r="AU34" s="1114"/>
      <c r="AV34" s="1114"/>
      <c r="AW34" s="1114"/>
      <c r="AX34" s="1114"/>
      <c r="AY34" s="1114"/>
      <c r="AZ34" s="1114"/>
      <c r="BA34" s="1114"/>
      <c r="BB34" s="1114"/>
      <c r="BC34" s="1114"/>
      <c r="BD34" s="1114"/>
      <c r="BE34" s="1114"/>
      <c r="BF34" s="1114"/>
      <c r="BG34" s="1114"/>
      <c r="BH34" s="1114"/>
      <c r="BI34" s="1114"/>
      <c r="BJ34" s="1114"/>
      <c r="BK34" s="1114"/>
      <c r="BL34" s="1114"/>
      <c r="BM34" s="1114"/>
      <c r="BN34" s="1114"/>
      <c r="BO34" s="1114"/>
      <c r="BP34" s="1114"/>
      <c r="BQ34" s="1114"/>
      <c r="BR34" s="1114"/>
      <c r="BS34" s="1114"/>
      <c r="BT34" s="1114"/>
      <c r="BU34" s="1114"/>
      <c r="BV34" s="1114"/>
      <c r="BW34" s="1114"/>
      <c r="BX34" s="1114"/>
      <c r="BY34" s="1114"/>
      <c r="BZ34" s="1114"/>
      <c r="CA34" s="1114"/>
      <c r="CB34" s="1114"/>
      <c r="CC34" s="1114"/>
      <c r="CD34" s="1114"/>
      <c r="CE34" s="1114"/>
      <c r="CF34" s="1114"/>
      <c r="CG34" s="1114"/>
      <c r="CH34" s="1114"/>
      <c r="CI34" s="1114"/>
      <c r="CJ34" s="1114"/>
      <c r="CK34" s="1114"/>
      <c r="CM34" s="1114"/>
      <c r="CN34" s="1114"/>
      <c r="CO34" s="1114"/>
      <c r="CP34" s="1149"/>
    </row>
    <row r="35" spans="1:227" s="1150" customFormat="1" ht="16.95" customHeight="1" x14ac:dyDescent="0.25">
      <c r="A35" s="1141"/>
      <c r="B35" s="1160" t="s">
        <v>174</v>
      </c>
      <c r="C35" s="1088" t="s">
        <v>175</v>
      </c>
      <c r="D35" s="955"/>
      <c r="E35" s="959"/>
      <c r="F35" s="953"/>
      <c r="G35" s="953" t="s">
        <v>6</v>
      </c>
      <c r="H35" s="1090"/>
      <c r="I35" s="1091"/>
      <c r="J35" s="1091"/>
      <c r="K35" s="1091"/>
      <c r="L35" s="1091"/>
      <c r="M35" s="1091"/>
      <c r="N35" s="1091"/>
      <c r="O35" s="1091"/>
      <c r="P35" s="1091"/>
      <c r="Q35" s="1091"/>
      <c r="R35" s="1091"/>
      <c r="S35" s="1092"/>
      <c r="T35" s="1091"/>
      <c r="U35" s="1091"/>
      <c r="V35" s="1091"/>
      <c r="W35" s="1091"/>
      <c r="X35" s="1091"/>
      <c r="Y35" s="1093"/>
      <c r="Z35" s="1093"/>
      <c r="AA35" s="1093"/>
      <c r="AB35" s="1093"/>
      <c r="AC35" s="1093"/>
      <c r="AD35" s="1093"/>
      <c r="AE35" s="1093"/>
      <c r="AF35" s="1093"/>
      <c r="AG35" s="1093"/>
      <c r="AH35" s="1093"/>
      <c r="AI35" s="1093"/>
      <c r="AJ35" s="1093"/>
      <c r="AK35" s="1092"/>
      <c r="AL35" s="1092"/>
      <c r="AM35" s="1092"/>
      <c r="AN35" s="1092"/>
      <c r="AO35" s="1092"/>
      <c r="AP35" s="1092"/>
      <c r="AQ35" s="1094"/>
      <c r="AR35" s="1095"/>
      <c r="AS35" s="1095"/>
      <c r="AT35" s="1123"/>
      <c r="AU35" s="1123"/>
      <c r="AV35" s="1123"/>
      <c r="AW35" s="1097"/>
      <c r="AX35" s="1098"/>
      <c r="AY35" s="1098"/>
      <c r="AZ35" s="1099"/>
      <c r="BA35" s="1099"/>
      <c r="BB35" s="1100"/>
      <c r="BC35" s="1101"/>
      <c r="BD35" s="1102"/>
      <c r="BE35" s="1103"/>
      <c r="BF35" s="1103"/>
      <c r="BG35" s="1104"/>
      <c r="BH35" s="1104"/>
      <c r="BI35" s="1104"/>
      <c r="BJ35" s="1104"/>
      <c r="BK35" s="1105"/>
      <c r="BL35" s="1106"/>
      <c r="BM35" s="1107"/>
      <c r="BN35" s="1107"/>
      <c r="BO35" s="1107"/>
      <c r="BP35" s="1101"/>
      <c r="BQ35" s="1106"/>
      <c r="BR35" s="1107"/>
      <c r="BS35" s="1101"/>
      <c r="BT35" s="1108"/>
      <c r="BU35" s="1109"/>
      <c r="BV35" s="1101"/>
      <c r="BW35" s="1110"/>
      <c r="BX35" s="1111"/>
      <c r="BY35" s="1112"/>
      <c r="BZ35" s="1113"/>
      <c r="CA35" s="1102"/>
      <c r="CB35" s="1104"/>
      <c r="CC35" s="1104"/>
      <c r="CD35" s="1114"/>
      <c r="CE35" s="1114"/>
      <c r="CF35" s="1114"/>
      <c r="CG35" s="1114"/>
      <c r="CH35" s="1114"/>
      <c r="CI35" s="1114"/>
      <c r="CJ35" s="1114"/>
      <c r="CK35" s="1114"/>
      <c r="CM35" s="1148">
        <v>0</v>
      </c>
      <c r="CN35" s="1115">
        <v>0</v>
      </c>
      <c r="CO35" s="1115">
        <v>0</v>
      </c>
      <c r="CP35" s="1117" t="e">
        <v>#DIV/0!</v>
      </c>
    </row>
    <row r="36" spans="1:227" s="1150" customFormat="1" ht="16.95" customHeight="1" x14ac:dyDescent="0.25">
      <c r="A36" s="1141"/>
      <c r="B36" s="1142" t="s">
        <v>702</v>
      </c>
      <c r="C36" s="1166" t="s">
        <v>6</v>
      </c>
      <c r="D36" s="955" t="s">
        <v>209</v>
      </c>
      <c r="E36" s="961">
        <v>47500</v>
      </c>
      <c r="F36" s="1353" t="s">
        <v>703</v>
      </c>
      <c r="G36" s="1352" t="s">
        <v>129</v>
      </c>
      <c r="H36" s="1090">
        <f>$E36*(IF(VLOOKUP(H$6,'2021_Jurisdiction_Pop_Est'!$E$2:$L$430,8,FALSE)="Y",VLOOKUP(H$6,'2021_Jurisdiction_Pop_Est'!$E$2:$L$430,2,FALSE),"")/'2021_Jurisdiction_Pop_Est'!$V$10)</f>
        <v>37277.213491759292</v>
      </c>
      <c r="I36" s="1090">
        <f>$E36*(IF(VLOOKUP(I$6,'2021_Jurisdiction_Pop_Est'!$E$2:$L$430,8,FALSE)="Y",VLOOKUP(I$6,'2021_Jurisdiction_Pop_Est'!$E$2:$L$430,2,FALSE),"")/'2021_Jurisdiction_Pop_Est'!$V$10)</f>
        <v>389.46677928727252</v>
      </c>
      <c r="J36" s="1090">
        <f>$E36*(IF(VLOOKUP(J$6,'2021_Jurisdiction_Pop_Est'!$E$2:$L$430,8,FALSE)="Y",VLOOKUP(J$6,'2021_Jurisdiction_Pop_Est'!$E$2:$L$430,2,FALSE),"")/'2021_Jurisdiction_Pop_Est'!$V$10)</f>
        <v>266.0410426396756</v>
      </c>
      <c r="K36" s="1090">
        <f>$E36*(IF(VLOOKUP(K$6,'2021_Jurisdiction_Pop_Est'!$E$2:$L$430,8,FALSE)="Y",VLOOKUP(K$6,'2021_Jurisdiction_Pop_Est'!$E$2:$L$430,2,FALSE),"")/'2021_Jurisdiction_Pop_Est'!$V$10)</f>
        <v>25558.539646712001</v>
      </c>
      <c r="L36" s="1090">
        <f>$E36*(IF(VLOOKUP(L$6,'2021_Jurisdiction_Pop_Est'!$E$2:$L$430,8,FALSE)="Y",VLOOKUP(L$6,'2021_Jurisdiction_Pop_Est'!$E$2:$L$430,2,FALSE),"")/'2021_Jurisdiction_Pop_Est'!$V$10)</f>
        <v>1382.9133128912738</v>
      </c>
      <c r="M36" s="1090">
        <f>$E36*(IF(VLOOKUP(M$6,'2021_Jurisdiction_Pop_Est'!$E$2:$L$430,8,FALSE)="Y",VLOOKUP(M$6,'2021_Jurisdiction_Pop_Est'!$E$2:$L$430,2,FALSE),"")/'2021_Jurisdiction_Pop_Est'!$V$10)</f>
        <v>1004.3196863658087</v>
      </c>
      <c r="N36" s="1090">
        <f>$E36*(IF(VLOOKUP(N$6,'2021_Jurisdiction_Pop_Est'!$E$2:$L$430,8,FALSE)="Y",VLOOKUP(N$6,'2021_Jurisdiction_Pop_Est'!$E$2:$L$430,2,FALSE),"")/'2021_Jurisdiction_Pop_Est'!$V$10)</f>
        <v>226.95950390149955</v>
      </c>
      <c r="O36" s="1090">
        <f>$E36*(IF(VLOOKUP(O$6,'2021_Jurisdiction_Pop_Est'!$E$2:$L$430,8,FALSE)="Y",VLOOKUP(O$6,'2021_Jurisdiction_Pop_Est'!$E$2:$L$430,2,FALSE),"")/'2021_Jurisdiction_Pop_Est'!$V$10)</f>
        <v>1161.0110893441033</v>
      </c>
      <c r="P36" s="1090">
        <f>$E36*(IF(VLOOKUP(P$6,'2021_Jurisdiction_Pop_Est'!$E$2:$L$430,8,FALSE)="Y",VLOOKUP(P$6,'2021_Jurisdiction_Pop_Est'!$E$2:$L$430,2,FALSE),"")/'2021_Jurisdiction_Pop_Est'!$V$10)</f>
        <v>168.04218777356633</v>
      </c>
      <c r="Q36" s="1090">
        <f>$E36*(IF(VLOOKUP(Q$6,'2021_Jurisdiction_Pop_Est'!$E$2:$L$430,8,FALSE)="Y",VLOOKUP(Q$6,'2021_Jurisdiction_Pop_Est'!$E$2:$L$430,2,FALSE),"")/'2021_Jurisdiction_Pop_Est'!$V$10)</f>
        <v>1042.1930970193393</v>
      </c>
      <c r="R36" s="1090">
        <f>$E36*(IF(VLOOKUP(R$6,'2021_Jurisdiction_Pop_Est'!$E$2:$L$430,8,FALSE)="Y",VLOOKUP(R$6,'2021_Jurisdiction_Pop_Est'!$E$2:$L$430,2,FALSE),"")/'2021_Jurisdiction_Pop_Est'!$V$10)</f>
        <v>305.20686938375707</v>
      </c>
      <c r="S36" s="1090">
        <f>$E36*(IF(VLOOKUP(S$6,'2021_Jurisdiction_Pop_Est'!$E$2:$L$430,8,FALSE)="Y",VLOOKUP(S$6,'2021_Jurisdiction_Pop_Est'!$E$2:$L$430,2,FALSE),"")/'2021_Jurisdiction_Pop_Est'!$V$10)</f>
        <v>158.2366830865617</v>
      </c>
      <c r="T36" s="1090">
        <f>$E36*(IF(VLOOKUP(T$6,'2021_Jurisdiction_Pop_Est'!$E$2:$L$430,8,FALSE)="Y",VLOOKUP(T$6,'2021_Jurisdiction_Pop_Est'!$E$2:$L$430,2,FALSE),"")/'2021_Jurisdiction_Pop_Est'!$V$10)</f>
        <v>1149.1545765133985</v>
      </c>
      <c r="U36" s="1090">
        <f>$E36*(IF(VLOOKUP(U$6,'2021_Jurisdiction_Pop_Est'!$E$2:$L$430,8,FALSE)="Y",VLOOKUP(U$6,'2021_Jurisdiction_Pop_Est'!$E$2:$L$430,2,FALSE),"")/'2021_Jurisdiction_Pop_Est'!$V$10)</f>
        <v>1028.819400082336</v>
      </c>
      <c r="V36" s="1090">
        <f>$E36*(IF(VLOOKUP(V$6,'2021_Jurisdiction_Pop_Est'!$E$2:$L$430,8,FALSE)="Y",VLOOKUP(V$6,'2021_Jurisdiction_Pop_Est'!$E$2:$L$430,2,FALSE),"")/'2021_Jurisdiction_Pop_Est'!$V$10)</f>
        <v>1100.323725092155</v>
      </c>
      <c r="W36" s="1090">
        <f>$E36*(IF(VLOOKUP(W$6,'2021_Jurisdiction_Pop_Est'!$E$2:$L$430,8,FALSE)="Y",VLOOKUP(W$6,'2021_Jurisdiction_Pop_Est'!$E$2:$L$430,2,FALSE),"")/'2021_Jurisdiction_Pop_Est'!$V$10)</f>
        <v>569.05642386989007</v>
      </c>
      <c r="X36" s="1090">
        <f>$E36*(IF(VLOOKUP(X$6,'2021_Jurisdiction_Pop_Est'!$E$2:$L$430,8,FALSE)="Y",VLOOKUP(X$6,'2021_Jurisdiction_Pop_Est'!$E$2:$L$430,2,FALSE),"")/'2021_Jurisdiction_Pop_Est'!$V$10)</f>
        <v>413.2640929545874</v>
      </c>
      <c r="Y36" s="1090">
        <f>$E36*(IF(VLOOKUP(Y$6,'2021_Jurisdiction_Pop_Est'!$E$2:$L$430,8,FALSE)="Y",VLOOKUP(Y$6,'2021_Jurisdiction_Pop_Est'!$E$2:$L$430,2,FALSE),"")/'2021_Jurisdiction_Pop_Est'!$V$10)</f>
        <v>227.7180959546489</v>
      </c>
      <c r="Z36" s="1090">
        <f>$E36*(IF(VLOOKUP(Z$6,'2021_Jurisdiction_Pop_Est'!$E$2:$L$430,8,FALSE)="Y",VLOOKUP(Z$6,'2021_Jurisdiction_Pop_Est'!$E$2:$L$430,2,FALSE),"")/'2021_Jurisdiction_Pop_Est'!$V$10)</f>
        <v>125.75770481098192</v>
      </c>
      <c r="AA36" s="1090">
        <f>$E36*(IF(VLOOKUP(AA$6,'2021_Jurisdiction_Pop_Est'!$E$2:$L$430,8,FALSE)="Y",VLOOKUP(AA$6,'2021_Jurisdiction_Pop_Est'!$E$2:$L$430,2,FALSE),"")/'2021_Jurisdiction_Pop_Est'!$V$10)</f>
        <v>293.46274056092631</v>
      </c>
      <c r="AB36" s="1090">
        <f>$E36*(IF(VLOOKUP(AB$6,'2021_Jurisdiction_Pop_Est'!$E$2:$L$430,8,FALSE)="Y",VLOOKUP(AB$6,'2021_Jurisdiction_Pop_Est'!$E$2:$L$430,2,FALSE),"")/'2021_Jurisdiction_Pop_Est'!$V$10)</f>
        <v>118.98656833657472</v>
      </c>
      <c r="AC36" s="1090">
        <f>$E36*(IF(VLOOKUP(AC$6,'2021_Jurisdiction_Pop_Est'!$E$2:$L$430,8,FALSE)="Y",VLOOKUP(AC$6,'2021_Jurisdiction_Pop_Est'!$E$2:$L$430,2,FALSE),"")/'2021_Jurisdiction_Pop_Est'!$V$10)</f>
        <v>388.56770722428058</v>
      </c>
      <c r="AD36" s="1090">
        <f>$E36*(IF(VLOOKUP(AD$6,'2021_Jurisdiction_Pop_Est'!$E$2:$L$430,8,FALSE)="Y",VLOOKUP(AD$6,'2021_Jurisdiction_Pop_Est'!$E$2:$L$430,2,FALSE),"")/'2021_Jurisdiction_Pop_Est'!$V$10)</f>
        <v>310.20795773414909</v>
      </c>
      <c r="AE36" s="1090">
        <f>$E36*(IF(VLOOKUP(AE$6,'2021_Jurisdiction_Pop_Est'!$E$2:$L$430,8,FALSE)="Y",VLOOKUP(AE$6,'2021_Jurisdiction_Pop_Est'!$E$2:$L$430,2,FALSE),"")/'2021_Jurisdiction_Pop_Est'!$V$10)</f>
        <v>73.752005167298393</v>
      </c>
      <c r="AF36" s="1090">
        <f>$E36*(IF(VLOOKUP(AF$6,'2021_Jurisdiction_Pop_Est'!$E$2:$L$430,8,FALSE)="Y",VLOOKUP(AF$6,'2021_Jurisdiction_Pop_Est'!$E$2:$L$430,2,FALSE),"")/'2021_Jurisdiction_Pop_Est'!$V$10)</f>
        <v>118.28416828736235</v>
      </c>
      <c r="AG36" s="1090">
        <f>$E36*(IF(VLOOKUP(AG$6,'2021_Jurisdiction_Pop_Est'!$E$2:$L$430,8,FALSE)="Y",VLOOKUP(AG$6,'2021_Jurisdiction_Pop_Est'!$E$2:$L$430,2,FALSE),"")/'2021_Jurisdiction_Pop_Est'!$V$10)</f>
        <v>55.545795891713865</v>
      </c>
      <c r="AH36" s="1090">
        <f>$E36*(IF(VLOOKUP(AH$6,'2021_Jurisdiction_Pop_Est'!$E$2:$L$430,8,FALSE)="Y",VLOOKUP(AH$6,'2021_Jurisdiction_Pop_Est'!$E$2:$L$430,2,FALSE),"")/'2021_Jurisdiction_Pop_Est'!$V$10)</f>
        <v>489.0390102636174</v>
      </c>
      <c r="AI36" s="1090">
        <f>$E36*(IF(VLOOKUP(AI$6,'2021_Jurisdiction_Pop_Est'!$E$2:$L$430,8,FALSE)="Y",VLOOKUP(AI$6,'2021_Jurisdiction_Pop_Est'!$E$2:$L$430,2,FALSE),"")/'2021_Jurisdiction_Pop_Est'!$V$10)</f>
        <v>39.727746783451394</v>
      </c>
      <c r="AJ36" s="1090">
        <f>$E36*(IF(VLOOKUP(AJ$6,'2021_Jurisdiction_Pop_Est'!$E$2:$L$430,8,FALSE)="Y",VLOOKUP(AJ$6,'2021_Jurisdiction_Pop_Est'!$E$2:$L$430,2,FALSE),"")/'2021_Jurisdiction_Pop_Est'!$V$10)</f>
        <v>28.152193972431611</v>
      </c>
      <c r="AK36" s="1090">
        <f>$E36*(IF(VLOOKUP(AK$6,'2021_Jurisdiction_Pop_Est'!$E$2:$L$430,8,FALSE)="Y",VLOOKUP(AK$6,'2021_Jurisdiction_Pop_Est'!$E$2:$L$430,2,FALSE),"")/'2021_Jurisdiction_Pop_Est'!$V$10)</f>
        <v>62.45741237596355</v>
      </c>
      <c r="AL36" s="1090">
        <f>$E36*(IF(VLOOKUP(AL$6,'2021_Jurisdiction_Pop_Est'!$E$2:$L$430,8,FALSE)="Y",VLOOKUP(AL$6,'2021_Jurisdiction_Pop_Est'!$E$2:$L$430,2,FALSE),"")/'2021_Jurisdiction_Pop_Est'!$V$10)</f>
        <v>6.6025604625962364</v>
      </c>
      <c r="AM36" s="1090">
        <f>$E36*(IF(VLOOKUP(AM$6,'2021_Jurisdiction_Pop_Est'!$E$2:$L$430,8,FALSE)="Y",VLOOKUP(AM$6,'2021_Jurisdiction_Pop_Est'!$E$2:$L$430,2,FALSE),"")/'2021_Jurisdiction_Pop_Est'!$V$10)</f>
        <v>17.700481240151614</v>
      </c>
      <c r="AN36" s="1090">
        <f>$E36*(IF(VLOOKUP(AN$6,'2021_Jurisdiction_Pop_Est'!$E$2:$L$430,8,FALSE)="Y",VLOOKUP(AN$6,'2021_Jurisdiction_Pop_Est'!$E$2:$L$430,2,FALSE),"")/'2021_Jurisdiction_Pop_Est'!$V$10)</f>
        <v>58.130628072815377</v>
      </c>
      <c r="AO36" s="1090">
        <f>$E36*(IF(VLOOKUP(AO$6,'2021_Jurisdiction_Pop_Est'!$E$2:$L$430,8,FALSE)="Y",VLOOKUP(AO$6,'2021_Jurisdiction_Pop_Est'!$E$2:$L$430,2,FALSE),"")/'2021_Jurisdiction_Pop_Est'!$V$10)</f>
        <v>16.745217173222795</v>
      </c>
      <c r="AP36" s="1090">
        <f>$E36*(IF(VLOOKUP(AP$6,'2021_Jurisdiction_Pop_Est'!$E$2:$L$430,8,FALSE)="Y",VLOOKUP(AP$6,'2021_Jurisdiction_Pop_Est'!$E$2:$L$430,2,FALSE),"")/'2021_Jurisdiction_Pop_Est'!$V$10)</f>
        <v>28.798402017706991</v>
      </c>
      <c r="AQ36" s="1090">
        <f>$E36*(IF(VLOOKUP(AQ$6,'2021_Jurisdiction_Pop_Est'!$E$2:$L$430,8,FALSE)="Y",VLOOKUP(AQ$6,'2021_Jurisdiction_Pop_Est'!$E$2:$L$430,2,FALSE),"")/'2021_Jurisdiction_Pop_Est'!$V$10)</f>
        <v>6091.5503787932566</v>
      </c>
      <c r="AR36" s="1090">
        <f>$E36*(IF(VLOOKUP(AR$6,'2021_Jurisdiction_Pop_Est'!$E$2:$L$430,8,FALSE)="Y",VLOOKUP(AR$6,'2021_Jurisdiction_Pop_Est'!$E$2:$L$430,2,FALSE),"")/'2021_Jurisdiction_Pop_Est'!$V$10)</f>
        <v>1187.1122751728349</v>
      </c>
      <c r="AS36" s="1090">
        <f>$E36*(IF(VLOOKUP(AS$6,'2021_Jurisdiction_Pop_Est'!$E$2:$L$430,8,FALSE)="Y",VLOOKUP(AS$6,'2021_Jurisdiction_Pop_Est'!$E$2:$L$430,2,FALSE),"")/'2021_Jurisdiction_Pop_Est'!$V$10)</f>
        <v>398.7384599368757</v>
      </c>
      <c r="AT36" s="1090">
        <f>$E36*(IF(VLOOKUP(AT$6,'2021_Jurisdiction_Pop_Est'!$E$2:$L$430,8,FALSE)="Y",VLOOKUP(AT$6,'2021_Jurisdiction_Pop_Est'!$E$2:$L$430,2,FALSE),"")/'2021_Jurisdiction_Pop_Est'!$V$10)</f>
        <v>195.40769369088011</v>
      </c>
      <c r="AU36" s="1090">
        <f>$E36*(IF(VLOOKUP(AU$6,'2021_Jurisdiction_Pop_Est'!$E$2:$L$430,8,FALSE)="Y",VLOOKUP(AU$6,'2021_Jurisdiction_Pop_Est'!$E$2:$L$430,2,FALSE),"")/'2021_Jurisdiction_Pop_Est'!$V$10)</f>
        <v>28.489345996053547</v>
      </c>
      <c r="AV36" s="1090">
        <f>$E36*(IF(VLOOKUP(AV$6,'2021_Jurisdiction_Pop_Est'!$E$2:$L$430,8,FALSE)="Y",VLOOKUP(AV$6,'2021_Jurisdiction_Pop_Est'!$E$2:$L$430,2,FALSE),"")/'2021_Jurisdiction_Pop_Est'!$V$10)</f>
        <v>23.347777635819032</v>
      </c>
      <c r="AW36" s="1090">
        <f>$E36*(IF(VLOOKUP(AW$6,'2021_Jurisdiction_Pop_Est'!$E$2:$L$430,8,FALSE)="Y",VLOOKUP(AW$6,'2021_Jurisdiction_Pop_Est'!$E$2:$L$430,2,FALSE),"")/'2021_Jurisdiction_Pop_Est'!$V$10)</f>
        <v>4501.0076113548066</v>
      </c>
      <c r="AX36" s="1090">
        <f>$E36*(IF(VLOOKUP(AX$6,'2021_Jurisdiction_Pop_Est'!$E$2:$L$430,8,FALSE)="Y",VLOOKUP(AX$6,'2021_Jurisdiction_Pop_Est'!$E$2:$L$430,2,FALSE),"")/'2021_Jurisdiction_Pop_Est'!$V$10)</f>
        <v>1146.6821283401709</v>
      </c>
      <c r="AY36" s="1090">
        <f>$E36*(IF(VLOOKUP(AY$6,'2021_Jurisdiction_Pop_Est'!$E$2:$L$430,8,FALSE)="Y",VLOOKUP(AY$6,'2021_Jurisdiction_Pop_Est'!$E$2:$L$430,2,FALSE),"")/'2021_Jurisdiction_Pop_Est'!$V$10)</f>
        <v>657.30596605293169</v>
      </c>
      <c r="AZ36" s="1090">
        <f>$E36*(IF(VLOOKUP(AZ$6,'2021_Jurisdiction_Pop_Est'!$E$2:$L$430,8,FALSE)="Y",VLOOKUP(AZ$6,'2021_Jurisdiction_Pop_Est'!$E$2:$L$430,2,FALSE),"")/'2021_Jurisdiction_Pop_Est'!$V$10)</f>
        <v>215.69300711213322</v>
      </c>
      <c r="BA36" s="1090">
        <f>$E36*(IF(VLOOKUP(BA$6,'2021_Jurisdiction_Pop_Est'!$E$2:$L$430,8,FALSE)="Y",VLOOKUP(BA$6,'2021_Jurisdiction_Pop_Est'!$E$2:$L$430,2,FALSE),"")/'2021_Jurisdiction_Pop_Est'!$V$10)</f>
        <v>574.05751222028221</v>
      </c>
      <c r="BB36" s="1090">
        <f>$E36*(IF(VLOOKUP(BB$6,'2021_Jurisdiction_Pop_Est'!$E$2:$L$430,8,FALSE)="Y",VLOOKUP(BB$6,'2021_Jurisdiction_Pop_Est'!$E$2:$L$430,2,FALSE),"")/'2021_Jurisdiction_Pop_Est'!$V$10)</f>
        <v>784.10322293674801</v>
      </c>
      <c r="BC36" s="1090">
        <f>$E36*(IF(VLOOKUP(BC$6,'2021_Jurisdiction_Pop_Est'!$E$2:$L$430,8,FALSE)="Y",VLOOKUP(BC$6,'2021_Jurisdiction_Pop_Est'!$E$2:$L$430,2,FALSE),"")/'2021_Jurisdiction_Pop_Est'!$V$10)</f>
        <v>5029.999136417623</v>
      </c>
      <c r="BD36" s="1090">
        <f>$E36*(IF(VLOOKUP(BD$6,'2021_Jurisdiction_Pop_Est'!$E$2:$L$430,8,FALSE)="Y",VLOOKUP(BD$6,'2021_Jurisdiction_Pop_Est'!$E$2:$L$430,2,FALSE),"")/'2021_Jurisdiction_Pop_Est'!$V$10)</f>
        <v>507.94761958841428</v>
      </c>
      <c r="BE36" s="1090">
        <f>$E36*(IF(VLOOKUP(BE$6,'2021_Jurisdiction_Pop_Est'!$E$2:$L$430,8,FALSE)="Y",VLOOKUP(BE$6,'2021_Jurisdiction_Pop_Est'!$E$2:$L$430,2,FALSE),"")/'2021_Jurisdiction_Pop_Est'!$V$10)</f>
        <v>149.33025046254892</v>
      </c>
      <c r="BF36" s="1090">
        <f>$E36*(IF(VLOOKUP(BF$6,'2021_Jurisdiction_Pop_Est'!$E$2:$L$430,8,FALSE)="Y",VLOOKUP(BF$6,'2021_Jurisdiction_Pop_Est'!$E$2:$L$430,2,FALSE),"")/'2021_Jurisdiction_Pop_Est'!$V$10)</f>
        <v>65.885124616119882</v>
      </c>
      <c r="BG36" s="1090">
        <f>$E36*(IF(VLOOKUP(BG$6,'2021_Jurisdiction_Pop_Est'!$E$2:$L$430,8,FALSE)="Y",VLOOKUP(BG$6,'2021_Jurisdiction_Pop_Est'!$E$2:$L$430,2,FALSE),"")/'2021_Jurisdiction_Pop_Est'!$V$10)</f>
        <v>277.64469145266389</v>
      </c>
      <c r="BH36" s="1090">
        <f>$E36*(IF(VLOOKUP(BH$6,'2021_Jurisdiction_Pop_Est'!$E$2:$L$430,8,FALSE)="Y",VLOOKUP(BH$6,'2021_Jurisdiction_Pop_Est'!$E$2:$L$430,2,FALSE),"")/'2021_Jurisdiction_Pop_Est'!$V$10)</f>
        <v>121.34663250192827</v>
      </c>
      <c r="BI36" s="1090">
        <f>$E36*(IF(VLOOKUP(BI$6,'2021_Jurisdiction_Pop_Est'!$E$2:$L$430,8,FALSE)="Y",VLOOKUP(BI$6,'2021_Jurisdiction_Pop_Est'!$E$2:$L$430,2,FALSE),"")/'2021_Jurisdiction_Pop_Est'!$V$10)</f>
        <v>166.94644369679503</v>
      </c>
      <c r="BJ36" s="1090">
        <f>$E36*(IF(VLOOKUP(BJ$6,'2021_Jurisdiction_Pop_Est'!$E$2:$L$430,8,FALSE)="Y",VLOOKUP(BJ$6,'2021_Jurisdiction_Pop_Est'!$E$2:$L$430,2,FALSE),"")/'2021_Jurisdiction_Pop_Est'!$V$10)</f>
        <v>71.279556994070859</v>
      </c>
      <c r="BK36" s="1090">
        <f>$E36*(IF(VLOOKUP(BK$6,'2021_Jurisdiction_Pop_Est'!$E$2:$L$430,8,FALSE)="Y",VLOOKUP(BK$6,'2021_Jurisdiction_Pop_Est'!$E$2:$L$430,2,FALSE),"")/'2021_Jurisdiction_Pop_Est'!$V$10)</f>
        <v>1289.5222023479978</v>
      </c>
      <c r="BL36" s="1090">
        <f>$E36*(IF(VLOOKUP(BL$6,'2021_Jurisdiction_Pop_Est'!$E$2:$L$430,8,FALSE)="Y",VLOOKUP(BL$6,'2021_Jurisdiction_Pop_Est'!$E$2:$L$430,2,FALSE),"")/'2021_Jurisdiction_Pop_Est'!$V$10)</f>
        <v>394.04642760813709</v>
      </c>
      <c r="BM36" s="1090">
        <f>$E36*(IF(VLOOKUP(BM$6,'2021_Jurisdiction_Pop_Est'!$E$2:$L$430,8,FALSE)="Y",VLOOKUP(BM$6,'2021_Jurisdiction_Pop_Est'!$E$2:$L$430,2,FALSE),"")/'2021_Jurisdiction_Pop_Est'!$V$10)</f>
        <v>1762.2374354679196</v>
      </c>
      <c r="BN36" s="1090">
        <f>$E36*(IF(VLOOKUP(BN$6,'2021_Jurisdiction_Pop_Est'!$E$2:$L$430,8,FALSE)="Y",VLOOKUP(BN$6,'2021_Jurisdiction_Pop_Est'!$E$2:$L$430,2,FALSE),"")/'2021_Jurisdiction_Pop_Est'!$V$10)</f>
        <v>475.721505330551</v>
      </c>
      <c r="BO36" s="1090">
        <f>$E36*(IF(VLOOKUP(BO$6,'2021_Jurisdiction_Pop_Est'!$E$2:$L$430,8,FALSE)="Y",VLOOKUP(BO$6,'2021_Jurisdiction_Pop_Est'!$E$2:$L$430,2,FALSE),"")/'2021_Jurisdiction_Pop_Est'!$V$10)</f>
        <v>62.148356354310103</v>
      </c>
      <c r="BP36" s="1090">
        <f>$E36*(IF(VLOOKUP(BP$6,'2021_Jurisdiction_Pop_Est'!$E$2:$L$430,8,FALSE)="Y",VLOOKUP(BP$6,'2021_Jurisdiction_Pop_Est'!$E$2:$L$430,2,FALSE),"")/'2021_Jurisdiction_Pop_Est'!$V$10)</f>
        <v>1225.2104538421133</v>
      </c>
      <c r="BQ36" s="1090">
        <f>$E36*(IF(VLOOKUP(BQ$6,'2021_Jurisdiction_Pop_Est'!$E$2:$L$430,8,FALSE)="Y",VLOOKUP(BQ$6,'2021_Jurisdiction_Pop_Est'!$E$2:$L$430,2,FALSE),"")/'2021_Jurisdiction_Pop_Est'!$V$10)</f>
        <v>118.22797628342538</v>
      </c>
      <c r="BR36" s="1090">
        <f>$E36*(IF(VLOOKUP(BR$6,'2021_Jurisdiction_Pop_Est'!$E$2:$L$430,8,FALSE)="Y",VLOOKUP(BR$6,'2021_Jurisdiction_Pop_Est'!$E$2:$L$430,2,FALSE),"")/'2021_Jurisdiction_Pop_Est'!$V$10)</f>
        <v>982.23622881857204</v>
      </c>
      <c r="BS36" s="1090" t="e">
        <f>$E36*(IF(VLOOKUP(BS$6,'2021_Jurisdiction_Pop_Est'!$E$2:$L$430,8,FALSE)="Y",VLOOKUP(BS$6,'2021_Jurisdiction_Pop_Est'!$E$2:$L$430,2,FALSE),"")/'2021_Jurisdiction_Pop_Est'!$V$10)</f>
        <v>#VALUE!</v>
      </c>
      <c r="BT36" s="1090">
        <f>$E36*(IF(VLOOKUP(BT$6,'2021_Jurisdiction_Pop_Est'!$E$2:$L$430,8,FALSE)="Y",VLOOKUP(BT$6,'2021_Jurisdiction_Pop_Est'!$E$2:$L$430,2,FALSE),"")/'2021_Jurisdiction_Pop_Est'!$V$10)</f>
        <v>389.77583530892593</v>
      </c>
      <c r="BU36" s="1090">
        <f>$E36*(IF(VLOOKUP(BU$6,'2021_Jurisdiction_Pop_Est'!$E$2:$L$430,8,FALSE)="Y",VLOOKUP(BU$6,'2021_Jurisdiction_Pop_Est'!$E$2:$L$430,2,FALSE),"")/'2021_Jurisdiction_Pop_Est'!$V$10)</f>
        <v>126.93773689365871</v>
      </c>
      <c r="BV36" s="1090" t="e">
        <f>$E36*(IF(VLOOKUP(BV$6,'2021_Jurisdiction_Pop_Est'!$E$2:$L$430,8,FALSE)="Y",VLOOKUP(BV$6,'2021_Jurisdiction_Pop_Est'!$E$2:$L$430,2,FALSE),"")/'2021_Jurisdiction_Pop_Est'!$V$10)</f>
        <v>#VALUE!</v>
      </c>
      <c r="BW36" s="1090">
        <f>$E36*(IF(VLOOKUP(BW$6,'2021_Jurisdiction_Pop_Est'!$E$2:$L$430,8,FALSE)="Y",VLOOKUP(BW$6,'2021_Jurisdiction_Pop_Est'!$E$2:$L$430,2,FALSE),"")/'2021_Jurisdiction_Pop_Est'!$V$10)</f>
        <v>616.426283188772</v>
      </c>
      <c r="BX36" s="1090">
        <f>$E36*(IF(VLOOKUP(BX$6,'2021_Jurisdiction_Pop_Est'!$E$2:$L$430,8,FALSE)="Y",VLOOKUP(BX$6,'2021_Jurisdiction_Pop_Est'!$E$2:$L$430,2,FALSE),"")/'2021_Jurisdiction_Pop_Est'!$V$10)</f>
        <v>1782.1855968655509</v>
      </c>
      <c r="BY36" s="1090">
        <f>$E36*(IF(VLOOKUP(BY$6,'2021_Jurisdiction_Pop_Est'!$E$2:$L$430,8,FALSE)="Y",VLOOKUP(BY$6,'2021_Jurisdiction_Pop_Est'!$E$2:$L$430,2,FALSE),"")/'2021_Jurisdiction_Pop_Est'!$V$10)</f>
        <v>726.92785893086136</v>
      </c>
      <c r="BZ36" s="1090">
        <f>$E36*(IF(VLOOKUP(BZ$6,'2021_Jurisdiction_Pop_Est'!$E$2:$L$430,8,FALSE)="Y",VLOOKUP(BZ$6,'2021_Jurisdiction_Pop_Est'!$E$2:$L$430,2,FALSE),"")/'2021_Jurisdiction_Pop_Est'!$V$10)</f>
        <v>254.21262581093933</v>
      </c>
      <c r="CA36" s="1090">
        <f>$E36*(IF(VLOOKUP(CA$6,'2021_Jurisdiction_Pop_Est'!$E$2:$L$430,8,FALSE)="Y",VLOOKUP(CA$6,'2021_Jurisdiction_Pop_Est'!$E$2:$L$430,2,FALSE),"")/'2021_Jurisdiction_Pop_Est'!$V$10)</f>
        <v>996.28422980281925</v>
      </c>
      <c r="CB36" s="1090">
        <f>$E36*(IF(VLOOKUP(CB$6,'2021_Jurisdiction_Pop_Est'!$E$2:$L$430,8,FALSE)="Y",VLOOKUP(CB$6,'2021_Jurisdiction_Pop_Est'!$E$2:$L$430,2,FALSE),"")/'2021_Jurisdiction_Pop_Est'!$V$10)</f>
        <v>123.8190806751558</v>
      </c>
      <c r="CC36" s="1090">
        <f>$E36*(IF(VLOOKUP(CC$6,'2021_Jurisdiction_Pop_Est'!$E$2:$L$430,8,FALSE)="Y",VLOOKUP(CC$6,'2021_Jurisdiction_Pop_Est'!$E$2:$L$430,2,FALSE),"")/'2021_Jurisdiction_Pop_Est'!$V$10)</f>
        <v>41.357314897624079</v>
      </c>
      <c r="CD36" s="1114"/>
      <c r="CE36" s="1114"/>
      <c r="CF36" s="1114"/>
      <c r="CG36" s="1114"/>
      <c r="CH36" s="1114"/>
      <c r="CI36" s="1114"/>
      <c r="CJ36" s="1114"/>
      <c r="CK36" s="1114"/>
      <c r="CM36" s="1148"/>
      <c r="CN36" s="1115"/>
      <c r="CO36" s="1115"/>
      <c r="CP36" s="1117"/>
    </row>
    <row r="37" spans="1:227" s="1150" customFormat="1" ht="16.95" customHeight="1" x14ac:dyDescent="0.25">
      <c r="A37" s="1141"/>
      <c r="B37" s="1142" t="s">
        <v>704</v>
      </c>
      <c r="C37" s="1142" t="s">
        <v>704</v>
      </c>
      <c r="D37" s="955" t="s">
        <v>6</v>
      </c>
      <c r="E37" s="961">
        <v>180000</v>
      </c>
      <c r="F37" s="1353" t="s">
        <v>703</v>
      </c>
      <c r="G37" s="1353" t="s">
        <v>129</v>
      </c>
      <c r="H37" s="1090">
        <f>$E37*(IF(VLOOKUP(H$6,'2021_Jurisdiction_Pop_Est'!$E$2:$L$430,8,FALSE)="Y",VLOOKUP(H$6,'2021_Jurisdiction_Pop_Est'!$E$2:$L$430,2,FALSE),"")/'2021_Jurisdiction_Pop_Est'!$V$10)</f>
        <v>141261.01954771942</v>
      </c>
      <c r="I37" s="1090">
        <f>$E37*(IF(VLOOKUP(I$6,'2021_Jurisdiction_Pop_Est'!$E$2:$L$430,8,FALSE)="Y",VLOOKUP(I$6,'2021_Jurisdiction_Pop_Est'!$E$2:$L$430,2,FALSE),"")/'2021_Jurisdiction_Pop_Est'!$V$10)</f>
        <v>1475.8741109833484</v>
      </c>
      <c r="J37" s="1090">
        <f>$E37*(IF(VLOOKUP(J$6,'2021_Jurisdiction_Pop_Est'!$E$2:$L$430,8,FALSE)="Y",VLOOKUP(J$6,'2021_Jurisdiction_Pop_Est'!$E$2:$L$430,2,FALSE),"")/'2021_Jurisdiction_Pop_Est'!$V$10)</f>
        <v>1008.1555300029812</v>
      </c>
      <c r="K37" s="1090">
        <f>$E37*(IF(VLOOKUP(K$6,'2021_Jurisdiction_Pop_Est'!$E$2:$L$430,8,FALSE)="Y",VLOOKUP(K$6,'2021_Jurisdiction_Pop_Est'!$E$2:$L$430,2,FALSE),"")/'2021_Jurisdiction_Pop_Est'!$V$10)</f>
        <v>96853.413398066536</v>
      </c>
      <c r="L37" s="1090">
        <f>$E37*(IF(VLOOKUP(L$6,'2021_Jurisdiction_Pop_Est'!$E$2:$L$430,8,FALSE)="Y",VLOOKUP(L$6,'2021_Jurisdiction_Pop_Est'!$E$2:$L$430,2,FALSE),"")/'2021_Jurisdiction_Pop_Est'!$V$10)</f>
        <v>5240.5136067458798</v>
      </c>
      <c r="M37" s="1090">
        <f>$E37*(IF(VLOOKUP(M$6,'2021_Jurisdiction_Pop_Est'!$E$2:$L$430,8,FALSE)="Y",VLOOKUP(M$6,'2021_Jurisdiction_Pop_Est'!$E$2:$L$430,2,FALSE),"")/'2021_Jurisdiction_Pop_Est'!$V$10)</f>
        <v>3805.8430220178016</v>
      </c>
      <c r="N37" s="1090">
        <f>$E37*(IF(VLOOKUP(N$6,'2021_Jurisdiction_Pop_Est'!$E$2:$L$430,8,FALSE)="Y",VLOOKUP(N$6,'2021_Jurisdiction_Pop_Est'!$E$2:$L$430,2,FALSE),"")/'2021_Jurisdiction_Pop_Est'!$V$10)</f>
        <v>860.05706741620884</v>
      </c>
      <c r="O37" s="1090">
        <f>$E37*(IF(VLOOKUP(O$6,'2021_Jurisdiction_Pop_Est'!$E$2:$L$430,8,FALSE)="Y",VLOOKUP(O$6,'2021_Jurisdiction_Pop_Est'!$E$2:$L$430,2,FALSE),"")/'2021_Jurisdiction_Pop_Est'!$V$10)</f>
        <v>4399.6209701460757</v>
      </c>
      <c r="P37" s="1090">
        <f>$E37*(IF(VLOOKUP(P$6,'2021_Jurisdiction_Pop_Est'!$E$2:$L$430,8,FALSE)="Y",VLOOKUP(P$6,'2021_Jurisdiction_Pop_Est'!$E$2:$L$430,2,FALSE),"")/'2021_Jurisdiction_Pop_Est'!$V$10)</f>
        <v>636.79144840509343</v>
      </c>
      <c r="Q37" s="1090">
        <f>$E37*(IF(VLOOKUP(Q$6,'2021_Jurisdiction_Pop_Est'!$E$2:$L$430,8,FALSE)="Y",VLOOKUP(Q$6,'2021_Jurisdiction_Pop_Est'!$E$2:$L$430,2,FALSE),"")/'2021_Jurisdiction_Pop_Est'!$V$10)</f>
        <v>3949.3633150206547</v>
      </c>
      <c r="R37" s="1090">
        <f>$E37*(IF(VLOOKUP(R$6,'2021_Jurisdiction_Pop_Est'!$E$2:$L$430,8,FALSE)="Y",VLOOKUP(R$6,'2021_Jurisdiction_Pop_Est'!$E$2:$L$430,2,FALSE),"")/'2021_Jurisdiction_Pop_Est'!$V$10)</f>
        <v>1156.5733997700268</v>
      </c>
      <c r="S37" s="1090">
        <f>$E37*(IF(VLOOKUP(S$6,'2021_Jurisdiction_Pop_Est'!$E$2:$L$430,8,FALSE)="Y",VLOOKUP(S$6,'2021_Jurisdiction_Pop_Est'!$E$2:$L$430,2,FALSE),"")/'2021_Jurisdiction_Pop_Est'!$V$10)</f>
        <v>599.63374643328643</v>
      </c>
      <c r="T37" s="1090">
        <f>$E37*(IF(VLOOKUP(T$6,'2021_Jurisdiction_Pop_Est'!$E$2:$L$430,8,FALSE)="Y",VLOOKUP(T$6,'2021_Jurisdiction_Pop_Est'!$E$2:$L$430,2,FALSE),"")/'2021_Jurisdiction_Pop_Est'!$V$10)</f>
        <v>4354.6910267876156</v>
      </c>
      <c r="U37" s="1090">
        <f>$E37*(IF(VLOOKUP(U$6,'2021_Jurisdiction_Pop_Est'!$E$2:$L$430,8,FALSE)="Y",VLOOKUP(U$6,'2021_Jurisdiction_Pop_Est'!$E$2:$L$430,2,FALSE),"")/'2021_Jurisdiction_Pop_Est'!$V$10)</f>
        <v>3898.6840424172733</v>
      </c>
      <c r="V37" s="1090">
        <f>$E37*(IF(VLOOKUP(V$6,'2021_Jurisdiction_Pop_Est'!$E$2:$L$430,8,FALSE)="Y",VLOOKUP(V$6,'2021_Jurisdiction_Pop_Est'!$E$2:$L$430,2,FALSE),"")/'2021_Jurisdiction_Pop_Est'!$V$10)</f>
        <v>4169.6478003492184</v>
      </c>
      <c r="W37" s="1090">
        <f>$E37*(IF(VLOOKUP(W$6,'2021_Jurisdiction_Pop_Est'!$E$2:$L$430,8,FALSE)="Y",VLOOKUP(W$6,'2021_Jurisdiction_Pop_Est'!$E$2:$L$430,2,FALSE),"")/'2021_Jurisdiction_Pop_Est'!$V$10)</f>
        <v>2156.4243430858992</v>
      </c>
      <c r="X37" s="1090">
        <f>$E37*(IF(VLOOKUP(X$6,'2021_Jurisdiction_Pop_Est'!$E$2:$L$430,8,FALSE)="Y",VLOOKUP(X$6,'2021_Jurisdiction_Pop_Est'!$E$2:$L$430,2,FALSE),"")/'2021_Jurisdiction_Pop_Est'!$V$10)</f>
        <v>1566.0534048805418</v>
      </c>
      <c r="Y37" s="1090">
        <f>$E37*(IF(VLOOKUP(Y$6,'2021_Jurisdiction_Pop_Est'!$E$2:$L$430,8,FALSE)="Y",VLOOKUP(Y$6,'2021_Jurisdiction_Pop_Est'!$E$2:$L$430,2,FALSE),"")/'2021_Jurisdiction_Pop_Est'!$V$10)</f>
        <v>862.93173203866957</v>
      </c>
      <c r="Z37" s="1090">
        <f>$E37*(IF(VLOOKUP(Z$6,'2021_Jurisdiction_Pop_Est'!$E$2:$L$430,8,FALSE)="Y",VLOOKUP(Z$6,'2021_Jurisdiction_Pop_Est'!$E$2:$L$430,2,FALSE),"")/'2021_Jurisdiction_Pop_Est'!$V$10)</f>
        <v>476.55551296793146</v>
      </c>
      <c r="AA37" s="1090">
        <f>$E37*(IF(VLOOKUP(AA$6,'2021_Jurisdiction_Pop_Est'!$E$2:$L$430,8,FALSE)="Y",VLOOKUP(AA$6,'2021_Jurisdiction_Pop_Est'!$E$2:$L$430,2,FALSE),"")/'2021_Jurisdiction_Pop_Est'!$V$10)</f>
        <v>1112.0693326519313</v>
      </c>
      <c r="AB37" s="1090">
        <f>$E37*(IF(VLOOKUP(AB$6,'2021_Jurisdiction_Pop_Est'!$E$2:$L$430,8,FALSE)="Y",VLOOKUP(AB$6,'2021_Jurisdiction_Pop_Est'!$E$2:$L$430,2,FALSE),"")/'2021_Jurisdiction_Pop_Est'!$V$10)</f>
        <v>450.89646948596737</v>
      </c>
      <c r="AC37" s="1090">
        <f>$E37*(IF(VLOOKUP(AC$6,'2021_Jurisdiction_Pop_Est'!$E$2:$L$430,8,FALSE)="Y",VLOOKUP(AC$6,'2021_Jurisdiction_Pop_Est'!$E$2:$L$430,2,FALSE),"")/'2021_Jurisdiction_Pop_Est'!$V$10)</f>
        <v>1472.4671010604318</v>
      </c>
      <c r="AD37" s="1090">
        <f>$E37*(IF(VLOOKUP(AD$6,'2021_Jurisdiction_Pop_Est'!$E$2:$L$430,8,FALSE)="Y",VLOOKUP(AD$6,'2021_Jurisdiction_Pop_Est'!$E$2:$L$430,2,FALSE),"")/'2021_Jurisdiction_Pop_Est'!$V$10)</f>
        <v>1175.5248924662492</v>
      </c>
      <c r="AE37" s="1090">
        <f>$E37*(IF(VLOOKUP(AE$6,'2021_Jurisdiction_Pop_Est'!$E$2:$L$430,8,FALSE)="Y",VLOOKUP(AE$6,'2021_Jurisdiction_Pop_Est'!$E$2:$L$430,2,FALSE),"")/'2021_Jurisdiction_Pop_Est'!$V$10)</f>
        <v>279.48128273923601</v>
      </c>
      <c r="AF37" s="1090">
        <f>$E37*(IF(VLOOKUP(AF$6,'2021_Jurisdiction_Pop_Est'!$E$2:$L$430,8,FALSE)="Y",VLOOKUP(AF$6,'2021_Jurisdiction_Pop_Est'!$E$2:$L$430,2,FALSE),"")/'2021_Jurisdiction_Pop_Est'!$V$10)</f>
        <v>448.23474298368893</v>
      </c>
      <c r="AG37" s="1090">
        <f>$E37*(IF(VLOOKUP(AG$6,'2021_Jurisdiction_Pop_Est'!$E$2:$L$430,8,FALSE)="Y",VLOOKUP(AG$6,'2021_Jurisdiction_Pop_Est'!$E$2:$L$430,2,FALSE),"")/'2021_Jurisdiction_Pop_Est'!$V$10)</f>
        <v>210.48933180017886</v>
      </c>
      <c r="AH37" s="1090">
        <f>$E37*(IF(VLOOKUP(AH$6,'2021_Jurisdiction_Pop_Est'!$E$2:$L$430,8,FALSE)="Y",VLOOKUP(AH$6,'2021_Jurisdiction_Pop_Est'!$E$2:$L$430,2,FALSE),"")/'2021_Jurisdiction_Pop_Est'!$V$10)</f>
        <v>1853.2004599463396</v>
      </c>
      <c r="AI37" s="1090">
        <f>$E37*(IF(VLOOKUP(AI$6,'2021_Jurisdiction_Pop_Est'!$E$2:$L$430,8,FALSE)="Y",VLOOKUP(AI$6,'2021_Jurisdiction_Pop_Est'!$E$2:$L$430,2,FALSE),"")/'2021_Jurisdiction_Pop_Est'!$V$10)</f>
        <v>150.54725096886844</v>
      </c>
      <c r="AJ37" s="1090">
        <f>$E37*(IF(VLOOKUP(AJ$6,'2021_Jurisdiction_Pop_Est'!$E$2:$L$430,8,FALSE)="Y",VLOOKUP(AJ$6,'2021_Jurisdiction_Pop_Est'!$E$2:$L$430,2,FALSE),"")/'2021_Jurisdiction_Pop_Est'!$V$10)</f>
        <v>106.68199821131979</v>
      </c>
      <c r="AK37" s="1090">
        <f>$E37*(IF(VLOOKUP(AK$6,'2021_Jurisdiction_Pop_Est'!$E$2:$L$430,8,FALSE)="Y",VLOOKUP(AK$6,'2021_Jurisdiction_Pop_Est'!$E$2:$L$430,2,FALSE),"")/'2021_Jurisdiction_Pop_Est'!$V$10)</f>
        <v>236.6807205825987</v>
      </c>
      <c r="AL37" s="1090">
        <f>$E37*(IF(VLOOKUP(AL$6,'2021_Jurisdiction_Pop_Est'!$E$2:$L$430,8,FALSE)="Y",VLOOKUP(AL$6,'2021_Jurisdiction_Pop_Est'!$E$2:$L$430,2,FALSE),"")/'2021_Jurisdiction_Pop_Est'!$V$10)</f>
        <v>25.020229121417316</v>
      </c>
      <c r="AM37" s="1090">
        <f>$E37*(IF(VLOOKUP(AM$6,'2021_Jurisdiction_Pop_Est'!$E$2:$L$430,8,FALSE)="Y",VLOOKUP(AM$6,'2021_Jurisdiction_Pop_Est'!$E$2:$L$430,2,FALSE),"")/'2021_Jurisdiction_Pop_Est'!$V$10)</f>
        <v>67.075507857416639</v>
      </c>
      <c r="AN37" s="1090">
        <f>$E37*(IF(VLOOKUP(AN$6,'2021_Jurisdiction_Pop_Est'!$E$2:$L$430,8,FALSE)="Y",VLOOKUP(AN$6,'2021_Jurisdiction_Pop_Est'!$E$2:$L$430,2,FALSE),"")/'2021_Jurisdiction_Pop_Est'!$V$10)</f>
        <v>220.28448532856353</v>
      </c>
      <c r="AO37" s="1090">
        <f>$E37*(IF(VLOOKUP(AO$6,'2021_Jurisdiction_Pop_Est'!$E$2:$L$430,8,FALSE)="Y",VLOOKUP(AO$6,'2021_Jurisdiction_Pop_Est'!$E$2:$L$430,2,FALSE),"")/'2021_Jurisdiction_Pop_Est'!$V$10)</f>
        <v>63.455559814317958</v>
      </c>
      <c r="AP37" s="1090">
        <f>$E37*(IF(VLOOKUP(AP$6,'2021_Jurisdiction_Pop_Est'!$E$2:$L$430,8,FALSE)="Y",VLOOKUP(AP$6,'2021_Jurisdiction_Pop_Est'!$E$2:$L$430,2,FALSE),"")/'2021_Jurisdiction_Pop_Est'!$V$10)</f>
        <v>109.13078659341596</v>
      </c>
      <c r="AQ37" s="1090">
        <f>$E37*(IF(VLOOKUP(AQ$6,'2021_Jurisdiction_Pop_Est'!$E$2:$L$430,8,FALSE)="Y",VLOOKUP(AQ$6,'2021_Jurisdiction_Pop_Est'!$E$2:$L$430,2,FALSE),"")/'2021_Jurisdiction_Pop_Est'!$V$10)</f>
        <v>23083.769856479707</v>
      </c>
      <c r="AR37" s="1090">
        <f>$E37*(IF(VLOOKUP(AR$6,'2021_Jurisdiction_Pop_Est'!$E$2:$L$430,8,FALSE)="Y",VLOOKUP(AR$6,'2021_Jurisdiction_Pop_Est'!$E$2:$L$430,2,FALSE),"")/'2021_Jurisdiction_Pop_Est'!$V$10)</f>
        <v>4498.5307269707428</v>
      </c>
      <c r="AS37" s="1090">
        <f>$E37*(IF(VLOOKUP(AS$6,'2021_Jurisdiction_Pop_Est'!$E$2:$L$430,8,FALSE)="Y",VLOOKUP(AS$6,'2021_Jurisdiction_Pop_Est'!$E$2:$L$430,2,FALSE),"")/'2021_Jurisdiction_Pop_Est'!$V$10)</f>
        <v>1511.0089008134237</v>
      </c>
      <c r="AT37" s="1090">
        <f>$E37*(IF(VLOOKUP(AT$6,'2021_Jurisdiction_Pop_Est'!$E$2:$L$430,8,FALSE)="Y",VLOOKUP(AT$6,'2021_Jurisdiction_Pop_Est'!$E$2:$L$430,2,FALSE),"")/'2021_Jurisdiction_Pop_Est'!$V$10)</f>
        <v>740.4923129338614</v>
      </c>
      <c r="AU37" s="1090">
        <f>$E37*(IF(VLOOKUP(AU$6,'2021_Jurisdiction_Pop_Est'!$E$2:$L$430,8,FALSE)="Y",VLOOKUP(AU$6,'2021_Jurisdiction_Pop_Est'!$E$2:$L$430,2,FALSE),"")/'2021_Jurisdiction_Pop_Est'!$V$10)</f>
        <v>107.95962693241344</v>
      </c>
      <c r="AV37" s="1090">
        <f>$E37*(IF(VLOOKUP(AV$6,'2021_Jurisdiction_Pop_Est'!$E$2:$L$430,8,FALSE)="Y",VLOOKUP(AV$6,'2021_Jurisdiction_Pop_Est'!$E$2:$L$430,2,FALSE),"")/'2021_Jurisdiction_Pop_Est'!$V$10)</f>
        <v>88.475788935735281</v>
      </c>
      <c r="AW37" s="1090">
        <f>$E37*(IF(VLOOKUP(AW$6,'2021_Jurisdiction_Pop_Est'!$E$2:$L$430,8,FALSE)="Y",VLOOKUP(AW$6,'2021_Jurisdiction_Pop_Est'!$E$2:$L$430,2,FALSE),"")/'2021_Jurisdiction_Pop_Est'!$V$10)</f>
        <v>17056.44989566032</v>
      </c>
      <c r="AX37" s="1090">
        <f>$E37*(IF(VLOOKUP(AX$6,'2021_Jurisdiction_Pop_Est'!$E$2:$L$430,8,FALSE)="Y",VLOOKUP(AX$6,'2021_Jurisdiction_Pop_Est'!$E$2:$L$430,2,FALSE),"")/'2021_Jurisdiction_Pop_Est'!$V$10)</f>
        <v>4345.3217494995952</v>
      </c>
      <c r="AY37" s="1090">
        <f>$E37*(IF(VLOOKUP(AY$6,'2021_Jurisdiction_Pop_Est'!$E$2:$L$430,8,FALSE)="Y",VLOOKUP(AY$6,'2021_Jurisdiction_Pop_Est'!$E$2:$L$430,2,FALSE),"")/'2021_Jurisdiction_Pop_Est'!$V$10)</f>
        <v>2490.8436608321622</v>
      </c>
      <c r="AZ37" s="1090">
        <f>$E37*(IF(VLOOKUP(AZ$6,'2021_Jurisdiction_Pop_Est'!$E$2:$L$430,8,FALSE)="Y",VLOOKUP(AZ$6,'2021_Jurisdiction_Pop_Est'!$E$2:$L$430,2,FALSE),"")/'2021_Jurisdiction_Pop_Est'!$V$10)</f>
        <v>817.36297431966273</v>
      </c>
      <c r="BA37" s="1090">
        <f>$E37*(IF(VLOOKUP(BA$6,'2021_Jurisdiction_Pop_Est'!$E$2:$L$430,8,FALSE)="Y",VLOOKUP(BA$6,'2021_Jurisdiction_Pop_Est'!$E$2:$L$430,2,FALSE),"")/'2021_Jurisdiction_Pop_Est'!$V$10)</f>
        <v>2175.3758357821221</v>
      </c>
      <c r="BB37" s="1090">
        <f>$E37*(IF(VLOOKUP(BB$6,'2021_Jurisdiction_Pop_Est'!$E$2:$L$430,8,FALSE)="Y",VLOOKUP(BB$6,'2021_Jurisdiction_Pop_Est'!$E$2:$L$430,2,FALSE),"")/'2021_Jurisdiction_Pop_Est'!$V$10)</f>
        <v>2971.338529023466</v>
      </c>
      <c r="BC37" s="1090">
        <f>$E37*(IF(VLOOKUP(BC$6,'2021_Jurisdiction_Pop_Est'!$E$2:$L$430,8,FALSE)="Y",VLOOKUP(BC$6,'2021_Jurisdiction_Pop_Est'!$E$2:$L$430,2,FALSE),"")/'2021_Jurisdiction_Pop_Est'!$V$10)</f>
        <v>19061.049359056258</v>
      </c>
      <c r="BD37" s="1090">
        <f>$E37*(IF(VLOOKUP(BD$6,'2021_Jurisdiction_Pop_Est'!$E$2:$L$430,8,FALSE)="Y",VLOOKUP(BD$6,'2021_Jurisdiction_Pop_Est'!$E$2:$L$430,2,FALSE),"")/'2021_Jurisdiction_Pop_Est'!$V$10)</f>
        <v>1924.8541373876751</v>
      </c>
      <c r="BE37" s="1090">
        <f>$E37*(IF(VLOOKUP(BE$6,'2021_Jurisdiction_Pop_Est'!$E$2:$L$430,8,FALSE)="Y",VLOOKUP(BE$6,'2021_Jurisdiction_Pop_Est'!$E$2:$L$430,2,FALSE),"")/'2021_Jurisdiction_Pop_Est'!$V$10)</f>
        <v>565.8830543843959</v>
      </c>
      <c r="BF37" s="1090">
        <f>$E37*(IF(VLOOKUP(BF$6,'2021_Jurisdiction_Pop_Est'!$E$2:$L$430,8,FALSE)="Y",VLOOKUP(BF$6,'2021_Jurisdiction_Pop_Est'!$E$2:$L$430,2,FALSE),"")/'2021_Jurisdiction_Pop_Est'!$V$10)</f>
        <v>249.66994591371747</v>
      </c>
      <c r="BG37" s="1090">
        <f>$E37*(IF(VLOOKUP(BG$6,'2021_Jurisdiction_Pop_Est'!$E$2:$L$430,8,FALSE)="Y",VLOOKUP(BG$6,'2021_Jurisdiction_Pop_Est'!$E$2:$L$430,2,FALSE),"")/'2021_Jurisdiction_Pop_Est'!$V$10)</f>
        <v>1052.127251820621</v>
      </c>
      <c r="BH37" s="1090">
        <f>$E37*(IF(VLOOKUP(BH$6,'2021_Jurisdiction_Pop_Est'!$E$2:$L$430,8,FALSE)="Y",VLOOKUP(BH$6,'2021_Jurisdiction_Pop_Est'!$E$2:$L$430,2,FALSE),"")/'2021_Jurisdiction_Pop_Est'!$V$10)</f>
        <v>459.8398705336229</v>
      </c>
      <c r="BI37" s="1090">
        <f>$E37*(IF(VLOOKUP(BI$6,'2021_Jurisdiction_Pop_Est'!$E$2:$L$430,8,FALSE)="Y",VLOOKUP(BI$6,'2021_Jurisdiction_Pop_Est'!$E$2:$L$430,2,FALSE),"")/'2021_Jurisdiction_Pop_Est'!$V$10)</f>
        <v>632.6391550615391</v>
      </c>
      <c r="BJ37" s="1090">
        <f>$E37*(IF(VLOOKUP(BJ$6,'2021_Jurisdiction_Pop_Est'!$E$2:$L$430,8,FALSE)="Y",VLOOKUP(BJ$6,'2021_Jurisdiction_Pop_Est'!$E$2:$L$430,2,FALSE),"")/'2021_Jurisdiction_Pop_Est'!$V$10)</f>
        <v>270.11200545121591</v>
      </c>
      <c r="BK37" s="1090">
        <f>$E37*(IF(VLOOKUP(BK$6,'2021_Jurisdiction_Pop_Est'!$E$2:$L$430,8,FALSE)="Y",VLOOKUP(BK$6,'2021_Jurisdiction_Pop_Est'!$E$2:$L$430,2,FALSE),"")/'2021_Jurisdiction_Pop_Est'!$V$10)</f>
        <v>4886.610451002939</v>
      </c>
      <c r="BL37" s="1090">
        <f>$E37*(IF(VLOOKUP(BL$6,'2021_Jurisdiction_Pop_Est'!$E$2:$L$430,8,FALSE)="Y",VLOOKUP(BL$6,'2021_Jurisdiction_Pop_Est'!$E$2:$L$430,2,FALSE),"")/'2021_Jurisdiction_Pop_Est'!$V$10)</f>
        <v>1493.2285677782038</v>
      </c>
      <c r="BM37" s="1090">
        <f>$E37*(IF(VLOOKUP(BM$6,'2021_Jurisdiction_Pop_Est'!$E$2:$L$430,8,FALSE)="Y",VLOOKUP(BM$6,'2021_Jurisdiction_Pop_Est'!$E$2:$L$430,2,FALSE),"")/'2021_Jurisdiction_Pop_Est'!$V$10)</f>
        <v>6677.9523870363273</v>
      </c>
      <c r="BN37" s="1090">
        <f>$E37*(IF(VLOOKUP(BN$6,'2021_Jurisdiction_Pop_Est'!$E$2:$L$430,8,FALSE)="Y",VLOOKUP(BN$6,'2021_Jurisdiction_Pop_Est'!$E$2:$L$430,2,FALSE),"")/'2021_Jurisdiction_Pop_Est'!$V$10)</f>
        <v>1802.7341254631406</v>
      </c>
      <c r="BO37" s="1090">
        <f>$E37*(IF(VLOOKUP(BO$6,'2021_Jurisdiction_Pop_Est'!$E$2:$L$430,8,FALSE)="Y",VLOOKUP(BO$6,'2021_Jurisdiction_Pop_Est'!$E$2:$L$430,2,FALSE),"")/'2021_Jurisdiction_Pop_Est'!$V$10)</f>
        <v>235.50956092159618</v>
      </c>
      <c r="BP37" s="1090">
        <f>$E37*(IF(VLOOKUP(BP$6,'2021_Jurisdiction_Pop_Est'!$E$2:$L$430,8,FALSE)="Y",VLOOKUP(BP$6,'2021_Jurisdiction_Pop_Est'!$E$2:$L$430,2,FALSE),"")/'2021_Jurisdiction_Pop_Est'!$V$10)</f>
        <v>4642.9027724543248</v>
      </c>
      <c r="BQ37" s="1090">
        <f>$E37*(IF(VLOOKUP(BQ$6,'2021_Jurisdiction_Pop_Est'!$E$2:$L$430,8,FALSE)="Y",VLOOKUP(BQ$6,'2021_Jurisdiction_Pop_Est'!$E$2:$L$430,2,FALSE),"")/'2021_Jurisdiction_Pop_Est'!$V$10)</f>
        <v>448.0218048635067</v>
      </c>
      <c r="BR37" s="1090">
        <f>$E37*(IF(VLOOKUP(BR$6,'2021_Jurisdiction_Pop_Est'!$E$2:$L$430,8,FALSE)="Y",VLOOKUP(BR$6,'2021_Jurisdiction_Pop_Est'!$E$2:$L$430,2,FALSE),"")/'2021_Jurisdiction_Pop_Est'!$V$10)</f>
        <v>3722.1583407861676</v>
      </c>
      <c r="BS37" s="1090" t="e">
        <f>$E37*(IF(VLOOKUP(BS$6,'2021_Jurisdiction_Pop_Est'!$E$2:$L$430,8,FALSE)="Y",VLOOKUP(BS$6,'2021_Jurisdiction_Pop_Est'!$E$2:$L$430,2,FALSE),"")/'2021_Jurisdiction_Pop_Est'!$V$10)</f>
        <v>#VALUE!</v>
      </c>
      <c r="BT37" s="1090">
        <f>$E37*(IF(VLOOKUP(BT$6,'2021_Jurisdiction_Pop_Est'!$E$2:$L$430,8,FALSE)="Y",VLOOKUP(BT$6,'2021_Jurisdiction_Pop_Est'!$E$2:$L$430,2,FALSE),"")/'2021_Jurisdiction_Pop_Est'!$V$10)</f>
        <v>1477.0452706443509</v>
      </c>
      <c r="BU37" s="1090">
        <f>$E37*(IF(VLOOKUP(BU$6,'2021_Jurisdiction_Pop_Est'!$E$2:$L$430,8,FALSE)="Y",VLOOKUP(BU$6,'2021_Jurisdiction_Pop_Est'!$E$2:$L$430,2,FALSE),"")/'2021_Jurisdiction_Pop_Est'!$V$10)</f>
        <v>481.02721349175931</v>
      </c>
      <c r="BV37" s="1090" t="e">
        <f>$E37*(IF(VLOOKUP(BV$6,'2021_Jurisdiction_Pop_Est'!$E$2:$L$430,8,FALSE)="Y",VLOOKUP(BV$6,'2021_Jurisdiction_Pop_Est'!$E$2:$L$430,2,FALSE),"")/'2021_Jurisdiction_Pop_Est'!$V$10)</f>
        <v>#VALUE!</v>
      </c>
      <c r="BW37" s="1090">
        <f>$E37*(IF(VLOOKUP(BW$6,'2021_Jurisdiction_Pop_Est'!$E$2:$L$430,8,FALSE)="Y",VLOOKUP(BW$6,'2021_Jurisdiction_Pop_Est'!$E$2:$L$430,2,FALSE),"")/'2021_Jurisdiction_Pop_Est'!$V$10)</f>
        <v>2335.9311783995572</v>
      </c>
      <c r="BX37" s="1090">
        <f>$E37*(IF(VLOOKUP(BX$6,'2021_Jurisdiction_Pop_Est'!$E$2:$L$430,8,FALSE)="Y",VLOOKUP(BX$6,'2021_Jurisdiction_Pop_Est'!$E$2:$L$430,2,FALSE),"")/'2021_Jurisdiction_Pop_Est'!$V$10)</f>
        <v>6753.5454197010358</v>
      </c>
      <c r="BY37" s="1090">
        <f>$E37*(IF(VLOOKUP(BY$6,'2021_Jurisdiction_Pop_Est'!$E$2:$L$430,8,FALSE)="Y",VLOOKUP(BY$6,'2021_Jurisdiction_Pop_Est'!$E$2:$L$430,2,FALSE),"")/'2021_Jurisdiction_Pop_Est'!$V$10)</f>
        <v>2754.673991738001</v>
      </c>
      <c r="BZ37" s="1090">
        <f>$E37*(IF(VLOOKUP(BZ$6,'2021_Jurisdiction_Pop_Est'!$E$2:$L$430,8,FALSE)="Y",VLOOKUP(BZ$6,'2021_Jurisdiction_Pop_Est'!$E$2:$L$430,2,FALSE),"")/'2021_Jurisdiction_Pop_Est'!$V$10)</f>
        <v>963.33205570461223</v>
      </c>
      <c r="CA37" s="1090">
        <f>$E37*(IF(VLOOKUP(CA$6,'2021_Jurisdiction_Pop_Est'!$E$2:$L$430,8,FALSE)="Y",VLOOKUP(CA$6,'2021_Jurisdiction_Pop_Est'!$E$2:$L$430,2,FALSE),"")/'2021_Jurisdiction_Pop_Est'!$V$10)</f>
        <v>3775.3928708317362</v>
      </c>
      <c r="CB37" s="1090">
        <f>$E37*(IF(VLOOKUP(CB$6,'2021_Jurisdiction_Pop_Est'!$E$2:$L$430,8,FALSE)="Y",VLOOKUP(CB$6,'2021_Jurisdiction_Pop_Est'!$E$2:$L$430,2,FALSE),"")/'2021_Jurisdiction_Pop_Est'!$V$10)</f>
        <v>469.20914782164306</v>
      </c>
      <c r="CC37" s="1090">
        <f>$E37*(IF(VLOOKUP(CC$6,'2021_Jurisdiction_Pop_Est'!$E$2:$L$430,8,FALSE)="Y",VLOOKUP(CC$6,'2021_Jurisdiction_Pop_Est'!$E$2:$L$430,2,FALSE),"")/'2021_Jurisdiction_Pop_Est'!$V$10)</f>
        <v>156.72245645415441</v>
      </c>
      <c r="CD37" s="1114"/>
      <c r="CE37" s="1114"/>
      <c r="CF37" s="1114"/>
      <c r="CG37" s="1114"/>
      <c r="CH37" s="1114"/>
      <c r="CI37" s="1114"/>
      <c r="CJ37" s="1114"/>
      <c r="CK37" s="1114"/>
      <c r="CM37" s="1148"/>
      <c r="CN37" s="1115"/>
      <c r="CO37" s="1115"/>
      <c r="CP37" s="1117"/>
    </row>
    <row r="38" spans="1:227" s="1150" customFormat="1" ht="16.95" customHeight="1" x14ac:dyDescent="0.3">
      <c r="A38" s="1141"/>
      <c r="B38" s="952" t="s">
        <v>705</v>
      </c>
      <c r="C38" s="1088"/>
      <c r="D38" s="955" t="s">
        <v>512</v>
      </c>
      <c r="E38" s="1161">
        <v>1197773</v>
      </c>
      <c r="F38" s="953" t="s">
        <v>89</v>
      </c>
      <c r="G38" s="953" t="s">
        <v>129</v>
      </c>
      <c r="H38" s="1325">
        <f>$E$38*(VLOOKUP(H$6,'2021_Jurisdiction_Pop_Est'!$E$2:$F$430,2,FALSE)/'2021_Jurisdiction_Pop_Est'!$V$5)</f>
        <v>955749.03229570121</v>
      </c>
      <c r="I38" s="1326">
        <f>$E$38*(VLOOKUP(I$6,'2021_Jurisdiction_Pop_Est'!$E$2:$F$430,2,FALSE)/'2021_Jurisdiction_Pop_Est'!$V$5)</f>
        <v>9985.5236630662275</v>
      </c>
      <c r="J38" s="1326">
        <f>$E$38*(VLOOKUP(J$6,'2021_Jurisdiction_Pop_Est'!$E$2:$F$430,2,FALSE)/'2021_Jurisdiction_Pop_Est'!$V$5)</f>
        <v>6821.0159836657122</v>
      </c>
      <c r="K38" s="1326">
        <f>$E$38*(VLOOKUP(K$6,'2021_Jurisdiction_Pop_Est'!$E$2:$F$430,2,FALSE)/'2021_Jurisdiction_Pop_Est'!$V$5)</f>
        <v>655294.40765835112</v>
      </c>
      <c r="L38" s="1326">
        <f>$E$38*(VLOOKUP(L$6,'2021_Jurisdiction_Pop_Est'!$E$2:$F$430,2,FALSE)/'2021_Jurisdiction_Pop_Est'!$V$5)</f>
        <v>35456.46084401838</v>
      </c>
      <c r="M38" s="1326">
        <f>$E$38*(VLOOKUP(M$6,'2021_Jurisdiction_Pop_Est'!$E$2:$F$430,2,FALSE)/'2021_Jurisdiction_Pop_Est'!$V$5)</f>
        <v>25749.713523298611</v>
      </c>
      <c r="N38" s="1326">
        <f>$E$38*(VLOOKUP(N$6,'2021_Jurisdiction_Pop_Est'!$E$2:$F$430,2,FALSE)/'2021_Jurisdiction_Pop_Est'!$V$5)</f>
        <v>5819.0059262912264</v>
      </c>
      <c r="O38" s="1326">
        <f>$E$38*(VLOOKUP(O$6,'2021_Jurisdiction_Pop_Est'!$E$2:$F$430,2,FALSE)/'2021_Jurisdiction_Pop_Est'!$V$5)</f>
        <v>29767.118332772017</v>
      </c>
      <c r="P38" s="1326">
        <f>$E$38*(VLOOKUP(P$6,'2021_Jurisdiction_Pop_Est'!$E$2:$F$430,2,FALSE)/'2021_Jurisdiction_Pop_Est'!$V$5)</f>
        <v>4308.4271410185474</v>
      </c>
      <c r="Q38" s="1326">
        <f>$E$38*(VLOOKUP(Q$6,'2021_Jurisdiction_Pop_Est'!$E$2:$F$430,2,FALSE)/'2021_Jurisdiction_Pop_Est'!$V$5)</f>
        <v>26720.748431523491</v>
      </c>
      <c r="R38" s="1326">
        <f>$E$38*(VLOOKUP(R$6,'2021_Jurisdiction_Pop_Est'!$E$2:$F$430,2,FALSE)/'2021_Jurisdiction_Pop_Est'!$V$5)</f>
        <v>7825.1870979576133</v>
      </c>
      <c r="S38" s="1327">
        <f>$E$38*(VLOOKUP(S$6,'2021_Jurisdiction_Pop_Est'!$E$2:$F$430,2,FALSE)/'2021_Jurisdiction_Pop_Est'!$V$5)</f>
        <v>4057.0241862926696</v>
      </c>
      <c r="T38" s="1326">
        <f>$E$38*(VLOOKUP(T$6,'2021_Jurisdiction_Pop_Est'!$E$2:$F$430,2,FALSE)/'2021_Jurisdiction_Pop_Est'!$V$5)</f>
        <v>29463.129659722388</v>
      </c>
      <c r="U38" s="1326">
        <f>$E$38*(VLOOKUP(U$6,'2021_Jurisdiction_Pop_Est'!$E$2:$F$430,2,FALSE)/'2021_Jurisdiction_Pop_Est'!$V$5)</f>
        <v>26377.860733960402</v>
      </c>
      <c r="V38" s="1326">
        <f>$E$38*(VLOOKUP(V$6,'2021_Jurisdiction_Pop_Est'!$E$2:$F$430,2,FALSE)/'2021_Jurisdiction_Pop_Est'!$V$5)</f>
        <v>28211.157352233633</v>
      </c>
      <c r="W38" s="1326">
        <f>$E$38*(VLOOKUP(W$6,'2021_Jurisdiction_Pop_Est'!$E$2:$F$430,2,FALSE)/'2021_Jurisdiction_Pop_Est'!$V$5)</f>
        <v>14590.01560177055</v>
      </c>
      <c r="X38" s="1326">
        <f>$E$38*(VLOOKUP(X$6,'2021_Jurisdiction_Pop_Est'!$E$2:$F$430,2,FALSE)/'2021_Jurisdiction_Pop_Est'!$V$5)</f>
        <v>10595.662066082898</v>
      </c>
      <c r="Y38" s="1328">
        <f>$E$38*(VLOOKUP(Y$6,'2021_Jurisdiction_Pop_Est'!$E$2:$F$430,2,FALSE)/'2021_Jurisdiction_Pop_Est'!$V$5)</f>
        <v>5838.455438547956</v>
      </c>
      <c r="Z38" s="1328">
        <f>$E$38*(VLOOKUP(Z$6,'2021_Jurisdiction_Pop_Est'!$E$2:$F$430,2,FALSE)/'2021_Jurisdiction_Pop_Est'!$V$5)</f>
        <v>3224.2969207823139</v>
      </c>
      <c r="AA38" s="1328">
        <f>$E$38*(VLOOKUP(AA$6,'2021_Jurisdiction_Pop_Est'!$E$2:$F$430,2,FALSE)/'2021_Jurisdiction_Pop_Est'!$V$5)</f>
        <v>7524.0798341312038</v>
      </c>
      <c r="AB38" s="1328">
        <f>$E$38*(VLOOKUP(AB$6,'2021_Jurisdiction_Pop_Est'!$E$2:$F$430,2,FALSE)/'2021_Jurisdiction_Pop_Est'!$V$5)</f>
        <v>3050.6920150833553</v>
      </c>
      <c r="AC38" s="1328">
        <f>$E$38*(VLOOKUP(AC$6,'2021_Jurisdiction_Pop_Est'!$E$2:$F$430,2,FALSE)/'2021_Jurisdiction_Pop_Est'!$V$5)</f>
        <v>9962.4723892804741</v>
      </c>
      <c r="AD38" s="1328">
        <f>$E$38*(VLOOKUP(AD$6,'2021_Jurisdiction_Pop_Est'!$E$2:$F$430,2,FALSE)/'2021_Jurisdiction_Pop_Est'!$V$5)</f>
        <v>7953.4098083908684</v>
      </c>
      <c r="AE38" s="1328">
        <f>$E$38*(VLOOKUP(AE$6,'2021_Jurisdiction_Pop_Est'!$E$2:$F$430,2,FALSE)/'2021_Jurisdiction_Pop_Est'!$V$5)</f>
        <v>1890.9248027376168</v>
      </c>
      <c r="AF38" s="1328">
        <f>$E$38*(VLOOKUP(AF$6,'2021_Jurisdiction_Pop_Est'!$E$2:$F$430,2,FALSE)/'2021_Jurisdiction_Pop_Est'!$V$5)</f>
        <v>3032.6832074382351</v>
      </c>
      <c r="AG38" s="1328">
        <f>$E$38*(VLOOKUP(AG$6,'2021_Jurisdiction_Pop_Est'!$E$2:$F$430,2,FALSE)/'2021_Jurisdiction_Pop_Est'!$V$5)</f>
        <v>1424.1365085761024</v>
      </c>
      <c r="AH38" s="1328">
        <f>$E$38*(VLOOKUP(AH$6,'2021_Jurisdiction_Pop_Est'!$E$2:$F$430,2,FALSE)/'2021_Jurisdiction_Pop_Est'!$V$5)</f>
        <v>12538.452234838462</v>
      </c>
      <c r="AI38" s="1328">
        <f>$E$38*(VLOOKUP(AI$6,'2021_Jurisdiction_Pop_Est'!$E$2:$F$430,2,FALSE)/'2021_Jurisdiction_Pop_Est'!$V$5)</f>
        <v>1018.5781604079963</v>
      </c>
      <c r="AJ38" s="1328">
        <f>$E$38*(VLOOKUP(AJ$6,'2021_Jurisdiction_Pop_Est'!$E$2:$F$430,2,FALSE)/'2021_Jurisdiction_Pop_Est'!$V$5)</f>
        <v>721.79301041641611</v>
      </c>
      <c r="AK38" s="1327">
        <f>$E$38*(VLOOKUP(AK$6,'2021_Jurisdiction_Pop_Est'!$E$2:$F$430,2,FALSE)/'2021_Jurisdiction_Pop_Est'!$V$5)</f>
        <v>1601.3431758040847</v>
      </c>
      <c r="AL38" s="1327">
        <f>$E$38*(VLOOKUP(AL$6,'2021_Jurisdiction_Pop_Est'!$E$2:$F$430,2,FALSE)/'2021_Jurisdiction_Pop_Est'!$V$5)</f>
        <v>169.28279186412951</v>
      </c>
      <c r="AM38" s="1327">
        <f>$E$38*(VLOOKUP(AM$6,'2021_Jurisdiction_Pop_Est'!$E$2:$F$430,2,FALSE)/'2021_Jurisdiction_Pop_Est'!$V$5)</f>
        <v>453.82195265702808</v>
      </c>
      <c r="AN38" s="1327">
        <f>$E$38*(VLOOKUP(AN$6,'2021_Jurisdiction_Pop_Est'!$E$2:$F$430,2,FALSE)/'2021_Jurisdiction_Pop_Est'!$V$5)</f>
        <v>1490.4089207101445</v>
      </c>
      <c r="AO38" s="1327">
        <f>$E$38*(VLOOKUP(AO$6,'2021_Jurisdiction_Pop_Est'!$E$2:$F$430,2,FALSE)/'2021_Jurisdiction_Pop_Est'!$V$5)</f>
        <v>429.32997425966471</v>
      </c>
      <c r="AP38" s="1327">
        <f>$E$38*(VLOOKUP(AP$6,'2021_Jurisdiction_Pop_Est'!$E$2:$F$430,2,FALSE)/'2021_Jurisdiction_Pop_Est'!$V$5)</f>
        <v>738.36111344992673</v>
      </c>
      <c r="AQ38" s="1329">
        <f>$E$38*(VLOOKUP(AQ$6,'2021_Jurisdiction_Pop_Est'!$E$2:$F$430,2,FALSE)/'2021_Jurisdiction_Pop_Est'!$V$5)</f>
        <v>156181.02412615169</v>
      </c>
      <c r="AR38" s="1330">
        <f>$E$38*(VLOOKUP(AR$6,'2021_Jurisdiction_Pop_Est'!$E$2:$F$430,2,FALSE)/'2021_Jurisdiction_Pop_Est'!$V$5)</f>
        <v>30436.325624864683</v>
      </c>
      <c r="AS38" s="1330">
        <f>$E$38*(VLOOKUP(AS$6,'2021_Jurisdiction_Pop_Est'!$E$2:$F$430,2,FALSE)/'2021_Jurisdiction_Pop_Est'!$V$5)</f>
        <v>10223.239923981813</v>
      </c>
      <c r="AT38" s="1331">
        <f>$E$38*(VLOOKUP(AT$6,'2021_Jurisdiction_Pop_Est'!$E$2:$F$430,2,FALSE)/'2021_Jurisdiction_Pop_Est'!$V$5)</f>
        <v>5010.0502868724298</v>
      </c>
      <c r="AU38" s="1331">
        <f>$E$38*(VLOOKUP(AU$6,'2021_Jurisdiction_Pop_Est'!$E$2:$F$430,2,FALSE)/'2021_Jurisdiction_Pop_Est'!$V$5)</f>
        <v>730.43723808607376</v>
      </c>
      <c r="AV38" s="1331">
        <f>$E$38*(VLOOKUP(AV$6,'2021_Jurisdiction_Pop_Est'!$E$2:$F$430,2,FALSE)/'2021_Jurisdiction_Pop_Est'!$V$5)</f>
        <v>598.61276612379413</v>
      </c>
      <c r="AW38" s="1332">
        <f>$E$38*(VLOOKUP(AW$6,'2021_Jurisdiction_Pop_Est'!$E$2:$F$430,2,FALSE)/'2021_Jurisdiction_Pop_Est'!$V$5)</f>
        <v>115401.1597422358</v>
      </c>
      <c r="AX38" s="1333"/>
      <c r="AY38" s="1333">
        <f>$E$38*(VLOOKUP(AY$6,'2021_Jurisdiction_Pop_Est'!$E$2:$F$430,2,FALSE)/'2021_Jurisdiction_Pop_Est'!$V$5)</f>
        <v>16852.642194303447</v>
      </c>
      <c r="AZ38" s="1334">
        <f>$E$38*(VLOOKUP(AZ$6,'2021_Jurisdiction_Pop_Est'!$E$2:$F$430,2,FALSE)/'2021_Jurisdiction_Pop_Est'!$V$5)</f>
        <v>5530.1446516634987</v>
      </c>
      <c r="BA38" s="1334">
        <f>$E$38*(VLOOKUP(BA$6,'2021_Jurisdiction_Pop_Est'!$E$2:$F$430,2,FALSE)/'2021_Jurisdiction_Pop_Est'!$V$5)</f>
        <v>14718.238312203806</v>
      </c>
      <c r="BB38" s="1335"/>
      <c r="BC38" s="1336">
        <f>$E$38*(VLOOKUP(BC$6,'2021_Jurisdiction_Pop_Est'!$E$2:$F$430,2,FALSE)/'2021_Jurisdiction_Pop_Est'!$V$5)</f>
        <v>128963.95295592869</v>
      </c>
      <c r="BD38" s="1337">
        <f>$E$38*(VLOOKUP(BD$6,'2021_Jurisdiction_Pop_Est'!$E$2:$F$430,2,FALSE)/'2021_Jurisdiction_Pop_Est'!$V$5)</f>
        <v>13023.249336645096</v>
      </c>
      <c r="BE38" s="1338"/>
      <c r="BF38" s="1338"/>
      <c r="BG38" s="1339">
        <f>$E$38*(VLOOKUP(BG$6,'2021_Jurisdiction_Pop_Est'!$E$2:$F$430,2,FALSE)/'2021_Jurisdiction_Pop_Est'!$V$5)</f>
        <v>7118.5214859630978</v>
      </c>
      <c r="BH38" s="1339"/>
      <c r="BI38" s="1339"/>
      <c r="BJ38" s="1339"/>
      <c r="BK38" s="1340"/>
      <c r="BL38" s="1341"/>
      <c r="BM38" s="1342"/>
      <c r="BN38" s="1342"/>
      <c r="BO38" s="1342"/>
      <c r="BP38" s="1336"/>
      <c r="BQ38" s="1341"/>
      <c r="BR38" s="1342"/>
      <c r="BS38" s="1336"/>
      <c r="BT38" s="1343"/>
      <c r="BU38" s="1344"/>
      <c r="BV38" s="1336"/>
      <c r="BW38" s="1345"/>
      <c r="BX38" s="1346"/>
      <c r="BY38" s="1347"/>
      <c r="BZ38" s="1348">
        <f>$E$38*(VLOOKUP(BZ$6,'2021_Jurisdiction_Pop_Est'!$E$2:$F$430,2,FALSE)/'2021_Jurisdiction_Pop_Est'!$V$5)</f>
        <v>6517.7476629218891</v>
      </c>
      <c r="CA38" s="1337"/>
      <c r="CB38" s="1339"/>
      <c r="CC38" s="1339"/>
      <c r="CD38" s="1114"/>
      <c r="CE38" s="1114"/>
      <c r="CF38" s="1114"/>
      <c r="CG38" s="1114"/>
      <c r="CH38" s="1114"/>
      <c r="CI38" s="1114"/>
      <c r="CJ38" s="1114"/>
      <c r="CK38" s="1114"/>
      <c r="CM38" s="1122">
        <v>1539080.8313563322</v>
      </c>
      <c r="CN38" s="1122">
        <v>830437.17388000013</v>
      </c>
      <c r="CO38" s="1122">
        <v>708643.65747633204</v>
      </c>
      <c r="CP38" s="1127">
        <v>0.85333807272304563</v>
      </c>
    </row>
    <row r="39" spans="1:227" s="1162" customFormat="1" ht="16.95" customHeight="1" x14ac:dyDescent="0.25">
      <c r="A39" s="1141"/>
      <c r="B39" s="1142" t="s">
        <v>186</v>
      </c>
      <c r="C39" s="1143" t="s">
        <v>706</v>
      </c>
      <c r="D39" s="955" t="s">
        <v>515</v>
      </c>
      <c r="E39" s="961">
        <v>144467</v>
      </c>
      <c r="F39" s="953" t="s">
        <v>707</v>
      </c>
      <c r="G39" s="953" t="s">
        <v>129</v>
      </c>
      <c r="H39" s="1090">
        <f>$E39*(VLOOKUP(H$6,'2021_Jurisdiction_Pop_Est'!$E$2:$F$430,2,FALSE)/'2021_Jurisdiction_Pop_Est'!$U$40)</f>
        <v>90791.284201990275</v>
      </c>
      <c r="I39" s="1091"/>
      <c r="J39" s="1091"/>
      <c r="K39" s="1091"/>
      <c r="L39" s="1091"/>
      <c r="M39" s="1091"/>
      <c r="N39" s="1091"/>
      <c r="O39" s="1091"/>
      <c r="P39" s="1091"/>
      <c r="Q39" s="1091"/>
      <c r="R39" s="1091"/>
      <c r="S39" s="1092"/>
      <c r="T39" s="1091"/>
      <c r="U39" s="1091"/>
      <c r="V39" s="1091"/>
      <c r="W39" s="1091"/>
      <c r="X39" s="1091"/>
      <c r="Y39" s="1093"/>
      <c r="Z39" s="1093"/>
      <c r="AA39" s="1093"/>
      <c r="AB39" s="1093"/>
      <c r="AC39" s="1093"/>
      <c r="AD39" s="1093"/>
      <c r="AE39" s="1093"/>
      <c r="AF39" s="1093"/>
      <c r="AG39" s="1093"/>
      <c r="AH39" s="1093"/>
      <c r="AI39" s="1093"/>
      <c r="AJ39" s="1093"/>
      <c r="AK39" s="1092"/>
      <c r="AL39" s="1092"/>
      <c r="AM39" s="1092"/>
      <c r="AN39" s="1092"/>
      <c r="AO39" s="1092"/>
      <c r="AP39" s="1092"/>
      <c r="AQ39" s="1094">
        <f>$E39*(VLOOKUP(AQ$6,'2021_Jurisdiction_Pop_Est'!$E$2:$F$430,2,FALSE)/'2021_Jurisdiction_Pop_Est'!$U$40)</f>
        <v>14836.400842944508</v>
      </c>
      <c r="AR39" s="1095"/>
      <c r="AS39" s="1095"/>
      <c r="AT39" s="1123"/>
      <c r="AU39" s="1123"/>
      <c r="AV39" s="1123"/>
      <c r="AW39" s="1097">
        <f>$E39*(VLOOKUP(AW$6,'2021_Jurisdiction_Pop_Est'!$E$2:$F$430,2,FALSE)/'2021_Jurisdiction_Pop_Est'!$U$40)</f>
        <v>10962.521684411162</v>
      </c>
      <c r="AX39" s="1098"/>
      <c r="AY39" s="1098"/>
      <c r="AZ39" s="1099"/>
      <c r="BA39" s="1099"/>
      <c r="BB39" s="1100"/>
      <c r="BC39" s="1323">
        <f>$E39*(VLOOKUP(BC$6,'2021_Jurisdiction_Pop_Est'!$E$2:$F$430,2,FALSE)/'2021_Jurisdiction_Pop_Est'!$U$40)</f>
        <v>12250.917875908679</v>
      </c>
      <c r="BD39" s="1102"/>
      <c r="BE39" s="1103"/>
      <c r="BF39" s="1103"/>
      <c r="BG39" s="1104"/>
      <c r="BH39" s="1104"/>
      <c r="BI39" s="1104"/>
      <c r="BJ39" s="1104"/>
      <c r="BK39" s="1105"/>
      <c r="BL39" s="1106"/>
      <c r="BM39" s="1324">
        <f>$E39*(VLOOKUP(BM$6,'2021_Jurisdiction_Pop_Est'!$E$2:$F$430,2,FALSE)/'2021_Jurisdiction_Pop_Est'!$U$40)</f>
        <v>4292.0536394257024</v>
      </c>
      <c r="BN39" s="1107"/>
      <c r="BO39" s="1107"/>
      <c r="BP39" s="1323">
        <f>$E39*(VLOOKUP(BP$6,'2021_Jurisdiction_Pop_Est'!$E$2:$F$430,2,FALSE)/'2021_Jurisdiction_Pop_Est'!$U$40)</f>
        <v>2984.0865263874884</v>
      </c>
      <c r="BQ39" s="1124"/>
      <c r="BR39" s="1107"/>
      <c r="BS39" s="1323">
        <f>$E39*(VLOOKUP(BS$6,'2021_Jurisdiction_Pop_Est'!$E$2:$F$430,2,FALSE)/'2021_Jurisdiction_Pop_Est'!$U$40)</f>
        <v>4009.0964346327228</v>
      </c>
      <c r="BT39" s="1108"/>
      <c r="BU39" s="1109"/>
      <c r="BV39" s="1101"/>
      <c r="BW39" s="1110"/>
      <c r="BX39" s="1111">
        <f>$E39*(VLOOKUP(BX$6,'2021_Jurisdiction_Pop_Est'!$E$2:$F$430,2,FALSE)/'2021_Jurisdiction_Pop_Est'!$U$40)</f>
        <v>4340.638794299467</v>
      </c>
      <c r="BY39" s="1112"/>
      <c r="BZ39" s="1113"/>
      <c r="CA39" s="1102"/>
      <c r="CB39" s="1104"/>
      <c r="CC39" s="1104"/>
      <c r="CD39" s="1114" t="s">
        <v>6</v>
      </c>
      <c r="CE39" s="1114" t="s">
        <v>6</v>
      </c>
      <c r="CF39" s="1114" t="s">
        <v>6</v>
      </c>
      <c r="CG39" s="1114" t="s">
        <v>6</v>
      </c>
      <c r="CH39" s="1114" t="s">
        <v>6</v>
      </c>
      <c r="CI39" s="1114" t="s">
        <v>6</v>
      </c>
      <c r="CJ39" s="1114" t="s">
        <v>6</v>
      </c>
      <c r="CK39" s="1114"/>
      <c r="CL39" s="1147"/>
      <c r="CM39" s="1122">
        <v>450833.92011182627</v>
      </c>
      <c r="CN39" s="1122">
        <v>269147</v>
      </c>
      <c r="CO39" s="1122">
        <v>181686.92011182627</v>
      </c>
      <c r="CP39" s="1127">
        <v>0.67504716794846786</v>
      </c>
      <c r="CQ39" s="1147"/>
      <c r="CR39" s="1147"/>
      <c r="CS39" s="1147"/>
      <c r="CT39" s="1147"/>
      <c r="CU39" s="1147"/>
      <c r="CV39" s="1147"/>
      <c r="CW39" s="1147"/>
      <c r="CX39" s="1147"/>
      <c r="CY39" s="1147"/>
      <c r="CZ39" s="1147"/>
      <c r="DA39" s="1147"/>
      <c r="DB39" s="1147"/>
      <c r="DC39" s="1147"/>
      <c r="DD39" s="1147"/>
      <c r="DE39" s="1147"/>
      <c r="DF39" s="1147"/>
      <c r="DG39" s="1147"/>
      <c r="DH39" s="1147"/>
      <c r="DI39" s="1147"/>
      <c r="DJ39" s="1147"/>
      <c r="DK39" s="1147"/>
      <c r="DL39" s="1147"/>
      <c r="DM39" s="1147"/>
      <c r="DN39" s="1147"/>
      <c r="DO39" s="1147"/>
      <c r="DP39" s="1147"/>
      <c r="DQ39" s="1147"/>
      <c r="DR39" s="1147"/>
      <c r="DS39" s="1147"/>
      <c r="DT39" s="1147"/>
      <c r="DU39" s="1147"/>
      <c r="DV39" s="1147"/>
      <c r="DW39" s="1147"/>
      <c r="DX39" s="1147"/>
      <c r="DY39" s="1147"/>
      <c r="DZ39" s="1147"/>
      <c r="EA39" s="1147"/>
      <c r="EB39" s="1147"/>
      <c r="EC39" s="1147"/>
      <c r="ED39" s="1147"/>
      <c r="EE39" s="1147"/>
      <c r="EF39" s="1147"/>
      <c r="EG39" s="1147"/>
      <c r="EH39" s="1147"/>
      <c r="EI39" s="1147"/>
      <c r="EJ39" s="1147"/>
      <c r="EK39" s="1147"/>
      <c r="EL39" s="1147"/>
      <c r="EM39" s="1147"/>
      <c r="EN39" s="1147"/>
      <c r="EO39" s="1147"/>
      <c r="EP39" s="1147"/>
      <c r="EQ39" s="1147"/>
      <c r="ER39" s="1147"/>
      <c r="ES39" s="1147"/>
      <c r="ET39" s="1147"/>
      <c r="EU39" s="1147"/>
      <c r="EV39" s="1147"/>
      <c r="EW39" s="1147"/>
      <c r="EX39" s="1147"/>
      <c r="EY39" s="1147"/>
      <c r="EZ39" s="1147"/>
      <c r="FA39" s="1147"/>
      <c r="FB39" s="1147"/>
      <c r="FC39" s="1147"/>
      <c r="FD39" s="1147"/>
      <c r="FE39" s="1147"/>
      <c r="FF39" s="1147"/>
      <c r="FG39" s="1147"/>
      <c r="FH39" s="1147"/>
      <c r="FI39" s="1147"/>
      <c r="FJ39" s="1147"/>
      <c r="FK39" s="1147"/>
      <c r="FL39" s="1147"/>
      <c r="FM39" s="1147"/>
      <c r="FN39" s="1147"/>
      <c r="FO39" s="1147"/>
      <c r="FP39" s="1147"/>
      <c r="FQ39" s="1147"/>
      <c r="FR39" s="1147"/>
      <c r="FS39" s="1147"/>
      <c r="FT39" s="1147"/>
      <c r="FU39" s="1147"/>
      <c r="FV39" s="1147"/>
      <c r="FW39" s="1147"/>
      <c r="FX39" s="1147"/>
      <c r="FY39" s="1147"/>
      <c r="FZ39" s="1147"/>
      <c r="GA39" s="1147"/>
      <c r="GB39" s="1147"/>
      <c r="GC39" s="1147"/>
      <c r="GD39" s="1147"/>
      <c r="GE39" s="1147"/>
      <c r="GF39" s="1147"/>
      <c r="GG39" s="1147"/>
      <c r="GH39" s="1147"/>
      <c r="GI39" s="1147"/>
      <c r="GJ39" s="1147"/>
      <c r="GK39" s="1147"/>
      <c r="GL39" s="1147"/>
      <c r="GM39" s="1147"/>
      <c r="GN39" s="1147"/>
      <c r="GO39" s="1147"/>
      <c r="GP39" s="1147"/>
      <c r="GQ39" s="1147"/>
      <c r="GR39" s="1147"/>
      <c r="GS39" s="1147"/>
      <c r="GT39" s="1147"/>
      <c r="GU39" s="1147"/>
      <c r="GV39" s="1147"/>
      <c r="GW39" s="1147"/>
      <c r="GX39" s="1147"/>
      <c r="GY39" s="1147"/>
      <c r="GZ39" s="1147"/>
      <c r="HA39" s="1147"/>
      <c r="HB39" s="1147"/>
      <c r="HC39" s="1147"/>
      <c r="HD39" s="1147"/>
      <c r="HE39" s="1147"/>
      <c r="HF39" s="1147"/>
      <c r="HG39" s="1147"/>
      <c r="HH39" s="1147"/>
      <c r="HI39" s="1147"/>
      <c r="HJ39" s="1147"/>
      <c r="HK39" s="1147"/>
      <c r="HL39" s="1147"/>
      <c r="HM39" s="1147"/>
      <c r="HN39" s="1147"/>
      <c r="HO39" s="1147"/>
      <c r="HP39" s="1147"/>
      <c r="HQ39" s="1147"/>
      <c r="HR39" s="1147"/>
      <c r="HS39" s="1147"/>
    </row>
    <row r="40" spans="1:227" s="1260" customFormat="1" ht="16.95" customHeight="1" x14ac:dyDescent="0.25">
      <c r="A40" s="1253"/>
      <c r="B40" s="1254" t="s">
        <v>190</v>
      </c>
      <c r="C40" s="1255" t="s">
        <v>516</v>
      </c>
      <c r="D40" s="1272" t="s">
        <v>192</v>
      </c>
      <c r="E40" s="1273">
        <v>117174</v>
      </c>
      <c r="F40" s="1258" t="s">
        <v>517</v>
      </c>
      <c r="G40" s="1258" t="s">
        <v>518</v>
      </c>
      <c r="H40" s="1274" t="s">
        <v>6</v>
      </c>
      <c r="I40" s="1260" t="s">
        <v>6</v>
      </c>
      <c r="J40" s="1260" t="s">
        <v>6</v>
      </c>
      <c r="K40" s="1260" t="s">
        <v>6</v>
      </c>
      <c r="L40" s="1260" t="s">
        <v>6</v>
      </c>
      <c r="M40" s="1260" t="s">
        <v>6</v>
      </c>
      <c r="N40" s="1260" t="s">
        <v>6</v>
      </c>
      <c r="O40" s="1260" t="s">
        <v>6</v>
      </c>
      <c r="P40" s="1260" t="s">
        <v>6</v>
      </c>
      <c r="Q40" s="1260" t="s">
        <v>6</v>
      </c>
      <c r="R40" s="1260" t="s">
        <v>6</v>
      </c>
      <c r="S40" s="1260" t="s">
        <v>6</v>
      </c>
      <c r="T40" s="1260" t="s">
        <v>6</v>
      </c>
      <c r="U40" s="1260" t="s">
        <v>6</v>
      </c>
      <c r="V40" s="1260" t="s">
        <v>6</v>
      </c>
      <c r="W40" s="1260" t="s">
        <v>6</v>
      </c>
      <c r="X40" s="1260" t="s">
        <v>6</v>
      </c>
      <c r="Y40" s="1260" t="s">
        <v>6</v>
      </c>
      <c r="Z40" s="1260" t="s">
        <v>6</v>
      </c>
      <c r="AA40" s="1260" t="s">
        <v>6</v>
      </c>
      <c r="AB40" s="1260" t="s">
        <v>6</v>
      </c>
      <c r="AC40" s="1260" t="s">
        <v>6</v>
      </c>
      <c r="AD40" s="1260" t="s">
        <v>6</v>
      </c>
      <c r="AE40" s="1260" t="s">
        <v>6</v>
      </c>
      <c r="AF40" s="1260" t="s">
        <v>6</v>
      </c>
      <c r="AG40" s="1260" t="s">
        <v>6</v>
      </c>
      <c r="AH40" s="1260" t="s">
        <v>6</v>
      </c>
      <c r="AI40" s="1260" t="s">
        <v>6</v>
      </c>
      <c r="AJ40" s="1260" t="s">
        <v>6</v>
      </c>
      <c r="AK40" s="1260" t="s">
        <v>6</v>
      </c>
      <c r="AL40" s="1260" t="s">
        <v>130</v>
      </c>
      <c r="AM40" s="1260" t="s">
        <v>6</v>
      </c>
      <c r="AN40" s="1260" t="s">
        <v>6</v>
      </c>
      <c r="AO40" s="1260" t="s">
        <v>6</v>
      </c>
      <c r="AP40" s="1260" t="s">
        <v>6</v>
      </c>
      <c r="AQ40" s="1260" t="s">
        <v>6</v>
      </c>
      <c r="AR40" s="1260" t="s">
        <v>6</v>
      </c>
      <c r="AS40" s="1260" t="s">
        <v>6</v>
      </c>
      <c r="AT40" s="1260" t="s">
        <v>6</v>
      </c>
      <c r="AU40" s="1260" t="s">
        <v>6</v>
      </c>
      <c r="AV40" s="1260" t="s">
        <v>6</v>
      </c>
      <c r="AW40" s="1260" t="s">
        <v>6</v>
      </c>
      <c r="AX40" s="1260" t="s">
        <v>6</v>
      </c>
      <c r="AY40" s="1260" t="s">
        <v>6</v>
      </c>
      <c r="AZ40" s="1260" t="s">
        <v>6</v>
      </c>
      <c r="BA40" s="1260" t="s">
        <v>6</v>
      </c>
      <c r="BB40" s="1260" t="s">
        <v>6</v>
      </c>
      <c r="BC40" s="1260" t="s">
        <v>6</v>
      </c>
      <c r="BD40" s="1260" t="s">
        <v>6</v>
      </c>
      <c r="BE40" s="1260" t="s">
        <v>6</v>
      </c>
      <c r="BF40" s="1260" t="s">
        <v>6</v>
      </c>
      <c r="BG40" s="1260" t="s">
        <v>6</v>
      </c>
      <c r="BH40" s="1260" t="s">
        <v>6</v>
      </c>
      <c r="BI40" s="1260" t="s">
        <v>6</v>
      </c>
      <c r="BJ40" s="1260" t="s">
        <v>6</v>
      </c>
      <c r="BK40" s="1257">
        <v>58333</v>
      </c>
      <c r="BL40" s="1260" t="s">
        <v>6</v>
      </c>
      <c r="BM40" s="1260" t="s">
        <v>6</v>
      </c>
      <c r="BN40" s="1260" t="s">
        <v>6</v>
      </c>
      <c r="BO40" s="1260" t="s">
        <v>6</v>
      </c>
      <c r="BP40" s="1260" t="s">
        <v>6</v>
      </c>
      <c r="BQ40" s="1261" t="s">
        <v>6</v>
      </c>
      <c r="BR40" s="1257">
        <v>58333</v>
      </c>
      <c r="BS40" s="1260" t="s">
        <v>6</v>
      </c>
      <c r="BT40" s="1260" t="s">
        <v>6</v>
      </c>
      <c r="BU40" s="1260" t="s">
        <v>6</v>
      </c>
      <c r="BV40" s="1260" t="s">
        <v>6</v>
      </c>
      <c r="BW40" s="1260" t="s">
        <v>6</v>
      </c>
      <c r="BX40" s="1260" t="s">
        <v>6</v>
      </c>
      <c r="BY40" s="1260" t="s">
        <v>6</v>
      </c>
      <c r="BZ40" s="1260" t="s">
        <v>6</v>
      </c>
      <c r="CA40" s="1260" t="s">
        <v>6</v>
      </c>
      <c r="CB40" s="1260" t="s">
        <v>6</v>
      </c>
      <c r="CC40" s="1260" t="s">
        <v>6</v>
      </c>
      <c r="CD40" s="1260" t="s">
        <v>6</v>
      </c>
      <c r="CE40" s="1260" t="s">
        <v>6</v>
      </c>
      <c r="CM40" s="1257">
        <v>116666</v>
      </c>
      <c r="CN40" s="1257">
        <v>116666</v>
      </c>
      <c r="CO40" s="1257">
        <v>0</v>
      </c>
      <c r="CP40" s="1271">
        <v>0</v>
      </c>
    </row>
    <row r="41" spans="1:227" s="1260" customFormat="1" ht="16.95" customHeight="1" x14ac:dyDescent="0.25">
      <c r="A41" s="1253"/>
      <c r="B41" s="1254" t="s">
        <v>196</v>
      </c>
      <c r="C41" s="1255" t="s">
        <v>519</v>
      </c>
      <c r="D41" s="1256" t="s">
        <v>197</v>
      </c>
      <c r="E41" s="1265">
        <v>0</v>
      </c>
      <c r="F41" s="1258" t="s">
        <v>189</v>
      </c>
      <c r="G41" s="1258" t="s">
        <v>158</v>
      </c>
      <c r="H41" s="1259">
        <v>12000</v>
      </c>
      <c r="I41" s="1265">
        <v>12000</v>
      </c>
      <c r="J41" s="1265">
        <v>12000</v>
      </c>
      <c r="K41" s="1265">
        <v>12000</v>
      </c>
      <c r="L41" s="1265">
        <v>12000</v>
      </c>
      <c r="M41" s="1265">
        <v>12000</v>
      </c>
      <c r="N41" s="1265">
        <v>12000</v>
      </c>
      <c r="O41" s="1265">
        <v>12000</v>
      </c>
      <c r="P41" s="1265">
        <v>12000</v>
      </c>
      <c r="Q41" s="1265">
        <v>12000</v>
      </c>
      <c r="R41" s="1265">
        <v>12000</v>
      </c>
      <c r="S41" s="1257">
        <v>12000</v>
      </c>
      <c r="T41" s="1265">
        <v>12000</v>
      </c>
      <c r="U41" s="1265">
        <v>12000</v>
      </c>
      <c r="V41" s="1265">
        <v>12000</v>
      </c>
      <c r="W41" s="1265">
        <v>12000</v>
      </c>
      <c r="X41" s="1265">
        <v>12000</v>
      </c>
      <c r="Y41" s="1257">
        <v>12000</v>
      </c>
      <c r="Z41" s="1257">
        <v>12000</v>
      </c>
      <c r="AA41" s="1257">
        <v>12000</v>
      </c>
      <c r="AB41" s="1257" t="s">
        <v>6</v>
      </c>
      <c r="AC41" s="1257">
        <v>12000</v>
      </c>
      <c r="AD41" s="1257">
        <v>12000</v>
      </c>
      <c r="AE41" s="1257">
        <v>12000</v>
      </c>
      <c r="AF41" s="1257">
        <v>12000</v>
      </c>
      <c r="AG41" s="1257">
        <v>12000</v>
      </c>
      <c r="AH41" s="1257">
        <v>12000</v>
      </c>
      <c r="AI41" s="1257">
        <v>12000</v>
      </c>
      <c r="AJ41" s="1257">
        <v>12000</v>
      </c>
      <c r="AK41" s="1257">
        <v>12000</v>
      </c>
      <c r="AL41" s="1257">
        <v>12000</v>
      </c>
      <c r="AM41" s="1257">
        <v>12000</v>
      </c>
      <c r="AN41" s="1257">
        <v>12000</v>
      </c>
      <c r="AO41" s="1257">
        <v>12000</v>
      </c>
      <c r="AP41" s="1257">
        <v>12000</v>
      </c>
      <c r="AQ41" s="1260">
        <v>12000</v>
      </c>
      <c r="AR41" s="1257">
        <v>12000</v>
      </c>
      <c r="AS41" s="1257">
        <v>12000</v>
      </c>
      <c r="AT41" s="1257">
        <v>12000</v>
      </c>
      <c r="AU41" s="1257">
        <v>12000</v>
      </c>
      <c r="AV41" s="1257">
        <v>12000</v>
      </c>
      <c r="AW41" s="1257">
        <v>12000</v>
      </c>
      <c r="AX41" s="1257">
        <v>12000</v>
      </c>
      <c r="AY41" s="1257">
        <v>12000</v>
      </c>
      <c r="AZ41" s="1257">
        <v>12000</v>
      </c>
      <c r="BA41" s="1257">
        <v>12000</v>
      </c>
      <c r="BC41" s="1260" t="s">
        <v>6</v>
      </c>
      <c r="BD41" s="1257">
        <v>12000</v>
      </c>
      <c r="BE41" s="1257">
        <v>12000</v>
      </c>
      <c r="BF41" s="1257">
        <v>12000</v>
      </c>
      <c r="BG41" s="1257">
        <v>12000</v>
      </c>
      <c r="BH41" s="1257">
        <v>12000</v>
      </c>
      <c r="BI41" s="1257">
        <v>12000</v>
      </c>
      <c r="BJ41" s="1257">
        <v>12000</v>
      </c>
      <c r="BK41" s="1257">
        <v>12000</v>
      </c>
      <c r="BL41" s="1257">
        <v>12000</v>
      </c>
      <c r="BM41" s="1257">
        <v>12000</v>
      </c>
      <c r="BN41" s="1257">
        <v>12000</v>
      </c>
      <c r="BO41" s="1257">
        <v>12000</v>
      </c>
      <c r="BP41" s="1260" t="s">
        <v>6</v>
      </c>
      <c r="BQ41" s="1275">
        <v>12000</v>
      </c>
      <c r="BR41" s="1257">
        <v>12000</v>
      </c>
      <c r="BS41" s="1260" t="s">
        <v>6</v>
      </c>
      <c r="BT41" s="1257">
        <v>12000</v>
      </c>
      <c r="BU41" s="1257">
        <v>12000</v>
      </c>
      <c r="BW41" s="1257" t="s">
        <v>6</v>
      </c>
      <c r="BX41" s="1260">
        <v>12000</v>
      </c>
      <c r="BY41" s="1260">
        <v>12000</v>
      </c>
      <c r="BZ41" s="1260">
        <v>12000</v>
      </c>
      <c r="CA41" s="1260" t="s">
        <v>6</v>
      </c>
      <c r="CB41" s="1260" t="s">
        <v>6</v>
      </c>
      <c r="CC41" s="1260" t="s">
        <v>6</v>
      </c>
      <c r="CD41" s="1260" t="s">
        <v>6</v>
      </c>
      <c r="CE41" s="1260" t="s">
        <v>6</v>
      </c>
      <c r="CF41" s="1260" t="s">
        <v>6</v>
      </c>
      <c r="CG41" s="1260" t="s">
        <v>6</v>
      </c>
      <c r="CH41" s="1260" t="s">
        <v>6</v>
      </c>
      <c r="CI41" s="1260" t="s">
        <v>6</v>
      </c>
      <c r="CJ41" s="1260" t="s">
        <v>6</v>
      </c>
      <c r="CK41" s="1260" t="s">
        <v>6</v>
      </c>
      <c r="CM41" s="1257">
        <v>756000</v>
      </c>
      <c r="CN41" s="1257">
        <v>12000</v>
      </c>
      <c r="CO41" s="1257">
        <v>744000</v>
      </c>
      <c r="CP41" s="1271">
        <v>62</v>
      </c>
    </row>
    <row r="42" spans="1:227" s="1085" customFormat="1" ht="16.95" customHeight="1" x14ac:dyDescent="0.25">
      <c r="A42" s="1054"/>
      <c r="B42" s="1119" t="s">
        <v>146</v>
      </c>
      <c r="C42" s="1120" t="s">
        <v>147</v>
      </c>
      <c r="D42" s="955" t="s">
        <v>148</v>
      </c>
      <c r="E42" s="961">
        <v>29000</v>
      </c>
      <c r="F42" s="1058" t="s">
        <v>145</v>
      </c>
      <c r="G42" s="1058" t="s">
        <v>129</v>
      </c>
      <c r="H42" s="1090">
        <f>$E42*(VLOOKUP(H7,'2021_Jurisdiction_Pop_Est'!$E$2:$F$430,2,FALSE)/'2021_Jurisdiction_Pop_Est'!$V$7)</f>
        <v>29000</v>
      </c>
      <c r="I42" s="1090">
        <f>$E42*(VLOOKUP(I7,'2021_Jurisdiction_Pop_Est'!$E$2:$F$430,2,FALSE)/'2021_Jurisdiction_Pop_Est'!$V$7)</f>
        <v>302.98768446916597</v>
      </c>
      <c r="J42" s="1090">
        <f>$E42*(VLOOKUP(J7,'2021_Jurisdiction_Pop_Est'!$E$2:$F$430,2,FALSE)/'2021_Jurisdiction_Pop_Est'!$V$7)</f>
        <v>163.53728575950797</v>
      </c>
      <c r="K42" s="1090">
        <f>$E42*(VLOOKUP(K7,'2021_Jurisdiction_Pop_Est'!$E$2:$F$430,2,FALSE)/'2021_Jurisdiction_Pop_Est'!$V$7)</f>
        <v>19316.000391926318</v>
      </c>
      <c r="L42" s="1090">
        <f>$E42*(VLOOKUP(L7,'2021_Jurisdiction_Pop_Est'!$E$2:$F$430,2,FALSE)/'2021_Jurisdiction_Pop_Est'!$V$7)</f>
        <v>887.76134702060619</v>
      </c>
      <c r="M42" s="1090">
        <f>$E42*(VLOOKUP(M7,'2021_Jurisdiction_Pop_Est'!$E$2:$F$430,2,FALSE)/'2021_Jurisdiction_Pop_Est'!$V$7)</f>
        <v>781.31566650085165</v>
      </c>
      <c r="N42" s="1090">
        <f>$E42*(VLOOKUP(N7,'2021_Jurisdiction_Pop_Est'!$E$2:$F$430,2,FALSE)/'2021_Jurisdiction_Pop_Est'!$V$7)</f>
        <v>176.56431360135065</v>
      </c>
      <c r="O42" s="1090">
        <f>$E42*(VLOOKUP(O7,'2021_Jurisdiction_Pop_Est'!$E$2:$F$430,2,FALSE)/'2021_Jurisdiction_Pop_Est'!$V$7)</f>
        <v>903.21454951084581</v>
      </c>
      <c r="P42" s="1090">
        <f>$E42*(VLOOKUP(P7,'2021_Jurisdiction_Pop_Est'!$E$2:$F$430,2,FALSE)/'2021_Jurisdiction_Pop_Est'!$V$7)</f>
        <v>130.72928443298815</v>
      </c>
      <c r="Q42" s="1090">
        <f>$E42*(VLOOKUP(Q7,'2021_Jurisdiction_Pop_Est'!$E$2:$F$430,2,FALSE)/'2021_Jurisdiction_Pop_Est'!$V$7)</f>
        <v>810.77948114985156</v>
      </c>
      <c r="R42" s="1090">
        <f>$E42*(VLOOKUP(R7,'2021_Jurisdiction_Pop_Est'!$E$2:$F$430,2,FALSE)/'2021_Jurisdiction_Pop_Est'!$V$7)</f>
        <v>236.43181235773829</v>
      </c>
      <c r="S42" s="1090">
        <f>$E42*(VLOOKUP(S7,'2021_Jurisdiction_Pop_Est'!$E$2:$F$430,2,FALSE)/'2021_Jurisdiction_Pop_Est'!$V$7)</f>
        <v>123.10104161956014</v>
      </c>
      <c r="T42" s="1090">
        <f>$E42*(VLOOKUP(T7,'2021_Jurisdiction_Pop_Est'!$E$2:$F$430,2,FALSE)/'2021_Jurisdiction_Pop_Est'!$V$7)</f>
        <v>646.76133194651709</v>
      </c>
      <c r="U42" s="1090">
        <f>$E42*(VLOOKUP(U7,'2021_Jurisdiction_Pop_Est'!$E$2:$F$430,2,FALSE)/'2021_Jurisdiction_Pop_Est'!$V$7)</f>
        <v>800.37534481978923</v>
      </c>
      <c r="V42" s="1090">
        <f>$E42*(VLOOKUP(V7,'2021_Jurisdiction_Pop_Est'!$E$2:$F$430,2,FALSE)/'2021_Jurisdiction_Pop_Est'!$V$7)</f>
        <v>652.92512699920098</v>
      </c>
      <c r="W42" s="1090">
        <f>$E42*(VLOOKUP(W7,'2021_Jurisdiction_Pop_Est'!$E$2:$F$430,2,FALSE)/'2021_Jurisdiction_Pop_Est'!$V$7)</f>
        <v>442.70037233000198</v>
      </c>
      <c r="X42" s="1090">
        <f>$E42*(VLOOKUP(X7,'2021_Jurisdiction_Pop_Est'!$E$2:$F$430,2,FALSE)/'2021_Jurisdiction_Pop_Est'!$V$7)</f>
        <v>321.50092705648257</v>
      </c>
      <c r="Y42" s="1090">
        <f>$E42*(VLOOKUP(Y7,'2021_Jurisdiction_Pop_Est'!$E$2:$F$430,2,FALSE)/'2021_Jurisdiction_Pop_Est'!$V$7)</f>
        <v>177.15446419150123</v>
      </c>
      <c r="Z42" s="1090">
        <f>$E42*(VLOOKUP(Z7,'2021_Jurisdiction_Pop_Est'!$E$2:$F$430,2,FALSE)/'2021_Jurisdiction_Pop_Est'!$V$7)</f>
        <v>97.833853389408944</v>
      </c>
      <c r="AA42" s="1090">
        <f>$E42*(VLOOKUP(AA7,'2021_Jurisdiction_Pop_Est'!$E$2:$F$430,2,FALSE)/'2021_Jurisdiction_Pop_Est'!$V$7)</f>
        <v>228.30084867121903</v>
      </c>
      <c r="AB42" s="1090">
        <f>$E42*(VLOOKUP(AB7,'2021_Jurisdiction_Pop_Est'!$E$2:$F$430,2,FALSE)/'2021_Jurisdiction_Pop_Est'!$V$7)</f>
        <v>92.566212936583312</v>
      </c>
      <c r="AC42" s="1090">
        <f>$E42*(VLOOKUP(AC7,'2021_Jurisdiction_Pop_Est'!$E$2:$F$430,2,FALSE)/'2021_Jurisdiction_Pop_Est'!$V$7)</f>
        <v>302.28824673269116</v>
      </c>
      <c r="AD42" s="1090">
        <f>$E42*(VLOOKUP(AD7,'2021_Jurisdiction_Pop_Est'!$E$2:$F$430,2,FALSE)/'2021_Jurisdiction_Pop_Est'!$V$7)</f>
        <v>241.32787651306171</v>
      </c>
      <c r="AE42" s="1090">
        <f>$E42*(VLOOKUP(AE7,'2021_Jurisdiction_Pop_Est'!$E$2:$F$430,2,FALSE)/'2021_Jurisdiction_Pop_Est'!$V$7)</f>
        <v>57.375751820196271</v>
      </c>
      <c r="AF42" s="1090">
        <f>$E42*(VLOOKUP(AF7,'2021_Jurisdiction_Pop_Est'!$E$2:$F$430,2,FALSE)/'2021_Jurisdiction_Pop_Est'!$V$7)</f>
        <v>92.019777204962381</v>
      </c>
      <c r="AG42" s="1090">
        <f>$E42*(VLOOKUP(AG7,'2021_Jurisdiction_Pop_Est'!$E$2:$F$430,2,FALSE)/'2021_Jurisdiction_Pop_Est'!$V$7)</f>
        <v>43.212137656582101</v>
      </c>
      <c r="AH42" s="1090">
        <f>$E42*(VLOOKUP(AH7,'2021_Jurisdiction_Pop_Est'!$E$2:$F$430,2,FALSE)/'2021_Jurisdiction_Pop_Est'!$V$7)</f>
        <v>380.45041378374708</v>
      </c>
      <c r="AI42" s="1090">
        <f>$E42*(VLOOKUP(AI7,'2021_Jurisdiction_Pop_Est'!$E$2:$F$430,2,FALSE)/'2021_Jurisdiction_Pop_Est'!$V$7)</f>
        <v>30.906404980479056</v>
      </c>
      <c r="AJ42" s="1090">
        <f>$E42*(VLOOKUP(AJ7,'2021_Jurisdiction_Pop_Est'!$E$2:$F$430,2,FALSE)/'2021_Jurisdiction_Pop_Est'!$V$7)</f>
        <v>21.901144123366347</v>
      </c>
      <c r="AK42" s="1090">
        <f>$E42*(VLOOKUP(AK7,'2021_Jurisdiction_Pop_Est'!$E$2:$F$430,2,FALSE)/'2021_Jurisdiction_Pop_Est'!$V$7)</f>
        <v>1.0710140339769969</v>
      </c>
      <c r="AL42" s="1090">
        <f>$E42*(VLOOKUP(AL7,'2021_Jurisdiction_Pop_Est'!$E$2:$F$430,2,FALSE)/'2021_Jurisdiction_Pop_Est'!$V$7)</f>
        <v>5.1364958772366176</v>
      </c>
      <c r="AM42" s="1090">
        <f>$E42*(VLOOKUP(AM7,'2021_Jurisdiction_Pop_Est'!$E$2:$F$430,2,FALSE)/'2021_Jurisdiction_Pop_Est'!$V$7)</f>
        <v>13.770180436847104</v>
      </c>
      <c r="AN42" s="1090">
        <f>$E42*(VLOOKUP(AN7,'2021_Jurisdiction_Pop_Est'!$E$2:$F$430,2,FALSE)/'2021_Jurisdiction_Pop_Est'!$V$7)</f>
        <v>45.223021148947076</v>
      </c>
      <c r="AO42" s="1090">
        <f>$E42*(VLOOKUP(AO7,'2021_Jurisdiction_Pop_Est'!$E$2:$F$430,2,FALSE)/'2021_Jurisdiction_Pop_Est'!$V$7)</f>
        <v>13.027027841842656</v>
      </c>
      <c r="AP42" s="1090">
        <f>$E42*(VLOOKUP(AP7,'2021_Jurisdiction_Pop_Est'!$E$2:$F$430,2,FALSE)/'2021_Jurisdiction_Pop_Est'!$V$7)</f>
        <v>22.403864996457589</v>
      </c>
      <c r="AQ42" s="1094"/>
      <c r="AR42" s="1095"/>
      <c r="AS42" s="1095"/>
      <c r="AT42" s="1123"/>
      <c r="AU42" s="1123"/>
      <c r="AV42" s="1123"/>
      <c r="AW42" s="1097"/>
      <c r="AX42" s="1098"/>
      <c r="AY42" s="1098"/>
      <c r="AZ42" s="1099"/>
      <c r="BA42" s="1099"/>
      <c r="BB42" s="1100"/>
      <c r="BC42" s="1101"/>
      <c r="BD42" s="1102"/>
      <c r="BE42" s="1103"/>
      <c r="BF42" s="1103"/>
      <c r="BG42" s="1104"/>
      <c r="BH42" s="1104"/>
      <c r="BI42" s="1104"/>
      <c r="BJ42" s="1104"/>
      <c r="BK42" s="1105"/>
      <c r="BL42" s="1106"/>
      <c r="BM42" s="1107"/>
      <c r="BN42" s="1107"/>
      <c r="BO42" s="1107"/>
      <c r="BP42" s="1101"/>
      <c r="BQ42" s="1124"/>
      <c r="BR42" s="1107"/>
      <c r="BS42" s="1101"/>
      <c r="BT42" s="1108"/>
      <c r="BU42" s="1109"/>
      <c r="BV42" s="1101"/>
      <c r="BW42" s="1110"/>
      <c r="BX42" s="1111"/>
      <c r="BY42" s="1112"/>
      <c r="BZ42" s="1113"/>
      <c r="CA42" s="1102"/>
      <c r="CB42" s="1104"/>
      <c r="CC42" s="1104"/>
      <c r="CD42" s="1114"/>
      <c r="CE42" s="1114"/>
      <c r="CF42" s="1114"/>
      <c r="CG42" s="1114"/>
      <c r="CH42" s="1114"/>
      <c r="CI42" s="1114"/>
      <c r="CJ42" s="1114"/>
      <c r="CK42" s="1114"/>
      <c r="CM42" s="1122">
        <v>53173.507302770391</v>
      </c>
      <c r="CN42" s="1122">
        <v>26284.129199999999</v>
      </c>
      <c r="CO42" s="1122">
        <v>26889.378102770392</v>
      </c>
      <c r="CP42" s="1127">
        <v>1.0230271620628921</v>
      </c>
    </row>
    <row r="43" spans="1:227" s="1260" customFormat="1" ht="16.95" customHeight="1" x14ac:dyDescent="0.25">
      <c r="A43" s="1253"/>
      <c r="B43" s="1254" t="s">
        <v>198</v>
      </c>
      <c r="C43" s="1255" t="s">
        <v>520</v>
      </c>
      <c r="D43" s="1256" t="s">
        <v>200</v>
      </c>
      <c r="E43" s="1265">
        <v>0</v>
      </c>
      <c r="F43" s="1258" t="s">
        <v>6</v>
      </c>
      <c r="G43" s="1258" t="s">
        <v>521</v>
      </c>
      <c r="H43" s="1259">
        <v>25000</v>
      </c>
      <c r="I43" s="1265">
        <v>25000</v>
      </c>
      <c r="J43" s="1265">
        <v>25000</v>
      </c>
      <c r="K43" s="1265">
        <v>25000</v>
      </c>
      <c r="L43" s="1265">
        <v>25000</v>
      </c>
      <c r="M43" s="1265">
        <v>25000</v>
      </c>
      <c r="N43" s="1265">
        <v>25000</v>
      </c>
      <c r="O43" s="1265">
        <v>25000</v>
      </c>
      <c r="P43" s="1265">
        <v>25000</v>
      </c>
      <c r="Q43" s="1265">
        <v>25000</v>
      </c>
      <c r="R43" s="1265">
        <v>25000</v>
      </c>
      <c r="S43" s="1257">
        <v>25000</v>
      </c>
      <c r="T43" s="1265">
        <v>25000</v>
      </c>
      <c r="U43" s="1265">
        <v>25000</v>
      </c>
      <c r="V43" s="1265">
        <v>25000</v>
      </c>
      <c r="W43" s="1265">
        <v>25000</v>
      </c>
      <c r="X43" s="1265">
        <v>25000</v>
      </c>
      <c r="Y43" s="1257">
        <v>25000</v>
      </c>
      <c r="Z43" s="1257">
        <v>25000</v>
      </c>
      <c r="AA43" s="1257">
        <v>25000</v>
      </c>
      <c r="AB43" s="1257" t="s">
        <v>6</v>
      </c>
      <c r="AC43" s="1257">
        <v>25000</v>
      </c>
      <c r="AD43" s="1257">
        <v>25000</v>
      </c>
      <c r="AE43" s="1257">
        <v>25000</v>
      </c>
      <c r="AF43" s="1257">
        <v>25000</v>
      </c>
      <c r="AG43" s="1257">
        <v>25000</v>
      </c>
      <c r="AH43" s="1257">
        <v>25000</v>
      </c>
      <c r="AI43" s="1257">
        <v>25000</v>
      </c>
      <c r="AJ43" s="1257">
        <v>25000</v>
      </c>
      <c r="AK43" s="1257">
        <v>25000</v>
      </c>
      <c r="AL43" s="1257">
        <v>25000</v>
      </c>
      <c r="AM43" s="1257">
        <v>25000</v>
      </c>
      <c r="AN43" s="1257">
        <v>25000</v>
      </c>
      <c r="AO43" s="1257">
        <v>25000</v>
      </c>
      <c r="AP43" s="1257">
        <v>25000</v>
      </c>
      <c r="AQ43" s="1260" t="s">
        <v>6</v>
      </c>
      <c r="AR43" s="1260" t="s">
        <v>6</v>
      </c>
      <c r="AS43" s="1260" t="s">
        <v>6</v>
      </c>
      <c r="AT43" s="1260" t="s">
        <v>6</v>
      </c>
      <c r="AU43" s="1260" t="s">
        <v>6</v>
      </c>
      <c r="AV43" s="1260" t="s">
        <v>6</v>
      </c>
      <c r="AW43" s="1260" t="s">
        <v>6</v>
      </c>
      <c r="AX43" s="1260" t="s">
        <v>6</v>
      </c>
      <c r="AY43" s="1260" t="s">
        <v>6</v>
      </c>
      <c r="AZ43" s="1260" t="s">
        <v>6</v>
      </c>
      <c r="BA43" s="1260" t="s">
        <v>6</v>
      </c>
      <c r="BB43" s="1260" t="s">
        <v>6</v>
      </c>
      <c r="BC43" s="1260" t="s">
        <v>6</v>
      </c>
      <c r="BD43" s="1260" t="s">
        <v>6</v>
      </c>
      <c r="BE43" s="1260" t="s">
        <v>6</v>
      </c>
      <c r="BF43" s="1260" t="s">
        <v>6</v>
      </c>
      <c r="BG43" s="1260" t="s">
        <v>6</v>
      </c>
      <c r="BH43" s="1260" t="s">
        <v>6</v>
      </c>
      <c r="BI43" s="1260" t="s">
        <v>6</v>
      </c>
      <c r="BJ43" s="1260" t="s">
        <v>6</v>
      </c>
      <c r="BK43" s="1260" t="s">
        <v>6</v>
      </c>
      <c r="BL43" s="1260" t="s">
        <v>6</v>
      </c>
      <c r="BM43" s="1260" t="s">
        <v>6</v>
      </c>
      <c r="BN43" s="1260" t="s">
        <v>6</v>
      </c>
      <c r="BO43" s="1260" t="s">
        <v>6</v>
      </c>
      <c r="BP43" s="1260" t="s">
        <v>6</v>
      </c>
      <c r="BQ43" s="1261" t="s">
        <v>6</v>
      </c>
      <c r="BS43" s="1260" t="s">
        <v>6</v>
      </c>
      <c r="BU43" s="1260" t="s">
        <v>6</v>
      </c>
      <c r="BX43" s="1260" t="s">
        <v>6</v>
      </c>
      <c r="BY43" s="1260" t="s">
        <v>6</v>
      </c>
      <c r="BZ43" s="1260" t="s">
        <v>6</v>
      </c>
      <c r="CA43" s="1260" t="s">
        <v>6</v>
      </c>
      <c r="CB43" s="1260" t="s">
        <v>6</v>
      </c>
      <c r="CC43" s="1260" t="s">
        <v>6</v>
      </c>
      <c r="CD43" s="1260" t="s">
        <v>6</v>
      </c>
      <c r="CE43" s="1260" t="s">
        <v>6</v>
      </c>
      <c r="CF43" s="1260" t="s">
        <v>6</v>
      </c>
      <c r="CG43" s="1260" t="s">
        <v>6</v>
      </c>
      <c r="CH43" s="1260" t="s">
        <v>6</v>
      </c>
      <c r="CI43" s="1260" t="s">
        <v>6</v>
      </c>
      <c r="CJ43" s="1260" t="s">
        <v>6</v>
      </c>
      <c r="CK43" s="1260" t="s">
        <v>6</v>
      </c>
      <c r="CM43" s="1262">
        <v>850000</v>
      </c>
      <c r="CN43" s="1260">
        <v>25000</v>
      </c>
      <c r="CO43" s="1260">
        <v>825000</v>
      </c>
      <c r="CP43" s="1263">
        <v>33</v>
      </c>
    </row>
    <row r="44" spans="1:227" s="1150" customFormat="1" ht="16.95" customHeight="1" x14ac:dyDescent="0.25">
      <c r="A44" s="1141"/>
      <c r="B44" s="1142" t="s">
        <v>202</v>
      </c>
      <c r="C44" s="1143" t="s">
        <v>708</v>
      </c>
      <c r="D44" s="955" t="s">
        <v>203</v>
      </c>
      <c r="E44" s="961">
        <v>86999</v>
      </c>
      <c r="F44" s="1058" t="s">
        <v>703</v>
      </c>
      <c r="G44" s="953" t="s">
        <v>129</v>
      </c>
      <c r="H44" s="1090">
        <f>$E44*(IF(VLOOKUP(H$6,'2021_Jurisdiction_Pop_Est'!$E$2:$L$430,8,FALSE)="Y",VLOOKUP(H$6,'2021_Jurisdiction_Pop_Est'!$E$2:$L$430,2,FALSE),"")/'2021_Jurisdiction_Pop_Est'!$V$10)</f>
        <v>68275.374664622461</v>
      </c>
      <c r="I44" s="1090">
        <f>$E44*(IF(VLOOKUP(I$6,'2021_Jurisdiction_Pop_Est'!$E$2:$L$430,8,FALSE)="Y",VLOOKUP(I$6,'2021_Jurisdiction_Pop_Est'!$E$2:$L$430,2,FALSE),"")/'2021_Jurisdiction_Pop_Est'!$V$10)</f>
        <v>713.3309543413352</v>
      </c>
      <c r="J44" s="1090">
        <f>$E44*(IF(VLOOKUP(J$6,'2021_Jurisdiction_Pop_Est'!$E$2:$L$430,8,FALSE)="Y",VLOOKUP(J$6,'2021_Jurisdiction_Pop_Est'!$E$2:$L$430,2,FALSE),"")/'2021_Jurisdiction_Pop_Est'!$V$10)</f>
        <v>487.26957197071869</v>
      </c>
      <c r="K44" s="1090">
        <f>$E44*(IF(VLOOKUP(K$6,'2021_Jurisdiction_Pop_Est'!$E$2:$L$430,8,FALSE)="Y",VLOOKUP(K$6,'2021_Jurisdiction_Pop_Est'!$E$2:$L$430,2,FALSE),"")/'2021_Jurisdiction_Pop_Est'!$V$10)</f>
        <v>46811.945067879948</v>
      </c>
      <c r="L44" s="1090">
        <f>$E44*(IF(VLOOKUP(L$6,'2021_Jurisdiction_Pop_Est'!$E$2:$L$430,8,FALSE)="Y",VLOOKUP(L$6,'2021_Jurisdiction_Pop_Est'!$E$2:$L$430,2,FALSE),"")/'2021_Jurisdiction_Pop_Est'!$V$10)</f>
        <v>2532.8857959626935</v>
      </c>
      <c r="M44" s="1090">
        <f>$E44*(IF(VLOOKUP(M$6,'2021_Jurisdiction_Pop_Est'!$E$2:$L$430,8,FALSE)="Y",VLOOKUP(M$6,'2021_Jurisdiction_Pop_Est'!$E$2:$L$430,2,FALSE),"")/'2021_Jurisdiction_Pop_Est'!$V$10)</f>
        <v>1839.4696504029262</v>
      </c>
      <c r="N44" s="1090">
        <f>$E44*(IF(VLOOKUP(N$6,'2021_Jurisdiction_Pop_Est'!$E$2:$L$430,8,FALSE)="Y",VLOOKUP(N$6,'2021_Jurisdiction_Pop_Est'!$E$2:$L$430,2,FALSE),"")/'2021_Jurisdiction_Pop_Est'!$V$10)</f>
        <v>415.68947115634859</v>
      </c>
      <c r="O44" s="1090">
        <f>$E44*(IF(VLOOKUP(O$6,'2021_Jurisdiction_Pop_Est'!$E$2:$L$430,8,FALSE)="Y",VLOOKUP(O$6,'2021_Jurisdiction_Pop_Est'!$E$2:$L$430,2,FALSE),"")/'2021_Jurisdiction_Pop_Est'!$V$10)</f>
        <v>2126.4590265652132</v>
      </c>
      <c r="P44" s="1090">
        <f>$E44*(IF(VLOOKUP(P$6,'2021_Jurisdiction_Pop_Est'!$E$2:$L$430,8,FALSE)="Y",VLOOKUP(P$6,'2021_Jurisdiction_Pop_Est'!$E$2:$L$430,2,FALSE),"")/'2021_Jurisdiction_Pop_Est'!$V$10)</f>
        <v>307.77899566552628</v>
      </c>
      <c r="Q44" s="1090">
        <f>$E44*(IF(VLOOKUP(Q$6,'2021_Jurisdiction_Pop_Est'!$E$2:$L$430,8,FALSE)="Y",VLOOKUP(Q$6,'2021_Jurisdiction_Pop_Est'!$E$2:$L$430,2,FALSE),"")/'2021_Jurisdiction_Pop_Est'!$V$10)</f>
        <v>1908.8369946860107</v>
      </c>
      <c r="R44" s="1090">
        <f>$E44*(IF(VLOOKUP(R$6,'2021_Jurisdiction_Pop_Est'!$E$2:$L$430,8,FALSE)="Y",VLOOKUP(R$6,'2021_Jurisdiction_Pop_Est'!$E$2:$L$430,2,FALSE),"")/'2021_Jurisdiction_Pop_Est'!$V$10)</f>
        <v>559.0040511477365</v>
      </c>
      <c r="S44" s="1090">
        <f>$E44*(IF(VLOOKUP(S$6,'2021_Jurisdiction_Pop_Est'!$E$2:$L$430,8,FALSE)="Y",VLOOKUP(S$6,'2021_Jurisdiction_Pop_Est'!$E$2:$L$430,2,FALSE),"")/'2021_Jurisdiction_Pop_Est'!$V$10)</f>
        <v>289.81964614416381</v>
      </c>
      <c r="T44" s="1090">
        <f>$E44*(IF(VLOOKUP(T$6,'2021_Jurisdiction_Pop_Est'!$E$2:$L$430,8,FALSE)="Y",VLOOKUP(T$6,'2021_Jurisdiction_Pop_Est'!$E$2:$L$430,2,FALSE),"")/'2021_Jurisdiction_Pop_Est'!$V$10)</f>
        <v>2104.7431368860875</v>
      </c>
      <c r="U44" s="1090">
        <f>$E44*(IF(VLOOKUP(U$6,'2021_Jurisdiction_Pop_Est'!$E$2:$L$430,8,FALSE)="Y",VLOOKUP(U$6,'2021_Jurisdiction_Pop_Est'!$E$2:$L$430,2,FALSE),"")/'2021_Jurisdiction_Pop_Est'!$V$10)</f>
        <v>1884.3422944792242</v>
      </c>
      <c r="V44" s="1090">
        <f>$E44*(IF(VLOOKUP(V$6,'2021_Jurisdiction_Pop_Est'!$E$2:$L$430,8,FALSE)="Y",VLOOKUP(V$6,'2021_Jurisdiction_Pop_Est'!$E$2:$L$430,2,FALSE),"")/'2021_Jurisdiction_Pop_Est'!$V$10)</f>
        <v>2015.3066054587869</v>
      </c>
      <c r="W44" s="1090">
        <f>$E44*(IF(VLOOKUP(W$6,'2021_Jurisdiction_Pop_Est'!$E$2:$L$430,8,FALSE)="Y",VLOOKUP(W$6,'2021_Jurisdiction_Pop_Est'!$E$2:$L$430,2,FALSE),"")/'2021_Jurisdiction_Pop_Est'!$V$10)</f>
        <v>1042.2597856896118</v>
      </c>
      <c r="X44" s="1090">
        <f>$E44*(IF(VLOOKUP(X$6,'2021_Jurisdiction_Pop_Est'!$E$2:$L$430,8,FALSE)="Y",VLOOKUP(X$6,'2021_Jurisdiction_Pop_Est'!$E$2:$L$430,2,FALSE),"")/'2021_Jurisdiction_Pop_Est'!$V$10)</f>
        <v>756.91711206223476</v>
      </c>
      <c r="Y44" s="1090">
        <f>$E44*(IF(VLOOKUP(Y$6,'2021_Jurisdiction_Pop_Est'!$E$2:$L$430,8,FALSE)="Y",VLOOKUP(Y$6,'2021_Jurisdiction_Pop_Est'!$E$2:$L$430,2,FALSE),"")/'2021_Jurisdiction_Pop_Est'!$V$10)</f>
        <v>417.07887642017897</v>
      </c>
      <c r="Z44" s="1090">
        <f>$E44*(IF(VLOOKUP(Z$6,'2021_Jurisdiction_Pop_Est'!$E$2:$L$430,8,FALSE)="Y",VLOOKUP(Z$6,'2021_Jurisdiction_Pop_Est'!$E$2:$L$430,2,FALSE),"")/'2021_Jurisdiction_Pop_Est'!$V$10)</f>
        <v>230.3325170705393</v>
      </c>
      <c r="AA44" s="1090">
        <f>$E44*(IF(VLOOKUP(AA$6,'2021_Jurisdiction_Pop_Est'!$E$2:$L$430,8,FALSE)="Y",VLOOKUP(AA$6,'2021_Jurisdiction_Pop_Est'!$E$2:$L$430,2,FALSE),"")/'2021_Jurisdiction_Pop_Est'!$V$10)</f>
        <v>537.49399928547427</v>
      </c>
      <c r="AB44" s="1090">
        <f>$E44*(IF(VLOOKUP(AB$6,'2021_Jurisdiction_Pop_Est'!$E$2:$L$430,8,FALSE)="Y",VLOOKUP(AB$6,'2021_Jurisdiction_Pop_Est'!$E$2:$L$430,2,FALSE),"")/'2021_Jurisdiction_Pop_Est'!$V$10)</f>
        <v>217.93078860449819</v>
      </c>
      <c r="AC44" s="1090">
        <f>$E44*(IF(VLOOKUP(AC$6,'2021_Jurisdiction_Pop_Est'!$E$2:$L$430,8,FALSE)="Y",VLOOKUP(AC$6,'2021_Jurisdiction_Pop_Est'!$E$2:$L$430,2,FALSE),"")/'2021_Jurisdiction_Pop_Est'!$V$10)</f>
        <v>711.68425180642498</v>
      </c>
      <c r="AD44" s="1090">
        <f>$E44*(IF(VLOOKUP(AD$6,'2021_Jurisdiction_Pop_Est'!$E$2:$L$430,8,FALSE)="Y",VLOOKUP(AD$6,'2021_Jurisdiction_Pop_Est'!$E$2:$L$430,2,FALSE),"")/'2021_Jurisdiction_Pop_Est'!$V$10)</f>
        <v>568.16383399817346</v>
      </c>
      <c r="AE44" s="1090">
        <f>$E44*(IF(VLOOKUP(AE$6,'2021_Jurisdiction_Pop_Est'!$E$2:$L$430,8,FALSE)="Y",VLOOKUP(AE$6,'2021_Jurisdiction_Pop_Est'!$E$2:$L$430,2,FALSE),"")/'2021_Jurisdiction_Pop_Est'!$V$10)</f>
        <v>135.08106731683773</v>
      </c>
      <c r="AF44" s="1090">
        <f>$E44*(IF(VLOOKUP(AF$6,'2021_Jurisdiction_Pop_Est'!$E$2:$L$430,8,FALSE)="Y",VLOOKUP(AF$6,'2021_Jurisdiction_Pop_Est'!$E$2:$L$430,2,FALSE),"")/'2021_Jurisdiction_Pop_Est'!$V$10)</f>
        <v>216.64430224909972</v>
      </c>
      <c r="AG44" s="1090">
        <f>$E44*(IF(VLOOKUP(AG$6,'2021_Jurisdiction_Pop_Est'!$E$2:$L$430,8,FALSE)="Y",VLOOKUP(AG$6,'2021_Jurisdiction_Pop_Est'!$E$2:$L$430,2,FALSE),"")/'2021_Jurisdiction_Pop_Est'!$V$10)</f>
        <v>101.73534098490978</v>
      </c>
      <c r="AH44" s="1090">
        <f>$E44*(IF(VLOOKUP(AH$6,'2021_Jurisdiction_Pop_Est'!$E$2:$L$430,8,FALSE)="Y",VLOOKUP(AH$6,'2021_Jurisdiction_Pop_Est'!$E$2:$L$430,2,FALSE),"")/'2021_Jurisdiction_Pop_Est'!$V$10)</f>
        <v>895.70326008261998</v>
      </c>
      <c r="AI44" s="1090">
        <f>$E44*(IF(VLOOKUP(AI$6,'2021_Jurisdiction_Pop_Est'!$E$2:$L$430,8,FALSE)="Y",VLOOKUP(AI$6,'2021_Jurisdiction_Pop_Est'!$E$2:$L$430,2,FALSE),"")/'2021_Jurisdiction_Pop_Est'!$V$10)</f>
        <v>72.763668261336591</v>
      </c>
      <c r="AJ44" s="1090">
        <f>$E44*(IF(VLOOKUP(AJ$6,'2021_Jurisdiction_Pop_Est'!$E$2:$L$430,8,FALSE)="Y",VLOOKUP(AJ$6,'2021_Jurisdiction_Pop_Est'!$E$2:$L$430,2,FALSE),"")/'2021_Jurisdiction_Pop_Est'!$V$10)</f>
        <v>51.562373124370062</v>
      </c>
      <c r="AK44" s="1090">
        <f>$E44*(IF(VLOOKUP(AK$6,'2021_Jurisdiction_Pop_Est'!$E$2:$L$430,8,FALSE)="Y",VLOOKUP(AK$6,'2021_Jurisdiction_Pop_Est'!$E$2:$L$430,2,FALSE),"")/'2021_Jurisdiction_Pop_Est'!$V$10)</f>
        <v>114.39436672203058</v>
      </c>
      <c r="AL44" s="1090">
        <f>$E44*(IF(VLOOKUP(AL$6,'2021_Jurisdiction_Pop_Est'!$E$2:$L$430,8,FALSE)="Y",VLOOKUP(AL$6,'2021_Jurisdiction_Pop_Est'!$E$2:$L$430,2,FALSE),"")/'2021_Jurisdiction_Pop_Est'!$V$10)</f>
        <v>12.092971740745472</v>
      </c>
      <c r="AM44" s="1090">
        <f>$E44*(IF(VLOOKUP(AM$6,'2021_Jurisdiction_Pop_Est'!$E$2:$L$430,8,FALSE)="Y",VLOOKUP(AM$6,'2021_Jurisdiction_Pop_Est'!$E$2:$L$430,2,FALSE),"")/'2021_Jurisdiction_Pop_Est'!$V$10)</f>
        <v>32.419456156041058</v>
      </c>
      <c r="AN44" s="1090">
        <f>$E44*(IF(VLOOKUP(AN$6,'2021_Jurisdiction_Pop_Est'!$E$2:$L$430,8,FALSE)="Y",VLOOKUP(AN$6,'2021_Jurisdiction_Pop_Est'!$E$2:$L$430,2,FALSE),"")/'2021_Jurisdiction_Pop_Est'!$V$10)</f>
        <v>106.46961077277611</v>
      </c>
      <c r="AO44" s="1090">
        <f>$E44*(IF(VLOOKUP(AO$6,'2021_Jurisdiction_Pop_Est'!$E$2:$L$430,8,FALSE)="Y",VLOOKUP(AO$6,'2021_Jurisdiction_Pop_Est'!$E$2:$L$430,2,FALSE),"")/'2021_Jurisdiction_Pop_Est'!$V$10)</f>
        <v>30.669834712699156</v>
      </c>
      <c r="AP44" s="1090">
        <f>$E44*(IF(VLOOKUP(AP$6,'2021_Jurisdiction_Pop_Est'!$E$2:$L$430,8,FALSE)="Y",VLOOKUP(AP$6,'2021_Jurisdiction_Pop_Est'!$E$2:$L$430,2,FALSE),"")/'2021_Jurisdiction_Pop_Est'!$V$10)</f>
        <v>52.745940571336639</v>
      </c>
      <c r="AQ44" s="1090">
        <f>$E44*(IF(VLOOKUP(AQ$6,'2021_Jurisdiction_Pop_Est'!$E$2:$L$430,8,FALSE)="Y",VLOOKUP(AQ$6,'2021_Jurisdiction_Pop_Est'!$E$2:$L$430,2,FALSE),"")/'2021_Jurisdiction_Pop_Est'!$V$10)</f>
        <v>11157.02718746599</v>
      </c>
      <c r="AR44" s="1090">
        <f>$E44*(IF(VLOOKUP(AR$6,'2021_Jurisdiction_Pop_Est'!$E$2:$L$430,8,FALSE)="Y",VLOOKUP(AR$6,'2021_Jurisdiction_Pop_Est'!$E$2:$L$430,2,FALSE),"")/'2021_Jurisdiction_Pop_Est'!$V$10)</f>
        <v>2174.2648595318201</v>
      </c>
      <c r="AS44" s="1090">
        <f>$E44*(IF(VLOOKUP(AS$6,'2021_Jurisdiction_Pop_Est'!$E$2:$L$430,8,FALSE)="Y",VLOOKUP(AS$6,'2021_Jurisdiction_Pop_Est'!$E$2:$L$430,2,FALSE),"")/'2021_Jurisdiction_Pop_Est'!$V$10)</f>
        <v>730.31257423259467</v>
      </c>
      <c r="AT44" s="1090">
        <f>$E44*(IF(VLOOKUP(AT$6,'2021_Jurisdiction_Pop_Est'!$E$2:$L$430,8,FALSE)="Y",VLOOKUP(AT$6,'2021_Jurisdiction_Pop_Est'!$E$2:$L$430,2,FALSE),"")/'2021_Jurisdiction_Pop_Est'!$V$10)</f>
        <v>357.90050407185004</v>
      </c>
      <c r="AU44" s="1090">
        <f>$E44*(IF(VLOOKUP(AU$6,'2021_Jurisdiction_Pop_Est'!$E$2:$L$430,8,FALSE)="Y",VLOOKUP(AU$6,'2021_Jurisdiction_Pop_Est'!$E$2:$L$430,2,FALSE),"")/'2021_Jurisdiction_Pop_Est'!$V$10)</f>
        <v>52.179886574961316</v>
      </c>
      <c r="AV44" s="1090">
        <f>$E44*(IF(VLOOKUP(AV$6,'2021_Jurisdiction_Pop_Est'!$E$2:$L$430,8,FALSE)="Y",VLOOKUP(AV$6,'2021_Jurisdiction_Pop_Est'!$E$2:$L$430,2,FALSE),"")/'2021_Jurisdiction_Pop_Est'!$V$10)</f>
        <v>42.762806453444632</v>
      </c>
      <c r="AW44" s="1090">
        <f>$E44*(IF(VLOOKUP(AW$6,'2021_Jurisdiction_Pop_Est'!$E$2:$L$430,8,FALSE)="Y",VLOOKUP(AW$6,'2021_Jurisdiction_Pop_Est'!$E$2:$L$430,2,FALSE),"")/'2021_Jurisdiction_Pop_Est'!$V$10)</f>
        <v>8243.8560248475114</v>
      </c>
      <c r="AX44" s="1090">
        <f>$E44*(IF(VLOOKUP(AX$6,'2021_Jurisdiction_Pop_Est'!$E$2:$L$430,8,FALSE)="Y",VLOOKUP(AX$6,'2021_Jurisdiction_Pop_Est'!$E$2:$L$430,2,FALSE),"")/'2021_Jurisdiction_Pop_Est'!$V$10)</f>
        <v>2100.2147049150849</v>
      </c>
      <c r="AY44" s="1090">
        <f>$E44*(IF(VLOOKUP(AY$6,'2021_Jurisdiction_Pop_Est'!$E$2:$L$430,8,FALSE)="Y",VLOOKUP(AY$6,'2021_Jurisdiction_Pop_Est'!$E$2:$L$430,2,FALSE),"")/'2021_Jurisdiction_Pop_Est'!$V$10)</f>
        <v>1203.8939313818737</v>
      </c>
      <c r="AZ44" s="1090">
        <f>$E44*(IF(VLOOKUP(AZ$6,'2021_Jurisdiction_Pop_Est'!$E$2:$L$430,8,FALSE)="Y",VLOOKUP(AZ$6,'2021_Jurisdiction_Pop_Est'!$E$2:$L$430,2,FALSE),"")/'2021_Jurisdiction_Pop_Est'!$V$10)</f>
        <v>395.05423001575741</v>
      </c>
      <c r="BA44" s="1090">
        <f>$E44*(IF(VLOOKUP(BA$6,'2021_Jurisdiction_Pop_Est'!$E$2:$L$430,8,FALSE)="Y",VLOOKUP(BA$6,'2021_Jurisdiction_Pop_Est'!$E$2:$L$430,2,FALSE),"")/'2021_Jurisdiction_Pop_Est'!$V$10)</f>
        <v>1051.4195685400489</v>
      </c>
      <c r="BB44" s="1090">
        <f>$E44*(IF(VLOOKUP(BB$6,'2021_Jurisdiction_Pop_Est'!$E$2:$L$430,8,FALSE)="Y",VLOOKUP(BB$6,'2021_Jurisdiction_Pop_Est'!$E$2:$L$430,2,FALSE),"")/'2021_Jurisdiction_Pop_Est'!$V$10)</f>
        <v>1436.1304482584028</v>
      </c>
      <c r="BC44" s="1090">
        <f>$E44*(IF(VLOOKUP(BC$6,'2021_Jurisdiction_Pop_Est'!$E$2:$L$430,8,FALSE)="Y",VLOOKUP(BC$6,'2021_Jurisdiction_Pop_Est'!$E$2:$L$430,2,FALSE),"")/'2021_Jurisdiction_Pop_Est'!$V$10)</f>
        <v>9212.7346288251956</v>
      </c>
      <c r="BD44" s="1090">
        <f>$E44*(IF(VLOOKUP(BD$6,'2021_Jurisdiction_Pop_Est'!$E$2:$L$430,8,FALSE)="Y",VLOOKUP(BD$6,'2021_Jurisdiction_Pop_Est'!$E$2:$L$430,2,FALSE),"")/'2021_Jurisdiction_Pop_Est'!$V$10)</f>
        <v>930.33547276994636</v>
      </c>
      <c r="BE44" s="1090">
        <f>$E44*(IF(VLOOKUP(BE$6,'2021_Jurisdiction_Pop_Est'!$E$2:$L$430,8,FALSE)="Y",VLOOKUP(BE$6,'2021_Jurisdiction_Pop_Est'!$E$2:$L$430,2,FALSE),"")/'2021_Jurisdiction_Pop_Est'!$V$10)</f>
        <v>273.50699915771145</v>
      </c>
      <c r="BF44" s="1090">
        <f>$E44*(IF(VLOOKUP(BF$6,'2021_Jurisdiction_Pop_Est'!$E$2:$L$430,8,FALSE)="Y",VLOOKUP(BF$6,'2021_Jurisdiction_Pop_Est'!$E$2:$L$430,2,FALSE),"")/'2021_Jurisdiction_Pop_Est'!$V$10)</f>
        <v>120.67242013637502</v>
      </c>
      <c r="BG44" s="1090">
        <f>$E44*(IF(VLOOKUP(BG$6,'2021_Jurisdiction_Pop_Est'!$E$2:$L$430,8,FALSE)="Y",VLOOKUP(BG$6,'2021_Jurisdiction_Pop_Est'!$E$2:$L$430,2,FALSE),"")/'2021_Jurisdiction_Pop_Est'!$V$10)</f>
        <v>508.52232656190114</v>
      </c>
      <c r="BH44" s="1090">
        <f>$E44*(IF(VLOOKUP(BH$6,'2021_Jurisdiction_Pop_Est'!$E$2:$L$430,8,FALSE)="Y",VLOOKUP(BH$6,'2021_Jurisdiction_Pop_Est'!$E$2:$L$430,2,FALSE),"")/'2021_Jurisdiction_Pop_Est'!$V$10)</f>
        <v>222.25338275863697</v>
      </c>
      <c r="BI44" s="1090">
        <f>$E44*(IF(VLOOKUP(BI$6,'2021_Jurisdiction_Pop_Est'!$E$2:$L$430,8,FALSE)="Y",VLOOKUP(BI$6,'2021_Jurisdiction_Pop_Est'!$E$2:$L$430,2,FALSE),"")/'2021_Jurisdiction_Pop_Est'!$V$10)</f>
        <v>305.77207695110468</v>
      </c>
      <c r="BJ44" s="1090">
        <f>$E44*(IF(VLOOKUP(BJ$6,'2021_Jurisdiction_Pop_Est'!$E$2:$L$430,8,FALSE)="Y",VLOOKUP(BJ$6,'2021_Jurisdiction_Pop_Est'!$E$2:$L$430,2,FALSE),"")/'2021_Jurisdiction_Pop_Est'!$V$10)</f>
        <v>130.55263534583517</v>
      </c>
      <c r="BK44" s="1090">
        <f>$E44*(IF(VLOOKUP(BK$6,'2021_Jurisdiction_Pop_Est'!$E$2:$L$430,8,FALSE)="Y",VLOOKUP(BK$6,'2021_Jurisdiction_Pop_Est'!$E$2:$L$430,2,FALSE),"")/'2021_Jurisdiction_Pop_Est'!$V$10)</f>
        <v>2361.8345701489147</v>
      </c>
      <c r="BL44" s="1090">
        <f>$E44*(IF(VLOOKUP(BL$6,'2021_Jurisdiction_Pop_Est'!$E$2:$L$430,8,FALSE)="Y",VLOOKUP(BL$6,'2021_Jurisdiction_Pop_Est'!$E$2:$L$430,2,FALSE),"")/'2021_Jurisdiction_Pop_Est'!$V$10)</f>
        <v>721.71884537853305</v>
      </c>
      <c r="BM44" s="1090">
        <f>$E44*(IF(VLOOKUP(BM$6,'2021_Jurisdiction_Pop_Est'!$E$2:$L$430,8,FALSE)="Y",VLOOKUP(BM$6,'2021_Jurisdiction_Pop_Est'!$E$2:$L$430,2,FALSE),"")/'2021_Jurisdiction_Pop_Est'!$V$10)</f>
        <v>3227.6398873320745</v>
      </c>
      <c r="BN44" s="1090">
        <f>$E44*(IF(VLOOKUP(BN$6,'2021_Jurisdiction_Pop_Est'!$E$2:$L$430,8,FALSE)="Y",VLOOKUP(BN$6,'2021_Jurisdiction_Pop_Est'!$E$2:$L$430,2,FALSE),"")/'2021_Jurisdiction_Pop_Est'!$V$10)</f>
        <v>871.31147878426532</v>
      </c>
      <c r="BO44" s="1090">
        <f>$E44*(IF(VLOOKUP(BO$6,'2021_Jurisdiction_Pop_Est'!$E$2:$L$430,8,FALSE)="Y",VLOOKUP(BO$6,'2021_Jurisdiction_Pop_Est'!$E$2:$L$430,2,FALSE),"")/'2021_Jurisdiction_Pop_Est'!$V$10)</f>
        <v>113.82831272565525</v>
      </c>
      <c r="BP44" s="1090">
        <f>$E44*(IF(VLOOKUP(BP$6,'2021_Jurisdiction_Pop_Est'!$E$2:$L$430,8,FALSE)="Y",VLOOKUP(BP$6,'2021_Jurisdiction_Pop_Est'!$E$2:$L$430,2,FALSE),"")/'2021_Jurisdiction_Pop_Est'!$V$10)</f>
        <v>2244.0438794486322</v>
      </c>
      <c r="BQ44" s="1090">
        <f>$E44*(IF(VLOOKUP(BQ$6,'2021_Jurisdiction_Pop_Est'!$E$2:$L$430,8,FALSE)="Y",VLOOKUP(BQ$6,'2021_Jurisdiction_Pop_Est'!$E$2:$L$430,2,FALSE),"")/'2021_Jurisdiction_Pop_Est'!$V$10)</f>
        <v>216.54138334066786</v>
      </c>
      <c r="BR44" s="1090">
        <f>$E44*(IF(VLOOKUP(BR$6,'2021_Jurisdiction_Pop_Est'!$E$2:$L$430,8,FALSE)="Y",VLOOKUP(BR$6,'2021_Jurisdiction_Pop_Est'!$E$2:$L$430,2,FALSE),"")/'2021_Jurisdiction_Pop_Est'!$V$10)</f>
        <v>1799.0225193891988</v>
      </c>
      <c r="BS44" s="1350" t="e">
        <f>$E44*(IF(VLOOKUP(BS$6,'2021_Jurisdiction_Pop_Est'!$E$2:$L$430,8,FALSE)="Y",VLOOKUP(BS$6,'2021_Jurisdiction_Pop_Est'!$E$2:$L$430,2,FALSE),"")/'2021_Jurisdiction_Pop_Est'!$V$10)</f>
        <v>#VALUE!</v>
      </c>
      <c r="BT44" s="1090">
        <f>$E44*(IF(VLOOKUP(BT$6,'2021_Jurisdiction_Pop_Est'!$E$2:$L$430,8,FALSE)="Y",VLOOKUP(BT$6,'2021_Jurisdiction_Pop_Est'!$E$2:$L$430,2,FALSE),"")/'2021_Jurisdiction_Pop_Est'!$V$10)</f>
        <v>713.89700833771042</v>
      </c>
      <c r="BU44" s="1090">
        <f>$E44*(IF(VLOOKUP(BU$6,'2021_Jurisdiction_Pop_Est'!$E$2:$L$430,8,FALSE)="Y",VLOOKUP(BU$6,'2021_Jurisdiction_Pop_Est'!$E$2:$L$430,2,FALSE),"")/'2021_Jurisdiction_Pop_Est'!$V$10)</f>
        <v>232.49381414760873</v>
      </c>
      <c r="BV44" s="1350" t="e">
        <f>$E44*(IF(VLOOKUP(BV$6,'2021_Jurisdiction_Pop_Est'!$E$2:$L$430,8,FALSE)="Y",VLOOKUP(BV$6,'2021_Jurisdiction_Pop_Est'!$E$2:$L$430,2,FALSE),"")/'2021_Jurisdiction_Pop_Est'!$V$10)</f>
        <v>#VALUE!</v>
      </c>
      <c r="BW44" s="1090">
        <f>$E44*(IF(VLOOKUP(BW$6,'2021_Jurisdiction_Pop_Est'!$E$2:$L$430,8,FALSE)="Y",VLOOKUP(BW$6,'2021_Jurisdiction_Pop_Est'!$E$2:$L$430,2,FALSE),"")/'2021_Jurisdiction_Pop_Est'!$V$10)</f>
        <v>1129.0204254976836</v>
      </c>
      <c r="BX44" s="1090">
        <f>$E44*(IF(VLOOKUP(BX$6,'2021_Jurisdiction_Pop_Est'!$E$2:$L$430,8,FALSE)="Y",VLOOKUP(BX$6,'2021_Jurisdiction_Pop_Est'!$E$2:$L$430,2,FALSE),"")/'2021_Jurisdiction_Pop_Est'!$V$10)</f>
        <v>3264.1760998253908</v>
      </c>
      <c r="BY44" s="1090">
        <f>$E44*(IF(VLOOKUP(BY$6,'2021_Jurisdiction_Pop_Est'!$E$2:$L$430,8,FALSE)="Y",VLOOKUP(BY$6,'2021_Jurisdiction_Pop_Est'!$E$2:$L$430,2,FALSE),"")/'2021_Jurisdiction_Pop_Est'!$V$10)</f>
        <v>1331.4104589289686</v>
      </c>
      <c r="BZ44" s="1090">
        <f>$E44*(IF(VLOOKUP(BZ$6,'2021_Jurisdiction_Pop_Est'!$E$2:$L$430,8,FALSE)="Y",VLOOKUP(BZ$6,'2021_Jurisdiction_Pop_Est'!$E$2:$L$430,2,FALSE),"")/'2021_Jurisdiction_Pop_Est'!$V$10)</f>
        <v>465.60514174580862</v>
      </c>
      <c r="CA44" s="1354">
        <f>$E44*(IF(VLOOKUP(CA$6,'2021_Jurisdiction_Pop_Est'!$E$2:$L$430,8,FALSE)="Y",VLOOKUP(CA$6,'2021_Jurisdiction_Pop_Est'!$E$2:$L$430,2,FALSE),"")/'2021_Jurisdiction_Pop_Est'!$V$10)</f>
        <v>1824.7522464971678</v>
      </c>
      <c r="CB44" s="1090">
        <f>$E44*(IF(VLOOKUP(CB$6,'2021_Jurisdiction_Pop_Est'!$E$2:$L$430,8,FALSE)="Y",VLOOKUP(CB$6,'2021_Jurisdiction_Pop_Est'!$E$2:$L$430,2,FALSE),"")/'2021_Jurisdiction_Pop_Est'!$V$10)</f>
        <v>226.78181472963956</v>
      </c>
      <c r="CC44" s="1090">
        <f>$E44*(IF(VLOOKUP(CC$6,'2021_Jurisdiction_Pop_Est'!$E$2:$L$430,8,FALSE)="Y",VLOOKUP(CC$6,'2021_Jurisdiction_Pop_Est'!$E$2:$L$430,2,FALSE),"")/'2021_Jurisdiction_Pop_Est'!$V$10)</f>
        <v>75.748316605860992</v>
      </c>
      <c r="CD44" s="1114"/>
      <c r="CE44" s="1114"/>
      <c r="CF44" s="1114"/>
      <c r="CG44" s="1114"/>
      <c r="CH44" s="1114"/>
      <c r="CI44" s="1114"/>
      <c r="CJ44" s="1114"/>
      <c r="CK44" s="1114"/>
      <c r="CM44" s="1122">
        <v>47492.439627410764</v>
      </c>
      <c r="CN44" s="1122">
        <v>33800</v>
      </c>
      <c r="CO44" s="1122">
        <v>13692.439627410764</v>
      </c>
      <c r="CP44" s="1127">
        <v>0.40510176412457882</v>
      </c>
    </row>
    <row r="45" spans="1:227" s="1150" customFormat="1" ht="16.95" customHeight="1" x14ac:dyDescent="0.25">
      <c r="A45" s="1141"/>
      <c r="B45" s="1142" t="s">
        <v>709</v>
      </c>
      <c r="C45" s="1143" t="s">
        <v>523</v>
      </c>
      <c r="D45" s="1181">
        <v>10091</v>
      </c>
      <c r="E45" s="961">
        <v>90243</v>
      </c>
      <c r="F45" s="953" t="s">
        <v>206</v>
      </c>
      <c r="G45" s="1242" t="s">
        <v>524</v>
      </c>
      <c r="H45" s="1090">
        <f>$E45*(VLOOKUP(H6,'2021_Jurisdiction_Pop_Est'!$E$2:$F$430,2,FALSE)/'2021_Jurisdiction_Pop_Est'!$V$8)</f>
        <v>58450.372716137914</v>
      </c>
      <c r="I45" s="1091"/>
      <c r="J45" s="1091"/>
      <c r="K45" s="1091"/>
      <c r="L45" s="1091"/>
      <c r="M45" s="1091"/>
      <c r="N45" s="1091"/>
      <c r="O45" s="1091"/>
      <c r="P45" s="1091"/>
      <c r="Q45" s="1091"/>
      <c r="R45" s="1091"/>
      <c r="S45" s="1092"/>
      <c r="T45" s="1091"/>
      <c r="U45" s="1091"/>
      <c r="V45" s="1091"/>
      <c r="W45" s="1091"/>
      <c r="X45" s="1091"/>
      <c r="Y45" s="1093"/>
      <c r="Z45" s="1093"/>
      <c r="AA45" s="1093"/>
      <c r="AB45" s="1093"/>
      <c r="AC45" s="1093"/>
      <c r="AD45" s="1093"/>
      <c r="AE45" s="1093"/>
      <c r="AF45" s="1093"/>
      <c r="AG45" s="1093"/>
      <c r="AH45" s="1093"/>
      <c r="AI45" s="1093"/>
      <c r="AJ45" s="1093"/>
      <c r="AK45" s="1092"/>
      <c r="AL45" s="1092"/>
      <c r="AM45" s="1092"/>
      <c r="AN45" s="1092"/>
      <c r="AO45" s="1092"/>
      <c r="AP45" s="1092"/>
      <c r="AQ45" s="1090">
        <f>$E45*(VLOOKUP(AQ6,'2021_Jurisdiction_Pop_Est'!$E$2:$F$430,2,FALSE)/'2021_Jurisdiction_Pop_Est'!$V$8)</f>
        <v>9551.502290757544</v>
      </c>
      <c r="AR45" s="1095"/>
      <c r="AS45" s="1095"/>
      <c r="AT45" s="1123"/>
      <c r="AU45" s="1123"/>
      <c r="AV45" s="1123"/>
      <c r="AW45" s="1090">
        <f>$E45*(VLOOKUP(AW6,'2021_Jurisdiction_Pop_Est'!$E$2:$F$430,2,FALSE)/'2021_Jurisdiction_Pop_Est'!$V$8)</f>
        <v>7057.5439481285594</v>
      </c>
      <c r="AX45" s="1098"/>
      <c r="AY45" s="1098"/>
      <c r="AZ45" s="1099"/>
      <c r="BA45" s="1099"/>
      <c r="BB45" s="1100"/>
      <c r="BC45" s="1090">
        <f>$E45*(VLOOKUP(BC6,'2021_Jurisdiction_Pop_Est'!$E$2:$F$430,2,FALSE)/'2021_Jurisdiction_Pop_Est'!$V$8)</f>
        <v>7886.9984300316974</v>
      </c>
      <c r="BD45" s="1102"/>
      <c r="BE45" s="1103"/>
      <c r="BF45" s="1103"/>
      <c r="BG45" s="1104"/>
      <c r="BH45" s="1104"/>
      <c r="BI45" s="1104"/>
      <c r="BJ45" s="1104"/>
      <c r="BK45" s="1105"/>
      <c r="BL45" s="1106"/>
      <c r="BM45" s="1107"/>
      <c r="BN45" s="1107"/>
      <c r="BO45" s="1107"/>
      <c r="BP45" s="1090">
        <f>$E45*(VLOOKUP(BP6,'2021_Jurisdiction_Pop_Est'!$E$2:$F$430,2,FALSE)/'2021_Jurisdiction_Pop_Est'!$V$8)</f>
        <v>1921.1201958164445</v>
      </c>
      <c r="BQ45" s="1124"/>
      <c r="BR45" s="1107"/>
      <c r="BS45" s="1090">
        <f>$E45*(VLOOKUP(BS6,'2021_Jurisdiction_Pop_Est'!$E$2:$F$430,2,FALSE)/'2021_Jurisdiction_Pop_Est'!$V$8)</f>
        <v>2581.0096521807477</v>
      </c>
      <c r="BT45" s="1108"/>
      <c r="BU45" s="1109"/>
      <c r="BV45" s="1101"/>
      <c r="BW45" s="1110"/>
      <c r="BX45" s="1090">
        <f>$E45*(VLOOKUP(BX6,'2021_Jurisdiction_Pop_Est'!$E$2:$F$430,2,FALSE)/'2021_Jurisdiction_Pop_Est'!$V$8)</f>
        <v>2794.4527669470904</v>
      </c>
      <c r="BY45" s="1112"/>
      <c r="BZ45" s="1113"/>
      <c r="CA45" s="1102"/>
      <c r="CB45" s="1104"/>
      <c r="CC45" s="1104"/>
      <c r="CD45" s="1114"/>
      <c r="CE45" s="1114"/>
      <c r="CF45" s="1114"/>
      <c r="CG45" s="1114"/>
      <c r="CH45" s="1114"/>
      <c r="CI45" s="1114"/>
      <c r="CJ45" s="1114"/>
      <c r="CK45" s="1114"/>
      <c r="CM45" s="1122">
        <v>246049.41238790948</v>
      </c>
      <c r="CN45" s="1122">
        <v>110000</v>
      </c>
      <c r="CO45" s="1122">
        <v>136049.41238790948</v>
      </c>
      <c r="CP45" s="1127">
        <v>1.2368128398900862</v>
      </c>
    </row>
    <row r="46" spans="1:227" s="1150" customFormat="1" ht="16.95" customHeight="1" x14ac:dyDescent="0.25">
      <c r="A46" s="1141"/>
      <c r="B46" s="1142" t="s">
        <v>702</v>
      </c>
      <c r="C46" s="1166" t="s">
        <v>525</v>
      </c>
      <c r="D46" s="955" t="s">
        <v>209</v>
      </c>
      <c r="E46" s="961">
        <v>0</v>
      </c>
      <c r="F46" s="1058" t="s">
        <v>703</v>
      </c>
      <c r="G46" s="953" t="s">
        <v>129</v>
      </c>
      <c r="H46" s="1090">
        <f>$E46*(IF(VLOOKUP(H$6,'2021_Jurisdiction_Pop_Est'!$E$2:$L$430,8,FALSE)="Y",VLOOKUP(H$6,'2021_Jurisdiction_Pop_Est'!$E$2:$L$430,2,FALSE),"")/'2021_Jurisdiction_Pop_Est'!$V$10)</f>
        <v>0</v>
      </c>
      <c r="I46" s="1090">
        <f>$E46*(IF(VLOOKUP(I$6,'2021_Jurisdiction_Pop_Est'!$E$2:$L$430,8,FALSE)="Y",VLOOKUP(I$6,'2021_Jurisdiction_Pop_Est'!$E$2:$L$430,2,FALSE),"")/'2021_Jurisdiction_Pop_Est'!$V$10)</f>
        <v>0</v>
      </c>
      <c r="J46" s="1090">
        <f>$E46*(IF(VLOOKUP(J$6,'2021_Jurisdiction_Pop_Est'!$E$2:$L$430,8,FALSE)="Y",VLOOKUP(J$6,'2021_Jurisdiction_Pop_Est'!$E$2:$L$430,2,FALSE),"")/'2021_Jurisdiction_Pop_Est'!$V$10)</f>
        <v>0</v>
      </c>
      <c r="K46" s="1090">
        <f>$E46*(IF(VLOOKUP(K$6,'2021_Jurisdiction_Pop_Est'!$E$2:$L$430,8,FALSE)="Y",VLOOKUP(K$6,'2021_Jurisdiction_Pop_Est'!$E$2:$L$430,2,FALSE),"")/'2021_Jurisdiction_Pop_Est'!$V$10)</f>
        <v>0</v>
      </c>
      <c r="L46" s="1090">
        <f>$E46*(IF(VLOOKUP(L$6,'2021_Jurisdiction_Pop_Est'!$E$2:$L$430,8,FALSE)="Y",VLOOKUP(L$6,'2021_Jurisdiction_Pop_Est'!$E$2:$L$430,2,FALSE),"")/'2021_Jurisdiction_Pop_Est'!$V$10)</f>
        <v>0</v>
      </c>
      <c r="M46" s="1090">
        <f>$E46*(IF(VLOOKUP(M$6,'2021_Jurisdiction_Pop_Est'!$E$2:$L$430,8,FALSE)="Y",VLOOKUP(M$6,'2021_Jurisdiction_Pop_Est'!$E$2:$L$430,2,FALSE),"")/'2021_Jurisdiction_Pop_Est'!$V$10)</f>
        <v>0</v>
      </c>
      <c r="N46" s="1090">
        <f>$E46*(IF(VLOOKUP(N$6,'2021_Jurisdiction_Pop_Est'!$E$2:$L$430,8,FALSE)="Y",VLOOKUP(N$6,'2021_Jurisdiction_Pop_Est'!$E$2:$L$430,2,FALSE),"")/'2021_Jurisdiction_Pop_Est'!$V$10)</f>
        <v>0</v>
      </c>
      <c r="O46" s="1090">
        <f>$E46*(IF(VLOOKUP(O$6,'2021_Jurisdiction_Pop_Est'!$E$2:$L$430,8,FALSE)="Y",VLOOKUP(O$6,'2021_Jurisdiction_Pop_Est'!$E$2:$L$430,2,FALSE),"")/'2021_Jurisdiction_Pop_Est'!$V$10)</f>
        <v>0</v>
      </c>
      <c r="P46" s="1090">
        <f>$E46*(IF(VLOOKUP(P$6,'2021_Jurisdiction_Pop_Est'!$E$2:$L$430,8,FALSE)="Y",VLOOKUP(P$6,'2021_Jurisdiction_Pop_Est'!$E$2:$L$430,2,FALSE),"")/'2021_Jurisdiction_Pop_Est'!$V$10)</f>
        <v>0</v>
      </c>
      <c r="Q46" s="1090">
        <f>$E46*(IF(VLOOKUP(Q$6,'2021_Jurisdiction_Pop_Est'!$E$2:$L$430,8,FALSE)="Y",VLOOKUP(Q$6,'2021_Jurisdiction_Pop_Est'!$E$2:$L$430,2,FALSE),"")/'2021_Jurisdiction_Pop_Est'!$V$10)</f>
        <v>0</v>
      </c>
      <c r="R46" s="1090">
        <f>$E46*(IF(VLOOKUP(R$6,'2021_Jurisdiction_Pop_Est'!$E$2:$L$430,8,FALSE)="Y",VLOOKUP(R$6,'2021_Jurisdiction_Pop_Est'!$E$2:$L$430,2,FALSE),"")/'2021_Jurisdiction_Pop_Est'!$V$10)</f>
        <v>0</v>
      </c>
      <c r="S46" s="1090">
        <f>$E46*(IF(VLOOKUP(S$6,'2021_Jurisdiction_Pop_Est'!$E$2:$L$430,8,FALSE)="Y",VLOOKUP(S$6,'2021_Jurisdiction_Pop_Est'!$E$2:$L$430,2,FALSE),"")/'2021_Jurisdiction_Pop_Est'!$V$10)</f>
        <v>0</v>
      </c>
      <c r="T46" s="1090">
        <f>$E46*(IF(VLOOKUP(T$6,'2021_Jurisdiction_Pop_Est'!$E$2:$L$430,8,FALSE)="Y",VLOOKUP(T$6,'2021_Jurisdiction_Pop_Est'!$E$2:$L$430,2,FALSE),"")/'2021_Jurisdiction_Pop_Est'!$V$10)</f>
        <v>0</v>
      </c>
      <c r="U46" s="1090">
        <f>$E46*(IF(VLOOKUP(U$6,'2021_Jurisdiction_Pop_Est'!$E$2:$L$430,8,FALSE)="Y",VLOOKUP(U$6,'2021_Jurisdiction_Pop_Est'!$E$2:$L$430,2,FALSE),"")/'2021_Jurisdiction_Pop_Est'!$V$10)</f>
        <v>0</v>
      </c>
      <c r="V46" s="1090">
        <f>$E46*(IF(VLOOKUP(V$6,'2021_Jurisdiction_Pop_Est'!$E$2:$L$430,8,FALSE)="Y",VLOOKUP(V$6,'2021_Jurisdiction_Pop_Est'!$E$2:$L$430,2,FALSE),"")/'2021_Jurisdiction_Pop_Est'!$V$10)</f>
        <v>0</v>
      </c>
      <c r="W46" s="1090">
        <f>$E46*(IF(VLOOKUP(W$6,'2021_Jurisdiction_Pop_Est'!$E$2:$L$430,8,FALSE)="Y",VLOOKUP(W$6,'2021_Jurisdiction_Pop_Est'!$E$2:$L$430,2,FALSE),"")/'2021_Jurisdiction_Pop_Est'!$V$10)</f>
        <v>0</v>
      </c>
      <c r="X46" s="1090">
        <f>$E46*(IF(VLOOKUP(X$6,'2021_Jurisdiction_Pop_Est'!$E$2:$L$430,8,FALSE)="Y",VLOOKUP(X$6,'2021_Jurisdiction_Pop_Est'!$E$2:$L$430,2,FALSE),"")/'2021_Jurisdiction_Pop_Est'!$V$10)</f>
        <v>0</v>
      </c>
      <c r="Y46" s="1090">
        <f>$E46*(IF(VLOOKUP(Y$6,'2021_Jurisdiction_Pop_Est'!$E$2:$L$430,8,FALSE)="Y",VLOOKUP(Y$6,'2021_Jurisdiction_Pop_Est'!$E$2:$L$430,2,FALSE),"")/'2021_Jurisdiction_Pop_Est'!$V$10)</f>
        <v>0</v>
      </c>
      <c r="Z46" s="1090">
        <f>$E46*(IF(VLOOKUP(Z$6,'2021_Jurisdiction_Pop_Est'!$E$2:$L$430,8,FALSE)="Y",VLOOKUP(Z$6,'2021_Jurisdiction_Pop_Est'!$E$2:$L$430,2,FALSE),"")/'2021_Jurisdiction_Pop_Est'!$V$10)</f>
        <v>0</v>
      </c>
      <c r="AA46" s="1090">
        <f>$E46*(IF(VLOOKUP(AA$6,'2021_Jurisdiction_Pop_Est'!$E$2:$L$430,8,FALSE)="Y",VLOOKUP(AA$6,'2021_Jurisdiction_Pop_Est'!$E$2:$L$430,2,FALSE),"")/'2021_Jurisdiction_Pop_Est'!$V$10)</f>
        <v>0</v>
      </c>
      <c r="AB46" s="1090">
        <f>$E46*(IF(VLOOKUP(AB$6,'2021_Jurisdiction_Pop_Est'!$E$2:$L$430,8,FALSE)="Y",VLOOKUP(AB$6,'2021_Jurisdiction_Pop_Est'!$E$2:$L$430,2,FALSE),"")/'2021_Jurisdiction_Pop_Est'!$V$10)</f>
        <v>0</v>
      </c>
      <c r="AC46" s="1090">
        <f>$E46*(IF(VLOOKUP(AC$6,'2021_Jurisdiction_Pop_Est'!$E$2:$L$430,8,FALSE)="Y",VLOOKUP(AC$6,'2021_Jurisdiction_Pop_Est'!$E$2:$L$430,2,FALSE),"")/'2021_Jurisdiction_Pop_Est'!$V$10)</f>
        <v>0</v>
      </c>
      <c r="AD46" s="1090">
        <f>$E46*(IF(VLOOKUP(AD$6,'2021_Jurisdiction_Pop_Est'!$E$2:$L$430,8,FALSE)="Y",VLOOKUP(AD$6,'2021_Jurisdiction_Pop_Est'!$E$2:$L$430,2,FALSE),"")/'2021_Jurisdiction_Pop_Est'!$V$10)</f>
        <v>0</v>
      </c>
      <c r="AE46" s="1090">
        <f>$E46*(IF(VLOOKUP(AE$6,'2021_Jurisdiction_Pop_Est'!$E$2:$L$430,8,FALSE)="Y",VLOOKUP(AE$6,'2021_Jurisdiction_Pop_Est'!$E$2:$L$430,2,FALSE),"")/'2021_Jurisdiction_Pop_Est'!$V$10)</f>
        <v>0</v>
      </c>
      <c r="AF46" s="1090">
        <f>$E46*(IF(VLOOKUP(AF$6,'2021_Jurisdiction_Pop_Est'!$E$2:$L$430,8,FALSE)="Y",VLOOKUP(AF$6,'2021_Jurisdiction_Pop_Est'!$E$2:$L$430,2,FALSE),"")/'2021_Jurisdiction_Pop_Est'!$V$10)</f>
        <v>0</v>
      </c>
      <c r="AG46" s="1090">
        <f>$E46*(IF(VLOOKUP(AG$6,'2021_Jurisdiction_Pop_Est'!$E$2:$L$430,8,FALSE)="Y",VLOOKUP(AG$6,'2021_Jurisdiction_Pop_Est'!$E$2:$L$430,2,FALSE),"")/'2021_Jurisdiction_Pop_Est'!$V$10)</f>
        <v>0</v>
      </c>
      <c r="AH46" s="1090">
        <f>$E46*(IF(VLOOKUP(AH$6,'2021_Jurisdiction_Pop_Est'!$E$2:$L$430,8,FALSE)="Y",VLOOKUP(AH$6,'2021_Jurisdiction_Pop_Est'!$E$2:$L$430,2,FALSE),"")/'2021_Jurisdiction_Pop_Est'!$V$10)</f>
        <v>0</v>
      </c>
      <c r="AI46" s="1090">
        <f>$E46*(IF(VLOOKUP(AI$6,'2021_Jurisdiction_Pop_Est'!$E$2:$L$430,8,FALSE)="Y",VLOOKUP(AI$6,'2021_Jurisdiction_Pop_Est'!$E$2:$L$430,2,FALSE),"")/'2021_Jurisdiction_Pop_Est'!$V$10)</f>
        <v>0</v>
      </c>
      <c r="AJ46" s="1090">
        <f>$E46*(IF(VLOOKUP(AJ$6,'2021_Jurisdiction_Pop_Est'!$E$2:$L$430,8,FALSE)="Y",VLOOKUP(AJ$6,'2021_Jurisdiction_Pop_Est'!$E$2:$L$430,2,FALSE),"")/'2021_Jurisdiction_Pop_Est'!$V$10)</f>
        <v>0</v>
      </c>
      <c r="AK46" s="1090">
        <f>$E46*(IF(VLOOKUP(AK$6,'2021_Jurisdiction_Pop_Est'!$E$2:$L$430,8,FALSE)="Y",VLOOKUP(AK$6,'2021_Jurisdiction_Pop_Est'!$E$2:$L$430,2,FALSE),"")/'2021_Jurisdiction_Pop_Est'!$V$10)</f>
        <v>0</v>
      </c>
      <c r="AL46" s="1090">
        <f>$E46*(IF(VLOOKUP(AL$6,'2021_Jurisdiction_Pop_Est'!$E$2:$L$430,8,FALSE)="Y",VLOOKUP(AL$6,'2021_Jurisdiction_Pop_Est'!$E$2:$L$430,2,FALSE),"")/'2021_Jurisdiction_Pop_Est'!$V$10)</f>
        <v>0</v>
      </c>
      <c r="AM46" s="1090">
        <f>$E46*(IF(VLOOKUP(AM$6,'2021_Jurisdiction_Pop_Est'!$E$2:$L$430,8,FALSE)="Y",VLOOKUP(AM$6,'2021_Jurisdiction_Pop_Est'!$E$2:$L$430,2,FALSE),"")/'2021_Jurisdiction_Pop_Est'!$V$10)</f>
        <v>0</v>
      </c>
      <c r="AN46" s="1090">
        <f>$E46*(IF(VLOOKUP(AN$6,'2021_Jurisdiction_Pop_Est'!$E$2:$L$430,8,FALSE)="Y",VLOOKUP(AN$6,'2021_Jurisdiction_Pop_Est'!$E$2:$L$430,2,FALSE),"")/'2021_Jurisdiction_Pop_Est'!$V$10)</f>
        <v>0</v>
      </c>
      <c r="AO46" s="1090">
        <f>$E46*(IF(VLOOKUP(AO$6,'2021_Jurisdiction_Pop_Est'!$E$2:$L$430,8,FALSE)="Y",VLOOKUP(AO$6,'2021_Jurisdiction_Pop_Est'!$E$2:$L$430,2,FALSE),"")/'2021_Jurisdiction_Pop_Est'!$V$10)</f>
        <v>0</v>
      </c>
      <c r="AP46" s="1090">
        <f>$E46*(IF(VLOOKUP(AP$6,'2021_Jurisdiction_Pop_Est'!$E$2:$L$430,8,FALSE)="Y",VLOOKUP(AP$6,'2021_Jurisdiction_Pop_Est'!$E$2:$L$430,2,FALSE),"")/'2021_Jurisdiction_Pop_Est'!$V$10)</f>
        <v>0</v>
      </c>
      <c r="AQ46" s="1090">
        <f>$E46*(IF(VLOOKUP(AQ$6,'2021_Jurisdiction_Pop_Est'!$E$2:$L$430,8,FALSE)="Y",VLOOKUP(AQ$6,'2021_Jurisdiction_Pop_Est'!$E$2:$L$430,2,FALSE),"")/'2021_Jurisdiction_Pop_Est'!$V$10)</f>
        <v>0</v>
      </c>
      <c r="AR46" s="1090">
        <f>$E46*(IF(VLOOKUP(AR$6,'2021_Jurisdiction_Pop_Est'!$E$2:$L$430,8,FALSE)="Y",VLOOKUP(AR$6,'2021_Jurisdiction_Pop_Est'!$E$2:$L$430,2,FALSE),"")/'2021_Jurisdiction_Pop_Est'!$V$10)</f>
        <v>0</v>
      </c>
      <c r="AS46" s="1090">
        <f>$E46*(IF(VLOOKUP(AS$6,'2021_Jurisdiction_Pop_Est'!$E$2:$L$430,8,FALSE)="Y",VLOOKUP(AS$6,'2021_Jurisdiction_Pop_Est'!$E$2:$L$430,2,FALSE),"")/'2021_Jurisdiction_Pop_Est'!$V$10)</f>
        <v>0</v>
      </c>
      <c r="AT46" s="1090">
        <f>$E46*(IF(VLOOKUP(AT$6,'2021_Jurisdiction_Pop_Est'!$E$2:$L$430,8,FALSE)="Y",VLOOKUP(AT$6,'2021_Jurisdiction_Pop_Est'!$E$2:$L$430,2,FALSE),"")/'2021_Jurisdiction_Pop_Est'!$V$10)</f>
        <v>0</v>
      </c>
      <c r="AU46" s="1090">
        <f>$E46*(IF(VLOOKUP(AU$6,'2021_Jurisdiction_Pop_Est'!$E$2:$L$430,8,FALSE)="Y",VLOOKUP(AU$6,'2021_Jurisdiction_Pop_Est'!$E$2:$L$430,2,FALSE),"")/'2021_Jurisdiction_Pop_Est'!$V$10)</f>
        <v>0</v>
      </c>
      <c r="AV46" s="1090">
        <f>$E46*(IF(VLOOKUP(AV$6,'2021_Jurisdiction_Pop_Est'!$E$2:$L$430,8,FALSE)="Y",VLOOKUP(AV$6,'2021_Jurisdiction_Pop_Est'!$E$2:$L$430,2,FALSE),"")/'2021_Jurisdiction_Pop_Est'!$V$10)</f>
        <v>0</v>
      </c>
      <c r="AW46" s="1090">
        <f>$E46*(IF(VLOOKUP(AW$6,'2021_Jurisdiction_Pop_Est'!$E$2:$L$430,8,FALSE)="Y",VLOOKUP(AW$6,'2021_Jurisdiction_Pop_Est'!$E$2:$L$430,2,FALSE),"")/'2021_Jurisdiction_Pop_Est'!$V$10)</f>
        <v>0</v>
      </c>
      <c r="AX46" s="1090">
        <f>$E46*(IF(VLOOKUP(AX$6,'2021_Jurisdiction_Pop_Est'!$E$2:$L$430,8,FALSE)="Y",VLOOKUP(AX$6,'2021_Jurisdiction_Pop_Est'!$E$2:$L$430,2,FALSE),"")/'2021_Jurisdiction_Pop_Est'!$V$10)</f>
        <v>0</v>
      </c>
      <c r="AY46" s="1090">
        <f>$E46*(IF(VLOOKUP(AY$6,'2021_Jurisdiction_Pop_Est'!$E$2:$L$430,8,FALSE)="Y",VLOOKUP(AY$6,'2021_Jurisdiction_Pop_Est'!$E$2:$L$430,2,FALSE),"")/'2021_Jurisdiction_Pop_Est'!$V$10)</f>
        <v>0</v>
      </c>
      <c r="AZ46" s="1090">
        <f>$E46*(IF(VLOOKUP(AZ$6,'2021_Jurisdiction_Pop_Est'!$E$2:$L$430,8,FALSE)="Y",VLOOKUP(AZ$6,'2021_Jurisdiction_Pop_Est'!$E$2:$L$430,2,FALSE),"")/'2021_Jurisdiction_Pop_Est'!$V$10)</f>
        <v>0</v>
      </c>
      <c r="BA46" s="1090">
        <f>$E46*(IF(VLOOKUP(BA$6,'2021_Jurisdiction_Pop_Est'!$E$2:$L$430,8,FALSE)="Y",VLOOKUP(BA$6,'2021_Jurisdiction_Pop_Est'!$E$2:$L$430,2,FALSE),"")/'2021_Jurisdiction_Pop_Est'!$V$10)</f>
        <v>0</v>
      </c>
      <c r="BB46" s="1090">
        <f>$E46*(IF(VLOOKUP(BB$6,'2021_Jurisdiction_Pop_Est'!$E$2:$L$430,8,FALSE)="Y",VLOOKUP(BB$6,'2021_Jurisdiction_Pop_Est'!$E$2:$L$430,2,FALSE),"")/'2021_Jurisdiction_Pop_Est'!$V$10)</f>
        <v>0</v>
      </c>
      <c r="BC46" s="1090">
        <f>$E46*(IF(VLOOKUP(BC$6,'2021_Jurisdiction_Pop_Est'!$E$2:$L$430,8,FALSE)="Y",VLOOKUP(BC$6,'2021_Jurisdiction_Pop_Est'!$E$2:$L$430,2,FALSE),"")/'2021_Jurisdiction_Pop_Est'!$V$10)</f>
        <v>0</v>
      </c>
      <c r="BD46" s="1090">
        <f>$E46*(IF(VLOOKUP(BD$6,'2021_Jurisdiction_Pop_Est'!$E$2:$L$430,8,FALSE)="Y",VLOOKUP(BD$6,'2021_Jurisdiction_Pop_Est'!$E$2:$L$430,2,FALSE),"")/'2021_Jurisdiction_Pop_Est'!$V$10)</f>
        <v>0</v>
      </c>
      <c r="BE46" s="1090">
        <f>$E46*(IF(VLOOKUP(BE$6,'2021_Jurisdiction_Pop_Est'!$E$2:$L$430,8,FALSE)="Y",VLOOKUP(BE$6,'2021_Jurisdiction_Pop_Est'!$E$2:$L$430,2,FALSE),"")/'2021_Jurisdiction_Pop_Est'!$V$10)</f>
        <v>0</v>
      </c>
      <c r="BF46" s="1090">
        <f>$E46*(IF(VLOOKUP(BF$6,'2021_Jurisdiction_Pop_Est'!$E$2:$L$430,8,FALSE)="Y",VLOOKUP(BF$6,'2021_Jurisdiction_Pop_Est'!$E$2:$L$430,2,FALSE),"")/'2021_Jurisdiction_Pop_Est'!$V$10)</f>
        <v>0</v>
      </c>
      <c r="BG46" s="1090">
        <f>$E46*(IF(VLOOKUP(BG$6,'2021_Jurisdiction_Pop_Est'!$E$2:$L$430,8,FALSE)="Y",VLOOKUP(BG$6,'2021_Jurisdiction_Pop_Est'!$E$2:$L$430,2,FALSE),"")/'2021_Jurisdiction_Pop_Est'!$V$10)</f>
        <v>0</v>
      </c>
      <c r="BH46" s="1090">
        <f>$E46*(IF(VLOOKUP(BH$6,'2021_Jurisdiction_Pop_Est'!$E$2:$L$430,8,FALSE)="Y",VLOOKUP(BH$6,'2021_Jurisdiction_Pop_Est'!$E$2:$L$430,2,FALSE),"")/'2021_Jurisdiction_Pop_Est'!$V$10)</f>
        <v>0</v>
      </c>
      <c r="BI46" s="1090">
        <f>$E46*(IF(VLOOKUP(BI$6,'2021_Jurisdiction_Pop_Est'!$E$2:$L$430,8,FALSE)="Y",VLOOKUP(BI$6,'2021_Jurisdiction_Pop_Est'!$E$2:$L$430,2,FALSE),"")/'2021_Jurisdiction_Pop_Est'!$V$10)</f>
        <v>0</v>
      </c>
      <c r="BJ46" s="1090">
        <f>$E46*(IF(VLOOKUP(BJ$6,'2021_Jurisdiction_Pop_Est'!$E$2:$L$430,8,FALSE)="Y",VLOOKUP(BJ$6,'2021_Jurisdiction_Pop_Est'!$E$2:$L$430,2,FALSE),"")/'2021_Jurisdiction_Pop_Est'!$V$10)</f>
        <v>0</v>
      </c>
      <c r="BK46" s="1090">
        <f>$E46*(IF(VLOOKUP(BK$6,'2021_Jurisdiction_Pop_Est'!$E$2:$L$430,8,FALSE)="Y",VLOOKUP(BK$6,'2021_Jurisdiction_Pop_Est'!$E$2:$L$430,2,FALSE),"")/'2021_Jurisdiction_Pop_Est'!$V$10)</f>
        <v>0</v>
      </c>
      <c r="BL46" s="1090">
        <f>$E46*(IF(VLOOKUP(BL$6,'2021_Jurisdiction_Pop_Est'!$E$2:$L$430,8,FALSE)="Y",VLOOKUP(BL$6,'2021_Jurisdiction_Pop_Est'!$E$2:$L$430,2,FALSE),"")/'2021_Jurisdiction_Pop_Est'!$V$10)</f>
        <v>0</v>
      </c>
      <c r="BM46" s="1090">
        <f>$E46*(IF(VLOOKUP(BM$6,'2021_Jurisdiction_Pop_Est'!$E$2:$L$430,8,FALSE)="Y",VLOOKUP(BM$6,'2021_Jurisdiction_Pop_Est'!$E$2:$L$430,2,FALSE),"")/'2021_Jurisdiction_Pop_Est'!$V$10)</f>
        <v>0</v>
      </c>
      <c r="BN46" s="1090">
        <f>$E46*(IF(VLOOKUP(BN$6,'2021_Jurisdiction_Pop_Est'!$E$2:$L$430,8,FALSE)="Y",VLOOKUP(BN$6,'2021_Jurisdiction_Pop_Est'!$E$2:$L$430,2,FALSE),"")/'2021_Jurisdiction_Pop_Est'!$V$10)</f>
        <v>0</v>
      </c>
      <c r="BO46" s="1090">
        <f>$E46*(IF(VLOOKUP(BO$6,'2021_Jurisdiction_Pop_Est'!$E$2:$L$430,8,FALSE)="Y",VLOOKUP(BO$6,'2021_Jurisdiction_Pop_Est'!$E$2:$L$430,2,FALSE),"")/'2021_Jurisdiction_Pop_Est'!$V$10)</f>
        <v>0</v>
      </c>
      <c r="BP46" s="1090">
        <f>$E46*(IF(VLOOKUP(BP$6,'2021_Jurisdiction_Pop_Est'!$E$2:$L$430,8,FALSE)="Y",VLOOKUP(BP$6,'2021_Jurisdiction_Pop_Est'!$E$2:$L$430,2,FALSE),"")/'2021_Jurisdiction_Pop_Est'!$V$10)</f>
        <v>0</v>
      </c>
      <c r="BQ46" s="1090">
        <f>$E46*(IF(VLOOKUP(BQ$6,'2021_Jurisdiction_Pop_Est'!$E$2:$L$430,8,FALSE)="Y",VLOOKUP(BQ$6,'2021_Jurisdiction_Pop_Est'!$E$2:$L$430,2,FALSE),"")/'2021_Jurisdiction_Pop_Est'!$V$10)</f>
        <v>0</v>
      </c>
      <c r="BR46" s="1090">
        <f>$E46*(IF(VLOOKUP(BR$6,'2021_Jurisdiction_Pop_Est'!$E$2:$L$430,8,FALSE)="Y",VLOOKUP(BR$6,'2021_Jurisdiction_Pop_Est'!$E$2:$L$430,2,FALSE),"")/'2021_Jurisdiction_Pop_Est'!$V$10)</f>
        <v>0</v>
      </c>
      <c r="BS46" s="1350" t="e">
        <f>$E46*(IF(VLOOKUP(BS$6,'2021_Jurisdiction_Pop_Est'!$E$2:$L$430,8,FALSE)="Y",VLOOKUP(BS$6,'2021_Jurisdiction_Pop_Est'!$E$2:$L$430,2,FALSE),"")/'2021_Jurisdiction_Pop_Est'!$V$10)</f>
        <v>#VALUE!</v>
      </c>
      <c r="BT46" s="1090">
        <f>$E46*(IF(VLOOKUP(BT$6,'2021_Jurisdiction_Pop_Est'!$E$2:$L$430,8,FALSE)="Y",VLOOKUP(BT$6,'2021_Jurisdiction_Pop_Est'!$E$2:$L$430,2,FALSE),"")/'2021_Jurisdiction_Pop_Est'!$V$10)</f>
        <v>0</v>
      </c>
      <c r="BU46" s="1090">
        <f>$E46*(IF(VLOOKUP(BU$6,'2021_Jurisdiction_Pop_Est'!$E$2:$L$430,8,FALSE)="Y",VLOOKUP(BU$6,'2021_Jurisdiction_Pop_Est'!$E$2:$L$430,2,FALSE),"")/'2021_Jurisdiction_Pop_Est'!$V$10)</f>
        <v>0</v>
      </c>
      <c r="BV46" s="1350" t="e">
        <f>$E46*(IF(VLOOKUP(BV$6,'2021_Jurisdiction_Pop_Est'!$E$2:$L$430,8,FALSE)="Y",VLOOKUP(BV$6,'2021_Jurisdiction_Pop_Est'!$E$2:$L$430,2,FALSE),"")/'2021_Jurisdiction_Pop_Est'!$V$10)</f>
        <v>#VALUE!</v>
      </c>
      <c r="BW46" s="1090">
        <f>$E46*(IF(VLOOKUP(BW$6,'2021_Jurisdiction_Pop_Est'!$E$2:$L$430,8,FALSE)="Y",VLOOKUP(BW$6,'2021_Jurisdiction_Pop_Est'!$E$2:$L$430,2,FALSE),"")/'2021_Jurisdiction_Pop_Est'!$V$10)</f>
        <v>0</v>
      </c>
      <c r="BX46" s="1090">
        <f>$E46*(IF(VLOOKUP(BX$6,'2021_Jurisdiction_Pop_Est'!$E$2:$L$430,8,FALSE)="Y",VLOOKUP(BX$6,'2021_Jurisdiction_Pop_Est'!$E$2:$L$430,2,FALSE),"")/'2021_Jurisdiction_Pop_Est'!$V$10)</f>
        <v>0</v>
      </c>
      <c r="BY46" s="1090">
        <f>$E46*(IF(VLOOKUP(BY$6,'2021_Jurisdiction_Pop_Est'!$E$2:$L$430,8,FALSE)="Y",VLOOKUP(BY$6,'2021_Jurisdiction_Pop_Est'!$E$2:$L$430,2,FALSE),"")/'2021_Jurisdiction_Pop_Est'!$V$10)</f>
        <v>0</v>
      </c>
      <c r="BZ46" s="1090">
        <f>$E46*(IF(VLOOKUP(BZ$6,'2021_Jurisdiction_Pop_Est'!$E$2:$L$430,8,FALSE)="Y",VLOOKUP(BZ$6,'2021_Jurisdiction_Pop_Est'!$E$2:$L$430,2,FALSE),"")/'2021_Jurisdiction_Pop_Est'!$V$10)</f>
        <v>0</v>
      </c>
      <c r="CA46" s="1350">
        <f>$E46*(IF(VLOOKUP(CA$6,'2021_Jurisdiction_Pop_Est'!$E$2:$L$430,8,FALSE)="Y",VLOOKUP(CA$6,'2021_Jurisdiction_Pop_Est'!$E$2:$L$430,2,FALSE),"")/'2021_Jurisdiction_Pop_Est'!$V$10)</f>
        <v>0</v>
      </c>
      <c r="CB46" s="1090">
        <f>$E46*(IF(VLOOKUP(CB$6,'2021_Jurisdiction_Pop_Est'!$E$2:$L$430,8,FALSE)="Y",VLOOKUP(CB$6,'2021_Jurisdiction_Pop_Est'!$E$2:$L$430,2,FALSE),"")/'2021_Jurisdiction_Pop_Est'!$V$10)</f>
        <v>0</v>
      </c>
      <c r="CC46" s="1090">
        <f>$E46*(IF(VLOOKUP(CC$6,'2021_Jurisdiction_Pop_Est'!$E$2:$L$430,8,FALSE)="Y",VLOOKUP(CC$6,'2021_Jurisdiction_Pop_Est'!$E$2:$L$430,2,FALSE),"")/'2021_Jurisdiction_Pop_Est'!$V$10)</f>
        <v>0</v>
      </c>
      <c r="CD46" s="1114"/>
      <c r="CE46" s="1114"/>
      <c r="CF46" s="1114"/>
      <c r="CG46" s="1114"/>
      <c r="CH46" s="1114"/>
      <c r="CI46" s="1114"/>
      <c r="CJ46" s="1114"/>
      <c r="CK46" s="1114"/>
      <c r="CM46" s="1122">
        <v>147535.68523308085</v>
      </c>
      <c r="CN46" s="1122">
        <v>105000</v>
      </c>
      <c r="CO46" s="1122">
        <v>42535.685233080847</v>
      </c>
      <c r="CP46" s="1127">
        <v>0.40510176412457949</v>
      </c>
    </row>
    <row r="47" spans="1:227" s="1150" customFormat="1" ht="16.95" customHeight="1" x14ac:dyDescent="0.25">
      <c r="A47" s="1141"/>
      <c r="B47" s="1142" t="s">
        <v>210</v>
      </c>
      <c r="C47" s="1143" t="s">
        <v>210</v>
      </c>
      <c r="D47" s="1163" t="s">
        <v>526</v>
      </c>
      <c r="E47" s="961">
        <v>636583</v>
      </c>
      <c r="F47" s="1058" t="s">
        <v>710</v>
      </c>
      <c r="G47" s="953" t="s">
        <v>129</v>
      </c>
      <c r="H47" s="1090"/>
      <c r="I47" s="1091"/>
      <c r="J47" s="1091"/>
      <c r="K47" s="1091"/>
      <c r="L47" s="1091"/>
      <c r="M47" s="1091"/>
      <c r="N47" s="1091"/>
      <c r="O47" s="1091"/>
      <c r="P47" s="1091"/>
      <c r="Q47" s="1091"/>
      <c r="R47" s="1091"/>
      <c r="S47" s="1092"/>
      <c r="T47" s="1091"/>
      <c r="U47" s="1091"/>
      <c r="V47" s="1091"/>
      <c r="W47" s="1091"/>
      <c r="X47" s="1091"/>
      <c r="Y47" s="1093"/>
      <c r="Z47" s="1093"/>
      <c r="AA47" s="1093"/>
      <c r="AB47" s="1093"/>
      <c r="AC47" s="1093"/>
      <c r="AD47" s="1093"/>
      <c r="AE47" s="1093"/>
      <c r="AF47" s="1093"/>
      <c r="AG47" s="1093"/>
      <c r="AH47" s="1093"/>
      <c r="AI47" s="1093"/>
      <c r="AJ47" s="1093"/>
      <c r="AK47" s="1092"/>
      <c r="AL47" s="1092"/>
      <c r="AM47" s="1092"/>
      <c r="AN47" s="1092"/>
      <c r="AO47" s="1092"/>
      <c r="AP47" s="1092"/>
      <c r="AQ47" s="1094"/>
      <c r="AR47" s="1095"/>
      <c r="AS47" s="1095"/>
      <c r="AT47" s="1123"/>
      <c r="AU47" s="1123"/>
      <c r="AV47" s="1123"/>
      <c r="AW47" s="1097"/>
      <c r="AX47" s="1098"/>
      <c r="AY47" s="1098"/>
      <c r="AZ47" s="1099"/>
      <c r="BA47" s="1099"/>
      <c r="BB47" s="1100"/>
      <c r="BC47" s="1101"/>
      <c r="BD47" s="1102"/>
      <c r="BE47" s="1103"/>
      <c r="BF47" s="1103"/>
      <c r="BG47" s="1104"/>
      <c r="BH47" s="1104"/>
      <c r="BI47" s="1104"/>
      <c r="BJ47" s="1104"/>
      <c r="BK47" s="1105"/>
      <c r="BL47" s="1106"/>
      <c r="BM47" s="1107"/>
      <c r="BN47" s="1107"/>
      <c r="BO47" s="1107"/>
      <c r="BP47" s="1101"/>
      <c r="BQ47" s="1124"/>
      <c r="BR47" s="1107"/>
      <c r="BS47" s="1101"/>
      <c r="BT47" s="1108"/>
      <c r="BU47" s="1109"/>
      <c r="BV47" s="1101"/>
      <c r="BW47" s="1110"/>
      <c r="BX47" s="1111"/>
      <c r="BY47" s="1112"/>
      <c r="BZ47" s="1113"/>
      <c r="CA47" s="1102"/>
      <c r="CB47" s="1104"/>
      <c r="CC47" s="1104"/>
      <c r="CD47" s="1156"/>
      <c r="CE47" s="1156"/>
      <c r="CF47" s="1156"/>
      <c r="CG47" s="1156"/>
      <c r="CH47" s="1156"/>
      <c r="CI47" s="1156"/>
      <c r="CJ47" s="1156"/>
      <c r="CK47" s="1156"/>
      <c r="CM47" s="1122">
        <v>750321.14178274712</v>
      </c>
      <c r="CN47" s="1122">
        <v>533997.72239999997</v>
      </c>
      <c r="CO47" s="1122">
        <v>216323.41938274715</v>
      </c>
      <c r="CP47" s="1127">
        <v>0.40510176412457888</v>
      </c>
    </row>
    <row r="48" spans="1:227" s="1257" customFormat="1" ht="16.95" customHeight="1" x14ac:dyDescent="0.25">
      <c r="A48" s="1264"/>
      <c r="B48" s="1269" t="s">
        <v>711</v>
      </c>
      <c r="C48" s="1258" t="s">
        <v>528</v>
      </c>
      <c r="D48" s="1256" t="s">
        <v>529</v>
      </c>
      <c r="E48" s="1265">
        <v>196445</v>
      </c>
      <c r="F48" s="1258" t="s">
        <v>530</v>
      </c>
      <c r="G48" s="1258" t="s">
        <v>158</v>
      </c>
      <c r="H48" s="1259">
        <v>350000</v>
      </c>
      <c r="I48" s="1257">
        <v>350000</v>
      </c>
      <c r="J48" s="1257">
        <v>350000</v>
      </c>
      <c r="K48" s="1257">
        <v>350000</v>
      </c>
      <c r="L48" s="1257">
        <v>350000</v>
      </c>
      <c r="M48" s="1257">
        <v>350000</v>
      </c>
      <c r="N48" s="1257">
        <v>350000</v>
      </c>
      <c r="O48" s="1257">
        <v>350000</v>
      </c>
      <c r="P48" s="1257">
        <v>350000</v>
      </c>
      <c r="Q48" s="1257">
        <v>350000</v>
      </c>
      <c r="R48" s="1257">
        <v>350000</v>
      </c>
      <c r="S48" s="1257">
        <v>350000</v>
      </c>
      <c r="T48" s="1257">
        <v>350000</v>
      </c>
      <c r="U48" s="1257">
        <v>350000</v>
      </c>
      <c r="V48" s="1257">
        <v>350000</v>
      </c>
      <c r="W48" s="1257">
        <v>350000</v>
      </c>
      <c r="X48" s="1257">
        <v>350000</v>
      </c>
      <c r="Y48" s="1257">
        <v>350000</v>
      </c>
      <c r="Z48" s="1257">
        <v>350000</v>
      </c>
      <c r="AA48" s="1257">
        <v>350000</v>
      </c>
      <c r="AB48" s="1257" t="s">
        <v>6</v>
      </c>
      <c r="AC48" s="1257">
        <v>350000</v>
      </c>
      <c r="AD48" s="1257">
        <v>350000</v>
      </c>
      <c r="AE48" s="1257">
        <v>350000</v>
      </c>
      <c r="AF48" s="1257">
        <v>350000</v>
      </c>
      <c r="AG48" s="1257">
        <v>350000</v>
      </c>
      <c r="AH48" s="1257">
        <v>350000</v>
      </c>
      <c r="AI48" s="1257">
        <v>350000</v>
      </c>
      <c r="AJ48" s="1257">
        <v>350000</v>
      </c>
      <c r="AK48" s="1257">
        <v>350000</v>
      </c>
      <c r="AL48" s="1257">
        <v>350000</v>
      </c>
      <c r="AM48" s="1257">
        <v>350000</v>
      </c>
      <c r="AN48" s="1257">
        <v>350000</v>
      </c>
      <c r="AO48" s="1257">
        <v>350000</v>
      </c>
      <c r="AP48" s="1257">
        <v>350000</v>
      </c>
      <c r="AQ48" s="1257" t="s">
        <v>6</v>
      </c>
      <c r="AR48" s="1257" t="s">
        <v>6</v>
      </c>
      <c r="AS48" s="1257" t="s">
        <v>6</v>
      </c>
      <c r="AT48" s="1257" t="s">
        <v>6</v>
      </c>
      <c r="AU48" s="1257" t="s">
        <v>6</v>
      </c>
      <c r="AV48" s="1257" t="s">
        <v>6</v>
      </c>
      <c r="AW48" s="1257" t="s">
        <v>6</v>
      </c>
      <c r="AX48" s="1257" t="s">
        <v>6</v>
      </c>
      <c r="AY48" s="1257" t="s">
        <v>6</v>
      </c>
      <c r="AZ48" s="1257" t="s">
        <v>6</v>
      </c>
      <c r="BA48" s="1257" t="s">
        <v>6</v>
      </c>
      <c r="BB48" s="1257" t="s">
        <v>6</v>
      </c>
      <c r="BD48" s="1257" t="s">
        <v>6</v>
      </c>
      <c r="BE48" s="1257" t="s">
        <v>6</v>
      </c>
      <c r="BF48" s="1257" t="s">
        <v>6</v>
      </c>
      <c r="BG48" s="1257" t="s">
        <v>6</v>
      </c>
      <c r="BH48" s="1257" t="s">
        <v>6</v>
      </c>
      <c r="BI48" s="1257" t="s">
        <v>6</v>
      </c>
      <c r="BJ48" s="1257" t="s">
        <v>6</v>
      </c>
      <c r="BQ48" s="1275" t="s">
        <v>6</v>
      </c>
      <c r="BS48" s="1257" t="s">
        <v>6</v>
      </c>
      <c r="BT48" s="1257" t="s">
        <v>6</v>
      </c>
      <c r="BU48" s="1257" t="s">
        <v>6</v>
      </c>
      <c r="BV48" s="1257" t="s">
        <v>6</v>
      </c>
      <c r="BW48" s="1257" t="s">
        <v>6</v>
      </c>
      <c r="BX48" s="1257" t="s">
        <v>6</v>
      </c>
      <c r="BY48" s="1257" t="s">
        <v>6</v>
      </c>
      <c r="BZ48" s="1257" t="s">
        <v>6</v>
      </c>
      <c r="CA48" s="1257" t="s">
        <v>6</v>
      </c>
      <c r="CB48" s="1257" t="s">
        <v>6</v>
      </c>
      <c r="CC48" s="1257" t="s">
        <v>6</v>
      </c>
      <c r="CD48" s="1265" t="s">
        <v>6</v>
      </c>
      <c r="CE48" s="1265" t="s">
        <v>6</v>
      </c>
      <c r="CF48" s="1265" t="s">
        <v>6</v>
      </c>
      <c r="CG48" s="1265"/>
      <c r="CH48" s="1265"/>
      <c r="CI48" s="1265"/>
      <c r="CJ48" s="1265"/>
      <c r="CK48" s="1265"/>
      <c r="CM48" s="1257">
        <v>11900000</v>
      </c>
      <c r="CN48" s="1257">
        <v>350000</v>
      </c>
      <c r="CO48" s="1257">
        <v>11550000</v>
      </c>
      <c r="CP48" s="1271">
        <v>33</v>
      </c>
    </row>
    <row r="49" spans="1:94" s="1189" customFormat="1" ht="16.95" customHeight="1" x14ac:dyDescent="0.25">
      <c r="A49" s="1182"/>
      <c r="B49" s="1153"/>
      <c r="C49" s="1190" t="s">
        <v>712</v>
      </c>
      <c r="D49" s="955" t="s">
        <v>713</v>
      </c>
      <c r="E49" s="961">
        <v>19848</v>
      </c>
      <c r="F49" s="1242" t="s">
        <v>332</v>
      </c>
      <c r="G49" s="953"/>
      <c r="H49" s="1144"/>
      <c r="I49" s="1145"/>
      <c r="J49" s="1145"/>
      <c r="K49" s="1145"/>
      <c r="L49" s="1145"/>
      <c r="M49" s="1145"/>
      <c r="N49" s="1145"/>
      <c r="O49" s="1145"/>
      <c r="P49" s="1145"/>
      <c r="Q49" s="1145"/>
      <c r="R49" s="1145"/>
      <c r="S49" s="1167"/>
      <c r="T49" s="1145"/>
      <c r="U49" s="1145"/>
      <c r="V49" s="1145"/>
      <c r="W49" s="1145"/>
      <c r="X49" s="1145"/>
      <c r="Y49" s="1146"/>
      <c r="Z49" s="1146"/>
      <c r="AA49" s="1146"/>
      <c r="AB49" s="1146"/>
      <c r="AC49" s="1146"/>
      <c r="AD49" s="1146"/>
      <c r="AE49" s="1146"/>
      <c r="AF49" s="1146"/>
      <c r="AG49" s="1146"/>
      <c r="AH49" s="1146"/>
      <c r="AI49" s="1146"/>
      <c r="AJ49" s="1146"/>
      <c r="AK49" s="1167"/>
      <c r="AL49" s="1167"/>
      <c r="AM49" s="1167"/>
      <c r="AN49" s="1167"/>
      <c r="AO49" s="1167"/>
      <c r="AP49" s="1167"/>
      <c r="AQ49" s="1183"/>
      <c r="AR49" s="1168"/>
      <c r="AS49" s="1168"/>
      <c r="AT49" s="1169"/>
      <c r="AU49" s="1169"/>
      <c r="AV49" s="1169"/>
      <c r="AW49" s="1170"/>
      <c r="AX49" s="1171"/>
      <c r="AY49" s="1171"/>
      <c r="AZ49" s="1172"/>
      <c r="BA49" s="1172"/>
      <c r="BB49" s="1184"/>
      <c r="BC49" s="1185"/>
      <c r="BD49" s="1173"/>
      <c r="BE49" s="1174"/>
      <c r="BF49" s="1174"/>
      <c r="BG49" s="1175"/>
      <c r="BH49" s="1175"/>
      <c r="BI49" s="1175"/>
      <c r="BJ49" s="1175"/>
      <c r="BK49" s="1164"/>
      <c r="BL49" s="1176"/>
      <c r="BM49" s="1165"/>
      <c r="BN49" s="1165"/>
      <c r="BO49" s="1165"/>
      <c r="BP49" s="1185"/>
      <c r="BQ49" s="1177"/>
      <c r="BR49" s="1165"/>
      <c r="BS49" s="1185"/>
      <c r="BT49" s="1178"/>
      <c r="BU49" s="1179"/>
      <c r="BV49" s="1185"/>
      <c r="BW49" s="1180"/>
      <c r="BX49" s="1186"/>
      <c r="BY49" s="1187"/>
      <c r="BZ49" s="1188"/>
      <c r="CA49" s="1173"/>
      <c r="CB49" s="1175"/>
      <c r="CC49" s="1175"/>
      <c r="CD49" s="959"/>
      <c r="CE49" s="959"/>
      <c r="CF49" s="959"/>
      <c r="CG49" s="959"/>
      <c r="CH49" s="959"/>
      <c r="CI49" s="959"/>
      <c r="CJ49" s="959"/>
      <c r="CK49" s="959"/>
      <c r="CM49" s="1122"/>
      <c r="CN49" s="1122"/>
      <c r="CO49" s="1122"/>
      <c r="CP49" s="1127"/>
    </row>
    <row r="50" spans="1:94" s="1189" customFormat="1" ht="16.95" customHeight="1" x14ac:dyDescent="0.25">
      <c r="A50" s="1182"/>
      <c r="B50" s="1153"/>
      <c r="C50" s="1190" t="s">
        <v>714</v>
      </c>
      <c r="D50" s="955" t="s">
        <v>715</v>
      </c>
      <c r="E50" s="961">
        <v>35000</v>
      </c>
      <c r="F50" s="953" t="s">
        <v>703</v>
      </c>
      <c r="G50" s="953"/>
      <c r="H50" s="1090">
        <f>$E50*(IF(VLOOKUP(H$6,'2021_Jurisdiction_Pop_Est'!$E$2:$L$430,8,FALSE)="Y",VLOOKUP(H$6,'2021_Jurisdiction_Pop_Est'!$E$2:$L$430,2,FALSE),"")/'2021_Jurisdiction_Pop_Est'!$V$10)</f>
        <v>27467.420467612112</v>
      </c>
      <c r="I50" s="1090">
        <f>$E50*(IF(VLOOKUP(I$6,'2021_Jurisdiction_Pop_Est'!$E$2:$L$430,8,FALSE)="Y",VLOOKUP(I$6,'2021_Jurisdiction_Pop_Est'!$E$2:$L$430,2,FALSE),"")/'2021_Jurisdiction_Pop_Est'!$V$10)</f>
        <v>286.97552158009552</v>
      </c>
      <c r="J50" s="1090">
        <f>$E50*(IF(VLOOKUP(J$6,'2021_Jurisdiction_Pop_Est'!$E$2:$L$430,8,FALSE)="Y",VLOOKUP(J$6,'2021_Jurisdiction_Pop_Est'!$E$2:$L$430,2,FALSE),"")/'2021_Jurisdiction_Pop_Est'!$V$10)</f>
        <v>196.03024194502413</v>
      </c>
      <c r="K50" s="1090">
        <f>$E50*(IF(VLOOKUP(K$6,'2021_Jurisdiction_Pop_Est'!$E$2:$L$430,8,FALSE)="Y",VLOOKUP(K$6,'2021_Jurisdiction_Pop_Est'!$E$2:$L$430,2,FALSE),"")/'2021_Jurisdiction_Pop_Est'!$V$10)</f>
        <v>18832.608160735159</v>
      </c>
      <c r="L50" s="1090">
        <f>$E50*(IF(VLOOKUP(L$6,'2021_Jurisdiction_Pop_Est'!$E$2:$L$430,8,FALSE)="Y",VLOOKUP(L$6,'2021_Jurisdiction_Pop_Est'!$E$2:$L$430,2,FALSE),"")/'2021_Jurisdiction_Pop_Est'!$V$10)</f>
        <v>1018.9887568672544</v>
      </c>
      <c r="M50" s="1090">
        <f>$E50*(IF(VLOOKUP(M$6,'2021_Jurisdiction_Pop_Est'!$E$2:$L$430,8,FALSE)="Y",VLOOKUP(M$6,'2021_Jurisdiction_Pop_Est'!$E$2:$L$430,2,FALSE),"")/'2021_Jurisdiction_Pop_Est'!$V$10)</f>
        <v>740.02503205901689</v>
      </c>
      <c r="N50" s="1090">
        <f>$E50*(IF(VLOOKUP(N$6,'2021_Jurisdiction_Pop_Est'!$E$2:$L$430,8,FALSE)="Y",VLOOKUP(N$6,'2021_Jurisdiction_Pop_Est'!$E$2:$L$430,2,FALSE),"")/'2021_Jurisdiction_Pop_Est'!$V$10)</f>
        <v>167.23331866426281</v>
      </c>
      <c r="O50" s="1090">
        <f>$E50*(IF(VLOOKUP(O$6,'2021_Jurisdiction_Pop_Est'!$E$2:$L$430,8,FALSE)="Y",VLOOKUP(O$6,'2021_Jurisdiction_Pop_Est'!$E$2:$L$430,2,FALSE),"")/'2021_Jurisdiction_Pop_Est'!$V$10)</f>
        <v>855.48185530618127</v>
      </c>
      <c r="P50" s="1090">
        <f>$E50*(IF(VLOOKUP(P$6,'2021_Jurisdiction_Pop_Est'!$E$2:$L$430,8,FALSE)="Y",VLOOKUP(P$6,'2021_Jurisdiction_Pop_Est'!$E$2:$L$430,2,FALSE),"")/'2021_Jurisdiction_Pop_Est'!$V$10)</f>
        <v>123.82055941210152</v>
      </c>
      <c r="Q50" s="1090">
        <f>$E50*(IF(VLOOKUP(Q$6,'2021_Jurisdiction_Pop_Est'!$E$2:$L$430,8,FALSE)="Y",VLOOKUP(Q$6,'2021_Jurisdiction_Pop_Est'!$E$2:$L$430,2,FALSE),"")/'2021_Jurisdiction_Pop_Est'!$V$10)</f>
        <v>767.93175569846062</v>
      </c>
      <c r="R50" s="1090">
        <f>$E50*(IF(VLOOKUP(R$6,'2021_Jurisdiction_Pop_Est'!$E$2:$L$430,8,FALSE)="Y",VLOOKUP(R$6,'2021_Jurisdiction_Pop_Est'!$E$2:$L$430,2,FALSE),"")/'2021_Jurisdiction_Pop_Est'!$V$10)</f>
        <v>224.88927217750521</v>
      </c>
      <c r="S50" s="1090">
        <f>$E50*(IF(VLOOKUP(S$6,'2021_Jurisdiction_Pop_Est'!$E$2:$L$430,8,FALSE)="Y",VLOOKUP(S$6,'2021_Jurisdiction_Pop_Est'!$E$2:$L$430,2,FALSE),"")/'2021_Jurisdiction_Pop_Est'!$V$10)</f>
        <v>116.59545069536125</v>
      </c>
      <c r="T50" s="1090">
        <f>$E50*(IF(VLOOKUP(T$6,'2021_Jurisdiction_Pop_Est'!$E$2:$L$430,8,FALSE)="Y",VLOOKUP(T$6,'2021_Jurisdiction_Pop_Est'!$E$2:$L$430,2,FALSE),"")/'2021_Jurisdiction_Pop_Est'!$V$10)</f>
        <v>846.74547743092523</v>
      </c>
      <c r="U50" s="1090">
        <f>$E50*(IF(VLOOKUP(U$6,'2021_Jurisdiction_Pop_Est'!$E$2:$L$430,8,FALSE)="Y",VLOOKUP(U$6,'2021_Jurisdiction_Pop_Est'!$E$2:$L$430,2,FALSE),"")/'2021_Jurisdiction_Pop_Est'!$V$10)</f>
        <v>758.07745269224756</v>
      </c>
      <c r="V50" s="1090">
        <f>$E50*(IF(VLOOKUP(V$6,'2021_Jurisdiction_Pop_Est'!$E$2:$L$430,8,FALSE)="Y",VLOOKUP(V$6,'2021_Jurisdiction_Pop_Est'!$E$2:$L$430,2,FALSE),"")/'2021_Jurisdiction_Pop_Est'!$V$10)</f>
        <v>810.76485006790358</v>
      </c>
      <c r="W50" s="1090">
        <f>$E50*(IF(VLOOKUP(W$6,'2021_Jurisdiction_Pop_Est'!$E$2:$L$430,8,FALSE)="Y",VLOOKUP(W$6,'2021_Jurisdiction_Pop_Est'!$E$2:$L$430,2,FALSE),"")/'2021_Jurisdiction_Pop_Est'!$V$10)</f>
        <v>419.3047333778137</v>
      </c>
      <c r="X50" s="1090">
        <f>$E50*(IF(VLOOKUP(X$6,'2021_Jurisdiction_Pop_Est'!$E$2:$L$430,8,FALSE)="Y",VLOOKUP(X$6,'2021_Jurisdiction_Pop_Est'!$E$2:$L$430,2,FALSE),"")/'2021_Jurisdiction_Pop_Est'!$V$10)</f>
        <v>304.51038428232755</v>
      </c>
      <c r="Y50" s="1090">
        <f>$E50*(IF(VLOOKUP(Y$6,'2021_Jurisdiction_Pop_Est'!$E$2:$L$430,8,FALSE)="Y",VLOOKUP(Y$6,'2021_Jurisdiction_Pop_Est'!$E$2:$L$430,2,FALSE),"")/'2021_Jurisdiction_Pop_Est'!$V$10)</f>
        <v>167.79228122974129</v>
      </c>
      <c r="Z50" s="1090">
        <f>$E50*(IF(VLOOKUP(Z$6,'2021_Jurisdiction_Pop_Est'!$E$2:$L$430,8,FALSE)="Y",VLOOKUP(Z$6,'2021_Jurisdiction_Pop_Est'!$E$2:$L$430,2,FALSE),"")/'2021_Jurisdiction_Pop_Est'!$V$10)</f>
        <v>92.663571965986677</v>
      </c>
      <c r="AA50" s="1090">
        <f>$E50*(IF(VLOOKUP(AA$6,'2021_Jurisdiction_Pop_Est'!$E$2:$L$430,8,FALSE)="Y",VLOOKUP(AA$6,'2021_Jurisdiction_Pop_Est'!$E$2:$L$430,2,FALSE),"")/'2021_Jurisdiction_Pop_Est'!$V$10)</f>
        <v>216.23570357120889</v>
      </c>
      <c r="AB50" s="1090">
        <f>$E50*(IF(VLOOKUP(AB$6,'2021_Jurisdiction_Pop_Est'!$E$2:$L$430,8,FALSE)="Y",VLOOKUP(AB$6,'2021_Jurisdiction_Pop_Est'!$E$2:$L$430,2,FALSE),"")/'2021_Jurisdiction_Pop_Est'!$V$10)</f>
        <v>87.674313511160321</v>
      </c>
      <c r="AC50" s="1090">
        <f>$E50*(IF(VLOOKUP(AC$6,'2021_Jurisdiction_Pop_Est'!$E$2:$L$430,8,FALSE)="Y",VLOOKUP(AC$6,'2021_Jurisdiction_Pop_Est'!$E$2:$L$430,2,FALSE),"")/'2021_Jurisdiction_Pop_Est'!$V$10)</f>
        <v>286.31304742841729</v>
      </c>
      <c r="AD50" s="1090">
        <f>$E50*(IF(VLOOKUP(AD$6,'2021_Jurisdiction_Pop_Est'!$E$2:$L$430,8,FALSE)="Y",VLOOKUP(AD$6,'2021_Jurisdiction_Pop_Est'!$E$2:$L$430,2,FALSE),"")/'2021_Jurisdiction_Pop_Est'!$V$10)</f>
        <v>228.57428464621515</v>
      </c>
      <c r="AE50" s="1090">
        <f>$E50*(IF(VLOOKUP(AE$6,'2021_Jurisdiction_Pop_Est'!$E$2:$L$430,8,FALSE)="Y",VLOOKUP(AE$6,'2021_Jurisdiction_Pop_Est'!$E$2:$L$430,2,FALSE),"")/'2021_Jurisdiction_Pop_Est'!$V$10)</f>
        <v>54.34358275485144</v>
      </c>
      <c r="AF50" s="1090">
        <f>$E50*(IF(VLOOKUP(AF$6,'2021_Jurisdiction_Pop_Est'!$E$2:$L$430,8,FALSE)="Y",VLOOKUP(AF$6,'2021_Jurisdiction_Pop_Est'!$E$2:$L$430,2,FALSE),"")/'2021_Jurisdiction_Pop_Est'!$V$10)</f>
        <v>87.156755580161729</v>
      </c>
      <c r="AG50" s="1090">
        <f>$E50*(IF(VLOOKUP(AG$6,'2021_Jurisdiction_Pop_Est'!$E$2:$L$430,8,FALSE)="Y",VLOOKUP(AG$6,'2021_Jurisdiction_Pop_Est'!$E$2:$L$430,2,FALSE),"")/'2021_Jurisdiction_Pop_Est'!$V$10)</f>
        <v>40.928481183368113</v>
      </c>
      <c r="AH50" s="1090">
        <f>$E50*(IF(VLOOKUP(AH$6,'2021_Jurisdiction_Pop_Est'!$E$2:$L$430,8,FALSE)="Y",VLOOKUP(AH$6,'2021_Jurisdiction_Pop_Est'!$E$2:$L$430,2,FALSE),"")/'2021_Jurisdiction_Pop_Est'!$V$10)</f>
        <v>360.34453387845491</v>
      </c>
      <c r="AI50" s="1090">
        <f>$E50*(IF(VLOOKUP(AI$6,'2021_Jurisdiction_Pop_Est'!$E$2:$L$430,8,FALSE)="Y",VLOOKUP(AI$6,'2021_Jurisdiction_Pop_Est'!$E$2:$L$430,2,FALSE),"")/'2021_Jurisdiction_Pop_Est'!$V$10)</f>
        <v>29.273076577279976</v>
      </c>
      <c r="AJ50" s="1090">
        <f>$E50*(IF(VLOOKUP(AJ$6,'2021_Jurisdiction_Pop_Est'!$E$2:$L$430,8,FALSE)="Y",VLOOKUP(AJ$6,'2021_Jurisdiction_Pop_Est'!$E$2:$L$430,2,FALSE),"")/'2021_Jurisdiction_Pop_Est'!$V$10)</f>
        <v>20.743721874423294</v>
      </c>
      <c r="AK50" s="1090">
        <f>$E50*(IF(VLOOKUP(AK$6,'2021_Jurisdiction_Pop_Est'!$E$2:$L$430,8,FALSE)="Y",VLOOKUP(AK$6,'2021_Jurisdiction_Pop_Est'!$E$2:$L$430,2,FALSE),"")/'2021_Jurisdiction_Pop_Est'!$V$10)</f>
        <v>46.021251224394192</v>
      </c>
      <c r="AL50" s="1090">
        <f>$E50*(IF(VLOOKUP(AL$6,'2021_Jurisdiction_Pop_Est'!$E$2:$L$430,8,FALSE)="Y",VLOOKUP(AL$6,'2021_Jurisdiction_Pop_Est'!$E$2:$L$430,2,FALSE),"")/'2021_Jurisdiction_Pop_Est'!$V$10)</f>
        <v>4.8650445513867</v>
      </c>
      <c r="AM50" s="1090">
        <f>$E50*(IF(VLOOKUP(AM$6,'2021_Jurisdiction_Pop_Est'!$E$2:$L$430,8,FALSE)="Y",VLOOKUP(AM$6,'2021_Jurisdiction_Pop_Est'!$E$2:$L$430,2,FALSE),"")/'2021_Jurisdiction_Pop_Est'!$V$10)</f>
        <v>13.042459861164346</v>
      </c>
      <c r="AN50" s="1090">
        <f>$E50*(IF(VLOOKUP(AN$6,'2021_Jurisdiction_Pop_Est'!$E$2:$L$430,8,FALSE)="Y",VLOOKUP(AN$6,'2021_Jurisdiction_Pop_Est'!$E$2:$L$430,2,FALSE),"")/'2021_Jurisdiction_Pop_Est'!$V$10)</f>
        <v>42.833094369442911</v>
      </c>
      <c r="AO50" s="1090">
        <f>$E50*(IF(VLOOKUP(AO$6,'2021_Jurisdiction_Pop_Est'!$E$2:$L$430,8,FALSE)="Y",VLOOKUP(AO$6,'2021_Jurisdiction_Pop_Est'!$E$2:$L$430,2,FALSE),"")/'2021_Jurisdiction_Pop_Est'!$V$10)</f>
        <v>12.338581075006269</v>
      </c>
      <c r="AP50" s="1090">
        <f>$E50*(IF(VLOOKUP(AP$6,'2021_Jurisdiction_Pop_Est'!$E$2:$L$430,8,FALSE)="Y",VLOOKUP(AP$6,'2021_Jurisdiction_Pop_Est'!$E$2:$L$430,2,FALSE),"")/'2021_Jurisdiction_Pop_Est'!$V$10)</f>
        <v>21.219875170941993</v>
      </c>
      <c r="AQ50" s="1090">
        <f>$E50*(IF(VLOOKUP(AQ$6,'2021_Jurisdiction_Pop_Est'!$E$2:$L$430,8,FALSE)="Y",VLOOKUP(AQ$6,'2021_Jurisdiction_Pop_Est'!$E$2:$L$430,2,FALSE),"")/'2021_Jurisdiction_Pop_Est'!$V$10)</f>
        <v>4488.5108054266102</v>
      </c>
      <c r="AR50" s="1090">
        <f>$E50*(IF(VLOOKUP(AR$6,'2021_Jurisdiction_Pop_Est'!$E$2:$L$430,8,FALSE)="Y",VLOOKUP(AR$6,'2021_Jurisdiction_Pop_Est'!$E$2:$L$430,2,FALSE),"")/'2021_Jurisdiction_Pop_Est'!$V$10)</f>
        <v>874.71430802208886</v>
      </c>
      <c r="AS50" s="1090">
        <f>$E50*(IF(VLOOKUP(AS$6,'2021_Jurisdiction_Pop_Est'!$E$2:$L$430,8,FALSE)="Y",VLOOKUP(AS$6,'2021_Jurisdiction_Pop_Est'!$E$2:$L$430,2,FALSE),"")/'2021_Jurisdiction_Pop_Est'!$V$10)</f>
        <v>293.80728626927686</v>
      </c>
      <c r="AT50" s="1090">
        <f>$E50*(IF(VLOOKUP(AT$6,'2021_Jurisdiction_Pop_Est'!$E$2:$L$430,8,FALSE)="Y",VLOOKUP(AT$6,'2021_Jurisdiction_Pop_Est'!$E$2:$L$430,2,FALSE),"")/'2021_Jurisdiction_Pop_Est'!$V$10)</f>
        <v>143.9846164038064</v>
      </c>
      <c r="AU50" s="1090">
        <f>$E50*(IF(VLOOKUP(AU$6,'2021_Jurisdiction_Pop_Est'!$E$2:$L$430,8,FALSE)="Y",VLOOKUP(AU$6,'2021_Jurisdiction_Pop_Est'!$E$2:$L$430,2,FALSE),"")/'2021_Jurisdiction_Pop_Est'!$V$10)</f>
        <v>20.992149681302614</v>
      </c>
      <c r="AV50" s="1090">
        <f>$E50*(IF(VLOOKUP(AV$6,'2021_Jurisdiction_Pop_Est'!$E$2:$L$430,8,FALSE)="Y",VLOOKUP(AV$6,'2021_Jurisdiction_Pop_Est'!$E$2:$L$430,2,FALSE),"")/'2021_Jurisdiction_Pop_Est'!$V$10)</f>
        <v>17.20362562639297</v>
      </c>
      <c r="AW50" s="1090">
        <f>$E50*(IF(VLOOKUP(AW$6,'2021_Jurisdiction_Pop_Est'!$E$2:$L$430,8,FALSE)="Y",VLOOKUP(AW$6,'2021_Jurisdiction_Pop_Est'!$E$2:$L$430,2,FALSE),"")/'2021_Jurisdiction_Pop_Est'!$V$10)</f>
        <v>3316.5319241561733</v>
      </c>
      <c r="AX50" s="1090">
        <f>$E50*(IF(VLOOKUP(AX$6,'2021_Jurisdiction_Pop_Est'!$E$2:$L$430,8,FALSE)="Y",VLOOKUP(AX$6,'2021_Jurisdiction_Pop_Est'!$E$2:$L$430,2,FALSE),"")/'2021_Jurisdiction_Pop_Est'!$V$10)</f>
        <v>844.92367351381017</v>
      </c>
      <c r="AY50" s="1090">
        <f>$E50*(IF(VLOOKUP(AY$6,'2021_Jurisdiction_Pop_Est'!$E$2:$L$430,8,FALSE)="Y",VLOOKUP(AY$6,'2021_Jurisdiction_Pop_Est'!$E$2:$L$430,2,FALSE),"")/'2021_Jurisdiction_Pop_Est'!$V$10)</f>
        <v>484.33071182847596</v>
      </c>
      <c r="AZ50" s="1090">
        <f>$E50*(IF(VLOOKUP(AZ$6,'2021_Jurisdiction_Pop_Est'!$E$2:$L$430,8,FALSE)="Y",VLOOKUP(AZ$6,'2021_Jurisdiction_Pop_Est'!$E$2:$L$430,2,FALSE),"")/'2021_Jurisdiction_Pop_Est'!$V$10)</f>
        <v>158.93168945104551</v>
      </c>
      <c r="BA50" s="1090">
        <f>$E50*(IF(VLOOKUP(BA$6,'2021_Jurisdiction_Pop_Est'!$E$2:$L$430,8,FALSE)="Y",VLOOKUP(BA$6,'2021_Jurisdiction_Pop_Est'!$E$2:$L$430,2,FALSE),"")/'2021_Jurisdiction_Pop_Est'!$V$10)</f>
        <v>422.9897458465237</v>
      </c>
      <c r="BB50" s="1090">
        <f>$E50*(IF(VLOOKUP(BB$6,'2021_Jurisdiction_Pop_Est'!$E$2:$L$430,8,FALSE)="Y",VLOOKUP(BB$6,'2021_Jurisdiction_Pop_Est'!$E$2:$L$430,2,FALSE),"")/'2021_Jurisdiction_Pop_Est'!$V$10)</f>
        <v>577.76026953234066</v>
      </c>
      <c r="BC50" s="1090">
        <f>$E50*(IF(VLOOKUP(BC$6,'2021_Jurisdiction_Pop_Est'!$E$2:$L$430,8,FALSE)="Y",VLOOKUP(BC$6,'2021_Jurisdiction_Pop_Est'!$E$2:$L$430,2,FALSE),"")/'2021_Jurisdiction_Pop_Est'!$V$10)</f>
        <v>3706.3151531498279</v>
      </c>
      <c r="BD50" s="1090">
        <f>$E50*(IF(VLOOKUP(BD$6,'2021_Jurisdiction_Pop_Est'!$E$2:$L$430,8,FALSE)="Y",VLOOKUP(BD$6,'2021_Jurisdiction_Pop_Est'!$E$2:$L$430,2,FALSE),"")/'2021_Jurisdiction_Pop_Est'!$V$10)</f>
        <v>374.27719338093681</v>
      </c>
      <c r="BE50" s="1090">
        <f>$E50*(IF(VLOOKUP(BE$6,'2021_Jurisdiction_Pop_Est'!$E$2:$L$430,8,FALSE)="Y",VLOOKUP(BE$6,'2021_Jurisdiction_Pop_Est'!$E$2:$L$430,2,FALSE),"")/'2021_Jurisdiction_Pop_Est'!$V$10)</f>
        <v>110.0328161302992</v>
      </c>
      <c r="BF50" s="1090">
        <f>$E50*(IF(VLOOKUP(BF$6,'2021_Jurisdiction_Pop_Est'!$E$2:$L$430,8,FALSE)="Y",VLOOKUP(BF$6,'2021_Jurisdiction_Pop_Est'!$E$2:$L$430,2,FALSE),"")/'2021_Jurisdiction_Pop_Est'!$V$10)</f>
        <v>48.546933927667283</v>
      </c>
      <c r="BG50" s="1090">
        <f>$E50*(IF(VLOOKUP(BG$6,'2021_Jurisdiction_Pop_Est'!$E$2:$L$430,8,FALSE)="Y",VLOOKUP(BG$6,'2021_Jurisdiction_Pop_Est'!$E$2:$L$430,2,FALSE),"")/'2021_Jurisdiction_Pop_Est'!$V$10)</f>
        <v>204.58029896512073</v>
      </c>
      <c r="BH50" s="1090">
        <f>$E50*(IF(VLOOKUP(BH$6,'2021_Jurisdiction_Pop_Est'!$E$2:$L$430,8,FALSE)="Y",VLOOKUP(BH$6,'2021_Jurisdiction_Pop_Est'!$E$2:$L$430,2,FALSE),"")/'2021_Jurisdiction_Pop_Est'!$V$10)</f>
        <v>89.413308159315562</v>
      </c>
      <c r="BI50" s="1090">
        <f>$E50*(IF(VLOOKUP(BI$6,'2021_Jurisdiction_Pop_Est'!$E$2:$L$430,8,FALSE)="Y",VLOOKUP(BI$6,'2021_Jurisdiction_Pop_Est'!$E$2:$L$430,2,FALSE),"")/'2021_Jurisdiction_Pop_Est'!$V$10)</f>
        <v>123.01316903974372</v>
      </c>
      <c r="BJ50" s="1090">
        <f>$E50*(IF(VLOOKUP(BJ$6,'2021_Jurisdiction_Pop_Est'!$E$2:$L$430,8,FALSE)="Y",VLOOKUP(BJ$6,'2021_Jurisdiction_Pop_Est'!$E$2:$L$430,2,FALSE),"")/'2021_Jurisdiction_Pop_Est'!$V$10)</f>
        <v>52.52177883773642</v>
      </c>
      <c r="BK50" s="1090">
        <f>$E50*(IF(VLOOKUP(BK$6,'2021_Jurisdiction_Pop_Est'!$E$2:$L$430,8,FALSE)="Y",VLOOKUP(BK$6,'2021_Jurisdiction_Pop_Est'!$E$2:$L$430,2,FALSE),"")/'2021_Jurisdiction_Pop_Est'!$V$10)</f>
        <v>950.17425436168253</v>
      </c>
      <c r="BL50" s="1090">
        <f>$E50*(IF(VLOOKUP(BL$6,'2021_Jurisdiction_Pop_Est'!$E$2:$L$430,8,FALSE)="Y",VLOOKUP(BL$6,'2021_Jurisdiction_Pop_Est'!$E$2:$L$430,2,FALSE),"")/'2021_Jurisdiction_Pop_Est'!$V$10)</f>
        <v>290.34999929020626</v>
      </c>
      <c r="BM50" s="1090">
        <f>$E50*(IF(VLOOKUP(BM$6,'2021_Jurisdiction_Pop_Est'!$E$2:$L$430,8,FALSE)="Y",VLOOKUP(BM$6,'2021_Jurisdiction_Pop_Est'!$E$2:$L$430,2,FALSE),"")/'2021_Jurisdiction_Pop_Est'!$V$10)</f>
        <v>1298.4907419237302</v>
      </c>
      <c r="BN50" s="1090">
        <f>$E50*(IF(VLOOKUP(BN$6,'2021_Jurisdiction_Pop_Est'!$E$2:$L$430,8,FALSE)="Y",VLOOKUP(BN$6,'2021_Jurisdiction_Pop_Est'!$E$2:$L$430,2,FALSE),"")/'2021_Jurisdiction_Pop_Est'!$V$10)</f>
        <v>350.53163550672178</v>
      </c>
      <c r="BO50" s="1090">
        <f>$E50*(IF(VLOOKUP(BO$6,'2021_Jurisdiction_Pop_Est'!$E$2:$L$430,8,FALSE)="Y",VLOOKUP(BO$6,'2021_Jurisdiction_Pop_Est'!$E$2:$L$430,2,FALSE),"")/'2021_Jurisdiction_Pop_Est'!$V$10)</f>
        <v>45.793525734754809</v>
      </c>
      <c r="BP50" s="1090">
        <f>$E50*(IF(VLOOKUP(BP$6,'2021_Jurisdiction_Pop_Est'!$E$2:$L$430,8,FALSE)="Y",VLOOKUP(BP$6,'2021_Jurisdiction_Pop_Est'!$E$2:$L$430,2,FALSE),"")/'2021_Jurisdiction_Pop_Est'!$V$10)</f>
        <v>902.78665019945197</v>
      </c>
      <c r="BQ50" s="1090">
        <f>$E50*(IF(VLOOKUP(BQ$6,'2021_Jurisdiction_Pop_Est'!$E$2:$L$430,8,FALSE)="Y",VLOOKUP(BQ$6,'2021_Jurisdiction_Pop_Est'!$E$2:$L$430,2,FALSE),"")/'2021_Jurisdiction_Pop_Est'!$V$10)</f>
        <v>87.115350945681854</v>
      </c>
      <c r="BR50" s="1090">
        <f>$E50*(IF(VLOOKUP(BR$6,'2021_Jurisdiction_Pop_Est'!$E$2:$L$430,8,FALSE)="Y",VLOOKUP(BR$6,'2021_Jurisdiction_Pop_Est'!$E$2:$L$430,2,FALSE),"")/'2021_Jurisdiction_Pop_Est'!$V$10)</f>
        <v>723.75301070842147</v>
      </c>
      <c r="BS50" s="1350" t="e">
        <f>$E50*(IF(VLOOKUP(BS$6,'2021_Jurisdiction_Pop_Est'!$E$2:$L$430,8,FALSE)="Y",VLOOKUP(BS$6,'2021_Jurisdiction_Pop_Est'!$E$2:$L$430,2,FALSE),"")/'2021_Jurisdiction_Pop_Est'!$V$10)</f>
        <v>#VALUE!</v>
      </c>
      <c r="BT50" s="1090">
        <f>$E50*(IF(VLOOKUP(BT$6,'2021_Jurisdiction_Pop_Est'!$E$2:$L$430,8,FALSE)="Y",VLOOKUP(BT$6,'2021_Jurisdiction_Pop_Est'!$E$2:$L$430,2,FALSE),"")/'2021_Jurisdiction_Pop_Est'!$V$10)</f>
        <v>287.20324706973491</v>
      </c>
      <c r="BU50" s="1090">
        <f>$E50*(IF(VLOOKUP(BU$6,'2021_Jurisdiction_Pop_Est'!$E$2:$L$430,8,FALSE)="Y",VLOOKUP(BU$6,'2021_Jurisdiction_Pop_Est'!$E$2:$L$430,2,FALSE),"")/'2021_Jurisdiction_Pop_Est'!$V$10)</f>
        <v>93.533069290064319</v>
      </c>
      <c r="BV50" s="1350" t="e">
        <f>$E50*(IF(VLOOKUP(BV$6,'2021_Jurisdiction_Pop_Est'!$E$2:$L$430,8,FALSE)="Y",VLOOKUP(BV$6,'2021_Jurisdiction_Pop_Est'!$E$2:$L$430,2,FALSE),"")/'2021_Jurisdiction_Pop_Est'!$V$10)</f>
        <v>#VALUE!</v>
      </c>
      <c r="BW50" s="1090">
        <f>$E50*(IF(VLOOKUP(BW$6,'2021_Jurisdiction_Pop_Est'!$E$2:$L$430,8,FALSE)="Y",VLOOKUP(BW$6,'2021_Jurisdiction_Pop_Est'!$E$2:$L$430,2,FALSE),"")/'2021_Jurisdiction_Pop_Est'!$V$10)</f>
        <v>454.20884024435833</v>
      </c>
      <c r="BX50" s="1090">
        <f>$E50*(IF(VLOOKUP(BX$6,'2021_Jurisdiction_Pop_Est'!$E$2:$L$430,8,FALSE)="Y",VLOOKUP(BX$6,'2021_Jurisdiction_Pop_Est'!$E$2:$L$430,2,FALSE),"")/'2021_Jurisdiction_Pop_Est'!$V$10)</f>
        <v>1313.1893871640902</v>
      </c>
      <c r="BY50" s="1090">
        <f>$E50*(IF(VLOOKUP(BY$6,'2021_Jurisdiction_Pop_Est'!$E$2:$L$430,8,FALSE)="Y",VLOOKUP(BY$6,'2021_Jurisdiction_Pop_Est'!$E$2:$L$430,2,FALSE),"")/'2021_Jurisdiction_Pop_Est'!$V$10)</f>
        <v>535.63105394905574</v>
      </c>
      <c r="BZ50" s="1090">
        <f>$E50*(IF(VLOOKUP(BZ$6,'2021_Jurisdiction_Pop_Est'!$E$2:$L$430,8,FALSE)="Y",VLOOKUP(BZ$6,'2021_Jurisdiction_Pop_Est'!$E$2:$L$430,2,FALSE),"")/'2021_Jurisdiction_Pop_Est'!$V$10)</f>
        <v>187.31456638700791</v>
      </c>
      <c r="CA50" s="1350">
        <f>$E50*(IF(VLOOKUP(CA$6,'2021_Jurisdiction_Pop_Est'!$E$2:$L$430,8,FALSE)="Y",VLOOKUP(CA$6,'2021_Jurisdiction_Pop_Est'!$E$2:$L$430,2,FALSE),"")/'2021_Jurisdiction_Pop_Est'!$V$10)</f>
        <v>734.10416932839314</v>
      </c>
      <c r="CB50" s="1090">
        <f>$E50*(IF(VLOOKUP(CB$6,'2021_Jurisdiction_Pop_Est'!$E$2:$L$430,8,FALSE)="Y",VLOOKUP(CB$6,'2021_Jurisdiction_Pop_Est'!$E$2:$L$430,2,FALSE),"")/'2021_Jurisdiction_Pop_Est'!$V$10)</f>
        <v>91.235112076430596</v>
      </c>
      <c r="CC50" s="1090">
        <f>$E50*(IF(VLOOKUP(CC$6,'2021_Jurisdiction_Pop_Est'!$E$2:$L$430,8,FALSE)="Y",VLOOKUP(CC$6,'2021_Jurisdiction_Pop_Est'!$E$2:$L$430,2,FALSE),"")/'2021_Jurisdiction_Pop_Est'!$V$10)</f>
        <v>30.473810977196692</v>
      </c>
      <c r="CD50" s="959"/>
      <c r="CE50" s="959"/>
      <c r="CF50" s="959"/>
      <c r="CG50" s="959"/>
      <c r="CH50" s="959"/>
      <c r="CI50" s="959"/>
      <c r="CJ50" s="959"/>
      <c r="CK50" s="959"/>
      <c r="CM50" s="1122"/>
      <c r="CN50" s="1122"/>
      <c r="CO50" s="1122"/>
      <c r="CP50" s="1127"/>
    </row>
    <row r="51" spans="1:94" s="1260" customFormat="1" ht="16.95" customHeight="1" x14ac:dyDescent="0.25">
      <c r="A51" s="1253"/>
      <c r="B51" s="1254" t="s">
        <v>239</v>
      </c>
      <c r="C51" s="1255" t="s">
        <v>240</v>
      </c>
      <c r="D51" s="1256" t="s">
        <v>716</v>
      </c>
      <c r="E51" s="1265">
        <v>20500</v>
      </c>
      <c r="F51" s="1258" t="s">
        <v>717</v>
      </c>
      <c r="G51" s="1258" t="s">
        <v>158</v>
      </c>
      <c r="H51" s="1265">
        <v>6939.0756000000001</v>
      </c>
      <c r="I51" s="1260">
        <v>6939</v>
      </c>
      <c r="J51" s="1260">
        <v>6939</v>
      </c>
      <c r="K51" s="1260">
        <v>6939</v>
      </c>
      <c r="L51" s="1260">
        <v>6939</v>
      </c>
      <c r="M51" s="1260">
        <v>6939</v>
      </c>
      <c r="N51" s="1260">
        <v>6939</v>
      </c>
      <c r="O51" s="1260">
        <v>6939</v>
      </c>
      <c r="P51" s="1260">
        <v>6939</v>
      </c>
      <c r="Q51" s="1260">
        <v>6939</v>
      </c>
      <c r="R51" s="1260">
        <v>6939</v>
      </c>
      <c r="S51" s="1260">
        <v>6939</v>
      </c>
      <c r="T51" s="1260">
        <v>6939</v>
      </c>
      <c r="U51" s="1260">
        <v>6939</v>
      </c>
      <c r="V51" s="1260">
        <v>6939</v>
      </c>
      <c r="W51" s="1260">
        <v>6939</v>
      </c>
      <c r="X51" s="1260">
        <v>6939</v>
      </c>
      <c r="Y51" s="1260">
        <v>6939</v>
      </c>
      <c r="Z51" s="1260">
        <v>6939</v>
      </c>
      <c r="AA51" s="1260">
        <v>6939</v>
      </c>
      <c r="AB51" s="1260" t="s">
        <v>6</v>
      </c>
      <c r="AC51" s="1260">
        <v>6939</v>
      </c>
      <c r="AD51" s="1260">
        <v>6939</v>
      </c>
      <c r="AE51" s="1260">
        <v>6939</v>
      </c>
      <c r="AF51" s="1260">
        <v>6939</v>
      </c>
      <c r="AG51" s="1260">
        <v>6939</v>
      </c>
      <c r="AH51" s="1260">
        <v>6939</v>
      </c>
      <c r="AI51" s="1260">
        <v>6939</v>
      </c>
      <c r="AJ51" s="1260">
        <v>6939</v>
      </c>
      <c r="AK51" s="1260">
        <v>6939</v>
      </c>
      <c r="AL51" s="1260">
        <v>6939</v>
      </c>
      <c r="AM51" s="1260">
        <v>6939</v>
      </c>
      <c r="AN51" s="1260">
        <v>6939</v>
      </c>
      <c r="AO51" s="1260">
        <v>6939</v>
      </c>
      <c r="AP51" s="1260">
        <v>6939</v>
      </c>
      <c r="BQ51" s="1261"/>
      <c r="CM51" s="1260">
        <v>235926.07559999998</v>
      </c>
      <c r="CN51" s="1260">
        <v>6939.0756000000001</v>
      </c>
      <c r="CO51" s="1260">
        <v>228986.99999999997</v>
      </c>
      <c r="CP51" s="1263">
        <v>32.999640470843111</v>
      </c>
    </row>
    <row r="52" spans="1:94" s="1131" customFormat="1" ht="16.95" customHeight="1" x14ac:dyDescent="0.25">
      <c r="A52" s="1158"/>
      <c r="B52" s="1159"/>
      <c r="C52" s="953"/>
      <c r="D52" s="955"/>
      <c r="E52" s="959"/>
      <c r="F52" s="953"/>
      <c r="G52" s="953"/>
      <c r="H52" s="1154"/>
      <c r="I52" s="1114"/>
      <c r="J52" s="1114"/>
      <c r="K52" s="1114"/>
      <c r="L52" s="1114"/>
      <c r="M52" s="1114"/>
      <c r="N52" s="1114"/>
      <c r="O52" s="1114"/>
      <c r="P52" s="1114"/>
      <c r="Q52" s="1114"/>
      <c r="R52" s="1114"/>
      <c r="S52" s="1114"/>
      <c r="T52" s="1114"/>
      <c r="U52" s="1114"/>
      <c r="V52" s="1114"/>
      <c r="W52" s="1114"/>
      <c r="X52" s="1114"/>
      <c r="Y52" s="1114"/>
      <c r="Z52" s="1114"/>
      <c r="AA52" s="1114"/>
      <c r="AB52" s="1114"/>
      <c r="AC52" s="1114"/>
      <c r="AD52" s="1114"/>
      <c r="AE52" s="1114"/>
      <c r="AF52" s="1114"/>
      <c r="AG52" s="1114"/>
      <c r="AH52" s="1114"/>
      <c r="AI52" s="1114"/>
      <c r="AJ52" s="1114"/>
      <c r="AK52" s="1114"/>
      <c r="AL52" s="1114"/>
      <c r="AM52" s="1114"/>
      <c r="AN52" s="1114"/>
      <c r="AO52" s="1114"/>
      <c r="AP52" s="1114"/>
      <c r="AQ52" s="1114"/>
      <c r="AR52" s="1114"/>
      <c r="AS52" s="1114"/>
      <c r="AT52" s="1114"/>
      <c r="AU52" s="1114"/>
      <c r="AV52" s="1114"/>
      <c r="AW52" s="1114"/>
      <c r="AX52" s="1114"/>
      <c r="AY52" s="1114"/>
      <c r="AZ52" s="1114"/>
      <c r="BA52" s="1114"/>
      <c r="BB52" s="1114"/>
      <c r="BC52" s="1114"/>
      <c r="BD52" s="1114"/>
      <c r="BE52" s="1114"/>
      <c r="BF52" s="1114"/>
      <c r="BG52" s="1114"/>
      <c r="BH52" s="1114"/>
      <c r="BI52" s="1114"/>
      <c r="BJ52" s="1114"/>
      <c r="BK52" s="1114"/>
      <c r="BL52" s="1114"/>
      <c r="BM52" s="1114"/>
      <c r="BN52" s="1114"/>
      <c r="BO52" s="1114"/>
      <c r="BP52" s="1114"/>
      <c r="BQ52" s="1114"/>
      <c r="BR52" s="1114"/>
      <c r="BS52" s="1114"/>
      <c r="BT52" s="1114"/>
      <c r="BU52" s="1114"/>
      <c r="BV52" s="1114"/>
      <c r="BW52" s="1114"/>
      <c r="BX52" s="1114"/>
      <c r="BY52" s="1114"/>
      <c r="BZ52" s="1114"/>
      <c r="CA52" s="1114"/>
      <c r="CB52" s="1114"/>
      <c r="CC52" s="1114"/>
      <c r="CD52" s="1114"/>
      <c r="CE52" s="1114"/>
      <c r="CF52" s="1114"/>
      <c r="CG52" s="1114"/>
      <c r="CH52" s="1114"/>
      <c r="CI52" s="1114"/>
      <c r="CJ52" s="1114"/>
      <c r="CK52" s="1114"/>
      <c r="CM52" s="1114"/>
      <c r="CN52" s="1114"/>
      <c r="CO52" s="1114"/>
      <c r="CP52" s="1149"/>
    </row>
    <row r="53" spans="1:94" s="1085" customFormat="1" ht="16.95" customHeight="1" x14ac:dyDescent="0.25">
      <c r="A53" s="1054"/>
      <c r="B53" s="1192" t="s">
        <v>215</v>
      </c>
      <c r="C53" s="1193" t="s">
        <v>216</v>
      </c>
      <c r="D53" s="955"/>
      <c r="E53" s="959"/>
      <c r="F53" s="1058"/>
      <c r="G53" s="1058"/>
      <c r="H53" s="1090"/>
      <c r="I53" s="1091"/>
      <c r="J53" s="1091"/>
      <c r="K53" s="1091"/>
      <c r="L53" s="1091"/>
      <c r="M53" s="1091"/>
      <c r="N53" s="1091"/>
      <c r="O53" s="1091"/>
      <c r="P53" s="1091"/>
      <c r="Q53" s="1091"/>
      <c r="R53" s="1091"/>
      <c r="S53" s="1092"/>
      <c r="T53" s="1091"/>
      <c r="U53" s="1091"/>
      <c r="V53" s="1091"/>
      <c r="W53" s="1091"/>
      <c r="X53" s="1091"/>
      <c r="Y53" s="1093"/>
      <c r="Z53" s="1093"/>
      <c r="AA53" s="1093"/>
      <c r="AB53" s="1093"/>
      <c r="AC53" s="1093"/>
      <c r="AD53" s="1093"/>
      <c r="AE53" s="1093"/>
      <c r="AF53" s="1093"/>
      <c r="AG53" s="1093"/>
      <c r="AH53" s="1093"/>
      <c r="AI53" s="1093"/>
      <c r="AJ53" s="1093"/>
      <c r="AK53" s="1092"/>
      <c r="AL53" s="1092"/>
      <c r="AM53" s="1092"/>
      <c r="AN53" s="1092"/>
      <c r="AO53" s="1092"/>
      <c r="AP53" s="1092"/>
      <c r="AQ53" s="1094"/>
      <c r="AR53" s="1095"/>
      <c r="AS53" s="1095"/>
      <c r="AT53" s="1123"/>
      <c r="AU53" s="1123"/>
      <c r="AV53" s="1123"/>
      <c r="AW53" s="1097"/>
      <c r="AX53" s="1098"/>
      <c r="AY53" s="1098"/>
      <c r="AZ53" s="1099"/>
      <c r="BA53" s="1099"/>
      <c r="BB53" s="1100"/>
      <c r="BC53" s="1101"/>
      <c r="BD53" s="1102"/>
      <c r="BE53" s="1103"/>
      <c r="BF53" s="1103"/>
      <c r="BG53" s="1104"/>
      <c r="BH53" s="1104"/>
      <c r="BI53" s="1104"/>
      <c r="BJ53" s="1104"/>
      <c r="BK53" s="1105"/>
      <c r="BL53" s="1106"/>
      <c r="BM53" s="1107"/>
      <c r="BN53" s="1107"/>
      <c r="BO53" s="1107"/>
      <c r="BP53" s="1101"/>
      <c r="BQ53" s="1106"/>
      <c r="BR53" s="1107"/>
      <c r="BS53" s="1101"/>
      <c r="BT53" s="1108"/>
      <c r="BU53" s="1109"/>
      <c r="BV53" s="1101"/>
      <c r="BW53" s="1110"/>
      <c r="BX53" s="1111"/>
      <c r="BY53" s="1112"/>
      <c r="BZ53" s="1113"/>
      <c r="CA53" s="1102"/>
      <c r="CB53" s="1104"/>
      <c r="CC53" s="1104"/>
      <c r="CD53" s="1114"/>
      <c r="CE53" s="1114"/>
      <c r="CF53" s="1114"/>
      <c r="CG53" s="1114"/>
      <c r="CH53" s="1114"/>
      <c r="CI53" s="1114"/>
      <c r="CJ53" s="1114"/>
      <c r="CK53" s="1114"/>
      <c r="CM53" s="1115">
        <v>0</v>
      </c>
      <c r="CN53" s="1115">
        <v>0</v>
      </c>
      <c r="CO53" s="1115">
        <v>0</v>
      </c>
      <c r="CP53" s="1117" t="e">
        <v>#DIV/0!</v>
      </c>
    </row>
    <row r="54" spans="1:94" s="1085" customFormat="1" ht="16.95" customHeight="1" x14ac:dyDescent="0.3">
      <c r="A54" s="1054"/>
      <c r="B54" s="952" t="s">
        <v>718</v>
      </c>
      <c r="C54" s="953" t="s">
        <v>718</v>
      </c>
      <c r="D54" s="956" t="s">
        <v>537</v>
      </c>
      <c r="E54" s="1161">
        <v>1011562</v>
      </c>
      <c r="F54" s="953" t="s">
        <v>719</v>
      </c>
      <c r="G54" s="953" t="s">
        <v>129</v>
      </c>
      <c r="H54" s="1325">
        <f>$E$54*(VLOOKUP(H$6,'2021_Jurisdiction_Pop_Est'!$E$2:$F$430,2,FALSE)/'2021_Jurisdiction_Pop_Est'!$V$5)</f>
        <v>807164.13093892089</v>
      </c>
      <c r="I54" s="1326">
        <f>$E$54*(VLOOKUP(I$6,'2021_Jurisdiction_Pop_Est'!$E$2:$F$430,2,FALSE)/'2021_Jurisdiction_Pop_Est'!$V$5)</f>
        <v>8433.1307248189751</v>
      </c>
      <c r="J54" s="1326">
        <f>$E$54*(VLOOKUP(J$6,'2021_Jurisdiction_Pop_Est'!$E$2:$F$430,2,FALSE)/'2021_Jurisdiction_Pop_Est'!$V$5)</f>
        <v>5760.5911725083597</v>
      </c>
      <c r="K54" s="1326">
        <f>$E$54*(VLOOKUP(K$6,'2021_Jurisdiction_Pop_Est'!$E$2:$F$430,2,FALSE)/'2021_Jurisdiction_Pop_Est'!$V$5)</f>
        <v>553419.48900141928</v>
      </c>
      <c r="L54" s="1326">
        <f>$E$54*(VLOOKUP(L$6,'2021_Jurisdiction_Pop_Est'!$E$2:$F$430,2,FALSE)/'2021_Jurisdiction_Pop_Est'!$V$5)</f>
        <v>29944.245232023863</v>
      </c>
      <c r="M54" s="1326">
        <f>$E$54*(VLOOKUP(M$6,'2021_Jurisdiction_Pop_Est'!$E$2:$F$430,2,FALSE)/'2021_Jurisdiction_Pop_Est'!$V$5)</f>
        <v>21746.551066900814</v>
      </c>
      <c r="N54" s="1326">
        <f>$E$54*(VLOOKUP(N$6,'2021_Jurisdiction_Pop_Est'!$E$2:$F$430,2,FALSE)/'2021_Jurisdiction_Pop_Est'!$V$5)</f>
        <v>4914.3579566503886</v>
      </c>
      <c r="O54" s="1326">
        <f>$E$54*(VLOOKUP(O$6,'2021_Jurisdiction_Pop_Est'!$E$2:$F$430,2,FALSE)/'2021_Jurisdiction_Pop_Est'!$V$5)</f>
        <v>25139.392651976232</v>
      </c>
      <c r="P54" s="1326">
        <f>$E$54*(VLOOKUP(P$6,'2021_Jurisdiction_Pop_Est'!$E$2:$F$430,2,FALSE)/'2021_Jurisdiction_Pop_Est'!$V$5)</f>
        <v>3638.6203192282715</v>
      </c>
      <c r="Q54" s="1326">
        <f>$E$54*(VLOOKUP(Q$6,'2021_Jurisdiction_Pop_Est'!$E$2:$F$430,2,FALSE)/'2021_Jurisdiction_Pop_Est'!$V$5)</f>
        <v>22566.624665014795</v>
      </c>
      <c r="R54" s="1326">
        <f>$E$54*(VLOOKUP(R$6,'2021_Jurisdiction_Pop_Est'!$E$2:$F$430,2,FALSE)/'2021_Jurisdiction_Pop_Est'!$V$5)</f>
        <v>6608.6494779763771</v>
      </c>
      <c r="S54" s="1327">
        <f>$E$54*(VLOOKUP(S$6,'2021_Jurisdiction_Pop_Est'!$E$2:$F$430,2,FALSE)/'2021_Jurisdiction_Pop_Est'!$V$5)</f>
        <v>3426.3015612595923</v>
      </c>
      <c r="T54" s="1326">
        <f>$E$54*(VLOOKUP(T$6,'2021_Jurisdiction_Pop_Est'!$E$2:$F$430,2,FALSE)/'2021_Jurisdiction_Pop_Est'!$V$5)</f>
        <v>24882.663380163103</v>
      </c>
      <c r="U54" s="1326">
        <f>$E$54*(VLOOKUP(U$6,'2021_Jurisdiction_Pop_Est'!$E$2:$F$430,2,FALSE)/'2021_Jurisdiction_Pop_Est'!$V$5)</f>
        <v>22277.043780220836</v>
      </c>
      <c r="V54" s="1326">
        <f>$E$54*(VLOOKUP(V$6,'2021_Jurisdiction_Pop_Est'!$E$2:$F$430,2,FALSE)/'2021_Jurisdiction_Pop_Est'!$V$5)</f>
        <v>23825.32813274315</v>
      </c>
      <c r="W54" s="1326">
        <f>$E$54*(VLOOKUP(W$6,'2021_Jurisdiction_Pop_Est'!$E$2:$F$430,2,FALSE)/'2021_Jurisdiction_Pop_Est'!$V$5)</f>
        <v>12321.788320623542</v>
      </c>
      <c r="X54" s="1326">
        <f>$E$54*(VLOOKUP(X$6,'2021_Jurisdiction_Pop_Est'!$E$2:$F$430,2,FALSE)/'2021_Jurisdiction_Pop_Est'!$V$5)</f>
        <v>8948.4143580552809</v>
      </c>
      <c r="Y54" s="1328">
        <f>$E$54*(VLOOKUP(Y$6,'2021_Jurisdiction_Pop_Est'!$E$2:$F$430,2,FALSE)/'2021_Jurisdiction_Pop_Est'!$V$5)</f>
        <v>4930.783763140802</v>
      </c>
      <c r="Z54" s="1328">
        <f>$E$54*(VLOOKUP(Z$6,'2021_Jurisdiction_Pop_Est'!$E$2:$F$430,2,FALSE)/'2021_Jurisdiction_Pop_Est'!$V$5)</f>
        <v>2723.0336981885539</v>
      </c>
      <c r="AA54" s="1328">
        <f>$E$54*(VLOOKUP(AA$6,'2021_Jurisdiction_Pop_Est'!$E$2:$F$430,2,FALSE)/'2021_Jurisdiction_Pop_Est'!$V$5)</f>
        <v>6354.3536589766418</v>
      </c>
      <c r="AB54" s="1328">
        <f>$E$54*(VLOOKUP(AB$6,'2021_Jurisdiction_Pop_Est'!$E$2:$F$430,2,FALSE)/'2021_Jurisdiction_Pop_Est'!$V$5)</f>
        <v>2576.4181661815296</v>
      </c>
      <c r="AC54" s="1328">
        <f>$E$54*(VLOOKUP(AC$6,'2021_Jurisdiction_Pop_Est'!$E$2:$F$430,2,FALSE)/'2021_Jurisdiction_Pop_Est'!$V$5)</f>
        <v>8413.6631023118189</v>
      </c>
      <c r="AD54" s="1328">
        <f>$E$54*(VLOOKUP(AD$6,'2021_Jurisdiction_Pop_Est'!$E$2:$F$430,2,FALSE)/'2021_Jurisdiction_Pop_Est'!$V$5)</f>
        <v>6716.9381281724363</v>
      </c>
      <c r="AE54" s="1328">
        <f>$E$54*(VLOOKUP(AE$6,'2021_Jurisdiction_Pop_Est'!$E$2:$F$430,2,FALSE)/'2021_Jurisdiction_Pop_Est'!$V$5)</f>
        <v>1596.9534087902041</v>
      </c>
      <c r="AF54" s="1328">
        <f>$E$54*(VLOOKUP(AF$6,'2021_Jurisdiction_Pop_Est'!$E$2:$F$430,2,FALSE)/'2021_Jurisdiction_Pop_Est'!$V$5)</f>
        <v>2561.2090860978133</v>
      </c>
      <c r="AG54" s="1328">
        <f>$E$54*(VLOOKUP(AG$6,'2021_Jurisdiction_Pop_Est'!$E$2:$F$430,2,FALSE)/'2021_Jurisdiction_Pop_Est'!$V$5)</f>
        <v>1202.7340530202796</v>
      </c>
      <c r="AH54" s="1328">
        <f>$E$54*(VLOOKUP(AH$6,'2021_Jurisdiction_Pop_Est'!$E$2:$F$430,2,FALSE)/'2021_Jurisdiction_Pop_Est'!$V$5)</f>
        <v>10589.169917486588</v>
      </c>
      <c r="AI54" s="1328">
        <f>$E$54*(VLOOKUP(AI$6,'2021_Jurisdiction_Pop_Est'!$E$2:$F$430,2,FALSE)/'2021_Jurisdiction_Pop_Est'!$V$5)</f>
        <v>860.22556953498997</v>
      </c>
      <c r="AJ54" s="1328">
        <f>$E$54*(VLOOKUP(AJ$6,'2021_Jurisdiction_Pop_Est'!$E$2:$F$430,2,FALSE)/'2021_Jurisdiction_Pop_Est'!$V$5)</f>
        <v>609.5799297553466</v>
      </c>
      <c r="AK54" s="1327">
        <f>$E$54*(VLOOKUP(AK$6,'2021_Jurisdiction_Pop_Est'!$E$2:$F$430,2,FALSE)/'2021_Jurisdiction_Pop_Est'!$V$5)</f>
        <v>1352.3914010440471</v>
      </c>
      <c r="AL54" s="1327">
        <f>$E$54*(VLOOKUP(AL$6,'2021_Jurisdiction_Pop_Est'!$E$2:$F$430,2,FALSE)/'2021_Jurisdiction_Pop_Est'!$V$5)</f>
        <v>142.96535278693256</v>
      </c>
      <c r="AM54" s="1327">
        <f>$E$54*(VLOOKUP(AM$6,'2021_Jurisdiction_Pop_Est'!$E$2:$F$430,2,FALSE)/'2021_Jurisdiction_Pop_Est'!$V$5)</f>
        <v>383.26881810964903</v>
      </c>
      <c r="AN54" s="1327">
        <f>$E$54*(VLOOKUP(AN$6,'2021_Jurisdiction_Pop_Est'!$E$2:$F$430,2,FALSE)/'2021_Jurisdiction_Pop_Est'!$V$5)</f>
        <v>1258.7034677283552</v>
      </c>
      <c r="AO54" s="1327">
        <f>$E$54*(VLOOKUP(AO$6,'2021_Jurisdiction_Pop_Est'!$E$2:$F$430,2,FALSE)/'2021_Jurisdiction_Pop_Est'!$V$5)</f>
        <v>362.58446919579495</v>
      </c>
      <c r="AP54" s="1327">
        <f>$E$54*(VLOOKUP(AP$6,'2021_Jurisdiction_Pop_Est'!$E$2:$F$430,2,FALSE)/'2021_Jurisdiction_Pop_Est'!$V$5)</f>
        <v>623.57228343236545</v>
      </c>
      <c r="AQ54" s="1329">
        <f>$E$54*(VLOOKUP(AQ$6,'2021_Jurisdiction_Pop_Est'!$E$2:$F$430,2,FALSE)/'2021_Jurisdiction_Pop_Est'!$V$5)</f>
        <v>131900.44284442734</v>
      </c>
      <c r="AR54" s="1330">
        <f>$E$54*(VLOOKUP(AR$6,'2021_Jurisdiction_Pop_Est'!$E$2:$F$430,2,FALSE)/'2021_Jurisdiction_Pop_Est'!$V$5)</f>
        <v>25704.562067887127</v>
      </c>
      <c r="AS54" s="1330">
        <f>$E$54*(VLOOKUP(AS$6,'2021_Jurisdiction_Pop_Est'!$E$2:$F$430,2,FALSE)/'2021_Jurisdiction_Pop_Est'!$V$5)</f>
        <v>8633.8905819240299</v>
      </c>
      <c r="AT54" s="1331">
        <f>$E$54*(VLOOKUP(AT$6,'2021_Jurisdiction_Pop_Est'!$E$2:$F$430,2,FALSE)/'2021_Jurisdiction_Pop_Est'!$V$5)</f>
        <v>4231.1660792898556</v>
      </c>
      <c r="AU54" s="1331">
        <f>$E$54*(VLOOKUP(AU$6,'2021_Jurisdiction_Pop_Est'!$E$2:$F$430,2,FALSE)/'2021_Jurisdiction_Pop_Est'!$V$5)</f>
        <v>616.88028819553028</v>
      </c>
      <c r="AV54" s="1331">
        <f>$E$54*(VLOOKUP(AV$6,'2021_Jurisdiction_Pop_Est'!$E$2:$F$430,2,FALSE)/'2021_Jurisdiction_Pop_Est'!$V$5)</f>
        <v>505.54982198272745</v>
      </c>
      <c r="AW54" s="1332">
        <f>$E$54*(VLOOKUP(AW$6,'2021_Jurisdiction_Pop_Est'!$E$2:$F$430,2,FALSE)/'2021_Jurisdiction_Pop_Est'!$V$5)</f>
        <v>97460.393539656958</v>
      </c>
      <c r="AX54" s="1333"/>
      <c r="AY54" s="1333">
        <f>$E$54*(VLOOKUP(AY$6,'2021_Jurisdiction_Pop_Est'!$E$2:$F$430,2,FALSE)/'2021_Jurisdiction_Pop_Est'!$V$5)</f>
        <v>14232.657142341648</v>
      </c>
      <c r="AZ54" s="1334">
        <f>$E$54*(VLOOKUP(AZ$6,'2021_Jurisdiction_Pop_Est'!$E$2:$F$430,2,FALSE)/'2021_Jurisdiction_Pop_Est'!$V$5)</f>
        <v>4670.4043121075802</v>
      </c>
      <c r="BA54" s="1334">
        <f>$E$54*(VLOOKUP(BA$6,'2021_Jurisdiction_Pop_Est'!$E$2:$F$430,2,FALSE)/'2021_Jurisdiction_Pop_Est'!$V$5)</f>
        <v>12430.076970819602</v>
      </c>
      <c r="BB54" s="1335"/>
      <c r="BC54" s="1336">
        <f>$E$54*(VLOOKUP(BC$6,'2021_Jurisdiction_Pop_Est'!$E$2:$F$430,2,FALSE)/'2021_Jurisdiction_Pop_Est'!$V$5)</f>
        <v>108914.65593230532</v>
      </c>
      <c r="BD54" s="1337">
        <f>$E$54*(VLOOKUP(BD$6,'2021_Jurisdiction_Pop_Est'!$E$2:$F$430,2,FALSE)/'2021_Jurisdiction_Pop_Est'!$V$5)</f>
        <v>10998.59835334023</v>
      </c>
      <c r="BE54" s="1338"/>
      <c r="BF54" s="1338"/>
      <c r="BG54" s="1339">
        <f>$E$54*(VLOOKUP(BG$6,'2021_Jurisdiction_Pop_Est'!$E$2:$F$430,2,FALSE)/'2021_Jurisdiction_Pop_Est'!$V$5)</f>
        <v>6011.8451754913522</v>
      </c>
      <c r="BH54" s="1339"/>
      <c r="BI54" s="1339"/>
      <c r="BJ54" s="1339"/>
      <c r="BK54" s="1340"/>
      <c r="BL54" s="1341"/>
      <c r="BM54" s="1342"/>
      <c r="BN54" s="1342"/>
      <c r="BO54" s="1342"/>
      <c r="BP54" s="1336"/>
      <c r="BQ54" s="1341"/>
      <c r="BR54" s="1342"/>
      <c r="BS54" s="1336"/>
      <c r="BT54" s="1343"/>
      <c r="BU54" s="1344"/>
      <c r="BV54" s="1336"/>
      <c r="BW54" s="1345"/>
      <c r="BX54" s="1346"/>
      <c r="BY54" s="1347"/>
      <c r="BZ54" s="1348">
        <f>$E$54*(VLOOKUP(BZ$6,'2021_Jurisdiction_Pop_Est'!$E$2:$F$430,2,FALSE)/'2021_Jurisdiction_Pop_Est'!$V$5)</f>
        <v>5504.4702638985782</v>
      </c>
      <c r="CA54" s="1102"/>
      <c r="CB54" s="1104"/>
      <c r="CC54" s="1104"/>
      <c r="CD54" s="1114"/>
      <c r="CE54" s="1114"/>
      <c r="CF54" s="1114"/>
      <c r="CG54" s="1114"/>
      <c r="CH54" s="1114"/>
      <c r="CI54" s="1114"/>
      <c r="CJ54" s="1114"/>
      <c r="CK54" s="1114"/>
      <c r="CM54" s="1115">
        <v>2009242.0838542762</v>
      </c>
      <c r="CN54" s="1115">
        <v>1084120.6542</v>
      </c>
      <c r="CO54" s="1115">
        <v>925121.42965427623</v>
      </c>
      <c r="CP54" s="1117">
        <v>0.8533380727230464</v>
      </c>
    </row>
    <row r="55" spans="1:94" s="1257" customFormat="1" ht="16.95" customHeight="1" x14ac:dyDescent="0.25">
      <c r="A55" s="1264"/>
      <c r="B55" s="1254" t="s">
        <v>217</v>
      </c>
      <c r="C55" s="1255" t="s">
        <v>218</v>
      </c>
      <c r="D55" s="1276" t="s">
        <v>219</v>
      </c>
      <c r="E55" s="1277">
        <v>7000</v>
      </c>
      <c r="F55" s="1258" t="s">
        <v>220</v>
      </c>
      <c r="G55" s="1258" t="s">
        <v>158</v>
      </c>
      <c r="H55" s="1259">
        <v>10000</v>
      </c>
      <c r="I55" s="1257">
        <v>10000</v>
      </c>
      <c r="J55" s="1257">
        <v>10000</v>
      </c>
      <c r="K55" s="1257">
        <v>10000</v>
      </c>
      <c r="L55" s="1257">
        <v>10000</v>
      </c>
      <c r="M55" s="1257">
        <v>10000</v>
      </c>
      <c r="N55" s="1257">
        <v>10000</v>
      </c>
      <c r="O55" s="1257">
        <v>10000</v>
      </c>
      <c r="P55" s="1257">
        <v>10000</v>
      </c>
      <c r="Q55" s="1257">
        <v>10000</v>
      </c>
      <c r="R55" s="1257">
        <v>10000</v>
      </c>
      <c r="S55" s="1257">
        <v>10000</v>
      </c>
      <c r="T55" s="1257">
        <v>10000</v>
      </c>
      <c r="U55" s="1257">
        <v>10000</v>
      </c>
      <c r="V55" s="1257">
        <v>10000</v>
      </c>
      <c r="W55" s="1257">
        <v>10000</v>
      </c>
      <c r="X55" s="1257">
        <v>10000</v>
      </c>
      <c r="Y55" s="1257">
        <v>10000</v>
      </c>
      <c r="Z55" s="1257">
        <v>10000</v>
      </c>
      <c r="AA55" s="1257">
        <v>10000</v>
      </c>
      <c r="AB55" s="1257" t="s">
        <v>6</v>
      </c>
      <c r="AC55" s="1257">
        <v>10000</v>
      </c>
      <c r="AD55" s="1257">
        <v>10000</v>
      </c>
      <c r="AE55" s="1257">
        <v>10000</v>
      </c>
      <c r="AF55" s="1257">
        <v>10000</v>
      </c>
      <c r="AG55" s="1257">
        <v>10000</v>
      </c>
      <c r="AH55" s="1257">
        <v>10000</v>
      </c>
      <c r="AI55" s="1257">
        <v>10000</v>
      </c>
      <c r="AJ55" s="1257">
        <v>10000</v>
      </c>
      <c r="AK55" s="1257">
        <v>10000</v>
      </c>
      <c r="AL55" s="1257">
        <v>10000</v>
      </c>
      <c r="AM55" s="1257">
        <v>10000</v>
      </c>
      <c r="AN55" s="1257">
        <v>10000</v>
      </c>
      <c r="AO55" s="1257">
        <v>10000</v>
      </c>
      <c r="AP55" s="1257">
        <v>10000</v>
      </c>
      <c r="AQ55" s="1257">
        <v>10000</v>
      </c>
      <c r="AR55" s="1257">
        <v>10000</v>
      </c>
      <c r="AS55" s="1257">
        <v>10000</v>
      </c>
      <c r="AT55" s="1257">
        <v>10000</v>
      </c>
      <c r="AU55" s="1257">
        <v>10000</v>
      </c>
      <c r="AV55" s="1257">
        <v>10000</v>
      </c>
      <c r="AW55" s="1257">
        <v>10000</v>
      </c>
      <c r="AX55" s="1257">
        <v>10000</v>
      </c>
      <c r="AY55" s="1257">
        <v>10000</v>
      </c>
      <c r="AZ55" s="1257">
        <v>10000</v>
      </c>
      <c r="BA55" s="1257">
        <v>10000</v>
      </c>
      <c r="BB55" s="1257">
        <v>10000</v>
      </c>
      <c r="BC55" s="1257" t="s">
        <v>6</v>
      </c>
      <c r="BD55" s="1257">
        <v>10000</v>
      </c>
      <c r="BE55" s="1257">
        <v>10000</v>
      </c>
      <c r="BF55" s="1257">
        <v>10000</v>
      </c>
      <c r="BG55" s="1257">
        <v>10000</v>
      </c>
      <c r="BH55" s="1257">
        <v>10000</v>
      </c>
      <c r="BI55" s="1257">
        <v>10000</v>
      </c>
      <c r="BJ55" s="1257">
        <v>10000</v>
      </c>
      <c r="BK55" s="1257">
        <v>10000</v>
      </c>
      <c r="BL55" s="1257">
        <v>10000</v>
      </c>
      <c r="BM55" s="1257">
        <v>10000</v>
      </c>
      <c r="BN55" s="1257">
        <v>10000</v>
      </c>
      <c r="BO55" s="1257">
        <v>10000</v>
      </c>
      <c r="BP55" s="1257" t="s">
        <v>6</v>
      </c>
      <c r="BQ55" s="1275">
        <v>10000</v>
      </c>
      <c r="BR55" s="1257">
        <v>10000</v>
      </c>
      <c r="BS55" s="1257" t="s">
        <v>6</v>
      </c>
      <c r="BT55" s="1257">
        <v>10000</v>
      </c>
      <c r="BU55" s="1257">
        <v>10000</v>
      </c>
      <c r="BW55" s="1257">
        <v>10000</v>
      </c>
      <c r="BX55" s="1257">
        <v>10000</v>
      </c>
      <c r="BY55" s="1257">
        <v>10000</v>
      </c>
      <c r="BZ55" s="1257">
        <v>10000</v>
      </c>
      <c r="CA55" s="1257">
        <v>10000</v>
      </c>
      <c r="CB55" s="1257">
        <v>10000</v>
      </c>
      <c r="CC55" s="1257">
        <v>10000</v>
      </c>
      <c r="CD55" s="1257">
        <v>10000</v>
      </c>
      <c r="CE55" s="1257">
        <v>10000</v>
      </c>
      <c r="CF55" s="1257">
        <v>10000</v>
      </c>
      <c r="CG55" s="1257">
        <v>10000</v>
      </c>
      <c r="CH55" s="1257">
        <v>10000</v>
      </c>
      <c r="CI55" s="1257">
        <v>10000</v>
      </c>
      <c r="CJ55" s="1257">
        <v>10000</v>
      </c>
      <c r="CK55" s="1257">
        <v>10000</v>
      </c>
      <c r="CM55" s="1257">
        <v>670000</v>
      </c>
      <c r="CN55" s="1257">
        <v>10000</v>
      </c>
      <c r="CO55" s="1257">
        <v>660000</v>
      </c>
      <c r="CP55" s="1271">
        <v>66</v>
      </c>
    </row>
    <row r="56" spans="1:94" s="1196" customFormat="1" ht="16.95" customHeight="1" x14ac:dyDescent="0.25">
      <c r="A56" s="1194"/>
      <c r="B56" s="1142" t="s">
        <v>221</v>
      </c>
      <c r="C56" s="1143" t="s">
        <v>222</v>
      </c>
      <c r="D56" s="955" t="s">
        <v>539</v>
      </c>
      <c r="E56" s="961">
        <v>38129</v>
      </c>
      <c r="F56" s="1058" t="s">
        <v>220</v>
      </c>
      <c r="G56" s="1058" t="s">
        <v>129</v>
      </c>
      <c r="H56" s="1090">
        <f>$E56*(IF(VLOOKUP(H$6,'2021_Jurisdiction_Pop_Est'!$E$2:$L$430,8,FALSE)="Y",VLOOKUP(H$6,'2021_Jurisdiction_Pop_Est'!$E$2:$L$430,2,FALSE),"")/'2021_Jurisdiction_Pop_Est'!$V$10)</f>
        <v>29923.007857416636</v>
      </c>
      <c r="I56" s="1090">
        <f>$E56*(IF(VLOOKUP(I$6,'2021_Jurisdiction_Pop_Est'!$E$2:$L$430,8,FALSE)="Y",VLOOKUP(I$6,'2021_Jurisdiction_Pop_Est'!$E$2:$L$430,2,FALSE),"")/'2021_Jurisdiction_Pop_Est'!$V$10)</f>
        <v>312.63113320935605</v>
      </c>
      <c r="J56" s="1090">
        <f>$E56*(IF(VLOOKUP(J$6,'2021_Jurisdiction_Pop_Est'!$E$2:$L$430,8,FALSE)="Y",VLOOKUP(J$6,'2021_Jurisdiction_Pop_Est'!$E$2:$L$430,2,FALSE),"")/'2021_Jurisdiction_Pop_Est'!$V$10)</f>
        <v>213.55534557490927</v>
      </c>
      <c r="K56" s="1090">
        <f>$E56*(IF(VLOOKUP(K$6,'2021_Jurisdiction_Pop_Est'!$E$2:$L$430,8,FALSE)="Y",VLOOKUP(K$6,'2021_Jurisdiction_Pop_Est'!$E$2:$L$430,2,FALSE),"")/'2021_Jurisdiction_Pop_Est'!$V$10)</f>
        <v>20516.243330304882</v>
      </c>
      <c r="L56" s="1090">
        <f>$E56*(IF(VLOOKUP(L$6,'2021_Jurisdiction_Pop_Est'!$E$2:$L$430,8,FALSE)="Y",VLOOKUP(L$6,'2021_Jurisdiction_Pop_Est'!$E$2:$L$430,2,FALSE),"")/'2021_Jurisdiction_Pop_Est'!$V$10)</f>
        <v>1110.0863517311868</v>
      </c>
      <c r="M56" s="1090">
        <f>$E56*(IF(VLOOKUP(M$6,'2021_Jurisdiction_Pop_Est'!$E$2:$L$430,8,FALSE)="Y",VLOOKUP(M$6,'2021_Jurisdiction_Pop_Est'!$E$2:$L$430,2,FALSE),"")/'2021_Jurisdiction_Pop_Est'!$V$10)</f>
        <v>806.1832699250931</v>
      </c>
      <c r="N56" s="1090">
        <f>$E56*(IF(VLOOKUP(N$6,'2021_Jurisdiction_Pop_Est'!$E$2:$L$430,8,FALSE)="Y",VLOOKUP(N$6,'2021_Jurisdiction_Pop_Est'!$E$2:$L$430,2,FALSE),"")/'2021_Jurisdiction_Pop_Est'!$V$10)</f>
        <v>182.1839773528479</v>
      </c>
      <c r="O56" s="1090">
        <f>$E56*(IF(VLOOKUP(O$6,'2021_Jurisdiction_Pop_Est'!$E$2:$L$430,8,FALSE)="Y",VLOOKUP(O$6,'2021_Jurisdiction_Pop_Est'!$E$2:$L$430,2,FALSE),"")/'2021_Jurisdiction_Pop_Est'!$V$10)</f>
        <v>931.96193317055395</v>
      </c>
      <c r="P56" s="1090">
        <f>$E56*(IF(VLOOKUP(P$6,'2021_Jurisdiction_Pop_Est'!$E$2:$L$430,8,FALSE)="Y",VLOOKUP(P$6,'2021_Jurisdiction_Pop_Est'!$E$2:$L$430,2,FALSE),"")/'2021_Jurisdiction_Pop_Est'!$V$10)</f>
        <v>134.89011742354339</v>
      </c>
      <c r="Q56" s="1090">
        <f>$E56*(IF(VLOOKUP(Q$6,'2021_Jurisdiction_Pop_Est'!$E$2:$L$430,8,FALSE)="Y",VLOOKUP(Q$6,'2021_Jurisdiction_Pop_Est'!$E$2:$L$430,2,FALSE),"")/'2021_Jurisdiction_Pop_Est'!$V$10)</f>
        <v>836.58485465790307</v>
      </c>
      <c r="R56" s="1090">
        <f>$E56*(IF(VLOOKUP(R$6,'2021_Jurisdiction_Pop_Est'!$E$2:$L$430,8,FALSE)="Y",VLOOKUP(R$6,'2021_Jurisdiction_Pop_Est'!$E$2:$L$430,2,FALSE),"")/'2021_Jurisdiction_Pop_Est'!$V$10)</f>
        <v>244.99437311017419</v>
      </c>
      <c r="S56" s="1090">
        <f>$E56*(IF(VLOOKUP(S$6,'2021_Jurisdiction_Pop_Est'!$E$2:$L$430,8,FALSE)="Y",VLOOKUP(S$6,'2021_Jurisdiction_Pop_Est'!$E$2:$L$430,2,FALSE),"")/'2021_Jurisdiction_Pop_Est'!$V$10)</f>
        <v>127.01908398752656</v>
      </c>
      <c r="T56" s="1090">
        <f>$E56*(IF(VLOOKUP(T$6,'2021_Jurisdiction_Pop_Est'!$E$2:$L$430,8,FALSE)="Y",VLOOKUP(T$6,'2021_Jurisdiction_Pop_Est'!$E$2:$L$430,2,FALSE),"")/'2021_Jurisdiction_Pop_Est'!$V$10)</f>
        <v>922.44452311324994</v>
      </c>
      <c r="U56" s="1090">
        <f>$E56*(IF(VLOOKUP(U$6,'2021_Jurisdiction_Pop_Est'!$E$2:$L$430,8,FALSE)="Y",VLOOKUP(U$6,'2021_Jurisdiction_Pop_Est'!$E$2:$L$430,2,FALSE),"")/'2021_Jurisdiction_Pop_Est'!$V$10)</f>
        <v>825.84957696293452</v>
      </c>
      <c r="V56" s="1090">
        <f>$E56*(IF(VLOOKUP(V$6,'2021_Jurisdiction_Pop_Est'!$E$2:$L$430,8,FALSE)="Y",VLOOKUP(V$6,'2021_Jurisdiction_Pop_Est'!$E$2:$L$430,2,FALSE),"")/'2021_Jurisdiction_Pop_Est'!$V$10)</f>
        <v>883.24722766397417</v>
      </c>
      <c r="W56" s="1090">
        <f>$E56*(IF(VLOOKUP(W$6,'2021_Jurisdiction_Pop_Est'!$E$2:$L$430,8,FALSE)="Y",VLOOKUP(W$6,'2021_Jurisdiction_Pop_Est'!$E$2:$L$430,2,FALSE),"")/'2021_Jurisdiction_Pop_Est'!$V$10)</f>
        <v>456.79057654179024</v>
      </c>
      <c r="X56" s="1090">
        <f>$E56*(IF(VLOOKUP(X$6,'2021_Jurisdiction_Pop_Est'!$E$2:$L$430,8,FALSE)="Y",VLOOKUP(X$6,'2021_Jurisdiction_Pop_Est'!$E$2:$L$430,2,FALSE),"")/'2021_Jurisdiction_Pop_Est'!$V$10)</f>
        <v>331.73361263716765</v>
      </c>
      <c r="Y56" s="1090">
        <f>$E56*(IF(VLOOKUP(Y$6,'2021_Jurisdiction_Pop_Est'!$E$2:$L$430,8,FALSE)="Y",VLOOKUP(Y$6,'2021_Jurisdiction_Pop_Est'!$E$2:$L$430,2,FALSE),"")/'2021_Jurisdiction_Pop_Est'!$V$10)</f>
        <v>182.79291117168017</v>
      </c>
      <c r="Z56" s="1090">
        <f>$E56*(IF(VLOOKUP(Z$6,'2021_Jurisdiction_Pop_Est'!$E$2:$L$430,8,FALSE)="Y",VLOOKUP(Z$6,'2021_Jurisdiction_Pop_Est'!$E$2:$L$430,2,FALSE),"")/'2021_Jurisdiction_Pop_Est'!$V$10)</f>
        <v>100.94769529974589</v>
      </c>
      <c r="AA56" s="1090">
        <f>$E56*(IF(VLOOKUP(AA$6,'2021_Jurisdiction_Pop_Est'!$E$2:$L$430,8,FALSE)="Y",VLOOKUP(AA$6,'2021_Jurisdiction_Pop_Est'!$E$2:$L$430,2,FALSE),"")/'2021_Jurisdiction_Pop_Est'!$V$10)</f>
        <v>235.56717547047495</v>
      </c>
      <c r="AB56" s="1090">
        <f>$E56*(IF(VLOOKUP(AB$6,'2021_Jurisdiction_Pop_Est'!$E$2:$L$430,8,FALSE)="Y",VLOOKUP(AB$6,'2021_Jurisdiction_Pop_Est'!$E$2:$L$430,2,FALSE),"")/'2021_Jurisdiction_Pop_Est'!$V$10)</f>
        <v>95.512397139058052</v>
      </c>
      <c r="AC56" s="1090">
        <f>$E56*(IF(VLOOKUP(AC$6,'2021_Jurisdiction_Pop_Est'!$E$2:$L$430,8,FALSE)="Y",VLOOKUP(AC$6,'2021_Jurisdiction_Pop_Est'!$E$2:$L$430,2,FALSE),"")/'2021_Jurisdiction_Pop_Est'!$V$10)</f>
        <v>311.90943386851779</v>
      </c>
      <c r="AD56" s="1090">
        <f>$E56*(IF(VLOOKUP(AD$6,'2021_Jurisdiction_Pop_Est'!$E$2:$L$430,8,FALSE)="Y",VLOOKUP(AD$6,'2021_Jurisdiction_Pop_Est'!$E$2:$L$430,2,FALSE),"")/'2021_Jurisdiction_Pop_Est'!$V$10)</f>
        <v>249.00882569358677</v>
      </c>
      <c r="AE56" s="1090">
        <f>$E56*(IF(VLOOKUP(AE$6,'2021_Jurisdiction_Pop_Est'!$E$2:$L$430,8,FALSE)="Y",VLOOKUP(AE$6,'2021_Jurisdiction_Pop_Est'!$E$2:$L$430,2,FALSE),"")/'2021_Jurisdiction_Pop_Est'!$V$10)</f>
        <v>59.201899053135165</v>
      </c>
      <c r="AF56" s="1090">
        <f>$E56*(IF(VLOOKUP(AF$6,'2021_Jurisdiction_Pop_Est'!$E$2:$L$430,8,FALSE)="Y",VLOOKUP(AF$6,'2021_Jurisdiction_Pop_Est'!$E$2:$L$430,2,FALSE),"")/'2021_Jurisdiction_Pop_Est'!$V$10)</f>
        <v>94.948569529028191</v>
      </c>
      <c r="AG56" s="1090">
        <f>$E56*(IF(VLOOKUP(AG$6,'2021_Jurisdiction_Pop_Est'!$E$2:$L$430,8,FALSE)="Y",VLOOKUP(AG$6,'2021_Jurisdiction_Pop_Est'!$E$2:$L$430,2,FALSE),"")/'2021_Jurisdiction_Pop_Est'!$V$10)</f>
        <v>44.587487401161219</v>
      </c>
      <c r="AH56" s="1090">
        <f>$E56*(IF(VLOOKUP(AH$6,'2021_Jurisdiction_Pop_Est'!$E$2:$L$430,8,FALSE)="Y",VLOOKUP(AH$6,'2021_Jurisdiction_Pop_Est'!$E$2:$L$430,2,FALSE),"")/'2021_Jurisdiction_Pop_Est'!$V$10)</f>
        <v>392.55933520718878</v>
      </c>
      <c r="AI56" s="1090">
        <f>$E56*(IF(VLOOKUP(AI$6,'2021_Jurisdiction_Pop_Est'!$E$2:$L$430,8,FALSE)="Y",VLOOKUP(AI$6,'2021_Jurisdiction_Pop_Est'!$E$2:$L$430,2,FALSE),"")/'2021_Jurisdiction_Pop_Est'!$V$10)</f>
        <v>31.890089623288805</v>
      </c>
      <c r="AJ56" s="1090">
        <f>$E56*(IF(VLOOKUP(AJ$6,'2021_Jurisdiction_Pop_Est'!$E$2:$L$430,8,FALSE)="Y",VLOOKUP(AJ$6,'2021_Jurisdiction_Pop_Est'!$E$2:$L$430,2,FALSE),"")/'2021_Jurisdiction_Pop_Est'!$V$10)</f>
        <v>22.598210609996734</v>
      </c>
      <c r="AK56" s="1090">
        <f>$E56*(IF(VLOOKUP(AK$6,'2021_Jurisdiction_Pop_Est'!$E$2:$L$430,8,FALSE)="Y",VLOOKUP(AK$6,'2021_Jurisdiction_Pop_Est'!$E$2:$L$430,2,FALSE),"")/'2021_Jurisdiction_Pop_Est'!$V$10)</f>
        <v>50.135551083855034</v>
      </c>
      <c r="AL56" s="1090">
        <f>$E56*(IF(VLOOKUP(AL$6,'2021_Jurisdiction_Pop_Est'!$E$2:$L$430,8,FALSE)="Y",VLOOKUP(AL$6,'2021_Jurisdiction_Pop_Est'!$E$2:$L$430,2,FALSE),"")/'2021_Jurisdiction_Pop_Est'!$V$10)</f>
        <v>5.2999795342806717</v>
      </c>
      <c r="AM56" s="1090">
        <f>$E56*(IF(VLOOKUP(AM$6,'2021_Jurisdiction_Pop_Est'!$E$2:$L$430,8,FALSE)="Y",VLOOKUP(AM$6,'2021_Jurisdiction_Pop_Est'!$E$2:$L$430,2,FALSE),"")/'2021_Jurisdiction_Pop_Est'!$V$10)</f>
        <v>14.208455772752439</v>
      </c>
      <c r="AN56" s="1090">
        <f>$E56*(IF(VLOOKUP(AN$6,'2021_Jurisdiction_Pop_Est'!$E$2:$L$430,8,FALSE)="Y",VLOOKUP(AN$6,'2021_Jurisdiction_Pop_Est'!$E$2:$L$430,2,FALSE),"")/'2021_Jurisdiction_Pop_Est'!$V$10)</f>
        <v>46.662373006071107</v>
      </c>
      <c r="AO56" s="1090">
        <f>$E56*(IF(VLOOKUP(AO$6,'2021_Jurisdiction_Pop_Est'!$E$2:$L$430,8,FALSE)="Y",VLOOKUP(AO$6,'2021_Jurisdiction_Pop_Est'!$E$2:$L$430,2,FALSE),"")/'2021_Jurisdiction_Pop_Est'!$V$10)</f>
        <v>13.44165022311183</v>
      </c>
      <c r="AP56" s="1090">
        <f>$E56*(IF(VLOOKUP(AP$6,'2021_Jurisdiction_Pop_Est'!$E$2:$L$430,8,FALSE)="Y",VLOOKUP(AP$6,'2021_Jurisdiction_Pop_Est'!$E$2:$L$430,2,FALSE),"")/'2021_Jurisdiction_Pop_Est'!$V$10)</f>
        <v>23.116932011224208</v>
      </c>
      <c r="AQ56" s="1090">
        <f>$E56*(IF(VLOOKUP(AQ$6,'2021_Jurisdiction_Pop_Est'!$E$2:$L$430,8,FALSE)="Y",VLOOKUP(AQ$6,'2021_Jurisdiction_Pop_Est'!$E$2:$L$430,2,FALSE),"")/'2021_Jurisdiction_Pop_Est'!$V$10)</f>
        <v>4889.7836714317491</v>
      </c>
      <c r="AR56" s="1090">
        <f>$E56*(IF(VLOOKUP(AR$6,'2021_Jurisdiction_Pop_Est'!$E$2:$L$430,8,FALSE)="Y",VLOOKUP(AR$6,'2021_Jurisdiction_Pop_Est'!$E$2:$L$430,2,FALSE),"")/'2021_Jurisdiction_Pop_Est'!$V$10)</f>
        <v>952.91376715926356</v>
      </c>
      <c r="AS56" s="1090">
        <f>$E56*(IF(VLOOKUP(AS$6,'2021_Jurisdiction_Pop_Est'!$E$2:$L$430,8,FALSE)="Y",VLOOKUP(AS$6,'2021_Jurisdiction_Pop_Est'!$E$2:$L$430,2,FALSE),"")/'2021_Jurisdiction_Pop_Est'!$V$10)</f>
        <v>320.07365766175019</v>
      </c>
      <c r="AT56" s="1090">
        <f>$E56*(IF(VLOOKUP(AT$6,'2021_Jurisdiction_Pop_Est'!$E$2:$L$430,8,FALSE)="Y",VLOOKUP(AT$6,'2021_Jurisdiction_Pop_Est'!$E$2:$L$430,2,FALSE),"")/'2021_Jurisdiction_Pop_Est'!$V$10)</f>
        <v>156.85684111030668</v>
      </c>
      <c r="AU56" s="1090">
        <f>$E56*(IF(VLOOKUP(AU$6,'2021_Jurisdiction_Pop_Est'!$E$2:$L$430,8,FALSE)="Y",VLOOKUP(AU$6,'2021_Jurisdiction_Pop_Est'!$E$2:$L$430,2,FALSE),"")/'2021_Jurisdiction_Pop_Est'!$V$10)</f>
        <v>22.868847862811069</v>
      </c>
      <c r="AV56" s="1090">
        <f>$E56*(IF(VLOOKUP(AV$6,'2021_Jurisdiction_Pop_Est'!$E$2:$L$430,8,FALSE)="Y",VLOOKUP(AV$6,'2021_Jurisdiction_Pop_Est'!$E$2:$L$430,2,FALSE),"")/'2021_Jurisdiction_Pop_Est'!$V$10)</f>
        <v>18.741629757392502</v>
      </c>
      <c r="AW56" s="1090">
        <f>$E56*(IF(VLOOKUP(AW$6,'2021_Jurisdiction_Pop_Est'!$E$2:$L$430,8,FALSE)="Y",VLOOKUP(AW$6,'2021_Jurisdiction_Pop_Est'!$E$2:$L$430,2,FALSE),"")/'2021_Jurisdiction_Pop_Est'!$V$10)</f>
        <v>3613.0298781757351</v>
      </c>
      <c r="AX56" s="1090">
        <f>$E56*(IF(VLOOKUP(AX$6,'2021_Jurisdiction_Pop_Est'!$E$2:$L$430,8,FALSE)="Y",VLOOKUP(AX$6,'2021_Jurisdiction_Pop_Est'!$E$2:$L$430,2,FALSE),"")/'2021_Jurisdiction_Pop_Est'!$V$10)</f>
        <v>920.45984992594481</v>
      </c>
      <c r="AY56" s="1090">
        <f>$E56*(IF(VLOOKUP(AY$6,'2021_Jurisdiction_Pop_Est'!$E$2:$L$430,8,FALSE)="Y",VLOOKUP(AY$6,'2021_Jurisdiction_Pop_Est'!$E$2:$L$430,2,FALSE),"")/'2021_Jurisdiction_Pop_Est'!$V$10)</f>
        <v>527.62987746594172</v>
      </c>
      <c r="AZ56" s="1090">
        <f>$E56*(IF(VLOOKUP(AZ$6,'2021_Jurisdiction_Pop_Est'!$E$2:$L$430,8,FALSE)="Y",VLOOKUP(AZ$6,'2021_Jurisdiction_Pop_Est'!$E$2:$L$430,2,FALSE),"")/'2021_Jurisdiction_Pop_Est'!$V$10)</f>
        <v>173.14018248796899</v>
      </c>
      <c r="BA56" s="1090">
        <f>$E56*(IF(VLOOKUP(BA$6,'2021_Jurisdiction_Pop_Est'!$E$2:$L$430,8,FALSE)="Y",VLOOKUP(BA$6,'2021_Jurisdiction_Pop_Est'!$E$2:$L$430,2,FALSE),"")/'2021_Jurisdiction_Pop_Est'!$V$10)</f>
        <v>460.80502912520291</v>
      </c>
      <c r="BB56" s="1090">
        <f>$E56*(IF(VLOOKUP(BB$6,'2021_Jurisdiction_Pop_Est'!$E$2:$L$430,8,FALSE)="Y",VLOOKUP(BB$6,'2021_Jurisdiction_Pop_Est'!$E$2:$L$430,2,FALSE),"")/'2021_Jurisdiction_Pop_Est'!$V$10)</f>
        <v>629.41203762853183</v>
      </c>
      <c r="BC56" s="1090">
        <f>$E56*(IF(VLOOKUP(BC$6,'2021_Jurisdiction_Pop_Est'!$E$2:$L$430,8,FALSE)="Y",VLOOKUP(BC$6,'2021_Jurisdiction_Pop_Est'!$E$2:$L$430,2,FALSE),"")/'2021_Jurisdiction_Pop_Est'!$V$10)</f>
        <v>4037.6597278414224</v>
      </c>
      <c r="BD56" s="1090">
        <f>$E56*(IF(VLOOKUP(BD$6,'2021_Jurisdiction_Pop_Est'!$E$2:$L$430,8,FALSE)="Y",VLOOKUP(BD$6,'2021_Jurisdiction_Pop_Est'!$E$2:$L$430,2,FALSE),"")/'2021_Jurisdiction_Pop_Est'!$V$10)</f>
        <v>407.73757446919257</v>
      </c>
      <c r="BE56" s="1090">
        <f>$E56*(IF(VLOOKUP(BE$6,'2021_Jurisdiction_Pop_Est'!$E$2:$L$430,8,FALSE)="Y",VLOOKUP(BE$6,'2021_Jurisdiction_Pop_Est'!$E$2:$L$430,2,FALSE),"")/'2021_Jurisdiction_Pop_Est'!$V$10)</f>
        <v>119.86974989234795</v>
      </c>
      <c r="BF56" s="1090">
        <f>$E56*(IF(VLOOKUP(BF$6,'2021_Jurisdiction_Pop_Est'!$E$2:$L$430,8,FALSE)="Y",VLOOKUP(BF$6,'2021_Jurisdiction_Pop_Est'!$E$2:$L$430,2,FALSE),"")/'2021_Jurisdiction_Pop_Est'!$V$10)</f>
        <v>52.887029820800741</v>
      </c>
      <c r="BG56" s="1090">
        <f>$E56*(IF(VLOOKUP(BG$6,'2021_Jurisdiction_Pop_Est'!$E$2:$L$430,8,FALSE)="Y",VLOOKUP(BG$6,'2021_Jurisdiction_Pop_Est'!$E$2:$L$430,2,FALSE),"")/'2021_Jurisdiction_Pop_Est'!$V$10)</f>
        <v>222.86977769260255</v>
      </c>
      <c r="BH56" s="1090">
        <f>$E56*(IF(VLOOKUP(BH$6,'2021_Jurisdiction_Pop_Est'!$E$2:$L$430,8,FALSE)="Y",VLOOKUP(BH$6,'2021_Jurisdiction_Pop_Est'!$E$2:$L$430,2,FALSE),"")/'2021_Jurisdiction_Pop_Est'!$V$10)</f>
        <v>97.406857908758369</v>
      </c>
      <c r="BI56" s="1090">
        <f>$E56*(IF(VLOOKUP(BI$6,'2021_Jurisdiction_Pop_Est'!$E$2:$L$430,8,FALSE)="Y",VLOOKUP(BI$6,'2021_Jurisdiction_Pop_Est'!$E$2:$L$430,2,FALSE),"")/'2021_Jurisdiction_Pop_Est'!$V$10)</f>
        <v>134.01054635189681</v>
      </c>
      <c r="BJ56" s="1090">
        <f>$E56*(IF(VLOOKUP(BJ$6,'2021_Jurisdiction_Pop_Est'!$E$2:$L$430,8,FALSE)="Y",VLOOKUP(BJ$6,'2021_Jurisdiction_Pop_Est'!$E$2:$L$430,2,FALSE),"")/'2021_Jurisdiction_Pop_Est'!$V$10)</f>
        <v>57.217225865830059</v>
      </c>
      <c r="BK56" s="1090">
        <f>$E56*(IF(VLOOKUP(BK$6,'2021_Jurisdiction_Pop_Est'!$E$2:$L$430,8,FALSE)="Y",VLOOKUP(BK$6,'2021_Jurisdiction_Pop_Est'!$E$2:$L$430,2,FALSE),"")/'2021_Jurisdiction_Pop_Est'!$V$10)</f>
        <v>1035.119832701617</v>
      </c>
      <c r="BL56" s="1090">
        <f>$E56*(IF(VLOOKUP(BL$6,'2021_Jurisdiction_Pop_Est'!$E$2:$L$430,8,FALSE)="Y",VLOOKUP(BL$6,'2021_Jurisdiction_Pop_Est'!$E$2:$L$430,2,FALSE),"")/'2021_Jurisdiction_Pop_Est'!$V$10)</f>
        <v>316.3072892267507</v>
      </c>
      <c r="BM56" s="1090">
        <f>$E56*(IF(VLOOKUP(BM$6,'2021_Jurisdiction_Pop_Est'!$E$2:$L$430,8,FALSE)="Y",VLOOKUP(BM$6,'2021_Jurisdiction_Pop_Est'!$E$2:$L$430,2,FALSE),"")/'2021_Jurisdiction_Pop_Est'!$V$10)</f>
        <v>1414.5758142517118</v>
      </c>
      <c r="BN56" s="1090">
        <f>$E56*(IF(VLOOKUP(BN$6,'2021_Jurisdiction_Pop_Est'!$E$2:$L$430,8,FALSE)="Y",VLOOKUP(BN$6,'2021_Jurisdiction_Pop_Est'!$E$2:$L$430,2,FALSE),"")/'2021_Jurisdiction_Pop_Est'!$V$10)</f>
        <v>381.86916372102269</v>
      </c>
      <c r="BO56" s="1090">
        <f>$E56*(IF(VLOOKUP(BO$6,'2021_Jurisdiction_Pop_Est'!$E$2:$L$430,8,FALSE)="Y",VLOOKUP(BO$6,'2021_Jurisdiction_Pop_Est'!$E$2:$L$430,2,FALSE),"")/'2021_Jurisdiction_Pop_Est'!$V$10)</f>
        <v>49.887466935441893</v>
      </c>
      <c r="BP56" s="1090">
        <f>$E56*(IF(VLOOKUP(BP$6,'2021_Jurisdiction_Pop_Est'!$E$2:$L$430,8,FALSE)="Y",VLOOKUP(BP$6,'2021_Jurisdiction_Pop_Est'!$E$2:$L$430,2,FALSE),"")/'2021_Jurisdiction_Pop_Est'!$V$10)</f>
        <v>983.49577672728299</v>
      </c>
      <c r="BQ56" s="1090">
        <f>$E56*(IF(VLOOKUP(BQ$6,'2021_Jurisdiction_Pop_Est'!$E$2:$L$430,8,FALSE)="Y",VLOOKUP(BQ$6,'2021_Jurisdiction_Pop_Est'!$E$2:$L$430,2,FALSE),"")/'2021_Jurisdiction_Pop_Est'!$V$10)</f>
        <v>94.903463320225811</v>
      </c>
      <c r="BR56" s="1090">
        <f>$E56*(IF(VLOOKUP(BR$6,'2021_Jurisdiction_Pop_Est'!$E$2:$L$430,8,FALSE)="Y",VLOOKUP(BR$6,'2021_Jurisdiction_Pop_Est'!$E$2:$L$430,2,FALSE),"")/'2021_Jurisdiction_Pop_Est'!$V$10)</f>
        <v>788.45652986575442</v>
      </c>
      <c r="BS56" s="1350" t="e">
        <f>$E56*(IF(VLOOKUP(BS$6,'2021_Jurisdiction_Pop_Est'!$E$2:$L$430,8,FALSE)="Y",VLOOKUP(BS$6,'2021_Jurisdiction_Pop_Est'!$E$2:$L$430,2,FALSE),"")/'2021_Jurisdiction_Pop_Est'!$V$10)</f>
        <v>#VALUE!</v>
      </c>
      <c r="BT56" s="1090">
        <f>$E56*(IF(VLOOKUP(BT$6,'2021_Jurisdiction_Pop_Est'!$E$2:$L$430,8,FALSE)="Y",VLOOKUP(BT$6,'2021_Jurisdiction_Pop_Est'!$E$2:$L$430,2,FALSE),"")/'2021_Jurisdiction_Pop_Est'!$V$10)</f>
        <v>312.87921735776916</v>
      </c>
      <c r="BU56" s="1090">
        <f>$E56*(IF(VLOOKUP(BU$6,'2021_Jurisdiction_Pop_Est'!$E$2:$L$430,8,FALSE)="Y",VLOOKUP(BU$6,'2021_Jurisdiction_Pop_Est'!$E$2:$L$430,2,FALSE),"")/'2021_Jurisdiction_Pop_Est'!$V$10)</f>
        <v>101.89492568459606</v>
      </c>
      <c r="BV56" s="1350" t="e">
        <f>$E56*(IF(VLOOKUP(BV$6,'2021_Jurisdiction_Pop_Est'!$E$2:$L$430,8,FALSE)="Y",VLOOKUP(BV$6,'2021_Jurisdiction_Pop_Est'!$E$2:$L$430,2,FALSE),"")/'2021_Jurisdiction_Pop_Est'!$V$10)</f>
        <v>#VALUE!</v>
      </c>
      <c r="BW56" s="1090">
        <f>$E56*(IF(VLOOKUP(BW$6,'2021_Jurisdiction_Pop_Est'!$E$2:$L$430,8,FALSE)="Y",VLOOKUP(BW$6,'2021_Jurisdiction_Pop_Est'!$E$2:$L$430,2,FALSE),"")/'2021_Jurisdiction_Pop_Est'!$V$10)</f>
        <v>494.81511056220393</v>
      </c>
      <c r="BX56" s="1090">
        <f>$E56*(IF(VLOOKUP(BX$6,'2021_Jurisdiction_Pop_Est'!$E$2:$L$430,8,FALSE)="Y",VLOOKUP(BX$6,'2021_Jurisdiction_Pop_Est'!$E$2:$L$430,2,FALSE),"")/'2021_Jurisdiction_Pop_Est'!$V$10)</f>
        <v>1430.5885183765599</v>
      </c>
      <c r="BY56" s="1090">
        <f>$E56*(IF(VLOOKUP(BY$6,'2021_Jurisdiction_Pop_Est'!$E$2:$L$430,8,FALSE)="Y",VLOOKUP(BY$6,'2021_Jurisdiction_Pop_Est'!$E$2:$L$430,2,FALSE),"")/'2021_Jurisdiction_Pop_Est'!$V$10)</f>
        <v>583.51647017210132</v>
      </c>
      <c r="BZ56" s="1090">
        <f>$E56*(IF(VLOOKUP(BZ$6,'2021_Jurisdiction_Pop_Est'!$E$2:$L$430,8,FALSE)="Y",VLOOKUP(BZ$6,'2021_Jurisdiction_Pop_Est'!$E$2:$L$430,2,FALSE),"")/'2021_Jurisdiction_Pop_Est'!$V$10)</f>
        <v>204.06048862200643</v>
      </c>
      <c r="CA56" s="1350">
        <f>$E56*(IF(VLOOKUP(CA$6,'2021_Jurisdiction_Pop_Est'!$E$2:$L$430,8,FALSE)="Y",VLOOKUP(CA$6,'2021_Jurisdiction_Pop_Est'!$E$2:$L$430,2,FALSE),"")/'2021_Jurisdiction_Pop_Est'!$V$10)</f>
        <v>799.73308206635147</v>
      </c>
      <c r="CB56" s="1090">
        <f>$E56*(IF(VLOOKUP(CB$6,'2021_Jurisdiction_Pop_Est'!$E$2:$L$430,8,FALSE)="Y",VLOOKUP(CB$6,'2021_Jurisdiction_Pop_Est'!$E$2:$L$430,2,FALSE),"")/'2021_Jurisdiction_Pop_Est'!$V$10)</f>
        <v>99.391531096063488</v>
      </c>
      <c r="CC56" s="1090">
        <f>$E56*(IF(VLOOKUP(CC$6,'2021_Jurisdiction_Pop_Est'!$E$2:$L$430,8,FALSE)="Y",VLOOKUP(CC$6,'2021_Jurisdiction_Pop_Est'!$E$2:$L$430,2,FALSE),"")/'2021_Jurisdiction_Pop_Est'!$V$10)</f>
        <v>33.198169678558074</v>
      </c>
      <c r="CD56" s="1114"/>
      <c r="CE56" s="1114"/>
      <c r="CF56" s="1114"/>
      <c r="CG56" s="1114"/>
      <c r="CH56" s="1114"/>
      <c r="CI56" s="1114"/>
      <c r="CJ56" s="1114"/>
      <c r="CK56" s="1114"/>
      <c r="CL56" s="1195"/>
      <c r="CM56" s="1122">
        <v>107856.47920505214</v>
      </c>
      <c r="CN56" s="1122">
        <v>76760.617599999998</v>
      </c>
      <c r="CO56" s="1122">
        <v>31095.861605052138</v>
      </c>
      <c r="CP56" s="1127">
        <v>0.4051017641245781</v>
      </c>
    </row>
    <row r="57" spans="1:94" s="1199" customFormat="1" ht="16.95" customHeight="1" x14ac:dyDescent="0.25">
      <c r="A57" s="1197"/>
      <c r="B57" s="1142" t="s">
        <v>224</v>
      </c>
      <c r="C57" s="1166" t="s">
        <v>224</v>
      </c>
      <c r="D57" s="1163" t="s">
        <v>720</v>
      </c>
      <c r="E57" s="1198">
        <v>0</v>
      </c>
      <c r="F57" s="953" t="s">
        <v>721</v>
      </c>
      <c r="G57" s="1129" t="s">
        <v>129</v>
      </c>
      <c r="H57" s="1090">
        <f>$E57*(IF(VLOOKUP(H$6,'2021_Jurisdiction_Pop_Est'!$E$2:$L$430,8,FALSE)="Y",VLOOKUP(H$6,'2021_Jurisdiction_Pop_Est'!$E$2:$L$430,2,FALSE),"")/'2021_Jurisdiction_Pop_Est'!$V$10)</f>
        <v>0</v>
      </c>
      <c r="I57" s="1090">
        <f>$E57*(IF(VLOOKUP(I$6,'2021_Jurisdiction_Pop_Est'!$E$2:$L$430,8,FALSE)="Y",VLOOKUP(I$6,'2021_Jurisdiction_Pop_Est'!$E$2:$L$430,2,FALSE),"")/'2021_Jurisdiction_Pop_Est'!$V$10)</f>
        <v>0</v>
      </c>
      <c r="J57" s="1090">
        <f>$E57*(IF(VLOOKUP(J$6,'2021_Jurisdiction_Pop_Est'!$E$2:$L$430,8,FALSE)="Y",VLOOKUP(J$6,'2021_Jurisdiction_Pop_Est'!$E$2:$L$430,2,FALSE),"")/'2021_Jurisdiction_Pop_Est'!$V$10)</f>
        <v>0</v>
      </c>
      <c r="K57" s="1090">
        <f>$E57*(IF(VLOOKUP(K$6,'2021_Jurisdiction_Pop_Est'!$E$2:$L$430,8,FALSE)="Y",VLOOKUP(K$6,'2021_Jurisdiction_Pop_Est'!$E$2:$L$430,2,FALSE),"")/'2021_Jurisdiction_Pop_Est'!$V$10)</f>
        <v>0</v>
      </c>
      <c r="L57" s="1090">
        <f>$E57*(IF(VLOOKUP(L$6,'2021_Jurisdiction_Pop_Est'!$E$2:$L$430,8,FALSE)="Y",VLOOKUP(L$6,'2021_Jurisdiction_Pop_Est'!$E$2:$L$430,2,FALSE),"")/'2021_Jurisdiction_Pop_Est'!$V$10)</f>
        <v>0</v>
      </c>
      <c r="M57" s="1090">
        <f>$E57*(IF(VLOOKUP(M$6,'2021_Jurisdiction_Pop_Est'!$E$2:$L$430,8,FALSE)="Y",VLOOKUP(M$6,'2021_Jurisdiction_Pop_Est'!$E$2:$L$430,2,FALSE),"")/'2021_Jurisdiction_Pop_Est'!$V$10)</f>
        <v>0</v>
      </c>
      <c r="N57" s="1090">
        <f>$E57*(IF(VLOOKUP(N$6,'2021_Jurisdiction_Pop_Est'!$E$2:$L$430,8,FALSE)="Y",VLOOKUP(N$6,'2021_Jurisdiction_Pop_Est'!$E$2:$L$430,2,FALSE),"")/'2021_Jurisdiction_Pop_Est'!$V$10)</f>
        <v>0</v>
      </c>
      <c r="O57" s="1090">
        <f>$E57*(IF(VLOOKUP(O$6,'2021_Jurisdiction_Pop_Est'!$E$2:$L$430,8,FALSE)="Y",VLOOKUP(O$6,'2021_Jurisdiction_Pop_Est'!$E$2:$L$430,2,FALSE),"")/'2021_Jurisdiction_Pop_Est'!$V$10)</f>
        <v>0</v>
      </c>
      <c r="P57" s="1090">
        <f>$E57*(IF(VLOOKUP(P$6,'2021_Jurisdiction_Pop_Est'!$E$2:$L$430,8,FALSE)="Y",VLOOKUP(P$6,'2021_Jurisdiction_Pop_Est'!$E$2:$L$430,2,FALSE),"")/'2021_Jurisdiction_Pop_Est'!$V$10)</f>
        <v>0</v>
      </c>
      <c r="Q57" s="1090">
        <f>$E57*(IF(VLOOKUP(Q$6,'2021_Jurisdiction_Pop_Est'!$E$2:$L$430,8,FALSE)="Y",VLOOKUP(Q$6,'2021_Jurisdiction_Pop_Est'!$E$2:$L$430,2,FALSE),"")/'2021_Jurisdiction_Pop_Est'!$V$10)</f>
        <v>0</v>
      </c>
      <c r="R57" s="1090">
        <f>$E57*(IF(VLOOKUP(R$6,'2021_Jurisdiction_Pop_Est'!$E$2:$L$430,8,FALSE)="Y",VLOOKUP(R$6,'2021_Jurisdiction_Pop_Est'!$E$2:$L$430,2,FALSE),"")/'2021_Jurisdiction_Pop_Est'!$V$10)</f>
        <v>0</v>
      </c>
      <c r="S57" s="1090">
        <f>$E57*(IF(VLOOKUP(S$6,'2021_Jurisdiction_Pop_Est'!$E$2:$L$430,8,FALSE)="Y",VLOOKUP(S$6,'2021_Jurisdiction_Pop_Est'!$E$2:$L$430,2,FALSE),"")/'2021_Jurisdiction_Pop_Est'!$V$10)</f>
        <v>0</v>
      </c>
      <c r="T57" s="1090">
        <f>$E57*(IF(VLOOKUP(T$6,'2021_Jurisdiction_Pop_Est'!$E$2:$L$430,8,FALSE)="Y",VLOOKUP(T$6,'2021_Jurisdiction_Pop_Est'!$E$2:$L$430,2,FALSE),"")/'2021_Jurisdiction_Pop_Est'!$V$10)</f>
        <v>0</v>
      </c>
      <c r="U57" s="1090">
        <f>$E57*(IF(VLOOKUP(U$6,'2021_Jurisdiction_Pop_Est'!$E$2:$L$430,8,FALSE)="Y",VLOOKUP(U$6,'2021_Jurisdiction_Pop_Est'!$E$2:$L$430,2,FALSE),"")/'2021_Jurisdiction_Pop_Est'!$V$10)</f>
        <v>0</v>
      </c>
      <c r="V57" s="1090">
        <f>$E57*(IF(VLOOKUP(V$6,'2021_Jurisdiction_Pop_Est'!$E$2:$L$430,8,FALSE)="Y",VLOOKUP(V$6,'2021_Jurisdiction_Pop_Est'!$E$2:$L$430,2,FALSE),"")/'2021_Jurisdiction_Pop_Est'!$V$10)</f>
        <v>0</v>
      </c>
      <c r="W57" s="1090">
        <f>$E57*(IF(VLOOKUP(W$6,'2021_Jurisdiction_Pop_Est'!$E$2:$L$430,8,FALSE)="Y",VLOOKUP(W$6,'2021_Jurisdiction_Pop_Est'!$E$2:$L$430,2,FALSE),"")/'2021_Jurisdiction_Pop_Est'!$V$10)</f>
        <v>0</v>
      </c>
      <c r="X57" s="1090">
        <f>$E57*(IF(VLOOKUP(X$6,'2021_Jurisdiction_Pop_Est'!$E$2:$L$430,8,FALSE)="Y",VLOOKUP(X$6,'2021_Jurisdiction_Pop_Est'!$E$2:$L$430,2,FALSE),"")/'2021_Jurisdiction_Pop_Est'!$V$10)</f>
        <v>0</v>
      </c>
      <c r="Y57" s="1090">
        <f>$E57*(IF(VLOOKUP(Y$6,'2021_Jurisdiction_Pop_Est'!$E$2:$L$430,8,FALSE)="Y",VLOOKUP(Y$6,'2021_Jurisdiction_Pop_Est'!$E$2:$L$430,2,FALSE),"")/'2021_Jurisdiction_Pop_Est'!$V$10)</f>
        <v>0</v>
      </c>
      <c r="Z57" s="1090">
        <f>$E57*(IF(VLOOKUP(Z$6,'2021_Jurisdiction_Pop_Est'!$E$2:$L$430,8,FALSE)="Y",VLOOKUP(Z$6,'2021_Jurisdiction_Pop_Est'!$E$2:$L$430,2,FALSE),"")/'2021_Jurisdiction_Pop_Est'!$V$10)</f>
        <v>0</v>
      </c>
      <c r="AA57" s="1090">
        <f>$E57*(IF(VLOOKUP(AA$6,'2021_Jurisdiction_Pop_Est'!$E$2:$L$430,8,FALSE)="Y",VLOOKUP(AA$6,'2021_Jurisdiction_Pop_Est'!$E$2:$L$430,2,FALSE),"")/'2021_Jurisdiction_Pop_Est'!$V$10)</f>
        <v>0</v>
      </c>
      <c r="AB57" s="1090">
        <f>$E57*(IF(VLOOKUP(AB$6,'2021_Jurisdiction_Pop_Est'!$E$2:$L$430,8,FALSE)="Y",VLOOKUP(AB$6,'2021_Jurisdiction_Pop_Est'!$E$2:$L$430,2,FALSE),"")/'2021_Jurisdiction_Pop_Est'!$V$10)</f>
        <v>0</v>
      </c>
      <c r="AC57" s="1090">
        <f>$E57*(IF(VLOOKUP(AC$6,'2021_Jurisdiction_Pop_Est'!$E$2:$L$430,8,FALSE)="Y",VLOOKUP(AC$6,'2021_Jurisdiction_Pop_Est'!$E$2:$L$430,2,FALSE),"")/'2021_Jurisdiction_Pop_Est'!$V$10)</f>
        <v>0</v>
      </c>
      <c r="AD57" s="1090">
        <f>$E57*(IF(VLOOKUP(AD$6,'2021_Jurisdiction_Pop_Est'!$E$2:$L$430,8,FALSE)="Y",VLOOKUP(AD$6,'2021_Jurisdiction_Pop_Est'!$E$2:$L$430,2,FALSE),"")/'2021_Jurisdiction_Pop_Est'!$V$10)</f>
        <v>0</v>
      </c>
      <c r="AE57" s="1090">
        <f>$E57*(IF(VLOOKUP(AE$6,'2021_Jurisdiction_Pop_Est'!$E$2:$L$430,8,FALSE)="Y",VLOOKUP(AE$6,'2021_Jurisdiction_Pop_Est'!$E$2:$L$430,2,FALSE),"")/'2021_Jurisdiction_Pop_Est'!$V$10)</f>
        <v>0</v>
      </c>
      <c r="AF57" s="1090">
        <f>$E57*(IF(VLOOKUP(AF$6,'2021_Jurisdiction_Pop_Est'!$E$2:$L$430,8,FALSE)="Y",VLOOKUP(AF$6,'2021_Jurisdiction_Pop_Est'!$E$2:$L$430,2,FALSE),"")/'2021_Jurisdiction_Pop_Est'!$V$10)</f>
        <v>0</v>
      </c>
      <c r="AG57" s="1090">
        <f>$E57*(IF(VLOOKUP(AG$6,'2021_Jurisdiction_Pop_Est'!$E$2:$L$430,8,FALSE)="Y",VLOOKUP(AG$6,'2021_Jurisdiction_Pop_Est'!$E$2:$L$430,2,FALSE),"")/'2021_Jurisdiction_Pop_Est'!$V$10)</f>
        <v>0</v>
      </c>
      <c r="AH57" s="1090">
        <f>$E57*(IF(VLOOKUP(AH$6,'2021_Jurisdiction_Pop_Est'!$E$2:$L$430,8,FALSE)="Y",VLOOKUP(AH$6,'2021_Jurisdiction_Pop_Est'!$E$2:$L$430,2,FALSE),"")/'2021_Jurisdiction_Pop_Est'!$V$10)</f>
        <v>0</v>
      </c>
      <c r="AI57" s="1090">
        <f>$E57*(IF(VLOOKUP(AI$6,'2021_Jurisdiction_Pop_Est'!$E$2:$L$430,8,FALSE)="Y",VLOOKUP(AI$6,'2021_Jurisdiction_Pop_Est'!$E$2:$L$430,2,FALSE),"")/'2021_Jurisdiction_Pop_Est'!$V$10)</f>
        <v>0</v>
      </c>
      <c r="AJ57" s="1090">
        <f>$E57*(IF(VLOOKUP(AJ$6,'2021_Jurisdiction_Pop_Est'!$E$2:$L$430,8,FALSE)="Y",VLOOKUP(AJ$6,'2021_Jurisdiction_Pop_Est'!$E$2:$L$430,2,FALSE),"")/'2021_Jurisdiction_Pop_Est'!$V$10)</f>
        <v>0</v>
      </c>
      <c r="AK57" s="1090">
        <f>$E57*(IF(VLOOKUP(AK$6,'2021_Jurisdiction_Pop_Est'!$E$2:$L$430,8,FALSE)="Y",VLOOKUP(AK$6,'2021_Jurisdiction_Pop_Est'!$E$2:$L$430,2,FALSE),"")/'2021_Jurisdiction_Pop_Est'!$V$10)</f>
        <v>0</v>
      </c>
      <c r="AL57" s="1090">
        <f>$E57*(IF(VLOOKUP(AL$6,'2021_Jurisdiction_Pop_Est'!$E$2:$L$430,8,FALSE)="Y",VLOOKUP(AL$6,'2021_Jurisdiction_Pop_Est'!$E$2:$L$430,2,FALSE),"")/'2021_Jurisdiction_Pop_Est'!$V$10)</f>
        <v>0</v>
      </c>
      <c r="AM57" s="1090">
        <f>$E57*(IF(VLOOKUP(AM$6,'2021_Jurisdiction_Pop_Est'!$E$2:$L$430,8,FALSE)="Y",VLOOKUP(AM$6,'2021_Jurisdiction_Pop_Est'!$E$2:$L$430,2,FALSE),"")/'2021_Jurisdiction_Pop_Est'!$V$10)</f>
        <v>0</v>
      </c>
      <c r="AN57" s="1090">
        <f>$E57*(IF(VLOOKUP(AN$6,'2021_Jurisdiction_Pop_Est'!$E$2:$L$430,8,FALSE)="Y",VLOOKUP(AN$6,'2021_Jurisdiction_Pop_Est'!$E$2:$L$430,2,FALSE),"")/'2021_Jurisdiction_Pop_Est'!$V$10)</f>
        <v>0</v>
      </c>
      <c r="AO57" s="1090">
        <f>$E57*(IF(VLOOKUP(AO$6,'2021_Jurisdiction_Pop_Est'!$E$2:$L$430,8,FALSE)="Y",VLOOKUP(AO$6,'2021_Jurisdiction_Pop_Est'!$E$2:$L$430,2,FALSE),"")/'2021_Jurisdiction_Pop_Est'!$V$10)</f>
        <v>0</v>
      </c>
      <c r="AP57" s="1090">
        <f>$E57*(IF(VLOOKUP(AP$6,'2021_Jurisdiction_Pop_Est'!$E$2:$L$430,8,FALSE)="Y",VLOOKUP(AP$6,'2021_Jurisdiction_Pop_Est'!$E$2:$L$430,2,FALSE),"")/'2021_Jurisdiction_Pop_Est'!$V$10)</f>
        <v>0</v>
      </c>
      <c r="AQ57" s="1090">
        <f>$E57*(IF(VLOOKUP(AQ$6,'2021_Jurisdiction_Pop_Est'!$E$2:$L$430,8,FALSE)="Y",VLOOKUP(AQ$6,'2021_Jurisdiction_Pop_Est'!$E$2:$L$430,2,FALSE),"")/'2021_Jurisdiction_Pop_Est'!$V$10)</f>
        <v>0</v>
      </c>
      <c r="AR57" s="1090">
        <f>$E57*(IF(VLOOKUP(AR$6,'2021_Jurisdiction_Pop_Est'!$E$2:$L$430,8,FALSE)="Y",VLOOKUP(AR$6,'2021_Jurisdiction_Pop_Est'!$E$2:$L$430,2,FALSE),"")/'2021_Jurisdiction_Pop_Est'!$V$10)</f>
        <v>0</v>
      </c>
      <c r="AS57" s="1090">
        <f>$E57*(IF(VLOOKUP(AS$6,'2021_Jurisdiction_Pop_Est'!$E$2:$L$430,8,FALSE)="Y",VLOOKUP(AS$6,'2021_Jurisdiction_Pop_Est'!$E$2:$L$430,2,FALSE),"")/'2021_Jurisdiction_Pop_Est'!$V$10)</f>
        <v>0</v>
      </c>
      <c r="AT57" s="1090">
        <f>$E57*(IF(VLOOKUP(AT$6,'2021_Jurisdiction_Pop_Est'!$E$2:$L$430,8,FALSE)="Y",VLOOKUP(AT$6,'2021_Jurisdiction_Pop_Est'!$E$2:$L$430,2,FALSE),"")/'2021_Jurisdiction_Pop_Est'!$V$10)</f>
        <v>0</v>
      </c>
      <c r="AU57" s="1090">
        <f>$E57*(IF(VLOOKUP(AU$6,'2021_Jurisdiction_Pop_Est'!$E$2:$L$430,8,FALSE)="Y",VLOOKUP(AU$6,'2021_Jurisdiction_Pop_Est'!$E$2:$L$430,2,FALSE),"")/'2021_Jurisdiction_Pop_Est'!$V$10)</f>
        <v>0</v>
      </c>
      <c r="AV57" s="1090">
        <f>$E57*(IF(VLOOKUP(AV$6,'2021_Jurisdiction_Pop_Est'!$E$2:$L$430,8,FALSE)="Y",VLOOKUP(AV$6,'2021_Jurisdiction_Pop_Est'!$E$2:$L$430,2,FALSE),"")/'2021_Jurisdiction_Pop_Est'!$V$10)</f>
        <v>0</v>
      </c>
      <c r="AW57" s="1090">
        <f>$E57*(IF(VLOOKUP(AW$6,'2021_Jurisdiction_Pop_Est'!$E$2:$L$430,8,FALSE)="Y",VLOOKUP(AW$6,'2021_Jurisdiction_Pop_Est'!$E$2:$L$430,2,FALSE),"")/'2021_Jurisdiction_Pop_Est'!$V$10)</f>
        <v>0</v>
      </c>
      <c r="AX57" s="1090">
        <f>$E57*(IF(VLOOKUP(AX$6,'2021_Jurisdiction_Pop_Est'!$E$2:$L$430,8,FALSE)="Y",VLOOKUP(AX$6,'2021_Jurisdiction_Pop_Est'!$E$2:$L$430,2,FALSE),"")/'2021_Jurisdiction_Pop_Est'!$V$10)</f>
        <v>0</v>
      </c>
      <c r="AY57" s="1090">
        <f>$E57*(IF(VLOOKUP(AY$6,'2021_Jurisdiction_Pop_Est'!$E$2:$L$430,8,FALSE)="Y",VLOOKUP(AY$6,'2021_Jurisdiction_Pop_Est'!$E$2:$L$430,2,FALSE),"")/'2021_Jurisdiction_Pop_Est'!$V$10)</f>
        <v>0</v>
      </c>
      <c r="AZ57" s="1090">
        <f>$E57*(IF(VLOOKUP(AZ$6,'2021_Jurisdiction_Pop_Est'!$E$2:$L$430,8,FALSE)="Y",VLOOKUP(AZ$6,'2021_Jurisdiction_Pop_Est'!$E$2:$L$430,2,FALSE),"")/'2021_Jurisdiction_Pop_Est'!$V$10)</f>
        <v>0</v>
      </c>
      <c r="BA57" s="1090">
        <f>$E57*(IF(VLOOKUP(BA$6,'2021_Jurisdiction_Pop_Est'!$E$2:$L$430,8,FALSE)="Y",VLOOKUP(BA$6,'2021_Jurisdiction_Pop_Est'!$E$2:$L$430,2,FALSE),"")/'2021_Jurisdiction_Pop_Est'!$V$10)</f>
        <v>0</v>
      </c>
      <c r="BB57" s="1090">
        <f>$E57*(IF(VLOOKUP(BB$6,'2021_Jurisdiction_Pop_Est'!$E$2:$L$430,8,FALSE)="Y",VLOOKUP(BB$6,'2021_Jurisdiction_Pop_Est'!$E$2:$L$430,2,FALSE),"")/'2021_Jurisdiction_Pop_Est'!$V$10)</f>
        <v>0</v>
      </c>
      <c r="BC57" s="1090">
        <f>$E57*(IF(VLOOKUP(BC$6,'2021_Jurisdiction_Pop_Est'!$E$2:$L$430,8,FALSE)="Y",VLOOKUP(BC$6,'2021_Jurisdiction_Pop_Est'!$E$2:$L$430,2,FALSE),"")/'2021_Jurisdiction_Pop_Est'!$V$10)</f>
        <v>0</v>
      </c>
      <c r="BD57" s="1090">
        <f>$E57*(IF(VLOOKUP(BD$6,'2021_Jurisdiction_Pop_Est'!$E$2:$L$430,8,FALSE)="Y",VLOOKUP(BD$6,'2021_Jurisdiction_Pop_Est'!$E$2:$L$430,2,FALSE),"")/'2021_Jurisdiction_Pop_Est'!$V$10)</f>
        <v>0</v>
      </c>
      <c r="BE57" s="1090">
        <f>$E57*(IF(VLOOKUP(BE$6,'2021_Jurisdiction_Pop_Est'!$E$2:$L$430,8,FALSE)="Y",VLOOKUP(BE$6,'2021_Jurisdiction_Pop_Est'!$E$2:$L$430,2,FALSE),"")/'2021_Jurisdiction_Pop_Est'!$V$10)</f>
        <v>0</v>
      </c>
      <c r="BF57" s="1090">
        <f>$E57*(IF(VLOOKUP(BF$6,'2021_Jurisdiction_Pop_Est'!$E$2:$L$430,8,FALSE)="Y",VLOOKUP(BF$6,'2021_Jurisdiction_Pop_Est'!$E$2:$L$430,2,FALSE),"")/'2021_Jurisdiction_Pop_Est'!$V$10)</f>
        <v>0</v>
      </c>
      <c r="BG57" s="1090">
        <f>$E57*(IF(VLOOKUP(BG$6,'2021_Jurisdiction_Pop_Est'!$E$2:$L$430,8,FALSE)="Y",VLOOKUP(BG$6,'2021_Jurisdiction_Pop_Est'!$E$2:$L$430,2,FALSE),"")/'2021_Jurisdiction_Pop_Est'!$V$10)</f>
        <v>0</v>
      </c>
      <c r="BH57" s="1090">
        <f>$E57*(IF(VLOOKUP(BH$6,'2021_Jurisdiction_Pop_Est'!$E$2:$L$430,8,FALSE)="Y",VLOOKUP(BH$6,'2021_Jurisdiction_Pop_Est'!$E$2:$L$430,2,FALSE),"")/'2021_Jurisdiction_Pop_Est'!$V$10)</f>
        <v>0</v>
      </c>
      <c r="BI57" s="1090">
        <f>$E57*(IF(VLOOKUP(BI$6,'2021_Jurisdiction_Pop_Est'!$E$2:$L$430,8,FALSE)="Y",VLOOKUP(BI$6,'2021_Jurisdiction_Pop_Est'!$E$2:$L$430,2,FALSE),"")/'2021_Jurisdiction_Pop_Est'!$V$10)</f>
        <v>0</v>
      </c>
      <c r="BJ57" s="1090">
        <f>$E57*(IF(VLOOKUP(BJ$6,'2021_Jurisdiction_Pop_Est'!$E$2:$L$430,8,FALSE)="Y",VLOOKUP(BJ$6,'2021_Jurisdiction_Pop_Est'!$E$2:$L$430,2,FALSE),"")/'2021_Jurisdiction_Pop_Est'!$V$10)</f>
        <v>0</v>
      </c>
      <c r="BK57" s="1090">
        <f>$E57*(IF(VLOOKUP(BK$6,'2021_Jurisdiction_Pop_Est'!$E$2:$L$430,8,FALSE)="Y",VLOOKUP(BK$6,'2021_Jurisdiction_Pop_Est'!$E$2:$L$430,2,FALSE),"")/'2021_Jurisdiction_Pop_Est'!$V$10)</f>
        <v>0</v>
      </c>
      <c r="BL57" s="1090">
        <f>$E57*(IF(VLOOKUP(BL$6,'2021_Jurisdiction_Pop_Est'!$E$2:$L$430,8,FALSE)="Y",VLOOKUP(BL$6,'2021_Jurisdiction_Pop_Est'!$E$2:$L$430,2,FALSE),"")/'2021_Jurisdiction_Pop_Est'!$V$10)</f>
        <v>0</v>
      </c>
      <c r="BM57" s="1090">
        <f>$E57*(IF(VLOOKUP(BM$6,'2021_Jurisdiction_Pop_Est'!$E$2:$L$430,8,FALSE)="Y",VLOOKUP(BM$6,'2021_Jurisdiction_Pop_Est'!$E$2:$L$430,2,FALSE),"")/'2021_Jurisdiction_Pop_Est'!$V$10)</f>
        <v>0</v>
      </c>
      <c r="BN57" s="1090">
        <f>$E57*(IF(VLOOKUP(BN$6,'2021_Jurisdiction_Pop_Est'!$E$2:$L$430,8,FALSE)="Y",VLOOKUP(BN$6,'2021_Jurisdiction_Pop_Est'!$E$2:$L$430,2,FALSE),"")/'2021_Jurisdiction_Pop_Est'!$V$10)</f>
        <v>0</v>
      </c>
      <c r="BO57" s="1090">
        <f>$E57*(IF(VLOOKUP(BO$6,'2021_Jurisdiction_Pop_Est'!$E$2:$L$430,8,FALSE)="Y",VLOOKUP(BO$6,'2021_Jurisdiction_Pop_Est'!$E$2:$L$430,2,FALSE),"")/'2021_Jurisdiction_Pop_Est'!$V$10)</f>
        <v>0</v>
      </c>
      <c r="BP57" s="1090">
        <f>$E57*(IF(VLOOKUP(BP$6,'2021_Jurisdiction_Pop_Est'!$E$2:$L$430,8,FALSE)="Y",VLOOKUP(BP$6,'2021_Jurisdiction_Pop_Est'!$E$2:$L$430,2,FALSE),"")/'2021_Jurisdiction_Pop_Est'!$V$10)</f>
        <v>0</v>
      </c>
      <c r="BQ57" s="1090">
        <f>$E57*(IF(VLOOKUP(BQ$6,'2021_Jurisdiction_Pop_Est'!$E$2:$L$430,8,FALSE)="Y",VLOOKUP(BQ$6,'2021_Jurisdiction_Pop_Est'!$E$2:$L$430,2,FALSE),"")/'2021_Jurisdiction_Pop_Est'!$V$10)</f>
        <v>0</v>
      </c>
      <c r="BR57" s="1090">
        <f>$E57*(IF(VLOOKUP(BR$6,'2021_Jurisdiction_Pop_Est'!$E$2:$L$430,8,FALSE)="Y",VLOOKUP(BR$6,'2021_Jurisdiction_Pop_Est'!$E$2:$L$430,2,FALSE),"")/'2021_Jurisdiction_Pop_Est'!$V$10)</f>
        <v>0</v>
      </c>
      <c r="BS57" s="1350" t="e">
        <f>$E57*(IF(VLOOKUP(BS$6,'2021_Jurisdiction_Pop_Est'!$E$2:$L$430,8,FALSE)="Y",VLOOKUP(BS$6,'2021_Jurisdiction_Pop_Est'!$E$2:$L$430,2,FALSE),"")/'2021_Jurisdiction_Pop_Est'!$V$10)</f>
        <v>#VALUE!</v>
      </c>
      <c r="BT57" s="1090">
        <f>$E57*(IF(VLOOKUP(BT$6,'2021_Jurisdiction_Pop_Est'!$E$2:$L$430,8,FALSE)="Y",VLOOKUP(BT$6,'2021_Jurisdiction_Pop_Est'!$E$2:$L$430,2,FALSE),"")/'2021_Jurisdiction_Pop_Est'!$V$10)</f>
        <v>0</v>
      </c>
      <c r="BU57" s="1090">
        <f>$E57*(IF(VLOOKUP(BU$6,'2021_Jurisdiction_Pop_Est'!$E$2:$L$430,8,FALSE)="Y",VLOOKUP(BU$6,'2021_Jurisdiction_Pop_Est'!$E$2:$L$430,2,FALSE),"")/'2021_Jurisdiction_Pop_Est'!$V$10)</f>
        <v>0</v>
      </c>
      <c r="BV57" s="1350" t="e">
        <f>$E57*(IF(VLOOKUP(BV$6,'2021_Jurisdiction_Pop_Est'!$E$2:$L$430,8,FALSE)="Y",VLOOKUP(BV$6,'2021_Jurisdiction_Pop_Est'!$E$2:$L$430,2,FALSE),"")/'2021_Jurisdiction_Pop_Est'!$V$10)</f>
        <v>#VALUE!</v>
      </c>
      <c r="BW57" s="1090">
        <f>$E57*(IF(VLOOKUP(BW$6,'2021_Jurisdiction_Pop_Est'!$E$2:$L$430,8,FALSE)="Y",VLOOKUP(BW$6,'2021_Jurisdiction_Pop_Est'!$E$2:$L$430,2,FALSE),"")/'2021_Jurisdiction_Pop_Est'!$V$10)</f>
        <v>0</v>
      </c>
      <c r="BX57" s="1090">
        <f>$E57*(IF(VLOOKUP(BX$6,'2021_Jurisdiction_Pop_Est'!$E$2:$L$430,8,FALSE)="Y",VLOOKUP(BX$6,'2021_Jurisdiction_Pop_Est'!$E$2:$L$430,2,FALSE),"")/'2021_Jurisdiction_Pop_Est'!$V$10)</f>
        <v>0</v>
      </c>
      <c r="BY57" s="1090">
        <f>$E57*(IF(VLOOKUP(BY$6,'2021_Jurisdiction_Pop_Est'!$E$2:$L$430,8,FALSE)="Y",VLOOKUP(BY$6,'2021_Jurisdiction_Pop_Est'!$E$2:$L$430,2,FALSE),"")/'2021_Jurisdiction_Pop_Est'!$V$10)</f>
        <v>0</v>
      </c>
      <c r="BZ57" s="1090">
        <f>$E57*(IF(VLOOKUP(BZ$6,'2021_Jurisdiction_Pop_Est'!$E$2:$L$430,8,FALSE)="Y",VLOOKUP(BZ$6,'2021_Jurisdiction_Pop_Est'!$E$2:$L$430,2,FALSE),"")/'2021_Jurisdiction_Pop_Est'!$V$10)</f>
        <v>0</v>
      </c>
      <c r="CA57" s="1350">
        <f>$E57*(IF(VLOOKUP(CA$6,'2021_Jurisdiction_Pop_Est'!$E$2:$L$430,8,FALSE)="Y",VLOOKUP(CA$6,'2021_Jurisdiction_Pop_Est'!$E$2:$L$430,2,FALSE),"")/'2021_Jurisdiction_Pop_Est'!$V$10)</f>
        <v>0</v>
      </c>
      <c r="CB57" s="1090">
        <f>$E57*(IF(VLOOKUP(CB$6,'2021_Jurisdiction_Pop_Est'!$E$2:$L$430,8,FALSE)="Y",VLOOKUP(CB$6,'2021_Jurisdiction_Pop_Est'!$E$2:$L$430,2,FALSE),"")/'2021_Jurisdiction_Pop_Est'!$V$10)</f>
        <v>0</v>
      </c>
      <c r="CC57" s="1090">
        <f>$E57*(IF(VLOOKUP(CC$6,'2021_Jurisdiction_Pop_Est'!$E$2:$L$430,8,FALSE)="Y",VLOOKUP(CC$6,'2021_Jurisdiction_Pop_Est'!$E$2:$L$430,2,FALSE),"")/'2021_Jurisdiction_Pop_Est'!$V$10)</f>
        <v>0</v>
      </c>
      <c r="CD57" s="1129"/>
      <c r="CE57" s="1129"/>
      <c r="CF57" s="1129"/>
      <c r="CG57" s="1129"/>
      <c r="CH57" s="1129"/>
      <c r="CI57" s="1129"/>
      <c r="CJ57" s="1129"/>
      <c r="CK57" s="1129"/>
      <c r="CL57" s="1122"/>
      <c r="CM57" s="1122">
        <v>28102.035282491586</v>
      </c>
      <c r="CN57" s="1122">
        <v>20000</v>
      </c>
      <c r="CO57" s="1122">
        <v>8102.0352824915863</v>
      </c>
      <c r="CP57" s="1127">
        <v>0.40510176412457932</v>
      </c>
    </row>
    <row r="58" spans="1:94" s="1257" customFormat="1" ht="16.95" customHeight="1" x14ac:dyDescent="0.25">
      <c r="A58" s="1264"/>
      <c r="B58" s="1254" t="s">
        <v>541</v>
      </c>
      <c r="C58" s="1255" t="s">
        <v>542</v>
      </c>
      <c r="D58" s="1256" t="s">
        <v>543</v>
      </c>
      <c r="E58" s="1265">
        <v>7500</v>
      </c>
      <c r="F58" s="1258" t="s">
        <v>220</v>
      </c>
      <c r="G58" s="1257" t="s">
        <v>158</v>
      </c>
      <c r="H58" s="1266">
        <v>1500</v>
      </c>
      <c r="I58" s="1260">
        <v>1500</v>
      </c>
      <c r="J58" s="1260">
        <v>1500</v>
      </c>
      <c r="K58" s="1260">
        <v>1500</v>
      </c>
      <c r="L58" s="1260">
        <v>1500</v>
      </c>
      <c r="M58" s="1260">
        <v>1500</v>
      </c>
      <c r="N58" s="1260">
        <v>1500</v>
      </c>
      <c r="O58" s="1260">
        <v>1500</v>
      </c>
      <c r="P58" s="1260">
        <v>1500</v>
      </c>
      <c r="Q58" s="1260">
        <v>1500</v>
      </c>
      <c r="R58" s="1260">
        <v>1500</v>
      </c>
      <c r="S58" s="1260">
        <v>1500</v>
      </c>
      <c r="T58" s="1260">
        <v>1500</v>
      </c>
      <c r="U58" s="1260">
        <v>1500</v>
      </c>
      <c r="V58" s="1260">
        <v>1500</v>
      </c>
      <c r="W58" s="1260">
        <v>1500</v>
      </c>
      <c r="X58" s="1260">
        <v>1500</v>
      </c>
      <c r="Y58" s="1260">
        <v>1500</v>
      </c>
      <c r="Z58" s="1260">
        <v>1500</v>
      </c>
      <c r="AA58" s="1260">
        <v>1500</v>
      </c>
      <c r="AB58" s="1260" t="s">
        <v>6</v>
      </c>
      <c r="AC58" s="1260">
        <v>1500</v>
      </c>
      <c r="AD58" s="1260">
        <v>1500</v>
      </c>
      <c r="AE58" s="1260">
        <v>1500</v>
      </c>
      <c r="AF58" s="1260">
        <v>1500</v>
      </c>
      <c r="AG58" s="1260">
        <v>1500</v>
      </c>
      <c r="AH58" s="1260">
        <v>1500</v>
      </c>
      <c r="AI58" s="1260">
        <v>1500</v>
      </c>
      <c r="AJ58" s="1260">
        <v>1500</v>
      </c>
      <c r="AK58" s="1260">
        <v>1500</v>
      </c>
      <c r="AL58" s="1260">
        <v>1500</v>
      </c>
      <c r="AM58" s="1260">
        <v>1500</v>
      </c>
      <c r="AN58" s="1260">
        <v>1500</v>
      </c>
      <c r="AO58" s="1260">
        <v>1500</v>
      </c>
      <c r="AP58" s="1260">
        <v>1500</v>
      </c>
      <c r="AQ58" s="1260">
        <v>1500</v>
      </c>
      <c r="AR58" s="1260">
        <v>1500</v>
      </c>
      <c r="AS58" s="1260">
        <v>1500</v>
      </c>
      <c r="AT58" s="1260">
        <v>1500</v>
      </c>
      <c r="AU58" s="1260">
        <v>1500</v>
      </c>
      <c r="AV58" s="1260">
        <v>1500</v>
      </c>
      <c r="AW58" s="1260">
        <v>1500</v>
      </c>
      <c r="AX58" s="1260">
        <v>1500</v>
      </c>
      <c r="AY58" s="1260">
        <v>1500</v>
      </c>
      <c r="AZ58" s="1260">
        <v>1500</v>
      </c>
      <c r="BA58" s="1260">
        <v>1500</v>
      </c>
      <c r="BB58" s="1260">
        <v>1500</v>
      </c>
      <c r="BC58" s="1260"/>
      <c r="BD58" s="1260">
        <v>1500</v>
      </c>
      <c r="BE58" s="1260">
        <v>1500</v>
      </c>
      <c r="BF58" s="1260">
        <v>1500</v>
      </c>
      <c r="BG58" s="1260">
        <v>1500</v>
      </c>
      <c r="BH58" s="1260">
        <v>1500</v>
      </c>
      <c r="BI58" s="1260">
        <v>1500</v>
      </c>
      <c r="BJ58" s="1260">
        <v>1500</v>
      </c>
      <c r="BK58" s="1260">
        <v>1500</v>
      </c>
      <c r="BL58" s="1260">
        <v>1500</v>
      </c>
      <c r="BM58" s="1260">
        <v>1500</v>
      </c>
      <c r="BN58" s="1260">
        <v>1500</v>
      </c>
      <c r="BO58" s="1260">
        <v>1500</v>
      </c>
      <c r="BP58" s="1260"/>
      <c r="BQ58" s="1261">
        <v>1500</v>
      </c>
      <c r="BR58" s="1260">
        <v>1500</v>
      </c>
      <c r="BS58" s="1260"/>
      <c r="BT58" s="1260">
        <v>1500</v>
      </c>
      <c r="BU58" s="1260">
        <v>1500</v>
      </c>
      <c r="BV58" s="1260"/>
      <c r="BW58" s="1260">
        <v>1500</v>
      </c>
      <c r="BX58" s="1260">
        <v>1500</v>
      </c>
      <c r="BY58" s="1260">
        <v>1500</v>
      </c>
      <c r="BZ58" s="1260">
        <v>1500</v>
      </c>
      <c r="CA58" s="1260">
        <v>1500</v>
      </c>
      <c r="CB58" s="1260">
        <v>1500</v>
      </c>
      <c r="CC58" s="1260">
        <v>1500</v>
      </c>
      <c r="CM58" s="1265">
        <v>100500</v>
      </c>
      <c r="CN58" s="1257">
        <v>1500</v>
      </c>
      <c r="CO58" s="1257">
        <v>99000</v>
      </c>
      <c r="CP58" s="1271">
        <v>66</v>
      </c>
    </row>
    <row r="59" spans="1:94" s="1199" customFormat="1" ht="16.95" customHeight="1" x14ac:dyDescent="0.25">
      <c r="A59" s="1197"/>
      <c r="B59" s="1142" t="s">
        <v>228</v>
      </c>
      <c r="C59" s="1166" t="s">
        <v>229</v>
      </c>
      <c r="D59" s="955" t="s">
        <v>230</v>
      </c>
      <c r="E59" s="1200">
        <v>0</v>
      </c>
      <c r="F59" s="1058" t="s">
        <v>220</v>
      </c>
      <c r="G59" s="1058" t="s">
        <v>129</v>
      </c>
      <c r="H59" s="1090">
        <f>$E59*(IF(VLOOKUP(H$6,'2021_Jurisdiction_Pop_Est'!$E$2:$L$430,8,FALSE)="Y",VLOOKUP(H$6,'2021_Jurisdiction_Pop_Est'!$E$2:$L$430,2,FALSE),"")/'2021_Jurisdiction_Pop_Est'!$V$10)</f>
        <v>0</v>
      </c>
      <c r="I59" s="1090">
        <f>$E59*(IF(VLOOKUP(I$6,'2021_Jurisdiction_Pop_Est'!$E$2:$L$430,8,FALSE)="Y",VLOOKUP(I$6,'2021_Jurisdiction_Pop_Est'!$E$2:$L$430,2,FALSE),"")/'2021_Jurisdiction_Pop_Est'!$V$10)</f>
        <v>0</v>
      </c>
      <c r="J59" s="1090">
        <f>$E59*(IF(VLOOKUP(J$6,'2021_Jurisdiction_Pop_Est'!$E$2:$L$430,8,FALSE)="Y",VLOOKUP(J$6,'2021_Jurisdiction_Pop_Est'!$E$2:$L$430,2,FALSE),"")/'2021_Jurisdiction_Pop_Est'!$V$10)</f>
        <v>0</v>
      </c>
      <c r="K59" s="1090">
        <f>$E59*(IF(VLOOKUP(K$6,'2021_Jurisdiction_Pop_Est'!$E$2:$L$430,8,FALSE)="Y",VLOOKUP(K$6,'2021_Jurisdiction_Pop_Est'!$E$2:$L$430,2,FALSE),"")/'2021_Jurisdiction_Pop_Est'!$V$10)</f>
        <v>0</v>
      </c>
      <c r="L59" s="1090">
        <f>$E59*(IF(VLOOKUP(L$6,'2021_Jurisdiction_Pop_Est'!$E$2:$L$430,8,FALSE)="Y",VLOOKUP(L$6,'2021_Jurisdiction_Pop_Est'!$E$2:$L$430,2,FALSE),"")/'2021_Jurisdiction_Pop_Est'!$V$10)</f>
        <v>0</v>
      </c>
      <c r="M59" s="1090">
        <f>$E59*(IF(VLOOKUP(M$6,'2021_Jurisdiction_Pop_Est'!$E$2:$L$430,8,FALSE)="Y",VLOOKUP(M$6,'2021_Jurisdiction_Pop_Est'!$E$2:$L$430,2,FALSE),"")/'2021_Jurisdiction_Pop_Est'!$V$10)</f>
        <v>0</v>
      </c>
      <c r="N59" s="1090">
        <f>$E59*(IF(VLOOKUP(N$6,'2021_Jurisdiction_Pop_Est'!$E$2:$L$430,8,FALSE)="Y",VLOOKUP(N$6,'2021_Jurisdiction_Pop_Est'!$E$2:$L$430,2,FALSE),"")/'2021_Jurisdiction_Pop_Est'!$V$10)</f>
        <v>0</v>
      </c>
      <c r="O59" s="1090">
        <f>$E59*(IF(VLOOKUP(O$6,'2021_Jurisdiction_Pop_Est'!$E$2:$L$430,8,FALSE)="Y",VLOOKUP(O$6,'2021_Jurisdiction_Pop_Est'!$E$2:$L$430,2,FALSE),"")/'2021_Jurisdiction_Pop_Est'!$V$10)</f>
        <v>0</v>
      </c>
      <c r="P59" s="1090">
        <f>$E59*(IF(VLOOKUP(P$6,'2021_Jurisdiction_Pop_Est'!$E$2:$L$430,8,FALSE)="Y",VLOOKUP(P$6,'2021_Jurisdiction_Pop_Est'!$E$2:$L$430,2,FALSE),"")/'2021_Jurisdiction_Pop_Est'!$V$10)</f>
        <v>0</v>
      </c>
      <c r="Q59" s="1090">
        <f>$E59*(IF(VLOOKUP(Q$6,'2021_Jurisdiction_Pop_Est'!$E$2:$L$430,8,FALSE)="Y",VLOOKUP(Q$6,'2021_Jurisdiction_Pop_Est'!$E$2:$L$430,2,FALSE),"")/'2021_Jurisdiction_Pop_Est'!$V$10)</f>
        <v>0</v>
      </c>
      <c r="R59" s="1090">
        <f>$E59*(IF(VLOOKUP(R$6,'2021_Jurisdiction_Pop_Est'!$E$2:$L$430,8,FALSE)="Y",VLOOKUP(R$6,'2021_Jurisdiction_Pop_Est'!$E$2:$L$430,2,FALSE),"")/'2021_Jurisdiction_Pop_Est'!$V$10)</f>
        <v>0</v>
      </c>
      <c r="S59" s="1090">
        <f>$E59*(IF(VLOOKUP(S$6,'2021_Jurisdiction_Pop_Est'!$E$2:$L$430,8,FALSE)="Y",VLOOKUP(S$6,'2021_Jurisdiction_Pop_Est'!$E$2:$L$430,2,FALSE),"")/'2021_Jurisdiction_Pop_Est'!$V$10)</f>
        <v>0</v>
      </c>
      <c r="T59" s="1090">
        <f>$E59*(IF(VLOOKUP(T$6,'2021_Jurisdiction_Pop_Est'!$E$2:$L$430,8,FALSE)="Y",VLOOKUP(T$6,'2021_Jurisdiction_Pop_Est'!$E$2:$L$430,2,FALSE),"")/'2021_Jurisdiction_Pop_Est'!$V$10)</f>
        <v>0</v>
      </c>
      <c r="U59" s="1090">
        <f>$E59*(IF(VLOOKUP(U$6,'2021_Jurisdiction_Pop_Est'!$E$2:$L$430,8,FALSE)="Y",VLOOKUP(U$6,'2021_Jurisdiction_Pop_Est'!$E$2:$L$430,2,FALSE),"")/'2021_Jurisdiction_Pop_Est'!$V$10)</f>
        <v>0</v>
      </c>
      <c r="V59" s="1090">
        <f>$E59*(IF(VLOOKUP(V$6,'2021_Jurisdiction_Pop_Est'!$E$2:$L$430,8,FALSE)="Y",VLOOKUP(V$6,'2021_Jurisdiction_Pop_Est'!$E$2:$L$430,2,FALSE),"")/'2021_Jurisdiction_Pop_Est'!$V$10)</f>
        <v>0</v>
      </c>
      <c r="W59" s="1090">
        <f>$E59*(IF(VLOOKUP(W$6,'2021_Jurisdiction_Pop_Est'!$E$2:$L$430,8,FALSE)="Y",VLOOKUP(W$6,'2021_Jurisdiction_Pop_Est'!$E$2:$L$430,2,FALSE),"")/'2021_Jurisdiction_Pop_Est'!$V$10)</f>
        <v>0</v>
      </c>
      <c r="X59" s="1090">
        <f>$E59*(IF(VLOOKUP(X$6,'2021_Jurisdiction_Pop_Est'!$E$2:$L$430,8,FALSE)="Y",VLOOKUP(X$6,'2021_Jurisdiction_Pop_Est'!$E$2:$L$430,2,FALSE),"")/'2021_Jurisdiction_Pop_Est'!$V$10)</f>
        <v>0</v>
      </c>
      <c r="Y59" s="1090">
        <f>$E59*(IF(VLOOKUP(Y$6,'2021_Jurisdiction_Pop_Est'!$E$2:$L$430,8,FALSE)="Y",VLOOKUP(Y$6,'2021_Jurisdiction_Pop_Est'!$E$2:$L$430,2,FALSE),"")/'2021_Jurisdiction_Pop_Est'!$V$10)</f>
        <v>0</v>
      </c>
      <c r="Z59" s="1090">
        <f>$E59*(IF(VLOOKUP(Z$6,'2021_Jurisdiction_Pop_Est'!$E$2:$L$430,8,FALSE)="Y",VLOOKUP(Z$6,'2021_Jurisdiction_Pop_Est'!$E$2:$L$430,2,FALSE),"")/'2021_Jurisdiction_Pop_Est'!$V$10)</f>
        <v>0</v>
      </c>
      <c r="AA59" s="1090">
        <f>$E59*(IF(VLOOKUP(AA$6,'2021_Jurisdiction_Pop_Est'!$E$2:$L$430,8,FALSE)="Y",VLOOKUP(AA$6,'2021_Jurisdiction_Pop_Est'!$E$2:$L$430,2,FALSE),"")/'2021_Jurisdiction_Pop_Est'!$V$10)</f>
        <v>0</v>
      </c>
      <c r="AB59" s="1090">
        <f>$E59*(IF(VLOOKUP(AB$6,'2021_Jurisdiction_Pop_Est'!$E$2:$L$430,8,FALSE)="Y",VLOOKUP(AB$6,'2021_Jurisdiction_Pop_Est'!$E$2:$L$430,2,FALSE),"")/'2021_Jurisdiction_Pop_Est'!$V$10)</f>
        <v>0</v>
      </c>
      <c r="AC59" s="1090">
        <f>$E59*(IF(VLOOKUP(AC$6,'2021_Jurisdiction_Pop_Est'!$E$2:$L$430,8,FALSE)="Y",VLOOKUP(AC$6,'2021_Jurisdiction_Pop_Est'!$E$2:$L$430,2,FALSE),"")/'2021_Jurisdiction_Pop_Est'!$V$10)</f>
        <v>0</v>
      </c>
      <c r="AD59" s="1090">
        <f>$E59*(IF(VLOOKUP(AD$6,'2021_Jurisdiction_Pop_Est'!$E$2:$L$430,8,FALSE)="Y",VLOOKUP(AD$6,'2021_Jurisdiction_Pop_Est'!$E$2:$L$430,2,FALSE),"")/'2021_Jurisdiction_Pop_Est'!$V$10)</f>
        <v>0</v>
      </c>
      <c r="AE59" s="1090">
        <f>$E59*(IF(VLOOKUP(AE$6,'2021_Jurisdiction_Pop_Est'!$E$2:$L$430,8,FALSE)="Y",VLOOKUP(AE$6,'2021_Jurisdiction_Pop_Est'!$E$2:$L$430,2,FALSE),"")/'2021_Jurisdiction_Pop_Est'!$V$10)</f>
        <v>0</v>
      </c>
      <c r="AF59" s="1090">
        <f>$E59*(IF(VLOOKUP(AF$6,'2021_Jurisdiction_Pop_Est'!$E$2:$L$430,8,FALSE)="Y",VLOOKUP(AF$6,'2021_Jurisdiction_Pop_Est'!$E$2:$L$430,2,FALSE),"")/'2021_Jurisdiction_Pop_Est'!$V$10)</f>
        <v>0</v>
      </c>
      <c r="AG59" s="1090">
        <f>$E59*(IF(VLOOKUP(AG$6,'2021_Jurisdiction_Pop_Est'!$E$2:$L$430,8,FALSE)="Y",VLOOKUP(AG$6,'2021_Jurisdiction_Pop_Est'!$E$2:$L$430,2,FALSE),"")/'2021_Jurisdiction_Pop_Est'!$V$10)</f>
        <v>0</v>
      </c>
      <c r="AH59" s="1090">
        <f>$E59*(IF(VLOOKUP(AH$6,'2021_Jurisdiction_Pop_Est'!$E$2:$L$430,8,FALSE)="Y",VLOOKUP(AH$6,'2021_Jurisdiction_Pop_Est'!$E$2:$L$430,2,FALSE),"")/'2021_Jurisdiction_Pop_Est'!$V$10)</f>
        <v>0</v>
      </c>
      <c r="AI59" s="1090">
        <f>$E59*(IF(VLOOKUP(AI$6,'2021_Jurisdiction_Pop_Est'!$E$2:$L$430,8,FALSE)="Y",VLOOKUP(AI$6,'2021_Jurisdiction_Pop_Est'!$E$2:$L$430,2,FALSE),"")/'2021_Jurisdiction_Pop_Est'!$V$10)</f>
        <v>0</v>
      </c>
      <c r="AJ59" s="1090">
        <f>$E59*(IF(VLOOKUP(AJ$6,'2021_Jurisdiction_Pop_Est'!$E$2:$L$430,8,FALSE)="Y",VLOOKUP(AJ$6,'2021_Jurisdiction_Pop_Est'!$E$2:$L$430,2,FALSE),"")/'2021_Jurisdiction_Pop_Est'!$V$10)</f>
        <v>0</v>
      </c>
      <c r="AK59" s="1090">
        <f>$E59*(IF(VLOOKUP(AK$6,'2021_Jurisdiction_Pop_Est'!$E$2:$L$430,8,FALSE)="Y",VLOOKUP(AK$6,'2021_Jurisdiction_Pop_Est'!$E$2:$L$430,2,FALSE),"")/'2021_Jurisdiction_Pop_Est'!$V$10)</f>
        <v>0</v>
      </c>
      <c r="AL59" s="1090">
        <f>$E59*(IF(VLOOKUP(AL$6,'2021_Jurisdiction_Pop_Est'!$E$2:$L$430,8,FALSE)="Y",VLOOKUP(AL$6,'2021_Jurisdiction_Pop_Est'!$E$2:$L$430,2,FALSE),"")/'2021_Jurisdiction_Pop_Est'!$V$10)</f>
        <v>0</v>
      </c>
      <c r="AM59" s="1090">
        <f>$E59*(IF(VLOOKUP(AM$6,'2021_Jurisdiction_Pop_Est'!$E$2:$L$430,8,FALSE)="Y",VLOOKUP(AM$6,'2021_Jurisdiction_Pop_Est'!$E$2:$L$430,2,FALSE),"")/'2021_Jurisdiction_Pop_Est'!$V$10)</f>
        <v>0</v>
      </c>
      <c r="AN59" s="1090">
        <f>$E59*(IF(VLOOKUP(AN$6,'2021_Jurisdiction_Pop_Est'!$E$2:$L$430,8,FALSE)="Y",VLOOKUP(AN$6,'2021_Jurisdiction_Pop_Est'!$E$2:$L$430,2,FALSE),"")/'2021_Jurisdiction_Pop_Est'!$V$10)</f>
        <v>0</v>
      </c>
      <c r="AO59" s="1090">
        <f>$E59*(IF(VLOOKUP(AO$6,'2021_Jurisdiction_Pop_Est'!$E$2:$L$430,8,FALSE)="Y",VLOOKUP(AO$6,'2021_Jurisdiction_Pop_Est'!$E$2:$L$430,2,FALSE),"")/'2021_Jurisdiction_Pop_Est'!$V$10)</f>
        <v>0</v>
      </c>
      <c r="AP59" s="1090">
        <f>$E59*(IF(VLOOKUP(AP$6,'2021_Jurisdiction_Pop_Est'!$E$2:$L$430,8,FALSE)="Y",VLOOKUP(AP$6,'2021_Jurisdiction_Pop_Est'!$E$2:$L$430,2,FALSE),"")/'2021_Jurisdiction_Pop_Est'!$V$10)</f>
        <v>0</v>
      </c>
      <c r="AQ59" s="1090">
        <f>$E59*(IF(VLOOKUP(AQ$6,'2021_Jurisdiction_Pop_Est'!$E$2:$L$430,8,FALSE)="Y",VLOOKUP(AQ$6,'2021_Jurisdiction_Pop_Est'!$E$2:$L$430,2,FALSE),"")/'2021_Jurisdiction_Pop_Est'!$V$10)</f>
        <v>0</v>
      </c>
      <c r="AR59" s="1090">
        <f>$E59*(IF(VLOOKUP(AR$6,'2021_Jurisdiction_Pop_Est'!$E$2:$L$430,8,FALSE)="Y",VLOOKUP(AR$6,'2021_Jurisdiction_Pop_Est'!$E$2:$L$430,2,FALSE),"")/'2021_Jurisdiction_Pop_Est'!$V$10)</f>
        <v>0</v>
      </c>
      <c r="AS59" s="1090">
        <f>$E59*(IF(VLOOKUP(AS$6,'2021_Jurisdiction_Pop_Est'!$E$2:$L$430,8,FALSE)="Y",VLOOKUP(AS$6,'2021_Jurisdiction_Pop_Est'!$E$2:$L$430,2,FALSE),"")/'2021_Jurisdiction_Pop_Est'!$V$10)</f>
        <v>0</v>
      </c>
      <c r="AT59" s="1090">
        <f>$E59*(IF(VLOOKUP(AT$6,'2021_Jurisdiction_Pop_Est'!$E$2:$L$430,8,FALSE)="Y",VLOOKUP(AT$6,'2021_Jurisdiction_Pop_Est'!$E$2:$L$430,2,FALSE),"")/'2021_Jurisdiction_Pop_Est'!$V$10)</f>
        <v>0</v>
      </c>
      <c r="AU59" s="1090">
        <f>$E59*(IF(VLOOKUP(AU$6,'2021_Jurisdiction_Pop_Est'!$E$2:$L$430,8,FALSE)="Y",VLOOKUP(AU$6,'2021_Jurisdiction_Pop_Est'!$E$2:$L$430,2,FALSE),"")/'2021_Jurisdiction_Pop_Est'!$V$10)</f>
        <v>0</v>
      </c>
      <c r="AV59" s="1090">
        <f>$E59*(IF(VLOOKUP(AV$6,'2021_Jurisdiction_Pop_Est'!$E$2:$L$430,8,FALSE)="Y",VLOOKUP(AV$6,'2021_Jurisdiction_Pop_Est'!$E$2:$L$430,2,FALSE),"")/'2021_Jurisdiction_Pop_Est'!$V$10)</f>
        <v>0</v>
      </c>
      <c r="AW59" s="1090">
        <f>$E59*(IF(VLOOKUP(AW$6,'2021_Jurisdiction_Pop_Est'!$E$2:$L$430,8,FALSE)="Y",VLOOKUP(AW$6,'2021_Jurisdiction_Pop_Est'!$E$2:$L$430,2,FALSE),"")/'2021_Jurisdiction_Pop_Est'!$V$10)</f>
        <v>0</v>
      </c>
      <c r="AX59" s="1090">
        <f>$E59*(IF(VLOOKUP(AX$6,'2021_Jurisdiction_Pop_Est'!$E$2:$L$430,8,FALSE)="Y",VLOOKUP(AX$6,'2021_Jurisdiction_Pop_Est'!$E$2:$L$430,2,FALSE),"")/'2021_Jurisdiction_Pop_Est'!$V$10)</f>
        <v>0</v>
      </c>
      <c r="AY59" s="1090">
        <f>$E59*(IF(VLOOKUP(AY$6,'2021_Jurisdiction_Pop_Est'!$E$2:$L$430,8,FALSE)="Y",VLOOKUP(AY$6,'2021_Jurisdiction_Pop_Est'!$E$2:$L$430,2,FALSE),"")/'2021_Jurisdiction_Pop_Est'!$V$10)</f>
        <v>0</v>
      </c>
      <c r="AZ59" s="1090">
        <f>$E59*(IF(VLOOKUP(AZ$6,'2021_Jurisdiction_Pop_Est'!$E$2:$L$430,8,FALSE)="Y",VLOOKUP(AZ$6,'2021_Jurisdiction_Pop_Est'!$E$2:$L$430,2,FALSE),"")/'2021_Jurisdiction_Pop_Est'!$V$10)</f>
        <v>0</v>
      </c>
      <c r="BA59" s="1090">
        <f>$E59*(IF(VLOOKUP(BA$6,'2021_Jurisdiction_Pop_Est'!$E$2:$L$430,8,FALSE)="Y",VLOOKUP(BA$6,'2021_Jurisdiction_Pop_Est'!$E$2:$L$430,2,FALSE),"")/'2021_Jurisdiction_Pop_Est'!$V$10)</f>
        <v>0</v>
      </c>
      <c r="BB59" s="1090">
        <f>$E59*(IF(VLOOKUP(BB$6,'2021_Jurisdiction_Pop_Est'!$E$2:$L$430,8,FALSE)="Y",VLOOKUP(BB$6,'2021_Jurisdiction_Pop_Est'!$E$2:$L$430,2,FALSE),"")/'2021_Jurisdiction_Pop_Est'!$V$10)</f>
        <v>0</v>
      </c>
      <c r="BC59" s="1090">
        <f>$E59*(IF(VLOOKUP(BC$6,'2021_Jurisdiction_Pop_Est'!$E$2:$L$430,8,FALSE)="Y",VLOOKUP(BC$6,'2021_Jurisdiction_Pop_Est'!$E$2:$L$430,2,FALSE),"")/'2021_Jurisdiction_Pop_Est'!$V$10)</f>
        <v>0</v>
      </c>
      <c r="BD59" s="1090">
        <f>$E59*(IF(VLOOKUP(BD$6,'2021_Jurisdiction_Pop_Est'!$E$2:$L$430,8,FALSE)="Y",VLOOKUP(BD$6,'2021_Jurisdiction_Pop_Est'!$E$2:$L$430,2,FALSE),"")/'2021_Jurisdiction_Pop_Est'!$V$10)</f>
        <v>0</v>
      </c>
      <c r="BE59" s="1090">
        <f>$E59*(IF(VLOOKUP(BE$6,'2021_Jurisdiction_Pop_Est'!$E$2:$L$430,8,FALSE)="Y",VLOOKUP(BE$6,'2021_Jurisdiction_Pop_Est'!$E$2:$L$430,2,FALSE),"")/'2021_Jurisdiction_Pop_Est'!$V$10)</f>
        <v>0</v>
      </c>
      <c r="BF59" s="1090">
        <f>$E59*(IF(VLOOKUP(BF$6,'2021_Jurisdiction_Pop_Est'!$E$2:$L$430,8,FALSE)="Y",VLOOKUP(BF$6,'2021_Jurisdiction_Pop_Est'!$E$2:$L$430,2,FALSE),"")/'2021_Jurisdiction_Pop_Est'!$V$10)</f>
        <v>0</v>
      </c>
      <c r="BG59" s="1090">
        <f>$E59*(IF(VLOOKUP(BG$6,'2021_Jurisdiction_Pop_Est'!$E$2:$L$430,8,FALSE)="Y",VLOOKUP(BG$6,'2021_Jurisdiction_Pop_Est'!$E$2:$L$430,2,FALSE),"")/'2021_Jurisdiction_Pop_Est'!$V$10)</f>
        <v>0</v>
      </c>
      <c r="BH59" s="1090">
        <f>$E59*(IF(VLOOKUP(BH$6,'2021_Jurisdiction_Pop_Est'!$E$2:$L$430,8,FALSE)="Y",VLOOKUP(BH$6,'2021_Jurisdiction_Pop_Est'!$E$2:$L$430,2,FALSE),"")/'2021_Jurisdiction_Pop_Est'!$V$10)</f>
        <v>0</v>
      </c>
      <c r="BI59" s="1090">
        <f>$E59*(IF(VLOOKUP(BI$6,'2021_Jurisdiction_Pop_Est'!$E$2:$L$430,8,FALSE)="Y",VLOOKUP(BI$6,'2021_Jurisdiction_Pop_Est'!$E$2:$L$430,2,FALSE),"")/'2021_Jurisdiction_Pop_Est'!$V$10)</f>
        <v>0</v>
      </c>
      <c r="BJ59" s="1090">
        <f>$E59*(IF(VLOOKUP(BJ$6,'2021_Jurisdiction_Pop_Est'!$E$2:$L$430,8,FALSE)="Y",VLOOKUP(BJ$6,'2021_Jurisdiction_Pop_Est'!$E$2:$L$430,2,FALSE),"")/'2021_Jurisdiction_Pop_Est'!$V$10)</f>
        <v>0</v>
      </c>
      <c r="BK59" s="1090">
        <f>$E59*(IF(VLOOKUP(BK$6,'2021_Jurisdiction_Pop_Est'!$E$2:$L$430,8,FALSE)="Y",VLOOKUP(BK$6,'2021_Jurisdiction_Pop_Est'!$E$2:$L$430,2,FALSE),"")/'2021_Jurisdiction_Pop_Est'!$V$10)</f>
        <v>0</v>
      </c>
      <c r="BL59" s="1090">
        <f>$E59*(IF(VLOOKUP(BL$6,'2021_Jurisdiction_Pop_Est'!$E$2:$L$430,8,FALSE)="Y",VLOOKUP(BL$6,'2021_Jurisdiction_Pop_Est'!$E$2:$L$430,2,FALSE),"")/'2021_Jurisdiction_Pop_Est'!$V$10)</f>
        <v>0</v>
      </c>
      <c r="BM59" s="1090">
        <f>$E59*(IF(VLOOKUP(BM$6,'2021_Jurisdiction_Pop_Est'!$E$2:$L$430,8,FALSE)="Y",VLOOKUP(BM$6,'2021_Jurisdiction_Pop_Est'!$E$2:$L$430,2,FALSE),"")/'2021_Jurisdiction_Pop_Est'!$V$10)</f>
        <v>0</v>
      </c>
      <c r="BN59" s="1090">
        <f>$E59*(IF(VLOOKUP(BN$6,'2021_Jurisdiction_Pop_Est'!$E$2:$L$430,8,FALSE)="Y",VLOOKUP(BN$6,'2021_Jurisdiction_Pop_Est'!$E$2:$L$430,2,FALSE),"")/'2021_Jurisdiction_Pop_Est'!$V$10)</f>
        <v>0</v>
      </c>
      <c r="BO59" s="1090">
        <f>$E59*(IF(VLOOKUP(BO$6,'2021_Jurisdiction_Pop_Est'!$E$2:$L$430,8,FALSE)="Y",VLOOKUP(BO$6,'2021_Jurisdiction_Pop_Est'!$E$2:$L$430,2,FALSE),"")/'2021_Jurisdiction_Pop_Est'!$V$10)</f>
        <v>0</v>
      </c>
      <c r="BP59" s="1090">
        <f>$E59*(IF(VLOOKUP(BP$6,'2021_Jurisdiction_Pop_Est'!$E$2:$L$430,8,FALSE)="Y",VLOOKUP(BP$6,'2021_Jurisdiction_Pop_Est'!$E$2:$L$430,2,FALSE),"")/'2021_Jurisdiction_Pop_Est'!$V$10)</f>
        <v>0</v>
      </c>
      <c r="BQ59" s="1090">
        <f>$E59*(IF(VLOOKUP(BQ$6,'2021_Jurisdiction_Pop_Est'!$E$2:$L$430,8,FALSE)="Y",VLOOKUP(BQ$6,'2021_Jurisdiction_Pop_Est'!$E$2:$L$430,2,FALSE),"")/'2021_Jurisdiction_Pop_Est'!$V$10)</f>
        <v>0</v>
      </c>
      <c r="BR59" s="1090">
        <f>$E59*(IF(VLOOKUP(BR$6,'2021_Jurisdiction_Pop_Est'!$E$2:$L$430,8,FALSE)="Y",VLOOKUP(BR$6,'2021_Jurisdiction_Pop_Est'!$E$2:$L$430,2,FALSE),"")/'2021_Jurisdiction_Pop_Est'!$V$10)</f>
        <v>0</v>
      </c>
      <c r="BS59" s="1350" t="e">
        <f>$E59*(IF(VLOOKUP(BS$6,'2021_Jurisdiction_Pop_Est'!$E$2:$L$430,8,FALSE)="Y",VLOOKUP(BS$6,'2021_Jurisdiction_Pop_Est'!$E$2:$L$430,2,FALSE),"")/'2021_Jurisdiction_Pop_Est'!$V$10)</f>
        <v>#VALUE!</v>
      </c>
      <c r="BT59" s="1090">
        <f>$E59*(IF(VLOOKUP(BT$6,'2021_Jurisdiction_Pop_Est'!$E$2:$L$430,8,FALSE)="Y",VLOOKUP(BT$6,'2021_Jurisdiction_Pop_Est'!$E$2:$L$430,2,FALSE),"")/'2021_Jurisdiction_Pop_Est'!$V$10)</f>
        <v>0</v>
      </c>
      <c r="BU59" s="1090">
        <f>$E59*(IF(VLOOKUP(BU$6,'2021_Jurisdiction_Pop_Est'!$E$2:$L$430,8,FALSE)="Y",VLOOKUP(BU$6,'2021_Jurisdiction_Pop_Est'!$E$2:$L$430,2,FALSE),"")/'2021_Jurisdiction_Pop_Est'!$V$10)</f>
        <v>0</v>
      </c>
      <c r="BV59" s="1350" t="e">
        <f>$E59*(IF(VLOOKUP(BV$6,'2021_Jurisdiction_Pop_Est'!$E$2:$L$430,8,FALSE)="Y",VLOOKUP(BV$6,'2021_Jurisdiction_Pop_Est'!$E$2:$L$430,2,FALSE),"")/'2021_Jurisdiction_Pop_Est'!$V$10)</f>
        <v>#VALUE!</v>
      </c>
      <c r="BW59" s="1090">
        <f>$E59*(IF(VLOOKUP(BW$6,'2021_Jurisdiction_Pop_Est'!$E$2:$L$430,8,FALSE)="Y",VLOOKUP(BW$6,'2021_Jurisdiction_Pop_Est'!$E$2:$L$430,2,FALSE),"")/'2021_Jurisdiction_Pop_Est'!$V$10)</f>
        <v>0</v>
      </c>
      <c r="BX59" s="1090">
        <f>$E59*(IF(VLOOKUP(BX$6,'2021_Jurisdiction_Pop_Est'!$E$2:$L$430,8,FALSE)="Y",VLOOKUP(BX$6,'2021_Jurisdiction_Pop_Est'!$E$2:$L$430,2,FALSE),"")/'2021_Jurisdiction_Pop_Est'!$V$10)</f>
        <v>0</v>
      </c>
      <c r="BY59" s="1090">
        <f>$E59*(IF(VLOOKUP(BY$6,'2021_Jurisdiction_Pop_Est'!$E$2:$L$430,8,FALSE)="Y",VLOOKUP(BY$6,'2021_Jurisdiction_Pop_Est'!$E$2:$L$430,2,FALSE),"")/'2021_Jurisdiction_Pop_Est'!$V$10)</f>
        <v>0</v>
      </c>
      <c r="BZ59" s="1090">
        <f>$E59*(IF(VLOOKUP(BZ$6,'2021_Jurisdiction_Pop_Est'!$E$2:$L$430,8,FALSE)="Y",VLOOKUP(BZ$6,'2021_Jurisdiction_Pop_Est'!$E$2:$L$430,2,FALSE),"")/'2021_Jurisdiction_Pop_Est'!$V$10)</f>
        <v>0</v>
      </c>
      <c r="CA59" s="1350">
        <f>$E59*(IF(VLOOKUP(CA$6,'2021_Jurisdiction_Pop_Est'!$E$2:$L$430,8,FALSE)="Y",VLOOKUP(CA$6,'2021_Jurisdiction_Pop_Est'!$E$2:$L$430,2,FALSE),"")/'2021_Jurisdiction_Pop_Est'!$V$10)</f>
        <v>0</v>
      </c>
      <c r="CB59" s="1090">
        <f>$E59*(IF(VLOOKUP(CB$6,'2021_Jurisdiction_Pop_Est'!$E$2:$L$430,8,FALSE)="Y",VLOOKUP(CB$6,'2021_Jurisdiction_Pop_Est'!$E$2:$L$430,2,FALSE),"")/'2021_Jurisdiction_Pop_Est'!$V$10)</f>
        <v>0</v>
      </c>
      <c r="CC59" s="1090">
        <f>$E59*(IF(VLOOKUP(CC$6,'2021_Jurisdiction_Pop_Est'!$E$2:$L$430,8,FALSE)="Y",VLOOKUP(CC$6,'2021_Jurisdiction_Pop_Est'!$E$2:$L$430,2,FALSE),"")/'2021_Jurisdiction_Pop_Est'!$V$10)</f>
        <v>0</v>
      </c>
      <c r="CD59" s="1129"/>
      <c r="CE59" s="1129"/>
      <c r="CF59" s="1129"/>
      <c r="CG59" s="1129"/>
      <c r="CH59" s="1129"/>
      <c r="CI59" s="1129"/>
      <c r="CJ59" s="1129"/>
      <c r="CK59" s="1129"/>
      <c r="CL59" s="1122"/>
      <c r="CM59" s="1122">
        <v>41007.89498597585</v>
      </c>
      <c r="CN59" s="1122">
        <v>29185</v>
      </c>
      <c r="CO59" s="1122">
        <v>11822.89498597585</v>
      </c>
      <c r="CP59" s="1127">
        <v>0.40510176412457943</v>
      </c>
    </row>
    <row r="60" spans="1:94" s="1199" customFormat="1" ht="16.95" customHeight="1" x14ac:dyDescent="0.25">
      <c r="A60" s="1197"/>
      <c r="B60" s="1201" t="s">
        <v>722</v>
      </c>
      <c r="C60" s="1190" t="s">
        <v>722</v>
      </c>
      <c r="D60" s="1129" t="s">
        <v>232</v>
      </c>
      <c r="E60" s="1121">
        <v>0</v>
      </c>
      <c r="F60" s="1058" t="s">
        <v>220</v>
      </c>
      <c r="G60" s="1058" t="s">
        <v>129</v>
      </c>
      <c r="H60" s="1090">
        <f>$E60*(IF(VLOOKUP(H$6,'2021_Jurisdiction_Pop_Est'!$E$2:$L$430,8,FALSE)="Y",VLOOKUP(H$6,'2021_Jurisdiction_Pop_Est'!$E$2:$L$430,2,FALSE),"")/'2021_Jurisdiction_Pop_Est'!$V$10)</f>
        <v>0</v>
      </c>
      <c r="I60" s="1090">
        <f>$E60*(IF(VLOOKUP(I$6,'2021_Jurisdiction_Pop_Est'!$E$2:$L$430,8,FALSE)="Y",VLOOKUP(I$6,'2021_Jurisdiction_Pop_Est'!$E$2:$L$430,2,FALSE),"")/'2021_Jurisdiction_Pop_Est'!$V$10)</f>
        <v>0</v>
      </c>
      <c r="J60" s="1090">
        <f>$E60*(IF(VLOOKUP(J$6,'2021_Jurisdiction_Pop_Est'!$E$2:$L$430,8,FALSE)="Y",VLOOKUP(J$6,'2021_Jurisdiction_Pop_Est'!$E$2:$L$430,2,FALSE),"")/'2021_Jurisdiction_Pop_Est'!$V$10)</f>
        <v>0</v>
      </c>
      <c r="K60" s="1090">
        <f>$E60*(IF(VLOOKUP(K$6,'2021_Jurisdiction_Pop_Est'!$E$2:$L$430,8,FALSE)="Y",VLOOKUP(K$6,'2021_Jurisdiction_Pop_Est'!$E$2:$L$430,2,FALSE),"")/'2021_Jurisdiction_Pop_Est'!$V$10)</f>
        <v>0</v>
      </c>
      <c r="L60" s="1090">
        <f>$E60*(IF(VLOOKUP(L$6,'2021_Jurisdiction_Pop_Est'!$E$2:$L$430,8,FALSE)="Y",VLOOKUP(L$6,'2021_Jurisdiction_Pop_Est'!$E$2:$L$430,2,FALSE),"")/'2021_Jurisdiction_Pop_Est'!$V$10)</f>
        <v>0</v>
      </c>
      <c r="M60" s="1090">
        <f>$E60*(IF(VLOOKUP(M$6,'2021_Jurisdiction_Pop_Est'!$E$2:$L$430,8,FALSE)="Y",VLOOKUP(M$6,'2021_Jurisdiction_Pop_Est'!$E$2:$L$430,2,FALSE),"")/'2021_Jurisdiction_Pop_Est'!$V$10)</f>
        <v>0</v>
      </c>
      <c r="N60" s="1090">
        <f>$E60*(IF(VLOOKUP(N$6,'2021_Jurisdiction_Pop_Est'!$E$2:$L$430,8,FALSE)="Y",VLOOKUP(N$6,'2021_Jurisdiction_Pop_Est'!$E$2:$L$430,2,FALSE),"")/'2021_Jurisdiction_Pop_Est'!$V$10)</f>
        <v>0</v>
      </c>
      <c r="O60" s="1090">
        <f>$E60*(IF(VLOOKUP(O$6,'2021_Jurisdiction_Pop_Est'!$E$2:$L$430,8,FALSE)="Y",VLOOKUP(O$6,'2021_Jurisdiction_Pop_Est'!$E$2:$L$430,2,FALSE),"")/'2021_Jurisdiction_Pop_Est'!$V$10)</f>
        <v>0</v>
      </c>
      <c r="P60" s="1090">
        <f>$E60*(IF(VLOOKUP(P$6,'2021_Jurisdiction_Pop_Est'!$E$2:$L$430,8,FALSE)="Y",VLOOKUP(P$6,'2021_Jurisdiction_Pop_Est'!$E$2:$L$430,2,FALSE),"")/'2021_Jurisdiction_Pop_Est'!$V$10)</f>
        <v>0</v>
      </c>
      <c r="Q60" s="1090">
        <f>$E60*(IF(VLOOKUP(Q$6,'2021_Jurisdiction_Pop_Est'!$E$2:$L$430,8,FALSE)="Y",VLOOKUP(Q$6,'2021_Jurisdiction_Pop_Est'!$E$2:$L$430,2,FALSE),"")/'2021_Jurisdiction_Pop_Est'!$V$10)</f>
        <v>0</v>
      </c>
      <c r="R60" s="1090">
        <f>$E60*(IF(VLOOKUP(R$6,'2021_Jurisdiction_Pop_Est'!$E$2:$L$430,8,FALSE)="Y",VLOOKUP(R$6,'2021_Jurisdiction_Pop_Est'!$E$2:$L$430,2,FALSE),"")/'2021_Jurisdiction_Pop_Est'!$V$10)</f>
        <v>0</v>
      </c>
      <c r="S60" s="1090">
        <f>$E60*(IF(VLOOKUP(S$6,'2021_Jurisdiction_Pop_Est'!$E$2:$L$430,8,FALSE)="Y",VLOOKUP(S$6,'2021_Jurisdiction_Pop_Est'!$E$2:$L$430,2,FALSE),"")/'2021_Jurisdiction_Pop_Est'!$V$10)</f>
        <v>0</v>
      </c>
      <c r="T60" s="1090">
        <f>$E60*(IF(VLOOKUP(T$6,'2021_Jurisdiction_Pop_Est'!$E$2:$L$430,8,FALSE)="Y",VLOOKUP(T$6,'2021_Jurisdiction_Pop_Est'!$E$2:$L$430,2,FALSE),"")/'2021_Jurisdiction_Pop_Est'!$V$10)</f>
        <v>0</v>
      </c>
      <c r="U60" s="1090">
        <f>$E60*(IF(VLOOKUP(U$6,'2021_Jurisdiction_Pop_Est'!$E$2:$L$430,8,FALSE)="Y",VLOOKUP(U$6,'2021_Jurisdiction_Pop_Est'!$E$2:$L$430,2,FALSE),"")/'2021_Jurisdiction_Pop_Est'!$V$10)</f>
        <v>0</v>
      </c>
      <c r="V60" s="1090">
        <f>$E60*(IF(VLOOKUP(V$6,'2021_Jurisdiction_Pop_Est'!$E$2:$L$430,8,FALSE)="Y",VLOOKUP(V$6,'2021_Jurisdiction_Pop_Est'!$E$2:$L$430,2,FALSE),"")/'2021_Jurisdiction_Pop_Est'!$V$10)</f>
        <v>0</v>
      </c>
      <c r="W60" s="1090">
        <f>$E60*(IF(VLOOKUP(W$6,'2021_Jurisdiction_Pop_Est'!$E$2:$L$430,8,FALSE)="Y",VLOOKUP(W$6,'2021_Jurisdiction_Pop_Est'!$E$2:$L$430,2,FALSE),"")/'2021_Jurisdiction_Pop_Est'!$V$10)</f>
        <v>0</v>
      </c>
      <c r="X60" s="1090">
        <f>$E60*(IF(VLOOKUP(X$6,'2021_Jurisdiction_Pop_Est'!$E$2:$L$430,8,FALSE)="Y",VLOOKUP(X$6,'2021_Jurisdiction_Pop_Est'!$E$2:$L$430,2,FALSE),"")/'2021_Jurisdiction_Pop_Est'!$V$10)</f>
        <v>0</v>
      </c>
      <c r="Y60" s="1090">
        <f>$E60*(IF(VLOOKUP(Y$6,'2021_Jurisdiction_Pop_Est'!$E$2:$L$430,8,FALSE)="Y",VLOOKUP(Y$6,'2021_Jurisdiction_Pop_Est'!$E$2:$L$430,2,FALSE),"")/'2021_Jurisdiction_Pop_Est'!$V$10)</f>
        <v>0</v>
      </c>
      <c r="Z60" s="1090">
        <f>$E60*(IF(VLOOKUP(Z$6,'2021_Jurisdiction_Pop_Est'!$E$2:$L$430,8,FALSE)="Y",VLOOKUP(Z$6,'2021_Jurisdiction_Pop_Est'!$E$2:$L$430,2,FALSE),"")/'2021_Jurisdiction_Pop_Est'!$V$10)</f>
        <v>0</v>
      </c>
      <c r="AA60" s="1090">
        <f>$E60*(IF(VLOOKUP(AA$6,'2021_Jurisdiction_Pop_Est'!$E$2:$L$430,8,FALSE)="Y",VLOOKUP(AA$6,'2021_Jurisdiction_Pop_Est'!$E$2:$L$430,2,FALSE),"")/'2021_Jurisdiction_Pop_Est'!$V$10)</f>
        <v>0</v>
      </c>
      <c r="AB60" s="1090">
        <f>$E60*(IF(VLOOKUP(AB$6,'2021_Jurisdiction_Pop_Est'!$E$2:$L$430,8,FALSE)="Y",VLOOKUP(AB$6,'2021_Jurisdiction_Pop_Est'!$E$2:$L$430,2,FALSE),"")/'2021_Jurisdiction_Pop_Est'!$V$10)</f>
        <v>0</v>
      </c>
      <c r="AC60" s="1090">
        <f>$E60*(IF(VLOOKUP(AC$6,'2021_Jurisdiction_Pop_Est'!$E$2:$L$430,8,FALSE)="Y",VLOOKUP(AC$6,'2021_Jurisdiction_Pop_Est'!$E$2:$L$430,2,FALSE),"")/'2021_Jurisdiction_Pop_Est'!$V$10)</f>
        <v>0</v>
      </c>
      <c r="AD60" s="1090">
        <f>$E60*(IF(VLOOKUP(AD$6,'2021_Jurisdiction_Pop_Est'!$E$2:$L$430,8,FALSE)="Y",VLOOKUP(AD$6,'2021_Jurisdiction_Pop_Est'!$E$2:$L$430,2,FALSE),"")/'2021_Jurisdiction_Pop_Est'!$V$10)</f>
        <v>0</v>
      </c>
      <c r="AE60" s="1090">
        <f>$E60*(IF(VLOOKUP(AE$6,'2021_Jurisdiction_Pop_Est'!$E$2:$L$430,8,FALSE)="Y",VLOOKUP(AE$6,'2021_Jurisdiction_Pop_Est'!$E$2:$L$430,2,FALSE),"")/'2021_Jurisdiction_Pop_Est'!$V$10)</f>
        <v>0</v>
      </c>
      <c r="AF60" s="1090">
        <f>$E60*(IF(VLOOKUP(AF$6,'2021_Jurisdiction_Pop_Est'!$E$2:$L$430,8,FALSE)="Y",VLOOKUP(AF$6,'2021_Jurisdiction_Pop_Est'!$E$2:$L$430,2,FALSE),"")/'2021_Jurisdiction_Pop_Est'!$V$10)</f>
        <v>0</v>
      </c>
      <c r="AG60" s="1090">
        <f>$E60*(IF(VLOOKUP(AG$6,'2021_Jurisdiction_Pop_Est'!$E$2:$L$430,8,FALSE)="Y",VLOOKUP(AG$6,'2021_Jurisdiction_Pop_Est'!$E$2:$L$430,2,FALSE),"")/'2021_Jurisdiction_Pop_Est'!$V$10)</f>
        <v>0</v>
      </c>
      <c r="AH60" s="1090">
        <f>$E60*(IF(VLOOKUP(AH$6,'2021_Jurisdiction_Pop_Est'!$E$2:$L$430,8,FALSE)="Y",VLOOKUP(AH$6,'2021_Jurisdiction_Pop_Est'!$E$2:$L$430,2,FALSE),"")/'2021_Jurisdiction_Pop_Est'!$V$10)</f>
        <v>0</v>
      </c>
      <c r="AI60" s="1090">
        <f>$E60*(IF(VLOOKUP(AI$6,'2021_Jurisdiction_Pop_Est'!$E$2:$L$430,8,FALSE)="Y",VLOOKUP(AI$6,'2021_Jurisdiction_Pop_Est'!$E$2:$L$430,2,FALSE),"")/'2021_Jurisdiction_Pop_Est'!$V$10)</f>
        <v>0</v>
      </c>
      <c r="AJ60" s="1090">
        <f>$E60*(IF(VLOOKUP(AJ$6,'2021_Jurisdiction_Pop_Est'!$E$2:$L$430,8,FALSE)="Y",VLOOKUP(AJ$6,'2021_Jurisdiction_Pop_Est'!$E$2:$L$430,2,FALSE),"")/'2021_Jurisdiction_Pop_Est'!$V$10)</f>
        <v>0</v>
      </c>
      <c r="AK60" s="1090">
        <f>$E60*(IF(VLOOKUP(AK$6,'2021_Jurisdiction_Pop_Est'!$E$2:$L$430,8,FALSE)="Y",VLOOKUP(AK$6,'2021_Jurisdiction_Pop_Est'!$E$2:$L$430,2,FALSE),"")/'2021_Jurisdiction_Pop_Est'!$V$10)</f>
        <v>0</v>
      </c>
      <c r="AL60" s="1090">
        <f>$E60*(IF(VLOOKUP(AL$6,'2021_Jurisdiction_Pop_Est'!$E$2:$L$430,8,FALSE)="Y",VLOOKUP(AL$6,'2021_Jurisdiction_Pop_Est'!$E$2:$L$430,2,FALSE),"")/'2021_Jurisdiction_Pop_Est'!$V$10)</f>
        <v>0</v>
      </c>
      <c r="AM60" s="1090">
        <f>$E60*(IF(VLOOKUP(AM$6,'2021_Jurisdiction_Pop_Est'!$E$2:$L$430,8,FALSE)="Y",VLOOKUP(AM$6,'2021_Jurisdiction_Pop_Est'!$E$2:$L$430,2,FALSE),"")/'2021_Jurisdiction_Pop_Est'!$V$10)</f>
        <v>0</v>
      </c>
      <c r="AN60" s="1090">
        <f>$E60*(IF(VLOOKUP(AN$6,'2021_Jurisdiction_Pop_Est'!$E$2:$L$430,8,FALSE)="Y",VLOOKUP(AN$6,'2021_Jurisdiction_Pop_Est'!$E$2:$L$430,2,FALSE),"")/'2021_Jurisdiction_Pop_Est'!$V$10)</f>
        <v>0</v>
      </c>
      <c r="AO60" s="1090">
        <f>$E60*(IF(VLOOKUP(AO$6,'2021_Jurisdiction_Pop_Est'!$E$2:$L$430,8,FALSE)="Y",VLOOKUP(AO$6,'2021_Jurisdiction_Pop_Est'!$E$2:$L$430,2,FALSE),"")/'2021_Jurisdiction_Pop_Est'!$V$10)</f>
        <v>0</v>
      </c>
      <c r="AP60" s="1090">
        <f>$E60*(IF(VLOOKUP(AP$6,'2021_Jurisdiction_Pop_Est'!$E$2:$L$430,8,FALSE)="Y",VLOOKUP(AP$6,'2021_Jurisdiction_Pop_Est'!$E$2:$L$430,2,FALSE),"")/'2021_Jurisdiction_Pop_Est'!$V$10)</f>
        <v>0</v>
      </c>
      <c r="AQ60" s="1090">
        <f>$E60*(IF(VLOOKUP(AQ$6,'2021_Jurisdiction_Pop_Est'!$E$2:$L$430,8,FALSE)="Y",VLOOKUP(AQ$6,'2021_Jurisdiction_Pop_Est'!$E$2:$L$430,2,FALSE),"")/'2021_Jurisdiction_Pop_Est'!$V$10)</f>
        <v>0</v>
      </c>
      <c r="AR60" s="1090">
        <f>$E60*(IF(VLOOKUP(AR$6,'2021_Jurisdiction_Pop_Est'!$E$2:$L$430,8,FALSE)="Y",VLOOKUP(AR$6,'2021_Jurisdiction_Pop_Est'!$E$2:$L$430,2,FALSE),"")/'2021_Jurisdiction_Pop_Est'!$V$10)</f>
        <v>0</v>
      </c>
      <c r="AS60" s="1090">
        <f>$E60*(IF(VLOOKUP(AS$6,'2021_Jurisdiction_Pop_Est'!$E$2:$L$430,8,FALSE)="Y",VLOOKUP(AS$6,'2021_Jurisdiction_Pop_Est'!$E$2:$L$430,2,FALSE),"")/'2021_Jurisdiction_Pop_Est'!$V$10)</f>
        <v>0</v>
      </c>
      <c r="AT60" s="1090">
        <f>$E60*(IF(VLOOKUP(AT$6,'2021_Jurisdiction_Pop_Est'!$E$2:$L$430,8,FALSE)="Y",VLOOKUP(AT$6,'2021_Jurisdiction_Pop_Est'!$E$2:$L$430,2,FALSE),"")/'2021_Jurisdiction_Pop_Est'!$V$10)</f>
        <v>0</v>
      </c>
      <c r="AU60" s="1090">
        <f>$E60*(IF(VLOOKUP(AU$6,'2021_Jurisdiction_Pop_Est'!$E$2:$L$430,8,FALSE)="Y",VLOOKUP(AU$6,'2021_Jurisdiction_Pop_Est'!$E$2:$L$430,2,FALSE),"")/'2021_Jurisdiction_Pop_Est'!$V$10)</f>
        <v>0</v>
      </c>
      <c r="AV60" s="1090">
        <f>$E60*(IF(VLOOKUP(AV$6,'2021_Jurisdiction_Pop_Est'!$E$2:$L$430,8,FALSE)="Y",VLOOKUP(AV$6,'2021_Jurisdiction_Pop_Est'!$E$2:$L$430,2,FALSE),"")/'2021_Jurisdiction_Pop_Est'!$V$10)</f>
        <v>0</v>
      </c>
      <c r="AW60" s="1090">
        <f>$E60*(IF(VLOOKUP(AW$6,'2021_Jurisdiction_Pop_Est'!$E$2:$L$430,8,FALSE)="Y",VLOOKUP(AW$6,'2021_Jurisdiction_Pop_Est'!$E$2:$L$430,2,FALSE),"")/'2021_Jurisdiction_Pop_Est'!$V$10)</f>
        <v>0</v>
      </c>
      <c r="AX60" s="1090">
        <f>$E60*(IF(VLOOKUP(AX$6,'2021_Jurisdiction_Pop_Est'!$E$2:$L$430,8,FALSE)="Y",VLOOKUP(AX$6,'2021_Jurisdiction_Pop_Est'!$E$2:$L$430,2,FALSE),"")/'2021_Jurisdiction_Pop_Est'!$V$10)</f>
        <v>0</v>
      </c>
      <c r="AY60" s="1090">
        <f>$E60*(IF(VLOOKUP(AY$6,'2021_Jurisdiction_Pop_Est'!$E$2:$L$430,8,FALSE)="Y",VLOOKUP(AY$6,'2021_Jurisdiction_Pop_Est'!$E$2:$L$430,2,FALSE),"")/'2021_Jurisdiction_Pop_Est'!$V$10)</f>
        <v>0</v>
      </c>
      <c r="AZ60" s="1090">
        <f>$E60*(IF(VLOOKUP(AZ$6,'2021_Jurisdiction_Pop_Est'!$E$2:$L$430,8,FALSE)="Y",VLOOKUP(AZ$6,'2021_Jurisdiction_Pop_Est'!$E$2:$L$430,2,FALSE),"")/'2021_Jurisdiction_Pop_Est'!$V$10)</f>
        <v>0</v>
      </c>
      <c r="BA60" s="1090">
        <f>$E60*(IF(VLOOKUP(BA$6,'2021_Jurisdiction_Pop_Est'!$E$2:$L$430,8,FALSE)="Y",VLOOKUP(BA$6,'2021_Jurisdiction_Pop_Est'!$E$2:$L$430,2,FALSE),"")/'2021_Jurisdiction_Pop_Est'!$V$10)</f>
        <v>0</v>
      </c>
      <c r="BB60" s="1090">
        <f>$E60*(IF(VLOOKUP(BB$6,'2021_Jurisdiction_Pop_Est'!$E$2:$L$430,8,FALSE)="Y",VLOOKUP(BB$6,'2021_Jurisdiction_Pop_Est'!$E$2:$L$430,2,FALSE),"")/'2021_Jurisdiction_Pop_Est'!$V$10)</f>
        <v>0</v>
      </c>
      <c r="BC60" s="1090">
        <f>$E60*(IF(VLOOKUP(BC$6,'2021_Jurisdiction_Pop_Est'!$E$2:$L$430,8,FALSE)="Y",VLOOKUP(BC$6,'2021_Jurisdiction_Pop_Est'!$E$2:$L$430,2,FALSE),"")/'2021_Jurisdiction_Pop_Est'!$V$10)</f>
        <v>0</v>
      </c>
      <c r="BD60" s="1090">
        <f>$E60*(IF(VLOOKUP(BD$6,'2021_Jurisdiction_Pop_Est'!$E$2:$L$430,8,FALSE)="Y",VLOOKUP(BD$6,'2021_Jurisdiction_Pop_Est'!$E$2:$L$430,2,FALSE),"")/'2021_Jurisdiction_Pop_Est'!$V$10)</f>
        <v>0</v>
      </c>
      <c r="BE60" s="1090">
        <f>$E60*(IF(VLOOKUP(BE$6,'2021_Jurisdiction_Pop_Est'!$E$2:$L$430,8,FALSE)="Y",VLOOKUP(BE$6,'2021_Jurisdiction_Pop_Est'!$E$2:$L$430,2,FALSE),"")/'2021_Jurisdiction_Pop_Est'!$V$10)</f>
        <v>0</v>
      </c>
      <c r="BF60" s="1090">
        <f>$E60*(IF(VLOOKUP(BF$6,'2021_Jurisdiction_Pop_Est'!$E$2:$L$430,8,FALSE)="Y",VLOOKUP(BF$6,'2021_Jurisdiction_Pop_Est'!$E$2:$L$430,2,FALSE),"")/'2021_Jurisdiction_Pop_Est'!$V$10)</f>
        <v>0</v>
      </c>
      <c r="BG60" s="1090">
        <f>$E60*(IF(VLOOKUP(BG$6,'2021_Jurisdiction_Pop_Est'!$E$2:$L$430,8,FALSE)="Y",VLOOKUP(BG$6,'2021_Jurisdiction_Pop_Est'!$E$2:$L$430,2,FALSE),"")/'2021_Jurisdiction_Pop_Est'!$V$10)</f>
        <v>0</v>
      </c>
      <c r="BH60" s="1090">
        <f>$E60*(IF(VLOOKUP(BH$6,'2021_Jurisdiction_Pop_Est'!$E$2:$L$430,8,FALSE)="Y",VLOOKUP(BH$6,'2021_Jurisdiction_Pop_Est'!$E$2:$L$430,2,FALSE),"")/'2021_Jurisdiction_Pop_Est'!$V$10)</f>
        <v>0</v>
      </c>
      <c r="BI60" s="1090">
        <f>$E60*(IF(VLOOKUP(BI$6,'2021_Jurisdiction_Pop_Est'!$E$2:$L$430,8,FALSE)="Y",VLOOKUP(BI$6,'2021_Jurisdiction_Pop_Est'!$E$2:$L$430,2,FALSE),"")/'2021_Jurisdiction_Pop_Est'!$V$10)</f>
        <v>0</v>
      </c>
      <c r="BJ60" s="1090">
        <f>$E60*(IF(VLOOKUP(BJ$6,'2021_Jurisdiction_Pop_Est'!$E$2:$L$430,8,FALSE)="Y",VLOOKUP(BJ$6,'2021_Jurisdiction_Pop_Est'!$E$2:$L$430,2,FALSE),"")/'2021_Jurisdiction_Pop_Est'!$V$10)</f>
        <v>0</v>
      </c>
      <c r="BK60" s="1090">
        <f>$E60*(IF(VLOOKUP(BK$6,'2021_Jurisdiction_Pop_Est'!$E$2:$L$430,8,FALSE)="Y",VLOOKUP(BK$6,'2021_Jurisdiction_Pop_Est'!$E$2:$L$430,2,FALSE),"")/'2021_Jurisdiction_Pop_Est'!$V$10)</f>
        <v>0</v>
      </c>
      <c r="BL60" s="1090">
        <f>$E60*(IF(VLOOKUP(BL$6,'2021_Jurisdiction_Pop_Est'!$E$2:$L$430,8,FALSE)="Y",VLOOKUP(BL$6,'2021_Jurisdiction_Pop_Est'!$E$2:$L$430,2,FALSE),"")/'2021_Jurisdiction_Pop_Est'!$V$10)</f>
        <v>0</v>
      </c>
      <c r="BM60" s="1090">
        <f>$E60*(IF(VLOOKUP(BM$6,'2021_Jurisdiction_Pop_Est'!$E$2:$L$430,8,FALSE)="Y",VLOOKUP(BM$6,'2021_Jurisdiction_Pop_Est'!$E$2:$L$430,2,FALSE),"")/'2021_Jurisdiction_Pop_Est'!$V$10)</f>
        <v>0</v>
      </c>
      <c r="BN60" s="1090">
        <f>$E60*(IF(VLOOKUP(BN$6,'2021_Jurisdiction_Pop_Est'!$E$2:$L$430,8,FALSE)="Y",VLOOKUP(BN$6,'2021_Jurisdiction_Pop_Est'!$E$2:$L$430,2,FALSE),"")/'2021_Jurisdiction_Pop_Est'!$V$10)</f>
        <v>0</v>
      </c>
      <c r="BO60" s="1090">
        <f>$E60*(IF(VLOOKUP(BO$6,'2021_Jurisdiction_Pop_Est'!$E$2:$L$430,8,FALSE)="Y",VLOOKUP(BO$6,'2021_Jurisdiction_Pop_Est'!$E$2:$L$430,2,FALSE),"")/'2021_Jurisdiction_Pop_Est'!$V$10)</f>
        <v>0</v>
      </c>
      <c r="BP60" s="1090">
        <f>$E60*(IF(VLOOKUP(BP$6,'2021_Jurisdiction_Pop_Est'!$E$2:$L$430,8,FALSE)="Y",VLOOKUP(BP$6,'2021_Jurisdiction_Pop_Est'!$E$2:$L$430,2,FALSE),"")/'2021_Jurisdiction_Pop_Est'!$V$10)</f>
        <v>0</v>
      </c>
      <c r="BQ60" s="1090">
        <f>$E60*(IF(VLOOKUP(BQ$6,'2021_Jurisdiction_Pop_Est'!$E$2:$L$430,8,FALSE)="Y",VLOOKUP(BQ$6,'2021_Jurisdiction_Pop_Est'!$E$2:$L$430,2,FALSE),"")/'2021_Jurisdiction_Pop_Est'!$V$10)</f>
        <v>0</v>
      </c>
      <c r="BR60" s="1090">
        <f>$E60*(IF(VLOOKUP(BR$6,'2021_Jurisdiction_Pop_Est'!$E$2:$L$430,8,FALSE)="Y",VLOOKUP(BR$6,'2021_Jurisdiction_Pop_Est'!$E$2:$L$430,2,FALSE),"")/'2021_Jurisdiction_Pop_Est'!$V$10)</f>
        <v>0</v>
      </c>
      <c r="BS60" s="1350" t="e">
        <f>$E60*(IF(VLOOKUP(BS$6,'2021_Jurisdiction_Pop_Est'!$E$2:$L$430,8,FALSE)="Y",VLOOKUP(BS$6,'2021_Jurisdiction_Pop_Est'!$E$2:$L$430,2,FALSE),"")/'2021_Jurisdiction_Pop_Est'!$V$10)</f>
        <v>#VALUE!</v>
      </c>
      <c r="BT60" s="1090">
        <f>$E60*(IF(VLOOKUP(BT$6,'2021_Jurisdiction_Pop_Est'!$E$2:$L$430,8,FALSE)="Y",VLOOKUP(BT$6,'2021_Jurisdiction_Pop_Est'!$E$2:$L$430,2,FALSE),"")/'2021_Jurisdiction_Pop_Est'!$V$10)</f>
        <v>0</v>
      </c>
      <c r="BU60" s="1090">
        <f>$E60*(IF(VLOOKUP(BU$6,'2021_Jurisdiction_Pop_Est'!$E$2:$L$430,8,FALSE)="Y",VLOOKUP(BU$6,'2021_Jurisdiction_Pop_Est'!$E$2:$L$430,2,FALSE),"")/'2021_Jurisdiction_Pop_Est'!$V$10)</f>
        <v>0</v>
      </c>
      <c r="BV60" s="1350" t="e">
        <f>$E60*(IF(VLOOKUP(BV$6,'2021_Jurisdiction_Pop_Est'!$E$2:$L$430,8,FALSE)="Y",VLOOKUP(BV$6,'2021_Jurisdiction_Pop_Est'!$E$2:$L$430,2,FALSE),"")/'2021_Jurisdiction_Pop_Est'!$V$10)</f>
        <v>#VALUE!</v>
      </c>
      <c r="BW60" s="1090">
        <f>$E60*(IF(VLOOKUP(BW$6,'2021_Jurisdiction_Pop_Est'!$E$2:$L$430,8,FALSE)="Y",VLOOKUP(BW$6,'2021_Jurisdiction_Pop_Est'!$E$2:$L$430,2,FALSE),"")/'2021_Jurisdiction_Pop_Est'!$V$10)</f>
        <v>0</v>
      </c>
      <c r="BX60" s="1090">
        <f>$E60*(IF(VLOOKUP(BX$6,'2021_Jurisdiction_Pop_Est'!$E$2:$L$430,8,FALSE)="Y",VLOOKUP(BX$6,'2021_Jurisdiction_Pop_Est'!$E$2:$L$430,2,FALSE),"")/'2021_Jurisdiction_Pop_Est'!$V$10)</f>
        <v>0</v>
      </c>
      <c r="BY60" s="1090">
        <f>$E60*(IF(VLOOKUP(BY$6,'2021_Jurisdiction_Pop_Est'!$E$2:$L$430,8,FALSE)="Y",VLOOKUP(BY$6,'2021_Jurisdiction_Pop_Est'!$E$2:$L$430,2,FALSE),"")/'2021_Jurisdiction_Pop_Est'!$V$10)</f>
        <v>0</v>
      </c>
      <c r="BZ60" s="1090">
        <f>$E60*(IF(VLOOKUP(BZ$6,'2021_Jurisdiction_Pop_Est'!$E$2:$L$430,8,FALSE)="Y",VLOOKUP(BZ$6,'2021_Jurisdiction_Pop_Est'!$E$2:$L$430,2,FALSE),"")/'2021_Jurisdiction_Pop_Est'!$V$10)</f>
        <v>0</v>
      </c>
      <c r="CA60" s="1350">
        <f>$E60*(IF(VLOOKUP(CA$6,'2021_Jurisdiction_Pop_Est'!$E$2:$L$430,8,FALSE)="Y",VLOOKUP(CA$6,'2021_Jurisdiction_Pop_Est'!$E$2:$L$430,2,FALSE),"")/'2021_Jurisdiction_Pop_Est'!$V$10)</f>
        <v>0</v>
      </c>
      <c r="CB60" s="1090">
        <f>$E60*(IF(VLOOKUP(CB$6,'2021_Jurisdiction_Pop_Est'!$E$2:$L$430,8,FALSE)="Y",VLOOKUP(CB$6,'2021_Jurisdiction_Pop_Est'!$E$2:$L$430,2,FALSE),"")/'2021_Jurisdiction_Pop_Est'!$V$10)</f>
        <v>0</v>
      </c>
      <c r="CC60" s="1090">
        <f>$E60*(IF(VLOOKUP(CC$6,'2021_Jurisdiction_Pop_Est'!$E$2:$L$430,8,FALSE)="Y",VLOOKUP(CC$6,'2021_Jurisdiction_Pop_Est'!$E$2:$L$430,2,FALSE),"")/'2021_Jurisdiction_Pop_Est'!$V$10)</f>
        <v>0</v>
      </c>
      <c r="CD60" s="1129"/>
      <c r="CE60" s="1129"/>
      <c r="CF60" s="1129"/>
      <c r="CG60" s="1129"/>
      <c r="CH60" s="1129"/>
      <c r="CI60" s="1129"/>
      <c r="CJ60" s="1129"/>
      <c r="CK60" s="1129"/>
      <c r="CL60" s="1122"/>
      <c r="CM60" s="1122">
        <v>16248.596800336631</v>
      </c>
      <c r="CN60" s="1122">
        <v>11564</v>
      </c>
      <c r="CO60" s="1122">
        <v>4684.5968003366306</v>
      </c>
      <c r="CP60" s="1127">
        <v>0.40510176412457893</v>
      </c>
    </row>
    <row r="61" spans="1:94" s="1131" customFormat="1" ht="16.95" customHeight="1" x14ac:dyDescent="0.25">
      <c r="A61" s="1158"/>
      <c r="B61" s="952"/>
      <c r="C61" s="1202"/>
      <c r="D61" s="955"/>
      <c r="E61" s="959"/>
      <c r="F61" s="953"/>
      <c r="G61" s="953"/>
      <c r="H61" s="1154"/>
      <c r="I61" s="1114"/>
      <c r="J61" s="1114"/>
      <c r="K61" s="1114"/>
      <c r="L61" s="1114"/>
      <c r="M61" s="1114"/>
      <c r="N61" s="1114"/>
      <c r="O61" s="1114"/>
      <c r="P61" s="1114"/>
      <c r="Q61" s="1114"/>
      <c r="R61" s="1114"/>
      <c r="S61" s="1114"/>
      <c r="T61" s="1114"/>
      <c r="U61" s="1114"/>
      <c r="V61" s="1114"/>
      <c r="W61" s="1114"/>
      <c r="X61" s="1114"/>
      <c r="Y61" s="1114"/>
      <c r="Z61" s="1114"/>
      <c r="AA61" s="1114"/>
      <c r="AB61" s="1114"/>
      <c r="AC61" s="1114"/>
      <c r="AD61" s="1114"/>
      <c r="AE61" s="1114"/>
      <c r="AF61" s="1114"/>
      <c r="AG61" s="1114"/>
      <c r="AH61" s="1114"/>
      <c r="AI61" s="1114"/>
      <c r="AJ61" s="1114"/>
      <c r="AK61" s="1114"/>
      <c r="AL61" s="1114"/>
      <c r="AM61" s="1114"/>
      <c r="AN61" s="1114"/>
      <c r="AO61" s="1114"/>
      <c r="AP61" s="1114"/>
      <c r="AQ61" s="1114"/>
      <c r="AR61" s="1114"/>
      <c r="AS61" s="1114"/>
      <c r="AT61" s="1114"/>
      <c r="AU61" s="1114"/>
      <c r="AV61" s="1114"/>
      <c r="AW61" s="1114"/>
      <c r="AX61" s="1114"/>
      <c r="AY61" s="1114"/>
      <c r="AZ61" s="1114"/>
      <c r="BA61" s="1114"/>
      <c r="BB61" s="1114"/>
      <c r="BC61" s="1114"/>
      <c r="BD61" s="1114"/>
      <c r="BE61" s="1114"/>
      <c r="BF61" s="1114"/>
      <c r="BG61" s="1114"/>
      <c r="BH61" s="1114"/>
      <c r="BI61" s="1114"/>
      <c r="BJ61" s="1114"/>
      <c r="BK61" s="1114"/>
      <c r="BL61" s="1114"/>
      <c r="BM61" s="1114"/>
      <c r="BN61" s="1114"/>
      <c r="BO61" s="1114"/>
      <c r="BP61" s="1114"/>
      <c r="BQ61" s="1114"/>
      <c r="BR61" s="1114"/>
      <c r="BS61" s="1114"/>
      <c r="BT61" s="1114"/>
      <c r="BU61" s="1114"/>
      <c r="BV61" s="1114"/>
      <c r="BW61" s="1114"/>
      <c r="BX61" s="1114"/>
      <c r="BY61" s="1114"/>
      <c r="BZ61" s="1114"/>
      <c r="CA61" s="1114"/>
      <c r="CB61" s="1114"/>
      <c r="CC61" s="1114"/>
      <c r="CD61" s="1114"/>
      <c r="CE61" s="1114"/>
      <c r="CF61" s="1114"/>
      <c r="CG61" s="1114"/>
      <c r="CH61" s="1114"/>
      <c r="CI61" s="1114"/>
      <c r="CJ61" s="1114"/>
      <c r="CK61" s="1114"/>
      <c r="CM61" s="1114"/>
      <c r="CN61" s="1114"/>
      <c r="CO61" s="1114"/>
      <c r="CP61" s="1149"/>
    </row>
    <row r="62" spans="1:94" s="1150" customFormat="1" ht="16.95" customHeight="1" x14ac:dyDescent="0.25">
      <c r="A62" s="1141"/>
      <c r="B62" s="1160" t="s">
        <v>233</v>
      </c>
      <c r="C62" s="1088" t="s">
        <v>723</v>
      </c>
      <c r="D62" s="955"/>
      <c r="E62" s="959"/>
      <c r="F62" s="953"/>
      <c r="G62" s="953"/>
      <c r="H62" s="1090"/>
      <c r="I62" s="1091"/>
      <c r="J62" s="1091"/>
      <c r="K62" s="1091"/>
      <c r="L62" s="1091"/>
      <c r="M62" s="1091"/>
      <c r="N62" s="1091"/>
      <c r="O62" s="1091"/>
      <c r="P62" s="1091"/>
      <c r="Q62" s="1091"/>
      <c r="R62" s="1091"/>
      <c r="S62" s="1092"/>
      <c r="T62" s="1091"/>
      <c r="U62" s="1091"/>
      <c r="V62" s="1091"/>
      <c r="W62" s="1091"/>
      <c r="X62" s="1091"/>
      <c r="Y62" s="1093"/>
      <c r="Z62" s="1093"/>
      <c r="AA62" s="1093"/>
      <c r="AB62" s="1093" t="s">
        <v>6</v>
      </c>
      <c r="AC62" s="1093"/>
      <c r="AD62" s="1093"/>
      <c r="AE62" s="1093"/>
      <c r="AF62" s="1093"/>
      <c r="AG62" s="1093"/>
      <c r="AH62" s="1093"/>
      <c r="AI62" s="1093"/>
      <c r="AJ62" s="1093"/>
      <c r="AK62" s="1092"/>
      <c r="AL62" s="1092"/>
      <c r="AM62" s="1092"/>
      <c r="AN62" s="1092"/>
      <c r="AO62" s="1092"/>
      <c r="AP62" s="1092"/>
      <c r="AQ62" s="1094"/>
      <c r="AR62" s="1095"/>
      <c r="AS62" s="1095"/>
      <c r="AT62" s="1123"/>
      <c r="AU62" s="1123"/>
      <c r="AV62" s="1123"/>
      <c r="AW62" s="1097"/>
      <c r="AX62" s="1098"/>
      <c r="AY62" s="1098"/>
      <c r="AZ62" s="1099"/>
      <c r="BA62" s="1099"/>
      <c r="BB62" s="1100"/>
      <c r="BC62" s="1101"/>
      <c r="BD62" s="1102"/>
      <c r="BE62" s="1103"/>
      <c r="BF62" s="1103"/>
      <c r="BG62" s="1104"/>
      <c r="BH62" s="1104"/>
      <c r="BI62" s="1104"/>
      <c r="BJ62" s="1104"/>
      <c r="BK62" s="1105"/>
      <c r="BL62" s="1106"/>
      <c r="BM62" s="1107"/>
      <c r="BN62" s="1107"/>
      <c r="BO62" s="1107"/>
      <c r="BP62" s="1101"/>
      <c r="BQ62" s="1106"/>
      <c r="BR62" s="1107"/>
      <c r="BS62" s="1101"/>
      <c r="BT62" s="1108"/>
      <c r="BU62" s="1109"/>
      <c r="BV62" s="1101"/>
      <c r="BW62" s="1110"/>
      <c r="BX62" s="1111"/>
      <c r="BY62" s="1112"/>
      <c r="BZ62" s="1113"/>
      <c r="CA62" s="1102"/>
      <c r="CB62" s="1104"/>
      <c r="CC62" s="1104"/>
      <c r="CD62" s="1114"/>
      <c r="CE62" s="1114"/>
      <c r="CF62" s="1114"/>
      <c r="CG62" s="1114"/>
      <c r="CH62" s="1114"/>
      <c r="CI62" s="1114"/>
      <c r="CJ62" s="1114"/>
      <c r="CK62" s="1114"/>
      <c r="CM62" s="1115">
        <v>0</v>
      </c>
      <c r="CN62" s="1115">
        <v>0</v>
      </c>
      <c r="CO62" s="1115">
        <v>0</v>
      </c>
      <c r="CP62" s="1117" t="e">
        <v>#DIV/0!</v>
      </c>
    </row>
    <row r="63" spans="1:94" s="1260" customFormat="1" ht="16.95" customHeight="1" x14ac:dyDescent="0.25">
      <c r="A63" s="1253"/>
      <c r="B63" s="1254" t="s">
        <v>235</v>
      </c>
      <c r="C63" s="1255" t="s">
        <v>235</v>
      </c>
      <c r="D63" s="1256" t="s">
        <v>724</v>
      </c>
      <c r="E63" s="1265">
        <v>1050959</v>
      </c>
      <c r="F63" s="1258" t="s">
        <v>237</v>
      </c>
      <c r="G63" s="1255" t="s">
        <v>238</v>
      </c>
      <c r="H63" s="1266">
        <v>700500</v>
      </c>
      <c r="I63" s="1260" t="s">
        <v>6</v>
      </c>
      <c r="J63" s="1260" t="s">
        <v>6</v>
      </c>
      <c r="L63" s="1260" t="s">
        <v>6</v>
      </c>
      <c r="M63" s="1260">
        <v>20000</v>
      </c>
      <c r="N63" s="1260" t="s">
        <v>6</v>
      </c>
      <c r="O63" s="1260">
        <v>23275</v>
      </c>
      <c r="P63" s="1260" t="s">
        <v>6</v>
      </c>
      <c r="Q63" s="1260" t="s">
        <v>6</v>
      </c>
      <c r="R63" s="1260" t="s">
        <v>6</v>
      </c>
      <c r="S63" s="1260">
        <v>50710</v>
      </c>
      <c r="T63" s="1260">
        <v>17450</v>
      </c>
      <c r="U63" s="1260">
        <v>17300</v>
      </c>
      <c r="V63" s="1260" t="s">
        <v>6</v>
      </c>
      <c r="W63" s="1260">
        <v>75777</v>
      </c>
      <c r="X63" s="1260">
        <v>37500</v>
      </c>
      <c r="Y63" s="1260">
        <v>23084</v>
      </c>
      <c r="Z63" s="1260">
        <v>97265</v>
      </c>
      <c r="AA63" s="1260">
        <v>152877</v>
      </c>
      <c r="AB63" s="1260" t="s">
        <v>6</v>
      </c>
      <c r="AC63" s="1260">
        <v>17520</v>
      </c>
      <c r="AD63" s="1260">
        <v>84034</v>
      </c>
      <c r="AE63" s="1260">
        <v>22285</v>
      </c>
      <c r="AF63" s="1260" t="s">
        <v>6</v>
      </c>
      <c r="AG63" s="1260" t="s">
        <v>6</v>
      </c>
      <c r="AH63" s="1260">
        <v>39833</v>
      </c>
      <c r="AI63" s="1260" t="s">
        <v>6</v>
      </c>
      <c r="AJ63" s="1260" t="s">
        <v>6</v>
      </c>
      <c r="AL63" s="1260">
        <v>21590</v>
      </c>
      <c r="AP63" s="1260" t="s">
        <v>6</v>
      </c>
      <c r="CM63" s="1260">
        <v>1401000</v>
      </c>
      <c r="CN63" s="1260">
        <v>1173189.3895999999</v>
      </c>
      <c r="CO63" s="1260">
        <v>227810.61040000012</v>
      </c>
      <c r="CP63" s="1263">
        <v>0.19418059216992439</v>
      </c>
    </row>
    <row r="64" spans="1:94" s="1260" customFormat="1" ht="16.95" customHeight="1" x14ac:dyDescent="0.25">
      <c r="A64" s="1253"/>
      <c r="B64" s="1254" t="s">
        <v>248</v>
      </c>
      <c r="C64" s="1255" t="s">
        <v>249</v>
      </c>
      <c r="D64" s="1278" t="s">
        <v>250</v>
      </c>
      <c r="E64" s="1265">
        <v>193476</v>
      </c>
      <c r="F64" s="1258" t="s">
        <v>237</v>
      </c>
      <c r="G64" s="1258" t="s">
        <v>247</v>
      </c>
      <c r="H64" s="1266">
        <v>100000</v>
      </c>
      <c r="M64" s="1260" t="s">
        <v>6</v>
      </c>
      <c r="O64" s="1260" t="s">
        <v>6</v>
      </c>
      <c r="P64" s="1260" t="s">
        <v>6</v>
      </c>
      <c r="Q64" s="1260" t="s">
        <v>6</v>
      </c>
      <c r="T64" s="1260">
        <v>20000</v>
      </c>
      <c r="U64" s="1260">
        <v>10000</v>
      </c>
      <c r="V64" s="1260" t="s">
        <v>6</v>
      </c>
      <c r="W64" s="1260">
        <v>20000</v>
      </c>
      <c r="Y64" s="1260" t="s">
        <v>6</v>
      </c>
      <c r="Z64" s="1260">
        <v>10000</v>
      </c>
      <c r="AA64" s="1260">
        <v>20000</v>
      </c>
      <c r="AB64" s="1260" t="s">
        <v>6</v>
      </c>
      <c r="AC64" s="1260">
        <v>10000</v>
      </c>
      <c r="AD64" s="1260" t="s">
        <v>6</v>
      </c>
      <c r="AI64" s="1260" t="s">
        <v>6</v>
      </c>
      <c r="AL64" s="1260">
        <v>10000</v>
      </c>
      <c r="CM64" s="1260">
        <v>200000</v>
      </c>
      <c r="CN64" s="1260">
        <v>216523.5644</v>
      </c>
      <c r="CO64" s="1260">
        <v>-16523.564400000003</v>
      </c>
      <c r="CP64" s="1263">
        <v>-7.6313007527784832E-2</v>
      </c>
    </row>
    <row r="65" spans="1:100" s="1260" customFormat="1" ht="16.95" customHeight="1" x14ac:dyDescent="0.25">
      <c r="A65" s="1253"/>
      <c r="B65" s="1254" t="s">
        <v>251</v>
      </c>
      <c r="C65" s="1255" t="s">
        <v>252</v>
      </c>
      <c r="D65" s="1278" t="s">
        <v>547</v>
      </c>
      <c r="E65" s="1265">
        <v>3366677</v>
      </c>
      <c r="F65" s="1279" t="s">
        <v>237</v>
      </c>
      <c r="G65" s="1258" t="s">
        <v>247</v>
      </c>
      <c r="H65" s="1266">
        <v>1267047</v>
      </c>
      <c r="I65" s="1260">
        <v>55000</v>
      </c>
      <c r="J65" s="1260">
        <v>55000</v>
      </c>
      <c r="K65" s="1260">
        <v>500000</v>
      </c>
      <c r="L65" s="1260">
        <v>40000</v>
      </c>
      <c r="M65" s="1260">
        <v>75000</v>
      </c>
      <c r="N65" s="1260">
        <v>45000</v>
      </c>
      <c r="O65" s="1260">
        <v>75000</v>
      </c>
      <c r="P65" s="1260">
        <v>45000</v>
      </c>
      <c r="Q65" s="1260">
        <v>45000</v>
      </c>
      <c r="R65" s="1260">
        <v>45000</v>
      </c>
      <c r="S65" s="1260">
        <v>45000</v>
      </c>
      <c r="T65" s="1260">
        <v>75000</v>
      </c>
      <c r="U65" s="1260">
        <v>45000</v>
      </c>
      <c r="V65" s="1260">
        <v>55000</v>
      </c>
      <c r="W65" s="1260">
        <v>65000</v>
      </c>
      <c r="X65" s="1260">
        <v>55000</v>
      </c>
      <c r="Y65" s="1260">
        <v>50000</v>
      </c>
      <c r="Z65" s="1260">
        <v>50000</v>
      </c>
      <c r="AA65" s="1260">
        <v>50000</v>
      </c>
      <c r="AB65" s="1260" t="s">
        <v>6</v>
      </c>
      <c r="AC65" s="1260">
        <v>50000</v>
      </c>
      <c r="AD65" s="1260">
        <v>50000</v>
      </c>
      <c r="AE65" s="1260">
        <v>50000</v>
      </c>
      <c r="AF65" s="1260">
        <v>50000</v>
      </c>
      <c r="AG65" s="1260">
        <v>50000</v>
      </c>
      <c r="AH65" s="1260">
        <v>50000</v>
      </c>
      <c r="AI65" s="1260">
        <v>50000</v>
      </c>
      <c r="AJ65" s="1260">
        <v>50000</v>
      </c>
      <c r="AL65" s="1260" t="s">
        <v>6</v>
      </c>
      <c r="AS65" s="1260" t="s">
        <v>6</v>
      </c>
      <c r="CM65" s="1260">
        <v>3137047</v>
      </c>
      <c r="CN65" s="1260">
        <v>3670099.4632000001</v>
      </c>
      <c r="CO65" s="1260">
        <v>-533052.46320000011</v>
      </c>
      <c r="CP65" s="1263">
        <v>-0.14524196647663215</v>
      </c>
    </row>
    <row r="66" spans="1:100" s="1260" customFormat="1" ht="16.95" customHeight="1" x14ac:dyDescent="0.25">
      <c r="A66" s="1253"/>
      <c r="B66" s="1254" t="s">
        <v>257</v>
      </c>
      <c r="C66" s="1268" t="s">
        <v>725</v>
      </c>
      <c r="D66" s="1278" t="s">
        <v>548</v>
      </c>
      <c r="E66" s="1257">
        <v>1383588</v>
      </c>
      <c r="F66" s="1279" t="s">
        <v>260</v>
      </c>
      <c r="G66" s="1258" t="s">
        <v>247</v>
      </c>
      <c r="H66" s="1266">
        <v>680383</v>
      </c>
      <c r="I66" s="1260" t="s">
        <v>6</v>
      </c>
      <c r="K66" s="1260">
        <v>680383</v>
      </c>
      <c r="CM66" s="1260">
        <v>1360766</v>
      </c>
      <c r="CN66" s="1260">
        <v>680383.01439999999</v>
      </c>
      <c r="CO66" s="1260">
        <v>680382.98560000001</v>
      </c>
      <c r="CP66" s="1263">
        <v>0.999999957670901</v>
      </c>
    </row>
    <row r="67" spans="1:100" s="1115" customFormat="1" ht="16.95" customHeight="1" x14ac:dyDescent="0.25">
      <c r="A67" s="1151"/>
      <c r="B67" s="1142"/>
      <c r="C67" s="1002" t="s">
        <v>726</v>
      </c>
      <c r="D67" s="1203" t="s">
        <v>727</v>
      </c>
      <c r="E67" s="1190">
        <v>1131663</v>
      </c>
      <c r="F67" s="1202"/>
      <c r="G67" s="953"/>
      <c r="H67" s="1090"/>
      <c r="I67" s="1091"/>
      <c r="J67" s="1091"/>
      <c r="K67" s="1091"/>
      <c r="L67" s="1091"/>
      <c r="M67" s="1091"/>
      <c r="N67" s="1091"/>
      <c r="O67" s="1091"/>
      <c r="P67" s="1091"/>
      <c r="Q67" s="1091"/>
      <c r="R67" s="1091"/>
      <c r="S67" s="1092"/>
      <c r="T67" s="1091"/>
      <c r="U67" s="1091"/>
      <c r="V67" s="1091"/>
      <c r="W67" s="1091"/>
      <c r="X67" s="1091"/>
      <c r="Y67" s="1093"/>
      <c r="Z67" s="1093"/>
      <c r="AA67" s="1093"/>
      <c r="AB67" s="1093"/>
      <c r="AC67" s="1093"/>
      <c r="AD67" s="1093"/>
      <c r="AE67" s="1093"/>
      <c r="AF67" s="1093"/>
      <c r="AG67" s="1093"/>
      <c r="AH67" s="1093"/>
      <c r="AI67" s="1093"/>
      <c r="AJ67" s="1093"/>
      <c r="AK67" s="1092"/>
      <c r="AL67" s="1092"/>
      <c r="AM67" s="1092"/>
      <c r="AN67" s="1092"/>
      <c r="AO67" s="1092"/>
      <c r="AP67" s="1092"/>
      <c r="AQ67" s="1094"/>
      <c r="AR67" s="1095"/>
      <c r="AS67" s="1095"/>
      <c r="AT67" s="1123"/>
      <c r="AU67" s="1123"/>
      <c r="AV67" s="1123"/>
      <c r="AW67" s="1097"/>
      <c r="AX67" s="1098"/>
      <c r="AY67" s="1098"/>
      <c r="AZ67" s="1099"/>
      <c r="BA67" s="1099"/>
      <c r="BB67" s="1100"/>
      <c r="BC67" s="1101"/>
      <c r="BD67" s="1102"/>
      <c r="BE67" s="1103"/>
      <c r="BF67" s="1103"/>
      <c r="BG67" s="1104"/>
      <c r="BH67" s="1104"/>
      <c r="BI67" s="1104"/>
      <c r="BJ67" s="1104"/>
      <c r="BK67" s="1105"/>
      <c r="BL67" s="1106"/>
      <c r="BM67" s="1107"/>
      <c r="BN67" s="1107"/>
      <c r="BO67" s="1107"/>
      <c r="BP67" s="1101"/>
      <c r="BQ67" s="1106"/>
      <c r="BR67" s="1107"/>
      <c r="BS67" s="1101"/>
      <c r="BT67" s="1108"/>
      <c r="BU67" s="1109"/>
      <c r="BV67" s="1101"/>
      <c r="BW67" s="1110"/>
      <c r="BX67" s="1111"/>
      <c r="BY67" s="1112"/>
      <c r="BZ67" s="1113"/>
      <c r="CA67" s="1102"/>
      <c r="CB67" s="1104"/>
      <c r="CC67" s="1104"/>
      <c r="CD67" s="1114"/>
      <c r="CE67" s="1114"/>
      <c r="CF67" s="1114"/>
      <c r="CG67" s="1114"/>
      <c r="CH67" s="1114"/>
      <c r="CI67" s="1114"/>
      <c r="CJ67" s="1114"/>
      <c r="CK67" s="1114"/>
      <c r="CL67" s="1191"/>
      <c r="CP67" s="1117"/>
    </row>
    <row r="68" spans="1:100" s="1115" customFormat="1" ht="16.95" customHeight="1" x14ac:dyDescent="0.25">
      <c r="A68" s="1151"/>
      <c r="B68" s="1142"/>
      <c r="C68" s="1002" t="s">
        <v>728</v>
      </c>
      <c r="D68" s="1203" t="s">
        <v>729</v>
      </c>
      <c r="E68" s="1190">
        <v>571428</v>
      </c>
      <c r="F68" s="1202"/>
      <c r="G68" s="953"/>
      <c r="H68" s="1090"/>
      <c r="I68" s="1091"/>
      <c r="J68" s="1091"/>
      <c r="K68" s="1091"/>
      <c r="L68" s="1091"/>
      <c r="M68" s="1091"/>
      <c r="N68" s="1091"/>
      <c r="O68" s="1091"/>
      <c r="P68" s="1091"/>
      <c r="Q68" s="1091"/>
      <c r="R68" s="1091"/>
      <c r="S68" s="1092"/>
      <c r="T68" s="1091"/>
      <c r="U68" s="1091"/>
      <c r="V68" s="1091"/>
      <c r="W68" s="1091"/>
      <c r="X68" s="1091"/>
      <c r="Y68" s="1093"/>
      <c r="Z68" s="1093"/>
      <c r="AA68" s="1093"/>
      <c r="AB68" s="1093"/>
      <c r="AC68" s="1093"/>
      <c r="AD68" s="1093"/>
      <c r="AE68" s="1093"/>
      <c r="AF68" s="1093"/>
      <c r="AG68" s="1093"/>
      <c r="AH68" s="1093"/>
      <c r="AI68" s="1093"/>
      <c r="AJ68" s="1093"/>
      <c r="AK68" s="1092"/>
      <c r="AL68" s="1092"/>
      <c r="AM68" s="1092"/>
      <c r="AN68" s="1092"/>
      <c r="AO68" s="1092"/>
      <c r="AP68" s="1092"/>
      <c r="AQ68" s="1094"/>
      <c r="AR68" s="1095"/>
      <c r="AS68" s="1095"/>
      <c r="AT68" s="1123"/>
      <c r="AU68" s="1123"/>
      <c r="AV68" s="1123"/>
      <c r="AW68" s="1097"/>
      <c r="AX68" s="1098"/>
      <c r="AY68" s="1098"/>
      <c r="AZ68" s="1099"/>
      <c r="BA68" s="1099"/>
      <c r="BB68" s="1100"/>
      <c r="BC68" s="1101"/>
      <c r="BD68" s="1102"/>
      <c r="BE68" s="1103"/>
      <c r="BF68" s="1103"/>
      <c r="BG68" s="1104"/>
      <c r="BH68" s="1104"/>
      <c r="BI68" s="1104"/>
      <c r="BJ68" s="1104"/>
      <c r="BK68" s="1105"/>
      <c r="BL68" s="1106"/>
      <c r="BM68" s="1107"/>
      <c r="BN68" s="1107"/>
      <c r="BO68" s="1107"/>
      <c r="BP68" s="1101"/>
      <c r="BQ68" s="1106"/>
      <c r="BR68" s="1107"/>
      <c r="BS68" s="1101"/>
      <c r="BT68" s="1108"/>
      <c r="BU68" s="1109"/>
      <c r="BV68" s="1101"/>
      <c r="BW68" s="1110"/>
      <c r="BX68" s="1111"/>
      <c r="BY68" s="1112"/>
      <c r="BZ68" s="1113"/>
      <c r="CA68" s="1102"/>
      <c r="CB68" s="1104"/>
      <c r="CC68" s="1104"/>
      <c r="CD68" s="1114"/>
      <c r="CE68" s="1114"/>
      <c r="CF68" s="1114"/>
      <c r="CG68" s="1114"/>
      <c r="CH68" s="1114"/>
      <c r="CI68" s="1114"/>
      <c r="CJ68" s="1114"/>
      <c r="CK68" s="1114"/>
      <c r="CL68" s="1191"/>
      <c r="CP68" s="1117"/>
    </row>
    <row r="69" spans="1:100" s="1115" customFormat="1" ht="16.95" customHeight="1" x14ac:dyDescent="0.25">
      <c r="A69" s="1151"/>
      <c r="B69" s="1142"/>
      <c r="C69" s="1204" t="s">
        <v>730</v>
      </c>
      <c r="D69" s="1203" t="s">
        <v>731</v>
      </c>
      <c r="E69" s="1190">
        <v>20000</v>
      </c>
      <c r="F69" s="1202"/>
      <c r="G69" s="953"/>
      <c r="H69" s="1090"/>
      <c r="I69" s="1091"/>
      <c r="J69" s="1091"/>
      <c r="K69" s="1091"/>
      <c r="L69" s="1091"/>
      <c r="M69" s="1091"/>
      <c r="N69" s="1091"/>
      <c r="O69" s="1091"/>
      <c r="P69" s="1091"/>
      <c r="Q69" s="1091"/>
      <c r="R69" s="1091"/>
      <c r="S69" s="1092"/>
      <c r="T69" s="1091"/>
      <c r="U69" s="1091"/>
      <c r="V69" s="1091"/>
      <c r="W69" s="1091"/>
      <c r="X69" s="1091"/>
      <c r="Y69" s="1093"/>
      <c r="Z69" s="1093"/>
      <c r="AA69" s="1093"/>
      <c r="AB69" s="1093"/>
      <c r="AC69" s="1093"/>
      <c r="AD69" s="1093"/>
      <c r="AE69" s="1093"/>
      <c r="AF69" s="1093"/>
      <c r="AG69" s="1093"/>
      <c r="AH69" s="1093"/>
      <c r="AI69" s="1093"/>
      <c r="AJ69" s="1093"/>
      <c r="AK69" s="1092"/>
      <c r="AL69" s="1092"/>
      <c r="AM69" s="1092"/>
      <c r="AN69" s="1092"/>
      <c r="AO69" s="1092"/>
      <c r="AP69" s="1092"/>
      <c r="AQ69" s="1094"/>
      <c r="AR69" s="1095"/>
      <c r="AS69" s="1095"/>
      <c r="AT69" s="1123"/>
      <c r="AU69" s="1123"/>
      <c r="AV69" s="1123"/>
      <c r="AW69" s="1097"/>
      <c r="AX69" s="1098"/>
      <c r="AY69" s="1098"/>
      <c r="AZ69" s="1099"/>
      <c r="BA69" s="1099"/>
      <c r="BB69" s="1100"/>
      <c r="BC69" s="1101"/>
      <c r="BD69" s="1102"/>
      <c r="BE69" s="1103"/>
      <c r="BF69" s="1103"/>
      <c r="BG69" s="1104"/>
      <c r="BH69" s="1104"/>
      <c r="BI69" s="1104"/>
      <c r="BJ69" s="1104"/>
      <c r="BK69" s="1105"/>
      <c r="BL69" s="1106"/>
      <c r="BM69" s="1107"/>
      <c r="BN69" s="1107"/>
      <c r="BO69" s="1107"/>
      <c r="BP69" s="1101"/>
      <c r="BQ69" s="1106"/>
      <c r="BR69" s="1107"/>
      <c r="BS69" s="1101"/>
      <c r="BT69" s="1108"/>
      <c r="BU69" s="1109"/>
      <c r="BV69" s="1101"/>
      <c r="BW69" s="1110"/>
      <c r="BX69" s="1111"/>
      <c r="BY69" s="1112"/>
      <c r="BZ69" s="1113"/>
      <c r="CA69" s="1102"/>
      <c r="CB69" s="1104"/>
      <c r="CC69" s="1104"/>
      <c r="CD69" s="1114"/>
      <c r="CE69" s="1114"/>
      <c r="CF69" s="1114"/>
      <c r="CG69" s="1114"/>
      <c r="CH69" s="1114"/>
      <c r="CI69" s="1114"/>
      <c r="CJ69" s="1114"/>
      <c r="CK69" s="1114"/>
      <c r="CL69" s="1191"/>
      <c r="CP69" s="1117"/>
    </row>
    <row r="70" spans="1:100" s="1131" customFormat="1" ht="16.95" customHeight="1" x14ac:dyDescent="0.25">
      <c r="A70" s="1158"/>
      <c r="B70" s="952"/>
      <c r="C70" s="1202"/>
      <c r="D70" s="955"/>
      <c r="E70" s="959"/>
      <c r="F70" s="953"/>
      <c r="G70" s="953"/>
      <c r="H70" s="1154"/>
      <c r="I70" s="1114"/>
      <c r="J70" s="1114"/>
      <c r="K70" s="1114"/>
      <c r="L70" s="1114"/>
      <c r="M70" s="1114"/>
      <c r="N70" s="1114"/>
      <c r="O70" s="1114"/>
      <c r="P70" s="1114"/>
      <c r="Q70" s="1114"/>
      <c r="R70" s="1114"/>
      <c r="S70" s="1114"/>
      <c r="T70" s="1114"/>
      <c r="U70" s="1114"/>
      <c r="V70" s="1114"/>
      <c r="W70" s="1114"/>
      <c r="X70" s="1114"/>
      <c r="Y70" s="1114"/>
      <c r="Z70" s="1114"/>
      <c r="AA70" s="1114"/>
      <c r="AB70" s="1114"/>
      <c r="AC70" s="1114"/>
      <c r="AD70" s="1114"/>
      <c r="AE70" s="1114"/>
      <c r="AF70" s="1114"/>
      <c r="AG70" s="1114"/>
      <c r="AH70" s="1114"/>
      <c r="AI70" s="1114"/>
      <c r="AJ70" s="1114"/>
      <c r="AK70" s="1114"/>
      <c r="AL70" s="1114"/>
      <c r="AM70" s="1114"/>
      <c r="AN70" s="1114"/>
      <c r="AO70" s="1114"/>
      <c r="AP70" s="1114"/>
      <c r="AQ70" s="1114"/>
      <c r="AR70" s="1114"/>
      <c r="AS70" s="1114"/>
      <c r="AT70" s="1114"/>
      <c r="AU70" s="1114"/>
      <c r="AV70" s="1114"/>
      <c r="AW70" s="1114"/>
      <c r="AX70" s="1114"/>
      <c r="AY70" s="1114"/>
      <c r="AZ70" s="1114"/>
      <c r="BA70" s="1114"/>
      <c r="BB70" s="1114"/>
      <c r="BC70" s="1114"/>
      <c r="BD70" s="1114"/>
      <c r="BE70" s="1114"/>
      <c r="BF70" s="1114"/>
      <c r="BG70" s="1114"/>
      <c r="BH70" s="1114"/>
      <c r="BI70" s="1114"/>
      <c r="BJ70" s="1114"/>
      <c r="BK70" s="1114"/>
      <c r="BL70" s="1114"/>
      <c r="BM70" s="1114"/>
      <c r="BN70" s="1114"/>
      <c r="BO70" s="1114"/>
      <c r="BP70" s="1114"/>
      <c r="BQ70" s="1114"/>
      <c r="BR70" s="1114"/>
      <c r="BS70" s="1114"/>
      <c r="BT70" s="1114"/>
      <c r="BU70" s="1114"/>
      <c r="BV70" s="1114"/>
      <c r="BW70" s="1114"/>
      <c r="BX70" s="1114"/>
      <c r="BY70" s="1114"/>
      <c r="BZ70" s="1114"/>
      <c r="CA70" s="1114"/>
      <c r="CB70" s="1114"/>
      <c r="CC70" s="1114"/>
      <c r="CD70" s="1114"/>
      <c r="CE70" s="1114"/>
      <c r="CF70" s="1114"/>
      <c r="CG70" s="1114"/>
      <c r="CH70" s="1114"/>
      <c r="CI70" s="1114"/>
      <c r="CJ70" s="1114"/>
      <c r="CK70" s="1114"/>
      <c r="CM70" s="1114"/>
      <c r="CN70" s="1114"/>
      <c r="CO70" s="1114"/>
      <c r="CP70" s="1149"/>
    </row>
    <row r="71" spans="1:100" s="1085" customFormat="1" ht="16.95" customHeight="1" x14ac:dyDescent="0.25">
      <c r="A71" s="1054"/>
      <c r="B71" s="1192" t="s">
        <v>549</v>
      </c>
      <c r="C71" s="1193" t="s">
        <v>262</v>
      </c>
      <c r="D71" s="955"/>
      <c r="E71" s="959"/>
      <c r="F71" s="1058"/>
      <c r="G71" s="1058"/>
      <c r="H71" s="1090"/>
      <c r="I71" s="1091"/>
      <c r="J71" s="1091"/>
      <c r="K71" s="1091"/>
      <c r="L71" s="1091"/>
      <c r="M71" s="1091"/>
      <c r="N71" s="1091"/>
      <c r="O71" s="1091"/>
      <c r="P71" s="1091"/>
      <c r="Q71" s="1091"/>
      <c r="R71" s="1091"/>
      <c r="S71" s="1092"/>
      <c r="T71" s="1091"/>
      <c r="U71" s="1091"/>
      <c r="V71" s="1091"/>
      <c r="W71" s="1091"/>
      <c r="X71" s="1091"/>
      <c r="Y71" s="1093"/>
      <c r="Z71" s="1093"/>
      <c r="AA71" s="1093"/>
      <c r="AB71" s="1093"/>
      <c r="AC71" s="1093"/>
      <c r="AD71" s="1093"/>
      <c r="AE71" s="1093"/>
      <c r="AF71" s="1093"/>
      <c r="AG71" s="1093"/>
      <c r="AH71" s="1093"/>
      <c r="AI71" s="1093"/>
      <c r="AJ71" s="1093"/>
      <c r="AK71" s="1092"/>
      <c r="AL71" s="1092"/>
      <c r="AM71" s="1092"/>
      <c r="AN71" s="1092"/>
      <c r="AO71" s="1092"/>
      <c r="AP71" s="1092"/>
      <c r="AQ71" s="1094"/>
      <c r="AR71" s="1095"/>
      <c r="AS71" s="1095"/>
      <c r="AT71" s="1123"/>
      <c r="AU71" s="1123"/>
      <c r="AV71" s="1123"/>
      <c r="AW71" s="1097"/>
      <c r="AX71" s="1098"/>
      <c r="AY71" s="1098"/>
      <c r="AZ71" s="1099"/>
      <c r="BA71" s="1099"/>
      <c r="BB71" s="1100"/>
      <c r="BC71" s="1101"/>
      <c r="BD71" s="1102"/>
      <c r="BE71" s="1103"/>
      <c r="BF71" s="1103"/>
      <c r="BG71" s="1104"/>
      <c r="BH71" s="1104"/>
      <c r="BI71" s="1104"/>
      <c r="BJ71" s="1104"/>
      <c r="BK71" s="1105"/>
      <c r="BL71" s="1106"/>
      <c r="BM71" s="1107"/>
      <c r="BN71" s="1107"/>
      <c r="BO71" s="1107"/>
      <c r="BP71" s="1101"/>
      <c r="BQ71" s="1106"/>
      <c r="BR71" s="1107"/>
      <c r="BS71" s="1101"/>
      <c r="BT71" s="1108"/>
      <c r="BU71" s="1109"/>
      <c r="BV71" s="1101"/>
      <c r="BW71" s="1110"/>
      <c r="BX71" s="1111"/>
      <c r="BY71" s="1112"/>
      <c r="BZ71" s="1113"/>
      <c r="CA71" s="1102"/>
      <c r="CB71" s="1104"/>
      <c r="CC71" s="1104"/>
      <c r="CD71" s="1114"/>
      <c r="CE71" s="1114"/>
      <c r="CF71" s="1114"/>
      <c r="CG71" s="1114"/>
      <c r="CH71" s="1114"/>
      <c r="CI71" s="1114"/>
      <c r="CJ71" s="1114"/>
      <c r="CK71" s="1114"/>
      <c r="CM71" s="1115">
        <v>0</v>
      </c>
      <c r="CN71" s="1115">
        <v>0</v>
      </c>
      <c r="CO71" s="1115">
        <v>0</v>
      </c>
      <c r="CP71" s="1117" t="e">
        <v>#DIV/0!</v>
      </c>
    </row>
    <row r="72" spans="1:100" s="1191" customFormat="1" ht="16.95" customHeight="1" x14ac:dyDescent="0.25">
      <c r="A72" s="1205"/>
      <c r="B72" s="1142" t="s">
        <v>263</v>
      </c>
      <c r="C72" s="1143" t="s">
        <v>264</v>
      </c>
      <c r="D72" s="955" t="s">
        <v>732</v>
      </c>
      <c r="E72" s="1206">
        <v>56000</v>
      </c>
      <c r="F72" s="1122" t="s">
        <v>220</v>
      </c>
      <c r="G72" s="1122" t="s">
        <v>266</v>
      </c>
      <c r="H72" s="1090">
        <f>$E72*(IF(VLOOKUP(H$6,'2021_Jurisdiction_Pop_Est'!$E$2:$L$430,8,FALSE)="Y",VLOOKUP(H$6,'2021_Jurisdiction_Pop_Est'!$E$2:$L$430,2,FALSE),"")/'2021_Jurisdiction_Pop_Est'!$V$10)</f>
        <v>43947.872748179376</v>
      </c>
      <c r="I72" s="1090">
        <f>$E72*(IF(VLOOKUP(I$6,'2021_Jurisdiction_Pop_Est'!$E$2:$L$430,8,FALSE)="Y",VLOOKUP(I$6,'2021_Jurisdiction_Pop_Est'!$E$2:$L$430,2,FALSE),"")/'2021_Jurisdiction_Pop_Est'!$V$10)</f>
        <v>459.1608345281528</v>
      </c>
      <c r="J72" s="1090">
        <f>$E72*(IF(VLOOKUP(J$6,'2021_Jurisdiction_Pop_Est'!$E$2:$L$430,8,FALSE)="Y",VLOOKUP(J$6,'2021_Jurisdiction_Pop_Est'!$E$2:$L$430,2,FALSE),"")/'2021_Jurisdiction_Pop_Est'!$V$10)</f>
        <v>313.64838711203862</v>
      </c>
      <c r="K72" s="1090">
        <f>$E72*(IF(VLOOKUP(K$6,'2021_Jurisdiction_Pop_Est'!$E$2:$L$430,8,FALSE)="Y",VLOOKUP(K$6,'2021_Jurisdiction_Pop_Est'!$E$2:$L$430,2,FALSE),"")/'2021_Jurisdiction_Pop_Est'!$V$10)</f>
        <v>30132.173057176253</v>
      </c>
      <c r="L72" s="1090">
        <f>$E72*(IF(VLOOKUP(L$6,'2021_Jurisdiction_Pop_Est'!$E$2:$L$430,8,FALSE)="Y",VLOOKUP(L$6,'2021_Jurisdiction_Pop_Est'!$E$2:$L$430,2,FALSE),"")/'2021_Jurisdiction_Pop_Est'!$V$10)</f>
        <v>1630.3820109876069</v>
      </c>
      <c r="M72" s="1090">
        <f>$E72*(IF(VLOOKUP(M$6,'2021_Jurisdiction_Pop_Est'!$E$2:$L$430,8,FALSE)="Y",VLOOKUP(M$6,'2021_Jurisdiction_Pop_Est'!$E$2:$L$430,2,FALSE),"")/'2021_Jurisdiction_Pop_Est'!$V$10)</f>
        <v>1184.040051294427</v>
      </c>
      <c r="N72" s="1090">
        <f>$E72*(IF(VLOOKUP(N$6,'2021_Jurisdiction_Pop_Est'!$E$2:$L$430,8,FALSE)="Y",VLOOKUP(N$6,'2021_Jurisdiction_Pop_Est'!$E$2:$L$430,2,FALSE),"")/'2021_Jurisdiction_Pop_Est'!$V$10)</f>
        <v>267.57330986282051</v>
      </c>
      <c r="O72" s="1090">
        <f>$E72*(IF(VLOOKUP(O$6,'2021_Jurisdiction_Pop_Est'!$E$2:$L$430,8,FALSE)="Y",VLOOKUP(O$6,'2021_Jurisdiction_Pop_Est'!$E$2:$L$430,2,FALSE),"")/'2021_Jurisdiction_Pop_Est'!$V$10)</f>
        <v>1368.77096848989</v>
      </c>
      <c r="P72" s="1090">
        <f>$E72*(IF(VLOOKUP(P$6,'2021_Jurisdiction_Pop_Est'!$E$2:$L$430,8,FALSE)="Y",VLOOKUP(P$6,'2021_Jurisdiction_Pop_Est'!$E$2:$L$430,2,FALSE),"")/'2021_Jurisdiction_Pop_Est'!$V$10)</f>
        <v>198.11289505936242</v>
      </c>
      <c r="Q72" s="1090">
        <f>$E72*(IF(VLOOKUP(Q$6,'2021_Jurisdiction_Pop_Est'!$E$2:$L$430,8,FALSE)="Y",VLOOKUP(Q$6,'2021_Jurisdiction_Pop_Est'!$E$2:$L$430,2,FALSE),"")/'2021_Jurisdiction_Pop_Est'!$V$10)</f>
        <v>1228.6908091175371</v>
      </c>
      <c r="R72" s="1090">
        <f>$E72*(IF(VLOOKUP(R$6,'2021_Jurisdiction_Pop_Est'!$E$2:$L$430,8,FALSE)="Y",VLOOKUP(R$6,'2021_Jurisdiction_Pop_Est'!$E$2:$L$430,2,FALSE),"")/'2021_Jurisdiction_Pop_Est'!$V$10)</f>
        <v>359.82283548400835</v>
      </c>
      <c r="S72" s="1090">
        <f>$E72*(IF(VLOOKUP(S$6,'2021_Jurisdiction_Pop_Est'!$E$2:$L$430,8,FALSE)="Y",VLOOKUP(S$6,'2021_Jurisdiction_Pop_Est'!$E$2:$L$430,2,FALSE),"")/'2021_Jurisdiction_Pop_Est'!$V$10)</f>
        <v>186.55272111257801</v>
      </c>
      <c r="T72" s="1090">
        <f>$E72*(IF(VLOOKUP(T$6,'2021_Jurisdiction_Pop_Est'!$E$2:$L$430,8,FALSE)="Y",VLOOKUP(T$6,'2021_Jurisdiction_Pop_Est'!$E$2:$L$430,2,FALSE),"")/'2021_Jurisdiction_Pop_Est'!$V$10)</f>
        <v>1354.7927638894805</v>
      </c>
      <c r="U72" s="1090">
        <f>$E72*(IF(VLOOKUP(U$6,'2021_Jurisdiction_Pop_Est'!$E$2:$L$430,8,FALSE)="Y",VLOOKUP(U$6,'2021_Jurisdiction_Pop_Est'!$E$2:$L$430,2,FALSE),"")/'2021_Jurisdiction_Pop_Est'!$V$10)</f>
        <v>1212.9239243075961</v>
      </c>
      <c r="V72" s="1090">
        <f>$E72*(IF(VLOOKUP(V$6,'2021_Jurisdiction_Pop_Est'!$E$2:$L$430,8,FALSE)="Y",VLOOKUP(V$6,'2021_Jurisdiction_Pop_Est'!$E$2:$L$430,2,FALSE),"")/'2021_Jurisdiction_Pop_Est'!$V$10)</f>
        <v>1297.2237601086458</v>
      </c>
      <c r="W72" s="1090">
        <f>$E72*(IF(VLOOKUP(W$6,'2021_Jurisdiction_Pop_Est'!$E$2:$L$430,8,FALSE)="Y",VLOOKUP(W$6,'2021_Jurisdiction_Pop_Est'!$E$2:$L$430,2,FALSE),"")/'2021_Jurisdiction_Pop_Est'!$V$10)</f>
        <v>670.88757340450195</v>
      </c>
      <c r="X72" s="1090">
        <f>$E72*(IF(VLOOKUP(X$6,'2021_Jurisdiction_Pop_Est'!$E$2:$L$430,8,FALSE)="Y",VLOOKUP(X$6,'2021_Jurisdiction_Pop_Est'!$E$2:$L$430,2,FALSE),"")/'2021_Jurisdiction_Pop_Est'!$V$10)</f>
        <v>487.2166148517241</v>
      </c>
      <c r="Y72" s="1090">
        <f>$E72*(IF(VLOOKUP(Y$6,'2021_Jurisdiction_Pop_Est'!$E$2:$L$430,8,FALSE)="Y",VLOOKUP(Y$6,'2021_Jurisdiction_Pop_Est'!$E$2:$L$430,2,FALSE),"")/'2021_Jurisdiction_Pop_Est'!$V$10)</f>
        <v>268.46764996758606</v>
      </c>
      <c r="Z72" s="1090">
        <f>$E72*(IF(VLOOKUP(Z$6,'2021_Jurisdiction_Pop_Est'!$E$2:$L$430,8,FALSE)="Y",VLOOKUP(Z$6,'2021_Jurisdiction_Pop_Est'!$E$2:$L$430,2,FALSE),"")/'2021_Jurisdiction_Pop_Est'!$V$10)</f>
        <v>148.26171514557868</v>
      </c>
      <c r="AA72" s="1090">
        <f>$E72*(IF(VLOOKUP(AA$6,'2021_Jurisdiction_Pop_Est'!$E$2:$L$430,8,FALSE)="Y",VLOOKUP(AA$6,'2021_Jurisdiction_Pop_Est'!$E$2:$L$430,2,FALSE),"")/'2021_Jurisdiction_Pop_Est'!$V$10)</f>
        <v>345.97712571393419</v>
      </c>
      <c r="AB72" s="1090">
        <f>$E72*(IF(VLOOKUP(AB$6,'2021_Jurisdiction_Pop_Est'!$E$2:$L$430,8,FALSE)="Y",VLOOKUP(AB$6,'2021_Jurisdiction_Pop_Est'!$E$2:$L$430,2,FALSE),"")/'2021_Jurisdiction_Pop_Est'!$V$10)</f>
        <v>140.27890161785652</v>
      </c>
      <c r="AC72" s="1090">
        <f>$E72*(IF(VLOOKUP(AC$6,'2021_Jurisdiction_Pop_Est'!$E$2:$L$430,8,FALSE)="Y",VLOOKUP(AC$6,'2021_Jurisdiction_Pop_Est'!$E$2:$L$430,2,FALSE),"")/'2021_Jurisdiction_Pop_Est'!$V$10)</f>
        <v>458.10087588546764</v>
      </c>
      <c r="AD72" s="1090">
        <f>$E72*(IF(VLOOKUP(AD$6,'2021_Jurisdiction_Pop_Est'!$E$2:$L$430,8,FALSE)="Y",VLOOKUP(AD$6,'2021_Jurisdiction_Pop_Est'!$E$2:$L$430,2,FALSE),"")/'2021_Jurisdiction_Pop_Est'!$V$10)</f>
        <v>365.71885543394421</v>
      </c>
      <c r="AE72" s="1090">
        <f>$E72*(IF(VLOOKUP(AE$6,'2021_Jurisdiction_Pop_Est'!$E$2:$L$430,8,FALSE)="Y",VLOOKUP(AE$6,'2021_Jurisdiction_Pop_Est'!$E$2:$L$430,2,FALSE),"")/'2021_Jurisdiction_Pop_Est'!$V$10)</f>
        <v>86.949732407762312</v>
      </c>
      <c r="AF72" s="1090">
        <f>$E72*(IF(VLOOKUP(AF$6,'2021_Jurisdiction_Pop_Est'!$E$2:$L$430,8,FALSE)="Y",VLOOKUP(AF$6,'2021_Jurisdiction_Pop_Est'!$E$2:$L$430,2,FALSE),"")/'2021_Jurisdiction_Pop_Est'!$V$10)</f>
        <v>139.45080892825877</v>
      </c>
      <c r="AG72" s="1090">
        <f>$E72*(IF(VLOOKUP(AG$6,'2021_Jurisdiction_Pop_Est'!$E$2:$L$430,8,FALSE)="Y",VLOOKUP(AG$6,'2021_Jurisdiction_Pop_Est'!$E$2:$L$430,2,FALSE),"")/'2021_Jurisdiction_Pop_Est'!$V$10)</f>
        <v>65.485569893388984</v>
      </c>
      <c r="AH72" s="1090">
        <f>$E72*(IF(VLOOKUP(AH$6,'2021_Jurisdiction_Pop_Est'!$E$2:$L$430,8,FALSE)="Y",VLOOKUP(AH$6,'2021_Jurisdiction_Pop_Est'!$E$2:$L$430,2,FALSE),"")/'2021_Jurisdiction_Pop_Est'!$V$10)</f>
        <v>576.55125420552781</v>
      </c>
      <c r="AI72" s="1090">
        <f>$E72*(IF(VLOOKUP(AI$6,'2021_Jurisdiction_Pop_Est'!$E$2:$L$430,8,FALSE)="Y",VLOOKUP(AI$6,'2021_Jurisdiction_Pop_Est'!$E$2:$L$430,2,FALSE),"")/'2021_Jurisdiction_Pop_Est'!$V$10)</f>
        <v>46.836922523647956</v>
      </c>
      <c r="AJ72" s="1090">
        <f>$E72*(IF(VLOOKUP(AJ$6,'2021_Jurisdiction_Pop_Est'!$E$2:$L$430,8,FALSE)="Y",VLOOKUP(AJ$6,'2021_Jurisdiction_Pop_Est'!$E$2:$L$430,2,FALSE),"")/'2021_Jurisdiction_Pop_Est'!$V$10)</f>
        <v>33.189954999077266</v>
      </c>
      <c r="AK72" s="1090">
        <f>$E72*(IF(VLOOKUP(AK$6,'2021_Jurisdiction_Pop_Est'!$E$2:$L$430,8,FALSE)="Y",VLOOKUP(AK$6,'2021_Jurisdiction_Pop_Est'!$E$2:$L$430,2,FALSE),"")/'2021_Jurisdiction_Pop_Est'!$V$10)</f>
        <v>73.634001959030712</v>
      </c>
      <c r="AL72" s="1090">
        <f>$E72*(IF(VLOOKUP(AL$6,'2021_Jurisdiction_Pop_Est'!$E$2:$L$430,8,FALSE)="Y",VLOOKUP(AL$6,'2021_Jurisdiction_Pop_Est'!$E$2:$L$430,2,FALSE),"")/'2021_Jurisdiction_Pop_Est'!$V$10)</f>
        <v>7.7840712822187204</v>
      </c>
      <c r="AM72" s="1090">
        <f>$E72*(IF(VLOOKUP(AM$6,'2021_Jurisdiction_Pop_Est'!$E$2:$L$430,8,FALSE)="Y",VLOOKUP(AM$6,'2021_Jurisdiction_Pop_Est'!$E$2:$L$430,2,FALSE),"")/'2021_Jurisdiction_Pop_Est'!$V$10)</f>
        <v>20.867935777862954</v>
      </c>
      <c r="AN72" s="1090">
        <f>$E72*(IF(VLOOKUP(AN$6,'2021_Jurisdiction_Pop_Est'!$E$2:$L$430,8,FALSE)="Y",VLOOKUP(AN$6,'2021_Jurisdiction_Pop_Est'!$E$2:$L$430,2,FALSE),"")/'2021_Jurisdiction_Pop_Est'!$V$10)</f>
        <v>68.532950991108649</v>
      </c>
      <c r="AO72" s="1090">
        <f>$E72*(IF(VLOOKUP(AO$6,'2021_Jurisdiction_Pop_Est'!$E$2:$L$430,8,FALSE)="Y",VLOOKUP(AO$6,'2021_Jurisdiction_Pop_Est'!$E$2:$L$430,2,FALSE),"")/'2021_Jurisdiction_Pop_Est'!$V$10)</f>
        <v>19.741729720010031</v>
      </c>
      <c r="AP72" s="1090">
        <f>$E72*(IF(VLOOKUP(AP$6,'2021_Jurisdiction_Pop_Est'!$E$2:$L$430,8,FALSE)="Y",VLOOKUP(AP$6,'2021_Jurisdiction_Pop_Est'!$E$2:$L$430,2,FALSE),"")/'2021_Jurisdiction_Pop_Est'!$V$10)</f>
        <v>33.951800273507189</v>
      </c>
      <c r="AQ72" s="1090">
        <f>$E72*(IF(VLOOKUP(AQ$6,'2021_Jurisdiction_Pop_Est'!$E$2:$L$430,8,FALSE)="Y",VLOOKUP(AQ$6,'2021_Jurisdiction_Pop_Est'!$E$2:$L$430,2,FALSE),"")/'2021_Jurisdiction_Pop_Est'!$V$10)</f>
        <v>7181.6172886825761</v>
      </c>
      <c r="AR72" s="1090">
        <f>$E72*(IF(VLOOKUP(AR$6,'2021_Jurisdiction_Pop_Est'!$E$2:$L$430,8,FALSE)="Y",VLOOKUP(AR$6,'2021_Jurisdiction_Pop_Est'!$E$2:$L$430,2,FALSE),"")/'2021_Jurisdiction_Pop_Est'!$V$10)</f>
        <v>1399.5428928353422</v>
      </c>
      <c r="AS72" s="1090">
        <f>$E72*(IF(VLOOKUP(AS$6,'2021_Jurisdiction_Pop_Est'!$E$2:$L$430,8,FALSE)="Y",VLOOKUP(AS$6,'2021_Jurisdiction_Pop_Est'!$E$2:$L$430,2,FALSE),"")/'2021_Jurisdiction_Pop_Est'!$V$10)</f>
        <v>470.09165803084295</v>
      </c>
      <c r="AT72" s="1090">
        <f>$E72*(IF(VLOOKUP(AT$6,'2021_Jurisdiction_Pop_Est'!$E$2:$L$430,8,FALSE)="Y",VLOOKUP(AT$6,'2021_Jurisdiction_Pop_Est'!$E$2:$L$430,2,FALSE),"")/'2021_Jurisdiction_Pop_Est'!$V$10)</f>
        <v>230.37538624609022</v>
      </c>
      <c r="AU72" s="1090">
        <f>$E72*(IF(VLOOKUP(AU$6,'2021_Jurisdiction_Pop_Est'!$E$2:$L$430,8,FALSE)="Y",VLOOKUP(AU$6,'2021_Jurisdiction_Pop_Est'!$E$2:$L$430,2,FALSE),"")/'2021_Jurisdiction_Pop_Est'!$V$10)</f>
        <v>33.587439490084179</v>
      </c>
      <c r="AV72" s="1090">
        <f>$E72*(IF(VLOOKUP(AV$6,'2021_Jurisdiction_Pop_Est'!$E$2:$L$430,8,FALSE)="Y",VLOOKUP(AV$6,'2021_Jurisdiction_Pop_Est'!$E$2:$L$430,2,FALSE),"")/'2021_Jurisdiction_Pop_Est'!$V$10)</f>
        <v>27.525801002228754</v>
      </c>
      <c r="AW72" s="1090">
        <f>$E72*(IF(VLOOKUP(AW$6,'2021_Jurisdiction_Pop_Est'!$E$2:$L$430,8,FALSE)="Y",VLOOKUP(AW$6,'2021_Jurisdiction_Pop_Est'!$E$2:$L$430,2,FALSE),"")/'2021_Jurisdiction_Pop_Est'!$V$10)</f>
        <v>5306.4510786498777</v>
      </c>
      <c r="AX72" s="1090">
        <f>$E72*(IF(VLOOKUP(AX$6,'2021_Jurisdiction_Pop_Est'!$E$2:$L$430,8,FALSE)="Y",VLOOKUP(AX$6,'2021_Jurisdiction_Pop_Est'!$E$2:$L$430,2,FALSE),"")/'2021_Jurisdiction_Pop_Est'!$V$10)</f>
        <v>1351.8778776220963</v>
      </c>
      <c r="AY72" s="1090">
        <f>$E72*(IF(VLOOKUP(AY$6,'2021_Jurisdiction_Pop_Est'!$E$2:$L$430,8,FALSE)="Y",VLOOKUP(AY$6,'2021_Jurisdiction_Pop_Est'!$E$2:$L$430,2,FALSE),"")/'2021_Jurisdiction_Pop_Est'!$V$10)</f>
        <v>774.92913892556157</v>
      </c>
      <c r="AZ72" s="1090">
        <f>$E72*(IF(VLOOKUP(AZ$6,'2021_Jurisdiction_Pop_Est'!$E$2:$L$430,8,FALSE)="Y",VLOOKUP(AZ$6,'2021_Jurisdiction_Pop_Est'!$E$2:$L$430,2,FALSE),"")/'2021_Jurisdiction_Pop_Est'!$V$10)</f>
        <v>254.29070312167283</v>
      </c>
      <c r="BA72" s="1090">
        <f>$E72*(IF(VLOOKUP(BA$6,'2021_Jurisdiction_Pop_Est'!$E$2:$L$430,8,FALSE)="Y",VLOOKUP(BA$6,'2021_Jurisdiction_Pop_Est'!$E$2:$L$430,2,FALSE),"")/'2021_Jurisdiction_Pop_Est'!$V$10)</f>
        <v>676.78359335443793</v>
      </c>
      <c r="BB72" s="1090">
        <f>$E72*(IF(VLOOKUP(BB$6,'2021_Jurisdiction_Pop_Est'!$E$2:$L$430,8,FALSE)="Y",VLOOKUP(BB$6,'2021_Jurisdiction_Pop_Est'!$E$2:$L$430,2,FALSE),"")/'2021_Jurisdiction_Pop_Est'!$V$10)</f>
        <v>924.41643125174494</v>
      </c>
      <c r="BC72" s="1090">
        <f>$E72*(IF(VLOOKUP(BC$6,'2021_Jurisdiction_Pop_Est'!$E$2:$L$430,8,FALSE)="Y",VLOOKUP(BC$6,'2021_Jurisdiction_Pop_Est'!$E$2:$L$430,2,FALSE),"")/'2021_Jurisdiction_Pop_Est'!$V$10)</f>
        <v>5930.1042450397244</v>
      </c>
      <c r="BD72" s="1090">
        <f>$E72*(IF(VLOOKUP(BD$6,'2021_Jurisdiction_Pop_Est'!$E$2:$L$430,8,FALSE)="Y",VLOOKUP(BD$6,'2021_Jurisdiction_Pop_Est'!$E$2:$L$430,2,FALSE),"")/'2021_Jurisdiction_Pop_Est'!$V$10)</f>
        <v>598.84350940949889</v>
      </c>
      <c r="BE72" s="1090">
        <f>$E72*(IF(VLOOKUP(BE$6,'2021_Jurisdiction_Pop_Est'!$E$2:$L$430,8,FALSE)="Y",VLOOKUP(BE$6,'2021_Jurisdiction_Pop_Est'!$E$2:$L$430,2,FALSE),"")/'2021_Jurisdiction_Pop_Est'!$V$10)</f>
        <v>176.05250580847871</v>
      </c>
      <c r="BF72" s="1090">
        <f>$E72*(IF(VLOOKUP(BF$6,'2021_Jurisdiction_Pop_Est'!$E$2:$L$430,8,FALSE)="Y",VLOOKUP(BF$6,'2021_Jurisdiction_Pop_Est'!$E$2:$L$430,2,FALSE),"")/'2021_Jurisdiction_Pop_Est'!$V$10)</f>
        <v>77.675094284267658</v>
      </c>
      <c r="BG72" s="1090">
        <f>$E72*(IF(VLOOKUP(BG$6,'2021_Jurisdiction_Pop_Est'!$E$2:$L$430,8,FALSE)="Y",VLOOKUP(BG$6,'2021_Jurisdiction_Pop_Est'!$E$2:$L$430,2,FALSE),"")/'2021_Jurisdiction_Pop_Est'!$V$10)</f>
        <v>327.32847834419317</v>
      </c>
      <c r="BH72" s="1090">
        <f>$E72*(IF(VLOOKUP(BH$6,'2021_Jurisdiction_Pop_Est'!$E$2:$L$430,8,FALSE)="Y",VLOOKUP(BH$6,'2021_Jurisdiction_Pop_Est'!$E$2:$L$430,2,FALSE),"")/'2021_Jurisdiction_Pop_Est'!$V$10)</f>
        <v>143.06129305490489</v>
      </c>
      <c r="BI72" s="1090">
        <f>$E72*(IF(VLOOKUP(BI$6,'2021_Jurisdiction_Pop_Est'!$E$2:$L$430,8,FALSE)="Y",VLOOKUP(BI$6,'2021_Jurisdiction_Pop_Est'!$E$2:$L$430,2,FALSE),"")/'2021_Jurisdiction_Pop_Est'!$V$10)</f>
        <v>196.82107046358993</v>
      </c>
      <c r="BJ72" s="1090">
        <f>$E72*(IF(VLOOKUP(BJ$6,'2021_Jurisdiction_Pop_Est'!$E$2:$L$430,8,FALSE)="Y",VLOOKUP(BJ$6,'2021_Jurisdiction_Pop_Est'!$E$2:$L$430,2,FALSE),"")/'2021_Jurisdiction_Pop_Est'!$V$10)</f>
        <v>84.034846140378278</v>
      </c>
      <c r="BK72" s="1090">
        <f>$E72*(IF(VLOOKUP(BK$6,'2021_Jurisdiction_Pop_Est'!$E$2:$L$430,8,FALSE)="Y",VLOOKUP(BK$6,'2021_Jurisdiction_Pop_Est'!$E$2:$L$430,2,FALSE),"")/'2021_Jurisdiction_Pop_Est'!$V$10)</f>
        <v>1520.278806978692</v>
      </c>
      <c r="BL72" s="1090">
        <f>$E72*(IF(VLOOKUP(BL$6,'2021_Jurisdiction_Pop_Est'!$E$2:$L$430,8,FALSE)="Y",VLOOKUP(BL$6,'2021_Jurisdiction_Pop_Est'!$E$2:$L$430,2,FALSE),"")/'2021_Jurisdiction_Pop_Est'!$V$10)</f>
        <v>464.55999886433005</v>
      </c>
      <c r="BM72" s="1090">
        <f>$E72*(IF(VLOOKUP(BM$6,'2021_Jurisdiction_Pop_Est'!$E$2:$L$430,8,FALSE)="Y",VLOOKUP(BM$6,'2021_Jurisdiction_Pop_Est'!$E$2:$L$430,2,FALSE),"")/'2021_Jurisdiction_Pop_Est'!$V$10)</f>
        <v>2077.5851870779684</v>
      </c>
      <c r="BN72" s="1090">
        <f>$E72*(IF(VLOOKUP(BN$6,'2021_Jurisdiction_Pop_Est'!$E$2:$L$430,8,FALSE)="Y",VLOOKUP(BN$6,'2021_Jurisdiction_Pop_Est'!$E$2:$L$430,2,FALSE),"")/'2021_Jurisdiction_Pop_Est'!$V$10)</f>
        <v>560.85061681075479</v>
      </c>
      <c r="BO72" s="1090">
        <f>$E72*(IF(VLOOKUP(BO$6,'2021_Jurisdiction_Pop_Est'!$E$2:$L$430,8,FALSE)="Y",VLOOKUP(BO$6,'2021_Jurisdiction_Pop_Est'!$E$2:$L$430,2,FALSE),"")/'2021_Jurisdiction_Pop_Est'!$V$10)</f>
        <v>73.269641175607703</v>
      </c>
      <c r="BP72" s="1090">
        <f>$E72*(IF(VLOOKUP(BP$6,'2021_Jurisdiction_Pop_Est'!$E$2:$L$430,8,FALSE)="Y",VLOOKUP(BP$6,'2021_Jurisdiction_Pop_Est'!$E$2:$L$430,2,FALSE),"")/'2021_Jurisdiction_Pop_Est'!$V$10)</f>
        <v>1444.4586403191231</v>
      </c>
      <c r="BQ72" s="1090">
        <f>$E72*(IF(VLOOKUP(BQ$6,'2021_Jurisdiction_Pop_Est'!$E$2:$L$430,8,FALSE)="Y",VLOOKUP(BQ$6,'2021_Jurisdiction_Pop_Est'!$E$2:$L$430,2,FALSE),"")/'2021_Jurisdiction_Pop_Est'!$V$10)</f>
        <v>139.38456151309097</v>
      </c>
      <c r="BR72" s="1090">
        <f>$E72*(IF(VLOOKUP(BR$6,'2021_Jurisdiction_Pop_Est'!$E$2:$L$430,8,FALSE)="Y",VLOOKUP(BR$6,'2021_Jurisdiction_Pop_Est'!$E$2:$L$430,2,FALSE),"")/'2021_Jurisdiction_Pop_Est'!$V$10)</f>
        <v>1158.0048171334745</v>
      </c>
      <c r="BS72" s="1350" t="e">
        <f>$E72*(IF(VLOOKUP(BS$6,'2021_Jurisdiction_Pop_Est'!$E$2:$L$430,8,FALSE)="Y",VLOOKUP(BS$6,'2021_Jurisdiction_Pop_Est'!$E$2:$L$430,2,FALSE),"")/'2021_Jurisdiction_Pop_Est'!$V$10)</f>
        <v>#VALUE!</v>
      </c>
      <c r="BT72" s="1090">
        <f>$E72*(IF(VLOOKUP(BT$6,'2021_Jurisdiction_Pop_Est'!$E$2:$L$430,8,FALSE)="Y",VLOOKUP(BT$6,'2021_Jurisdiction_Pop_Est'!$E$2:$L$430,2,FALSE),"")/'2021_Jurisdiction_Pop_Est'!$V$10)</f>
        <v>459.52519531157583</v>
      </c>
      <c r="BU72" s="1090">
        <f>$E72*(IF(VLOOKUP(BU$6,'2021_Jurisdiction_Pop_Est'!$E$2:$L$430,8,FALSE)="Y",VLOOKUP(BU$6,'2021_Jurisdiction_Pop_Est'!$E$2:$L$430,2,FALSE),"")/'2021_Jurisdiction_Pop_Est'!$V$10)</f>
        <v>149.65291086410289</v>
      </c>
      <c r="BV72" s="1350" t="e">
        <f>$E72*(IF(VLOOKUP(BV$6,'2021_Jurisdiction_Pop_Est'!$E$2:$L$430,8,FALSE)="Y",VLOOKUP(BV$6,'2021_Jurisdiction_Pop_Est'!$E$2:$L$430,2,FALSE),"")/'2021_Jurisdiction_Pop_Est'!$V$10)</f>
        <v>#VALUE!</v>
      </c>
      <c r="BW72" s="1090">
        <f>$E72*(IF(VLOOKUP(BW$6,'2021_Jurisdiction_Pop_Est'!$E$2:$L$430,8,FALSE)="Y",VLOOKUP(BW$6,'2021_Jurisdiction_Pop_Est'!$E$2:$L$430,2,FALSE),"")/'2021_Jurisdiction_Pop_Est'!$V$10)</f>
        <v>726.73414439097326</v>
      </c>
      <c r="BX72" s="1090">
        <f>$E72*(IF(VLOOKUP(BX$6,'2021_Jurisdiction_Pop_Est'!$E$2:$L$430,8,FALSE)="Y",VLOOKUP(BX$6,'2021_Jurisdiction_Pop_Est'!$E$2:$L$430,2,FALSE),"")/'2021_Jurisdiction_Pop_Est'!$V$10)</f>
        <v>2101.1030194625441</v>
      </c>
      <c r="BY72" s="1090">
        <f>$E72*(IF(VLOOKUP(BY$6,'2021_Jurisdiction_Pop_Est'!$E$2:$L$430,8,FALSE)="Y",VLOOKUP(BY$6,'2021_Jurisdiction_Pop_Est'!$E$2:$L$430,2,FALSE),"")/'2021_Jurisdiction_Pop_Est'!$V$10)</f>
        <v>857.00968631848923</v>
      </c>
      <c r="BZ72" s="1090">
        <f>$E72*(IF(VLOOKUP(BZ$6,'2021_Jurisdiction_Pop_Est'!$E$2:$L$430,8,FALSE)="Y",VLOOKUP(BZ$6,'2021_Jurisdiction_Pop_Est'!$E$2:$L$430,2,FALSE),"")/'2021_Jurisdiction_Pop_Est'!$V$10)</f>
        <v>299.70330621921266</v>
      </c>
      <c r="CA72" s="1350">
        <f>$E72*(IF(VLOOKUP(CA$6,'2021_Jurisdiction_Pop_Est'!$E$2:$L$430,8,FALSE)="Y",VLOOKUP(CA$6,'2021_Jurisdiction_Pop_Est'!$E$2:$L$430,2,FALSE),"")/'2021_Jurisdiction_Pop_Est'!$V$10)</f>
        <v>1174.566670925429</v>
      </c>
      <c r="CB72" s="1090">
        <f>$E72*(IF(VLOOKUP(CB$6,'2021_Jurisdiction_Pop_Est'!$E$2:$L$430,8,FALSE)="Y",VLOOKUP(CB$6,'2021_Jurisdiction_Pop_Est'!$E$2:$L$430,2,FALSE),"")/'2021_Jurisdiction_Pop_Est'!$V$10)</f>
        <v>145.97617932228894</v>
      </c>
      <c r="CC72" s="1090">
        <f>$E72*(IF(VLOOKUP(CC$6,'2021_Jurisdiction_Pop_Est'!$E$2:$L$430,8,FALSE)="Y",VLOOKUP(CC$6,'2021_Jurisdiction_Pop_Est'!$E$2:$L$430,2,FALSE),"")/'2021_Jurisdiction_Pop_Est'!$V$10)</f>
        <v>48.75809756351471</v>
      </c>
      <c r="CD72" s="1114"/>
      <c r="CE72" s="1114"/>
      <c r="CF72" s="1114"/>
      <c r="CG72" s="1114"/>
      <c r="CH72" s="1114"/>
      <c r="CI72" s="1114"/>
      <c r="CJ72" s="1114"/>
      <c r="CK72" s="1114"/>
      <c r="CL72" s="1207"/>
      <c r="CM72" s="1122">
        <v>78685.698790976414</v>
      </c>
      <c r="CN72" s="1122">
        <v>56000</v>
      </c>
      <c r="CO72" s="1122">
        <v>22685.698790976414</v>
      </c>
      <c r="CP72" s="1127">
        <v>0.40510176412457882</v>
      </c>
    </row>
    <row r="73" spans="1:100" s="1260" customFormat="1" ht="16.95" customHeight="1" x14ac:dyDescent="0.25">
      <c r="A73" s="1253"/>
      <c r="B73" s="1254" t="s">
        <v>267</v>
      </c>
      <c r="C73" s="1255" t="s">
        <v>268</v>
      </c>
      <c r="D73" s="1276" t="s">
        <v>733</v>
      </c>
      <c r="E73" s="1259">
        <v>1800</v>
      </c>
      <c r="F73" s="1257" t="s">
        <v>220</v>
      </c>
      <c r="G73" s="1257" t="s">
        <v>270</v>
      </c>
      <c r="H73" s="1266">
        <v>1700</v>
      </c>
      <c r="I73" s="1260">
        <v>1700</v>
      </c>
      <c r="J73" s="1260">
        <v>1700</v>
      </c>
      <c r="K73" s="1260">
        <v>1700</v>
      </c>
      <c r="L73" s="1260">
        <v>1700</v>
      </c>
      <c r="M73" s="1260">
        <v>1700</v>
      </c>
      <c r="N73" s="1260">
        <v>1700</v>
      </c>
      <c r="O73" s="1260">
        <v>1700</v>
      </c>
      <c r="P73" s="1260">
        <v>1700</v>
      </c>
      <c r="Q73" s="1260">
        <v>1700</v>
      </c>
      <c r="R73" s="1260">
        <v>1700</v>
      </c>
      <c r="S73" s="1260">
        <v>1700</v>
      </c>
      <c r="T73" s="1260">
        <v>1700</v>
      </c>
      <c r="U73" s="1260">
        <v>1700</v>
      </c>
      <c r="V73" s="1260">
        <v>1700</v>
      </c>
      <c r="W73" s="1260">
        <v>1700</v>
      </c>
      <c r="X73" s="1260">
        <v>1700</v>
      </c>
      <c r="Y73" s="1260">
        <v>1700</v>
      </c>
      <c r="Z73" s="1260">
        <v>1700</v>
      </c>
      <c r="AA73" s="1260">
        <v>1700</v>
      </c>
      <c r="AB73" s="1260" t="s">
        <v>6</v>
      </c>
      <c r="AC73" s="1260">
        <v>1700</v>
      </c>
      <c r="AD73" s="1260">
        <v>1700</v>
      </c>
      <c r="AE73" s="1260">
        <v>1700</v>
      </c>
      <c r="AF73" s="1260">
        <v>1700</v>
      </c>
      <c r="AG73" s="1260">
        <v>1700</v>
      </c>
      <c r="AH73" s="1260">
        <v>1700</v>
      </c>
      <c r="AI73" s="1260">
        <v>1700</v>
      </c>
      <c r="AJ73" s="1260">
        <v>1700</v>
      </c>
      <c r="AK73" s="1260">
        <v>1700</v>
      </c>
      <c r="AL73" s="1260">
        <v>1700</v>
      </c>
      <c r="AM73" s="1260">
        <v>1700</v>
      </c>
      <c r="AN73" s="1260">
        <v>1700</v>
      </c>
      <c r="AO73" s="1260">
        <v>1700</v>
      </c>
      <c r="AP73" s="1260">
        <v>1700</v>
      </c>
      <c r="AQ73" s="1260">
        <v>1628</v>
      </c>
      <c r="AR73" s="1260">
        <v>1700</v>
      </c>
      <c r="AS73" s="1260">
        <v>1700</v>
      </c>
      <c r="AT73" s="1260">
        <v>1700</v>
      </c>
      <c r="AU73" s="1260">
        <v>1700</v>
      </c>
      <c r="AV73" s="1260">
        <v>1700</v>
      </c>
      <c r="AW73" s="1260" t="s">
        <v>6</v>
      </c>
      <c r="AX73" s="1260">
        <v>1700</v>
      </c>
      <c r="AY73" s="1260">
        <v>1700</v>
      </c>
      <c r="AZ73" s="1260">
        <v>1700</v>
      </c>
      <c r="BA73" s="1260">
        <v>1700</v>
      </c>
      <c r="BB73" s="1260">
        <v>1700</v>
      </c>
      <c r="BC73" s="1260" t="s">
        <v>6</v>
      </c>
      <c r="BD73" s="1260">
        <v>1700</v>
      </c>
      <c r="BE73" s="1260">
        <v>1700</v>
      </c>
      <c r="BF73" s="1260">
        <v>1700</v>
      </c>
      <c r="BG73" s="1260">
        <v>1700</v>
      </c>
      <c r="BH73" s="1260">
        <v>1700</v>
      </c>
      <c r="BI73" s="1260">
        <v>1700</v>
      </c>
      <c r="BJ73" s="1260">
        <v>1700</v>
      </c>
      <c r="BK73" s="1260">
        <v>1700</v>
      </c>
      <c r="BL73" s="1260">
        <v>1700</v>
      </c>
      <c r="BM73" s="1260">
        <v>1700</v>
      </c>
      <c r="BN73" s="1260">
        <v>1700</v>
      </c>
      <c r="BO73" s="1260">
        <v>1700</v>
      </c>
      <c r="BP73" s="1260" t="s">
        <v>6</v>
      </c>
      <c r="BQ73" s="1261">
        <v>1700</v>
      </c>
      <c r="BR73" s="1260">
        <v>1700</v>
      </c>
      <c r="BS73" s="1260" t="s">
        <v>6</v>
      </c>
      <c r="BT73" s="1260">
        <v>1700</v>
      </c>
      <c r="BU73" s="1260">
        <v>1700</v>
      </c>
      <c r="BW73" s="1260">
        <v>1700</v>
      </c>
      <c r="BX73" s="1260">
        <v>1700</v>
      </c>
      <c r="BY73" s="1260">
        <v>1700</v>
      </c>
      <c r="BZ73" s="1260">
        <v>1700</v>
      </c>
      <c r="CA73" s="1260">
        <v>1700</v>
      </c>
      <c r="CB73" s="1260">
        <v>1700</v>
      </c>
      <c r="CC73" s="1260">
        <v>1700</v>
      </c>
      <c r="CD73" s="1260">
        <v>1700</v>
      </c>
      <c r="CE73" s="1260">
        <v>1700</v>
      </c>
      <c r="CF73" s="1260">
        <v>1700</v>
      </c>
      <c r="CG73" s="1260">
        <v>1700</v>
      </c>
      <c r="CH73" s="1260">
        <v>1700</v>
      </c>
      <c r="CI73" s="1260">
        <v>1700</v>
      </c>
      <c r="CJ73" s="1260">
        <v>1700</v>
      </c>
      <c r="CK73" s="1260">
        <v>1700</v>
      </c>
      <c r="CM73" s="1277">
        <v>112128</v>
      </c>
      <c r="CN73" s="1260">
        <v>1700</v>
      </c>
      <c r="CO73" s="1260">
        <v>110428</v>
      </c>
      <c r="CP73" s="1263">
        <v>64.957647058823525</v>
      </c>
    </row>
    <row r="74" spans="1:100" s="1207" customFormat="1" ht="16.95" customHeight="1" x14ac:dyDescent="0.25">
      <c r="A74" s="1209"/>
      <c r="B74" s="1142" t="s">
        <v>271</v>
      </c>
      <c r="C74" s="1143" t="s">
        <v>272</v>
      </c>
      <c r="D74" s="955" t="s">
        <v>734</v>
      </c>
      <c r="E74" s="1198">
        <v>2000</v>
      </c>
      <c r="F74" s="1122" t="s">
        <v>220</v>
      </c>
      <c r="G74" s="953" t="s">
        <v>129</v>
      </c>
      <c r="H74" s="1090">
        <f>$E74*(IF(VLOOKUP(H$6,'2021_Jurisdiction_Pop_Est'!$E$2:$L$430,8,FALSE)="Y",VLOOKUP(H$6,'2021_Jurisdiction_Pop_Est'!$E$2:$L$430,2,FALSE),"")/'2021_Jurisdiction_Pop_Est'!$V$10)</f>
        <v>1569.5668838635493</v>
      </c>
      <c r="I74" s="1090">
        <f>$E74*(IF(VLOOKUP(I$6,'2021_Jurisdiction_Pop_Est'!$E$2:$L$430,8,FALSE)="Y",VLOOKUP(I$6,'2021_Jurisdiction_Pop_Est'!$E$2:$L$430,2,FALSE),"")/'2021_Jurisdiction_Pop_Est'!$V$10)</f>
        <v>16.398601233148316</v>
      </c>
      <c r="J74" s="1090">
        <f>$E74*(IF(VLOOKUP(J$6,'2021_Jurisdiction_Pop_Est'!$E$2:$L$430,8,FALSE)="Y",VLOOKUP(J$6,'2021_Jurisdiction_Pop_Est'!$E$2:$L$430,2,FALSE),"")/'2021_Jurisdiction_Pop_Est'!$V$10)</f>
        <v>11.201728111144236</v>
      </c>
      <c r="K74" s="1090">
        <f>$E74*(IF(VLOOKUP(K$6,'2021_Jurisdiction_Pop_Est'!$E$2:$L$430,8,FALSE)="Y",VLOOKUP(K$6,'2021_Jurisdiction_Pop_Est'!$E$2:$L$430,2,FALSE),"")/'2021_Jurisdiction_Pop_Est'!$V$10)</f>
        <v>1076.1490377562948</v>
      </c>
      <c r="L74" s="1090">
        <f>$E74*(IF(VLOOKUP(L$6,'2021_Jurisdiction_Pop_Est'!$E$2:$L$430,8,FALSE)="Y",VLOOKUP(L$6,'2021_Jurisdiction_Pop_Est'!$E$2:$L$430,2,FALSE),"")/'2021_Jurisdiction_Pop_Est'!$V$10)</f>
        <v>58.227928963843105</v>
      </c>
      <c r="M74" s="1090">
        <f>$E74*(IF(VLOOKUP(M$6,'2021_Jurisdiction_Pop_Est'!$E$2:$L$430,8,FALSE)="Y",VLOOKUP(M$6,'2021_Jurisdiction_Pop_Est'!$E$2:$L$430,2,FALSE),"")/'2021_Jurisdiction_Pop_Est'!$V$10)</f>
        <v>42.287144689086681</v>
      </c>
      <c r="N74" s="1090">
        <f>$E74*(IF(VLOOKUP(N$6,'2021_Jurisdiction_Pop_Est'!$E$2:$L$430,8,FALSE)="Y",VLOOKUP(N$6,'2021_Jurisdiction_Pop_Est'!$E$2:$L$430,2,FALSE),"")/'2021_Jurisdiction_Pop_Est'!$V$10)</f>
        <v>9.5561896379578748</v>
      </c>
      <c r="O74" s="1090">
        <f>$E74*(IF(VLOOKUP(O$6,'2021_Jurisdiction_Pop_Est'!$E$2:$L$430,8,FALSE)="Y",VLOOKUP(O$6,'2021_Jurisdiction_Pop_Est'!$E$2:$L$430,2,FALSE),"")/'2021_Jurisdiction_Pop_Est'!$V$10)</f>
        <v>48.884677446067506</v>
      </c>
      <c r="P74" s="1090">
        <f>$E74*(IF(VLOOKUP(P$6,'2021_Jurisdiction_Pop_Est'!$E$2:$L$430,8,FALSE)="Y",VLOOKUP(P$6,'2021_Jurisdiction_Pop_Est'!$E$2:$L$430,2,FALSE),"")/'2021_Jurisdiction_Pop_Est'!$V$10)</f>
        <v>7.0754605378343722</v>
      </c>
      <c r="Q74" s="1090">
        <f>$E74*(IF(VLOOKUP(Q$6,'2021_Jurisdiction_Pop_Est'!$E$2:$L$430,8,FALSE)="Y",VLOOKUP(Q$6,'2021_Jurisdiction_Pop_Est'!$E$2:$L$430,2,FALSE),"")/'2021_Jurisdiction_Pop_Est'!$V$10)</f>
        <v>43.881814611340609</v>
      </c>
      <c r="R74" s="1090">
        <f>$E74*(IF(VLOOKUP(R$6,'2021_Jurisdiction_Pop_Est'!$E$2:$L$430,8,FALSE)="Y",VLOOKUP(R$6,'2021_Jurisdiction_Pop_Est'!$E$2:$L$430,2,FALSE),"")/'2021_Jurisdiction_Pop_Est'!$V$10)</f>
        <v>12.850815553000299</v>
      </c>
      <c r="S74" s="1090">
        <f>$E74*(IF(VLOOKUP(S$6,'2021_Jurisdiction_Pop_Est'!$E$2:$L$430,8,FALSE)="Y",VLOOKUP(S$6,'2021_Jurisdiction_Pop_Est'!$E$2:$L$430,2,FALSE),"")/'2021_Jurisdiction_Pop_Est'!$V$10)</f>
        <v>6.662597182592072</v>
      </c>
      <c r="T74" s="1090">
        <f>$E74*(IF(VLOOKUP(T$6,'2021_Jurisdiction_Pop_Est'!$E$2:$L$430,8,FALSE)="Y",VLOOKUP(T$6,'2021_Jurisdiction_Pop_Est'!$E$2:$L$430,2,FALSE),"")/'2021_Jurisdiction_Pop_Est'!$V$10)</f>
        <v>48.38545585319573</v>
      </c>
      <c r="U74" s="1090">
        <f>$E74*(IF(VLOOKUP(U$6,'2021_Jurisdiction_Pop_Est'!$E$2:$L$430,8,FALSE)="Y",VLOOKUP(U$6,'2021_Jurisdiction_Pop_Est'!$E$2:$L$430,2,FALSE),"")/'2021_Jurisdiction_Pop_Est'!$V$10)</f>
        <v>43.318711582414146</v>
      </c>
      <c r="V74" s="1090">
        <f>$E74*(IF(VLOOKUP(V$6,'2021_Jurisdiction_Pop_Est'!$E$2:$L$430,8,FALSE)="Y",VLOOKUP(V$6,'2021_Jurisdiction_Pop_Est'!$E$2:$L$430,2,FALSE),"")/'2021_Jurisdiction_Pop_Est'!$V$10)</f>
        <v>46.329420003880202</v>
      </c>
      <c r="W74" s="1090">
        <f>$E74*(IF(VLOOKUP(W$6,'2021_Jurisdiction_Pop_Est'!$E$2:$L$430,8,FALSE)="Y",VLOOKUP(W$6,'2021_Jurisdiction_Pop_Est'!$E$2:$L$430,2,FALSE),"")/'2021_Jurisdiction_Pop_Est'!$V$10)</f>
        <v>23.960270478732212</v>
      </c>
      <c r="X74" s="1090">
        <f>$E74*(IF(VLOOKUP(X$6,'2021_Jurisdiction_Pop_Est'!$E$2:$L$430,8,FALSE)="Y",VLOOKUP(X$6,'2021_Jurisdiction_Pop_Est'!$E$2:$L$430,2,FALSE),"")/'2021_Jurisdiction_Pop_Est'!$V$10)</f>
        <v>17.400593387561575</v>
      </c>
      <c r="Y74" s="1090">
        <f>$E74*(IF(VLOOKUP(Y$6,'2021_Jurisdiction_Pop_Est'!$E$2:$L$430,8,FALSE)="Y",VLOOKUP(Y$6,'2021_Jurisdiction_Pop_Est'!$E$2:$L$430,2,FALSE),"")/'2021_Jurisdiction_Pop_Est'!$V$10)</f>
        <v>9.5881303559852178</v>
      </c>
      <c r="Z74" s="1090">
        <f>$E74*(IF(VLOOKUP(Z$6,'2021_Jurisdiction_Pop_Est'!$E$2:$L$430,8,FALSE)="Y",VLOOKUP(Z$6,'2021_Jurisdiction_Pop_Est'!$E$2:$L$430,2,FALSE),"")/'2021_Jurisdiction_Pop_Est'!$V$10)</f>
        <v>5.2950612551992391</v>
      </c>
      <c r="AA74" s="1090">
        <f>$E74*(IF(VLOOKUP(AA$6,'2021_Jurisdiction_Pop_Est'!$E$2:$L$430,8,FALSE)="Y",VLOOKUP(AA$6,'2021_Jurisdiction_Pop_Est'!$E$2:$L$430,2,FALSE),"")/'2021_Jurisdiction_Pop_Est'!$V$10)</f>
        <v>12.356325918354793</v>
      </c>
      <c r="AB74" s="1090">
        <f>$E74*(IF(VLOOKUP(AB$6,'2021_Jurisdiction_Pop_Est'!$E$2:$L$430,8,FALSE)="Y",VLOOKUP(AB$6,'2021_Jurisdiction_Pop_Est'!$E$2:$L$430,2,FALSE),"")/'2021_Jurisdiction_Pop_Est'!$V$10)</f>
        <v>5.0099607720663037</v>
      </c>
      <c r="AC74" s="1090">
        <f>$E74*(IF(VLOOKUP(AC$6,'2021_Jurisdiction_Pop_Est'!$E$2:$L$430,8,FALSE)="Y",VLOOKUP(AC$6,'2021_Jurisdiction_Pop_Est'!$E$2:$L$430,2,FALSE),"")/'2021_Jurisdiction_Pop_Est'!$V$10)</f>
        <v>16.360745567338132</v>
      </c>
      <c r="AD74" s="1090">
        <f>$E74*(IF(VLOOKUP(AD$6,'2021_Jurisdiction_Pop_Est'!$E$2:$L$430,8,FALSE)="Y",VLOOKUP(AD$6,'2021_Jurisdiction_Pop_Est'!$E$2:$L$430,2,FALSE),"")/'2021_Jurisdiction_Pop_Est'!$V$10)</f>
        <v>13.061387694069436</v>
      </c>
      <c r="AE74" s="1090">
        <f>$E74*(IF(VLOOKUP(AE$6,'2021_Jurisdiction_Pop_Est'!$E$2:$L$430,8,FALSE)="Y",VLOOKUP(AE$6,'2021_Jurisdiction_Pop_Est'!$E$2:$L$430,2,FALSE),"")/'2021_Jurisdiction_Pop_Est'!$V$10)</f>
        <v>3.105347585991511</v>
      </c>
      <c r="AF74" s="1090">
        <f>$E74*(IF(VLOOKUP(AF$6,'2021_Jurisdiction_Pop_Est'!$E$2:$L$430,8,FALSE)="Y",VLOOKUP(AF$6,'2021_Jurisdiction_Pop_Est'!$E$2:$L$430,2,FALSE),"")/'2021_Jurisdiction_Pop_Est'!$V$10)</f>
        <v>4.980386033152099</v>
      </c>
      <c r="AG74" s="1090">
        <f>$E74*(IF(VLOOKUP(AG$6,'2021_Jurisdiction_Pop_Est'!$E$2:$L$430,8,FALSE)="Y",VLOOKUP(AG$6,'2021_Jurisdiction_Pop_Est'!$E$2:$L$430,2,FALSE),"")/'2021_Jurisdiction_Pop_Est'!$V$10)</f>
        <v>2.3387703533353208</v>
      </c>
      <c r="AH74" s="1090">
        <f>$E74*(IF(VLOOKUP(AH$6,'2021_Jurisdiction_Pop_Est'!$E$2:$L$430,8,FALSE)="Y",VLOOKUP(AH$6,'2021_Jurisdiction_Pop_Est'!$E$2:$L$430,2,FALSE),"")/'2021_Jurisdiction_Pop_Est'!$V$10)</f>
        <v>20.591116221625995</v>
      </c>
      <c r="AI74" s="1090">
        <f>$E74*(IF(VLOOKUP(AI$6,'2021_Jurisdiction_Pop_Est'!$E$2:$L$430,8,FALSE)="Y",VLOOKUP(AI$6,'2021_Jurisdiction_Pop_Est'!$E$2:$L$430,2,FALSE),"")/'2021_Jurisdiction_Pop_Est'!$V$10)</f>
        <v>1.6727472329874271</v>
      </c>
      <c r="AJ74" s="1090">
        <f>$E74*(IF(VLOOKUP(AJ$6,'2021_Jurisdiction_Pop_Est'!$E$2:$L$430,8,FALSE)="Y",VLOOKUP(AJ$6,'2021_Jurisdiction_Pop_Est'!$E$2:$L$430,2,FALSE),"")/'2021_Jurisdiction_Pop_Est'!$V$10)</f>
        <v>1.185355535681331</v>
      </c>
      <c r="AK74" s="1090">
        <f>$E74*(IF(VLOOKUP(AK$6,'2021_Jurisdiction_Pop_Est'!$E$2:$L$430,8,FALSE)="Y",VLOOKUP(AK$6,'2021_Jurisdiction_Pop_Est'!$E$2:$L$430,2,FALSE),"")/'2021_Jurisdiction_Pop_Est'!$V$10)</f>
        <v>2.6297857842510965</v>
      </c>
      <c r="AL74" s="1090">
        <f>$E74*(IF(VLOOKUP(AL$6,'2021_Jurisdiction_Pop_Est'!$E$2:$L$430,8,FALSE)="Y",VLOOKUP(AL$6,'2021_Jurisdiction_Pop_Est'!$E$2:$L$430,2,FALSE),"")/'2021_Jurisdiction_Pop_Est'!$V$10)</f>
        <v>0.27800254579352573</v>
      </c>
      <c r="AM74" s="1090">
        <f>$E74*(IF(VLOOKUP(AM$6,'2021_Jurisdiction_Pop_Est'!$E$2:$L$430,8,FALSE)="Y",VLOOKUP(AM$6,'2021_Jurisdiction_Pop_Est'!$E$2:$L$430,2,FALSE),"")/'2021_Jurisdiction_Pop_Est'!$V$10)</f>
        <v>0.7452834206379626</v>
      </c>
      <c r="AN74" s="1090">
        <f>$E74*(IF(VLOOKUP(AN$6,'2021_Jurisdiction_Pop_Est'!$E$2:$L$430,8,FALSE)="Y",VLOOKUP(AN$6,'2021_Jurisdiction_Pop_Est'!$E$2:$L$430,2,FALSE),"")/'2021_Jurisdiction_Pop_Est'!$V$10)</f>
        <v>2.4476053925395949</v>
      </c>
      <c r="AO74" s="1090">
        <f>$E74*(IF(VLOOKUP(AO$6,'2021_Jurisdiction_Pop_Est'!$E$2:$L$430,8,FALSE)="Y",VLOOKUP(AO$6,'2021_Jurisdiction_Pop_Est'!$E$2:$L$430,2,FALSE),"")/'2021_Jurisdiction_Pop_Est'!$V$10)</f>
        <v>0.70506177571464401</v>
      </c>
      <c r="AP74" s="1090">
        <f>$E74*(IF(VLOOKUP(AP$6,'2021_Jurisdiction_Pop_Est'!$E$2:$L$430,8,FALSE)="Y",VLOOKUP(AP$6,'2021_Jurisdiction_Pop_Est'!$E$2:$L$430,2,FALSE),"")/'2021_Jurisdiction_Pop_Est'!$V$10)</f>
        <v>1.2125642954823996</v>
      </c>
      <c r="AQ74" s="1090">
        <f>$E74*(IF(VLOOKUP(AQ$6,'2021_Jurisdiction_Pop_Est'!$E$2:$L$430,8,FALSE)="Y",VLOOKUP(AQ$6,'2021_Jurisdiction_Pop_Est'!$E$2:$L$430,2,FALSE),"")/'2021_Jurisdiction_Pop_Est'!$V$10)</f>
        <v>256.48633173866341</v>
      </c>
      <c r="AR74" s="1090">
        <f>$E74*(IF(VLOOKUP(AR$6,'2021_Jurisdiction_Pop_Est'!$E$2:$L$430,8,FALSE)="Y",VLOOKUP(AR$6,'2021_Jurisdiction_Pop_Est'!$E$2:$L$430,2,FALSE),"")/'2021_Jurisdiction_Pop_Est'!$V$10)</f>
        <v>49.983674744119362</v>
      </c>
      <c r="AS74" s="1090">
        <f>$E74*(IF(VLOOKUP(AS$6,'2021_Jurisdiction_Pop_Est'!$E$2:$L$430,8,FALSE)="Y",VLOOKUP(AS$6,'2021_Jurisdiction_Pop_Est'!$E$2:$L$430,2,FALSE),"")/'2021_Jurisdiction_Pop_Est'!$V$10)</f>
        <v>16.78898778681582</v>
      </c>
      <c r="AT74" s="1090">
        <f>$E74*(IF(VLOOKUP(AT$6,'2021_Jurisdiction_Pop_Est'!$E$2:$L$430,8,FALSE)="Y",VLOOKUP(AT$6,'2021_Jurisdiction_Pop_Est'!$E$2:$L$430,2,FALSE),"")/'2021_Jurisdiction_Pop_Est'!$V$10)</f>
        <v>8.2276923659317944</v>
      </c>
      <c r="AU74" s="1090">
        <f>$E74*(IF(VLOOKUP(AU$6,'2021_Jurisdiction_Pop_Est'!$E$2:$L$430,8,FALSE)="Y",VLOOKUP(AU$6,'2021_Jurisdiction_Pop_Est'!$E$2:$L$430,2,FALSE),"")/'2021_Jurisdiction_Pop_Est'!$V$10)</f>
        <v>1.1995514103601495</v>
      </c>
      <c r="AV74" s="1090">
        <f>$E74*(IF(VLOOKUP(AV$6,'2021_Jurisdiction_Pop_Est'!$E$2:$L$430,8,FALSE)="Y",VLOOKUP(AV$6,'2021_Jurisdiction_Pop_Est'!$E$2:$L$430,2,FALSE),"")/'2021_Jurisdiction_Pop_Est'!$V$10)</f>
        <v>0.9830643215081698</v>
      </c>
      <c r="AW74" s="1090">
        <f>$E74*(IF(VLOOKUP(AW$6,'2021_Jurisdiction_Pop_Est'!$E$2:$L$430,8,FALSE)="Y",VLOOKUP(AW$6,'2021_Jurisdiction_Pop_Est'!$E$2:$L$430,2,FALSE),"")/'2021_Jurisdiction_Pop_Est'!$V$10)</f>
        <v>189.51610995178135</v>
      </c>
      <c r="AX74" s="1090">
        <f>$E74*(IF(VLOOKUP(AX$6,'2021_Jurisdiction_Pop_Est'!$E$2:$L$430,8,FALSE)="Y",VLOOKUP(AX$6,'2021_Jurisdiction_Pop_Est'!$E$2:$L$430,2,FALSE),"")/'2021_Jurisdiction_Pop_Est'!$V$10)</f>
        <v>48.28135277221773</v>
      </c>
      <c r="AY74" s="1090">
        <f>$E74*(IF(VLOOKUP(AY$6,'2021_Jurisdiction_Pop_Est'!$E$2:$L$430,8,FALSE)="Y",VLOOKUP(AY$6,'2021_Jurisdiction_Pop_Est'!$E$2:$L$430,2,FALSE),"")/'2021_Jurisdiction_Pop_Est'!$V$10)</f>
        <v>27.676040675912912</v>
      </c>
      <c r="AZ74" s="1090">
        <f>$E74*(IF(VLOOKUP(AZ$6,'2021_Jurisdiction_Pop_Est'!$E$2:$L$430,8,FALSE)="Y",VLOOKUP(AZ$6,'2021_Jurisdiction_Pop_Est'!$E$2:$L$430,2,FALSE),"")/'2021_Jurisdiction_Pop_Est'!$V$10)</f>
        <v>9.0818108257740295</v>
      </c>
      <c r="BA74" s="1090">
        <f>$E74*(IF(VLOOKUP(BA$6,'2021_Jurisdiction_Pop_Est'!$E$2:$L$430,8,FALSE)="Y",VLOOKUP(BA$6,'2021_Jurisdiction_Pop_Est'!$E$2:$L$430,2,FALSE),"")/'2021_Jurisdiction_Pop_Est'!$V$10)</f>
        <v>24.170842619801356</v>
      </c>
      <c r="BB74" s="1090">
        <f>$E74*(IF(VLOOKUP(BB$6,'2021_Jurisdiction_Pop_Est'!$E$2:$L$430,8,FALSE)="Y",VLOOKUP(BB$6,'2021_Jurisdiction_Pop_Est'!$E$2:$L$430,2,FALSE),"")/'2021_Jurisdiction_Pop_Est'!$V$10)</f>
        <v>33.014872544705177</v>
      </c>
      <c r="BC74" s="1090">
        <f>$E74*(IF(VLOOKUP(BC$6,'2021_Jurisdiction_Pop_Est'!$E$2:$L$430,8,FALSE)="Y",VLOOKUP(BC$6,'2021_Jurisdiction_Pop_Est'!$E$2:$L$430,2,FALSE),"")/'2021_Jurisdiction_Pop_Est'!$V$10)</f>
        <v>211.78943732284731</v>
      </c>
      <c r="BD74" s="1090">
        <f>$E74*(IF(VLOOKUP(BD$6,'2021_Jurisdiction_Pop_Est'!$E$2:$L$430,8,FALSE)="Y",VLOOKUP(BD$6,'2021_Jurisdiction_Pop_Est'!$E$2:$L$430,2,FALSE),"")/'2021_Jurisdiction_Pop_Est'!$V$10)</f>
        <v>21.387268193196391</v>
      </c>
      <c r="BE74" s="1090">
        <f>$E74*(IF(VLOOKUP(BE$6,'2021_Jurisdiction_Pop_Est'!$E$2:$L$430,8,FALSE)="Y",VLOOKUP(BE$6,'2021_Jurisdiction_Pop_Est'!$E$2:$L$430,2,FALSE),"")/'2021_Jurisdiction_Pop_Est'!$V$10)</f>
        <v>6.2875894931599543</v>
      </c>
      <c r="BF74" s="1090">
        <f>$E74*(IF(VLOOKUP(BF$6,'2021_Jurisdiction_Pop_Est'!$E$2:$L$430,8,FALSE)="Y",VLOOKUP(BF$6,'2021_Jurisdiction_Pop_Est'!$E$2:$L$430,2,FALSE),"")/'2021_Jurisdiction_Pop_Est'!$V$10)</f>
        <v>2.7741105101524162</v>
      </c>
      <c r="BG74" s="1090">
        <f>$E74*(IF(VLOOKUP(BG$6,'2021_Jurisdiction_Pop_Est'!$E$2:$L$430,8,FALSE)="Y",VLOOKUP(BG$6,'2021_Jurisdiction_Pop_Est'!$E$2:$L$430,2,FALSE),"")/'2021_Jurisdiction_Pop_Est'!$V$10)</f>
        <v>11.690302798006901</v>
      </c>
      <c r="BH74" s="1090">
        <f>$E74*(IF(VLOOKUP(BH$6,'2021_Jurisdiction_Pop_Est'!$E$2:$L$430,8,FALSE)="Y",VLOOKUP(BH$6,'2021_Jurisdiction_Pop_Est'!$E$2:$L$430,2,FALSE),"")/'2021_Jurisdiction_Pop_Est'!$V$10)</f>
        <v>5.1093318948180322</v>
      </c>
      <c r="BI74" s="1090">
        <f>$E74*(IF(VLOOKUP(BI$6,'2021_Jurisdiction_Pop_Est'!$E$2:$L$430,8,FALSE)="Y",VLOOKUP(BI$6,'2021_Jurisdiction_Pop_Est'!$E$2:$L$430,2,FALSE),"")/'2021_Jurisdiction_Pop_Est'!$V$10)</f>
        <v>7.0293239451282119</v>
      </c>
      <c r="BJ74" s="1090">
        <f>$E74*(IF(VLOOKUP(BJ$6,'2021_Jurisdiction_Pop_Est'!$E$2:$L$430,8,FALSE)="Y",VLOOKUP(BJ$6,'2021_Jurisdiction_Pop_Est'!$E$2:$L$430,2,FALSE),"")/'2021_Jurisdiction_Pop_Est'!$V$10)</f>
        <v>3.0012445050135099</v>
      </c>
      <c r="BK74" s="1090">
        <f>$E74*(IF(VLOOKUP(BK$6,'2021_Jurisdiction_Pop_Est'!$E$2:$L$430,8,FALSE)="Y",VLOOKUP(BK$6,'2021_Jurisdiction_Pop_Est'!$E$2:$L$430,2,FALSE),"")/'2021_Jurisdiction_Pop_Est'!$V$10)</f>
        <v>54.295671677810432</v>
      </c>
      <c r="BL74" s="1090">
        <f>$E74*(IF(VLOOKUP(BL$6,'2021_Jurisdiction_Pop_Est'!$E$2:$L$430,8,FALSE)="Y",VLOOKUP(BL$6,'2021_Jurisdiction_Pop_Est'!$E$2:$L$430,2,FALSE),"")/'2021_Jurisdiction_Pop_Est'!$V$10)</f>
        <v>16.591428530868932</v>
      </c>
      <c r="BM74" s="1090">
        <f>$E74*(IF(VLOOKUP(BM$6,'2021_Jurisdiction_Pop_Est'!$E$2:$L$430,8,FALSE)="Y",VLOOKUP(BM$6,'2021_Jurisdiction_Pop_Est'!$E$2:$L$430,2,FALSE),"")/'2021_Jurisdiction_Pop_Est'!$V$10)</f>
        <v>74.199470967070297</v>
      </c>
      <c r="BN74" s="1090">
        <f>$E74*(IF(VLOOKUP(BN$6,'2021_Jurisdiction_Pop_Est'!$E$2:$L$430,8,FALSE)="Y",VLOOKUP(BN$6,'2021_Jurisdiction_Pop_Est'!$E$2:$L$430,2,FALSE),"")/'2021_Jurisdiction_Pop_Est'!$V$10)</f>
        <v>20.030379171812672</v>
      </c>
      <c r="BO74" s="1090">
        <f>$E74*(IF(VLOOKUP(BO$6,'2021_Jurisdiction_Pop_Est'!$E$2:$L$430,8,FALSE)="Y",VLOOKUP(BO$6,'2021_Jurisdiction_Pop_Est'!$E$2:$L$430,2,FALSE),"")/'2021_Jurisdiction_Pop_Est'!$V$10)</f>
        <v>2.6167728991288461</v>
      </c>
      <c r="BP74" s="1090">
        <f>$E74*(IF(VLOOKUP(BP$6,'2021_Jurisdiction_Pop_Est'!$E$2:$L$430,8,FALSE)="Y",VLOOKUP(BP$6,'2021_Jurisdiction_Pop_Est'!$E$2:$L$430,2,FALSE),"")/'2021_Jurisdiction_Pop_Est'!$V$10)</f>
        <v>51.587808582825829</v>
      </c>
      <c r="BQ74" s="1090">
        <f>$E74*(IF(VLOOKUP(BQ$6,'2021_Jurisdiction_Pop_Est'!$E$2:$L$430,8,FALSE)="Y",VLOOKUP(BQ$6,'2021_Jurisdiction_Pop_Est'!$E$2:$L$430,2,FALSE),"")/'2021_Jurisdiction_Pop_Est'!$V$10)</f>
        <v>4.9780200540389634</v>
      </c>
      <c r="BR74" s="1090">
        <f>$E74*(IF(VLOOKUP(BR$6,'2021_Jurisdiction_Pop_Est'!$E$2:$L$430,8,FALSE)="Y",VLOOKUP(BR$6,'2021_Jurisdiction_Pop_Est'!$E$2:$L$430,2,FALSE),"")/'2021_Jurisdiction_Pop_Est'!$V$10)</f>
        <v>41.357314897624086</v>
      </c>
      <c r="BS74" s="1350" t="e">
        <f>$E74*(IF(VLOOKUP(BS$6,'2021_Jurisdiction_Pop_Est'!$E$2:$L$430,8,FALSE)="Y",VLOOKUP(BS$6,'2021_Jurisdiction_Pop_Est'!$E$2:$L$430,2,FALSE),"")/'2021_Jurisdiction_Pop_Est'!$V$10)</f>
        <v>#VALUE!</v>
      </c>
      <c r="BT74" s="1090">
        <f>$E74*(IF(VLOOKUP(BT$6,'2021_Jurisdiction_Pop_Est'!$E$2:$L$430,8,FALSE)="Y",VLOOKUP(BT$6,'2021_Jurisdiction_Pop_Est'!$E$2:$L$430,2,FALSE),"")/'2021_Jurisdiction_Pop_Est'!$V$10)</f>
        <v>16.411614118270563</v>
      </c>
      <c r="BU74" s="1090">
        <f>$E74*(IF(VLOOKUP(BU$6,'2021_Jurisdiction_Pop_Est'!$E$2:$L$430,8,FALSE)="Y",VLOOKUP(BU$6,'2021_Jurisdiction_Pop_Est'!$E$2:$L$430,2,FALSE),"")/'2021_Jurisdiction_Pop_Est'!$V$10)</f>
        <v>5.3447468165751033</v>
      </c>
      <c r="BV74" s="1350" t="e">
        <f>$E74*(IF(VLOOKUP(BV$6,'2021_Jurisdiction_Pop_Est'!$E$2:$L$430,8,FALSE)="Y",VLOOKUP(BV$6,'2021_Jurisdiction_Pop_Est'!$E$2:$L$430,2,FALSE),"")/'2021_Jurisdiction_Pop_Est'!$V$10)</f>
        <v>#VALUE!</v>
      </c>
      <c r="BW74" s="1090">
        <f>$E74*(IF(VLOOKUP(BW$6,'2021_Jurisdiction_Pop_Est'!$E$2:$L$430,8,FALSE)="Y",VLOOKUP(BW$6,'2021_Jurisdiction_Pop_Est'!$E$2:$L$430,2,FALSE),"")/'2021_Jurisdiction_Pop_Est'!$V$10)</f>
        <v>25.954790871106191</v>
      </c>
      <c r="BX74" s="1090">
        <f>$E74*(IF(VLOOKUP(BX$6,'2021_Jurisdiction_Pop_Est'!$E$2:$L$430,8,FALSE)="Y",VLOOKUP(BX$6,'2021_Jurisdiction_Pop_Est'!$E$2:$L$430,2,FALSE),"")/'2021_Jurisdiction_Pop_Est'!$V$10)</f>
        <v>75.039393552233733</v>
      </c>
      <c r="BY74" s="1090">
        <f>$E74*(IF(VLOOKUP(BY$6,'2021_Jurisdiction_Pop_Est'!$E$2:$L$430,8,FALSE)="Y",VLOOKUP(BY$6,'2021_Jurisdiction_Pop_Est'!$E$2:$L$430,2,FALSE),"")/'2021_Jurisdiction_Pop_Est'!$V$10)</f>
        <v>30.607488797088902</v>
      </c>
      <c r="BZ74" s="1090">
        <f>$E74*(IF(VLOOKUP(BZ$6,'2021_Jurisdiction_Pop_Est'!$E$2:$L$430,8,FALSE)="Y",VLOOKUP(BZ$6,'2021_Jurisdiction_Pop_Est'!$E$2:$L$430,2,FALSE),"")/'2021_Jurisdiction_Pop_Est'!$V$10)</f>
        <v>10.703689507829024</v>
      </c>
      <c r="CA74" s="1350">
        <f>$E74*(IF(VLOOKUP(CA$6,'2021_Jurisdiction_Pop_Est'!$E$2:$L$430,8,FALSE)="Y",VLOOKUP(CA$6,'2021_Jurisdiction_Pop_Est'!$E$2:$L$430,2,FALSE),"")/'2021_Jurisdiction_Pop_Est'!$V$10)</f>
        <v>41.94880967590818</v>
      </c>
      <c r="CB74" s="1090">
        <f>$E74*(IF(VLOOKUP(CB$6,'2021_Jurisdiction_Pop_Est'!$E$2:$L$430,8,FALSE)="Y",VLOOKUP(CB$6,'2021_Jurisdiction_Pop_Est'!$E$2:$L$430,2,FALSE),"")/'2021_Jurisdiction_Pop_Est'!$V$10)</f>
        <v>5.2134349757960337</v>
      </c>
      <c r="CC74" s="1090">
        <f>$E74*(IF(VLOOKUP(CC$6,'2021_Jurisdiction_Pop_Est'!$E$2:$L$430,8,FALSE)="Y",VLOOKUP(CC$6,'2021_Jurisdiction_Pop_Est'!$E$2:$L$430,2,FALSE),"")/'2021_Jurisdiction_Pop_Est'!$V$10)</f>
        <v>1.7413606272683824</v>
      </c>
      <c r="CD74" s="1114"/>
      <c r="CE74" s="1114"/>
      <c r="CF74" s="1114"/>
      <c r="CG74" s="1114"/>
      <c r="CH74" s="1114"/>
      <c r="CI74" s="1114"/>
      <c r="CJ74" s="1114"/>
      <c r="CK74" s="1114"/>
      <c r="CM74" s="1129">
        <v>8430.6105847474719</v>
      </c>
      <c r="CN74" s="1129">
        <v>6000</v>
      </c>
      <c r="CO74" s="1129">
        <v>2430.6105847474719</v>
      </c>
      <c r="CP74" s="1157">
        <v>0.40510176412457866</v>
      </c>
    </row>
    <row r="75" spans="1:100" s="1131" customFormat="1" ht="16.95" customHeight="1" x14ac:dyDescent="0.25">
      <c r="A75" s="1158"/>
      <c r="B75" s="1159"/>
      <c r="C75" s="953"/>
      <c r="D75" s="956"/>
      <c r="E75" s="1208"/>
      <c r="F75" s="1210"/>
      <c r="G75" s="1210"/>
      <c r="H75" s="1211"/>
      <c r="I75" s="1114"/>
      <c r="J75" s="1114"/>
      <c r="K75" s="1114"/>
      <c r="L75" s="1114"/>
      <c r="M75" s="1114"/>
      <c r="N75" s="1114"/>
      <c r="O75" s="1114"/>
      <c r="P75" s="1114"/>
      <c r="Q75" s="1114"/>
      <c r="R75" s="1114"/>
      <c r="S75" s="1114"/>
      <c r="T75" s="1114"/>
      <c r="U75" s="1114"/>
      <c r="V75" s="1114"/>
      <c r="W75" s="1114"/>
      <c r="X75" s="1114"/>
      <c r="Y75" s="1114"/>
      <c r="Z75" s="1114"/>
      <c r="AA75" s="1114"/>
      <c r="AB75" s="1114"/>
      <c r="AC75" s="1114"/>
      <c r="AD75" s="1114"/>
      <c r="AE75" s="1114"/>
      <c r="AF75" s="1114"/>
      <c r="AG75" s="1114"/>
      <c r="AH75" s="1114"/>
      <c r="AI75" s="1114"/>
      <c r="AJ75" s="1114"/>
      <c r="AK75" s="1114"/>
      <c r="AL75" s="1114"/>
      <c r="AM75" s="1114"/>
      <c r="AN75" s="1114"/>
      <c r="AO75" s="1114"/>
      <c r="AP75" s="1114"/>
      <c r="AQ75" s="1114"/>
      <c r="AR75" s="1114"/>
      <c r="AS75" s="1114"/>
      <c r="AT75" s="1114"/>
      <c r="AU75" s="1114"/>
      <c r="AV75" s="1114"/>
      <c r="AW75" s="1114"/>
      <c r="AX75" s="1114"/>
      <c r="AY75" s="1114"/>
      <c r="AZ75" s="1114"/>
      <c r="BA75" s="1114"/>
      <c r="BB75" s="1114"/>
      <c r="BC75" s="1114"/>
      <c r="BD75" s="1114"/>
      <c r="BE75" s="1114"/>
      <c r="BF75" s="1114"/>
      <c r="BG75" s="1114"/>
      <c r="BH75" s="1114"/>
      <c r="BI75" s="1114"/>
      <c r="BJ75" s="1114"/>
      <c r="BK75" s="1114"/>
      <c r="BL75" s="1114"/>
      <c r="BM75" s="1114"/>
      <c r="BN75" s="1114"/>
      <c r="BO75" s="1114"/>
      <c r="BP75" s="1114"/>
      <c r="BQ75" s="1114"/>
      <c r="BR75" s="1114"/>
      <c r="BS75" s="1114"/>
      <c r="BT75" s="1114"/>
      <c r="BU75" s="1114"/>
      <c r="BV75" s="1114"/>
      <c r="BW75" s="1114"/>
      <c r="BX75" s="1114"/>
      <c r="BY75" s="1114"/>
      <c r="BZ75" s="1114"/>
      <c r="CA75" s="1114"/>
      <c r="CB75" s="1114"/>
      <c r="CC75" s="1114"/>
      <c r="CD75" s="1114"/>
      <c r="CE75" s="1114"/>
      <c r="CF75" s="1114"/>
      <c r="CG75" s="1114"/>
      <c r="CH75" s="1114"/>
      <c r="CI75" s="1114"/>
      <c r="CJ75" s="1114"/>
      <c r="CK75" s="1114"/>
      <c r="CM75" s="1114"/>
      <c r="CN75" s="1114"/>
      <c r="CO75" s="1114"/>
      <c r="CP75" s="1149"/>
    </row>
    <row r="76" spans="1:100" s="1085" customFormat="1" ht="16.95" customHeight="1" x14ac:dyDescent="0.25">
      <c r="A76" s="1054"/>
      <c r="B76" s="1192" t="s">
        <v>553</v>
      </c>
      <c r="C76" s="1193" t="s">
        <v>554</v>
      </c>
      <c r="D76" s="955"/>
      <c r="E76" s="959"/>
      <c r="F76" s="1058"/>
      <c r="G76" s="1058"/>
      <c r="H76" s="1090"/>
      <c r="I76" s="1091"/>
      <c r="J76" s="1091"/>
      <c r="K76" s="1091"/>
      <c r="L76" s="1091"/>
      <c r="M76" s="1091"/>
      <c r="N76" s="1091"/>
      <c r="O76" s="1091"/>
      <c r="P76" s="1091"/>
      <c r="Q76" s="1091"/>
      <c r="R76" s="1091"/>
      <c r="S76" s="1092"/>
      <c r="T76" s="1091"/>
      <c r="U76" s="1091"/>
      <c r="V76" s="1091"/>
      <c r="W76" s="1091"/>
      <c r="X76" s="1091"/>
      <c r="Y76" s="1093"/>
      <c r="Z76" s="1093"/>
      <c r="AA76" s="1093"/>
      <c r="AB76" s="1093"/>
      <c r="AC76" s="1093"/>
      <c r="AD76" s="1093"/>
      <c r="AE76" s="1093"/>
      <c r="AF76" s="1093"/>
      <c r="AG76" s="1093"/>
      <c r="AH76" s="1093"/>
      <c r="AI76" s="1093"/>
      <c r="AJ76" s="1093"/>
      <c r="AK76" s="1092"/>
      <c r="AL76" s="1092"/>
      <c r="AM76" s="1092"/>
      <c r="AN76" s="1092"/>
      <c r="AO76" s="1092"/>
      <c r="AP76" s="1092"/>
      <c r="AQ76" s="1094"/>
      <c r="AR76" s="1095"/>
      <c r="AS76" s="1095"/>
      <c r="AT76" s="1096"/>
      <c r="AU76" s="1096"/>
      <c r="AV76" s="1096"/>
      <c r="AW76" s="1097"/>
      <c r="AX76" s="1098"/>
      <c r="AY76" s="1098"/>
      <c r="AZ76" s="1099"/>
      <c r="BA76" s="1099"/>
      <c r="BB76" s="1100"/>
      <c r="BC76" s="1101"/>
      <c r="BD76" s="1102"/>
      <c r="BE76" s="1103"/>
      <c r="BF76" s="1103"/>
      <c r="BG76" s="1104"/>
      <c r="BH76" s="1104"/>
      <c r="BI76" s="1104"/>
      <c r="BJ76" s="1104"/>
      <c r="BK76" s="1105"/>
      <c r="BL76" s="1106"/>
      <c r="BM76" s="1107"/>
      <c r="BN76" s="1107"/>
      <c r="BO76" s="1107"/>
      <c r="BP76" s="1101"/>
      <c r="BQ76" s="1106"/>
      <c r="BR76" s="1107"/>
      <c r="BS76" s="1101"/>
      <c r="BT76" s="1108"/>
      <c r="BU76" s="1109"/>
      <c r="BV76" s="1101"/>
      <c r="BW76" s="1110"/>
      <c r="BX76" s="1111"/>
      <c r="BY76" s="1112"/>
      <c r="BZ76" s="1113"/>
      <c r="CA76" s="1102"/>
      <c r="CB76" s="1104"/>
      <c r="CC76" s="1104"/>
      <c r="CD76" s="1114"/>
      <c r="CE76" s="1114"/>
      <c r="CF76" s="1114"/>
      <c r="CG76" s="1114"/>
      <c r="CH76" s="1114"/>
      <c r="CI76" s="1114"/>
      <c r="CJ76" s="1114"/>
      <c r="CK76" s="1114"/>
      <c r="CL76" s="1131"/>
      <c r="CM76" s="1115">
        <v>0</v>
      </c>
      <c r="CN76" s="1115">
        <v>0</v>
      </c>
      <c r="CO76" s="1115">
        <v>0</v>
      </c>
      <c r="CP76" s="1117" t="e">
        <v>#DIV/0!</v>
      </c>
      <c r="CV76" s="1085" t="s">
        <v>6</v>
      </c>
    </row>
    <row r="77" spans="1:100" s="1085" customFormat="1" ht="16.95" customHeight="1" x14ac:dyDescent="0.25">
      <c r="A77" s="1054"/>
      <c r="B77" s="1142" t="s">
        <v>735</v>
      </c>
      <c r="C77" s="1143" t="s">
        <v>556</v>
      </c>
      <c r="D77" s="1163" t="s">
        <v>557</v>
      </c>
      <c r="E77" s="1198">
        <f>370727-15000-89000-3000</f>
        <v>263727</v>
      </c>
      <c r="F77" s="1122" t="s">
        <v>220</v>
      </c>
      <c r="G77" s="1129" t="s">
        <v>129</v>
      </c>
      <c r="H77" s="1090">
        <f>$E77*(IF(VLOOKUP(H$6,'2021_Jurisdiction_Pop_Est'!$E$2:$L$430,8,FALSE)="Y",VLOOKUP(H$6,'2021_Jurisdiction_Pop_Est'!$E$2:$L$430,2,FALSE),"")/'2021_Jurisdiction_Pop_Est'!$V$10)</f>
        <v>206968.58279034114</v>
      </c>
      <c r="I77" s="1090">
        <f>$E77*(IF(VLOOKUP(I$6,'2021_Jurisdiction_Pop_Est'!$E$2:$L$430,8,FALSE)="Y",VLOOKUP(I$6,'2021_Jurisdiction_Pop_Est'!$E$2:$L$430,2,FALSE),"")/'2021_Jurisdiction_Pop_Est'!$V$10)</f>
        <v>2162.3769537072531</v>
      </c>
      <c r="J77" s="1090">
        <f>$E77*(IF(VLOOKUP(J$6,'2021_Jurisdiction_Pop_Est'!$E$2:$L$430,8,FALSE)="Y",VLOOKUP(J$6,'2021_Jurisdiction_Pop_Est'!$E$2:$L$430,2,FALSE),"")/'2021_Jurisdiction_Pop_Est'!$V$10)</f>
        <v>1477.099074783868</v>
      </c>
      <c r="K77" s="1090">
        <f>$E77*(IF(VLOOKUP(K$6,'2021_Jurisdiction_Pop_Est'!$E$2:$L$430,8,FALSE)="Y",VLOOKUP(K$6,'2021_Jurisdiction_Pop_Est'!$E$2:$L$430,2,FALSE),"")/'2021_Jurisdiction_Pop_Est'!$V$10)</f>
        <v>141904.77864017719</v>
      </c>
      <c r="L77" s="1090">
        <f>$E77*(IF(VLOOKUP(L$6,'2021_Jurisdiction_Pop_Est'!$E$2:$L$430,8,FALSE)="Y",VLOOKUP(L$6,'2021_Jurisdiction_Pop_Est'!$E$2:$L$430,2,FALSE),"")/'2021_Jurisdiction_Pop_Est'!$V$10)</f>
        <v>7678.1385109237253</v>
      </c>
      <c r="M77" s="1090">
        <f>$E77*(IF(VLOOKUP(M$6,'2021_Jurisdiction_Pop_Est'!$E$2:$L$430,8,FALSE)="Y",VLOOKUP(M$6,'2021_Jurisdiction_Pop_Est'!$E$2:$L$430,2,FALSE),"")/'2021_Jurisdiction_Pop_Est'!$V$10)</f>
        <v>5576.1309037093815</v>
      </c>
      <c r="N77" s="1090">
        <f>$E77*(IF(VLOOKUP(N$6,'2021_Jurisdiction_Pop_Est'!$E$2:$L$430,8,FALSE)="Y",VLOOKUP(N$6,'2021_Jurisdiction_Pop_Est'!$E$2:$L$430,2,FALSE),"")/'2021_Jurisdiction_Pop_Est'!$V$10)</f>
        <v>1260.1126123248582</v>
      </c>
      <c r="O77" s="1090">
        <f>$E77*(IF(VLOOKUP(O$6,'2021_Jurisdiction_Pop_Est'!$E$2:$L$430,8,FALSE)="Y",VLOOKUP(O$6,'2021_Jurisdiction_Pop_Est'!$E$2:$L$430,2,FALSE),"")/'2021_Jurisdiction_Pop_Est'!$V$10)</f>
        <v>6446.1046644095222</v>
      </c>
      <c r="P77" s="1090">
        <f>$E77*(IF(VLOOKUP(P$6,'2021_Jurisdiction_Pop_Est'!$E$2:$L$430,8,FALSE)="Y",VLOOKUP(P$6,'2021_Jurisdiction_Pop_Est'!$E$2:$L$430,2,FALSE),"")/'2021_Jurisdiction_Pop_Est'!$V$10)</f>
        <v>932.99499063072267</v>
      </c>
      <c r="Q77" s="1090">
        <f>$E77*(IF(VLOOKUP(Q$6,'2021_Jurisdiction_Pop_Est'!$E$2:$L$430,8,FALSE)="Y",VLOOKUP(Q$6,'2021_Jurisdiction_Pop_Est'!$E$2:$L$430,2,FALSE),"")/'2021_Jurisdiction_Pop_Est'!$V$10)</f>
        <v>5786.4096610025126</v>
      </c>
      <c r="R77" s="1090">
        <f>$E77*(IF(VLOOKUP(R$6,'2021_Jurisdiction_Pop_Est'!$E$2:$L$430,8,FALSE)="Y",VLOOKUP(R$6,'2021_Jurisdiction_Pop_Est'!$E$2:$L$430,2,FALSE),"")/'2021_Jurisdiction_Pop_Est'!$V$10)</f>
        <v>1694.5535166730549</v>
      </c>
      <c r="S77" s="1090">
        <f>$E77*(IF(VLOOKUP(S$6,'2021_Jurisdiction_Pop_Est'!$E$2:$L$430,8,FALSE)="Y",VLOOKUP(S$6,'2021_Jurisdiction_Pop_Est'!$E$2:$L$430,2,FALSE),"")/'2021_Jurisdiction_Pop_Est'!$V$10)</f>
        <v>878.55338358672964</v>
      </c>
      <c r="T77" s="1090">
        <f>$E77*(IF(VLOOKUP(T$6,'2021_Jurisdiction_Pop_Est'!$E$2:$L$430,8,FALSE)="Y",VLOOKUP(T$6,'2021_Jurisdiction_Pop_Est'!$E$2:$L$430,2,FALSE),"")/'2021_Jurisdiction_Pop_Est'!$V$10)</f>
        <v>6380.2755578978749</v>
      </c>
      <c r="U77" s="1090">
        <f>$E77*(IF(VLOOKUP(U$6,'2021_Jurisdiction_Pop_Est'!$E$2:$L$430,8,FALSE)="Y",VLOOKUP(U$6,'2021_Jurisdiction_Pop_Est'!$E$2:$L$430,2,FALSE),"")/'2021_Jurisdiction_Pop_Est'!$V$10)</f>
        <v>5712.1569247476682</v>
      </c>
      <c r="V77" s="1090">
        <f>$E77*(IF(VLOOKUP(V$6,'2021_Jurisdiction_Pop_Est'!$E$2:$L$430,8,FALSE)="Y",VLOOKUP(V$6,'2021_Jurisdiction_Pop_Est'!$E$2:$L$430,2,FALSE),"")/'2021_Jurisdiction_Pop_Est'!$V$10)</f>
        <v>6109.1594746816572</v>
      </c>
      <c r="W77" s="1090">
        <f>$E77*(IF(VLOOKUP(W$6,'2021_Jurisdiction_Pop_Est'!$E$2:$L$430,8,FALSE)="Y",VLOOKUP(W$6,'2021_Jurisdiction_Pop_Est'!$E$2:$L$430,2,FALSE),"")/'2021_Jurisdiction_Pop_Est'!$V$10)</f>
        <v>3159.485126272305</v>
      </c>
      <c r="X77" s="1090">
        <f>$E77*(IF(VLOOKUP(X$6,'2021_Jurisdiction_Pop_Est'!$E$2:$L$430,8,FALSE)="Y",VLOOKUP(X$6,'2021_Jurisdiction_Pop_Est'!$E$2:$L$430,2,FALSE),"")/'2021_Jurisdiction_Pop_Est'!$V$10)</f>
        <v>2294.5031461607259</v>
      </c>
      <c r="Y77" s="1090">
        <f>$E77*(IF(VLOOKUP(Y$6,'2021_Jurisdiction_Pop_Est'!$E$2:$L$430,8,FALSE)="Y",VLOOKUP(Y$6,'2021_Jurisdiction_Pop_Est'!$E$2:$L$430,2,FALSE),"")/'2021_Jurisdiction_Pop_Est'!$V$10)</f>
        <v>1264.3244271964568</v>
      </c>
      <c r="Z77" s="1090">
        <f>$E77*(IF(VLOOKUP(Z$6,'2021_Jurisdiction_Pop_Est'!$E$2:$L$430,8,FALSE)="Y",VLOOKUP(Z$6,'2021_Jurisdiction_Pop_Est'!$E$2:$L$430,2,FALSE),"")/'2021_Jurisdiction_Pop_Est'!$V$10)</f>
        <v>698.22530982496482</v>
      </c>
      <c r="AA77" s="1090">
        <f>$E77*(IF(VLOOKUP(AA$6,'2021_Jurisdiction_Pop_Est'!$E$2:$L$430,8,FALSE)="Y",VLOOKUP(AA$6,'2021_Jurisdiction_Pop_Est'!$E$2:$L$430,2,FALSE),"")/'2021_Jurisdiction_Pop_Est'!$V$10)</f>
        <v>1629.3483827349771</v>
      </c>
      <c r="AB77" s="1090">
        <f>$E77*(IF(VLOOKUP(AB$6,'2021_Jurisdiction_Pop_Est'!$E$2:$L$430,8,FALSE)="Y",VLOOKUP(AB$6,'2021_Jurisdiction_Pop_Est'!$E$2:$L$430,2,FALSE),"")/'2021_Jurisdiction_Pop_Est'!$V$10)</f>
        <v>660.63096226736513</v>
      </c>
      <c r="AC77" s="1090">
        <f>$E77*(IF(VLOOKUP(AC$6,'2021_Jurisdiction_Pop_Est'!$E$2:$L$430,8,FALSE)="Y",VLOOKUP(AC$6,'2021_Jurisdiction_Pop_Est'!$E$2:$L$430,2,FALSE),"")/'2021_Jurisdiction_Pop_Est'!$V$10)</f>
        <v>2157.3851731186915</v>
      </c>
      <c r="AD77" s="1090">
        <f>$E77*(IF(VLOOKUP(AD$6,'2021_Jurisdiction_Pop_Est'!$E$2:$L$430,8,FALSE)="Y",VLOOKUP(AD$6,'2021_Jurisdiction_Pop_Est'!$E$2:$L$430,2,FALSE),"")/'2021_Jurisdiction_Pop_Est'!$V$10)</f>
        <v>1722.320296196925</v>
      </c>
      <c r="AE77" s="1090">
        <f>$E77*(IF(VLOOKUP(AE$6,'2021_Jurisdiction_Pop_Est'!$E$2:$L$430,8,FALSE)="Y",VLOOKUP(AE$6,'2021_Jurisdiction_Pop_Est'!$E$2:$L$430,2,FALSE),"")/'2021_Jurisdiction_Pop_Est'!$V$10)</f>
        <v>409.4820014053916</v>
      </c>
      <c r="AF77" s="1090">
        <f>$E77*(IF(VLOOKUP(AF$6,'2021_Jurisdiction_Pop_Est'!$E$2:$L$430,8,FALSE)="Y",VLOOKUP(AF$6,'2021_Jurisdiction_Pop_Est'!$E$2:$L$430,2,FALSE),"")/'2021_Jurisdiction_Pop_Est'!$V$10)</f>
        <v>656.73113368255179</v>
      </c>
      <c r="AG77" s="1090">
        <f>$E77*(IF(VLOOKUP(AG$6,'2021_Jurisdiction_Pop_Est'!$E$2:$L$430,8,FALSE)="Y",VLOOKUP(AG$6,'2021_Jurisdiction_Pop_Est'!$E$2:$L$430,2,FALSE),"")/'2021_Jurisdiction_Pop_Est'!$V$10)</f>
        <v>308.39844448703207</v>
      </c>
      <c r="AH77" s="1090">
        <f>$E77*(IF(VLOOKUP(AH$6,'2021_Jurisdiction_Pop_Est'!$E$2:$L$430,8,FALSE)="Y",VLOOKUP(AH$6,'2021_Jurisdiction_Pop_Est'!$E$2:$L$430,2,FALSE),"")/'2021_Jurisdiction_Pop_Est'!$V$10)</f>
        <v>2715.2166538903793</v>
      </c>
      <c r="AI77" s="1090">
        <f>$E77*(IF(VLOOKUP(AI$6,'2021_Jurisdiction_Pop_Est'!$E$2:$L$430,8,FALSE)="Y",VLOOKUP(AI$6,'2021_Jurisdiction_Pop_Est'!$E$2:$L$430,2,FALSE),"")/'2021_Jurisdiction_Pop_Est'!$V$10)</f>
        <v>220.57430475703759</v>
      </c>
      <c r="AJ77" s="1090">
        <f>$E77*(IF(VLOOKUP(AJ$6,'2021_Jurisdiction_Pop_Est'!$E$2:$L$430,8,FALSE)="Y",VLOOKUP(AJ$6,'2021_Jurisdiction_Pop_Est'!$E$2:$L$430,2,FALSE),"")/'2021_Jurisdiction_Pop_Est'!$V$10)</f>
        <v>156.3051296793152</v>
      </c>
      <c r="AK77" s="1090">
        <f>$E77*(IF(VLOOKUP(AK$6,'2021_Jurisdiction_Pop_Est'!$E$2:$L$430,8,FALSE)="Y",VLOOKUP(AK$6,'2021_Jurisdiction_Pop_Est'!$E$2:$L$430,2,FALSE),"")/'2021_Jurisdiction_Pop_Est'!$V$10)</f>
        <v>346.77275776159451</v>
      </c>
      <c r="AL77" s="1090">
        <f>$E77*(IF(VLOOKUP(AL$6,'2021_Jurisdiction_Pop_Est'!$E$2:$L$430,8,FALSE)="Y",VLOOKUP(AL$6,'2021_Jurisdiction_Pop_Est'!$E$2:$L$430,2,FALSE),"")/'2021_Jurisdiction_Pop_Est'!$V$10)</f>
        <v>36.658388697244582</v>
      </c>
      <c r="AM77" s="1090">
        <f>$E77*(IF(VLOOKUP(AM$6,'2021_Jurisdiction_Pop_Est'!$E$2:$L$430,8,FALSE)="Y",VLOOKUP(AM$6,'2021_Jurisdiction_Pop_Est'!$E$2:$L$430,2,FALSE),"")/'2021_Jurisdiction_Pop_Est'!$V$10)</f>
        <v>98.275680337293991</v>
      </c>
      <c r="AN77" s="1090">
        <f>$E77*(IF(VLOOKUP(AN$6,'2021_Jurisdiction_Pop_Est'!$E$2:$L$430,8,FALSE)="Y",VLOOKUP(AN$6,'2021_Jurisdiction_Pop_Est'!$E$2:$L$430,2,FALSE),"")/'2021_Jurisdiction_Pop_Est'!$V$10)</f>
        <v>322.74981367914489</v>
      </c>
      <c r="AO77" s="1090">
        <f>$E77*(IF(VLOOKUP(AO$6,'2021_Jurisdiction_Pop_Est'!$E$2:$L$430,8,FALSE)="Y",VLOOKUP(AO$6,'2021_Jurisdiction_Pop_Est'!$E$2:$L$430,2,FALSE),"")/'2021_Jurisdiction_Pop_Est'!$V$10)</f>
        <v>92.971913461947963</v>
      </c>
      <c r="AP77" s="1090">
        <f>$E77*(IF(VLOOKUP(AP$6,'2021_Jurisdiction_Pop_Est'!$E$2:$L$430,8,FALSE)="Y",VLOOKUP(AP$6,'2021_Jurisdiction_Pop_Est'!$E$2:$L$430,2,FALSE),"")/'2021_Jurisdiction_Pop_Est'!$V$10)</f>
        <v>159.89297197734339</v>
      </c>
      <c r="AQ77" s="1090">
        <f>$E77*(IF(VLOOKUP(AQ$6,'2021_Jurisdiction_Pop_Est'!$E$2:$L$430,8,FALSE)="Y",VLOOKUP(AQ$6,'2021_Jurisdiction_Pop_Est'!$E$2:$L$430,2,FALSE),"")/'2021_Jurisdiction_Pop_Est'!$V$10)</f>
        <v>33821.185405221244</v>
      </c>
      <c r="AR77" s="1090">
        <f>$E77*(IF(VLOOKUP(AR$6,'2021_Jurisdiction_Pop_Est'!$E$2:$L$430,8,FALSE)="Y",VLOOKUP(AR$6,'2021_Jurisdiction_Pop_Est'!$E$2:$L$430,2,FALSE),"")/'2021_Jurisdiction_Pop_Est'!$V$10)</f>
        <v>6591.0222946211834</v>
      </c>
      <c r="AS77" s="1090">
        <f>$E77*(IF(VLOOKUP(AS$6,'2021_Jurisdiction_Pop_Est'!$E$2:$L$430,8,FALSE)="Y",VLOOKUP(AS$6,'2021_Jurisdiction_Pop_Est'!$E$2:$L$430,2,FALSE),"")/'2021_Jurisdiction_Pop_Est'!$V$10)</f>
        <v>2213.8546910267878</v>
      </c>
      <c r="AT77" s="1090">
        <f>$E77*(IF(VLOOKUP(AT$6,'2021_Jurisdiction_Pop_Est'!$E$2:$L$430,8,FALSE)="Y",VLOOKUP(AT$6,'2021_Jurisdiction_Pop_Est'!$E$2:$L$430,2,FALSE),"")/'2021_Jurisdiction_Pop_Est'!$V$10)</f>
        <v>1084.932312295047</v>
      </c>
      <c r="AU77" s="1090">
        <f>$E77*(IF(VLOOKUP(AU$6,'2021_Jurisdiction_Pop_Est'!$E$2:$L$430,8,FALSE)="Y",VLOOKUP(AU$6,'2021_Jurisdiction_Pop_Est'!$E$2:$L$430,2,FALSE),"")/'2021_Jurisdiction_Pop_Est'!$V$10)</f>
        <v>158.17704740002557</v>
      </c>
      <c r="AV77" s="1090">
        <f>$E77*(IF(VLOOKUP(AV$6,'2021_Jurisdiction_Pop_Est'!$E$2:$L$430,8,FALSE)="Y",VLOOKUP(AV$6,'2021_Jurisdiction_Pop_Est'!$E$2:$L$430,2,FALSE),"")/'2021_Jurisdiction_Pop_Est'!$V$10)</f>
        <v>129.63030215919255</v>
      </c>
      <c r="AW77" s="1090">
        <f>$E77*(IF(VLOOKUP(AW$6,'2021_Jurisdiction_Pop_Est'!$E$2:$L$430,8,FALSE)="Y",VLOOKUP(AW$6,'2021_Jurisdiction_Pop_Est'!$E$2:$L$430,2,FALSE),"")/'2021_Jurisdiction_Pop_Est'!$V$10)</f>
        <v>24990.257564626718</v>
      </c>
      <c r="AX77" s="1090">
        <f>$E77*(IF(VLOOKUP(AX$6,'2021_Jurisdiction_Pop_Est'!$E$2:$L$430,8,FALSE)="Y",VLOOKUP(AX$6,'2021_Jurisdiction_Pop_Est'!$E$2:$L$430,2,FALSE),"")/'2021_Jurisdiction_Pop_Est'!$V$10)</f>
        <v>6366.5481612793319</v>
      </c>
      <c r="AY77" s="1090">
        <f>$E77*(IF(VLOOKUP(AY$6,'2021_Jurisdiction_Pop_Est'!$E$2:$L$430,8,FALSE)="Y",VLOOKUP(AY$6,'2021_Jurisdiction_Pop_Est'!$E$2:$L$430,2,FALSE),"")/'2021_Jurisdiction_Pop_Est'!$V$10)</f>
        <v>3649.4595896682422</v>
      </c>
      <c r="AZ77" s="1090">
        <f>$E77*(IF(VLOOKUP(AZ$6,'2021_Jurisdiction_Pop_Est'!$E$2:$L$430,8,FALSE)="Y",VLOOKUP(AZ$6,'2021_Jurisdiction_Pop_Est'!$E$2:$L$430,2,FALSE),"")/'2021_Jurisdiction_Pop_Est'!$V$10)</f>
        <v>1197.5593618244538</v>
      </c>
      <c r="BA77" s="1090">
        <f>$E77*(IF(VLOOKUP(BA$6,'2021_Jurisdiction_Pop_Est'!$E$2:$L$430,8,FALSE)="Y",VLOOKUP(BA$6,'2021_Jurisdiction_Pop_Est'!$E$2:$L$430,2,FALSE),"")/'2021_Jurisdiction_Pop_Est'!$V$10)</f>
        <v>3187.2519057961758</v>
      </c>
      <c r="BB77" s="1090">
        <f>$E77*(IF(VLOOKUP(BB$6,'2021_Jurisdiction_Pop_Est'!$E$2:$L$430,8,FALSE)="Y",VLOOKUP(BB$6,'2021_Jurisdiction_Pop_Est'!$E$2:$L$430,2,FALSE),"")/'2021_Jurisdiction_Pop_Est'!$V$10)</f>
        <v>4353.4566457987312</v>
      </c>
      <c r="BC77" s="1090">
        <f>$E77*(IF(VLOOKUP(BC$6,'2021_Jurisdiction_Pop_Est'!$E$2:$L$430,8,FALSE)="Y",VLOOKUP(BC$6,'2021_Jurisdiction_Pop_Est'!$E$2:$L$430,2,FALSE),"")/'2021_Jurisdiction_Pop_Est'!$V$10)</f>
        <v>27927.296468421275</v>
      </c>
      <c r="BD77" s="1090">
        <f>$E77*(IF(VLOOKUP(BD$6,'2021_Jurisdiction_Pop_Est'!$E$2:$L$430,8,FALSE)="Y",VLOOKUP(BD$6,'2021_Jurisdiction_Pop_Est'!$E$2:$L$430,2,FALSE),"")/'2021_Jurisdiction_Pop_Est'!$V$10)</f>
        <v>2820.2000393935523</v>
      </c>
      <c r="BE77" s="1090">
        <f>$E77*(IF(VLOOKUP(BE$6,'2021_Jurisdiction_Pop_Est'!$E$2:$L$430,8,FALSE)="Y",VLOOKUP(BE$6,'2021_Jurisdiction_Pop_Est'!$E$2:$L$430,2,FALSE),"")/'2021_Jurisdiction_Pop_Est'!$V$10)</f>
        <v>829.10355713129763</v>
      </c>
      <c r="BF77" s="1090">
        <f>$E77*(IF(VLOOKUP(BF$6,'2021_Jurisdiction_Pop_Est'!$E$2:$L$430,8,FALSE)="Y",VLOOKUP(BF$6,'2021_Jurisdiction_Pop_Est'!$E$2:$L$430,2,FALSE),"")/'2021_Jurisdiction_Pop_Est'!$V$10)</f>
        <v>365.80392125548315</v>
      </c>
      <c r="BG77" s="1090">
        <f>$E77*(IF(VLOOKUP(BG$6,'2021_Jurisdiction_Pop_Est'!$E$2:$L$430,8,FALSE)="Y",VLOOKUP(BG$6,'2021_Jurisdiction_Pop_Est'!$E$2:$L$430,2,FALSE),"")/'2021_Jurisdiction_Pop_Est'!$V$10)</f>
        <v>1541.5242430049827</v>
      </c>
      <c r="BH77" s="1090">
        <f>$E77*(IF(VLOOKUP(BH$6,'2021_Jurisdiction_Pop_Est'!$E$2:$L$430,8,FALSE)="Y",VLOOKUP(BH$6,'2021_Jurisdiction_Pop_Est'!$E$2:$L$430,2,FALSE),"")/'2021_Jurisdiction_Pop_Est'!$V$10)</f>
        <v>673.73438631233762</v>
      </c>
      <c r="BI77" s="1090">
        <f>$E77*(IF(VLOOKUP(BI$6,'2021_Jurisdiction_Pop_Est'!$E$2:$L$430,8,FALSE)="Y",VLOOKUP(BI$6,'2021_Jurisdiction_Pop_Est'!$E$2:$L$430,2,FALSE),"")/'2021_Jurisdiction_Pop_Est'!$V$10)</f>
        <v>926.91125803841408</v>
      </c>
      <c r="BJ77" s="1090">
        <f>$E77*(IF(VLOOKUP(BJ$6,'2021_Jurisdiction_Pop_Est'!$E$2:$L$430,8,FALSE)="Y",VLOOKUP(BJ$6,'2021_Jurisdiction_Pop_Est'!$E$2:$L$430,2,FALSE),"")/'2021_Jurisdiction_Pop_Est'!$V$10)</f>
        <v>395.75460478684897</v>
      </c>
      <c r="BK77" s="1090">
        <f>$E77*(IF(VLOOKUP(BK$6,'2021_Jurisdiction_Pop_Est'!$E$2:$L$430,8,FALSE)="Y",VLOOKUP(BK$6,'2021_Jurisdiction_Pop_Est'!$E$2:$L$430,2,FALSE),"")/'2021_Jurisdiction_Pop_Est'!$V$10)</f>
        <v>7159.6173022869552</v>
      </c>
      <c r="BL77" s="1090">
        <f>$E77*(IF(VLOOKUP(BL$6,'2021_Jurisdiction_Pop_Est'!$E$2:$L$430,8,FALSE)="Y",VLOOKUP(BL$6,'2021_Jurisdiction_Pop_Est'!$E$2:$L$430,2,FALSE),"")/'2021_Jurisdiction_Pop_Est'!$V$10)</f>
        <v>2187.8038360802352</v>
      </c>
      <c r="BM77" s="1090">
        <f>$E77*(IF(VLOOKUP(BM$6,'2021_Jurisdiction_Pop_Est'!$E$2:$L$430,8,FALSE)="Y",VLOOKUP(BM$6,'2021_Jurisdiction_Pop_Est'!$E$2:$L$430,2,FALSE),"")/'2021_Jurisdiction_Pop_Est'!$V$10)</f>
        <v>9784.2019398662742</v>
      </c>
      <c r="BN77" s="1090">
        <f>$E77*(IF(VLOOKUP(BN$6,'2021_Jurisdiction_Pop_Est'!$E$2:$L$430,8,FALSE)="Y",VLOOKUP(BN$6,'2021_Jurisdiction_Pop_Est'!$E$2:$L$430,2,FALSE),"")/'2021_Jurisdiction_Pop_Est'!$V$10)</f>
        <v>2641.2759039223201</v>
      </c>
      <c r="BO77" s="1090">
        <f>$E77*(IF(VLOOKUP(BO$6,'2021_Jurisdiction_Pop_Est'!$E$2:$L$430,8,FALSE)="Y",VLOOKUP(BO$6,'2021_Jurisdiction_Pop_Est'!$E$2:$L$430,2,FALSE),"")/'2021_Jurisdiction_Pop_Est'!$V$10)</f>
        <v>345.05683318427663</v>
      </c>
      <c r="BP77" s="1090">
        <f>$E77*(IF(VLOOKUP(BP$6,'2021_Jurisdiction_Pop_Est'!$E$2:$L$430,8,FALSE)="Y",VLOOKUP(BP$6,'2021_Jurisdiction_Pop_Est'!$E$2:$L$430,2,FALSE),"")/'2021_Jurisdiction_Pop_Est'!$V$10)</f>
        <v>6802.5489970614535</v>
      </c>
      <c r="BQ77" s="1090">
        <f>$E77*(IF(VLOOKUP(BQ$6,'2021_Jurisdiction_Pop_Est'!$E$2:$L$430,8,FALSE)="Y",VLOOKUP(BQ$6,'2021_Jurisdiction_Pop_Est'!$E$2:$L$430,2,FALSE),"")/'2021_Jurisdiction_Pop_Est'!$V$10)</f>
        <v>656.4191473957668</v>
      </c>
      <c r="BR77" s="1090">
        <f>$E77*(IF(VLOOKUP(BR$6,'2021_Jurisdiction_Pop_Est'!$E$2:$L$430,8,FALSE)="Y",VLOOKUP(BR$6,'2021_Jurisdiction_Pop_Est'!$E$2:$L$430,2,FALSE),"")/'2021_Jurisdiction_Pop_Est'!$V$10)</f>
        <v>5453.5202930028536</v>
      </c>
      <c r="BS77" s="1350" t="e">
        <f>$E77*(IF(VLOOKUP(BS$6,'2021_Jurisdiction_Pop_Est'!$E$2:$L$430,8,FALSE)="Y",VLOOKUP(BS$6,'2021_Jurisdiction_Pop_Est'!$E$2:$L$430,2,FALSE),"")/'2021_Jurisdiction_Pop_Est'!$V$10)</f>
        <v>#VALUE!</v>
      </c>
      <c r="BT77" s="1090">
        <f>$E77*(IF(VLOOKUP(BT$6,'2021_Jurisdiction_Pop_Est'!$E$2:$L$430,8,FALSE)="Y",VLOOKUP(BT$6,'2021_Jurisdiction_Pop_Est'!$E$2:$L$430,2,FALSE),"")/'2021_Jurisdiction_Pop_Est'!$V$10)</f>
        <v>2164.0928782845708</v>
      </c>
      <c r="BU77" s="1090">
        <f>$E77*(IF(VLOOKUP(BU$6,'2021_Jurisdiction_Pop_Est'!$E$2:$L$430,8,FALSE)="Y",VLOOKUP(BU$6,'2021_Jurisdiction_Pop_Est'!$E$2:$L$430,2,FALSE),"")/'2021_Jurisdiction_Pop_Est'!$V$10)</f>
        <v>704.77702184745112</v>
      </c>
      <c r="BV77" s="1350" t="e">
        <f>$E77*(IF(VLOOKUP(BV$6,'2021_Jurisdiction_Pop_Est'!$E$2:$L$430,8,FALSE)="Y",VLOOKUP(BV$6,'2021_Jurisdiction_Pop_Est'!$E$2:$L$430,2,FALSE),"")/'2021_Jurisdiction_Pop_Est'!$V$10)</f>
        <v>#VALUE!</v>
      </c>
      <c r="BW77" s="1090">
        <f>$E77*(IF(VLOOKUP(BW$6,'2021_Jurisdiction_Pop_Est'!$E$2:$L$430,8,FALSE)="Y",VLOOKUP(BW$6,'2021_Jurisdiction_Pop_Est'!$E$2:$L$430,2,FALSE),"")/'2021_Jurisdiction_Pop_Est'!$V$10)</f>
        <v>3422.4895660321108</v>
      </c>
      <c r="BX77" s="1090">
        <f>$E77*(IF(VLOOKUP(BX$6,'2021_Jurisdiction_Pop_Est'!$E$2:$L$430,8,FALSE)="Y",VLOOKUP(BX$6,'2021_Jurisdiction_Pop_Est'!$E$2:$L$430,2,FALSE),"")/'2021_Jurisdiction_Pop_Est'!$V$10)</f>
        <v>9894.9570716749713</v>
      </c>
      <c r="BY77" s="1090">
        <f>$E77*(IF(VLOOKUP(BY$6,'2021_Jurisdiction_Pop_Est'!$E$2:$L$430,8,FALSE)="Y",VLOOKUP(BY$6,'2021_Jurisdiction_Pop_Est'!$E$2:$L$430,2,FALSE),"")/'2021_Jurisdiction_Pop_Est'!$V$10)</f>
        <v>4036.010598994932</v>
      </c>
      <c r="BZ77" s="1090">
        <f>$E77*(IF(VLOOKUP(BZ$6,'2021_Jurisdiction_Pop_Est'!$E$2:$L$430,8,FALSE)="Y",VLOOKUP(BZ$6,'2021_Jurisdiction_Pop_Est'!$E$2:$L$430,2,FALSE),"")/'2021_Jurisdiction_Pop_Est'!$V$10)</f>
        <v>1411.4259614156126</v>
      </c>
      <c r="CA77" s="1350">
        <f>$E77*(IF(VLOOKUP(CA$6,'2021_Jurisdiction_Pop_Est'!$E$2:$L$430,8,FALSE)="Y",VLOOKUP(CA$6,'2021_Jurisdiction_Pop_Est'!$E$2:$L$430,2,FALSE),"")/'2021_Jurisdiction_Pop_Est'!$V$10)</f>
        <v>5531.5168646991187</v>
      </c>
      <c r="CB77" s="1090">
        <f>$E77*(IF(VLOOKUP(CB$6,'2021_Jurisdiction_Pop_Est'!$E$2:$L$430,8,FALSE)="Y",VLOOKUP(CB$6,'2021_Jurisdiction_Pop_Est'!$E$2:$L$430,2,FALSE),"")/'2021_Jurisdiction_Pop_Est'!$V$10)</f>
        <v>687.4617829308803</v>
      </c>
      <c r="CC77" s="1090">
        <f>$E77*(IF(VLOOKUP(CC$6,'2021_Jurisdiction_Pop_Est'!$E$2:$L$430,8,FALSE)="Y",VLOOKUP(CC$6,'2021_Jurisdiction_Pop_Est'!$E$2:$L$430,2,FALSE),"")/'2021_Jurisdiction_Pop_Est'!$V$10)</f>
        <v>229.62190707380435</v>
      </c>
      <c r="CD77" s="1129"/>
      <c r="CE77" s="1129"/>
      <c r="CF77" s="1129"/>
      <c r="CG77" s="1129"/>
      <c r="CH77" s="1129"/>
      <c r="CI77" s="1129"/>
      <c r="CJ77" s="1129"/>
      <c r="CK77" s="1129"/>
      <c r="CL77" s="1131"/>
      <c r="CM77" s="1122">
        <v>407891.20641301648</v>
      </c>
      <c r="CN77" s="1122">
        <v>290293</v>
      </c>
      <c r="CO77" s="1122">
        <v>117598.20641301648</v>
      </c>
      <c r="CP77" s="1127">
        <v>0.40510176412457921</v>
      </c>
      <c r="CV77" s="1207" t="s">
        <v>6</v>
      </c>
    </row>
    <row r="78" spans="1:100" s="1115" customFormat="1" ht="16.95" customHeight="1" x14ac:dyDescent="0.25">
      <c r="A78" s="1151"/>
      <c r="B78" s="1142" t="s">
        <v>291</v>
      </c>
      <c r="C78" s="1143" t="s">
        <v>292</v>
      </c>
      <c r="D78" s="957" t="s">
        <v>558</v>
      </c>
      <c r="E78" s="961">
        <v>216580</v>
      </c>
      <c r="F78" s="1122" t="s">
        <v>220</v>
      </c>
      <c r="G78" s="953" t="s">
        <v>129</v>
      </c>
      <c r="H78" s="1090">
        <f>$E78*(IF(VLOOKUP(H$6,'2021_Jurisdiction_Pop_Est'!$E$2:$L$430,8,FALSE)="Y",VLOOKUP(H$6,'2021_Jurisdiction_Pop_Est'!$E$2:$L$430,2,FALSE),"")/'2021_Jurisdiction_Pop_Est'!$V$10)</f>
        <v>169968.39785358374</v>
      </c>
      <c r="I78" s="1090">
        <f>$E78*(IF(VLOOKUP(I$6,'2021_Jurisdiction_Pop_Est'!$E$2:$L$430,8,FALSE)="Y",VLOOKUP(I$6,'2021_Jurisdiction_Pop_Est'!$E$2:$L$430,2,FALSE),"")/'2021_Jurisdiction_Pop_Est'!$V$10)</f>
        <v>1775.804527537631</v>
      </c>
      <c r="J78" s="1090">
        <f>$E78*(IF(VLOOKUP(J$6,'2021_Jurisdiction_Pop_Est'!$E$2:$L$430,8,FALSE)="Y",VLOOKUP(J$6,'2021_Jurisdiction_Pop_Est'!$E$2:$L$430,2,FALSE),"")/'2021_Jurisdiction_Pop_Est'!$V$10)</f>
        <v>1213.0351371558093</v>
      </c>
      <c r="K78" s="1090">
        <f>$E78*(IF(VLOOKUP(K$6,'2021_Jurisdiction_Pop_Est'!$E$2:$L$430,8,FALSE)="Y",VLOOKUP(K$6,'2021_Jurisdiction_Pop_Est'!$E$2:$L$430,2,FALSE),"")/'2021_Jurisdiction_Pop_Est'!$V$10)</f>
        <v>116536.17929862915</v>
      </c>
      <c r="L78" s="1090">
        <f>$E78*(IF(VLOOKUP(L$6,'2021_Jurisdiction_Pop_Est'!$E$2:$L$430,8,FALSE)="Y",VLOOKUP(L$6,'2021_Jurisdiction_Pop_Est'!$E$2:$L$430,2,FALSE),"")/'2021_Jurisdiction_Pop_Est'!$V$10)</f>
        <v>6305.5024274945699</v>
      </c>
      <c r="M78" s="1090">
        <f>$E78*(IF(VLOOKUP(M$6,'2021_Jurisdiction_Pop_Est'!$E$2:$L$430,8,FALSE)="Y",VLOOKUP(M$6,'2021_Jurisdiction_Pop_Est'!$E$2:$L$430,2,FALSE),"")/'2021_Jurisdiction_Pop_Est'!$V$10)</f>
        <v>4579.2748983811971</v>
      </c>
      <c r="N78" s="1090">
        <f>$E78*(IF(VLOOKUP(N$6,'2021_Jurisdiction_Pop_Est'!$E$2:$L$430,8,FALSE)="Y",VLOOKUP(N$6,'2021_Jurisdiction_Pop_Est'!$E$2:$L$430,2,FALSE),"")/'2021_Jurisdiction_Pop_Est'!$V$10)</f>
        <v>1034.8397758944584</v>
      </c>
      <c r="O78" s="1090">
        <f>$E78*(IF(VLOOKUP(O$6,'2021_Jurisdiction_Pop_Est'!$E$2:$L$430,8,FALSE)="Y",VLOOKUP(O$6,'2021_Jurisdiction_Pop_Est'!$E$2:$L$430,2,FALSE),"")/'2021_Jurisdiction_Pop_Est'!$V$10)</f>
        <v>5293.7217206346504</v>
      </c>
      <c r="P78" s="1090">
        <f>$E78*(IF(VLOOKUP(P$6,'2021_Jurisdiction_Pop_Est'!$E$2:$L$430,8,FALSE)="Y",VLOOKUP(P$6,'2021_Jurisdiction_Pop_Est'!$E$2:$L$430,2,FALSE),"")/'2021_Jurisdiction_Pop_Est'!$V$10)</f>
        <v>766.20162164208421</v>
      </c>
      <c r="Q78" s="1090">
        <f>$E78*(IF(VLOOKUP(Q$6,'2021_Jurisdiction_Pop_Est'!$E$2:$L$430,8,FALSE)="Y",VLOOKUP(Q$6,'2021_Jurisdiction_Pop_Est'!$E$2:$L$430,2,FALSE),"")/'2021_Jurisdiction_Pop_Est'!$V$10)</f>
        <v>4751.9617042620748</v>
      </c>
      <c r="R78" s="1090">
        <f>$E78*(IF(VLOOKUP(R$6,'2021_Jurisdiction_Pop_Est'!$E$2:$L$430,8,FALSE)="Y",VLOOKUP(R$6,'2021_Jurisdiction_Pop_Est'!$E$2:$L$430,2,FALSE),"")/'2021_Jurisdiction_Pop_Est'!$V$10)</f>
        <v>1391.6148162344023</v>
      </c>
      <c r="S78" s="1090">
        <f>$E78*(IF(VLOOKUP(S$6,'2021_Jurisdiction_Pop_Est'!$E$2:$L$430,8,FALSE)="Y",VLOOKUP(S$6,'2021_Jurisdiction_Pop_Est'!$E$2:$L$430,2,FALSE),"")/'2021_Jurisdiction_Pop_Est'!$V$10)</f>
        <v>721.49264890289544</v>
      </c>
      <c r="T78" s="1090">
        <f>$E78*(IF(VLOOKUP(T$6,'2021_Jurisdiction_Pop_Est'!$E$2:$L$430,8,FALSE)="Y",VLOOKUP(T$6,'2021_Jurisdiction_Pop_Est'!$E$2:$L$430,2,FALSE),"")/'2021_Jurisdiction_Pop_Est'!$V$10)</f>
        <v>5239.661014342566</v>
      </c>
      <c r="U78" s="1090">
        <f>$E78*(IF(VLOOKUP(U$6,'2021_Jurisdiction_Pop_Est'!$E$2:$L$430,8,FALSE)="Y",VLOOKUP(U$6,'2021_Jurisdiction_Pop_Est'!$E$2:$L$430,2,FALSE),"")/'2021_Jurisdiction_Pop_Est'!$V$10)</f>
        <v>4690.9832772596283</v>
      </c>
      <c r="V78" s="1090">
        <f>$E78*(IF(VLOOKUP(V$6,'2021_Jurisdiction_Pop_Est'!$E$2:$L$430,8,FALSE)="Y",VLOOKUP(V$6,'2021_Jurisdiction_Pop_Est'!$E$2:$L$430,2,FALSE),"")/'2021_Jurisdiction_Pop_Est'!$V$10)</f>
        <v>5017.0128922201875</v>
      </c>
      <c r="W78" s="1090">
        <f>$E78*(IF(VLOOKUP(W$6,'2021_Jurisdiction_Pop_Est'!$E$2:$L$430,8,FALSE)="Y",VLOOKUP(W$6,'2021_Jurisdiction_Pop_Est'!$E$2:$L$430,2,FALSE),"")/'2021_Jurisdiction_Pop_Est'!$V$10)</f>
        <v>2594.6576901419112</v>
      </c>
      <c r="X78" s="1090">
        <f>$E78*(IF(VLOOKUP(X$6,'2021_Jurisdiction_Pop_Est'!$E$2:$L$430,8,FALSE)="Y",VLOOKUP(X$6,'2021_Jurisdiction_Pop_Est'!$E$2:$L$430,2,FALSE),"")/'2021_Jurisdiction_Pop_Est'!$V$10)</f>
        <v>1884.3102579390429</v>
      </c>
      <c r="Y78" s="1090">
        <f>$E78*(IF(VLOOKUP(Y$6,'2021_Jurisdiction_Pop_Est'!$E$2:$L$430,8,FALSE)="Y",VLOOKUP(Y$6,'2021_Jurisdiction_Pop_Est'!$E$2:$L$430,2,FALSE),"")/'2021_Jurisdiction_Pop_Est'!$V$10)</f>
        <v>1038.2986362496392</v>
      </c>
      <c r="Z78" s="1090">
        <f>$E78*(IF(VLOOKUP(Z$6,'2021_Jurisdiction_Pop_Est'!$E$2:$L$430,8,FALSE)="Y",VLOOKUP(Z$6,'2021_Jurisdiction_Pop_Est'!$E$2:$L$430,2,FALSE),"")/'2021_Jurisdiction_Pop_Est'!$V$10)</f>
        <v>573.40218332552558</v>
      </c>
      <c r="AA78" s="1090">
        <f>$E78*(IF(VLOOKUP(AA$6,'2021_Jurisdiction_Pop_Est'!$E$2:$L$430,8,FALSE)="Y",VLOOKUP(AA$6,'2021_Jurisdiction_Pop_Est'!$E$2:$L$430,2,FALSE),"")/'2021_Jurisdiction_Pop_Est'!$V$10)</f>
        <v>1338.0665336986406</v>
      </c>
      <c r="AB78" s="1090">
        <f>$E78*(IF(VLOOKUP(AB$6,'2021_Jurisdiction_Pop_Est'!$E$2:$L$430,8,FALSE)="Y",VLOOKUP(AB$6,'2021_Jurisdiction_Pop_Est'!$E$2:$L$430,2,FALSE),"")/'2021_Jurisdiction_Pop_Est'!$V$10)</f>
        <v>542.52865200706003</v>
      </c>
      <c r="AC78" s="1090">
        <f>$E78*(IF(VLOOKUP(AC$6,'2021_Jurisdiction_Pop_Est'!$E$2:$L$430,8,FALSE)="Y",VLOOKUP(AC$6,'2021_Jurisdiction_Pop_Est'!$E$2:$L$430,2,FALSE),"")/'2021_Jurisdiction_Pop_Est'!$V$10)</f>
        <v>1771.7051374870462</v>
      </c>
      <c r="AD78" s="1090">
        <f>$E78*(IF(VLOOKUP(AD$6,'2021_Jurisdiction_Pop_Est'!$E$2:$L$430,8,FALSE)="Y",VLOOKUP(AD$6,'2021_Jurisdiction_Pop_Est'!$E$2:$L$430,2,FALSE),"")/'2021_Jurisdiction_Pop_Est'!$V$10)</f>
        <v>1414.4176733907793</v>
      </c>
      <c r="AE78" s="1090">
        <f>$E78*(IF(VLOOKUP(AE$6,'2021_Jurisdiction_Pop_Est'!$E$2:$L$430,8,FALSE)="Y",VLOOKUP(AE$6,'2021_Jurisdiction_Pop_Est'!$E$2:$L$430,2,FALSE),"")/'2021_Jurisdiction_Pop_Est'!$V$10)</f>
        <v>336.2780900870207</v>
      </c>
      <c r="AF78" s="1090">
        <f>$E78*(IF(VLOOKUP(AF$6,'2021_Jurisdiction_Pop_Est'!$E$2:$L$430,8,FALSE)="Y",VLOOKUP(AF$6,'2021_Jurisdiction_Pop_Est'!$E$2:$L$430,2,FALSE),"")/'2021_Jurisdiction_Pop_Est'!$V$10)</f>
        <v>539.32600353004079</v>
      </c>
      <c r="AG78" s="1090">
        <f>$E78*(IF(VLOOKUP(AG$6,'2021_Jurisdiction_Pop_Est'!$E$2:$L$430,8,FALSE)="Y",VLOOKUP(AG$6,'2021_Jurisdiction_Pop_Est'!$E$2:$L$430,2,FALSE),"")/'2021_Jurisdiction_Pop_Est'!$V$10)</f>
        <v>253.26544156268187</v>
      </c>
      <c r="AH78" s="1090">
        <f>$E78*(IF(VLOOKUP(AH$6,'2021_Jurisdiction_Pop_Est'!$E$2:$L$430,8,FALSE)="Y",VLOOKUP(AH$6,'2021_Jurisdiction_Pop_Est'!$E$2:$L$430,2,FALSE),"")/'2021_Jurisdiction_Pop_Est'!$V$10)</f>
        <v>2229.8119756398792</v>
      </c>
      <c r="AI78" s="1090">
        <f>$E78*(IF(VLOOKUP(AI$6,'2021_Jurisdiction_Pop_Est'!$E$2:$L$430,8,FALSE)="Y",VLOOKUP(AI$6,'2021_Jurisdiction_Pop_Est'!$E$2:$L$430,2,FALSE),"")/'2021_Jurisdiction_Pop_Est'!$V$10)</f>
        <v>181.14179786020847</v>
      </c>
      <c r="AJ78" s="1090">
        <f>$E78*(IF(VLOOKUP(AJ$6,'2021_Jurisdiction_Pop_Est'!$E$2:$L$430,8,FALSE)="Y",VLOOKUP(AJ$6,'2021_Jurisdiction_Pop_Est'!$E$2:$L$430,2,FALSE),"")/'2021_Jurisdiction_Pop_Est'!$V$10)</f>
        <v>128.36215095893132</v>
      </c>
      <c r="AK78" s="1090">
        <f>$E78*(IF(VLOOKUP(AK$6,'2021_Jurisdiction_Pop_Est'!$E$2:$L$430,8,FALSE)="Y",VLOOKUP(AK$6,'2021_Jurisdiction_Pop_Est'!$E$2:$L$430,2,FALSE),"")/'2021_Jurisdiction_Pop_Est'!$V$10)</f>
        <v>284.77950257655124</v>
      </c>
      <c r="AL78" s="1090">
        <f>$E78*(IF(VLOOKUP(AL$6,'2021_Jurisdiction_Pop_Est'!$E$2:$L$430,8,FALSE)="Y",VLOOKUP(AL$6,'2021_Jurisdiction_Pop_Est'!$E$2:$L$430,2,FALSE),"")/'2021_Jurisdiction_Pop_Est'!$V$10)</f>
        <v>30.104895683980903</v>
      </c>
      <c r="AM78" s="1090">
        <f>$E78*(IF(VLOOKUP(AM$6,'2021_Jurisdiction_Pop_Est'!$E$2:$L$430,8,FALSE)="Y",VLOOKUP(AM$6,'2021_Jurisdiction_Pop_Est'!$E$2:$L$430,2,FALSE),"")/'2021_Jurisdiction_Pop_Est'!$V$10)</f>
        <v>80.706741620884969</v>
      </c>
      <c r="AN78" s="1090">
        <f>$E78*(IF(VLOOKUP(AN$6,'2021_Jurisdiction_Pop_Est'!$E$2:$L$430,8,FALSE)="Y",VLOOKUP(AN$6,'2021_Jurisdiction_Pop_Est'!$E$2:$L$430,2,FALSE),"")/'2021_Jurisdiction_Pop_Est'!$V$10)</f>
        <v>265.05118795811273</v>
      </c>
      <c r="AO78" s="1090">
        <f>$E78*(IF(VLOOKUP(AO$6,'2021_Jurisdiction_Pop_Est'!$E$2:$L$430,8,FALSE)="Y",VLOOKUP(AO$6,'2021_Jurisdiction_Pop_Est'!$E$2:$L$430,2,FALSE),"")/'2021_Jurisdiction_Pop_Est'!$V$10)</f>
        <v>76.351139692138801</v>
      </c>
      <c r="AP78" s="1090">
        <f>$E78*(IF(VLOOKUP(AP$6,'2021_Jurisdiction_Pop_Est'!$E$2:$L$430,8,FALSE)="Y",VLOOKUP(AP$6,'2021_Jurisdiction_Pop_Est'!$E$2:$L$430,2,FALSE),"")/'2021_Jurisdiction_Pop_Est'!$V$10)</f>
        <v>131.30858755778905</v>
      </c>
      <c r="AQ78" s="1090">
        <f>$E78*(IF(VLOOKUP(AQ$6,'2021_Jurisdiction_Pop_Est'!$E$2:$L$430,8,FALSE)="Y",VLOOKUP(AQ$6,'2021_Jurisdiction_Pop_Est'!$E$2:$L$430,2,FALSE),"")/'2021_Jurisdiction_Pop_Est'!$V$10)</f>
        <v>27774.90486397986</v>
      </c>
      <c r="AR78" s="1090">
        <f>$E78*(IF(VLOOKUP(AR$6,'2021_Jurisdiction_Pop_Est'!$E$2:$L$430,8,FALSE)="Y",VLOOKUP(AR$6,'2021_Jurisdiction_Pop_Est'!$E$2:$L$430,2,FALSE),"")/'2021_Jurisdiction_Pop_Est'!$V$10)</f>
        <v>5412.7321380406856</v>
      </c>
      <c r="AS78" s="1090">
        <f>$E78*(IF(VLOOKUP(AS$6,'2021_Jurisdiction_Pop_Est'!$E$2:$L$430,8,FALSE)="Y",VLOOKUP(AS$6,'2021_Jurisdiction_Pop_Est'!$E$2:$L$430,2,FALSE),"")/'2021_Jurisdiction_Pop_Est'!$V$10)</f>
        <v>1818.0794874342851</v>
      </c>
      <c r="AT78" s="1090">
        <f>$E78*(IF(VLOOKUP(AT$6,'2021_Jurisdiction_Pop_Est'!$E$2:$L$430,8,FALSE)="Y",VLOOKUP(AT$6,'2021_Jurisdiction_Pop_Est'!$E$2:$L$430,2,FALSE),"")/'2021_Jurisdiction_Pop_Est'!$V$10)</f>
        <v>890.97680630675393</v>
      </c>
      <c r="AU78" s="1090">
        <f>$E78*(IF(VLOOKUP(AU$6,'2021_Jurisdiction_Pop_Est'!$E$2:$L$430,8,FALSE)="Y",VLOOKUP(AU$6,'2021_Jurisdiction_Pop_Est'!$E$2:$L$430,2,FALSE),"")/'2021_Jurisdiction_Pop_Est'!$V$10)</f>
        <v>129.89942222790057</v>
      </c>
      <c r="AV78" s="1090">
        <f>$E78*(IF(VLOOKUP(AV$6,'2021_Jurisdiction_Pop_Est'!$E$2:$L$430,8,FALSE)="Y",VLOOKUP(AV$6,'2021_Jurisdiction_Pop_Est'!$E$2:$L$430,2,FALSE),"")/'2021_Jurisdiction_Pop_Est'!$V$10)</f>
        <v>106.4560353761197</v>
      </c>
      <c r="AW78" s="1090">
        <f>$E78*(IF(VLOOKUP(AW$6,'2021_Jurisdiction_Pop_Est'!$E$2:$L$430,8,FALSE)="Y",VLOOKUP(AW$6,'2021_Jurisdiction_Pop_Est'!$E$2:$L$430,2,FALSE),"")/'2021_Jurisdiction_Pop_Est'!$V$10)</f>
        <v>20522.699546678399</v>
      </c>
      <c r="AX78" s="1090">
        <f>$E78*(IF(VLOOKUP(AX$6,'2021_Jurisdiction_Pop_Est'!$E$2:$L$430,8,FALSE)="Y",VLOOKUP(AX$6,'2021_Jurisdiction_Pop_Est'!$E$2:$L$430,2,FALSE),"")/'2021_Jurisdiction_Pop_Est'!$V$10)</f>
        <v>5228.3876917034577</v>
      </c>
      <c r="AY78" s="1090">
        <f>$E78*(IF(VLOOKUP(AY$6,'2021_Jurisdiction_Pop_Est'!$E$2:$L$430,8,FALSE)="Y",VLOOKUP(AY$6,'2021_Jurisdiction_Pop_Est'!$E$2:$L$430,2,FALSE),"")/'2021_Jurisdiction_Pop_Est'!$V$10)</f>
        <v>2997.0384447946094</v>
      </c>
      <c r="AZ78" s="1090">
        <f>$E78*(IF(VLOOKUP(AZ$6,'2021_Jurisdiction_Pop_Est'!$E$2:$L$430,8,FALSE)="Y",VLOOKUP(AZ$6,'2021_Jurisdiction_Pop_Est'!$E$2:$L$430,2,FALSE),"")/'2021_Jurisdiction_Pop_Est'!$V$10)</f>
        <v>983.46929432306968</v>
      </c>
      <c r="BA78" s="1090">
        <f>$E78*(IF(VLOOKUP(BA$6,'2021_Jurisdiction_Pop_Est'!$E$2:$L$430,8,FALSE)="Y",VLOOKUP(BA$6,'2021_Jurisdiction_Pop_Est'!$E$2:$L$430,2,FALSE),"")/'2021_Jurisdiction_Pop_Est'!$V$10)</f>
        <v>2617.4605472982885</v>
      </c>
      <c r="BB78" s="1090">
        <f>$E78*(IF(VLOOKUP(BB$6,'2021_Jurisdiction_Pop_Est'!$E$2:$L$430,8,FALSE)="Y",VLOOKUP(BB$6,'2021_Jurisdiction_Pop_Est'!$E$2:$L$430,2,FALSE),"")/'2021_Jurisdiction_Pop_Est'!$V$10)</f>
        <v>3575.1805478661236</v>
      </c>
      <c r="BC78" s="1090">
        <f>$E78*(IF(VLOOKUP(BC$6,'2021_Jurisdiction_Pop_Est'!$E$2:$L$430,8,FALSE)="Y",VLOOKUP(BC$6,'2021_Jurisdiction_Pop_Est'!$E$2:$L$430,2,FALSE),"")/'2021_Jurisdiction_Pop_Est'!$V$10)</f>
        <v>22934.678167691134</v>
      </c>
      <c r="BD78" s="1090">
        <f>$E78*(IF(VLOOKUP(BD$6,'2021_Jurisdiction_Pop_Est'!$E$2:$L$430,8,FALSE)="Y",VLOOKUP(BD$6,'2021_Jurisdiction_Pop_Est'!$E$2:$L$430,2,FALSE),"")/'2021_Jurisdiction_Pop_Est'!$V$10)</f>
        <v>2316.0272726412372</v>
      </c>
      <c r="BE78" s="1090">
        <f>$E78*(IF(VLOOKUP(BE$6,'2021_Jurisdiction_Pop_Est'!$E$2:$L$430,8,FALSE)="Y",VLOOKUP(BE$6,'2021_Jurisdiction_Pop_Est'!$E$2:$L$430,2,FALSE),"")/'2021_Jurisdiction_Pop_Est'!$V$10)</f>
        <v>680.88306621429149</v>
      </c>
      <c r="BF78" s="1090">
        <f>$E78*(IF(VLOOKUP(BF$6,'2021_Jurisdiction_Pop_Est'!$E$2:$L$430,8,FALSE)="Y",VLOOKUP(BF$6,'2021_Jurisdiction_Pop_Est'!$E$2:$L$430,2,FALSE),"")/'2021_Jurisdiction_Pop_Est'!$V$10)</f>
        <v>300.40842714440515</v>
      </c>
      <c r="BG78" s="1090">
        <f>$E78*(IF(VLOOKUP(BG$6,'2021_Jurisdiction_Pop_Est'!$E$2:$L$430,8,FALSE)="Y",VLOOKUP(BG$6,'2021_Jurisdiction_Pop_Est'!$E$2:$L$430,2,FALSE),"")/'2021_Jurisdiction_Pop_Est'!$V$10)</f>
        <v>1265.9428899961672</v>
      </c>
      <c r="BH78" s="1090">
        <f>$E78*(IF(VLOOKUP(BH$6,'2021_Jurisdiction_Pop_Est'!$E$2:$L$430,8,FALSE)="Y",VLOOKUP(BH$6,'2021_Jurisdiction_Pop_Est'!$E$2:$L$430,2,FALSE),"")/'2021_Jurisdiction_Pop_Est'!$V$10)</f>
        <v>553.28955088984469</v>
      </c>
      <c r="BI78" s="1090">
        <f>$E78*(IF(VLOOKUP(BI$6,'2021_Jurisdiction_Pop_Est'!$E$2:$L$430,8,FALSE)="Y",VLOOKUP(BI$6,'2021_Jurisdiction_Pop_Est'!$E$2:$L$430,2,FALSE),"")/'2021_Jurisdiction_Pop_Est'!$V$10)</f>
        <v>761.20549001793415</v>
      </c>
      <c r="BJ78" s="1090">
        <f>$E78*(IF(VLOOKUP(BJ$6,'2021_Jurisdiction_Pop_Est'!$E$2:$L$430,8,FALSE)="Y",VLOOKUP(BJ$6,'2021_Jurisdiction_Pop_Est'!$E$2:$L$430,2,FALSE),"")/'2021_Jurisdiction_Pop_Est'!$V$10)</f>
        <v>325.00476744791297</v>
      </c>
      <c r="BK78" s="1090">
        <f>$E78*(IF(VLOOKUP(BK$6,'2021_Jurisdiction_Pop_Est'!$E$2:$L$430,8,FALSE)="Y",VLOOKUP(BK$6,'2021_Jurisdiction_Pop_Est'!$E$2:$L$430,2,FALSE),"")/'2021_Jurisdiction_Pop_Est'!$V$10)</f>
        <v>5879.6782859900914</v>
      </c>
      <c r="BL78" s="1090">
        <f>$E78*(IF(VLOOKUP(BL$6,'2021_Jurisdiction_Pop_Est'!$E$2:$L$430,8,FALSE)="Y",VLOOKUP(BL$6,'2021_Jurisdiction_Pop_Est'!$E$2:$L$430,2,FALSE),"")/'2021_Jurisdiction_Pop_Est'!$V$10)</f>
        <v>1796.6857956077965</v>
      </c>
      <c r="BM78" s="1090">
        <f>$E78*(IF(VLOOKUP(BM$6,'2021_Jurisdiction_Pop_Est'!$E$2:$L$430,8,FALSE)="Y",VLOOKUP(BM$6,'2021_Jurisdiction_Pop_Est'!$E$2:$L$430,2,FALSE),"")/'2021_Jurisdiction_Pop_Est'!$V$10)</f>
        <v>8035.0607110240435</v>
      </c>
      <c r="BN78" s="1090">
        <f>$E78*(IF(VLOOKUP(BN$6,'2021_Jurisdiction_Pop_Est'!$E$2:$L$430,8,FALSE)="Y",VLOOKUP(BN$6,'2021_Jurisdiction_Pop_Est'!$E$2:$L$430,2,FALSE),"")/'2021_Jurisdiction_Pop_Est'!$V$10)</f>
        <v>2169.0897605155942</v>
      </c>
      <c r="BO78" s="1090">
        <f>$E78*(IF(VLOOKUP(BO$6,'2021_Jurisdiction_Pop_Est'!$E$2:$L$430,8,FALSE)="Y",VLOOKUP(BO$6,'2021_Jurisdiction_Pop_Est'!$E$2:$L$430,2,FALSE),"")/'2021_Jurisdiction_Pop_Est'!$V$10)</f>
        <v>283.37033724666276</v>
      </c>
      <c r="BP78" s="1090">
        <f>$E78*(IF(VLOOKUP(BP$6,'2021_Jurisdiction_Pop_Est'!$E$2:$L$430,8,FALSE)="Y",VLOOKUP(BP$6,'2021_Jurisdiction_Pop_Est'!$E$2:$L$430,2,FALSE),"")/'2021_Jurisdiction_Pop_Est'!$V$10)</f>
        <v>5586.4437914342088</v>
      </c>
      <c r="BQ78" s="1090">
        <f>$E78*(IF(VLOOKUP(BQ$6,'2021_Jurisdiction_Pop_Est'!$E$2:$L$430,8,FALSE)="Y",VLOOKUP(BQ$6,'2021_Jurisdiction_Pop_Est'!$E$2:$L$430,2,FALSE),"")/'2021_Jurisdiction_Pop_Est'!$V$10)</f>
        <v>539.06979165187931</v>
      </c>
      <c r="BR78" s="1090">
        <f>$E78*(IF(VLOOKUP(BR$6,'2021_Jurisdiction_Pop_Est'!$E$2:$L$430,8,FALSE)="Y",VLOOKUP(BR$6,'2021_Jurisdiction_Pop_Est'!$E$2:$L$430,2,FALSE),"")/'2021_Jurisdiction_Pop_Est'!$V$10)</f>
        <v>4478.5836302637126</v>
      </c>
      <c r="BS78" s="1350" t="e">
        <f>$E78*(IF(VLOOKUP(BS$6,'2021_Jurisdiction_Pop_Est'!$E$2:$L$430,8,FALSE)="Y",VLOOKUP(BS$6,'2021_Jurisdiction_Pop_Est'!$E$2:$L$430,2,FALSE),"")/'2021_Jurisdiction_Pop_Est'!$V$10)</f>
        <v>#VALUE!</v>
      </c>
      <c r="BT78" s="1090">
        <f>$E78*(IF(VLOOKUP(BT$6,'2021_Jurisdiction_Pop_Est'!$E$2:$L$430,8,FALSE)="Y",VLOOKUP(BT$6,'2021_Jurisdiction_Pop_Est'!$E$2:$L$430,2,FALSE),"")/'2021_Jurisdiction_Pop_Est'!$V$10)</f>
        <v>1777.2136928675195</v>
      </c>
      <c r="BU78" s="1090">
        <f>$E78*(IF(VLOOKUP(BU$6,'2021_Jurisdiction_Pop_Est'!$E$2:$L$430,8,FALSE)="Y",VLOOKUP(BU$6,'2021_Jurisdiction_Pop_Est'!$E$2:$L$430,2,FALSE),"")/'2021_Jurisdiction_Pop_Est'!$V$10)</f>
        <v>578.78263276691791</v>
      </c>
      <c r="BV78" s="1350" t="e">
        <f>$E78*(IF(VLOOKUP(BV$6,'2021_Jurisdiction_Pop_Est'!$E$2:$L$430,8,FALSE)="Y",VLOOKUP(BV$6,'2021_Jurisdiction_Pop_Est'!$E$2:$L$430,2,FALSE),"")/'2021_Jurisdiction_Pop_Est'!$V$10)</f>
        <v>#VALUE!</v>
      </c>
      <c r="BW78" s="1090">
        <f>$E78*(IF(VLOOKUP(BW$6,'2021_Jurisdiction_Pop_Est'!$E$2:$L$430,8,FALSE)="Y",VLOOKUP(BW$6,'2021_Jurisdiction_Pop_Est'!$E$2:$L$430,2,FALSE),"")/'2021_Jurisdiction_Pop_Est'!$V$10)</f>
        <v>2810.6443034320891</v>
      </c>
      <c r="BX78" s="1090">
        <f>$E78*(IF(VLOOKUP(BX$6,'2021_Jurisdiction_Pop_Est'!$E$2:$L$430,8,FALSE)="Y",VLOOKUP(BX$6,'2021_Jurisdiction_Pop_Est'!$E$2:$L$430,2,FALSE),"")/'2021_Jurisdiction_Pop_Est'!$V$10)</f>
        <v>8126.0159277713901</v>
      </c>
      <c r="BY78" s="1090">
        <f>$E78*(IF(VLOOKUP(BY$6,'2021_Jurisdiction_Pop_Est'!$E$2:$L$430,8,FALSE)="Y",VLOOKUP(BY$6,'2021_Jurisdiction_Pop_Est'!$E$2:$L$430,2,FALSE),"")/'2021_Jurisdiction_Pop_Est'!$V$10)</f>
        <v>3314.4849618367571</v>
      </c>
      <c r="BZ78" s="1090">
        <f>$E78*(IF(VLOOKUP(BZ$6,'2021_Jurisdiction_Pop_Est'!$E$2:$L$430,8,FALSE)="Y",VLOOKUP(BZ$6,'2021_Jurisdiction_Pop_Est'!$E$2:$L$430,2,FALSE),"")/'2021_Jurisdiction_Pop_Est'!$V$10)</f>
        <v>1159.1025368028049</v>
      </c>
      <c r="CA78" s="1350">
        <f>$E78*(IF(VLOOKUP(CA$6,'2021_Jurisdiction_Pop_Est'!$E$2:$L$430,8,FALSE)="Y",VLOOKUP(CA$6,'2021_Jurisdiction_Pop_Est'!$E$2:$L$430,2,FALSE),"")/'2021_Jurisdiction_Pop_Est'!$V$10)</f>
        <v>4542.6365998040965</v>
      </c>
      <c r="CB78" s="1090">
        <f>$E78*(IF(VLOOKUP(CB$6,'2021_Jurisdiction_Pop_Est'!$E$2:$L$430,8,FALSE)="Y",VLOOKUP(CB$6,'2021_Jurisdiction_Pop_Est'!$E$2:$L$430,2,FALSE),"")/'2021_Jurisdiction_Pop_Est'!$V$10)</f>
        <v>564.56287352895254</v>
      </c>
      <c r="CC78" s="1090">
        <f>$E78*(IF(VLOOKUP(CC$6,'2021_Jurisdiction_Pop_Est'!$E$2:$L$430,8,FALSE)="Y",VLOOKUP(CC$6,'2021_Jurisdiction_Pop_Est'!$E$2:$L$430,2,FALSE),"")/'2021_Jurisdiction_Pop_Est'!$V$10)</f>
        <v>188.57194232689312</v>
      </c>
      <c r="CD78" s="1114"/>
      <c r="CE78" s="1114"/>
      <c r="CF78" s="1114"/>
      <c r="CG78" s="1114"/>
      <c r="CH78" s="1114"/>
      <c r="CI78" s="1114"/>
      <c r="CJ78" s="1114"/>
      <c r="CK78" s="1114"/>
      <c r="CM78" s="1122">
        <v>258800.0735270498</v>
      </c>
      <c r="CN78" s="1122">
        <v>184186</v>
      </c>
      <c r="CO78" s="1122">
        <v>74614.073527049797</v>
      </c>
      <c r="CP78" s="1127">
        <v>0.40510176412457949</v>
      </c>
    </row>
    <row r="79" spans="1:100" s="1260" customFormat="1" ht="16.95" customHeight="1" x14ac:dyDescent="0.25">
      <c r="A79" s="1253"/>
      <c r="B79" s="1254" t="s">
        <v>736</v>
      </c>
      <c r="C79" s="1255"/>
      <c r="D79" s="1280"/>
      <c r="E79" s="1265"/>
      <c r="F79" s="1258"/>
      <c r="G79" s="1258"/>
      <c r="H79" s="1266">
        <v>3920</v>
      </c>
      <c r="M79" s="1260">
        <v>3920</v>
      </c>
      <c r="W79" s="1260">
        <v>3920</v>
      </c>
      <c r="BQ79" s="1261"/>
      <c r="CM79" s="1258"/>
      <c r="CN79" s="1257"/>
      <c r="CO79" s="1257"/>
      <c r="CP79" s="1271"/>
    </row>
    <row r="80" spans="1:100" s="1260" customFormat="1" ht="16.95" customHeight="1" x14ac:dyDescent="0.25">
      <c r="A80" s="1253"/>
      <c r="B80" s="1254" t="s">
        <v>560</v>
      </c>
      <c r="C80" s="1255"/>
      <c r="D80" s="1280"/>
      <c r="E80" s="1265"/>
      <c r="F80" s="1258"/>
      <c r="G80" s="1258"/>
      <c r="H80" s="1266"/>
      <c r="I80" s="1260">
        <v>4850</v>
      </c>
      <c r="M80" s="1257">
        <v>2150</v>
      </c>
      <c r="N80" s="1257">
        <v>2150</v>
      </c>
      <c r="W80" s="1257">
        <v>2150</v>
      </c>
      <c r="AE80" s="1260">
        <v>2150</v>
      </c>
      <c r="AZ80" s="1260">
        <v>650</v>
      </c>
      <c r="BB80" s="1257">
        <v>9000</v>
      </c>
      <c r="BG80" s="1257">
        <v>2150</v>
      </c>
      <c r="BJ80" s="1257">
        <v>2500</v>
      </c>
      <c r="BP80" s="1257">
        <v>2150</v>
      </c>
      <c r="BQ80" s="1261"/>
      <c r="BR80" s="1257">
        <v>2150</v>
      </c>
      <c r="BT80" s="1257">
        <v>9000</v>
      </c>
      <c r="BW80" s="1257">
        <v>9000</v>
      </c>
      <c r="CA80" s="1257">
        <v>9000</v>
      </c>
      <c r="CH80" s="1257">
        <v>2500</v>
      </c>
      <c r="CM80" s="1258"/>
      <c r="CN80" s="1257"/>
      <c r="CO80" s="1257"/>
      <c r="CP80" s="1271"/>
    </row>
    <row r="81" spans="1:94" s="1191" customFormat="1" ht="13.8" x14ac:dyDescent="0.25">
      <c r="A81" s="1205"/>
      <c r="B81" s="1119" t="s">
        <v>279</v>
      </c>
      <c r="C81" s="1120" t="s">
        <v>280</v>
      </c>
      <c r="D81" s="1163" t="s">
        <v>561</v>
      </c>
      <c r="E81" s="961">
        <v>15000</v>
      </c>
      <c r="F81" s="1058" t="s">
        <v>683</v>
      </c>
      <c r="G81" s="1058" t="s">
        <v>562</v>
      </c>
      <c r="H81" s="1090">
        <f>$E81*(VLOOKUP(H6,'2021_Jurisdiction_Pop_Est'!$E$2:$F$430,2,FALSE)/'2021_Jurisdiction_Pop_Est'!$U$39)</f>
        <v>8817.2200217974969</v>
      </c>
      <c r="I81" s="1090">
        <f>$E81*(VLOOKUP(I6,'2021_Jurisdiction_Pop_Est'!$E$2:$F$430,2,FALSE)/'2021_Jurisdiction_Pop_Est'!$U$39)</f>
        <v>92.121002684813533</v>
      </c>
      <c r="J81" s="1090">
        <f>$E81*(VLOOKUP(J6,'2021_Jurisdiction_Pop_Est'!$E$2:$F$430,2,FALSE)/'2021_Jurisdiction_Pop_Est'!$U$39)</f>
        <v>62.926978388580238</v>
      </c>
      <c r="K81" s="1090">
        <f>$E81*(VLOOKUP(K6,'2021_Jurisdiction_Pop_Est'!$E$2:$F$430,2,FALSE)/'2021_Jurisdiction_Pop_Est'!$U$39)</f>
        <v>6045.3892979611373</v>
      </c>
      <c r="L81" s="1090">
        <f>$E81*(VLOOKUP(L6,'2021_Jurisdiction_Pop_Est'!$E$2:$F$430,2,FALSE)/'2021_Jurisdiction_Pop_Est'!$U$39)</f>
        <v>327.10199633164092</v>
      </c>
      <c r="M81" s="1090">
        <f>$E81*(VLOOKUP(M6,'2021_Jurisdiction_Pop_Est'!$E$2:$F$430,2,FALSE)/'2021_Jurisdiction_Pop_Est'!$U$39)</f>
        <v>237.55283234535739</v>
      </c>
      <c r="N81" s="1090">
        <f>$E81*(VLOOKUP(N6,'2021_Jurisdiction_Pop_Est'!$E$2:$F$430,2,FALSE)/'2021_Jurisdiction_Pop_Est'!$U$39)</f>
        <v>53.68297934554348</v>
      </c>
      <c r="O81" s="1090">
        <f>$E81*(VLOOKUP(O6,'2021_Jurisdiction_Pop_Est'!$E$2:$F$430,2,FALSE)/'2021_Jurisdiction_Pop_Est'!$U$39)</f>
        <v>274.61522103192539</v>
      </c>
      <c r="P81" s="1090">
        <f>$E81*(VLOOKUP(P6,'2021_Jurisdiction_Pop_Est'!$E$2:$F$430,2,FALSE)/'2021_Jurisdiction_Pop_Est'!$U$39)</f>
        <v>39.747202211648371</v>
      </c>
      <c r="Q81" s="1090">
        <f>$E81*(VLOOKUP(Q6,'2021_Jurisdiction_Pop_Est'!$E$2:$F$430,2,FALSE)/'2021_Jurisdiction_Pop_Est'!$U$39)</f>
        <v>246.51107153300191</v>
      </c>
      <c r="R81" s="1090">
        <f>$E81*(VLOOKUP(R6,'2021_Jurisdiction_Pop_Est'!$E$2:$F$430,2,FALSE)/'2021_Jurisdiction_Pop_Est'!$U$39)</f>
        <v>72.190914165714133</v>
      </c>
      <c r="S81" s="1090">
        <f>$E81*(VLOOKUP(S6,'2021_Jurisdiction_Pop_Est'!$E$2:$F$430,2,FALSE)/'2021_Jurisdiction_Pop_Est'!$U$39)</f>
        <v>37.427895478348702</v>
      </c>
      <c r="T81" s="1090">
        <f>$E81*(VLOOKUP(T6,'2021_Jurisdiction_Pop_Est'!$E$2:$F$430,2,FALSE)/'2021_Jurisdiction_Pop_Est'!$U$39)</f>
        <v>271.81078710226217</v>
      </c>
      <c r="U81" s="1090">
        <f>$E81*(VLOOKUP(U6,'2021_Jurisdiction_Pop_Est'!$E$2:$F$430,2,FALSE)/'2021_Jurisdiction_Pop_Est'!$U$39)</f>
        <v>243.34777638959039</v>
      </c>
      <c r="V81" s="1090">
        <f>$E81*(VLOOKUP(V6,'2021_Jurisdiction_Pop_Est'!$E$2:$F$430,2,FALSE)/'2021_Jurisdiction_Pop_Est'!$U$39)</f>
        <v>260.26077248199044</v>
      </c>
      <c r="W81" s="1090">
        <f>$E81*(VLOOKUP(W6,'2021_Jurisdiction_Pop_Est'!$E$2:$F$430,2,FALSE)/'2021_Jurisdiction_Pop_Est'!$U$39)</f>
        <v>134.59953746776895</v>
      </c>
      <c r="X81" s="1090">
        <f>$E81*(VLOOKUP(X6,'2021_Jurisdiction_Pop_Est'!$E$2:$F$430,2,FALSE)/'2021_Jurisdiction_Pop_Est'!$U$39)</f>
        <v>97.749807278237057</v>
      </c>
      <c r="Y81" s="1090">
        <f>$E81*(VLOOKUP(Y6,'2021_Jurisdiction_Pop_Est'!$E$2:$F$430,2,FALSE)/'2021_Jurisdiction_Pop_Est'!$U$39)</f>
        <v>53.862409952417664</v>
      </c>
      <c r="Z81" s="1090">
        <f>$E81*(VLOOKUP(Z6,'2021_Jurisdiction_Pop_Est'!$E$2:$F$430,2,FALSE)/'2021_Jurisdiction_Pop_Est'!$U$39)</f>
        <v>29.745607272920601</v>
      </c>
      <c r="AA81" s="1090">
        <f>$E81*(VLOOKUP(AA6,'2021_Jurisdiction_Pop_Est'!$E$2:$F$430,2,FALSE)/'2021_Jurisdiction_Pop_Est'!$U$39)</f>
        <v>69.413062548180449</v>
      </c>
      <c r="AB81" s="1090">
        <f>$E81*(VLOOKUP(AB6,'2021_Jurisdiction_Pop_Est'!$E$2:$F$430,2,FALSE)/'2021_Jurisdiction_Pop_Est'!$U$39)</f>
        <v>28.144022967117682</v>
      </c>
      <c r="AC81" s="1090">
        <f>$E81*(VLOOKUP(AC6,'2021_Jurisdiction_Pop_Est'!$E$2:$F$430,2,FALSE)/'2021_Jurisdiction_Pop_Est'!$U$39)</f>
        <v>91.908344187777445</v>
      </c>
      <c r="AD81" s="1090">
        <f>$E81*(VLOOKUP(AD6,'2021_Jurisdiction_Pop_Est'!$E$2:$F$430,2,FALSE)/'2021_Jurisdiction_Pop_Est'!$U$39)</f>
        <v>73.373827055477292</v>
      </c>
      <c r="AE81" s="1090">
        <f>$E81*(VLOOKUP(AE6,'2021_Jurisdiction_Pop_Est'!$E$2:$F$430,2,FALSE)/'2021_Jurisdiction_Pop_Est'!$U$39)</f>
        <v>17.444642334990299</v>
      </c>
      <c r="AF81" s="1090">
        <f>$E81*(VLOOKUP(AF6,'2021_Jurisdiction_Pop_Est'!$E$2:$F$430,2,FALSE)/'2021_Jurisdiction_Pop_Est'!$U$39)</f>
        <v>27.97788351630825</v>
      </c>
      <c r="AG81" s="1090">
        <f>$E81*(VLOOKUP(AG6,'2021_Jurisdiction_Pop_Est'!$E$2:$F$430,2,FALSE)/'2021_Jurisdiction_Pop_Est'!$U$39)</f>
        <v>13.138307770009835</v>
      </c>
      <c r="AH81" s="1090">
        <f>$E81*(VLOOKUP(AH6,'2021_Jurisdiction_Pop_Est'!$E$2:$F$430,2,FALSE)/'2021_Jurisdiction_Pop_Est'!$U$39)</f>
        <v>115.67293123155852</v>
      </c>
      <c r="AI81" s="1090">
        <f>$E81*(VLOOKUP(AI6,'2021_Jurisdiction_Pop_Est'!$E$2:$F$430,2,FALSE)/'2021_Jurisdiction_Pop_Est'!$U$39)</f>
        <v>9.3968473377814394</v>
      </c>
      <c r="AJ81" s="1090">
        <f>$E81*(VLOOKUP(AJ6,'2021_Jurisdiction_Pop_Est'!$E$2:$F$430,2,FALSE)/'2021_Jurisdiction_Pop_Est'!$U$39)</f>
        <v>6.6588691884420106</v>
      </c>
      <c r="AK81" s="1090">
        <f>$E81*(VLOOKUP(AK6,'2021_Jurisdiction_Pop_Est'!$E$2:$F$430,2,FALSE)/'2021_Jurisdiction_Pop_Est'!$U$39)</f>
        <v>14.77311996597464</v>
      </c>
      <c r="AL81" s="1090">
        <f>$E81*(VLOOKUP(AL6,'2021_Jurisdiction_Pop_Est'!$E$2:$F$430,2,FALSE)/'2021_Jurisdiction_Pop_Est'!$U$39)</f>
        <v>1.561710837608655</v>
      </c>
      <c r="AM81" s="1090">
        <f>$E81*(VLOOKUP(AM6,'2021_Jurisdiction_Pop_Est'!$E$2:$F$430,2,FALSE)/'2021_Jurisdiction_Pop_Est'!$U$39)</f>
        <v>4.1867141603976714</v>
      </c>
      <c r="AN81" s="1090">
        <f>$E81*(VLOOKUP(AN6,'2021_Jurisdiction_Pop_Est'!$E$2:$F$430,2,FALSE)/'2021_Jurisdiction_Pop_Est'!$U$39)</f>
        <v>13.749700948988542</v>
      </c>
      <c r="AO81" s="1090">
        <f>$E81*(VLOOKUP(AO6,'2021_Jurisdiction_Pop_Est'!$E$2:$F$430,2,FALSE)/'2021_Jurisdiction_Pop_Est'!$U$39)</f>
        <v>3.9607645072968447</v>
      </c>
      <c r="AP81" s="1090">
        <f>$E81*(VLOOKUP(AP6,'2021_Jurisdiction_Pop_Est'!$E$2:$F$430,2,FALSE)/'2021_Jurisdiction_Pop_Est'!$U$39)</f>
        <v>6.8117174831866869</v>
      </c>
      <c r="AQ81" s="1090">
        <f>$E81*(VLOOKUP(AQ6,'2021_Jurisdiction_Pop_Est'!$E$2:$F$430,2,FALSE)/'2021_Jurisdiction_Pop_Est'!$U$39)</f>
        <v>1440.8410643557777</v>
      </c>
      <c r="AR81" s="1090">
        <f>$E81*(VLOOKUP(AR6,'2021_Jurisdiction_Pop_Est'!$E$2:$F$430,2,FALSE)/'2021_Jurisdiction_Pop_Est'!$U$39)</f>
        <v>280.78896302400386</v>
      </c>
      <c r="AS81" s="1090">
        <f>$E81*(VLOOKUP(AS6,'2021_Jurisdiction_Pop_Est'!$E$2:$F$430,2,FALSE)/'2021_Jurisdiction_Pop_Est'!$U$39)</f>
        <v>94.314043435498021</v>
      </c>
      <c r="AT81" s="1090">
        <f>$E81*(VLOOKUP(AT6,'2021_Jurisdiction_Pop_Est'!$E$2:$F$430,2,FALSE)/'2021_Jurisdiction_Pop_Est'!$U$39)</f>
        <v>46.219995215183822</v>
      </c>
      <c r="AU81" s="1090">
        <f>$E81*(VLOOKUP(AU6,'2021_Jurisdiction_Pop_Est'!$E$2:$F$430,2,FALSE)/'2021_Jurisdiction_Pop_Est'!$U$39)</f>
        <v>6.7386161248305374</v>
      </c>
      <c r="AV81" s="1090">
        <f>$E81*(VLOOKUP(AV6,'2021_Jurisdiction_Pop_Est'!$E$2:$F$430,2,FALSE)/'2021_Jurisdiction_Pop_Est'!$U$39)</f>
        <v>5.5224753449054997</v>
      </c>
      <c r="AW81" s="1090">
        <f>$E81*(VLOOKUP(AW6,'2021_Jurisdiction_Pop_Est'!$E$2:$F$430,2,FALSE)/'2021_Jurisdiction_Pop_Est'!$U$39)</f>
        <v>1064.6282463648688</v>
      </c>
      <c r="AX81" s="1090">
        <f>$E81*(VLOOKUP(AX6,'2021_Jurisdiction_Pop_Est'!$E$2:$F$430,2,FALSE)/'2021_Jurisdiction_Pop_Est'!$U$39)</f>
        <v>271.22597623541299</v>
      </c>
      <c r="AY81" s="1090">
        <f>$E81*(VLOOKUP(AY6,'2021_Jurisdiction_Pop_Est'!$E$2:$F$430,2,FALSE)/'2021_Jurisdiction_Pop_Est'!$U$39)</f>
        <v>155.47329806746592</v>
      </c>
      <c r="AZ81" s="1090">
        <f>$E81*(VLOOKUP(AZ6,'2021_Jurisdiction_Pop_Est'!$E$2:$F$430,2,FALSE)/'2021_Jurisdiction_Pop_Est'!$U$39)</f>
        <v>51.018102554560194</v>
      </c>
      <c r="BA81" s="1090">
        <f>$E81*(VLOOKUP(BA6,'2021_Jurisdiction_Pop_Est'!$E$2:$F$430,2,FALSE)/'2021_Jurisdiction_Pop_Est'!$U$39)</f>
        <v>135.7824503575321</v>
      </c>
      <c r="BB81" s="1100"/>
      <c r="BC81" s="1090">
        <f>$E81*(VLOOKUP(BC6,'2021_Jurisdiction_Pop_Est'!$E$2:$F$430,2,FALSE)/'2021_Jurisdiction_Pop_Est'!$U$39)</f>
        <v>1189.7511895584678</v>
      </c>
      <c r="BD81" s="1090">
        <f>$E81*(VLOOKUP(BD6,'2021_Jurisdiction_Pop_Est'!$E$2:$F$430,2,FALSE)/'2021_Jurisdiction_Pop_Est'!$U$39)</f>
        <v>120.14540524734841</v>
      </c>
      <c r="BE81" s="1090">
        <f>$E81*(VLOOKUP(BE6,'2021_Jurisdiction_Pop_Est'!$E$2:$F$430,2,FALSE)/'2021_Jurisdiction_Pop_Est'!$U$39)</f>
        <v>35.321247242085114</v>
      </c>
      <c r="BF81" s="1090">
        <f>$E81*(VLOOKUP(BF6,'2021_Jurisdiction_Pop_Est'!$E$2:$F$430,2,FALSE)/'2021_Jurisdiction_Pop_Est'!$U$39)</f>
        <v>15.583880485924666</v>
      </c>
      <c r="BG81" s="1090">
        <f>$E81*(VLOOKUP(BG6,'2021_Jurisdiction_Pop_Est'!$E$2:$F$430,2,FALSE)/'2021_Jurisdiction_Pop_Est'!$U$39)</f>
        <v>65.671602115952055</v>
      </c>
      <c r="BH81" s="1090">
        <f>$E81*(VLOOKUP(BH6,'2021_Jurisdiction_Pop_Est'!$E$2:$F$430,2,FALSE)/'2021_Jurisdiction_Pop_Est'!$U$39)</f>
        <v>28.702251521837368</v>
      </c>
      <c r="BI81" s="1090">
        <f>$E81*(VLOOKUP(BI6,'2021_Jurisdiction_Pop_Est'!$E$2:$F$430,2,FALSE)/'2021_Jurisdiction_Pop_Est'!$U$39)</f>
        <v>39.488024668385656</v>
      </c>
      <c r="BJ81" s="1090">
        <f>$E81*(VLOOKUP(BJ6,'2021_Jurisdiction_Pop_Est'!$E$2:$F$430,2,FALSE)/'2021_Jurisdiction_Pop_Est'!$U$39)</f>
        <v>16.859831468141099</v>
      </c>
      <c r="BK81" s="1090">
        <f>$E81*(VLOOKUP(BK6,'2021_Jurisdiction_Pop_Est'!$E$2:$F$430,2,FALSE)/'2021_Jurisdiction_Pop_Est'!$U$39)</f>
        <v>305.01209495201891</v>
      </c>
      <c r="BL81" s="1090">
        <f>$E81*(VLOOKUP(BL6,'2021_Jurisdiction_Pop_Est'!$E$2:$F$430,2,FALSE)/'2021_Jurisdiction_Pop_Est'!$U$39)</f>
        <v>93.204231904091017</v>
      </c>
      <c r="BM81" s="1090">
        <f>$E81*(VLOOKUP(BM6,'2021_Jurisdiction_Pop_Est'!$E$2:$F$430,2,FALSE)/'2021_Jurisdiction_Pop_Est'!$U$39)</f>
        <v>416.82394534676627</v>
      </c>
      <c r="BN81" s="1090">
        <f>$E81*(VLOOKUP(BN6,'2021_Jurisdiction_Pop_Est'!$E$2:$F$430,2,FALSE)/'2021_Jurisdiction_Pop_Est'!$U$39)</f>
        <v>112.5229272442117</v>
      </c>
      <c r="BO81" s="1090">
        <f>$E81*(VLOOKUP(BO6,'2021_Jurisdiction_Pop_Est'!$E$2:$F$430,2,FALSE)/'2021_Jurisdiction_Pop_Est'!$U$39)</f>
        <v>14.700018607618489</v>
      </c>
      <c r="BP81" s="1090">
        <f>$E81*(VLOOKUP(BP6,'2021_Jurisdiction_Pop_Est'!$E$2:$F$430,2,FALSE)/'2021_Jurisdiction_Pop_Est'!$U$39)</f>
        <v>289.80036683590737</v>
      </c>
      <c r="BQ81" s="1090">
        <f>$E81*(VLOOKUP(BQ6,'2021_Jurisdiction_Pop_Est'!$E$2:$F$430,2,FALSE)/'2021_Jurisdiction_Pop_Est'!$U$39)</f>
        <v>27.964592360243497</v>
      </c>
      <c r="BR81" s="1090">
        <f>$E81*(VLOOKUP(BR6,'2021_Jurisdiction_Pop_Est'!$E$2:$F$430,2,FALSE)/'2021_Jurisdiction_Pop_Est'!$U$39)</f>
        <v>232.32940801190887</v>
      </c>
      <c r="BS81" s="1090">
        <f>$E81*(VLOOKUP(BS6,'2021_Jurisdiction_Pop_Est'!$E$2:$F$430,2,FALSE)/'2021_Jurisdiction_Pop_Est'!$U$39)</f>
        <v>389.34448018288629</v>
      </c>
      <c r="BT81" s="1090">
        <f>$E81*(VLOOKUP(BT6,'2021_Jurisdiction_Pop_Est'!$E$2:$F$430,2,FALSE)/'2021_Jurisdiction_Pop_Est'!$U$39)</f>
        <v>92.194104043169673</v>
      </c>
      <c r="BU81" s="1090">
        <f>$E81*(VLOOKUP(BU6,'2021_Jurisdiction_Pop_Est'!$E$2:$F$430,2,FALSE)/'2021_Jurisdiction_Pop_Est'!$U$39)</f>
        <v>30.024721550280443</v>
      </c>
      <c r="BV81" s="1101"/>
      <c r="BW81" s="1110"/>
      <c r="BX81" s="1090">
        <f>$E81*(VLOOKUP(BX6,'2021_Jurisdiction_Pop_Est'!$E$2:$F$430,2,FALSE)/'2021_Jurisdiction_Pop_Est'!$U$39)</f>
        <v>421.54230574975412</v>
      </c>
      <c r="BY81" s="1090">
        <f>$E81*(VLOOKUP(BY6,'2021_Jurisdiction_Pop_Est'!$E$2:$F$430,2,FALSE)/'2021_Jurisdiction_Pop_Est'!$U$39)</f>
        <v>171.94104043169676</v>
      </c>
      <c r="BZ81" s="1090">
        <f>$E81*(VLOOKUP(BZ6,'2021_Jurisdiction_Pop_Est'!$E$2:$F$430,2,FALSE)/'2021_Jurisdiction_Pop_Est'!$U$39)</f>
        <v>60.12919003694941</v>
      </c>
      <c r="CA81" s="1102"/>
      <c r="CB81" s="1104"/>
      <c r="CC81" s="1104"/>
      <c r="CD81" s="1115"/>
      <c r="CE81" s="1115"/>
      <c r="CF81" s="1115"/>
      <c r="CG81" s="1115"/>
      <c r="CH81" s="1115"/>
      <c r="CI81" s="1115"/>
      <c r="CJ81" s="1115"/>
      <c r="CK81" s="1115"/>
      <c r="CL81" s="1207"/>
      <c r="CM81" s="959">
        <v>945000</v>
      </c>
      <c r="CN81" s="1115">
        <v>15000</v>
      </c>
      <c r="CO81" s="1115">
        <v>930000</v>
      </c>
      <c r="CP81" s="1117">
        <v>62</v>
      </c>
    </row>
    <row r="82" spans="1:94" s="1260" customFormat="1" ht="16.95" customHeight="1" x14ac:dyDescent="0.25">
      <c r="A82" s="1253"/>
      <c r="B82" s="1254" t="s">
        <v>284</v>
      </c>
      <c r="C82" s="1255" t="s">
        <v>563</v>
      </c>
      <c r="D82" s="1272" t="s">
        <v>561</v>
      </c>
      <c r="E82" s="1265">
        <v>89000</v>
      </c>
      <c r="F82" s="1257" t="s">
        <v>220</v>
      </c>
      <c r="G82" s="1257" t="s">
        <v>270</v>
      </c>
      <c r="H82" s="1266">
        <v>99950</v>
      </c>
      <c r="I82" s="1260">
        <v>99950</v>
      </c>
      <c r="J82" s="1260">
        <v>99950</v>
      </c>
      <c r="K82" s="1260">
        <v>99950</v>
      </c>
      <c r="L82" s="1260">
        <v>99950</v>
      </c>
      <c r="M82" s="1260">
        <v>99950</v>
      </c>
      <c r="N82" s="1260">
        <v>99950</v>
      </c>
      <c r="O82" s="1260">
        <v>99950</v>
      </c>
      <c r="P82" s="1260">
        <v>99950</v>
      </c>
      <c r="Q82" s="1260">
        <v>99950</v>
      </c>
      <c r="R82" s="1260">
        <v>99950</v>
      </c>
      <c r="S82" s="1260">
        <v>99950</v>
      </c>
      <c r="T82" s="1260">
        <v>99950</v>
      </c>
      <c r="U82" s="1260">
        <v>99950</v>
      </c>
      <c r="V82" s="1260">
        <v>99950</v>
      </c>
      <c r="W82" s="1260">
        <v>99950</v>
      </c>
      <c r="X82" s="1260">
        <v>99950</v>
      </c>
      <c r="Y82" s="1260">
        <v>99950</v>
      </c>
      <c r="Z82" s="1260">
        <v>99950</v>
      </c>
      <c r="AA82" s="1260">
        <v>99950</v>
      </c>
      <c r="AB82" s="1260" t="s">
        <v>6</v>
      </c>
      <c r="AC82" s="1260">
        <v>99950</v>
      </c>
      <c r="AD82" s="1260">
        <v>99950</v>
      </c>
      <c r="AE82" s="1260">
        <v>99950</v>
      </c>
      <c r="AF82" s="1260">
        <v>99950</v>
      </c>
      <c r="AG82" s="1260">
        <v>99950</v>
      </c>
      <c r="AH82" s="1260">
        <v>99950</v>
      </c>
      <c r="AI82" s="1260">
        <v>99950</v>
      </c>
      <c r="AJ82" s="1260">
        <v>99950</v>
      </c>
      <c r="AK82" s="1260">
        <v>99950</v>
      </c>
      <c r="AL82" s="1260">
        <v>99950</v>
      </c>
      <c r="AM82" s="1260">
        <v>99950</v>
      </c>
      <c r="AN82" s="1260">
        <v>99950</v>
      </c>
      <c r="AO82" s="1260">
        <v>99950</v>
      </c>
      <c r="AP82" s="1260">
        <v>99950</v>
      </c>
      <c r="AQ82" s="1260">
        <v>99950</v>
      </c>
      <c r="AR82" s="1260">
        <v>99950</v>
      </c>
      <c r="AS82" s="1260">
        <v>99950</v>
      </c>
      <c r="AT82" s="1260">
        <v>99950</v>
      </c>
      <c r="AU82" s="1260">
        <v>99950</v>
      </c>
      <c r="AV82" s="1260">
        <v>99950</v>
      </c>
      <c r="AW82" s="1260">
        <v>99950</v>
      </c>
      <c r="AX82" s="1260">
        <v>99950</v>
      </c>
      <c r="AY82" s="1260">
        <v>99950</v>
      </c>
      <c r="AZ82" s="1260">
        <v>99950</v>
      </c>
      <c r="BA82" s="1260">
        <v>99950</v>
      </c>
      <c r="BB82" s="1260">
        <v>99950</v>
      </c>
      <c r="BC82" s="1260" t="s">
        <v>6</v>
      </c>
      <c r="BD82" s="1260">
        <v>99950</v>
      </c>
      <c r="BE82" s="1260">
        <v>99950</v>
      </c>
      <c r="BF82" s="1260">
        <v>99950</v>
      </c>
      <c r="BG82" s="1260">
        <v>99950</v>
      </c>
      <c r="BH82" s="1260">
        <v>99950</v>
      </c>
      <c r="BI82" s="1260">
        <v>99950</v>
      </c>
      <c r="BJ82" s="1260">
        <v>99950</v>
      </c>
      <c r="BK82" s="1260">
        <v>99950</v>
      </c>
      <c r="BL82" s="1260">
        <v>99950</v>
      </c>
      <c r="BM82" s="1260">
        <v>99950</v>
      </c>
      <c r="BN82" s="1260">
        <v>99950</v>
      </c>
      <c r="BO82" s="1260">
        <v>99950</v>
      </c>
      <c r="BP82" s="1260" t="s">
        <v>6</v>
      </c>
      <c r="BQ82" s="1261">
        <v>99950</v>
      </c>
      <c r="BR82" s="1260">
        <v>99950</v>
      </c>
      <c r="BS82" s="1260" t="s">
        <v>6</v>
      </c>
      <c r="BT82" s="1260">
        <v>99950</v>
      </c>
      <c r="BU82" s="1260">
        <v>99950</v>
      </c>
      <c r="BW82" s="1260">
        <v>99950</v>
      </c>
      <c r="BX82" s="1260">
        <v>99950</v>
      </c>
      <c r="BY82" s="1260">
        <v>99950</v>
      </c>
      <c r="BZ82" s="1260">
        <v>99950</v>
      </c>
      <c r="CA82" s="1260">
        <v>99950</v>
      </c>
      <c r="CB82" s="1260">
        <v>99950</v>
      </c>
      <c r="CC82" s="1260">
        <v>99950</v>
      </c>
      <c r="CD82" s="1260">
        <v>99950</v>
      </c>
      <c r="CE82" s="1260">
        <v>99950</v>
      </c>
      <c r="CF82" s="1260">
        <v>99950</v>
      </c>
      <c r="CG82" s="1260">
        <v>99950</v>
      </c>
      <c r="CH82" s="1260">
        <v>99950</v>
      </c>
      <c r="CI82" s="1260">
        <v>99950</v>
      </c>
      <c r="CJ82" s="1260">
        <v>99950</v>
      </c>
      <c r="CK82" s="1260">
        <v>99950</v>
      </c>
      <c r="CM82" s="1265">
        <v>6696650</v>
      </c>
      <c r="CN82" s="1260">
        <v>99950</v>
      </c>
      <c r="CO82" s="1260">
        <v>6596700</v>
      </c>
      <c r="CP82" s="1263">
        <v>66</v>
      </c>
    </row>
    <row r="83" spans="1:94" s="1260" customFormat="1" ht="16.95" customHeight="1" x14ac:dyDescent="0.25">
      <c r="A83" s="1253"/>
      <c r="B83" s="1254" t="s">
        <v>737</v>
      </c>
      <c r="C83" s="1255" t="s">
        <v>302</v>
      </c>
      <c r="D83" s="1280" t="s">
        <v>564</v>
      </c>
      <c r="E83" s="1265">
        <v>1463</v>
      </c>
      <c r="F83" s="1258" t="s">
        <v>220</v>
      </c>
      <c r="G83" s="1257" t="s">
        <v>270</v>
      </c>
      <c r="H83" s="1266">
        <v>1077</v>
      </c>
      <c r="I83" s="1266">
        <v>1077</v>
      </c>
      <c r="J83" s="1266">
        <v>1077</v>
      </c>
      <c r="K83" s="1266">
        <v>1077</v>
      </c>
      <c r="L83" s="1266">
        <v>1077</v>
      </c>
      <c r="M83" s="1266">
        <v>1077</v>
      </c>
      <c r="N83" s="1266">
        <v>1077</v>
      </c>
      <c r="O83" s="1266">
        <v>1077</v>
      </c>
      <c r="P83" s="1266">
        <v>1077</v>
      </c>
      <c r="Q83" s="1266">
        <v>1077</v>
      </c>
      <c r="R83" s="1266">
        <v>1077</v>
      </c>
      <c r="S83" s="1266">
        <v>1077</v>
      </c>
      <c r="T83" s="1266">
        <v>1077</v>
      </c>
      <c r="U83" s="1266">
        <v>1077</v>
      </c>
      <c r="V83" s="1266">
        <v>1077</v>
      </c>
      <c r="W83" s="1266">
        <v>1077</v>
      </c>
      <c r="X83" s="1266">
        <v>1077</v>
      </c>
      <c r="Y83" s="1266">
        <v>1077</v>
      </c>
      <c r="Z83" s="1266">
        <v>1077</v>
      </c>
      <c r="AA83" s="1266">
        <v>1077</v>
      </c>
      <c r="AB83" s="1266" t="s">
        <v>6</v>
      </c>
      <c r="AC83" s="1266">
        <v>1077</v>
      </c>
      <c r="AD83" s="1266">
        <v>1077</v>
      </c>
      <c r="AE83" s="1266">
        <v>1077</v>
      </c>
      <c r="AF83" s="1266">
        <v>1077</v>
      </c>
      <c r="AG83" s="1266">
        <v>1077</v>
      </c>
      <c r="AH83" s="1266">
        <v>1077</v>
      </c>
      <c r="AI83" s="1266">
        <v>1077</v>
      </c>
      <c r="AJ83" s="1266">
        <v>1077</v>
      </c>
      <c r="AK83" s="1266">
        <v>1077</v>
      </c>
      <c r="AL83" s="1266">
        <v>1077</v>
      </c>
      <c r="AM83" s="1266">
        <v>1077</v>
      </c>
      <c r="AN83" s="1266">
        <v>1077</v>
      </c>
      <c r="AO83" s="1266">
        <v>1077</v>
      </c>
      <c r="AP83" s="1266">
        <v>1077</v>
      </c>
      <c r="AQ83" s="1266">
        <v>1077</v>
      </c>
      <c r="AR83" s="1266">
        <v>1077</v>
      </c>
      <c r="AS83" s="1266">
        <v>1077</v>
      </c>
      <c r="AT83" s="1266">
        <v>1077</v>
      </c>
      <c r="AU83" s="1266">
        <v>1077</v>
      </c>
      <c r="AV83" s="1266">
        <v>1077</v>
      </c>
      <c r="AW83" s="1266">
        <v>1077</v>
      </c>
      <c r="AX83" s="1266">
        <v>1077</v>
      </c>
      <c r="AY83" s="1266">
        <v>1077</v>
      </c>
      <c r="AZ83" s="1266">
        <v>1077</v>
      </c>
      <c r="BA83" s="1266">
        <v>1077</v>
      </c>
      <c r="BB83" s="1266">
        <v>1077</v>
      </c>
      <c r="BC83" s="1260" t="s">
        <v>6</v>
      </c>
      <c r="BD83" s="1266">
        <v>1077</v>
      </c>
      <c r="BE83" s="1260">
        <v>1077</v>
      </c>
      <c r="BF83" s="1260">
        <v>1077</v>
      </c>
      <c r="BG83" s="1260">
        <v>1077</v>
      </c>
      <c r="BH83" s="1260">
        <v>1077</v>
      </c>
      <c r="BI83" s="1260">
        <v>1077</v>
      </c>
      <c r="BJ83" s="1260">
        <v>1077</v>
      </c>
      <c r="BK83" s="1260">
        <v>1077</v>
      </c>
      <c r="BL83" s="1260">
        <v>1077</v>
      </c>
      <c r="BM83" s="1260">
        <v>1077</v>
      </c>
      <c r="BN83" s="1260">
        <v>1077</v>
      </c>
      <c r="BO83" s="1260">
        <v>1077</v>
      </c>
      <c r="BP83" s="1260" t="s">
        <v>6</v>
      </c>
      <c r="BQ83" s="1261">
        <v>1077</v>
      </c>
      <c r="BR83" s="1260">
        <v>1077</v>
      </c>
      <c r="BS83" s="1260" t="s">
        <v>6</v>
      </c>
      <c r="BT83" s="1260">
        <v>1077</v>
      </c>
      <c r="BU83" s="1260">
        <v>1077</v>
      </c>
      <c r="BW83" s="1260">
        <v>1077</v>
      </c>
      <c r="BX83" s="1266">
        <v>1077</v>
      </c>
      <c r="BY83" s="1260">
        <v>1077</v>
      </c>
      <c r="BZ83" s="1260">
        <v>1070</v>
      </c>
      <c r="CA83" s="1260">
        <v>1070</v>
      </c>
      <c r="CB83" s="1260">
        <v>1070</v>
      </c>
      <c r="CC83" s="1260">
        <v>1070</v>
      </c>
      <c r="CD83" s="1266">
        <v>1070</v>
      </c>
      <c r="CE83" s="1266">
        <v>1070</v>
      </c>
      <c r="CF83" s="1266">
        <v>1070</v>
      </c>
      <c r="CG83" s="1266">
        <v>1070</v>
      </c>
      <c r="CH83" s="1266">
        <v>1070</v>
      </c>
      <c r="CI83" s="1266">
        <v>1070</v>
      </c>
      <c r="CJ83" s="1266">
        <v>1070</v>
      </c>
      <c r="CK83" s="1266">
        <v>1070</v>
      </c>
      <c r="CM83" s="1265">
        <v>72138</v>
      </c>
      <c r="CN83" s="1260">
        <v>1077</v>
      </c>
      <c r="CO83" s="1260">
        <v>71061</v>
      </c>
      <c r="CP83" s="1263">
        <v>65.98050139275766</v>
      </c>
    </row>
    <row r="84" spans="1:94" s="1260" customFormat="1" ht="16.95" customHeight="1" x14ac:dyDescent="0.25">
      <c r="A84" s="1253"/>
      <c r="B84" s="1254" t="s">
        <v>300</v>
      </c>
      <c r="C84" s="1255" t="s">
        <v>300</v>
      </c>
      <c r="D84" s="1280" t="s">
        <v>564</v>
      </c>
      <c r="E84" s="1265">
        <v>1250</v>
      </c>
      <c r="F84" s="1258" t="s">
        <v>220</v>
      </c>
      <c r="G84" s="1257" t="s">
        <v>270</v>
      </c>
      <c r="H84" s="1266">
        <v>1250</v>
      </c>
      <c r="I84" s="1266">
        <v>1250</v>
      </c>
      <c r="J84" s="1266">
        <v>1250</v>
      </c>
      <c r="K84" s="1266">
        <v>1250</v>
      </c>
      <c r="L84" s="1266">
        <v>1250</v>
      </c>
      <c r="M84" s="1266">
        <v>1250</v>
      </c>
      <c r="N84" s="1266">
        <v>1250</v>
      </c>
      <c r="O84" s="1266">
        <v>1250</v>
      </c>
      <c r="P84" s="1266">
        <v>1250</v>
      </c>
      <c r="Q84" s="1266">
        <v>1250</v>
      </c>
      <c r="R84" s="1266">
        <v>1250</v>
      </c>
      <c r="S84" s="1266">
        <v>1250</v>
      </c>
      <c r="T84" s="1266">
        <v>1250</v>
      </c>
      <c r="U84" s="1266">
        <v>1250</v>
      </c>
      <c r="V84" s="1266">
        <v>1250</v>
      </c>
      <c r="W84" s="1266">
        <v>1250</v>
      </c>
      <c r="X84" s="1266">
        <v>1250</v>
      </c>
      <c r="Y84" s="1266">
        <v>1250</v>
      </c>
      <c r="Z84" s="1266">
        <v>1250</v>
      </c>
      <c r="AA84" s="1266">
        <v>1250</v>
      </c>
      <c r="AB84" s="1266" t="s">
        <v>6</v>
      </c>
      <c r="AC84" s="1266">
        <v>1250</v>
      </c>
      <c r="AD84" s="1266">
        <v>1250</v>
      </c>
      <c r="AE84" s="1266">
        <v>1250</v>
      </c>
      <c r="AF84" s="1266">
        <v>1250</v>
      </c>
      <c r="AG84" s="1266">
        <v>1250</v>
      </c>
      <c r="AH84" s="1266">
        <v>1250</v>
      </c>
      <c r="AI84" s="1266">
        <v>1250</v>
      </c>
      <c r="AJ84" s="1266">
        <v>1250</v>
      </c>
      <c r="AK84" s="1266">
        <v>1250</v>
      </c>
      <c r="AL84" s="1266">
        <v>1250</v>
      </c>
      <c r="AM84" s="1266">
        <v>1250</v>
      </c>
      <c r="AN84" s="1266">
        <v>1250</v>
      </c>
      <c r="AO84" s="1266">
        <v>1250</v>
      </c>
      <c r="AP84" s="1266">
        <v>1250</v>
      </c>
      <c r="AQ84" s="1266">
        <v>1250</v>
      </c>
      <c r="AR84" s="1266">
        <v>1250</v>
      </c>
      <c r="AS84" s="1266">
        <v>1250</v>
      </c>
      <c r="AT84" s="1266">
        <v>1250</v>
      </c>
      <c r="AU84" s="1266">
        <v>1250</v>
      </c>
      <c r="AV84" s="1266">
        <v>1250</v>
      </c>
      <c r="AW84" s="1260">
        <v>1250</v>
      </c>
      <c r="AX84" s="1266">
        <v>1250</v>
      </c>
      <c r="AY84" s="1266">
        <v>1250</v>
      </c>
      <c r="AZ84" s="1266">
        <v>1250</v>
      </c>
      <c r="BA84" s="1266">
        <v>1250</v>
      </c>
      <c r="BB84" s="1266">
        <v>1250</v>
      </c>
      <c r="BC84" s="1260" t="s">
        <v>6</v>
      </c>
      <c r="BD84" s="1266">
        <v>1250</v>
      </c>
      <c r="BE84" s="1260">
        <v>1250</v>
      </c>
      <c r="BF84" s="1260">
        <v>1250</v>
      </c>
      <c r="BG84" s="1260">
        <v>1250</v>
      </c>
      <c r="BH84" s="1260">
        <v>1250</v>
      </c>
      <c r="BI84" s="1260">
        <v>1250</v>
      </c>
      <c r="BJ84" s="1260">
        <v>1250</v>
      </c>
      <c r="BK84" s="1260">
        <v>1250</v>
      </c>
      <c r="BL84" s="1260">
        <v>1250</v>
      </c>
      <c r="BM84" s="1260">
        <v>1250</v>
      </c>
      <c r="BN84" s="1260">
        <v>1250</v>
      </c>
      <c r="BO84" s="1260">
        <v>1250</v>
      </c>
      <c r="BP84" s="1260" t="s">
        <v>6</v>
      </c>
      <c r="BQ84" s="1261">
        <v>1250</v>
      </c>
      <c r="BR84" s="1260">
        <v>1250</v>
      </c>
      <c r="BS84" s="1260" t="s">
        <v>6</v>
      </c>
      <c r="BT84" s="1260">
        <v>1250</v>
      </c>
      <c r="BU84" s="1260">
        <v>1250</v>
      </c>
      <c r="BW84" s="1260">
        <v>1250</v>
      </c>
      <c r="BX84" s="1260">
        <v>1250</v>
      </c>
      <c r="BY84" s="1260">
        <v>1250</v>
      </c>
      <c r="BZ84" s="1260">
        <v>1250</v>
      </c>
      <c r="CA84" s="1260">
        <v>1250</v>
      </c>
      <c r="CB84" s="1260">
        <v>1250</v>
      </c>
      <c r="CC84" s="1260">
        <v>1250</v>
      </c>
      <c r="CD84" s="1266">
        <v>1250</v>
      </c>
      <c r="CE84" s="1266">
        <v>1250</v>
      </c>
      <c r="CF84" s="1266">
        <v>1250</v>
      </c>
      <c r="CG84" s="1266">
        <v>1250</v>
      </c>
      <c r="CH84" s="1266">
        <v>1250</v>
      </c>
      <c r="CI84" s="1266">
        <v>1250</v>
      </c>
      <c r="CJ84" s="1266">
        <v>1250</v>
      </c>
      <c r="CK84" s="1266">
        <v>1250</v>
      </c>
      <c r="CM84" s="1265">
        <v>83750</v>
      </c>
      <c r="CN84" s="1260">
        <v>1250</v>
      </c>
      <c r="CO84" s="1260">
        <v>82500</v>
      </c>
      <c r="CP84" s="1263">
        <v>66</v>
      </c>
    </row>
    <row r="85" spans="1:94" s="1286" customFormat="1" ht="16.95" customHeight="1" x14ac:dyDescent="0.25">
      <c r="A85" s="1281"/>
      <c r="B85" s="1282" t="s">
        <v>738</v>
      </c>
      <c r="C85" s="1283" t="s">
        <v>739</v>
      </c>
      <c r="D85" s="1272" t="s">
        <v>566</v>
      </c>
      <c r="E85" s="1284">
        <v>3000</v>
      </c>
      <c r="F85" s="1257" t="s">
        <v>220</v>
      </c>
      <c r="G85" s="1257" t="s">
        <v>270</v>
      </c>
      <c r="H85" s="1266">
        <v>3000</v>
      </c>
      <c r="I85" s="1285">
        <v>3000</v>
      </c>
      <c r="J85" s="1285">
        <v>3000</v>
      </c>
      <c r="K85" s="1285">
        <v>3000</v>
      </c>
      <c r="L85" s="1285">
        <v>3000</v>
      </c>
      <c r="M85" s="1285">
        <v>3000</v>
      </c>
      <c r="N85" s="1285">
        <v>3000</v>
      </c>
      <c r="O85" s="1285">
        <v>3000</v>
      </c>
      <c r="P85" s="1285">
        <v>3000</v>
      </c>
      <c r="Q85" s="1285">
        <v>3000</v>
      </c>
      <c r="R85" s="1285">
        <v>3000</v>
      </c>
      <c r="S85" s="1285">
        <v>3000</v>
      </c>
      <c r="T85" s="1285">
        <v>3000</v>
      </c>
      <c r="U85" s="1285">
        <v>3000</v>
      </c>
      <c r="V85" s="1285">
        <v>3000</v>
      </c>
      <c r="W85" s="1285">
        <v>3000</v>
      </c>
      <c r="X85" s="1285">
        <v>3000</v>
      </c>
      <c r="Y85" s="1285">
        <v>3000</v>
      </c>
      <c r="Z85" s="1285">
        <v>3000</v>
      </c>
      <c r="AA85" s="1285">
        <v>3000</v>
      </c>
      <c r="AB85" s="1285" t="s">
        <v>6</v>
      </c>
      <c r="AC85" s="1285">
        <v>3000</v>
      </c>
      <c r="AD85" s="1285">
        <v>3000</v>
      </c>
      <c r="AE85" s="1285">
        <v>3000</v>
      </c>
      <c r="AF85" s="1285">
        <v>3000</v>
      </c>
      <c r="AG85" s="1285">
        <v>3000</v>
      </c>
      <c r="AH85" s="1285">
        <v>3000</v>
      </c>
      <c r="AI85" s="1285">
        <v>3000</v>
      </c>
      <c r="AJ85" s="1285">
        <v>3000</v>
      </c>
      <c r="AK85" s="1285">
        <v>3000</v>
      </c>
      <c r="AL85" s="1285">
        <v>3000</v>
      </c>
      <c r="AM85" s="1285">
        <v>3000</v>
      </c>
      <c r="AN85" s="1285">
        <v>3000</v>
      </c>
      <c r="AO85" s="1285">
        <v>3000</v>
      </c>
      <c r="AP85" s="1285">
        <v>3000</v>
      </c>
      <c r="AQ85" s="1285">
        <v>3000</v>
      </c>
      <c r="AR85" s="1285">
        <v>3000</v>
      </c>
      <c r="AS85" s="1285">
        <v>3000</v>
      </c>
      <c r="AT85" s="1260">
        <v>3000</v>
      </c>
      <c r="AU85" s="1260">
        <v>3000</v>
      </c>
      <c r="AV85" s="1260">
        <v>3000</v>
      </c>
      <c r="AW85" s="1285">
        <v>3000</v>
      </c>
      <c r="AX85" s="1260">
        <v>3000</v>
      </c>
      <c r="AY85" s="1260">
        <v>3000</v>
      </c>
      <c r="AZ85" s="1260">
        <v>3000</v>
      </c>
      <c r="BA85" s="1260">
        <v>3000</v>
      </c>
      <c r="BB85" s="1260">
        <v>3000</v>
      </c>
      <c r="BC85" s="1260" t="s">
        <v>6</v>
      </c>
      <c r="BD85" s="1285">
        <v>3000</v>
      </c>
      <c r="BE85" s="1260">
        <v>3000</v>
      </c>
      <c r="BF85" s="1260">
        <v>3000</v>
      </c>
      <c r="BG85" s="1260">
        <v>3000</v>
      </c>
      <c r="BH85" s="1260">
        <v>3000</v>
      </c>
      <c r="BI85" s="1260">
        <v>3000</v>
      </c>
      <c r="BJ85" s="1260">
        <v>3000</v>
      </c>
      <c r="BK85" s="1260">
        <v>3000</v>
      </c>
      <c r="BL85" s="1260">
        <v>3000</v>
      </c>
      <c r="BM85" s="1260">
        <v>3000</v>
      </c>
      <c r="BN85" s="1260">
        <v>3000</v>
      </c>
      <c r="BO85" s="1260">
        <v>3000</v>
      </c>
      <c r="BP85" s="1260" t="s">
        <v>6</v>
      </c>
      <c r="BQ85" s="1285">
        <v>3000</v>
      </c>
      <c r="BR85" s="1260">
        <v>3000</v>
      </c>
      <c r="BS85" s="1260" t="s">
        <v>6</v>
      </c>
      <c r="BT85" s="1260">
        <v>3000</v>
      </c>
      <c r="BU85" s="1260">
        <v>3000</v>
      </c>
      <c r="BV85" s="1260"/>
      <c r="BW85" s="1260">
        <v>3000</v>
      </c>
      <c r="BX85" s="1260">
        <v>3000</v>
      </c>
      <c r="BY85" s="1260">
        <v>3000</v>
      </c>
      <c r="BZ85" s="1260">
        <v>3000</v>
      </c>
      <c r="CA85" s="1260">
        <v>3000</v>
      </c>
      <c r="CB85" s="1260">
        <v>3000</v>
      </c>
      <c r="CC85" s="1260">
        <v>3000</v>
      </c>
      <c r="CD85" s="1285">
        <v>3000</v>
      </c>
      <c r="CE85" s="1285">
        <v>3000</v>
      </c>
      <c r="CF85" s="1285">
        <v>3000</v>
      </c>
      <c r="CG85" s="1285">
        <v>3000</v>
      </c>
      <c r="CH85" s="1285">
        <v>3000</v>
      </c>
      <c r="CI85" s="1285">
        <v>3000</v>
      </c>
      <c r="CJ85" s="1285">
        <v>3000</v>
      </c>
      <c r="CK85" s="1285">
        <v>3000</v>
      </c>
      <c r="CM85" s="1284">
        <v>201000</v>
      </c>
      <c r="CN85" s="1286">
        <v>3000</v>
      </c>
      <c r="CO85" s="1286">
        <v>198000</v>
      </c>
      <c r="CP85" s="1263">
        <v>66</v>
      </c>
    </row>
    <row r="86" spans="1:94" s="1131" customFormat="1" ht="16.95" customHeight="1" x14ac:dyDescent="0.25">
      <c r="A86" s="1158"/>
      <c r="B86" s="1159"/>
      <c r="C86" s="953"/>
      <c r="D86" s="955"/>
      <c r="E86" s="959"/>
      <c r="F86" s="953"/>
      <c r="G86" s="953"/>
      <c r="H86" s="1154"/>
      <c r="I86" s="1114"/>
      <c r="J86" s="1114"/>
      <c r="K86" s="1114"/>
      <c r="L86" s="1114"/>
      <c r="M86" s="1114"/>
      <c r="N86" s="1114"/>
      <c r="O86" s="1114"/>
      <c r="P86" s="1114"/>
      <c r="Q86" s="1114"/>
      <c r="R86" s="1114"/>
      <c r="S86" s="1114"/>
      <c r="T86" s="1114"/>
      <c r="U86" s="1114"/>
      <c r="V86" s="1114"/>
      <c r="W86" s="1114"/>
      <c r="X86" s="1114"/>
      <c r="Y86" s="1114"/>
      <c r="Z86" s="1114"/>
      <c r="AA86" s="1114"/>
      <c r="AB86" s="1114"/>
      <c r="AC86" s="1114"/>
      <c r="AD86" s="1114"/>
      <c r="AE86" s="1114"/>
      <c r="AF86" s="1114"/>
      <c r="AG86" s="1114"/>
      <c r="AH86" s="1114"/>
      <c r="AI86" s="1114"/>
      <c r="AJ86" s="1114"/>
      <c r="AK86" s="1114"/>
      <c r="AL86" s="1114"/>
      <c r="AM86" s="1114"/>
      <c r="AN86" s="1114"/>
      <c r="AO86" s="1114"/>
      <c r="AP86" s="1114"/>
      <c r="AQ86" s="1114"/>
      <c r="AR86" s="1114"/>
      <c r="AS86" s="1114"/>
      <c r="AT86" s="1114"/>
      <c r="AU86" s="1114"/>
      <c r="AV86" s="1114"/>
      <c r="AW86" s="1114"/>
      <c r="AX86" s="1114"/>
      <c r="AY86" s="1114"/>
      <c r="AZ86" s="1114"/>
      <c r="BA86" s="1114"/>
      <c r="BB86" s="1114"/>
      <c r="BC86" s="1114"/>
      <c r="BD86" s="1114"/>
      <c r="BE86" s="1114"/>
      <c r="BF86" s="1114"/>
      <c r="BG86" s="1114"/>
      <c r="BH86" s="1114"/>
      <c r="BI86" s="1114"/>
      <c r="BJ86" s="1114"/>
      <c r="BK86" s="1114"/>
      <c r="BL86" s="1114"/>
      <c r="BM86" s="1114"/>
      <c r="BN86" s="1114"/>
      <c r="BO86" s="1114"/>
      <c r="BP86" s="1114"/>
      <c r="BQ86" s="1114"/>
      <c r="BR86" s="1114"/>
      <c r="BS86" s="1114"/>
      <c r="BT86" s="1114"/>
      <c r="BU86" s="1114"/>
      <c r="BV86" s="1114"/>
      <c r="BW86" s="1114"/>
      <c r="BX86" s="1114"/>
      <c r="BY86" s="1114"/>
      <c r="BZ86" s="1114"/>
      <c r="CA86" s="1114"/>
      <c r="CB86" s="1114"/>
      <c r="CC86" s="1114"/>
      <c r="CD86" s="1114"/>
      <c r="CE86" s="1114"/>
      <c r="CF86" s="1114"/>
      <c r="CG86" s="1114"/>
      <c r="CH86" s="1114"/>
      <c r="CI86" s="1114"/>
      <c r="CJ86" s="1114"/>
      <c r="CK86" s="1114"/>
      <c r="CM86" s="1114"/>
      <c r="CN86" s="1114"/>
      <c r="CO86" s="1114"/>
      <c r="CP86" s="1149"/>
    </row>
    <row r="87" spans="1:94" s="1150" customFormat="1" ht="16.95" customHeight="1" x14ac:dyDescent="0.25">
      <c r="A87" s="1141"/>
      <c r="B87" s="1160" t="s">
        <v>289</v>
      </c>
      <c r="C87" s="1088" t="s">
        <v>290</v>
      </c>
      <c r="D87" s="955"/>
      <c r="E87" s="959"/>
      <c r="F87" s="1129"/>
      <c r="G87" s="953"/>
      <c r="H87" s="1090"/>
      <c r="I87" s="1091"/>
      <c r="J87" s="1091"/>
      <c r="K87" s="1091"/>
      <c r="L87" s="1091"/>
      <c r="M87" s="1091"/>
      <c r="N87" s="1091"/>
      <c r="O87" s="1091"/>
      <c r="P87" s="1091"/>
      <c r="Q87" s="1091"/>
      <c r="R87" s="1091"/>
      <c r="S87" s="1092"/>
      <c r="T87" s="1091"/>
      <c r="U87" s="1091"/>
      <c r="V87" s="1091"/>
      <c r="W87" s="1091"/>
      <c r="X87" s="1091"/>
      <c r="Y87" s="1093"/>
      <c r="Z87" s="1093"/>
      <c r="AA87" s="1093"/>
      <c r="AB87" s="1093"/>
      <c r="AC87" s="1093"/>
      <c r="AD87" s="1093"/>
      <c r="AE87" s="1093"/>
      <c r="AF87" s="1093"/>
      <c r="AG87" s="1093"/>
      <c r="AH87" s="1093"/>
      <c r="AI87" s="1093"/>
      <c r="AJ87" s="1093"/>
      <c r="AK87" s="1092"/>
      <c r="AL87" s="1092"/>
      <c r="AM87" s="1092"/>
      <c r="AN87" s="1092"/>
      <c r="AO87" s="1092"/>
      <c r="AP87" s="1092"/>
      <c r="AQ87" s="1094"/>
      <c r="AR87" s="1095"/>
      <c r="AS87" s="1095"/>
      <c r="AT87" s="1096"/>
      <c r="AU87" s="1096"/>
      <c r="AV87" s="1096"/>
      <c r="AW87" s="1097"/>
      <c r="AX87" s="1098"/>
      <c r="AY87" s="1098"/>
      <c r="AZ87" s="1099"/>
      <c r="BA87" s="1099"/>
      <c r="BB87" s="1100"/>
      <c r="BC87" s="1101"/>
      <c r="BD87" s="1102"/>
      <c r="BE87" s="1103"/>
      <c r="BF87" s="1103"/>
      <c r="BG87" s="1104"/>
      <c r="BH87" s="1104"/>
      <c r="BI87" s="1104"/>
      <c r="BJ87" s="1104"/>
      <c r="BK87" s="1105"/>
      <c r="BL87" s="1106"/>
      <c r="BM87" s="1107"/>
      <c r="BN87" s="1107"/>
      <c r="BO87" s="1107"/>
      <c r="BP87" s="1101"/>
      <c r="BQ87" s="1106"/>
      <c r="BR87" s="1107"/>
      <c r="BS87" s="1101"/>
      <c r="BT87" s="1108"/>
      <c r="BU87" s="1109"/>
      <c r="BV87" s="1101"/>
      <c r="BW87" s="1110"/>
      <c r="BX87" s="1111"/>
      <c r="BY87" s="1112"/>
      <c r="BZ87" s="1113"/>
      <c r="CA87" s="1102"/>
      <c r="CB87" s="1104"/>
      <c r="CC87" s="1104"/>
      <c r="CD87" s="1114"/>
      <c r="CE87" s="1114"/>
      <c r="CF87" s="1114"/>
      <c r="CG87" s="1114"/>
      <c r="CH87" s="1114"/>
      <c r="CI87" s="1114"/>
      <c r="CJ87" s="1114"/>
      <c r="CK87" s="1114"/>
      <c r="CL87" s="1147"/>
      <c r="CM87" s="1115"/>
      <c r="CN87" s="1115"/>
      <c r="CO87" s="1115"/>
      <c r="CP87" s="1117"/>
    </row>
    <row r="88" spans="1:94" s="1128" customFormat="1" ht="16.95" customHeight="1" x14ac:dyDescent="0.3">
      <c r="A88" s="1118"/>
      <c r="B88" s="1119" t="s">
        <v>567</v>
      </c>
      <c r="C88" s="1120" t="s">
        <v>568</v>
      </c>
      <c r="D88" s="957" t="s">
        <v>569</v>
      </c>
      <c r="E88" s="959" t="s">
        <v>740</v>
      </c>
      <c r="F88" s="1058" t="s">
        <v>89</v>
      </c>
      <c r="G88" s="1058" t="s">
        <v>129</v>
      </c>
      <c r="H88" s="1325" t="e">
        <f>$E$88*(VLOOKUP(H$6,'2021_Jurisdiction_Pop_Est'!$E$2:$F$430,2,FALSE)/'2021_Jurisdiction_Pop_Est'!$V$5)</f>
        <v>#VALUE!</v>
      </c>
      <c r="I88" s="1326" t="e">
        <f>$E$88*(VLOOKUP(I$6,'2021_Jurisdiction_Pop_Est'!$E$2:$F$430,2,FALSE)/'2021_Jurisdiction_Pop_Est'!$V$5)</f>
        <v>#VALUE!</v>
      </c>
      <c r="J88" s="1326" t="e">
        <f>$E$88*(VLOOKUP(J$6,'2021_Jurisdiction_Pop_Est'!$E$2:$F$430,2,FALSE)/'2021_Jurisdiction_Pop_Est'!$V$5)</f>
        <v>#VALUE!</v>
      </c>
      <c r="K88" s="1326" t="e">
        <f>$E$88*(VLOOKUP(K$6,'2021_Jurisdiction_Pop_Est'!$E$2:$F$430,2,FALSE)/'2021_Jurisdiction_Pop_Est'!$V$5)</f>
        <v>#VALUE!</v>
      </c>
      <c r="L88" s="1326" t="e">
        <f>$E$88*(VLOOKUP(L$6,'2021_Jurisdiction_Pop_Est'!$E$2:$F$430,2,FALSE)/'2021_Jurisdiction_Pop_Est'!$V$5)</f>
        <v>#VALUE!</v>
      </c>
      <c r="M88" s="1326" t="e">
        <f>$E$88*(VLOOKUP(M$6,'2021_Jurisdiction_Pop_Est'!$E$2:$F$430,2,FALSE)/'2021_Jurisdiction_Pop_Est'!$V$5)</f>
        <v>#VALUE!</v>
      </c>
      <c r="N88" s="1326" t="e">
        <f>$E$88*(VLOOKUP(N$6,'2021_Jurisdiction_Pop_Est'!$E$2:$F$430,2,FALSE)/'2021_Jurisdiction_Pop_Est'!$V$5)</f>
        <v>#VALUE!</v>
      </c>
      <c r="O88" s="1326" t="e">
        <f>$E$88*(VLOOKUP(O$6,'2021_Jurisdiction_Pop_Est'!$E$2:$F$430,2,FALSE)/'2021_Jurisdiction_Pop_Est'!$V$5)</f>
        <v>#VALUE!</v>
      </c>
      <c r="P88" s="1326" t="e">
        <f>$E$88*(VLOOKUP(P$6,'2021_Jurisdiction_Pop_Est'!$E$2:$F$430,2,FALSE)/'2021_Jurisdiction_Pop_Est'!$V$5)</f>
        <v>#VALUE!</v>
      </c>
      <c r="Q88" s="1326" t="e">
        <f>$E$88*(VLOOKUP(Q$6,'2021_Jurisdiction_Pop_Est'!$E$2:$F$430,2,FALSE)/'2021_Jurisdiction_Pop_Est'!$V$5)</f>
        <v>#VALUE!</v>
      </c>
      <c r="R88" s="1326" t="e">
        <f>$E$88*(VLOOKUP(R$6,'2021_Jurisdiction_Pop_Est'!$E$2:$F$430,2,FALSE)/'2021_Jurisdiction_Pop_Est'!$V$5)</f>
        <v>#VALUE!</v>
      </c>
      <c r="S88" s="1327" t="e">
        <f>$E$88*(VLOOKUP(S$6,'2021_Jurisdiction_Pop_Est'!$E$2:$F$430,2,FALSE)/'2021_Jurisdiction_Pop_Est'!$V$5)</f>
        <v>#VALUE!</v>
      </c>
      <c r="T88" s="1326" t="e">
        <f>$E$88*(VLOOKUP(T$6,'2021_Jurisdiction_Pop_Est'!$E$2:$F$430,2,FALSE)/'2021_Jurisdiction_Pop_Est'!$V$5)</f>
        <v>#VALUE!</v>
      </c>
      <c r="U88" s="1326" t="e">
        <f>$E$88*(VLOOKUP(U$6,'2021_Jurisdiction_Pop_Est'!$E$2:$F$430,2,FALSE)/'2021_Jurisdiction_Pop_Est'!$V$5)</f>
        <v>#VALUE!</v>
      </c>
      <c r="V88" s="1326" t="e">
        <f>$E$88*(VLOOKUP(V$6,'2021_Jurisdiction_Pop_Est'!$E$2:$F$430,2,FALSE)/'2021_Jurisdiction_Pop_Est'!$V$5)</f>
        <v>#VALUE!</v>
      </c>
      <c r="W88" s="1326" t="e">
        <f>$E$88*(VLOOKUP(W$6,'2021_Jurisdiction_Pop_Est'!$E$2:$F$430,2,FALSE)/'2021_Jurisdiction_Pop_Est'!$V$5)</f>
        <v>#VALUE!</v>
      </c>
      <c r="X88" s="1326" t="e">
        <f>$E$88*(VLOOKUP(X$6,'2021_Jurisdiction_Pop_Est'!$E$2:$F$430,2,FALSE)/'2021_Jurisdiction_Pop_Est'!$V$5)</f>
        <v>#VALUE!</v>
      </c>
      <c r="Y88" s="1328" t="e">
        <f>$E$88*(VLOOKUP(Y$6,'2021_Jurisdiction_Pop_Est'!$E$2:$F$430,2,FALSE)/'2021_Jurisdiction_Pop_Est'!$V$5)</f>
        <v>#VALUE!</v>
      </c>
      <c r="Z88" s="1328" t="e">
        <f>$E$88*(VLOOKUP(Z$6,'2021_Jurisdiction_Pop_Est'!$E$2:$F$430,2,FALSE)/'2021_Jurisdiction_Pop_Est'!$V$5)</f>
        <v>#VALUE!</v>
      </c>
      <c r="AA88" s="1328" t="e">
        <f>$E$88*(VLOOKUP(AA$6,'2021_Jurisdiction_Pop_Est'!$E$2:$F$430,2,FALSE)/'2021_Jurisdiction_Pop_Est'!$V$5)</f>
        <v>#VALUE!</v>
      </c>
      <c r="AB88" s="1328" t="e">
        <f>$E$88*(VLOOKUP(AB$6,'2021_Jurisdiction_Pop_Est'!$E$2:$F$430,2,FALSE)/'2021_Jurisdiction_Pop_Est'!$V$5)</f>
        <v>#VALUE!</v>
      </c>
      <c r="AC88" s="1328" t="e">
        <f>$E$88*(VLOOKUP(AC$6,'2021_Jurisdiction_Pop_Est'!$E$2:$F$430,2,FALSE)/'2021_Jurisdiction_Pop_Est'!$V$5)</f>
        <v>#VALUE!</v>
      </c>
      <c r="AD88" s="1328" t="e">
        <f>$E$88*(VLOOKUP(AD$6,'2021_Jurisdiction_Pop_Est'!$E$2:$F$430,2,FALSE)/'2021_Jurisdiction_Pop_Est'!$V$5)</f>
        <v>#VALUE!</v>
      </c>
      <c r="AE88" s="1328" t="e">
        <f>$E$88*(VLOOKUP(AE$6,'2021_Jurisdiction_Pop_Est'!$E$2:$F$430,2,FALSE)/'2021_Jurisdiction_Pop_Est'!$V$5)</f>
        <v>#VALUE!</v>
      </c>
      <c r="AF88" s="1328" t="e">
        <f>$E$88*(VLOOKUP(AF$6,'2021_Jurisdiction_Pop_Est'!$E$2:$F$430,2,FALSE)/'2021_Jurisdiction_Pop_Est'!$V$5)</f>
        <v>#VALUE!</v>
      </c>
      <c r="AG88" s="1328" t="e">
        <f>$E$88*(VLOOKUP(AG$6,'2021_Jurisdiction_Pop_Est'!$E$2:$F$430,2,FALSE)/'2021_Jurisdiction_Pop_Est'!$V$5)</f>
        <v>#VALUE!</v>
      </c>
      <c r="AH88" s="1328" t="e">
        <f>$E$88*(VLOOKUP(AH$6,'2021_Jurisdiction_Pop_Est'!$E$2:$F$430,2,FALSE)/'2021_Jurisdiction_Pop_Est'!$V$5)</f>
        <v>#VALUE!</v>
      </c>
      <c r="AI88" s="1328" t="e">
        <f>$E$88*(VLOOKUP(AI$6,'2021_Jurisdiction_Pop_Est'!$E$2:$F$430,2,FALSE)/'2021_Jurisdiction_Pop_Est'!$V$5)</f>
        <v>#VALUE!</v>
      </c>
      <c r="AJ88" s="1328" t="e">
        <f>$E$88*(VLOOKUP(AJ$6,'2021_Jurisdiction_Pop_Est'!$E$2:$F$430,2,FALSE)/'2021_Jurisdiction_Pop_Est'!$V$5)</f>
        <v>#VALUE!</v>
      </c>
      <c r="AK88" s="1327" t="e">
        <f>$E$88*(VLOOKUP(AK$6,'2021_Jurisdiction_Pop_Est'!$E$2:$F$430,2,FALSE)/'2021_Jurisdiction_Pop_Est'!$V$5)</f>
        <v>#VALUE!</v>
      </c>
      <c r="AL88" s="1327" t="e">
        <f>$E$88*(VLOOKUP(AL$6,'2021_Jurisdiction_Pop_Est'!$E$2:$F$430,2,FALSE)/'2021_Jurisdiction_Pop_Est'!$V$5)</f>
        <v>#VALUE!</v>
      </c>
      <c r="AM88" s="1327" t="e">
        <f>$E$88*(VLOOKUP(AM$6,'2021_Jurisdiction_Pop_Est'!$E$2:$F$430,2,FALSE)/'2021_Jurisdiction_Pop_Est'!$V$5)</f>
        <v>#VALUE!</v>
      </c>
      <c r="AN88" s="1327" t="e">
        <f>$E$88*(VLOOKUP(AN$6,'2021_Jurisdiction_Pop_Est'!$E$2:$F$430,2,FALSE)/'2021_Jurisdiction_Pop_Est'!$V$5)</f>
        <v>#VALUE!</v>
      </c>
      <c r="AO88" s="1327" t="e">
        <f>$E$88*(VLOOKUP(AO$6,'2021_Jurisdiction_Pop_Est'!$E$2:$F$430,2,FALSE)/'2021_Jurisdiction_Pop_Est'!$V$5)</f>
        <v>#VALUE!</v>
      </c>
      <c r="AP88" s="1327" t="e">
        <f>$E$88*(VLOOKUP(AP$6,'2021_Jurisdiction_Pop_Est'!$E$2:$F$430,2,FALSE)/'2021_Jurisdiction_Pop_Est'!$V$5)</f>
        <v>#VALUE!</v>
      </c>
      <c r="AQ88" s="1329" t="e">
        <f>$E$88*(VLOOKUP(AQ$6,'2021_Jurisdiction_Pop_Est'!$E$2:$F$430,2,FALSE)/'2021_Jurisdiction_Pop_Est'!$V$5)</f>
        <v>#VALUE!</v>
      </c>
      <c r="AR88" s="1330" t="e">
        <f>$E$88*(VLOOKUP(AR$6,'2021_Jurisdiction_Pop_Est'!$E$2:$F$430,2,FALSE)/'2021_Jurisdiction_Pop_Est'!$V$5)</f>
        <v>#VALUE!</v>
      </c>
      <c r="AS88" s="1330" t="e">
        <f>$E$88*(VLOOKUP(AS$6,'2021_Jurisdiction_Pop_Est'!$E$2:$F$430,2,FALSE)/'2021_Jurisdiction_Pop_Est'!$V$5)</f>
        <v>#VALUE!</v>
      </c>
      <c r="AT88" s="1331" t="e">
        <f>$E$88*(VLOOKUP(AT$6,'2021_Jurisdiction_Pop_Est'!$E$2:$F$430,2,FALSE)/'2021_Jurisdiction_Pop_Est'!$V$5)</f>
        <v>#VALUE!</v>
      </c>
      <c r="AU88" s="1331" t="e">
        <f>$E$88*(VLOOKUP(AU$6,'2021_Jurisdiction_Pop_Est'!$E$2:$F$430,2,FALSE)/'2021_Jurisdiction_Pop_Est'!$V$5)</f>
        <v>#VALUE!</v>
      </c>
      <c r="AV88" s="1331" t="e">
        <f>$E$88*(VLOOKUP(AV$6,'2021_Jurisdiction_Pop_Est'!$E$2:$F$430,2,FALSE)/'2021_Jurisdiction_Pop_Est'!$V$5)</f>
        <v>#VALUE!</v>
      </c>
      <c r="AW88" s="1332" t="e">
        <f>$E$88*(VLOOKUP(AW$6,'2021_Jurisdiction_Pop_Est'!$E$2:$F$430,2,FALSE)/'2021_Jurisdiction_Pop_Est'!$V$5)</f>
        <v>#VALUE!</v>
      </c>
      <c r="AX88" s="1333"/>
      <c r="AY88" s="1333" t="e">
        <f>$E$88*(VLOOKUP(AY$6,'2021_Jurisdiction_Pop_Est'!$E$2:$F$430,2,FALSE)/'2021_Jurisdiction_Pop_Est'!$V$5)</f>
        <v>#VALUE!</v>
      </c>
      <c r="AZ88" s="1334" t="e">
        <f>$E$88*(VLOOKUP(AZ$6,'2021_Jurisdiction_Pop_Est'!$E$2:$F$430,2,FALSE)/'2021_Jurisdiction_Pop_Est'!$V$5)</f>
        <v>#VALUE!</v>
      </c>
      <c r="BA88" s="1334" t="e">
        <f>$E$88*(VLOOKUP(BA$6,'2021_Jurisdiction_Pop_Est'!$E$2:$F$430,2,FALSE)/'2021_Jurisdiction_Pop_Est'!$V$5)</f>
        <v>#VALUE!</v>
      </c>
      <c r="BB88" s="1335"/>
      <c r="BC88" s="1336" t="e">
        <f>$E$88*(VLOOKUP(BC$6,'2021_Jurisdiction_Pop_Est'!$E$2:$F$430,2,FALSE)/'2021_Jurisdiction_Pop_Est'!$V$5)</f>
        <v>#VALUE!</v>
      </c>
      <c r="BD88" s="1337" t="e">
        <f>$E$88*(VLOOKUP(BD$6,'2021_Jurisdiction_Pop_Est'!$E$2:$F$430,2,FALSE)/'2021_Jurisdiction_Pop_Est'!$V$5)</f>
        <v>#VALUE!</v>
      </c>
      <c r="BE88" s="1338"/>
      <c r="BF88" s="1338"/>
      <c r="BG88" s="1339" t="e">
        <f>$E$88*(VLOOKUP(BG$6,'2021_Jurisdiction_Pop_Est'!$E$2:$F$430,2,FALSE)/'2021_Jurisdiction_Pop_Est'!$V$5)</f>
        <v>#VALUE!</v>
      </c>
      <c r="BH88" s="1339"/>
      <c r="BI88" s="1339"/>
      <c r="BJ88" s="1339"/>
      <c r="BK88" s="1340"/>
      <c r="BL88" s="1341"/>
      <c r="BM88" s="1342"/>
      <c r="BN88" s="1342"/>
      <c r="BO88" s="1342"/>
      <c r="BP88" s="1336"/>
      <c r="BQ88" s="1341"/>
      <c r="BR88" s="1342"/>
      <c r="BS88" s="1336"/>
      <c r="BT88" s="1343"/>
      <c r="BU88" s="1344"/>
      <c r="BV88" s="1336"/>
      <c r="BW88" s="1345"/>
      <c r="BX88" s="1346"/>
      <c r="BY88" s="1347"/>
      <c r="BZ88" s="1348" t="e">
        <f>$E$88*(VLOOKUP(BZ$6,'2021_Jurisdiction_Pop_Est'!$E$2:$F$430,2,FALSE)/'2021_Jurisdiction_Pop_Est'!$V$5)</f>
        <v>#VALUE!</v>
      </c>
      <c r="CA88" s="1102"/>
      <c r="CB88" s="1104"/>
      <c r="CC88" s="1104"/>
      <c r="CD88" s="1129"/>
      <c r="CE88" s="1129"/>
      <c r="CF88" s="1129"/>
      <c r="CG88" s="1129"/>
      <c r="CH88" s="1129"/>
      <c r="CI88" s="1129"/>
      <c r="CJ88" s="1129"/>
      <c r="CK88" s="1129"/>
      <c r="CL88" s="1126"/>
      <c r="CM88" s="1122"/>
      <c r="CN88" s="1122"/>
      <c r="CO88" s="1122"/>
      <c r="CP88" s="1127"/>
    </row>
    <row r="89" spans="1:94" s="1218" customFormat="1" ht="16.95" customHeight="1" x14ac:dyDescent="0.25">
      <c r="A89" s="1212"/>
      <c r="B89" s="1213" t="s">
        <v>297</v>
      </c>
      <c r="C89" s="1214" t="s">
        <v>298</v>
      </c>
      <c r="D89" s="957" t="s">
        <v>570</v>
      </c>
      <c r="E89" s="1215">
        <v>45300</v>
      </c>
      <c r="F89" s="1129" t="s">
        <v>220</v>
      </c>
      <c r="G89" s="1058" t="s">
        <v>129</v>
      </c>
      <c r="H89" s="1090">
        <f>$E89*(IF(VLOOKUP(H$6,'2021_Jurisdiction_Pop_Est'!$E$2:$L$430,8,FALSE)="Y",VLOOKUP(H$6,'2021_Jurisdiction_Pop_Est'!$E$2:$L$430,2,FALSE),"")/'2021_Jurisdiction_Pop_Est'!$V$10)</f>
        <v>35550.689919509394</v>
      </c>
      <c r="I89" s="1090">
        <f>$E89*(IF(VLOOKUP(I$6,'2021_Jurisdiction_Pop_Est'!$E$2:$L$430,8,FALSE)="Y",VLOOKUP(I$6,'2021_Jurisdiction_Pop_Est'!$E$2:$L$430,2,FALSE),"")/'2021_Jurisdiction_Pop_Est'!$V$10)</f>
        <v>371.42831793080933</v>
      </c>
      <c r="J89" s="1090">
        <f>$E89*(IF(VLOOKUP(J$6,'2021_Jurisdiction_Pop_Est'!$E$2:$L$430,8,FALSE)="Y",VLOOKUP(J$6,'2021_Jurisdiction_Pop_Est'!$E$2:$L$430,2,FALSE),"")/'2021_Jurisdiction_Pop_Est'!$V$10)</f>
        <v>253.71914171741693</v>
      </c>
      <c r="K89" s="1090">
        <f>$E89*(IF(VLOOKUP(K$6,'2021_Jurisdiction_Pop_Est'!$E$2:$L$430,8,FALSE)="Y",VLOOKUP(K$6,'2021_Jurisdiction_Pop_Est'!$E$2:$L$430,2,FALSE),"")/'2021_Jurisdiction_Pop_Est'!$V$10)</f>
        <v>24374.775705180076</v>
      </c>
      <c r="L89" s="1090">
        <f>$E89*(IF(VLOOKUP(L$6,'2021_Jurisdiction_Pop_Est'!$E$2:$L$430,8,FALSE)="Y",VLOOKUP(L$6,'2021_Jurisdiction_Pop_Est'!$E$2:$L$430,2,FALSE),"")/'2021_Jurisdiction_Pop_Est'!$V$10)</f>
        <v>1318.8625910310463</v>
      </c>
      <c r="M89" s="1090">
        <f>$E89*(IF(VLOOKUP(M$6,'2021_Jurisdiction_Pop_Est'!$E$2:$L$430,8,FALSE)="Y",VLOOKUP(M$6,'2021_Jurisdiction_Pop_Est'!$E$2:$L$430,2,FALSE),"")/'2021_Jurisdiction_Pop_Est'!$V$10)</f>
        <v>957.80382720781336</v>
      </c>
      <c r="N89" s="1090">
        <f>$E89*(IF(VLOOKUP(N$6,'2021_Jurisdiction_Pop_Est'!$E$2:$L$430,8,FALSE)="Y",VLOOKUP(N$6,'2021_Jurisdiction_Pop_Est'!$E$2:$L$430,2,FALSE),"")/'2021_Jurisdiction_Pop_Est'!$V$10)</f>
        <v>216.44769529974587</v>
      </c>
      <c r="O89" s="1090">
        <f>$E89*(IF(VLOOKUP(O$6,'2021_Jurisdiction_Pop_Est'!$E$2:$L$430,8,FALSE)="Y",VLOOKUP(O$6,'2021_Jurisdiction_Pop_Est'!$E$2:$L$430,2,FALSE),"")/'2021_Jurisdiction_Pop_Est'!$V$10)</f>
        <v>1107.237944153429</v>
      </c>
      <c r="P89" s="1090">
        <f>$E89*(IF(VLOOKUP(P$6,'2021_Jurisdiction_Pop_Est'!$E$2:$L$430,8,FALSE)="Y",VLOOKUP(P$6,'2021_Jurisdiction_Pop_Est'!$E$2:$L$430,2,FALSE),"")/'2021_Jurisdiction_Pop_Est'!$V$10)</f>
        <v>160.25918118194852</v>
      </c>
      <c r="Q89" s="1090">
        <f>$E89*(IF(VLOOKUP(Q$6,'2021_Jurisdiction_Pop_Est'!$E$2:$L$430,8,FALSE)="Y",VLOOKUP(Q$6,'2021_Jurisdiction_Pop_Est'!$E$2:$L$430,2,FALSE),"")/'2021_Jurisdiction_Pop_Est'!$V$10)</f>
        <v>993.92310094686479</v>
      </c>
      <c r="R89" s="1090">
        <f>$E89*(IF(VLOOKUP(R$6,'2021_Jurisdiction_Pop_Est'!$E$2:$L$430,8,FALSE)="Y",VLOOKUP(R$6,'2021_Jurisdiction_Pop_Est'!$E$2:$L$430,2,FALSE),"")/'2021_Jurisdiction_Pop_Est'!$V$10)</f>
        <v>291.07097227545677</v>
      </c>
      <c r="S89" s="1090">
        <f>$E89*(IF(VLOOKUP(S$6,'2021_Jurisdiction_Pop_Est'!$E$2:$L$430,8,FALSE)="Y",VLOOKUP(S$6,'2021_Jurisdiction_Pop_Est'!$E$2:$L$430,2,FALSE),"")/'2021_Jurisdiction_Pop_Est'!$V$10)</f>
        <v>150.90782618571043</v>
      </c>
      <c r="T89" s="1090">
        <f>$E89*(IF(VLOOKUP(T$6,'2021_Jurisdiction_Pop_Est'!$E$2:$L$430,8,FALSE)="Y",VLOOKUP(T$6,'2021_Jurisdiction_Pop_Est'!$E$2:$L$430,2,FALSE),"")/'2021_Jurisdiction_Pop_Est'!$V$10)</f>
        <v>1095.9305750748833</v>
      </c>
      <c r="U89" s="1090">
        <f>$E89*(IF(VLOOKUP(U$6,'2021_Jurisdiction_Pop_Est'!$E$2:$L$430,8,FALSE)="Y",VLOOKUP(U$6,'2021_Jurisdiction_Pop_Est'!$E$2:$L$430,2,FALSE),"")/'2021_Jurisdiction_Pop_Est'!$V$10)</f>
        <v>981.16881734168044</v>
      </c>
      <c r="V89" s="1090">
        <f>$E89*(IF(VLOOKUP(V$6,'2021_Jurisdiction_Pop_Est'!$E$2:$L$430,8,FALSE)="Y",VLOOKUP(V$6,'2021_Jurisdiction_Pop_Est'!$E$2:$L$430,2,FALSE),"")/'2021_Jurisdiction_Pop_Est'!$V$10)</f>
        <v>1049.3613630878867</v>
      </c>
      <c r="W89" s="1090">
        <f>$E89*(IF(VLOOKUP(W$6,'2021_Jurisdiction_Pop_Est'!$E$2:$L$430,8,FALSE)="Y",VLOOKUP(W$6,'2021_Jurisdiction_Pop_Est'!$E$2:$L$430,2,FALSE),"")/'2021_Jurisdiction_Pop_Est'!$V$10)</f>
        <v>542.70012634328464</v>
      </c>
      <c r="X89" s="1090">
        <f>$E89*(IF(VLOOKUP(X$6,'2021_Jurisdiction_Pop_Est'!$E$2:$L$430,8,FALSE)="Y",VLOOKUP(X$6,'2021_Jurisdiction_Pop_Est'!$E$2:$L$430,2,FALSE),"")/'2021_Jurisdiction_Pop_Est'!$V$10)</f>
        <v>394.12344022826966</v>
      </c>
      <c r="Y89" s="1090">
        <f>$E89*(IF(VLOOKUP(Y$6,'2021_Jurisdiction_Pop_Est'!$E$2:$L$430,8,FALSE)="Y",VLOOKUP(Y$6,'2021_Jurisdiction_Pop_Est'!$E$2:$L$430,2,FALSE),"")/'2021_Jurisdiction_Pop_Est'!$V$10)</f>
        <v>217.17115256306516</v>
      </c>
      <c r="Z89" s="1090">
        <f>$E89*(IF(VLOOKUP(Z$6,'2021_Jurisdiction_Pop_Est'!$E$2:$L$430,8,FALSE)="Y",VLOOKUP(Z$6,'2021_Jurisdiction_Pop_Est'!$E$2:$L$430,2,FALSE),"")/'2021_Jurisdiction_Pop_Est'!$V$10)</f>
        <v>119.93313743026276</v>
      </c>
      <c r="AA89" s="1090">
        <f>$E89*(IF(VLOOKUP(AA$6,'2021_Jurisdiction_Pop_Est'!$E$2:$L$430,8,FALSE)="Y",VLOOKUP(AA$6,'2021_Jurisdiction_Pop_Est'!$E$2:$L$430,2,FALSE),"")/'2021_Jurisdiction_Pop_Est'!$V$10)</f>
        <v>279.87078205073607</v>
      </c>
      <c r="AB89" s="1090">
        <f>$E89*(IF(VLOOKUP(AB$6,'2021_Jurisdiction_Pop_Est'!$E$2:$L$430,8,FALSE)="Y",VLOOKUP(AB$6,'2021_Jurisdiction_Pop_Est'!$E$2:$L$430,2,FALSE),"")/'2021_Jurisdiction_Pop_Est'!$V$10)</f>
        <v>113.47561148730179</v>
      </c>
      <c r="AC89" s="1090">
        <f>$E89*(IF(VLOOKUP(AC$6,'2021_Jurisdiction_Pop_Est'!$E$2:$L$430,8,FALSE)="Y",VLOOKUP(AC$6,'2021_Jurisdiction_Pop_Est'!$E$2:$L$430,2,FALSE),"")/'2021_Jurisdiction_Pop_Est'!$V$10)</f>
        <v>370.57088710020867</v>
      </c>
      <c r="AD89" s="1090">
        <f>$E89*(IF(VLOOKUP(AD$6,'2021_Jurisdiction_Pop_Est'!$E$2:$L$430,8,FALSE)="Y",VLOOKUP(AD$6,'2021_Jurisdiction_Pop_Est'!$E$2:$L$430,2,FALSE),"")/'2021_Jurisdiction_Pop_Est'!$V$10)</f>
        <v>295.84043127067275</v>
      </c>
      <c r="AE89" s="1090">
        <f>$E89*(IF(VLOOKUP(AE$6,'2021_Jurisdiction_Pop_Est'!$E$2:$L$430,8,FALSE)="Y",VLOOKUP(AE$6,'2021_Jurisdiction_Pop_Est'!$E$2:$L$430,2,FALSE),"")/'2021_Jurisdiction_Pop_Est'!$V$10)</f>
        <v>70.336122822707722</v>
      </c>
      <c r="AF89" s="1090">
        <f>$E89*(IF(VLOOKUP(AF$6,'2021_Jurisdiction_Pop_Est'!$E$2:$L$430,8,FALSE)="Y",VLOOKUP(AF$6,'2021_Jurisdiction_Pop_Est'!$E$2:$L$430,2,FALSE),"")/'2021_Jurisdiction_Pop_Est'!$V$10)</f>
        <v>112.80574365089504</v>
      </c>
      <c r="AG89" s="1090">
        <f>$E89*(IF(VLOOKUP(AG$6,'2021_Jurisdiction_Pop_Est'!$E$2:$L$430,8,FALSE)="Y",VLOOKUP(AG$6,'2021_Jurisdiction_Pop_Est'!$E$2:$L$430,2,FALSE),"")/'2021_Jurisdiction_Pop_Est'!$V$10)</f>
        <v>52.97314850304501</v>
      </c>
      <c r="AH89" s="1090">
        <f>$E89*(IF(VLOOKUP(AH$6,'2021_Jurisdiction_Pop_Est'!$E$2:$L$430,8,FALSE)="Y",VLOOKUP(AH$6,'2021_Jurisdiction_Pop_Est'!$E$2:$L$430,2,FALSE),"")/'2021_Jurisdiction_Pop_Est'!$V$10)</f>
        <v>466.38878241982877</v>
      </c>
      <c r="AI89" s="1090">
        <f>$E89*(IF(VLOOKUP(AI$6,'2021_Jurisdiction_Pop_Est'!$E$2:$L$430,8,FALSE)="Y",VLOOKUP(AI$6,'2021_Jurisdiction_Pop_Est'!$E$2:$L$430,2,FALSE),"")/'2021_Jurisdiction_Pop_Est'!$V$10)</f>
        <v>37.887724827165222</v>
      </c>
      <c r="AJ89" s="1090">
        <f>$E89*(IF(VLOOKUP(AJ$6,'2021_Jurisdiction_Pop_Est'!$E$2:$L$430,8,FALSE)="Y",VLOOKUP(AJ$6,'2021_Jurisdiction_Pop_Est'!$E$2:$L$430,2,FALSE),"")/'2021_Jurisdiction_Pop_Est'!$V$10)</f>
        <v>26.848302883182146</v>
      </c>
      <c r="AK89" s="1090">
        <f>$E89*(IF(VLOOKUP(AK$6,'2021_Jurisdiction_Pop_Est'!$E$2:$L$430,8,FALSE)="Y",VLOOKUP(AK$6,'2021_Jurisdiction_Pop_Est'!$E$2:$L$430,2,FALSE),"")/'2021_Jurisdiction_Pop_Est'!$V$10)</f>
        <v>59.564648013287339</v>
      </c>
      <c r="AL89" s="1090">
        <f>$E89*(IF(VLOOKUP(AL$6,'2021_Jurisdiction_Pop_Est'!$E$2:$L$430,8,FALSE)="Y",VLOOKUP(AL$6,'2021_Jurisdiction_Pop_Est'!$E$2:$L$430,2,FALSE),"")/'2021_Jurisdiction_Pop_Est'!$V$10)</f>
        <v>6.2967576622233574</v>
      </c>
      <c r="AM89" s="1090">
        <f>$E89*(IF(VLOOKUP(AM$6,'2021_Jurisdiction_Pop_Est'!$E$2:$L$430,8,FALSE)="Y",VLOOKUP(AM$6,'2021_Jurisdiction_Pop_Est'!$E$2:$L$430,2,FALSE),"")/'2021_Jurisdiction_Pop_Est'!$V$10)</f>
        <v>16.880669477449853</v>
      </c>
      <c r="AN89" s="1090">
        <f>$E89*(IF(VLOOKUP(AN$6,'2021_Jurisdiction_Pop_Est'!$E$2:$L$430,8,FALSE)="Y",VLOOKUP(AN$6,'2021_Jurisdiction_Pop_Est'!$E$2:$L$430,2,FALSE),"")/'2021_Jurisdiction_Pop_Est'!$V$10)</f>
        <v>55.438262141021823</v>
      </c>
      <c r="AO89" s="1090">
        <f>$E89*(IF(VLOOKUP(AO$6,'2021_Jurisdiction_Pop_Est'!$E$2:$L$430,8,FALSE)="Y",VLOOKUP(AO$6,'2021_Jurisdiction_Pop_Est'!$E$2:$L$430,2,FALSE),"")/'2021_Jurisdiction_Pop_Est'!$V$10)</f>
        <v>15.969649219936686</v>
      </c>
      <c r="AP89" s="1090">
        <f>$E89*(IF(VLOOKUP(AP$6,'2021_Jurisdiction_Pop_Est'!$E$2:$L$430,8,FALSE)="Y",VLOOKUP(AP$6,'2021_Jurisdiction_Pop_Est'!$E$2:$L$430,2,FALSE),"")/'2021_Jurisdiction_Pop_Est'!$V$10)</f>
        <v>27.46458129267635</v>
      </c>
      <c r="AQ89" s="1090">
        <f>$E89*(IF(VLOOKUP(AQ$6,'2021_Jurisdiction_Pop_Est'!$E$2:$L$430,8,FALSE)="Y",VLOOKUP(AQ$6,'2021_Jurisdiction_Pop_Est'!$E$2:$L$430,2,FALSE),"")/'2021_Jurisdiction_Pop_Est'!$V$10)</f>
        <v>5809.4154138807262</v>
      </c>
      <c r="AR89" s="1090">
        <f>$E89*(IF(VLOOKUP(AR$6,'2021_Jurisdiction_Pop_Est'!$E$2:$L$430,8,FALSE)="Y",VLOOKUP(AR$6,'2021_Jurisdiction_Pop_Est'!$E$2:$L$430,2,FALSE),"")/'2021_Jurisdiction_Pop_Est'!$V$10)</f>
        <v>1132.1302329543037</v>
      </c>
      <c r="AS89" s="1090">
        <f>$E89*(IF(VLOOKUP(AS$6,'2021_Jurisdiction_Pop_Est'!$E$2:$L$430,8,FALSE)="Y",VLOOKUP(AS$6,'2021_Jurisdiction_Pop_Est'!$E$2:$L$430,2,FALSE),"")/'2021_Jurisdiction_Pop_Est'!$V$10)</f>
        <v>380.2705733713783</v>
      </c>
      <c r="AT89" s="1090">
        <f>$E89*(IF(VLOOKUP(AT$6,'2021_Jurisdiction_Pop_Est'!$E$2:$L$430,8,FALSE)="Y",VLOOKUP(AT$6,'2021_Jurisdiction_Pop_Est'!$E$2:$L$430,2,FALSE),"")/'2021_Jurisdiction_Pop_Est'!$V$10)</f>
        <v>186.35723208835512</v>
      </c>
      <c r="AU89" s="1090">
        <f>$E89*(IF(VLOOKUP(AU$6,'2021_Jurisdiction_Pop_Est'!$E$2:$L$430,8,FALSE)="Y",VLOOKUP(AU$6,'2021_Jurisdiction_Pop_Est'!$E$2:$L$430,2,FALSE),"")/'2021_Jurisdiction_Pop_Est'!$V$10)</f>
        <v>27.169839444657384</v>
      </c>
      <c r="AV89" s="1090">
        <f>$E89*(IF(VLOOKUP(AV$6,'2021_Jurisdiction_Pop_Est'!$E$2:$L$430,8,FALSE)="Y",VLOOKUP(AV$6,'2021_Jurisdiction_Pop_Est'!$E$2:$L$430,2,FALSE),"")/'2021_Jurisdiction_Pop_Est'!$V$10)</f>
        <v>22.266406882160044</v>
      </c>
      <c r="AW89" s="1090">
        <f>$E89*(IF(VLOOKUP(AW$6,'2021_Jurisdiction_Pop_Est'!$E$2:$L$430,8,FALSE)="Y",VLOOKUP(AW$6,'2021_Jurisdiction_Pop_Est'!$E$2:$L$430,2,FALSE),"")/'2021_Jurisdiction_Pop_Est'!$V$10)</f>
        <v>4292.5398904078475</v>
      </c>
      <c r="AX89" s="1090">
        <f>$E89*(IF(VLOOKUP(AX$6,'2021_Jurisdiction_Pop_Est'!$E$2:$L$430,8,FALSE)="Y",VLOOKUP(AX$6,'2021_Jurisdiction_Pop_Est'!$E$2:$L$430,2,FALSE),"")/'2021_Jurisdiction_Pop_Est'!$V$10)</f>
        <v>1093.5726402907314</v>
      </c>
      <c r="AY89" s="1090">
        <f>$E89*(IF(VLOOKUP(AY$6,'2021_Jurisdiction_Pop_Est'!$E$2:$L$430,8,FALSE)="Y",VLOOKUP(AY$6,'2021_Jurisdiction_Pop_Est'!$E$2:$L$430,2,FALSE),"")/'2021_Jurisdiction_Pop_Est'!$V$10)</f>
        <v>626.86232130942744</v>
      </c>
      <c r="AZ89" s="1090">
        <f>$E89*(IF(VLOOKUP(AZ$6,'2021_Jurisdiction_Pop_Est'!$E$2:$L$430,8,FALSE)="Y",VLOOKUP(AZ$6,'2021_Jurisdiction_Pop_Est'!$E$2:$L$430,2,FALSE),"")/'2021_Jurisdiction_Pop_Est'!$V$10)</f>
        <v>205.70301520378177</v>
      </c>
      <c r="BA89" s="1090">
        <f>$E89*(IF(VLOOKUP(BA$6,'2021_Jurisdiction_Pop_Est'!$E$2:$L$430,8,FALSE)="Y",VLOOKUP(BA$6,'2021_Jurisdiction_Pop_Est'!$E$2:$L$430,2,FALSE),"")/'2021_Jurisdiction_Pop_Est'!$V$10)</f>
        <v>547.46958533850068</v>
      </c>
      <c r="BB89" s="1090">
        <f>$E89*(IF(VLOOKUP(BB$6,'2021_Jurisdiction_Pop_Est'!$E$2:$L$430,8,FALSE)="Y",VLOOKUP(BB$6,'2021_Jurisdiction_Pop_Est'!$E$2:$L$430,2,FALSE),"")/'2021_Jurisdiction_Pop_Est'!$V$10)</f>
        <v>747.78686313757225</v>
      </c>
      <c r="BC89" s="1090">
        <f>$E89*(IF(VLOOKUP(BC$6,'2021_Jurisdiction_Pop_Est'!$E$2:$L$430,8,FALSE)="Y",VLOOKUP(BC$6,'2021_Jurisdiction_Pop_Est'!$E$2:$L$430,2,FALSE),"")/'2021_Jurisdiction_Pop_Est'!$V$10)</f>
        <v>4797.0307553624916</v>
      </c>
      <c r="BD89" s="1090">
        <f>$E89*(IF(VLOOKUP(BD$6,'2021_Jurisdiction_Pop_Est'!$E$2:$L$430,8,FALSE)="Y",VLOOKUP(BD$6,'2021_Jurisdiction_Pop_Est'!$E$2:$L$430,2,FALSE),"")/'2021_Jurisdiction_Pop_Est'!$V$10)</f>
        <v>484.42162457589825</v>
      </c>
      <c r="BE89" s="1090">
        <f>$E89*(IF(VLOOKUP(BE$6,'2021_Jurisdiction_Pop_Est'!$E$2:$L$430,8,FALSE)="Y",VLOOKUP(BE$6,'2021_Jurisdiction_Pop_Est'!$E$2:$L$430,2,FALSE),"")/'2021_Jurisdiction_Pop_Est'!$V$10)</f>
        <v>142.41390202007295</v>
      </c>
      <c r="BF89" s="1090">
        <f>$E89*(IF(VLOOKUP(BF$6,'2021_Jurisdiction_Pop_Est'!$E$2:$L$430,8,FALSE)="Y",VLOOKUP(BF$6,'2021_Jurisdiction_Pop_Est'!$E$2:$L$430,2,FALSE),"")/'2021_Jurisdiction_Pop_Est'!$V$10)</f>
        <v>62.833603054952228</v>
      </c>
      <c r="BG89" s="1090">
        <f>$E89*(IF(VLOOKUP(BG$6,'2021_Jurisdiction_Pop_Est'!$E$2:$L$430,8,FALSE)="Y",VLOOKUP(BG$6,'2021_Jurisdiction_Pop_Est'!$E$2:$L$430,2,FALSE),"")/'2021_Jurisdiction_Pop_Est'!$V$10)</f>
        <v>264.78535837485629</v>
      </c>
      <c r="BH89" s="1090">
        <f>$E89*(IF(VLOOKUP(BH$6,'2021_Jurisdiction_Pop_Est'!$E$2:$L$430,8,FALSE)="Y",VLOOKUP(BH$6,'2021_Jurisdiction_Pop_Est'!$E$2:$L$430,2,FALSE),"")/'2021_Jurisdiction_Pop_Est'!$V$10)</f>
        <v>115.72636741762842</v>
      </c>
      <c r="BI89" s="1090">
        <f>$E89*(IF(VLOOKUP(BI$6,'2021_Jurisdiction_Pop_Est'!$E$2:$L$430,8,FALSE)="Y",VLOOKUP(BI$6,'2021_Jurisdiction_Pop_Est'!$E$2:$L$430,2,FALSE),"")/'2021_Jurisdiction_Pop_Est'!$V$10)</f>
        <v>159.214187357154</v>
      </c>
      <c r="BJ89" s="1090">
        <f>$E89*(IF(VLOOKUP(BJ$6,'2021_Jurisdiction_Pop_Est'!$E$2:$L$430,8,FALSE)="Y",VLOOKUP(BJ$6,'2021_Jurisdiction_Pop_Est'!$E$2:$L$430,2,FALSE),"")/'2021_Jurisdiction_Pop_Est'!$V$10)</f>
        <v>67.978188038555999</v>
      </c>
      <c r="BK89" s="1090">
        <f>$E89*(IF(VLOOKUP(BK$6,'2021_Jurisdiction_Pop_Est'!$E$2:$L$430,8,FALSE)="Y",VLOOKUP(BK$6,'2021_Jurisdiction_Pop_Est'!$E$2:$L$430,2,FALSE),"")/'2021_Jurisdiction_Pop_Est'!$V$10)</f>
        <v>1229.7969635024062</v>
      </c>
      <c r="BL89" s="1090">
        <f>$E89*(IF(VLOOKUP(BL$6,'2021_Jurisdiction_Pop_Est'!$E$2:$L$430,8,FALSE)="Y",VLOOKUP(BL$6,'2021_Jurisdiction_Pop_Est'!$E$2:$L$430,2,FALSE),"")/'2021_Jurisdiction_Pop_Est'!$V$10)</f>
        <v>375.79585622418125</v>
      </c>
      <c r="BM89" s="1090">
        <f>$E89*(IF(VLOOKUP(BM$6,'2021_Jurisdiction_Pop_Est'!$E$2:$L$430,8,FALSE)="Y",VLOOKUP(BM$6,'2021_Jurisdiction_Pop_Est'!$E$2:$L$430,2,FALSE),"")/'2021_Jurisdiction_Pop_Est'!$V$10)</f>
        <v>1680.6180174041424</v>
      </c>
      <c r="BN89" s="1090">
        <f>$E89*(IF(VLOOKUP(BN$6,'2021_Jurisdiction_Pop_Est'!$E$2:$L$430,8,FALSE)="Y",VLOOKUP(BN$6,'2021_Jurisdiction_Pop_Est'!$E$2:$L$430,2,FALSE),"")/'2021_Jurisdiction_Pop_Est'!$V$10)</f>
        <v>453.68808824155701</v>
      </c>
      <c r="BO89" s="1090">
        <f>$E89*(IF(VLOOKUP(BO$6,'2021_Jurisdiction_Pop_Est'!$E$2:$L$430,8,FALSE)="Y",VLOOKUP(BO$6,'2021_Jurisdiction_Pop_Est'!$E$2:$L$430,2,FALSE),"")/'2021_Jurisdiction_Pop_Est'!$V$10)</f>
        <v>59.269906165268367</v>
      </c>
      <c r="BP89" s="1090">
        <f>$E89*(IF(VLOOKUP(BP$6,'2021_Jurisdiction_Pop_Est'!$E$2:$L$430,8,FALSE)="Y",VLOOKUP(BP$6,'2021_Jurisdiction_Pop_Est'!$E$2:$L$430,2,FALSE),"")/'2021_Jurisdiction_Pop_Est'!$V$10)</f>
        <v>1168.4638644010049</v>
      </c>
      <c r="BQ89" s="1090">
        <f>$E89*(IF(VLOOKUP(BQ$6,'2021_Jurisdiction_Pop_Est'!$E$2:$L$430,8,FALSE)="Y",VLOOKUP(BQ$6,'2021_Jurisdiction_Pop_Est'!$E$2:$L$430,2,FALSE),"")/'2021_Jurisdiction_Pop_Est'!$V$10)</f>
        <v>112.75215422398252</v>
      </c>
      <c r="BR89" s="1090">
        <f>$E89*(IF(VLOOKUP(BR$6,'2021_Jurisdiction_Pop_Est'!$E$2:$L$430,8,FALSE)="Y",VLOOKUP(BR$6,'2021_Jurisdiction_Pop_Est'!$E$2:$L$430,2,FALSE),"")/'2021_Jurisdiction_Pop_Est'!$V$10)</f>
        <v>936.74318243118557</v>
      </c>
      <c r="BS89" s="1350" t="e">
        <f>$E89*(IF(VLOOKUP(BS$6,'2021_Jurisdiction_Pop_Est'!$E$2:$L$430,8,FALSE)="Y",VLOOKUP(BS$6,'2021_Jurisdiction_Pop_Est'!$E$2:$L$430,2,FALSE),"")/'2021_Jurisdiction_Pop_Est'!$V$10)</f>
        <v>#VALUE!</v>
      </c>
      <c r="BT89" s="1090">
        <f>$E89*(IF(VLOOKUP(BT$6,'2021_Jurisdiction_Pop_Est'!$E$2:$L$430,8,FALSE)="Y",VLOOKUP(BT$6,'2021_Jurisdiction_Pop_Est'!$E$2:$L$430,2,FALSE),"")/'2021_Jurisdiction_Pop_Est'!$V$10)</f>
        <v>371.72305977882831</v>
      </c>
      <c r="BU89" s="1090">
        <f>$E89*(IF(VLOOKUP(BU$6,'2021_Jurisdiction_Pop_Est'!$E$2:$L$430,8,FALSE)="Y",VLOOKUP(BU$6,'2021_Jurisdiction_Pop_Est'!$E$2:$L$430,2,FALSE),"")/'2021_Jurisdiction_Pop_Est'!$V$10)</f>
        <v>121.0585153954261</v>
      </c>
      <c r="BV89" s="1350" t="e">
        <f>$E89*(IF(VLOOKUP(BV$6,'2021_Jurisdiction_Pop_Est'!$E$2:$L$430,8,FALSE)="Y",VLOOKUP(BV$6,'2021_Jurisdiction_Pop_Est'!$E$2:$L$430,2,FALSE),"")/'2021_Jurisdiction_Pop_Est'!$V$10)</f>
        <v>#VALUE!</v>
      </c>
      <c r="BW89" s="1090">
        <f>$E89*(IF(VLOOKUP(BW$6,'2021_Jurisdiction_Pop_Est'!$E$2:$L$430,8,FALSE)="Y",VLOOKUP(BW$6,'2021_Jurisdiction_Pop_Est'!$E$2:$L$430,2,FALSE),"")/'2021_Jurisdiction_Pop_Est'!$V$10)</f>
        <v>587.87601323055515</v>
      </c>
      <c r="BX89" s="1090">
        <f>$E89*(IF(VLOOKUP(BX$6,'2021_Jurisdiction_Pop_Est'!$E$2:$L$430,8,FALSE)="Y",VLOOKUP(BX$6,'2021_Jurisdiction_Pop_Est'!$E$2:$L$430,2,FALSE),"")/'2021_Jurisdiction_Pop_Est'!$V$10)</f>
        <v>1699.642263958094</v>
      </c>
      <c r="BY89" s="1090">
        <f>$E89*(IF(VLOOKUP(BY$6,'2021_Jurisdiction_Pop_Est'!$E$2:$L$430,8,FALSE)="Y",VLOOKUP(BY$6,'2021_Jurisdiction_Pop_Est'!$E$2:$L$430,2,FALSE),"")/'2021_Jurisdiction_Pop_Est'!$V$10)</f>
        <v>693.25962125406363</v>
      </c>
      <c r="BZ89" s="1090">
        <f>$E89*(IF(VLOOKUP(BZ$6,'2021_Jurisdiction_Pop_Est'!$E$2:$L$430,8,FALSE)="Y",VLOOKUP(BZ$6,'2021_Jurisdiction_Pop_Est'!$E$2:$L$430,2,FALSE),"")/'2021_Jurisdiction_Pop_Est'!$V$10)</f>
        <v>242.4385673523274</v>
      </c>
      <c r="CA89" s="1350">
        <f>$E89*(IF(VLOOKUP(CA$6,'2021_Jurisdiction_Pop_Est'!$E$2:$L$430,8,FALSE)="Y",VLOOKUP(CA$6,'2021_Jurisdiction_Pop_Est'!$E$2:$L$430,2,FALSE),"")/'2021_Jurisdiction_Pop_Est'!$V$10)</f>
        <v>950.14053915932027</v>
      </c>
      <c r="CB89" s="1090">
        <f>$E89*(IF(VLOOKUP(CB$6,'2021_Jurisdiction_Pop_Est'!$E$2:$L$430,8,FALSE)="Y",VLOOKUP(CB$6,'2021_Jurisdiction_Pop_Est'!$E$2:$L$430,2,FALSE),"")/'2021_Jurisdiction_Pop_Est'!$V$10)</f>
        <v>118.08430220178016</v>
      </c>
      <c r="CC89" s="1090">
        <f>$E89*(IF(VLOOKUP(CC$6,'2021_Jurisdiction_Pop_Est'!$E$2:$L$430,8,FALSE)="Y",VLOOKUP(CC$6,'2021_Jurisdiction_Pop_Est'!$E$2:$L$430,2,FALSE),"")/'2021_Jurisdiction_Pop_Est'!$V$10)</f>
        <v>39.441818207628863</v>
      </c>
      <c r="CD89" s="1219"/>
      <c r="CE89" s="1219"/>
      <c r="CF89" s="1219"/>
      <c r="CG89" s="1219"/>
      <c r="CH89" s="1219"/>
      <c r="CI89" s="1219"/>
      <c r="CJ89" s="1219"/>
      <c r="CK89" s="1219"/>
      <c r="CL89" s="1217"/>
      <c r="CM89" s="1122">
        <v>61824.477621481448</v>
      </c>
      <c r="CN89" s="1122">
        <v>44000</v>
      </c>
      <c r="CO89" s="1122">
        <v>17824.477621481448</v>
      </c>
      <c r="CP89" s="1127">
        <v>0.40510176412457838</v>
      </c>
    </row>
    <row r="90" spans="1:94" s="1217" customFormat="1" ht="16.95" customHeight="1" x14ac:dyDescent="0.25">
      <c r="A90" s="1220"/>
      <c r="B90" s="1213" t="s">
        <v>571</v>
      </c>
      <c r="C90" s="1214" t="s">
        <v>572</v>
      </c>
      <c r="D90" s="957">
        <v>90021</v>
      </c>
      <c r="E90" s="1215">
        <v>111196</v>
      </c>
      <c r="F90" s="1129" t="s">
        <v>220</v>
      </c>
      <c r="G90" s="953" t="s">
        <v>129</v>
      </c>
      <c r="H90" s="1090">
        <f>$E90*(IF(VLOOKUP(H$6,'2021_Jurisdiction_Pop_Est'!$E$2:$L$430,8,FALSE)="Y",VLOOKUP(H$6,'2021_Jurisdiction_Pop_Est'!$E$2:$L$430,2,FALSE),"")/'2021_Jurisdiction_Pop_Est'!$V$10)</f>
        <v>87264.77960904561</v>
      </c>
      <c r="I90" s="1090">
        <f>$E90*(IF(VLOOKUP(I$6,'2021_Jurisdiction_Pop_Est'!$E$2:$L$430,8,FALSE)="Y",VLOOKUP(I$6,'2021_Jurisdiction_Pop_Est'!$E$2:$L$430,2,FALSE),"")/'2021_Jurisdiction_Pop_Est'!$V$10)</f>
        <v>911.72943136058007</v>
      </c>
      <c r="J90" s="1090">
        <f>$E90*(IF(VLOOKUP(J$6,'2021_Jurisdiction_Pop_Est'!$E$2:$L$430,8,FALSE)="Y",VLOOKUP(J$6,'2021_Jurisdiction_Pop_Est'!$E$2:$L$430,2,FALSE),"")/'2021_Jurisdiction_Pop_Est'!$V$10)</f>
        <v>622.79367952339726</v>
      </c>
      <c r="K90" s="1090">
        <f>$E90*(IF(VLOOKUP(K$6,'2021_Jurisdiction_Pop_Est'!$E$2:$L$430,8,FALSE)="Y",VLOOKUP(K$6,'2021_Jurisdiction_Pop_Est'!$E$2:$L$430,2,FALSE),"")/'2021_Jurisdiction_Pop_Est'!$V$10)</f>
        <v>59831.734201174477</v>
      </c>
      <c r="L90" s="1090">
        <f>$E90*(IF(VLOOKUP(L$6,'2021_Jurisdiction_Pop_Est'!$E$2:$L$430,8,FALSE)="Y",VLOOKUP(L$6,'2021_Jurisdiction_Pop_Est'!$E$2:$L$430,2,FALSE),"")/'2021_Jurisdiction_Pop_Est'!$V$10)</f>
        <v>3237.3563945317492</v>
      </c>
      <c r="M90" s="1090">
        <f>$E90*(IF(VLOOKUP(M$6,'2021_Jurisdiction_Pop_Est'!$E$2:$L$430,8,FALSE)="Y",VLOOKUP(M$6,'2021_Jurisdiction_Pop_Est'!$E$2:$L$430,2,FALSE),"")/'2021_Jurisdiction_Pop_Est'!$V$10)</f>
        <v>2351.0806704238412</v>
      </c>
      <c r="N90" s="1090">
        <f>$E90*(IF(VLOOKUP(N$6,'2021_Jurisdiction_Pop_Est'!$E$2:$L$430,8,FALSE)="Y",VLOOKUP(N$6,'2021_Jurisdiction_Pop_Est'!$E$2:$L$430,2,FALSE),"")/'2021_Jurisdiction_Pop_Est'!$V$10)</f>
        <v>531.30503149118192</v>
      </c>
      <c r="O90" s="1090">
        <f>$E90*(IF(VLOOKUP(O$6,'2021_Jurisdiction_Pop_Est'!$E$2:$L$430,8,FALSE)="Y",VLOOKUP(O$6,'2021_Jurisdiction_Pop_Est'!$E$2:$L$430,2,FALSE),"")/'2021_Jurisdiction_Pop_Est'!$V$10)</f>
        <v>2717.8902966464611</v>
      </c>
      <c r="P90" s="1090">
        <f>$E90*(IF(VLOOKUP(P$6,'2021_Jurisdiction_Pop_Est'!$E$2:$L$430,8,FALSE)="Y",VLOOKUP(P$6,'2021_Jurisdiction_Pop_Est'!$E$2:$L$430,2,FALSE),"")/'2021_Jurisdiction_Pop_Est'!$V$10)</f>
        <v>393.38145498251544</v>
      </c>
      <c r="Q90" s="1090">
        <f>$E90*(IF(VLOOKUP(Q$6,'2021_Jurisdiction_Pop_Est'!$E$2:$L$430,8,FALSE)="Y",VLOOKUP(Q$6,'2021_Jurisdiction_Pop_Est'!$E$2:$L$430,2,FALSE),"")/'2021_Jurisdiction_Pop_Est'!$V$10)</f>
        <v>2439.7411287613149</v>
      </c>
      <c r="R90" s="1090">
        <f>$E90*(IF(VLOOKUP(R$6,'2021_Jurisdiction_Pop_Est'!$E$2:$L$430,8,FALSE)="Y",VLOOKUP(R$6,'2021_Jurisdiction_Pop_Est'!$E$2:$L$430,2,FALSE),"")/'2021_Jurisdiction_Pop_Est'!$V$10)</f>
        <v>714.47964311571059</v>
      </c>
      <c r="S90" s="1090">
        <f>$E90*(IF(VLOOKUP(S$6,'2021_Jurisdiction_Pop_Est'!$E$2:$L$430,8,FALSE)="Y",VLOOKUP(S$6,'2021_Jurisdiction_Pop_Est'!$E$2:$L$430,2,FALSE),"")/'2021_Jurisdiction_Pop_Est'!$V$10)</f>
        <v>370.42707815775401</v>
      </c>
      <c r="T90" s="1090">
        <f>$E90*(IF(VLOOKUP(T$6,'2021_Jurisdiction_Pop_Est'!$E$2:$L$430,8,FALSE)="Y",VLOOKUP(T$6,'2021_Jurisdiction_Pop_Est'!$E$2:$L$430,2,FALSE),"")/'2021_Jurisdiction_Pop_Est'!$V$10)</f>
        <v>2690.1345745259764</v>
      </c>
      <c r="U90" s="1090">
        <f>$E90*(IF(VLOOKUP(U$6,'2021_Jurisdiction_Pop_Est'!$E$2:$L$430,8,FALSE)="Y",VLOOKUP(U$6,'2021_Jurisdiction_Pop_Est'!$E$2:$L$430,2,FALSE),"")/'2021_Jurisdiction_Pop_Est'!$V$10)</f>
        <v>2408.4337265590616</v>
      </c>
      <c r="V90" s="1090">
        <f>$E90*(IF(VLOOKUP(V$6,'2021_Jurisdiction_Pop_Est'!$E$2:$L$430,8,FALSE)="Y",VLOOKUP(V$6,'2021_Jurisdiction_Pop_Est'!$E$2:$L$430,2,FALSE),"")/'2021_Jurisdiction_Pop_Est'!$V$10)</f>
        <v>2575.8230933757318</v>
      </c>
      <c r="W90" s="1090">
        <f>$E90*(IF(VLOOKUP(W$6,'2021_Jurisdiction_Pop_Est'!$E$2:$L$430,8,FALSE)="Y",VLOOKUP(W$6,'2021_Jurisdiction_Pop_Est'!$E$2:$L$430,2,FALSE),"")/'2021_Jurisdiction_Pop_Est'!$V$10)</f>
        <v>1332.1431180765535</v>
      </c>
      <c r="X90" s="1090">
        <f>$E90*(IF(VLOOKUP(X$6,'2021_Jurisdiction_Pop_Est'!$E$2:$L$430,8,FALSE)="Y",VLOOKUP(X$6,'2021_Jurisdiction_Pop_Est'!$E$2:$L$430,2,FALSE),"")/'2021_Jurisdiction_Pop_Est'!$V$10)</f>
        <v>967.43819116164843</v>
      </c>
      <c r="Y90" s="1090">
        <f>$E90*(IF(VLOOKUP(Y$6,'2021_Jurisdiction_Pop_Est'!$E$2:$L$430,8,FALSE)="Y",VLOOKUP(Y$6,'2021_Jurisdiction_Pop_Est'!$E$2:$L$430,2,FALSE),"")/'2021_Jurisdiction_Pop_Est'!$V$10)</f>
        <v>533.08087153206611</v>
      </c>
      <c r="Z90" s="1090">
        <f>$E90*(IF(VLOOKUP(Z$6,'2021_Jurisdiction_Pop_Est'!$E$2:$L$430,8,FALSE)="Y",VLOOKUP(Z$6,'2021_Jurisdiction_Pop_Est'!$E$2:$L$430,2,FALSE),"")/'2021_Jurisdiction_Pop_Est'!$V$10)</f>
        <v>294.3948156665673</v>
      </c>
      <c r="AA90" s="1090">
        <f>$E90*(IF(VLOOKUP(AA$6,'2021_Jurisdiction_Pop_Est'!$E$2:$L$430,8,FALSE)="Y",VLOOKUP(AA$6,'2021_Jurisdiction_Pop_Est'!$E$2:$L$430,2,FALSE),"")/'2021_Jurisdiction_Pop_Est'!$V$10)</f>
        <v>686.9870084086898</v>
      </c>
      <c r="AB90" s="1090">
        <f>$E90*(IF(VLOOKUP(AB$6,'2021_Jurisdiction_Pop_Est'!$E$2:$L$430,8,FALSE)="Y",VLOOKUP(AB$6,'2021_Jurisdiction_Pop_Est'!$E$2:$L$430,2,FALSE),"")/'2021_Jurisdiction_Pop_Est'!$V$10)</f>
        <v>278.54379900534235</v>
      </c>
      <c r="AC90" s="1090">
        <f>$E90*(IF(VLOOKUP(AC$6,'2021_Jurisdiction_Pop_Est'!$E$2:$L$430,8,FALSE)="Y",VLOOKUP(AC$6,'2021_Jurisdiction_Pop_Est'!$E$2:$L$430,2,FALSE),"")/'2021_Jurisdiction_Pop_Est'!$V$10)</f>
        <v>909.6247320528654</v>
      </c>
      <c r="AD90" s="1090">
        <f>$E90*(IF(VLOOKUP(AD$6,'2021_Jurisdiction_Pop_Est'!$E$2:$L$430,8,FALSE)="Y",VLOOKUP(AD$6,'2021_Jurisdiction_Pop_Est'!$E$2:$L$430,2,FALSE),"")/'2021_Jurisdiction_Pop_Est'!$V$10)</f>
        <v>726.18703301487255</v>
      </c>
      <c r="AE90" s="1090">
        <f>$E90*(IF(VLOOKUP(AE$6,'2021_Jurisdiction_Pop_Est'!$E$2:$L$430,8,FALSE)="Y",VLOOKUP(AE$6,'2021_Jurisdiction_Pop_Est'!$E$2:$L$430,2,FALSE),"")/'2021_Jurisdiction_Pop_Est'!$V$10)</f>
        <v>172.65111508595604</v>
      </c>
      <c r="AF90" s="1090">
        <f>$E90*(IF(VLOOKUP(AF$6,'2021_Jurisdiction_Pop_Est'!$E$2:$L$430,8,FALSE)="Y",VLOOKUP(AF$6,'2021_Jurisdiction_Pop_Est'!$E$2:$L$430,2,FALSE),"")/'2021_Jurisdiction_Pop_Est'!$V$10)</f>
        <v>276.89950267119042</v>
      </c>
      <c r="AG90" s="1090">
        <f>$E90*(IF(VLOOKUP(AG$6,'2021_Jurisdiction_Pop_Est'!$E$2:$L$430,8,FALSE)="Y",VLOOKUP(AG$6,'2021_Jurisdiction_Pop_Est'!$E$2:$L$430,2,FALSE),"")/'2021_Jurisdiction_Pop_Est'!$V$10)</f>
        <v>130.03095410473716</v>
      </c>
      <c r="AH90" s="1090">
        <f>$E90*(IF(VLOOKUP(AH$6,'2021_Jurisdiction_Pop_Est'!$E$2:$L$430,8,FALSE)="Y",VLOOKUP(AH$6,'2021_Jurisdiction_Pop_Est'!$E$2:$L$430,2,FALSE),"")/'2021_Jurisdiction_Pop_Est'!$V$10)</f>
        <v>1144.824879689962</v>
      </c>
      <c r="AI90" s="1090">
        <f>$E90*(IF(VLOOKUP(AI$6,'2021_Jurisdiction_Pop_Est'!$E$2:$L$430,8,FALSE)="Y",VLOOKUP(AI$6,'2021_Jurisdiction_Pop_Est'!$E$2:$L$430,2,FALSE),"")/'2021_Jurisdiction_Pop_Est'!$V$10)</f>
        <v>93.001400659634967</v>
      </c>
      <c r="AJ90" s="1090">
        <f>$E90*(IF(VLOOKUP(AJ$6,'2021_Jurisdiction_Pop_Est'!$E$2:$L$430,8,FALSE)="Y",VLOOKUP(AJ$6,'2021_Jurisdiction_Pop_Est'!$E$2:$L$430,2,FALSE),"")/'2021_Jurisdiction_Pop_Est'!$V$10)</f>
        <v>65.903397072810648</v>
      </c>
      <c r="AK90" s="1090">
        <f>$E90*(IF(VLOOKUP(AK$6,'2021_Jurisdiction_Pop_Est'!$E$2:$L$430,8,FALSE)="Y",VLOOKUP(AK$6,'2021_Jurisdiction_Pop_Est'!$E$2:$L$430,2,FALSE),"")/'2021_Jurisdiction_Pop_Est'!$V$10)</f>
        <v>146.21083003279247</v>
      </c>
      <c r="AL90" s="1090">
        <f>$E90*(IF(VLOOKUP(AL$6,'2021_Jurisdiction_Pop_Est'!$E$2:$L$430,8,FALSE)="Y",VLOOKUP(AL$6,'2021_Jurisdiction_Pop_Est'!$E$2:$L$430,2,FALSE),"")/'2021_Jurisdiction_Pop_Est'!$V$10)</f>
        <v>15.456385541028444</v>
      </c>
      <c r="AM90" s="1090">
        <f>$E90*(IF(VLOOKUP(AM$6,'2021_Jurisdiction_Pop_Est'!$E$2:$L$430,8,FALSE)="Y",VLOOKUP(AM$6,'2021_Jurisdiction_Pop_Est'!$E$2:$L$430,2,FALSE),"")/'2021_Jurisdiction_Pop_Est'!$V$10)</f>
        <v>41.436267620629444</v>
      </c>
      <c r="AN90" s="1090">
        <f>$E90*(IF(VLOOKUP(AN$6,'2021_Jurisdiction_Pop_Est'!$E$2:$L$430,8,FALSE)="Y",VLOOKUP(AN$6,'2021_Jurisdiction_Pop_Est'!$E$2:$L$430,2,FALSE),"")/'2021_Jurisdiction_Pop_Est'!$V$10)</f>
        <v>136.08196461441639</v>
      </c>
      <c r="AO90" s="1090">
        <f>$E90*(IF(VLOOKUP(AO$6,'2021_Jurisdiction_Pop_Est'!$E$2:$L$430,8,FALSE)="Y",VLOOKUP(AO$6,'2021_Jurisdiction_Pop_Est'!$E$2:$L$430,2,FALSE),"")/'2021_Jurisdiction_Pop_Est'!$V$10)</f>
        <v>39.20002460618278</v>
      </c>
      <c r="AP90" s="1090">
        <f>$E90*(IF(VLOOKUP(AP$6,'2021_Jurisdiction_Pop_Est'!$E$2:$L$430,8,FALSE)="Y",VLOOKUP(AP$6,'2021_Jurisdiction_Pop_Est'!$E$2:$L$430,2,FALSE),"")/'2021_Jurisdiction_Pop_Est'!$V$10)</f>
        <v>67.416149700230449</v>
      </c>
      <c r="AQ90" s="1090">
        <f>$E90*(IF(VLOOKUP(AQ$6,'2021_Jurisdiction_Pop_Est'!$E$2:$L$430,8,FALSE)="Y",VLOOKUP(AQ$6,'2021_Jurisdiction_Pop_Est'!$E$2:$L$430,2,FALSE),"")/'2021_Jurisdiction_Pop_Est'!$V$10)</f>
        <v>14260.127072006209</v>
      </c>
      <c r="AR90" s="1090">
        <f>$E90*(IF(VLOOKUP(AR$6,'2021_Jurisdiction_Pop_Est'!$E$2:$L$430,8,FALSE)="Y",VLOOKUP(AR$6,'2021_Jurisdiction_Pop_Est'!$E$2:$L$430,2,FALSE),"")/'2021_Jurisdiction_Pop_Est'!$V$10)</f>
        <v>2778.9923484235483</v>
      </c>
      <c r="AS90" s="1090">
        <f>$E90*(IF(VLOOKUP(AS$6,'2021_Jurisdiction_Pop_Est'!$E$2:$L$430,8,FALSE)="Y",VLOOKUP(AS$6,'2021_Jurisdiction_Pop_Est'!$E$2:$L$430,2,FALSE),"")/'2021_Jurisdiction_Pop_Est'!$V$10)</f>
        <v>933.43414297138588</v>
      </c>
      <c r="AT90" s="1090">
        <f>$E90*(IF(VLOOKUP(AT$6,'2021_Jurisdiction_Pop_Est'!$E$2:$L$430,8,FALSE)="Y",VLOOKUP(AT$6,'2021_Jurisdiction_Pop_Est'!$E$2:$L$430,2,FALSE),"")/'2021_Jurisdiction_Pop_Est'!$V$10)</f>
        <v>457.44324016107583</v>
      </c>
      <c r="AU90" s="1090">
        <f>$E90*(IF(VLOOKUP(AU$6,'2021_Jurisdiction_Pop_Est'!$E$2:$L$430,8,FALSE)="Y",VLOOKUP(AU$6,'2021_Jurisdiction_Pop_Est'!$E$2:$L$430,2,FALSE),"")/'2021_Jurisdiction_Pop_Est'!$V$10)</f>
        <v>66.692659313203592</v>
      </c>
      <c r="AV90" s="1090">
        <f>$E90*(IF(VLOOKUP(AV$6,'2021_Jurisdiction_Pop_Est'!$E$2:$L$430,8,FALSE)="Y",VLOOKUP(AV$6,'2021_Jurisdiction_Pop_Est'!$E$2:$L$430,2,FALSE),"")/'2021_Jurisdiction_Pop_Est'!$V$10)</f>
        <v>54.656410147211226</v>
      </c>
      <c r="AW90" s="1090">
        <f>$E90*(IF(VLOOKUP(AW$6,'2021_Jurisdiction_Pop_Est'!$E$2:$L$430,8,FALSE)="Y",VLOOKUP(AW$6,'2021_Jurisdiction_Pop_Est'!$E$2:$L$430,2,FALSE),"")/'2021_Jurisdiction_Pop_Est'!$V$10)</f>
        <v>10536.716681099138</v>
      </c>
      <c r="AX90" s="1090">
        <f>$E90*(IF(VLOOKUP(AX$6,'2021_Jurisdiction_Pop_Est'!$E$2:$L$430,8,FALSE)="Y",VLOOKUP(AX$6,'2021_Jurisdiction_Pop_Est'!$E$2:$L$430,2,FALSE),"")/'2021_Jurisdiction_Pop_Est'!$V$10)</f>
        <v>2684.3466514297611</v>
      </c>
      <c r="AY90" s="1090">
        <f>$E90*(IF(VLOOKUP(AY$6,'2021_Jurisdiction_Pop_Est'!$E$2:$L$430,8,FALSE)="Y",VLOOKUP(AY$6,'2021_Jurisdiction_Pop_Est'!$E$2:$L$430,2,FALSE),"")/'2021_Jurisdiction_Pop_Est'!$V$10)</f>
        <v>1538.732509499406</v>
      </c>
      <c r="AZ90" s="1090">
        <f>$E90*(IF(VLOOKUP(AZ$6,'2021_Jurisdiction_Pop_Est'!$E$2:$L$430,8,FALSE)="Y",VLOOKUP(AZ$6,'2021_Jurisdiction_Pop_Est'!$E$2:$L$430,2,FALSE),"")/'2021_Jurisdiction_Pop_Est'!$V$10)</f>
        <v>504.93051829138454</v>
      </c>
      <c r="BA90" s="1090">
        <f>$E90*(IF(VLOOKUP(BA$6,'2021_Jurisdiction_Pop_Est'!$E$2:$L$430,8,FALSE)="Y",VLOOKUP(BA$6,'2021_Jurisdiction_Pop_Est'!$E$2:$L$430,2,FALSE),"")/'2021_Jurisdiction_Pop_Est'!$V$10)</f>
        <v>1343.8505079757156</v>
      </c>
      <c r="BB90" s="1090">
        <f>$E90*(IF(VLOOKUP(BB$6,'2021_Jurisdiction_Pop_Est'!$E$2:$L$430,8,FALSE)="Y",VLOOKUP(BB$6,'2021_Jurisdiction_Pop_Est'!$E$2:$L$430,2,FALSE),"")/'2021_Jurisdiction_Pop_Est'!$V$10)</f>
        <v>1835.5608837405184</v>
      </c>
      <c r="BC90" s="1090">
        <f>$E90*(IF(VLOOKUP(BC$6,'2021_Jurisdiction_Pop_Est'!$E$2:$L$430,8,FALSE)="Y",VLOOKUP(BC$6,'2021_Jurisdiction_Pop_Est'!$E$2:$L$430,2,FALSE),"")/'2021_Jurisdiction_Pop_Est'!$V$10)</f>
        <v>11775.069136275664</v>
      </c>
      <c r="BD90" s="1090">
        <f>$E90*(IF(VLOOKUP(BD$6,'2021_Jurisdiction_Pop_Est'!$E$2:$L$430,8,FALSE)="Y",VLOOKUP(BD$6,'2021_Jurisdiction_Pop_Est'!$E$2:$L$430,2,FALSE),"")/'2021_Jurisdiction_Pop_Est'!$V$10)</f>
        <v>1189.0893370053329</v>
      </c>
      <c r="BE90" s="1090">
        <f>$E90*(IF(VLOOKUP(BE$6,'2021_Jurisdiction_Pop_Est'!$E$2:$L$430,8,FALSE)="Y",VLOOKUP(BE$6,'2021_Jurisdiction_Pop_Est'!$E$2:$L$430,2,FALSE),"")/'2021_Jurisdiction_Pop_Est'!$V$10)</f>
        <v>349.57740064070714</v>
      </c>
      <c r="BF90" s="1090">
        <f>$E90*(IF(VLOOKUP(BF$6,'2021_Jurisdiction_Pop_Est'!$E$2:$L$430,8,FALSE)="Y",VLOOKUP(BF$6,'2021_Jurisdiction_Pop_Est'!$E$2:$L$430,2,FALSE),"")/'2021_Jurisdiction_Pop_Est'!$V$10)</f>
        <v>154.23499614345403</v>
      </c>
      <c r="BG90" s="1090">
        <f>$E90*(IF(VLOOKUP(BG$6,'2021_Jurisdiction_Pop_Est'!$E$2:$L$430,8,FALSE)="Y",VLOOKUP(BG$6,'2021_Jurisdiction_Pop_Est'!$E$2:$L$430,2,FALSE),"")/'2021_Jurisdiction_Pop_Est'!$V$10)</f>
        <v>649.95745496358757</v>
      </c>
      <c r="BH90" s="1090">
        <f>$E90*(IF(VLOOKUP(BH$6,'2021_Jurisdiction_Pop_Est'!$E$2:$L$430,8,FALSE)="Y",VLOOKUP(BH$6,'2021_Jurisdiction_Pop_Est'!$E$2:$L$430,2,FALSE),"")/'2021_Jurisdiction_Pop_Est'!$V$10)</f>
        <v>284.06863468809297</v>
      </c>
      <c r="BI90" s="1090">
        <f>$E90*(IF(VLOOKUP(BI$6,'2021_Jurisdiction_Pop_Est'!$E$2:$L$430,8,FALSE)="Y",VLOOKUP(BI$6,'2021_Jurisdiction_Pop_Est'!$E$2:$L$430,2,FALSE),"")/'2021_Jurisdiction_Pop_Est'!$V$10)</f>
        <v>390.81635270123837</v>
      </c>
      <c r="BJ90" s="1090">
        <f>$E90*(IF(VLOOKUP(BJ$6,'2021_Jurisdiction_Pop_Est'!$E$2:$L$430,8,FALSE)="Y",VLOOKUP(BJ$6,'2021_Jurisdiction_Pop_Est'!$E$2:$L$430,2,FALSE),"")/'2021_Jurisdiction_Pop_Est'!$V$10)</f>
        <v>166.86319198974113</v>
      </c>
      <c r="BK90" s="1090">
        <f>$E90*(IF(VLOOKUP(BK$6,'2021_Jurisdiction_Pop_Est'!$E$2:$L$430,8,FALSE)="Y",VLOOKUP(BK$6,'2021_Jurisdiction_Pop_Est'!$E$2:$L$430,2,FALSE),"")/'2021_Jurisdiction_Pop_Est'!$V$10)</f>
        <v>3018.7307539429044</v>
      </c>
      <c r="BL90" s="1090">
        <f>$E90*(IF(VLOOKUP(BL$6,'2021_Jurisdiction_Pop_Est'!$E$2:$L$430,8,FALSE)="Y",VLOOKUP(BL$6,'2021_Jurisdiction_Pop_Est'!$E$2:$L$430,2,FALSE),"")/'2021_Jurisdiction_Pop_Est'!$V$10)</f>
        <v>922.45024345925083</v>
      </c>
      <c r="BM90" s="1090">
        <f>$E90*(IF(VLOOKUP(BM$6,'2021_Jurisdiction_Pop_Est'!$E$2:$L$430,8,FALSE)="Y",VLOOKUP(BM$6,'2021_Jurisdiction_Pop_Est'!$E$2:$L$430,2,FALSE),"")/'2021_Jurisdiction_Pop_Est'!$V$10)</f>
        <v>4125.3421868271744</v>
      </c>
      <c r="BN90" s="1090">
        <f>$E90*(IF(VLOOKUP(BN$6,'2021_Jurisdiction_Pop_Est'!$E$2:$L$430,8,FALSE)="Y",VLOOKUP(BN$6,'2021_Jurisdiction_Pop_Est'!$E$2:$L$430,2,FALSE),"")/'2021_Jurisdiction_Pop_Est'!$V$10)</f>
        <v>1113.649021194441</v>
      </c>
      <c r="BO90" s="1090">
        <f>$E90*(IF(VLOOKUP(BO$6,'2021_Jurisdiction_Pop_Est'!$E$2:$L$430,8,FALSE)="Y",VLOOKUP(BO$6,'2021_Jurisdiction_Pop_Est'!$E$2:$L$430,2,FALSE),"")/'2021_Jurisdiction_Pop_Est'!$V$10)</f>
        <v>145.48733964576559</v>
      </c>
      <c r="BP90" s="1090">
        <f>$E90*(IF(VLOOKUP(BP$6,'2021_Jurisdiction_Pop_Est'!$E$2:$L$430,8,FALSE)="Y",VLOOKUP(BP$6,'2021_Jurisdiction_Pop_Est'!$E$2:$L$430,2,FALSE),"")/'2021_Jurisdiction_Pop_Est'!$V$10)</f>
        <v>2868.1789815879506</v>
      </c>
      <c r="BQ90" s="1090">
        <f>$E90*(IF(VLOOKUP(BQ$6,'2021_Jurisdiction_Pop_Est'!$E$2:$L$430,8,FALSE)="Y",VLOOKUP(BQ$6,'2021_Jurisdiction_Pop_Est'!$E$2:$L$430,2,FALSE),"")/'2021_Jurisdiction_Pop_Est'!$V$10)</f>
        <v>276.76795896445827</v>
      </c>
      <c r="BR90" s="1090">
        <f>$E90*(IF(VLOOKUP(BR$6,'2021_Jurisdiction_Pop_Est'!$E$2:$L$430,8,FALSE)="Y",VLOOKUP(BR$6,'2021_Jurisdiction_Pop_Est'!$E$2:$L$430,2,FALSE),"")/'2021_Jurisdiction_Pop_Est'!$V$10)</f>
        <v>2299.3839936781037</v>
      </c>
      <c r="BS90" s="1350" t="e">
        <f>$E90*(IF(VLOOKUP(BS$6,'2021_Jurisdiction_Pop_Est'!$E$2:$L$430,8,FALSE)="Y",VLOOKUP(BS$6,'2021_Jurisdiction_Pop_Est'!$E$2:$L$430,2,FALSE),"")/'2021_Jurisdiction_Pop_Est'!$V$10)</f>
        <v>#VALUE!</v>
      </c>
      <c r="BT90" s="1090">
        <f>$E90*(IF(VLOOKUP(BT$6,'2021_Jurisdiction_Pop_Est'!$E$2:$L$430,8,FALSE)="Y",VLOOKUP(BT$6,'2021_Jurisdiction_Pop_Est'!$E$2:$L$430,2,FALSE),"")/'2021_Jurisdiction_Pop_Est'!$V$10)</f>
        <v>912.45292174760687</v>
      </c>
      <c r="BU90" s="1090">
        <f>$E90*(IF(VLOOKUP(BU$6,'2021_Jurisdiction_Pop_Est'!$E$2:$L$430,8,FALSE)="Y",VLOOKUP(BU$6,'2021_Jurisdiction_Pop_Est'!$E$2:$L$430,2,FALSE),"")/'2021_Jurisdiction_Pop_Est'!$V$10)</f>
        <v>297.15723350794264</v>
      </c>
      <c r="BV90" s="1350" t="e">
        <f>$E90*(IF(VLOOKUP(BV$6,'2021_Jurisdiction_Pop_Est'!$E$2:$L$430,8,FALSE)="Y",VLOOKUP(BV$6,'2021_Jurisdiction_Pop_Est'!$E$2:$L$430,2,FALSE),"")/'2021_Jurisdiction_Pop_Est'!$V$10)</f>
        <v>#VALUE!</v>
      </c>
      <c r="BW90" s="1090">
        <f>$E90*(IF(VLOOKUP(BW$6,'2021_Jurisdiction_Pop_Est'!$E$2:$L$430,8,FALSE)="Y",VLOOKUP(BW$6,'2021_Jurisdiction_Pop_Est'!$E$2:$L$430,2,FALSE),"")/'2021_Jurisdiction_Pop_Est'!$V$10)</f>
        <v>1443.0344628517619</v>
      </c>
      <c r="BX90" s="1090">
        <f>$E90*(IF(VLOOKUP(BX$6,'2021_Jurisdiction_Pop_Est'!$E$2:$L$430,8,FALSE)="Y",VLOOKUP(BX$6,'2021_Jurisdiction_Pop_Est'!$E$2:$L$430,2,FALSE),"")/'2021_Jurisdiction_Pop_Est'!$V$10)</f>
        <v>4172.0402027170903</v>
      </c>
      <c r="BY90" s="1090">
        <f>$E90*(IF(VLOOKUP(BY$6,'2021_Jurisdiction_Pop_Est'!$E$2:$L$430,8,FALSE)="Y",VLOOKUP(BY$6,'2021_Jurisdiction_Pop_Est'!$E$2:$L$430,2,FALSE),"")/'2021_Jurisdiction_Pop_Est'!$V$10)</f>
        <v>1701.7151621405487</v>
      </c>
      <c r="BZ90" s="1090">
        <f>$E90*(IF(VLOOKUP(BZ$6,'2021_Jurisdiction_Pop_Est'!$E$2:$L$430,8,FALSE)="Y",VLOOKUP(BZ$6,'2021_Jurisdiction_Pop_Est'!$E$2:$L$430,2,FALSE),"")/'2021_Jurisdiction_Pop_Est'!$V$10)</f>
        <v>595.10372925627814</v>
      </c>
      <c r="CA90" s="1350">
        <f>$E90*(IF(VLOOKUP(CA$6,'2021_Jurisdiction_Pop_Est'!$E$2:$L$430,8,FALSE)="Y",VLOOKUP(CA$6,'2021_Jurisdiction_Pop_Est'!$E$2:$L$430,2,FALSE),"")/'2021_Jurisdiction_Pop_Est'!$V$10)</f>
        <v>2332.2699203611428</v>
      </c>
      <c r="CB90" s="1090">
        <f>$E90*(IF(VLOOKUP(CB$6,'2021_Jurisdiction_Pop_Est'!$E$2:$L$430,8,FALSE)="Y",VLOOKUP(CB$6,'2021_Jurisdiction_Pop_Est'!$E$2:$L$430,2,FALSE),"")/'2021_Jurisdiction_Pop_Est'!$V$10)</f>
        <v>289.85655778430788</v>
      </c>
      <c r="CC90" s="1090">
        <f>$E90*(IF(VLOOKUP(CC$6,'2021_Jurisdiction_Pop_Est'!$E$2:$L$430,8,FALSE)="Y",VLOOKUP(CC$6,'2021_Jurisdiction_Pop_Est'!$E$2:$L$430,2,FALSE),"")/'2021_Jurisdiction_Pop_Est'!$V$10)</f>
        <v>96.816168154867526</v>
      </c>
      <c r="CD90" s="1216"/>
      <c r="CE90" s="1216"/>
      <c r="CF90" s="1216"/>
      <c r="CG90" s="1216"/>
      <c r="CH90" s="1216"/>
      <c r="CI90" s="1216"/>
      <c r="CJ90" s="1216"/>
      <c r="CK90" s="1216"/>
      <c r="CM90" s="1129">
        <v>80050.052603941353</v>
      </c>
      <c r="CN90" s="1129">
        <v>56971</v>
      </c>
      <c r="CO90" s="1129">
        <v>23079.052603941353</v>
      </c>
      <c r="CP90" s="1157">
        <v>0.40510176412457832</v>
      </c>
    </row>
    <row r="91" spans="1:94" s="1115" customFormat="1" ht="16.95" customHeight="1" x14ac:dyDescent="0.25">
      <c r="A91" s="1151"/>
      <c r="B91" s="1142" t="s">
        <v>741</v>
      </c>
      <c r="C91" s="1143" t="s">
        <v>742</v>
      </c>
      <c r="D91" s="958" t="s">
        <v>574</v>
      </c>
      <c r="E91" s="959">
        <v>18587</v>
      </c>
      <c r="F91" s="1129" t="s">
        <v>220</v>
      </c>
      <c r="G91" s="1122" t="s">
        <v>129</v>
      </c>
      <c r="H91" s="1090">
        <f>$E91*(IF(VLOOKUP(H$6,'2021_Jurisdiction_Pop_Est'!$E$2:$L$430,8,FALSE)="Y",VLOOKUP(H$6,'2021_Jurisdiction_Pop_Est'!$E$2:$L$430,2,FALSE),"")/'2021_Jurisdiction_Pop_Est'!$V$10)</f>
        <v>14586.769835185894</v>
      </c>
      <c r="I91" s="1090">
        <f>$E91*(IF(VLOOKUP(I$6,'2021_Jurisdiction_Pop_Est'!$E$2:$L$430,8,FALSE)="Y",VLOOKUP(I$6,'2021_Jurisdiction_Pop_Est'!$E$2:$L$430,2,FALSE),"")/'2021_Jurisdiction_Pop_Est'!$V$10)</f>
        <v>152.40040056026388</v>
      </c>
      <c r="J91" s="1090">
        <f>$E91*(IF(VLOOKUP(J$6,'2021_Jurisdiction_Pop_Est'!$E$2:$L$430,8,FALSE)="Y",VLOOKUP(J$6,'2021_Jurisdiction_Pop_Est'!$E$2:$L$430,2,FALSE),"")/'2021_Jurisdiction_Pop_Est'!$V$10)</f>
        <v>104.10326020091895</v>
      </c>
      <c r="K91" s="1090">
        <f>$E91*(IF(VLOOKUP(K$6,'2021_Jurisdiction_Pop_Est'!$E$2:$L$430,8,FALSE)="Y",VLOOKUP(K$6,'2021_Jurisdiction_Pop_Est'!$E$2:$L$430,2,FALSE),"")/'2021_Jurisdiction_Pop_Est'!$V$10)</f>
        <v>10001.191082388126</v>
      </c>
      <c r="L91" s="1090">
        <f>$E91*(IF(VLOOKUP(L$6,'2021_Jurisdiction_Pop_Est'!$E$2:$L$430,8,FALSE)="Y",VLOOKUP(L$6,'2021_Jurisdiction_Pop_Est'!$E$2:$L$430,2,FALSE),"")/'2021_Jurisdiction_Pop_Est'!$V$10)</f>
        <v>541.14125782547592</v>
      </c>
      <c r="M91" s="1090">
        <f>$E91*(IF(VLOOKUP(M$6,'2021_Jurisdiction_Pop_Est'!$E$2:$L$430,8,FALSE)="Y",VLOOKUP(M$6,'2021_Jurisdiction_Pop_Est'!$E$2:$L$430,2,FALSE),"")/'2021_Jurisdiction_Pop_Est'!$V$10)</f>
        <v>392.99557916802706</v>
      </c>
      <c r="N91" s="1090">
        <f>$E91*(IF(VLOOKUP(N$6,'2021_Jurisdiction_Pop_Est'!$E$2:$L$430,8,FALSE)="Y",VLOOKUP(N$6,'2021_Jurisdiction_Pop_Est'!$E$2:$L$430,2,FALSE),"")/'2021_Jurisdiction_Pop_Est'!$V$10)</f>
        <v>88.810448400361508</v>
      </c>
      <c r="O91" s="1090">
        <f>$E91*(IF(VLOOKUP(O$6,'2021_Jurisdiction_Pop_Est'!$E$2:$L$430,8,FALSE)="Y",VLOOKUP(O$6,'2021_Jurisdiction_Pop_Est'!$E$2:$L$430,2,FALSE),"")/'2021_Jurisdiction_Pop_Est'!$V$10)</f>
        <v>454.30974984502836</v>
      </c>
      <c r="P91" s="1090">
        <f>$E91*(IF(VLOOKUP(P$6,'2021_Jurisdiction_Pop_Est'!$E$2:$L$430,8,FALSE)="Y",VLOOKUP(P$6,'2021_Jurisdiction_Pop_Est'!$E$2:$L$430,2,FALSE),"")/'2021_Jurisdiction_Pop_Est'!$V$10)</f>
        <v>65.75579250836374</v>
      </c>
      <c r="Q91" s="1090">
        <f>$E91*(IF(VLOOKUP(Q$6,'2021_Jurisdiction_Pop_Est'!$E$2:$L$430,8,FALSE)="Y",VLOOKUP(Q$6,'2021_Jurisdiction_Pop_Est'!$E$2:$L$430,2,FALSE),"")/'2021_Jurisdiction_Pop_Est'!$V$10)</f>
        <v>407.81564409049395</v>
      </c>
      <c r="R91" s="1090">
        <f>$E91*(IF(VLOOKUP(R$6,'2021_Jurisdiction_Pop_Est'!$E$2:$L$430,8,FALSE)="Y",VLOOKUP(R$6,'2021_Jurisdiction_Pop_Est'!$E$2:$L$430,2,FALSE),"")/'2021_Jurisdiction_Pop_Est'!$V$10)</f>
        <v>119.42905434180827</v>
      </c>
      <c r="S91" s="1090">
        <f>$E91*(IF(VLOOKUP(S$6,'2021_Jurisdiction_Pop_Est'!$E$2:$L$430,8,FALSE)="Y",VLOOKUP(S$6,'2021_Jurisdiction_Pop_Est'!$E$2:$L$430,2,FALSE),"")/'2021_Jurisdiction_Pop_Est'!$V$10)</f>
        <v>61.918846916419419</v>
      </c>
      <c r="T91" s="1090">
        <f>$E91*(IF(VLOOKUP(T$6,'2021_Jurisdiction_Pop_Est'!$E$2:$L$430,8,FALSE)="Y",VLOOKUP(T$6,'2021_Jurisdiction_Pop_Est'!$E$2:$L$430,2,FALSE),"")/'2021_Jurisdiction_Pop_Est'!$V$10)</f>
        <v>449.67023397167452</v>
      </c>
      <c r="U91" s="1090">
        <f>$E91*(IF(VLOOKUP(U$6,'2021_Jurisdiction_Pop_Est'!$E$2:$L$430,8,FALSE)="Y",VLOOKUP(U$6,'2021_Jurisdiction_Pop_Est'!$E$2:$L$430,2,FALSE),"")/'2021_Jurisdiction_Pop_Est'!$V$10)</f>
        <v>402.58244609116588</v>
      </c>
      <c r="V91" s="1090">
        <f>$E91*(IF(VLOOKUP(V$6,'2021_Jurisdiction_Pop_Est'!$E$2:$L$430,8,FALSE)="Y",VLOOKUP(V$6,'2021_Jurisdiction_Pop_Est'!$E$2:$L$430,2,FALSE),"")/'2021_Jurisdiction_Pop_Est'!$V$10)</f>
        <v>430.56246480606069</v>
      </c>
      <c r="W91" s="1090">
        <f>$E91*(IF(VLOOKUP(W$6,'2021_Jurisdiction_Pop_Est'!$E$2:$L$430,8,FALSE)="Y",VLOOKUP(W$6,'2021_Jurisdiction_Pop_Est'!$E$2:$L$430,2,FALSE),"")/'2021_Jurisdiction_Pop_Est'!$V$10)</f>
        <v>222.67477369409781</v>
      </c>
      <c r="X91" s="1090">
        <f>$E91*(IF(VLOOKUP(X$6,'2021_Jurisdiction_Pop_Est'!$E$2:$L$430,8,FALSE)="Y",VLOOKUP(X$6,'2021_Jurisdiction_Pop_Est'!$E$2:$L$430,2,FALSE),"")/'2021_Jurisdiction_Pop_Est'!$V$10)</f>
        <v>161.71241464730349</v>
      </c>
      <c r="Y91" s="1090">
        <f>$E91*(IF(VLOOKUP(Y$6,'2021_Jurisdiction_Pop_Est'!$E$2:$L$430,8,FALSE)="Y",VLOOKUP(Y$6,'2021_Jurisdiction_Pop_Est'!$E$2:$L$430,2,FALSE),"")/'2021_Jurisdiction_Pop_Est'!$V$10)</f>
        <v>89.107289463348621</v>
      </c>
      <c r="Z91" s="1090">
        <f>$E91*(IF(VLOOKUP(Z$6,'2021_Jurisdiction_Pop_Est'!$E$2:$L$430,8,FALSE)="Y",VLOOKUP(Z$6,'2021_Jurisdiction_Pop_Est'!$E$2:$L$430,2,FALSE),"")/'2021_Jurisdiction_Pop_Est'!$V$10)</f>
        <v>49.209651775194125</v>
      </c>
      <c r="AA91" s="1090">
        <f>$E91*(IF(VLOOKUP(AA$6,'2021_Jurisdiction_Pop_Est'!$E$2:$L$430,8,FALSE)="Y",VLOOKUP(AA$6,'2021_Jurisdiction_Pop_Est'!$E$2:$L$430,2,FALSE),"")/'2021_Jurisdiction_Pop_Est'!$V$10)</f>
        <v>114.83351492223026</v>
      </c>
      <c r="AB91" s="1090">
        <f>$E91*(IF(VLOOKUP(AB$6,'2021_Jurisdiction_Pop_Est'!$E$2:$L$430,8,FALSE)="Y",VLOOKUP(AB$6,'2021_Jurisdiction_Pop_Est'!$E$2:$L$430,2,FALSE),"")/'2021_Jurisdiction_Pop_Est'!$V$10)</f>
        <v>46.560070435198199</v>
      </c>
      <c r="AC91" s="1090">
        <f>$E91*(IF(VLOOKUP(AC$6,'2021_Jurisdiction_Pop_Est'!$E$2:$L$430,8,FALSE)="Y",VLOOKUP(AC$6,'2021_Jurisdiction_Pop_Est'!$E$2:$L$430,2,FALSE),"")/'2021_Jurisdiction_Pop_Est'!$V$10)</f>
        <v>152.04858893005692</v>
      </c>
      <c r="AD91" s="1090">
        <f>$E91*(IF(VLOOKUP(AD$6,'2021_Jurisdiction_Pop_Est'!$E$2:$L$430,8,FALSE)="Y",VLOOKUP(AD$6,'2021_Jurisdiction_Pop_Est'!$E$2:$L$430,2,FALSE),"")/'2021_Jurisdiction_Pop_Est'!$V$10)</f>
        <v>121.38600653483431</v>
      </c>
      <c r="AE91" s="1090">
        <f>$E91*(IF(VLOOKUP(AE$6,'2021_Jurisdiction_Pop_Est'!$E$2:$L$430,8,FALSE)="Y",VLOOKUP(AE$6,'2021_Jurisdiction_Pop_Est'!$E$2:$L$430,2,FALSE),"")/'2021_Jurisdiction_Pop_Est'!$V$10)</f>
        <v>28.859547790412108</v>
      </c>
      <c r="AF91" s="1090">
        <f>$E91*(IF(VLOOKUP(AF$6,'2021_Jurisdiction_Pop_Est'!$E$2:$L$430,8,FALSE)="Y",VLOOKUP(AF$6,'2021_Jurisdiction_Pop_Est'!$E$2:$L$430,2,FALSE),"")/'2021_Jurisdiction_Pop_Est'!$V$10)</f>
        <v>46.285217599099035</v>
      </c>
      <c r="AG91" s="1090">
        <f>$E91*(IF(VLOOKUP(AG$6,'2021_Jurisdiction_Pop_Est'!$E$2:$L$430,8,FALSE)="Y",VLOOKUP(AG$6,'2021_Jurisdiction_Pop_Est'!$E$2:$L$430,2,FALSE),"")/'2021_Jurisdiction_Pop_Est'!$V$10)</f>
        <v>21.735362278721801</v>
      </c>
      <c r="AH91" s="1090">
        <f>$E91*(IF(VLOOKUP(AH$6,'2021_Jurisdiction_Pop_Est'!$E$2:$L$430,8,FALSE)="Y",VLOOKUP(AH$6,'2021_Jurisdiction_Pop_Est'!$E$2:$L$430,2,FALSE),"")/'2021_Jurisdiction_Pop_Est'!$V$10)</f>
        <v>191.36353860568119</v>
      </c>
      <c r="AI91" s="1090">
        <f>$E91*(IF(VLOOKUP(AI$6,'2021_Jurisdiction_Pop_Est'!$E$2:$L$430,8,FALSE)="Y",VLOOKUP(AI$6,'2021_Jurisdiction_Pop_Est'!$E$2:$L$430,2,FALSE),"")/'2021_Jurisdiction_Pop_Est'!$V$10)</f>
        <v>15.545676409768655</v>
      </c>
      <c r="AJ91" s="1090">
        <f>$E91*(IF(VLOOKUP(AJ$6,'2021_Jurisdiction_Pop_Est'!$E$2:$L$430,8,FALSE)="Y",VLOOKUP(AJ$6,'2021_Jurisdiction_Pop_Est'!$E$2:$L$430,2,FALSE),"")/'2021_Jurisdiction_Pop_Est'!$V$10)</f>
        <v>11.01610167085445</v>
      </c>
      <c r="AK91" s="1090">
        <f>$E91*(IF(VLOOKUP(AK$6,'2021_Jurisdiction_Pop_Est'!$E$2:$L$430,8,FALSE)="Y",VLOOKUP(AK$6,'2021_Jurisdiction_Pop_Est'!$E$2:$L$430,2,FALSE),"")/'2021_Jurisdiction_Pop_Est'!$V$10)</f>
        <v>24.439914185937567</v>
      </c>
      <c r="AL91" s="1090">
        <f>$E91*(IF(VLOOKUP(AL$6,'2021_Jurisdiction_Pop_Est'!$E$2:$L$430,8,FALSE)="Y",VLOOKUP(AL$6,'2021_Jurisdiction_Pop_Est'!$E$2:$L$430,2,FALSE),"")/'2021_Jurisdiction_Pop_Est'!$V$10)</f>
        <v>2.5836166593321312</v>
      </c>
      <c r="AM91" s="1090">
        <f>$E91*(IF(VLOOKUP(AM$6,'2021_Jurisdiction_Pop_Est'!$E$2:$L$430,8,FALSE)="Y",VLOOKUP(AM$6,'2021_Jurisdiction_Pop_Est'!$E$2:$L$430,2,FALSE),"")/'2021_Jurisdiction_Pop_Est'!$V$10)</f>
        <v>6.9262914696989055</v>
      </c>
      <c r="AN91" s="1090">
        <f>$E91*(IF(VLOOKUP(AN$6,'2021_Jurisdiction_Pop_Est'!$E$2:$L$430,8,FALSE)="Y",VLOOKUP(AN$6,'2021_Jurisdiction_Pop_Est'!$E$2:$L$430,2,FALSE),"")/'2021_Jurisdiction_Pop_Est'!$V$10)</f>
        <v>22.746820715566724</v>
      </c>
      <c r="AO91" s="1090">
        <f>$E91*(IF(VLOOKUP(AO$6,'2021_Jurisdiction_Pop_Est'!$E$2:$L$430,8,FALSE)="Y",VLOOKUP(AO$6,'2021_Jurisdiction_Pop_Est'!$E$2:$L$430,2,FALSE),"")/'2021_Jurisdiction_Pop_Est'!$V$10)</f>
        <v>6.5524916126040438</v>
      </c>
      <c r="AP91" s="1090">
        <f>$E91*(IF(VLOOKUP(AP$6,'2021_Jurisdiction_Pop_Est'!$E$2:$L$430,8,FALSE)="Y",VLOOKUP(AP$6,'2021_Jurisdiction_Pop_Est'!$E$2:$L$430,2,FALSE),"")/'2021_Jurisdiction_Pop_Est'!$V$10)</f>
        <v>11.26896628006568</v>
      </c>
      <c r="AQ91" s="1090">
        <f>$E91*(IF(VLOOKUP(AQ$6,'2021_Jurisdiction_Pop_Est'!$E$2:$L$430,8,FALSE)="Y",VLOOKUP(AQ$6,'2021_Jurisdiction_Pop_Est'!$E$2:$L$430,2,FALSE),"")/'2021_Jurisdiction_Pop_Est'!$V$10)</f>
        <v>2383.6557240132684</v>
      </c>
      <c r="AR91" s="1090">
        <f>$E91*(IF(VLOOKUP(AR$6,'2021_Jurisdiction_Pop_Est'!$E$2:$L$430,8,FALSE)="Y",VLOOKUP(AR$6,'2021_Jurisdiction_Pop_Est'!$E$2:$L$430,2,FALSE),"")/'2021_Jurisdiction_Pop_Est'!$V$10)</f>
        <v>464.5232812344733</v>
      </c>
      <c r="AS91" s="1090">
        <f>$E91*(IF(VLOOKUP(AS$6,'2021_Jurisdiction_Pop_Est'!$E$2:$L$430,8,FALSE)="Y",VLOOKUP(AS$6,'2021_Jurisdiction_Pop_Est'!$E$2:$L$430,2,FALSE),"")/'2021_Jurisdiction_Pop_Est'!$V$10)</f>
        <v>156.0284579967728</v>
      </c>
      <c r="AT91" s="1090">
        <f>$E91*(IF(VLOOKUP(AT$6,'2021_Jurisdiction_Pop_Est'!$E$2:$L$430,8,FALSE)="Y",VLOOKUP(AT$6,'2021_Jurisdiction_Pop_Est'!$E$2:$L$430,2,FALSE),"")/'2021_Jurisdiction_Pop_Est'!$V$10)</f>
        <v>76.464059002787124</v>
      </c>
      <c r="AU91" s="1090">
        <f>$E91*(IF(VLOOKUP(AU$6,'2021_Jurisdiction_Pop_Est'!$E$2:$L$430,8,FALSE)="Y",VLOOKUP(AU$6,'2021_Jurisdiction_Pop_Est'!$E$2:$L$430,2,FALSE),"")/'2021_Jurisdiction_Pop_Est'!$V$10)</f>
        <v>11.148031032182049</v>
      </c>
      <c r="AV91" s="1090">
        <f>$E91*(IF(VLOOKUP(AV$6,'2021_Jurisdiction_Pop_Est'!$E$2:$L$430,8,FALSE)="Y",VLOOKUP(AV$6,'2021_Jurisdiction_Pop_Est'!$E$2:$L$430,2,FALSE),"")/'2021_Jurisdiction_Pop_Est'!$V$10)</f>
        <v>9.136108271936175</v>
      </c>
      <c r="AW91" s="1090">
        <f>$E91*(IF(VLOOKUP(AW$6,'2021_Jurisdiction_Pop_Est'!$E$2:$L$430,8,FALSE)="Y",VLOOKUP(AW$6,'2021_Jurisdiction_Pop_Est'!$E$2:$L$430,2,FALSE),"")/'2021_Jurisdiction_Pop_Est'!$V$10)</f>
        <v>1761.26796783688</v>
      </c>
      <c r="AX91" s="1090">
        <f>$E91*(IF(VLOOKUP(AX$6,'2021_Jurisdiction_Pop_Est'!$E$2:$L$430,8,FALSE)="Y",VLOOKUP(AX$6,'2021_Jurisdiction_Pop_Est'!$E$2:$L$430,2,FALSE),"")/'2021_Jurisdiction_Pop_Est'!$V$10)</f>
        <v>448.70275198860543</v>
      </c>
      <c r="AY91" s="1090">
        <f>$E91*(IF(VLOOKUP(AY$6,'2021_Jurisdiction_Pop_Est'!$E$2:$L$430,8,FALSE)="Y",VLOOKUP(AY$6,'2021_Jurisdiction_Pop_Est'!$E$2:$L$430,2,FALSE),"")/'2021_Jurisdiction_Pop_Est'!$V$10)</f>
        <v>257.20728402159665</v>
      </c>
      <c r="AZ91" s="1090">
        <f>$E91*(IF(VLOOKUP(AZ$6,'2021_Jurisdiction_Pop_Est'!$E$2:$L$430,8,FALSE)="Y",VLOOKUP(AZ$6,'2021_Jurisdiction_Pop_Est'!$E$2:$L$430,2,FALSE),"")/'2021_Jurisdiction_Pop_Est'!$V$10)</f>
        <v>84.401808909330953</v>
      </c>
      <c r="BA91" s="1090">
        <f>$E91*(IF(VLOOKUP(BA$6,'2021_Jurisdiction_Pop_Est'!$E$2:$L$430,8,FALSE)="Y",VLOOKUP(BA$6,'2021_Jurisdiction_Pop_Est'!$E$2:$L$430,2,FALSE),"")/'2021_Jurisdiction_Pop_Est'!$V$10)</f>
        <v>224.63172588712388</v>
      </c>
      <c r="BB91" s="1090">
        <f>$E91*(IF(VLOOKUP(BB$6,'2021_Jurisdiction_Pop_Est'!$E$2:$L$430,8,FALSE)="Y",VLOOKUP(BB$6,'2021_Jurisdiction_Pop_Est'!$E$2:$L$430,2,FALSE),"")/'2021_Jurisdiction_Pop_Est'!$V$10)</f>
        <v>306.82371799421759</v>
      </c>
      <c r="BC91" s="1090">
        <f>$E91*(IF(VLOOKUP(BC$6,'2021_Jurisdiction_Pop_Est'!$E$2:$L$430,8,FALSE)="Y",VLOOKUP(BC$6,'2021_Jurisdiction_Pop_Est'!$E$2:$L$430,2,FALSE),"")/'2021_Jurisdiction_Pop_Est'!$V$10)</f>
        <v>1968.2651357598813</v>
      </c>
      <c r="BD91" s="1090">
        <f>$E91*(IF(VLOOKUP(BD$6,'2021_Jurisdiction_Pop_Est'!$E$2:$L$430,8,FALSE)="Y",VLOOKUP(BD$6,'2021_Jurisdiction_Pop_Est'!$E$2:$L$430,2,FALSE),"")/'2021_Jurisdiction_Pop_Est'!$V$10)</f>
        <v>198.76257695347064</v>
      </c>
      <c r="BE91" s="1090">
        <f>$E91*(IF(VLOOKUP(BE$6,'2021_Jurisdiction_Pop_Est'!$E$2:$L$430,8,FALSE)="Y",VLOOKUP(BE$6,'2021_Jurisdiction_Pop_Est'!$E$2:$L$430,2,FALSE),"")/'2021_Jurisdiction_Pop_Est'!$V$10)</f>
        <v>58.433712954682036</v>
      </c>
      <c r="BF91" s="1090">
        <f>$E91*(IF(VLOOKUP(BF$6,'2021_Jurisdiction_Pop_Est'!$E$2:$L$430,8,FALSE)="Y",VLOOKUP(BF$6,'2021_Jurisdiction_Pop_Est'!$E$2:$L$430,2,FALSE),"")/'2021_Jurisdiction_Pop_Est'!$V$10)</f>
        <v>25.78119602610148</v>
      </c>
      <c r="BG91" s="1090">
        <f>$E91*(IF(VLOOKUP(BG$6,'2021_Jurisdiction_Pop_Est'!$E$2:$L$430,8,FALSE)="Y",VLOOKUP(BG$6,'2021_Jurisdiction_Pop_Est'!$E$2:$L$430,2,FALSE),"")/'2021_Jurisdiction_Pop_Est'!$V$10)</f>
        <v>108.64382905327712</v>
      </c>
      <c r="BH91" s="1090">
        <f>$E91*(IF(VLOOKUP(BH$6,'2021_Jurisdiction_Pop_Est'!$E$2:$L$430,8,FALSE)="Y",VLOOKUP(BH$6,'2021_Jurisdiction_Pop_Est'!$E$2:$L$430,2,FALSE),"")/'2021_Jurisdiction_Pop_Est'!$V$10)</f>
        <v>47.483575964491379</v>
      </c>
      <c r="BI91" s="1090">
        <f>$E91*(IF(VLOOKUP(BI$6,'2021_Jurisdiction_Pop_Est'!$E$2:$L$430,8,FALSE)="Y",VLOOKUP(BI$6,'2021_Jurisdiction_Pop_Est'!$E$2:$L$430,2,FALSE),"")/'2021_Jurisdiction_Pop_Est'!$V$10)</f>
        <v>65.327022084049048</v>
      </c>
      <c r="BJ91" s="1090">
        <f>$E91*(IF(VLOOKUP(BJ$6,'2021_Jurisdiction_Pop_Est'!$E$2:$L$430,8,FALSE)="Y",VLOOKUP(BJ$6,'2021_Jurisdiction_Pop_Est'!$E$2:$L$430,2,FALSE),"")/'2021_Jurisdiction_Pop_Est'!$V$10)</f>
        <v>27.892065807343055</v>
      </c>
      <c r="BK91" s="1090">
        <f>$E91*(IF(VLOOKUP(BK$6,'2021_Jurisdiction_Pop_Est'!$E$2:$L$430,8,FALSE)="Y",VLOOKUP(BK$6,'2021_Jurisdiction_Pop_Est'!$E$2:$L$430,2,FALSE),"")/'2021_Jurisdiction_Pop_Est'!$V$10)</f>
        <v>504.59682473773125</v>
      </c>
      <c r="BL91" s="1090">
        <f>$E91*(IF(VLOOKUP(BL$6,'2021_Jurisdiction_Pop_Est'!$E$2:$L$430,8,FALSE)="Y",VLOOKUP(BL$6,'2021_Jurisdiction_Pop_Est'!$E$2:$L$430,2,FALSE),"")/'2021_Jurisdiction_Pop_Est'!$V$10)</f>
        <v>154.1924410516304</v>
      </c>
      <c r="BM91" s="1090">
        <f>$E91*(IF(VLOOKUP(BM$6,'2021_Jurisdiction_Pop_Est'!$E$2:$L$430,8,FALSE)="Y",VLOOKUP(BM$6,'2021_Jurisdiction_Pop_Est'!$E$2:$L$430,2,FALSE),"")/'2021_Jurisdiction_Pop_Est'!$V$10)</f>
        <v>689.57278343246787</v>
      </c>
      <c r="BN91" s="1090">
        <f>$E91*(IF(VLOOKUP(BN$6,'2021_Jurisdiction_Pop_Est'!$E$2:$L$430,8,FALSE)="Y",VLOOKUP(BN$6,'2021_Jurisdiction_Pop_Est'!$E$2:$L$430,2,FALSE),"")/'2021_Jurisdiction_Pop_Est'!$V$10)</f>
        <v>186.15232883324109</v>
      </c>
      <c r="BO91" s="1090">
        <f>$E91*(IF(VLOOKUP(BO$6,'2021_Jurisdiction_Pop_Est'!$E$2:$L$430,8,FALSE)="Y",VLOOKUP(BO$6,'2021_Jurisdiction_Pop_Est'!$E$2:$L$430,2,FALSE),"")/'2021_Jurisdiction_Pop_Est'!$V$10)</f>
        <v>24.318978938053935</v>
      </c>
      <c r="BP91" s="1090">
        <f>$E91*(IF(VLOOKUP(BP$6,'2021_Jurisdiction_Pop_Est'!$E$2:$L$430,8,FALSE)="Y",VLOOKUP(BP$6,'2021_Jurisdiction_Pop_Est'!$E$2:$L$430,2,FALSE),"")/'2021_Jurisdiction_Pop_Est'!$V$10)</f>
        <v>479.43129906449184</v>
      </c>
      <c r="BQ91" s="1090">
        <f>$E91*(IF(VLOOKUP(BQ$6,'2021_Jurisdiction_Pop_Est'!$E$2:$L$430,8,FALSE)="Y",VLOOKUP(BQ$6,'2021_Jurisdiction_Pop_Est'!$E$2:$L$430,2,FALSE),"")/'2021_Jurisdiction_Pop_Est'!$V$10)</f>
        <v>46.2632293722111</v>
      </c>
      <c r="BR91" s="1090">
        <f>$E91*(IF(VLOOKUP(BR$6,'2021_Jurisdiction_Pop_Est'!$E$2:$L$430,8,FALSE)="Y",VLOOKUP(BR$6,'2021_Jurisdiction_Pop_Est'!$E$2:$L$430,2,FALSE),"")/'2021_Jurisdiction_Pop_Est'!$V$10)</f>
        <v>384.35420600106943</v>
      </c>
      <c r="BS91" s="1350" t="e">
        <f>$E91*(IF(VLOOKUP(BS$6,'2021_Jurisdiction_Pop_Est'!$E$2:$L$430,8,FALSE)="Y",VLOOKUP(BS$6,'2021_Jurisdiction_Pop_Est'!$E$2:$L$430,2,FALSE),"")/'2021_Jurisdiction_Pop_Est'!$V$10)</f>
        <v>#VALUE!</v>
      </c>
      <c r="BT91" s="1090">
        <f>$E91*(IF(VLOOKUP(BT$6,'2021_Jurisdiction_Pop_Est'!$E$2:$L$430,8,FALSE)="Y",VLOOKUP(BT$6,'2021_Jurisdiction_Pop_Est'!$E$2:$L$430,2,FALSE),"")/'2021_Jurisdiction_Pop_Est'!$V$10)</f>
        <v>152.52133580814748</v>
      </c>
      <c r="BU91" s="1090">
        <f>$E91*(IF(VLOOKUP(BU$6,'2021_Jurisdiction_Pop_Est'!$E$2:$L$430,8,FALSE)="Y",VLOOKUP(BU$6,'2021_Jurisdiction_Pop_Est'!$E$2:$L$430,2,FALSE),"")/'2021_Jurisdiction_Pop_Est'!$V$10)</f>
        <v>49.671404539840722</v>
      </c>
      <c r="BV91" s="1350" t="e">
        <f>$E91*(IF(VLOOKUP(BV$6,'2021_Jurisdiction_Pop_Est'!$E$2:$L$430,8,FALSE)="Y",VLOOKUP(BV$6,'2021_Jurisdiction_Pop_Est'!$E$2:$L$430,2,FALSE),"")/'2021_Jurisdiction_Pop_Est'!$V$10)</f>
        <v>#VALUE!</v>
      </c>
      <c r="BW91" s="1090">
        <f>$E91*(IF(VLOOKUP(BW$6,'2021_Jurisdiction_Pop_Est'!$E$2:$L$430,8,FALSE)="Y",VLOOKUP(BW$6,'2021_Jurisdiction_Pop_Est'!$E$2:$L$430,2,FALSE),"")/'2021_Jurisdiction_Pop_Est'!$V$10)</f>
        <v>241.21084896062536</v>
      </c>
      <c r="BX91" s="1090">
        <f>$E91*(IF(VLOOKUP(BX$6,'2021_Jurisdiction_Pop_Est'!$E$2:$L$430,8,FALSE)="Y",VLOOKUP(BX$6,'2021_Jurisdiction_Pop_Est'!$E$2:$L$430,2,FALSE),"")/'2021_Jurisdiction_Pop_Est'!$V$10)</f>
        <v>697.37860397768418</v>
      </c>
      <c r="BY91" s="1090">
        <f>$E91*(IF(VLOOKUP(BY$6,'2021_Jurisdiction_Pop_Est'!$E$2:$L$430,8,FALSE)="Y",VLOOKUP(BY$6,'2021_Jurisdiction_Pop_Est'!$E$2:$L$430,2,FALSE),"")/'2021_Jurisdiction_Pop_Est'!$V$10)</f>
        <v>284.45069713574571</v>
      </c>
      <c r="BZ91" s="1090">
        <f>$E91*(IF(VLOOKUP(BZ$6,'2021_Jurisdiction_Pop_Est'!$E$2:$L$430,8,FALSE)="Y",VLOOKUP(BZ$6,'2021_Jurisdiction_Pop_Est'!$E$2:$L$430,2,FALSE),"")/'2021_Jurisdiction_Pop_Est'!$V$10)</f>
        <v>99.474738441009038</v>
      </c>
      <c r="CA91" s="1350">
        <f>$E91*(IF(VLOOKUP(CA$6,'2021_Jurisdiction_Pop_Est'!$E$2:$L$430,8,FALSE)="Y",VLOOKUP(CA$6,'2021_Jurisdiction_Pop_Est'!$E$2:$L$430,2,FALSE),"")/'2021_Jurisdiction_Pop_Est'!$V$10)</f>
        <v>389.85126272305268</v>
      </c>
      <c r="CB91" s="1090">
        <f>$E91*(IF(VLOOKUP(CB$6,'2021_Jurisdiction_Pop_Est'!$E$2:$L$430,8,FALSE)="Y",VLOOKUP(CB$6,'2021_Jurisdiction_Pop_Est'!$E$2:$L$430,2,FALSE),"")/'2021_Jurisdiction_Pop_Est'!$V$10)</f>
        <v>48.451057947560436</v>
      </c>
      <c r="CC91" s="1090">
        <f>$E91*(IF(VLOOKUP(CC$6,'2021_Jurisdiction_Pop_Est'!$E$2:$L$430,8,FALSE)="Y",VLOOKUP(CC$6,'2021_Jurisdiction_Pop_Est'!$E$2:$L$430,2,FALSE),"")/'2021_Jurisdiction_Pop_Est'!$V$10)</f>
        <v>16.183334989518713</v>
      </c>
      <c r="CD91" s="1154"/>
      <c r="CE91" s="1154"/>
      <c r="CF91" s="1154"/>
      <c r="CG91" s="1154"/>
      <c r="CH91" s="1154"/>
      <c r="CI91" s="1154"/>
      <c r="CJ91" s="1154"/>
      <c r="CK91" s="1154"/>
      <c r="CM91" s="959">
        <v>26116.626489783554</v>
      </c>
      <c r="CN91" s="1115">
        <v>18587</v>
      </c>
      <c r="CO91" s="1115">
        <v>7529.6264897835536</v>
      </c>
      <c r="CP91" s="1117">
        <v>0.40510176412457921</v>
      </c>
    </row>
    <row r="92" spans="1:94" s="1131" customFormat="1" ht="16.95" customHeight="1" x14ac:dyDescent="0.25">
      <c r="A92" s="1158"/>
      <c r="B92" s="1159"/>
      <c r="C92" s="1221"/>
      <c r="D92" s="1008"/>
      <c r="E92" s="959">
        <f>SUM(E14:E91)</f>
        <v>99891281.109999999</v>
      </c>
      <c r="F92" s="953"/>
      <c r="G92" s="953"/>
      <c r="H92" s="1222"/>
      <c r="I92" s="1084"/>
      <c r="J92" s="1084"/>
      <c r="K92" s="1084"/>
      <c r="L92" s="1084"/>
      <c r="M92" s="1084"/>
      <c r="N92" s="1084"/>
      <c r="O92" s="1084"/>
      <c r="P92" s="1084"/>
      <c r="Q92" s="1084"/>
      <c r="R92" s="1084"/>
      <c r="S92" s="1084"/>
      <c r="T92" s="1084"/>
      <c r="U92" s="1084"/>
      <c r="V92" s="1084"/>
      <c r="W92" s="1084"/>
      <c r="X92" s="1084"/>
      <c r="Y92" s="1084"/>
      <c r="Z92" s="1084"/>
      <c r="AA92" s="1084"/>
      <c r="AB92" s="1084"/>
      <c r="AC92" s="1084"/>
      <c r="AD92" s="1084"/>
      <c r="AE92" s="1084"/>
      <c r="AF92" s="1084"/>
      <c r="AG92" s="1084"/>
      <c r="AH92" s="1084"/>
      <c r="AI92" s="1084"/>
      <c r="AJ92" s="1084"/>
      <c r="AK92" s="1084"/>
      <c r="AL92" s="1084"/>
      <c r="AM92" s="1084"/>
      <c r="AN92" s="1084"/>
      <c r="AO92" s="1084"/>
      <c r="AP92" s="1084"/>
      <c r="AQ92" s="1084"/>
      <c r="AR92" s="1223"/>
      <c r="AS92" s="1223"/>
      <c r="AT92" s="1084"/>
      <c r="AV92" s="1084"/>
      <c r="AW92" s="1223"/>
      <c r="AZ92" s="1084"/>
      <c r="BA92" s="1084"/>
      <c r="BB92" s="1084"/>
      <c r="BC92" s="1223"/>
      <c r="BD92" s="1223"/>
      <c r="BK92" s="1084"/>
      <c r="BL92" s="1084"/>
      <c r="BM92" s="1223"/>
      <c r="BN92" s="1223"/>
      <c r="BO92" s="1223"/>
      <c r="BP92" s="1223"/>
      <c r="BR92" s="1223"/>
      <c r="BT92" s="1223"/>
      <c r="BU92" s="1084"/>
      <c r="BV92" s="1084"/>
      <c r="BW92" s="1084"/>
      <c r="BX92" s="1223"/>
      <c r="BY92" s="1084"/>
      <c r="BZ92" s="1084"/>
      <c r="CA92" s="1223"/>
      <c r="CB92" s="1084"/>
      <c r="CC92" s="1084"/>
      <c r="CD92" s="1084"/>
      <c r="CE92" s="1084"/>
      <c r="CF92" s="1084"/>
      <c r="CG92" s="1084"/>
      <c r="CH92" s="1084"/>
      <c r="CI92" s="1084"/>
      <c r="CJ92" s="1084"/>
      <c r="CK92" s="1084"/>
      <c r="CM92" s="1114"/>
      <c r="CN92" s="1114"/>
      <c r="CO92" s="1114"/>
      <c r="CP92" s="1149"/>
    </row>
    <row r="93" spans="1:94" s="1226" customFormat="1" ht="16.95" customHeight="1" x14ac:dyDescent="0.25">
      <c r="A93" s="947"/>
      <c r="B93" s="1002" t="s">
        <v>304</v>
      </c>
      <c r="C93" s="1224" t="s">
        <v>304</v>
      </c>
      <c r="D93" s="1008"/>
      <c r="E93" s="959" t="e">
        <f>SUM(#REF!)</f>
        <v>#REF!</v>
      </c>
      <c r="F93" s="1225"/>
      <c r="G93" s="1225"/>
      <c r="H93" s="1206">
        <v>24885759.88014432</v>
      </c>
      <c r="I93" s="1206">
        <v>5804792.4054520698</v>
      </c>
      <c r="J93" s="1206">
        <v>1851179.8722274315</v>
      </c>
      <c r="K93" s="1206">
        <v>30089967.536731564</v>
      </c>
      <c r="L93" s="1206">
        <v>1698069.637632285</v>
      </c>
      <c r="M93" s="1206">
        <v>1392146.7735107185</v>
      </c>
      <c r="N93" s="1206">
        <v>7013180.0422357153</v>
      </c>
      <c r="O93" s="1206">
        <v>1741334.0543521219</v>
      </c>
      <c r="P93" s="1206">
        <v>3165099.8528720764</v>
      </c>
      <c r="Q93" s="1206">
        <v>2244517.7878526635</v>
      </c>
      <c r="R93" s="1206">
        <v>1398891.3583170585</v>
      </c>
      <c r="S93" s="1206">
        <v>973563.7999513119</v>
      </c>
      <c r="T93" s="1206">
        <v>3295275.4256957225</v>
      </c>
      <c r="U93" s="1206">
        <v>1226584.2495964544</v>
      </c>
      <c r="V93" s="1206">
        <v>1292632.3403006291</v>
      </c>
      <c r="W93" s="1206">
        <v>6512435.9539703121</v>
      </c>
      <c r="X93" s="1206">
        <v>967006.49423676869</v>
      </c>
      <c r="Y93" s="1206">
        <v>855209.6967046801</v>
      </c>
      <c r="Z93" s="1206">
        <v>887474.17667511501</v>
      </c>
      <c r="AA93" s="1206">
        <v>1029808.7183031485</v>
      </c>
      <c r="AB93" s="1206" t="s">
        <v>6</v>
      </c>
      <c r="AC93" s="1206">
        <v>952954.49459374452</v>
      </c>
      <c r="AD93" s="1206">
        <v>1321785.4463500963</v>
      </c>
      <c r="AE93" s="1206">
        <v>779611.70972670533</v>
      </c>
      <c r="AF93" s="1206">
        <v>773768.70321315294</v>
      </c>
      <c r="AG93" s="1206">
        <v>753755.65736968198</v>
      </c>
      <c r="AH93" s="1206">
        <v>992129.67791075318</v>
      </c>
      <c r="AI93" s="1206">
        <v>741119.80591936735</v>
      </c>
      <c r="AJ93" s="1206">
        <v>736837.22040607256</v>
      </c>
      <c r="AK93" s="1206">
        <v>695644.95851326315</v>
      </c>
      <c r="AL93" s="1206">
        <v>708380.28242782468</v>
      </c>
      <c r="AM93" s="1206">
        <v>680995.7371529123</v>
      </c>
      <c r="AN93" s="1206">
        <v>994400.89628039638</v>
      </c>
      <c r="AO93" s="1206">
        <v>680747.27175734064</v>
      </c>
      <c r="AP93" s="1206">
        <v>686456.06552103895</v>
      </c>
      <c r="AQ93" s="1206">
        <v>1801184.4739445732</v>
      </c>
      <c r="AR93" s="1206">
        <v>3196350.0279146913</v>
      </c>
      <c r="AS93" s="1206">
        <v>388986.80278864485</v>
      </c>
      <c r="AT93" s="1206">
        <v>329295.59473687434</v>
      </c>
      <c r="AU93" s="1206">
        <v>296631.43515997421</v>
      </c>
      <c r="AV93" s="1206">
        <v>296510.91329353477</v>
      </c>
      <c r="AW93" s="1206">
        <v>534715.15122642601</v>
      </c>
      <c r="AX93" s="1206">
        <v>354151.11666575848</v>
      </c>
      <c r="AY93" s="1206">
        <v>395742.86051480996</v>
      </c>
      <c r="AZ93" s="1206">
        <v>326204.07683105121</v>
      </c>
      <c r="BA93" s="1206">
        <v>388660.21617852722</v>
      </c>
      <c r="BB93" s="1206">
        <v>150156.40039707243</v>
      </c>
      <c r="BC93" s="1206" t="e">
        <v>#N/A</v>
      </c>
      <c r="BD93" s="1206">
        <v>374590.93622423854</v>
      </c>
      <c r="BE93" s="1206">
        <v>297251.3481848042</v>
      </c>
      <c r="BF93" s="1206">
        <v>293846.20432409807</v>
      </c>
      <c r="BG93" s="1206">
        <v>336158.84279049136</v>
      </c>
      <c r="BH93" s="1206">
        <v>296069.4634437561</v>
      </c>
      <c r="BI93" s="1206">
        <v>298142.49234209594</v>
      </c>
      <c r="BJ93" s="1206">
        <v>298142.49234209594</v>
      </c>
      <c r="BK93" s="1206">
        <v>394212.22391798015</v>
      </c>
      <c r="BL93" s="1206">
        <v>309859.95651694224</v>
      </c>
      <c r="BM93" s="1206">
        <v>380041.07238042407</v>
      </c>
      <c r="BN93" s="1206">
        <v>294554.45357977547</v>
      </c>
      <c r="BO93" s="1206">
        <v>294554.45357977547</v>
      </c>
      <c r="BP93" s="1206">
        <v>168090.44410965903</v>
      </c>
      <c r="BQ93" s="1206">
        <v>298304.52477396565</v>
      </c>
      <c r="BR93" s="1206">
        <v>401762.22967474442</v>
      </c>
      <c r="BS93" s="1206">
        <v>175055.74417607603</v>
      </c>
      <c r="BT93" s="1206">
        <v>312268.24207938061</v>
      </c>
      <c r="BU93" s="1206">
        <v>295703.00727831066</v>
      </c>
      <c r="BV93" s="1206">
        <v>4948.940102571537</v>
      </c>
      <c r="BW93" s="1206">
        <v>148834.72278070552</v>
      </c>
      <c r="BX93" s="1206">
        <v>384116.05158282607</v>
      </c>
      <c r="BY93" s="1206">
        <v>318480.11031405127</v>
      </c>
      <c r="BZ93" s="1206">
        <v>328135.29284887423</v>
      </c>
      <c r="CA93" s="1206">
        <v>154028.24405657034</v>
      </c>
      <c r="CB93" s="1206">
        <v>118567.38750326104</v>
      </c>
      <c r="CC93" s="1206">
        <v>118567.38750326104</v>
      </c>
      <c r="CD93" s="1206">
        <v>161245.98403853778</v>
      </c>
      <c r="CE93" s="1206">
        <v>161245.98403853778</v>
      </c>
      <c r="CF93" s="1206">
        <v>161245.98403853778</v>
      </c>
      <c r="CG93" s="1206">
        <v>161245.98403853778</v>
      </c>
      <c r="CH93" s="1206">
        <v>161246</v>
      </c>
      <c r="CI93" s="1206">
        <v>161246</v>
      </c>
      <c r="CJ93" s="1206">
        <v>161245.98403853778</v>
      </c>
      <c r="CK93" s="1206">
        <v>161245.98403853778</v>
      </c>
      <c r="CP93" s="1227"/>
    </row>
    <row r="94" spans="1:94" s="1226" customFormat="1" ht="16.95" customHeight="1" x14ac:dyDescent="0.25">
      <c r="A94" s="947"/>
      <c r="B94" s="1002" t="s">
        <v>305</v>
      </c>
      <c r="C94" s="1224" t="s">
        <v>306</v>
      </c>
      <c r="D94" s="1008"/>
      <c r="E94" s="1228"/>
      <c r="F94" s="1224"/>
      <c r="G94" s="1224"/>
      <c r="H94" s="1129">
        <v>186.21936670210815</v>
      </c>
      <c r="I94" s="1129">
        <v>754.07039191597937</v>
      </c>
      <c r="J94" s="1129">
        <v>353.05698639517254</v>
      </c>
      <c r="K94" s="1129">
        <v>56.226068483515277</v>
      </c>
      <c r="L94" s="1129">
        <v>57.37100151429361</v>
      </c>
      <c r="M94" s="1129">
        <v>66.219857390663051</v>
      </c>
      <c r="N94" s="1129">
        <v>1424.028912782609</v>
      </c>
      <c r="O94" s="1129">
        <v>69.813427747443512</v>
      </c>
      <c r="P94" s="1129">
        <v>938.33813707436616</v>
      </c>
      <c r="Q94" s="1129">
        <v>101.06853875811898</v>
      </c>
      <c r="R94" s="1129">
        <v>220.64657986821518</v>
      </c>
      <c r="S94" s="1129">
        <v>316.12898989596243</v>
      </c>
      <c r="T94" s="1129">
        <v>151.21550554631202</v>
      </c>
      <c r="U94" s="1129">
        <v>59.018850917173545</v>
      </c>
      <c r="V94" s="1129">
        <v>54.294575068897444</v>
      </c>
      <c r="W94" s="1129">
        <v>582.63266887160069</v>
      </c>
      <c r="X94" s="1129">
        <v>114.91077378453549</v>
      </c>
      <c r="Y94" s="1129">
        <v>183.64551285501651</v>
      </c>
      <c r="Z94" s="1129">
        <v>364.65509858559057</v>
      </c>
      <c r="AA94" s="1129">
        <v>180.143937376434</v>
      </c>
      <c r="AB94" s="1129" t="s">
        <v>6</v>
      </c>
      <c r="AC94" s="1129">
        <v>123.78812434280064</v>
      </c>
      <c r="AD94" s="1129">
        <v>206.33791783726448</v>
      </c>
      <c r="AE94" s="1129">
        <v>534.69411042629883</v>
      </c>
      <c r="AF94" s="1129">
        <v>358.32752380590182</v>
      </c>
      <c r="AG94" s="1129">
        <v>577.24189498491171</v>
      </c>
      <c r="AH94" s="1129">
        <v>100.91022573561997</v>
      </c>
      <c r="AI94" s="1129">
        <v>740.11980591936731</v>
      </c>
      <c r="AJ94" s="1129">
        <v>735.83722040607256</v>
      </c>
      <c r="AK94" s="1129">
        <v>694.64495851326319</v>
      </c>
      <c r="AL94" s="1129">
        <v>707.38028242782468</v>
      </c>
      <c r="AM94" s="1129">
        <v>679.99573715291228</v>
      </c>
      <c r="AN94" s="1129">
        <v>993.40089628039641</v>
      </c>
      <c r="AO94" s="1129">
        <v>679.74727175734063</v>
      </c>
      <c r="AP94" s="1129">
        <v>685.45606552103891</v>
      </c>
      <c r="AQ94" s="1129">
        <v>21.543280906001559</v>
      </c>
      <c r="AR94" s="1129">
        <v>133.24948550674645</v>
      </c>
      <c r="AS94" s="1129">
        <v>45.294284876446582</v>
      </c>
      <c r="AT94" s="1129">
        <v>94.004643471588921</v>
      </c>
      <c r="AU94" s="1129">
        <v>295.63143515997422</v>
      </c>
      <c r="AV94" s="1129">
        <v>295.51091329353477</v>
      </c>
      <c r="AW94" s="1129">
        <v>10.650336639356063</v>
      </c>
      <c r="AX94" s="1129">
        <v>21.977160888652342</v>
      </c>
      <c r="AY94" s="1129">
        <v>28.799465408262677</v>
      </c>
      <c r="AZ94" s="1129">
        <v>73.636335870994515</v>
      </c>
      <c r="BA94" s="1129">
        <v>32.085912673748808</v>
      </c>
      <c r="BB94" s="1129">
        <v>17.112955415810909</v>
      </c>
      <c r="BC94" s="1129" t="e">
        <v>#N/A</v>
      </c>
      <c r="BD94" s="1129">
        <v>34.355444664864422</v>
      </c>
      <c r="BE94" s="1129">
        <v>141.42997038083575</v>
      </c>
      <c r="BF94" s="1129">
        <v>292.8462043240981</v>
      </c>
      <c r="BG94" s="1129">
        <v>57.799867551249143</v>
      </c>
      <c r="BH94" s="1129">
        <v>174.81322057230173</v>
      </c>
      <c r="BI94" s="1129">
        <v>123.69363962446505</v>
      </c>
      <c r="BJ94" s="1129">
        <v>123.69363962446505</v>
      </c>
      <c r="BK94" s="1129">
        <v>30.625757740567735</v>
      </c>
      <c r="BL94" s="1129">
        <v>60.896230317479855</v>
      </c>
      <c r="BM94" s="1129">
        <v>16.459506242496627</v>
      </c>
      <c r="BN94" s="1129">
        <v>293.55445357977544</v>
      </c>
      <c r="BO94" s="1129">
        <v>293.55445357977544</v>
      </c>
      <c r="BP94" s="1129">
        <v>21.412059214621205</v>
      </c>
      <c r="BQ94" s="1129">
        <v>168.80573378756426</v>
      </c>
      <c r="BR94" s="1129">
        <v>22.783946497946054</v>
      </c>
      <c r="BS94" s="1129" t="e">
        <v>#DIV/0!</v>
      </c>
      <c r="BT94" s="1125">
        <v>59.376690270568567</v>
      </c>
      <c r="BU94" s="1129">
        <v>188.55320979378888</v>
      </c>
      <c r="BV94" s="1129" t="e">
        <v>#DIV/0!</v>
      </c>
      <c r="BW94" s="1129">
        <v>17.352000342873676</v>
      </c>
      <c r="BX94" s="1129">
        <v>21.293444665282998</v>
      </c>
      <c r="BY94" s="1129">
        <v>33.201410057458872</v>
      </c>
      <c r="BZ94" s="1129">
        <v>68.823744935370357</v>
      </c>
      <c r="CA94" s="1129">
        <v>10.227252149666111</v>
      </c>
      <c r="CB94" s="1129">
        <v>147</v>
      </c>
      <c r="CC94" s="1129">
        <v>147</v>
      </c>
      <c r="CD94" s="1129">
        <v>160</v>
      </c>
      <c r="CE94" s="1129">
        <v>160.24598403853778</v>
      </c>
      <c r="CF94" s="1129">
        <v>160.24598403853778</v>
      </c>
      <c r="CG94" s="1129">
        <v>160.24598403853778</v>
      </c>
      <c r="CH94" s="1129">
        <v>160</v>
      </c>
      <c r="CI94" s="1129">
        <v>160</v>
      </c>
      <c r="CJ94" s="1129">
        <v>160.24598403853778</v>
      </c>
      <c r="CK94" s="1129">
        <v>160.24598403853778</v>
      </c>
      <c r="CP94" s="1227"/>
    </row>
    <row r="95" spans="1:94" s="1233" customFormat="1" ht="16.95" customHeight="1" x14ac:dyDescent="0.25">
      <c r="A95" s="945"/>
      <c r="B95" s="1002"/>
      <c r="C95" s="1229"/>
      <c r="D95" s="1230"/>
      <c r="E95" s="1231"/>
      <c r="F95" s="1229"/>
      <c r="G95" s="1229"/>
      <c r="H95" s="1129"/>
      <c r="I95" s="1129"/>
      <c r="J95" s="1129"/>
      <c r="K95" s="1185"/>
      <c r="L95" s="1129"/>
      <c r="M95" s="1129"/>
      <c r="N95" s="1129"/>
      <c r="O95" s="1185"/>
      <c r="P95" s="1129"/>
      <c r="Q95" s="1129"/>
      <c r="R95" s="1185"/>
      <c r="S95" s="1129"/>
      <c r="T95" s="1129"/>
      <c r="U95" s="1129"/>
      <c r="V95" s="1129"/>
      <c r="W95" s="1129"/>
      <c r="X95" s="1129"/>
      <c r="Y95" s="1129"/>
      <c r="Z95" s="1129"/>
      <c r="AA95" s="1185"/>
      <c r="AB95" s="1232" t="s">
        <v>6</v>
      </c>
      <c r="AC95" s="1129"/>
      <c r="AD95" s="1129"/>
      <c r="AE95" s="1129"/>
      <c r="AF95" s="1129"/>
      <c r="AG95" s="1129"/>
      <c r="AH95" s="1129"/>
      <c r="AI95" s="1129"/>
      <c r="AJ95" s="1129"/>
      <c r="AK95" s="1129"/>
      <c r="AL95" s="1129"/>
      <c r="AM95" s="1129"/>
      <c r="AN95" s="1129"/>
      <c r="AO95" s="1129"/>
      <c r="AP95" s="1129"/>
      <c r="AQ95" s="1185"/>
      <c r="AR95" s="1129"/>
      <c r="AS95" s="1129"/>
      <c r="AT95" s="1185"/>
      <c r="AU95" s="1129"/>
      <c r="AV95" s="1129"/>
      <c r="AW95" s="1129"/>
      <c r="AX95" s="1129"/>
      <c r="AY95" s="1185"/>
      <c r="AZ95" s="1129"/>
      <c r="BA95" s="1129"/>
      <c r="BB95" s="1129"/>
      <c r="BC95" s="1129"/>
      <c r="BD95" s="1129"/>
      <c r="BE95" s="1129"/>
      <c r="BF95" s="1129"/>
      <c r="BG95" s="1129"/>
      <c r="BH95" s="1129"/>
      <c r="BI95" s="1129"/>
      <c r="BJ95" s="1129"/>
      <c r="BK95" s="1129"/>
      <c r="BL95" s="1129"/>
      <c r="BM95" s="1129"/>
      <c r="BN95" s="1129"/>
      <c r="BO95" s="1129"/>
      <c r="BP95" s="1129"/>
      <c r="BQ95" s="1129"/>
      <c r="BR95" s="1129"/>
      <c r="BS95" s="1129"/>
      <c r="BT95" s="1125"/>
      <c r="BU95" s="1129"/>
      <c r="BV95" s="1129"/>
      <c r="BW95" s="1129"/>
      <c r="BX95" s="1129"/>
      <c r="BY95" s="1129"/>
      <c r="BZ95" s="1129"/>
      <c r="CA95" s="1129"/>
      <c r="CB95" s="1129"/>
      <c r="CC95" s="1129"/>
      <c r="CD95" s="1129"/>
      <c r="CE95" s="1129"/>
      <c r="CF95" s="1129"/>
      <c r="CG95" s="1129"/>
      <c r="CH95" s="1129"/>
      <c r="CI95" s="1129"/>
      <c r="CJ95" s="1129"/>
      <c r="CK95" s="1129"/>
      <c r="CL95" s="1126"/>
      <c r="CP95" s="1234"/>
    </row>
    <row r="96" spans="1:94" s="1226" customFormat="1" ht="16.95" customHeight="1" x14ac:dyDescent="0.25">
      <c r="A96" s="947"/>
      <c r="B96" s="1002" t="s">
        <v>743</v>
      </c>
      <c r="C96" s="1224" t="s">
        <v>6</v>
      </c>
      <c r="D96" s="1008"/>
      <c r="E96" s="1228"/>
      <c r="F96" s="1224"/>
      <c r="G96" s="1224"/>
      <c r="H96" s="1206">
        <v>169</v>
      </c>
      <c r="I96" s="1232">
        <v>854</v>
      </c>
      <c r="J96" s="1232">
        <v>69</v>
      </c>
      <c r="K96" s="1232">
        <v>99</v>
      </c>
      <c r="L96" s="1232">
        <v>60</v>
      </c>
      <c r="M96" s="1232">
        <v>29</v>
      </c>
      <c r="N96" s="1232">
        <v>250</v>
      </c>
      <c r="O96" s="1232">
        <v>138</v>
      </c>
      <c r="P96" s="1232">
        <v>104</v>
      </c>
      <c r="Q96" s="1232">
        <v>25</v>
      </c>
      <c r="R96" s="1232">
        <v>522</v>
      </c>
      <c r="S96" s="1232">
        <v>100</v>
      </c>
      <c r="T96" s="1232">
        <v>29</v>
      </c>
      <c r="U96" s="1232">
        <v>27</v>
      </c>
      <c r="V96" s="1232">
        <v>28</v>
      </c>
      <c r="W96" s="1232">
        <v>188</v>
      </c>
      <c r="X96" s="1232">
        <v>49</v>
      </c>
      <c r="Y96" s="1232">
        <v>74</v>
      </c>
      <c r="Z96" s="1232">
        <v>129</v>
      </c>
      <c r="AA96" s="1232">
        <v>425</v>
      </c>
      <c r="AC96" s="1232">
        <v>112</v>
      </c>
      <c r="AD96" s="1232">
        <v>58</v>
      </c>
      <c r="AE96" s="1232">
        <v>214</v>
      </c>
      <c r="AF96" s="1232">
        <v>132</v>
      </c>
      <c r="AG96" s="1232">
        <v>214</v>
      </c>
      <c r="AH96" s="1232">
        <v>42</v>
      </c>
      <c r="AI96" s="1232">
        <v>336</v>
      </c>
      <c r="AJ96" s="1232">
        <v>264</v>
      </c>
      <c r="AK96" s="1232">
        <v>209</v>
      </c>
      <c r="AL96" s="1232">
        <v>223</v>
      </c>
      <c r="AM96" s="1232">
        <v>200</v>
      </c>
      <c r="AN96" s="1232">
        <v>733</v>
      </c>
      <c r="AO96" s="1232">
        <v>200</v>
      </c>
      <c r="AP96" s="1232">
        <v>228</v>
      </c>
      <c r="AQ96" s="1232">
        <v>122</v>
      </c>
      <c r="AR96" s="1232">
        <v>18</v>
      </c>
      <c r="AS96" s="1232">
        <v>32</v>
      </c>
      <c r="AT96" s="1232">
        <v>276</v>
      </c>
      <c r="AU96" s="1232">
        <v>178</v>
      </c>
      <c r="AV96" s="1232">
        <v>178</v>
      </c>
      <c r="AW96" s="1232">
        <v>9</v>
      </c>
      <c r="AX96" s="1232">
        <v>15</v>
      </c>
      <c r="AY96" s="1232">
        <v>36</v>
      </c>
      <c r="AZ96" s="1232">
        <v>45</v>
      </c>
      <c r="BA96" s="1232">
        <v>20</v>
      </c>
      <c r="BB96" s="1232">
        <v>17</v>
      </c>
      <c r="BC96" s="1232"/>
      <c r="BD96" s="1232">
        <v>36</v>
      </c>
      <c r="BE96" s="1232">
        <v>86</v>
      </c>
      <c r="BF96" s="1232" t="s">
        <v>6</v>
      </c>
      <c r="BG96" s="1232">
        <v>35</v>
      </c>
      <c r="BH96" s="1232">
        <v>106</v>
      </c>
      <c r="BI96" s="1129">
        <v>101</v>
      </c>
      <c r="BJ96" s="1129">
        <v>101</v>
      </c>
      <c r="BK96" s="1232">
        <v>13</v>
      </c>
      <c r="BL96" s="1232">
        <v>28</v>
      </c>
      <c r="BM96" s="1232">
        <v>11</v>
      </c>
      <c r="BN96" s="1232">
        <v>176</v>
      </c>
      <c r="BO96" s="1232">
        <v>176</v>
      </c>
      <c r="BP96" s="1232">
        <v>9</v>
      </c>
      <c r="BQ96" s="1232">
        <v>103</v>
      </c>
      <c r="BR96" s="1232">
        <v>10</v>
      </c>
      <c r="BS96" s="1232"/>
      <c r="BT96" s="1125">
        <v>37</v>
      </c>
      <c r="BU96" s="1232">
        <v>115</v>
      </c>
      <c r="BV96" s="1232"/>
      <c r="BW96" s="1125">
        <v>17</v>
      </c>
      <c r="BX96" s="1232">
        <v>16</v>
      </c>
      <c r="BY96" s="1232">
        <v>23</v>
      </c>
      <c r="BZ96" s="1114">
        <v>42</v>
      </c>
      <c r="CA96" s="1232">
        <v>10</v>
      </c>
      <c r="CB96" s="1232">
        <v>114</v>
      </c>
      <c r="CC96" s="1232">
        <v>114</v>
      </c>
      <c r="CD96" s="1232">
        <v>173</v>
      </c>
      <c r="CE96" s="1232">
        <v>173</v>
      </c>
      <c r="CF96" s="1232">
        <v>173</v>
      </c>
      <c r="CG96" s="1232">
        <v>173</v>
      </c>
      <c r="CH96" s="1232">
        <v>173</v>
      </c>
      <c r="CI96" s="1232">
        <v>173</v>
      </c>
      <c r="CJ96" s="1232">
        <v>173</v>
      </c>
      <c r="CK96" s="1232">
        <v>173</v>
      </c>
      <c r="CP96" s="1227"/>
    </row>
    <row r="97" spans="1:94" s="1238" customFormat="1" ht="16.95" customHeight="1" x14ac:dyDescent="0.25">
      <c r="A97" s="1000"/>
      <c r="B97" s="966"/>
      <c r="C97" s="945" t="s">
        <v>6</v>
      </c>
      <c r="D97" s="940"/>
      <c r="E97" s="946"/>
      <c r="F97" s="947"/>
      <c r="G97" s="947"/>
      <c r="H97" s="1235"/>
      <c r="I97" s="944"/>
      <c r="J97" s="944"/>
      <c r="K97" s="944"/>
      <c r="L97" s="944"/>
      <c r="M97" s="944"/>
      <c r="N97" s="944"/>
      <c r="O97" s="944"/>
      <c r="P97" s="944"/>
      <c r="Q97" s="944"/>
      <c r="R97" s="944"/>
      <c r="S97" s="944"/>
      <c r="T97" s="944"/>
      <c r="U97" s="944"/>
      <c r="V97" s="944"/>
      <c r="W97" s="944"/>
      <c r="X97" s="944"/>
      <c r="Y97" s="944"/>
      <c r="Z97" s="944"/>
      <c r="AA97" s="944"/>
      <c r="AB97" s="944"/>
      <c r="AC97" s="944"/>
      <c r="AD97" s="944"/>
      <c r="AE97" s="944"/>
      <c r="AF97" s="944"/>
      <c r="AG97" s="944"/>
      <c r="AH97" s="944"/>
      <c r="AI97" s="944"/>
      <c r="AJ97" s="944"/>
      <c r="AK97" s="944"/>
      <c r="AL97" s="944"/>
      <c r="AM97" s="944"/>
      <c r="AN97" s="944"/>
      <c r="AO97" s="944"/>
      <c r="AP97" s="944"/>
      <c r="AQ97" s="1236"/>
      <c r="AR97" s="1237"/>
      <c r="AS97" s="1237"/>
      <c r="AW97" s="1237"/>
      <c r="BB97" s="944"/>
      <c r="BC97" s="1237"/>
      <c r="BD97" s="1237"/>
      <c r="BK97" s="944"/>
      <c r="BL97" s="944"/>
      <c r="BM97" s="1237"/>
      <c r="BN97" s="1237"/>
      <c r="BO97" s="1237"/>
      <c r="BP97" s="1237"/>
      <c r="BR97" s="1237"/>
      <c r="BT97" s="1237"/>
      <c r="BU97" s="944"/>
      <c r="BX97" s="1239"/>
      <c r="BY97" s="944"/>
      <c r="BZ97" s="944"/>
      <c r="CA97" s="1237"/>
      <c r="CB97" s="944"/>
      <c r="CC97" s="944"/>
      <c r="CD97" s="944"/>
      <c r="CE97" s="944"/>
      <c r="CF97" s="944"/>
      <c r="CG97" s="944"/>
      <c r="CH97" s="944" t="s">
        <v>744</v>
      </c>
      <c r="CI97" s="944"/>
      <c r="CJ97" s="944"/>
      <c r="CK97" s="944"/>
      <c r="CP97" s="1240"/>
    </row>
    <row r="98" spans="1:94" ht="16.95" customHeight="1" x14ac:dyDescent="0.3">
      <c r="A98" s="948"/>
      <c r="B98" s="942"/>
      <c r="C98" s="942"/>
      <c r="AS98" s="965"/>
    </row>
    <row r="99" spans="1:94" ht="16.95" customHeight="1" x14ac:dyDescent="0.3">
      <c r="A99" s="941"/>
      <c r="B99" s="939"/>
      <c r="C99" s="939"/>
      <c r="AS99" s="965"/>
    </row>
    <row r="100" spans="1:94" ht="16.95" customHeight="1" x14ac:dyDescent="0.3">
      <c r="A100" s="941"/>
      <c r="B100" s="939"/>
      <c r="C100" s="939"/>
      <c r="AS100" s="965"/>
    </row>
    <row r="101" spans="1:94" ht="16.95" customHeight="1" x14ac:dyDescent="0.3">
      <c r="A101" s="941"/>
      <c r="B101" s="942"/>
      <c r="C101" s="942"/>
      <c r="AS101" s="965"/>
    </row>
    <row r="102" spans="1:94" ht="16.95" customHeight="1" x14ac:dyDescent="0.3">
      <c r="A102" s="941"/>
      <c r="B102" s="939"/>
      <c r="C102" s="939"/>
      <c r="AS102" s="965"/>
    </row>
    <row r="103" spans="1:94" ht="16.95" customHeight="1" x14ac:dyDescent="0.3">
      <c r="A103" s="938"/>
      <c r="B103" s="938"/>
      <c r="C103" s="938"/>
      <c r="AS103" s="965"/>
    </row>
    <row r="104" spans="1:94" ht="16.95" customHeight="1" x14ac:dyDescent="0.3">
      <c r="A104" s="938"/>
      <c r="B104" s="938"/>
      <c r="C104" s="938"/>
      <c r="AS104" s="965"/>
    </row>
    <row r="105" spans="1:94" ht="16.95" customHeight="1" x14ac:dyDescent="0.3">
      <c r="A105" s="938"/>
      <c r="B105" s="938"/>
      <c r="C105" s="938"/>
      <c r="AS105" s="965"/>
    </row>
    <row r="106" spans="1:94" ht="16.95" customHeight="1" x14ac:dyDescent="0.3">
      <c r="A106" s="938"/>
      <c r="B106" s="938"/>
      <c r="C106" s="938"/>
      <c r="AS106" s="965"/>
    </row>
    <row r="107" spans="1:94" ht="16.95" customHeight="1" x14ac:dyDescent="0.3">
      <c r="A107" s="938"/>
      <c r="B107" s="938"/>
      <c r="C107" s="938"/>
      <c r="AS107" s="965"/>
    </row>
    <row r="108" spans="1:94" ht="16.95" customHeight="1" x14ac:dyDescent="0.3">
      <c r="A108" s="938"/>
      <c r="B108" s="938"/>
      <c r="C108" s="938"/>
      <c r="AS108" s="965"/>
    </row>
    <row r="109" spans="1:94" ht="16.95" customHeight="1" x14ac:dyDescent="0.3">
      <c r="A109" s="938"/>
      <c r="B109" s="938"/>
      <c r="C109" s="938"/>
      <c r="AS109" s="965"/>
    </row>
    <row r="110" spans="1:94" ht="16.95" customHeight="1" x14ac:dyDescent="0.3">
      <c r="A110" s="938"/>
      <c r="B110" s="938"/>
      <c r="C110" s="938"/>
      <c r="AS110" s="965"/>
    </row>
    <row r="111" spans="1:94" ht="16.95" customHeight="1" x14ac:dyDescent="0.3">
      <c r="A111" s="938"/>
      <c r="B111" s="938"/>
      <c r="C111" s="938"/>
      <c r="AS111" s="965"/>
    </row>
    <row r="112" spans="1:94" ht="16.95" customHeight="1" x14ac:dyDescent="0.3">
      <c r="A112" s="938"/>
      <c r="B112" s="938"/>
      <c r="C112" s="938"/>
      <c r="AS112" s="965"/>
    </row>
    <row r="113" spans="1:45" ht="16.95" customHeight="1" x14ac:dyDescent="0.3">
      <c r="A113" s="938"/>
      <c r="B113" s="938"/>
      <c r="C113" s="938"/>
      <c r="AS113" s="965"/>
    </row>
    <row r="114" spans="1:45" ht="16.95" customHeight="1" x14ac:dyDescent="0.3">
      <c r="A114" s="938"/>
      <c r="B114" s="938"/>
      <c r="C114" s="938"/>
      <c r="AS114" s="965"/>
    </row>
    <row r="115" spans="1:45" ht="16.95" customHeight="1" x14ac:dyDescent="0.3">
      <c r="A115" s="938"/>
      <c r="B115" s="938"/>
      <c r="C115" s="938"/>
      <c r="AS115" s="965"/>
    </row>
    <row r="116" spans="1:45" ht="16.95" customHeight="1" x14ac:dyDescent="0.3">
      <c r="A116" s="938"/>
      <c r="B116" s="938"/>
      <c r="C116" s="938"/>
      <c r="AS116" s="965"/>
    </row>
    <row r="117" spans="1:45" ht="16.95" customHeight="1" x14ac:dyDescent="0.3">
      <c r="A117" s="938"/>
      <c r="B117" s="938"/>
      <c r="C117" s="938"/>
      <c r="AS117" s="965"/>
    </row>
    <row r="118" spans="1:45" ht="16.95" customHeight="1" x14ac:dyDescent="0.3">
      <c r="A118" s="938"/>
      <c r="B118" s="938"/>
      <c r="C118" s="938"/>
      <c r="AS118" s="965"/>
    </row>
    <row r="119" spans="1:45" ht="16.95" customHeight="1" x14ac:dyDescent="0.3">
      <c r="A119" s="938"/>
      <c r="B119" s="938"/>
      <c r="C119" s="938"/>
      <c r="AS119" s="965"/>
    </row>
    <row r="120" spans="1:45" ht="16.95" customHeight="1" x14ac:dyDescent="0.3">
      <c r="A120" s="938"/>
      <c r="B120" s="938"/>
      <c r="C120" s="938"/>
      <c r="AS120" s="965"/>
    </row>
    <row r="121" spans="1:45" ht="16.95" customHeight="1" x14ac:dyDescent="0.3">
      <c r="A121" s="938"/>
      <c r="B121" s="938"/>
      <c r="C121" s="938"/>
      <c r="AS121" s="965"/>
    </row>
    <row r="122" spans="1:45" ht="16.95" customHeight="1" x14ac:dyDescent="0.3">
      <c r="A122" s="938"/>
      <c r="B122" s="938"/>
      <c r="C122" s="938"/>
      <c r="AS122" s="965"/>
    </row>
    <row r="123" spans="1:45" ht="16.95" customHeight="1" x14ac:dyDescent="0.3">
      <c r="A123" s="938"/>
      <c r="B123" s="938"/>
      <c r="C123" s="938"/>
      <c r="AS123" s="965"/>
    </row>
    <row r="124" spans="1:45" ht="16.95" customHeight="1" x14ac:dyDescent="0.3">
      <c r="A124" s="938"/>
      <c r="B124" s="938"/>
      <c r="C124" s="938"/>
      <c r="AS124" s="965"/>
    </row>
    <row r="125" spans="1:45" ht="16.95" customHeight="1" x14ac:dyDescent="0.3">
      <c r="A125" s="938"/>
      <c r="B125" s="938"/>
      <c r="C125" s="938"/>
      <c r="AS125" s="965"/>
    </row>
    <row r="126" spans="1:45" ht="16.95" customHeight="1" x14ac:dyDescent="0.3">
      <c r="A126" s="938"/>
      <c r="B126" s="938"/>
      <c r="C126" s="938"/>
      <c r="AS126" s="965"/>
    </row>
    <row r="127" spans="1:45" ht="16.95" customHeight="1" x14ac:dyDescent="0.3">
      <c r="A127" s="938"/>
      <c r="B127" s="938"/>
      <c r="C127" s="938"/>
      <c r="AS127" s="965"/>
    </row>
    <row r="128" spans="1:45" ht="16.95" customHeight="1" x14ac:dyDescent="0.3">
      <c r="A128" s="938"/>
      <c r="B128" s="938"/>
      <c r="C128" s="938"/>
      <c r="AS128" s="965"/>
    </row>
    <row r="129" spans="1:45" ht="16.95" customHeight="1" x14ac:dyDescent="0.3">
      <c r="A129" s="938"/>
      <c r="B129" s="938"/>
      <c r="C129" s="938"/>
      <c r="AS129" s="965"/>
    </row>
    <row r="130" spans="1:45" ht="16.95" customHeight="1" x14ac:dyDescent="0.3">
      <c r="A130" s="938"/>
      <c r="B130" s="938"/>
      <c r="C130" s="938"/>
      <c r="AS130" s="965"/>
    </row>
    <row r="131" spans="1:45" ht="16.95" customHeight="1" x14ac:dyDescent="0.3">
      <c r="A131" s="938"/>
      <c r="B131" s="938"/>
      <c r="C131" s="938"/>
      <c r="AS131" s="965"/>
    </row>
    <row r="132" spans="1:45" ht="16.95" customHeight="1" x14ac:dyDescent="0.3">
      <c r="A132" s="938"/>
      <c r="B132" s="938"/>
      <c r="C132" s="938"/>
      <c r="AS132" s="965"/>
    </row>
    <row r="133" spans="1:45" ht="16.95" customHeight="1" x14ac:dyDescent="0.3">
      <c r="A133" s="938"/>
      <c r="B133" s="938"/>
      <c r="C133" s="938"/>
      <c r="AS133" s="965"/>
    </row>
    <row r="134" spans="1:45" ht="16.95" customHeight="1" x14ac:dyDescent="0.3">
      <c r="A134" s="938"/>
      <c r="B134" s="938"/>
      <c r="C134" s="938"/>
      <c r="AS134" s="965"/>
    </row>
    <row r="135" spans="1:45" ht="16.95" customHeight="1" x14ac:dyDescent="0.3">
      <c r="A135" s="938"/>
      <c r="B135" s="938"/>
      <c r="C135" s="938"/>
      <c r="AS135" s="965"/>
    </row>
    <row r="136" spans="1:45" ht="16.95" customHeight="1" x14ac:dyDescent="0.3">
      <c r="A136" s="938"/>
      <c r="B136" s="938"/>
      <c r="C136" s="938"/>
      <c r="AS136" s="965"/>
    </row>
    <row r="137" spans="1:45" ht="16.95" customHeight="1" x14ac:dyDescent="0.3">
      <c r="A137" s="938"/>
      <c r="B137" s="938"/>
      <c r="C137" s="938"/>
      <c r="AS137" s="965"/>
    </row>
    <row r="138" spans="1:45" ht="16.95" customHeight="1" x14ac:dyDescent="0.3">
      <c r="A138" s="938"/>
      <c r="B138" s="938"/>
      <c r="C138" s="938"/>
      <c r="AS138" s="965"/>
    </row>
    <row r="139" spans="1:45" ht="16.95" customHeight="1" x14ac:dyDescent="0.3">
      <c r="A139" s="938"/>
      <c r="B139" s="938"/>
      <c r="C139" s="938"/>
      <c r="AS139" s="965"/>
    </row>
    <row r="140" spans="1:45" ht="16.95" customHeight="1" x14ac:dyDescent="0.3">
      <c r="A140" s="938"/>
      <c r="B140" s="938"/>
      <c r="C140" s="938"/>
      <c r="AS140" s="965"/>
    </row>
    <row r="141" spans="1:45" ht="16.95" customHeight="1" x14ac:dyDescent="0.3">
      <c r="A141" s="938"/>
      <c r="B141" s="938"/>
      <c r="C141" s="938"/>
      <c r="AS141" s="965"/>
    </row>
    <row r="142" spans="1:45" ht="16.95" customHeight="1" x14ac:dyDescent="0.3">
      <c r="A142" s="938"/>
      <c r="B142" s="938"/>
      <c r="C142" s="938"/>
      <c r="AS142" s="965"/>
    </row>
    <row r="143" spans="1:45" ht="16.95" customHeight="1" x14ac:dyDescent="0.3">
      <c r="A143" s="938"/>
      <c r="B143" s="938"/>
      <c r="C143" s="938"/>
      <c r="AS143" s="965"/>
    </row>
    <row r="144" spans="1:45" ht="16.95" customHeight="1" x14ac:dyDescent="0.3">
      <c r="A144" s="938"/>
      <c r="B144" s="938"/>
      <c r="C144" s="938"/>
      <c r="AS144" s="965"/>
    </row>
    <row r="145" spans="1:45" ht="16.95" customHeight="1" x14ac:dyDescent="0.3">
      <c r="A145" s="938"/>
      <c r="B145" s="938"/>
      <c r="C145" s="938"/>
      <c r="AS145" s="965"/>
    </row>
    <row r="146" spans="1:45" ht="16.95" customHeight="1" x14ac:dyDescent="0.3">
      <c r="A146" s="938"/>
      <c r="B146" s="938"/>
      <c r="C146" s="938"/>
      <c r="AS146" s="965"/>
    </row>
    <row r="147" spans="1:45" ht="16.95" customHeight="1" x14ac:dyDescent="0.3">
      <c r="A147" s="938"/>
      <c r="B147" s="938"/>
      <c r="C147" s="938"/>
      <c r="AS147" s="965"/>
    </row>
    <row r="148" spans="1:45" ht="16.95" customHeight="1" x14ac:dyDescent="0.3">
      <c r="A148" s="938"/>
      <c r="B148" s="938"/>
      <c r="C148" s="938"/>
      <c r="AS148" s="965"/>
    </row>
    <row r="149" spans="1:45" ht="16.95" customHeight="1" x14ac:dyDescent="0.3">
      <c r="A149" s="938"/>
      <c r="B149" s="938"/>
      <c r="C149" s="938"/>
      <c r="AS149" s="965"/>
    </row>
    <row r="150" spans="1:45" ht="16.95" customHeight="1" x14ac:dyDescent="0.3">
      <c r="A150" s="938"/>
      <c r="B150" s="938"/>
      <c r="C150" s="938"/>
      <c r="AS150" s="965"/>
    </row>
    <row r="151" spans="1:45" ht="16.95" customHeight="1" x14ac:dyDescent="0.3">
      <c r="A151" s="938"/>
      <c r="B151" s="938"/>
      <c r="C151" s="938"/>
      <c r="AS151" s="965"/>
    </row>
    <row r="152" spans="1:45" ht="16.95" customHeight="1" x14ac:dyDescent="0.3">
      <c r="A152" s="938"/>
      <c r="B152" s="938"/>
      <c r="C152" s="938"/>
      <c r="AS152" s="965"/>
    </row>
    <row r="153" spans="1:45" ht="16.95" customHeight="1" x14ac:dyDescent="0.3">
      <c r="A153" s="938"/>
      <c r="B153" s="938"/>
      <c r="C153" s="938"/>
      <c r="AS153" s="965"/>
    </row>
    <row r="154" spans="1:45" ht="16.95" customHeight="1" x14ac:dyDescent="0.3">
      <c r="A154" s="938"/>
      <c r="B154" s="938"/>
      <c r="C154" s="938"/>
      <c r="AS154" s="965"/>
    </row>
    <row r="155" spans="1:45" ht="16.95" customHeight="1" x14ac:dyDescent="0.3">
      <c r="A155" s="938"/>
      <c r="B155" s="938"/>
      <c r="C155" s="938"/>
      <c r="AS155" s="965"/>
    </row>
    <row r="156" spans="1:45" ht="16.95" customHeight="1" x14ac:dyDescent="0.3">
      <c r="A156" s="938"/>
      <c r="B156" s="938"/>
      <c r="C156" s="938"/>
      <c r="AS156" s="965"/>
    </row>
    <row r="157" spans="1:45" ht="16.95" customHeight="1" x14ac:dyDescent="0.3">
      <c r="A157" s="938"/>
      <c r="B157" s="938"/>
      <c r="C157" s="938"/>
    </row>
    <row r="158" spans="1:45" ht="16.95" customHeight="1" x14ac:dyDescent="0.3">
      <c r="A158" s="938"/>
      <c r="B158" s="938"/>
      <c r="C158" s="938"/>
    </row>
    <row r="159" spans="1:45" ht="16.95" customHeight="1" x14ac:dyDescent="0.3">
      <c r="A159" s="938"/>
      <c r="B159" s="938"/>
      <c r="C159" s="938"/>
    </row>
    <row r="160" spans="1:45" ht="16.95" customHeight="1" x14ac:dyDescent="0.3">
      <c r="A160" s="938"/>
      <c r="B160" s="938"/>
      <c r="C160" s="938"/>
    </row>
    <row r="161" spans="1:3" ht="16.95" customHeight="1" x14ac:dyDescent="0.3">
      <c r="A161" s="938"/>
      <c r="B161" s="938"/>
      <c r="C161" s="938"/>
    </row>
    <row r="162" spans="1:3" ht="16.95" customHeight="1" x14ac:dyDescent="0.3">
      <c r="A162" s="938"/>
      <c r="B162" s="938"/>
      <c r="C162" s="938"/>
    </row>
    <row r="163" spans="1:3" ht="16.95" customHeight="1" x14ac:dyDescent="0.3">
      <c r="A163" s="938"/>
      <c r="B163" s="938"/>
      <c r="C163" s="938"/>
    </row>
    <row r="164" spans="1:3" ht="16.95" customHeight="1" x14ac:dyDescent="0.3">
      <c r="A164" s="938"/>
      <c r="B164" s="938"/>
      <c r="C164" s="938"/>
    </row>
    <row r="165" spans="1:3" ht="16.95" customHeight="1" x14ac:dyDescent="0.3">
      <c r="A165" s="938"/>
      <c r="B165" s="938"/>
      <c r="C165" s="938"/>
    </row>
    <row r="166" spans="1:3" ht="16.95" customHeight="1" x14ac:dyDescent="0.3">
      <c r="A166" s="938"/>
      <c r="B166" s="938"/>
      <c r="C166" s="938"/>
    </row>
    <row r="167" spans="1:3" ht="16.95" customHeight="1" x14ac:dyDescent="0.3">
      <c r="A167" s="938"/>
      <c r="B167" s="938"/>
      <c r="C167" s="938"/>
    </row>
    <row r="168" spans="1:3" ht="16.95" customHeight="1" x14ac:dyDescent="0.3">
      <c r="A168" s="938"/>
      <c r="B168" s="938"/>
      <c r="C168" s="938"/>
    </row>
    <row r="169" spans="1:3" ht="16.95" customHeight="1" x14ac:dyDescent="0.3">
      <c r="A169" s="938"/>
      <c r="B169" s="938"/>
      <c r="C169" s="938"/>
    </row>
    <row r="170" spans="1:3" ht="16.95" customHeight="1" x14ac:dyDescent="0.3">
      <c r="A170" s="938"/>
      <c r="B170" s="938"/>
      <c r="C170" s="938"/>
    </row>
    <row r="171" spans="1:3" ht="16.95" customHeight="1" x14ac:dyDescent="0.3">
      <c r="A171" s="938"/>
      <c r="B171" s="938"/>
      <c r="C171" s="938"/>
    </row>
    <row r="172" spans="1:3" ht="16.95" customHeight="1" x14ac:dyDescent="0.3">
      <c r="A172" s="938"/>
      <c r="B172" s="938"/>
      <c r="C172" s="938"/>
    </row>
    <row r="173" spans="1:3" ht="16.95" customHeight="1" x14ac:dyDescent="0.3">
      <c r="A173" s="938"/>
      <c r="B173" s="938"/>
      <c r="C173" s="938"/>
    </row>
    <row r="174" spans="1:3" ht="16.95" customHeight="1" x14ac:dyDescent="0.3">
      <c r="A174" s="938"/>
      <c r="B174" s="938"/>
      <c r="C174" s="938"/>
    </row>
    <row r="175" spans="1:3" ht="16.95" customHeight="1" x14ac:dyDescent="0.3">
      <c r="A175" s="938"/>
      <c r="B175" s="938"/>
      <c r="C175" s="938"/>
    </row>
    <row r="176" spans="1:3" ht="16.95" customHeight="1" x14ac:dyDescent="0.3">
      <c r="A176" s="938"/>
      <c r="B176" s="938"/>
      <c r="C176" s="938"/>
    </row>
    <row r="177" spans="1:3" ht="16.95" customHeight="1" x14ac:dyDescent="0.3">
      <c r="A177" s="938"/>
      <c r="B177" s="938"/>
      <c r="C177" s="938"/>
    </row>
    <row r="178" spans="1:3" ht="16.95" customHeight="1" x14ac:dyDescent="0.3">
      <c r="A178" s="938"/>
      <c r="B178" s="938"/>
      <c r="C178" s="938"/>
    </row>
    <row r="179" spans="1:3" ht="16.95" customHeight="1" x14ac:dyDescent="0.3">
      <c r="A179" s="938"/>
      <c r="B179" s="938"/>
      <c r="C179" s="938"/>
    </row>
    <row r="180" spans="1:3" ht="16.95" customHeight="1" x14ac:dyDescent="0.3">
      <c r="A180" s="938"/>
      <c r="B180" s="938"/>
      <c r="C180" s="938"/>
    </row>
    <row r="181" spans="1:3" ht="16.95" customHeight="1" x14ac:dyDescent="0.3">
      <c r="A181" s="938"/>
      <c r="B181" s="938"/>
      <c r="C181" s="938"/>
    </row>
    <row r="182" spans="1:3" ht="16.95" customHeight="1" x14ac:dyDescent="0.3">
      <c r="A182" s="938"/>
      <c r="B182" s="938"/>
      <c r="C182" s="938"/>
    </row>
    <row r="183" spans="1:3" ht="16.95" customHeight="1" x14ac:dyDescent="0.3">
      <c r="A183" s="938"/>
      <c r="B183" s="938"/>
      <c r="C183" s="938"/>
    </row>
    <row r="184" spans="1:3" ht="16.95" customHeight="1" x14ac:dyDescent="0.3">
      <c r="A184" s="938"/>
      <c r="B184" s="938"/>
      <c r="C184" s="938"/>
    </row>
    <row r="185" spans="1:3" ht="16.95" customHeight="1" x14ac:dyDescent="0.3">
      <c r="A185" s="938"/>
      <c r="B185" s="938"/>
      <c r="C185" s="938"/>
    </row>
    <row r="186" spans="1:3" ht="16.95" customHeight="1" x14ac:dyDescent="0.3">
      <c r="A186" s="938"/>
      <c r="B186" s="938"/>
      <c r="C186" s="938"/>
    </row>
    <row r="187" spans="1:3" ht="16.95" customHeight="1" x14ac:dyDescent="0.3">
      <c r="A187" s="938"/>
      <c r="B187" s="938"/>
      <c r="C187" s="938"/>
    </row>
    <row r="188" spans="1:3" ht="16.95" customHeight="1" x14ac:dyDescent="0.3">
      <c r="A188" s="938"/>
      <c r="B188" s="938"/>
      <c r="C188" s="938"/>
    </row>
    <row r="189" spans="1:3" ht="16.95" customHeight="1" x14ac:dyDescent="0.3">
      <c r="A189" s="938"/>
      <c r="B189" s="938"/>
      <c r="C189" s="938"/>
    </row>
    <row r="190" spans="1:3" ht="16.95" customHeight="1" x14ac:dyDescent="0.3">
      <c r="A190" s="938"/>
      <c r="B190" s="938"/>
      <c r="C190" s="938"/>
    </row>
    <row r="191" spans="1:3" ht="16.95" customHeight="1" x14ac:dyDescent="0.3">
      <c r="A191" s="938"/>
      <c r="B191" s="938"/>
      <c r="C191" s="938"/>
    </row>
    <row r="192" spans="1:3" ht="16.95" customHeight="1" x14ac:dyDescent="0.3">
      <c r="A192" s="938"/>
      <c r="B192" s="938"/>
      <c r="C192" s="938"/>
    </row>
    <row r="193" spans="1:3" ht="16.95" customHeight="1" x14ac:dyDescent="0.3">
      <c r="A193" s="938"/>
      <c r="B193" s="938"/>
      <c r="C193" s="938"/>
    </row>
    <row r="194" spans="1:3" ht="16.95" customHeight="1" x14ac:dyDescent="0.3">
      <c r="A194" s="938"/>
      <c r="B194" s="938"/>
      <c r="C194" s="938"/>
    </row>
    <row r="195" spans="1:3" ht="16.95" customHeight="1" x14ac:dyDescent="0.3">
      <c r="A195" s="938"/>
      <c r="B195" s="938"/>
      <c r="C195" s="938"/>
    </row>
    <row r="196" spans="1:3" ht="16.95" customHeight="1" x14ac:dyDescent="0.3">
      <c r="A196" s="938"/>
      <c r="B196" s="938"/>
      <c r="C196" s="938"/>
    </row>
    <row r="197" spans="1:3" ht="16.95" customHeight="1" x14ac:dyDescent="0.3">
      <c r="A197" s="938"/>
      <c r="B197" s="938"/>
      <c r="C197" s="938"/>
    </row>
    <row r="198" spans="1:3" ht="16.95" customHeight="1" x14ac:dyDescent="0.3">
      <c r="A198" s="938"/>
      <c r="B198" s="938"/>
      <c r="C198" s="938"/>
    </row>
    <row r="199" spans="1:3" ht="16.95" customHeight="1" x14ac:dyDescent="0.3">
      <c r="A199" s="938"/>
      <c r="B199" s="938"/>
      <c r="C199" s="938"/>
    </row>
    <row r="200" spans="1:3" ht="16.95" customHeight="1" x14ac:dyDescent="0.3">
      <c r="A200" s="938"/>
      <c r="B200" s="938"/>
      <c r="C200" s="938"/>
    </row>
    <row r="201" spans="1:3" ht="16.95" customHeight="1" x14ac:dyDescent="0.3">
      <c r="A201" s="938"/>
      <c r="B201" s="938"/>
      <c r="C201" s="938"/>
    </row>
    <row r="202" spans="1:3" ht="16.95" customHeight="1" x14ac:dyDescent="0.3">
      <c r="A202" s="938"/>
      <c r="B202" s="938"/>
      <c r="C202" s="938"/>
    </row>
    <row r="203" spans="1:3" ht="16.95" customHeight="1" x14ac:dyDescent="0.3">
      <c r="A203" s="938"/>
      <c r="B203" s="938"/>
      <c r="C203" s="938"/>
    </row>
    <row r="204" spans="1:3" ht="16.95" customHeight="1" x14ac:dyDescent="0.3">
      <c r="A204" s="938"/>
      <c r="B204" s="938"/>
      <c r="C204" s="938"/>
    </row>
    <row r="205" spans="1:3" ht="16.95" customHeight="1" x14ac:dyDescent="0.3">
      <c r="A205" s="938"/>
      <c r="B205" s="938"/>
      <c r="C205" s="938"/>
    </row>
    <row r="206" spans="1:3" ht="16.95" customHeight="1" x14ac:dyDescent="0.3">
      <c r="A206" s="938"/>
      <c r="B206" s="938"/>
      <c r="C206" s="938"/>
    </row>
    <row r="207" spans="1:3" ht="16.95" customHeight="1" x14ac:dyDescent="0.3">
      <c r="A207" s="938"/>
      <c r="B207" s="938"/>
      <c r="C207" s="938"/>
    </row>
    <row r="208" spans="1:3" ht="16.95" customHeight="1" x14ac:dyDescent="0.3">
      <c r="A208" s="938"/>
      <c r="B208" s="938"/>
      <c r="C208" s="938"/>
    </row>
    <row r="209" spans="1:3" ht="16.95" customHeight="1" x14ac:dyDescent="0.3">
      <c r="A209" s="938"/>
      <c r="B209" s="938"/>
      <c r="C209" s="938"/>
    </row>
    <row r="210" spans="1:3" ht="16.95" customHeight="1" x14ac:dyDescent="0.3">
      <c r="A210" s="938"/>
      <c r="B210" s="938"/>
      <c r="C210" s="938"/>
    </row>
    <row r="211" spans="1:3" ht="16.95" customHeight="1" x14ac:dyDescent="0.3">
      <c r="A211" s="938"/>
      <c r="B211" s="938"/>
      <c r="C211" s="938"/>
    </row>
    <row r="212" spans="1:3" ht="16.95" customHeight="1" x14ac:dyDescent="0.3">
      <c r="A212" s="938"/>
      <c r="B212" s="938"/>
      <c r="C212" s="938"/>
    </row>
    <row r="213" spans="1:3" ht="16.95" customHeight="1" x14ac:dyDescent="0.3">
      <c r="A213" s="938"/>
      <c r="B213" s="938"/>
      <c r="C213" s="938"/>
    </row>
    <row r="214" spans="1:3" ht="16.95" customHeight="1" x14ac:dyDescent="0.3">
      <c r="A214" s="938"/>
      <c r="B214" s="938"/>
      <c r="C214" s="938"/>
    </row>
    <row r="215" spans="1:3" ht="16.95" customHeight="1" x14ac:dyDescent="0.3">
      <c r="A215" s="938"/>
      <c r="B215" s="938"/>
      <c r="C215" s="938"/>
    </row>
    <row r="216" spans="1:3" ht="16.95" customHeight="1" x14ac:dyDescent="0.3">
      <c r="A216" s="938"/>
      <c r="B216" s="938"/>
      <c r="C216" s="938"/>
    </row>
    <row r="217" spans="1:3" ht="16.95" customHeight="1" x14ac:dyDescent="0.3">
      <c r="A217" s="938"/>
      <c r="B217" s="938"/>
      <c r="C217" s="938"/>
    </row>
    <row r="218" spans="1:3" ht="16.95" customHeight="1" x14ac:dyDescent="0.3">
      <c r="A218" s="949"/>
      <c r="B218" s="949"/>
      <c r="C218" s="949"/>
    </row>
    <row r="219" spans="1:3" ht="16.95" customHeight="1" x14ac:dyDescent="0.3">
      <c r="A219" s="943"/>
      <c r="B219" s="943"/>
      <c r="C219" s="943"/>
    </row>
    <row r="220" spans="1:3" ht="16.95" customHeight="1" x14ac:dyDescent="0.3">
      <c r="A220" s="943"/>
      <c r="B220" s="943"/>
      <c r="C220" s="943"/>
    </row>
    <row r="221" spans="1:3" ht="16.95" customHeight="1" x14ac:dyDescent="0.3">
      <c r="A221" s="943"/>
      <c r="B221" s="943"/>
      <c r="C221" s="943"/>
    </row>
    <row r="222" spans="1:3" ht="16.95" customHeight="1" x14ac:dyDescent="0.3">
      <c r="A222" s="943"/>
      <c r="B222" s="943"/>
      <c r="C222" s="943"/>
    </row>
    <row r="223" spans="1:3" ht="16.95" customHeight="1" x14ac:dyDescent="0.3">
      <c r="A223" s="943"/>
      <c r="B223" s="943"/>
      <c r="C223" s="943"/>
    </row>
    <row r="224" spans="1:3" ht="16.95" customHeight="1" x14ac:dyDescent="0.3">
      <c r="A224" s="943"/>
      <c r="B224" s="943"/>
      <c r="C224" s="943"/>
    </row>
    <row r="225" spans="1:3" ht="16.95" customHeight="1" x14ac:dyDescent="0.3">
      <c r="A225" s="943"/>
      <c r="B225" s="943"/>
      <c r="C225" s="943"/>
    </row>
    <row r="226" spans="1:3" ht="16.95" customHeight="1" x14ac:dyDescent="0.3">
      <c r="A226" s="943"/>
      <c r="B226" s="943"/>
      <c r="C226" s="943"/>
    </row>
    <row r="227" spans="1:3" ht="16.95" customHeight="1" x14ac:dyDescent="0.3">
      <c r="A227" s="943"/>
      <c r="B227" s="943"/>
      <c r="C227" s="943"/>
    </row>
    <row r="228" spans="1:3" ht="16.95" customHeight="1" x14ac:dyDescent="0.3">
      <c r="A228" s="943"/>
      <c r="B228" s="943"/>
      <c r="C228" s="943"/>
    </row>
    <row r="229" spans="1:3" ht="16.95" customHeight="1" x14ac:dyDescent="0.3">
      <c r="A229" s="943"/>
      <c r="B229" s="943"/>
      <c r="C229" s="943"/>
    </row>
    <row r="230" spans="1:3" ht="16.95" customHeight="1" x14ac:dyDescent="0.3">
      <c r="A230" s="943"/>
      <c r="B230" s="943"/>
      <c r="C230" s="943"/>
    </row>
    <row r="231" spans="1:3" ht="16.95" customHeight="1" x14ac:dyDescent="0.3">
      <c r="A231" s="943"/>
      <c r="B231" s="943"/>
      <c r="C231" s="943"/>
    </row>
    <row r="232" spans="1:3" ht="16.95" customHeight="1" x14ac:dyDescent="0.3">
      <c r="A232" s="943"/>
      <c r="B232" s="943"/>
      <c r="C232" s="943"/>
    </row>
    <row r="233" spans="1:3" ht="16.95" customHeight="1" x14ac:dyDescent="0.3">
      <c r="A233" s="943"/>
      <c r="B233" s="943"/>
      <c r="C233" s="943"/>
    </row>
    <row r="234" spans="1:3" ht="16.95" customHeight="1" x14ac:dyDescent="0.3">
      <c r="A234" s="943"/>
      <c r="B234" s="943"/>
      <c r="C234" s="943"/>
    </row>
    <row r="235" spans="1:3" ht="16.95" customHeight="1" x14ac:dyDescent="0.3">
      <c r="A235" s="943"/>
      <c r="B235" s="943"/>
      <c r="C235" s="943"/>
    </row>
    <row r="236" spans="1:3" ht="16.95" customHeight="1" x14ac:dyDescent="0.3">
      <c r="A236" s="943"/>
      <c r="B236" s="943"/>
      <c r="C236" s="943"/>
    </row>
    <row r="237" spans="1:3" ht="16.95" customHeight="1" x14ac:dyDescent="0.3">
      <c r="A237" s="943"/>
      <c r="B237" s="943"/>
      <c r="C237" s="943"/>
    </row>
    <row r="238" spans="1:3" ht="16.95" customHeight="1" x14ac:dyDescent="0.3">
      <c r="A238" s="943"/>
      <c r="B238" s="943"/>
      <c r="C238" s="943"/>
    </row>
    <row r="239" spans="1:3" ht="16.95" customHeight="1" x14ac:dyDescent="0.3">
      <c r="A239" s="943"/>
      <c r="B239" s="943"/>
      <c r="C239" s="943"/>
    </row>
    <row r="240" spans="1:3" ht="16.95" customHeight="1" x14ac:dyDescent="0.3">
      <c r="A240" s="943"/>
      <c r="B240" s="943"/>
      <c r="C240" s="943"/>
    </row>
    <row r="241" spans="1:3" ht="16.95" customHeight="1" x14ac:dyDescent="0.3">
      <c r="A241" s="943"/>
      <c r="B241" s="943"/>
      <c r="C241" s="943"/>
    </row>
    <row r="242" spans="1:3" ht="16.95" customHeight="1" x14ac:dyDescent="0.3">
      <c r="A242" s="943"/>
      <c r="B242" s="943"/>
      <c r="C242" s="943"/>
    </row>
    <row r="243" spans="1:3" ht="16.95" customHeight="1" x14ac:dyDescent="0.3">
      <c r="A243" s="943"/>
      <c r="B243" s="943"/>
      <c r="C243" s="943"/>
    </row>
    <row r="244" spans="1:3" ht="16.95" customHeight="1" x14ac:dyDescent="0.3">
      <c r="A244" s="943"/>
      <c r="B244" s="943"/>
      <c r="C244" s="943"/>
    </row>
    <row r="245" spans="1:3" ht="16.95" customHeight="1" x14ac:dyDescent="0.3">
      <c r="A245" s="943"/>
      <c r="B245" s="943"/>
      <c r="C245" s="943"/>
    </row>
    <row r="246" spans="1:3" ht="16.95" customHeight="1" x14ac:dyDescent="0.3">
      <c r="A246" s="943"/>
      <c r="B246" s="943"/>
      <c r="C246" s="943"/>
    </row>
    <row r="247" spans="1:3" ht="16.95" customHeight="1" x14ac:dyDescent="0.3">
      <c r="A247" s="943"/>
      <c r="B247" s="943"/>
      <c r="C247" s="943"/>
    </row>
    <row r="248" spans="1:3" ht="16.95" customHeight="1" x14ac:dyDescent="0.3">
      <c r="A248" s="943"/>
      <c r="B248" s="943"/>
      <c r="C248" s="943"/>
    </row>
    <row r="249" spans="1:3" ht="16.95" customHeight="1" x14ac:dyDescent="0.3">
      <c r="A249" s="943"/>
      <c r="B249" s="943"/>
      <c r="C249" s="943"/>
    </row>
    <row r="250" spans="1:3" ht="16.95" customHeight="1" x14ac:dyDescent="0.3">
      <c r="A250" s="943"/>
      <c r="B250" s="943"/>
      <c r="C250" s="943"/>
    </row>
    <row r="251" spans="1:3" ht="16.95" customHeight="1" x14ac:dyDescent="0.3">
      <c r="A251" s="943"/>
      <c r="B251" s="943"/>
      <c r="C251" s="943"/>
    </row>
    <row r="252" spans="1:3" ht="16.95" customHeight="1" x14ac:dyDescent="0.3">
      <c r="A252" s="943"/>
      <c r="B252" s="943"/>
      <c r="C252" s="943"/>
    </row>
    <row r="253" spans="1:3" ht="16.95" customHeight="1" x14ac:dyDescent="0.3">
      <c r="A253" s="943"/>
      <c r="B253" s="943"/>
      <c r="C253" s="943"/>
    </row>
    <row r="254" spans="1:3" ht="16.95" customHeight="1" x14ac:dyDescent="0.3">
      <c r="A254" s="943"/>
      <c r="B254" s="943"/>
      <c r="C254" s="943"/>
    </row>
    <row r="255" spans="1:3" ht="16.95" customHeight="1" x14ac:dyDescent="0.3">
      <c r="A255" s="943"/>
      <c r="B255" s="943"/>
      <c r="C255" s="943"/>
    </row>
    <row r="256" spans="1:3" ht="16.95" customHeight="1" x14ac:dyDescent="0.3">
      <c r="A256" s="943"/>
      <c r="B256" s="943"/>
      <c r="C256" s="943"/>
    </row>
    <row r="257" spans="1:3" ht="16.95" customHeight="1" x14ac:dyDescent="0.3">
      <c r="A257" s="943"/>
      <c r="B257" s="943"/>
      <c r="C257" s="943"/>
    </row>
    <row r="258" spans="1:3" ht="16.95" customHeight="1" x14ac:dyDescent="0.3">
      <c r="A258" s="943"/>
      <c r="B258" s="943"/>
      <c r="C258" s="943"/>
    </row>
    <row r="259" spans="1:3" ht="16.95" customHeight="1" x14ac:dyDescent="0.3">
      <c r="A259" s="943"/>
      <c r="B259" s="943"/>
      <c r="C259" s="943"/>
    </row>
    <row r="260" spans="1:3" ht="16.95" customHeight="1" x14ac:dyDescent="0.3">
      <c r="A260" s="943"/>
      <c r="B260" s="943"/>
      <c r="C260" s="943"/>
    </row>
    <row r="261" spans="1:3" ht="16.95" customHeight="1" x14ac:dyDescent="0.3">
      <c r="A261" s="943"/>
      <c r="B261" s="943"/>
      <c r="C261" s="943"/>
    </row>
    <row r="262" spans="1:3" ht="16.95" customHeight="1" x14ac:dyDescent="0.3">
      <c r="A262" s="943"/>
      <c r="B262" s="943"/>
      <c r="C262" s="943"/>
    </row>
    <row r="263" spans="1:3" ht="16.95" customHeight="1" x14ac:dyDescent="0.3">
      <c r="A263" s="943"/>
      <c r="B263" s="943"/>
      <c r="C263" s="943"/>
    </row>
    <row r="264" spans="1:3" ht="16.95" customHeight="1" x14ac:dyDescent="0.3">
      <c r="A264" s="943"/>
      <c r="B264" s="943"/>
      <c r="C264" s="943"/>
    </row>
    <row r="265" spans="1:3" ht="16.95" customHeight="1" x14ac:dyDescent="0.3">
      <c r="A265" s="943"/>
      <c r="B265" s="943"/>
      <c r="C265" s="943"/>
    </row>
    <row r="266" spans="1:3" ht="16.95" customHeight="1" x14ac:dyDescent="0.3">
      <c r="A266" s="943"/>
      <c r="B266" s="943"/>
      <c r="C266" s="943"/>
    </row>
    <row r="267" spans="1:3" ht="16.95" customHeight="1" x14ac:dyDescent="0.3">
      <c r="A267" s="943"/>
      <c r="B267" s="943"/>
      <c r="C267" s="943"/>
    </row>
    <row r="268" spans="1:3" ht="16.95" customHeight="1" x14ac:dyDescent="0.3">
      <c r="A268" s="943"/>
      <c r="B268" s="943"/>
      <c r="C268" s="943"/>
    </row>
    <row r="269" spans="1:3" ht="16.95" customHeight="1" x14ac:dyDescent="0.3">
      <c r="A269" s="943"/>
      <c r="B269" s="943"/>
      <c r="C269" s="943"/>
    </row>
    <row r="270" spans="1:3" ht="16.95" customHeight="1" x14ac:dyDescent="0.3">
      <c r="A270" s="943"/>
      <c r="B270" s="943"/>
      <c r="C270" s="943"/>
    </row>
    <row r="271" spans="1:3" ht="16.95" customHeight="1" x14ac:dyDescent="0.3">
      <c r="A271" s="943"/>
      <c r="B271" s="943"/>
      <c r="C271" s="943"/>
    </row>
    <row r="272" spans="1:3" ht="16.95" customHeight="1" x14ac:dyDescent="0.3">
      <c r="A272" s="943"/>
      <c r="B272" s="943"/>
      <c r="C272" s="943"/>
    </row>
    <row r="273" spans="1:3" ht="16.95" customHeight="1" x14ac:dyDescent="0.3">
      <c r="A273" s="943"/>
      <c r="B273" s="943"/>
      <c r="C273" s="943"/>
    </row>
    <row r="274" spans="1:3" ht="16.95" customHeight="1" x14ac:dyDescent="0.3">
      <c r="A274" s="943"/>
      <c r="B274" s="943"/>
      <c r="C274" s="943"/>
    </row>
    <row r="275" spans="1:3" ht="16.95" customHeight="1" x14ac:dyDescent="0.3">
      <c r="A275" s="943"/>
      <c r="B275" s="943"/>
      <c r="C275" s="943"/>
    </row>
    <row r="276" spans="1:3" ht="16.95" customHeight="1" x14ac:dyDescent="0.3">
      <c r="A276" s="943"/>
      <c r="B276" s="943"/>
      <c r="C276" s="943"/>
    </row>
    <row r="277" spans="1:3" ht="16.95" customHeight="1" x14ac:dyDescent="0.3">
      <c r="A277" s="943"/>
      <c r="B277" s="943"/>
      <c r="C277" s="943"/>
    </row>
    <row r="278" spans="1:3" ht="16.95" customHeight="1" x14ac:dyDescent="0.3">
      <c r="A278" s="943"/>
      <c r="B278" s="943"/>
      <c r="C278" s="943"/>
    </row>
    <row r="279" spans="1:3" ht="16.95" customHeight="1" x14ac:dyDescent="0.3">
      <c r="A279" s="943"/>
      <c r="B279" s="943"/>
      <c r="C279" s="943"/>
    </row>
    <row r="280" spans="1:3" ht="16.95" customHeight="1" x14ac:dyDescent="0.3">
      <c r="A280" s="943"/>
      <c r="B280" s="943"/>
      <c r="C280" s="943"/>
    </row>
    <row r="281" spans="1:3" ht="16.95" customHeight="1" x14ac:dyDescent="0.3">
      <c r="A281" s="943"/>
      <c r="B281" s="943"/>
      <c r="C281" s="943"/>
    </row>
    <row r="282" spans="1:3" ht="16.95" customHeight="1" x14ac:dyDescent="0.3">
      <c r="A282" s="943"/>
      <c r="B282" s="943"/>
      <c r="C282" s="943"/>
    </row>
    <row r="283" spans="1:3" ht="16.95" customHeight="1" x14ac:dyDescent="0.3">
      <c r="A283" s="943"/>
      <c r="B283" s="943"/>
      <c r="C283" s="943"/>
    </row>
    <row r="284" spans="1:3" ht="16.95" customHeight="1" x14ac:dyDescent="0.3">
      <c r="A284" s="943"/>
      <c r="B284" s="943"/>
      <c r="C284" s="943"/>
    </row>
    <row r="285" spans="1:3" ht="16.95" customHeight="1" x14ac:dyDescent="0.3">
      <c r="A285" s="943"/>
      <c r="B285" s="943"/>
      <c r="C285" s="943"/>
    </row>
    <row r="286" spans="1:3" ht="16.95" customHeight="1" x14ac:dyDescent="0.3">
      <c r="A286" s="943"/>
      <c r="B286" s="943"/>
      <c r="C286" s="943"/>
    </row>
    <row r="287" spans="1:3" ht="16.95" customHeight="1" x14ac:dyDescent="0.3">
      <c r="A287" s="943"/>
      <c r="B287" s="943"/>
      <c r="C287" s="943"/>
    </row>
    <row r="288" spans="1:3" ht="16.95" customHeight="1" x14ac:dyDescent="0.3">
      <c r="A288" s="943"/>
      <c r="B288" s="943"/>
      <c r="C288" s="943"/>
    </row>
    <row r="289" spans="1:3" ht="16.95" customHeight="1" x14ac:dyDescent="0.3">
      <c r="A289" s="943"/>
      <c r="B289" s="943"/>
      <c r="C289" s="943"/>
    </row>
    <row r="290" spans="1:3" ht="16.95" customHeight="1" x14ac:dyDescent="0.3">
      <c r="A290" s="943"/>
      <c r="B290" s="943"/>
      <c r="C290" s="943"/>
    </row>
    <row r="291" spans="1:3" ht="16.95" customHeight="1" x14ac:dyDescent="0.3">
      <c r="A291" s="943"/>
      <c r="B291" s="943"/>
      <c r="C291" s="943"/>
    </row>
    <row r="292" spans="1:3" ht="16.95" customHeight="1" x14ac:dyDescent="0.3">
      <c r="A292" s="943"/>
      <c r="B292" s="943"/>
      <c r="C292" s="943"/>
    </row>
    <row r="293" spans="1:3" ht="16.95" customHeight="1" x14ac:dyDescent="0.3">
      <c r="A293" s="943"/>
      <c r="B293" s="943"/>
      <c r="C293" s="943"/>
    </row>
    <row r="294" spans="1:3" ht="16.95" customHeight="1" x14ac:dyDescent="0.3">
      <c r="A294" s="943"/>
      <c r="B294" s="943"/>
      <c r="C294" s="943"/>
    </row>
    <row r="295" spans="1:3" ht="16.95" customHeight="1" x14ac:dyDescent="0.3">
      <c r="A295" s="943"/>
      <c r="B295" s="943"/>
      <c r="C295" s="943"/>
    </row>
    <row r="296" spans="1:3" ht="16.95" customHeight="1" x14ac:dyDescent="0.3">
      <c r="A296" s="943"/>
      <c r="B296" s="943"/>
      <c r="C296" s="943"/>
    </row>
    <row r="297" spans="1:3" ht="16.95" customHeight="1" x14ac:dyDescent="0.3">
      <c r="A297" s="943"/>
      <c r="B297" s="943"/>
      <c r="C297" s="943"/>
    </row>
    <row r="298" spans="1:3" ht="16.95" customHeight="1" x14ac:dyDescent="0.3">
      <c r="A298" s="943"/>
      <c r="B298" s="943"/>
      <c r="C298" s="943"/>
    </row>
    <row r="299" spans="1:3" ht="16.95" customHeight="1" x14ac:dyDescent="0.3">
      <c r="A299" s="943"/>
      <c r="B299" s="943"/>
      <c r="C299" s="943"/>
    </row>
    <row r="300" spans="1:3" ht="16.95" customHeight="1" x14ac:dyDescent="0.3">
      <c r="A300" s="943"/>
      <c r="B300" s="943"/>
      <c r="C300" s="943"/>
    </row>
    <row r="301" spans="1:3" ht="16.95" customHeight="1" x14ac:dyDescent="0.3">
      <c r="A301" s="943"/>
      <c r="B301" s="943"/>
      <c r="C301" s="943"/>
    </row>
    <row r="302" spans="1:3" ht="16.95" customHeight="1" x14ac:dyDescent="0.3">
      <c r="A302" s="943"/>
      <c r="B302" s="943"/>
      <c r="C302" s="943"/>
    </row>
    <row r="303" spans="1:3" ht="16.95" customHeight="1" x14ac:dyDescent="0.3">
      <c r="A303" s="943"/>
      <c r="B303" s="943"/>
      <c r="C303" s="943"/>
    </row>
    <row r="304" spans="1:3" ht="16.95" customHeight="1" x14ac:dyDescent="0.3">
      <c r="A304" s="943"/>
      <c r="B304" s="943"/>
      <c r="C304" s="943"/>
    </row>
    <row r="305" spans="1:3" ht="16.95" customHeight="1" x14ac:dyDescent="0.3">
      <c r="A305" s="943"/>
      <c r="B305" s="943"/>
      <c r="C305" s="943"/>
    </row>
    <row r="306" spans="1:3" ht="16.95" customHeight="1" x14ac:dyDescent="0.3">
      <c r="A306" s="943"/>
      <c r="B306" s="943"/>
      <c r="C306" s="943"/>
    </row>
    <row r="307" spans="1:3" ht="16.95" customHeight="1" x14ac:dyDescent="0.3">
      <c r="A307" s="943"/>
      <c r="B307" s="943"/>
      <c r="C307" s="943"/>
    </row>
    <row r="308" spans="1:3" ht="16.95" customHeight="1" x14ac:dyDescent="0.3">
      <c r="A308" s="943"/>
      <c r="B308" s="943"/>
      <c r="C308" s="943"/>
    </row>
    <row r="309" spans="1:3" ht="16.95" customHeight="1" x14ac:dyDescent="0.3">
      <c r="A309" s="943"/>
      <c r="B309" s="943"/>
      <c r="C309" s="943"/>
    </row>
    <row r="310" spans="1:3" ht="16.95" customHeight="1" x14ac:dyDescent="0.3">
      <c r="A310" s="943"/>
      <c r="B310" s="943"/>
      <c r="C310" s="943"/>
    </row>
    <row r="311" spans="1:3" ht="16.95" customHeight="1" x14ac:dyDescent="0.3">
      <c r="A311" s="943"/>
      <c r="B311" s="943"/>
      <c r="C311" s="943"/>
    </row>
    <row r="312" spans="1:3" ht="16.95" customHeight="1" x14ac:dyDescent="0.3">
      <c r="A312" s="943"/>
      <c r="B312" s="943"/>
      <c r="C312" s="943"/>
    </row>
    <row r="313" spans="1:3" ht="16.95" customHeight="1" x14ac:dyDescent="0.3">
      <c r="A313" s="943"/>
      <c r="B313" s="943"/>
      <c r="C313" s="943"/>
    </row>
    <row r="314" spans="1:3" ht="16.95" customHeight="1" x14ac:dyDescent="0.3">
      <c r="A314" s="943"/>
      <c r="B314" s="943"/>
      <c r="C314" s="943"/>
    </row>
    <row r="315" spans="1:3" ht="16.95" customHeight="1" x14ac:dyDescent="0.3">
      <c r="A315" s="943"/>
      <c r="B315" s="943"/>
      <c r="C315" s="943"/>
    </row>
    <row r="316" spans="1:3" ht="16.95" customHeight="1" x14ac:dyDescent="0.3">
      <c r="A316" s="943"/>
      <c r="B316" s="943"/>
      <c r="C316" s="943"/>
    </row>
    <row r="317" spans="1:3" ht="16.95" customHeight="1" x14ac:dyDescent="0.3">
      <c r="A317" s="943"/>
      <c r="B317" s="943"/>
      <c r="C317" s="943"/>
    </row>
    <row r="318" spans="1:3" ht="16.95" customHeight="1" x14ac:dyDescent="0.3">
      <c r="A318" s="943"/>
      <c r="B318" s="943"/>
      <c r="C318" s="943"/>
    </row>
    <row r="319" spans="1:3" ht="16.95" customHeight="1" x14ac:dyDescent="0.3">
      <c r="A319" s="943"/>
      <c r="B319" s="943"/>
      <c r="C319" s="943"/>
    </row>
    <row r="320" spans="1:3" ht="16.95" customHeight="1" x14ac:dyDescent="0.3">
      <c r="A320" s="943"/>
      <c r="B320" s="943"/>
      <c r="C320" s="943"/>
    </row>
    <row r="321" spans="1:3" ht="16.95" customHeight="1" x14ac:dyDescent="0.3">
      <c r="A321" s="943"/>
      <c r="B321" s="943"/>
      <c r="C321" s="943"/>
    </row>
    <row r="322" spans="1:3" ht="16.95" customHeight="1" x14ac:dyDescent="0.3">
      <c r="A322" s="943"/>
      <c r="B322" s="943"/>
      <c r="C322" s="943"/>
    </row>
    <row r="323" spans="1:3" ht="16.95" customHeight="1" x14ac:dyDescent="0.3">
      <c r="A323" s="943"/>
      <c r="B323" s="943"/>
      <c r="C323" s="943"/>
    </row>
    <row r="324" spans="1:3" ht="16.95" customHeight="1" x14ac:dyDescent="0.3">
      <c r="A324" s="943"/>
      <c r="B324" s="943"/>
      <c r="C324" s="943"/>
    </row>
    <row r="325" spans="1:3" ht="16.95" customHeight="1" x14ac:dyDescent="0.3">
      <c r="A325" s="943"/>
      <c r="B325" s="943"/>
      <c r="C325" s="943"/>
    </row>
    <row r="326" spans="1:3" ht="16.95" customHeight="1" x14ac:dyDescent="0.3">
      <c r="A326" s="943"/>
      <c r="B326" s="943"/>
      <c r="C326" s="943"/>
    </row>
    <row r="327" spans="1:3" ht="16.95" customHeight="1" x14ac:dyDescent="0.3">
      <c r="A327" s="943"/>
      <c r="B327" s="943"/>
      <c r="C327" s="943"/>
    </row>
    <row r="328" spans="1:3" ht="16.95" customHeight="1" x14ac:dyDescent="0.3">
      <c r="A328" s="943"/>
      <c r="B328" s="943"/>
      <c r="C328" s="943"/>
    </row>
    <row r="329" spans="1:3" ht="16.95" customHeight="1" x14ac:dyDescent="0.3">
      <c r="A329" s="943"/>
      <c r="B329" s="943"/>
      <c r="C329" s="943"/>
    </row>
    <row r="330" spans="1:3" ht="16.95" customHeight="1" x14ac:dyDescent="0.3">
      <c r="A330" s="943"/>
      <c r="B330" s="943"/>
      <c r="C330" s="943"/>
    </row>
    <row r="331" spans="1:3" ht="16.95" customHeight="1" x14ac:dyDescent="0.3">
      <c r="A331" s="943"/>
      <c r="B331" s="943"/>
      <c r="C331" s="943"/>
    </row>
    <row r="332" spans="1:3" ht="16.95" customHeight="1" x14ac:dyDescent="0.3">
      <c r="A332" s="943"/>
      <c r="B332" s="943"/>
      <c r="C332" s="943"/>
    </row>
    <row r="333" spans="1:3" ht="16.95" customHeight="1" x14ac:dyDescent="0.3">
      <c r="A333" s="943"/>
      <c r="B333" s="943"/>
      <c r="C333" s="943"/>
    </row>
    <row r="334" spans="1:3" ht="16.95" customHeight="1" x14ac:dyDescent="0.3">
      <c r="A334" s="943"/>
      <c r="B334" s="943"/>
      <c r="C334" s="943"/>
    </row>
    <row r="335" spans="1:3" ht="16.95" customHeight="1" x14ac:dyDescent="0.3">
      <c r="A335" s="943"/>
      <c r="B335" s="943"/>
      <c r="C335" s="943"/>
    </row>
    <row r="336" spans="1:3" ht="16.95" customHeight="1" x14ac:dyDescent="0.3">
      <c r="A336" s="943"/>
      <c r="B336" s="943"/>
      <c r="C336" s="943"/>
    </row>
    <row r="337" spans="1:3" ht="16.95" customHeight="1" x14ac:dyDescent="0.3">
      <c r="A337" s="943"/>
      <c r="B337" s="943"/>
      <c r="C337" s="943"/>
    </row>
    <row r="338" spans="1:3" ht="16.95" customHeight="1" x14ac:dyDescent="0.3">
      <c r="A338" s="943"/>
      <c r="B338" s="943"/>
      <c r="C338" s="943"/>
    </row>
    <row r="339" spans="1:3" ht="16.95" customHeight="1" x14ac:dyDescent="0.3">
      <c r="A339" s="943"/>
      <c r="B339" s="943"/>
      <c r="C339" s="943"/>
    </row>
    <row r="340" spans="1:3" ht="16.95" customHeight="1" x14ac:dyDescent="0.3">
      <c r="A340" s="943"/>
      <c r="B340" s="943"/>
      <c r="C340" s="943"/>
    </row>
    <row r="341" spans="1:3" ht="16.95" customHeight="1" x14ac:dyDescent="0.3">
      <c r="A341" s="943"/>
      <c r="B341" s="943"/>
      <c r="C341" s="943"/>
    </row>
    <row r="342" spans="1:3" ht="16.95" customHeight="1" x14ac:dyDescent="0.3">
      <c r="A342" s="943"/>
      <c r="B342" s="943"/>
      <c r="C342" s="943"/>
    </row>
    <row r="343" spans="1:3" ht="16.95" customHeight="1" x14ac:dyDescent="0.3">
      <c r="A343" s="943"/>
      <c r="B343" s="943"/>
      <c r="C343" s="943"/>
    </row>
    <row r="344" spans="1:3" ht="16.95" customHeight="1" x14ac:dyDescent="0.3">
      <c r="A344" s="943"/>
      <c r="B344" s="943"/>
      <c r="C344" s="943"/>
    </row>
    <row r="345" spans="1:3" ht="16.95" customHeight="1" x14ac:dyDescent="0.3">
      <c r="A345" s="943"/>
      <c r="B345" s="943"/>
      <c r="C345" s="943"/>
    </row>
    <row r="346" spans="1:3" ht="16.95" customHeight="1" x14ac:dyDescent="0.3">
      <c r="A346" s="943"/>
      <c r="B346" s="943"/>
      <c r="C346" s="943"/>
    </row>
    <row r="347" spans="1:3" ht="16.95" customHeight="1" x14ac:dyDescent="0.3">
      <c r="A347" s="943"/>
      <c r="B347" s="943"/>
      <c r="C347" s="943"/>
    </row>
    <row r="348" spans="1:3" ht="16.95" customHeight="1" x14ac:dyDescent="0.3">
      <c r="A348" s="943"/>
      <c r="B348" s="943"/>
      <c r="C348" s="943"/>
    </row>
    <row r="349" spans="1:3" ht="16.95" customHeight="1" x14ac:dyDescent="0.3">
      <c r="A349" s="943"/>
      <c r="B349" s="943"/>
      <c r="C349" s="943"/>
    </row>
    <row r="350" spans="1:3" ht="16.95" customHeight="1" x14ac:dyDescent="0.3">
      <c r="A350" s="943"/>
      <c r="B350" s="943"/>
      <c r="C350" s="943"/>
    </row>
    <row r="351" spans="1:3" ht="16.95" customHeight="1" x14ac:dyDescent="0.3">
      <c r="A351" s="943"/>
      <c r="B351" s="943"/>
      <c r="C351" s="943"/>
    </row>
    <row r="352" spans="1:3" ht="16.95" customHeight="1" x14ac:dyDescent="0.3">
      <c r="A352" s="943"/>
      <c r="B352" s="943"/>
      <c r="C352" s="943"/>
    </row>
    <row r="353" spans="1:3" ht="16.95" customHeight="1" x14ac:dyDescent="0.3">
      <c r="A353" s="943"/>
      <c r="B353" s="943"/>
      <c r="C353" s="943"/>
    </row>
    <row r="354" spans="1:3" ht="16.95" customHeight="1" x14ac:dyDescent="0.3">
      <c r="A354" s="943"/>
      <c r="B354" s="943"/>
      <c r="C354" s="943"/>
    </row>
    <row r="355" spans="1:3" ht="16.95" customHeight="1" x14ac:dyDescent="0.3">
      <c r="A355" s="943"/>
      <c r="B355" s="943"/>
      <c r="C355" s="943"/>
    </row>
    <row r="356" spans="1:3" ht="16.95" customHeight="1" x14ac:dyDescent="0.3">
      <c r="A356" s="943"/>
      <c r="B356" s="943"/>
      <c r="C356" s="943"/>
    </row>
    <row r="357" spans="1:3" ht="16.95" customHeight="1" x14ac:dyDescent="0.3">
      <c r="A357" s="943"/>
      <c r="B357" s="943"/>
      <c r="C357" s="943"/>
    </row>
    <row r="358" spans="1:3" ht="16.95" customHeight="1" x14ac:dyDescent="0.3">
      <c r="A358" s="943"/>
      <c r="B358" s="943"/>
      <c r="C358" s="943"/>
    </row>
    <row r="359" spans="1:3" ht="16.95" customHeight="1" x14ac:dyDescent="0.3">
      <c r="A359" s="943"/>
      <c r="B359" s="943"/>
      <c r="C359" s="943"/>
    </row>
    <row r="360" spans="1:3" ht="16.95" customHeight="1" x14ac:dyDescent="0.3">
      <c r="A360" s="943"/>
      <c r="B360" s="943"/>
      <c r="C360" s="943"/>
    </row>
    <row r="361" spans="1:3" ht="16.95" customHeight="1" x14ac:dyDescent="0.3">
      <c r="A361" s="943"/>
      <c r="B361" s="943"/>
      <c r="C361" s="943"/>
    </row>
    <row r="362" spans="1:3" ht="16.95" customHeight="1" x14ac:dyDescent="0.3">
      <c r="A362" s="943"/>
      <c r="B362" s="943"/>
      <c r="C362" s="943"/>
    </row>
    <row r="363" spans="1:3" ht="16.95" customHeight="1" x14ac:dyDescent="0.3">
      <c r="A363" s="943"/>
      <c r="B363" s="943"/>
      <c r="C363" s="943"/>
    </row>
    <row r="364" spans="1:3" ht="16.95" customHeight="1" x14ac:dyDescent="0.3">
      <c r="A364" s="943"/>
      <c r="B364" s="943"/>
      <c r="C364" s="943"/>
    </row>
    <row r="365" spans="1:3" ht="16.95" customHeight="1" x14ac:dyDescent="0.3">
      <c r="A365" s="943"/>
      <c r="B365" s="943"/>
      <c r="C365" s="943"/>
    </row>
    <row r="366" spans="1:3" ht="16.95" customHeight="1" x14ac:dyDescent="0.3">
      <c r="A366" s="943"/>
      <c r="B366" s="943"/>
      <c r="C366" s="943"/>
    </row>
    <row r="367" spans="1:3" ht="16.95" customHeight="1" x14ac:dyDescent="0.3">
      <c r="A367" s="943"/>
      <c r="B367" s="943"/>
      <c r="C367" s="943"/>
    </row>
    <row r="368" spans="1:3" ht="16.95" customHeight="1" x14ac:dyDescent="0.3">
      <c r="A368" s="943"/>
      <c r="B368" s="943"/>
      <c r="C368" s="943"/>
    </row>
    <row r="369" spans="1:3" ht="16.95" customHeight="1" x14ac:dyDescent="0.3">
      <c r="A369" s="943"/>
      <c r="B369" s="943"/>
      <c r="C369" s="943"/>
    </row>
    <row r="370" spans="1:3" ht="16.95" customHeight="1" x14ac:dyDescent="0.3">
      <c r="A370" s="943"/>
      <c r="B370" s="943"/>
      <c r="C370" s="943"/>
    </row>
    <row r="371" spans="1:3" ht="16.95" customHeight="1" x14ac:dyDescent="0.3">
      <c r="A371" s="943"/>
      <c r="B371" s="943"/>
      <c r="C371" s="943"/>
    </row>
    <row r="372" spans="1:3" ht="16.95" customHeight="1" x14ac:dyDescent="0.3">
      <c r="A372" s="943"/>
      <c r="B372" s="943"/>
      <c r="C372" s="943"/>
    </row>
    <row r="373" spans="1:3" ht="16.95" customHeight="1" x14ac:dyDescent="0.3">
      <c r="A373" s="943"/>
      <c r="B373" s="943"/>
      <c r="C373" s="943"/>
    </row>
    <row r="374" spans="1:3" ht="16.95" customHeight="1" x14ac:dyDescent="0.3">
      <c r="A374" s="943"/>
      <c r="B374" s="943"/>
      <c r="C374" s="943"/>
    </row>
    <row r="375" spans="1:3" ht="16.95" customHeight="1" x14ac:dyDescent="0.3">
      <c r="A375" s="943"/>
      <c r="B375" s="943"/>
      <c r="C375" s="943"/>
    </row>
    <row r="376" spans="1:3" ht="16.95" customHeight="1" x14ac:dyDescent="0.3">
      <c r="A376" s="943"/>
      <c r="B376" s="943"/>
      <c r="C376" s="943"/>
    </row>
    <row r="377" spans="1:3" ht="16.95" customHeight="1" x14ac:dyDescent="0.3">
      <c r="A377" s="943"/>
      <c r="B377" s="943"/>
      <c r="C377" s="943"/>
    </row>
    <row r="378" spans="1:3" ht="16.95" customHeight="1" x14ac:dyDescent="0.3">
      <c r="A378" s="943"/>
      <c r="B378" s="943"/>
      <c r="C378" s="943"/>
    </row>
    <row r="379" spans="1:3" ht="16.95" customHeight="1" x14ac:dyDescent="0.3">
      <c r="A379" s="943"/>
      <c r="B379" s="943"/>
      <c r="C379" s="943"/>
    </row>
    <row r="380" spans="1:3" ht="16.95" customHeight="1" x14ac:dyDescent="0.3">
      <c r="A380" s="943"/>
      <c r="B380" s="943"/>
      <c r="C380" s="943"/>
    </row>
    <row r="381" spans="1:3" ht="16.95" customHeight="1" x14ac:dyDescent="0.3">
      <c r="A381" s="943"/>
      <c r="B381" s="943"/>
      <c r="C381" s="943"/>
    </row>
    <row r="382" spans="1:3" ht="16.95" customHeight="1" x14ac:dyDescent="0.3">
      <c r="A382" s="943"/>
      <c r="B382" s="943"/>
      <c r="C382" s="943"/>
    </row>
    <row r="383" spans="1:3" ht="16.95" customHeight="1" x14ac:dyDescent="0.3">
      <c r="A383" s="943"/>
      <c r="B383" s="943"/>
      <c r="C383" s="943"/>
    </row>
    <row r="384" spans="1:3" ht="16.95" customHeight="1" x14ac:dyDescent="0.3">
      <c r="A384" s="943"/>
      <c r="B384" s="943"/>
      <c r="C384" s="943"/>
    </row>
    <row r="385" spans="1:3" ht="16.95" customHeight="1" x14ac:dyDescent="0.3">
      <c r="A385" s="943"/>
      <c r="B385" s="943"/>
      <c r="C385" s="943"/>
    </row>
    <row r="386" spans="1:3" ht="16.95" customHeight="1" x14ac:dyDescent="0.3">
      <c r="A386" s="943"/>
      <c r="B386" s="943"/>
      <c r="C386" s="943"/>
    </row>
    <row r="387" spans="1:3" ht="16.95" customHeight="1" x14ac:dyDescent="0.3">
      <c r="A387" s="943"/>
      <c r="B387" s="943"/>
      <c r="C387" s="943"/>
    </row>
    <row r="388" spans="1:3" ht="16.95" customHeight="1" x14ac:dyDescent="0.3">
      <c r="A388" s="943"/>
      <c r="B388" s="943"/>
      <c r="C388" s="943"/>
    </row>
    <row r="389" spans="1:3" ht="16.95" customHeight="1" x14ac:dyDescent="0.3">
      <c r="A389" s="943"/>
      <c r="B389" s="943"/>
      <c r="C389" s="943"/>
    </row>
    <row r="390" spans="1:3" ht="16.95" customHeight="1" x14ac:dyDescent="0.3">
      <c r="A390" s="943"/>
      <c r="B390" s="943"/>
      <c r="C390" s="943"/>
    </row>
    <row r="391" spans="1:3" ht="16.95" customHeight="1" x14ac:dyDescent="0.3">
      <c r="A391" s="943"/>
      <c r="B391" s="943"/>
      <c r="C391" s="943"/>
    </row>
    <row r="392" spans="1:3" ht="16.95" customHeight="1" x14ac:dyDescent="0.3">
      <c r="A392" s="943"/>
      <c r="B392" s="943"/>
      <c r="C392" s="943"/>
    </row>
    <row r="393" spans="1:3" ht="16.95" customHeight="1" x14ac:dyDescent="0.3">
      <c r="A393" s="943"/>
      <c r="B393" s="943"/>
      <c r="C393" s="943"/>
    </row>
    <row r="394" spans="1:3" ht="16.95" customHeight="1" x14ac:dyDescent="0.3">
      <c r="A394" s="943"/>
      <c r="B394" s="943"/>
      <c r="C394" s="943"/>
    </row>
    <row r="395" spans="1:3" ht="16.95" customHeight="1" x14ac:dyDescent="0.3">
      <c r="A395" s="943"/>
      <c r="B395" s="943"/>
      <c r="C395" s="943"/>
    </row>
    <row r="396" spans="1:3" ht="16.95" customHeight="1" x14ac:dyDescent="0.3">
      <c r="A396" s="943"/>
      <c r="B396" s="943"/>
      <c r="C396" s="943"/>
    </row>
    <row r="397" spans="1:3" ht="16.95" customHeight="1" x14ac:dyDescent="0.3">
      <c r="A397" s="943"/>
      <c r="B397" s="943"/>
      <c r="C397" s="943"/>
    </row>
    <row r="398" spans="1:3" ht="16.95" customHeight="1" x14ac:dyDescent="0.3">
      <c r="A398" s="943"/>
      <c r="B398" s="943"/>
      <c r="C398" s="943"/>
    </row>
    <row r="399" spans="1:3" ht="16.95" customHeight="1" x14ac:dyDescent="0.3">
      <c r="A399" s="943"/>
      <c r="B399" s="943"/>
      <c r="C399" s="943"/>
    </row>
    <row r="400" spans="1:3" ht="16.95" customHeight="1" x14ac:dyDescent="0.3">
      <c r="A400" s="943"/>
      <c r="B400" s="943"/>
      <c r="C400" s="943"/>
    </row>
    <row r="401" spans="1:3" ht="16.95" customHeight="1" x14ac:dyDescent="0.3">
      <c r="A401" s="943"/>
      <c r="B401" s="943"/>
      <c r="C401" s="943"/>
    </row>
    <row r="402" spans="1:3" ht="16.95" customHeight="1" x14ac:dyDescent="0.3">
      <c r="A402" s="943"/>
      <c r="B402" s="943"/>
      <c r="C402" s="943"/>
    </row>
    <row r="403" spans="1:3" ht="16.95" customHeight="1" x14ac:dyDescent="0.3">
      <c r="A403" s="943"/>
      <c r="B403" s="943"/>
      <c r="C403" s="943"/>
    </row>
    <row r="404" spans="1:3" ht="16.95" customHeight="1" x14ac:dyDescent="0.3">
      <c r="A404" s="943"/>
      <c r="B404" s="943"/>
      <c r="C404" s="943"/>
    </row>
    <row r="405" spans="1:3" ht="16.95" customHeight="1" x14ac:dyDescent="0.3">
      <c r="A405" s="943"/>
      <c r="B405" s="943"/>
      <c r="C405" s="943"/>
    </row>
    <row r="406" spans="1:3" ht="16.95" customHeight="1" x14ac:dyDescent="0.3">
      <c r="A406" s="943"/>
      <c r="B406" s="943"/>
      <c r="C406" s="943"/>
    </row>
    <row r="407" spans="1:3" ht="16.95" customHeight="1" x14ac:dyDescent="0.3">
      <c r="A407" s="943"/>
      <c r="B407" s="943"/>
      <c r="C407" s="943"/>
    </row>
    <row r="408" spans="1:3" ht="16.95" customHeight="1" x14ac:dyDescent="0.3">
      <c r="A408" s="943"/>
      <c r="B408" s="943"/>
      <c r="C408" s="943"/>
    </row>
    <row r="409" spans="1:3" ht="16.95" customHeight="1" x14ac:dyDescent="0.3">
      <c r="A409" s="943"/>
      <c r="B409" s="943"/>
      <c r="C409" s="943"/>
    </row>
    <row r="410" spans="1:3" ht="16.95" customHeight="1" x14ac:dyDescent="0.3">
      <c r="A410" s="943"/>
      <c r="B410" s="943"/>
      <c r="C410" s="943"/>
    </row>
    <row r="411" spans="1:3" ht="16.95" customHeight="1" x14ac:dyDescent="0.3">
      <c r="A411" s="943"/>
      <c r="B411" s="943"/>
      <c r="C411" s="943"/>
    </row>
    <row r="412" spans="1:3" ht="16.95" customHeight="1" x14ac:dyDescent="0.3">
      <c r="A412" s="943"/>
      <c r="B412" s="943"/>
      <c r="C412" s="943"/>
    </row>
    <row r="413" spans="1:3" ht="16.95" customHeight="1" x14ac:dyDescent="0.3">
      <c r="A413" s="943"/>
      <c r="B413" s="943"/>
      <c r="C413" s="943"/>
    </row>
    <row r="414" spans="1:3" ht="16.95" customHeight="1" x14ac:dyDescent="0.3">
      <c r="A414" s="943"/>
      <c r="B414" s="943"/>
      <c r="C414" s="943"/>
    </row>
    <row r="415" spans="1:3" ht="16.95" customHeight="1" x14ac:dyDescent="0.3">
      <c r="A415" s="943"/>
      <c r="B415" s="943"/>
      <c r="C415" s="943"/>
    </row>
    <row r="416" spans="1:3" ht="16.95" customHeight="1" x14ac:dyDescent="0.3">
      <c r="A416" s="943"/>
      <c r="B416" s="943"/>
      <c r="C416" s="943"/>
    </row>
    <row r="417" spans="1:3" ht="16.95" customHeight="1" x14ac:dyDescent="0.3">
      <c r="A417" s="943"/>
      <c r="B417" s="943"/>
      <c r="C417" s="943"/>
    </row>
    <row r="418" spans="1:3" ht="16.95" customHeight="1" x14ac:dyDescent="0.3">
      <c r="A418" s="943"/>
      <c r="B418" s="943"/>
      <c r="C418" s="943"/>
    </row>
    <row r="419" spans="1:3" ht="16.95" customHeight="1" x14ac:dyDescent="0.3">
      <c r="A419" s="943"/>
      <c r="B419" s="943"/>
      <c r="C419" s="943"/>
    </row>
    <row r="420" spans="1:3" ht="16.95" customHeight="1" x14ac:dyDescent="0.3">
      <c r="A420" s="943"/>
      <c r="B420" s="943"/>
      <c r="C420" s="943"/>
    </row>
    <row r="421" spans="1:3" ht="16.95" customHeight="1" x14ac:dyDescent="0.3">
      <c r="A421" s="943"/>
      <c r="B421" s="943"/>
      <c r="C421" s="943"/>
    </row>
    <row r="422" spans="1:3" ht="16.95" customHeight="1" x14ac:dyDescent="0.3">
      <c r="A422" s="943"/>
      <c r="B422" s="943"/>
      <c r="C422" s="943"/>
    </row>
    <row r="423" spans="1:3" ht="16.95" customHeight="1" x14ac:dyDescent="0.3">
      <c r="A423" s="943"/>
      <c r="B423" s="943"/>
      <c r="C423" s="943"/>
    </row>
    <row r="424" spans="1:3" ht="16.95" customHeight="1" x14ac:dyDescent="0.3">
      <c r="A424" s="943"/>
      <c r="B424" s="943"/>
      <c r="C424" s="943"/>
    </row>
    <row r="425" spans="1:3" ht="16.95" customHeight="1" x14ac:dyDescent="0.3">
      <c r="A425" s="943"/>
      <c r="B425" s="943"/>
      <c r="C425" s="943"/>
    </row>
    <row r="426" spans="1:3" ht="16.95" customHeight="1" x14ac:dyDescent="0.3">
      <c r="A426" s="943"/>
      <c r="B426" s="943"/>
      <c r="C426" s="943"/>
    </row>
    <row r="427" spans="1:3" ht="16.95" customHeight="1" x14ac:dyDescent="0.3">
      <c r="A427" s="943"/>
      <c r="B427" s="943"/>
      <c r="C427" s="943"/>
    </row>
    <row r="428" spans="1:3" ht="16.95" customHeight="1" x14ac:dyDescent="0.3">
      <c r="A428" s="943"/>
      <c r="B428" s="943"/>
      <c r="C428" s="943"/>
    </row>
    <row r="429" spans="1:3" ht="16.95" customHeight="1" x14ac:dyDescent="0.3">
      <c r="A429" s="943"/>
      <c r="B429" s="943"/>
      <c r="C429" s="943"/>
    </row>
    <row r="430" spans="1:3" ht="16.95" customHeight="1" x14ac:dyDescent="0.3">
      <c r="A430" s="943"/>
      <c r="B430" s="943"/>
      <c r="C430" s="943"/>
    </row>
    <row r="431" spans="1:3" ht="16.95" customHeight="1" x14ac:dyDescent="0.3">
      <c r="A431" s="943"/>
      <c r="B431" s="943"/>
      <c r="C431" s="943"/>
    </row>
    <row r="432" spans="1:3" ht="16.95" customHeight="1" x14ac:dyDescent="0.3">
      <c r="A432" s="943"/>
      <c r="B432" s="943"/>
      <c r="C432" s="943"/>
    </row>
    <row r="433" spans="1:3" ht="16.95" customHeight="1" x14ac:dyDescent="0.3">
      <c r="A433" s="943"/>
      <c r="B433" s="943"/>
      <c r="C433" s="943"/>
    </row>
    <row r="434" spans="1:3" ht="16.95" customHeight="1" x14ac:dyDescent="0.3">
      <c r="A434" s="943"/>
      <c r="B434" s="943"/>
      <c r="C434" s="943"/>
    </row>
    <row r="435" spans="1:3" ht="16.95" customHeight="1" x14ac:dyDescent="0.3">
      <c r="A435" s="943"/>
      <c r="B435" s="943"/>
      <c r="C435" s="943"/>
    </row>
    <row r="436" spans="1:3" ht="16.95" customHeight="1" x14ac:dyDescent="0.3">
      <c r="A436" s="943"/>
      <c r="B436" s="943"/>
      <c r="C436" s="943"/>
    </row>
    <row r="437" spans="1:3" ht="16.95" customHeight="1" x14ac:dyDescent="0.3">
      <c r="A437" s="943"/>
      <c r="B437" s="943"/>
      <c r="C437" s="943"/>
    </row>
    <row r="438" spans="1:3" ht="16.95" customHeight="1" x14ac:dyDescent="0.3">
      <c r="A438" s="943"/>
      <c r="B438" s="943"/>
      <c r="C438" s="943"/>
    </row>
    <row r="439" spans="1:3" ht="16.95" customHeight="1" x14ac:dyDescent="0.3">
      <c r="A439" s="943"/>
      <c r="B439" s="943"/>
      <c r="C439" s="943"/>
    </row>
    <row r="440" spans="1:3" ht="16.95" customHeight="1" x14ac:dyDescent="0.3">
      <c r="A440" s="943"/>
      <c r="B440" s="943"/>
      <c r="C440" s="943"/>
    </row>
    <row r="441" spans="1:3" ht="16.95" customHeight="1" x14ac:dyDescent="0.3">
      <c r="A441" s="943"/>
      <c r="B441" s="943"/>
      <c r="C441" s="943"/>
    </row>
    <row r="442" spans="1:3" ht="16.95" customHeight="1" x14ac:dyDescent="0.3">
      <c r="A442" s="943"/>
      <c r="B442" s="943"/>
      <c r="C442" s="943"/>
    </row>
    <row r="443" spans="1:3" ht="16.95" customHeight="1" x14ac:dyDescent="0.3">
      <c r="A443" s="943"/>
      <c r="B443" s="943"/>
      <c r="C443" s="943"/>
    </row>
    <row r="444" spans="1:3" ht="16.95" customHeight="1" x14ac:dyDescent="0.3">
      <c r="A444" s="943"/>
      <c r="B444" s="943"/>
      <c r="C444" s="943"/>
    </row>
    <row r="445" spans="1:3" ht="16.95" customHeight="1" x14ac:dyDescent="0.3">
      <c r="A445" s="943"/>
      <c r="B445" s="943"/>
      <c r="C445" s="943"/>
    </row>
    <row r="446" spans="1:3" ht="16.95" customHeight="1" x14ac:dyDescent="0.3">
      <c r="A446" s="943"/>
      <c r="B446" s="943"/>
      <c r="C446" s="943"/>
    </row>
    <row r="447" spans="1:3" ht="16.95" customHeight="1" x14ac:dyDescent="0.3">
      <c r="A447" s="943"/>
      <c r="B447" s="943"/>
      <c r="C447" s="943"/>
    </row>
    <row r="448" spans="1:3" ht="16.95" customHeight="1" x14ac:dyDescent="0.3">
      <c r="A448" s="943"/>
      <c r="B448" s="943"/>
      <c r="C448" s="943"/>
    </row>
    <row r="449" spans="1:3" ht="16.95" customHeight="1" x14ac:dyDescent="0.3">
      <c r="A449" s="943"/>
      <c r="B449" s="943"/>
      <c r="C449" s="943"/>
    </row>
    <row r="450" spans="1:3" ht="16.95" customHeight="1" x14ac:dyDescent="0.3">
      <c r="A450" s="943"/>
      <c r="B450" s="943"/>
      <c r="C450" s="943"/>
    </row>
    <row r="451" spans="1:3" ht="16.95" customHeight="1" x14ac:dyDescent="0.3">
      <c r="A451" s="943"/>
      <c r="B451" s="943"/>
      <c r="C451" s="943"/>
    </row>
    <row r="452" spans="1:3" ht="16.95" customHeight="1" x14ac:dyDescent="0.3">
      <c r="A452" s="943"/>
      <c r="B452" s="943"/>
      <c r="C452" s="943"/>
    </row>
    <row r="453" spans="1:3" ht="16.95" customHeight="1" x14ac:dyDescent="0.3">
      <c r="A453" s="943"/>
      <c r="B453" s="943"/>
      <c r="C453" s="943"/>
    </row>
    <row r="454" spans="1:3" ht="16.95" customHeight="1" x14ac:dyDescent="0.3">
      <c r="A454" s="943"/>
      <c r="B454" s="943"/>
      <c r="C454" s="943"/>
    </row>
    <row r="455" spans="1:3" ht="16.95" customHeight="1" x14ac:dyDescent="0.3">
      <c r="A455" s="943"/>
      <c r="B455" s="943"/>
      <c r="C455" s="943"/>
    </row>
    <row r="456" spans="1:3" ht="16.95" customHeight="1" x14ac:dyDescent="0.3">
      <c r="A456" s="943"/>
      <c r="B456" s="943"/>
      <c r="C456" s="943"/>
    </row>
    <row r="457" spans="1:3" ht="16.95" customHeight="1" x14ac:dyDescent="0.3">
      <c r="A457" s="943"/>
      <c r="B457" s="943"/>
      <c r="C457" s="943"/>
    </row>
    <row r="458" spans="1:3" ht="16.95" customHeight="1" x14ac:dyDescent="0.3">
      <c r="A458" s="943"/>
      <c r="B458" s="943"/>
      <c r="C458" s="943"/>
    </row>
    <row r="459" spans="1:3" ht="16.95" customHeight="1" x14ac:dyDescent="0.3">
      <c r="A459" s="943"/>
      <c r="B459" s="943"/>
      <c r="C459" s="943"/>
    </row>
    <row r="460" spans="1:3" ht="16.95" customHeight="1" x14ac:dyDescent="0.3">
      <c r="A460" s="943"/>
      <c r="B460" s="943"/>
      <c r="C460" s="943"/>
    </row>
    <row r="461" spans="1:3" ht="16.95" customHeight="1" x14ac:dyDescent="0.3">
      <c r="A461" s="943"/>
      <c r="B461" s="943"/>
      <c r="C461" s="943"/>
    </row>
    <row r="462" spans="1:3" ht="16.95" customHeight="1" x14ac:dyDescent="0.3">
      <c r="A462" s="943"/>
      <c r="B462" s="943"/>
      <c r="C462" s="943"/>
    </row>
    <row r="463" spans="1:3" ht="16.95" customHeight="1" x14ac:dyDescent="0.3">
      <c r="A463" s="943"/>
      <c r="B463" s="943"/>
      <c r="C463" s="943"/>
    </row>
    <row r="464" spans="1:3" ht="16.95" customHeight="1" x14ac:dyDescent="0.3">
      <c r="A464" s="943"/>
      <c r="B464" s="943"/>
      <c r="C464" s="943"/>
    </row>
    <row r="465" spans="1:3" ht="16.95" customHeight="1" x14ac:dyDescent="0.3">
      <c r="A465" s="943"/>
      <c r="B465" s="943"/>
      <c r="C465" s="943"/>
    </row>
    <row r="466" spans="1:3" ht="16.95" customHeight="1" x14ac:dyDescent="0.3">
      <c r="A466" s="943"/>
      <c r="B466" s="943"/>
      <c r="C466" s="943"/>
    </row>
    <row r="467" spans="1:3" ht="16.95" customHeight="1" x14ac:dyDescent="0.3">
      <c r="A467" s="943"/>
      <c r="B467" s="943"/>
      <c r="C467" s="943"/>
    </row>
    <row r="468" spans="1:3" ht="16.95" customHeight="1" x14ac:dyDescent="0.3">
      <c r="A468" s="943"/>
      <c r="B468" s="943"/>
      <c r="C468" s="943"/>
    </row>
    <row r="469" spans="1:3" ht="16.95" customHeight="1" x14ac:dyDescent="0.3">
      <c r="A469" s="943"/>
      <c r="B469" s="943"/>
      <c r="C469" s="943"/>
    </row>
    <row r="470" spans="1:3" ht="16.95" customHeight="1" x14ac:dyDescent="0.3">
      <c r="A470" s="943"/>
      <c r="B470" s="943"/>
      <c r="C470" s="943"/>
    </row>
    <row r="471" spans="1:3" ht="16.95" customHeight="1" x14ac:dyDescent="0.3">
      <c r="A471" s="943"/>
      <c r="B471" s="943"/>
      <c r="C471" s="943"/>
    </row>
    <row r="472" spans="1:3" ht="16.95" customHeight="1" x14ac:dyDescent="0.3">
      <c r="A472" s="943"/>
      <c r="B472" s="943"/>
      <c r="C472" s="943"/>
    </row>
    <row r="473" spans="1:3" ht="16.95" customHeight="1" x14ac:dyDescent="0.3">
      <c r="A473" s="943"/>
      <c r="B473" s="943"/>
      <c r="C473" s="943"/>
    </row>
    <row r="474" spans="1:3" ht="16.95" customHeight="1" x14ac:dyDescent="0.3">
      <c r="A474" s="943"/>
      <c r="B474" s="943"/>
      <c r="C474" s="943"/>
    </row>
    <row r="475" spans="1:3" ht="16.95" customHeight="1" x14ac:dyDescent="0.3">
      <c r="A475" s="943"/>
      <c r="B475" s="943"/>
      <c r="C475" s="943"/>
    </row>
    <row r="476" spans="1:3" ht="16.95" customHeight="1" x14ac:dyDescent="0.3">
      <c r="A476" s="943"/>
      <c r="B476" s="943"/>
      <c r="C476" s="943"/>
    </row>
    <row r="477" spans="1:3" ht="16.95" customHeight="1" x14ac:dyDescent="0.3">
      <c r="A477" s="943"/>
      <c r="B477" s="943"/>
      <c r="C477" s="943"/>
    </row>
    <row r="478" spans="1:3" ht="16.95" customHeight="1" x14ac:dyDescent="0.3">
      <c r="A478" s="943"/>
      <c r="B478" s="943"/>
      <c r="C478" s="943"/>
    </row>
    <row r="479" spans="1:3" ht="16.95" customHeight="1" x14ac:dyDescent="0.3">
      <c r="A479" s="943"/>
      <c r="B479" s="943"/>
      <c r="C479" s="943"/>
    </row>
    <row r="480" spans="1:3" ht="16.95" customHeight="1" x14ac:dyDescent="0.3">
      <c r="A480" s="943"/>
      <c r="B480" s="943"/>
      <c r="C480" s="943"/>
    </row>
    <row r="481" spans="1:3" ht="16.95" customHeight="1" x14ac:dyDescent="0.3">
      <c r="A481" s="943"/>
      <c r="B481" s="943"/>
      <c r="C481" s="943"/>
    </row>
    <row r="482" spans="1:3" ht="16.95" customHeight="1" x14ac:dyDescent="0.3">
      <c r="A482" s="943"/>
      <c r="B482" s="943"/>
      <c r="C482" s="943"/>
    </row>
    <row r="483" spans="1:3" ht="16.95" customHeight="1" x14ac:dyDescent="0.3">
      <c r="A483" s="943"/>
      <c r="B483" s="943"/>
      <c r="C483" s="943"/>
    </row>
    <row r="484" spans="1:3" ht="16.95" customHeight="1" x14ac:dyDescent="0.3">
      <c r="A484" s="943"/>
      <c r="B484" s="943"/>
      <c r="C484" s="943"/>
    </row>
    <row r="485" spans="1:3" ht="16.95" customHeight="1" x14ac:dyDescent="0.3">
      <c r="A485" s="943"/>
      <c r="B485" s="943"/>
      <c r="C485" s="943"/>
    </row>
    <row r="486" spans="1:3" ht="16.95" customHeight="1" x14ac:dyDescent="0.3">
      <c r="A486" s="943"/>
      <c r="B486" s="943"/>
      <c r="C486" s="943"/>
    </row>
    <row r="487" spans="1:3" ht="16.95" customHeight="1" x14ac:dyDescent="0.3">
      <c r="A487" s="943"/>
      <c r="B487" s="943"/>
      <c r="C487" s="943"/>
    </row>
    <row r="488" spans="1:3" ht="16.95" customHeight="1" x14ac:dyDescent="0.3">
      <c r="A488" s="943"/>
      <c r="B488" s="943"/>
      <c r="C488" s="943"/>
    </row>
    <row r="489" spans="1:3" ht="16.95" customHeight="1" x14ac:dyDescent="0.3">
      <c r="A489" s="943"/>
      <c r="B489" s="943"/>
      <c r="C489" s="943"/>
    </row>
    <row r="490" spans="1:3" ht="16.95" customHeight="1" x14ac:dyDescent="0.3">
      <c r="A490" s="943"/>
      <c r="B490" s="943"/>
      <c r="C490" s="943"/>
    </row>
    <row r="491" spans="1:3" ht="16.95" customHeight="1" x14ac:dyDescent="0.3">
      <c r="A491" s="943"/>
      <c r="B491" s="943"/>
      <c r="C491" s="943"/>
    </row>
    <row r="492" spans="1:3" ht="16.95" customHeight="1" x14ac:dyDescent="0.3">
      <c r="A492" s="943"/>
      <c r="B492" s="943"/>
      <c r="C492" s="943"/>
    </row>
    <row r="493" spans="1:3" ht="16.95" customHeight="1" x14ac:dyDescent="0.3">
      <c r="A493" s="943"/>
      <c r="B493" s="943"/>
      <c r="C493" s="943"/>
    </row>
    <row r="494" spans="1:3" ht="16.95" customHeight="1" x14ac:dyDescent="0.3">
      <c r="A494" s="943"/>
      <c r="B494" s="943"/>
      <c r="C494" s="943"/>
    </row>
    <row r="495" spans="1:3" ht="16.95" customHeight="1" x14ac:dyDescent="0.3">
      <c r="A495" s="943"/>
      <c r="B495" s="943"/>
      <c r="C495" s="943"/>
    </row>
    <row r="496" spans="1:3" ht="16.95" customHeight="1" x14ac:dyDescent="0.3">
      <c r="A496" s="943"/>
      <c r="B496" s="943"/>
      <c r="C496" s="943"/>
    </row>
    <row r="497" spans="1:3" ht="16.95" customHeight="1" x14ac:dyDescent="0.3">
      <c r="A497" s="943"/>
      <c r="B497" s="943"/>
      <c r="C497" s="943"/>
    </row>
    <row r="498" spans="1:3" ht="16.95" customHeight="1" x14ac:dyDescent="0.3">
      <c r="A498" s="943"/>
      <c r="B498" s="943"/>
      <c r="C498" s="943"/>
    </row>
    <row r="499" spans="1:3" ht="16.95" customHeight="1" x14ac:dyDescent="0.3">
      <c r="A499" s="943"/>
      <c r="B499" s="943"/>
      <c r="C499" s="943"/>
    </row>
    <row r="500" spans="1:3" ht="16.95" customHeight="1" x14ac:dyDescent="0.3">
      <c r="A500" s="943"/>
      <c r="B500" s="943"/>
      <c r="C500" s="943"/>
    </row>
    <row r="501" spans="1:3" ht="16.95" customHeight="1" x14ac:dyDescent="0.3">
      <c r="A501" s="943"/>
      <c r="B501" s="943"/>
      <c r="C501" s="943"/>
    </row>
    <row r="502" spans="1:3" ht="16.95" customHeight="1" x14ac:dyDescent="0.3">
      <c r="A502" s="943"/>
      <c r="B502" s="943"/>
      <c r="C502" s="943"/>
    </row>
    <row r="503" spans="1:3" ht="16.95" customHeight="1" x14ac:dyDescent="0.3">
      <c r="A503" s="943"/>
      <c r="B503" s="943"/>
      <c r="C503" s="943"/>
    </row>
    <row r="504" spans="1:3" ht="16.95" customHeight="1" x14ac:dyDescent="0.3">
      <c r="A504" s="943"/>
      <c r="B504" s="943"/>
      <c r="C504" s="943"/>
    </row>
    <row r="505" spans="1:3" ht="16.95" customHeight="1" x14ac:dyDescent="0.3">
      <c r="A505" s="943"/>
      <c r="B505" s="943"/>
      <c r="C505" s="943"/>
    </row>
    <row r="506" spans="1:3" ht="16.95" customHeight="1" x14ac:dyDescent="0.3">
      <c r="A506" s="943"/>
      <c r="B506" s="943"/>
      <c r="C506" s="943"/>
    </row>
    <row r="507" spans="1:3" ht="16.95" customHeight="1" x14ac:dyDescent="0.3">
      <c r="A507" s="943"/>
      <c r="B507" s="943"/>
      <c r="C507" s="943"/>
    </row>
    <row r="508" spans="1:3" ht="16.95" customHeight="1" x14ac:dyDescent="0.3">
      <c r="A508" s="943"/>
      <c r="B508" s="943"/>
      <c r="C508" s="943"/>
    </row>
    <row r="509" spans="1:3" ht="16.95" customHeight="1" x14ac:dyDescent="0.3">
      <c r="A509" s="943"/>
      <c r="B509" s="943"/>
      <c r="C509" s="943"/>
    </row>
    <row r="510" spans="1:3" ht="16.95" customHeight="1" x14ac:dyDescent="0.3">
      <c r="A510" s="943"/>
      <c r="B510" s="943"/>
      <c r="C510" s="943"/>
    </row>
    <row r="511" spans="1:3" ht="16.95" customHeight="1" x14ac:dyDescent="0.3">
      <c r="A511" s="943"/>
      <c r="B511" s="943"/>
      <c r="C511" s="943"/>
    </row>
    <row r="512" spans="1:3" ht="16.95" customHeight="1" x14ac:dyDescent="0.3">
      <c r="A512" s="943"/>
      <c r="B512" s="943"/>
      <c r="C512" s="943"/>
    </row>
    <row r="513" spans="1:3" ht="16.95" customHeight="1" x14ac:dyDescent="0.3">
      <c r="A513" s="943"/>
      <c r="B513" s="943"/>
      <c r="C513" s="943"/>
    </row>
    <row r="514" spans="1:3" ht="16.95" customHeight="1" x14ac:dyDescent="0.3">
      <c r="A514" s="943"/>
      <c r="B514" s="943"/>
      <c r="C514" s="943"/>
    </row>
    <row r="515" spans="1:3" ht="16.95" customHeight="1" x14ac:dyDescent="0.3">
      <c r="A515" s="943"/>
      <c r="B515" s="943"/>
      <c r="C515" s="943"/>
    </row>
    <row r="516" spans="1:3" ht="16.95" customHeight="1" x14ac:dyDescent="0.3">
      <c r="A516" s="943"/>
      <c r="B516" s="943"/>
      <c r="C516" s="943"/>
    </row>
    <row r="517" spans="1:3" ht="16.95" customHeight="1" x14ac:dyDescent="0.3">
      <c r="A517" s="943"/>
      <c r="B517" s="943"/>
      <c r="C517" s="943"/>
    </row>
    <row r="518" spans="1:3" ht="16.95" customHeight="1" x14ac:dyDescent="0.3">
      <c r="A518" s="943"/>
      <c r="B518" s="943"/>
      <c r="C518" s="943"/>
    </row>
    <row r="519" spans="1:3" ht="16.95" customHeight="1" x14ac:dyDescent="0.3">
      <c r="A519" s="943"/>
      <c r="B519" s="943"/>
      <c r="C519" s="943"/>
    </row>
    <row r="520" spans="1:3" ht="16.95" customHeight="1" x14ac:dyDescent="0.3">
      <c r="A520" s="943"/>
      <c r="B520" s="943"/>
      <c r="C520" s="943"/>
    </row>
    <row r="521" spans="1:3" ht="16.95" customHeight="1" x14ac:dyDescent="0.3">
      <c r="A521" s="943"/>
      <c r="B521" s="943"/>
      <c r="C521" s="943"/>
    </row>
    <row r="522" spans="1:3" ht="16.95" customHeight="1" x14ac:dyDescent="0.3">
      <c r="A522" s="943"/>
      <c r="B522" s="943"/>
      <c r="C522" s="943"/>
    </row>
    <row r="523" spans="1:3" ht="16.95" customHeight="1" x14ac:dyDescent="0.3">
      <c r="A523" s="943"/>
      <c r="B523" s="943"/>
      <c r="C523" s="943"/>
    </row>
    <row r="524" spans="1:3" ht="16.95" customHeight="1" x14ac:dyDescent="0.3">
      <c r="A524" s="943"/>
      <c r="B524" s="943"/>
      <c r="C524" s="943"/>
    </row>
    <row r="525" spans="1:3" ht="16.95" customHeight="1" x14ac:dyDescent="0.3">
      <c r="A525" s="943"/>
      <c r="B525" s="943"/>
      <c r="C525" s="943"/>
    </row>
    <row r="526" spans="1:3" ht="16.95" customHeight="1" x14ac:dyDescent="0.3">
      <c r="A526" s="943"/>
      <c r="B526" s="943"/>
      <c r="C526" s="943"/>
    </row>
    <row r="527" spans="1:3" ht="16.95" customHeight="1" x14ac:dyDescent="0.3">
      <c r="A527" s="943"/>
      <c r="B527" s="943"/>
      <c r="C527" s="943"/>
    </row>
    <row r="528" spans="1:3" ht="16.95" customHeight="1" x14ac:dyDescent="0.3">
      <c r="A528" s="943"/>
      <c r="B528" s="943"/>
      <c r="C528" s="943"/>
    </row>
    <row r="529" spans="1:3" ht="16.95" customHeight="1" x14ac:dyDescent="0.3">
      <c r="A529" s="943"/>
      <c r="B529" s="943"/>
      <c r="C529" s="943"/>
    </row>
    <row r="530" spans="1:3" ht="16.95" customHeight="1" x14ac:dyDescent="0.3">
      <c r="A530" s="943"/>
      <c r="B530" s="943"/>
      <c r="C530" s="943"/>
    </row>
    <row r="531" spans="1:3" ht="16.95" customHeight="1" x14ac:dyDescent="0.3">
      <c r="A531" s="943"/>
      <c r="B531" s="943"/>
      <c r="C531" s="943"/>
    </row>
    <row r="532" spans="1:3" ht="16.95" customHeight="1" x14ac:dyDescent="0.3">
      <c r="A532" s="943"/>
      <c r="B532" s="943"/>
      <c r="C532" s="943"/>
    </row>
    <row r="533" spans="1:3" ht="16.95" customHeight="1" x14ac:dyDescent="0.3">
      <c r="A533" s="943"/>
      <c r="B533" s="943"/>
      <c r="C533" s="943"/>
    </row>
    <row r="534" spans="1:3" ht="16.95" customHeight="1" x14ac:dyDescent="0.3">
      <c r="A534" s="943"/>
      <c r="B534" s="943"/>
      <c r="C534" s="943"/>
    </row>
    <row r="535" spans="1:3" ht="16.95" customHeight="1" x14ac:dyDescent="0.3">
      <c r="A535" s="943"/>
      <c r="B535" s="943"/>
      <c r="C535" s="943"/>
    </row>
    <row r="536" spans="1:3" ht="16.95" customHeight="1" x14ac:dyDescent="0.3">
      <c r="A536" s="943"/>
      <c r="B536" s="943"/>
      <c r="C536" s="943"/>
    </row>
    <row r="537" spans="1:3" ht="16.95" customHeight="1" x14ac:dyDescent="0.3">
      <c r="A537" s="943"/>
      <c r="B537" s="943"/>
      <c r="C537" s="943"/>
    </row>
    <row r="538" spans="1:3" ht="16.95" customHeight="1" x14ac:dyDescent="0.3">
      <c r="A538" s="943"/>
      <c r="B538" s="943"/>
      <c r="C538" s="943"/>
    </row>
    <row r="539" spans="1:3" ht="16.95" customHeight="1" x14ac:dyDescent="0.3">
      <c r="A539" s="943"/>
      <c r="B539" s="943"/>
      <c r="C539" s="943"/>
    </row>
    <row r="540" spans="1:3" ht="16.95" customHeight="1" x14ac:dyDescent="0.3">
      <c r="A540" s="943"/>
      <c r="B540" s="943"/>
      <c r="C540" s="943"/>
    </row>
    <row r="541" spans="1:3" ht="16.95" customHeight="1" x14ac:dyDescent="0.3">
      <c r="A541" s="943"/>
      <c r="B541" s="943"/>
      <c r="C541" s="943"/>
    </row>
    <row r="542" spans="1:3" ht="16.95" customHeight="1" x14ac:dyDescent="0.3">
      <c r="A542" s="943"/>
      <c r="B542" s="943"/>
      <c r="C542" s="943"/>
    </row>
    <row r="543" spans="1:3" ht="16.95" customHeight="1" x14ac:dyDescent="0.3">
      <c r="A543" s="943"/>
      <c r="B543" s="943"/>
      <c r="C543" s="943"/>
    </row>
    <row r="544" spans="1:3" ht="16.95" customHeight="1" x14ac:dyDescent="0.3">
      <c r="A544" s="943"/>
      <c r="B544" s="943"/>
      <c r="C544" s="943"/>
    </row>
    <row r="545" spans="1:3" ht="16.95" customHeight="1" x14ac:dyDescent="0.3">
      <c r="A545" s="943"/>
      <c r="B545" s="943"/>
      <c r="C545" s="943"/>
    </row>
    <row r="546" spans="1:3" ht="16.95" customHeight="1" x14ac:dyDescent="0.3">
      <c r="A546" s="943"/>
      <c r="B546" s="943"/>
      <c r="C546" s="943"/>
    </row>
    <row r="547" spans="1:3" ht="16.95" customHeight="1" x14ac:dyDescent="0.3">
      <c r="A547" s="943"/>
      <c r="B547" s="943"/>
      <c r="C547" s="943"/>
    </row>
    <row r="548" spans="1:3" ht="16.95" customHeight="1" x14ac:dyDescent="0.3">
      <c r="A548" s="943"/>
      <c r="B548" s="943"/>
      <c r="C548" s="943"/>
    </row>
    <row r="549" spans="1:3" ht="16.95" customHeight="1" x14ac:dyDescent="0.3">
      <c r="A549" s="943"/>
      <c r="B549" s="943"/>
      <c r="C549" s="943"/>
    </row>
    <row r="550" spans="1:3" ht="16.95" customHeight="1" x14ac:dyDescent="0.3">
      <c r="A550" s="943"/>
      <c r="B550" s="943"/>
      <c r="C550" s="943"/>
    </row>
    <row r="551" spans="1:3" ht="16.95" customHeight="1" x14ac:dyDescent="0.3">
      <c r="A551" s="943"/>
      <c r="B551" s="943"/>
      <c r="C551" s="943"/>
    </row>
    <row r="552" spans="1:3" ht="16.95" customHeight="1" x14ac:dyDescent="0.3">
      <c r="A552" s="943"/>
      <c r="B552" s="943"/>
      <c r="C552" s="943"/>
    </row>
    <row r="553" spans="1:3" ht="16.95" customHeight="1" x14ac:dyDescent="0.3">
      <c r="A553" s="943"/>
      <c r="B553" s="943"/>
      <c r="C553" s="943"/>
    </row>
    <row r="554" spans="1:3" ht="16.95" customHeight="1" x14ac:dyDescent="0.3">
      <c r="A554" s="943"/>
      <c r="B554" s="943"/>
      <c r="C554" s="943"/>
    </row>
    <row r="555" spans="1:3" ht="16.95" customHeight="1" x14ac:dyDescent="0.3">
      <c r="A555" s="943"/>
      <c r="B555" s="943"/>
      <c r="C555" s="943"/>
    </row>
    <row r="556" spans="1:3" ht="16.95" customHeight="1" x14ac:dyDescent="0.3">
      <c r="A556" s="943"/>
      <c r="B556" s="943"/>
      <c r="C556" s="943"/>
    </row>
    <row r="557" spans="1:3" ht="16.95" customHeight="1" x14ac:dyDescent="0.3">
      <c r="A557" s="943"/>
      <c r="B557" s="943"/>
      <c r="C557" s="943"/>
    </row>
    <row r="558" spans="1:3" ht="16.95" customHeight="1" x14ac:dyDescent="0.3">
      <c r="A558" s="943"/>
      <c r="B558" s="943"/>
      <c r="C558" s="943"/>
    </row>
    <row r="559" spans="1:3" ht="16.95" customHeight="1" x14ac:dyDescent="0.3">
      <c r="A559" s="943"/>
      <c r="B559" s="943"/>
      <c r="C559" s="943"/>
    </row>
    <row r="560" spans="1:3" ht="16.95" customHeight="1" x14ac:dyDescent="0.3">
      <c r="A560" s="943"/>
      <c r="B560" s="943"/>
      <c r="C560" s="943"/>
    </row>
    <row r="561" spans="1:3" ht="16.95" customHeight="1" x14ac:dyDescent="0.3">
      <c r="A561" s="943"/>
      <c r="B561" s="943"/>
      <c r="C561" s="943"/>
    </row>
    <row r="562" spans="1:3" ht="16.95" customHeight="1" x14ac:dyDescent="0.3">
      <c r="A562" s="943"/>
      <c r="B562" s="943"/>
      <c r="C562" s="943"/>
    </row>
    <row r="563" spans="1:3" ht="16.95" customHeight="1" x14ac:dyDescent="0.3">
      <c r="A563" s="943"/>
      <c r="B563" s="943"/>
      <c r="C563" s="943"/>
    </row>
    <row r="564" spans="1:3" ht="16.95" customHeight="1" x14ac:dyDescent="0.3">
      <c r="A564" s="943"/>
      <c r="B564" s="943"/>
      <c r="C564" s="943"/>
    </row>
    <row r="565" spans="1:3" ht="16.95" customHeight="1" x14ac:dyDescent="0.3">
      <c r="A565" s="943"/>
      <c r="B565" s="943"/>
      <c r="C565" s="943"/>
    </row>
    <row r="566" spans="1:3" ht="16.95" customHeight="1" x14ac:dyDescent="0.3">
      <c r="A566" s="943"/>
      <c r="B566" s="943"/>
      <c r="C566" s="943"/>
    </row>
    <row r="567" spans="1:3" ht="16.95" customHeight="1" x14ac:dyDescent="0.3">
      <c r="A567" s="943"/>
      <c r="B567" s="943"/>
      <c r="C567" s="943"/>
    </row>
    <row r="568" spans="1:3" ht="16.95" customHeight="1" x14ac:dyDescent="0.3">
      <c r="A568" s="943"/>
      <c r="B568" s="943"/>
      <c r="C568" s="943"/>
    </row>
    <row r="569" spans="1:3" ht="16.95" customHeight="1" x14ac:dyDescent="0.3">
      <c r="A569" s="943"/>
      <c r="B569" s="943"/>
      <c r="C569" s="943"/>
    </row>
    <row r="570" spans="1:3" ht="16.95" customHeight="1" x14ac:dyDescent="0.3">
      <c r="A570" s="943"/>
      <c r="B570" s="943"/>
      <c r="C570" s="943"/>
    </row>
    <row r="571" spans="1:3" ht="16.95" customHeight="1" x14ac:dyDescent="0.3">
      <c r="A571" s="943"/>
      <c r="B571" s="943"/>
      <c r="C571" s="943"/>
    </row>
    <row r="572" spans="1:3" ht="16.95" customHeight="1" x14ac:dyDescent="0.3">
      <c r="A572" s="943"/>
      <c r="B572" s="943"/>
      <c r="C572" s="943"/>
    </row>
    <row r="573" spans="1:3" ht="16.95" customHeight="1" x14ac:dyDescent="0.3">
      <c r="A573" s="943"/>
      <c r="B573" s="943"/>
      <c r="C573" s="943"/>
    </row>
    <row r="574" spans="1:3" ht="16.95" customHeight="1" x14ac:dyDescent="0.3">
      <c r="A574" s="943"/>
      <c r="B574" s="943"/>
      <c r="C574" s="943"/>
    </row>
    <row r="575" spans="1:3" ht="16.95" customHeight="1" x14ac:dyDescent="0.3">
      <c r="A575" s="943"/>
      <c r="B575" s="943"/>
      <c r="C575" s="943"/>
    </row>
    <row r="576" spans="1:3" ht="16.95" customHeight="1" x14ac:dyDescent="0.3">
      <c r="A576" s="943"/>
      <c r="B576" s="943"/>
      <c r="C576" s="943"/>
    </row>
    <row r="577" spans="1:3" ht="16.95" customHeight="1" x14ac:dyDescent="0.3">
      <c r="A577" s="943"/>
      <c r="B577" s="943"/>
      <c r="C577" s="943"/>
    </row>
    <row r="578" spans="1:3" ht="16.95" customHeight="1" x14ac:dyDescent="0.3">
      <c r="A578" s="943"/>
      <c r="B578" s="943"/>
      <c r="C578" s="943"/>
    </row>
    <row r="579" spans="1:3" ht="16.95" customHeight="1" x14ac:dyDescent="0.3">
      <c r="A579" s="943"/>
      <c r="B579" s="943"/>
      <c r="C579" s="943"/>
    </row>
    <row r="580" spans="1:3" ht="16.95" customHeight="1" x14ac:dyDescent="0.3">
      <c r="A580" s="943"/>
      <c r="B580" s="943"/>
      <c r="C580" s="943"/>
    </row>
    <row r="581" spans="1:3" ht="16.95" customHeight="1" x14ac:dyDescent="0.3">
      <c r="A581" s="943"/>
      <c r="B581" s="943"/>
      <c r="C581" s="943"/>
    </row>
    <row r="582" spans="1:3" ht="16.95" customHeight="1" x14ac:dyDescent="0.3">
      <c r="A582" s="943"/>
      <c r="B582" s="943"/>
      <c r="C582" s="943"/>
    </row>
    <row r="583" spans="1:3" ht="16.95" customHeight="1" x14ac:dyDescent="0.3">
      <c r="A583" s="943"/>
      <c r="B583" s="943"/>
      <c r="C583" s="943"/>
    </row>
    <row r="584" spans="1:3" ht="16.95" customHeight="1" x14ac:dyDescent="0.3">
      <c r="A584" s="943"/>
      <c r="B584" s="943"/>
      <c r="C584" s="943"/>
    </row>
    <row r="585" spans="1:3" ht="16.95" customHeight="1" x14ac:dyDescent="0.3">
      <c r="A585" s="943"/>
      <c r="B585" s="943"/>
      <c r="C585" s="943"/>
    </row>
    <row r="586" spans="1:3" ht="16.95" customHeight="1" x14ac:dyDescent="0.3">
      <c r="A586" s="943"/>
      <c r="B586" s="943"/>
      <c r="C586" s="943"/>
    </row>
    <row r="587" spans="1:3" ht="16.95" customHeight="1" x14ac:dyDescent="0.3">
      <c r="A587" s="943"/>
      <c r="B587" s="943"/>
      <c r="C587" s="943"/>
    </row>
    <row r="588" spans="1:3" ht="16.95" customHeight="1" x14ac:dyDescent="0.3">
      <c r="A588" s="943"/>
      <c r="B588" s="943"/>
      <c r="C588" s="943"/>
    </row>
    <row r="589" spans="1:3" ht="16.95" customHeight="1" x14ac:dyDescent="0.3">
      <c r="A589" s="943"/>
      <c r="B589" s="943"/>
      <c r="C589" s="943"/>
    </row>
    <row r="590" spans="1:3" ht="16.95" customHeight="1" x14ac:dyDescent="0.3">
      <c r="A590" s="943"/>
      <c r="B590" s="943"/>
      <c r="C590" s="943"/>
    </row>
    <row r="591" spans="1:3" ht="16.95" customHeight="1" x14ac:dyDescent="0.3">
      <c r="A591" s="943"/>
      <c r="B591" s="943"/>
      <c r="C591" s="943"/>
    </row>
    <row r="592" spans="1:3" ht="16.95" customHeight="1" x14ac:dyDescent="0.3">
      <c r="A592" s="943"/>
      <c r="B592" s="943"/>
      <c r="C592" s="943"/>
    </row>
    <row r="593" spans="1:3" ht="16.95" customHeight="1" x14ac:dyDescent="0.3">
      <c r="A593" s="943"/>
      <c r="B593" s="943"/>
      <c r="C593" s="943"/>
    </row>
    <row r="594" spans="1:3" ht="16.95" customHeight="1" x14ac:dyDescent="0.3">
      <c r="A594" s="943"/>
      <c r="B594" s="943"/>
      <c r="C594" s="943"/>
    </row>
    <row r="595" spans="1:3" ht="16.95" customHeight="1" x14ac:dyDescent="0.3">
      <c r="A595" s="943"/>
      <c r="B595" s="943"/>
      <c r="C595" s="943"/>
    </row>
    <row r="596" spans="1:3" ht="16.95" customHeight="1" x14ac:dyDescent="0.3">
      <c r="A596" s="943"/>
      <c r="B596" s="943"/>
      <c r="C596" s="943"/>
    </row>
    <row r="597" spans="1:3" ht="16.95" customHeight="1" x14ac:dyDescent="0.3">
      <c r="A597" s="943"/>
      <c r="B597" s="943"/>
      <c r="C597" s="943"/>
    </row>
    <row r="598" spans="1:3" ht="16.95" customHeight="1" x14ac:dyDescent="0.3">
      <c r="A598" s="943"/>
      <c r="B598" s="943"/>
      <c r="C598" s="943"/>
    </row>
    <row r="599" spans="1:3" ht="16.95" customHeight="1" x14ac:dyDescent="0.3">
      <c r="A599" s="943"/>
      <c r="B599" s="943"/>
      <c r="C599" s="943"/>
    </row>
    <row r="600" spans="1:3" ht="16.95" customHeight="1" x14ac:dyDescent="0.3">
      <c r="A600" s="943"/>
      <c r="B600" s="943"/>
      <c r="C600" s="943"/>
    </row>
    <row r="601" spans="1:3" ht="16.95" customHeight="1" x14ac:dyDescent="0.3">
      <c r="A601" s="943"/>
      <c r="B601" s="943"/>
      <c r="C601" s="943"/>
    </row>
    <row r="602" spans="1:3" ht="16.95" customHeight="1" x14ac:dyDescent="0.3">
      <c r="A602" s="943"/>
      <c r="B602" s="943"/>
      <c r="C602" s="943"/>
    </row>
    <row r="603" spans="1:3" ht="16.95" customHeight="1" x14ac:dyDescent="0.3">
      <c r="A603" s="943"/>
      <c r="B603" s="943"/>
      <c r="C603" s="943"/>
    </row>
    <row r="604" spans="1:3" ht="16.95" customHeight="1" x14ac:dyDescent="0.3">
      <c r="A604" s="943"/>
      <c r="B604" s="943"/>
      <c r="C604" s="943"/>
    </row>
    <row r="605" spans="1:3" ht="16.95" customHeight="1" x14ac:dyDescent="0.3">
      <c r="A605" s="943"/>
      <c r="B605" s="943"/>
      <c r="C605" s="943"/>
    </row>
    <row r="606" spans="1:3" ht="16.95" customHeight="1" x14ac:dyDescent="0.3">
      <c r="A606" s="943"/>
      <c r="B606" s="943"/>
      <c r="C606" s="943"/>
    </row>
    <row r="607" spans="1:3" ht="16.95" customHeight="1" x14ac:dyDescent="0.3">
      <c r="A607" s="943"/>
      <c r="B607" s="943"/>
      <c r="C607" s="943"/>
    </row>
    <row r="608" spans="1:3" ht="16.95" customHeight="1" x14ac:dyDescent="0.3">
      <c r="A608" s="943"/>
      <c r="B608" s="943"/>
      <c r="C608" s="943"/>
    </row>
    <row r="609" spans="1:3" ht="16.95" customHeight="1" x14ac:dyDescent="0.3">
      <c r="A609" s="943"/>
      <c r="B609" s="943"/>
      <c r="C609" s="943"/>
    </row>
    <row r="610" spans="1:3" ht="16.95" customHeight="1" x14ac:dyDescent="0.3">
      <c r="A610" s="943"/>
      <c r="B610" s="943"/>
      <c r="C610" s="943"/>
    </row>
    <row r="611" spans="1:3" ht="16.95" customHeight="1" x14ac:dyDescent="0.3">
      <c r="A611" s="943"/>
      <c r="B611" s="943"/>
      <c r="C611" s="943"/>
    </row>
    <row r="612" spans="1:3" ht="16.95" customHeight="1" x14ac:dyDescent="0.3">
      <c r="A612" s="943"/>
      <c r="B612" s="943"/>
      <c r="C612" s="943"/>
    </row>
    <row r="613" spans="1:3" ht="16.95" customHeight="1" x14ac:dyDescent="0.3">
      <c r="A613" s="943"/>
      <c r="B613" s="943"/>
      <c r="C613" s="943"/>
    </row>
    <row r="614" spans="1:3" ht="16.95" customHeight="1" x14ac:dyDescent="0.3">
      <c r="A614" s="943"/>
      <c r="B614" s="943"/>
      <c r="C614" s="943"/>
    </row>
    <row r="615" spans="1:3" ht="16.95" customHeight="1" x14ac:dyDescent="0.3">
      <c r="A615" s="943"/>
      <c r="B615" s="943"/>
      <c r="C615" s="943"/>
    </row>
    <row r="616" spans="1:3" ht="16.95" customHeight="1" x14ac:dyDescent="0.3">
      <c r="A616" s="943"/>
      <c r="B616" s="943"/>
      <c r="C616" s="943"/>
    </row>
    <row r="617" spans="1:3" ht="16.95" customHeight="1" x14ac:dyDescent="0.3">
      <c r="A617" s="943"/>
      <c r="B617" s="943"/>
      <c r="C617" s="943"/>
    </row>
    <row r="618" spans="1:3" ht="16.95" customHeight="1" x14ac:dyDescent="0.3">
      <c r="A618" s="943"/>
      <c r="B618" s="943"/>
      <c r="C618" s="943"/>
    </row>
    <row r="619" spans="1:3" ht="16.95" customHeight="1" x14ac:dyDescent="0.3">
      <c r="A619" s="943"/>
      <c r="B619" s="943"/>
      <c r="C619" s="943"/>
    </row>
    <row r="620" spans="1:3" ht="16.95" customHeight="1" x14ac:dyDescent="0.3">
      <c r="A620" s="943"/>
      <c r="B620" s="943"/>
      <c r="C620" s="943"/>
    </row>
    <row r="621" spans="1:3" ht="16.95" customHeight="1" x14ac:dyDescent="0.3">
      <c r="A621" s="943"/>
      <c r="B621" s="943"/>
      <c r="C621" s="943"/>
    </row>
    <row r="622" spans="1:3" ht="16.95" customHeight="1" x14ac:dyDescent="0.3">
      <c r="A622" s="943"/>
      <c r="B622" s="943"/>
      <c r="C622" s="943"/>
    </row>
    <row r="623" spans="1:3" ht="16.95" customHeight="1" x14ac:dyDescent="0.3">
      <c r="A623" s="943"/>
      <c r="B623" s="943"/>
      <c r="C623" s="943"/>
    </row>
    <row r="624" spans="1:3" ht="16.95" customHeight="1" x14ac:dyDescent="0.3">
      <c r="A624" s="943"/>
      <c r="B624" s="943"/>
      <c r="C624" s="943"/>
    </row>
    <row r="625" spans="1:3" ht="16.95" customHeight="1" x14ac:dyDescent="0.3">
      <c r="A625" s="943"/>
      <c r="B625" s="943"/>
      <c r="C625" s="943"/>
    </row>
    <row r="626" spans="1:3" ht="16.95" customHeight="1" x14ac:dyDescent="0.3">
      <c r="A626" s="943"/>
      <c r="B626" s="943"/>
      <c r="C626" s="943"/>
    </row>
    <row r="627" spans="1:3" ht="16.95" customHeight="1" x14ac:dyDescent="0.3">
      <c r="A627" s="943"/>
      <c r="B627" s="943"/>
      <c r="C627" s="943"/>
    </row>
    <row r="628" spans="1:3" ht="16.95" customHeight="1" x14ac:dyDescent="0.3">
      <c r="A628" s="943"/>
      <c r="B628" s="943"/>
      <c r="C628" s="943"/>
    </row>
    <row r="629" spans="1:3" ht="16.95" customHeight="1" x14ac:dyDescent="0.3">
      <c r="A629" s="943"/>
      <c r="B629" s="943"/>
      <c r="C629" s="943"/>
    </row>
    <row r="630" spans="1:3" ht="16.95" customHeight="1" x14ac:dyDescent="0.3">
      <c r="A630" s="943"/>
      <c r="B630" s="943"/>
      <c r="C630" s="943"/>
    </row>
    <row r="631" spans="1:3" ht="16.95" customHeight="1" x14ac:dyDescent="0.3">
      <c r="A631" s="943"/>
      <c r="B631" s="943"/>
      <c r="C631" s="943"/>
    </row>
    <row r="632" spans="1:3" ht="16.95" customHeight="1" x14ac:dyDescent="0.3">
      <c r="A632" s="943"/>
      <c r="B632" s="943"/>
      <c r="C632" s="943"/>
    </row>
    <row r="633" spans="1:3" ht="16.95" customHeight="1" x14ac:dyDescent="0.3">
      <c r="A633" s="943"/>
      <c r="B633" s="943"/>
      <c r="C633" s="943"/>
    </row>
    <row r="634" spans="1:3" ht="16.95" customHeight="1" x14ac:dyDescent="0.3">
      <c r="A634" s="943"/>
      <c r="B634" s="943"/>
      <c r="C634" s="943"/>
    </row>
    <row r="635" spans="1:3" ht="16.95" customHeight="1" x14ac:dyDescent="0.3">
      <c r="A635" s="943"/>
      <c r="B635" s="943"/>
      <c r="C635" s="943"/>
    </row>
    <row r="636" spans="1:3" ht="16.95" customHeight="1" x14ac:dyDescent="0.3">
      <c r="A636" s="943"/>
      <c r="B636" s="943"/>
      <c r="C636" s="943"/>
    </row>
    <row r="637" spans="1:3" ht="16.95" customHeight="1" x14ac:dyDescent="0.3">
      <c r="A637" s="943"/>
      <c r="B637" s="943"/>
      <c r="C637" s="943"/>
    </row>
    <row r="638" spans="1:3" ht="16.95" customHeight="1" x14ac:dyDescent="0.3">
      <c r="A638" s="943"/>
      <c r="B638" s="943"/>
      <c r="C638" s="943"/>
    </row>
    <row r="639" spans="1:3" ht="16.95" customHeight="1" x14ac:dyDescent="0.3">
      <c r="A639" s="943"/>
      <c r="B639" s="943"/>
      <c r="C639" s="943"/>
    </row>
    <row r="640" spans="1:3" ht="16.95" customHeight="1" x14ac:dyDescent="0.3">
      <c r="A640" s="943"/>
      <c r="B640" s="943"/>
      <c r="C640" s="943"/>
    </row>
    <row r="641" spans="1:3" ht="16.95" customHeight="1" x14ac:dyDescent="0.3">
      <c r="A641" s="943"/>
      <c r="B641" s="943"/>
      <c r="C641" s="943"/>
    </row>
    <row r="642" spans="1:3" ht="16.95" customHeight="1" x14ac:dyDescent="0.3">
      <c r="A642" s="943"/>
      <c r="B642" s="943"/>
      <c r="C642" s="943"/>
    </row>
    <row r="643" spans="1:3" ht="16.95" customHeight="1" x14ac:dyDescent="0.3">
      <c r="A643" s="943"/>
      <c r="B643" s="943"/>
      <c r="C643" s="943"/>
    </row>
    <row r="644" spans="1:3" ht="16.95" customHeight="1" x14ac:dyDescent="0.3">
      <c r="A644" s="943"/>
      <c r="B644" s="943"/>
      <c r="C644" s="943"/>
    </row>
    <row r="645" spans="1:3" ht="16.95" customHeight="1" x14ac:dyDescent="0.3">
      <c r="A645" s="943"/>
      <c r="B645" s="943"/>
      <c r="C645" s="943"/>
    </row>
    <row r="646" spans="1:3" ht="16.95" customHeight="1" x14ac:dyDescent="0.3">
      <c r="A646" s="943"/>
      <c r="B646" s="943"/>
      <c r="C646" s="943"/>
    </row>
    <row r="647" spans="1:3" ht="16.95" customHeight="1" x14ac:dyDescent="0.3">
      <c r="A647" s="943"/>
      <c r="B647" s="943"/>
      <c r="C647" s="943"/>
    </row>
    <row r="648" spans="1:3" ht="16.95" customHeight="1" x14ac:dyDescent="0.3">
      <c r="A648" s="943"/>
      <c r="B648" s="943"/>
      <c r="C648" s="943"/>
    </row>
    <row r="649" spans="1:3" ht="16.95" customHeight="1" x14ac:dyDescent="0.3">
      <c r="A649" s="943"/>
      <c r="B649" s="943"/>
      <c r="C649" s="943"/>
    </row>
    <row r="650" spans="1:3" ht="16.95" customHeight="1" x14ac:dyDescent="0.3">
      <c r="A650" s="943"/>
      <c r="B650" s="943"/>
      <c r="C650" s="943"/>
    </row>
    <row r="651" spans="1:3" ht="16.95" customHeight="1" x14ac:dyDescent="0.3">
      <c r="A651" s="943"/>
      <c r="B651" s="943"/>
      <c r="C651" s="943"/>
    </row>
    <row r="652" spans="1:3" ht="16.95" customHeight="1" x14ac:dyDescent="0.3">
      <c r="A652" s="943"/>
      <c r="B652" s="943"/>
      <c r="C652" s="943"/>
    </row>
    <row r="653" spans="1:3" ht="16.95" customHeight="1" x14ac:dyDescent="0.3">
      <c r="A653" s="943"/>
      <c r="B653" s="943"/>
      <c r="C653" s="943"/>
    </row>
    <row r="654" spans="1:3" ht="16.95" customHeight="1" x14ac:dyDescent="0.3">
      <c r="A654" s="943"/>
      <c r="B654" s="943"/>
      <c r="C654" s="943"/>
    </row>
    <row r="655" spans="1:3" ht="16.95" customHeight="1" x14ac:dyDescent="0.3">
      <c r="A655" s="943"/>
      <c r="B655" s="943"/>
      <c r="C655" s="943"/>
    </row>
    <row r="656" spans="1:3" ht="16.95" customHeight="1" x14ac:dyDescent="0.3">
      <c r="A656" s="943"/>
      <c r="B656" s="943"/>
      <c r="C656" s="943"/>
    </row>
    <row r="657" spans="1:3" ht="16.95" customHeight="1" x14ac:dyDescent="0.3">
      <c r="A657" s="943"/>
      <c r="B657" s="943"/>
      <c r="C657" s="943"/>
    </row>
    <row r="658" spans="1:3" ht="16.95" customHeight="1" x14ac:dyDescent="0.3">
      <c r="A658" s="943"/>
      <c r="B658" s="943"/>
      <c r="C658" s="943"/>
    </row>
    <row r="659" spans="1:3" ht="16.95" customHeight="1" x14ac:dyDescent="0.3">
      <c r="A659" s="943"/>
      <c r="B659" s="943"/>
      <c r="C659" s="943"/>
    </row>
    <row r="660" spans="1:3" ht="16.95" customHeight="1" x14ac:dyDescent="0.3">
      <c r="A660" s="943"/>
      <c r="B660" s="943"/>
      <c r="C660" s="943"/>
    </row>
    <row r="661" spans="1:3" ht="16.95" customHeight="1" x14ac:dyDescent="0.3">
      <c r="A661" s="943"/>
      <c r="B661" s="943"/>
      <c r="C661" s="943"/>
    </row>
    <row r="662" spans="1:3" ht="16.95" customHeight="1" x14ac:dyDescent="0.3">
      <c r="A662" s="943"/>
      <c r="B662" s="943"/>
      <c r="C662" s="943"/>
    </row>
    <row r="663" spans="1:3" ht="16.95" customHeight="1" x14ac:dyDescent="0.3">
      <c r="A663" s="943"/>
      <c r="B663" s="943"/>
      <c r="C663" s="943"/>
    </row>
    <row r="664" spans="1:3" ht="16.95" customHeight="1" x14ac:dyDescent="0.3">
      <c r="A664" s="943"/>
      <c r="B664" s="943"/>
      <c r="C664" s="943"/>
    </row>
    <row r="665" spans="1:3" ht="16.95" customHeight="1" x14ac:dyDescent="0.3">
      <c r="A665" s="943"/>
      <c r="B665" s="943"/>
      <c r="C665" s="943"/>
    </row>
    <row r="666" spans="1:3" ht="16.95" customHeight="1" x14ac:dyDescent="0.3">
      <c r="A666" s="943"/>
      <c r="B666" s="943"/>
      <c r="C666" s="943"/>
    </row>
    <row r="667" spans="1:3" ht="16.95" customHeight="1" x14ac:dyDescent="0.3">
      <c r="A667" s="943"/>
      <c r="B667" s="943"/>
      <c r="C667" s="943"/>
    </row>
    <row r="668" spans="1:3" ht="16.95" customHeight="1" x14ac:dyDescent="0.3">
      <c r="A668" s="943"/>
      <c r="B668" s="943"/>
      <c r="C668" s="943"/>
    </row>
    <row r="669" spans="1:3" ht="16.95" customHeight="1" x14ac:dyDescent="0.3">
      <c r="A669" s="943"/>
      <c r="B669" s="943"/>
      <c r="C669" s="943"/>
    </row>
    <row r="670" spans="1:3" ht="16.95" customHeight="1" x14ac:dyDescent="0.3">
      <c r="A670" s="943"/>
      <c r="B670" s="943"/>
      <c r="C670" s="943"/>
    </row>
    <row r="671" spans="1:3" ht="16.95" customHeight="1" x14ac:dyDescent="0.3">
      <c r="A671" s="943"/>
      <c r="B671" s="943"/>
      <c r="C671" s="943"/>
    </row>
    <row r="672" spans="1:3" ht="16.95" customHeight="1" x14ac:dyDescent="0.3">
      <c r="A672" s="943"/>
      <c r="B672" s="943"/>
      <c r="C672" s="943"/>
    </row>
    <row r="673" spans="1:3" ht="16.95" customHeight="1" x14ac:dyDescent="0.3">
      <c r="A673" s="943"/>
      <c r="B673" s="943"/>
      <c r="C673" s="943"/>
    </row>
    <row r="674" spans="1:3" ht="16.95" customHeight="1" x14ac:dyDescent="0.3">
      <c r="A674" s="943"/>
      <c r="B674" s="943"/>
      <c r="C674" s="943"/>
    </row>
    <row r="675" spans="1:3" ht="16.95" customHeight="1" x14ac:dyDescent="0.3">
      <c r="A675" s="943"/>
      <c r="B675" s="943"/>
      <c r="C675" s="943"/>
    </row>
    <row r="676" spans="1:3" ht="16.95" customHeight="1" x14ac:dyDescent="0.3">
      <c r="A676" s="943"/>
      <c r="B676" s="943"/>
      <c r="C676" s="943"/>
    </row>
    <row r="677" spans="1:3" ht="16.95" customHeight="1" x14ac:dyDescent="0.3">
      <c r="A677" s="943"/>
      <c r="B677" s="943"/>
      <c r="C677" s="943"/>
    </row>
    <row r="678" spans="1:3" ht="16.95" customHeight="1" x14ac:dyDescent="0.3">
      <c r="A678" s="943"/>
      <c r="B678" s="943"/>
      <c r="C678" s="943"/>
    </row>
    <row r="679" spans="1:3" ht="16.95" customHeight="1" x14ac:dyDescent="0.3">
      <c r="A679" s="943"/>
      <c r="B679" s="943"/>
      <c r="C679" s="943"/>
    </row>
    <row r="680" spans="1:3" ht="16.95" customHeight="1" x14ac:dyDescent="0.3">
      <c r="A680" s="943"/>
      <c r="B680" s="943"/>
      <c r="C680" s="943"/>
    </row>
    <row r="681" spans="1:3" ht="16.95" customHeight="1" x14ac:dyDescent="0.3">
      <c r="A681" s="943"/>
      <c r="B681" s="943"/>
      <c r="C681" s="943"/>
    </row>
    <row r="682" spans="1:3" ht="16.95" customHeight="1" x14ac:dyDescent="0.3">
      <c r="A682" s="943"/>
      <c r="B682" s="943"/>
      <c r="C682" s="943"/>
    </row>
    <row r="683" spans="1:3" ht="16.95" customHeight="1" x14ac:dyDescent="0.3">
      <c r="A683" s="943"/>
      <c r="B683" s="943"/>
      <c r="C683" s="943"/>
    </row>
    <row r="684" spans="1:3" ht="16.95" customHeight="1" x14ac:dyDescent="0.3">
      <c r="A684" s="943"/>
      <c r="B684" s="943"/>
      <c r="C684" s="943"/>
    </row>
    <row r="685" spans="1:3" ht="16.95" customHeight="1" x14ac:dyDescent="0.3">
      <c r="A685" s="943"/>
      <c r="B685" s="943"/>
      <c r="C685" s="943"/>
    </row>
    <row r="686" spans="1:3" ht="16.95" customHeight="1" x14ac:dyDescent="0.3">
      <c r="A686" s="943"/>
      <c r="B686" s="943"/>
      <c r="C686" s="943"/>
    </row>
    <row r="687" spans="1:3" ht="16.95" customHeight="1" x14ac:dyDescent="0.3">
      <c r="A687" s="943"/>
      <c r="B687" s="943"/>
      <c r="C687" s="943"/>
    </row>
    <row r="688" spans="1:3" ht="16.95" customHeight="1" x14ac:dyDescent="0.3">
      <c r="A688" s="943"/>
      <c r="B688" s="943"/>
      <c r="C688" s="943"/>
    </row>
    <row r="689" spans="1:3" ht="16.95" customHeight="1" x14ac:dyDescent="0.3">
      <c r="A689" s="943"/>
      <c r="B689" s="943"/>
      <c r="C689" s="943"/>
    </row>
    <row r="690" spans="1:3" ht="16.95" customHeight="1" x14ac:dyDescent="0.3">
      <c r="A690" s="943"/>
      <c r="B690" s="943"/>
      <c r="C690" s="943"/>
    </row>
    <row r="691" spans="1:3" ht="16.95" customHeight="1" x14ac:dyDescent="0.3">
      <c r="A691" s="943"/>
      <c r="B691" s="943"/>
      <c r="C691" s="943"/>
    </row>
    <row r="692" spans="1:3" ht="16.95" customHeight="1" x14ac:dyDescent="0.3">
      <c r="A692" s="943"/>
      <c r="B692" s="943"/>
      <c r="C692" s="943"/>
    </row>
    <row r="693" spans="1:3" ht="16.95" customHeight="1" x14ac:dyDescent="0.3">
      <c r="A693" s="943"/>
      <c r="B693" s="943"/>
      <c r="C693" s="943"/>
    </row>
    <row r="694" spans="1:3" ht="16.95" customHeight="1" x14ac:dyDescent="0.3">
      <c r="A694" s="943"/>
      <c r="B694" s="943"/>
      <c r="C694" s="943"/>
    </row>
    <row r="695" spans="1:3" ht="16.95" customHeight="1" x14ac:dyDescent="0.3">
      <c r="A695" s="943"/>
      <c r="B695" s="943"/>
      <c r="C695" s="943"/>
    </row>
    <row r="696" spans="1:3" ht="16.95" customHeight="1" x14ac:dyDescent="0.3">
      <c r="A696" s="943"/>
      <c r="B696" s="943"/>
      <c r="C696" s="943"/>
    </row>
    <row r="697" spans="1:3" ht="16.95" customHeight="1" x14ac:dyDescent="0.3">
      <c r="A697" s="943"/>
      <c r="B697" s="943"/>
      <c r="C697" s="943"/>
    </row>
    <row r="698" spans="1:3" ht="16.95" customHeight="1" x14ac:dyDescent="0.3">
      <c r="A698" s="943"/>
      <c r="B698" s="943"/>
      <c r="C698" s="943"/>
    </row>
    <row r="699" spans="1:3" ht="16.95" customHeight="1" x14ac:dyDescent="0.3">
      <c r="A699" s="943"/>
      <c r="B699" s="943"/>
      <c r="C699" s="943"/>
    </row>
    <row r="700" spans="1:3" ht="16.95" customHeight="1" x14ac:dyDescent="0.3">
      <c r="A700" s="943"/>
      <c r="B700" s="943"/>
      <c r="C700" s="943"/>
    </row>
    <row r="701" spans="1:3" ht="16.95" customHeight="1" x14ac:dyDescent="0.3">
      <c r="A701" s="943"/>
      <c r="B701" s="943"/>
      <c r="C701" s="943"/>
    </row>
    <row r="702" spans="1:3" ht="16.95" customHeight="1" x14ac:dyDescent="0.3">
      <c r="A702" s="943"/>
      <c r="B702" s="943"/>
      <c r="C702" s="943"/>
    </row>
    <row r="703" spans="1:3" ht="16.95" customHeight="1" x14ac:dyDescent="0.3">
      <c r="A703" s="943"/>
      <c r="B703" s="943"/>
      <c r="C703" s="943"/>
    </row>
    <row r="704" spans="1:3" ht="16.95" customHeight="1" x14ac:dyDescent="0.3">
      <c r="A704" s="943"/>
      <c r="B704" s="943"/>
      <c r="C704" s="943"/>
    </row>
    <row r="705" spans="1:3" ht="16.95" customHeight="1" x14ac:dyDescent="0.3">
      <c r="A705" s="943"/>
      <c r="B705" s="943"/>
      <c r="C705" s="943"/>
    </row>
    <row r="706" spans="1:3" ht="16.95" customHeight="1" x14ac:dyDescent="0.3">
      <c r="A706" s="943"/>
      <c r="B706" s="943"/>
      <c r="C706" s="943"/>
    </row>
    <row r="707" spans="1:3" ht="16.95" customHeight="1" x14ac:dyDescent="0.3">
      <c r="A707" s="943"/>
      <c r="B707" s="943"/>
      <c r="C707" s="943"/>
    </row>
    <row r="708" spans="1:3" ht="16.95" customHeight="1" x14ac:dyDescent="0.3">
      <c r="A708" s="943"/>
      <c r="B708" s="943"/>
      <c r="C708" s="943"/>
    </row>
    <row r="709" spans="1:3" ht="16.95" customHeight="1" x14ac:dyDescent="0.3">
      <c r="A709" s="943"/>
      <c r="B709" s="943"/>
      <c r="C709" s="943"/>
    </row>
    <row r="710" spans="1:3" ht="16.95" customHeight="1" x14ac:dyDescent="0.3">
      <c r="A710" s="943"/>
      <c r="B710" s="943"/>
      <c r="C710" s="943"/>
    </row>
    <row r="711" spans="1:3" ht="16.95" customHeight="1" x14ac:dyDescent="0.3">
      <c r="A711" s="943"/>
      <c r="B711" s="943"/>
      <c r="C711" s="943"/>
    </row>
    <row r="712" spans="1:3" ht="16.95" customHeight="1" x14ac:dyDescent="0.3">
      <c r="A712" s="943"/>
      <c r="B712" s="943"/>
      <c r="C712" s="943"/>
    </row>
    <row r="713" spans="1:3" ht="16.95" customHeight="1" x14ac:dyDescent="0.3">
      <c r="A713" s="943"/>
      <c r="B713" s="943"/>
      <c r="C713" s="943"/>
    </row>
    <row r="714" spans="1:3" ht="16.95" customHeight="1" x14ac:dyDescent="0.3">
      <c r="A714" s="943"/>
      <c r="B714" s="943"/>
      <c r="C714" s="943"/>
    </row>
    <row r="715" spans="1:3" ht="16.95" customHeight="1" x14ac:dyDescent="0.3">
      <c r="A715" s="943"/>
      <c r="B715" s="943"/>
      <c r="C715" s="943"/>
    </row>
    <row r="716" spans="1:3" ht="16.95" customHeight="1" x14ac:dyDescent="0.3">
      <c r="A716" s="943"/>
      <c r="B716" s="943"/>
      <c r="C716" s="943"/>
    </row>
    <row r="717" spans="1:3" ht="16.95" customHeight="1" x14ac:dyDescent="0.3">
      <c r="A717" s="943"/>
      <c r="B717" s="943"/>
      <c r="C717" s="943"/>
    </row>
    <row r="718" spans="1:3" ht="16.95" customHeight="1" x14ac:dyDescent="0.3">
      <c r="A718" s="943"/>
      <c r="B718" s="943"/>
      <c r="C718" s="943"/>
    </row>
    <row r="719" spans="1:3" ht="16.95" customHeight="1" x14ac:dyDescent="0.3">
      <c r="A719" s="943"/>
      <c r="B719" s="943"/>
      <c r="C719" s="943"/>
    </row>
    <row r="720" spans="1:3" ht="16.95" customHeight="1" x14ac:dyDescent="0.3">
      <c r="A720" s="943"/>
      <c r="B720" s="943"/>
      <c r="C720" s="943"/>
    </row>
    <row r="721" spans="1:3" ht="16.95" customHeight="1" x14ac:dyDescent="0.3">
      <c r="A721" s="943"/>
      <c r="B721" s="943"/>
      <c r="C721" s="943"/>
    </row>
    <row r="722" spans="1:3" ht="16.95" customHeight="1" x14ac:dyDescent="0.3">
      <c r="A722" s="943"/>
      <c r="B722" s="943"/>
      <c r="C722" s="943"/>
    </row>
    <row r="723" spans="1:3" ht="16.95" customHeight="1" x14ac:dyDescent="0.3">
      <c r="A723" s="943"/>
      <c r="B723" s="943"/>
      <c r="C723" s="943"/>
    </row>
    <row r="724" spans="1:3" ht="16.95" customHeight="1" x14ac:dyDescent="0.3">
      <c r="A724" s="943"/>
      <c r="B724" s="943"/>
      <c r="C724" s="943"/>
    </row>
    <row r="725" spans="1:3" ht="16.95" customHeight="1" x14ac:dyDescent="0.3">
      <c r="A725" s="943"/>
      <c r="B725" s="943"/>
      <c r="C725" s="943"/>
    </row>
    <row r="726" spans="1:3" ht="16.95" customHeight="1" x14ac:dyDescent="0.3">
      <c r="A726" s="943"/>
      <c r="B726" s="943"/>
      <c r="C726" s="943"/>
    </row>
    <row r="727" spans="1:3" ht="16.95" customHeight="1" x14ac:dyDescent="0.3">
      <c r="A727" s="943"/>
      <c r="B727" s="943"/>
      <c r="C727" s="943"/>
    </row>
    <row r="728" spans="1:3" ht="16.95" customHeight="1" x14ac:dyDescent="0.3">
      <c r="A728" s="943"/>
      <c r="B728" s="943"/>
      <c r="C728" s="943"/>
    </row>
    <row r="729" spans="1:3" ht="16.95" customHeight="1" x14ac:dyDescent="0.3">
      <c r="A729" s="943"/>
      <c r="B729" s="943"/>
      <c r="C729" s="943"/>
    </row>
    <row r="730" spans="1:3" ht="16.95" customHeight="1" x14ac:dyDescent="0.3">
      <c r="A730" s="943"/>
      <c r="B730" s="943"/>
      <c r="C730" s="943"/>
    </row>
    <row r="731" spans="1:3" ht="16.95" customHeight="1" x14ac:dyDescent="0.3">
      <c r="A731" s="943"/>
      <c r="B731" s="943"/>
      <c r="C731" s="943"/>
    </row>
    <row r="732" spans="1:3" ht="16.95" customHeight="1" x14ac:dyDescent="0.3">
      <c r="A732" s="943"/>
      <c r="B732" s="943"/>
      <c r="C732" s="943"/>
    </row>
    <row r="733" spans="1:3" ht="16.95" customHeight="1" x14ac:dyDescent="0.3">
      <c r="A733" s="943"/>
      <c r="B733" s="943"/>
      <c r="C733" s="943"/>
    </row>
    <row r="734" spans="1:3" ht="16.95" customHeight="1" x14ac:dyDescent="0.3">
      <c r="A734" s="943"/>
      <c r="B734" s="943"/>
      <c r="C734" s="943"/>
    </row>
    <row r="735" spans="1:3" ht="16.95" customHeight="1" x14ac:dyDescent="0.3">
      <c r="A735" s="943"/>
      <c r="B735" s="943"/>
      <c r="C735" s="943"/>
    </row>
    <row r="736" spans="1:3" ht="16.95" customHeight="1" x14ac:dyDescent="0.3">
      <c r="A736" s="943"/>
      <c r="B736" s="943"/>
      <c r="C736" s="943"/>
    </row>
    <row r="737" spans="1:3" ht="16.95" customHeight="1" x14ac:dyDescent="0.3">
      <c r="A737" s="943"/>
      <c r="B737" s="943"/>
      <c r="C737" s="943"/>
    </row>
    <row r="738" spans="1:3" ht="16.95" customHeight="1" x14ac:dyDescent="0.3">
      <c r="A738" s="943"/>
      <c r="B738" s="943"/>
      <c r="C738" s="943"/>
    </row>
    <row r="739" spans="1:3" ht="16.95" customHeight="1" x14ac:dyDescent="0.3">
      <c r="A739" s="943"/>
      <c r="B739" s="943"/>
      <c r="C739" s="943"/>
    </row>
    <row r="740" spans="1:3" ht="16.95" customHeight="1" x14ac:dyDescent="0.3">
      <c r="A740" s="943"/>
      <c r="B740" s="943"/>
      <c r="C740" s="943"/>
    </row>
    <row r="741" spans="1:3" ht="16.95" customHeight="1" x14ac:dyDescent="0.3">
      <c r="A741" s="943"/>
      <c r="B741" s="943"/>
      <c r="C741" s="943"/>
    </row>
    <row r="742" spans="1:3" ht="16.95" customHeight="1" x14ac:dyDescent="0.3">
      <c r="A742" s="943"/>
      <c r="B742" s="943"/>
      <c r="C742" s="943"/>
    </row>
    <row r="743" spans="1:3" ht="16.95" customHeight="1" x14ac:dyDescent="0.3">
      <c r="A743" s="943"/>
      <c r="B743" s="943"/>
      <c r="C743" s="943"/>
    </row>
    <row r="744" spans="1:3" ht="16.95" customHeight="1" x14ac:dyDescent="0.3">
      <c r="A744" s="943"/>
      <c r="B744" s="943"/>
      <c r="C744" s="943"/>
    </row>
    <row r="745" spans="1:3" ht="16.95" customHeight="1" x14ac:dyDescent="0.3">
      <c r="A745" s="943"/>
      <c r="B745" s="943"/>
      <c r="C745" s="943"/>
    </row>
    <row r="746" spans="1:3" ht="16.95" customHeight="1" x14ac:dyDescent="0.3">
      <c r="A746" s="943"/>
      <c r="B746" s="943"/>
      <c r="C746" s="943"/>
    </row>
    <row r="747" spans="1:3" ht="16.95" customHeight="1" x14ac:dyDescent="0.3">
      <c r="A747" s="943"/>
      <c r="B747" s="943"/>
      <c r="C747" s="943"/>
    </row>
    <row r="748" spans="1:3" ht="16.95" customHeight="1" x14ac:dyDescent="0.3">
      <c r="A748" s="943"/>
      <c r="B748" s="943"/>
      <c r="C748" s="943"/>
    </row>
    <row r="749" spans="1:3" ht="16.95" customHeight="1" x14ac:dyDescent="0.3">
      <c r="A749" s="943"/>
      <c r="B749" s="943"/>
      <c r="C749" s="943"/>
    </row>
    <row r="750" spans="1:3" ht="16.95" customHeight="1" x14ac:dyDescent="0.3">
      <c r="A750" s="943"/>
      <c r="B750" s="943"/>
      <c r="C750" s="943"/>
    </row>
    <row r="751" spans="1:3" ht="16.95" customHeight="1" x14ac:dyDescent="0.3">
      <c r="A751" s="943"/>
      <c r="B751" s="943"/>
      <c r="C751" s="943"/>
    </row>
    <row r="752" spans="1:3" ht="16.95" customHeight="1" x14ac:dyDescent="0.3">
      <c r="A752" s="943"/>
      <c r="B752" s="943"/>
      <c r="C752" s="943"/>
    </row>
    <row r="753" spans="1:3" ht="16.95" customHeight="1" x14ac:dyDescent="0.3">
      <c r="A753" s="943"/>
      <c r="B753" s="943"/>
      <c r="C753" s="943"/>
    </row>
    <row r="754" spans="1:3" ht="16.95" customHeight="1" x14ac:dyDescent="0.3">
      <c r="A754" s="943"/>
      <c r="B754" s="943"/>
      <c r="C754" s="943"/>
    </row>
    <row r="755" spans="1:3" ht="16.95" customHeight="1" x14ac:dyDescent="0.3">
      <c r="A755" s="943"/>
      <c r="B755" s="943"/>
      <c r="C755" s="943"/>
    </row>
    <row r="756" spans="1:3" ht="16.95" customHeight="1" x14ac:dyDescent="0.3">
      <c r="A756" s="943"/>
      <c r="B756" s="943"/>
      <c r="C756" s="943"/>
    </row>
    <row r="757" spans="1:3" ht="16.95" customHeight="1" x14ac:dyDescent="0.3">
      <c r="A757" s="943"/>
      <c r="B757" s="943"/>
      <c r="C757" s="943"/>
    </row>
    <row r="758" spans="1:3" ht="16.95" customHeight="1" x14ac:dyDescent="0.3">
      <c r="A758" s="943"/>
      <c r="B758" s="943"/>
      <c r="C758" s="943"/>
    </row>
    <row r="759" spans="1:3" ht="16.95" customHeight="1" x14ac:dyDescent="0.3">
      <c r="A759" s="943"/>
      <c r="B759" s="943"/>
      <c r="C759" s="943"/>
    </row>
    <row r="760" spans="1:3" ht="16.95" customHeight="1" x14ac:dyDescent="0.3">
      <c r="A760" s="943"/>
      <c r="B760" s="943"/>
      <c r="C760" s="943"/>
    </row>
    <row r="761" spans="1:3" ht="16.95" customHeight="1" x14ac:dyDescent="0.3">
      <c r="A761" s="943"/>
      <c r="B761" s="943"/>
      <c r="C761" s="943"/>
    </row>
    <row r="762" spans="1:3" ht="16.95" customHeight="1" x14ac:dyDescent="0.3">
      <c r="A762" s="943"/>
      <c r="B762" s="943"/>
      <c r="C762" s="943"/>
    </row>
    <row r="763" spans="1:3" ht="16.95" customHeight="1" x14ac:dyDescent="0.3">
      <c r="A763" s="943"/>
      <c r="B763" s="943"/>
      <c r="C763" s="943"/>
    </row>
    <row r="764" spans="1:3" ht="16.95" customHeight="1" x14ac:dyDescent="0.3">
      <c r="A764" s="943"/>
      <c r="B764" s="943"/>
      <c r="C764" s="943"/>
    </row>
    <row r="765" spans="1:3" ht="16.95" customHeight="1" x14ac:dyDescent="0.3">
      <c r="A765" s="943"/>
      <c r="B765" s="943"/>
      <c r="C765" s="943"/>
    </row>
    <row r="766" spans="1:3" ht="16.95" customHeight="1" x14ac:dyDescent="0.3">
      <c r="A766" s="943"/>
      <c r="B766" s="943"/>
      <c r="C766" s="943"/>
    </row>
    <row r="767" spans="1:3" ht="16.95" customHeight="1" x14ac:dyDescent="0.3">
      <c r="A767" s="943"/>
      <c r="B767" s="943"/>
      <c r="C767" s="943"/>
    </row>
    <row r="768" spans="1:3" ht="16.95" customHeight="1" x14ac:dyDescent="0.3">
      <c r="A768" s="943"/>
      <c r="B768" s="943"/>
      <c r="C768" s="943"/>
    </row>
    <row r="769" spans="1:3" ht="16.95" customHeight="1" x14ac:dyDescent="0.3">
      <c r="A769" s="943"/>
      <c r="B769" s="943"/>
      <c r="C769" s="943"/>
    </row>
    <row r="770" spans="1:3" ht="16.95" customHeight="1" x14ac:dyDescent="0.3">
      <c r="A770" s="943"/>
      <c r="B770" s="943"/>
      <c r="C770" s="943"/>
    </row>
    <row r="771" spans="1:3" ht="16.95" customHeight="1" x14ac:dyDescent="0.3">
      <c r="A771" s="943"/>
      <c r="B771" s="943"/>
      <c r="C771" s="943"/>
    </row>
    <row r="772" spans="1:3" ht="16.95" customHeight="1" x14ac:dyDescent="0.3">
      <c r="A772" s="943"/>
      <c r="B772" s="943"/>
      <c r="C772" s="943"/>
    </row>
    <row r="773" spans="1:3" ht="16.95" customHeight="1" x14ac:dyDescent="0.3">
      <c r="A773" s="943"/>
      <c r="B773" s="943"/>
      <c r="C773" s="943"/>
    </row>
    <row r="774" spans="1:3" ht="16.95" customHeight="1" x14ac:dyDescent="0.3">
      <c r="A774" s="943"/>
      <c r="B774" s="943"/>
      <c r="C774" s="943"/>
    </row>
    <row r="775" spans="1:3" ht="16.95" customHeight="1" x14ac:dyDescent="0.3">
      <c r="A775" s="943"/>
      <c r="B775" s="943"/>
      <c r="C775" s="943"/>
    </row>
    <row r="776" spans="1:3" ht="16.95" customHeight="1" x14ac:dyDescent="0.3">
      <c r="A776" s="943"/>
      <c r="B776" s="943"/>
      <c r="C776" s="943"/>
    </row>
    <row r="777" spans="1:3" ht="16.95" customHeight="1" x14ac:dyDescent="0.3">
      <c r="A777" s="943"/>
      <c r="B777" s="943"/>
      <c r="C777" s="943"/>
    </row>
    <row r="778" spans="1:3" ht="16.95" customHeight="1" x14ac:dyDescent="0.3">
      <c r="A778" s="943"/>
      <c r="B778" s="943"/>
      <c r="C778" s="943"/>
    </row>
    <row r="779" spans="1:3" ht="16.95" customHeight="1" x14ac:dyDescent="0.3">
      <c r="A779" s="943"/>
      <c r="B779" s="943"/>
      <c r="C779" s="943"/>
    </row>
    <row r="780" spans="1:3" ht="16.95" customHeight="1" x14ac:dyDescent="0.3">
      <c r="A780" s="943"/>
      <c r="B780" s="943"/>
      <c r="C780" s="943"/>
    </row>
    <row r="781" spans="1:3" ht="16.95" customHeight="1" x14ac:dyDescent="0.3">
      <c r="A781" s="943"/>
      <c r="B781" s="943"/>
      <c r="C781" s="943"/>
    </row>
    <row r="782" spans="1:3" ht="16.95" customHeight="1" x14ac:dyDescent="0.3">
      <c r="A782" s="943"/>
      <c r="B782" s="943"/>
      <c r="C782" s="943"/>
    </row>
    <row r="783" spans="1:3" ht="16.95" customHeight="1" x14ac:dyDescent="0.3">
      <c r="A783" s="943"/>
      <c r="B783" s="943"/>
      <c r="C783" s="943"/>
    </row>
    <row r="784" spans="1:3" ht="16.95" customHeight="1" x14ac:dyDescent="0.3">
      <c r="A784" s="943"/>
      <c r="B784" s="943"/>
      <c r="C784" s="943"/>
    </row>
    <row r="785" spans="1:3" ht="16.95" customHeight="1" x14ac:dyDescent="0.3">
      <c r="A785" s="943"/>
      <c r="B785" s="943"/>
      <c r="C785" s="943"/>
    </row>
    <row r="786" spans="1:3" ht="16.95" customHeight="1" x14ac:dyDescent="0.3">
      <c r="A786" s="943"/>
      <c r="B786" s="943"/>
      <c r="C786" s="943"/>
    </row>
    <row r="787" spans="1:3" ht="16.95" customHeight="1" x14ac:dyDescent="0.3">
      <c r="A787" s="943"/>
      <c r="B787" s="943"/>
      <c r="C787" s="943"/>
    </row>
    <row r="788" spans="1:3" ht="16.95" customHeight="1" x14ac:dyDescent="0.3">
      <c r="A788" s="943"/>
      <c r="B788" s="943"/>
      <c r="C788" s="943"/>
    </row>
    <row r="789" spans="1:3" ht="16.95" customHeight="1" x14ac:dyDescent="0.3">
      <c r="A789" s="943"/>
      <c r="B789" s="943"/>
      <c r="C789" s="943"/>
    </row>
    <row r="790" spans="1:3" ht="16.95" customHeight="1" x14ac:dyDescent="0.3">
      <c r="A790" s="943"/>
      <c r="B790" s="943"/>
      <c r="C790" s="943"/>
    </row>
    <row r="791" spans="1:3" ht="16.95" customHeight="1" x14ac:dyDescent="0.3">
      <c r="A791" s="943"/>
      <c r="B791" s="943"/>
      <c r="C791" s="943"/>
    </row>
    <row r="792" spans="1:3" ht="16.95" customHeight="1" x14ac:dyDescent="0.3">
      <c r="A792" s="943"/>
      <c r="B792" s="943"/>
      <c r="C792" s="943"/>
    </row>
    <row r="793" spans="1:3" ht="16.95" customHeight="1" x14ac:dyDescent="0.3">
      <c r="A793" s="943"/>
      <c r="B793" s="943"/>
      <c r="C793" s="943"/>
    </row>
    <row r="794" spans="1:3" ht="16.95" customHeight="1" x14ac:dyDescent="0.3">
      <c r="A794" s="943"/>
      <c r="B794" s="943"/>
      <c r="C794" s="943"/>
    </row>
    <row r="795" spans="1:3" ht="16.95" customHeight="1" x14ac:dyDescent="0.3">
      <c r="A795" s="943"/>
      <c r="B795" s="943"/>
      <c r="C795" s="943"/>
    </row>
    <row r="796" spans="1:3" ht="16.95" customHeight="1" x14ac:dyDescent="0.3">
      <c r="A796" s="943"/>
      <c r="B796" s="943"/>
      <c r="C796" s="943"/>
    </row>
    <row r="797" spans="1:3" ht="16.95" customHeight="1" x14ac:dyDescent="0.3">
      <c r="A797" s="943"/>
      <c r="B797" s="943"/>
      <c r="C797" s="943"/>
    </row>
    <row r="798" spans="1:3" ht="16.95" customHeight="1" x14ac:dyDescent="0.3">
      <c r="A798" s="943"/>
      <c r="B798" s="943"/>
      <c r="C798" s="943"/>
    </row>
    <row r="799" spans="1:3" ht="16.95" customHeight="1" x14ac:dyDescent="0.3">
      <c r="A799" s="943"/>
      <c r="B799" s="943"/>
      <c r="C799" s="943"/>
    </row>
    <row r="800" spans="1:3" ht="16.95" customHeight="1" x14ac:dyDescent="0.3">
      <c r="A800" s="943"/>
      <c r="B800" s="943"/>
      <c r="C800" s="943"/>
    </row>
    <row r="801" spans="1:3" ht="16.95" customHeight="1" x14ac:dyDescent="0.3">
      <c r="A801" s="943"/>
      <c r="B801" s="943"/>
      <c r="C801" s="943"/>
    </row>
    <row r="802" spans="1:3" ht="16.95" customHeight="1" x14ac:dyDescent="0.3">
      <c r="A802" s="943"/>
      <c r="B802" s="943"/>
      <c r="C802" s="943"/>
    </row>
    <row r="803" spans="1:3" ht="16.95" customHeight="1" x14ac:dyDescent="0.3">
      <c r="A803" s="943"/>
      <c r="B803" s="943"/>
      <c r="C803" s="943"/>
    </row>
    <row r="804" spans="1:3" ht="16.95" customHeight="1" x14ac:dyDescent="0.3">
      <c r="A804" s="943"/>
      <c r="B804" s="943"/>
      <c r="C804" s="943"/>
    </row>
    <row r="805" spans="1:3" ht="16.95" customHeight="1" x14ac:dyDescent="0.3">
      <c r="A805" s="943"/>
      <c r="B805" s="943"/>
      <c r="C805" s="943"/>
    </row>
    <row r="806" spans="1:3" ht="16.95" customHeight="1" x14ac:dyDescent="0.3">
      <c r="A806" s="943"/>
      <c r="B806" s="943"/>
      <c r="C806" s="943"/>
    </row>
    <row r="807" spans="1:3" ht="16.95" customHeight="1" x14ac:dyDescent="0.3">
      <c r="A807" s="943"/>
      <c r="B807" s="943"/>
      <c r="C807" s="943"/>
    </row>
    <row r="808" spans="1:3" ht="16.95" customHeight="1" x14ac:dyDescent="0.3">
      <c r="A808" s="943"/>
      <c r="B808" s="943"/>
      <c r="C808" s="943"/>
    </row>
    <row r="809" spans="1:3" ht="16.95" customHeight="1" x14ac:dyDescent="0.3">
      <c r="A809" s="943"/>
      <c r="B809" s="943"/>
      <c r="C809" s="943"/>
    </row>
    <row r="810" spans="1:3" ht="16.95" customHeight="1" x14ac:dyDescent="0.3">
      <c r="A810" s="943"/>
      <c r="B810" s="943"/>
      <c r="C810" s="943"/>
    </row>
    <row r="811" spans="1:3" ht="16.95" customHeight="1" x14ac:dyDescent="0.3">
      <c r="A811" s="943"/>
      <c r="B811" s="943"/>
      <c r="C811" s="943"/>
    </row>
    <row r="812" spans="1:3" ht="16.95" customHeight="1" x14ac:dyDescent="0.3">
      <c r="A812" s="943"/>
      <c r="B812" s="943"/>
      <c r="C812" s="943"/>
    </row>
    <row r="813" spans="1:3" ht="16.95" customHeight="1" x14ac:dyDescent="0.3">
      <c r="A813" s="943"/>
      <c r="B813" s="943"/>
      <c r="C813" s="943"/>
    </row>
    <row r="814" spans="1:3" ht="16.95" customHeight="1" x14ac:dyDescent="0.3">
      <c r="A814" s="943"/>
      <c r="B814" s="943"/>
      <c r="C814" s="943"/>
    </row>
    <row r="815" spans="1:3" ht="16.95" customHeight="1" x14ac:dyDescent="0.3">
      <c r="A815" s="943"/>
      <c r="B815" s="943"/>
      <c r="C815" s="943"/>
    </row>
    <row r="816" spans="1:3" ht="16.95" customHeight="1" x14ac:dyDescent="0.3">
      <c r="A816" s="943"/>
      <c r="B816" s="943"/>
      <c r="C816" s="943"/>
    </row>
    <row r="817" spans="1:3" ht="16.95" customHeight="1" x14ac:dyDescent="0.3">
      <c r="A817" s="943"/>
      <c r="B817" s="943"/>
      <c r="C817" s="943"/>
    </row>
    <row r="818" spans="1:3" ht="16.95" customHeight="1" x14ac:dyDescent="0.3">
      <c r="A818" s="943"/>
      <c r="B818" s="943"/>
      <c r="C818" s="943"/>
    </row>
    <row r="819" spans="1:3" ht="16.95" customHeight="1" x14ac:dyDescent="0.3">
      <c r="A819" s="943"/>
      <c r="B819" s="943"/>
      <c r="C819" s="943"/>
    </row>
    <row r="820" spans="1:3" ht="16.95" customHeight="1" x14ac:dyDescent="0.3">
      <c r="A820" s="943"/>
      <c r="B820" s="943"/>
      <c r="C820" s="943"/>
    </row>
    <row r="821" spans="1:3" ht="16.95" customHeight="1" x14ac:dyDescent="0.3">
      <c r="A821" s="943"/>
      <c r="B821" s="943"/>
      <c r="C821" s="943"/>
    </row>
    <row r="822" spans="1:3" ht="16.95" customHeight="1" x14ac:dyDescent="0.3">
      <c r="A822" s="943"/>
      <c r="B822" s="943"/>
      <c r="C822" s="943"/>
    </row>
    <row r="823" spans="1:3" ht="16.95" customHeight="1" x14ac:dyDescent="0.3">
      <c r="A823" s="943"/>
      <c r="B823" s="943"/>
      <c r="C823" s="943"/>
    </row>
    <row r="824" spans="1:3" ht="16.95" customHeight="1" x14ac:dyDescent="0.3">
      <c r="A824" s="943"/>
      <c r="B824" s="943"/>
      <c r="C824" s="943"/>
    </row>
    <row r="825" spans="1:3" ht="16.95" customHeight="1" x14ac:dyDescent="0.3">
      <c r="A825" s="943"/>
      <c r="B825" s="943"/>
      <c r="C825" s="943"/>
    </row>
    <row r="826" spans="1:3" ht="16.95" customHeight="1" x14ac:dyDescent="0.3">
      <c r="A826" s="943"/>
      <c r="B826" s="943"/>
      <c r="C826" s="943"/>
    </row>
    <row r="827" spans="1:3" ht="16.95" customHeight="1" x14ac:dyDescent="0.3">
      <c r="A827" s="943"/>
      <c r="B827" s="943"/>
      <c r="C827" s="943"/>
    </row>
    <row r="828" spans="1:3" ht="16.95" customHeight="1" x14ac:dyDescent="0.3">
      <c r="A828" s="943"/>
      <c r="B828" s="943"/>
      <c r="C828" s="943"/>
    </row>
    <row r="829" spans="1:3" ht="16.95" customHeight="1" x14ac:dyDescent="0.3">
      <c r="A829" s="943"/>
      <c r="B829" s="943"/>
      <c r="C829" s="943"/>
    </row>
    <row r="830" spans="1:3" ht="16.95" customHeight="1" x14ac:dyDescent="0.3">
      <c r="A830" s="943"/>
      <c r="B830" s="943"/>
      <c r="C830" s="943"/>
    </row>
    <row r="831" spans="1:3" ht="16.95" customHeight="1" x14ac:dyDescent="0.3">
      <c r="A831" s="943"/>
      <c r="B831" s="943"/>
      <c r="C831" s="943"/>
    </row>
    <row r="832" spans="1:3" ht="16.95" customHeight="1" x14ac:dyDescent="0.3">
      <c r="A832" s="943"/>
      <c r="B832" s="943"/>
      <c r="C832" s="943"/>
    </row>
    <row r="833" spans="1:3" ht="16.95" customHeight="1" x14ac:dyDescent="0.3">
      <c r="A833" s="943"/>
      <c r="B833" s="943"/>
      <c r="C833" s="943"/>
    </row>
    <row r="834" spans="1:3" ht="16.95" customHeight="1" x14ac:dyDescent="0.3">
      <c r="A834" s="943"/>
      <c r="B834" s="943"/>
      <c r="C834" s="943"/>
    </row>
    <row r="835" spans="1:3" ht="16.95" customHeight="1" x14ac:dyDescent="0.3">
      <c r="A835" s="943"/>
      <c r="B835" s="943"/>
      <c r="C835" s="943"/>
    </row>
    <row r="836" spans="1:3" ht="16.95" customHeight="1" x14ac:dyDescent="0.3">
      <c r="A836" s="943"/>
      <c r="B836" s="943"/>
      <c r="C836" s="943"/>
    </row>
    <row r="837" spans="1:3" ht="16.95" customHeight="1" x14ac:dyDescent="0.3">
      <c r="A837" s="943"/>
      <c r="B837" s="943"/>
      <c r="C837" s="943"/>
    </row>
    <row r="838" spans="1:3" ht="16.95" customHeight="1" x14ac:dyDescent="0.3">
      <c r="A838" s="943"/>
      <c r="B838" s="943"/>
      <c r="C838" s="943"/>
    </row>
    <row r="839" spans="1:3" ht="16.95" customHeight="1" x14ac:dyDescent="0.3">
      <c r="A839" s="943"/>
      <c r="B839" s="943"/>
      <c r="C839" s="943"/>
    </row>
    <row r="840" spans="1:3" ht="16.95" customHeight="1" x14ac:dyDescent="0.3">
      <c r="A840" s="943"/>
      <c r="B840" s="943"/>
      <c r="C840" s="943"/>
    </row>
    <row r="841" spans="1:3" ht="16.95" customHeight="1" x14ac:dyDescent="0.3">
      <c r="A841" s="943"/>
      <c r="B841" s="943"/>
      <c r="C841" s="943"/>
    </row>
    <row r="842" spans="1:3" ht="16.95" customHeight="1" x14ac:dyDescent="0.3">
      <c r="A842" s="943"/>
      <c r="B842" s="943"/>
      <c r="C842" s="943"/>
    </row>
    <row r="843" spans="1:3" ht="16.95" customHeight="1" x14ac:dyDescent="0.3">
      <c r="A843" s="943"/>
      <c r="B843" s="943"/>
      <c r="C843" s="943"/>
    </row>
    <row r="844" spans="1:3" ht="16.95" customHeight="1" x14ac:dyDescent="0.3">
      <c r="A844" s="943"/>
      <c r="B844" s="943"/>
      <c r="C844" s="943"/>
    </row>
    <row r="845" spans="1:3" ht="16.95" customHeight="1" x14ac:dyDescent="0.3">
      <c r="A845" s="943"/>
      <c r="B845" s="943"/>
      <c r="C845" s="943"/>
    </row>
    <row r="846" spans="1:3" ht="16.95" customHeight="1" x14ac:dyDescent="0.3">
      <c r="A846" s="943"/>
      <c r="B846" s="943"/>
      <c r="C846" s="943"/>
    </row>
    <row r="847" spans="1:3" ht="16.95" customHeight="1" x14ac:dyDescent="0.3">
      <c r="A847" s="943"/>
      <c r="B847" s="943"/>
      <c r="C847" s="943"/>
    </row>
    <row r="848" spans="1:3" ht="16.95" customHeight="1" x14ac:dyDescent="0.3">
      <c r="A848" s="943"/>
      <c r="B848" s="943"/>
      <c r="C848" s="943"/>
    </row>
    <row r="849" spans="1:3" ht="16.95" customHeight="1" x14ac:dyDescent="0.3">
      <c r="A849" s="943"/>
      <c r="B849" s="943"/>
      <c r="C849" s="943"/>
    </row>
    <row r="850" spans="1:3" ht="16.95" customHeight="1" x14ac:dyDescent="0.3">
      <c r="A850" s="943"/>
      <c r="B850" s="943"/>
      <c r="C850" s="943"/>
    </row>
    <row r="851" spans="1:3" ht="16.95" customHeight="1" x14ac:dyDescent="0.3">
      <c r="A851" s="943"/>
      <c r="B851" s="943"/>
      <c r="C851" s="943"/>
    </row>
    <row r="852" spans="1:3" ht="16.95" customHeight="1" x14ac:dyDescent="0.3">
      <c r="A852" s="943"/>
      <c r="B852" s="943"/>
      <c r="C852" s="943"/>
    </row>
    <row r="853" spans="1:3" ht="16.95" customHeight="1" x14ac:dyDescent="0.3">
      <c r="A853" s="943"/>
      <c r="B853" s="943"/>
      <c r="C853" s="943"/>
    </row>
    <row r="854" spans="1:3" ht="16.95" customHeight="1" x14ac:dyDescent="0.3">
      <c r="A854" s="943"/>
      <c r="B854" s="943"/>
      <c r="C854" s="943"/>
    </row>
    <row r="855" spans="1:3" ht="16.95" customHeight="1" x14ac:dyDescent="0.3">
      <c r="A855" s="943"/>
      <c r="B855" s="943"/>
      <c r="C855" s="943"/>
    </row>
    <row r="856" spans="1:3" ht="16.95" customHeight="1" x14ac:dyDescent="0.3">
      <c r="A856" s="943"/>
      <c r="B856" s="943"/>
      <c r="C856" s="943"/>
    </row>
    <row r="857" spans="1:3" ht="16.95" customHeight="1" x14ac:dyDescent="0.3">
      <c r="A857" s="943"/>
      <c r="B857" s="943"/>
      <c r="C857" s="943"/>
    </row>
    <row r="858" spans="1:3" ht="16.95" customHeight="1" x14ac:dyDescent="0.3">
      <c r="A858" s="943"/>
      <c r="B858" s="943"/>
      <c r="C858" s="943"/>
    </row>
    <row r="859" spans="1:3" ht="16.95" customHeight="1" x14ac:dyDescent="0.3">
      <c r="A859" s="943"/>
      <c r="B859" s="943"/>
      <c r="C859" s="943"/>
    </row>
    <row r="860" spans="1:3" ht="16.95" customHeight="1" x14ac:dyDescent="0.3">
      <c r="A860" s="943"/>
      <c r="B860" s="943"/>
      <c r="C860" s="943"/>
    </row>
    <row r="861" spans="1:3" ht="16.95" customHeight="1" x14ac:dyDescent="0.3">
      <c r="A861" s="943"/>
      <c r="B861" s="943"/>
      <c r="C861" s="943"/>
    </row>
    <row r="862" spans="1:3" ht="16.95" customHeight="1" x14ac:dyDescent="0.3">
      <c r="A862" s="943"/>
      <c r="B862" s="943"/>
      <c r="C862" s="943"/>
    </row>
    <row r="863" spans="1:3" ht="16.95" customHeight="1" x14ac:dyDescent="0.3">
      <c r="A863" s="943"/>
      <c r="B863" s="943"/>
      <c r="C863" s="943"/>
    </row>
    <row r="864" spans="1:3" ht="16.95" customHeight="1" x14ac:dyDescent="0.3">
      <c r="A864" s="943"/>
      <c r="B864" s="943"/>
      <c r="C864" s="943"/>
    </row>
    <row r="865" spans="1:3" ht="16.95" customHeight="1" x14ac:dyDescent="0.3">
      <c r="A865" s="943"/>
      <c r="B865" s="943"/>
      <c r="C865" s="943"/>
    </row>
    <row r="866" spans="1:3" ht="16.95" customHeight="1" x14ac:dyDescent="0.3">
      <c r="A866" s="943"/>
      <c r="B866" s="943"/>
      <c r="C866" s="943"/>
    </row>
    <row r="867" spans="1:3" ht="16.95" customHeight="1" x14ac:dyDescent="0.3">
      <c r="A867" s="943"/>
      <c r="B867" s="943"/>
      <c r="C867" s="943"/>
    </row>
    <row r="868" spans="1:3" ht="16.95" customHeight="1" x14ac:dyDescent="0.3">
      <c r="A868" s="943"/>
      <c r="B868" s="943"/>
      <c r="C868" s="943"/>
    </row>
    <row r="869" spans="1:3" ht="16.95" customHeight="1" x14ac:dyDescent="0.3">
      <c r="A869" s="943"/>
      <c r="B869" s="943"/>
      <c r="C869" s="943"/>
    </row>
    <row r="870" spans="1:3" ht="16.95" customHeight="1" x14ac:dyDescent="0.3">
      <c r="A870" s="943"/>
      <c r="B870" s="943"/>
      <c r="C870" s="943"/>
    </row>
    <row r="871" spans="1:3" ht="16.95" customHeight="1" x14ac:dyDescent="0.3">
      <c r="A871" s="943"/>
      <c r="B871" s="943"/>
      <c r="C871" s="943"/>
    </row>
    <row r="872" spans="1:3" ht="16.95" customHeight="1" x14ac:dyDescent="0.3">
      <c r="A872" s="943"/>
      <c r="B872" s="943"/>
      <c r="C872" s="943"/>
    </row>
    <row r="873" spans="1:3" ht="16.95" customHeight="1" x14ac:dyDescent="0.3">
      <c r="A873" s="943"/>
      <c r="B873" s="943"/>
      <c r="C873" s="943"/>
    </row>
    <row r="874" spans="1:3" ht="16.95" customHeight="1" x14ac:dyDescent="0.3">
      <c r="A874" s="943"/>
      <c r="B874" s="943"/>
      <c r="C874" s="943"/>
    </row>
    <row r="875" spans="1:3" ht="16.95" customHeight="1" x14ac:dyDescent="0.3">
      <c r="A875" s="943"/>
      <c r="B875" s="943"/>
      <c r="C875" s="943"/>
    </row>
    <row r="876" spans="1:3" ht="16.95" customHeight="1" x14ac:dyDescent="0.3">
      <c r="A876" s="943"/>
      <c r="B876" s="943"/>
      <c r="C876" s="943"/>
    </row>
    <row r="877" spans="1:3" ht="16.95" customHeight="1" x14ac:dyDescent="0.3">
      <c r="A877" s="943"/>
      <c r="B877" s="943"/>
      <c r="C877" s="943"/>
    </row>
    <row r="878" spans="1:3" ht="16.95" customHeight="1" x14ac:dyDescent="0.3">
      <c r="A878" s="943"/>
      <c r="B878" s="943"/>
      <c r="C878" s="943"/>
    </row>
    <row r="879" spans="1:3" ht="16.95" customHeight="1" x14ac:dyDescent="0.3">
      <c r="A879" s="943"/>
      <c r="B879" s="943"/>
      <c r="C879" s="943"/>
    </row>
    <row r="880" spans="1:3" ht="16.95" customHeight="1" x14ac:dyDescent="0.3">
      <c r="A880" s="943"/>
      <c r="B880" s="943"/>
      <c r="C880" s="943"/>
    </row>
    <row r="881" spans="1:3" ht="16.95" customHeight="1" x14ac:dyDescent="0.3">
      <c r="A881" s="943"/>
      <c r="B881" s="943"/>
      <c r="C881" s="943"/>
    </row>
    <row r="882" spans="1:3" ht="16.95" customHeight="1" x14ac:dyDescent="0.3">
      <c r="A882" s="943"/>
      <c r="B882" s="943"/>
      <c r="C882" s="943"/>
    </row>
    <row r="883" spans="1:3" ht="16.95" customHeight="1" x14ac:dyDescent="0.3">
      <c r="A883" s="943"/>
      <c r="B883" s="943"/>
      <c r="C883" s="943"/>
    </row>
    <row r="884" spans="1:3" ht="16.95" customHeight="1" x14ac:dyDescent="0.3">
      <c r="A884" s="943"/>
      <c r="B884" s="943"/>
      <c r="C884" s="943"/>
    </row>
    <row r="885" spans="1:3" ht="16.95" customHeight="1" x14ac:dyDescent="0.3">
      <c r="A885" s="943"/>
      <c r="B885" s="943"/>
      <c r="C885" s="943"/>
    </row>
    <row r="886" spans="1:3" ht="16.95" customHeight="1" x14ac:dyDescent="0.3">
      <c r="A886" s="943"/>
      <c r="B886" s="943"/>
      <c r="C886" s="943"/>
    </row>
    <row r="887" spans="1:3" ht="16.95" customHeight="1" x14ac:dyDescent="0.3">
      <c r="A887" s="943"/>
      <c r="B887" s="943"/>
      <c r="C887" s="943"/>
    </row>
    <row r="888" spans="1:3" ht="16.95" customHeight="1" x14ac:dyDescent="0.3">
      <c r="A888" s="943"/>
      <c r="B888" s="943"/>
      <c r="C888" s="943"/>
    </row>
    <row r="889" spans="1:3" ht="16.95" customHeight="1" x14ac:dyDescent="0.3">
      <c r="A889" s="943"/>
      <c r="B889" s="943"/>
      <c r="C889" s="943"/>
    </row>
    <row r="890" spans="1:3" ht="16.95" customHeight="1" x14ac:dyDescent="0.3">
      <c r="A890" s="943"/>
      <c r="B890" s="943"/>
      <c r="C890" s="943"/>
    </row>
    <row r="891" spans="1:3" ht="16.95" customHeight="1" x14ac:dyDescent="0.3">
      <c r="A891" s="943"/>
      <c r="B891" s="943"/>
      <c r="C891" s="943"/>
    </row>
    <row r="892" spans="1:3" ht="16.95" customHeight="1" x14ac:dyDescent="0.3">
      <c r="A892" s="943"/>
      <c r="B892" s="943"/>
      <c r="C892" s="943"/>
    </row>
    <row r="893" spans="1:3" ht="16.95" customHeight="1" x14ac:dyDescent="0.3">
      <c r="A893" s="943"/>
      <c r="B893" s="943"/>
      <c r="C893" s="943"/>
    </row>
    <row r="894" spans="1:3" ht="16.95" customHeight="1" x14ac:dyDescent="0.3">
      <c r="A894" s="943"/>
      <c r="B894" s="943"/>
      <c r="C894" s="943"/>
    </row>
    <row r="895" spans="1:3" ht="16.95" customHeight="1" x14ac:dyDescent="0.3">
      <c r="A895" s="943"/>
      <c r="B895" s="943"/>
      <c r="C895" s="943"/>
    </row>
    <row r="896" spans="1:3" ht="16.95" customHeight="1" x14ac:dyDescent="0.3">
      <c r="A896" s="943"/>
      <c r="B896" s="943"/>
      <c r="C896" s="943"/>
    </row>
    <row r="897" spans="1:3" ht="16.95" customHeight="1" x14ac:dyDescent="0.3">
      <c r="A897" s="943"/>
      <c r="B897" s="943"/>
      <c r="C897" s="943"/>
    </row>
    <row r="898" spans="1:3" ht="16.95" customHeight="1" x14ac:dyDescent="0.3">
      <c r="A898" s="943"/>
      <c r="B898" s="943"/>
      <c r="C898" s="943"/>
    </row>
    <row r="899" spans="1:3" ht="16.95" customHeight="1" x14ac:dyDescent="0.3">
      <c r="A899" s="943"/>
      <c r="B899" s="943"/>
      <c r="C899" s="943"/>
    </row>
    <row r="900" spans="1:3" ht="16.95" customHeight="1" x14ac:dyDescent="0.3">
      <c r="A900" s="943"/>
      <c r="B900" s="943"/>
      <c r="C900" s="943"/>
    </row>
    <row r="901" spans="1:3" ht="16.95" customHeight="1" x14ac:dyDescent="0.3">
      <c r="A901" s="943"/>
      <c r="B901" s="943"/>
      <c r="C901" s="943"/>
    </row>
    <row r="902" spans="1:3" ht="16.95" customHeight="1" x14ac:dyDescent="0.3">
      <c r="A902" s="943"/>
      <c r="B902" s="943"/>
      <c r="C902" s="943"/>
    </row>
    <row r="903" spans="1:3" ht="16.95" customHeight="1" x14ac:dyDescent="0.3">
      <c r="A903" s="943"/>
      <c r="B903" s="943"/>
      <c r="C903" s="943"/>
    </row>
    <row r="904" spans="1:3" ht="16.95" customHeight="1" x14ac:dyDescent="0.3">
      <c r="A904" s="943"/>
      <c r="B904" s="943"/>
      <c r="C904" s="943"/>
    </row>
    <row r="905" spans="1:3" ht="16.95" customHeight="1" x14ac:dyDescent="0.3">
      <c r="A905" s="943"/>
      <c r="B905" s="943"/>
      <c r="C905" s="943"/>
    </row>
    <row r="906" spans="1:3" ht="16.95" customHeight="1" x14ac:dyDescent="0.3">
      <c r="A906" s="943"/>
      <c r="B906" s="943"/>
      <c r="C906" s="943"/>
    </row>
    <row r="907" spans="1:3" ht="16.95" customHeight="1" x14ac:dyDescent="0.3">
      <c r="A907" s="943"/>
      <c r="B907" s="943"/>
      <c r="C907" s="943"/>
    </row>
    <row r="908" spans="1:3" ht="16.95" customHeight="1" x14ac:dyDescent="0.3">
      <c r="A908" s="943"/>
      <c r="B908" s="943"/>
      <c r="C908" s="943"/>
    </row>
    <row r="909" spans="1:3" ht="16.95" customHeight="1" x14ac:dyDescent="0.3">
      <c r="A909" s="943"/>
      <c r="B909" s="943"/>
      <c r="C909" s="943"/>
    </row>
    <row r="910" spans="1:3" ht="16.95" customHeight="1" x14ac:dyDescent="0.3">
      <c r="A910" s="943"/>
      <c r="B910" s="943"/>
      <c r="C910" s="943"/>
    </row>
    <row r="911" spans="1:3" ht="16.95" customHeight="1" x14ac:dyDescent="0.3">
      <c r="A911" s="943"/>
      <c r="B911" s="943"/>
      <c r="C911" s="943"/>
    </row>
    <row r="912" spans="1:3" ht="16.95" customHeight="1" x14ac:dyDescent="0.3">
      <c r="A912" s="943"/>
      <c r="B912" s="943"/>
      <c r="C912" s="943"/>
    </row>
    <row r="913" spans="1:3" ht="16.95" customHeight="1" x14ac:dyDescent="0.3">
      <c r="A913" s="943"/>
      <c r="B913" s="943"/>
      <c r="C913" s="943"/>
    </row>
    <row r="914" spans="1:3" ht="16.95" customHeight="1" x14ac:dyDescent="0.3">
      <c r="A914" s="943"/>
      <c r="B914" s="943"/>
      <c r="C914" s="943"/>
    </row>
    <row r="915" spans="1:3" ht="16.95" customHeight="1" x14ac:dyDescent="0.3">
      <c r="A915" s="943"/>
      <c r="B915" s="943"/>
      <c r="C915" s="943"/>
    </row>
    <row r="916" spans="1:3" ht="16.95" customHeight="1" x14ac:dyDescent="0.3">
      <c r="A916" s="943"/>
      <c r="B916" s="943"/>
      <c r="C916" s="943"/>
    </row>
    <row r="917" spans="1:3" ht="16.95" customHeight="1" x14ac:dyDescent="0.3">
      <c r="A917" s="943"/>
      <c r="B917" s="943"/>
      <c r="C917" s="943"/>
    </row>
    <row r="918" spans="1:3" ht="16.95" customHeight="1" x14ac:dyDescent="0.3">
      <c r="A918" s="943"/>
      <c r="B918" s="943"/>
      <c r="C918" s="943"/>
    </row>
    <row r="919" spans="1:3" ht="16.95" customHeight="1" x14ac:dyDescent="0.3">
      <c r="A919" s="943"/>
      <c r="B919" s="943"/>
      <c r="C919" s="943"/>
    </row>
    <row r="920" spans="1:3" ht="16.95" customHeight="1" x14ac:dyDescent="0.3">
      <c r="A920" s="943"/>
      <c r="B920" s="943"/>
      <c r="C920" s="943"/>
    </row>
    <row r="921" spans="1:3" ht="16.95" customHeight="1" x14ac:dyDescent="0.3">
      <c r="A921" s="943"/>
      <c r="B921" s="943"/>
      <c r="C921" s="943"/>
    </row>
    <row r="922" spans="1:3" ht="16.95" customHeight="1" x14ac:dyDescent="0.3">
      <c r="A922" s="943"/>
      <c r="B922" s="943"/>
      <c r="C922" s="943"/>
    </row>
    <row r="923" spans="1:3" ht="16.95" customHeight="1" x14ac:dyDescent="0.3">
      <c r="A923" s="943"/>
      <c r="B923" s="943"/>
      <c r="C923" s="943"/>
    </row>
    <row r="924" spans="1:3" ht="16.95" customHeight="1" x14ac:dyDescent="0.3">
      <c r="A924" s="943"/>
      <c r="B924" s="943"/>
      <c r="C924" s="943"/>
    </row>
    <row r="925" spans="1:3" ht="16.95" customHeight="1" x14ac:dyDescent="0.3">
      <c r="A925" s="943"/>
      <c r="B925" s="943"/>
      <c r="C925" s="943"/>
    </row>
    <row r="926" spans="1:3" ht="16.95" customHeight="1" x14ac:dyDescent="0.3">
      <c r="A926" s="943"/>
      <c r="B926" s="943"/>
      <c r="C926" s="943"/>
    </row>
    <row r="927" spans="1:3" ht="16.95" customHeight="1" x14ac:dyDescent="0.3">
      <c r="A927" s="943"/>
      <c r="B927" s="943"/>
      <c r="C927" s="943"/>
    </row>
    <row r="928" spans="1:3" ht="16.95" customHeight="1" x14ac:dyDescent="0.3">
      <c r="A928" s="943"/>
      <c r="B928" s="943"/>
      <c r="C928" s="943"/>
    </row>
    <row r="929" spans="1:3" ht="16.95" customHeight="1" x14ac:dyDescent="0.3">
      <c r="A929" s="943"/>
      <c r="B929" s="943"/>
      <c r="C929" s="943"/>
    </row>
    <row r="930" spans="1:3" ht="16.95" customHeight="1" x14ac:dyDescent="0.3">
      <c r="A930" s="943"/>
      <c r="B930" s="943"/>
      <c r="C930" s="943"/>
    </row>
    <row r="931" spans="1:3" ht="16.95" customHeight="1" x14ac:dyDescent="0.3">
      <c r="A931" s="943"/>
      <c r="B931" s="943"/>
      <c r="C931" s="943"/>
    </row>
    <row r="932" spans="1:3" ht="16.95" customHeight="1" x14ac:dyDescent="0.3">
      <c r="A932" s="943"/>
      <c r="B932" s="943"/>
      <c r="C932" s="943"/>
    </row>
    <row r="933" spans="1:3" ht="16.95" customHeight="1" x14ac:dyDescent="0.3">
      <c r="A933" s="943"/>
      <c r="B933" s="943"/>
      <c r="C933" s="943"/>
    </row>
    <row r="934" spans="1:3" ht="16.95" customHeight="1" x14ac:dyDescent="0.3">
      <c r="A934" s="943"/>
      <c r="B934" s="943"/>
      <c r="C934" s="943"/>
    </row>
    <row r="935" spans="1:3" ht="16.95" customHeight="1" x14ac:dyDescent="0.3">
      <c r="A935" s="943"/>
      <c r="B935" s="943"/>
      <c r="C935" s="943"/>
    </row>
    <row r="936" spans="1:3" ht="16.95" customHeight="1" x14ac:dyDescent="0.3">
      <c r="A936" s="943"/>
      <c r="B936" s="943"/>
      <c r="C936" s="943"/>
    </row>
    <row r="937" spans="1:3" ht="16.95" customHeight="1" x14ac:dyDescent="0.3">
      <c r="A937" s="943"/>
      <c r="B937" s="943"/>
      <c r="C937" s="943"/>
    </row>
    <row r="938" spans="1:3" ht="16.95" customHeight="1" x14ac:dyDescent="0.3">
      <c r="A938" s="943"/>
      <c r="B938" s="943"/>
      <c r="C938" s="943"/>
    </row>
    <row r="939" spans="1:3" ht="16.95" customHeight="1" x14ac:dyDescent="0.3">
      <c r="A939" s="943"/>
      <c r="B939" s="943"/>
      <c r="C939" s="943"/>
    </row>
    <row r="940" spans="1:3" ht="16.95" customHeight="1" x14ac:dyDescent="0.3">
      <c r="A940" s="943"/>
      <c r="B940" s="943"/>
      <c r="C940" s="943"/>
    </row>
    <row r="941" spans="1:3" ht="16.95" customHeight="1" x14ac:dyDescent="0.3">
      <c r="A941" s="943"/>
      <c r="B941" s="943"/>
      <c r="C941" s="943"/>
    </row>
    <row r="942" spans="1:3" ht="16.95" customHeight="1" x14ac:dyDescent="0.3">
      <c r="A942" s="943"/>
      <c r="B942" s="943"/>
      <c r="C942" s="943"/>
    </row>
    <row r="943" spans="1:3" ht="16.95" customHeight="1" x14ac:dyDescent="0.3">
      <c r="A943" s="943"/>
      <c r="B943" s="943"/>
      <c r="C943" s="943"/>
    </row>
    <row r="944" spans="1:3" ht="16.95" customHeight="1" x14ac:dyDescent="0.3">
      <c r="A944" s="943"/>
      <c r="B944" s="943"/>
      <c r="C944" s="943"/>
    </row>
    <row r="945" spans="1:3" ht="16.95" customHeight="1" x14ac:dyDescent="0.3">
      <c r="A945" s="943"/>
      <c r="B945" s="943"/>
      <c r="C945" s="943"/>
    </row>
    <row r="946" spans="1:3" ht="16.95" customHeight="1" x14ac:dyDescent="0.3">
      <c r="A946" s="943"/>
      <c r="B946" s="943"/>
      <c r="C946" s="943"/>
    </row>
    <row r="947" spans="1:3" ht="16.95" customHeight="1" x14ac:dyDescent="0.3">
      <c r="A947" s="943"/>
      <c r="B947" s="943"/>
      <c r="C947" s="943"/>
    </row>
    <row r="948" spans="1:3" ht="16.95" customHeight="1" x14ac:dyDescent="0.3">
      <c r="A948" s="943"/>
      <c r="B948" s="943"/>
      <c r="C948" s="943"/>
    </row>
    <row r="949" spans="1:3" ht="16.95" customHeight="1" x14ac:dyDescent="0.3">
      <c r="A949" s="943"/>
      <c r="B949" s="943"/>
      <c r="C949" s="943"/>
    </row>
    <row r="950" spans="1:3" ht="16.95" customHeight="1" x14ac:dyDescent="0.3">
      <c r="A950" s="943"/>
      <c r="B950" s="943"/>
      <c r="C950" s="943"/>
    </row>
    <row r="951" spans="1:3" ht="16.95" customHeight="1" x14ac:dyDescent="0.3">
      <c r="A951" s="943"/>
      <c r="B951" s="943"/>
      <c r="C951" s="943"/>
    </row>
    <row r="952" spans="1:3" ht="16.95" customHeight="1" x14ac:dyDescent="0.3">
      <c r="A952" s="943"/>
      <c r="B952" s="943"/>
      <c r="C952" s="943"/>
    </row>
    <row r="953" spans="1:3" ht="16.95" customHeight="1" x14ac:dyDescent="0.3">
      <c r="A953" s="943"/>
      <c r="B953" s="943"/>
      <c r="C953" s="943"/>
    </row>
    <row r="954" spans="1:3" ht="16.95" customHeight="1" x14ac:dyDescent="0.3">
      <c r="A954" s="943"/>
      <c r="B954" s="943"/>
      <c r="C954" s="943"/>
    </row>
    <row r="955" spans="1:3" ht="16.95" customHeight="1" x14ac:dyDescent="0.3">
      <c r="A955" s="943"/>
      <c r="B955" s="943"/>
      <c r="C955" s="943"/>
    </row>
    <row r="956" spans="1:3" ht="16.95" customHeight="1" x14ac:dyDescent="0.3">
      <c r="A956" s="943"/>
      <c r="B956" s="943"/>
      <c r="C956" s="943"/>
    </row>
    <row r="957" spans="1:3" ht="16.95" customHeight="1" x14ac:dyDescent="0.3">
      <c r="A957" s="943"/>
      <c r="B957" s="943"/>
      <c r="C957" s="943"/>
    </row>
    <row r="958" spans="1:3" ht="16.95" customHeight="1" x14ac:dyDescent="0.3">
      <c r="A958" s="943"/>
      <c r="B958" s="943"/>
      <c r="C958" s="943"/>
    </row>
    <row r="959" spans="1:3" ht="16.95" customHeight="1" x14ac:dyDescent="0.3">
      <c r="A959" s="943"/>
      <c r="B959" s="943"/>
      <c r="C959" s="943"/>
    </row>
    <row r="960" spans="1:3" ht="16.95" customHeight="1" x14ac:dyDescent="0.3">
      <c r="A960" s="943"/>
      <c r="B960" s="943"/>
      <c r="C960" s="943"/>
    </row>
    <row r="961" spans="1:3" ht="16.95" customHeight="1" x14ac:dyDescent="0.3">
      <c r="A961" s="943"/>
      <c r="B961" s="943"/>
      <c r="C961" s="943"/>
    </row>
    <row r="962" spans="1:3" ht="16.95" customHeight="1" x14ac:dyDescent="0.3">
      <c r="A962" s="943"/>
      <c r="B962" s="943"/>
      <c r="C962" s="943"/>
    </row>
    <row r="963" spans="1:3" ht="16.95" customHeight="1" x14ac:dyDescent="0.3">
      <c r="A963" s="943"/>
      <c r="B963" s="943"/>
      <c r="C963" s="943"/>
    </row>
    <row r="964" spans="1:3" ht="16.95" customHeight="1" x14ac:dyDescent="0.3">
      <c r="A964" s="943"/>
      <c r="B964" s="943"/>
      <c r="C964" s="943"/>
    </row>
    <row r="965" spans="1:3" ht="16.95" customHeight="1" x14ac:dyDescent="0.3">
      <c r="A965" s="943"/>
      <c r="B965" s="943"/>
      <c r="C965" s="943"/>
    </row>
    <row r="966" spans="1:3" ht="16.95" customHeight="1" x14ac:dyDescent="0.3">
      <c r="A966" s="943"/>
      <c r="B966" s="943"/>
      <c r="C966" s="943"/>
    </row>
    <row r="967" spans="1:3" ht="16.95" customHeight="1" x14ac:dyDescent="0.3">
      <c r="A967" s="943"/>
      <c r="B967" s="943"/>
      <c r="C967" s="943"/>
    </row>
    <row r="968" spans="1:3" ht="16.95" customHeight="1" x14ac:dyDescent="0.3">
      <c r="A968" s="943"/>
      <c r="B968" s="943"/>
      <c r="C968" s="943"/>
    </row>
    <row r="969" spans="1:3" ht="16.95" customHeight="1" x14ac:dyDescent="0.3">
      <c r="A969" s="943"/>
      <c r="B969" s="943"/>
      <c r="C969" s="943"/>
    </row>
    <row r="970" spans="1:3" ht="16.95" customHeight="1" x14ac:dyDescent="0.3">
      <c r="A970" s="943"/>
      <c r="B970" s="943"/>
      <c r="C970" s="943"/>
    </row>
    <row r="971" spans="1:3" ht="16.95" customHeight="1" x14ac:dyDescent="0.3">
      <c r="A971" s="943"/>
      <c r="B971" s="943"/>
      <c r="C971" s="943"/>
    </row>
    <row r="972" spans="1:3" ht="16.95" customHeight="1" x14ac:dyDescent="0.3">
      <c r="A972" s="943"/>
      <c r="B972" s="943"/>
      <c r="C972" s="943"/>
    </row>
    <row r="973" spans="1:3" ht="16.95" customHeight="1" x14ac:dyDescent="0.3">
      <c r="A973" s="943"/>
      <c r="B973" s="943"/>
      <c r="C973" s="943"/>
    </row>
    <row r="974" spans="1:3" ht="16.95" customHeight="1" x14ac:dyDescent="0.3">
      <c r="A974" s="943"/>
      <c r="B974" s="943"/>
      <c r="C974" s="943"/>
    </row>
    <row r="975" spans="1:3" ht="16.95" customHeight="1" x14ac:dyDescent="0.3">
      <c r="A975" s="943"/>
      <c r="B975" s="943"/>
      <c r="C975" s="943"/>
    </row>
    <row r="976" spans="1:3" ht="16.95" customHeight="1" x14ac:dyDescent="0.3">
      <c r="A976" s="943"/>
      <c r="B976" s="943"/>
      <c r="C976" s="943"/>
    </row>
    <row r="977" spans="1:3" ht="16.95" customHeight="1" x14ac:dyDescent="0.3">
      <c r="A977" s="943"/>
      <c r="B977" s="943"/>
      <c r="C977" s="943"/>
    </row>
    <row r="978" spans="1:3" ht="16.95" customHeight="1" x14ac:dyDescent="0.3">
      <c r="A978" s="943"/>
      <c r="B978" s="943"/>
      <c r="C978" s="943"/>
    </row>
    <row r="979" spans="1:3" ht="16.95" customHeight="1" x14ac:dyDescent="0.3">
      <c r="A979" s="943"/>
      <c r="B979" s="943"/>
      <c r="C979" s="943"/>
    </row>
    <row r="980" spans="1:3" ht="16.95" customHeight="1" x14ac:dyDescent="0.3">
      <c r="A980" s="943"/>
      <c r="B980" s="943"/>
      <c r="C980" s="943"/>
    </row>
    <row r="981" spans="1:3" ht="16.95" customHeight="1" x14ac:dyDescent="0.3">
      <c r="A981" s="943"/>
      <c r="B981" s="943"/>
      <c r="C981" s="943"/>
    </row>
    <row r="982" spans="1:3" ht="16.95" customHeight="1" x14ac:dyDescent="0.3">
      <c r="A982" s="943"/>
      <c r="B982" s="943"/>
      <c r="C982" s="943"/>
    </row>
    <row r="983" spans="1:3" ht="16.95" customHeight="1" x14ac:dyDescent="0.3">
      <c r="A983" s="943"/>
      <c r="B983" s="943"/>
      <c r="C983" s="943"/>
    </row>
    <row r="984" spans="1:3" ht="16.95" customHeight="1" x14ac:dyDescent="0.3">
      <c r="A984" s="943"/>
      <c r="B984" s="943"/>
      <c r="C984" s="943"/>
    </row>
    <row r="985" spans="1:3" ht="16.95" customHeight="1" x14ac:dyDescent="0.3">
      <c r="A985" s="943"/>
      <c r="B985" s="943"/>
      <c r="C985" s="943"/>
    </row>
    <row r="986" spans="1:3" ht="16.95" customHeight="1" x14ac:dyDescent="0.3">
      <c r="A986" s="943"/>
      <c r="B986" s="943"/>
      <c r="C986" s="943"/>
    </row>
    <row r="987" spans="1:3" ht="16.95" customHeight="1" x14ac:dyDescent="0.3">
      <c r="A987" s="943"/>
      <c r="B987" s="943"/>
      <c r="C987" s="943"/>
    </row>
    <row r="988" spans="1:3" ht="16.95" customHeight="1" x14ac:dyDescent="0.3">
      <c r="A988" s="943"/>
      <c r="B988" s="943"/>
      <c r="C988" s="943"/>
    </row>
    <row r="989" spans="1:3" ht="16.95" customHeight="1" x14ac:dyDescent="0.3">
      <c r="A989" s="943"/>
      <c r="B989" s="943"/>
      <c r="C989" s="943"/>
    </row>
    <row r="990" spans="1:3" ht="16.95" customHeight="1" x14ac:dyDescent="0.3">
      <c r="A990" s="943"/>
      <c r="B990" s="943"/>
      <c r="C990" s="943"/>
    </row>
    <row r="991" spans="1:3" ht="16.95" customHeight="1" x14ac:dyDescent="0.3">
      <c r="A991" s="943"/>
      <c r="B991" s="943"/>
      <c r="C991" s="943"/>
    </row>
    <row r="992" spans="1:3" ht="16.95" customHeight="1" x14ac:dyDescent="0.3">
      <c r="A992" s="943"/>
      <c r="B992" s="943"/>
      <c r="C992" s="943"/>
    </row>
    <row r="993" spans="1:3" ht="16.95" customHeight="1" x14ac:dyDescent="0.3">
      <c r="A993" s="943"/>
      <c r="B993" s="943"/>
      <c r="C993" s="943"/>
    </row>
    <row r="994" spans="1:3" ht="16.95" customHeight="1" x14ac:dyDescent="0.3">
      <c r="A994" s="943"/>
      <c r="B994" s="943"/>
      <c r="C994" s="943"/>
    </row>
    <row r="995" spans="1:3" ht="16.95" customHeight="1" x14ac:dyDescent="0.3">
      <c r="A995" s="943"/>
      <c r="B995" s="943"/>
      <c r="C995" s="943"/>
    </row>
    <row r="996" spans="1:3" ht="16.95" customHeight="1" x14ac:dyDescent="0.3">
      <c r="A996" s="943"/>
      <c r="B996" s="943"/>
      <c r="C996" s="943"/>
    </row>
    <row r="997" spans="1:3" ht="16.95" customHeight="1" x14ac:dyDescent="0.3">
      <c r="A997" s="943"/>
      <c r="B997" s="943"/>
      <c r="C997" s="943"/>
    </row>
    <row r="998" spans="1:3" ht="16.95" customHeight="1" x14ac:dyDescent="0.3">
      <c r="A998" s="943"/>
      <c r="B998" s="943"/>
      <c r="C998" s="943"/>
    </row>
    <row r="999" spans="1:3" ht="16.95" customHeight="1" x14ac:dyDescent="0.3">
      <c r="A999" s="943"/>
      <c r="B999" s="943"/>
      <c r="C999" s="943"/>
    </row>
    <row r="1000" spans="1:3" ht="16.95" customHeight="1" x14ac:dyDescent="0.3">
      <c r="A1000" s="943"/>
      <c r="B1000" s="943"/>
      <c r="C1000" s="943"/>
    </row>
    <row r="1001" spans="1:3" ht="16.95" customHeight="1" x14ac:dyDescent="0.3">
      <c r="A1001" s="943"/>
      <c r="B1001" s="943"/>
      <c r="C1001" s="943"/>
    </row>
    <row r="1002" spans="1:3" ht="16.95" customHeight="1" x14ac:dyDescent="0.3">
      <c r="A1002" s="943"/>
      <c r="B1002" s="943"/>
      <c r="C1002" s="943"/>
    </row>
    <row r="1003" spans="1:3" ht="16.95" customHeight="1" x14ac:dyDescent="0.3">
      <c r="A1003" s="943"/>
      <c r="B1003" s="943"/>
      <c r="C1003" s="943"/>
    </row>
    <row r="1004" spans="1:3" ht="16.95" customHeight="1" x14ac:dyDescent="0.3">
      <c r="A1004" s="943"/>
      <c r="B1004" s="943"/>
      <c r="C1004" s="943"/>
    </row>
    <row r="1005" spans="1:3" ht="16.95" customHeight="1" x14ac:dyDescent="0.3">
      <c r="A1005" s="943"/>
      <c r="B1005" s="943"/>
      <c r="C1005" s="943"/>
    </row>
    <row r="1006" spans="1:3" ht="16.95" customHeight="1" x14ac:dyDescent="0.3">
      <c r="A1006" s="943"/>
      <c r="B1006" s="943"/>
      <c r="C1006" s="943"/>
    </row>
    <row r="1007" spans="1:3" ht="16.95" customHeight="1" x14ac:dyDescent="0.3">
      <c r="A1007" s="943"/>
      <c r="B1007" s="943"/>
      <c r="C1007" s="943"/>
    </row>
    <row r="1008" spans="1:3" ht="16.95" customHeight="1" x14ac:dyDescent="0.3">
      <c r="A1008" s="943"/>
      <c r="B1008" s="943"/>
      <c r="C1008" s="943"/>
    </row>
    <row r="1009" spans="1:3" ht="16.95" customHeight="1" x14ac:dyDescent="0.3">
      <c r="A1009" s="943"/>
      <c r="B1009" s="943"/>
      <c r="C1009" s="943"/>
    </row>
    <row r="1010" spans="1:3" ht="16.95" customHeight="1" x14ac:dyDescent="0.3">
      <c r="A1010" s="943"/>
      <c r="B1010" s="943"/>
      <c r="C1010" s="943"/>
    </row>
    <row r="1011" spans="1:3" ht="16.95" customHeight="1" x14ac:dyDescent="0.3">
      <c r="A1011" s="943"/>
      <c r="B1011" s="943"/>
      <c r="C1011" s="943"/>
    </row>
    <row r="1012" spans="1:3" ht="16.95" customHeight="1" x14ac:dyDescent="0.3">
      <c r="A1012" s="943"/>
      <c r="B1012" s="943"/>
      <c r="C1012" s="943"/>
    </row>
    <row r="1013" spans="1:3" ht="16.95" customHeight="1" x14ac:dyDescent="0.3">
      <c r="A1013" s="943"/>
      <c r="B1013" s="943"/>
      <c r="C1013" s="943"/>
    </row>
    <row r="1014" spans="1:3" ht="16.95" customHeight="1" x14ac:dyDescent="0.3">
      <c r="A1014" s="943"/>
      <c r="B1014" s="943"/>
      <c r="C1014" s="943"/>
    </row>
    <row r="1015" spans="1:3" ht="16.95" customHeight="1" x14ac:dyDescent="0.3">
      <c r="A1015" s="943"/>
      <c r="B1015" s="943"/>
      <c r="C1015" s="943"/>
    </row>
    <row r="1016" spans="1:3" ht="16.95" customHeight="1" x14ac:dyDescent="0.3">
      <c r="A1016" s="943"/>
      <c r="B1016" s="943"/>
      <c r="C1016" s="943"/>
    </row>
    <row r="1017" spans="1:3" ht="16.95" customHeight="1" x14ac:dyDescent="0.3">
      <c r="A1017" s="943"/>
      <c r="B1017" s="943"/>
      <c r="C1017" s="943"/>
    </row>
    <row r="1018" spans="1:3" ht="16.95" customHeight="1" x14ac:dyDescent="0.3">
      <c r="A1018" s="943"/>
      <c r="B1018" s="943"/>
      <c r="C1018" s="943"/>
    </row>
    <row r="1019" spans="1:3" ht="16.95" customHeight="1" x14ac:dyDescent="0.3">
      <c r="A1019" s="943"/>
      <c r="B1019" s="943"/>
      <c r="C1019" s="943"/>
    </row>
    <row r="1020" spans="1:3" ht="16.95" customHeight="1" x14ac:dyDescent="0.3">
      <c r="A1020" s="943"/>
      <c r="B1020" s="943"/>
      <c r="C1020" s="943"/>
    </row>
    <row r="1021" spans="1:3" ht="16.95" customHeight="1" x14ac:dyDescent="0.3">
      <c r="A1021" s="943"/>
      <c r="B1021" s="943"/>
      <c r="C1021" s="943"/>
    </row>
    <row r="1022" spans="1:3" ht="16.95" customHeight="1" x14ac:dyDescent="0.3">
      <c r="A1022" s="943"/>
      <c r="B1022" s="943"/>
      <c r="C1022" s="943"/>
    </row>
    <row r="1023" spans="1:3" ht="16.95" customHeight="1" x14ac:dyDescent="0.3">
      <c r="A1023" s="943"/>
      <c r="B1023" s="943"/>
      <c r="C1023" s="943"/>
    </row>
    <row r="1024" spans="1:3" ht="16.95" customHeight="1" x14ac:dyDescent="0.3">
      <c r="A1024" s="943"/>
      <c r="B1024" s="943"/>
      <c r="C1024" s="943"/>
    </row>
    <row r="1025" spans="1:3" ht="16.95" customHeight="1" x14ac:dyDescent="0.3">
      <c r="A1025" s="943"/>
      <c r="B1025" s="943"/>
      <c r="C1025" s="943"/>
    </row>
    <row r="1026" spans="1:3" ht="16.95" customHeight="1" x14ac:dyDescent="0.3">
      <c r="A1026" s="943"/>
      <c r="B1026" s="943"/>
      <c r="C1026" s="943"/>
    </row>
    <row r="1027" spans="1:3" ht="16.95" customHeight="1" x14ac:dyDescent="0.3">
      <c r="A1027" s="943"/>
      <c r="B1027" s="943"/>
      <c r="C1027" s="943"/>
    </row>
    <row r="1028" spans="1:3" ht="16.95" customHeight="1" x14ac:dyDescent="0.3">
      <c r="A1028" s="943"/>
      <c r="B1028" s="943"/>
      <c r="C1028" s="943"/>
    </row>
    <row r="1029" spans="1:3" ht="16.95" customHeight="1" x14ac:dyDescent="0.3">
      <c r="A1029" s="943"/>
      <c r="B1029" s="943"/>
      <c r="C1029" s="943"/>
    </row>
    <row r="1030" spans="1:3" ht="16.95" customHeight="1" x14ac:dyDescent="0.3">
      <c r="A1030" s="943"/>
      <c r="B1030" s="943"/>
      <c r="C1030" s="943"/>
    </row>
    <row r="1031" spans="1:3" ht="16.95" customHeight="1" x14ac:dyDescent="0.3">
      <c r="A1031" s="943"/>
      <c r="B1031" s="943"/>
      <c r="C1031" s="943"/>
    </row>
    <row r="1032" spans="1:3" ht="16.95" customHeight="1" x14ac:dyDescent="0.3">
      <c r="A1032" s="943"/>
      <c r="B1032" s="943"/>
      <c r="C1032" s="943"/>
    </row>
    <row r="1033" spans="1:3" ht="16.95" customHeight="1" x14ac:dyDescent="0.3">
      <c r="A1033" s="943"/>
      <c r="B1033" s="943"/>
      <c r="C1033" s="943"/>
    </row>
    <row r="1034" spans="1:3" ht="16.95" customHeight="1" x14ac:dyDescent="0.3">
      <c r="A1034" s="943"/>
      <c r="B1034" s="943"/>
      <c r="C1034" s="943"/>
    </row>
    <row r="1035" spans="1:3" ht="16.95" customHeight="1" x14ac:dyDescent="0.3">
      <c r="A1035" s="943"/>
      <c r="B1035" s="943"/>
      <c r="C1035" s="943"/>
    </row>
    <row r="1036" spans="1:3" ht="16.95" customHeight="1" x14ac:dyDescent="0.3">
      <c r="A1036" s="943"/>
      <c r="B1036" s="943"/>
      <c r="C1036" s="943"/>
    </row>
    <row r="1037" spans="1:3" ht="16.95" customHeight="1" x14ac:dyDescent="0.3">
      <c r="A1037" s="943"/>
      <c r="B1037" s="943"/>
      <c r="C1037" s="943"/>
    </row>
    <row r="1038" spans="1:3" ht="16.95" customHeight="1" x14ac:dyDescent="0.3">
      <c r="A1038" s="943"/>
      <c r="B1038" s="943"/>
      <c r="C1038" s="943"/>
    </row>
    <row r="1039" spans="1:3" ht="16.95" customHeight="1" x14ac:dyDescent="0.3">
      <c r="A1039" s="943"/>
      <c r="B1039" s="943"/>
      <c r="C1039" s="943"/>
    </row>
    <row r="1040" spans="1:3" ht="16.95" customHeight="1" x14ac:dyDescent="0.3">
      <c r="A1040" s="943"/>
      <c r="B1040" s="943"/>
      <c r="C1040" s="943"/>
    </row>
    <row r="1041" spans="1:3" ht="16.95" customHeight="1" x14ac:dyDescent="0.3">
      <c r="A1041" s="943"/>
      <c r="B1041" s="943"/>
      <c r="C1041" s="943"/>
    </row>
    <row r="1042" spans="1:3" ht="16.95" customHeight="1" x14ac:dyDescent="0.3">
      <c r="A1042" s="943"/>
      <c r="B1042" s="943"/>
      <c r="C1042" s="943"/>
    </row>
    <row r="1043" spans="1:3" ht="16.95" customHeight="1" x14ac:dyDescent="0.3">
      <c r="A1043" s="943"/>
      <c r="B1043" s="943"/>
      <c r="C1043" s="943"/>
    </row>
    <row r="1044" spans="1:3" ht="16.95" customHeight="1" x14ac:dyDescent="0.3">
      <c r="A1044" s="943"/>
      <c r="B1044" s="943"/>
      <c r="C1044" s="943"/>
    </row>
    <row r="1045" spans="1:3" ht="16.95" customHeight="1" x14ac:dyDescent="0.3">
      <c r="A1045" s="943"/>
      <c r="B1045" s="943"/>
      <c r="C1045" s="943"/>
    </row>
    <row r="1046" spans="1:3" ht="16.95" customHeight="1" x14ac:dyDescent="0.3">
      <c r="A1046" s="943"/>
      <c r="B1046" s="943"/>
      <c r="C1046" s="943"/>
    </row>
    <row r="1047" spans="1:3" ht="16.95" customHeight="1" x14ac:dyDescent="0.3">
      <c r="A1047" s="943"/>
      <c r="B1047" s="943"/>
      <c r="C1047" s="943"/>
    </row>
    <row r="1048" spans="1:3" ht="16.95" customHeight="1" x14ac:dyDescent="0.3">
      <c r="A1048" s="943"/>
      <c r="B1048" s="943"/>
      <c r="C1048" s="943"/>
    </row>
    <row r="1049" spans="1:3" ht="16.95" customHeight="1" x14ac:dyDescent="0.3">
      <c r="A1049" s="943"/>
      <c r="B1049" s="943"/>
      <c r="C1049" s="943"/>
    </row>
    <row r="1050" spans="1:3" ht="16.95" customHeight="1" x14ac:dyDescent="0.3">
      <c r="A1050" s="943"/>
      <c r="B1050" s="943"/>
      <c r="C1050" s="943"/>
    </row>
    <row r="1051" spans="1:3" ht="16.95" customHeight="1" x14ac:dyDescent="0.3">
      <c r="A1051" s="943"/>
      <c r="B1051" s="943"/>
      <c r="C1051" s="943"/>
    </row>
    <row r="1052" spans="1:3" ht="16.95" customHeight="1" x14ac:dyDescent="0.3">
      <c r="A1052" s="943"/>
      <c r="B1052" s="943"/>
      <c r="C1052" s="943"/>
    </row>
    <row r="1053" spans="1:3" ht="16.95" customHeight="1" x14ac:dyDescent="0.3">
      <c r="A1053" s="943"/>
      <c r="B1053" s="943"/>
      <c r="C1053" s="943"/>
    </row>
    <row r="1054" spans="1:3" ht="16.95" customHeight="1" x14ac:dyDescent="0.3">
      <c r="A1054" s="943"/>
      <c r="B1054" s="943"/>
      <c r="C1054" s="943"/>
    </row>
    <row r="1055" spans="1:3" ht="16.95" customHeight="1" x14ac:dyDescent="0.3">
      <c r="A1055" s="943"/>
      <c r="B1055" s="943"/>
      <c r="C1055" s="943"/>
    </row>
    <row r="1056" spans="1:3" ht="16.95" customHeight="1" x14ac:dyDescent="0.3">
      <c r="A1056" s="943"/>
      <c r="B1056" s="943"/>
      <c r="C1056" s="943"/>
    </row>
    <row r="1057" spans="1:3" ht="16.95" customHeight="1" x14ac:dyDescent="0.3">
      <c r="A1057" s="943"/>
      <c r="B1057" s="943"/>
      <c r="C1057" s="943"/>
    </row>
    <row r="1058" spans="1:3" ht="16.95" customHeight="1" x14ac:dyDescent="0.3">
      <c r="A1058" s="943"/>
      <c r="B1058" s="943"/>
      <c r="C1058" s="943"/>
    </row>
    <row r="1059" spans="1:3" ht="16.95" customHeight="1" x14ac:dyDescent="0.3">
      <c r="A1059" s="943"/>
      <c r="B1059" s="943"/>
      <c r="C1059" s="943"/>
    </row>
    <row r="1060" spans="1:3" ht="16.95" customHeight="1" x14ac:dyDescent="0.3">
      <c r="A1060" s="943"/>
      <c r="B1060" s="943"/>
      <c r="C1060" s="943"/>
    </row>
    <row r="1061" spans="1:3" ht="16.95" customHeight="1" x14ac:dyDescent="0.3">
      <c r="A1061" s="943"/>
      <c r="B1061" s="943"/>
      <c r="C1061" s="943"/>
    </row>
    <row r="1062" spans="1:3" ht="16.95" customHeight="1" x14ac:dyDescent="0.3">
      <c r="A1062" s="943"/>
      <c r="B1062" s="943"/>
      <c r="C1062" s="943"/>
    </row>
    <row r="1063" spans="1:3" ht="16.95" customHeight="1" x14ac:dyDescent="0.3">
      <c r="A1063" s="943"/>
      <c r="B1063" s="943"/>
      <c r="C1063" s="943"/>
    </row>
    <row r="1064" spans="1:3" ht="16.95" customHeight="1" x14ac:dyDescent="0.3">
      <c r="A1064" s="943"/>
      <c r="B1064" s="943"/>
      <c r="C1064" s="943"/>
    </row>
    <row r="1065" spans="1:3" ht="16.95" customHeight="1" x14ac:dyDescent="0.3">
      <c r="A1065" s="943"/>
      <c r="B1065" s="943"/>
      <c r="C1065" s="943"/>
    </row>
    <row r="1066" spans="1:3" ht="16.95" customHeight="1" x14ac:dyDescent="0.3">
      <c r="A1066" s="943"/>
      <c r="B1066" s="943"/>
      <c r="C1066" s="943"/>
    </row>
    <row r="1067" spans="1:3" ht="16.95" customHeight="1" x14ac:dyDescent="0.3">
      <c r="A1067" s="943"/>
      <c r="B1067" s="943"/>
      <c r="C1067" s="943"/>
    </row>
    <row r="1068" spans="1:3" ht="16.95" customHeight="1" x14ac:dyDescent="0.3">
      <c r="A1068" s="943"/>
      <c r="B1068" s="943"/>
      <c r="C1068" s="943"/>
    </row>
    <row r="1069" spans="1:3" ht="16.95" customHeight="1" x14ac:dyDescent="0.3">
      <c r="A1069" s="943"/>
      <c r="B1069" s="943"/>
      <c r="C1069" s="943"/>
    </row>
    <row r="1070" spans="1:3" ht="16.95" customHeight="1" x14ac:dyDescent="0.3">
      <c r="A1070" s="943"/>
      <c r="B1070" s="943"/>
      <c r="C1070" s="943"/>
    </row>
    <row r="1071" spans="1:3" ht="16.95" customHeight="1" x14ac:dyDescent="0.3">
      <c r="A1071" s="943"/>
      <c r="B1071" s="943"/>
      <c r="C1071" s="943"/>
    </row>
    <row r="1072" spans="1:3" ht="16.95" customHeight="1" x14ac:dyDescent="0.3">
      <c r="A1072" s="943"/>
      <c r="B1072" s="943"/>
      <c r="C1072" s="943"/>
    </row>
    <row r="1073" spans="1:3" ht="16.95" customHeight="1" x14ac:dyDescent="0.3">
      <c r="A1073" s="943"/>
      <c r="B1073" s="943"/>
      <c r="C1073" s="943"/>
    </row>
    <row r="1074" spans="1:3" ht="16.95" customHeight="1" x14ac:dyDescent="0.3">
      <c r="A1074" s="943"/>
      <c r="B1074" s="943"/>
      <c r="C1074" s="943"/>
    </row>
    <row r="1075" spans="1:3" ht="16.95" customHeight="1" x14ac:dyDescent="0.3">
      <c r="A1075" s="943"/>
      <c r="B1075" s="943"/>
      <c r="C1075" s="943"/>
    </row>
    <row r="1076" spans="1:3" ht="16.95" customHeight="1" x14ac:dyDescent="0.3">
      <c r="A1076" s="943"/>
      <c r="B1076" s="943"/>
      <c r="C1076" s="943"/>
    </row>
    <row r="1077" spans="1:3" ht="16.95" customHeight="1" x14ac:dyDescent="0.3">
      <c r="A1077" s="943"/>
      <c r="B1077" s="943"/>
      <c r="C1077" s="943"/>
    </row>
    <row r="1078" spans="1:3" ht="16.95" customHeight="1" x14ac:dyDescent="0.3">
      <c r="A1078" s="943"/>
      <c r="B1078" s="943"/>
      <c r="C1078" s="943"/>
    </row>
    <row r="1079" spans="1:3" ht="16.95" customHeight="1" x14ac:dyDescent="0.3">
      <c r="A1079" s="943"/>
      <c r="B1079" s="943"/>
      <c r="C1079" s="943"/>
    </row>
    <row r="1080" spans="1:3" ht="16.95" customHeight="1" x14ac:dyDescent="0.3">
      <c r="A1080" s="943"/>
      <c r="B1080" s="943"/>
      <c r="C1080" s="943"/>
    </row>
    <row r="1081" spans="1:3" ht="16.95" customHeight="1" x14ac:dyDescent="0.3">
      <c r="A1081" s="943"/>
      <c r="B1081" s="943"/>
      <c r="C1081" s="943"/>
    </row>
    <row r="1082" spans="1:3" ht="16.95" customHeight="1" x14ac:dyDescent="0.3">
      <c r="A1082" s="943"/>
      <c r="B1082" s="943"/>
      <c r="C1082" s="943"/>
    </row>
    <row r="1083" spans="1:3" ht="16.95" customHeight="1" x14ac:dyDescent="0.3">
      <c r="A1083" s="943"/>
      <c r="B1083" s="943"/>
      <c r="C1083" s="943"/>
    </row>
    <row r="1084" spans="1:3" ht="16.95" customHeight="1" x14ac:dyDescent="0.3">
      <c r="A1084" s="943"/>
      <c r="B1084" s="943"/>
      <c r="C1084" s="943"/>
    </row>
    <row r="1085" spans="1:3" ht="16.95" customHeight="1" x14ac:dyDescent="0.3">
      <c r="A1085" s="943"/>
      <c r="B1085" s="943"/>
      <c r="C1085" s="943"/>
    </row>
    <row r="1086" spans="1:3" ht="16.95" customHeight="1" x14ac:dyDescent="0.3">
      <c r="A1086" s="943"/>
      <c r="B1086" s="943"/>
      <c r="C1086" s="943"/>
    </row>
    <row r="1087" spans="1:3" ht="16.95" customHeight="1" x14ac:dyDescent="0.3">
      <c r="A1087" s="943"/>
      <c r="B1087" s="943"/>
      <c r="C1087" s="943"/>
    </row>
    <row r="1088" spans="1:3" ht="16.95" customHeight="1" x14ac:dyDescent="0.3">
      <c r="A1088" s="943"/>
      <c r="B1088" s="943"/>
      <c r="C1088" s="943"/>
    </row>
    <row r="1089" spans="1:3" ht="16.95" customHeight="1" x14ac:dyDescent="0.3">
      <c r="A1089" s="943"/>
      <c r="B1089" s="943"/>
      <c r="C1089" s="943"/>
    </row>
    <row r="1090" spans="1:3" ht="16.95" customHeight="1" x14ac:dyDescent="0.3">
      <c r="A1090" s="943"/>
      <c r="B1090" s="943"/>
      <c r="C1090" s="943"/>
    </row>
    <row r="1091" spans="1:3" ht="16.95" customHeight="1" x14ac:dyDescent="0.3">
      <c r="A1091" s="943"/>
      <c r="B1091" s="943"/>
      <c r="C1091" s="943"/>
    </row>
    <row r="1092" spans="1:3" ht="16.95" customHeight="1" x14ac:dyDescent="0.3">
      <c r="A1092" s="943"/>
      <c r="B1092" s="943"/>
      <c r="C1092" s="943"/>
    </row>
    <row r="1093" spans="1:3" ht="16.95" customHeight="1" x14ac:dyDescent="0.3">
      <c r="A1093" s="943"/>
      <c r="B1093" s="943"/>
      <c r="C1093" s="943"/>
    </row>
    <row r="1094" spans="1:3" ht="16.95" customHeight="1" x14ac:dyDescent="0.3">
      <c r="A1094" s="943"/>
      <c r="B1094" s="943"/>
      <c r="C1094" s="943"/>
    </row>
    <row r="1095" spans="1:3" ht="16.95" customHeight="1" x14ac:dyDescent="0.3">
      <c r="A1095" s="943"/>
      <c r="B1095" s="943"/>
      <c r="C1095" s="943"/>
    </row>
    <row r="1096" spans="1:3" ht="16.95" customHeight="1" x14ac:dyDescent="0.3">
      <c r="A1096" s="943"/>
      <c r="B1096" s="943"/>
      <c r="C1096" s="943"/>
    </row>
    <row r="1097" spans="1:3" ht="16.95" customHeight="1" x14ac:dyDescent="0.3">
      <c r="A1097" s="943"/>
      <c r="B1097" s="943"/>
      <c r="C1097" s="943"/>
    </row>
    <row r="1098" spans="1:3" ht="16.95" customHeight="1" x14ac:dyDescent="0.3">
      <c r="A1098" s="943"/>
      <c r="B1098" s="943"/>
      <c r="C1098" s="943"/>
    </row>
    <row r="1099" spans="1:3" ht="16.95" customHeight="1" x14ac:dyDescent="0.3">
      <c r="A1099" s="943"/>
      <c r="B1099" s="943"/>
      <c r="C1099" s="943"/>
    </row>
    <row r="1100" spans="1:3" ht="16.95" customHeight="1" x14ac:dyDescent="0.3">
      <c r="A1100" s="943"/>
      <c r="B1100" s="943"/>
      <c r="C1100" s="943"/>
    </row>
    <row r="1101" spans="1:3" ht="16.95" customHeight="1" x14ac:dyDescent="0.3">
      <c r="A1101" s="943"/>
      <c r="B1101" s="943"/>
      <c r="C1101" s="943"/>
    </row>
    <row r="1102" spans="1:3" ht="16.95" customHeight="1" x14ac:dyDescent="0.3">
      <c r="A1102" s="943"/>
      <c r="B1102" s="943"/>
      <c r="C1102" s="943"/>
    </row>
    <row r="1103" spans="1:3" ht="16.95" customHeight="1" x14ac:dyDescent="0.3">
      <c r="A1103" s="943"/>
      <c r="B1103" s="943"/>
      <c r="C1103" s="943"/>
    </row>
    <row r="1104" spans="1:3" ht="16.95" customHeight="1" x14ac:dyDescent="0.3">
      <c r="A1104" s="943"/>
      <c r="B1104" s="943"/>
      <c r="C1104" s="943"/>
    </row>
    <row r="1105" spans="1:3" ht="16.95" customHeight="1" x14ac:dyDescent="0.3">
      <c r="A1105" s="943"/>
      <c r="B1105" s="943"/>
      <c r="C1105" s="943"/>
    </row>
    <row r="1106" spans="1:3" ht="16.95" customHeight="1" x14ac:dyDescent="0.3">
      <c r="A1106" s="943"/>
      <c r="B1106" s="943"/>
      <c r="C1106" s="943"/>
    </row>
    <row r="1107" spans="1:3" ht="16.95" customHeight="1" x14ac:dyDescent="0.3">
      <c r="A1107" s="943"/>
      <c r="B1107" s="943"/>
      <c r="C1107" s="943"/>
    </row>
    <row r="1108" spans="1:3" ht="16.95" customHeight="1" x14ac:dyDescent="0.3">
      <c r="A1108" s="943"/>
      <c r="B1108" s="943"/>
      <c r="C1108" s="943"/>
    </row>
    <row r="1109" spans="1:3" ht="16.95" customHeight="1" x14ac:dyDescent="0.3">
      <c r="A1109" s="943"/>
      <c r="B1109" s="943"/>
      <c r="C1109" s="943"/>
    </row>
    <row r="1110" spans="1:3" ht="16.95" customHeight="1" x14ac:dyDescent="0.3">
      <c r="A1110" s="943"/>
      <c r="B1110" s="943"/>
      <c r="C1110" s="943"/>
    </row>
    <row r="1111" spans="1:3" ht="16.95" customHeight="1" x14ac:dyDescent="0.3">
      <c r="A1111" s="943"/>
      <c r="B1111" s="943"/>
      <c r="C1111" s="943"/>
    </row>
    <row r="1112" spans="1:3" ht="16.95" customHeight="1" x14ac:dyDescent="0.3">
      <c r="A1112" s="943"/>
      <c r="B1112" s="943"/>
      <c r="C1112" s="943"/>
    </row>
    <row r="1113" spans="1:3" ht="16.95" customHeight="1" x14ac:dyDescent="0.3">
      <c r="A1113" s="943"/>
      <c r="B1113" s="943"/>
      <c r="C1113" s="943"/>
    </row>
    <row r="1114" spans="1:3" ht="16.95" customHeight="1" x14ac:dyDescent="0.3">
      <c r="A1114" s="943"/>
      <c r="B1114" s="943"/>
      <c r="C1114" s="943"/>
    </row>
    <row r="1115" spans="1:3" ht="16.95" customHeight="1" x14ac:dyDescent="0.3">
      <c r="A1115" s="943"/>
      <c r="B1115" s="943"/>
      <c r="C1115" s="943"/>
    </row>
    <row r="1116" spans="1:3" ht="16.95" customHeight="1" x14ac:dyDescent="0.3">
      <c r="A1116" s="943"/>
      <c r="B1116" s="943"/>
      <c r="C1116" s="943"/>
    </row>
    <row r="1117" spans="1:3" ht="16.95" customHeight="1" x14ac:dyDescent="0.3">
      <c r="A1117" s="943"/>
      <c r="B1117" s="943"/>
      <c r="C1117" s="943"/>
    </row>
    <row r="1118" spans="1:3" ht="16.95" customHeight="1" x14ac:dyDescent="0.3">
      <c r="A1118" s="943"/>
      <c r="B1118" s="943"/>
      <c r="C1118" s="943"/>
    </row>
    <row r="1119" spans="1:3" ht="16.95" customHeight="1" x14ac:dyDescent="0.3">
      <c r="A1119" s="943"/>
      <c r="B1119" s="943"/>
      <c r="C1119" s="943"/>
    </row>
    <row r="1120" spans="1:3" ht="16.95" customHeight="1" x14ac:dyDescent="0.3">
      <c r="A1120" s="943"/>
      <c r="B1120" s="943"/>
      <c r="C1120" s="943"/>
    </row>
    <row r="1121" spans="1:3" ht="16.95" customHeight="1" x14ac:dyDescent="0.3">
      <c r="A1121" s="943"/>
      <c r="B1121" s="943"/>
      <c r="C1121" s="943"/>
    </row>
    <row r="1122" spans="1:3" ht="16.95" customHeight="1" x14ac:dyDescent="0.3">
      <c r="A1122" s="943"/>
      <c r="B1122" s="943"/>
      <c r="C1122" s="943"/>
    </row>
    <row r="1123" spans="1:3" ht="16.95" customHeight="1" x14ac:dyDescent="0.3">
      <c r="A1123" s="943"/>
      <c r="B1123" s="943"/>
      <c r="C1123" s="943"/>
    </row>
    <row r="1124" spans="1:3" ht="16.95" customHeight="1" x14ac:dyDescent="0.3">
      <c r="A1124" s="943"/>
      <c r="B1124" s="943"/>
      <c r="C1124" s="943"/>
    </row>
    <row r="1125" spans="1:3" ht="16.95" customHeight="1" x14ac:dyDescent="0.3">
      <c r="A1125" s="943"/>
      <c r="B1125" s="943"/>
      <c r="C1125" s="943"/>
    </row>
    <row r="1126" spans="1:3" ht="16.95" customHeight="1" x14ac:dyDescent="0.3">
      <c r="A1126" s="943"/>
      <c r="B1126" s="943"/>
      <c r="C1126" s="943"/>
    </row>
    <row r="1127" spans="1:3" ht="16.95" customHeight="1" x14ac:dyDescent="0.3">
      <c r="A1127" s="943"/>
      <c r="B1127" s="943"/>
      <c r="C1127" s="943"/>
    </row>
    <row r="1128" spans="1:3" ht="16.95" customHeight="1" x14ac:dyDescent="0.3">
      <c r="A1128" s="943"/>
      <c r="B1128" s="943"/>
      <c r="C1128" s="943"/>
    </row>
    <row r="1129" spans="1:3" ht="16.95" customHeight="1" x14ac:dyDescent="0.3">
      <c r="A1129" s="943"/>
      <c r="B1129" s="943"/>
      <c r="C1129" s="943"/>
    </row>
    <row r="1130" spans="1:3" ht="16.95" customHeight="1" x14ac:dyDescent="0.3">
      <c r="A1130" s="943"/>
      <c r="B1130" s="943"/>
      <c r="C1130" s="943"/>
    </row>
    <row r="1131" spans="1:3" ht="16.95" customHeight="1" x14ac:dyDescent="0.3">
      <c r="A1131" s="943"/>
      <c r="B1131" s="943"/>
      <c r="C1131" s="943"/>
    </row>
    <row r="1132" spans="1:3" ht="16.95" customHeight="1" x14ac:dyDescent="0.3">
      <c r="A1132" s="943"/>
      <c r="B1132" s="943"/>
      <c r="C1132" s="943"/>
    </row>
    <row r="1133" spans="1:3" ht="16.95" customHeight="1" x14ac:dyDescent="0.3">
      <c r="A1133" s="943"/>
      <c r="B1133" s="943"/>
      <c r="C1133" s="943"/>
    </row>
    <row r="1134" spans="1:3" ht="16.95" customHeight="1" x14ac:dyDescent="0.3">
      <c r="A1134" s="943"/>
      <c r="B1134" s="943"/>
      <c r="C1134" s="943"/>
    </row>
    <row r="1135" spans="1:3" ht="16.95" customHeight="1" x14ac:dyDescent="0.3">
      <c r="A1135" s="943"/>
      <c r="B1135" s="943"/>
      <c r="C1135" s="943"/>
    </row>
    <row r="1136" spans="1:3" ht="16.95" customHeight="1" x14ac:dyDescent="0.3">
      <c r="A1136" s="943"/>
      <c r="B1136" s="943"/>
      <c r="C1136" s="943"/>
    </row>
    <row r="1137" spans="1:3" ht="16.95" customHeight="1" x14ac:dyDescent="0.3">
      <c r="A1137" s="943"/>
      <c r="B1137" s="943"/>
      <c r="C1137" s="943"/>
    </row>
    <row r="1138" spans="1:3" ht="16.95" customHeight="1" x14ac:dyDescent="0.3">
      <c r="A1138" s="943"/>
      <c r="B1138" s="943"/>
      <c r="C1138" s="943"/>
    </row>
    <row r="1139" spans="1:3" ht="16.95" customHeight="1" x14ac:dyDescent="0.3">
      <c r="A1139" s="943"/>
      <c r="B1139" s="943"/>
      <c r="C1139" s="943"/>
    </row>
    <row r="1140" spans="1:3" ht="16.95" customHeight="1" x14ac:dyDescent="0.3">
      <c r="A1140" s="943"/>
      <c r="B1140" s="943"/>
      <c r="C1140" s="943"/>
    </row>
    <row r="1141" spans="1:3" ht="16.95" customHeight="1" x14ac:dyDescent="0.3">
      <c r="A1141" s="943"/>
      <c r="B1141" s="943"/>
      <c r="C1141" s="943"/>
    </row>
    <row r="1142" spans="1:3" ht="16.95" customHeight="1" x14ac:dyDescent="0.3">
      <c r="A1142" s="943"/>
      <c r="B1142" s="943"/>
      <c r="C1142" s="943"/>
    </row>
    <row r="1143" spans="1:3" ht="16.95" customHeight="1" x14ac:dyDescent="0.3">
      <c r="A1143" s="943"/>
      <c r="B1143" s="943"/>
      <c r="C1143" s="943"/>
    </row>
    <row r="1144" spans="1:3" ht="16.95" customHeight="1" x14ac:dyDescent="0.3">
      <c r="A1144" s="943"/>
      <c r="B1144" s="943"/>
      <c r="C1144" s="943"/>
    </row>
    <row r="1145" spans="1:3" ht="16.95" customHeight="1" x14ac:dyDescent="0.3">
      <c r="A1145" s="943"/>
      <c r="B1145" s="943"/>
      <c r="C1145" s="943"/>
    </row>
    <row r="1146" spans="1:3" ht="16.95" customHeight="1" x14ac:dyDescent="0.3">
      <c r="A1146" s="943"/>
      <c r="B1146" s="943"/>
      <c r="C1146" s="943"/>
    </row>
    <row r="1147" spans="1:3" ht="16.95" customHeight="1" x14ac:dyDescent="0.3">
      <c r="A1147" s="943"/>
      <c r="B1147" s="943"/>
      <c r="C1147" s="943"/>
    </row>
    <row r="1148" spans="1:3" ht="16.95" customHeight="1" x14ac:dyDescent="0.3">
      <c r="A1148" s="943"/>
      <c r="B1148" s="943"/>
      <c r="C1148" s="943"/>
    </row>
    <row r="1149" spans="1:3" ht="16.95" customHeight="1" x14ac:dyDescent="0.3">
      <c r="A1149" s="943"/>
      <c r="B1149" s="943"/>
      <c r="C1149" s="943"/>
    </row>
    <row r="1150" spans="1:3" ht="16.95" customHeight="1" x14ac:dyDescent="0.3">
      <c r="A1150" s="943"/>
      <c r="B1150" s="943"/>
      <c r="C1150" s="943"/>
    </row>
    <row r="1151" spans="1:3" ht="16.95" customHeight="1" x14ac:dyDescent="0.3">
      <c r="A1151" s="943"/>
      <c r="B1151" s="943"/>
      <c r="C1151" s="943"/>
    </row>
    <row r="1152" spans="1:3" ht="16.95" customHeight="1" x14ac:dyDescent="0.3">
      <c r="A1152" s="943"/>
      <c r="B1152" s="943"/>
      <c r="C1152" s="943"/>
    </row>
    <row r="1153" spans="1:3" ht="16.95" customHeight="1" x14ac:dyDescent="0.3">
      <c r="A1153" s="943"/>
      <c r="B1153" s="943"/>
      <c r="C1153" s="943"/>
    </row>
    <row r="1154" spans="1:3" ht="16.95" customHeight="1" x14ac:dyDescent="0.3">
      <c r="A1154" s="943"/>
      <c r="B1154" s="943"/>
      <c r="C1154" s="943"/>
    </row>
    <row r="1155" spans="1:3" ht="16.95" customHeight="1" x14ac:dyDescent="0.3">
      <c r="A1155" s="943"/>
      <c r="B1155" s="943"/>
      <c r="C1155" s="943"/>
    </row>
    <row r="1156" spans="1:3" ht="16.95" customHeight="1" x14ac:dyDescent="0.3">
      <c r="A1156" s="943"/>
      <c r="B1156" s="943"/>
      <c r="C1156" s="943"/>
    </row>
    <row r="1157" spans="1:3" ht="16.95" customHeight="1" x14ac:dyDescent="0.3">
      <c r="A1157" s="943"/>
      <c r="B1157" s="943"/>
      <c r="C1157" s="943"/>
    </row>
    <row r="1158" spans="1:3" ht="16.95" customHeight="1" x14ac:dyDescent="0.3">
      <c r="A1158" s="943"/>
      <c r="B1158" s="943"/>
      <c r="C1158" s="943"/>
    </row>
    <row r="1159" spans="1:3" ht="16.95" customHeight="1" x14ac:dyDescent="0.3">
      <c r="A1159" s="943"/>
      <c r="B1159" s="943"/>
      <c r="C1159" s="943"/>
    </row>
    <row r="1160" spans="1:3" ht="16.95" customHeight="1" x14ac:dyDescent="0.3">
      <c r="A1160" s="943"/>
      <c r="B1160" s="943"/>
      <c r="C1160" s="943"/>
    </row>
    <row r="1161" spans="1:3" ht="16.95" customHeight="1" x14ac:dyDescent="0.3">
      <c r="A1161" s="943"/>
      <c r="B1161" s="943"/>
      <c r="C1161" s="943"/>
    </row>
    <row r="1162" spans="1:3" ht="16.95" customHeight="1" x14ac:dyDescent="0.3">
      <c r="A1162" s="943"/>
      <c r="B1162" s="943"/>
      <c r="C1162" s="943"/>
    </row>
    <row r="1163" spans="1:3" ht="16.95" customHeight="1" x14ac:dyDescent="0.3">
      <c r="A1163" s="943"/>
      <c r="B1163" s="943"/>
      <c r="C1163" s="943"/>
    </row>
    <row r="1164" spans="1:3" ht="16.95" customHeight="1" x14ac:dyDescent="0.3">
      <c r="A1164" s="943"/>
      <c r="B1164" s="943"/>
      <c r="C1164" s="943"/>
    </row>
    <row r="1165" spans="1:3" ht="16.95" customHeight="1" x14ac:dyDescent="0.3">
      <c r="A1165" s="943"/>
      <c r="B1165" s="943"/>
      <c r="C1165" s="943"/>
    </row>
    <row r="1166" spans="1:3" ht="16.95" customHeight="1" x14ac:dyDescent="0.3">
      <c r="A1166" s="943"/>
      <c r="B1166" s="943"/>
      <c r="C1166" s="943"/>
    </row>
    <row r="1167" spans="1:3" ht="16.95" customHeight="1" x14ac:dyDescent="0.3">
      <c r="A1167" s="943"/>
      <c r="B1167" s="943"/>
      <c r="C1167" s="943"/>
    </row>
    <row r="1168" spans="1:3" ht="16.95" customHeight="1" x14ac:dyDescent="0.3">
      <c r="A1168" s="943"/>
      <c r="B1168" s="943"/>
      <c r="C1168" s="943"/>
    </row>
    <row r="1169" spans="1:3" ht="16.95" customHeight="1" x14ac:dyDescent="0.3">
      <c r="A1169" s="943"/>
      <c r="B1169" s="943"/>
      <c r="C1169" s="943"/>
    </row>
    <row r="1170" spans="1:3" ht="16.95" customHeight="1" x14ac:dyDescent="0.3">
      <c r="A1170" s="943"/>
      <c r="B1170" s="943"/>
      <c r="C1170" s="943"/>
    </row>
    <row r="1171" spans="1:3" ht="16.95" customHeight="1" x14ac:dyDescent="0.3">
      <c r="A1171" s="943"/>
      <c r="B1171" s="943"/>
      <c r="C1171" s="943"/>
    </row>
    <row r="1172" spans="1:3" ht="16.95" customHeight="1" x14ac:dyDescent="0.3">
      <c r="A1172" s="943"/>
      <c r="B1172" s="943"/>
      <c r="C1172" s="943"/>
    </row>
    <row r="1173" spans="1:3" ht="16.95" customHeight="1" x14ac:dyDescent="0.3">
      <c r="A1173" s="943"/>
      <c r="B1173" s="943"/>
      <c r="C1173" s="943"/>
    </row>
    <row r="1174" spans="1:3" ht="16.95" customHeight="1" x14ac:dyDescent="0.3">
      <c r="A1174" s="943"/>
      <c r="B1174" s="943"/>
      <c r="C1174" s="943"/>
    </row>
    <row r="1175" spans="1:3" ht="16.95" customHeight="1" x14ac:dyDescent="0.3">
      <c r="A1175" s="943"/>
      <c r="B1175" s="943"/>
      <c r="C1175" s="943"/>
    </row>
    <row r="1176" spans="1:3" ht="16.95" customHeight="1" x14ac:dyDescent="0.3">
      <c r="A1176" s="943"/>
      <c r="B1176" s="943"/>
      <c r="C1176" s="943"/>
    </row>
    <row r="1177" spans="1:3" ht="16.95" customHeight="1" x14ac:dyDescent="0.3">
      <c r="A1177" s="943"/>
      <c r="B1177" s="943"/>
      <c r="C1177" s="943"/>
    </row>
    <row r="1178" spans="1:3" ht="16.95" customHeight="1" x14ac:dyDescent="0.3">
      <c r="A1178" s="943"/>
      <c r="B1178" s="943"/>
      <c r="C1178" s="943"/>
    </row>
    <row r="1179" spans="1:3" ht="16.95" customHeight="1" x14ac:dyDescent="0.3">
      <c r="A1179" s="943"/>
      <c r="B1179" s="943"/>
      <c r="C1179" s="943"/>
    </row>
    <row r="1180" spans="1:3" ht="16.95" customHeight="1" x14ac:dyDescent="0.3">
      <c r="A1180" s="943"/>
      <c r="B1180" s="943"/>
      <c r="C1180" s="943"/>
    </row>
    <row r="1181" spans="1:3" ht="16.95" customHeight="1" x14ac:dyDescent="0.3">
      <c r="A1181" s="943"/>
      <c r="B1181" s="943"/>
      <c r="C1181" s="943"/>
    </row>
    <row r="1182" spans="1:3" ht="16.95" customHeight="1" x14ac:dyDescent="0.3">
      <c r="A1182" s="943"/>
      <c r="B1182" s="943"/>
      <c r="C1182" s="943"/>
    </row>
    <row r="1183" spans="1:3" ht="16.95" customHeight="1" x14ac:dyDescent="0.3">
      <c r="A1183" s="943"/>
      <c r="B1183" s="943"/>
      <c r="C1183" s="943"/>
    </row>
    <row r="1184" spans="1:3" ht="16.95" customHeight="1" x14ac:dyDescent="0.3">
      <c r="A1184" s="943"/>
      <c r="B1184" s="943"/>
      <c r="C1184" s="943"/>
    </row>
    <row r="1185" spans="1:3" ht="16.95" customHeight="1" x14ac:dyDescent="0.3">
      <c r="A1185" s="943"/>
      <c r="B1185" s="943"/>
      <c r="C1185" s="943"/>
    </row>
    <row r="1186" spans="1:3" ht="16.95" customHeight="1" x14ac:dyDescent="0.3">
      <c r="A1186" s="943"/>
      <c r="B1186" s="943"/>
      <c r="C1186" s="943"/>
    </row>
    <row r="1187" spans="1:3" ht="16.95" customHeight="1" x14ac:dyDescent="0.3">
      <c r="A1187" s="943"/>
      <c r="B1187" s="943"/>
      <c r="C1187" s="943"/>
    </row>
    <row r="1188" spans="1:3" ht="16.95" customHeight="1" x14ac:dyDescent="0.3">
      <c r="A1188" s="943"/>
      <c r="B1188" s="943"/>
      <c r="C1188" s="943"/>
    </row>
    <row r="1189" spans="1:3" ht="16.95" customHeight="1" x14ac:dyDescent="0.3">
      <c r="A1189" s="943"/>
      <c r="B1189" s="943"/>
      <c r="C1189" s="943"/>
    </row>
    <row r="1190" spans="1:3" ht="16.95" customHeight="1" x14ac:dyDescent="0.3">
      <c r="A1190" s="943"/>
      <c r="B1190" s="943"/>
      <c r="C1190" s="943"/>
    </row>
    <row r="1191" spans="1:3" ht="16.95" customHeight="1" x14ac:dyDescent="0.3">
      <c r="A1191" s="943"/>
      <c r="B1191" s="943"/>
      <c r="C1191" s="943"/>
    </row>
    <row r="1192" spans="1:3" ht="16.95" customHeight="1" x14ac:dyDescent="0.3">
      <c r="A1192" s="943"/>
      <c r="B1192" s="943"/>
      <c r="C1192" s="943"/>
    </row>
    <row r="1193" spans="1:3" ht="16.95" customHeight="1" x14ac:dyDescent="0.3">
      <c r="A1193" s="943"/>
      <c r="B1193" s="943"/>
      <c r="C1193" s="943"/>
    </row>
    <row r="1194" spans="1:3" ht="16.95" customHeight="1" x14ac:dyDescent="0.3">
      <c r="A1194" s="943"/>
      <c r="B1194" s="943"/>
      <c r="C1194" s="943"/>
    </row>
    <row r="1195" spans="1:3" ht="16.95" customHeight="1" x14ac:dyDescent="0.3">
      <c r="A1195" s="943"/>
      <c r="B1195" s="943"/>
      <c r="C1195" s="943"/>
    </row>
    <row r="1196" spans="1:3" ht="16.95" customHeight="1" x14ac:dyDescent="0.3">
      <c r="A1196" s="943"/>
      <c r="B1196" s="943"/>
      <c r="C1196" s="943"/>
    </row>
    <row r="1197" spans="1:3" ht="16.95" customHeight="1" x14ac:dyDescent="0.3">
      <c r="A1197" s="943"/>
      <c r="B1197" s="943"/>
      <c r="C1197" s="943"/>
    </row>
    <row r="1198" spans="1:3" ht="16.95" customHeight="1" x14ac:dyDescent="0.3">
      <c r="A1198" s="943"/>
      <c r="B1198" s="943"/>
      <c r="C1198" s="943"/>
    </row>
    <row r="1199" spans="1:3" ht="16.95" customHeight="1" x14ac:dyDescent="0.3">
      <c r="A1199" s="943"/>
      <c r="B1199" s="943"/>
      <c r="C1199" s="943"/>
    </row>
    <row r="1200" spans="1:3" ht="16.95" customHeight="1" x14ac:dyDescent="0.3">
      <c r="A1200" s="943"/>
      <c r="B1200" s="943"/>
      <c r="C1200" s="943"/>
    </row>
    <row r="1201" spans="1:3" ht="16.95" customHeight="1" x14ac:dyDescent="0.3">
      <c r="A1201" s="943"/>
      <c r="B1201" s="943"/>
      <c r="C1201" s="943"/>
    </row>
    <row r="1202" spans="1:3" ht="16.95" customHeight="1" x14ac:dyDescent="0.3">
      <c r="A1202" s="943"/>
      <c r="B1202" s="943"/>
      <c r="C1202" s="943"/>
    </row>
    <row r="1203" spans="1:3" ht="16.95" customHeight="1" x14ac:dyDescent="0.3">
      <c r="A1203" s="943"/>
      <c r="B1203" s="943"/>
      <c r="C1203" s="943"/>
    </row>
    <row r="1204" spans="1:3" ht="16.95" customHeight="1" x14ac:dyDescent="0.3">
      <c r="A1204" s="943"/>
      <c r="B1204" s="943"/>
      <c r="C1204" s="943"/>
    </row>
    <row r="1205" spans="1:3" ht="16.95" customHeight="1" x14ac:dyDescent="0.3">
      <c r="A1205" s="943"/>
      <c r="B1205" s="943"/>
      <c r="C1205" s="943"/>
    </row>
    <row r="1206" spans="1:3" ht="16.95" customHeight="1" x14ac:dyDescent="0.3">
      <c r="A1206" s="943"/>
      <c r="B1206" s="943"/>
      <c r="C1206" s="943"/>
    </row>
    <row r="1207" spans="1:3" ht="16.95" customHeight="1" x14ac:dyDescent="0.3">
      <c r="A1207" s="943"/>
      <c r="B1207" s="943"/>
      <c r="C1207" s="943"/>
    </row>
    <row r="1208" spans="1:3" ht="16.95" customHeight="1" x14ac:dyDescent="0.3">
      <c r="A1208" s="943"/>
      <c r="B1208" s="943"/>
      <c r="C1208" s="943"/>
    </row>
    <row r="1209" spans="1:3" ht="16.95" customHeight="1" x14ac:dyDescent="0.3">
      <c r="A1209" s="943"/>
      <c r="B1209" s="943"/>
      <c r="C1209" s="943"/>
    </row>
    <row r="1210" spans="1:3" ht="16.95" customHeight="1" x14ac:dyDescent="0.3">
      <c r="A1210" s="943"/>
      <c r="B1210" s="943"/>
      <c r="C1210" s="943"/>
    </row>
    <row r="1211" spans="1:3" ht="16.95" customHeight="1" x14ac:dyDescent="0.3">
      <c r="A1211" s="943"/>
      <c r="B1211" s="943"/>
      <c r="C1211" s="943"/>
    </row>
    <row r="1212" spans="1:3" ht="16.95" customHeight="1" x14ac:dyDescent="0.3">
      <c r="A1212" s="943"/>
      <c r="B1212" s="943"/>
      <c r="C1212" s="943"/>
    </row>
    <row r="1213" spans="1:3" ht="16.95" customHeight="1" x14ac:dyDescent="0.3">
      <c r="A1213" s="943"/>
      <c r="B1213" s="943"/>
      <c r="C1213" s="943"/>
    </row>
    <row r="1214" spans="1:3" ht="16.95" customHeight="1" x14ac:dyDescent="0.3">
      <c r="A1214" s="943"/>
      <c r="B1214" s="943"/>
      <c r="C1214" s="943"/>
    </row>
    <row r="1215" spans="1:3" ht="16.95" customHeight="1" x14ac:dyDescent="0.3">
      <c r="A1215" s="943"/>
      <c r="B1215" s="943"/>
      <c r="C1215" s="943"/>
    </row>
    <row r="1216" spans="1:3" ht="16.95" customHeight="1" x14ac:dyDescent="0.3">
      <c r="A1216" s="943"/>
      <c r="B1216" s="943"/>
      <c r="C1216" s="943"/>
    </row>
    <row r="1217" spans="1:3" ht="16.95" customHeight="1" x14ac:dyDescent="0.3">
      <c r="A1217" s="943"/>
      <c r="B1217" s="943"/>
      <c r="C1217" s="943"/>
    </row>
    <row r="1218" spans="1:3" ht="16.95" customHeight="1" x14ac:dyDescent="0.3">
      <c r="A1218" s="943"/>
      <c r="B1218" s="943"/>
      <c r="C1218" s="943"/>
    </row>
    <row r="1219" spans="1:3" ht="16.95" customHeight="1" x14ac:dyDescent="0.3">
      <c r="A1219" s="943"/>
      <c r="B1219" s="943"/>
      <c r="C1219" s="943"/>
    </row>
    <row r="1220" spans="1:3" ht="16.95" customHeight="1" x14ac:dyDescent="0.3">
      <c r="A1220" s="943"/>
      <c r="B1220" s="943"/>
      <c r="C1220" s="943"/>
    </row>
    <row r="1221" spans="1:3" ht="16.95" customHeight="1" x14ac:dyDescent="0.3">
      <c r="A1221" s="943"/>
      <c r="B1221" s="943"/>
      <c r="C1221" s="943"/>
    </row>
    <row r="1222" spans="1:3" ht="16.95" customHeight="1" x14ac:dyDescent="0.3">
      <c r="A1222" s="943"/>
      <c r="B1222" s="943"/>
      <c r="C1222" s="943"/>
    </row>
    <row r="1223" spans="1:3" ht="16.95" customHeight="1" x14ac:dyDescent="0.3">
      <c r="A1223" s="943"/>
      <c r="B1223" s="943"/>
      <c r="C1223" s="943"/>
    </row>
    <row r="1224" spans="1:3" ht="16.95" customHeight="1" x14ac:dyDescent="0.3">
      <c r="A1224" s="943"/>
      <c r="B1224" s="943"/>
      <c r="C1224" s="943"/>
    </row>
    <row r="1225" spans="1:3" ht="16.95" customHeight="1" x14ac:dyDescent="0.3">
      <c r="A1225" s="943"/>
      <c r="B1225" s="943"/>
      <c r="C1225" s="943"/>
    </row>
    <row r="1226" spans="1:3" ht="16.95" customHeight="1" x14ac:dyDescent="0.3">
      <c r="A1226" s="943"/>
      <c r="B1226" s="943"/>
      <c r="C1226" s="943"/>
    </row>
    <row r="1227" spans="1:3" ht="16.95" customHeight="1" x14ac:dyDescent="0.3">
      <c r="A1227" s="943"/>
      <c r="B1227" s="943"/>
      <c r="C1227" s="943"/>
    </row>
    <row r="1228" spans="1:3" ht="16.95" customHeight="1" x14ac:dyDescent="0.3">
      <c r="A1228" s="943"/>
      <c r="B1228" s="943"/>
      <c r="C1228" s="943"/>
    </row>
    <row r="1229" spans="1:3" ht="16.95" customHeight="1" x14ac:dyDescent="0.3">
      <c r="A1229" s="943"/>
      <c r="B1229" s="943"/>
      <c r="C1229" s="943"/>
    </row>
    <row r="1230" spans="1:3" ht="16.95" customHeight="1" x14ac:dyDescent="0.3">
      <c r="A1230" s="943"/>
      <c r="B1230" s="943"/>
      <c r="C1230" s="943"/>
    </row>
    <row r="1231" spans="1:3" ht="16.95" customHeight="1" x14ac:dyDescent="0.3">
      <c r="A1231" s="943"/>
      <c r="B1231" s="943"/>
      <c r="C1231" s="943"/>
    </row>
    <row r="1232" spans="1:3" ht="16.95" customHeight="1" x14ac:dyDescent="0.3">
      <c r="A1232" s="943"/>
      <c r="B1232" s="943"/>
      <c r="C1232" s="943"/>
    </row>
    <row r="1233" spans="1:3" ht="16.95" customHeight="1" x14ac:dyDescent="0.3">
      <c r="A1233" s="943"/>
      <c r="B1233" s="943"/>
      <c r="C1233" s="943"/>
    </row>
    <row r="1234" spans="1:3" ht="16.95" customHeight="1" x14ac:dyDescent="0.3">
      <c r="A1234" s="943"/>
      <c r="B1234" s="943"/>
      <c r="C1234" s="943"/>
    </row>
    <row r="1235" spans="1:3" ht="16.95" customHeight="1" x14ac:dyDescent="0.3">
      <c r="A1235" s="943"/>
      <c r="B1235" s="943"/>
      <c r="C1235" s="943"/>
    </row>
    <row r="1236" spans="1:3" ht="16.95" customHeight="1" x14ac:dyDescent="0.3">
      <c r="A1236" s="943"/>
      <c r="B1236" s="943"/>
      <c r="C1236" s="943"/>
    </row>
    <row r="1237" spans="1:3" ht="16.95" customHeight="1" x14ac:dyDescent="0.3">
      <c r="A1237" s="943"/>
      <c r="B1237" s="943"/>
      <c r="C1237" s="943"/>
    </row>
    <row r="1238" spans="1:3" ht="16.95" customHeight="1" x14ac:dyDescent="0.3">
      <c r="A1238" s="943"/>
      <c r="B1238" s="943"/>
      <c r="C1238" s="943"/>
    </row>
    <row r="1239" spans="1:3" ht="16.95" customHeight="1" x14ac:dyDescent="0.3">
      <c r="A1239" s="943"/>
      <c r="B1239" s="943"/>
      <c r="C1239" s="943"/>
    </row>
    <row r="1240" spans="1:3" ht="16.95" customHeight="1" x14ac:dyDescent="0.3">
      <c r="A1240" s="943"/>
      <c r="B1240" s="943"/>
      <c r="C1240" s="943"/>
    </row>
    <row r="1241" spans="1:3" ht="16.95" customHeight="1" x14ac:dyDescent="0.3">
      <c r="A1241" s="943"/>
      <c r="B1241" s="943"/>
      <c r="C1241" s="943"/>
    </row>
    <row r="1242" spans="1:3" ht="16.95" customHeight="1" x14ac:dyDescent="0.3">
      <c r="A1242" s="943"/>
      <c r="B1242" s="943"/>
      <c r="C1242" s="943"/>
    </row>
    <row r="1243" spans="1:3" ht="16.95" customHeight="1" x14ac:dyDescent="0.3">
      <c r="A1243" s="943"/>
      <c r="B1243" s="943"/>
      <c r="C1243" s="943"/>
    </row>
    <row r="1244" spans="1:3" ht="16.95" customHeight="1" x14ac:dyDescent="0.3">
      <c r="A1244" s="943"/>
      <c r="B1244" s="943"/>
      <c r="C1244" s="943"/>
    </row>
    <row r="1245" spans="1:3" ht="16.95" customHeight="1" x14ac:dyDescent="0.3">
      <c r="A1245" s="943"/>
      <c r="B1245" s="943"/>
      <c r="C1245" s="943"/>
    </row>
    <row r="1246" spans="1:3" ht="16.95" customHeight="1" x14ac:dyDescent="0.3">
      <c r="A1246" s="943"/>
      <c r="B1246" s="943"/>
      <c r="C1246" s="943"/>
    </row>
    <row r="1247" spans="1:3" ht="16.95" customHeight="1" x14ac:dyDescent="0.3">
      <c r="A1247" s="943"/>
      <c r="B1247" s="943"/>
      <c r="C1247" s="943"/>
    </row>
    <row r="1248" spans="1:3" ht="16.95" customHeight="1" x14ac:dyDescent="0.3">
      <c r="A1248" s="943"/>
      <c r="B1248" s="943"/>
      <c r="C1248" s="943"/>
    </row>
    <row r="1249" spans="1:3" ht="16.95" customHeight="1" x14ac:dyDescent="0.3">
      <c r="A1249" s="943"/>
      <c r="B1249" s="943"/>
      <c r="C1249" s="943"/>
    </row>
    <row r="1250" spans="1:3" ht="16.95" customHeight="1" x14ac:dyDescent="0.3">
      <c r="A1250" s="943"/>
      <c r="B1250" s="943"/>
      <c r="C1250" s="943"/>
    </row>
    <row r="1251" spans="1:3" ht="16.95" customHeight="1" x14ac:dyDescent="0.3">
      <c r="A1251" s="943"/>
      <c r="B1251" s="943"/>
      <c r="C1251" s="943"/>
    </row>
    <row r="1252" spans="1:3" ht="16.95" customHeight="1" x14ac:dyDescent="0.3">
      <c r="A1252" s="943"/>
      <c r="B1252" s="943"/>
      <c r="C1252" s="943"/>
    </row>
    <row r="1253" spans="1:3" ht="16.95" customHeight="1" x14ac:dyDescent="0.3">
      <c r="A1253" s="943"/>
      <c r="B1253" s="943"/>
      <c r="C1253" s="943"/>
    </row>
    <row r="1254" spans="1:3" ht="16.95" customHeight="1" x14ac:dyDescent="0.3">
      <c r="A1254" s="943"/>
      <c r="B1254" s="943"/>
      <c r="C1254" s="943"/>
    </row>
    <row r="1255" spans="1:3" ht="16.95" customHeight="1" x14ac:dyDescent="0.3">
      <c r="A1255" s="943"/>
      <c r="B1255" s="943"/>
      <c r="C1255" s="943"/>
    </row>
    <row r="1256" spans="1:3" ht="16.95" customHeight="1" x14ac:dyDescent="0.3">
      <c r="A1256" s="943"/>
      <c r="B1256" s="943"/>
      <c r="C1256" s="943"/>
    </row>
    <row r="1257" spans="1:3" ht="16.95" customHeight="1" x14ac:dyDescent="0.3">
      <c r="A1257" s="943"/>
      <c r="B1257" s="943"/>
      <c r="C1257" s="943"/>
    </row>
    <row r="1258" spans="1:3" ht="16.95" customHeight="1" x14ac:dyDescent="0.3">
      <c r="A1258" s="943"/>
      <c r="B1258" s="943"/>
      <c r="C1258" s="943"/>
    </row>
    <row r="1259" spans="1:3" ht="16.95" customHeight="1" x14ac:dyDescent="0.3">
      <c r="A1259" s="943"/>
      <c r="B1259" s="943"/>
      <c r="C1259" s="943"/>
    </row>
    <row r="1260" spans="1:3" ht="16.95" customHeight="1" x14ac:dyDescent="0.3">
      <c r="A1260" s="943"/>
      <c r="B1260" s="943"/>
      <c r="C1260" s="943"/>
    </row>
    <row r="1261" spans="1:3" ht="16.95" customHeight="1" x14ac:dyDescent="0.3">
      <c r="A1261" s="943"/>
      <c r="B1261" s="943"/>
      <c r="C1261" s="943"/>
    </row>
    <row r="1262" spans="1:3" ht="16.95" customHeight="1" x14ac:dyDescent="0.3">
      <c r="A1262" s="943"/>
      <c r="B1262" s="943"/>
      <c r="C1262" s="943"/>
    </row>
    <row r="1263" spans="1:3" ht="16.95" customHeight="1" x14ac:dyDescent="0.3">
      <c r="A1263" s="943"/>
      <c r="B1263" s="943"/>
      <c r="C1263" s="943"/>
    </row>
    <row r="1264" spans="1:3" ht="16.95" customHeight="1" x14ac:dyDescent="0.3">
      <c r="A1264" s="943"/>
      <c r="B1264" s="943"/>
      <c r="C1264" s="943"/>
    </row>
    <row r="1265" spans="1:3" ht="16.95" customHeight="1" x14ac:dyDescent="0.3">
      <c r="A1265" s="943"/>
      <c r="B1265" s="943"/>
      <c r="C1265" s="943"/>
    </row>
    <row r="1266" spans="1:3" ht="16.95" customHeight="1" x14ac:dyDescent="0.3">
      <c r="A1266" s="943"/>
      <c r="B1266" s="943"/>
      <c r="C1266" s="943"/>
    </row>
    <row r="1267" spans="1:3" ht="16.95" customHeight="1" x14ac:dyDescent="0.3">
      <c r="A1267" s="943"/>
      <c r="B1267" s="943"/>
      <c r="C1267" s="943"/>
    </row>
    <row r="1268" spans="1:3" ht="16.95" customHeight="1" x14ac:dyDescent="0.3">
      <c r="A1268" s="943"/>
      <c r="B1268" s="943"/>
      <c r="C1268" s="943"/>
    </row>
    <row r="1269" spans="1:3" ht="16.95" customHeight="1" x14ac:dyDescent="0.3">
      <c r="A1269" s="943"/>
      <c r="B1269" s="943"/>
      <c r="C1269" s="943"/>
    </row>
    <row r="1270" spans="1:3" ht="16.95" customHeight="1" x14ac:dyDescent="0.3">
      <c r="A1270" s="943"/>
      <c r="B1270" s="943"/>
      <c r="C1270" s="943"/>
    </row>
    <row r="1271" spans="1:3" ht="16.95" customHeight="1" x14ac:dyDescent="0.3">
      <c r="A1271" s="943"/>
      <c r="B1271" s="943"/>
      <c r="C1271" s="943"/>
    </row>
    <row r="1272" spans="1:3" ht="16.95" customHeight="1" x14ac:dyDescent="0.3">
      <c r="A1272" s="943"/>
      <c r="B1272" s="943"/>
      <c r="C1272" s="943"/>
    </row>
    <row r="1273" spans="1:3" ht="16.95" customHeight="1" x14ac:dyDescent="0.3">
      <c r="A1273" s="943"/>
      <c r="B1273" s="943"/>
      <c r="C1273" s="943"/>
    </row>
    <row r="1274" spans="1:3" ht="16.95" customHeight="1" x14ac:dyDescent="0.3">
      <c r="A1274" s="943"/>
      <c r="B1274" s="943"/>
      <c r="C1274" s="943"/>
    </row>
    <row r="1275" spans="1:3" ht="16.95" customHeight="1" x14ac:dyDescent="0.3">
      <c r="A1275" s="943"/>
      <c r="B1275" s="943"/>
      <c r="C1275" s="943"/>
    </row>
    <row r="1276" spans="1:3" ht="16.95" customHeight="1" x14ac:dyDescent="0.3">
      <c r="A1276" s="943"/>
      <c r="B1276" s="943"/>
      <c r="C1276" s="943"/>
    </row>
    <row r="1277" spans="1:3" ht="16.95" customHeight="1" x14ac:dyDescent="0.3">
      <c r="A1277" s="943"/>
      <c r="B1277" s="943"/>
      <c r="C1277" s="943"/>
    </row>
    <row r="1278" spans="1:3" ht="16.95" customHeight="1" x14ac:dyDescent="0.3">
      <c r="A1278" s="943"/>
      <c r="B1278" s="943"/>
      <c r="C1278" s="943"/>
    </row>
    <row r="1279" spans="1:3" ht="16.95" customHeight="1" x14ac:dyDescent="0.3">
      <c r="A1279" s="943"/>
      <c r="B1279" s="943"/>
      <c r="C1279" s="943"/>
    </row>
    <row r="1280" spans="1:3" ht="16.95" customHeight="1" x14ac:dyDescent="0.3">
      <c r="A1280" s="943"/>
      <c r="B1280" s="943"/>
      <c r="C1280" s="943"/>
    </row>
    <row r="1281" spans="1:3" ht="16.95" customHeight="1" x14ac:dyDescent="0.3">
      <c r="A1281" s="943"/>
      <c r="B1281" s="943"/>
      <c r="C1281" s="943"/>
    </row>
    <row r="1282" spans="1:3" ht="16.95" customHeight="1" x14ac:dyDescent="0.3">
      <c r="A1282" s="943"/>
      <c r="B1282" s="943"/>
      <c r="C1282" s="943"/>
    </row>
    <row r="1283" spans="1:3" ht="16.95" customHeight="1" x14ac:dyDescent="0.3">
      <c r="A1283" s="943"/>
      <c r="B1283" s="943"/>
      <c r="C1283" s="943"/>
    </row>
    <row r="1284" spans="1:3" ht="16.95" customHeight="1" x14ac:dyDescent="0.3">
      <c r="A1284" s="943"/>
      <c r="B1284" s="943"/>
      <c r="C1284" s="943"/>
    </row>
    <row r="1285" spans="1:3" ht="16.95" customHeight="1" x14ac:dyDescent="0.3">
      <c r="A1285" s="943"/>
      <c r="B1285" s="943"/>
      <c r="C1285" s="943"/>
    </row>
    <row r="1286" spans="1:3" ht="16.95" customHeight="1" x14ac:dyDescent="0.3">
      <c r="A1286" s="943"/>
      <c r="B1286" s="943"/>
      <c r="C1286" s="943"/>
    </row>
    <row r="1287" spans="1:3" ht="16.95" customHeight="1" x14ac:dyDescent="0.3">
      <c r="A1287" s="943"/>
      <c r="B1287" s="943"/>
      <c r="C1287" s="943"/>
    </row>
    <row r="1288" spans="1:3" ht="16.95" customHeight="1" x14ac:dyDescent="0.3">
      <c r="A1288" s="943"/>
      <c r="B1288" s="943"/>
      <c r="C1288" s="943"/>
    </row>
    <row r="1289" spans="1:3" ht="16.95" customHeight="1" x14ac:dyDescent="0.3">
      <c r="A1289" s="943"/>
      <c r="B1289" s="943"/>
      <c r="C1289" s="943"/>
    </row>
    <row r="1290" spans="1:3" ht="16.95" customHeight="1" x14ac:dyDescent="0.3">
      <c r="A1290" s="943"/>
      <c r="B1290" s="943"/>
      <c r="C1290" s="943"/>
    </row>
    <row r="1291" spans="1:3" ht="16.95" customHeight="1" x14ac:dyDescent="0.3">
      <c r="A1291" s="943"/>
      <c r="B1291" s="943"/>
      <c r="C1291" s="943"/>
    </row>
    <row r="1292" spans="1:3" ht="16.95" customHeight="1" x14ac:dyDescent="0.3">
      <c r="A1292" s="943"/>
      <c r="B1292" s="943"/>
      <c r="C1292" s="943"/>
    </row>
    <row r="1293" spans="1:3" ht="16.95" customHeight="1" x14ac:dyDescent="0.3">
      <c r="A1293" s="943"/>
      <c r="B1293" s="943"/>
      <c r="C1293" s="943"/>
    </row>
    <row r="1294" spans="1:3" ht="16.95" customHeight="1" x14ac:dyDescent="0.3">
      <c r="A1294" s="943"/>
      <c r="B1294" s="943"/>
      <c r="C1294" s="943"/>
    </row>
    <row r="1295" spans="1:3" ht="16.95" customHeight="1" x14ac:dyDescent="0.3">
      <c r="A1295" s="943"/>
      <c r="B1295" s="943"/>
      <c r="C1295" s="943"/>
    </row>
    <row r="1296" spans="1:3" ht="16.95" customHeight="1" x14ac:dyDescent="0.3">
      <c r="A1296" s="943"/>
      <c r="B1296" s="943"/>
      <c r="C1296" s="943"/>
    </row>
    <row r="1297" spans="1:3" ht="16.95" customHeight="1" x14ac:dyDescent="0.3">
      <c r="A1297" s="943"/>
      <c r="B1297" s="943"/>
      <c r="C1297" s="943"/>
    </row>
    <row r="1298" spans="1:3" ht="16.95" customHeight="1" x14ac:dyDescent="0.3">
      <c r="A1298" s="943"/>
      <c r="B1298" s="943"/>
      <c r="C1298" s="943"/>
    </row>
    <row r="1299" spans="1:3" ht="16.95" customHeight="1" x14ac:dyDescent="0.3">
      <c r="A1299" s="943"/>
      <c r="B1299" s="943"/>
      <c r="C1299" s="943"/>
    </row>
    <row r="1300" spans="1:3" ht="16.95" customHeight="1" x14ac:dyDescent="0.3">
      <c r="A1300" s="943"/>
      <c r="B1300" s="943"/>
      <c r="C1300" s="943"/>
    </row>
    <row r="1301" spans="1:3" ht="16.95" customHeight="1" x14ac:dyDescent="0.3">
      <c r="A1301" s="943"/>
      <c r="B1301" s="943"/>
      <c r="C1301" s="943"/>
    </row>
    <row r="1302" spans="1:3" ht="16.95" customHeight="1" x14ac:dyDescent="0.3">
      <c r="A1302" s="943"/>
      <c r="B1302" s="943"/>
      <c r="C1302" s="943"/>
    </row>
    <row r="1303" spans="1:3" ht="16.95" customHeight="1" x14ac:dyDescent="0.3">
      <c r="A1303" s="943"/>
      <c r="B1303" s="943"/>
      <c r="C1303" s="943"/>
    </row>
    <row r="1304" spans="1:3" ht="16.95" customHeight="1" x14ac:dyDescent="0.3">
      <c r="A1304" s="943"/>
      <c r="B1304" s="943"/>
      <c r="C1304" s="943"/>
    </row>
    <row r="1305" spans="1:3" ht="16.95" customHeight="1" x14ac:dyDescent="0.3">
      <c r="A1305" s="943"/>
      <c r="B1305" s="943"/>
      <c r="C1305" s="943"/>
    </row>
    <row r="1306" spans="1:3" ht="16.95" customHeight="1" x14ac:dyDescent="0.3">
      <c r="A1306" s="943"/>
      <c r="B1306" s="943"/>
      <c r="C1306" s="943"/>
    </row>
    <row r="1307" spans="1:3" ht="16.95" customHeight="1" x14ac:dyDescent="0.3">
      <c r="A1307" s="943"/>
      <c r="B1307" s="943"/>
      <c r="C1307" s="943"/>
    </row>
    <row r="1308" spans="1:3" ht="16.95" customHeight="1" x14ac:dyDescent="0.3">
      <c r="A1308" s="943"/>
      <c r="B1308" s="943"/>
      <c r="C1308" s="943"/>
    </row>
    <row r="1309" spans="1:3" ht="16.95" customHeight="1" x14ac:dyDescent="0.3">
      <c r="A1309" s="943"/>
      <c r="B1309" s="943"/>
      <c r="C1309" s="943"/>
    </row>
    <row r="1310" spans="1:3" ht="16.95" customHeight="1" x14ac:dyDescent="0.3">
      <c r="A1310" s="943"/>
      <c r="B1310" s="943"/>
      <c r="C1310" s="943"/>
    </row>
    <row r="1311" spans="1:3" ht="16.95" customHeight="1" x14ac:dyDescent="0.3">
      <c r="A1311" s="943"/>
      <c r="B1311" s="943"/>
      <c r="C1311" s="943"/>
    </row>
    <row r="1312" spans="1:3" ht="16.95" customHeight="1" x14ac:dyDescent="0.3">
      <c r="A1312" s="943"/>
      <c r="B1312" s="943"/>
      <c r="C1312" s="943"/>
    </row>
    <row r="1313" spans="1:3" ht="16.95" customHeight="1" x14ac:dyDescent="0.3">
      <c r="A1313" s="943"/>
      <c r="B1313" s="943"/>
      <c r="C1313" s="943"/>
    </row>
    <row r="1314" spans="1:3" ht="16.95" customHeight="1" x14ac:dyDescent="0.3">
      <c r="A1314" s="943"/>
      <c r="B1314" s="943"/>
      <c r="C1314" s="943"/>
    </row>
    <row r="1315" spans="1:3" ht="16.95" customHeight="1" x14ac:dyDescent="0.3">
      <c r="A1315" s="943"/>
      <c r="B1315" s="943"/>
      <c r="C1315" s="943"/>
    </row>
    <row r="1316" spans="1:3" ht="16.95" customHeight="1" x14ac:dyDescent="0.3">
      <c r="A1316" s="943"/>
      <c r="B1316" s="943"/>
      <c r="C1316" s="943"/>
    </row>
    <row r="1317" spans="1:3" ht="16.95" customHeight="1" x14ac:dyDescent="0.3">
      <c r="A1317" s="943"/>
      <c r="B1317" s="943"/>
      <c r="C1317" s="943"/>
    </row>
    <row r="1318" spans="1:3" ht="16.95" customHeight="1" x14ac:dyDescent="0.3">
      <c r="A1318" s="943"/>
      <c r="B1318" s="943"/>
      <c r="C1318" s="943"/>
    </row>
    <row r="1319" spans="1:3" ht="16.95" customHeight="1" x14ac:dyDescent="0.3">
      <c r="A1319" s="943"/>
      <c r="B1319" s="943"/>
      <c r="C1319" s="943"/>
    </row>
    <row r="1320" spans="1:3" ht="16.95" customHeight="1" x14ac:dyDescent="0.3">
      <c r="A1320" s="943"/>
      <c r="B1320" s="943"/>
      <c r="C1320" s="943"/>
    </row>
    <row r="1321" spans="1:3" ht="16.95" customHeight="1" x14ac:dyDescent="0.3">
      <c r="A1321" s="943"/>
      <c r="B1321" s="943"/>
      <c r="C1321" s="943"/>
    </row>
    <row r="1322" spans="1:3" ht="16.95" customHeight="1" x14ac:dyDescent="0.3">
      <c r="A1322" s="943"/>
      <c r="B1322" s="943"/>
      <c r="C1322" s="943"/>
    </row>
    <row r="1323" spans="1:3" ht="16.95" customHeight="1" x14ac:dyDescent="0.3">
      <c r="A1323" s="943"/>
      <c r="B1323" s="943"/>
      <c r="C1323" s="943"/>
    </row>
    <row r="1324" spans="1:3" ht="16.95" customHeight="1" x14ac:dyDescent="0.3">
      <c r="A1324" s="943"/>
      <c r="B1324" s="943"/>
      <c r="C1324" s="943"/>
    </row>
    <row r="1325" spans="1:3" ht="16.95" customHeight="1" x14ac:dyDescent="0.3">
      <c r="A1325" s="943"/>
      <c r="B1325" s="943"/>
      <c r="C1325" s="943"/>
    </row>
    <row r="1326" spans="1:3" ht="16.95" customHeight="1" x14ac:dyDescent="0.3">
      <c r="A1326" s="943"/>
      <c r="B1326" s="943"/>
      <c r="C1326" s="943"/>
    </row>
    <row r="1327" spans="1:3" ht="16.95" customHeight="1" x14ac:dyDescent="0.3">
      <c r="A1327" s="943"/>
      <c r="B1327" s="943"/>
      <c r="C1327" s="943"/>
    </row>
    <row r="1328" spans="1:3" ht="16.95" customHeight="1" x14ac:dyDescent="0.3">
      <c r="A1328" s="943"/>
      <c r="B1328" s="943"/>
      <c r="C1328" s="943"/>
    </row>
    <row r="1329" spans="1:3" ht="16.95" customHeight="1" x14ac:dyDescent="0.3">
      <c r="A1329" s="943"/>
      <c r="B1329" s="943"/>
      <c r="C1329" s="943"/>
    </row>
    <row r="1330" spans="1:3" ht="16.95" customHeight="1" x14ac:dyDescent="0.3">
      <c r="A1330" s="943"/>
      <c r="B1330" s="943"/>
      <c r="C1330" s="943"/>
    </row>
    <row r="1331" spans="1:3" ht="16.95" customHeight="1" x14ac:dyDescent="0.3">
      <c r="A1331" s="943"/>
      <c r="B1331" s="943"/>
      <c r="C1331" s="943"/>
    </row>
    <row r="1332" spans="1:3" ht="16.95" customHeight="1" x14ac:dyDescent="0.3">
      <c r="A1332" s="943"/>
      <c r="B1332" s="943"/>
      <c r="C1332" s="943"/>
    </row>
    <row r="1333" spans="1:3" ht="16.95" customHeight="1" x14ac:dyDescent="0.3">
      <c r="A1333" s="943"/>
      <c r="B1333" s="943"/>
      <c r="C1333" s="943"/>
    </row>
    <row r="1334" spans="1:3" ht="16.95" customHeight="1" x14ac:dyDescent="0.3">
      <c r="A1334" s="943"/>
      <c r="B1334" s="943"/>
      <c r="C1334" s="943"/>
    </row>
    <row r="1335" spans="1:3" ht="16.95" customHeight="1" x14ac:dyDescent="0.3">
      <c r="A1335" s="943"/>
      <c r="B1335" s="943"/>
      <c r="C1335" s="943"/>
    </row>
    <row r="1336" spans="1:3" ht="16.95" customHeight="1" x14ac:dyDescent="0.3">
      <c r="A1336" s="943"/>
      <c r="B1336" s="943"/>
      <c r="C1336" s="943"/>
    </row>
    <row r="1337" spans="1:3" ht="16.95" customHeight="1" x14ac:dyDescent="0.3">
      <c r="A1337" s="943"/>
      <c r="B1337" s="943"/>
      <c r="C1337" s="943"/>
    </row>
    <row r="1338" spans="1:3" ht="16.95" customHeight="1" x14ac:dyDescent="0.3">
      <c r="A1338" s="943"/>
      <c r="B1338" s="943"/>
      <c r="C1338" s="943"/>
    </row>
    <row r="1339" spans="1:3" ht="16.95" customHeight="1" x14ac:dyDescent="0.3">
      <c r="A1339" s="943"/>
      <c r="B1339" s="943"/>
      <c r="C1339" s="943"/>
    </row>
    <row r="1340" spans="1:3" ht="16.95" customHeight="1" x14ac:dyDescent="0.3">
      <c r="A1340" s="943"/>
      <c r="B1340" s="943"/>
      <c r="C1340" s="943"/>
    </row>
    <row r="1341" spans="1:3" ht="16.95" customHeight="1" x14ac:dyDescent="0.3">
      <c r="A1341" s="943"/>
      <c r="B1341" s="943"/>
      <c r="C1341" s="943"/>
    </row>
    <row r="1342" spans="1:3" ht="16.95" customHeight="1" x14ac:dyDescent="0.3">
      <c r="A1342" s="943"/>
      <c r="B1342" s="943"/>
      <c r="C1342" s="943"/>
    </row>
    <row r="1343" spans="1:3" ht="16.95" customHeight="1" x14ac:dyDescent="0.3">
      <c r="A1343" s="943"/>
      <c r="B1343" s="943"/>
      <c r="C1343" s="943"/>
    </row>
    <row r="1344" spans="1:3" ht="16.95" customHeight="1" x14ac:dyDescent="0.3">
      <c r="A1344" s="943"/>
      <c r="B1344" s="943"/>
      <c r="C1344" s="943"/>
    </row>
    <row r="1345" spans="1:3" ht="16.95" customHeight="1" x14ac:dyDescent="0.3">
      <c r="A1345" s="943"/>
      <c r="B1345" s="943"/>
      <c r="C1345" s="943"/>
    </row>
    <row r="1346" spans="1:3" ht="16.95" customHeight="1" x14ac:dyDescent="0.3">
      <c r="A1346" s="943"/>
      <c r="B1346" s="943"/>
      <c r="C1346" s="943"/>
    </row>
    <row r="1347" spans="1:3" ht="16.95" customHeight="1" x14ac:dyDescent="0.3">
      <c r="A1347" s="943"/>
      <c r="B1347" s="943"/>
      <c r="C1347" s="943"/>
    </row>
    <row r="1348" spans="1:3" ht="16.95" customHeight="1" x14ac:dyDescent="0.3">
      <c r="A1348" s="943"/>
      <c r="B1348" s="943"/>
      <c r="C1348" s="943"/>
    </row>
    <row r="1349" spans="1:3" ht="16.95" customHeight="1" x14ac:dyDescent="0.3">
      <c r="A1349" s="943"/>
      <c r="B1349" s="943"/>
      <c r="C1349" s="943"/>
    </row>
    <row r="1350" spans="1:3" ht="16.95" customHeight="1" x14ac:dyDescent="0.3">
      <c r="A1350" s="943"/>
      <c r="B1350" s="943"/>
      <c r="C1350" s="943"/>
    </row>
    <row r="1351" spans="1:3" ht="16.95" customHeight="1" x14ac:dyDescent="0.3">
      <c r="A1351" s="943"/>
      <c r="B1351" s="943"/>
      <c r="C1351" s="943"/>
    </row>
    <row r="1352" spans="1:3" ht="16.95" customHeight="1" x14ac:dyDescent="0.3">
      <c r="A1352" s="943"/>
      <c r="B1352" s="943"/>
      <c r="C1352" s="943"/>
    </row>
    <row r="1353" spans="1:3" ht="16.95" customHeight="1" x14ac:dyDescent="0.3">
      <c r="A1353" s="943"/>
      <c r="B1353" s="943"/>
      <c r="C1353" s="943"/>
    </row>
    <row r="1354" spans="1:3" ht="16.95" customHeight="1" x14ac:dyDescent="0.3">
      <c r="A1354" s="943"/>
      <c r="B1354" s="943"/>
      <c r="C1354" s="943"/>
    </row>
    <row r="1355" spans="1:3" ht="16.95" customHeight="1" x14ac:dyDescent="0.3">
      <c r="A1355" s="943"/>
      <c r="B1355" s="943"/>
      <c r="C1355" s="943"/>
    </row>
    <row r="1356" spans="1:3" ht="16.95" customHeight="1" x14ac:dyDescent="0.3">
      <c r="A1356" s="943"/>
      <c r="B1356" s="943"/>
      <c r="C1356" s="943"/>
    </row>
    <row r="1357" spans="1:3" ht="16.95" customHeight="1" x14ac:dyDescent="0.3">
      <c r="A1357" s="943"/>
      <c r="B1357" s="943"/>
      <c r="C1357" s="943"/>
    </row>
    <row r="1358" spans="1:3" ht="16.95" customHeight="1" x14ac:dyDescent="0.3">
      <c r="A1358" s="943"/>
      <c r="B1358" s="943"/>
      <c r="C1358" s="943"/>
    </row>
    <row r="1359" spans="1:3" ht="16.95" customHeight="1" x14ac:dyDescent="0.3">
      <c r="A1359" s="943"/>
      <c r="B1359" s="943"/>
      <c r="C1359" s="943"/>
    </row>
    <row r="1360" spans="1:3" ht="16.95" customHeight="1" x14ac:dyDescent="0.3">
      <c r="A1360" s="943"/>
      <c r="B1360" s="943"/>
      <c r="C1360" s="943"/>
    </row>
    <row r="1361" spans="1:3" ht="16.95" customHeight="1" x14ac:dyDescent="0.3">
      <c r="A1361" s="943"/>
      <c r="B1361" s="943"/>
      <c r="C1361" s="943"/>
    </row>
    <row r="1362" spans="1:3" ht="16.95" customHeight="1" x14ac:dyDescent="0.3">
      <c r="A1362" s="943"/>
      <c r="B1362" s="943"/>
      <c r="C1362" s="943"/>
    </row>
    <row r="1363" spans="1:3" ht="16.95" customHeight="1" x14ac:dyDescent="0.3">
      <c r="A1363" s="943"/>
      <c r="B1363" s="943"/>
      <c r="C1363" s="943"/>
    </row>
    <row r="1364" spans="1:3" ht="16.95" customHeight="1" x14ac:dyDescent="0.3">
      <c r="A1364" s="943"/>
      <c r="B1364" s="943"/>
      <c r="C1364" s="943"/>
    </row>
    <row r="1365" spans="1:3" ht="16.95" customHeight="1" x14ac:dyDescent="0.3">
      <c r="A1365" s="943"/>
      <c r="B1365" s="943"/>
      <c r="C1365" s="943"/>
    </row>
    <row r="1366" spans="1:3" ht="16.95" customHeight="1" x14ac:dyDescent="0.3">
      <c r="A1366" s="943"/>
      <c r="B1366" s="943"/>
      <c r="C1366" s="943"/>
    </row>
    <row r="1367" spans="1:3" ht="16.95" customHeight="1" x14ac:dyDescent="0.3">
      <c r="A1367" s="943"/>
      <c r="B1367" s="943"/>
      <c r="C1367" s="943"/>
    </row>
    <row r="1368" spans="1:3" ht="16.95" customHeight="1" x14ac:dyDescent="0.3">
      <c r="A1368" s="943"/>
      <c r="B1368" s="943"/>
      <c r="C1368" s="943"/>
    </row>
    <row r="1369" spans="1:3" ht="16.95" customHeight="1" x14ac:dyDescent="0.3">
      <c r="A1369" s="943"/>
      <c r="B1369" s="943"/>
      <c r="C1369" s="943"/>
    </row>
    <row r="1370" spans="1:3" ht="16.95" customHeight="1" x14ac:dyDescent="0.3">
      <c r="A1370" s="943"/>
      <c r="B1370" s="943"/>
      <c r="C1370" s="943"/>
    </row>
    <row r="1371" spans="1:3" ht="16.95" customHeight="1" x14ac:dyDescent="0.3">
      <c r="A1371" s="943"/>
      <c r="B1371" s="943"/>
      <c r="C1371" s="943"/>
    </row>
    <row r="1372" spans="1:3" ht="16.95" customHeight="1" x14ac:dyDescent="0.3">
      <c r="A1372" s="943"/>
      <c r="B1372" s="943"/>
      <c r="C1372" s="943"/>
    </row>
    <row r="1373" spans="1:3" ht="16.95" customHeight="1" x14ac:dyDescent="0.3">
      <c r="A1373" s="943"/>
      <c r="B1373" s="943"/>
      <c r="C1373" s="943"/>
    </row>
    <row r="1374" spans="1:3" ht="16.95" customHeight="1" x14ac:dyDescent="0.3">
      <c r="A1374" s="943"/>
      <c r="B1374" s="943"/>
      <c r="C1374" s="943"/>
    </row>
    <row r="1375" spans="1:3" ht="16.95" customHeight="1" x14ac:dyDescent="0.3">
      <c r="A1375" s="943"/>
      <c r="B1375" s="943"/>
      <c r="C1375" s="943"/>
    </row>
    <row r="1376" spans="1:3" ht="16.95" customHeight="1" x14ac:dyDescent="0.3">
      <c r="A1376" s="943"/>
      <c r="B1376" s="943"/>
      <c r="C1376" s="943"/>
    </row>
    <row r="1377" spans="1:3" ht="16.95" customHeight="1" x14ac:dyDescent="0.3">
      <c r="A1377" s="943"/>
      <c r="B1377" s="943"/>
      <c r="C1377" s="943"/>
    </row>
    <row r="1378" spans="1:3" ht="16.95" customHeight="1" x14ac:dyDescent="0.3">
      <c r="A1378" s="943"/>
      <c r="B1378" s="943"/>
      <c r="C1378" s="943"/>
    </row>
    <row r="1379" spans="1:3" ht="16.95" customHeight="1" x14ac:dyDescent="0.3">
      <c r="A1379" s="943"/>
      <c r="B1379" s="943"/>
      <c r="C1379" s="943"/>
    </row>
    <row r="1380" spans="1:3" ht="16.95" customHeight="1" x14ac:dyDescent="0.3">
      <c r="A1380" s="943"/>
      <c r="B1380" s="943"/>
      <c r="C1380" s="943"/>
    </row>
    <row r="1381" spans="1:3" ht="16.95" customHeight="1" x14ac:dyDescent="0.3">
      <c r="A1381" s="943"/>
      <c r="B1381" s="943"/>
      <c r="C1381" s="943"/>
    </row>
    <row r="1382" spans="1:3" ht="16.95" customHeight="1" x14ac:dyDescent="0.3">
      <c r="A1382" s="943"/>
      <c r="B1382" s="943"/>
      <c r="C1382" s="943"/>
    </row>
    <row r="1383" spans="1:3" ht="16.95" customHeight="1" x14ac:dyDescent="0.3">
      <c r="A1383" s="943"/>
      <c r="B1383" s="943"/>
      <c r="C1383" s="943"/>
    </row>
    <row r="1384" spans="1:3" ht="16.95" customHeight="1" x14ac:dyDescent="0.3">
      <c r="A1384" s="943"/>
      <c r="B1384" s="943"/>
      <c r="C1384" s="943"/>
    </row>
    <row r="1385" spans="1:3" ht="16.95" customHeight="1" x14ac:dyDescent="0.3">
      <c r="A1385" s="943"/>
      <c r="B1385" s="943"/>
      <c r="C1385" s="943"/>
    </row>
    <row r="1386" spans="1:3" ht="16.95" customHeight="1" x14ac:dyDescent="0.3">
      <c r="A1386" s="943"/>
      <c r="B1386" s="943"/>
      <c r="C1386" s="943"/>
    </row>
    <row r="1387" spans="1:3" ht="16.95" customHeight="1" x14ac:dyDescent="0.3">
      <c r="A1387" s="943"/>
      <c r="B1387" s="943"/>
      <c r="C1387" s="943"/>
    </row>
    <row r="1388" spans="1:3" ht="16.95" customHeight="1" x14ac:dyDescent="0.3">
      <c r="A1388" s="943"/>
      <c r="B1388" s="943"/>
      <c r="C1388" s="943"/>
    </row>
    <row r="1389" spans="1:3" ht="16.95" customHeight="1" x14ac:dyDescent="0.3">
      <c r="A1389" s="943"/>
      <c r="B1389" s="943"/>
      <c r="C1389" s="943"/>
    </row>
    <row r="1390" spans="1:3" ht="16.95" customHeight="1" x14ac:dyDescent="0.3">
      <c r="A1390" s="943"/>
      <c r="B1390" s="943"/>
      <c r="C1390" s="943"/>
    </row>
    <row r="1391" spans="1:3" ht="16.95" customHeight="1" x14ac:dyDescent="0.3">
      <c r="A1391" s="943"/>
      <c r="B1391" s="943"/>
      <c r="C1391" s="943"/>
    </row>
    <row r="1392" spans="1:3" ht="16.95" customHeight="1" x14ac:dyDescent="0.3">
      <c r="A1392" s="943"/>
      <c r="B1392" s="943"/>
      <c r="C1392" s="943"/>
    </row>
    <row r="1393" spans="1:3" ht="16.95" customHeight="1" x14ac:dyDescent="0.3">
      <c r="A1393" s="943"/>
      <c r="B1393" s="943"/>
      <c r="C1393" s="943"/>
    </row>
    <row r="1394" spans="1:3" ht="16.95" customHeight="1" x14ac:dyDescent="0.3">
      <c r="A1394" s="943"/>
      <c r="B1394" s="943"/>
      <c r="C1394" s="943"/>
    </row>
    <row r="1395" spans="1:3" ht="16.95" customHeight="1" x14ac:dyDescent="0.3">
      <c r="A1395" s="943"/>
      <c r="B1395" s="943"/>
      <c r="C1395" s="943"/>
    </row>
    <row r="1396" spans="1:3" ht="16.95" customHeight="1" x14ac:dyDescent="0.3">
      <c r="A1396" s="943"/>
      <c r="B1396" s="943"/>
      <c r="C1396" s="943"/>
    </row>
    <row r="1397" spans="1:3" ht="16.95" customHeight="1" x14ac:dyDescent="0.3">
      <c r="A1397" s="943"/>
      <c r="B1397" s="943"/>
      <c r="C1397" s="943"/>
    </row>
    <row r="1398" spans="1:3" ht="16.95" customHeight="1" x14ac:dyDescent="0.3">
      <c r="A1398" s="943"/>
      <c r="B1398" s="943"/>
      <c r="C1398" s="943"/>
    </row>
    <row r="1399" spans="1:3" ht="16.95" customHeight="1" x14ac:dyDescent="0.3">
      <c r="A1399" s="943"/>
      <c r="B1399" s="943"/>
      <c r="C1399" s="943"/>
    </row>
    <row r="1400" spans="1:3" ht="16.95" customHeight="1" x14ac:dyDescent="0.3">
      <c r="A1400" s="943"/>
      <c r="B1400" s="943"/>
      <c r="C1400" s="943"/>
    </row>
    <row r="1401" spans="1:3" ht="16.95" customHeight="1" x14ac:dyDescent="0.3">
      <c r="A1401" s="943"/>
      <c r="B1401" s="943"/>
      <c r="C1401" s="943"/>
    </row>
    <row r="1402" spans="1:3" ht="16.95" customHeight="1" x14ac:dyDescent="0.3">
      <c r="A1402" s="943"/>
      <c r="B1402" s="943"/>
      <c r="C1402" s="943"/>
    </row>
    <row r="1403" spans="1:3" ht="16.95" customHeight="1" x14ac:dyDescent="0.3">
      <c r="A1403" s="943"/>
      <c r="B1403" s="943"/>
      <c r="C1403" s="943"/>
    </row>
    <row r="1404" spans="1:3" ht="16.95" customHeight="1" x14ac:dyDescent="0.3">
      <c r="A1404" s="943"/>
      <c r="B1404" s="943"/>
      <c r="C1404" s="943"/>
    </row>
    <row r="1405" spans="1:3" ht="16.95" customHeight="1" x14ac:dyDescent="0.3">
      <c r="A1405" s="943"/>
      <c r="B1405" s="943"/>
      <c r="C1405" s="943"/>
    </row>
    <row r="1406" spans="1:3" ht="16.95" customHeight="1" x14ac:dyDescent="0.3">
      <c r="A1406" s="943"/>
      <c r="B1406" s="943"/>
      <c r="C1406" s="943"/>
    </row>
    <row r="1407" spans="1:3" ht="16.95" customHeight="1" x14ac:dyDescent="0.3">
      <c r="A1407" s="943"/>
      <c r="B1407" s="943"/>
      <c r="C1407" s="943"/>
    </row>
    <row r="1408" spans="1:3" ht="16.95" customHeight="1" x14ac:dyDescent="0.3">
      <c r="A1408" s="943"/>
      <c r="B1408" s="943"/>
      <c r="C1408" s="943"/>
    </row>
    <row r="1409" spans="1:3" ht="16.95" customHeight="1" x14ac:dyDescent="0.3">
      <c r="A1409" s="943"/>
      <c r="B1409" s="943"/>
      <c r="C1409" s="943"/>
    </row>
    <row r="1410" spans="1:3" ht="16.95" customHeight="1" x14ac:dyDescent="0.3">
      <c r="A1410" s="943"/>
      <c r="B1410" s="943"/>
      <c r="C1410" s="943"/>
    </row>
    <row r="1411" spans="1:3" ht="16.95" customHeight="1" x14ac:dyDescent="0.3">
      <c r="A1411" s="943"/>
      <c r="B1411" s="943"/>
      <c r="C1411" s="943"/>
    </row>
    <row r="1412" spans="1:3" ht="16.95" customHeight="1" x14ac:dyDescent="0.3">
      <c r="A1412" s="943"/>
      <c r="B1412" s="943"/>
      <c r="C1412" s="943"/>
    </row>
    <row r="1413" spans="1:3" ht="16.95" customHeight="1" x14ac:dyDescent="0.3">
      <c r="A1413" s="943"/>
      <c r="B1413" s="943"/>
      <c r="C1413" s="943"/>
    </row>
    <row r="1414" spans="1:3" ht="16.95" customHeight="1" x14ac:dyDescent="0.3">
      <c r="A1414" s="943"/>
      <c r="B1414" s="943"/>
      <c r="C1414" s="943"/>
    </row>
    <row r="1415" spans="1:3" ht="16.95" customHeight="1" x14ac:dyDescent="0.3">
      <c r="A1415" s="943"/>
      <c r="B1415" s="943"/>
      <c r="C1415" s="943"/>
    </row>
    <row r="1416" spans="1:3" ht="16.95" customHeight="1" x14ac:dyDescent="0.3">
      <c r="A1416" s="943"/>
      <c r="B1416" s="943"/>
      <c r="C1416" s="943"/>
    </row>
    <row r="1417" spans="1:3" ht="16.95" customHeight="1" x14ac:dyDescent="0.3">
      <c r="A1417" s="943"/>
      <c r="B1417" s="943"/>
      <c r="C1417" s="943"/>
    </row>
    <row r="1418" spans="1:3" ht="16.95" customHeight="1" x14ac:dyDescent="0.3">
      <c r="A1418" s="943"/>
      <c r="B1418" s="943"/>
      <c r="C1418" s="943"/>
    </row>
    <row r="1419" spans="1:3" ht="16.95" customHeight="1" x14ac:dyDescent="0.3">
      <c r="A1419" s="943"/>
      <c r="B1419" s="943"/>
      <c r="C1419" s="943"/>
    </row>
    <row r="1420" spans="1:3" ht="16.95" customHeight="1" x14ac:dyDescent="0.3">
      <c r="A1420" s="943"/>
      <c r="B1420" s="943"/>
      <c r="C1420" s="943"/>
    </row>
    <row r="1421" spans="1:3" ht="16.95" customHeight="1" x14ac:dyDescent="0.3">
      <c r="A1421" s="943"/>
      <c r="B1421" s="943"/>
      <c r="C1421" s="943"/>
    </row>
    <row r="1422" spans="1:3" ht="16.95" customHeight="1" x14ac:dyDescent="0.3">
      <c r="A1422" s="943"/>
      <c r="B1422" s="943"/>
      <c r="C1422" s="943"/>
    </row>
    <row r="1423" spans="1:3" ht="16.95" customHeight="1" x14ac:dyDescent="0.3">
      <c r="A1423" s="943"/>
      <c r="B1423" s="943"/>
      <c r="C1423" s="943"/>
    </row>
    <row r="1424" spans="1:3" ht="16.95" customHeight="1" x14ac:dyDescent="0.3">
      <c r="A1424" s="943"/>
      <c r="B1424" s="943"/>
      <c r="C1424" s="943"/>
    </row>
    <row r="1425" spans="1:3" ht="16.95" customHeight="1" x14ac:dyDescent="0.3">
      <c r="A1425" s="943"/>
      <c r="B1425" s="943"/>
      <c r="C1425" s="943"/>
    </row>
    <row r="1426" spans="1:3" ht="16.95" customHeight="1" x14ac:dyDescent="0.3">
      <c r="A1426" s="943"/>
      <c r="B1426" s="943"/>
      <c r="C1426" s="943"/>
    </row>
    <row r="1427" spans="1:3" ht="16.95" customHeight="1" x14ac:dyDescent="0.3">
      <c r="A1427" s="943"/>
      <c r="B1427" s="943"/>
      <c r="C1427" s="943"/>
    </row>
    <row r="1428" spans="1:3" ht="16.95" customHeight="1" x14ac:dyDescent="0.3">
      <c r="A1428" s="943"/>
      <c r="B1428" s="943"/>
      <c r="C1428" s="943"/>
    </row>
    <row r="1429" spans="1:3" ht="16.95" customHeight="1" x14ac:dyDescent="0.3">
      <c r="A1429" s="943"/>
      <c r="B1429" s="943"/>
      <c r="C1429" s="943"/>
    </row>
    <row r="1430" spans="1:3" ht="16.95" customHeight="1" x14ac:dyDescent="0.3">
      <c r="A1430" s="943"/>
      <c r="B1430" s="943"/>
      <c r="C1430" s="943"/>
    </row>
    <row r="1431" spans="1:3" ht="16.95" customHeight="1" x14ac:dyDescent="0.3">
      <c r="A1431" s="943"/>
      <c r="B1431" s="943"/>
      <c r="C1431" s="943"/>
    </row>
    <row r="1432" spans="1:3" ht="16.95" customHeight="1" x14ac:dyDescent="0.3">
      <c r="A1432" s="943"/>
      <c r="B1432" s="943"/>
      <c r="C1432" s="943"/>
    </row>
    <row r="1433" spans="1:3" ht="16.95" customHeight="1" x14ac:dyDescent="0.3">
      <c r="A1433" s="943"/>
      <c r="B1433" s="943"/>
      <c r="C1433" s="943"/>
    </row>
    <row r="1434" spans="1:3" ht="16.95" customHeight="1" x14ac:dyDescent="0.3">
      <c r="A1434" s="943"/>
      <c r="B1434" s="943"/>
      <c r="C1434" s="943"/>
    </row>
    <row r="1435" spans="1:3" ht="16.95" customHeight="1" x14ac:dyDescent="0.3">
      <c r="A1435" s="943"/>
      <c r="B1435" s="943"/>
      <c r="C1435" s="943"/>
    </row>
    <row r="1436" spans="1:3" ht="16.95" customHeight="1" x14ac:dyDescent="0.3">
      <c r="A1436" s="943"/>
      <c r="B1436" s="943"/>
      <c r="C1436" s="943"/>
    </row>
    <row r="1437" spans="1:3" ht="16.95" customHeight="1" x14ac:dyDescent="0.3">
      <c r="A1437" s="943"/>
      <c r="B1437" s="943"/>
      <c r="C1437" s="943"/>
    </row>
    <row r="1438" spans="1:3" ht="16.95" customHeight="1" x14ac:dyDescent="0.3">
      <c r="A1438" s="943"/>
      <c r="B1438" s="943"/>
      <c r="C1438" s="943"/>
    </row>
    <row r="1439" spans="1:3" ht="16.95" customHeight="1" x14ac:dyDescent="0.3">
      <c r="A1439" s="943"/>
      <c r="B1439" s="943"/>
      <c r="C1439" s="943"/>
    </row>
    <row r="1440" spans="1:3" ht="16.95" customHeight="1" x14ac:dyDescent="0.3">
      <c r="A1440" s="943"/>
      <c r="B1440" s="943"/>
      <c r="C1440" s="943"/>
    </row>
    <row r="1441" spans="1:3" ht="16.95" customHeight="1" x14ac:dyDescent="0.3">
      <c r="A1441" s="943"/>
      <c r="B1441" s="943"/>
      <c r="C1441" s="943"/>
    </row>
    <row r="1442" spans="1:3" ht="16.95" customHeight="1" x14ac:dyDescent="0.3">
      <c r="A1442" s="943"/>
      <c r="B1442" s="943"/>
      <c r="C1442" s="943"/>
    </row>
    <row r="1443" spans="1:3" ht="16.95" customHeight="1" x14ac:dyDescent="0.3">
      <c r="A1443" s="943"/>
      <c r="B1443" s="943"/>
      <c r="C1443" s="943"/>
    </row>
    <row r="1444" spans="1:3" ht="16.95" customHeight="1" x14ac:dyDescent="0.3">
      <c r="A1444" s="943"/>
      <c r="B1444" s="943"/>
      <c r="C1444" s="943"/>
    </row>
    <row r="1445" spans="1:3" ht="16.95" customHeight="1" x14ac:dyDescent="0.3">
      <c r="A1445" s="943"/>
      <c r="B1445" s="943"/>
      <c r="C1445" s="943"/>
    </row>
    <row r="1446" spans="1:3" ht="16.95" customHeight="1" x14ac:dyDescent="0.3">
      <c r="A1446" s="943"/>
      <c r="B1446" s="943"/>
      <c r="C1446" s="943"/>
    </row>
    <row r="1447" spans="1:3" ht="16.95" customHeight="1" x14ac:dyDescent="0.3">
      <c r="A1447" s="943"/>
      <c r="B1447" s="943"/>
      <c r="C1447" s="943"/>
    </row>
    <row r="1448" spans="1:3" ht="16.95" customHeight="1" x14ac:dyDescent="0.3">
      <c r="A1448" s="943"/>
      <c r="B1448" s="943"/>
      <c r="C1448" s="943"/>
    </row>
    <row r="1449" spans="1:3" ht="16.95" customHeight="1" x14ac:dyDescent="0.3">
      <c r="A1449" s="943"/>
      <c r="B1449" s="943"/>
      <c r="C1449" s="943"/>
    </row>
    <row r="1450" spans="1:3" ht="16.95" customHeight="1" x14ac:dyDescent="0.3">
      <c r="A1450" s="943"/>
      <c r="B1450" s="943"/>
      <c r="C1450" s="943"/>
    </row>
    <row r="1451" spans="1:3" ht="16.95" customHeight="1" x14ac:dyDescent="0.3">
      <c r="A1451" s="943"/>
      <c r="B1451" s="943"/>
      <c r="C1451" s="943"/>
    </row>
    <row r="1452" spans="1:3" ht="16.95" customHeight="1" x14ac:dyDescent="0.3">
      <c r="A1452" s="943"/>
      <c r="B1452" s="943"/>
      <c r="C1452" s="943"/>
    </row>
    <row r="1453" spans="1:3" ht="16.95" customHeight="1" x14ac:dyDescent="0.3">
      <c r="A1453" s="943"/>
      <c r="B1453" s="943"/>
      <c r="C1453" s="943"/>
    </row>
    <row r="1454" spans="1:3" ht="16.95" customHeight="1" x14ac:dyDescent="0.3">
      <c r="A1454" s="943"/>
      <c r="B1454" s="943"/>
      <c r="C1454" s="943"/>
    </row>
    <row r="1455" spans="1:3" ht="16.95" customHeight="1" x14ac:dyDescent="0.3">
      <c r="A1455" s="943"/>
      <c r="B1455" s="943"/>
      <c r="C1455" s="943"/>
    </row>
    <row r="1456" spans="1:3" ht="16.95" customHeight="1" x14ac:dyDescent="0.3">
      <c r="A1456" s="943"/>
      <c r="B1456" s="943"/>
      <c r="C1456" s="943"/>
    </row>
    <row r="1457" spans="1:3" ht="16.95" customHeight="1" x14ac:dyDescent="0.3">
      <c r="A1457" s="943"/>
      <c r="B1457" s="943"/>
      <c r="C1457" s="943"/>
    </row>
    <row r="1458" spans="1:3" ht="16.95" customHeight="1" x14ac:dyDescent="0.3">
      <c r="A1458" s="943"/>
      <c r="B1458" s="943"/>
      <c r="C1458" s="943"/>
    </row>
    <row r="1459" spans="1:3" ht="16.95" customHeight="1" x14ac:dyDescent="0.3">
      <c r="A1459" s="943"/>
      <c r="B1459" s="943"/>
      <c r="C1459" s="943"/>
    </row>
    <row r="1460" spans="1:3" ht="16.95" customHeight="1" x14ac:dyDescent="0.3">
      <c r="A1460" s="943"/>
      <c r="B1460" s="943"/>
      <c r="C1460" s="943"/>
    </row>
    <row r="1461" spans="1:3" ht="16.95" customHeight="1" x14ac:dyDescent="0.3">
      <c r="A1461" s="943"/>
      <c r="B1461" s="943"/>
      <c r="C1461" s="943"/>
    </row>
    <row r="1462" spans="1:3" ht="16.95" customHeight="1" x14ac:dyDescent="0.3">
      <c r="A1462" s="943"/>
      <c r="B1462" s="943"/>
      <c r="C1462" s="943"/>
    </row>
    <row r="1463" spans="1:3" ht="16.95" customHeight="1" x14ac:dyDescent="0.3">
      <c r="A1463" s="943"/>
      <c r="B1463" s="943"/>
      <c r="C1463" s="943"/>
    </row>
    <row r="1464" spans="1:3" ht="16.95" customHeight="1" x14ac:dyDescent="0.3">
      <c r="A1464" s="943"/>
      <c r="B1464" s="943"/>
      <c r="C1464" s="943"/>
    </row>
    <row r="1465" spans="1:3" ht="16.95" customHeight="1" x14ac:dyDescent="0.3">
      <c r="A1465" s="943"/>
      <c r="B1465" s="943"/>
      <c r="C1465" s="943"/>
    </row>
    <row r="1466" spans="1:3" ht="16.95" customHeight="1" x14ac:dyDescent="0.3">
      <c r="A1466" s="943"/>
      <c r="B1466" s="943"/>
      <c r="C1466" s="943"/>
    </row>
    <row r="1467" spans="1:3" ht="16.95" customHeight="1" x14ac:dyDescent="0.3">
      <c r="A1467" s="943"/>
      <c r="B1467" s="943"/>
      <c r="C1467" s="943"/>
    </row>
    <row r="1468" spans="1:3" ht="16.95" customHeight="1" x14ac:dyDescent="0.3">
      <c r="A1468" s="943"/>
      <c r="B1468" s="943"/>
      <c r="C1468" s="943"/>
    </row>
    <row r="1469" spans="1:3" ht="16.95" customHeight="1" x14ac:dyDescent="0.3">
      <c r="A1469" s="943"/>
      <c r="B1469" s="943"/>
      <c r="C1469" s="943"/>
    </row>
    <row r="1470" spans="1:3" ht="16.95" customHeight="1" x14ac:dyDescent="0.3">
      <c r="A1470" s="943"/>
      <c r="B1470" s="943"/>
      <c r="C1470" s="943"/>
    </row>
    <row r="1471" spans="1:3" ht="16.95" customHeight="1" x14ac:dyDescent="0.3">
      <c r="A1471" s="943"/>
      <c r="B1471" s="943"/>
      <c r="C1471" s="943"/>
    </row>
    <row r="1472" spans="1:3" ht="16.95" customHeight="1" x14ac:dyDescent="0.3">
      <c r="A1472" s="943"/>
      <c r="B1472" s="943"/>
      <c r="C1472" s="943"/>
    </row>
    <row r="1473" spans="1:3" ht="16.95" customHeight="1" x14ac:dyDescent="0.3">
      <c r="A1473" s="943"/>
      <c r="B1473" s="943"/>
      <c r="C1473" s="943"/>
    </row>
    <row r="1474" spans="1:3" ht="16.95" customHeight="1" x14ac:dyDescent="0.3">
      <c r="A1474" s="943"/>
      <c r="B1474" s="943"/>
      <c r="C1474" s="943"/>
    </row>
    <row r="1475" spans="1:3" ht="16.95" customHeight="1" x14ac:dyDescent="0.3">
      <c r="A1475" s="943"/>
      <c r="B1475" s="943"/>
      <c r="C1475" s="943"/>
    </row>
    <row r="1476" spans="1:3" ht="16.95" customHeight="1" x14ac:dyDescent="0.3">
      <c r="A1476" s="943"/>
      <c r="B1476" s="943"/>
      <c r="C1476" s="943"/>
    </row>
    <row r="1477" spans="1:3" ht="16.95" customHeight="1" x14ac:dyDescent="0.3">
      <c r="A1477" s="943"/>
      <c r="B1477" s="943"/>
      <c r="C1477" s="943"/>
    </row>
    <row r="1478" spans="1:3" ht="16.95" customHeight="1" x14ac:dyDescent="0.3">
      <c r="A1478" s="943"/>
      <c r="B1478" s="943"/>
      <c r="C1478" s="943"/>
    </row>
    <row r="1479" spans="1:3" ht="16.95" customHeight="1" x14ac:dyDescent="0.3">
      <c r="A1479" s="943"/>
      <c r="B1479" s="943"/>
      <c r="C1479" s="943"/>
    </row>
    <row r="1480" spans="1:3" ht="16.95" customHeight="1" x14ac:dyDescent="0.3">
      <c r="A1480" s="943"/>
      <c r="B1480" s="943"/>
      <c r="C1480" s="943"/>
    </row>
    <row r="1481" spans="1:3" ht="16.95" customHeight="1" x14ac:dyDescent="0.3">
      <c r="A1481" s="943"/>
      <c r="B1481" s="943"/>
      <c r="C1481" s="943"/>
    </row>
    <row r="1482" spans="1:3" ht="16.95" customHeight="1" x14ac:dyDescent="0.3">
      <c r="A1482" s="943"/>
      <c r="B1482" s="943"/>
      <c r="C1482" s="943"/>
    </row>
    <row r="1483" spans="1:3" ht="16.95" customHeight="1" x14ac:dyDescent="0.3">
      <c r="A1483" s="943"/>
      <c r="B1483" s="943"/>
      <c r="C1483" s="943"/>
    </row>
    <row r="1484" spans="1:3" ht="16.95" customHeight="1" x14ac:dyDescent="0.3">
      <c r="A1484" s="943"/>
      <c r="B1484" s="943"/>
      <c r="C1484" s="943"/>
    </row>
    <row r="1485" spans="1:3" ht="16.95" customHeight="1" x14ac:dyDescent="0.3">
      <c r="A1485" s="943"/>
      <c r="B1485" s="943"/>
      <c r="C1485" s="943"/>
    </row>
    <row r="1486" spans="1:3" ht="16.95" customHeight="1" x14ac:dyDescent="0.3">
      <c r="A1486" s="943"/>
      <c r="B1486" s="943"/>
      <c r="C1486" s="943"/>
    </row>
    <row r="1487" spans="1:3" ht="16.95" customHeight="1" x14ac:dyDescent="0.3">
      <c r="A1487" s="943"/>
      <c r="B1487" s="943"/>
      <c r="C1487" s="943"/>
    </row>
    <row r="1488" spans="1:3" ht="16.95" customHeight="1" x14ac:dyDescent="0.3">
      <c r="A1488" s="943"/>
      <c r="B1488" s="943"/>
      <c r="C1488" s="943"/>
    </row>
    <row r="1489" spans="1:3" ht="16.95" customHeight="1" x14ac:dyDescent="0.3">
      <c r="A1489" s="943"/>
      <c r="B1489" s="943"/>
      <c r="C1489" s="943"/>
    </row>
    <row r="1490" spans="1:3" ht="16.95" customHeight="1" x14ac:dyDescent="0.3">
      <c r="A1490" s="943"/>
      <c r="B1490" s="943"/>
      <c r="C1490" s="943"/>
    </row>
    <row r="1491" spans="1:3" ht="16.95" customHeight="1" x14ac:dyDescent="0.3">
      <c r="A1491" s="943"/>
      <c r="B1491" s="943"/>
      <c r="C1491" s="943"/>
    </row>
    <row r="1492" spans="1:3" ht="16.95" customHeight="1" x14ac:dyDescent="0.3">
      <c r="A1492" s="943"/>
      <c r="B1492" s="943"/>
      <c r="C1492" s="943"/>
    </row>
    <row r="1493" spans="1:3" ht="16.95" customHeight="1" x14ac:dyDescent="0.3">
      <c r="A1493" s="943"/>
      <c r="B1493" s="943"/>
      <c r="C1493" s="943"/>
    </row>
    <row r="1494" spans="1:3" ht="16.95" customHeight="1" x14ac:dyDescent="0.3">
      <c r="A1494" s="943"/>
      <c r="B1494" s="943"/>
      <c r="C1494" s="943"/>
    </row>
    <row r="1495" spans="1:3" ht="16.95" customHeight="1" x14ac:dyDescent="0.3">
      <c r="A1495" s="943"/>
      <c r="B1495" s="943"/>
      <c r="C1495" s="943"/>
    </row>
    <row r="1496" spans="1:3" ht="16.95" customHeight="1" x14ac:dyDescent="0.3">
      <c r="A1496" s="943"/>
      <c r="B1496" s="943"/>
      <c r="C1496" s="943"/>
    </row>
    <row r="1497" spans="1:3" ht="16.95" customHeight="1" x14ac:dyDescent="0.3">
      <c r="A1497" s="943"/>
      <c r="B1497" s="943"/>
      <c r="C1497" s="943"/>
    </row>
    <row r="1498" spans="1:3" ht="16.95" customHeight="1" x14ac:dyDescent="0.3">
      <c r="A1498" s="943"/>
      <c r="B1498" s="943"/>
      <c r="C1498" s="943"/>
    </row>
    <row r="1499" spans="1:3" ht="16.95" customHeight="1" x14ac:dyDescent="0.3">
      <c r="A1499" s="943"/>
      <c r="B1499" s="943"/>
      <c r="C1499" s="943"/>
    </row>
    <row r="1500" spans="1:3" ht="16.95" customHeight="1" x14ac:dyDescent="0.3">
      <c r="A1500" s="943"/>
      <c r="B1500" s="943"/>
      <c r="C1500" s="943"/>
    </row>
    <row r="1501" spans="1:3" ht="16.95" customHeight="1" x14ac:dyDescent="0.3">
      <c r="A1501" s="943"/>
      <c r="B1501" s="943"/>
      <c r="C1501" s="943"/>
    </row>
    <row r="1502" spans="1:3" ht="16.95" customHeight="1" x14ac:dyDescent="0.3">
      <c r="A1502" s="943"/>
      <c r="B1502" s="943"/>
      <c r="C1502" s="943"/>
    </row>
    <row r="1503" spans="1:3" ht="16.95" customHeight="1" x14ac:dyDescent="0.3">
      <c r="A1503" s="943"/>
      <c r="B1503" s="943"/>
      <c r="C1503" s="943"/>
    </row>
    <row r="1504" spans="1:3" ht="16.95" customHeight="1" x14ac:dyDescent="0.3">
      <c r="A1504" s="943"/>
      <c r="B1504" s="943"/>
      <c r="C1504" s="943"/>
    </row>
    <row r="1505" spans="1:3" ht="16.95" customHeight="1" x14ac:dyDescent="0.3">
      <c r="A1505" s="943"/>
      <c r="B1505" s="943"/>
      <c r="C1505" s="943"/>
    </row>
    <row r="1506" spans="1:3" ht="16.95" customHeight="1" x14ac:dyDescent="0.3">
      <c r="A1506" s="943"/>
      <c r="B1506" s="943"/>
      <c r="C1506" s="943"/>
    </row>
    <row r="1507" spans="1:3" ht="16.95" customHeight="1" x14ac:dyDescent="0.3">
      <c r="A1507" s="943"/>
      <c r="B1507" s="943"/>
      <c r="C1507" s="943"/>
    </row>
    <row r="1508" spans="1:3" ht="16.95" customHeight="1" x14ac:dyDescent="0.3">
      <c r="A1508" s="943"/>
      <c r="B1508" s="943"/>
      <c r="C1508" s="943"/>
    </row>
    <row r="1509" spans="1:3" ht="16.95" customHeight="1" x14ac:dyDescent="0.3">
      <c r="A1509" s="943"/>
      <c r="B1509" s="943"/>
      <c r="C1509" s="943"/>
    </row>
    <row r="1510" spans="1:3" ht="16.95" customHeight="1" x14ac:dyDescent="0.3">
      <c r="A1510" s="943"/>
      <c r="B1510" s="943"/>
      <c r="C1510" s="943"/>
    </row>
    <row r="1511" spans="1:3" ht="16.95" customHeight="1" x14ac:dyDescent="0.3">
      <c r="A1511" s="943"/>
      <c r="B1511" s="943"/>
      <c r="C1511" s="943"/>
    </row>
    <row r="1512" spans="1:3" ht="16.95" customHeight="1" x14ac:dyDescent="0.3">
      <c r="A1512" s="943"/>
      <c r="B1512" s="943"/>
      <c r="C1512" s="943"/>
    </row>
    <row r="1513" spans="1:3" ht="16.95" customHeight="1" x14ac:dyDescent="0.3">
      <c r="A1513" s="943"/>
      <c r="B1513" s="943"/>
      <c r="C1513" s="943"/>
    </row>
    <row r="1514" spans="1:3" ht="16.95" customHeight="1" x14ac:dyDescent="0.3">
      <c r="A1514" s="943"/>
      <c r="B1514" s="943"/>
      <c r="C1514" s="943"/>
    </row>
    <row r="1515" spans="1:3" ht="16.95" customHeight="1" x14ac:dyDescent="0.3">
      <c r="A1515" s="943"/>
      <c r="B1515" s="943"/>
      <c r="C1515" s="943"/>
    </row>
    <row r="1516" spans="1:3" ht="16.95" customHeight="1" x14ac:dyDescent="0.3">
      <c r="A1516" s="943"/>
      <c r="B1516" s="943"/>
      <c r="C1516" s="943"/>
    </row>
    <row r="1517" spans="1:3" ht="16.95" customHeight="1" x14ac:dyDescent="0.3">
      <c r="A1517" s="943"/>
      <c r="B1517" s="943"/>
      <c r="C1517" s="943"/>
    </row>
    <row r="1518" spans="1:3" ht="16.95" customHeight="1" x14ac:dyDescent="0.3">
      <c r="A1518" s="943"/>
      <c r="B1518" s="943"/>
      <c r="C1518" s="943"/>
    </row>
    <row r="1519" spans="1:3" ht="16.95" customHeight="1" x14ac:dyDescent="0.3">
      <c r="A1519" s="943"/>
      <c r="B1519" s="943"/>
      <c r="C1519" s="943"/>
    </row>
    <row r="1520" spans="1:3" ht="16.95" customHeight="1" x14ac:dyDescent="0.3">
      <c r="A1520" s="943"/>
      <c r="B1520" s="943"/>
      <c r="C1520" s="943"/>
    </row>
    <row r="1521" spans="1:3" ht="16.95" customHeight="1" x14ac:dyDescent="0.3">
      <c r="A1521" s="943"/>
      <c r="B1521" s="943"/>
      <c r="C1521" s="943"/>
    </row>
    <row r="1522" spans="1:3" ht="16.95" customHeight="1" x14ac:dyDescent="0.3">
      <c r="A1522" s="943"/>
      <c r="B1522" s="943"/>
      <c r="C1522" s="943"/>
    </row>
    <row r="1523" spans="1:3" ht="16.95" customHeight="1" x14ac:dyDescent="0.3">
      <c r="A1523" s="943"/>
      <c r="B1523" s="943"/>
      <c r="C1523" s="943"/>
    </row>
    <row r="1524" spans="1:3" ht="16.95" customHeight="1" x14ac:dyDescent="0.3">
      <c r="A1524" s="943"/>
      <c r="B1524" s="943"/>
      <c r="C1524" s="943"/>
    </row>
    <row r="1525" spans="1:3" ht="16.95" customHeight="1" x14ac:dyDescent="0.3">
      <c r="A1525" s="943"/>
      <c r="B1525" s="943"/>
      <c r="C1525" s="943"/>
    </row>
    <row r="1526" spans="1:3" ht="16.95" customHeight="1" x14ac:dyDescent="0.3">
      <c r="A1526" s="943"/>
      <c r="B1526" s="943"/>
      <c r="C1526" s="943"/>
    </row>
    <row r="1527" spans="1:3" ht="16.95" customHeight="1" x14ac:dyDescent="0.3">
      <c r="A1527" s="943"/>
      <c r="B1527" s="943"/>
      <c r="C1527" s="943"/>
    </row>
    <row r="1528" spans="1:3" ht="16.95" customHeight="1" x14ac:dyDescent="0.3">
      <c r="A1528" s="943"/>
      <c r="B1528" s="943"/>
      <c r="C1528" s="943"/>
    </row>
    <row r="1529" spans="1:3" ht="16.95" customHeight="1" x14ac:dyDescent="0.3">
      <c r="A1529" s="943"/>
      <c r="B1529" s="943"/>
      <c r="C1529" s="943"/>
    </row>
    <row r="1530" spans="1:3" ht="16.95" customHeight="1" x14ac:dyDescent="0.3">
      <c r="A1530" s="943"/>
      <c r="B1530" s="943"/>
      <c r="C1530" s="943"/>
    </row>
    <row r="1531" spans="1:3" ht="16.95" customHeight="1" x14ac:dyDescent="0.3">
      <c r="A1531" s="943"/>
      <c r="B1531" s="943"/>
      <c r="C1531" s="943"/>
    </row>
    <row r="1532" spans="1:3" ht="16.95" customHeight="1" x14ac:dyDescent="0.3">
      <c r="A1532" s="943"/>
      <c r="B1532" s="943"/>
      <c r="C1532" s="943"/>
    </row>
    <row r="1533" spans="1:3" ht="16.95" customHeight="1" x14ac:dyDescent="0.3">
      <c r="A1533" s="943"/>
      <c r="B1533" s="943"/>
      <c r="C1533" s="943"/>
    </row>
    <row r="1534" spans="1:3" ht="16.95" customHeight="1" x14ac:dyDescent="0.3">
      <c r="A1534" s="943"/>
      <c r="B1534" s="943"/>
      <c r="C1534" s="943"/>
    </row>
    <row r="1535" spans="1:3" ht="16.95" customHeight="1" x14ac:dyDescent="0.3">
      <c r="A1535" s="943"/>
      <c r="B1535" s="943"/>
      <c r="C1535" s="943"/>
    </row>
    <row r="1536" spans="1:3" ht="16.95" customHeight="1" x14ac:dyDescent="0.3">
      <c r="A1536" s="943"/>
      <c r="B1536" s="943"/>
      <c r="C1536" s="943"/>
    </row>
    <row r="1537" spans="1:3" ht="16.95" customHeight="1" x14ac:dyDescent="0.3">
      <c r="A1537" s="943"/>
      <c r="B1537" s="943"/>
      <c r="C1537" s="943"/>
    </row>
    <row r="1538" spans="1:3" ht="16.95" customHeight="1" x14ac:dyDescent="0.3">
      <c r="A1538" s="943"/>
      <c r="B1538" s="943"/>
      <c r="C1538" s="943"/>
    </row>
    <row r="1539" spans="1:3" ht="16.95" customHeight="1" x14ac:dyDescent="0.3">
      <c r="A1539" s="943"/>
      <c r="B1539" s="943"/>
      <c r="C1539" s="943"/>
    </row>
    <row r="1540" spans="1:3" ht="16.95" customHeight="1" x14ac:dyDescent="0.3">
      <c r="A1540" s="943"/>
      <c r="B1540" s="943"/>
      <c r="C1540" s="943"/>
    </row>
    <row r="1541" spans="1:3" ht="16.95" customHeight="1" x14ac:dyDescent="0.3">
      <c r="A1541" s="943"/>
      <c r="B1541" s="943"/>
      <c r="C1541" s="943"/>
    </row>
    <row r="1542" spans="1:3" ht="16.95" customHeight="1" x14ac:dyDescent="0.3">
      <c r="A1542" s="943"/>
      <c r="B1542" s="943"/>
      <c r="C1542" s="943"/>
    </row>
    <row r="1543" spans="1:3" ht="16.95" customHeight="1" x14ac:dyDescent="0.3">
      <c r="A1543" s="943"/>
      <c r="B1543" s="943"/>
      <c r="C1543" s="943"/>
    </row>
    <row r="1544" spans="1:3" ht="16.95" customHeight="1" x14ac:dyDescent="0.3">
      <c r="A1544" s="943"/>
      <c r="B1544" s="943"/>
      <c r="C1544" s="943"/>
    </row>
    <row r="1545" spans="1:3" ht="16.95" customHeight="1" x14ac:dyDescent="0.3">
      <c r="A1545" s="943"/>
      <c r="B1545" s="943"/>
      <c r="C1545" s="943"/>
    </row>
    <row r="1546" spans="1:3" ht="16.95" customHeight="1" x14ac:dyDescent="0.3">
      <c r="A1546" s="943"/>
      <c r="B1546" s="943"/>
      <c r="C1546" s="943"/>
    </row>
    <row r="1547" spans="1:3" ht="16.95" customHeight="1" x14ac:dyDescent="0.3">
      <c r="A1547" s="943"/>
      <c r="B1547" s="943"/>
      <c r="C1547" s="943"/>
    </row>
    <row r="1548" spans="1:3" ht="16.95" customHeight="1" x14ac:dyDescent="0.3">
      <c r="A1548" s="943"/>
      <c r="B1548" s="943"/>
      <c r="C1548" s="943"/>
    </row>
    <row r="1549" spans="1:3" ht="16.95" customHeight="1" x14ac:dyDescent="0.3">
      <c r="A1549" s="943"/>
      <c r="B1549" s="943"/>
      <c r="C1549" s="943"/>
    </row>
    <row r="1550" spans="1:3" ht="16.95" customHeight="1" x14ac:dyDescent="0.3">
      <c r="A1550" s="943"/>
      <c r="B1550" s="943"/>
      <c r="C1550" s="943"/>
    </row>
    <row r="1551" spans="1:3" ht="16.95" customHeight="1" x14ac:dyDescent="0.3">
      <c r="A1551" s="943"/>
      <c r="B1551" s="943"/>
      <c r="C1551" s="943"/>
    </row>
    <row r="1552" spans="1:3" ht="16.95" customHeight="1" x14ac:dyDescent="0.3">
      <c r="A1552" s="943"/>
      <c r="B1552" s="943"/>
      <c r="C1552" s="943"/>
    </row>
    <row r="1553" spans="1:3" ht="16.95" customHeight="1" x14ac:dyDescent="0.3">
      <c r="A1553" s="943"/>
      <c r="B1553" s="943"/>
      <c r="C1553" s="943"/>
    </row>
    <row r="1554" spans="1:3" ht="16.95" customHeight="1" x14ac:dyDescent="0.3">
      <c r="A1554" s="943"/>
      <c r="B1554" s="943"/>
      <c r="C1554" s="943"/>
    </row>
    <row r="1555" spans="1:3" ht="16.95" customHeight="1" x14ac:dyDescent="0.3">
      <c r="A1555" s="943"/>
      <c r="B1555" s="943"/>
      <c r="C1555" s="943"/>
    </row>
    <row r="1556" spans="1:3" ht="16.95" customHeight="1" x14ac:dyDescent="0.3">
      <c r="A1556" s="943"/>
      <c r="B1556" s="943"/>
      <c r="C1556" s="943"/>
    </row>
    <row r="1557" spans="1:3" ht="16.95" customHeight="1" x14ac:dyDescent="0.3">
      <c r="A1557" s="943"/>
      <c r="B1557" s="943"/>
      <c r="C1557" s="943"/>
    </row>
    <row r="1558" spans="1:3" ht="16.95" customHeight="1" x14ac:dyDescent="0.3">
      <c r="A1558" s="943"/>
      <c r="B1558" s="943"/>
      <c r="C1558" s="943"/>
    </row>
    <row r="1559" spans="1:3" ht="16.95" customHeight="1" x14ac:dyDescent="0.3">
      <c r="A1559" s="943"/>
      <c r="B1559" s="943"/>
      <c r="C1559" s="943"/>
    </row>
    <row r="1560" spans="1:3" ht="16.95" customHeight="1" x14ac:dyDescent="0.3">
      <c r="A1560" s="943"/>
      <c r="B1560" s="943"/>
      <c r="C1560" s="943"/>
    </row>
    <row r="1561" spans="1:3" ht="16.95" customHeight="1" x14ac:dyDescent="0.3">
      <c r="A1561" s="943"/>
      <c r="B1561" s="943"/>
      <c r="C1561" s="943"/>
    </row>
    <row r="1562" spans="1:3" ht="16.95" customHeight="1" x14ac:dyDescent="0.3">
      <c r="A1562" s="943"/>
      <c r="B1562" s="943"/>
      <c r="C1562" s="943"/>
    </row>
    <row r="1563" spans="1:3" ht="16.95" customHeight="1" x14ac:dyDescent="0.3">
      <c r="A1563" s="943"/>
      <c r="B1563" s="943"/>
      <c r="C1563" s="943"/>
    </row>
    <row r="1564" spans="1:3" ht="16.95" customHeight="1" x14ac:dyDescent="0.3">
      <c r="A1564" s="943"/>
      <c r="B1564" s="943"/>
      <c r="C1564" s="943"/>
    </row>
    <row r="1565" spans="1:3" ht="16.95" customHeight="1" x14ac:dyDescent="0.3">
      <c r="A1565" s="943"/>
      <c r="B1565" s="943"/>
      <c r="C1565" s="943"/>
    </row>
    <row r="1566" spans="1:3" ht="16.95" customHeight="1" x14ac:dyDescent="0.3">
      <c r="A1566" s="943"/>
      <c r="B1566" s="943"/>
      <c r="C1566" s="943"/>
    </row>
    <row r="1567" spans="1:3" ht="16.95" customHeight="1" x14ac:dyDescent="0.3">
      <c r="A1567" s="943"/>
      <c r="B1567" s="943"/>
      <c r="C1567" s="943"/>
    </row>
    <row r="1568" spans="1:3" ht="16.95" customHeight="1" x14ac:dyDescent="0.3">
      <c r="A1568" s="943"/>
      <c r="B1568" s="943"/>
      <c r="C1568" s="943"/>
    </row>
    <row r="1569" spans="1:3" ht="16.95" customHeight="1" x14ac:dyDescent="0.3">
      <c r="A1569" s="943"/>
      <c r="B1569" s="943"/>
      <c r="C1569" s="943"/>
    </row>
    <row r="1570" spans="1:3" ht="16.95" customHeight="1" x14ac:dyDescent="0.3">
      <c r="A1570" s="943"/>
      <c r="B1570" s="943"/>
      <c r="C1570" s="943"/>
    </row>
    <row r="1571" spans="1:3" ht="16.95" customHeight="1" x14ac:dyDescent="0.3">
      <c r="A1571" s="943"/>
      <c r="B1571" s="943"/>
      <c r="C1571" s="943"/>
    </row>
    <row r="1572" spans="1:3" ht="16.95" customHeight="1" x14ac:dyDescent="0.3">
      <c r="A1572" s="943"/>
      <c r="B1572" s="943"/>
      <c r="C1572" s="943"/>
    </row>
    <row r="1573" spans="1:3" ht="16.95" customHeight="1" x14ac:dyDescent="0.3">
      <c r="A1573" s="943"/>
      <c r="B1573" s="943"/>
      <c r="C1573" s="943"/>
    </row>
    <row r="1574" spans="1:3" ht="16.95" customHeight="1" x14ac:dyDescent="0.3">
      <c r="A1574" s="943"/>
      <c r="B1574" s="943"/>
      <c r="C1574" s="943"/>
    </row>
    <row r="1575" spans="1:3" ht="16.95" customHeight="1" x14ac:dyDescent="0.3">
      <c r="A1575" s="943"/>
      <c r="B1575" s="943"/>
      <c r="C1575" s="943"/>
    </row>
    <row r="1576" spans="1:3" ht="16.95" customHeight="1" x14ac:dyDescent="0.3">
      <c r="A1576" s="943"/>
      <c r="B1576" s="943"/>
      <c r="C1576" s="943"/>
    </row>
    <row r="1577" spans="1:3" ht="16.95" customHeight="1" x14ac:dyDescent="0.3">
      <c r="A1577" s="943"/>
      <c r="B1577" s="943"/>
      <c r="C1577" s="943"/>
    </row>
    <row r="1578" spans="1:3" ht="16.95" customHeight="1" x14ac:dyDescent="0.3">
      <c r="A1578" s="943"/>
      <c r="B1578" s="943"/>
      <c r="C1578" s="943"/>
    </row>
    <row r="1579" spans="1:3" ht="16.95" customHeight="1" x14ac:dyDescent="0.3">
      <c r="A1579" s="943"/>
      <c r="B1579" s="943"/>
      <c r="C1579" s="943"/>
    </row>
    <row r="1580" spans="1:3" ht="16.95" customHeight="1" x14ac:dyDescent="0.3">
      <c r="A1580" s="943"/>
      <c r="B1580" s="943"/>
      <c r="C1580" s="943"/>
    </row>
    <row r="1581" spans="1:3" ht="16.95" customHeight="1" x14ac:dyDescent="0.3">
      <c r="A1581" s="943"/>
      <c r="B1581" s="943"/>
      <c r="C1581" s="943"/>
    </row>
    <row r="1582" spans="1:3" ht="16.95" customHeight="1" x14ac:dyDescent="0.3">
      <c r="A1582" s="943"/>
      <c r="B1582" s="943"/>
      <c r="C1582" s="943"/>
    </row>
    <row r="1583" spans="1:3" ht="16.95" customHeight="1" x14ac:dyDescent="0.3">
      <c r="A1583" s="943"/>
      <c r="B1583" s="943"/>
      <c r="C1583" s="943"/>
    </row>
    <row r="1584" spans="1:3" ht="16.95" customHeight="1" x14ac:dyDescent="0.3">
      <c r="A1584" s="943"/>
      <c r="B1584" s="943"/>
      <c r="C1584" s="943"/>
    </row>
    <row r="1585" spans="1:3" ht="16.95" customHeight="1" x14ac:dyDescent="0.3">
      <c r="A1585" s="943"/>
      <c r="B1585" s="943"/>
      <c r="C1585" s="943"/>
    </row>
    <row r="1586" spans="1:3" ht="16.95" customHeight="1" x14ac:dyDescent="0.3">
      <c r="A1586" s="943"/>
      <c r="B1586" s="943"/>
      <c r="C1586" s="943"/>
    </row>
    <row r="1587" spans="1:3" ht="16.95" customHeight="1" x14ac:dyDescent="0.3">
      <c r="A1587" s="943"/>
      <c r="B1587" s="943"/>
      <c r="C1587" s="943"/>
    </row>
    <row r="1588" spans="1:3" ht="16.95" customHeight="1" x14ac:dyDescent="0.3">
      <c r="A1588" s="943"/>
      <c r="B1588" s="943"/>
      <c r="C1588" s="943"/>
    </row>
    <row r="1589" spans="1:3" ht="16.95" customHeight="1" x14ac:dyDescent="0.3">
      <c r="A1589" s="943"/>
      <c r="B1589" s="943"/>
      <c r="C1589" s="943"/>
    </row>
    <row r="1590" spans="1:3" ht="16.95" customHeight="1" x14ac:dyDescent="0.3">
      <c r="A1590" s="943"/>
      <c r="B1590" s="943"/>
      <c r="C1590" s="943"/>
    </row>
    <row r="1591" spans="1:3" ht="16.95" customHeight="1" x14ac:dyDescent="0.3">
      <c r="A1591" s="943"/>
      <c r="B1591" s="943"/>
      <c r="C1591" s="943"/>
    </row>
    <row r="1592" spans="1:3" ht="16.95" customHeight="1" x14ac:dyDescent="0.3">
      <c r="A1592" s="943"/>
      <c r="B1592" s="943"/>
      <c r="C1592" s="943"/>
    </row>
    <row r="1593" spans="1:3" ht="16.95" customHeight="1" x14ac:dyDescent="0.3">
      <c r="A1593" s="943"/>
      <c r="B1593" s="943"/>
      <c r="C1593" s="943"/>
    </row>
    <row r="1594" spans="1:3" ht="16.95" customHeight="1" x14ac:dyDescent="0.3">
      <c r="A1594" s="943"/>
      <c r="B1594" s="943"/>
      <c r="C1594" s="943"/>
    </row>
    <row r="1595" spans="1:3" ht="16.95" customHeight="1" x14ac:dyDescent="0.3">
      <c r="A1595" s="943"/>
      <c r="B1595" s="943"/>
      <c r="C1595" s="943"/>
    </row>
    <row r="1596" spans="1:3" ht="16.95" customHeight="1" x14ac:dyDescent="0.3">
      <c r="A1596" s="943"/>
      <c r="B1596" s="943"/>
      <c r="C1596" s="943"/>
    </row>
    <row r="1597" spans="1:3" ht="16.95" customHeight="1" x14ac:dyDescent="0.3">
      <c r="A1597" s="943"/>
      <c r="B1597" s="943"/>
      <c r="C1597" s="943"/>
    </row>
    <row r="1598" spans="1:3" ht="16.95" customHeight="1" x14ac:dyDescent="0.3">
      <c r="A1598" s="943"/>
      <c r="B1598" s="943"/>
      <c r="C1598" s="943"/>
    </row>
    <row r="1599" spans="1:3" ht="16.95" customHeight="1" x14ac:dyDescent="0.3">
      <c r="A1599" s="943"/>
      <c r="B1599" s="943"/>
      <c r="C1599" s="943"/>
    </row>
    <row r="1600" spans="1:3" ht="16.95" customHeight="1" x14ac:dyDescent="0.3">
      <c r="A1600" s="943"/>
      <c r="B1600" s="943"/>
      <c r="C1600" s="943"/>
    </row>
    <row r="1601" spans="1:3" ht="16.95" customHeight="1" x14ac:dyDescent="0.3">
      <c r="A1601" s="943"/>
      <c r="B1601" s="943"/>
      <c r="C1601" s="943"/>
    </row>
    <row r="1602" spans="1:3" ht="16.95" customHeight="1" x14ac:dyDescent="0.3">
      <c r="A1602" s="943"/>
      <c r="B1602" s="943"/>
      <c r="C1602" s="943"/>
    </row>
    <row r="1603" spans="1:3" ht="16.95" customHeight="1" x14ac:dyDescent="0.3">
      <c r="A1603" s="943"/>
      <c r="B1603" s="943"/>
      <c r="C1603" s="943"/>
    </row>
    <row r="1604" spans="1:3" ht="16.95" customHeight="1" x14ac:dyDescent="0.3">
      <c r="A1604" s="943"/>
      <c r="B1604" s="943"/>
      <c r="C1604" s="943"/>
    </row>
    <row r="1605" spans="1:3" ht="16.95" customHeight="1" x14ac:dyDescent="0.3">
      <c r="A1605" s="943"/>
      <c r="B1605" s="943"/>
      <c r="C1605" s="943"/>
    </row>
    <row r="1606" spans="1:3" ht="16.95" customHeight="1" x14ac:dyDescent="0.3">
      <c r="A1606" s="943"/>
      <c r="B1606" s="943"/>
      <c r="C1606" s="943"/>
    </row>
    <row r="1607" spans="1:3" ht="16.95" customHeight="1" x14ac:dyDescent="0.3">
      <c r="A1607" s="943"/>
      <c r="B1607" s="943"/>
      <c r="C1607" s="943"/>
    </row>
    <row r="1608" spans="1:3" ht="16.95" customHeight="1" x14ac:dyDescent="0.3">
      <c r="A1608" s="943"/>
      <c r="B1608" s="943"/>
      <c r="C1608" s="943"/>
    </row>
    <row r="1609" spans="1:3" ht="16.95" customHeight="1" x14ac:dyDescent="0.3">
      <c r="A1609" s="943"/>
      <c r="B1609" s="943"/>
      <c r="C1609" s="943"/>
    </row>
    <row r="1610" spans="1:3" ht="16.95" customHeight="1" x14ac:dyDescent="0.3">
      <c r="A1610" s="943"/>
      <c r="B1610" s="943"/>
      <c r="C1610" s="943"/>
    </row>
    <row r="1611" spans="1:3" ht="16.95" customHeight="1" x14ac:dyDescent="0.3">
      <c r="A1611" s="943"/>
      <c r="B1611" s="943"/>
      <c r="C1611" s="943"/>
    </row>
    <row r="1612" spans="1:3" ht="16.95" customHeight="1" x14ac:dyDescent="0.3">
      <c r="A1612" s="943"/>
      <c r="B1612" s="943"/>
      <c r="C1612" s="943"/>
    </row>
    <row r="1613" spans="1:3" ht="16.95" customHeight="1" x14ac:dyDescent="0.3">
      <c r="A1613" s="943"/>
      <c r="B1613" s="943"/>
      <c r="C1613" s="943"/>
    </row>
    <row r="1614" spans="1:3" ht="16.95" customHeight="1" x14ac:dyDescent="0.3">
      <c r="A1614" s="943"/>
      <c r="B1614" s="943"/>
      <c r="C1614" s="943"/>
    </row>
    <row r="1615" spans="1:3" ht="16.95" customHeight="1" x14ac:dyDescent="0.3">
      <c r="A1615" s="943"/>
      <c r="B1615" s="943"/>
      <c r="C1615" s="943"/>
    </row>
    <row r="1616" spans="1:3" ht="16.95" customHeight="1" x14ac:dyDescent="0.3">
      <c r="A1616" s="943"/>
      <c r="B1616" s="943"/>
      <c r="C1616" s="943"/>
    </row>
    <row r="1617" spans="1:3" ht="16.95" customHeight="1" x14ac:dyDescent="0.3">
      <c r="A1617" s="943"/>
      <c r="B1617" s="943"/>
      <c r="C1617" s="943"/>
    </row>
    <row r="1618" spans="1:3" ht="16.95" customHeight="1" x14ac:dyDescent="0.3">
      <c r="A1618" s="943"/>
      <c r="B1618" s="943"/>
      <c r="C1618" s="943"/>
    </row>
    <row r="1619" spans="1:3" ht="16.95" customHeight="1" x14ac:dyDescent="0.3">
      <c r="A1619" s="943"/>
      <c r="B1619" s="943"/>
      <c r="C1619" s="943"/>
    </row>
    <row r="1620" spans="1:3" ht="16.95" customHeight="1" x14ac:dyDescent="0.3">
      <c r="A1620" s="943"/>
      <c r="B1620" s="943"/>
      <c r="C1620" s="943"/>
    </row>
    <row r="1621" spans="1:3" ht="16.95" customHeight="1" x14ac:dyDescent="0.3">
      <c r="A1621" s="943"/>
      <c r="B1621" s="943"/>
      <c r="C1621" s="943"/>
    </row>
    <row r="1622" spans="1:3" ht="16.95" customHeight="1" x14ac:dyDescent="0.3">
      <c r="A1622" s="943"/>
      <c r="B1622" s="943"/>
      <c r="C1622" s="943"/>
    </row>
    <row r="1623" spans="1:3" ht="16.95" customHeight="1" x14ac:dyDescent="0.3">
      <c r="A1623" s="943"/>
      <c r="B1623" s="943"/>
      <c r="C1623" s="943"/>
    </row>
    <row r="1624" spans="1:3" ht="16.95" customHeight="1" x14ac:dyDescent="0.3">
      <c r="A1624" s="943"/>
      <c r="B1624" s="943"/>
      <c r="C1624" s="943"/>
    </row>
    <row r="1625" spans="1:3" ht="16.95" customHeight="1" x14ac:dyDescent="0.3">
      <c r="A1625" s="943"/>
      <c r="B1625" s="943"/>
      <c r="C1625" s="943"/>
    </row>
    <row r="1626" spans="1:3" ht="16.95" customHeight="1" x14ac:dyDescent="0.3">
      <c r="A1626" s="943"/>
      <c r="B1626" s="943"/>
      <c r="C1626" s="943"/>
    </row>
    <row r="1627" spans="1:3" ht="16.95" customHeight="1" x14ac:dyDescent="0.3">
      <c r="A1627" s="943"/>
      <c r="B1627" s="943"/>
      <c r="C1627" s="943"/>
    </row>
    <row r="1628" spans="1:3" ht="16.95" customHeight="1" x14ac:dyDescent="0.3">
      <c r="A1628" s="943"/>
      <c r="B1628" s="943"/>
      <c r="C1628" s="943"/>
    </row>
    <row r="1629" spans="1:3" ht="16.95" customHeight="1" x14ac:dyDescent="0.3">
      <c r="A1629" s="943"/>
      <c r="B1629" s="943"/>
      <c r="C1629" s="943"/>
    </row>
    <row r="1630" spans="1:3" ht="16.95" customHeight="1" x14ac:dyDescent="0.3">
      <c r="A1630" s="943"/>
      <c r="B1630" s="943"/>
      <c r="C1630" s="943"/>
    </row>
    <row r="1631" spans="1:3" ht="16.95" customHeight="1" x14ac:dyDescent="0.3">
      <c r="A1631" s="943"/>
      <c r="B1631" s="943"/>
      <c r="C1631" s="943"/>
    </row>
    <row r="1632" spans="1:3" ht="16.95" customHeight="1" x14ac:dyDescent="0.3">
      <c r="A1632" s="943"/>
      <c r="B1632" s="943"/>
      <c r="C1632" s="943"/>
    </row>
    <row r="1633" spans="1:3" ht="16.95" customHeight="1" x14ac:dyDescent="0.3">
      <c r="A1633" s="943"/>
      <c r="B1633" s="943"/>
      <c r="C1633" s="943"/>
    </row>
    <row r="1634" spans="1:3" ht="16.95" customHeight="1" x14ac:dyDescent="0.3">
      <c r="A1634" s="943"/>
      <c r="B1634" s="943"/>
      <c r="C1634" s="943"/>
    </row>
    <row r="1635" spans="1:3" ht="16.95" customHeight="1" x14ac:dyDescent="0.3">
      <c r="A1635" s="943"/>
      <c r="B1635" s="943"/>
      <c r="C1635" s="943"/>
    </row>
    <row r="1636" spans="1:3" ht="16.95" customHeight="1" x14ac:dyDescent="0.3">
      <c r="A1636" s="943"/>
      <c r="B1636" s="943"/>
      <c r="C1636" s="943"/>
    </row>
    <row r="1637" spans="1:3" ht="16.95" customHeight="1" x14ac:dyDescent="0.3">
      <c r="A1637" s="943"/>
      <c r="B1637" s="943"/>
      <c r="C1637" s="943"/>
    </row>
    <row r="1638" spans="1:3" ht="16.95" customHeight="1" x14ac:dyDescent="0.3">
      <c r="A1638" s="943"/>
      <c r="B1638" s="943"/>
      <c r="C1638" s="943"/>
    </row>
    <row r="1639" spans="1:3" ht="16.95" customHeight="1" x14ac:dyDescent="0.3">
      <c r="A1639" s="943"/>
      <c r="B1639" s="943"/>
      <c r="C1639" s="943"/>
    </row>
    <row r="1640" spans="1:3" ht="16.95" customHeight="1" x14ac:dyDescent="0.3">
      <c r="A1640" s="943"/>
      <c r="B1640" s="943"/>
      <c r="C1640" s="943"/>
    </row>
    <row r="1641" spans="1:3" ht="16.95" customHeight="1" x14ac:dyDescent="0.3">
      <c r="A1641" s="943"/>
      <c r="B1641" s="943"/>
      <c r="C1641" s="943"/>
    </row>
    <row r="1642" spans="1:3" ht="16.95" customHeight="1" x14ac:dyDescent="0.3">
      <c r="A1642" s="943"/>
      <c r="B1642" s="943"/>
      <c r="C1642" s="943"/>
    </row>
    <row r="1643" spans="1:3" ht="16.95" customHeight="1" x14ac:dyDescent="0.3">
      <c r="A1643" s="943"/>
      <c r="B1643" s="943"/>
      <c r="C1643" s="943"/>
    </row>
    <row r="1644" spans="1:3" ht="16.95" customHeight="1" x14ac:dyDescent="0.3">
      <c r="A1644" s="943"/>
      <c r="B1644" s="943"/>
      <c r="C1644" s="943"/>
    </row>
    <row r="1645" spans="1:3" ht="16.95" customHeight="1" x14ac:dyDescent="0.3">
      <c r="A1645" s="943"/>
      <c r="B1645" s="943"/>
      <c r="C1645" s="943"/>
    </row>
    <row r="1646" spans="1:3" ht="16.95" customHeight="1" x14ac:dyDescent="0.3">
      <c r="A1646" s="943"/>
      <c r="B1646" s="943"/>
      <c r="C1646" s="943"/>
    </row>
    <row r="1647" spans="1:3" ht="16.95" customHeight="1" x14ac:dyDescent="0.3">
      <c r="A1647" s="943"/>
      <c r="B1647" s="943"/>
      <c r="C1647" s="943"/>
    </row>
    <row r="1648" spans="1:3" ht="16.95" customHeight="1" x14ac:dyDescent="0.3">
      <c r="A1648" s="943"/>
      <c r="B1648" s="943"/>
      <c r="C1648" s="943"/>
    </row>
    <row r="1649" spans="1:3" ht="16.95" customHeight="1" x14ac:dyDescent="0.3">
      <c r="A1649" s="943"/>
      <c r="B1649" s="943"/>
      <c r="C1649" s="943"/>
    </row>
    <row r="1650" spans="1:3" ht="16.95" customHeight="1" x14ac:dyDescent="0.3">
      <c r="A1650" s="943"/>
      <c r="B1650" s="943"/>
      <c r="C1650" s="943"/>
    </row>
    <row r="1651" spans="1:3" ht="16.95" customHeight="1" x14ac:dyDescent="0.3">
      <c r="A1651" s="943"/>
      <c r="B1651" s="943"/>
      <c r="C1651" s="943"/>
    </row>
    <row r="1652" spans="1:3" ht="16.95" customHeight="1" x14ac:dyDescent="0.3">
      <c r="A1652" s="943"/>
      <c r="B1652" s="943"/>
      <c r="C1652" s="943"/>
    </row>
    <row r="1653" spans="1:3" ht="16.95" customHeight="1" x14ac:dyDescent="0.3">
      <c r="A1653" s="943"/>
      <c r="B1653" s="943"/>
      <c r="C1653" s="943"/>
    </row>
    <row r="1654" spans="1:3" ht="16.95" customHeight="1" x14ac:dyDescent="0.3">
      <c r="A1654" s="943"/>
      <c r="B1654" s="943"/>
      <c r="C1654" s="943"/>
    </row>
    <row r="1655" spans="1:3" ht="16.95" customHeight="1" x14ac:dyDescent="0.3">
      <c r="A1655" s="943"/>
      <c r="B1655" s="943"/>
      <c r="C1655" s="943"/>
    </row>
    <row r="1656" spans="1:3" ht="16.95" customHeight="1" x14ac:dyDescent="0.3">
      <c r="A1656" s="943"/>
      <c r="B1656" s="943"/>
      <c r="C1656" s="943"/>
    </row>
    <row r="1657" spans="1:3" ht="16.95" customHeight="1" x14ac:dyDescent="0.3">
      <c r="A1657" s="943"/>
      <c r="B1657" s="943"/>
      <c r="C1657" s="943"/>
    </row>
    <row r="1658" spans="1:3" ht="16.95" customHeight="1" x14ac:dyDescent="0.3">
      <c r="A1658" s="943"/>
      <c r="B1658" s="943"/>
      <c r="C1658" s="943"/>
    </row>
    <row r="1659" spans="1:3" ht="16.95" customHeight="1" x14ac:dyDescent="0.3">
      <c r="A1659" s="943"/>
      <c r="B1659" s="943"/>
      <c r="C1659" s="943"/>
    </row>
    <row r="1660" spans="1:3" ht="16.95" customHeight="1" x14ac:dyDescent="0.3">
      <c r="A1660" s="943"/>
      <c r="B1660" s="943"/>
      <c r="C1660" s="943"/>
    </row>
    <row r="1661" spans="1:3" ht="16.95" customHeight="1" x14ac:dyDescent="0.3">
      <c r="A1661" s="943"/>
      <c r="B1661" s="943"/>
      <c r="C1661" s="943"/>
    </row>
    <row r="1662" spans="1:3" ht="16.95" customHeight="1" x14ac:dyDescent="0.3">
      <c r="A1662" s="943"/>
      <c r="B1662" s="943"/>
      <c r="C1662" s="943"/>
    </row>
    <row r="1663" spans="1:3" ht="16.95" customHeight="1" x14ac:dyDescent="0.3">
      <c r="A1663" s="943"/>
      <c r="B1663" s="943"/>
      <c r="C1663" s="943"/>
    </row>
    <row r="1664" spans="1:3" ht="16.95" customHeight="1" x14ac:dyDescent="0.3">
      <c r="A1664" s="943"/>
      <c r="B1664" s="943"/>
      <c r="C1664" s="943"/>
    </row>
    <row r="1665" spans="1:3" ht="16.95" customHeight="1" x14ac:dyDescent="0.3">
      <c r="A1665" s="943"/>
      <c r="B1665" s="943"/>
      <c r="C1665" s="943"/>
    </row>
    <row r="1666" spans="1:3" ht="16.95" customHeight="1" x14ac:dyDescent="0.3">
      <c r="A1666" s="943"/>
      <c r="B1666" s="943"/>
      <c r="C1666" s="943"/>
    </row>
    <row r="1667" spans="1:3" ht="16.95" customHeight="1" x14ac:dyDescent="0.3">
      <c r="A1667" s="943"/>
      <c r="B1667" s="943"/>
      <c r="C1667" s="943"/>
    </row>
    <row r="1668" spans="1:3" ht="16.95" customHeight="1" x14ac:dyDescent="0.3">
      <c r="A1668" s="943"/>
      <c r="B1668" s="943"/>
      <c r="C1668" s="943"/>
    </row>
    <row r="1669" spans="1:3" ht="16.95" customHeight="1" x14ac:dyDescent="0.3">
      <c r="A1669" s="943"/>
      <c r="B1669" s="943"/>
      <c r="C1669" s="943"/>
    </row>
    <row r="1670" spans="1:3" ht="16.95" customHeight="1" x14ac:dyDescent="0.3">
      <c r="A1670" s="943"/>
      <c r="B1670" s="943"/>
      <c r="C1670" s="943"/>
    </row>
    <row r="1671" spans="1:3" ht="16.95" customHeight="1" x14ac:dyDescent="0.3">
      <c r="A1671" s="943"/>
      <c r="B1671" s="943"/>
      <c r="C1671" s="943"/>
    </row>
    <row r="1672" spans="1:3" ht="16.95" customHeight="1" x14ac:dyDescent="0.3">
      <c r="A1672" s="943"/>
      <c r="B1672" s="943"/>
      <c r="C1672" s="943"/>
    </row>
    <row r="1673" spans="1:3" ht="16.95" customHeight="1" x14ac:dyDescent="0.3">
      <c r="A1673" s="943"/>
      <c r="B1673" s="943"/>
      <c r="C1673" s="943"/>
    </row>
    <row r="1674" spans="1:3" ht="16.95" customHeight="1" x14ac:dyDescent="0.3">
      <c r="A1674" s="943"/>
      <c r="B1674" s="943"/>
      <c r="C1674" s="943"/>
    </row>
    <row r="1675" spans="1:3" ht="16.95" customHeight="1" x14ac:dyDescent="0.3">
      <c r="A1675" s="943"/>
      <c r="B1675" s="943"/>
      <c r="C1675" s="943"/>
    </row>
    <row r="1676" spans="1:3" ht="16.95" customHeight="1" x14ac:dyDescent="0.3">
      <c r="A1676" s="943"/>
      <c r="B1676" s="943"/>
      <c r="C1676" s="943"/>
    </row>
    <row r="1677" spans="1:3" ht="16.95" customHeight="1" x14ac:dyDescent="0.3">
      <c r="A1677" s="943"/>
      <c r="B1677" s="943"/>
      <c r="C1677" s="943"/>
    </row>
    <row r="1678" spans="1:3" ht="16.95" customHeight="1" x14ac:dyDescent="0.3">
      <c r="A1678" s="943"/>
      <c r="B1678" s="943"/>
      <c r="C1678" s="943"/>
    </row>
    <row r="1679" spans="1:3" ht="16.95" customHeight="1" x14ac:dyDescent="0.3">
      <c r="A1679" s="943"/>
      <c r="B1679" s="943"/>
      <c r="C1679" s="943"/>
    </row>
    <row r="1680" spans="1:3" ht="16.95" customHeight="1" x14ac:dyDescent="0.3">
      <c r="A1680" s="943"/>
      <c r="B1680" s="943"/>
      <c r="C1680" s="943"/>
    </row>
    <row r="1681" spans="1:3" ht="16.95" customHeight="1" x14ac:dyDescent="0.3">
      <c r="A1681" s="943"/>
      <c r="B1681" s="943"/>
      <c r="C1681" s="943"/>
    </row>
    <row r="1682" spans="1:3" ht="16.95" customHeight="1" x14ac:dyDescent="0.3">
      <c r="A1682" s="943"/>
      <c r="B1682" s="943"/>
      <c r="C1682" s="943"/>
    </row>
    <row r="1683" spans="1:3" ht="16.95" customHeight="1" x14ac:dyDescent="0.3">
      <c r="A1683" s="943"/>
      <c r="B1683" s="943"/>
      <c r="C1683" s="943"/>
    </row>
    <row r="1684" spans="1:3" ht="16.95" customHeight="1" x14ac:dyDescent="0.3">
      <c r="A1684" s="943"/>
      <c r="B1684" s="943"/>
      <c r="C1684" s="943"/>
    </row>
    <row r="1685" spans="1:3" ht="16.95" customHeight="1" x14ac:dyDescent="0.3">
      <c r="A1685" s="943"/>
      <c r="B1685" s="943"/>
      <c r="C1685" s="943"/>
    </row>
    <row r="1686" spans="1:3" ht="16.95" customHeight="1" x14ac:dyDescent="0.3">
      <c r="A1686" s="943"/>
      <c r="B1686" s="943"/>
      <c r="C1686" s="943"/>
    </row>
    <row r="1687" spans="1:3" ht="16.95" customHeight="1" x14ac:dyDescent="0.3">
      <c r="A1687" s="943"/>
      <c r="B1687" s="943"/>
      <c r="C1687" s="943"/>
    </row>
    <row r="1688" spans="1:3" ht="16.95" customHeight="1" x14ac:dyDescent="0.3">
      <c r="A1688" s="943"/>
      <c r="B1688" s="943"/>
      <c r="C1688" s="943"/>
    </row>
    <row r="1689" spans="1:3" ht="16.95" customHeight="1" x14ac:dyDescent="0.3">
      <c r="A1689" s="943"/>
      <c r="B1689" s="943"/>
      <c r="C1689" s="943"/>
    </row>
    <row r="1690" spans="1:3" ht="16.95" customHeight="1" x14ac:dyDescent="0.3">
      <c r="A1690" s="943"/>
      <c r="B1690" s="943"/>
      <c r="C1690" s="943"/>
    </row>
    <row r="1691" spans="1:3" ht="16.95" customHeight="1" x14ac:dyDescent="0.3">
      <c r="A1691" s="943"/>
      <c r="B1691" s="943"/>
      <c r="C1691" s="943"/>
    </row>
    <row r="1692" spans="1:3" ht="16.95" customHeight="1" x14ac:dyDescent="0.3">
      <c r="A1692" s="943"/>
      <c r="B1692" s="943"/>
      <c r="C1692" s="943"/>
    </row>
    <row r="1693" spans="1:3" ht="16.95" customHeight="1" x14ac:dyDescent="0.3">
      <c r="A1693" s="943"/>
      <c r="B1693" s="943"/>
      <c r="C1693" s="943"/>
    </row>
    <row r="1694" spans="1:3" ht="16.95" customHeight="1" x14ac:dyDescent="0.3">
      <c r="A1694" s="943"/>
      <c r="B1694" s="943"/>
      <c r="C1694" s="943"/>
    </row>
    <row r="1695" spans="1:3" ht="16.95" customHeight="1" x14ac:dyDescent="0.3">
      <c r="A1695" s="943"/>
      <c r="B1695" s="943"/>
      <c r="C1695" s="943"/>
    </row>
    <row r="1696" spans="1:3" ht="16.95" customHeight="1" x14ac:dyDescent="0.3">
      <c r="A1696" s="943"/>
      <c r="B1696" s="943"/>
      <c r="C1696" s="943"/>
    </row>
    <row r="1697" spans="1:3" ht="16.95" customHeight="1" x14ac:dyDescent="0.3">
      <c r="A1697" s="943"/>
      <c r="B1697" s="943"/>
      <c r="C1697" s="943"/>
    </row>
    <row r="1698" spans="1:3" ht="16.95" customHeight="1" x14ac:dyDescent="0.3">
      <c r="A1698" s="943"/>
      <c r="B1698" s="943"/>
      <c r="C1698" s="943"/>
    </row>
    <row r="1699" spans="1:3" ht="16.95" customHeight="1" x14ac:dyDescent="0.3">
      <c r="A1699" s="943"/>
      <c r="B1699" s="943"/>
      <c r="C1699" s="943"/>
    </row>
    <row r="1700" spans="1:3" ht="16.95" customHeight="1" x14ac:dyDescent="0.3">
      <c r="A1700" s="943"/>
      <c r="B1700" s="943"/>
      <c r="C1700" s="943"/>
    </row>
    <row r="1701" spans="1:3" ht="16.95" customHeight="1" x14ac:dyDescent="0.3">
      <c r="A1701" s="943"/>
      <c r="B1701" s="943"/>
      <c r="C1701" s="943"/>
    </row>
    <row r="1702" spans="1:3" ht="16.95" customHeight="1" x14ac:dyDescent="0.3">
      <c r="A1702" s="943"/>
      <c r="B1702" s="943"/>
      <c r="C1702" s="943"/>
    </row>
    <row r="1703" spans="1:3" ht="16.95" customHeight="1" x14ac:dyDescent="0.3">
      <c r="A1703" s="943"/>
      <c r="B1703" s="943"/>
      <c r="C1703" s="943"/>
    </row>
    <row r="1704" spans="1:3" ht="16.95" customHeight="1" x14ac:dyDescent="0.3">
      <c r="A1704" s="943"/>
      <c r="B1704" s="943"/>
      <c r="C1704" s="943"/>
    </row>
    <row r="1705" spans="1:3" ht="16.95" customHeight="1" x14ac:dyDescent="0.3">
      <c r="A1705" s="943"/>
      <c r="B1705" s="943"/>
      <c r="C1705" s="943"/>
    </row>
    <row r="1706" spans="1:3" ht="16.95" customHeight="1" x14ac:dyDescent="0.3">
      <c r="A1706" s="943"/>
      <c r="B1706" s="943"/>
      <c r="C1706" s="943"/>
    </row>
    <row r="1707" spans="1:3" ht="16.95" customHeight="1" x14ac:dyDescent="0.3">
      <c r="A1707" s="943"/>
      <c r="B1707" s="943"/>
      <c r="C1707" s="943"/>
    </row>
    <row r="1708" spans="1:3" ht="16.95" customHeight="1" x14ac:dyDescent="0.3">
      <c r="A1708" s="943"/>
      <c r="B1708" s="943"/>
      <c r="C1708" s="943"/>
    </row>
    <row r="1709" spans="1:3" ht="16.95" customHeight="1" x14ac:dyDescent="0.3">
      <c r="A1709" s="943"/>
      <c r="B1709" s="943"/>
      <c r="C1709" s="943"/>
    </row>
    <row r="1710" spans="1:3" ht="16.95" customHeight="1" x14ac:dyDescent="0.3">
      <c r="A1710" s="943"/>
      <c r="B1710" s="943"/>
      <c r="C1710" s="943"/>
    </row>
    <row r="1711" spans="1:3" ht="16.95" customHeight="1" x14ac:dyDescent="0.3">
      <c r="A1711" s="943"/>
      <c r="B1711" s="943"/>
      <c r="C1711" s="943"/>
    </row>
    <row r="1712" spans="1:3" ht="16.95" customHeight="1" x14ac:dyDescent="0.3">
      <c r="A1712" s="943"/>
      <c r="B1712" s="943"/>
      <c r="C1712" s="943"/>
    </row>
    <row r="1713" spans="1:3" ht="16.95" customHeight="1" x14ac:dyDescent="0.3">
      <c r="A1713" s="943"/>
      <c r="B1713" s="943"/>
      <c r="C1713" s="943"/>
    </row>
    <row r="1714" spans="1:3" ht="16.95" customHeight="1" x14ac:dyDescent="0.3">
      <c r="A1714" s="943"/>
      <c r="B1714" s="943"/>
      <c r="C1714" s="943"/>
    </row>
    <row r="1715" spans="1:3" ht="16.95" customHeight="1" x14ac:dyDescent="0.3">
      <c r="A1715" s="943"/>
      <c r="B1715" s="943"/>
      <c r="C1715" s="943"/>
    </row>
    <row r="1716" spans="1:3" ht="16.95" customHeight="1" x14ac:dyDescent="0.3">
      <c r="A1716" s="943"/>
      <c r="B1716" s="943"/>
      <c r="C1716" s="943"/>
    </row>
    <row r="1717" spans="1:3" ht="16.95" customHeight="1" x14ac:dyDescent="0.3">
      <c r="A1717" s="943"/>
      <c r="B1717" s="943"/>
      <c r="C1717" s="943"/>
    </row>
    <row r="1718" spans="1:3" ht="16.95" customHeight="1" x14ac:dyDescent="0.3">
      <c r="A1718" s="943"/>
      <c r="B1718" s="943"/>
      <c r="C1718" s="943"/>
    </row>
    <row r="1719" spans="1:3" ht="16.95" customHeight="1" x14ac:dyDescent="0.3">
      <c r="A1719" s="943"/>
      <c r="B1719" s="943"/>
      <c r="C1719" s="943"/>
    </row>
    <row r="1720" spans="1:3" ht="16.95" customHeight="1" x14ac:dyDescent="0.3">
      <c r="A1720" s="943"/>
      <c r="B1720" s="943"/>
      <c r="C1720" s="943"/>
    </row>
    <row r="1721" spans="1:3" ht="16.95" customHeight="1" x14ac:dyDescent="0.3">
      <c r="A1721" s="943"/>
      <c r="B1721" s="943"/>
      <c r="C1721" s="943"/>
    </row>
    <row r="1722" spans="1:3" ht="16.95" customHeight="1" x14ac:dyDescent="0.3">
      <c r="A1722" s="943"/>
      <c r="B1722" s="943"/>
      <c r="C1722" s="943"/>
    </row>
    <row r="1723" spans="1:3" ht="16.95" customHeight="1" x14ac:dyDescent="0.3">
      <c r="A1723" s="943"/>
      <c r="B1723" s="943"/>
      <c r="C1723" s="943"/>
    </row>
    <row r="1724" spans="1:3" ht="16.95" customHeight="1" x14ac:dyDescent="0.3">
      <c r="A1724" s="943"/>
      <c r="B1724" s="943"/>
      <c r="C1724" s="943"/>
    </row>
    <row r="1725" spans="1:3" ht="16.95" customHeight="1" x14ac:dyDescent="0.3">
      <c r="A1725" s="943"/>
      <c r="B1725" s="943"/>
      <c r="C1725" s="943"/>
    </row>
    <row r="1726" spans="1:3" ht="16.95" customHeight="1" x14ac:dyDescent="0.3">
      <c r="A1726" s="943"/>
      <c r="B1726" s="943"/>
      <c r="C1726" s="943"/>
    </row>
    <row r="1727" spans="1:3" ht="16.95" customHeight="1" x14ac:dyDescent="0.3">
      <c r="A1727" s="943"/>
      <c r="B1727" s="943"/>
      <c r="C1727" s="943"/>
    </row>
    <row r="1728" spans="1:3" ht="16.95" customHeight="1" x14ac:dyDescent="0.3">
      <c r="A1728" s="943"/>
      <c r="B1728" s="943"/>
      <c r="C1728" s="943"/>
    </row>
    <row r="1729" spans="1:3" ht="16.95" customHeight="1" x14ac:dyDescent="0.3">
      <c r="A1729" s="943"/>
      <c r="B1729" s="943"/>
      <c r="C1729" s="943"/>
    </row>
    <row r="1730" spans="1:3" ht="16.95" customHeight="1" x14ac:dyDescent="0.3">
      <c r="A1730" s="943"/>
      <c r="B1730" s="943"/>
      <c r="C1730" s="943"/>
    </row>
    <row r="1731" spans="1:3" ht="16.95" customHeight="1" x14ac:dyDescent="0.3">
      <c r="A1731" s="943"/>
      <c r="B1731" s="943"/>
      <c r="C1731" s="943"/>
    </row>
    <row r="1732" spans="1:3" ht="16.95" customHeight="1" x14ac:dyDescent="0.3">
      <c r="A1732" s="943"/>
      <c r="B1732" s="943"/>
      <c r="C1732" s="943"/>
    </row>
    <row r="1733" spans="1:3" ht="16.95" customHeight="1" x14ac:dyDescent="0.3">
      <c r="A1733" s="943"/>
      <c r="B1733" s="943"/>
      <c r="C1733" s="943"/>
    </row>
    <row r="1734" spans="1:3" ht="16.95" customHeight="1" x14ac:dyDescent="0.3">
      <c r="A1734" s="943"/>
      <c r="B1734" s="943"/>
      <c r="C1734" s="943"/>
    </row>
    <row r="1735" spans="1:3" ht="16.95" customHeight="1" x14ac:dyDescent="0.3">
      <c r="A1735" s="943"/>
      <c r="B1735" s="943"/>
      <c r="C1735" s="943"/>
    </row>
    <row r="1736" spans="1:3" ht="16.95" customHeight="1" x14ac:dyDescent="0.3">
      <c r="A1736" s="943"/>
      <c r="B1736" s="943"/>
      <c r="C1736" s="943"/>
    </row>
    <row r="1737" spans="1:3" ht="16.95" customHeight="1" x14ac:dyDescent="0.3">
      <c r="A1737" s="943"/>
      <c r="B1737" s="943"/>
      <c r="C1737" s="943"/>
    </row>
    <row r="1738" spans="1:3" ht="16.95" customHeight="1" x14ac:dyDescent="0.3">
      <c r="A1738" s="943"/>
      <c r="B1738" s="943"/>
      <c r="C1738" s="943"/>
    </row>
    <row r="1739" spans="1:3" ht="16.95" customHeight="1" x14ac:dyDescent="0.3">
      <c r="A1739" s="943"/>
      <c r="B1739" s="943"/>
      <c r="C1739" s="943"/>
    </row>
    <row r="1740" spans="1:3" ht="16.95" customHeight="1" x14ac:dyDescent="0.3">
      <c r="A1740" s="943"/>
      <c r="B1740" s="943"/>
      <c r="C1740" s="943"/>
    </row>
    <row r="1741" spans="1:3" ht="16.95" customHeight="1" x14ac:dyDescent="0.3">
      <c r="A1741" s="943"/>
      <c r="B1741" s="943"/>
      <c r="C1741" s="943"/>
    </row>
    <row r="1742" spans="1:3" ht="16.95" customHeight="1" x14ac:dyDescent="0.3">
      <c r="A1742" s="943"/>
      <c r="B1742" s="943"/>
      <c r="C1742" s="943"/>
    </row>
    <row r="1743" spans="1:3" ht="16.95" customHeight="1" x14ac:dyDescent="0.3">
      <c r="A1743" s="943"/>
      <c r="B1743" s="943"/>
      <c r="C1743" s="943"/>
    </row>
    <row r="1744" spans="1:3" ht="16.95" customHeight="1" x14ac:dyDescent="0.3">
      <c r="A1744" s="943"/>
      <c r="B1744" s="943"/>
      <c r="C1744" s="943"/>
    </row>
    <row r="1745" spans="1:3" ht="16.95" customHeight="1" x14ac:dyDescent="0.3">
      <c r="A1745" s="943"/>
      <c r="B1745" s="943"/>
      <c r="C1745" s="943"/>
    </row>
    <row r="1746" spans="1:3" ht="16.95" customHeight="1" x14ac:dyDescent="0.3">
      <c r="A1746" s="943"/>
      <c r="B1746" s="943"/>
      <c r="C1746" s="943"/>
    </row>
    <row r="1747" spans="1:3" ht="16.95" customHeight="1" x14ac:dyDescent="0.3">
      <c r="A1747" s="943"/>
      <c r="B1747" s="943"/>
      <c r="C1747" s="943"/>
    </row>
    <row r="1748" spans="1:3" ht="16.95" customHeight="1" x14ac:dyDescent="0.3">
      <c r="A1748" s="943"/>
      <c r="B1748" s="943"/>
      <c r="C1748" s="943"/>
    </row>
    <row r="1749" spans="1:3" ht="16.95" customHeight="1" x14ac:dyDescent="0.3">
      <c r="A1749" s="943"/>
      <c r="B1749" s="943"/>
      <c r="C1749" s="943"/>
    </row>
    <row r="1750" spans="1:3" ht="16.95" customHeight="1" x14ac:dyDescent="0.3">
      <c r="A1750" s="943"/>
      <c r="B1750" s="943"/>
      <c r="C1750" s="943"/>
    </row>
    <row r="1751" spans="1:3" ht="16.95" customHeight="1" x14ac:dyDescent="0.3">
      <c r="A1751" s="943"/>
      <c r="B1751" s="943"/>
      <c r="C1751" s="943"/>
    </row>
    <row r="1752" spans="1:3" ht="16.95" customHeight="1" x14ac:dyDescent="0.3">
      <c r="A1752" s="943"/>
      <c r="B1752" s="943"/>
      <c r="C1752" s="943"/>
    </row>
    <row r="1753" spans="1:3" ht="16.95" customHeight="1" x14ac:dyDescent="0.3">
      <c r="A1753" s="943"/>
      <c r="B1753" s="943"/>
      <c r="C1753" s="943"/>
    </row>
    <row r="1754" spans="1:3" ht="16.95" customHeight="1" x14ac:dyDescent="0.3">
      <c r="A1754" s="943"/>
      <c r="B1754" s="943"/>
      <c r="C1754" s="943"/>
    </row>
    <row r="1755" spans="1:3" ht="16.95" customHeight="1" x14ac:dyDescent="0.3">
      <c r="A1755" s="943"/>
      <c r="B1755" s="943"/>
      <c r="C1755" s="943"/>
    </row>
    <row r="1756" spans="1:3" ht="16.95" customHeight="1" x14ac:dyDescent="0.3">
      <c r="A1756" s="943"/>
      <c r="B1756" s="943"/>
      <c r="C1756" s="943"/>
    </row>
    <row r="1757" spans="1:3" ht="16.95" customHeight="1" x14ac:dyDescent="0.3">
      <c r="A1757" s="943"/>
      <c r="B1757" s="943"/>
      <c r="C1757" s="943"/>
    </row>
    <row r="1758" spans="1:3" ht="16.95" customHeight="1" x14ac:dyDescent="0.3">
      <c r="A1758" s="943"/>
      <c r="B1758" s="943"/>
      <c r="C1758" s="943"/>
    </row>
    <row r="1759" spans="1:3" ht="16.95" customHeight="1" x14ac:dyDescent="0.3">
      <c r="A1759" s="943"/>
      <c r="B1759" s="943"/>
      <c r="C1759" s="943"/>
    </row>
    <row r="1760" spans="1:3" ht="16.95" customHeight="1" x14ac:dyDescent="0.3">
      <c r="A1760" s="943"/>
      <c r="B1760" s="943"/>
      <c r="C1760" s="943"/>
    </row>
    <row r="1761" spans="1:3" ht="16.95" customHeight="1" x14ac:dyDescent="0.3">
      <c r="A1761" s="943"/>
      <c r="B1761" s="943"/>
      <c r="C1761" s="943"/>
    </row>
    <row r="1762" spans="1:3" ht="16.95" customHeight="1" x14ac:dyDescent="0.3">
      <c r="A1762" s="943"/>
      <c r="B1762" s="943"/>
      <c r="C1762" s="943"/>
    </row>
    <row r="1763" spans="1:3" ht="16.95" customHeight="1" x14ac:dyDescent="0.3">
      <c r="A1763" s="943"/>
      <c r="B1763" s="943"/>
      <c r="C1763" s="943"/>
    </row>
    <row r="1764" spans="1:3" ht="16.95" customHeight="1" x14ac:dyDescent="0.3">
      <c r="A1764" s="943"/>
      <c r="B1764" s="943"/>
      <c r="C1764" s="943"/>
    </row>
    <row r="1765" spans="1:3" ht="16.95" customHeight="1" x14ac:dyDescent="0.3">
      <c r="A1765" s="943"/>
      <c r="B1765" s="943"/>
      <c r="C1765" s="943"/>
    </row>
    <row r="1766" spans="1:3" ht="16.95" customHeight="1" x14ac:dyDescent="0.3">
      <c r="A1766" s="943"/>
      <c r="B1766" s="943"/>
      <c r="C1766" s="943"/>
    </row>
    <row r="1767" spans="1:3" ht="16.95" customHeight="1" x14ac:dyDescent="0.3">
      <c r="A1767" s="943"/>
      <c r="B1767" s="943"/>
      <c r="C1767" s="943"/>
    </row>
    <row r="1768" spans="1:3" ht="16.95" customHeight="1" x14ac:dyDescent="0.3">
      <c r="A1768" s="943"/>
      <c r="B1768" s="943"/>
      <c r="C1768" s="943"/>
    </row>
    <row r="1769" spans="1:3" ht="16.95" customHeight="1" x14ac:dyDescent="0.3">
      <c r="A1769" s="943"/>
      <c r="B1769" s="943"/>
      <c r="C1769" s="943"/>
    </row>
    <row r="1770" spans="1:3" ht="16.95" customHeight="1" x14ac:dyDescent="0.3">
      <c r="A1770" s="943"/>
      <c r="B1770" s="943"/>
      <c r="C1770" s="943"/>
    </row>
    <row r="1771" spans="1:3" ht="16.95" customHeight="1" x14ac:dyDescent="0.3">
      <c r="A1771" s="943"/>
      <c r="B1771" s="943"/>
      <c r="C1771" s="943"/>
    </row>
    <row r="1772" spans="1:3" ht="16.95" customHeight="1" x14ac:dyDescent="0.3">
      <c r="A1772" s="943"/>
      <c r="B1772" s="943"/>
      <c r="C1772" s="943"/>
    </row>
    <row r="1773" spans="1:3" ht="16.95" customHeight="1" x14ac:dyDescent="0.3">
      <c r="A1773" s="943"/>
      <c r="B1773" s="943"/>
      <c r="C1773" s="943"/>
    </row>
    <row r="1774" spans="1:3" ht="16.95" customHeight="1" x14ac:dyDescent="0.3">
      <c r="A1774" s="943"/>
      <c r="B1774" s="943"/>
      <c r="C1774" s="943"/>
    </row>
    <row r="1775" spans="1:3" ht="16.95" customHeight="1" x14ac:dyDescent="0.3">
      <c r="A1775" s="943"/>
      <c r="B1775" s="943"/>
      <c r="C1775" s="943"/>
    </row>
    <row r="1776" spans="1:3" ht="16.95" customHeight="1" x14ac:dyDescent="0.3">
      <c r="A1776" s="943"/>
      <c r="B1776" s="943"/>
      <c r="C1776" s="943"/>
    </row>
    <row r="1777" spans="1:3" ht="16.95" customHeight="1" x14ac:dyDescent="0.3">
      <c r="A1777" s="943"/>
      <c r="B1777" s="943"/>
      <c r="C1777" s="943"/>
    </row>
    <row r="1778" spans="1:3" ht="16.95" customHeight="1" x14ac:dyDescent="0.3">
      <c r="A1778" s="943"/>
      <c r="B1778" s="943"/>
      <c r="C1778" s="943"/>
    </row>
    <row r="1779" spans="1:3" ht="16.95" customHeight="1" x14ac:dyDescent="0.3">
      <c r="A1779" s="943"/>
      <c r="B1779" s="943"/>
      <c r="C1779" s="943"/>
    </row>
    <row r="1780" spans="1:3" ht="16.95" customHeight="1" x14ac:dyDescent="0.3">
      <c r="A1780" s="943"/>
      <c r="B1780" s="943"/>
      <c r="C1780" s="943"/>
    </row>
    <row r="1781" spans="1:3" ht="16.95" customHeight="1" x14ac:dyDescent="0.3">
      <c r="A1781" s="943"/>
      <c r="B1781" s="943"/>
      <c r="C1781" s="943"/>
    </row>
    <row r="1782" spans="1:3" ht="16.95" customHeight="1" x14ac:dyDescent="0.3">
      <c r="A1782" s="943"/>
      <c r="B1782" s="943"/>
      <c r="C1782" s="943"/>
    </row>
    <row r="1783" spans="1:3" ht="16.95" customHeight="1" x14ac:dyDescent="0.3">
      <c r="A1783" s="943"/>
      <c r="B1783" s="943"/>
      <c r="C1783" s="943"/>
    </row>
    <row r="1784" spans="1:3" ht="16.95" customHeight="1" x14ac:dyDescent="0.3">
      <c r="A1784" s="943"/>
      <c r="B1784" s="943"/>
      <c r="C1784" s="943"/>
    </row>
    <row r="1785" spans="1:3" ht="16.95" customHeight="1" x14ac:dyDescent="0.3">
      <c r="A1785" s="943"/>
      <c r="B1785" s="943"/>
      <c r="C1785" s="943"/>
    </row>
    <row r="1786" spans="1:3" ht="16.95" customHeight="1" x14ac:dyDescent="0.3">
      <c r="A1786" s="943"/>
      <c r="B1786" s="943"/>
      <c r="C1786" s="943"/>
    </row>
    <row r="1787" spans="1:3" ht="16.95" customHeight="1" x14ac:dyDescent="0.3">
      <c r="A1787" s="943"/>
      <c r="B1787" s="943"/>
      <c r="C1787" s="943"/>
    </row>
    <row r="1788" spans="1:3" ht="16.95" customHeight="1" x14ac:dyDescent="0.3">
      <c r="A1788" s="943"/>
      <c r="B1788" s="943"/>
      <c r="C1788" s="943"/>
    </row>
    <row r="1789" spans="1:3" ht="16.95" customHeight="1" x14ac:dyDescent="0.3">
      <c r="A1789" s="943"/>
      <c r="B1789" s="943"/>
      <c r="C1789" s="943"/>
    </row>
    <row r="1790" spans="1:3" ht="16.95" customHeight="1" x14ac:dyDescent="0.3">
      <c r="A1790" s="943"/>
      <c r="B1790" s="943"/>
      <c r="C1790" s="943"/>
    </row>
    <row r="1791" spans="1:3" ht="16.95" customHeight="1" x14ac:dyDescent="0.3">
      <c r="A1791" s="943"/>
      <c r="B1791" s="943"/>
      <c r="C1791" s="943"/>
    </row>
    <row r="1792" spans="1:3" ht="16.95" customHeight="1" x14ac:dyDescent="0.3">
      <c r="A1792" s="943"/>
      <c r="B1792" s="943"/>
      <c r="C1792" s="943"/>
    </row>
    <row r="1793" spans="1:3" ht="16.95" customHeight="1" x14ac:dyDescent="0.3">
      <c r="A1793" s="943"/>
      <c r="B1793" s="943"/>
      <c r="C1793" s="943"/>
    </row>
    <row r="1794" spans="1:3" ht="16.95" customHeight="1" x14ac:dyDescent="0.3">
      <c r="A1794" s="943"/>
      <c r="B1794" s="943"/>
      <c r="C1794" s="943"/>
    </row>
    <row r="1795" spans="1:3" ht="16.95" customHeight="1" x14ac:dyDescent="0.3">
      <c r="A1795" s="943"/>
      <c r="B1795" s="943"/>
      <c r="C1795" s="943"/>
    </row>
    <row r="1796" spans="1:3" ht="16.95" customHeight="1" x14ac:dyDescent="0.3">
      <c r="A1796" s="943"/>
      <c r="B1796" s="943"/>
      <c r="C1796" s="943"/>
    </row>
    <row r="1797" spans="1:3" ht="16.95" customHeight="1" x14ac:dyDescent="0.3">
      <c r="A1797" s="943"/>
      <c r="B1797" s="943"/>
      <c r="C1797" s="943"/>
    </row>
    <row r="1798" spans="1:3" ht="16.95" customHeight="1" x14ac:dyDescent="0.3">
      <c r="A1798" s="943"/>
      <c r="B1798" s="943"/>
      <c r="C1798" s="943"/>
    </row>
    <row r="1799" spans="1:3" ht="16.95" customHeight="1" x14ac:dyDescent="0.3">
      <c r="A1799" s="943"/>
      <c r="B1799" s="943"/>
      <c r="C1799" s="943"/>
    </row>
    <row r="1800" spans="1:3" ht="16.95" customHeight="1" x14ac:dyDescent="0.3">
      <c r="A1800" s="943"/>
      <c r="B1800" s="943"/>
      <c r="C1800" s="943"/>
    </row>
    <row r="1801" spans="1:3" ht="16.95" customHeight="1" x14ac:dyDescent="0.3">
      <c r="A1801" s="943"/>
      <c r="B1801" s="943"/>
      <c r="C1801" s="943"/>
    </row>
    <row r="1802" spans="1:3" ht="16.95" customHeight="1" x14ac:dyDescent="0.3">
      <c r="A1802" s="943"/>
      <c r="B1802" s="943"/>
      <c r="C1802" s="943"/>
    </row>
    <row r="1803" spans="1:3" ht="16.95" customHeight="1" x14ac:dyDescent="0.3">
      <c r="A1803" s="943"/>
      <c r="B1803" s="943"/>
      <c r="C1803" s="943"/>
    </row>
    <row r="1804" spans="1:3" ht="16.95" customHeight="1" x14ac:dyDescent="0.3">
      <c r="A1804" s="943"/>
      <c r="B1804" s="943"/>
      <c r="C1804" s="943"/>
    </row>
    <row r="1805" spans="1:3" ht="16.95" customHeight="1" x14ac:dyDescent="0.3">
      <c r="A1805" s="943"/>
      <c r="B1805" s="943"/>
      <c r="C1805" s="943"/>
    </row>
    <row r="1806" spans="1:3" ht="16.95" customHeight="1" x14ac:dyDescent="0.3">
      <c r="A1806" s="943"/>
      <c r="B1806" s="943"/>
      <c r="C1806" s="943"/>
    </row>
    <row r="1807" spans="1:3" ht="16.95" customHeight="1" x14ac:dyDescent="0.3">
      <c r="A1807" s="943"/>
      <c r="B1807" s="943"/>
      <c r="C1807" s="943"/>
    </row>
    <row r="1808" spans="1:3" ht="16.95" customHeight="1" x14ac:dyDescent="0.3">
      <c r="A1808" s="943"/>
      <c r="B1808" s="943"/>
      <c r="C1808" s="943"/>
    </row>
    <row r="1809" spans="1:3" ht="16.95" customHeight="1" x14ac:dyDescent="0.3">
      <c r="A1809" s="943"/>
      <c r="B1809" s="943"/>
      <c r="C1809" s="943"/>
    </row>
    <row r="1810" spans="1:3" ht="16.95" customHeight="1" x14ac:dyDescent="0.3">
      <c r="A1810" s="943"/>
      <c r="B1810" s="943"/>
      <c r="C1810" s="943"/>
    </row>
    <row r="1811" spans="1:3" ht="16.95" customHeight="1" x14ac:dyDescent="0.3">
      <c r="A1811" s="943"/>
      <c r="B1811" s="943"/>
      <c r="C1811" s="943"/>
    </row>
    <row r="1812" spans="1:3" ht="16.95" customHeight="1" x14ac:dyDescent="0.3">
      <c r="A1812" s="943"/>
      <c r="B1812" s="943"/>
      <c r="C1812" s="943"/>
    </row>
    <row r="1813" spans="1:3" ht="16.95" customHeight="1" x14ac:dyDescent="0.3">
      <c r="A1813" s="943"/>
      <c r="B1813" s="943"/>
      <c r="C1813" s="943"/>
    </row>
    <row r="1814" spans="1:3" ht="16.95" customHeight="1" x14ac:dyDescent="0.3">
      <c r="A1814" s="943"/>
      <c r="B1814" s="943"/>
      <c r="C1814" s="943"/>
    </row>
    <row r="1815" spans="1:3" ht="16.95" customHeight="1" x14ac:dyDescent="0.3">
      <c r="A1815" s="943"/>
      <c r="B1815" s="943"/>
      <c r="C1815" s="943"/>
    </row>
    <row r="1816" spans="1:3" ht="16.95" customHeight="1" x14ac:dyDescent="0.3">
      <c r="A1816" s="943"/>
      <c r="B1816" s="943"/>
      <c r="C1816" s="943"/>
    </row>
    <row r="1817" spans="1:3" ht="16.95" customHeight="1" x14ac:dyDescent="0.3">
      <c r="A1817" s="943"/>
      <c r="B1817" s="943"/>
      <c r="C1817" s="943"/>
    </row>
    <row r="1818" spans="1:3" ht="16.95" customHeight="1" x14ac:dyDescent="0.3">
      <c r="A1818" s="943"/>
      <c r="B1818" s="943"/>
      <c r="C1818" s="943"/>
    </row>
    <row r="1819" spans="1:3" ht="16.95" customHeight="1" x14ac:dyDescent="0.3">
      <c r="A1819" s="943"/>
      <c r="B1819" s="943"/>
      <c r="C1819" s="943"/>
    </row>
    <row r="1820" spans="1:3" ht="16.95" customHeight="1" x14ac:dyDescent="0.3">
      <c r="A1820" s="943"/>
      <c r="B1820" s="943"/>
      <c r="C1820" s="943"/>
    </row>
    <row r="1821" spans="1:3" ht="16.95" customHeight="1" x14ac:dyDescent="0.3">
      <c r="A1821" s="943"/>
      <c r="B1821" s="943"/>
      <c r="C1821" s="943"/>
    </row>
    <row r="1822" spans="1:3" ht="16.95" customHeight="1" x14ac:dyDescent="0.3">
      <c r="A1822" s="943"/>
      <c r="B1822" s="943"/>
      <c r="C1822" s="943"/>
    </row>
    <row r="1823" spans="1:3" ht="16.95" customHeight="1" x14ac:dyDescent="0.3">
      <c r="A1823" s="943"/>
      <c r="B1823" s="943"/>
      <c r="C1823" s="943"/>
    </row>
    <row r="1824" spans="1:3" ht="16.95" customHeight="1" x14ac:dyDescent="0.3">
      <c r="A1824" s="943"/>
      <c r="B1824" s="943"/>
      <c r="C1824" s="943"/>
    </row>
    <row r="1825" spans="1:3" ht="16.95" customHeight="1" x14ac:dyDescent="0.3">
      <c r="A1825" s="943"/>
      <c r="B1825" s="943"/>
      <c r="C1825" s="943"/>
    </row>
    <row r="1826" spans="1:3" ht="16.95" customHeight="1" x14ac:dyDescent="0.3">
      <c r="A1826" s="943"/>
      <c r="B1826" s="943"/>
      <c r="C1826" s="943"/>
    </row>
    <row r="1827" spans="1:3" ht="16.95" customHeight="1" x14ac:dyDescent="0.3">
      <c r="A1827" s="943"/>
      <c r="B1827" s="943"/>
      <c r="C1827" s="943"/>
    </row>
    <row r="1828" spans="1:3" ht="16.95" customHeight="1" x14ac:dyDescent="0.3">
      <c r="A1828" s="943"/>
      <c r="B1828" s="943"/>
      <c r="C1828" s="943"/>
    </row>
    <row r="1829" spans="1:3" ht="16.95" customHeight="1" x14ac:dyDescent="0.3">
      <c r="A1829" s="943"/>
      <c r="B1829" s="943"/>
      <c r="C1829" s="943"/>
    </row>
    <row r="1830" spans="1:3" ht="16.95" customHeight="1" x14ac:dyDescent="0.3">
      <c r="A1830" s="943"/>
      <c r="B1830" s="943"/>
      <c r="C1830" s="943"/>
    </row>
    <row r="1831" spans="1:3" ht="16.95" customHeight="1" x14ac:dyDescent="0.3">
      <c r="A1831" s="943"/>
      <c r="B1831" s="943"/>
      <c r="C1831" s="943"/>
    </row>
    <row r="1832" spans="1:3" ht="16.95" customHeight="1" x14ac:dyDescent="0.3">
      <c r="A1832" s="943"/>
      <c r="B1832" s="943"/>
      <c r="C1832" s="943"/>
    </row>
    <row r="1833" spans="1:3" ht="16.95" customHeight="1" x14ac:dyDescent="0.3">
      <c r="A1833" s="943"/>
      <c r="B1833" s="943"/>
      <c r="C1833" s="943"/>
    </row>
    <row r="1834" spans="1:3" ht="16.95" customHeight="1" x14ac:dyDescent="0.3">
      <c r="A1834" s="943"/>
      <c r="B1834" s="943"/>
      <c r="C1834" s="943"/>
    </row>
    <row r="1835" spans="1:3" ht="16.95" customHeight="1" x14ac:dyDescent="0.3">
      <c r="A1835" s="943"/>
      <c r="B1835" s="943"/>
      <c r="C1835" s="943"/>
    </row>
    <row r="1836" spans="1:3" ht="16.95" customHeight="1" x14ac:dyDescent="0.3">
      <c r="A1836" s="943"/>
      <c r="B1836" s="943"/>
      <c r="C1836" s="943"/>
    </row>
    <row r="1837" spans="1:3" ht="16.95" customHeight="1" x14ac:dyDescent="0.3">
      <c r="A1837" s="943"/>
      <c r="B1837" s="943"/>
      <c r="C1837" s="943"/>
    </row>
    <row r="1838" spans="1:3" ht="16.95" customHeight="1" x14ac:dyDescent="0.3">
      <c r="A1838" s="943"/>
      <c r="B1838" s="943"/>
      <c r="C1838" s="943"/>
    </row>
    <row r="1839" spans="1:3" ht="16.95" customHeight="1" x14ac:dyDescent="0.3">
      <c r="A1839" s="943"/>
      <c r="B1839" s="943"/>
      <c r="C1839" s="943"/>
    </row>
    <row r="1840" spans="1:3" ht="16.95" customHeight="1" x14ac:dyDescent="0.3">
      <c r="A1840" s="943"/>
      <c r="B1840" s="943"/>
      <c r="C1840" s="943"/>
    </row>
    <row r="1841" spans="1:3" ht="16.95" customHeight="1" x14ac:dyDescent="0.3">
      <c r="A1841" s="943"/>
      <c r="B1841" s="943"/>
      <c r="C1841" s="943"/>
    </row>
    <row r="1842" spans="1:3" ht="16.95" customHeight="1" x14ac:dyDescent="0.3">
      <c r="A1842" s="943"/>
      <c r="B1842" s="943"/>
      <c r="C1842" s="943"/>
    </row>
    <row r="1843" spans="1:3" ht="16.95" customHeight="1" x14ac:dyDescent="0.3">
      <c r="A1843" s="943"/>
      <c r="B1843" s="943"/>
      <c r="C1843" s="943"/>
    </row>
    <row r="1844" spans="1:3" ht="16.95" customHeight="1" x14ac:dyDescent="0.3">
      <c r="A1844" s="943"/>
      <c r="B1844" s="943"/>
      <c r="C1844" s="943"/>
    </row>
    <row r="1845" spans="1:3" ht="16.95" customHeight="1" x14ac:dyDescent="0.3">
      <c r="A1845" s="943"/>
      <c r="B1845" s="943"/>
      <c r="C1845" s="943"/>
    </row>
    <row r="1846" spans="1:3" ht="16.95" customHeight="1" x14ac:dyDescent="0.3">
      <c r="A1846" s="943"/>
      <c r="B1846" s="943"/>
      <c r="C1846" s="943"/>
    </row>
    <row r="1847" spans="1:3" ht="16.95" customHeight="1" x14ac:dyDescent="0.3">
      <c r="A1847" s="943"/>
      <c r="B1847" s="943"/>
      <c r="C1847" s="943"/>
    </row>
    <row r="1848" spans="1:3" ht="16.95" customHeight="1" x14ac:dyDescent="0.3">
      <c r="A1848" s="943"/>
      <c r="B1848" s="943"/>
      <c r="C1848" s="943"/>
    </row>
    <row r="1849" spans="1:3" ht="16.95" customHeight="1" x14ac:dyDescent="0.3">
      <c r="A1849" s="943"/>
      <c r="B1849" s="943"/>
      <c r="C1849" s="943"/>
    </row>
    <row r="1850" spans="1:3" ht="16.95" customHeight="1" x14ac:dyDescent="0.3">
      <c r="A1850" s="943"/>
      <c r="B1850" s="943"/>
      <c r="C1850" s="943"/>
    </row>
    <row r="1851" spans="1:3" ht="16.95" customHeight="1" x14ac:dyDescent="0.3">
      <c r="A1851" s="943"/>
      <c r="B1851" s="943"/>
      <c r="C1851" s="943"/>
    </row>
    <row r="1852" spans="1:3" ht="16.95" customHeight="1" x14ac:dyDescent="0.3">
      <c r="A1852" s="943"/>
      <c r="B1852" s="943"/>
      <c r="C1852" s="943"/>
    </row>
    <row r="1853" spans="1:3" ht="16.95" customHeight="1" x14ac:dyDescent="0.3">
      <c r="A1853" s="943"/>
      <c r="B1853" s="943"/>
      <c r="C1853" s="943"/>
    </row>
    <row r="1854" spans="1:3" ht="16.95" customHeight="1" x14ac:dyDescent="0.3">
      <c r="A1854" s="943"/>
      <c r="B1854" s="943"/>
      <c r="C1854" s="943"/>
    </row>
    <row r="1855" spans="1:3" ht="16.95" customHeight="1" x14ac:dyDescent="0.3">
      <c r="A1855" s="943"/>
      <c r="B1855" s="943"/>
      <c r="C1855" s="943"/>
    </row>
    <row r="1856" spans="1:3" ht="16.95" customHeight="1" x14ac:dyDescent="0.3">
      <c r="A1856" s="943"/>
      <c r="B1856" s="943"/>
      <c r="C1856" s="943"/>
    </row>
    <row r="1857" spans="1:3" ht="16.95" customHeight="1" x14ac:dyDescent="0.3">
      <c r="A1857" s="943"/>
      <c r="B1857" s="943"/>
      <c r="C1857" s="943"/>
    </row>
    <row r="1858" spans="1:3" ht="16.95" customHeight="1" x14ac:dyDescent="0.3">
      <c r="A1858" s="943"/>
      <c r="B1858" s="943"/>
      <c r="C1858" s="943"/>
    </row>
    <row r="1859" spans="1:3" ht="16.95" customHeight="1" x14ac:dyDescent="0.3">
      <c r="A1859" s="943"/>
      <c r="B1859" s="943"/>
      <c r="C1859" s="943"/>
    </row>
    <row r="1860" spans="1:3" ht="16.95" customHeight="1" x14ac:dyDescent="0.3">
      <c r="A1860" s="943"/>
      <c r="B1860" s="943"/>
      <c r="C1860" s="943"/>
    </row>
    <row r="1861" spans="1:3" ht="16.95" customHeight="1" x14ac:dyDescent="0.3">
      <c r="A1861" s="943"/>
      <c r="B1861" s="943"/>
      <c r="C1861" s="943"/>
    </row>
    <row r="1862" spans="1:3" ht="16.95" customHeight="1" x14ac:dyDescent="0.3">
      <c r="A1862" s="943"/>
      <c r="B1862" s="943"/>
      <c r="C1862" s="943"/>
    </row>
    <row r="1863" spans="1:3" ht="16.95" customHeight="1" x14ac:dyDescent="0.3">
      <c r="A1863" s="943"/>
      <c r="B1863" s="943"/>
      <c r="C1863" s="943"/>
    </row>
    <row r="1864" spans="1:3" ht="16.95" customHeight="1" x14ac:dyDescent="0.3">
      <c r="A1864" s="943"/>
      <c r="B1864" s="943"/>
      <c r="C1864" s="943"/>
    </row>
    <row r="1865" spans="1:3" ht="16.95" customHeight="1" x14ac:dyDescent="0.3">
      <c r="A1865" s="943"/>
      <c r="B1865" s="943"/>
      <c r="C1865" s="943"/>
    </row>
    <row r="1866" spans="1:3" ht="16.95" customHeight="1" x14ac:dyDescent="0.3">
      <c r="A1866" s="943"/>
      <c r="B1866" s="943"/>
      <c r="C1866" s="943"/>
    </row>
    <row r="1867" spans="1:3" ht="16.95" customHeight="1" x14ac:dyDescent="0.3">
      <c r="A1867" s="943"/>
      <c r="B1867" s="943"/>
      <c r="C1867" s="943"/>
    </row>
    <row r="1868" spans="1:3" ht="16.95" customHeight="1" x14ac:dyDescent="0.3">
      <c r="A1868" s="943"/>
      <c r="B1868" s="943"/>
      <c r="C1868" s="943"/>
    </row>
    <row r="1869" spans="1:3" ht="16.95" customHeight="1" x14ac:dyDescent="0.3">
      <c r="A1869" s="943"/>
      <c r="B1869" s="943"/>
      <c r="C1869" s="943"/>
    </row>
    <row r="1870" spans="1:3" ht="16.95" customHeight="1" x14ac:dyDescent="0.3">
      <c r="A1870" s="943"/>
      <c r="B1870" s="943"/>
      <c r="C1870" s="943"/>
    </row>
    <row r="1871" spans="1:3" ht="16.95" customHeight="1" x14ac:dyDescent="0.3">
      <c r="A1871" s="943"/>
      <c r="B1871" s="943"/>
      <c r="C1871" s="943"/>
    </row>
    <row r="1872" spans="1:3" ht="16.95" customHeight="1" x14ac:dyDescent="0.3">
      <c r="A1872" s="943"/>
      <c r="B1872" s="943"/>
      <c r="C1872" s="943"/>
    </row>
    <row r="1873" spans="1:3" ht="16.95" customHeight="1" x14ac:dyDescent="0.3">
      <c r="A1873" s="943"/>
      <c r="B1873" s="943"/>
      <c r="C1873" s="943"/>
    </row>
    <row r="1874" spans="1:3" ht="16.95" customHeight="1" x14ac:dyDescent="0.3">
      <c r="A1874" s="943"/>
      <c r="B1874" s="943"/>
      <c r="C1874" s="943"/>
    </row>
    <row r="1875" spans="1:3" ht="16.95" customHeight="1" x14ac:dyDescent="0.3">
      <c r="A1875" s="943"/>
      <c r="B1875" s="943"/>
      <c r="C1875" s="943"/>
    </row>
    <row r="1876" spans="1:3" ht="16.95" customHeight="1" x14ac:dyDescent="0.3">
      <c r="A1876" s="943"/>
      <c r="B1876" s="943"/>
      <c r="C1876" s="943"/>
    </row>
    <row r="1877" spans="1:3" ht="16.95" customHeight="1" x14ac:dyDescent="0.3">
      <c r="A1877" s="943"/>
      <c r="B1877" s="943"/>
      <c r="C1877" s="943"/>
    </row>
    <row r="1878" spans="1:3" ht="16.95" customHeight="1" x14ac:dyDescent="0.3">
      <c r="A1878" s="943"/>
      <c r="B1878" s="943"/>
      <c r="C1878" s="943"/>
    </row>
    <row r="1879" spans="1:3" ht="16.95" customHeight="1" x14ac:dyDescent="0.3">
      <c r="A1879" s="943"/>
      <c r="B1879" s="943"/>
      <c r="C1879" s="943"/>
    </row>
    <row r="1880" spans="1:3" ht="16.95" customHeight="1" x14ac:dyDescent="0.3">
      <c r="A1880" s="943"/>
      <c r="B1880" s="943"/>
      <c r="C1880" s="943"/>
    </row>
    <row r="1881" spans="1:3" ht="16.95" customHeight="1" x14ac:dyDescent="0.3">
      <c r="A1881" s="943"/>
      <c r="B1881" s="943"/>
      <c r="C1881" s="943"/>
    </row>
    <row r="1882" spans="1:3" ht="16.95" customHeight="1" x14ac:dyDescent="0.3">
      <c r="A1882" s="943"/>
      <c r="B1882" s="943"/>
      <c r="C1882" s="943"/>
    </row>
    <row r="1883" spans="1:3" ht="16.95" customHeight="1" x14ac:dyDescent="0.3">
      <c r="A1883" s="943"/>
      <c r="B1883" s="943"/>
      <c r="C1883" s="943"/>
    </row>
    <row r="1884" spans="1:3" ht="16.95" customHeight="1" x14ac:dyDescent="0.3">
      <c r="A1884" s="943"/>
      <c r="B1884" s="943"/>
      <c r="C1884" s="943"/>
    </row>
    <row r="1885" spans="1:3" ht="16.95" customHeight="1" x14ac:dyDescent="0.3">
      <c r="A1885" s="943"/>
      <c r="B1885" s="943"/>
      <c r="C1885" s="943"/>
    </row>
    <row r="1886" spans="1:3" ht="16.95" customHeight="1" x14ac:dyDescent="0.3">
      <c r="A1886" s="943"/>
      <c r="B1886" s="943"/>
      <c r="C1886" s="943"/>
    </row>
    <row r="1887" spans="1:3" ht="16.95" customHeight="1" x14ac:dyDescent="0.3">
      <c r="A1887" s="943"/>
      <c r="B1887" s="943"/>
      <c r="C1887" s="943"/>
    </row>
    <row r="1888" spans="1:3" ht="16.95" customHeight="1" x14ac:dyDescent="0.3">
      <c r="A1888" s="943"/>
      <c r="B1888" s="943"/>
      <c r="C1888" s="943"/>
    </row>
    <row r="1889" spans="1:3" ht="16.95" customHeight="1" x14ac:dyDescent="0.3">
      <c r="A1889" s="943"/>
      <c r="B1889" s="943"/>
      <c r="C1889" s="943"/>
    </row>
    <row r="1890" spans="1:3" ht="16.95" customHeight="1" x14ac:dyDescent="0.3">
      <c r="A1890" s="943"/>
      <c r="B1890" s="943"/>
      <c r="C1890" s="943"/>
    </row>
    <row r="1891" spans="1:3" ht="16.95" customHeight="1" x14ac:dyDescent="0.3">
      <c r="A1891" s="943"/>
      <c r="B1891" s="943"/>
      <c r="C1891" s="943"/>
    </row>
    <row r="1892" spans="1:3" ht="16.95" customHeight="1" x14ac:dyDescent="0.3">
      <c r="A1892" s="943"/>
      <c r="B1892" s="943"/>
      <c r="C1892" s="943"/>
    </row>
    <row r="1893" spans="1:3" ht="16.95" customHeight="1" x14ac:dyDescent="0.3">
      <c r="A1893" s="943"/>
      <c r="B1893" s="943"/>
      <c r="C1893" s="943"/>
    </row>
    <row r="1894" spans="1:3" ht="16.95" customHeight="1" x14ac:dyDescent="0.3">
      <c r="A1894" s="943"/>
      <c r="B1894" s="943"/>
      <c r="C1894" s="943"/>
    </row>
    <row r="1895" spans="1:3" ht="16.95" customHeight="1" x14ac:dyDescent="0.3">
      <c r="A1895" s="943"/>
      <c r="B1895" s="943"/>
      <c r="C1895" s="943"/>
    </row>
    <row r="1896" spans="1:3" ht="16.95" customHeight="1" x14ac:dyDescent="0.3">
      <c r="A1896" s="943"/>
      <c r="B1896" s="943"/>
      <c r="C1896" s="943"/>
    </row>
    <row r="1897" spans="1:3" ht="16.95" customHeight="1" x14ac:dyDescent="0.3">
      <c r="A1897" s="943"/>
      <c r="B1897" s="943"/>
      <c r="C1897" s="943"/>
    </row>
    <row r="1898" spans="1:3" ht="16.95" customHeight="1" x14ac:dyDescent="0.3">
      <c r="A1898" s="943"/>
      <c r="B1898" s="943"/>
      <c r="C1898" s="943"/>
    </row>
    <row r="1899" spans="1:3" ht="16.95" customHeight="1" x14ac:dyDescent="0.3">
      <c r="A1899" s="943"/>
      <c r="B1899" s="943"/>
      <c r="C1899" s="943"/>
    </row>
    <row r="1900" spans="1:3" ht="16.95" customHeight="1" x14ac:dyDescent="0.3">
      <c r="A1900" s="943"/>
      <c r="B1900" s="943"/>
      <c r="C1900" s="943"/>
    </row>
    <row r="1901" spans="1:3" ht="16.95" customHeight="1" x14ac:dyDescent="0.3">
      <c r="A1901" s="943"/>
      <c r="B1901" s="943"/>
      <c r="C1901" s="943"/>
    </row>
    <row r="1902" spans="1:3" ht="16.95" customHeight="1" x14ac:dyDescent="0.3">
      <c r="A1902" s="943"/>
      <c r="B1902" s="943"/>
      <c r="C1902" s="943"/>
    </row>
    <row r="1903" spans="1:3" ht="16.95" customHeight="1" x14ac:dyDescent="0.3">
      <c r="A1903" s="943"/>
      <c r="B1903" s="943"/>
      <c r="C1903" s="943"/>
    </row>
    <row r="1904" spans="1:3" ht="16.95" customHeight="1" x14ac:dyDescent="0.3">
      <c r="A1904" s="943"/>
      <c r="B1904" s="943"/>
      <c r="C1904" s="943"/>
    </row>
    <row r="1905" spans="1:3" ht="16.95" customHeight="1" x14ac:dyDescent="0.3">
      <c r="A1905" s="943"/>
      <c r="B1905" s="943"/>
      <c r="C1905" s="943"/>
    </row>
    <row r="1906" spans="1:3" ht="16.95" customHeight="1" x14ac:dyDescent="0.3">
      <c r="A1906" s="943"/>
      <c r="B1906" s="943"/>
      <c r="C1906" s="943"/>
    </row>
    <row r="1907" spans="1:3" ht="16.95" customHeight="1" x14ac:dyDescent="0.3">
      <c r="A1907" s="943"/>
      <c r="B1907" s="943"/>
      <c r="C1907" s="943"/>
    </row>
    <row r="1908" spans="1:3" ht="16.95" customHeight="1" x14ac:dyDescent="0.3">
      <c r="A1908" s="943"/>
      <c r="B1908" s="943"/>
      <c r="C1908" s="943"/>
    </row>
    <row r="1909" spans="1:3" ht="16.95" customHeight="1" x14ac:dyDescent="0.3">
      <c r="A1909" s="943"/>
      <c r="B1909" s="943"/>
      <c r="C1909" s="943"/>
    </row>
    <row r="1910" spans="1:3" ht="16.95" customHeight="1" x14ac:dyDescent="0.3">
      <c r="A1910" s="943"/>
      <c r="B1910" s="943"/>
      <c r="C1910" s="943"/>
    </row>
    <row r="1911" spans="1:3" ht="16.95" customHeight="1" x14ac:dyDescent="0.3">
      <c r="A1911" s="943"/>
      <c r="B1911" s="943"/>
      <c r="C1911" s="943"/>
    </row>
    <row r="1912" spans="1:3" ht="16.95" customHeight="1" x14ac:dyDescent="0.3">
      <c r="A1912" s="943"/>
      <c r="B1912" s="943"/>
      <c r="C1912" s="943"/>
    </row>
    <row r="1913" spans="1:3" ht="16.95" customHeight="1" x14ac:dyDescent="0.3">
      <c r="A1913" s="943"/>
      <c r="B1913" s="943"/>
      <c r="C1913" s="943"/>
    </row>
    <row r="1914" spans="1:3" ht="16.95" customHeight="1" x14ac:dyDescent="0.3">
      <c r="A1914" s="943"/>
      <c r="B1914" s="943"/>
      <c r="C1914" s="943"/>
    </row>
    <row r="1915" spans="1:3" ht="16.95" customHeight="1" x14ac:dyDescent="0.3">
      <c r="A1915" s="943"/>
      <c r="B1915" s="943"/>
      <c r="C1915" s="943"/>
    </row>
    <row r="1916" spans="1:3" ht="16.95" customHeight="1" x14ac:dyDescent="0.3">
      <c r="A1916" s="943"/>
      <c r="B1916" s="943"/>
      <c r="C1916" s="943"/>
    </row>
    <row r="1917" spans="1:3" ht="16.95" customHeight="1" x14ac:dyDescent="0.3">
      <c r="A1917" s="943"/>
      <c r="B1917" s="943"/>
      <c r="C1917" s="943"/>
    </row>
    <row r="1918" spans="1:3" ht="16.95" customHeight="1" x14ac:dyDescent="0.3">
      <c r="A1918" s="943"/>
      <c r="B1918" s="943"/>
      <c r="C1918" s="943"/>
    </row>
    <row r="1919" spans="1:3" ht="16.95" customHeight="1" x14ac:dyDescent="0.3">
      <c r="A1919" s="943"/>
      <c r="B1919" s="943"/>
      <c r="C1919" s="943"/>
    </row>
    <row r="1920" spans="1:3" ht="16.95" customHeight="1" x14ac:dyDescent="0.3">
      <c r="A1920" s="943"/>
      <c r="B1920" s="943"/>
      <c r="C1920" s="943"/>
    </row>
    <row r="1921" spans="1:3" ht="16.95" customHeight="1" x14ac:dyDescent="0.3">
      <c r="A1921" s="943"/>
      <c r="B1921" s="943"/>
      <c r="C1921" s="943"/>
    </row>
    <row r="1922" spans="1:3" ht="16.95" customHeight="1" x14ac:dyDescent="0.3">
      <c r="A1922" s="943"/>
      <c r="B1922" s="943"/>
      <c r="C1922" s="943"/>
    </row>
    <row r="1923" spans="1:3" ht="16.95" customHeight="1" x14ac:dyDescent="0.3">
      <c r="A1923" s="943"/>
      <c r="B1923" s="943"/>
      <c r="C1923" s="943"/>
    </row>
    <row r="1924" spans="1:3" ht="16.95" customHeight="1" x14ac:dyDescent="0.3">
      <c r="A1924" s="943"/>
      <c r="B1924" s="943"/>
      <c r="C1924" s="943"/>
    </row>
    <row r="1925" spans="1:3" ht="16.95" customHeight="1" x14ac:dyDescent="0.3">
      <c r="A1925" s="943"/>
      <c r="B1925" s="943"/>
      <c r="C1925" s="943"/>
    </row>
    <row r="1926" spans="1:3" ht="16.95" customHeight="1" x14ac:dyDescent="0.3">
      <c r="A1926" s="943"/>
      <c r="B1926" s="943"/>
      <c r="C1926" s="943"/>
    </row>
    <row r="1927" spans="1:3" ht="16.95" customHeight="1" x14ac:dyDescent="0.3">
      <c r="A1927" s="943"/>
      <c r="B1927" s="943"/>
      <c r="C1927" s="943"/>
    </row>
    <row r="1928" spans="1:3" ht="16.95" customHeight="1" x14ac:dyDescent="0.3">
      <c r="A1928" s="943"/>
      <c r="B1928" s="943"/>
      <c r="C1928" s="943"/>
    </row>
    <row r="1929" spans="1:3" ht="16.95" customHeight="1" x14ac:dyDescent="0.3">
      <c r="A1929" s="943"/>
      <c r="B1929" s="943"/>
      <c r="C1929" s="943"/>
    </row>
    <row r="1930" spans="1:3" ht="16.95" customHeight="1" x14ac:dyDescent="0.3">
      <c r="A1930" s="943"/>
      <c r="B1930" s="943"/>
      <c r="C1930" s="943"/>
    </row>
    <row r="1931" spans="1:3" ht="16.95" customHeight="1" x14ac:dyDescent="0.3">
      <c r="A1931" s="943"/>
      <c r="B1931" s="943"/>
      <c r="C1931" s="943"/>
    </row>
    <row r="1932" spans="1:3" ht="16.95" customHeight="1" x14ac:dyDescent="0.3">
      <c r="A1932" s="943"/>
      <c r="B1932" s="943"/>
      <c r="C1932" s="943"/>
    </row>
    <row r="1933" spans="1:3" ht="16.95" customHeight="1" x14ac:dyDescent="0.3">
      <c r="A1933" s="943"/>
      <c r="B1933" s="943"/>
      <c r="C1933" s="943"/>
    </row>
    <row r="1934" spans="1:3" ht="16.95" customHeight="1" x14ac:dyDescent="0.3">
      <c r="A1934" s="943"/>
      <c r="B1934" s="943"/>
      <c r="C1934" s="943"/>
    </row>
    <row r="1935" spans="1:3" ht="16.95" customHeight="1" x14ac:dyDescent="0.3">
      <c r="A1935" s="943"/>
      <c r="B1935" s="943"/>
      <c r="C1935" s="943"/>
    </row>
    <row r="1936" spans="1:3" ht="16.95" customHeight="1" x14ac:dyDescent="0.3">
      <c r="A1936" s="943"/>
      <c r="B1936" s="943"/>
      <c r="C1936" s="943"/>
    </row>
    <row r="1937" spans="1:3" ht="16.95" customHeight="1" x14ac:dyDescent="0.3">
      <c r="A1937" s="943"/>
      <c r="B1937" s="943"/>
      <c r="C1937" s="943"/>
    </row>
    <row r="1938" spans="1:3" ht="16.95" customHeight="1" x14ac:dyDescent="0.3">
      <c r="A1938" s="943"/>
      <c r="B1938" s="943"/>
      <c r="C1938" s="943"/>
    </row>
    <row r="1939" spans="1:3" ht="16.95" customHeight="1" x14ac:dyDescent="0.3">
      <c r="A1939" s="943"/>
      <c r="B1939" s="943"/>
      <c r="C1939" s="943"/>
    </row>
    <row r="1940" spans="1:3" ht="16.95" customHeight="1" x14ac:dyDescent="0.3">
      <c r="A1940" s="943"/>
      <c r="B1940" s="943"/>
      <c r="C1940" s="943"/>
    </row>
    <row r="1941" spans="1:3" ht="16.95" customHeight="1" x14ac:dyDescent="0.3">
      <c r="A1941" s="943"/>
      <c r="B1941" s="943"/>
      <c r="C1941" s="943"/>
    </row>
    <row r="1942" spans="1:3" ht="16.95" customHeight="1" x14ac:dyDescent="0.3">
      <c r="A1942" s="943"/>
      <c r="B1942" s="943"/>
      <c r="C1942" s="943"/>
    </row>
    <row r="1943" spans="1:3" ht="16.95" customHeight="1" x14ac:dyDescent="0.3">
      <c r="A1943" s="943"/>
      <c r="B1943" s="943"/>
      <c r="C1943" s="943"/>
    </row>
    <row r="1944" spans="1:3" ht="16.95" customHeight="1" x14ac:dyDescent="0.3">
      <c r="A1944" s="943"/>
      <c r="B1944" s="943"/>
      <c r="C1944" s="943"/>
    </row>
    <row r="1945" spans="1:3" ht="16.95" customHeight="1" x14ac:dyDescent="0.3">
      <c r="A1945" s="943"/>
      <c r="B1945" s="943"/>
      <c r="C1945" s="943"/>
    </row>
    <row r="1946" spans="1:3" ht="16.95" customHeight="1" x14ac:dyDescent="0.3">
      <c r="A1946" s="943"/>
      <c r="B1946" s="943"/>
      <c r="C1946" s="943"/>
    </row>
    <row r="1947" spans="1:3" ht="16.95" customHeight="1" x14ac:dyDescent="0.3">
      <c r="A1947" s="943"/>
      <c r="B1947" s="943"/>
      <c r="C1947" s="943"/>
    </row>
    <row r="1948" spans="1:3" ht="16.95" customHeight="1" x14ac:dyDescent="0.3">
      <c r="A1948" s="943"/>
      <c r="B1948" s="943"/>
      <c r="C1948" s="943"/>
    </row>
    <row r="1949" spans="1:3" ht="16.95" customHeight="1" x14ac:dyDescent="0.3">
      <c r="A1949" s="943"/>
      <c r="B1949" s="943"/>
      <c r="C1949" s="943"/>
    </row>
    <row r="1950" spans="1:3" ht="16.95" customHeight="1" x14ac:dyDescent="0.3">
      <c r="A1950" s="943"/>
      <c r="B1950" s="943"/>
      <c r="C1950" s="943"/>
    </row>
    <row r="1951" spans="1:3" ht="16.95" customHeight="1" x14ac:dyDescent="0.3">
      <c r="A1951" s="943"/>
      <c r="B1951" s="943"/>
      <c r="C1951" s="943"/>
    </row>
    <row r="1952" spans="1:3" ht="16.95" customHeight="1" x14ac:dyDescent="0.3">
      <c r="A1952" s="943"/>
      <c r="B1952" s="943"/>
      <c r="C1952" s="943"/>
    </row>
    <row r="1953" spans="1:3" ht="16.95" customHeight="1" x14ac:dyDescent="0.3">
      <c r="A1953" s="943"/>
      <c r="B1953" s="943"/>
      <c r="C1953" s="943"/>
    </row>
    <row r="1954" spans="1:3" ht="16.95" customHeight="1" x14ac:dyDescent="0.3">
      <c r="A1954" s="943"/>
      <c r="B1954" s="943"/>
      <c r="C1954" s="943"/>
    </row>
    <row r="1955" spans="1:3" ht="16.95" customHeight="1" x14ac:dyDescent="0.3">
      <c r="A1955" s="943"/>
      <c r="B1955" s="943"/>
      <c r="C1955" s="943"/>
    </row>
    <row r="1956" spans="1:3" ht="16.95" customHeight="1" x14ac:dyDescent="0.3">
      <c r="A1956" s="943"/>
      <c r="B1956" s="943"/>
      <c r="C1956" s="943"/>
    </row>
    <row r="1957" spans="1:3" ht="16.95" customHeight="1" x14ac:dyDescent="0.3">
      <c r="A1957" s="943"/>
      <c r="B1957" s="943"/>
      <c r="C1957" s="943"/>
    </row>
    <row r="1958" spans="1:3" ht="16.95" customHeight="1" x14ac:dyDescent="0.3">
      <c r="A1958" s="943"/>
      <c r="B1958" s="943"/>
      <c r="C1958" s="943"/>
    </row>
    <row r="1959" spans="1:3" ht="16.95" customHeight="1" x14ac:dyDescent="0.3">
      <c r="A1959" s="943"/>
      <c r="B1959" s="943"/>
      <c r="C1959" s="943"/>
    </row>
    <row r="1960" spans="1:3" ht="16.95" customHeight="1" x14ac:dyDescent="0.3">
      <c r="A1960" s="943"/>
      <c r="B1960" s="943"/>
      <c r="C1960" s="943"/>
    </row>
    <row r="1961" spans="1:3" ht="16.95" customHeight="1" x14ac:dyDescent="0.3">
      <c r="A1961" s="943"/>
      <c r="B1961" s="943"/>
      <c r="C1961" s="943"/>
    </row>
    <row r="1962" spans="1:3" ht="16.95" customHeight="1" x14ac:dyDescent="0.3">
      <c r="A1962" s="943"/>
      <c r="B1962" s="943"/>
      <c r="C1962" s="943"/>
    </row>
    <row r="1963" spans="1:3" ht="16.95" customHeight="1" x14ac:dyDescent="0.3">
      <c r="A1963" s="943"/>
      <c r="B1963" s="943"/>
      <c r="C1963" s="943"/>
    </row>
    <row r="1964" spans="1:3" ht="16.95" customHeight="1" x14ac:dyDescent="0.3">
      <c r="A1964" s="943"/>
      <c r="B1964" s="943"/>
      <c r="C1964" s="943"/>
    </row>
    <row r="1965" spans="1:3" ht="16.95" customHeight="1" x14ac:dyDescent="0.3">
      <c r="A1965" s="943"/>
      <c r="B1965" s="943"/>
      <c r="C1965" s="943"/>
    </row>
    <row r="1966" spans="1:3" ht="16.95" customHeight="1" x14ac:dyDescent="0.3">
      <c r="A1966" s="943"/>
      <c r="B1966" s="943"/>
      <c r="C1966" s="943"/>
    </row>
    <row r="1967" spans="1:3" ht="16.95" customHeight="1" x14ac:dyDescent="0.3">
      <c r="A1967" s="943"/>
      <c r="B1967" s="943"/>
      <c r="C1967" s="943"/>
    </row>
    <row r="1968" spans="1:3" ht="16.95" customHeight="1" x14ac:dyDescent="0.3">
      <c r="A1968" s="943"/>
      <c r="B1968" s="943"/>
      <c r="C1968" s="943"/>
    </row>
    <row r="1969" spans="1:3" ht="16.95" customHeight="1" x14ac:dyDescent="0.3">
      <c r="A1969" s="943"/>
      <c r="B1969" s="943"/>
      <c r="C1969" s="943"/>
    </row>
    <row r="1970" spans="1:3" ht="16.95" customHeight="1" x14ac:dyDescent="0.3">
      <c r="A1970" s="943"/>
      <c r="B1970" s="943"/>
      <c r="C1970" s="943"/>
    </row>
    <row r="1971" spans="1:3" ht="16.95" customHeight="1" x14ac:dyDescent="0.3">
      <c r="A1971" s="943"/>
      <c r="B1971" s="943"/>
      <c r="C1971" s="943"/>
    </row>
    <row r="1972" spans="1:3" ht="16.95" customHeight="1" x14ac:dyDescent="0.3">
      <c r="A1972" s="943"/>
      <c r="B1972" s="943"/>
      <c r="C1972" s="943"/>
    </row>
    <row r="1973" spans="1:3" ht="16.95" customHeight="1" x14ac:dyDescent="0.3">
      <c r="A1973" s="943"/>
      <c r="B1973" s="943"/>
      <c r="C1973" s="943"/>
    </row>
    <row r="1974" spans="1:3" ht="16.95" customHeight="1" x14ac:dyDescent="0.3">
      <c r="A1974" s="943"/>
      <c r="B1974" s="943"/>
      <c r="C1974" s="943"/>
    </row>
    <row r="1975" spans="1:3" ht="16.95" customHeight="1" x14ac:dyDescent="0.3">
      <c r="A1975" s="943"/>
      <c r="B1975" s="943"/>
      <c r="C1975" s="943"/>
    </row>
    <row r="1976" spans="1:3" ht="16.95" customHeight="1" x14ac:dyDescent="0.3">
      <c r="A1976" s="943"/>
      <c r="B1976" s="943"/>
      <c r="C1976" s="943"/>
    </row>
    <row r="1977" spans="1:3" ht="16.95" customHeight="1" x14ac:dyDescent="0.3">
      <c r="A1977" s="943"/>
      <c r="B1977" s="943"/>
      <c r="C1977" s="943"/>
    </row>
    <row r="1978" spans="1:3" ht="16.95" customHeight="1" x14ac:dyDescent="0.3">
      <c r="A1978" s="943"/>
      <c r="B1978" s="943"/>
      <c r="C1978" s="943"/>
    </row>
    <row r="1979" spans="1:3" ht="16.95" customHeight="1" x14ac:dyDescent="0.3">
      <c r="A1979" s="943"/>
      <c r="B1979" s="943"/>
      <c r="C1979" s="943"/>
    </row>
    <row r="1980" spans="1:3" ht="16.95" customHeight="1" x14ac:dyDescent="0.3">
      <c r="A1980" s="943"/>
      <c r="B1980" s="943"/>
      <c r="C1980" s="943"/>
    </row>
    <row r="1981" spans="1:3" ht="16.95" customHeight="1" x14ac:dyDescent="0.3">
      <c r="A1981" s="943"/>
      <c r="B1981" s="943"/>
      <c r="C1981" s="943"/>
    </row>
    <row r="1982" spans="1:3" ht="16.95" customHeight="1" x14ac:dyDescent="0.3">
      <c r="A1982" s="943"/>
      <c r="B1982" s="943"/>
      <c r="C1982" s="943"/>
    </row>
    <row r="1983" spans="1:3" ht="16.95" customHeight="1" x14ac:dyDescent="0.3">
      <c r="A1983" s="943"/>
      <c r="B1983" s="943"/>
      <c r="C1983" s="943"/>
    </row>
    <row r="1984" spans="1:3" ht="16.95" customHeight="1" x14ac:dyDescent="0.3">
      <c r="A1984" s="943"/>
      <c r="B1984" s="943"/>
      <c r="C1984" s="943"/>
    </row>
    <row r="1985" spans="1:3" ht="16.95" customHeight="1" x14ac:dyDescent="0.3">
      <c r="A1985" s="943"/>
      <c r="B1985" s="943"/>
      <c r="C1985" s="943"/>
    </row>
    <row r="1986" spans="1:3" ht="16.95" customHeight="1" x14ac:dyDescent="0.3">
      <c r="A1986" s="943"/>
      <c r="B1986" s="943"/>
      <c r="C1986" s="943"/>
    </row>
    <row r="1987" spans="1:3" ht="16.95" customHeight="1" x14ac:dyDescent="0.3">
      <c r="A1987" s="943"/>
      <c r="B1987" s="943"/>
      <c r="C1987" s="943"/>
    </row>
    <row r="1988" spans="1:3" ht="16.95" customHeight="1" x14ac:dyDescent="0.3">
      <c r="A1988" s="943"/>
      <c r="B1988" s="943"/>
      <c r="C1988" s="943"/>
    </row>
    <row r="1989" spans="1:3" ht="16.95" customHeight="1" x14ac:dyDescent="0.3">
      <c r="A1989" s="943"/>
      <c r="B1989" s="943"/>
      <c r="C1989" s="943"/>
    </row>
    <row r="1990" spans="1:3" ht="16.95" customHeight="1" x14ac:dyDescent="0.3">
      <c r="A1990" s="943"/>
      <c r="B1990" s="943"/>
      <c r="C1990" s="943"/>
    </row>
    <row r="1991" spans="1:3" ht="16.95" customHeight="1" x14ac:dyDescent="0.3">
      <c r="A1991" s="943"/>
      <c r="B1991" s="943"/>
      <c r="C1991" s="943"/>
    </row>
    <row r="1992" spans="1:3" ht="16.95" customHeight="1" x14ac:dyDescent="0.3">
      <c r="A1992" s="943"/>
      <c r="B1992" s="943"/>
      <c r="C1992" s="943"/>
    </row>
    <row r="1993" spans="1:3" ht="16.95" customHeight="1" x14ac:dyDescent="0.3">
      <c r="A1993" s="943"/>
      <c r="B1993" s="943"/>
      <c r="C1993" s="943"/>
    </row>
    <row r="1994" spans="1:3" ht="16.95" customHeight="1" x14ac:dyDescent="0.3">
      <c r="A1994" s="943"/>
      <c r="B1994" s="943"/>
      <c r="C1994" s="943"/>
    </row>
    <row r="1995" spans="1:3" ht="16.95" customHeight="1" x14ac:dyDescent="0.3">
      <c r="A1995" s="943"/>
      <c r="B1995" s="943"/>
      <c r="C1995" s="943"/>
    </row>
    <row r="1996" spans="1:3" ht="16.95" customHeight="1" x14ac:dyDescent="0.3">
      <c r="A1996" s="943"/>
      <c r="B1996" s="943"/>
      <c r="C1996" s="943"/>
    </row>
    <row r="1997" spans="1:3" ht="16.95" customHeight="1" x14ac:dyDescent="0.3">
      <c r="A1997" s="943"/>
      <c r="B1997" s="943"/>
      <c r="C1997" s="943"/>
    </row>
    <row r="1998" spans="1:3" ht="16.95" customHeight="1" x14ac:dyDescent="0.3">
      <c r="A1998" s="943"/>
      <c r="B1998" s="943"/>
      <c r="C1998" s="943"/>
    </row>
    <row r="1999" spans="1:3" ht="16.95" customHeight="1" x14ac:dyDescent="0.3">
      <c r="A1999" s="943"/>
      <c r="B1999" s="943"/>
      <c r="C1999" s="943"/>
    </row>
    <row r="2000" spans="1:3" ht="16.95" customHeight="1" x14ac:dyDescent="0.3">
      <c r="A2000" s="943"/>
      <c r="B2000" s="943"/>
      <c r="C2000" s="943"/>
    </row>
    <row r="2001" spans="1:3" ht="16.95" customHeight="1" x14ac:dyDescent="0.3">
      <c r="A2001" s="943"/>
      <c r="B2001" s="943"/>
      <c r="C2001" s="943"/>
    </row>
    <row r="2002" spans="1:3" ht="16.95" customHeight="1" x14ac:dyDescent="0.3">
      <c r="A2002" s="943"/>
      <c r="B2002" s="943"/>
      <c r="C2002" s="943"/>
    </row>
    <row r="2003" spans="1:3" ht="16.95" customHeight="1" x14ac:dyDescent="0.3">
      <c r="A2003" s="943"/>
      <c r="B2003" s="943"/>
      <c r="C2003" s="943"/>
    </row>
    <row r="2004" spans="1:3" ht="16.95" customHeight="1" x14ac:dyDescent="0.3">
      <c r="A2004" s="943"/>
      <c r="B2004" s="943"/>
      <c r="C2004" s="943"/>
    </row>
    <row r="2005" spans="1:3" ht="16.95" customHeight="1" x14ac:dyDescent="0.3">
      <c r="A2005" s="943"/>
      <c r="B2005" s="943"/>
      <c r="C2005" s="943"/>
    </row>
    <row r="2006" spans="1:3" ht="16.95" customHeight="1" x14ac:dyDescent="0.3">
      <c r="A2006" s="943"/>
      <c r="B2006" s="943"/>
      <c r="C2006" s="943"/>
    </row>
    <row r="2007" spans="1:3" ht="16.95" customHeight="1" x14ac:dyDescent="0.3">
      <c r="A2007" s="943"/>
      <c r="B2007" s="943"/>
      <c r="C2007" s="943"/>
    </row>
    <row r="2008" spans="1:3" ht="16.95" customHeight="1" x14ac:dyDescent="0.3">
      <c r="A2008" s="943"/>
      <c r="B2008" s="943"/>
      <c r="C2008" s="943"/>
    </row>
    <row r="2009" spans="1:3" ht="16.95" customHeight="1" x14ac:dyDescent="0.3">
      <c r="A2009" s="943"/>
      <c r="B2009" s="943"/>
      <c r="C2009" s="943"/>
    </row>
    <row r="2010" spans="1:3" ht="16.95" customHeight="1" x14ac:dyDescent="0.3">
      <c r="A2010" s="943"/>
      <c r="B2010" s="943"/>
      <c r="C2010" s="943"/>
    </row>
    <row r="2011" spans="1:3" ht="16.95" customHeight="1" x14ac:dyDescent="0.3">
      <c r="A2011" s="943"/>
      <c r="B2011" s="943"/>
      <c r="C2011" s="943"/>
    </row>
    <row r="2012" spans="1:3" ht="16.95" customHeight="1" x14ac:dyDescent="0.3">
      <c r="A2012" s="943"/>
      <c r="B2012" s="943"/>
      <c r="C2012" s="943"/>
    </row>
    <row r="2013" spans="1:3" ht="16.95" customHeight="1" x14ac:dyDescent="0.3">
      <c r="A2013" s="943"/>
      <c r="B2013" s="943"/>
      <c r="C2013" s="943"/>
    </row>
    <row r="2014" spans="1:3" ht="16.95" customHeight="1" x14ac:dyDescent="0.3">
      <c r="A2014" s="943"/>
      <c r="B2014" s="943"/>
      <c r="C2014" s="943"/>
    </row>
    <row r="2015" spans="1:3" ht="16.95" customHeight="1" x14ac:dyDescent="0.3">
      <c r="A2015" s="943"/>
      <c r="B2015" s="943"/>
      <c r="C2015" s="943"/>
    </row>
    <row r="2016" spans="1:3" ht="16.95" customHeight="1" x14ac:dyDescent="0.3">
      <c r="A2016" s="943"/>
      <c r="B2016" s="943"/>
      <c r="C2016" s="943"/>
    </row>
    <row r="2017" spans="1:3" ht="16.95" customHeight="1" x14ac:dyDescent="0.3">
      <c r="A2017" s="943"/>
      <c r="B2017" s="943"/>
      <c r="C2017" s="943"/>
    </row>
    <row r="2018" spans="1:3" ht="16.95" customHeight="1" x14ac:dyDescent="0.3">
      <c r="A2018" s="943"/>
      <c r="B2018" s="943"/>
      <c r="C2018" s="943"/>
    </row>
    <row r="2019" spans="1:3" ht="16.95" customHeight="1" x14ac:dyDescent="0.3">
      <c r="A2019" s="943"/>
      <c r="B2019" s="943"/>
      <c r="C2019" s="943"/>
    </row>
    <row r="2020" spans="1:3" ht="16.95" customHeight="1" x14ac:dyDescent="0.3">
      <c r="A2020" s="943"/>
      <c r="B2020" s="943"/>
      <c r="C2020" s="943"/>
    </row>
    <row r="2021" spans="1:3" ht="16.95" customHeight="1" x14ac:dyDescent="0.3">
      <c r="A2021" s="943"/>
      <c r="B2021" s="943"/>
      <c r="C2021" s="943"/>
    </row>
    <row r="2022" spans="1:3" ht="16.95" customHeight="1" x14ac:dyDescent="0.3">
      <c r="A2022" s="943"/>
      <c r="B2022" s="943"/>
      <c r="C2022" s="943"/>
    </row>
    <row r="2023" spans="1:3" ht="16.95" customHeight="1" x14ac:dyDescent="0.3">
      <c r="A2023" s="943"/>
      <c r="B2023" s="943"/>
      <c r="C2023" s="943"/>
    </row>
    <row r="2024" spans="1:3" ht="16.95" customHeight="1" x14ac:dyDescent="0.3">
      <c r="A2024" s="943"/>
      <c r="B2024" s="943"/>
      <c r="C2024" s="943"/>
    </row>
    <row r="2025" spans="1:3" ht="16.95" customHeight="1" x14ac:dyDescent="0.3">
      <c r="A2025" s="943"/>
      <c r="B2025" s="943"/>
      <c r="C2025" s="943"/>
    </row>
    <row r="2026" spans="1:3" ht="16.95" customHeight="1" x14ac:dyDescent="0.3">
      <c r="A2026" s="943"/>
      <c r="B2026" s="943"/>
      <c r="C2026" s="943"/>
    </row>
    <row r="2027" spans="1:3" ht="16.95" customHeight="1" x14ac:dyDescent="0.3">
      <c r="A2027" s="943"/>
      <c r="B2027" s="943"/>
      <c r="C2027" s="943"/>
    </row>
    <row r="2028" spans="1:3" ht="16.95" customHeight="1" x14ac:dyDescent="0.3">
      <c r="A2028" s="943"/>
      <c r="B2028" s="943"/>
      <c r="C2028" s="943"/>
    </row>
    <row r="2029" spans="1:3" ht="16.95" customHeight="1" x14ac:dyDescent="0.3">
      <c r="A2029" s="943"/>
      <c r="B2029" s="943"/>
      <c r="C2029" s="943"/>
    </row>
    <row r="2030" spans="1:3" ht="16.95" customHeight="1" x14ac:dyDescent="0.3">
      <c r="A2030" s="943"/>
      <c r="B2030" s="943"/>
      <c r="C2030" s="943"/>
    </row>
    <row r="2031" spans="1:3" ht="16.95" customHeight="1" x14ac:dyDescent="0.3">
      <c r="A2031" s="943"/>
      <c r="B2031" s="943"/>
      <c r="C2031" s="943"/>
    </row>
    <row r="2032" spans="1:3" ht="16.95" customHeight="1" x14ac:dyDescent="0.3">
      <c r="A2032" s="943"/>
      <c r="B2032" s="943"/>
      <c r="C2032" s="943"/>
    </row>
    <row r="2033" spans="1:3" ht="16.95" customHeight="1" x14ac:dyDescent="0.3">
      <c r="A2033" s="943"/>
      <c r="B2033" s="943"/>
      <c r="C2033" s="943"/>
    </row>
    <row r="2034" spans="1:3" ht="16.95" customHeight="1" x14ac:dyDescent="0.3">
      <c r="A2034" s="943"/>
      <c r="B2034" s="943"/>
      <c r="C2034" s="943"/>
    </row>
    <row r="2035" spans="1:3" ht="16.95" customHeight="1" x14ac:dyDescent="0.3">
      <c r="A2035" s="943"/>
      <c r="B2035" s="943"/>
      <c r="C2035" s="943"/>
    </row>
    <row r="2036" spans="1:3" ht="16.95" customHeight="1" x14ac:dyDescent="0.3">
      <c r="A2036" s="943"/>
      <c r="B2036" s="943"/>
      <c r="C2036" s="943"/>
    </row>
    <row r="2037" spans="1:3" ht="16.95" customHeight="1" x14ac:dyDescent="0.3">
      <c r="A2037" s="943"/>
      <c r="B2037" s="943"/>
      <c r="C2037" s="943"/>
    </row>
    <row r="2038" spans="1:3" ht="16.95" customHeight="1" x14ac:dyDescent="0.3">
      <c r="A2038" s="943"/>
      <c r="B2038" s="943"/>
      <c r="C2038" s="943"/>
    </row>
    <row r="2039" spans="1:3" ht="16.95" customHeight="1" x14ac:dyDescent="0.3">
      <c r="A2039" s="943"/>
      <c r="B2039" s="943"/>
      <c r="C2039" s="943"/>
    </row>
    <row r="2040" spans="1:3" ht="16.95" customHeight="1" x14ac:dyDescent="0.3">
      <c r="A2040" s="943"/>
      <c r="B2040" s="943"/>
      <c r="C2040" s="943"/>
    </row>
    <row r="2041" spans="1:3" ht="16.95" customHeight="1" x14ac:dyDescent="0.3">
      <c r="A2041" s="943"/>
      <c r="B2041" s="943"/>
      <c r="C2041" s="943"/>
    </row>
    <row r="2042" spans="1:3" ht="16.95" customHeight="1" x14ac:dyDescent="0.3">
      <c r="A2042" s="943"/>
      <c r="B2042" s="943"/>
      <c r="C2042" s="943"/>
    </row>
    <row r="2043" spans="1:3" ht="16.95" customHeight="1" x14ac:dyDescent="0.3">
      <c r="A2043" s="943"/>
      <c r="B2043" s="943"/>
      <c r="C2043" s="943"/>
    </row>
    <row r="2044" spans="1:3" ht="16.95" customHeight="1" x14ac:dyDescent="0.3">
      <c r="A2044" s="943"/>
      <c r="B2044" s="943"/>
      <c r="C2044" s="943"/>
    </row>
    <row r="2045" spans="1:3" ht="16.95" customHeight="1" x14ac:dyDescent="0.3">
      <c r="A2045" s="943"/>
      <c r="B2045" s="943"/>
      <c r="C2045" s="943"/>
    </row>
    <row r="2046" spans="1:3" ht="16.95" customHeight="1" x14ac:dyDescent="0.3">
      <c r="A2046" s="943"/>
      <c r="B2046" s="943"/>
      <c r="C2046" s="943"/>
    </row>
    <row r="2047" spans="1:3" ht="16.95" customHeight="1" x14ac:dyDescent="0.3">
      <c r="A2047" s="943"/>
      <c r="B2047" s="943"/>
      <c r="C2047" s="943"/>
    </row>
    <row r="2048" spans="1:3" ht="16.95" customHeight="1" x14ac:dyDescent="0.3">
      <c r="A2048" s="943"/>
      <c r="B2048" s="943"/>
      <c r="C2048" s="943"/>
    </row>
    <row r="2049" spans="1:3" ht="16.95" customHeight="1" x14ac:dyDescent="0.3">
      <c r="A2049" s="943"/>
      <c r="B2049" s="943"/>
      <c r="C2049" s="943"/>
    </row>
    <row r="2050" spans="1:3" ht="16.95" customHeight="1" x14ac:dyDescent="0.3">
      <c r="A2050" s="943"/>
      <c r="B2050" s="943"/>
      <c r="C2050" s="943"/>
    </row>
    <row r="2051" spans="1:3" ht="16.95" customHeight="1" x14ac:dyDescent="0.3">
      <c r="A2051" s="943"/>
      <c r="B2051" s="943"/>
      <c r="C2051" s="943"/>
    </row>
    <row r="2052" spans="1:3" ht="16.95" customHeight="1" x14ac:dyDescent="0.3">
      <c r="A2052" s="943"/>
      <c r="B2052" s="943"/>
      <c r="C2052" s="943"/>
    </row>
    <row r="2053" spans="1:3" ht="16.95" customHeight="1" x14ac:dyDescent="0.3">
      <c r="A2053" s="943"/>
      <c r="B2053" s="943"/>
      <c r="C2053" s="943"/>
    </row>
    <row r="2054" spans="1:3" ht="16.95" customHeight="1" x14ac:dyDescent="0.3">
      <c r="A2054" s="943"/>
      <c r="B2054" s="943"/>
      <c r="C2054" s="943"/>
    </row>
    <row r="2055" spans="1:3" ht="16.95" customHeight="1" x14ac:dyDescent="0.3">
      <c r="A2055" s="943"/>
      <c r="B2055" s="943"/>
      <c r="C2055" s="943"/>
    </row>
    <row r="2056" spans="1:3" ht="16.95" customHeight="1" x14ac:dyDescent="0.3">
      <c r="A2056" s="943"/>
      <c r="B2056" s="943"/>
      <c r="C2056" s="943"/>
    </row>
    <row r="2057" spans="1:3" ht="16.95" customHeight="1" x14ac:dyDescent="0.3">
      <c r="A2057" s="943"/>
      <c r="B2057" s="943"/>
      <c r="C2057" s="943"/>
    </row>
    <row r="2058" spans="1:3" ht="16.95" customHeight="1" x14ac:dyDescent="0.3">
      <c r="A2058" s="943"/>
      <c r="B2058" s="943"/>
      <c r="C2058" s="943"/>
    </row>
    <row r="2059" spans="1:3" ht="16.95" customHeight="1" x14ac:dyDescent="0.3">
      <c r="A2059" s="943"/>
      <c r="B2059" s="943"/>
      <c r="C2059" s="943"/>
    </row>
    <row r="2060" spans="1:3" ht="16.95" customHeight="1" x14ac:dyDescent="0.3">
      <c r="A2060" s="943"/>
      <c r="B2060" s="943"/>
      <c r="C2060" s="943"/>
    </row>
    <row r="2061" spans="1:3" ht="16.95" customHeight="1" x14ac:dyDescent="0.3">
      <c r="A2061" s="943"/>
      <c r="B2061" s="943"/>
      <c r="C2061" s="943"/>
    </row>
    <row r="2062" spans="1:3" ht="16.95" customHeight="1" x14ac:dyDescent="0.3">
      <c r="A2062" s="943"/>
      <c r="B2062" s="943"/>
      <c r="C2062" s="943"/>
    </row>
    <row r="2063" spans="1:3" ht="16.95" customHeight="1" x14ac:dyDescent="0.3">
      <c r="A2063" s="943"/>
      <c r="B2063" s="943"/>
      <c r="C2063" s="943"/>
    </row>
    <row r="2064" spans="1:3" ht="16.95" customHeight="1" x14ac:dyDescent="0.3">
      <c r="A2064" s="943"/>
      <c r="B2064" s="943"/>
      <c r="C2064" s="943"/>
    </row>
    <row r="2065" spans="1:3" ht="16.95" customHeight="1" x14ac:dyDescent="0.3">
      <c r="A2065" s="943"/>
      <c r="B2065" s="943"/>
      <c r="C2065" s="943"/>
    </row>
    <row r="2066" spans="1:3" ht="16.95" customHeight="1" x14ac:dyDescent="0.3">
      <c r="A2066" s="943"/>
      <c r="B2066" s="943"/>
      <c r="C2066" s="943"/>
    </row>
    <row r="2067" spans="1:3" ht="16.95" customHeight="1" x14ac:dyDescent="0.3">
      <c r="A2067" s="943"/>
      <c r="B2067" s="943"/>
      <c r="C2067" s="943"/>
    </row>
    <row r="2068" spans="1:3" ht="16.95" customHeight="1" x14ac:dyDescent="0.3">
      <c r="A2068" s="943"/>
      <c r="B2068" s="943"/>
      <c r="C2068" s="943"/>
    </row>
    <row r="2069" spans="1:3" ht="16.95" customHeight="1" x14ac:dyDescent="0.3">
      <c r="A2069" s="943"/>
      <c r="B2069" s="943"/>
      <c r="C2069" s="943"/>
    </row>
    <row r="2070" spans="1:3" ht="16.95" customHeight="1" x14ac:dyDescent="0.3">
      <c r="A2070" s="943"/>
      <c r="B2070" s="943"/>
      <c r="C2070" s="943"/>
    </row>
    <row r="2071" spans="1:3" ht="16.95" customHeight="1" x14ac:dyDescent="0.3">
      <c r="A2071" s="943"/>
      <c r="B2071" s="943"/>
      <c r="C2071" s="943"/>
    </row>
    <row r="2072" spans="1:3" ht="16.95" customHeight="1" x14ac:dyDescent="0.3">
      <c r="A2072" s="943"/>
      <c r="B2072" s="943"/>
      <c r="C2072" s="943"/>
    </row>
    <row r="2073" spans="1:3" ht="16.95" customHeight="1" x14ac:dyDescent="0.3">
      <c r="A2073" s="943"/>
      <c r="B2073" s="943"/>
      <c r="C2073" s="943"/>
    </row>
    <row r="2074" spans="1:3" ht="16.95" customHeight="1" x14ac:dyDescent="0.3">
      <c r="A2074" s="943"/>
      <c r="B2074" s="943"/>
      <c r="C2074" s="943"/>
    </row>
    <row r="2075" spans="1:3" ht="16.95" customHeight="1" x14ac:dyDescent="0.3">
      <c r="A2075" s="943"/>
      <c r="B2075" s="943"/>
      <c r="C2075" s="943"/>
    </row>
    <row r="2076" spans="1:3" ht="16.95" customHeight="1" x14ac:dyDescent="0.3">
      <c r="A2076" s="943"/>
      <c r="B2076" s="943"/>
      <c r="C2076" s="943"/>
    </row>
    <row r="2077" spans="1:3" ht="16.95" customHeight="1" x14ac:dyDescent="0.3">
      <c r="A2077" s="943"/>
      <c r="B2077" s="943"/>
      <c r="C2077" s="943"/>
    </row>
    <row r="2078" spans="1:3" ht="16.95" customHeight="1" x14ac:dyDescent="0.3">
      <c r="A2078" s="943"/>
      <c r="B2078" s="943"/>
      <c r="C2078" s="943"/>
    </row>
    <row r="2079" spans="1:3" ht="16.95" customHeight="1" x14ac:dyDescent="0.3">
      <c r="A2079" s="943"/>
      <c r="B2079" s="943"/>
      <c r="C2079" s="943"/>
    </row>
    <row r="2080" spans="1:3" ht="16.95" customHeight="1" x14ac:dyDescent="0.3">
      <c r="A2080" s="943"/>
      <c r="B2080" s="943"/>
      <c r="C2080" s="943"/>
    </row>
    <row r="2081" spans="1:3" ht="16.95" customHeight="1" x14ac:dyDescent="0.3">
      <c r="A2081" s="943"/>
      <c r="B2081" s="943"/>
      <c r="C2081" s="943"/>
    </row>
    <row r="2082" spans="1:3" ht="16.95" customHeight="1" x14ac:dyDescent="0.3">
      <c r="A2082" s="943"/>
      <c r="B2082" s="943"/>
      <c r="C2082" s="943"/>
    </row>
    <row r="2083" spans="1:3" ht="16.95" customHeight="1" x14ac:dyDescent="0.3">
      <c r="A2083" s="943"/>
      <c r="B2083" s="943"/>
      <c r="C2083" s="943"/>
    </row>
    <row r="2084" spans="1:3" ht="16.95" customHeight="1" x14ac:dyDescent="0.3">
      <c r="A2084" s="943"/>
      <c r="B2084" s="943"/>
      <c r="C2084" s="943"/>
    </row>
    <row r="2085" spans="1:3" ht="16.95" customHeight="1" x14ac:dyDescent="0.3">
      <c r="A2085" s="943"/>
      <c r="B2085" s="943"/>
      <c r="C2085" s="943"/>
    </row>
    <row r="2086" spans="1:3" ht="16.95" customHeight="1" x14ac:dyDescent="0.3">
      <c r="A2086" s="943"/>
      <c r="B2086" s="943"/>
      <c r="C2086" s="943"/>
    </row>
    <row r="2087" spans="1:3" ht="16.95" customHeight="1" x14ac:dyDescent="0.3">
      <c r="A2087" s="943"/>
      <c r="B2087" s="943"/>
      <c r="C2087" s="943"/>
    </row>
    <row r="2088" spans="1:3" ht="16.95" customHeight="1" x14ac:dyDescent="0.3">
      <c r="A2088" s="943"/>
      <c r="B2088" s="943"/>
      <c r="C2088" s="943"/>
    </row>
    <row r="2089" spans="1:3" ht="16.95" customHeight="1" x14ac:dyDescent="0.3">
      <c r="A2089" s="943"/>
      <c r="B2089" s="943"/>
      <c r="C2089" s="943"/>
    </row>
    <row r="2090" spans="1:3" ht="16.95" customHeight="1" x14ac:dyDescent="0.3">
      <c r="A2090" s="943"/>
      <c r="B2090" s="943"/>
      <c r="C2090" s="943"/>
    </row>
    <row r="2091" spans="1:3" ht="16.95" customHeight="1" x14ac:dyDescent="0.3">
      <c r="A2091" s="943"/>
      <c r="B2091" s="943"/>
      <c r="C2091" s="943"/>
    </row>
    <row r="2092" spans="1:3" ht="16.95" customHeight="1" x14ac:dyDescent="0.3">
      <c r="A2092" s="943"/>
      <c r="B2092" s="943"/>
      <c r="C2092" s="943"/>
    </row>
    <row r="2093" spans="1:3" ht="16.95" customHeight="1" x14ac:dyDescent="0.3">
      <c r="A2093" s="943"/>
      <c r="B2093" s="943"/>
      <c r="C2093" s="943"/>
    </row>
    <row r="2094" spans="1:3" ht="16.95" customHeight="1" x14ac:dyDescent="0.3">
      <c r="A2094" s="943"/>
      <c r="B2094" s="943"/>
      <c r="C2094" s="943"/>
    </row>
    <row r="2095" spans="1:3" ht="16.95" customHeight="1" x14ac:dyDescent="0.3">
      <c r="A2095" s="943"/>
      <c r="B2095" s="943"/>
      <c r="C2095" s="943"/>
    </row>
    <row r="2096" spans="1:3" ht="16.95" customHeight="1" x14ac:dyDescent="0.3">
      <c r="A2096" s="943"/>
      <c r="B2096" s="943"/>
      <c r="C2096" s="943"/>
    </row>
    <row r="2097" spans="1:3" ht="16.95" customHeight="1" x14ac:dyDescent="0.3">
      <c r="A2097" s="943"/>
      <c r="B2097" s="943"/>
      <c r="C2097" s="943"/>
    </row>
    <row r="2098" spans="1:3" ht="16.95" customHeight="1" x14ac:dyDescent="0.3">
      <c r="A2098" s="943"/>
      <c r="B2098" s="943"/>
      <c r="C2098" s="943"/>
    </row>
    <row r="2099" spans="1:3" ht="16.95" customHeight="1" x14ac:dyDescent="0.3">
      <c r="A2099" s="943"/>
      <c r="B2099" s="943"/>
      <c r="C2099" s="943"/>
    </row>
    <row r="2100" spans="1:3" ht="16.95" customHeight="1" x14ac:dyDescent="0.3">
      <c r="A2100" s="943"/>
      <c r="B2100" s="943"/>
      <c r="C2100" s="943"/>
    </row>
    <row r="2101" spans="1:3" ht="16.95" customHeight="1" x14ac:dyDescent="0.3">
      <c r="A2101" s="943"/>
      <c r="B2101" s="943"/>
      <c r="C2101" s="943"/>
    </row>
    <row r="2102" spans="1:3" ht="16.95" customHeight="1" x14ac:dyDescent="0.3">
      <c r="A2102" s="943"/>
      <c r="B2102" s="943"/>
      <c r="C2102" s="943"/>
    </row>
    <row r="2103" spans="1:3" ht="16.95" customHeight="1" x14ac:dyDescent="0.3">
      <c r="A2103" s="943"/>
      <c r="B2103" s="943"/>
      <c r="C2103" s="943"/>
    </row>
    <row r="2104" spans="1:3" ht="16.95" customHeight="1" x14ac:dyDescent="0.3">
      <c r="A2104" s="943"/>
      <c r="B2104" s="943"/>
      <c r="C2104" s="943"/>
    </row>
    <row r="2105" spans="1:3" ht="16.95" customHeight="1" x14ac:dyDescent="0.3">
      <c r="A2105" s="943"/>
      <c r="B2105" s="943"/>
      <c r="C2105" s="943"/>
    </row>
    <row r="2106" spans="1:3" ht="16.95" customHeight="1" x14ac:dyDescent="0.3">
      <c r="A2106" s="943"/>
      <c r="B2106" s="943"/>
      <c r="C2106" s="943"/>
    </row>
    <row r="2107" spans="1:3" ht="16.95" customHeight="1" x14ac:dyDescent="0.3">
      <c r="A2107" s="943"/>
      <c r="B2107" s="943"/>
      <c r="C2107" s="943"/>
    </row>
    <row r="2108" spans="1:3" ht="16.95" customHeight="1" x14ac:dyDescent="0.3">
      <c r="A2108" s="943"/>
      <c r="B2108" s="943"/>
      <c r="C2108" s="943"/>
    </row>
    <row r="2109" spans="1:3" ht="16.95" customHeight="1" x14ac:dyDescent="0.3">
      <c r="A2109" s="943"/>
      <c r="B2109" s="943"/>
      <c r="C2109" s="943"/>
    </row>
    <row r="2110" spans="1:3" ht="16.95" customHeight="1" x14ac:dyDescent="0.3">
      <c r="A2110" s="943"/>
      <c r="B2110" s="943"/>
      <c r="C2110" s="943"/>
    </row>
    <row r="2111" spans="1:3" ht="16.95" customHeight="1" x14ac:dyDescent="0.3">
      <c r="A2111" s="943"/>
      <c r="B2111" s="943"/>
      <c r="C2111" s="943"/>
    </row>
    <row r="2112" spans="1:3" ht="16.95" customHeight="1" x14ac:dyDescent="0.3">
      <c r="A2112" s="943"/>
      <c r="B2112" s="943"/>
      <c r="C2112" s="943"/>
    </row>
    <row r="2113" spans="1:3" ht="16.95" customHeight="1" x14ac:dyDescent="0.3">
      <c r="A2113" s="943"/>
      <c r="B2113" s="943"/>
      <c r="C2113" s="943"/>
    </row>
    <row r="2114" spans="1:3" ht="16.95" customHeight="1" x14ac:dyDescent="0.3">
      <c r="A2114" s="943"/>
      <c r="B2114" s="943"/>
      <c r="C2114" s="943"/>
    </row>
    <row r="2115" spans="1:3" ht="16.95" customHeight="1" x14ac:dyDescent="0.3">
      <c r="A2115" s="943"/>
      <c r="B2115" s="943"/>
      <c r="C2115" s="943"/>
    </row>
    <row r="2116" spans="1:3" ht="16.95" customHeight="1" x14ac:dyDescent="0.3">
      <c r="A2116" s="943"/>
      <c r="B2116" s="943"/>
      <c r="C2116" s="943"/>
    </row>
    <row r="2117" spans="1:3" ht="16.95" customHeight="1" x14ac:dyDescent="0.3">
      <c r="A2117" s="943"/>
      <c r="B2117" s="943"/>
      <c r="C2117" s="943"/>
    </row>
    <row r="2118" spans="1:3" ht="16.95" customHeight="1" x14ac:dyDescent="0.3">
      <c r="A2118" s="943"/>
      <c r="B2118" s="943"/>
      <c r="C2118" s="943"/>
    </row>
    <row r="2119" spans="1:3" ht="16.95" customHeight="1" x14ac:dyDescent="0.3">
      <c r="A2119" s="943"/>
      <c r="B2119" s="943"/>
      <c r="C2119" s="943"/>
    </row>
    <row r="2120" spans="1:3" ht="16.95" customHeight="1" x14ac:dyDescent="0.3">
      <c r="A2120" s="943"/>
      <c r="B2120" s="943"/>
      <c r="C2120" s="943"/>
    </row>
    <row r="2121" spans="1:3" ht="16.95" customHeight="1" x14ac:dyDescent="0.3">
      <c r="A2121" s="943"/>
      <c r="B2121" s="943"/>
      <c r="C2121" s="943"/>
    </row>
    <row r="2122" spans="1:3" ht="16.95" customHeight="1" x14ac:dyDescent="0.3">
      <c r="A2122" s="943"/>
      <c r="B2122" s="943"/>
      <c r="C2122" s="943"/>
    </row>
    <row r="2123" spans="1:3" ht="16.95" customHeight="1" x14ac:dyDescent="0.3">
      <c r="A2123" s="943"/>
      <c r="B2123" s="943"/>
      <c r="C2123" s="943"/>
    </row>
    <row r="2124" spans="1:3" ht="16.95" customHeight="1" x14ac:dyDescent="0.3">
      <c r="A2124" s="943"/>
      <c r="B2124" s="943"/>
      <c r="C2124" s="943"/>
    </row>
    <row r="2125" spans="1:3" ht="16.95" customHeight="1" x14ac:dyDescent="0.3">
      <c r="A2125" s="943"/>
      <c r="B2125" s="943"/>
      <c r="C2125" s="943"/>
    </row>
    <row r="2126" spans="1:3" ht="16.95" customHeight="1" x14ac:dyDescent="0.3">
      <c r="A2126" s="943"/>
      <c r="B2126" s="943"/>
      <c r="C2126" s="943"/>
    </row>
    <row r="2127" spans="1:3" ht="16.95" customHeight="1" x14ac:dyDescent="0.3">
      <c r="A2127" s="943"/>
      <c r="B2127" s="943"/>
      <c r="C2127" s="943"/>
    </row>
    <row r="2128" spans="1:3" ht="16.95" customHeight="1" x14ac:dyDescent="0.3">
      <c r="A2128" s="943"/>
      <c r="B2128" s="943"/>
      <c r="C2128" s="943"/>
    </row>
    <row r="2129" spans="1:3" ht="16.95" customHeight="1" x14ac:dyDescent="0.3">
      <c r="A2129" s="943"/>
      <c r="B2129" s="943"/>
      <c r="C2129" s="943"/>
    </row>
    <row r="2130" spans="1:3" ht="16.95" customHeight="1" x14ac:dyDescent="0.3">
      <c r="A2130" s="943"/>
      <c r="B2130" s="943"/>
      <c r="C2130" s="943"/>
    </row>
    <row r="2131" spans="1:3" ht="16.95" customHeight="1" x14ac:dyDescent="0.3">
      <c r="A2131" s="943"/>
      <c r="B2131" s="943"/>
      <c r="C2131" s="943"/>
    </row>
    <row r="2132" spans="1:3" ht="16.95" customHeight="1" x14ac:dyDescent="0.3">
      <c r="A2132" s="943"/>
      <c r="B2132" s="943"/>
      <c r="C2132" s="943"/>
    </row>
    <row r="2133" spans="1:3" ht="16.95" customHeight="1" x14ac:dyDescent="0.3">
      <c r="A2133" s="943"/>
      <c r="B2133" s="943"/>
      <c r="C2133" s="943"/>
    </row>
    <row r="2134" spans="1:3" ht="16.95" customHeight="1" x14ac:dyDescent="0.3">
      <c r="A2134" s="943"/>
      <c r="B2134" s="943"/>
      <c r="C2134" s="943"/>
    </row>
    <row r="2135" spans="1:3" ht="16.95" customHeight="1" x14ac:dyDescent="0.3">
      <c r="A2135" s="943"/>
      <c r="B2135" s="943"/>
      <c r="C2135" s="943"/>
    </row>
    <row r="2136" spans="1:3" ht="16.95" customHeight="1" x14ac:dyDescent="0.3">
      <c r="A2136" s="943"/>
      <c r="B2136" s="943"/>
      <c r="C2136" s="943"/>
    </row>
    <row r="2137" spans="1:3" ht="16.95" customHeight="1" x14ac:dyDescent="0.3">
      <c r="A2137" s="943"/>
      <c r="B2137" s="943"/>
      <c r="C2137" s="943"/>
    </row>
    <row r="2138" spans="1:3" ht="16.95" customHeight="1" x14ac:dyDescent="0.3">
      <c r="A2138" s="943"/>
      <c r="B2138" s="943"/>
      <c r="C2138" s="943"/>
    </row>
    <row r="2139" spans="1:3" ht="16.95" customHeight="1" x14ac:dyDescent="0.3">
      <c r="A2139" s="943"/>
      <c r="B2139" s="943"/>
      <c r="C2139" s="943"/>
    </row>
    <row r="2140" spans="1:3" ht="16.95" customHeight="1" x14ac:dyDescent="0.3">
      <c r="A2140" s="943"/>
      <c r="B2140" s="943"/>
      <c r="C2140" s="943"/>
    </row>
    <row r="2141" spans="1:3" ht="16.95" customHeight="1" x14ac:dyDescent="0.3">
      <c r="A2141" s="943"/>
      <c r="B2141" s="943"/>
      <c r="C2141" s="943"/>
    </row>
    <row r="2142" spans="1:3" ht="16.95" customHeight="1" x14ac:dyDescent="0.3">
      <c r="A2142" s="943"/>
      <c r="B2142" s="943"/>
      <c r="C2142" s="943"/>
    </row>
    <row r="2143" spans="1:3" ht="16.95" customHeight="1" x14ac:dyDescent="0.3">
      <c r="A2143" s="943"/>
      <c r="B2143" s="943"/>
      <c r="C2143" s="943"/>
    </row>
    <row r="2144" spans="1:3" ht="16.95" customHeight="1" x14ac:dyDescent="0.3">
      <c r="A2144" s="943"/>
      <c r="B2144" s="943"/>
      <c r="C2144" s="943"/>
    </row>
    <row r="2145" spans="1:3" ht="16.95" customHeight="1" x14ac:dyDescent="0.3">
      <c r="A2145" s="943"/>
      <c r="B2145" s="943"/>
      <c r="C2145" s="943"/>
    </row>
    <row r="2146" spans="1:3" ht="16.95" customHeight="1" x14ac:dyDescent="0.3">
      <c r="A2146" s="943"/>
      <c r="B2146" s="943"/>
      <c r="C2146" s="943"/>
    </row>
    <row r="2147" spans="1:3" ht="16.95" customHeight="1" x14ac:dyDescent="0.3">
      <c r="A2147" s="943"/>
      <c r="B2147" s="943"/>
      <c r="C2147" s="943"/>
    </row>
    <row r="2148" spans="1:3" ht="16.95" customHeight="1" x14ac:dyDescent="0.3">
      <c r="A2148" s="943"/>
      <c r="B2148" s="943"/>
      <c r="C2148" s="943"/>
    </row>
    <row r="2149" spans="1:3" ht="16.95" customHeight="1" x14ac:dyDescent="0.3">
      <c r="A2149" s="943"/>
      <c r="B2149" s="943"/>
      <c r="C2149" s="943"/>
    </row>
    <row r="2150" spans="1:3" ht="16.95" customHeight="1" x14ac:dyDescent="0.3">
      <c r="A2150" s="943"/>
      <c r="B2150" s="943"/>
      <c r="C2150" s="943"/>
    </row>
    <row r="2151" spans="1:3" ht="16.95" customHeight="1" x14ac:dyDescent="0.3">
      <c r="A2151" s="943"/>
      <c r="B2151" s="943"/>
      <c r="C2151" s="943"/>
    </row>
    <row r="2152" spans="1:3" ht="16.95" customHeight="1" x14ac:dyDescent="0.3">
      <c r="A2152" s="943"/>
      <c r="B2152" s="943"/>
      <c r="C2152" s="943"/>
    </row>
    <row r="2153" spans="1:3" ht="16.95" customHeight="1" x14ac:dyDescent="0.3">
      <c r="A2153" s="943"/>
      <c r="B2153" s="943"/>
      <c r="C2153" s="943"/>
    </row>
    <row r="2154" spans="1:3" ht="16.95" customHeight="1" x14ac:dyDescent="0.3">
      <c r="A2154" s="943"/>
      <c r="B2154" s="943"/>
      <c r="C2154" s="943"/>
    </row>
    <row r="2155" spans="1:3" ht="16.95" customHeight="1" x14ac:dyDescent="0.3">
      <c r="A2155" s="943"/>
      <c r="B2155" s="943"/>
      <c r="C2155" s="943"/>
    </row>
    <row r="2156" spans="1:3" ht="16.95" customHeight="1" x14ac:dyDescent="0.3">
      <c r="A2156" s="943"/>
      <c r="B2156" s="943"/>
      <c r="C2156" s="943"/>
    </row>
    <row r="2157" spans="1:3" ht="16.95" customHeight="1" x14ac:dyDescent="0.3">
      <c r="A2157" s="943"/>
      <c r="B2157" s="943"/>
      <c r="C2157" s="943"/>
    </row>
    <row r="2158" spans="1:3" ht="16.95" customHeight="1" x14ac:dyDescent="0.3">
      <c r="A2158" s="943"/>
      <c r="B2158" s="943"/>
      <c r="C2158" s="943"/>
    </row>
    <row r="2159" spans="1:3" ht="16.95" customHeight="1" x14ac:dyDescent="0.3">
      <c r="A2159" s="943"/>
      <c r="B2159" s="943"/>
      <c r="C2159" s="943"/>
    </row>
    <row r="2160" spans="1:3" ht="16.95" customHeight="1" x14ac:dyDescent="0.3">
      <c r="A2160" s="943"/>
      <c r="B2160" s="943"/>
      <c r="C2160" s="943"/>
    </row>
    <row r="2161" spans="1:3" ht="16.95" customHeight="1" x14ac:dyDescent="0.3">
      <c r="A2161" s="943"/>
      <c r="B2161" s="943"/>
      <c r="C2161" s="943"/>
    </row>
    <row r="2162" spans="1:3" ht="16.95" customHeight="1" x14ac:dyDescent="0.3">
      <c r="A2162" s="943"/>
      <c r="B2162" s="943"/>
      <c r="C2162" s="943"/>
    </row>
    <row r="2163" spans="1:3" ht="16.95" customHeight="1" x14ac:dyDescent="0.3">
      <c r="A2163" s="943"/>
      <c r="B2163" s="943"/>
      <c r="C2163" s="943"/>
    </row>
    <row r="2164" spans="1:3" ht="16.95" customHeight="1" x14ac:dyDescent="0.3">
      <c r="A2164" s="943"/>
      <c r="B2164" s="943"/>
      <c r="C2164" s="943"/>
    </row>
    <row r="2165" spans="1:3" ht="16.95" customHeight="1" x14ac:dyDescent="0.3">
      <c r="A2165" s="943"/>
      <c r="B2165" s="943"/>
      <c r="C2165" s="943"/>
    </row>
    <row r="2166" spans="1:3" ht="16.95" customHeight="1" x14ac:dyDescent="0.3">
      <c r="A2166" s="943"/>
      <c r="B2166" s="943"/>
      <c r="C2166" s="943"/>
    </row>
    <row r="2167" spans="1:3" ht="16.95" customHeight="1" x14ac:dyDescent="0.3">
      <c r="A2167" s="943"/>
      <c r="B2167" s="943"/>
      <c r="C2167" s="943"/>
    </row>
    <row r="2168" spans="1:3" ht="16.95" customHeight="1" x14ac:dyDescent="0.3">
      <c r="A2168" s="943"/>
      <c r="B2168" s="943"/>
      <c r="C2168" s="943"/>
    </row>
    <row r="2169" spans="1:3" ht="16.95" customHeight="1" x14ac:dyDescent="0.3">
      <c r="A2169" s="943"/>
      <c r="B2169" s="943"/>
      <c r="C2169" s="943"/>
    </row>
    <row r="2170" spans="1:3" ht="16.95" customHeight="1" x14ac:dyDescent="0.3">
      <c r="A2170" s="943"/>
      <c r="B2170" s="943"/>
      <c r="C2170" s="943"/>
    </row>
    <row r="2171" spans="1:3" ht="16.95" customHeight="1" x14ac:dyDescent="0.3">
      <c r="A2171" s="943"/>
      <c r="B2171" s="943"/>
      <c r="C2171" s="943"/>
    </row>
    <row r="2172" spans="1:3" ht="16.95" customHeight="1" x14ac:dyDescent="0.3">
      <c r="A2172" s="943"/>
      <c r="B2172" s="943"/>
      <c r="C2172" s="943"/>
    </row>
    <row r="2173" spans="1:3" ht="16.95" customHeight="1" x14ac:dyDescent="0.3">
      <c r="A2173" s="943"/>
      <c r="B2173" s="943"/>
      <c r="C2173" s="943"/>
    </row>
    <row r="2174" spans="1:3" ht="16.95" customHeight="1" x14ac:dyDescent="0.3">
      <c r="A2174" s="943"/>
      <c r="B2174" s="943"/>
      <c r="C2174" s="943"/>
    </row>
    <row r="2175" spans="1:3" ht="16.95" customHeight="1" x14ac:dyDescent="0.3">
      <c r="A2175" s="943"/>
      <c r="B2175" s="943"/>
      <c r="C2175" s="943"/>
    </row>
    <row r="2176" spans="1:3" ht="16.95" customHeight="1" x14ac:dyDescent="0.3">
      <c r="A2176" s="943"/>
      <c r="B2176" s="943"/>
      <c r="C2176" s="943"/>
    </row>
    <row r="2177" spans="1:3" ht="16.95" customHeight="1" x14ac:dyDescent="0.3">
      <c r="A2177" s="943"/>
      <c r="B2177" s="943"/>
      <c r="C2177" s="943"/>
    </row>
    <row r="2178" spans="1:3" ht="16.95" customHeight="1" x14ac:dyDescent="0.3">
      <c r="A2178" s="943"/>
      <c r="B2178" s="943"/>
      <c r="C2178" s="943"/>
    </row>
    <row r="2179" spans="1:3" ht="16.95" customHeight="1" x14ac:dyDescent="0.3">
      <c r="A2179" s="943"/>
      <c r="B2179" s="943"/>
      <c r="C2179" s="943"/>
    </row>
    <row r="2180" spans="1:3" ht="16.95" customHeight="1" x14ac:dyDescent="0.3">
      <c r="A2180" s="943"/>
      <c r="B2180" s="943"/>
      <c r="C2180" s="943"/>
    </row>
    <row r="2181" spans="1:3" ht="16.95" customHeight="1" x14ac:dyDescent="0.3">
      <c r="A2181" s="943"/>
      <c r="B2181" s="943"/>
      <c r="C2181" s="943"/>
    </row>
    <row r="2182" spans="1:3" ht="16.95" customHeight="1" x14ac:dyDescent="0.3">
      <c r="A2182" s="943"/>
      <c r="B2182" s="943"/>
      <c r="C2182" s="943"/>
    </row>
    <row r="2183" spans="1:3" ht="16.95" customHeight="1" x14ac:dyDescent="0.3">
      <c r="A2183" s="943"/>
      <c r="B2183" s="943"/>
      <c r="C2183" s="943"/>
    </row>
    <row r="2184" spans="1:3" ht="16.95" customHeight="1" x14ac:dyDescent="0.3">
      <c r="A2184" s="943"/>
      <c r="B2184" s="943"/>
      <c r="C2184" s="943"/>
    </row>
    <row r="2185" spans="1:3" ht="16.95" customHeight="1" x14ac:dyDescent="0.3">
      <c r="A2185" s="943"/>
      <c r="B2185" s="943"/>
      <c r="C2185" s="943"/>
    </row>
    <row r="2186" spans="1:3" ht="16.95" customHeight="1" x14ac:dyDescent="0.3">
      <c r="A2186" s="943"/>
      <c r="B2186" s="943"/>
      <c r="C2186" s="943"/>
    </row>
    <row r="2187" spans="1:3" ht="16.95" customHeight="1" x14ac:dyDescent="0.3">
      <c r="A2187" s="943"/>
      <c r="B2187" s="943"/>
      <c r="C2187" s="943"/>
    </row>
    <row r="2188" spans="1:3" ht="16.95" customHeight="1" x14ac:dyDescent="0.3">
      <c r="A2188" s="943"/>
      <c r="B2188" s="943"/>
      <c r="C2188" s="943"/>
    </row>
    <row r="2189" spans="1:3" ht="16.95" customHeight="1" x14ac:dyDescent="0.3">
      <c r="A2189" s="943"/>
      <c r="B2189" s="943"/>
      <c r="C2189" s="943"/>
    </row>
    <row r="2190" spans="1:3" ht="16.95" customHeight="1" x14ac:dyDescent="0.3">
      <c r="A2190" s="943"/>
      <c r="B2190" s="943"/>
      <c r="C2190" s="943"/>
    </row>
    <row r="2191" spans="1:3" ht="16.95" customHeight="1" x14ac:dyDescent="0.3">
      <c r="A2191" s="943"/>
      <c r="B2191" s="943"/>
      <c r="C2191" s="943"/>
    </row>
    <row r="2192" spans="1:3" ht="16.95" customHeight="1" x14ac:dyDescent="0.3">
      <c r="A2192" s="943"/>
      <c r="B2192" s="943"/>
      <c r="C2192" s="943"/>
    </row>
    <row r="2193" spans="1:3" ht="16.95" customHeight="1" x14ac:dyDescent="0.3">
      <c r="A2193" s="943"/>
      <c r="B2193" s="943"/>
      <c r="C2193" s="943"/>
    </row>
    <row r="2194" spans="1:3" ht="16.95" customHeight="1" x14ac:dyDescent="0.3">
      <c r="A2194" s="943"/>
      <c r="B2194" s="943"/>
      <c r="C2194" s="943"/>
    </row>
    <row r="2195" spans="1:3" ht="16.95" customHeight="1" x14ac:dyDescent="0.3">
      <c r="A2195" s="943"/>
      <c r="B2195" s="943"/>
      <c r="C2195" s="943"/>
    </row>
    <row r="2196" spans="1:3" ht="16.95" customHeight="1" x14ac:dyDescent="0.3">
      <c r="A2196" s="943"/>
      <c r="B2196" s="943"/>
      <c r="C2196" s="943"/>
    </row>
    <row r="2197" spans="1:3" ht="16.95" customHeight="1" x14ac:dyDescent="0.3">
      <c r="A2197" s="943"/>
      <c r="B2197" s="943"/>
      <c r="C2197" s="943"/>
    </row>
    <row r="2198" spans="1:3" ht="16.95" customHeight="1" x14ac:dyDescent="0.3">
      <c r="A2198" s="943"/>
      <c r="B2198" s="943"/>
      <c r="C2198" s="943"/>
    </row>
    <row r="2199" spans="1:3" ht="16.95" customHeight="1" x14ac:dyDescent="0.3">
      <c r="A2199" s="943"/>
      <c r="B2199" s="943"/>
      <c r="C2199" s="943"/>
    </row>
    <row r="2200" spans="1:3" ht="16.95" customHeight="1" x14ac:dyDescent="0.3">
      <c r="A2200" s="943"/>
      <c r="B2200" s="943"/>
      <c r="C2200" s="943"/>
    </row>
    <row r="2201" spans="1:3" ht="16.95" customHeight="1" x14ac:dyDescent="0.3">
      <c r="A2201" s="943"/>
      <c r="B2201" s="943"/>
      <c r="C2201" s="943"/>
    </row>
    <row r="2202" spans="1:3" ht="16.95" customHeight="1" x14ac:dyDescent="0.3">
      <c r="A2202" s="943"/>
      <c r="B2202" s="943"/>
      <c r="C2202" s="943"/>
    </row>
    <row r="2203" spans="1:3" ht="16.95" customHeight="1" x14ac:dyDescent="0.3">
      <c r="A2203" s="943"/>
      <c r="B2203" s="943"/>
      <c r="C2203" s="943"/>
    </row>
    <row r="2204" spans="1:3" ht="16.95" customHeight="1" x14ac:dyDescent="0.3">
      <c r="A2204" s="943"/>
      <c r="B2204" s="943"/>
      <c r="C2204" s="943"/>
    </row>
    <row r="2205" spans="1:3" ht="16.95" customHeight="1" x14ac:dyDescent="0.3">
      <c r="A2205" s="943"/>
      <c r="B2205" s="943"/>
      <c r="C2205" s="943"/>
    </row>
    <row r="2206" spans="1:3" ht="16.95" customHeight="1" x14ac:dyDescent="0.3">
      <c r="A2206" s="943"/>
      <c r="B2206" s="943"/>
      <c r="C2206" s="943"/>
    </row>
    <row r="2207" spans="1:3" ht="16.95" customHeight="1" x14ac:dyDescent="0.3">
      <c r="A2207" s="943"/>
      <c r="B2207" s="943"/>
      <c r="C2207" s="943"/>
    </row>
    <row r="2208" spans="1:3" ht="16.95" customHeight="1" x14ac:dyDescent="0.3">
      <c r="A2208" s="943"/>
      <c r="B2208" s="943"/>
      <c r="C2208" s="943"/>
    </row>
    <row r="2209" spans="1:3" ht="16.95" customHeight="1" x14ac:dyDescent="0.3">
      <c r="A2209" s="943"/>
      <c r="B2209" s="943"/>
      <c r="C2209" s="943"/>
    </row>
    <row r="2210" spans="1:3" ht="16.95" customHeight="1" x14ac:dyDescent="0.3">
      <c r="A2210" s="943"/>
      <c r="B2210" s="943"/>
      <c r="C2210" s="943"/>
    </row>
    <row r="2211" spans="1:3" ht="16.95" customHeight="1" x14ac:dyDescent="0.3">
      <c r="A2211" s="943"/>
      <c r="B2211" s="943"/>
      <c r="C2211" s="943"/>
    </row>
    <row r="2212" spans="1:3" ht="16.95" customHeight="1" x14ac:dyDescent="0.3">
      <c r="A2212" s="943"/>
      <c r="B2212" s="943"/>
      <c r="C2212" s="943"/>
    </row>
    <row r="2213" spans="1:3" ht="16.95" customHeight="1" x14ac:dyDescent="0.3">
      <c r="A2213" s="943"/>
      <c r="B2213" s="943"/>
      <c r="C2213" s="943"/>
    </row>
    <row r="2214" spans="1:3" ht="16.95" customHeight="1" x14ac:dyDescent="0.3">
      <c r="A2214" s="943"/>
      <c r="B2214" s="943"/>
      <c r="C2214" s="943"/>
    </row>
    <row r="2215" spans="1:3" ht="16.95" customHeight="1" x14ac:dyDescent="0.3">
      <c r="A2215" s="943"/>
      <c r="B2215" s="943"/>
      <c r="C2215" s="943"/>
    </row>
    <row r="2216" spans="1:3" ht="16.95" customHeight="1" x14ac:dyDescent="0.3">
      <c r="A2216" s="943"/>
      <c r="B2216" s="943"/>
      <c r="C2216" s="943"/>
    </row>
    <row r="2217" spans="1:3" ht="16.95" customHeight="1" x14ac:dyDescent="0.3">
      <c r="A2217" s="943"/>
      <c r="B2217" s="943"/>
      <c r="C2217" s="943"/>
    </row>
    <row r="2218" spans="1:3" ht="16.95" customHeight="1" x14ac:dyDescent="0.3">
      <c r="A2218" s="943"/>
      <c r="B2218" s="943"/>
      <c r="C2218" s="943"/>
    </row>
    <row r="2219" spans="1:3" ht="16.95" customHeight="1" x14ac:dyDescent="0.3">
      <c r="A2219" s="943"/>
      <c r="B2219" s="943"/>
      <c r="C2219" s="943"/>
    </row>
    <row r="2220" spans="1:3" ht="16.95" customHeight="1" x14ac:dyDescent="0.3">
      <c r="A2220" s="943"/>
      <c r="B2220" s="943"/>
      <c r="C2220" s="943"/>
    </row>
    <row r="2221" spans="1:3" ht="16.95" customHeight="1" x14ac:dyDescent="0.3">
      <c r="A2221" s="943"/>
      <c r="B2221" s="943"/>
      <c r="C2221" s="943"/>
    </row>
    <row r="2222" spans="1:3" ht="16.95" customHeight="1" x14ac:dyDescent="0.3">
      <c r="A2222" s="943"/>
      <c r="B2222" s="943"/>
      <c r="C2222" s="943"/>
    </row>
    <row r="2223" spans="1:3" ht="16.95" customHeight="1" x14ac:dyDescent="0.3">
      <c r="A2223" s="943"/>
      <c r="B2223" s="943"/>
      <c r="C2223" s="943"/>
    </row>
    <row r="2224" spans="1:3" ht="16.95" customHeight="1" x14ac:dyDescent="0.3">
      <c r="A2224" s="943"/>
      <c r="B2224" s="943"/>
      <c r="C2224" s="943"/>
    </row>
    <row r="2225" spans="1:3" ht="16.95" customHeight="1" x14ac:dyDescent="0.3">
      <c r="A2225" s="943"/>
      <c r="B2225" s="943"/>
      <c r="C2225" s="943"/>
    </row>
    <row r="2226" spans="1:3" ht="16.95" customHeight="1" x14ac:dyDescent="0.3">
      <c r="A2226" s="943"/>
      <c r="B2226" s="943"/>
      <c r="C2226" s="943"/>
    </row>
    <row r="2227" spans="1:3" ht="16.95" customHeight="1" x14ac:dyDescent="0.3">
      <c r="A2227" s="943"/>
      <c r="B2227" s="943"/>
      <c r="C2227" s="943"/>
    </row>
    <row r="2228" spans="1:3" ht="16.95" customHeight="1" x14ac:dyDescent="0.3">
      <c r="A2228" s="943"/>
      <c r="B2228" s="943"/>
      <c r="C2228" s="943"/>
    </row>
    <row r="2229" spans="1:3" ht="16.95" customHeight="1" x14ac:dyDescent="0.3">
      <c r="A2229" s="943"/>
      <c r="B2229" s="943"/>
      <c r="C2229" s="943"/>
    </row>
    <row r="2230" spans="1:3" ht="16.95" customHeight="1" x14ac:dyDescent="0.3">
      <c r="A2230" s="943"/>
      <c r="B2230" s="943"/>
      <c r="C2230" s="943"/>
    </row>
    <row r="2231" spans="1:3" ht="16.95" customHeight="1" x14ac:dyDescent="0.3">
      <c r="A2231" s="943"/>
      <c r="B2231" s="943"/>
      <c r="C2231" s="943"/>
    </row>
    <row r="2232" spans="1:3" ht="16.95" customHeight="1" x14ac:dyDescent="0.3">
      <c r="A2232" s="943"/>
      <c r="B2232" s="943"/>
      <c r="C2232" s="943"/>
    </row>
    <row r="2233" spans="1:3" ht="16.95" customHeight="1" x14ac:dyDescent="0.3">
      <c r="A2233" s="943"/>
      <c r="B2233" s="943"/>
      <c r="C2233" s="943"/>
    </row>
    <row r="2234" spans="1:3" ht="16.95" customHeight="1" x14ac:dyDescent="0.3">
      <c r="A2234" s="943"/>
      <c r="B2234" s="943"/>
      <c r="C2234" s="943"/>
    </row>
    <row r="2235" spans="1:3" ht="16.95" customHeight="1" x14ac:dyDescent="0.3">
      <c r="A2235" s="943"/>
      <c r="B2235" s="943"/>
      <c r="C2235" s="943"/>
    </row>
    <row r="2236" spans="1:3" ht="16.95" customHeight="1" x14ac:dyDescent="0.3">
      <c r="A2236" s="943"/>
      <c r="B2236" s="943"/>
      <c r="C2236" s="943"/>
    </row>
    <row r="2237" spans="1:3" ht="16.95" customHeight="1" x14ac:dyDescent="0.3">
      <c r="A2237" s="943"/>
      <c r="B2237" s="943"/>
      <c r="C2237" s="943"/>
    </row>
    <row r="2238" spans="1:3" ht="16.95" customHeight="1" x14ac:dyDescent="0.3">
      <c r="A2238" s="943"/>
      <c r="B2238" s="943"/>
      <c r="C2238" s="943"/>
    </row>
    <row r="2239" spans="1:3" ht="16.95" customHeight="1" x14ac:dyDescent="0.3">
      <c r="A2239" s="943"/>
      <c r="B2239" s="943"/>
      <c r="C2239" s="943"/>
    </row>
    <row r="2240" spans="1:3" ht="16.95" customHeight="1" x14ac:dyDescent="0.3">
      <c r="A2240" s="943"/>
      <c r="B2240" s="943"/>
      <c r="C2240" s="943"/>
    </row>
    <row r="2241" spans="1:3" ht="16.95" customHeight="1" x14ac:dyDescent="0.3">
      <c r="A2241" s="943"/>
      <c r="B2241" s="943"/>
      <c r="C2241" s="943"/>
    </row>
    <row r="2242" spans="1:3" ht="16.95" customHeight="1" x14ac:dyDescent="0.3">
      <c r="A2242" s="943"/>
      <c r="B2242" s="943"/>
      <c r="C2242" s="943"/>
    </row>
    <row r="2243" spans="1:3" ht="16.95" customHeight="1" x14ac:dyDescent="0.3">
      <c r="A2243" s="943"/>
      <c r="B2243" s="943"/>
      <c r="C2243" s="943"/>
    </row>
    <row r="2244" spans="1:3" ht="16.95" customHeight="1" x14ac:dyDescent="0.3">
      <c r="A2244" s="943"/>
      <c r="B2244" s="943"/>
      <c r="C2244" s="943"/>
    </row>
    <row r="2245" spans="1:3" ht="16.95" customHeight="1" x14ac:dyDescent="0.3">
      <c r="A2245" s="943"/>
      <c r="B2245" s="943"/>
      <c r="C2245" s="943"/>
    </row>
    <row r="2246" spans="1:3" ht="16.95" customHeight="1" x14ac:dyDescent="0.3">
      <c r="A2246" s="943"/>
      <c r="B2246" s="943"/>
      <c r="C2246" s="943"/>
    </row>
    <row r="2247" spans="1:3" ht="16.95" customHeight="1" x14ac:dyDescent="0.3">
      <c r="A2247" s="943"/>
      <c r="B2247" s="943"/>
      <c r="C2247" s="943"/>
    </row>
    <row r="2248" spans="1:3" ht="16.95" customHeight="1" x14ac:dyDescent="0.3">
      <c r="A2248" s="943"/>
      <c r="B2248" s="943"/>
      <c r="C2248" s="943"/>
    </row>
    <row r="2249" spans="1:3" ht="16.95" customHeight="1" x14ac:dyDescent="0.3">
      <c r="A2249" s="943"/>
      <c r="B2249" s="943"/>
      <c r="C2249" s="943"/>
    </row>
    <row r="2250" spans="1:3" ht="16.95" customHeight="1" x14ac:dyDescent="0.3">
      <c r="A2250" s="943"/>
      <c r="B2250" s="943"/>
      <c r="C2250" s="943"/>
    </row>
    <row r="2251" spans="1:3" ht="16.95" customHeight="1" x14ac:dyDescent="0.3">
      <c r="A2251" s="943"/>
      <c r="B2251" s="943"/>
      <c r="C2251" s="943"/>
    </row>
    <row r="2252" spans="1:3" ht="16.95" customHeight="1" x14ac:dyDescent="0.3">
      <c r="A2252" s="943"/>
      <c r="B2252" s="943"/>
      <c r="C2252" s="943"/>
    </row>
    <row r="2253" spans="1:3" ht="16.95" customHeight="1" x14ac:dyDescent="0.3">
      <c r="A2253" s="943"/>
      <c r="B2253" s="943"/>
      <c r="C2253" s="943"/>
    </row>
    <row r="2254" spans="1:3" ht="16.95" customHeight="1" x14ac:dyDescent="0.3">
      <c r="A2254" s="943"/>
      <c r="B2254" s="943"/>
      <c r="C2254" s="943"/>
    </row>
    <row r="2255" spans="1:3" ht="16.95" customHeight="1" x14ac:dyDescent="0.3">
      <c r="A2255" s="943"/>
      <c r="B2255" s="943"/>
      <c r="C2255" s="943"/>
    </row>
    <row r="2256" spans="1:3" ht="16.95" customHeight="1" x14ac:dyDescent="0.3">
      <c r="A2256" s="943"/>
      <c r="B2256" s="943"/>
      <c r="C2256" s="943"/>
    </row>
    <row r="2257" spans="1:3" ht="16.95" customHeight="1" x14ac:dyDescent="0.3">
      <c r="A2257" s="943"/>
      <c r="B2257" s="943"/>
      <c r="C2257" s="943"/>
    </row>
    <row r="2258" spans="1:3" ht="16.95" customHeight="1" x14ac:dyDescent="0.3">
      <c r="A2258" s="943"/>
      <c r="B2258" s="943"/>
      <c r="C2258" s="943"/>
    </row>
    <row r="2259" spans="1:3" ht="16.95" customHeight="1" x14ac:dyDescent="0.3">
      <c r="A2259" s="943"/>
      <c r="B2259" s="943"/>
      <c r="C2259" s="943"/>
    </row>
    <row r="2260" spans="1:3" ht="16.95" customHeight="1" x14ac:dyDescent="0.3">
      <c r="A2260" s="943"/>
      <c r="B2260" s="943"/>
      <c r="C2260" s="943"/>
    </row>
    <row r="2261" spans="1:3" ht="16.95" customHeight="1" x14ac:dyDescent="0.3">
      <c r="A2261" s="943"/>
      <c r="B2261" s="943"/>
      <c r="C2261" s="943"/>
    </row>
    <row r="2262" spans="1:3" ht="16.95" customHeight="1" x14ac:dyDescent="0.3">
      <c r="A2262" s="943"/>
      <c r="B2262" s="943"/>
      <c r="C2262" s="943"/>
    </row>
    <row r="2263" spans="1:3" ht="16.95" customHeight="1" x14ac:dyDescent="0.3">
      <c r="A2263" s="943"/>
      <c r="B2263" s="943"/>
      <c r="C2263" s="943"/>
    </row>
    <row r="2264" spans="1:3" ht="16.95" customHeight="1" x14ac:dyDescent="0.3">
      <c r="A2264" s="943"/>
      <c r="B2264" s="943"/>
      <c r="C2264" s="943"/>
    </row>
    <row r="2265" spans="1:3" ht="16.95" customHeight="1" x14ac:dyDescent="0.3">
      <c r="A2265" s="943"/>
      <c r="B2265" s="943"/>
      <c r="C2265" s="943"/>
    </row>
    <row r="2266" spans="1:3" ht="16.95" customHeight="1" x14ac:dyDescent="0.3">
      <c r="A2266" s="943"/>
      <c r="B2266" s="943"/>
      <c r="C2266" s="943"/>
    </row>
    <row r="2267" spans="1:3" ht="16.95" customHeight="1" x14ac:dyDescent="0.3">
      <c r="A2267" s="943"/>
      <c r="B2267" s="943"/>
      <c r="C2267" s="943"/>
    </row>
    <row r="2268" spans="1:3" ht="16.95" customHeight="1" x14ac:dyDescent="0.3">
      <c r="A2268" s="943"/>
      <c r="B2268" s="943"/>
      <c r="C2268" s="943"/>
    </row>
    <row r="2269" spans="1:3" ht="16.95" customHeight="1" x14ac:dyDescent="0.3">
      <c r="A2269" s="943"/>
      <c r="B2269" s="943"/>
      <c r="C2269" s="943"/>
    </row>
    <row r="2270" spans="1:3" ht="16.95" customHeight="1" x14ac:dyDescent="0.3">
      <c r="A2270" s="943"/>
      <c r="B2270" s="943"/>
      <c r="C2270" s="943"/>
    </row>
    <row r="2271" spans="1:3" ht="16.95" customHeight="1" x14ac:dyDescent="0.3">
      <c r="A2271" s="943"/>
      <c r="B2271" s="943"/>
      <c r="C2271" s="943"/>
    </row>
    <row r="2272" spans="1:3" ht="16.95" customHeight="1" x14ac:dyDescent="0.3">
      <c r="A2272" s="943"/>
      <c r="B2272" s="943"/>
      <c r="C2272" s="943"/>
    </row>
    <row r="2273" spans="1:3" ht="16.95" customHeight="1" x14ac:dyDescent="0.3">
      <c r="A2273" s="943"/>
      <c r="B2273" s="943"/>
      <c r="C2273" s="943"/>
    </row>
    <row r="2274" spans="1:3" ht="16.95" customHeight="1" x14ac:dyDescent="0.3">
      <c r="A2274" s="943"/>
      <c r="B2274" s="943"/>
      <c r="C2274" s="943"/>
    </row>
    <row r="2275" spans="1:3" ht="16.95" customHeight="1" x14ac:dyDescent="0.3">
      <c r="A2275" s="943"/>
      <c r="B2275" s="943"/>
      <c r="C2275" s="943"/>
    </row>
    <row r="2276" spans="1:3" ht="16.95" customHeight="1" x14ac:dyDescent="0.3">
      <c r="A2276" s="943"/>
      <c r="B2276" s="943"/>
      <c r="C2276" s="943"/>
    </row>
    <row r="2277" spans="1:3" ht="16.95" customHeight="1" x14ac:dyDescent="0.3">
      <c r="A2277" s="943"/>
      <c r="B2277" s="943"/>
      <c r="C2277" s="943"/>
    </row>
    <row r="2278" spans="1:3" ht="16.95" customHeight="1" x14ac:dyDescent="0.3">
      <c r="A2278" s="943"/>
      <c r="B2278" s="943"/>
      <c r="C2278" s="943"/>
    </row>
    <row r="2279" spans="1:3" ht="16.95" customHeight="1" x14ac:dyDescent="0.3">
      <c r="A2279" s="943"/>
      <c r="B2279" s="943"/>
      <c r="C2279" s="943"/>
    </row>
    <row r="2280" spans="1:3" ht="16.95" customHeight="1" x14ac:dyDescent="0.3">
      <c r="A2280" s="943"/>
      <c r="B2280" s="943"/>
      <c r="C2280" s="943"/>
    </row>
    <row r="2281" spans="1:3" ht="16.95" customHeight="1" x14ac:dyDescent="0.3">
      <c r="A2281" s="943"/>
      <c r="B2281" s="943"/>
      <c r="C2281" s="943"/>
    </row>
    <row r="2282" spans="1:3" ht="16.95" customHeight="1" x14ac:dyDescent="0.3">
      <c r="A2282" s="943"/>
      <c r="B2282" s="943"/>
      <c r="C2282" s="943"/>
    </row>
    <row r="2283" spans="1:3" ht="16.95" customHeight="1" x14ac:dyDescent="0.3">
      <c r="A2283" s="943"/>
      <c r="B2283" s="943"/>
      <c r="C2283" s="943"/>
    </row>
    <row r="2284" spans="1:3" ht="16.95" customHeight="1" x14ac:dyDescent="0.3">
      <c r="A2284" s="943"/>
      <c r="B2284" s="943"/>
      <c r="C2284" s="943"/>
    </row>
    <row r="2285" spans="1:3" ht="16.95" customHeight="1" x14ac:dyDescent="0.3">
      <c r="A2285" s="943"/>
      <c r="B2285" s="943"/>
      <c r="C2285" s="943"/>
    </row>
    <row r="2286" spans="1:3" ht="16.95" customHeight="1" x14ac:dyDescent="0.3">
      <c r="A2286" s="943"/>
      <c r="B2286" s="943"/>
      <c r="C2286" s="943"/>
    </row>
    <row r="2287" spans="1:3" ht="16.95" customHeight="1" x14ac:dyDescent="0.3">
      <c r="A2287" s="943"/>
      <c r="B2287" s="943"/>
      <c r="C2287" s="943"/>
    </row>
    <row r="2288" spans="1:3" ht="16.95" customHeight="1" x14ac:dyDescent="0.3">
      <c r="A2288" s="943"/>
      <c r="B2288" s="943"/>
      <c r="C2288" s="943"/>
    </row>
    <row r="2289" spans="1:3" ht="16.95" customHeight="1" x14ac:dyDescent="0.3">
      <c r="A2289" s="943"/>
      <c r="B2289" s="943"/>
      <c r="C2289" s="943"/>
    </row>
    <row r="2290" spans="1:3" ht="16.95" customHeight="1" x14ac:dyDescent="0.3">
      <c r="A2290" s="943"/>
      <c r="B2290" s="943"/>
      <c r="C2290" s="943"/>
    </row>
    <row r="2291" spans="1:3" ht="16.95" customHeight="1" x14ac:dyDescent="0.3">
      <c r="A2291" s="943"/>
      <c r="B2291" s="943"/>
      <c r="C2291" s="943"/>
    </row>
    <row r="2292" spans="1:3" ht="16.95" customHeight="1" x14ac:dyDescent="0.3">
      <c r="A2292" s="943"/>
      <c r="B2292" s="943"/>
      <c r="C2292" s="943"/>
    </row>
    <row r="2293" spans="1:3" ht="16.95" customHeight="1" x14ac:dyDescent="0.3">
      <c r="A2293" s="943"/>
      <c r="B2293" s="943"/>
      <c r="C2293" s="943"/>
    </row>
    <row r="2294" spans="1:3" ht="16.95" customHeight="1" x14ac:dyDescent="0.3">
      <c r="A2294" s="943"/>
      <c r="B2294" s="943"/>
      <c r="C2294" s="943"/>
    </row>
    <row r="2295" spans="1:3" ht="16.95" customHeight="1" x14ac:dyDescent="0.3">
      <c r="A2295" s="943"/>
      <c r="B2295" s="943"/>
      <c r="C2295" s="943"/>
    </row>
    <row r="2296" spans="1:3" ht="16.95" customHeight="1" x14ac:dyDescent="0.3">
      <c r="A2296" s="943"/>
      <c r="B2296" s="943"/>
      <c r="C2296" s="943"/>
    </row>
    <row r="2297" spans="1:3" ht="16.95" customHeight="1" x14ac:dyDescent="0.3">
      <c r="A2297" s="943"/>
      <c r="B2297" s="943"/>
      <c r="C2297" s="943"/>
    </row>
    <row r="2298" spans="1:3" ht="16.95" customHeight="1" x14ac:dyDescent="0.3">
      <c r="A2298" s="943"/>
      <c r="B2298" s="943"/>
      <c r="C2298" s="943"/>
    </row>
    <row r="2299" spans="1:3" ht="16.95" customHeight="1" x14ac:dyDescent="0.3">
      <c r="A2299" s="943"/>
      <c r="B2299" s="943"/>
      <c r="C2299" s="943"/>
    </row>
    <row r="2300" spans="1:3" ht="16.95" customHeight="1" x14ac:dyDescent="0.3">
      <c r="A2300" s="943"/>
      <c r="B2300" s="943"/>
      <c r="C2300" s="943"/>
    </row>
    <row r="2301" spans="1:3" ht="16.95" customHeight="1" x14ac:dyDescent="0.3">
      <c r="A2301" s="943"/>
      <c r="B2301" s="943"/>
      <c r="C2301" s="943"/>
    </row>
    <row r="2302" spans="1:3" ht="16.95" customHeight="1" x14ac:dyDescent="0.3">
      <c r="A2302" s="943"/>
      <c r="B2302" s="943"/>
      <c r="C2302" s="943"/>
    </row>
    <row r="2303" spans="1:3" ht="16.95" customHeight="1" x14ac:dyDescent="0.3">
      <c r="A2303" s="943"/>
      <c r="B2303" s="943"/>
      <c r="C2303" s="943"/>
    </row>
    <row r="2304" spans="1:3" ht="16.95" customHeight="1" x14ac:dyDescent="0.3">
      <c r="A2304" s="943"/>
      <c r="B2304" s="943"/>
      <c r="C2304" s="943"/>
    </row>
    <row r="2305" spans="1:3" ht="16.95" customHeight="1" x14ac:dyDescent="0.3">
      <c r="A2305" s="943"/>
      <c r="B2305" s="943"/>
      <c r="C2305" s="943"/>
    </row>
    <row r="2306" spans="1:3" ht="16.95" customHeight="1" x14ac:dyDescent="0.3">
      <c r="A2306" s="943"/>
      <c r="B2306" s="943"/>
      <c r="C2306" s="943"/>
    </row>
    <row r="2307" spans="1:3" ht="16.95" customHeight="1" x14ac:dyDescent="0.3">
      <c r="A2307" s="943"/>
      <c r="B2307" s="943"/>
      <c r="C2307" s="943"/>
    </row>
    <row r="2308" spans="1:3" ht="16.95" customHeight="1" x14ac:dyDescent="0.3">
      <c r="A2308" s="943"/>
      <c r="B2308" s="943"/>
      <c r="C2308" s="943"/>
    </row>
    <row r="2309" spans="1:3" ht="16.95" customHeight="1" x14ac:dyDescent="0.3">
      <c r="A2309" s="943"/>
      <c r="B2309" s="943"/>
      <c r="C2309" s="943"/>
    </row>
    <row r="2310" spans="1:3" ht="16.95" customHeight="1" x14ac:dyDescent="0.3">
      <c r="A2310" s="943"/>
      <c r="B2310" s="943"/>
      <c r="C2310" s="943"/>
    </row>
    <row r="2311" spans="1:3" ht="16.95" customHeight="1" x14ac:dyDescent="0.3">
      <c r="A2311" s="943"/>
      <c r="B2311" s="943"/>
      <c r="C2311" s="943"/>
    </row>
    <row r="2312" spans="1:3" ht="16.95" customHeight="1" x14ac:dyDescent="0.3">
      <c r="A2312" s="943"/>
      <c r="B2312" s="943"/>
      <c r="C2312" s="943"/>
    </row>
    <row r="2313" spans="1:3" ht="16.95" customHeight="1" x14ac:dyDescent="0.3">
      <c r="A2313" s="943"/>
      <c r="B2313" s="943"/>
      <c r="C2313" s="943"/>
    </row>
    <row r="2314" spans="1:3" ht="16.95" customHeight="1" x14ac:dyDescent="0.3">
      <c r="A2314" s="943"/>
      <c r="B2314" s="943"/>
      <c r="C2314" s="943"/>
    </row>
    <row r="2315" spans="1:3" ht="16.95" customHeight="1" x14ac:dyDescent="0.3">
      <c r="A2315" s="943"/>
      <c r="B2315" s="943"/>
      <c r="C2315" s="943"/>
    </row>
    <row r="2316" spans="1:3" ht="16.95" customHeight="1" x14ac:dyDescent="0.3">
      <c r="A2316" s="943"/>
      <c r="B2316" s="943"/>
      <c r="C2316" s="943"/>
    </row>
    <row r="2317" spans="1:3" ht="16.95" customHeight="1" x14ac:dyDescent="0.3">
      <c r="A2317" s="943"/>
      <c r="B2317" s="943"/>
      <c r="C2317" s="943"/>
    </row>
    <row r="2318" spans="1:3" ht="16.95" customHeight="1" x14ac:dyDescent="0.3">
      <c r="A2318" s="943"/>
      <c r="B2318" s="943"/>
      <c r="C2318" s="943"/>
    </row>
    <row r="2319" spans="1:3" ht="16.95" customHeight="1" x14ac:dyDescent="0.3">
      <c r="A2319" s="943"/>
      <c r="B2319" s="943"/>
      <c r="C2319" s="943"/>
    </row>
    <row r="2320" spans="1:3" ht="16.95" customHeight="1" x14ac:dyDescent="0.3">
      <c r="A2320" s="943"/>
      <c r="B2320" s="943"/>
      <c r="C2320" s="943"/>
    </row>
    <row r="2321" spans="1:3" ht="16.95" customHeight="1" x14ac:dyDescent="0.3">
      <c r="A2321" s="943"/>
      <c r="B2321" s="943"/>
      <c r="C2321" s="943"/>
    </row>
    <row r="2322" spans="1:3" ht="16.95" customHeight="1" x14ac:dyDescent="0.3">
      <c r="A2322" s="943"/>
      <c r="B2322" s="943"/>
      <c r="C2322" s="943"/>
    </row>
    <row r="2323" spans="1:3" ht="16.95" customHeight="1" x14ac:dyDescent="0.3">
      <c r="A2323" s="943"/>
      <c r="B2323" s="943"/>
      <c r="C2323" s="943"/>
    </row>
    <row r="2324" spans="1:3" ht="16.95" customHeight="1" x14ac:dyDescent="0.3">
      <c r="A2324" s="943"/>
      <c r="B2324" s="943"/>
      <c r="C2324" s="943"/>
    </row>
    <row r="2325" spans="1:3" ht="16.95" customHeight="1" x14ac:dyDescent="0.3">
      <c r="A2325" s="943"/>
      <c r="B2325" s="943"/>
      <c r="C2325" s="943"/>
    </row>
    <row r="2326" spans="1:3" ht="16.95" customHeight="1" x14ac:dyDescent="0.3">
      <c r="A2326" s="943"/>
      <c r="B2326" s="943"/>
      <c r="C2326" s="943"/>
    </row>
    <row r="2327" spans="1:3" ht="16.95" customHeight="1" x14ac:dyDescent="0.3">
      <c r="A2327" s="943"/>
      <c r="B2327" s="943"/>
      <c r="C2327" s="943"/>
    </row>
    <row r="2328" spans="1:3" ht="16.95" customHeight="1" x14ac:dyDescent="0.3">
      <c r="A2328" s="943"/>
      <c r="B2328" s="943"/>
      <c r="C2328" s="943"/>
    </row>
    <row r="2329" spans="1:3" ht="16.95" customHeight="1" x14ac:dyDescent="0.3">
      <c r="A2329" s="943"/>
      <c r="B2329" s="943"/>
      <c r="C2329" s="943"/>
    </row>
    <row r="2330" spans="1:3" ht="16.95" customHeight="1" x14ac:dyDescent="0.3">
      <c r="A2330" s="943"/>
      <c r="B2330" s="943"/>
      <c r="C2330" s="943"/>
    </row>
    <row r="2331" spans="1:3" ht="16.95" customHeight="1" x14ac:dyDescent="0.3">
      <c r="A2331" s="943"/>
      <c r="B2331" s="943"/>
      <c r="C2331" s="943"/>
    </row>
    <row r="2332" spans="1:3" ht="16.95" customHeight="1" x14ac:dyDescent="0.3">
      <c r="A2332" s="943"/>
      <c r="B2332" s="943"/>
      <c r="C2332" s="943"/>
    </row>
    <row r="2333" spans="1:3" ht="16.95" customHeight="1" x14ac:dyDescent="0.3">
      <c r="A2333" s="943"/>
      <c r="B2333" s="943"/>
      <c r="C2333" s="943"/>
    </row>
    <row r="2334" spans="1:3" ht="16.95" customHeight="1" x14ac:dyDescent="0.3">
      <c r="A2334" s="943"/>
      <c r="B2334" s="943"/>
      <c r="C2334" s="943"/>
    </row>
    <row r="2335" spans="1:3" ht="16.95" customHeight="1" x14ac:dyDescent="0.3">
      <c r="A2335" s="943"/>
      <c r="B2335" s="943"/>
      <c r="C2335" s="943"/>
    </row>
    <row r="2336" spans="1:3" ht="16.95" customHeight="1" x14ac:dyDescent="0.3">
      <c r="A2336" s="943"/>
      <c r="B2336" s="943"/>
      <c r="C2336" s="943"/>
    </row>
    <row r="2337" spans="1:3" ht="16.95" customHeight="1" x14ac:dyDescent="0.3">
      <c r="A2337" s="943"/>
      <c r="B2337" s="943"/>
      <c r="C2337" s="943"/>
    </row>
    <row r="2338" spans="1:3" ht="16.95" customHeight="1" x14ac:dyDescent="0.3">
      <c r="A2338" s="943"/>
      <c r="B2338" s="943"/>
      <c r="C2338" s="943"/>
    </row>
    <row r="2339" spans="1:3" ht="16.95" customHeight="1" x14ac:dyDescent="0.3">
      <c r="A2339" s="943"/>
      <c r="B2339" s="943"/>
      <c r="C2339" s="943"/>
    </row>
    <row r="2340" spans="1:3" ht="16.95" customHeight="1" x14ac:dyDescent="0.3">
      <c r="A2340" s="943"/>
      <c r="B2340" s="943"/>
      <c r="C2340" s="943"/>
    </row>
    <row r="2341" spans="1:3" ht="16.95" customHeight="1" x14ac:dyDescent="0.3">
      <c r="A2341" s="943"/>
      <c r="B2341" s="943"/>
      <c r="C2341" s="943"/>
    </row>
    <row r="2342" spans="1:3" ht="16.95" customHeight="1" x14ac:dyDescent="0.3">
      <c r="A2342" s="943"/>
      <c r="B2342" s="943"/>
      <c r="C2342" s="943"/>
    </row>
    <row r="2343" spans="1:3" ht="16.95" customHeight="1" x14ac:dyDescent="0.3">
      <c r="A2343" s="943"/>
      <c r="B2343" s="943"/>
      <c r="C2343" s="943"/>
    </row>
    <row r="2344" spans="1:3" ht="16.95" customHeight="1" x14ac:dyDescent="0.3">
      <c r="A2344" s="943"/>
      <c r="B2344" s="943"/>
      <c r="C2344" s="943"/>
    </row>
    <row r="2345" spans="1:3" ht="16.95" customHeight="1" x14ac:dyDescent="0.3">
      <c r="A2345" s="943"/>
      <c r="B2345" s="943"/>
      <c r="C2345" s="943"/>
    </row>
    <row r="2346" spans="1:3" ht="16.95" customHeight="1" x14ac:dyDescent="0.3">
      <c r="A2346" s="943"/>
      <c r="B2346" s="943"/>
      <c r="C2346" s="943"/>
    </row>
    <row r="2347" spans="1:3" ht="16.95" customHeight="1" x14ac:dyDescent="0.3">
      <c r="A2347" s="943"/>
      <c r="B2347" s="943"/>
      <c r="C2347" s="943"/>
    </row>
    <row r="2348" spans="1:3" ht="16.95" customHeight="1" x14ac:dyDescent="0.3">
      <c r="A2348" s="943"/>
      <c r="B2348" s="943"/>
      <c r="C2348" s="943"/>
    </row>
    <row r="2349" spans="1:3" ht="16.95" customHeight="1" x14ac:dyDescent="0.3">
      <c r="A2349" s="943"/>
      <c r="B2349" s="943"/>
      <c r="C2349" s="943"/>
    </row>
    <row r="2350" spans="1:3" ht="16.95" customHeight="1" x14ac:dyDescent="0.3">
      <c r="A2350" s="943"/>
      <c r="B2350" s="943"/>
      <c r="C2350" s="943"/>
    </row>
    <row r="2351" spans="1:3" ht="16.95" customHeight="1" x14ac:dyDescent="0.3">
      <c r="A2351" s="943"/>
      <c r="B2351" s="943"/>
      <c r="C2351" s="943"/>
    </row>
    <row r="2352" spans="1:3" ht="16.95" customHeight="1" x14ac:dyDescent="0.3">
      <c r="A2352" s="943"/>
      <c r="B2352" s="943"/>
      <c r="C2352" s="943"/>
    </row>
    <row r="2353" spans="1:3" ht="16.95" customHeight="1" x14ac:dyDescent="0.3">
      <c r="A2353" s="943"/>
      <c r="B2353" s="943"/>
      <c r="C2353" s="943"/>
    </row>
    <row r="2354" spans="1:3" ht="16.95" customHeight="1" x14ac:dyDescent="0.3">
      <c r="A2354" s="943"/>
      <c r="B2354" s="943"/>
      <c r="C2354" s="943"/>
    </row>
    <row r="2355" spans="1:3" ht="16.95" customHeight="1" x14ac:dyDescent="0.3">
      <c r="A2355" s="943"/>
      <c r="B2355" s="943"/>
      <c r="C2355" s="943"/>
    </row>
    <row r="2356" spans="1:3" ht="16.95" customHeight="1" x14ac:dyDescent="0.3">
      <c r="A2356" s="943"/>
      <c r="B2356" s="943"/>
      <c r="C2356" s="943"/>
    </row>
    <row r="2357" spans="1:3" ht="16.95" customHeight="1" x14ac:dyDescent="0.3">
      <c r="A2357" s="943"/>
      <c r="B2357" s="943"/>
      <c r="C2357" s="943"/>
    </row>
    <row r="2358" spans="1:3" ht="16.95" customHeight="1" x14ac:dyDescent="0.3">
      <c r="A2358" s="943"/>
      <c r="B2358" s="943"/>
      <c r="C2358" s="943"/>
    </row>
    <row r="2359" spans="1:3" ht="16.95" customHeight="1" x14ac:dyDescent="0.3">
      <c r="A2359" s="943"/>
      <c r="B2359" s="943"/>
      <c r="C2359" s="943"/>
    </row>
    <row r="2360" spans="1:3" ht="16.95" customHeight="1" x14ac:dyDescent="0.3">
      <c r="A2360" s="943"/>
      <c r="B2360" s="943"/>
      <c r="C2360" s="943"/>
    </row>
    <row r="2361" spans="1:3" ht="16.95" customHeight="1" x14ac:dyDescent="0.3">
      <c r="A2361" s="943"/>
      <c r="B2361" s="943"/>
      <c r="C2361" s="943"/>
    </row>
    <row r="2362" spans="1:3" ht="16.95" customHeight="1" x14ac:dyDescent="0.3">
      <c r="A2362" s="943"/>
      <c r="B2362" s="943"/>
      <c r="C2362" s="943"/>
    </row>
    <row r="2363" spans="1:3" ht="16.95" customHeight="1" x14ac:dyDescent="0.3">
      <c r="A2363" s="943"/>
      <c r="B2363" s="943"/>
      <c r="C2363" s="943"/>
    </row>
    <row r="2364" spans="1:3" ht="16.95" customHeight="1" x14ac:dyDescent="0.3">
      <c r="A2364" s="943"/>
      <c r="B2364" s="943"/>
      <c r="C2364" s="943"/>
    </row>
    <row r="2365" spans="1:3" ht="16.95" customHeight="1" x14ac:dyDescent="0.3">
      <c r="A2365" s="943"/>
      <c r="B2365" s="943"/>
      <c r="C2365" s="943"/>
    </row>
    <row r="2366" spans="1:3" ht="16.95" customHeight="1" x14ac:dyDescent="0.3">
      <c r="A2366" s="943"/>
      <c r="B2366" s="943"/>
      <c r="C2366" s="943"/>
    </row>
    <row r="2367" spans="1:3" ht="16.95" customHeight="1" x14ac:dyDescent="0.3">
      <c r="A2367" s="943"/>
      <c r="B2367" s="943"/>
      <c r="C2367" s="943"/>
    </row>
    <row r="2368" spans="1:3" ht="16.95" customHeight="1" x14ac:dyDescent="0.3">
      <c r="A2368" s="943"/>
      <c r="B2368" s="943"/>
      <c r="C2368" s="943"/>
    </row>
    <row r="2369" spans="1:3" ht="16.95" customHeight="1" x14ac:dyDescent="0.3">
      <c r="A2369" s="943"/>
      <c r="B2369" s="943"/>
      <c r="C2369" s="943"/>
    </row>
    <row r="2370" spans="1:3" ht="16.95" customHeight="1" x14ac:dyDescent="0.3">
      <c r="A2370" s="943"/>
      <c r="B2370" s="943"/>
      <c r="C2370" s="943"/>
    </row>
    <row r="2371" spans="1:3" ht="16.95" customHeight="1" x14ac:dyDescent="0.3">
      <c r="A2371" s="943"/>
      <c r="B2371" s="943"/>
      <c r="C2371" s="943"/>
    </row>
    <row r="2372" spans="1:3" ht="16.95" customHeight="1" x14ac:dyDescent="0.3">
      <c r="A2372" s="943"/>
      <c r="B2372" s="943"/>
      <c r="C2372" s="943"/>
    </row>
    <row r="2373" spans="1:3" ht="16.95" customHeight="1" x14ac:dyDescent="0.3">
      <c r="A2373" s="943"/>
      <c r="B2373" s="943"/>
      <c r="C2373" s="943"/>
    </row>
    <row r="2374" spans="1:3" ht="16.95" customHeight="1" x14ac:dyDescent="0.3">
      <c r="A2374" s="943"/>
      <c r="B2374" s="943"/>
      <c r="C2374" s="943"/>
    </row>
    <row r="2375" spans="1:3" ht="16.95" customHeight="1" x14ac:dyDescent="0.3">
      <c r="A2375" s="943"/>
      <c r="B2375" s="943"/>
      <c r="C2375" s="943"/>
    </row>
    <row r="2376" spans="1:3" ht="16.95" customHeight="1" x14ac:dyDescent="0.3">
      <c r="A2376" s="943"/>
      <c r="B2376" s="943"/>
      <c r="C2376" s="943"/>
    </row>
    <row r="2377" spans="1:3" ht="16.95" customHeight="1" x14ac:dyDescent="0.3">
      <c r="A2377" s="943"/>
      <c r="B2377" s="943"/>
      <c r="C2377" s="943"/>
    </row>
    <row r="2378" spans="1:3" ht="16.95" customHeight="1" x14ac:dyDescent="0.3">
      <c r="A2378" s="943"/>
      <c r="B2378" s="943"/>
      <c r="C2378" s="943"/>
    </row>
    <row r="2379" spans="1:3" ht="16.95" customHeight="1" x14ac:dyDescent="0.3">
      <c r="A2379" s="943"/>
      <c r="B2379" s="943"/>
      <c r="C2379" s="943"/>
    </row>
    <row r="2380" spans="1:3" ht="16.95" customHeight="1" x14ac:dyDescent="0.3">
      <c r="A2380" s="943"/>
      <c r="B2380" s="943"/>
      <c r="C2380" s="943"/>
    </row>
    <row r="2381" spans="1:3" ht="16.95" customHeight="1" x14ac:dyDescent="0.3">
      <c r="A2381" s="943"/>
      <c r="B2381" s="943"/>
      <c r="C2381" s="943"/>
    </row>
    <row r="2382" spans="1:3" ht="16.95" customHeight="1" x14ac:dyDescent="0.3">
      <c r="A2382" s="943"/>
      <c r="B2382" s="943"/>
      <c r="C2382" s="943"/>
    </row>
    <row r="2383" spans="1:3" ht="16.95" customHeight="1" x14ac:dyDescent="0.3">
      <c r="A2383" s="943"/>
      <c r="B2383" s="943"/>
      <c r="C2383" s="943"/>
    </row>
    <row r="2384" spans="1:3" ht="16.95" customHeight="1" x14ac:dyDescent="0.3">
      <c r="A2384" s="943"/>
      <c r="B2384" s="943"/>
      <c r="C2384" s="943"/>
    </row>
    <row r="2385" spans="1:3" ht="16.95" customHeight="1" x14ac:dyDescent="0.3">
      <c r="A2385" s="943"/>
      <c r="B2385" s="943"/>
      <c r="C2385" s="943"/>
    </row>
    <row r="2386" spans="1:3" ht="16.95" customHeight="1" x14ac:dyDescent="0.3">
      <c r="A2386" s="943"/>
      <c r="B2386" s="943"/>
      <c r="C2386" s="943"/>
    </row>
    <row r="2387" spans="1:3" ht="16.95" customHeight="1" x14ac:dyDescent="0.3">
      <c r="A2387" s="943"/>
      <c r="B2387" s="943"/>
      <c r="C2387" s="943"/>
    </row>
    <row r="2388" spans="1:3" ht="16.95" customHeight="1" x14ac:dyDescent="0.3">
      <c r="A2388" s="943"/>
      <c r="B2388" s="943"/>
      <c r="C2388" s="943"/>
    </row>
    <row r="2389" spans="1:3" ht="16.95" customHeight="1" x14ac:dyDescent="0.3">
      <c r="A2389" s="943"/>
      <c r="B2389" s="943"/>
      <c r="C2389" s="943"/>
    </row>
    <row r="2390" spans="1:3" ht="16.95" customHeight="1" x14ac:dyDescent="0.3">
      <c r="A2390" s="943"/>
      <c r="B2390" s="943"/>
      <c r="C2390" s="943"/>
    </row>
    <row r="2391" spans="1:3" ht="16.95" customHeight="1" x14ac:dyDescent="0.3">
      <c r="A2391" s="943"/>
      <c r="B2391" s="943"/>
      <c r="C2391" s="943"/>
    </row>
    <row r="2392" spans="1:3" ht="16.95" customHeight="1" x14ac:dyDescent="0.3">
      <c r="A2392" s="943"/>
      <c r="B2392" s="943"/>
      <c r="C2392" s="943"/>
    </row>
    <row r="2393" spans="1:3" ht="16.95" customHeight="1" x14ac:dyDescent="0.3">
      <c r="A2393" s="943"/>
      <c r="B2393" s="943"/>
      <c r="C2393" s="943"/>
    </row>
    <row r="2394" spans="1:3" ht="16.95" customHeight="1" x14ac:dyDescent="0.3">
      <c r="A2394" s="943"/>
      <c r="B2394" s="943"/>
      <c r="C2394" s="943"/>
    </row>
    <row r="2395" spans="1:3" ht="16.95" customHeight="1" x14ac:dyDescent="0.3">
      <c r="A2395" s="943"/>
      <c r="B2395" s="943"/>
      <c r="C2395" s="943"/>
    </row>
    <row r="2396" spans="1:3" ht="16.95" customHeight="1" x14ac:dyDescent="0.3">
      <c r="A2396" s="943"/>
      <c r="B2396" s="943"/>
      <c r="C2396" s="943"/>
    </row>
    <row r="2397" spans="1:3" ht="16.95" customHeight="1" x14ac:dyDescent="0.3">
      <c r="A2397" s="943"/>
      <c r="B2397" s="943"/>
      <c r="C2397" s="943"/>
    </row>
    <row r="2398" spans="1:3" ht="16.95" customHeight="1" x14ac:dyDescent="0.3">
      <c r="A2398" s="943"/>
      <c r="B2398" s="943"/>
      <c r="C2398" s="943"/>
    </row>
    <row r="2399" spans="1:3" ht="16.95" customHeight="1" x14ac:dyDescent="0.3">
      <c r="A2399" s="943"/>
      <c r="B2399" s="943"/>
      <c r="C2399" s="943"/>
    </row>
    <row r="2400" spans="1:3" ht="16.95" customHeight="1" x14ac:dyDescent="0.3">
      <c r="A2400" s="943"/>
      <c r="B2400" s="943"/>
      <c r="C2400" s="943"/>
    </row>
    <row r="2401" spans="1:3" ht="16.95" customHeight="1" x14ac:dyDescent="0.3">
      <c r="A2401" s="943"/>
      <c r="B2401" s="943"/>
      <c r="C2401" s="943"/>
    </row>
    <row r="2402" spans="1:3" ht="16.95" customHeight="1" x14ac:dyDescent="0.3">
      <c r="A2402" s="943"/>
      <c r="B2402" s="943"/>
      <c r="C2402" s="943"/>
    </row>
    <row r="2403" spans="1:3" ht="16.95" customHeight="1" x14ac:dyDescent="0.3">
      <c r="A2403" s="943"/>
      <c r="B2403" s="943"/>
      <c r="C2403" s="943"/>
    </row>
    <row r="2404" spans="1:3" ht="16.95" customHeight="1" x14ac:dyDescent="0.3">
      <c r="A2404" s="943"/>
      <c r="B2404" s="943"/>
      <c r="C2404" s="943"/>
    </row>
    <row r="2405" spans="1:3" ht="16.95" customHeight="1" x14ac:dyDescent="0.3">
      <c r="A2405" s="943"/>
      <c r="B2405" s="943"/>
      <c r="C2405" s="943"/>
    </row>
    <row r="2406" spans="1:3" ht="16.95" customHeight="1" x14ac:dyDescent="0.3">
      <c r="A2406" s="943"/>
      <c r="B2406" s="943"/>
      <c r="C2406" s="943"/>
    </row>
    <row r="2407" spans="1:3" ht="16.95" customHeight="1" x14ac:dyDescent="0.3">
      <c r="A2407" s="943"/>
      <c r="B2407" s="943"/>
      <c r="C2407" s="943"/>
    </row>
    <row r="2408" spans="1:3" ht="16.95" customHeight="1" x14ac:dyDescent="0.3">
      <c r="A2408" s="943"/>
      <c r="B2408" s="943"/>
      <c r="C2408" s="943"/>
    </row>
    <row r="2409" spans="1:3" ht="16.95" customHeight="1" x14ac:dyDescent="0.3">
      <c r="A2409" s="943"/>
      <c r="B2409" s="943"/>
      <c r="C2409" s="943"/>
    </row>
    <row r="2410" spans="1:3" ht="16.95" customHeight="1" x14ac:dyDescent="0.3">
      <c r="A2410" s="943"/>
      <c r="B2410" s="943"/>
      <c r="C2410" s="943"/>
    </row>
    <row r="2411" spans="1:3" ht="16.95" customHeight="1" x14ac:dyDescent="0.3">
      <c r="A2411" s="943"/>
      <c r="B2411" s="943"/>
      <c r="C2411" s="943"/>
    </row>
    <row r="2412" spans="1:3" ht="16.95" customHeight="1" x14ac:dyDescent="0.3">
      <c r="A2412" s="943"/>
      <c r="B2412" s="943"/>
      <c r="C2412" s="943"/>
    </row>
    <row r="2413" spans="1:3" ht="16.95" customHeight="1" x14ac:dyDescent="0.3">
      <c r="A2413" s="943"/>
      <c r="B2413" s="943"/>
      <c r="C2413" s="943"/>
    </row>
    <row r="2414" spans="1:3" ht="16.95" customHeight="1" x14ac:dyDescent="0.3">
      <c r="A2414" s="943"/>
      <c r="B2414" s="943"/>
      <c r="C2414" s="943"/>
    </row>
    <row r="2415" spans="1:3" ht="16.95" customHeight="1" x14ac:dyDescent="0.3">
      <c r="A2415" s="943"/>
      <c r="B2415" s="943"/>
      <c r="C2415" s="943"/>
    </row>
    <row r="2416" spans="1:3" ht="16.95" customHeight="1" x14ac:dyDescent="0.3">
      <c r="A2416" s="943"/>
      <c r="B2416" s="943"/>
      <c r="C2416" s="943"/>
    </row>
    <row r="2417" spans="1:3" ht="16.95" customHeight="1" x14ac:dyDescent="0.3">
      <c r="A2417" s="943"/>
      <c r="B2417" s="943"/>
      <c r="C2417" s="943"/>
    </row>
    <row r="2418" spans="1:3" ht="16.95" customHeight="1" x14ac:dyDescent="0.3">
      <c r="A2418" s="943"/>
      <c r="B2418" s="943"/>
      <c r="C2418" s="943"/>
    </row>
    <row r="2419" spans="1:3" ht="16.95" customHeight="1" x14ac:dyDescent="0.3">
      <c r="A2419" s="943"/>
      <c r="B2419" s="943"/>
      <c r="C2419" s="943"/>
    </row>
    <row r="2420" spans="1:3" ht="16.95" customHeight="1" x14ac:dyDescent="0.3">
      <c r="A2420" s="943"/>
      <c r="B2420" s="943"/>
      <c r="C2420" s="943"/>
    </row>
    <row r="2421" spans="1:3" ht="16.95" customHeight="1" x14ac:dyDescent="0.3">
      <c r="A2421" s="943"/>
      <c r="B2421" s="943"/>
      <c r="C2421" s="943"/>
    </row>
    <row r="2422" spans="1:3" ht="16.95" customHeight="1" x14ac:dyDescent="0.3">
      <c r="A2422" s="943"/>
      <c r="B2422" s="943"/>
      <c r="C2422" s="943"/>
    </row>
    <row r="2423" spans="1:3" ht="16.95" customHeight="1" x14ac:dyDescent="0.3">
      <c r="A2423" s="943"/>
      <c r="B2423" s="943"/>
      <c r="C2423" s="943"/>
    </row>
    <row r="2424" spans="1:3" ht="16.95" customHeight="1" x14ac:dyDescent="0.3">
      <c r="A2424" s="943"/>
      <c r="B2424" s="943"/>
      <c r="C2424" s="943"/>
    </row>
    <row r="2425" spans="1:3" ht="16.95" customHeight="1" x14ac:dyDescent="0.3">
      <c r="A2425" s="943"/>
      <c r="B2425" s="943"/>
      <c r="C2425" s="943"/>
    </row>
    <row r="2426" spans="1:3" ht="16.95" customHeight="1" x14ac:dyDescent="0.3">
      <c r="A2426" s="943"/>
      <c r="B2426" s="943"/>
      <c r="C2426" s="943"/>
    </row>
    <row r="2427" spans="1:3" ht="16.95" customHeight="1" x14ac:dyDescent="0.3">
      <c r="A2427" s="943"/>
      <c r="B2427" s="943"/>
      <c r="C2427" s="943"/>
    </row>
    <row r="2428" spans="1:3" ht="16.95" customHeight="1" x14ac:dyDescent="0.3">
      <c r="A2428" s="943"/>
      <c r="B2428" s="943"/>
      <c r="C2428" s="943"/>
    </row>
    <row r="2429" spans="1:3" ht="16.95" customHeight="1" x14ac:dyDescent="0.3">
      <c r="A2429" s="943"/>
      <c r="B2429" s="943"/>
      <c r="C2429" s="943"/>
    </row>
    <row r="2430" spans="1:3" ht="16.95" customHeight="1" x14ac:dyDescent="0.3">
      <c r="A2430" s="943"/>
      <c r="B2430" s="943"/>
      <c r="C2430" s="943"/>
    </row>
    <row r="2431" spans="1:3" ht="16.95" customHeight="1" x14ac:dyDescent="0.3">
      <c r="A2431" s="943"/>
      <c r="B2431" s="943"/>
      <c r="C2431" s="943"/>
    </row>
    <row r="2432" spans="1:3" ht="16.95" customHeight="1" x14ac:dyDescent="0.3">
      <c r="A2432" s="943"/>
      <c r="B2432" s="943"/>
      <c r="C2432" s="943"/>
    </row>
    <row r="2433" spans="1:3" ht="16.95" customHeight="1" x14ac:dyDescent="0.3">
      <c r="A2433" s="943"/>
      <c r="B2433" s="943"/>
      <c r="C2433" s="943"/>
    </row>
    <row r="2434" spans="1:3" ht="16.95" customHeight="1" x14ac:dyDescent="0.3">
      <c r="A2434" s="943"/>
      <c r="B2434" s="943"/>
      <c r="C2434" s="943"/>
    </row>
    <row r="2435" spans="1:3" ht="16.95" customHeight="1" x14ac:dyDescent="0.3">
      <c r="A2435" s="943"/>
      <c r="B2435" s="943"/>
      <c r="C2435" s="943"/>
    </row>
    <row r="2436" spans="1:3" ht="16.95" customHeight="1" x14ac:dyDescent="0.3">
      <c r="A2436" s="943"/>
      <c r="B2436" s="943"/>
      <c r="C2436" s="943"/>
    </row>
    <row r="2437" spans="1:3" ht="16.95" customHeight="1" x14ac:dyDescent="0.3">
      <c r="A2437" s="943"/>
      <c r="B2437" s="943"/>
      <c r="C2437" s="943"/>
    </row>
    <row r="2438" spans="1:3" ht="16.95" customHeight="1" x14ac:dyDescent="0.3">
      <c r="A2438" s="943"/>
      <c r="B2438" s="943"/>
      <c r="C2438" s="943"/>
    </row>
    <row r="2439" spans="1:3" ht="16.95" customHeight="1" x14ac:dyDescent="0.3">
      <c r="A2439" s="943"/>
      <c r="B2439" s="943"/>
      <c r="C2439" s="943"/>
    </row>
    <row r="2440" spans="1:3" ht="16.95" customHeight="1" x14ac:dyDescent="0.3">
      <c r="A2440" s="943"/>
      <c r="B2440" s="943"/>
      <c r="C2440" s="943"/>
    </row>
    <row r="2441" spans="1:3" ht="16.95" customHeight="1" x14ac:dyDescent="0.3">
      <c r="A2441" s="943"/>
      <c r="B2441" s="943"/>
      <c r="C2441" s="943"/>
    </row>
    <row r="2442" spans="1:3" ht="16.95" customHeight="1" x14ac:dyDescent="0.3">
      <c r="A2442" s="943"/>
      <c r="B2442" s="943"/>
      <c r="C2442" s="943"/>
    </row>
    <row r="2443" spans="1:3" ht="16.95" customHeight="1" x14ac:dyDescent="0.3">
      <c r="A2443" s="943"/>
      <c r="B2443" s="943"/>
      <c r="C2443" s="943"/>
    </row>
    <row r="2444" spans="1:3" ht="16.95" customHeight="1" x14ac:dyDescent="0.3">
      <c r="A2444" s="943"/>
      <c r="B2444" s="943"/>
      <c r="C2444" s="943"/>
    </row>
    <row r="2445" spans="1:3" ht="16.95" customHeight="1" x14ac:dyDescent="0.3">
      <c r="A2445" s="943"/>
      <c r="B2445" s="943"/>
      <c r="C2445" s="943"/>
    </row>
    <row r="2446" spans="1:3" ht="16.95" customHeight="1" x14ac:dyDescent="0.3">
      <c r="A2446" s="943"/>
      <c r="B2446" s="943"/>
      <c r="C2446" s="943"/>
    </row>
    <row r="2447" spans="1:3" ht="16.95" customHeight="1" x14ac:dyDescent="0.3">
      <c r="A2447" s="943"/>
      <c r="B2447" s="943"/>
      <c r="C2447" s="943"/>
    </row>
    <row r="2448" spans="1:3" ht="16.95" customHeight="1" x14ac:dyDescent="0.3">
      <c r="A2448" s="943"/>
      <c r="B2448" s="943"/>
      <c r="C2448" s="943"/>
    </row>
    <row r="2449" spans="1:3" ht="16.95" customHeight="1" x14ac:dyDescent="0.3">
      <c r="A2449" s="943"/>
      <c r="B2449" s="943"/>
      <c r="C2449" s="943"/>
    </row>
    <row r="2450" spans="1:3" ht="16.95" customHeight="1" x14ac:dyDescent="0.3">
      <c r="A2450" s="943"/>
      <c r="B2450" s="943"/>
      <c r="C2450" s="943"/>
    </row>
    <row r="2451" spans="1:3" ht="16.95" customHeight="1" x14ac:dyDescent="0.3">
      <c r="A2451" s="943"/>
      <c r="B2451" s="943"/>
      <c r="C2451" s="943"/>
    </row>
    <row r="2452" spans="1:3" ht="16.95" customHeight="1" x14ac:dyDescent="0.3">
      <c r="A2452" s="943"/>
      <c r="B2452" s="943"/>
      <c r="C2452" s="943"/>
    </row>
    <row r="2453" spans="1:3" ht="16.95" customHeight="1" x14ac:dyDescent="0.3">
      <c r="A2453" s="943"/>
      <c r="B2453" s="943"/>
      <c r="C2453" s="943"/>
    </row>
    <row r="2454" spans="1:3" ht="16.95" customHeight="1" x14ac:dyDescent="0.3">
      <c r="A2454" s="943"/>
      <c r="B2454" s="943"/>
      <c r="C2454" s="943"/>
    </row>
    <row r="2455" spans="1:3" ht="16.95" customHeight="1" x14ac:dyDescent="0.3">
      <c r="A2455" s="943"/>
      <c r="B2455" s="943"/>
      <c r="C2455" s="943"/>
    </row>
    <row r="2456" spans="1:3" ht="16.95" customHeight="1" x14ac:dyDescent="0.3">
      <c r="A2456" s="943"/>
      <c r="B2456" s="943"/>
      <c r="C2456" s="943"/>
    </row>
    <row r="2457" spans="1:3" ht="16.95" customHeight="1" x14ac:dyDescent="0.3">
      <c r="A2457" s="943"/>
      <c r="B2457" s="943"/>
      <c r="C2457" s="943"/>
    </row>
    <row r="2458" spans="1:3" ht="16.95" customHeight="1" x14ac:dyDescent="0.3">
      <c r="A2458" s="943"/>
      <c r="B2458" s="943"/>
      <c r="C2458" s="943"/>
    </row>
    <row r="2459" spans="1:3" ht="16.95" customHeight="1" x14ac:dyDescent="0.3">
      <c r="A2459" s="943"/>
      <c r="B2459" s="943"/>
      <c r="C2459" s="943"/>
    </row>
    <row r="2460" spans="1:3" ht="16.95" customHeight="1" x14ac:dyDescent="0.3">
      <c r="A2460" s="943"/>
      <c r="B2460" s="943"/>
      <c r="C2460" s="943"/>
    </row>
    <row r="2461" spans="1:3" ht="16.95" customHeight="1" x14ac:dyDescent="0.3">
      <c r="A2461" s="943"/>
      <c r="B2461" s="943"/>
      <c r="C2461" s="943"/>
    </row>
    <row r="2462" spans="1:3" ht="16.95" customHeight="1" x14ac:dyDescent="0.3">
      <c r="A2462" s="943"/>
      <c r="B2462" s="943"/>
      <c r="C2462" s="943"/>
    </row>
    <row r="2463" spans="1:3" ht="16.95" customHeight="1" x14ac:dyDescent="0.3">
      <c r="A2463" s="943"/>
      <c r="B2463" s="943"/>
      <c r="C2463" s="943"/>
    </row>
    <row r="2464" spans="1:3" ht="16.95" customHeight="1" x14ac:dyDescent="0.3">
      <c r="A2464" s="943"/>
      <c r="B2464" s="943"/>
      <c r="C2464" s="943"/>
    </row>
    <row r="2465" spans="1:3" ht="16.95" customHeight="1" x14ac:dyDescent="0.3">
      <c r="A2465" s="943"/>
      <c r="B2465" s="943"/>
      <c r="C2465" s="943"/>
    </row>
    <row r="2466" spans="1:3" ht="16.95" customHeight="1" x14ac:dyDescent="0.3">
      <c r="A2466" s="943"/>
      <c r="B2466" s="943"/>
      <c r="C2466" s="943"/>
    </row>
    <row r="2467" spans="1:3" ht="16.95" customHeight="1" x14ac:dyDescent="0.3">
      <c r="A2467" s="943"/>
      <c r="B2467" s="943"/>
      <c r="C2467" s="943"/>
    </row>
    <row r="2468" spans="1:3" ht="16.95" customHeight="1" x14ac:dyDescent="0.3">
      <c r="A2468" s="943"/>
      <c r="B2468" s="943"/>
      <c r="C2468" s="943"/>
    </row>
    <row r="2469" spans="1:3" ht="16.95" customHeight="1" x14ac:dyDescent="0.3">
      <c r="A2469" s="943"/>
      <c r="B2469" s="943"/>
      <c r="C2469" s="943"/>
    </row>
    <row r="2470" spans="1:3" ht="16.95" customHeight="1" x14ac:dyDescent="0.3">
      <c r="A2470" s="943"/>
      <c r="B2470" s="943"/>
      <c r="C2470" s="943"/>
    </row>
    <row r="2471" spans="1:3" ht="16.95" customHeight="1" x14ac:dyDescent="0.3">
      <c r="A2471" s="943"/>
      <c r="B2471" s="943"/>
      <c r="C2471" s="943"/>
    </row>
    <row r="2472" spans="1:3" ht="16.95" customHeight="1" x14ac:dyDescent="0.3">
      <c r="A2472" s="943"/>
      <c r="B2472" s="943"/>
      <c r="C2472" s="943"/>
    </row>
    <row r="2473" spans="1:3" ht="16.95" customHeight="1" x14ac:dyDescent="0.3">
      <c r="A2473" s="943"/>
      <c r="B2473" s="943"/>
      <c r="C2473" s="943"/>
    </row>
    <row r="2474" spans="1:3" ht="16.95" customHeight="1" x14ac:dyDescent="0.3">
      <c r="A2474" s="943"/>
      <c r="B2474" s="943"/>
      <c r="C2474" s="943"/>
    </row>
    <row r="2475" spans="1:3" ht="16.95" customHeight="1" x14ac:dyDescent="0.3">
      <c r="A2475" s="943"/>
      <c r="B2475" s="943"/>
      <c r="C2475" s="943"/>
    </row>
    <row r="2476" spans="1:3" ht="16.95" customHeight="1" x14ac:dyDescent="0.3">
      <c r="A2476" s="943"/>
      <c r="B2476" s="943"/>
      <c r="C2476" s="943"/>
    </row>
    <row r="2477" spans="1:3" ht="16.95" customHeight="1" x14ac:dyDescent="0.3">
      <c r="A2477" s="943"/>
      <c r="B2477" s="943"/>
      <c r="C2477" s="943"/>
    </row>
    <row r="2478" spans="1:3" ht="16.95" customHeight="1" x14ac:dyDescent="0.3">
      <c r="A2478" s="943"/>
      <c r="B2478" s="943"/>
      <c r="C2478" s="943"/>
    </row>
    <row r="2479" spans="1:3" ht="16.95" customHeight="1" x14ac:dyDescent="0.3">
      <c r="A2479" s="943"/>
      <c r="B2479" s="943"/>
      <c r="C2479" s="943"/>
    </row>
    <row r="2480" spans="1:3" ht="16.95" customHeight="1" x14ac:dyDescent="0.3">
      <c r="A2480" s="943"/>
      <c r="B2480" s="943"/>
      <c r="C2480" s="943"/>
    </row>
    <row r="2481" spans="1:3" ht="16.95" customHeight="1" x14ac:dyDescent="0.3">
      <c r="A2481" s="943"/>
      <c r="B2481" s="943"/>
      <c r="C2481" s="943"/>
    </row>
    <row r="2482" spans="1:3" ht="16.95" customHeight="1" x14ac:dyDescent="0.3">
      <c r="A2482" s="943"/>
      <c r="B2482" s="943"/>
      <c r="C2482" s="943"/>
    </row>
    <row r="2483" spans="1:3" ht="16.95" customHeight="1" x14ac:dyDescent="0.3">
      <c r="A2483" s="943"/>
      <c r="B2483" s="943"/>
      <c r="C2483" s="943"/>
    </row>
    <row r="2484" spans="1:3" ht="16.95" customHeight="1" x14ac:dyDescent="0.3">
      <c r="A2484" s="943"/>
      <c r="B2484" s="943"/>
      <c r="C2484" s="943"/>
    </row>
    <row r="2485" spans="1:3" ht="16.95" customHeight="1" x14ac:dyDescent="0.3">
      <c r="A2485" s="943"/>
      <c r="B2485" s="943"/>
      <c r="C2485" s="943"/>
    </row>
    <row r="2486" spans="1:3" ht="16.95" customHeight="1" x14ac:dyDescent="0.3">
      <c r="A2486" s="943"/>
      <c r="B2486" s="943"/>
      <c r="C2486" s="943"/>
    </row>
    <row r="2487" spans="1:3" ht="16.95" customHeight="1" x14ac:dyDescent="0.3">
      <c r="A2487" s="943"/>
      <c r="B2487" s="943"/>
      <c r="C2487" s="943"/>
    </row>
    <row r="2488" spans="1:3" ht="16.95" customHeight="1" x14ac:dyDescent="0.3">
      <c r="A2488" s="943"/>
      <c r="B2488" s="943"/>
      <c r="C2488" s="943"/>
    </row>
    <row r="2489" spans="1:3" ht="16.95" customHeight="1" x14ac:dyDescent="0.3">
      <c r="A2489" s="943"/>
      <c r="B2489" s="943"/>
      <c r="C2489" s="943"/>
    </row>
    <row r="2490" spans="1:3" ht="16.95" customHeight="1" x14ac:dyDescent="0.3">
      <c r="A2490" s="943"/>
      <c r="B2490" s="943"/>
      <c r="C2490" s="943"/>
    </row>
    <row r="2491" spans="1:3" ht="16.95" customHeight="1" x14ac:dyDescent="0.3">
      <c r="A2491" s="943"/>
      <c r="B2491" s="943"/>
      <c r="C2491" s="943"/>
    </row>
    <row r="2492" spans="1:3" ht="16.95" customHeight="1" x14ac:dyDescent="0.3">
      <c r="A2492" s="943"/>
      <c r="B2492" s="943"/>
      <c r="C2492" s="943"/>
    </row>
    <row r="2493" spans="1:3" ht="16.95" customHeight="1" x14ac:dyDescent="0.3">
      <c r="A2493" s="943"/>
      <c r="B2493" s="943"/>
      <c r="C2493" s="943"/>
    </row>
    <row r="2494" spans="1:3" ht="16.95" customHeight="1" x14ac:dyDescent="0.3">
      <c r="A2494" s="943"/>
      <c r="B2494" s="943"/>
      <c r="C2494" s="943"/>
    </row>
    <row r="2495" spans="1:3" ht="16.95" customHeight="1" x14ac:dyDescent="0.3">
      <c r="A2495" s="943"/>
      <c r="B2495" s="943"/>
      <c r="C2495" s="943"/>
    </row>
    <row r="2496" spans="1:3" ht="16.95" customHeight="1" x14ac:dyDescent="0.3">
      <c r="A2496" s="943"/>
      <c r="B2496" s="943"/>
      <c r="C2496" s="943"/>
    </row>
    <row r="2497" spans="1:3" ht="16.95" customHeight="1" x14ac:dyDescent="0.3">
      <c r="A2497" s="943"/>
      <c r="B2497" s="943"/>
      <c r="C2497" s="943"/>
    </row>
    <row r="2498" spans="1:3" ht="16.95" customHeight="1" x14ac:dyDescent="0.3">
      <c r="A2498" s="943"/>
      <c r="B2498" s="943"/>
      <c r="C2498" s="943"/>
    </row>
    <row r="2499" spans="1:3" ht="16.95" customHeight="1" x14ac:dyDescent="0.3">
      <c r="A2499" s="943"/>
      <c r="B2499" s="943"/>
      <c r="C2499" s="943"/>
    </row>
    <row r="2500" spans="1:3" ht="16.95" customHeight="1" x14ac:dyDescent="0.3">
      <c r="A2500" s="943"/>
      <c r="B2500" s="943"/>
      <c r="C2500" s="943"/>
    </row>
    <row r="2501" spans="1:3" ht="16.95" customHeight="1" x14ac:dyDescent="0.3">
      <c r="A2501" s="943"/>
      <c r="B2501" s="943"/>
      <c r="C2501" s="943"/>
    </row>
    <row r="2502" spans="1:3" ht="16.95" customHeight="1" x14ac:dyDescent="0.3">
      <c r="A2502" s="943"/>
      <c r="B2502" s="943"/>
      <c r="C2502" s="943"/>
    </row>
    <row r="2503" spans="1:3" ht="16.95" customHeight="1" x14ac:dyDescent="0.3">
      <c r="A2503" s="943"/>
      <c r="B2503" s="943"/>
      <c r="C2503" s="943"/>
    </row>
    <row r="2504" spans="1:3" ht="16.95" customHeight="1" x14ac:dyDescent="0.3">
      <c r="A2504" s="943"/>
      <c r="B2504" s="943"/>
      <c r="C2504" s="943"/>
    </row>
    <row r="2505" spans="1:3" ht="16.95" customHeight="1" x14ac:dyDescent="0.3">
      <c r="A2505" s="943"/>
      <c r="B2505" s="943"/>
      <c r="C2505" s="943"/>
    </row>
    <row r="2506" spans="1:3" ht="16.95" customHeight="1" x14ac:dyDescent="0.3">
      <c r="A2506" s="943"/>
      <c r="B2506" s="943"/>
      <c r="C2506" s="943"/>
    </row>
    <row r="2507" spans="1:3" ht="16.95" customHeight="1" x14ac:dyDescent="0.3">
      <c r="A2507" s="943"/>
      <c r="B2507" s="943"/>
      <c r="C2507" s="943"/>
    </row>
    <row r="2508" spans="1:3" ht="16.95" customHeight="1" x14ac:dyDescent="0.3">
      <c r="A2508" s="943"/>
      <c r="B2508" s="943"/>
      <c r="C2508" s="943"/>
    </row>
    <row r="2509" spans="1:3" ht="16.95" customHeight="1" x14ac:dyDescent="0.3">
      <c r="A2509" s="943"/>
      <c r="B2509" s="943"/>
      <c r="C2509" s="943"/>
    </row>
    <row r="2510" spans="1:3" ht="16.95" customHeight="1" x14ac:dyDescent="0.3">
      <c r="A2510" s="943"/>
      <c r="B2510" s="943"/>
      <c r="C2510" s="943"/>
    </row>
    <row r="2511" spans="1:3" ht="16.95" customHeight="1" x14ac:dyDescent="0.3">
      <c r="A2511" s="943"/>
      <c r="B2511" s="943"/>
      <c r="C2511" s="943"/>
    </row>
    <row r="2512" spans="1:3" ht="16.95" customHeight="1" x14ac:dyDescent="0.3">
      <c r="A2512" s="943"/>
      <c r="B2512" s="943"/>
      <c r="C2512" s="943"/>
    </row>
    <row r="2513" spans="1:3" ht="16.95" customHeight="1" x14ac:dyDescent="0.3">
      <c r="A2513" s="943"/>
      <c r="B2513" s="943"/>
      <c r="C2513" s="943"/>
    </row>
    <row r="2514" spans="1:3" ht="16.95" customHeight="1" x14ac:dyDescent="0.3">
      <c r="A2514" s="943"/>
      <c r="B2514" s="943"/>
      <c r="C2514" s="943"/>
    </row>
    <row r="2515" spans="1:3" ht="16.95" customHeight="1" x14ac:dyDescent="0.3">
      <c r="A2515" s="943"/>
      <c r="B2515" s="943"/>
      <c r="C2515" s="943"/>
    </row>
    <row r="2516" spans="1:3" ht="16.95" customHeight="1" x14ac:dyDescent="0.3">
      <c r="A2516" s="943"/>
      <c r="B2516" s="943"/>
      <c r="C2516" s="943"/>
    </row>
    <row r="2517" spans="1:3" ht="16.95" customHeight="1" x14ac:dyDescent="0.3">
      <c r="A2517" s="943"/>
      <c r="B2517" s="943"/>
      <c r="C2517" s="943"/>
    </row>
    <row r="2518" spans="1:3" ht="16.95" customHeight="1" x14ac:dyDescent="0.3">
      <c r="A2518" s="943"/>
      <c r="B2518" s="943"/>
      <c r="C2518" s="943"/>
    </row>
    <row r="2519" spans="1:3" ht="16.95" customHeight="1" x14ac:dyDescent="0.3">
      <c r="A2519" s="943"/>
      <c r="B2519" s="943"/>
      <c r="C2519" s="943"/>
    </row>
    <row r="2520" spans="1:3" ht="16.95" customHeight="1" x14ac:dyDescent="0.3">
      <c r="A2520" s="943"/>
      <c r="B2520" s="943"/>
      <c r="C2520" s="943"/>
    </row>
    <row r="2521" spans="1:3" ht="16.95" customHeight="1" x14ac:dyDescent="0.3">
      <c r="A2521" s="943"/>
      <c r="B2521" s="943"/>
      <c r="C2521" s="943"/>
    </row>
    <row r="2522" spans="1:3" ht="16.95" customHeight="1" x14ac:dyDescent="0.3">
      <c r="A2522" s="943"/>
      <c r="B2522" s="943"/>
      <c r="C2522" s="943"/>
    </row>
    <row r="2523" spans="1:3" ht="16.95" customHeight="1" x14ac:dyDescent="0.3">
      <c r="A2523" s="943"/>
      <c r="B2523" s="943"/>
      <c r="C2523" s="943"/>
    </row>
    <row r="2524" spans="1:3" ht="16.95" customHeight="1" x14ac:dyDescent="0.3">
      <c r="A2524" s="943"/>
      <c r="B2524" s="943"/>
      <c r="C2524" s="943"/>
    </row>
    <row r="2525" spans="1:3" ht="16.95" customHeight="1" x14ac:dyDescent="0.3">
      <c r="A2525" s="943"/>
      <c r="B2525" s="943"/>
      <c r="C2525" s="943"/>
    </row>
    <row r="2526" spans="1:3" ht="16.95" customHeight="1" x14ac:dyDescent="0.3">
      <c r="A2526" s="943"/>
      <c r="B2526" s="943"/>
      <c r="C2526" s="943"/>
    </row>
    <row r="2527" spans="1:3" ht="16.95" customHeight="1" x14ac:dyDescent="0.3">
      <c r="A2527" s="943"/>
      <c r="B2527" s="943"/>
      <c r="C2527" s="943"/>
    </row>
    <row r="2528" spans="1:3" ht="16.95" customHeight="1" x14ac:dyDescent="0.3">
      <c r="A2528" s="943"/>
      <c r="B2528" s="943"/>
      <c r="C2528" s="943"/>
    </row>
    <row r="2529" spans="1:3" ht="16.95" customHeight="1" x14ac:dyDescent="0.3">
      <c r="A2529" s="943"/>
      <c r="B2529" s="943"/>
      <c r="C2529" s="943"/>
    </row>
    <row r="2530" spans="1:3" ht="16.95" customHeight="1" x14ac:dyDescent="0.3">
      <c r="A2530" s="943"/>
      <c r="B2530" s="943"/>
      <c r="C2530" s="943"/>
    </row>
    <row r="2531" spans="1:3" ht="16.95" customHeight="1" x14ac:dyDescent="0.3">
      <c r="A2531" s="943"/>
      <c r="B2531" s="943"/>
      <c r="C2531" s="943"/>
    </row>
    <row r="2532" spans="1:3" ht="16.95" customHeight="1" x14ac:dyDescent="0.3">
      <c r="A2532" s="943"/>
      <c r="B2532" s="943"/>
      <c r="C2532" s="943"/>
    </row>
    <row r="2533" spans="1:3" ht="16.95" customHeight="1" x14ac:dyDescent="0.3">
      <c r="A2533" s="943"/>
      <c r="B2533" s="943"/>
      <c r="C2533" s="943"/>
    </row>
    <row r="2534" spans="1:3" ht="16.95" customHeight="1" x14ac:dyDescent="0.3">
      <c r="A2534" s="943"/>
      <c r="B2534" s="943"/>
      <c r="C2534" s="943"/>
    </row>
    <row r="2535" spans="1:3" ht="16.95" customHeight="1" x14ac:dyDescent="0.3">
      <c r="A2535" s="943"/>
      <c r="B2535" s="943"/>
      <c r="C2535" s="943"/>
    </row>
    <row r="2536" spans="1:3" ht="16.95" customHeight="1" x14ac:dyDescent="0.3">
      <c r="A2536" s="943"/>
      <c r="B2536" s="943"/>
      <c r="C2536" s="943"/>
    </row>
    <row r="2537" spans="1:3" ht="16.95" customHeight="1" x14ac:dyDescent="0.3">
      <c r="A2537" s="943"/>
      <c r="B2537" s="943"/>
      <c r="C2537" s="943"/>
    </row>
    <row r="2538" spans="1:3" ht="16.95" customHeight="1" x14ac:dyDescent="0.3">
      <c r="A2538" s="943"/>
      <c r="B2538" s="943"/>
      <c r="C2538" s="943"/>
    </row>
    <row r="2539" spans="1:3" ht="16.95" customHeight="1" x14ac:dyDescent="0.3">
      <c r="A2539" s="943"/>
      <c r="B2539" s="943"/>
      <c r="C2539" s="943"/>
    </row>
    <row r="2540" spans="1:3" ht="16.95" customHeight="1" x14ac:dyDescent="0.3">
      <c r="A2540" s="943"/>
      <c r="B2540" s="943"/>
      <c r="C2540" s="943"/>
    </row>
    <row r="2541" spans="1:3" ht="16.95" customHeight="1" x14ac:dyDescent="0.3">
      <c r="A2541" s="943"/>
      <c r="B2541" s="943"/>
      <c r="C2541" s="943"/>
    </row>
    <row r="2542" spans="1:3" ht="16.95" customHeight="1" x14ac:dyDescent="0.3">
      <c r="A2542" s="943"/>
      <c r="B2542" s="943"/>
      <c r="C2542" s="943"/>
    </row>
    <row r="2543" spans="1:3" ht="16.95" customHeight="1" x14ac:dyDescent="0.3">
      <c r="A2543" s="943"/>
      <c r="B2543" s="943"/>
      <c r="C2543" s="943"/>
    </row>
    <row r="2544" spans="1:3" ht="16.95" customHeight="1" x14ac:dyDescent="0.3">
      <c r="A2544" s="943"/>
      <c r="B2544" s="943"/>
      <c r="C2544" s="943"/>
    </row>
    <row r="2545" spans="1:3" ht="16.95" customHeight="1" x14ac:dyDescent="0.3">
      <c r="A2545" s="943"/>
      <c r="B2545" s="943"/>
      <c r="C2545" s="943"/>
    </row>
    <row r="2546" spans="1:3" ht="16.95" customHeight="1" x14ac:dyDescent="0.3">
      <c r="A2546" s="943"/>
      <c r="B2546" s="943"/>
      <c r="C2546" s="943"/>
    </row>
    <row r="2547" spans="1:3" ht="16.95" customHeight="1" x14ac:dyDescent="0.3">
      <c r="A2547" s="943"/>
      <c r="B2547" s="943"/>
      <c r="C2547" s="943"/>
    </row>
    <row r="2548" spans="1:3" ht="16.95" customHeight="1" x14ac:dyDescent="0.3">
      <c r="A2548" s="943"/>
      <c r="B2548" s="943"/>
      <c r="C2548" s="943"/>
    </row>
    <row r="2549" spans="1:3" ht="16.95" customHeight="1" x14ac:dyDescent="0.3">
      <c r="A2549" s="943"/>
      <c r="B2549" s="943"/>
      <c r="C2549" s="943"/>
    </row>
    <row r="2550" spans="1:3" ht="16.95" customHeight="1" x14ac:dyDescent="0.3">
      <c r="A2550" s="943"/>
      <c r="B2550" s="943"/>
      <c r="C2550" s="943"/>
    </row>
    <row r="2551" spans="1:3" ht="16.95" customHeight="1" x14ac:dyDescent="0.3">
      <c r="A2551" s="943"/>
      <c r="B2551" s="943"/>
      <c r="C2551" s="943"/>
    </row>
    <row r="2552" spans="1:3" ht="16.95" customHeight="1" x14ac:dyDescent="0.3">
      <c r="A2552" s="943"/>
      <c r="B2552" s="943"/>
      <c r="C2552" s="943"/>
    </row>
    <row r="2553" spans="1:3" ht="16.95" customHeight="1" x14ac:dyDescent="0.3">
      <c r="A2553" s="943"/>
      <c r="B2553" s="943"/>
      <c r="C2553" s="943"/>
    </row>
    <row r="2554" spans="1:3" ht="16.95" customHeight="1" x14ac:dyDescent="0.3">
      <c r="A2554" s="943"/>
      <c r="B2554" s="943"/>
      <c r="C2554" s="943"/>
    </row>
    <row r="2555" spans="1:3" ht="16.95" customHeight="1" x14ac:dyDescent="0.3">
      <c r="A2555" s="943"/>
      <c r="B2555" s="943"/>
      <c r="C2555" s="943"/>
    </row>
    <row r="2556" spans="1:3" ht="16.95" customHeight="1" x14ac:dyDescent="0.3">
      <c r="A2556" s="943"/>
      <c r="B2556" s="943"/>
      <c r="C2556" s="943"/>
    </row>
    <row r="2557" spans="1:3" ht="16.95" customHeight="1" x14ac:dyDescent="0.3">
      <c r="A2557" s="943"/>
      <c r="B2557" s="943"/>
      <c r="C2557" s="943"/>
    </row>
    <row r="2558" spans="1:3" ht="16.95" customHeight="1" x14ac:dyDescent="0.3">
      <c r="A2558" s="943"/>
      <c r="B2558" s="943"/>
      <c r="C2558" s="943"/>
    </row>
    <row r="2559" spans="1:3" ht="16.95" customHeight="1" x14ac:dyDescent="0.3">
      <c r="A2559" s="943"/>
      <c r="B2559" s="943"/>
      <c r="C2559" s="943"/>
    </row>
    <row r="2560" spans="1:3" ht="16.95" customHeight="1" x14ac:dyDescent="0.3">
      <c r="A2560" s="943"/>
      <c r="B2560" s="943"/>
      <c r="C2560" s="943"/>
    </row>
    <row r="2561" spans="1:3" ht="16.95" customHeight="1" x14ac:dyDescent="0.3">
      <c r="A2561" s="943"/>
      <c r="B2561" s="943"/>
      <c r="C2561" s="943"/>
    </row>
    <row r="2562" spans="1:3" ht="16.95" customHeight="1" x14ac:dyDescent="0.3">
      <c r="A2562" s="943"/>
      <c r="B2562" s="943"/>
      <c r="C2562" s="943"/>
    </row>
    <row r="2563" spans="1:3" ht="16.95" customHeight="1" x14ac:dyDescent="0.3">
      <c r="A2563" s="943"/>
      <c r="B2563" s="943"/>
      <c r="C2563" s="943"/>
    </row>
    <row r="2564" spans="1:3" ht="16.95" customHeight="1" x14ac:dyDescent="0.3">
      <c r="A2564" s="943"/>
      <c r="B2564" s="943"/>
      <c r="C2564" s="943"/>
    </row>
    <row r="2565" spans="1:3" ht="16.95" customHeight="1" x14ac:dyDescent="0.3">
      <c r="A2565" s="943"/>
      <c r="B2565" s="943"/>
      <c r="C2565" s="943"/>
    </row>
    <row r="2566" spans="1:3" ht="16.95" customHeight="1" x14ac:dyDescent="0.3">
      <c r="A2566" s="943"/>
      <c r="B2566" s="943"/>
      <c r="C2566" s="943"/>
    </row>
    <row r="2567" spans="1:3" ht="16.95" customHeight="1" x14ac:dyDescent="0.3">
      <c r="A2567" s="943"/>
      <c r="B2567" s="943"/>
      <c r="C2567" s="943"/>
    </row>
    <row r="2568" spans="1:3" ht="16.95" customHeight="1" x14ac:dyDescent="0.3">
      <c r="A2568" s="943"/>
      <c r="B2568" s="943"/>
      <c r="C2568" s="943"/>
    </row>
    <row r="2569" spans="1:3" ht="16.95" customHeight="1" x14ac:dyDescent="0.3">
      <c r="A2569" s="943"/>
      <c r="B2569" s="943"/>
      <c r="C2569" s="943"/>
    </row>
    <row r="2570" spans="1:3" ht="16.95" customHeight="1" x14ac:dyDescent="0.3">
      <c r="A2570" s="943"/>
      <c r="B2570" s="943"/>
      <c r="C2570" s="943"/>
    </row>
    <row r="2571" spans="1:3" ht="16.95" customHeight="1" x14ac:dyDescent="0.3">
      <c r="A2571" s="943"/>
      <c r="B2571" s="943"/>
      <c r="C2571" s="943"/>
    </row>
    <row r="2572" spans="1:3" ht="16.95" customHeight="1" x14ac:dyDescent="0.3">
      <c r="A2572" s="943"/>
      <c r="B2572" s="943"/>
      <c r="C2572" s="943"/>
    </row>
    <row r="2573" spans="1:3" ht="16.95" customHeight="1" x14ac:dyDescent="0.3">
      <c r="A2573" s="943"/>
      <c r="B2573" s="943"/>
      <c r="C2573" s="943"/>
    </row>
    <row r="2574" spans="1:3" ht="16.95" customHeight="1" x14ac:dyDescent="0.3">
      <c r="A2574" s="943"/>
      <c r="B2574" s="943"/>
      <c r="C2574" s="943"/>
    </row>
    <row r="2575" spans="1:3" ht="16.95" customHeight="1" x14ac:dyDescent="0.3">
      <c r="A2575" s="943"/>
      <c r="B2575" s="943"/>
      <c r="C2575" s="943"/>
    </row>
    <row r="2576" spans="1:3" ht="16.95" customHeight="1" x14ac:dyDescent="0.3">
      <c r="A2576" s="943"/>
      <c r="B2576" s="943"/>
      <c r="C2576" s="943"/>
    </row>
    <row r="2577" spans="1:3" ht="16.95" customHeight="1" x14ac:dyDescent="0.3">
      <c r="A2577" s="943"/>
      <c r="B2577" s="943"/>
      <c r="C2577" s="943"/>
    </row>
    <row r="2578" spans="1:3" ht="16.95" customHeight="1" x14ac:dyDescent="0.3">
      <c r="A2578" s="943"/>
      <c r="B2578" s="943"/>
      <c r="C2578" s="943"/>
    </row>
    <row r="2579" spans="1:3" ht="16.95" customHeight="1" x14ac:dyDescent="0.3">
      <c r="A2579" s="943"/>
      <c r="B2579" s="943"/>
      <c r="C2579" s="943"/>
    </row>
    <row r="2580" spans="1:3" ht="16.95" customHeight="1" x14ac:dyDescent="0.3">
      <c r="A2580" s="943"/>
      <c r="B2580" s="943"/>
      <c r="C2580" s="943"/>
    </row>
    <row r="2581" spans="1:3" ht="16.95" customHeight="1" x14ac:dyDescent="0.3">
      <c r="A2581" s="943"/>
      <c r="B2581" s="943"/>
      <c r="C2581" s="943"/>
    </row>
    <row r="2582" spans="1:3" ht="16.95" customHeight="1" x14ac:dyDescent="0.3">
      <c r="A2582" s="943"/>
      <c r="B2582" s="943"/>
      <c r="C2582" s="943"/>
    </row>
    <row r="2583" spans="1:3" ht="16.95" customHeight="1" x14ac:dyDescent="0.3">
      <c r="A2583" s="943"/>
      <c r="B2583" s="943"/>
      <c r="C2583" s="943"/>
    </row>
    <row r="2584" spans="1:3" ht="16.95" customHeight="1" x14ac:dyDescent="0.3">
      <c r="A2584" s="943"/>
      <c r="B2584" s="943"/>
      <c r="C2584" s="943"/>
    </row>
    <row r="2585" spans="1:3" ht="16.95" customHeight="1" x14ac:dyDescent="0.3">
      <c r="A2585" s="943"/>
      <c r="B2585" s="943"/>
      <c r="C2585" s="943"/>
    </row>
    <row r="2586" spans="1:3" ht="16.95" customHeight="1" x14ac:dyDescent="0.3">
      <c r="A2586" s="943"/>
      <c r="B2586" s="943"/>
      <c r="C2586" s="943"/>
    </row>
    <row r="2587" spans="1:3" ht="16.95" customHeight="1" x14ac:dyDescent="0.3">
      <c r="A2587" s="943"/>
      <c r="B2587" s="943"/>
      <c r="C2587" s="943"/>
    </row>
    <row r="2588" spans="1:3" ht="16.95" customHeight="1" x14ac:dyDescent="0.3">
      <c r="A2588" s="943"/>
      <c r="B2588" s="943"/>
      <c r="C2588" s="943"/>
    </row>
    <row r="2589" spans="1:3" ht="16.95" customHeight="1" x14ac:dyDescent="0.3">
      <c r="A2589" s="943"/>
      <c r="B2589" s="943"/>
      <c r="C2589" s="943"/>
    </row>
    <row r="2590" spans="1:3" ht="16.95" customHeight="1" x14ac:dyDescent="0.3">
      <c r="A2590" s="943"/>
      <c r="B2590" s="943"/>
      <c r="C2590" s="943"/>
    </row>
    <row r="2591" spans="1:3" ht="16.95" customHeight="1" x14ac:dyDescent="0.3">
      <c r="A2591" s="943"/>
      <c r="B2591" s="943"/>
      <c r="C2591" s="943"/>
    </row>
    <row r="2592" spans="1:3" ht="16.95" customHeight="1" x14ac:dyDescent="0.3">
      <c r="A2592" s="943"/>
      <c r="B2592" s="943"/>
      <c r="C2592" s="943"/>
    </row>
    <row r="2593" spans="1:3" ht="16.95" customHeight="1" x14ac:dyDescent="0.3">
      <c r="A2593" s="943"/>
      <c r="B2593" s="943"/>
      <c r="C2593" s="943"/>
    </row>
    <row r="2594" spans="1:3" ht="16.95" customHeight="1" x14ac:dyDescent="0.3">
      <c r="A2594" s="943"/>
      <c r="B2594" s="943"/>
      <c r="C2594" s="943"/>
    </row>
    <row r="2595" spans="1:3" ht="16.95" customHeight="1" x14ac:dyDescent="0.3">
      <c r="A2595" s="943"/>
      <c r="B2595" s="943"/>
      <c r="C2595" s="943"/>
    </row>
    <row r="2596" spans="1:3" ht="16.95" customHeight="1" x14ac:dyDescent="0.3">
      <c r="A2596" s="943"/>
      <c r="B2596" s="943"/>
      <c r="C2596" s="943"/>
    </row>
    <row r="2597" spans="1:3" ht="16.95" customHeight="1" x14ac:dyDescent="0.3">
      <c r="A2597" s="943"/>
      <c r="B2597" s="943"/>
      <c r="C2597" s="943"/>
    </row>
    <row r="2598" spans="1:3" ht="16.95" customHeight="1" x14ac:dyDescent="0.3">
      <c r="A2598" s="943"/>
      <c r="B2598" s="943"/>
      <c r="C2598" s="943"/>
    </row>
    <row r="2599" spans="1:3" ht="16.95" customHeight="1" x14ac:dyDescent="0.3">
      <c r="A2599" s="943"/>
      <c r="B2599" s="943"/>
      <c r="C2599" s="943"/>
    </row>
    <row r="2600" spans="1:3" ht="16.95" customHeight="1" x14ac:dyDescent="0.3">
      <c r="A2600" s="943"/>
      <c r="B2600" s="943"/>
      <c r="C2600" s="943"/>
    </row>
    <row r="2601" spans="1:3" ht="16.95" customHeight="1" x14ac:dyDescent="0.3">
      <c r="A2601" s="943"/>
      <c r="B2601" s="943"/>
      <c r="C2601" s="943"/>
    </row>
    <row r="2602" spans="1:3" ht="16.95" customHeight="1" x14ac:dyDescent="0.3">
      <c r="A2602" s="943"/>
      <c r="B2602" s="943"/>
      <c r="C2602" s="943"/>
    </row>
    <row r="2603" spans="1:3" ht="16.95" customHeight="1" x14ac:dyDescent="0.3">
      <c r="A2603" s="943"/>
      <c r="B2603" s="943"/>
      <c r="C2603" s="943"/>
    </row>
    <row r="2604" spans="1:3" ht="16.95" customHeight="1" x14ac:dyDescent="0.3">
      <c r="A2604" s="943"/>
      <c r="B2604" s="943"/>
      <c r="C2604" s="943"/>
    </row>
    <row r="2605" spans="1:3" ht="16.95" customHeight="1" x14ac:dyDescent="0.3">
      <c r="A2605" s="943"/>
      <c r="B2605" s="943"/>
      <c r="C2605" s="943"/>
    </row>
    <row r="2606" spans="1:3" ht="16.95" customHeight="1" x14ac:dyDescent="0.3">
      <c r="A2606" s="943"/>
      <c r="B2606" s="943"/>
      <c r="C2606" s="943"/>
    </row>
    <row r="2607" spans="1:3" ht="16.95" customHeight="1" x14ac:dyDescent="0.3">
      <c r="A2607" s="943"/>
      <c r="B2607" s="943"/>
      <c r="C2607" s="943"/>
    </row>
    <row r="2608" spans="1:3" ht="16.95" customHeight="1" x14ac:dyDescent="0.3">
      <c r="A2608" s="943"/>
      <c r="B2608" s="943"/>
      <c r="C2608" s="943"/>
    </row>
    <row r="2609" spans="1:3" ht="16.95" customHeight="1" x14ac:dyDescent="0.3">
      <c r="A2609" s="943"/>
      <c r="B2609" s="943"/>
      <c r="C2609" s="943"/>
    </row>
    <row r="2610" spans="1:3" ht="16.95" customHeight="1" x14ac:dyDescent="0.3">
      <c r="A2610" s="943"/>
      <c r="B2610" s="943"/>
      <c r="C2610" s="943"/>
    </row>
    <row r="2611" spans="1:3" ht="16.95" customHeight="1" x14ac:dyDescent="0.3">
      <c r="A2611" s="943"/>
      <c r="B2611" s="943"/>
      <c r="C2611" s="943"/>
    </row>
    <row r="2612" spans="1:3" ht="16.95" customHeight="1" x14ac:dyDescent="0.3">
      <c r="A2612" s="943"/>
      <c r="B2612" s="943"/>
      <c r="C2612" s="943"/>
    </row>
    <row r="2613" spans="1:3" ht="16.95" customHeight="1" x14ac:dyDescent="0.3">
      <c r="A2613" s="943"/>
      <c r="B2613" s="943"/>
      <c r="C2613" s="943"/>
    </row>
    <row r="2614" spans="1:3" ht="16.95" customHeight="1" x14ac:dyDescent="0.3">
      <c r="A2614" s="943"/>
      <c r="B2614" s="943"/>
      <c r="C2614" s="943"/>
    </row>
    <row r="2615" spans="1:3" ht="16.95" customHeight="1" x14ac:dyDescent="0.3">
      <c r="A2615" s="943"/>
      <c r="B2615" s="943"/>
      <c r="C2615" s="943"/>
    </row>
    <row r="2616" spans="1:3" ht="16.95" customHeight="1" x14ac:dyDescent="0.3">
      <c r="A2616" s="943"/>
      <c r="B2616" s="943"/>
      <c r="C2616" s="943"/>
    </row>
    <row r="2617" spans="1:3" ht="16.95" customHeight="1" x14ac:dyDescent="0.3">
      <c r="A2617" s="943"/>
      <c r="B2617" s="943"/>
      <c r="C2617" s="943"/>
    </row>
    <row r="2618" spans="1:3" ht="16.95" customHeight="1" x14ac:dyDescent="0.3">
      <c r="A2618" s="943"/>
      <c r="B2618" s="943"/>
      <c r="C2618" s="943"/>
    </row>
    <row r="2619" spans="1:3" ht="16.95" customHeight="1" x14ac:dyDescent="0.3">
      <c r="A2619" s="943"/>
      <c r="B2619" s="943"/>
      <c r="C2619" s="943"/>
    </row>
    <row r="2620" spans="1:3" ht="16.95" customHeight="1" x14ac:dyDescent="0.3">
      <c r="A2620" s="943"/>
      <c r="B2620" s="943"/>
      <c r="C2620" s="943"/>
    </row>
    <row r="2621" spans="1:3" ht="16.95" customHeight="1" x14ac:dyDescent="0.3">
      <c r="A2621" s="943"/>
      <c r="B2621" s="943"/>
      <c r="C2621" s="943"/>
    </row>
    <row r="2622" spans="1:3" ht="16.95" customHeight="1" x14ac:dyDescent="0.3">
      <c r="A2622" s="943"/>
      <c r="B2622" s="943"/>
      <c r="C2622" s="943"/>
    </row>
    <row r="2623" spans="1:3" ht="16.95" customHeight="1" x14ac:dyDescent="0.3">
      <c r="A2623" s="943"/>
      <c r="B2623" s="943"/>
      <c r="C2623" s="943"/>
    </row>
    <row r="2624" spans="1:3" ht="16.95" customHeight="1" x14ac:dyDescent="0.3">
      <c r="A2624" s="943"/>
      <c r="B2624" s="943"/>
      <c r="C2624" s="943"/>
    </row>
    <row r="2625" spans="1:3" ht="16.95" customHeight="1" x14ac:dyDescent="0.3">
      <c r="A2625" s="943"/>
      <c r="B2625" s="943"/>
      <c r="C2625" s="943"/>
    </row>
    <row r="2626" spans="1:3" ht="16.95" customHeight="1" x14ac:dyDescent="0.3">
      <c r="A2626" s="943"/>
      <c r="B2626" s="943"/>
      <c r="C2626" s="943"/>
    </row>
    <row r="2627" spans="1:3" ht="16.95" customHeight="1" x14ac:dyDescent="0.3">
      <c r="A2627" s="943"/>
      <c r="B2627" s="943"/>
      <c r="C2627" s="943"/>
    </row>
    <row r="2628" spans="1:3" ht="16.95" customHeight="1" x14ac:dyDescent="0.3">
      <c r="A2628" s="943"/>
      <c r="B2628" s="943"/>
      <c r="C2628" s="943"/>
    </row>
    <row r="2629" spans="1:3" ht="16.95" customHeight="1" x14ac:dyDescent="0.3">
      <c r="A2629" s="943"/>
      <c r="B2629" s="943"/>
      <c r="C2629" s="943"/>
    </row>
    <row r="2630" spans="1:3" ht="16.95" customHeight="1" x14ac:dyDescent="0.3">
      <c r="A2630" s="943"/>
      <c r="B2630" s="943"/>
      <c r="C2630" s="943"/>
    </row>
    <row r="2631" spans="1:3" ht="16.95" customHeight="1" x14ac:dyDescent="0.3">
      <c r="A2631" s="943"/>
      <c r="B2631" s="943"/>
      <c r="C2631" s="943"/>
    </row>
    <row r="2632" spans="1:3" ht="16.95" customHeight="1" x14ac:dyDescent="0.3">
      <c r="A2632" s="943"/>
      <c r="B2632" s="943"/>
      <c r="C2632" s="943"/>
    </row>
    <row r="2633" spans="1:3" ht="16.95" customHeight="1" x14ac:dyDescent="0.3">
      <c r="A2633" s="943"/>
      <c r="B2633" s="943"/>
      <c r="C2633" s="943"/>
    </row>
    <row r="2634" spans="1:3" ht="16.95" customHeight="1" x14ac:dyDescent="0.3">
      <c r="A2634" s="943"/>
      <c r="B2634" s="943"/>
      <c r="C2634" s="943"/>
    </row>
    <row r="2635" spans="1:3" ht="16.95" customHeight="1" x14ac:dyDescent="0.3">
      <c r="A2635" s="943"/>
      <c r="B2635" s="943"/>
      <c r="C2635" s="943"/>
    </row>
    <row r="2636" spans="1:3" ht="16.95" customHeight="1" x14ac:dyDescent="0.3">
      <c r="A2636" s="943"/>
      <c r="B2636" s="943"/>
      <c r="C2636" s="943"/>
    </row>
    <row r="2637" spans="1:3" ht="16.95" customHeight="1" x14ac:dyDescent="0.3">
      <c r="A2637" s="943"/>
      <c r="B2637" s="943"/>
      <c r="C2637" s="943"/>
    </row>
    <row r="2638" spans="1:3" ht="16.95" customHeight="1" x14ac:dyDescent="0.3">
      <c r="A2638" s="943"/>
      <c r="B2638" s="943"/>
      <c r="C2638" s="943"/>
    </row>
    <row r="2639" spans="1:3" ht="16.95" customHeight="1" x14ac:dyDescent="0.3">
      <c r="A2639" s="943"/>
      <c r="B2639" s="943"/>
      <c r="C2639" s="943"/>
    </row>
    <row r="2640" spans="1:3" ht="16.95" customHeight="1" x14ac:dyDescent="0.3">
      <c r="A2640" s="943"/>
      <c r="B2640" s="943"/>
      <c r="C2640" s="943"/>
    </row>
    <row r="2641" spans="1:3" ht="16.95" customHeight="1" x14ac:dyDescent="0.3">
      <c r="A2641" s="943"/>
      <c r="B2641" s="943"/>
      <c r="C2641" s="943"/>
    </row>
    <row r="2642" spans="1:3" ht="16.95" customHeight="1" x14ac:dyDescent="0.3">
      <c r="A2642" s="943"/>
      <c r="B2642" s="943"/>
      <c r="C2642" s="943"/>
    </row>
    <row r="2643" spans="1:3" ht="16.95" customHeight="1" x14ac:dyDescent="0.3">
      <c r="A2643" s="943"/>
      <c r="B2643" s="943"/>
      <c r="C2643" s="943"/>
    </row>
    <row r="2644" spans="1:3" ht="16.95" customHeight="1" x14ac:dyDescent="0.3">
      <c r="A2644" s="943"/>
      <c r="B2644" s="943"/>
      <c r="C2644" s="943"/>
    </row>
    <row r="2645" spans="1:3" ht="16.95" customHeight="1" x14ac:dyDescent="0.3">
      <c r="A2645" s="943"/>
      <c r="B2645" s="943"/>
      <c r="C2645" s="943"/>
    </row>
    <row r="2646" spans="1:3" ht="16.95" customHeight="1" x14ac:dyDescent="0.3">
      <c r="A2646" s="943"/>
      <c r="B2646" s="943"/>
      <c r="C2646" s="943"/>
    </row>
    <row r="2647" spans="1:3" ht="16.95" customHeight="1" x14ac:dyDescent="0.3">
      <c r="A2647" s="943"/>
      <c r="B2647" s="943"/>
      <c r="C2647" s="943"/>
    </row>
    <row r="2648" spans="1:3" ht="16.95" customHeight="1" x14ac:dyDescent="0.3">
      <c r="A2648" s="943"/>
      <c r="B2648" s="943"/>
      <c r="C2648" s="943"/>
    </row>
    <row r="2649" spans="1:3" ht="16.95" customHeight="1" x14ac:dyDescent="0.3">
      <c r="A2649" s="943"/>
      <c r="B2649" s="943"/>
      <c r="C2649" s="943"/>
    </row>
    <row r="2650" spans="1:3" ht="16.95" customHeight="1" x14ac:dyDescent="0.3">
      <c r="A2650" s="943"/>
      <c r="B2650" s="943"/>
      <c r="C2650" s="943"/>
    </row>
    <row r="2651" spans="1:3" ht="16.95" customHeight="1" x14ac:dyDescent="0.3">
      <c r="A2651" s="943"/>
      <c r="B2651" s="943"/>
      <c r="C2651" s="943"/>
    </row>
    <row r="2652" spans="1:3" ht="16.95" customHeight="1" x14ac:dyDescent="0.3">
      <c r="A2652" s="943"/>
      <c r="B2652" s="943"/>
      <c r="C2652" s="943"/>
    </row>
    <row r="2653" spans="1:3" ht="16.95" customHeight="1" x14ac:dyDescent="0.3">
      <c r="A2653" s="943"/>
      <c r="B2653" s="943"/>
      <c r="C2653" s="943"/>
    </row>
    <row r="2654" spans="1:3" ht="16.95" customHeight="1" x14ac:dyDescent="0.3">
      <c r="A2654" s="943"/>
      <c r="B2654" s="943"/>
      <c r="C2654" s="943"/>
    </row>
    <row r="2655" spans="1:3" ht="16.95" customHeight="1" x14ac:dyDescent="0.3">
      <c r="A2655" s="943"/>
      <c r="B2655" s="943"/>
      <c r="C2655" s="943"/>
    </row>
    <row r="2656" spans="1:3" ht="16.95" customHeight="1" x14ac:dyDescent="0.3">
      <c r="A2656" s="943"/>
      <c r="B2656" s="943"/>
      <c r="C2656" s="943"/>
    </row>
    <row r="2657" spans="1:3" ht="16.95" customHeight="1" x14ac:dyDescent="0.3">
      <c r="A2657" s="943"/>
      <c r="B2657" s="943"/>
      <c r="C2657" s="943"/>
    </row>
    <row r="2658" spans="1:3" ht="16.95" customHeight="1" x14ac:dyDescent="0.3">
      <c r="A2658" s="943"/>
      <c r="B2658" s="943"/>
      <c r="C2658" s="943"/>
    </row>
    <row r="2659" spans="1:3" ht="16.95" customHeight="1" x14ac:dyDescent="0.3">
      <c r="A2659" s="943"/>
      <c r="B2659" s="943"/>
      <c r="C2659" s="943"/>
    </row>
    <row r="2660" spans="1:3" ht="16.95" customHeight="1" x14ac:dyDescent="0.3">
      <c r="A2660" s="943"/>
      <c r="B2660" s="943"/>
      <c r="C2660" s="943"/>
    </row>
    <row r="2661" spans="1:3" ht="16.95" customHeight="1" x14ac:dyDescent="0.3">
      <c r="A2661" s="943"/>
      <c r="B2661" s="943"/>
      <c r="C2661" s="943"/>
    </row>
    <row r="2662" spans="1:3" ht="16.95" customHeight="1" x14ac:dyDescent="0.3">
      <c r="A2662" s="943"/>
      <c r="B2662" s="943"/>
      <c r="C2662" s="943"/>
    </row>
    <row r="2663" spans="1:3" ht="16.95" customHeight="1" x14ac:dyDescent="0.3">
      <c r="A2663" s="943"/>
      <c r="B2663" s="943"/>
      <c r="C2663" s="943"/>
    </row>
    <row r="2664" spans="1:3" ht="16.95" customHeight="1" x14ac:dyDescent="0.3">
      <c r="A2664" s="943"/>
      <c r="B2664" s="943"/>
      <c r="C2664" s="943"/>
    </row>
    <row r="2665" spans="1:3" ht="16.95" customHeight="1" x14ac:dyDescent="0.3">
      <c r="A2665" s="943"/>
      <c r="B2665" s="943"/>
      <c r="C2665" s="943"/>
    </row>
    <row r="2666" spans="1:3" ht="16.95" customHeight="1" x14ac:dyDescent="0.3">
      <c r="A2666" s="943"/>
      <c r="B2666" s="943"/>
      <c r="C2666" s="943"/>
    </row>
    <row r="2667" spans="1:3" ht="16.95" customHeight="1" x14ac:dyDescent="0.3">
      <c r="A2667" s="943"/>
      <c r="B2667" s="943"/>
      <c r="C2667" s="943"/>
    </row>
    <row r="2668" spans="1:3" ht="16.95" customHeight="1" x14ac:dyDescent="0.3">
      <c r="A2668" s="943"/>
      <c r="B2668" s="943"/>
      <c r="C2668" s="943"/>
    </row>
    <row r="2669" spans="1:3" ht="16.95" customHeight="1" x14ac:dyDescent="0.3">
      <c r="A2669" s="943"/>
      <c r="B2669" s="943"/>
      <c r="C2669" s="943"/>
    </row>
    <row r="2670" spans="1:3" ht="16.95" customHeight="1" x14ac:dyDescent="0.3">
      <c r="A2670" s="943"/>
      <c r="B2670" s="943"/>
      <c r="C2670" s="943"/>
    </row>
    <row r="2671" spans="1:3" ht="16.95" customHeight="1" x14ac:dyDescent="0.3">
      <c r="A2671" s="943"/>
      <c r="B2671" s="943"/>
      <c r="C2671" s="943"/>
    </row>
    <row r="2672" spans="1:3" ht="16.95" customHeight="1" x14ac:dyDescent="0.3">
      <c r="A2672" s="943"/>
      <c r="B2672" s="943"/>
      <c r="C2672" s="943"/>
    </row>
    <row r="2673" spans="1:3" ht="16.95" customHeight="1" x14ac:dyDescent="0.3">
      <c r="A2673" s="943"/>
      <c r="B2673" s="943"/>
      <c r="C2673" s="943"/>
    </row>
    <row r="2674" spans="1:3" ht="16.95" customHeight="1" x14ac:dyDescent="0.3">
      <c r="A2674" s="943"/>
      <c r="B2674" s="943"/>
      <c r="C2674" s="943"/>
    </row>
    <row r="2675" spans="1:3" ht="16.95" customHeight="1" x14ac:dyDescent="0.3">
      <c r="A2675" s="943"/>
      <c r="B2675" s="943"/>
      <c r="C2675" s="943"/>
    </row>
    <row r="2676" spans="1:3" ht="16.95" customHeight="1" x14ac:dyDescent="0.3">
      <c r="A2676" s="943"/>
      <c r="B2676" s="943"/>
      <c r="C2676" s="943"/>
    </row>
    <row r="2677" spans="1:3" ht="16.95" customHeight="1" x14ac:dyDescent="0.3">
      <c r="A2677" s="943"/>
      <c r="B2677" s="943"/>
      <c r="C2677" s="943"/>
    </row>
    <row r="2678" spans="1:3" ht="16.95" customHeight="1" x14ac:dyDescent="0.3">
      <c r="A2678" s="943"/>
      <c r="B2678" s="943"/>
      <c r="C2678" s="943"/>
    </row>
    <row r="2679" spans="1:3" ht="16.95" customHeight="1" x14ac:dyDescent="0.3">
      <c r="A2679" s="943"/>
      <c r="B2679" s="943"/>
      <c r="C2679" s="943"/>
    </row>
    <row r="2680" spans="1:3" ht="16.95" customHeight="1" x14ac:dyDescent="0.3">
      <c r="A2680" s="943"/>
      <c r="B2680" s="943"/>
      <c r="C2680" s="943"/>
    </row>
    <row r="2681" spans="1:3" ht="16.95" customHeight="1" x14ac:dyDescent="0.3">
      <c r="A2681" s="943"/>
      <c r="B2681" s="943"/>
      <c r="C2681" s="943"/>
    </row>
    <row r="2682" spans="1:3" ht="16.95" customHeight="1" x14ac:dyDescent="0.3">
      <c r="A2682" s="943"/>
      <c r="B2682" s="943"/>
      <c r="C2682" s="943"/>
    </row>
    <row r="2683" spans="1:3" ht="16.95" customHeight="1" x14ac:dyDescent="0.3">
      <c r="A2683" s="943"/>
      <c r="B2683" s="943"/>
      <c r="C2683" s="943"/>
    </row>
    <row r="2684" spans="1:3" ht="16.95" customHeight="1" x14ac:dyDescent="0.3">
      <c r="A2684" s="943"/>
      <c r="B2684" s="943"/>
      <c r="C2684" s="943"/>
    </row>
    <row r="2685" spans="1:3" ht="16.95" customHeight="1" x14ac:dyDescent="0.3">
      <c r="A2685" s="943"/>
      <c r="B2685" s="943"/>
      <c r="C2685" s="943"/>
    </row>
    <row r="2686" spans="1:3" ht="16.95" customHeight="1" x14ac:dyDescent="0.3">
      <c r="A2686" s="943"/>
      <c r="B2686" s="943"/>
      <c r="C2686" s="943"/>
    </row>
    <row r="2687" spans="1:3" ht="16.95" customHeight="1" x14ac:dyDescent="0.3">
      <c r="A2687" s="943"/>
      <c r="B2687" s="943"/>
      <c r="C2687" s="943"/>
    </row>
    <row r="2688" spans="1:3" ht="16.95" customHeight="1" x14ac:dyDescent="0.3">
      <c r="A2688" s="943"/>
      <c r="B2688" s="943"/>
      <c r="C2688" s="943"/>
    </row>
    <row r="2689" spans="1:3" ht="16.95" customHeight="1" x14ac:dyDescent="0.3">
      <c r="A2689" s="943"/>
      <c r="B2689" s="943"/>
      <c r="C2689" s="943"/>
    </row>
    <row r="2690" spans="1:3" ht="16.95" customHeight="1" x14ac:dyDescent="0.3">
      <c r="A2690" s="943"/>
      <c r="B2690" s="943"/>
      <c r="C2690" s="943"/>
    </row>
    <row r="2691" spans="1:3" ht="16.95" customHeight="1" x14ac:dyDescent="0.3">
      <c r="A2691" s="943"/>
      <c r="B2691" s="943"/>
      <c r="C2691" s="943"/>
    </row>
    <row r="2692" spans="1:3" ht="16.95" customHeight="1" x14ac:dyDescent="0.3">
      <c r="A2692" s="943"/>
      <c r="B2692" s="943"/>
      <c r="C2692" s="943"/>
    </row>
    <row r="2693" spans="1:3" ht="16.95" customHeight="1" x14ac:dyDescent="0.3">
      <c r="A2693" s="943"/>
      <c r="B2693" s="943"/>
      <c r="C2693" s="943"/>
    </row>
    <row r="2694" spans="1:3" ht="16.95" customHeight="1" x14ac:dyDescent="0.3">
      <c r="A2694" s="943"/>
      <c r="B2694" s="943"/>
      <c r="C2694" s="943"/>
    </row>
    <row r="2695" spans="1:3" ht="16.95" customHeight="1" x14ac:dyDescent="0.3">
      <c r="A2695" s="943"/>
      <c r="B2695" s="943"/>
      <c r="C2695" s="943"/>
    </row>
    <row r="2696" spans="1:3" ht="16.95" customHeight="1" x14ac:dyDescent="0.3">
      <c r="A2696" s="943"/>
      <c r="B2696" s="943"/>
      <c r="C2696" s="943"/>
    </row>
    <row r="2697" spans="1:3" ht="16.95" customHeight="1" x14ac:dyDescent="0.3">
      <c r="A2697" s="943"/>
      <c r="B2697" s="943"/>
      <c r="C2697" s="943"/>
    </row>
    <row r="2698" spans="1:3" ht="16.95" customHeight="1" x14ac:dyDescent="0.3">
      <c r="A2698" s="943"/>
      <c r="B2698" s="943"/>
      <c r="C2698" s="943"/>
    </row>
    <row r="2699" spans="1:3" ht="16.95" customHeight="1" x14ac:dyDescent="0.3">
      <c r="A2699" s="943"/>
      <c r="B2699" s="943"/>
      <c r="C2699" s="943"/>
    </row>
    <row r="2700" spans="1:3" ht="16.95" customHeight="1" x14ac:dyDescent="0.3">
      <c r="A2700" s="943"/>
      <c r="B2700" s="943"/>
      <c r="C2700" s="943"/>
    </row>
    <row r="2701" spans="1:3" ht="16.95" customHeight="1" x14ac:dyDescent="0.3">
      <c r="A2701" s="943"/>
      <c r="B2701" s="943"/>
      <c r="C2701" s="943"/>
    </row>
    <row r="2702" spans="1:3" ht="16.95" customHeight="1" x14ac:dyDescent="0.3">
      <c r="A2702" s="943"/>
      <c r="B2702" s="943"/>
      <c r="C2702" s="943"/>
    </row>
    <row r="2703" spans="1:3" ht="16.95" customHeight="1" x14ac:dyDescent="0.3">
      <c r="A2703" s="943"/>
      <c r="B2703" s="943"/>
      <c r="C2703" s="943"/>
    </row>
    <row r="2704" spans="1:3" ht="16.95" customHeight="1" x14ac:dyDescent="0.3">
      <c r="A2704" s="943"/>
      <c r="B2704" s="943"/>
      <c r="C2704" s="943"/>
    </row>
    <row r="2705" spans="1:3" ht="16.95" customHeight="1" x14ac:dyDescent="0.3">
      <c r="A2705" s="943"/>
      <c r="B2705" s="943"/>
      <c r="C2705" s="943"/>
    </row>
    <row r="2706" spans="1:3" ht="16.95" customHeight="1" x14ac:dyDescent="0.3">
      <c r="A2706" s="943"/>
      <c r="B2706" s="943"/>
      <c r="C2706" s="943"/>
    </row>
    <row r="2707" spans="1:3" ht="16.95" customHeight="1" x14ac:dyDescent="0.3">
      <c r="A2707" s="943"/>
      <c r="B2707" s="943"/>
      <c r="C2707" s="943"/>
    </row>
    <row r="2708" spans="1:3" ht="16.95" customHeight="1" x14ac:dyDescent="0.3">
      <c r="A2708" s="943"/>
      <c r="B2708" s="943"/>
      <c r="C2708" s="943"/>
    </row>
    <row r="2709" spans="1:3" ht="16.95" customHeight="1" x14ac:dyDescent="0.3">
      <c r="A2709" s="943"/>
      <c r="B2709" s="943"/>
      <c r="C2709" s="943"/>
    </row>
    <row r="2710" spans="1:3" ht="16.95" customHeight="1" x14ac:dyDescent="0.3">
      <c r="A2710" s="943"/>
      <c r="B2710" s="943"/>
      <c r="C2710" s="943"/>
    </row>
    <row r="2711" spans="1:3" ht="16.95" customHeight="1" x14ac:dyDescent="0.3">
      <c r="A2711" s="943"/>
      <c r="B2711" s="943"/>
      <c r="C2711" s="943"/>
    </row>
    <row r="2712" spans="1:3" ht="16.95" customHeight="1" x14ac:dyDescent="0.3">
      <c r="A2712" s="943"/>
      <c r="B2712" s="943"/>
      <c r="C2712" s="943"/>
    </row>
    <row r="2713" spans="1:3" ht="16.95" customHeight="1" x14ac:dyDescent="0.3">
      <c r="A2713" s="943"/>
      <c r="B2713" s="943"/>
      <c r="C2713" s="943"/>
    </row>
    <row r="2714" spans="1:3" ht="16.95" customHeight="1" x14ac:dyDescent="0.3">
      <c r="A2714" s="943"/>
      <c r="B2714" s="943"/>
      <c r="C2714" s="943"/>
    </row>
    <row r="2715" spans="1:3" ht="16.95" customHeight="1" x14ac:dyDescent="0.3">
      <c r="A2715" s="943"/>
      <c r="B2715" s="943"/>
      <c r="C2715" s="943"/>
    </row>
    <row r="2716" spans="1:3" ht="16.95" customHeight="1" x14ac:dyDescent="0.3">
      <c r="A2716" s="943"/>
      <c r="B2716" s="943"/>
      <c r="C2716" s="943"/>
    </row>
    <row r="2717" spans="1:3" ht="16.95" customHeight="1" x14ac:dyDescent="0.3">
      <c r="A2717" s="943"/>
      <c r="B2717" s="943"/>
      <c r="C2717" s="943"/>
    </row>
    <row r="2718" spans="1:3" ht="16.95" customHeight="1" x14ac:dyDescent="0.3">
      <c r="A2718" s="943"/>
      <c r="B2718" s="943"/>
      <c r="C2718" s="943"/>
    </row>
    <row r="2719" spans="1:3" ht="16.95" customHeight="1" x14ac:dyDescent="0.3">
      <c r="A2719" s="943"/>
      <c r="B2719" s="943"/>
      <c r="C2719" s="943"/>
    </row>
    <row r="2720" spans="1:3" ht="16.95" customHeight="1" x14ac:dyDescent="0.3">
      <c r="A2720" s="943"/>
      <c r="B2720" s="943"/>
      <c r="C2720" s="943"/>
    </row>
    <row r="2721" spans="1:3" ht="16.95" customHeight="1" x14ac:dyDescent="0.3">
      <c r="A2721" s="943"/>
      <c r="B2721" s="943"/>
      <c r="C2721" s="943"/>
    </row>
    <row r="2722" spans="1:3" ht="16.95" customHeight="1" x14ac:dyDescent="0.3">
      <c r="A2722" s="943"/>
      <c r="B2722" s="943"/>
      <c r="C2722" s="943"/>
    </row>
    <row r="2723" spans="1:3" ht="16.95" customHeight="1" x14ac:dyDescent="0.3">
      <c r="A2723" s="943"/>
      <c r="B2723" s="943"/>
      <c r="C2723" s="943"/>
    </row>
    <row r="2724" spans="1:3" ht="16.95" customHeight="1" x14ac:dyDescent="0.3">
      <c r="A2724" s="943"/>
      <c r="B2724" s="943"/>
      <c r="C2724" s="943"/>
    </row>
    <row r="2725" spans="1:3" ht="16.95" customHeight="1" x14ac:dyDescent="0.3">
      <c r="A2725" s="943"/>
      <c r="B2725" s="943"/>
      <c r="C2725" s="943"/>
    </row>
    <row r="2726" spans="1:3" ht="16.95" customHeight="1" x14ac:dyDescent="0.3">
      <c r="A2726" s="943"/>
      <c r="B2726" s="943"/>
      <c r="C2726" s="943"/>
    </row>
    <row r="2727" spans="1:3" ht="16.95" customHeight="1" x14ac:dyDescent="0.3">
      <c r="A2727" s="943"/>
      <c r="B2727" s="943"/>
      <c r="C2727" s="943"/>
    </row>
    <row r="2728" spans="1:3" ht="16.95" customHeight="1" x14ac:dyDescent="0.3">
      <c r="A2728" s="943"/>
      <c r="B2728" s="943"/>
      <c r="C2728" s="943"/>
    </row>
    <row r="2729" spans="1:3" ht="16.95" customHeight="1" x14ac:dyDescent="0.3">
      <c r="A2729" s="943"/>
      <c r="B2729" s="943"/>
      <c r="C2729" s="943"/>
    </row>
    <row r="2730" spans="1:3" ht="16.95" customHeight="1" x14ac:dyDescent="0.3">
      <c r="A2730" s="943"/>
      <c r="B2730" s="943"/>
      <c r="C2730" s="943"/>
    </row>
    <row r="2731" spans="1:3" ht="16.95" customHeight="1" x14ac:dyDescent="0.3">
      <c r="A2731" s="943"/>
      <c r="B2731" s="943"/>
      <c r="C2731" s="943"/>
    </row>
    <row r="2732" spans="1:3" ht="16.95" customHeight="1" x14ac:dyDescent="0.3">
      <c r="A2732" s="943"/>
      <c r="B2732" s="943"/>
      <c r="C2732" s="943"/>
    </row>
    <row r="2733" spans="1:3" ht="16.95" customHeight="1" x14ac:dyDescent="0.3">
      <c r="A2733" s="943"/>
      <c r="B2733" s="943"/>
      <c r="C2733" s="943"/>
    </row>
    <row r="2734" spans="1:3" ht="16.95" customHeight="1" x14ac:dyDescent="0.3">
      <c r="A2734" s="943"/>
      <c r="B2734" s="943"/>
      <c r="C2734" s="943"/>
    </row>
    <row r="2735" spans="1:3" ht="16.95" customHeight="1" x14ac:dyDescent="0.3">
      <c r="A2735" s="943"/>
      <c r="B2735" s="943"/>
      <c r="C2735" s="943"/>
    </row>
    <row r="2736" spans="1:3" ht="16.95" customHeight="1" x14ac:dyDescent="0.3">
      <c r="A2736" s="943"/>
      <c r="B2736" s="943"/>
      <c r="C2736" s="943"/>
    </row>
    <row r="2737" spans="1:3" ht="16.95" customHeight="1" x14ac:dyDescent="0.3">
      <c r="A2737" s="943"/>
      <c r="B2737" s="943"/>
      <c r="C2737" s="943"/>
    </row>
    <row r="2738" spans="1:3" ht="16.95" customHeight="1" x14ac:dyDescent="0.3">
      <c r="A2738" s="943"/>
      <c r="B2738" s="943"/>
      <c r="C2738" s="943"/>
    </row>
    <row r="2739" spans="1:3" ht="16.95" customHeight="1" x14ac:dyDescent="0.3">
      <c r="A2739" s="943"/>
      <c r="B2739" s="943"/>
      <c r="C2739" s="943"/>
    </row>
    <row r="2740" spans="1:3" ht="16.95" customHeight="1" x14ac:dyDescent="0.3">
      <c r="A2740" s="943"/>
      <c r="B2740" s="943"/>
      <c r="C2740" s="943"/>
    </row>
    <row r="2741" spans="1:3" ht="16.95" customHeight="1" x14ac:dyDescent="0.3">
      <c r="A2741" s="943"/>
      <c r="B2741" s="943"/>
      <c r="C2741" s="943"/>
    </row>
    <row r="2742" spans="1:3" ht="16.95" customHeight="1" x14ac:dyDescent="0.3">
      <c r="A2742" s="943"/>
      <c r="B2742" s="943"/>
      <c r="C2742" s="943"/>
    </row>
    <row r="2743" spans="1:3" ht="16.95" customHeight="1" x14ac:dyDescent="0.3">
      <c r="A2743" s="943"/>
      <c r="B2743" s="943"/>
      <c r="C2743" s="943"/>
    </row>
    <row r="2744" spans="1:3" ht="16.95" customHeight="1" x14ac:dyDescent="0.3">
      <c r="A2744" s="943"/>
      <c r="B2744" s="943"/>
      <c r="C2744" s="943"/>
    </row>
    <row r="2745" spans="1:3" ht="16.95" customHeight="1" x14ac:dyDescent="0.3">
      <c r="A2745" s="943"/>
      <c r="B2745" s="943"/>
      <c r="C2745" s="943"/>
    </row>
    <row r="2746" spans="1:3" ht="16.95" customHeight="1" x14ac:dyDescent="0.3">
      <c r="A2746" s="943"/>
      <c r="B2746" s="943"/>
      <c r="C2746" s="943"/>
    </row>
    <row r="2747" spans="1:3" ht="16.95" customHeight="1" x14ac:dyDescent="0.3">
      <c r="A2747" s="943"/>
      <c r="B2747" s="943"/>
      <c r="C2747" s="943"/>
    </row>
    <row r="2748" spans="1:3" ht="16.95" customHeight="1" x14ac:dyDescent="0.3">
      <c r="A2748" s="943"/>
      <c r="B2748" s="943"/>
      <c r="C2748" s="943"/>
    </row>
    <row r="2749" spans="1:3" ht="16.95" customHeight="1" x14ac:dyDescent="0.3">
      <c r="A2749" s="943"/>
      <c r="B2749" s="943"/>
      <c r="C2749" s="943"/>
    </row>
    <row r="2750" spans="1:3" ht="16.95" customHeight="1" x14ac:dyDescent="0.3">
      <c r="A2750" s="943"/>
      <c r="B2750" s="943"/>
      <c r="C2750" s="943"/>
    </row>
    <row r="2751" spans="1:3" ht="16.95" customHeight="1" x14ac:dyDescent="0.3">
      <c r="A2751" s="943"/>
      <c r="B2751" s="943"/>
      <c r="C2751" s="943"/>
    </row>
    <row r="2752" spans="1:3" ht="16.95" customHeight="1" x14ac:dyDescent="0.3">
      <c r="A2752" s="943"/>
      <c r="B2752" s="943"/>
      <c r="C2752" s="943"/>
    </row>
    <row r="2753" spans="1:3" ht="16.95" customHeight="1" x14ac:dyDescent="0.3">
      <c r="A2753" s="943"/>
      <c r="B2753" s="943"/>
      <c r="C2753" s="943"/>
    </row>
    <row r="2754" spans="1:3" ht="16.95" customHeight="1" x14ac:dyDescent="0.3">
      <c r="A2754" s="943"/>
      <c r="B2754" s="943"/>
      <c r="C2754" s="943"/>
    </row>
    <row r="2755" spans="1:3" ht="16.95" customHeight="1" x14ac:dyDescent="0.3">
      <c r="A2755" s="943"/>
      <c r="B2755" s="943"/>
      <c r="C2755" s="943"/>
    </row>
    <row r="2756" spans="1:3" ht="16.95" customHeight="1" x14ac:dyDescent="0.3">
      <c r="A2756" s="943"/>
      <c r="B2756" s="943"/>
      <c r="C2756" s="943"/>
    </row>
    <row r="2757" spans="1:3" ht="16.95" customHeight="1" x14ac:dyDescent="0.3">
      <c r="A2757" s="943"/>
      <c r="B2757" s="943"/>
      <c r="C2757" s="943"/>
    </row>
    <row r="2758" spans="1:3" ht="16.95" customHeight="1" x14ac:dyDescent="0.3">
      <c r="A2758" s="943"/>
      <c r="B2758" s="943"/>
      <c r="C2758" s="943"/>
    </row>
    <row r="2759" spans="1:3" ht="16.95" customHeight="1" x14ac:dyDescent="0.3">
      <c r="A2759" s="943"/>
      <c r="B2759" s="943"/>
      <c r="C2759" s="943"/>
    </row>
    <row r="2760" spans="1:3" ht="16.95" customHeight="1" x14ac:dyDescent="0.3">
      <c r="A2760" s="943"/>
      <c r="B2760" s="943"/>
      <c r="C2760" s="943"/>
    </row>
    <row r="2761" spans="1:3" ht="16.95" customHeight="1" x14ac:dyDescent="0.3">
      <c r="A2761" s="943"/>
      <c r="B2761" s="943"/>
      <c r="C2761" s="943"/>
    </row>
    <row r="2762" spans="1:3" ht="16.95" customHeight="1" x14ac:dyDescent="0.3">
      <c r="A2762" s="943"/>
      <c r="B2762" s="943"/>
      <c r="C2762" s="943"/>
    </row>
    <row r="2763" spans="1:3" ht="16.95" customHeight="1" x14ac:dyDescent="0.3">
      <c r="A2763" s="943"/>
      <c r="B2763" s="943"/>
      <c r="C2763" s="943"/>
    </row>
    <row r="2764" spans="1:3" ht="16.95" customHeight="1" x14ac:dyDescent="0.3">
      <c r="A2764" s="943"/>
      <c r="B2764" s="943"/>
      <c r="C2764" s="943"/>
    </row>
    <row r="2765" spans="1:3" ht="16.95" customHeight="1" x14ac:dyDescent="0.3">
      <c r="A2765" s="943"/>
      <c r="B2765" s="943"/>
      <c r="C2765" s="943"/>
    </row>
    <row r="2766" spans="1:3" ht="16.95" customHeight="1" x14ac:dyDescent="0.3">
      <c r="A2766" s="943"/>
      <c r="B2766" s="943"/>
      <c r="C2766" s="943"/>
    </row>
    <row r="2767" spans="1:3" ht="16.95" customHeight="1" x14ac:dyDescent="0.3">
      <c r="A2767" s="943"/>
      <c r="B2767" s="943"/>
      <c r="C2767" s="943"/>
    </row>
    <row r="2768" spans="1:3" ht="16.95" customHeight="1" x14ac:dyDescent="0.3">
      <c r="A2768" s="943"/>
      <c r="B2768" s="943"/>
      <c r="C2768" s="943"/>
    </row>
    <row r="2769" spans="1:3" ht="16.95" customHeight="1" x14ac:dyDescent="0.3">
      <c r="A2769" s="943"/>
      <c r="B2769" s="943"/>
      <c r="C2769" s="943"/>
    </row>
    <row r="2770" spans="1:3" ht="16.95" customHeight="1" x14ac:dyDescent="0.3">
      <c r="A2770" s="943"/>
      <c r="B2770" s="943"/>
      <c r="C2770" s="943"/>
    </row>
    <row r="2771" spans="1:3" ht="16.95" customHeight="1" x14ac:dyDescent="0.3">
      <c r="A2771" s="943"/>
      <c r="B2771" s="943"/>
      <c r="C2771" s="943"/>
    </row>
    <row r="2772" spans="1:3" ht="16.95" customHeight="1" x14ac:dyDescent="0.3">
      <c r="A2772" s="943"/>
      <c r="B2772" s="943"/>
      <c r="C2772" s="943"/>
    </row>
    <row r="2773" spans="1:3" ht="16.95" customHeight="1" x14ac:dyDescent="0.3">
      <c r="A2773" s="943"/>
      <c r="B2773" s="943"/>
      <c r="C2773" s="943"/>
    </row>
    <row r="2774" spans="1:3" ht="16.95" customHeight="1" x14ac:dyDescent="0.3">
      <c r="A2774" s="943"/>
      <c r="B2774" s="943"/>
      <c r="C2774" s="943"/>
    </row>
    <row r="2775" spans="1:3" ht="16.95" customHeight="1" x14ac:dyDescent="0.3">
      <c r="A2775" s="943"/>
      <c r="B2775" s="943"/>
      <c r="C2775" s="943"/>
    </row>
    <row r="2776" spans="1:3" ht="16.95" customHeight="1" x14ac:dyDescent="0.3">
      <c r="A2776" s="943"/>
      <c r="B2776" s="943"/>
      <c r="C2776" s="943"/>
    </row>
    <row r="2777" spans="1:3" ht="16.95" customHeight="1" x14ac:dyDescent="0.3">
      <c r="A2777" s="943"/>
      <c r="B2777" s="943"/>
      <c r="C2777" s="943"/>
    </row>
    <row r="2778" spans="1:3" ht="16.95" customHeight="1" x14ac:dyDescent="0.3">
      <c r="A2778" s="943"/>
      <c r="B2778" s="943"/>
      <c r="C2778" s="943"/>
    </row>
    <row r="2779" spans="1:3" ht="16.95" customHeight="1" x14ac:dyDescent="0.3">
      <c r="A2779" s="943"/>
      <c r="B2779" s="943"/>
      <c r="C2779" s="943"/>
    </row>
    <row r="2780" spans="1:3" ht="16.95" customHeight="1" x14ac:dyDescent="0.3">
      <c r="A2780" s="943"/>
      <c r="B2780" s="943"/>
      <c r="C2780" s="943"/>
    </row>
    <row r="2781" spans="1:3" ht="16.95" customHeight="1" x14ac:dyDescent="0.3">
      <c r="A2781" s="943"/>
      <c r="B2781" s="943"/>
      <c r="C2781" s="943"/>
    </row>
    <row r="2782" spans="1:3" ht="16.95" customHeight="1" x14ac:dyDescent="0.3">
      <c r="A2782" s="943"/>
      <c r="B2782" s="943"/>
      <c r="C2782" s="943"/>
    </row>
    <row r="2783" spans="1:3" ht="16.95" customHeight="1" x14ac:dyDescent="0.3">
      <c r="A2783" s="943"/>
      <c r="B2783" s="943"/>
      <c r="C2783" s="943"/>
    </row>
    <row r="2784" spans="1:3" ht="16.95" customHeight="1" x14ac:dyDescent="0.3">
      <c r="A2784" s="943"/>
      <c r="B2784" s="943"/>
      <c r="C2784" s="943"/>
    </row>
    <row r="2785" spans="1:3" ht="16.95" customHeight="1" x14ac:dyDescent="0.3">
      <c r="A2785" s="943"/>
      <c r="B2785" s="943"/>
      <c r="C2785" s="943"/>
    </row>
    <row r="2786" spans="1:3" ht="16.95" customHeight="1" x14ac:dyDescent="0.3">
      <c r="A2786" s="943"/>
      <c r="B2786" s="943"/>
      <c r="C2786" s="943"/>
    </row>
    <row r="2787" spans="1:3" ht="16.95" customHeight="1" x14ac:dyDescent="0.3">
      <c r="A2787" s="943"/>
      <c r="B2787" s="943"/>
      <c r="C2787" s="943"/>
    </row>
    <row r="2788" spans="1:3" ht="16.95" customHeight="1" x14ac:dyDescent="0.3">
      <c r="A2788" s="943"/>
      <c r="B2788" s="943"/>
      <c r="C2788" s="943"/>
    </row>
    <row r="2789" spans="1:3" ht="16.95" customHeight="1" x14ac:dyDescent="0.3">
      <c r="A2789" s="943"/>
      <c r="B2789" s="943"/>
      <c r="C2789" s="943"/>
    </row>
    <row r="2790" spans="1:3" ht="16.95" customHeight="1" x14ac:dyDescent="0.3">
      <c r="A2790" s="943"/>
      <c r="B2790" s="943"/>
      <c r="C2790" s="943"/>
    </row>
    <row r="2791" spans="1:3" ht="16.95" customHeight="1" x14ac:dyDescent="0.3">
      <c r="A2791" s="943"/>
      <c r="B2791" s="943"/>
      <c r="C2791" s="943"/>
    </row>
    <row r="2792" spans="1:3" ht="16.95" customHeight="1" x14ac:dyDescent="0.3">
      <c r="A2792" s="943"/>
      <c r="B2792" s="943"/>
      <c r="C2792" s="943"/>
    </row>
    <row r="2793" spans="1:3" ht="16.95" customHeight="1" x14ac:dyDescent="0.3">
      <c r="A2793" s="943"/>
      <c r="B2793" s="943"/>
      <c r="C2793" s="943"/>
    </row>
    <row r="2794" spans="1:3" ht="16.95" customHeight="1" x14ac:dyDescent="0.3">
      <c r="A2794" s="943"/>
      <c r="B2794" s="943"/>
      <c r="C2794" s="943"/>
    </row>
    <row r="2795" spans="1:3" ht="16.95" customHeight="1" x14ac:dyDescent="0.3">
      <c r="A2795" s="943"/>
      <c r="B2795" s="943"/>
      <c r="C2795" s="943"/>
    </row>
    <row r="2796" spans="1:3" ht="16.95" customHeight="1" x14ac:dyDescent="0.3">
      <c r="A2796" s="943"/>
      <c r="B2796" s="943"/>
      <c r="C2796" s="943"/>
    </row>
    <row r="2797" spans="1:3" ht="16.95" customHeight="1" x14ac:dyDescent="0.3">
      <c r="A2797" s="943"/>
      <c r="B2797" s="943"/>
      <c r="C2797" s="943"/>
    </row>
    <row r="2798" spans="1:3" ht="16.95" customHeight="1" x14ac:dyDescent="0.3">
      <c r="A2798" s="943"/>
      <c r="B2798" s="943"/>
      <c r="C2798" s="943"/>
    </row>
    <row r="2799" spans="1:3" ht="16.95" customHeight="1" x14ac:dyDescent="0.3">
      <c r="A2799" s="943"/>
      <c r="B2799" s="943"/>
      <c r="C2799" s="943"/>
    </row>
    <row r="2800" spans="1:3" ht="16.95" customHeight="1" x14ac:dyDescent="0.3">
      <c r="A2800" s="943"/>
      <c r="B2800" s="943"/>
      <c r="C2800" s="943"/>
    </row>
    <row r="2801" spans="1:3" ht="16.95" customHeight="1" x14ac:dyDescent="0.3">
      <c r="A2801" s="943"/>
      <c r="B2801" s="943"/>
      <c r="C2801" s="943"/>
    </row>
    <row r="2802" spans="1:3" ht="16.95" customHeight="1" x14ac:dyDescent="0.3">
      <c r="A2802" s="943"/>
      <c r="B2802" s="943"/>
      <c r="C2802" s="943"/>
    </row>
    <row r="2803" spans="1:3" ht="16.95" customHeight="1" x14ac:dyDescent="0.3">
      <c r="A2803" s="943"/>
      <c r="B2803" s="943"/>
      <c r="C2803" s="943"/>
    </row>
    <row r="2804" spans="1:3" ht="16.95" customHeight="1" x14ac:dyDescent="0.3">
      <c r="A2804" s="943"/>
      <c r="B2804" s="943"/>
      <c r="C2804" s="943"/>
    </row>
    <row r="2805" spans="1:3" ht="16.95" customHeight="1" x14ac:dyDescent="0.3">
      <c r="A2805" s="943"/>
      <c r="B2805" s="943"/>
      <c r="C2805" s="943"/>
    </row>
    <row r="2806" spans="1:3" ht="16.95" customHeight="1" x14ac:dyDescent="0.3">
      <c r="A2806" s="943"/>
      <c r="B2806" s="943"/>
      <c r="C2806" s="943"/>
    </row>
    <row r="2807" spans="1:3" ht="16.95" customHeight="1" x14ac:dyDescent="0.3">
      <c r="A2807" s="943"/>
      <c r="B2807" s="943"/>
      <c r="C2807" s="943"/>
    </row>
    <row r="2808" spans="1:3" ht="16.95" customHeight="1" x14ac:dyDescent="0.3">
      <c r="A2808" s="943"/>
      <c r="B2808" s="943"/>
      <c r="C2808" s="943"/>
    </row>
    <row r="2809" spans="1:3" ht="16.95" customHeight="1" x14ac:dyDescent="0.3">
      <c r="A2809" s="943"/>
      <c r="B2809" s="943"/>
      <c r="C2809" s="943"/>
    </row>
    <row r="2810" spans="1:3" ht="16.95" customHeight="1" x14ac:dyDescent="0.3">
      <c r="A2810" s="943"/>
      <c r="B2810" s="943"/>
      <c r="C2810" s="943"/>
    </row>
    <row r="2811" spans="1:3" ht="16.95" customHeight="1" x14ac:dyDescent="0.3">
      <c r="A2811" s="943"/>
      <c r="B2811" s="943"/>
      <c r="C2811" s="943"/>
    </row>
    <row r="2812" spans="1:3" ht="16.95" customHeight="1" x14ac:dyDescent="0.3">
      <c r="A2812" s="943"/>
      <c r="B2812" s="943"/>
      <c r="C2812" s="943"/>
    </row>
    <row r="2813" spans="1:3" ht="16.95" customHeight="1" x14ac:dyDescent="0.3">
      <c r="A2813" s="943"/>
      <c r="B2813" s="943"/>
      <c r="C2813" s="943"/>
    </row>
    <row r="2814" spans="1:3" ht="16.95" customHeight="1" x14ac:dyDescent="0.3">
      <c r="A2814" s="943"/>
      <c r="B2814" s="943"/>
      <c r="C2814" s="943"/>
    </row>
    <row r="2815" spans="1:3" ht="16.95" customHeight="1" x14ac:dyDescent="0.3">
      <c r="A2815" s="943"/>
      <c r="B2815" s="943"/>
      <c r="C2815" s="943"/>
    </row>
    <row r="2816" spans="1:3" ht="16.95" customHeight="1" x14ac:dyDescent="0.3">
      <c r="A2816" s="943"/>
      <c r="B2816" s="943"/>
      <c r="C2816" s="943"/>
    </row>
    <row r="2817" spans="1:3" ht="16.95" customHeight="1" x14ac:dyDescent="0.3">
      <c r="A2817" s="943"/>
      <c r="B2817" s="943"/>
      <c r="C2817" s="943"/>
    </row>
    <row r="2818" spans="1:3" ht="16.95" customHeight="1" x14ac:dyDescent="0.3">
      <c r="A2818" s="943"/>
      <c r="B2818" s="943"/>
      <c r="C2818" s="943"/>
    </row>
    <row r="2819" spans="1:3" ht="16.95" customHeight="1" x14ac:dyDescent="0.3">
      <c r="A2819" s="943"/>
      <c r="B2819" s="943"/>
      <c r="C2819" s="943"/>
    </row>
    <row r="2820" spans="1:3" ht="16.95" customHeight="1" x14ac:dyDescent="0.3">
      <c r="A2820" s="943"/>
      <c r="B2820" s="943"/>
      <c r="C2820" s="943"/>
    </row>
    <row r="2821" spans="1:3" ht="16.95" customHeight="1" x14ac:dyDescent="0.3">
      <c r="A2821" s="943"/>
      <c r="B2821" s="943"/>
      <c r="C2821" s="943"/>
    </row>
    <row r="2822" spans="1:3" ht="16.95" customHeight="1" x14ac:dyDescent="0.3">
      <c r="A2822" s="943"/>
      <c r="B2822" s="943"/>
      <c r="C2822" s="943"/>
    </row>
    <row r="2823" spans="1:3" ht="16.95" customHeight="1" x14ac:dyDescent="0.3">
      <c r="A2823" s="943"/>
      <c r="B2823" s="943"/>
      <c r="C2823" s="943"/>
    </row>
    <row r="2824" spans="1:3" ht="16.95" customHeight="1" x14ac:dyDescent="0.3">
      <c r="A2824" s="943"/>
      <c r="B2824" s="943"/>
      <c r="C2824" s="943"/>
    </row>
    <row r="2825" spans="1:3" ht="16.95" customHeight="1" x14ac:dyDescent="0.3">
      <c r="A2825" s="943"/>
      <c r="B2825" s="943"/>
      <c r="C2825" s="943"/>
    </row>
    <row r="2826" spans="1:3" ht="16.95" customHeight="1" x14ac:dyDescent="0.3">
      <c r="A2826" s="943"/>
      <c r="B2826" s="943"/>
      <c r="C2826" s="943"/>
    </row>
    <row r="2827" spans="1:3" ht="16.95" customHeight="1" x14ac:dyDescent="0.3">
      <c r="A2827" s="943"/>
      <c r="B2827" s="943"/>
      <c r="C2827" s="943"/>
    </row>
    <row r="2828" spans="1:3" ht="16.95" customHeight="1" x14ac:dyDescent="0.3">
      <c r="A2828" s="943"/>
      <c r="B2828" s="943"/>
      <c r="C2828" s="943"/>
    </row>
    <row r="2829" spans="1:3" ht="16.95" customHeight="1" x14ac:dyDescent="0.3">
      <c r="A2829" s="943"/>
      <c r="B2829" s="943"/>
      <c r="C2829" s="943"/>
    </row>
    <row r="2830" spans="1:3" ht="16.95" customHeight="1" x14ac:dyDescent="0.3">
      <c r="A2830" s="943"/>
      <c r="B2830" s="943"/>
      <c r="C2830" s="943"/>
    </row>
    <row r="2831" spans="1:3" ht="16.95" customHeight="1" x14ac:dyDescent="0.3">
      <c r="A2831" s="943"/>
      <c r="B2831" s="943"/>
      <c r="C2831" s="943"/>
    </row>
    <row r="2832" spans="1:3" ht="16.95" customHeight="1" x14ac:dyDescent="0.3">
      <c r="A2832" s="943"/>
      <c r="B2832" s="943"/>
      <c r="C2832" s="943"/>
    </row>
    <row r="2833" spans="1:3" ht="16.95" customHeight="1" x14ac:dyDescent="0.3">
      <c r="A2833" s="943"/>
      <c r="B2833" s="943"/>
      <c r="C2833" s="943"/>
    </row>
    <row r="2834" spans="1:3" ht="16.95" customHeight="1" x14ac:dyDescent="0.3">
      <c r="A2834" s="943"/>
      <c r="B2834" s="943"/>
      <c r="C2834" s="943"/>
    </row>
    <row r="2835" spans="1:3" ht="16.95" customHeight="1" x14ac:dyDescent="0.3">
      <c r="A2835" s="943"/>
      <c r="B2835" s="943"/>
      <c r="C2835" s="943"/>
    </row>
    <row r="2836" spans="1:3" ht="16.95" customHeight="1" x14ac:dyDescent="0.3">
      <c r="A2836" s="943"/>
      <c r="B2836" s="943"/>
      <c r="C2836" s="943"/>
    </row>
    <row r="2837" spans="1:3" ht="16.95" customHeight="1" x14ac:dyDescent="0.3">
      <c r="A2837" s="943"/>
      <c r="B2837" s="943"/>
      <c r="C2837" s="943"/>
    </row>
    <row r="2838" spans="1:3" ht="16.95" customHeight="1" x14ac:dyDescent="0.3">
      <c r="A2838" s="943"/>
      <c r="B2838" s="943"/>
      <c r="C2838" s="943"/>
    </row>
    <row r="2839" spans="1:3" ht="16.95" customHeight="1" x14ac:dyDescent="0.3">
      <c r="A2839" s="943"/>
      <c r="B2839" s="943"/>
      <c r="C2839" s="943"/>
    </row>
    <row r="2840" spans="1:3" ht="16.95" customHeight="1" x14ac:dyDescent="0.3">
      <c r="A2840" s="943"/>
      <c r="B2840" s="943"/>
      <c r="C2840" s="943"/>
    </row>
    <row r="2841" spans="1:3" ht="16.95" customHeight="1" x14ac:dyDescent="0.3">
      <c r="A2841" s="943"/>
      <c r="B2841" s="943"/>
      <c r="C2841" s="943"/>
    </row>
    <row r="2842" spans="1:3" ht="16.95" customHeight="1" x14ac:dyDescent="0.3">
      <c r="A2842" s="943"/>
      <c r="B2842" s="943"/>
      <c r="C2842" s="943"/>
    </row>
    <row r="2843" spans="1:3" ht="16.95" customHeight="1" x14ac:dyDescent="0.3">
      <c r="A2843" s="943"/>
      <c r="B2843" s="943"/>
      <c r="C2843" s="943"/>
    </row>
    <row r="2844" spans="1:3" ht="16.95" customHeight="1" x14ac:dyDescent="0.3">
      <c r="A2844" s="943"/>
      <c r="B2844" s="943"/>
      <c r="C2844" s="943"/>
    </row>
    <row r="2845" spans="1:3" ht="16.95" customHeight="1" x14ac:dyDescent="0.3">
      <c r="A2845" s="943"/>
      <c r="B2845" s="943"/>
      <c r="C2845" s="943"/>
    </row>
    <row r="2846" spans="1:3" ht="16.95" customHeight="1" x14ac:dyDescent="0.3">
      <c r="A2846" s="943"/>
      <c r="B2846" s="943"/>
      <c r="C2846" s="943"/>
    </row>
    <row r="2847" spans="1:3" ht="16.95" customHeight="1" x14ac:dyDescent="0.3">
      <c r="A2847" s="943"/>
      <c r="B2847" s="943"/>
      <c r="C2847" s="943"/>
    </row>
    <row r="2848" spans="1:3" ht="16.95" customHeight="1" x14ac:dyDescent="0.3">
      <c r="A2848" s="943"/>
      <c r="B2848" s="943"/>
      <c r="C2848" s="943"/>
    </row>
    <row r="2849" spans="1:3" ht="16.95" customHeight="1" x14ac:dyDescent="0.3">
      <c r="A2849" s="943"/>
      <c r="B2849" s="943"/>
      <c r="C2849" s="943"/>
    </row>
    <row r="2850" spans="1:3" ht="16.95" customHeight="1" x14ac:dyDescent="0.3">
      <c r="A2850" s="943"/>
      <c r="B2850" s="943"/>
      <c r="C2850" s="943"/>
    </row>
    <row r="2851" spans="1:3" ht="16.95" customHeight="1" x14ac:dyDescent="0.3">
      <c r="A2851" s="943"/>
      <c r="B2851" s="943"/>
      <c r="C2851" s="943"/>
    </row>
    <row r="2852" spans="1:3" ht="16.95" customHeight="1" x14ac:dyDescent="0.3">
      <c r="A2852" s="943"/>
      <c r="B2852" s="943"/>
      <c r="C2852" s="943"/>
    </row>
    <row r="2853" spans="1:3" ht="16.95" customHeight="1" x14ac:dyDescent="0.3">
      <c r="A2853" s="943"/>
      <c r="B2853" s="943"/>
      <c r="C2853" s="943"/>
    </row>
    <row r="2854" spans="1:3" ht="16.95" customHeight="1" x14ac:dyDescent="0.3">
      <c r="A2854" s="943"/>
      <c r="B2854" s="943"/>
      <c r="C2854" s="943"/>
    </row>
    <row r="2855" spans="1:3" ht="16.95" customHeight="1" x14ac:dyDescent="0.3">
      <c r="A2855" s="943"/>
      <c r="B2855" s="943"/>
      <c r="C2855" s="943"/>
    </row>
    <row r="2856" spans="1:3" ht="16.95" customHeight="1" x14ac:dyDescent="0.3">
      <c r="A2856" s="943"/>
      <c r="B2856" s="943"/>
      <c r="C2856" s="943"/>
    </row>
    <row r="2857" spans="1:3" ht="16.95" customHeight="1" x14ac:dyDescent="0.3">
      <c r="A2857" s="943"/>
      <c r="B2857" s="943"/>
      <c r="C2857" s="943"/>
    </row>
    <row r="2858" spans="1:3" ht="16.95" customHeight="1" x14ac:dyDescent="0.3">
      <c r="A2858" s="943"/>
      <c r="B2858" s="943"/>
      <c r="C2858" s="943"/>
    </row>
    <row r="2859" spans="1:3" ht="16.95" customHeight="1" x14ac:dyDescent="0.3">
      <c r="A2859" s="943"/>
      <c r="B2859" s="943"/>
      <c r="C2859" s="943"/>
    </row>
    <row r="2860" spans="1:3" ht="16.95" customHeight="1" x14ac:dyDescent="0.3">
      <c r="A2860" s="943"/>
      <c r="B2860" s="943"/>
      <c r="C2860" s="943"/>
    </row>
    <row r="2861" spans="1:3" ht="16.95" customHeight="1" x14ac:dyDescent="0.3">
      <c r="A2861" s="943"/>
      <c r="B2861" s="943"/>
      <c r="C2861" s="943"/>
    </row>
    <row r="2862" spans="1:3" ht="16.95" customHeight="1" x14ac:dyDescent="0.3">
      <c r="A2862" s="943"/>
      <c r="B2862" s="943"/>
      <c r="C2862" s="943"/>
    </row>
    <row r="2863" spans="1:3" ht="16.95" customHeight="1" x14ac:dyDescent="0.3">
      <c r="A2863" s="943"/>
      <c r="B2863" s="943"/>
      <c r="C2863" s="943"/>
    </row>
    <row r="2864" spans="1:3" ht="16.95" customHeight="1" x14ac:dyDescent="0.3">
      <c r="A2864" s="943"/>
      <c r="B2864" s="943"/>
      <c r="C2864" s="943"/>
    </row>
    <row r="2865" spans="1:3" ht="16.95" customHeight="1" x14ac:dyDescent="0.3">
      <c r="A2865" s="943"/>
      <c r="B2865" s="943"/>
      <c r="C2865" s="943"/>
    </row>
    <row r="2866" spans="1:3" ht="16.95" customHeight="1" x14ac:dyDescent="0.3">
      <c r="A2866" s="943"/>
      <c r="B2866" s="943"/>
      <c r="C2866" s="943"/>
    </row>
    <row r="2867" spans="1:3" ht="16.95" customHeight="1" x14ac:dyDescent="0.3">
      <c r="A2867" s="943"/>
      <c r="B2867" s="943"/>
      <c r="C2867" s="943"/>
    </row>
    <row r="2868" spans="1:3" ht="16.95" customHeight="1" x14ac:dyDescent="0.3">
      <c r="A2868" s="943"/>
      <c r="B2868" s="943"/>
      <c r="C2868" s="943"/>
    </row>
    <row r="2869" spans="1:3" ht="16.95" customHeight="1" x14ac:dyDescent="0.3">
      <c r="A2869" s="943"/>
      <c r="B2869" s="943"/>
      <c r="C2869" s="943"/>
    </row>
    <row r="2870" spans="1:3" ht="16.95" customHeight="1" x14ac:dyDescent="0.3">
      <c r="A2870" s="943"/>
      <c r="B2870" s="943"/>
      <c r="C2870" s="943"/>
    </row>
    <row r="2871" spans="1:3" ht="16.95" customHeight="1" x14ac:dyDescent="0.3">
      <c r="A2871" s="943"/>
      <c r="B2871" s="943"/>
      <c r="C2871" s="943"/>
    </row>
    <row r="2872" spans="1:3" ht="16.95" customHeight="1" x14ac:dyDescent="0.3">
      <c r="A2872" s="943"/>
      <c r="B2872" s="943"/>
      <c r="C2872" s="943"/>
    </row>
    <row r="2873" spans="1:3" ht="16.95" customHeight="1" x14ac:dyDescent="0.3">
      <c r="A2873" s="943"/>
      <c r="B2873" s="943"/>
      <c r="C2873" s="943"/>
    </row>
    <row r="2874" spans="1:3" ht="16.95" customHeight="1" x14ac:dyDescent="0.3">
      <c r="A2874" s="943"/>
      <c r="B2874" s="943"/>
      <c r="C2874" s="943"/>
    </row>
    <row r="2875" spans="1:3" ht="16.95" customHeight="1" x14ac:dyDescent="0.3">
      <c r="A2875" s="943"/>
      <c r="B2875" s="943"/>
      <c r="C2875" s="943"/>
    </row>
    <row r="2876" spans="1:3" ht="16.95" customHeight="1" x14ac:dyDescent="0.3">
      <c r="A2876" s="943"/>
      <c r="B2876" s="943"/>
      <c r="C2876" s="943"/>
    </row>
    <row r="2877" spans="1:3" ht="16.95" customHeight="1" x14ac:dyDescent="0.3">
      <c r="A2877" s="943"/>
      <c r="B2877" s="943"/>
      <c r="C2877" s="943"/>
    </row>
    <row r="2878" spans="1:3" ht="16.95" customHeight="1" x14ac:dyDescent="0.3">
      <c r="A2878" s="943"/>
      <c r="B2878" s="943"/>
      <c r="C2878" s="943"/>
    </row>
    <row r="2879" spans="1:3" ht="16.95" customHeight="1" x14ac:dyDescent="0.3">
      <c r="A2879" s="943"/>
      <c r="B2879" s="943"/>
      <c r="C2879" s="943"/>
    </row>
    <row r="2880" spans="1:3" ht="16.95" customHeight="1" x14ac:dyDescent="0.3">
      <c r="A2880" s="943"/>
      <c r="B2880" s="943"/>
      <c r="C2880" s="943"/>
    </row>
    <row r="2881" spans="1:3" ht="16.95" customHeight="1" x14ac:dyDescent="0.3">
      <c r="A2881" s="943"/>
      <c r="B2881" s="943"/>
      <c r="C2881" s="943"/>
    </row>
    <row r="2882" spans="1:3" ht="16.95" customHeight="1" x14ac:dyDescent="0.3">
      <c r="A2882" s="943"/>
      <c r="B2882" s="943"/>
      <c r="C2882" s="943"/>
    </row>
    <row r="2883" spans="1:3" ht="16.95" customHeight="1" x14ac:dyDescent="0.3">
      <c r="A2883" s="943"/>
      <c r="B2883" s="943"/>
      <c r="C2883" s="943"/>
    </row>
    <row r="2884" spans="1:3" ht="16.95" customHeight="1" x14ac:dyDescent="0.3">
      <c r="A2884" s="943"/>
      <c r="B2884" s="943"/>
      <c r="C2884" s="943"/>
    </row>
    <row r="2885" spans="1:3" ht="16.95" customHeight="1" x14ac:dyDescent="0.3">
      <c r="A2885" s="943"/>
      <c r="B2885" s="943"/>
      <c r="C2885" s="943"/>
    </row>
    <row r="2886" spans="1:3" ht="16.95" customHeight="1" x14ac:dyDescent="0.3">
      <c r="A2886" s="943"/>
      <c r="B2886" s="943"/>
      <c r="C2886" s="943"/>
    </row>
    <row r="2887" spans="1:3" ht="16.95" customHeight="1" x14ac:dyDescent="0.3">
      <c r="A2887" s="943"/>
      <c r="B2887" s="943"/>
      <c r="C2887" s="943"/>
    </row>
    <row r="2888" spans="1:3" ht="16.95" customHeight="1" x14ac:dyDescent="0.3">
      <c r="A2888" s="943"/>
      <c r="B2888" s="943"/>
      <c r="C2888" s="943"/>
    </row>
    <row r="2889" spans="1:3" ht="16.95" customHeight="1" x14ac:dyDescent="0.3">
      <c r="A2889" s="943"/>
      <c r="B2889" s="943"/>
      <c r="C2889" s="943"/>
    </row>
    <row r="2890" spans="1:3" ht="16.95" customHeight="1" x14ac:dyDescent="0.3">
      <c r="A2890" s="943"/>
      <c r="B2890" s="943"/>
      <c r="C2890" s="943"/>
    </row>
    <row r="2891" spans="1:3" ht="16.95" customHeight="1" x14ac:dyDescent="0.3">
      <c r="A2891" s="943"/>
      <c r="B2891" s="943"/>
      <c r="C2891" s="943"/>
    </row>
    <row r="2892" spans="1:3" ht="16.95" customHeight="1" x14ac:dyDescent="0.3">
      <c r="A2892" s="943"/>
      <c r="B2892" s="943"/>
      <c r="C2892" s="943"/>
    </row>
    <row r="2893" spans="1:3" ht="16.95" customHeight="1" x14ac:dyDescent="0.3">
      <c r="A2893" s="943"/>
      <c r="B2893" s="943"/>
      <c r="C2893" s="943"/>
    </row>
    <row r="2894" spans="1:3" ht="16.95" customHeight="1" x14ac:dyDescent="0.3">
      <c r="A2894" s="943"/>
      <c r="B2894" s="943"/>
      <c r="C2894" s="943"/>
    </row>
    <row r="2895" spans="1:3" ht="16.95" customHeight="1" x14ac:dyDescent="0.3">
      <c r="A2895" s="943"/>
      <c r="B2895" s="943"/>
      <c r="C2895" s="943"/>
    </row>
    <row r="2896" spans="1:3" ht="16.95" customHeight="1" x14ac:dyDescent="0.3">
      <c r="A2896" s="943"/>
      <c r="B2896" s="943"/>
      <c r="C2896" s="943"/>
    </row>
    <row r="2897" spans="1:3" ht="16.95" customHeight="1" x14ac:dyDescent="0.3">
      <c r="A2897" s="943"/>
      <c r="B2897" s="943"/>
      <c r="C2897" s="943"/>
    </row>
    <row r="2898" spans="1:3" ht="16.95" customHeight="1" x14ac:dyDescent="0.3">
      <c r="A2898" s="943"/>
      <c r="B2898" s="943"/>
      <c r="C2898" s="943"/>
    </row>
    <row r="2899" spans="1:3" ht="16.95" customHeight="1" x14ac:dyDescent="0.3">
      <c r="A2899" s="943"/>
      <c r="B2899" s="943"/>
      <c r="C2899" s="943"/>
    </row>
    <row r="2900" spans="1:3" ht="16.95" customHeight="1" x14ac:dyDescent="0.3">
      <c r="A2900" s="943"/>
      <c r="B2900" s="943"/>
      <c r="C2900" s="943"/>
    </row>
    <row r="2901" spans="1:3" ht="16.95" customHeight="1" x14ac:dyDescent="0.3">
      <c r="A2901" s="943"/>
      <c r="B2901" s="943"/>
      <c r="C2901" s="943"/>
    </row>
    <row r="2902" spans="1:3" ht="16.95" customHeight="1" x14ac:dyDescent="0.3">
      <c r="A2902" s="943"/>
      <c r="B2902" s="943"/>
      <c r="C2902" s="943"/>
    </row>
    <row r="2903" spans="1:3" ht="16.95" customHeight="1" x14ac:dyDescent="0.3">
      <c r="A2903" s="943"/>
      <c r="B2903" s="943"/>
      <c r="C2903" s="943"/>
    </row>
    <row r="2904" spans="1:3" ht="16.95" customHeight="1" x14ac:dyDescent="0.3">
      <c r="A2904" s="943"/>
      <c r="B2904" s="943"/>
      <c r="C2904" s="943"/>
    </row>
    <row r="2905" spans="1:3" ht="16.95" customHeight="1" x14ac:dyDescent="0.3">
      <c r="A2905" s="943"/>
      <c r="B2905" s="943"/>
      <c r="C2905" s="943"/>
    </row>
    <row r="2906" spans="1:3" ht="16.95" customHeight="1" x14ac:dyDescent="0.3">
      <c r="A2906" s="943"/>
      <c r="B2906" s="943"/>
      <c r="C2906" s="943"/>
    </row>
    <row r="2907" spans="1:3" ht="16.95" customHeight="1" x14ac:dyDescent="0.3">
      <c r="A2907" s="943"/>
      <c r="B2907" s="943"/>
      <c r="C2907" s="943"/>
    </row>
    <row r="2908" spans="1:3" ht="16.95" customHeight="1" x14ac:dyDescent="0.3">
      <c r="A2908" s="943"/>
      <c r="B2908" s="943"/>
      <c r="C2908" s="943"/>
    </row>
    <row r="2909" spans="1:3" ht="16.95" customHeight="1" x14ac:dyDescent="0.3">
      <c r="A2909" s="943"/>
      <c r="B2909" s="943"/>
      <c r="C2909" s="943"/>
    </row>
    <row r="2910" spans="1:3" ht="16.95" customHeight="1" x14ac:dyDescent="0.3">
      <c r="A2910" s="943"/>
      <c r="B2910" s="943"/>
      <c r="C2910" s="943"/>
    </row>
    <row r="2911" spans="1:3" ht="16.95" customHeight="1" x14ac:dyDescent="0.3">
      <c r="A2911" s="943"/>
      <c r="B2911" s="943"/>
      <c r="C2911" s="943"/>
    </row>
    <row r="2912" spans="1:3" ht="16.95" customHeight="1" x14ac:dyDescent="0.3">
      <c r="A2912" s="943"/>
      <c r="B2912" s="943"/>
      <c r="C2912" s="943"/>
    </row>
    <row r="2913" spans="1:3" ht="16.95" customHeight="1" x14ac:dyDescent="0.3">
      <c r="A2913" s="943"/>
      <c r="B2913" s="943"/>
      <c r="C2913" s="943"/>
    </row>
    <row r="2914" spans="1:3" ht="16.95" customHeight="1" x14ac:dyDescent="0.3">
      <c r="A2914" s="943"/>
      <c r="B2914" s="943"/>
      <c r="C2914" s="943"/>
    </row>
    <row r="2915" spans="1:3" ht="16.95" customHeight="1" x14ac:dyDescent="0.3">
      <c r="A2915" s="943"/>
      <c r="B2915" s="943"/>
      <c r="C2915" s="943"/>
    </row>
    <row r="2916" spans="1:3" ht="16.95" customHeight="1" x14ac:dyDescent="0.3">
      <c r="A2916" s="943"/>
      <c r="B2916" s="943"/>
      <c r="C2916" s="943"/>
    </row>
    <row r="2917" spans="1:3" ht="16.95" customHeight="1" x14ac:dyDescent="0.3">
      <c r="A2917" s="943"/>
      <c r="B2917" s="943"/>
      <c r="C2917" s="943"/>
    </row>
    <row r="2918" spans="1:3" ht="16.95" customHeight="1" x14ac:dyDescent="0.3">
      <c r="A2918" s="943"/>
      <c r="B2918" s="943"/>
      <c r="C2918" s="943"/>
    </row>
    <row r="2919" spans="1:3" ht="16.95" customHeight="1" x14ac:dyDescent="0.3">
      <c r="A2919" s="943"/>
      <c r="B2919" s="943"/>
      <c r="C2919" s="943"/>
    </row>
    <row r="2920" spans="1:3" ht="16.95" customHeight="1" x14ac:dyDescent="0.3">
      <c r="A2920" s="943"/>
      <c r="B2920" s="943"/>
      <c r="C2920" s="943"/>
    </row>
    <row r="2921" spans="1:3" ht="16.95" customHeight="1" x14ac:dyDescent="0.3">
      <c r="A2921" s="943"/>
      <c r="B2921" s="943"/>
      <c r="C2921" s="943"/>
    </row>
    <row r="2922" spans="1:3" ht="16.95" customHeight="1" x14ac:dyDescent="0.3">
      <c r="A2922" s="943"/>
      <c r="B2922" s="943"/>
      <c r="C2922" s="943"/>
    </row>
    <row r="2923" spans="1:3" ht="16.95" customHeight="1" x14ac:dyDescent="0.3">
      <c r="A2923" s="943"/>
      <c r="B2923" s="943"/>
      <c r="C2923" s="943"/>
    </row>
    <row r="2924" spans="1:3" ht="16.95" customHeight="1" x14ac:dyDescent="0.3">
      <c r="A2924" s="943"/>
      <c r="B2924" s="943"/>
      <c r="C2924" s="943"/>
    </row>
    <row r="2925" spans="1:3" ht="16.95" customHeight="1" x14ac:dyDescent="0.3">
      <c r="A2925" s="943"/>
      <c r="B2925" s="943"/>
      <c r="C2925" s="943"/>
    </row>
    <row r="2926" spans="1:3" ht="16.95" customHeight="1" x14ac:dyDescent="0.3">
      <c r="A2926" s="943"/>
      <c r="B2926" s="943"/>
      <c r="C2926" s="943"/>
    </row>
    <row r="2927" spans="1:3" ht="16.95" customHeight="1" x14ac:dyDescent="0.3">
      <c r="A2927" s="943"/>
      <c r="B2927" s="943"/>
      <c r="C2927" s="943"/>
    </row>
    <row r="2928" spans="1:3" ht="16.95" customHeight="1" x14ac:dyDescent="0.3">
      <c r="A2928" s="943"/>
      <c r="B2928" s="943"/>
      <c r="C2928" s="943"/>
    </row>
    <row r="2929" spans="1:3" ht="16.95" customHeight="1" x14ac:dyDescent="0.3">
      <c r="A2929" s="943"/>
      <c r="B2929" s="943"/>
      <c r="C2929" s="943"/>
    </row>
    <row r="2930" spans="1:3" ht="16.95" customHeight="1" x14ac:dyDescent="0.3">
      <c r="A2930" s="943"/>
      <c r="B2930" s="943"/>
      <c r="C2930" s="943"/>
    </row>
    <row r="2931" spans="1:3" ht="16.95" customHeight="1" x14ac:dyDescent="0.3">
      <c r="A2931" s="943"/>
      <c r="B2931" s="943"/>
      <c r="C2931" s="943"/>
    </row>
    <row r="2932" spans="1:3" ht="16.95" customHeight="1" x14ac:dyDescent="0.3">
      <c r="A2932" s="943"/>
      <c r="B2932" s="943"/>
      <c r="C2932" s="943"/>
    </row>
    <row r="2933" spans="1:3" ht="16.95" customHeight="1" x14ac:dyDescent="0.3">
      <c r="A2933" s="943"/>
      <c r="B2933" s="943"/>
      <c r="C2933" s="943"/>
    </row>
    <row r="2934" spans="1:3" ht="16.95" customHeight="1" x14ac:dyDescent="0.3">
      <c r="A2934" s="943"/>
      <c r="B2934" s="943"/>
      <c r="C2934" s="943"/>
    </row>
    <row r="2935" spans="1:3" ht="16.95" customHeight="1" x14ac:dyDescent="0.3">
      <c r="A2935" s="943"/>
      <c r="B2935" s="943"/>
      <c r="C2935" s="943"/>
    </row>
    <row r="2936" spans="1:3" ht="16.95" customHeight="1" x14ac:dyDescent="0.3">
      <c r="A2936" s="943"/>
      <c r="B2936" s="943"/>
      <c r="C2936" s="943"/>
    </row>
    <row r="2937" spans="1:3" ht="16.95" customHeight="1" x14ac:dyDescent="0.3">
      <c r="A2937" s="943"/>
      <c r="B2937" s="943"/>
      <c r="C2937" s="943"/>
    </row>
    <row r="2938" spans="1:3" ht="16.95" customHeight="1" x14ac:dyDescent="0.3">
      <c r="A2938" s="943"/>
      <c r="B2938" s="943"/>
      <c r="C2938" s="943"/>
    </row>
    <row r="2939" spans="1:3" ht="16.95" customHeight="1" x14ac:dyDescent="0.3">
      <c r="A2939" s="943"/>
      <c r="B2939" s="943"/>
      <c r="C2939" s="943"/>
    </row>
    <row r="2940" spans="1:3" ht="16.95" customHeight="1" x14ac:dyDescent="0.3">
      <c r="A2940" s="943"/>
      <c r="B2940" s="943"/>
      <c r="C2940" s="943"/>
    </row>
    <row r="2941" spans="1:3" ht="16.95" customHeight="1" x14ac:dyDescent="0.3">
      <c r="A2941" s="943"/>
      <c r="B2941" s="943"/>
      <c r="C2941" s="943"/>
    </row>
    <row r="2942" spans="1:3" ht="16.95" customHeight="1" x14ac:dyDescent="0.3">
      <c r="A2942" s="943"/>
      <c r="B2942" s="943"/>
      <c r="C2942" s="943"/>
    </row>
    <row r="2943" spans="1:3" ht="16.95" customHeight="1" x14ac:dyDescent="0.3">
      <c r="A2943" s="943"/>
      <c r="B2943" s="943"/>
      <c r="C2943" s="943"/>
    </row>
    <row r="2944" spans="1:3" ht="16.95" customHeight="1" x14ac:dyDescent="0.3">
      <c r="A2944" s="943"/>
      <c r="B2944" s="943"/>
      <c r="C2944" s="943"/>
    </row>
    <row r="2945" spans="1:3" ht="16.95" customHeight="1" x14ac:dyDescent="0.3">
      <c r="A2945" s="943"/>
      <c r="B2945" s="943"/>
      <c r="C2945" s="943"/>
    </row>
    <row r="2946" spans="1:3" ht="16.95" customHeight="1" x14ac:dyDescent="0.3">
      <c r="A2946" s="943"/>
      <c r="B2946" s="943"/>
      <c r="C2946" s="943"/>
    </row>
    <row r="2947" spans="1:3" ht="16.95" customHeight="1" x14ac:dyDescent="0.3">
      <c r="A2947" s="943"/>
      <c r="B2947" s="943"/>
      <c r="C2947" s="943"/>
    </row>
    <row r="2948" spans="1:3" ht="16.95" customHeight="1" x14ac:dyDescent="0.3">
      <c r="A2948" s="943"/>
      <c r="B2948" s="943"/>
      <c r="C2948" s="943"/>
    </row>
    <row r="2949" spans="1:3" ht="16.95" customHeight="1" x14ac:dyDescent="0.3">
      <c r="A2949" s="943"/>
      <c r="B2949" s="943"/>
      <c r="C2949" s="943"/>
    </row>
    <row r="2950" spans="1:3" ht="16.95" customHeight="1" x14ac:dyDescent="0.3">
      <c r="A2950" s="943"/>
      <c r="B2950" s="943"/>
      <c r="C2950" s="943"/>
    </row>
    <row r="2951" spans="1:3" ht="16.95" customHeight="1" x14ac:dyDescent="0.3">
      <c r="A2951" s="943"/>
      <c r="B2951" s="943"/>
      <c r="C2951" s="943"/>
    </row>
    <row r="2952" spans="1:3" ht="16.95" customHeight="1" x14ac:dyDescent="0.3">
      <c r="A2952" s="943"/>
      <c r="B2952" s="943"/>
      <c r="C2952" s="943"/>
    </row>
    <row r="2953" spans="1:3" ht="16.95" customHeight="1" x14ac:dyDescent="0.3">
      <c r="A2953" s="943"/>
      <c r="B2953" s="943"/>
      <c r="C2953" s="943"/>
    </row>
    <row r="2954" spans="1:3" ht="16.95" customHeight="1" x14ac:dyDescent="0.3">
      <c r="A2954" s="943"/>
      <c r="B2954" s="943"/>
      <c r="C2954" s="943"/>
    </row>
    <row r="2955" spans="1:3" ht="16.95" customHeight="1" x14ac:dyDescent="0.3">
      <c r="A2955" s="943"/>
      <c r="B2955" s="943"/>
      <c r="C2955" s="943"/>
    </row>
    <row r="2956" spans="1:3" ht="16.95" customHeight="1" x14ac:dyDescent="0.3">
      <c r="A2956" s="943"/>
      <c r="B2956" s="943"/>
      <c r="C2956" s="943"/>
    </row>
    <row r="2957" spans="1:3" ht="16.95" customHeight="1" x14ac:dyDescent="0.3">
      <c r="A2957" s="943"/>
      <c r="B2957" s="943"/>
      <c r="C2957" s="943"/>
    </row>
    <row r="2958" spans="1:3" ht="16.95" customHeight="1" x14ac:dyDescent="0.3">
      <c r="A2958" s="943"/>
      <c r="B2958" s="943"/>
      <c r="C2958" s="943"/>
    </row>
    <row r="2959" spans="1:3" ht="16.95" customHeight="1" x14ac:dyDescent="0.3">
      <c r="A2959" s="943"/>
      <c r="B2959" s="943"/>
      <c r="C2959" s="943"/>
    </row>
    <row r="2960" spans="1:3" ht="16.95" customHeight="1" x14ac:dyDescent="0.3">
      <c r="A2960" s="943"/>
      <c r="B2960" s="943"/>
      <c r="C2960" s="943"/>
    </row>
    <row r="2961" spans="1:3" ht="16.95" customHeight="1" x14ac:dyDescent="0.3">
      <c r="A2961" s="943"/>
      <c r="B2961" s="943"/>
      <c r="C2961" s="943"/>
    </row>
    <row r="2962" spans="1:3" ht="16.95" customHeight="1" x14ac:dyDescent="0.3">
      <c r="A2962" s="943"/>
      <c r="B2962" s="943"/>
      <c r="C2962" s="943"/>
    </row>
    <row r="2963" spans="1:3" ht="16.95" customHeight="1" x14ac:dyDescent="0.3">
      <c r="A2963" s="943"/>
      <c r="B2963" s="943"/>
      <c r="C2963" s="943"/>
    </row>
    <row r="2964" spans="1:3" ht="16.95" customHeight="1" x14ac:dyDescent="0.3">
      <c r="A2964" s="943"/>
      <c r="B2964" s="943"/>
      <c r="C2964" s="943"/>
    </row>
    <row r="2965" spans="1:3" ht="16.95" customHeight="1" x14ac:dyDescent="0.3">
      <c r="A2965" s="943"/>
      <c r="B2965" s="943"/>
      <c r="C2965" s="943"/>
    </row>
    <row r="2966" spans="1:3" ht="16.95" customHeight="1" x14ac:dyDescent="0.3">
      <c r="A2966" s="943"/>
      <c r="B2966" s="943"/>
      <c r="C2966" s="943"/>
    </row>
    <row r="2967" spans="1:3" ht="16.95" customHeight="1" x14ac:dyDescent="0.3">
      <c r="A2967" s="943"/>
      <c r="B2967" s="943"/>
      <c r="C2967" s="943"/>
    </row>
    <row r="2968" spans="1:3" ht="16.95" customHeight="1" x14ac:dyDescent="0.3">
      <c r="A2968" s="943"/>
      <c r="B2968" s="943"/>
      <c r="C2968" s="943"/>
    </row>
    <row r="2969" spans="1:3" ht="16.95" customHeight="1" x14ac:dyDescent="0.3">
      <c r="A2969" s="943"/>
      <c r="B2969" s="943"/>
      <c r="C2969" s="943"/>
    </row>
    <row r="2970" spans="1:3" ht="16.95" customHeight="1" x14ac:dyDescent="0.3">
      <c r="A2970" s="943"/>
      <c r="B2970" s="943"/>
      <c r="C2970" s="943"/>
    </row>
    <row r="2971" spans="1:3" ht="16.95" customHeight="1" x14ac:dyDescent="0.3">
      <c r="A2971" s="943"/>
      <c r="B2971" s="943"/>
      <c r="C2971" s="943"/>
    </row>
    <row r="2972" spans="1:3" ht="16.95" customHeight="1" x14ac:dyDescent="0.3">
      <c r="A2972" s="943"/>
      <c r="B2972" s="943"/>
      <c r="C2972" s="943"/>
    </row>
    <row r="2973" spans="1:3" ht="16.95" customHeight="1" x14ac:dyDescent="0.3">
      <c r="A2973" s="943"/>
      <c r="B2973" s="943"/>
      <c r="C2973" s="943"/>
    </row>
    <row r="2974" spans="1:3" ht="16.95" customHeight="1" x14ac:dyDescent="0.3">
      <c r="A2974" s="943"/>
      <c r="B2974" s="943"/>
      <c r="C2974" s="943"/>
    </row>
    <row r="2975" spans="1:3" ht="16.95" customHeight="1" x14ac:dyDescent="0.3">
      <c r="A2975" s="943"/>
      <c r="B2975" s="943"/>
      <c r="C2975" s="943"/>
    </row>
    <row r="2976" spans="1:3" ht="16.95" customHeight="1" x14ac:dyDescent="0.3">
      <c r="A2976" s="943"/>
      <c r="B2976" s="943"/>
      <c r="C2976" s="943"/>
    </row>
    <row r="2977" spans="1:3" ht="16.95" customHeight="1" x14ac:dyDescent="0.3">
      <c r="A2977" s="943"/>
      <c r="B2977" s="943"/>
      <c r="C2977" s="943"/>
    </row>
    <row r="2978" spans="1:3" ht="16.95" customHeight="1" x14ac:dyDescent="0.3">
      <c r="A2978" s="943"/>
      <c r="B2978" s="943"/>
      <c r="C2978" s="943"/>
    </row>
    <row r="2979" spans="1:3" ht="16.95" customHeight="1" x14ac:dyDescent="0.3">
      <c r="A2979" s="943"/>
      <c r="B2979" s="943"/>
      <c r="C2979" s="943"/>
    </row>
    <row r="2980" spans="1:3" ht="16.95" customHeight="1" x14ac:dyDescent="0.3">
      <c r="A2980" s="943"/>
      <c r="B2980" s="943"/>
      <c r="C2980" s="943"/>
    </row>
    <row r="2981" spans="1:3" ht="16.95" customHeight="1" x14ac:dyDescent="0.3">
      <c r="A2981" s="943"/>
      <c r="B2981" s="943"/>
      <c r="C2981" s="943"/>
    </row>
    <row r="2982" spans="1:3" ht="16.95" customHeight="1" x14ac:dyDescent="0.3">
      <c r="A2982" s="943"/>
      <c r="B2982" s="943"/>
      <c r="C2982" s="943"/>
    </row>
    <row r="2983" spans="1:3" ht="16.95" customHeight="1" x14ac:dyDescent="0.3">
      <c r="A2983" s="943"/>
      <c r="B2983" s="943"/>
      <c r="C2983" s="943"/>
    </row>
    <row r="2984" spans="1:3" ht="16.95" customHeight="1" x14ac:dyDescent="0.3">
      <c r="A2984" s="943"/>
      <c r="B2984" s="943"/>
      <c r="C2984" s="943"/>
    </row>
    <row r="2985" spans="1:3" ht="16.95" customHeight="1" x14ac:dyDescent="0.3">
      <c r="A2985" s="943"/>
      <c r="B2985" s="943"/>
      <c r="C2985" s="943"/>
    </row>
    <row r="2986" spans="1:3" ht="16.95" customHeight="1" x14ac:dyDescent="0.3">
      <c r="A2986" s="943"/>
      <c r="B2986" s="943"/>
      <c r="C2986" s="943"/>
    </row>
    <row r="2987" spans="1:3" ht="16.95" customHeight="1" x14ac:dyDescent="0.3">
      <c r="A2987" s="943"/>
      <c r="B2987" s="943"/>
      <c r="C2987" s="943"/>
    </row>
    <row r="2988" spans="1:3" ht="16.95" customHeight="1" x14ac:dyDescent="0.3">
      <c r="A2988" s="943"/>
      <c r="B2988" s="943"/>
      <c r="C2988" s="943"/>
    </row>
    <row r="2989" spans="1:3" ht="16.95" customHeight="1" x14ac:dyDescent="0.3">
      <c r="A2989" s="943"/>
      <c r="B2989" s="943"/>
      <c r="C2989" s="943"/>
    </row>
    <row r="2990" spans="1:3" ht="16.95" customHeight="1" x14ac:dyDescent="0.3">
      <c r="A2990" s="943"/>
      <c r="B2990" s="943"/>
      <c r="C2990" s="943"/>
    </row>
    <row r="2991" spans="1:3" ht="16.95" customHeight="1" x14ac:dyDescent="0.3">
      <c r="A2991" s="943"/>
      <c r="B2991" s="943"/>
      <c r="C2991" s="943"/>
    </row>
    <row r="2992" spans="1:3" ht="16.95" customHeight="1" x14ac:dyDescent="0.3">
      <c r="A2992" s="943"/>
      <c r="B2992" s="943"/>
      <c r="C2992" s="943"/>
    </row>
    <row r="2993" spans="1:3" ht="16.95" customHeight="1" x14ac:dyDescent="0.3">
      <c r="A2993" s="943"/>
      <c r="B2993" s="943"/>
      <c r="C2993" s="943"/>
    </row>
    <row r="2994" spans="1:3" ht="16.95" customHeight="1" x14ac:dyDescent="0.3">
      <c r="A2994" s="943"/>
      <c r="B2994" s="943"/>
      <c r="C2994" s="943"/>
    </row>
    <row r="2995" spans="1:3" ht="16.95" customHeight="1" x14ac:dyDescent="0.3">
      <c r="A2995" s="943"/>
      <c r="B2995" s="943"/>
      <c r="C2995" s="943"/>
    </row>
    <row r="2996" spans="1:3" ht="16.95" customHeight="1" x14ac:dyDescent="0.3">
      <c r="A2996" s="943"/>
      <c r="B2996" s="943"/>
      <c r="C2996" s="943"/>
    </row>
    <row r="2997" spans="1:3" ht="16.95" customHeight="1" x14ac:dyDescent="0.3">
      <c r="A2997" s="943"/>
      <c r="B2997" s="943"/>
      <c r="C2997" s="943"/>
    </row>
    <row r="2998" spans="1:3" ht="16.95" customHeight="1" x14ac:dyDescent="0.3">
      <c r="A2998" s="943"/>
      <c r="B2998" s="943"/>
      <c r="C2998" s="943"/>
    </row>
    <row r="2999" spans="1:3" ht="16.95" customHeight="1" x14ac:dyDescent="0.3">
      <c r="A2999" s="943"/>
      <c r="B2999" s="943"/>
      <c r="C2999" s="943"/>
    </row>
    <row r="3000" spans="1:3" ht="16.95" customHeight="1" x14ac:dyDescent="0.3">
      <c r="A3000" s="943"/>
      <c r="B3000" s="943"/>
      <c r="C3000" s="943"/>
    </row>
    <row r="3001" spans="1:3" ht="16.95" customHeight="1" x14ac:dyDescent="0.3">
      <c r="A3001" s="943"/>
      <c r="B3001" s="943"/>
      <c r="C3001" s="943"/>
    </row>
    <row r="3002" spans="1:3" ht="16.95" customHeight="1" x14ac:dyDescent="0.3">
      <c r="A3002" s="943"/>
      <c r="B3002" s="943"/>
      <c r="C3002" s="943"/>
    </row>
    <row r="3003" spans="1:3" ht="16.95" customHeight="1" x14ac:dyDescent="0.3">
      <c r="A3003" s="943"/>
      <c r="B3003" s="943"/>
      <c r="C3003" s="943"/>
    </row>
    <row r="3004" spans="1:3" ht="16.95" customHeight="1" x14ac:dyDescent="0.3">
      <c r="A3004" s="943"/>
      <c r="B3004" s="943"/>
      <c r="C3004" s="943"/>
    </row>
    <row r="3005" spans="1:3" ht="16.95" customHeight="1" x14ac:dyDescent="0.3">
      <c r="A3005" s="943"/>
      <c r="B3005" s="943"/>
      <c r="C3005" s="943"/>
    </row>
    <row r="3006" spans="1:3" ht="16.95" customHeight="1" x14ac:dyDescent="0.3">
      <c r="A3006" s="943"/>
      <c r="B3006" s="943"/>
      <c r="C3006" s="943"/>
    </row>
    <row r="3007" spans="1:3" ht="16.95" customHeight="1" x14ac:dyDescent="0.3">
      <c r="A3007" s="943"/>
      <c r="B3007" s="943"/>
      <c r="C3007" s="943"/>
    </row>
    <row r="3008" spans="1:3" ht="16.95" customHeight="1" x14ac:dyDescent="0.3">
      <c r="A3008" s="943"/>
      <c r="B3008" s="943"/>
      <c r="C3008" s="943"/>
    </row>
    <row r="3009" spans="1:3" ht="16.95" customHeight="1" x14ac:dyDescent="0.3">
      <c r="A3009" s="943"/>
      <c r="B3009" s="943"/>
      <c r="C3009" s="943"/>
    </row>
    <row r="3010" spans="1:3" ht="16.95" customHeight="1" x14ac:dyDescent="0.3">
      <c r="A3010" s="943"/>
      <c r="B3010" s="943"/>
      <c r="C3010" s="943"/>
    </row>
    <row r="3011" spans="1:3" ht="16.95" customHeight="1" x14ac:dyDescent="0.3">
      <c r="A3011" s="943"/>
      <c r="B3011" s="943"/>
      <c r="C3011" s="943"/>
    </row>
    <row r="3012" spans="1:3" ht="16.95" customHeight="1" x14ac:dyDescent="0.3">
      <c r="A3012" s="943"/>
      <c r="B3012" s="943"/>
      <c r="C3012" s="943"/>
    </row>
    <row r="3013" spans="1:3" ht="16.95" customHeight="1" x14ac:dyDescent="0.3">
      <c r="A3013" s="943"/>
      <c r="B3013" s="943"/>
      <c r="C3013" s="943"/>
    </row>
    <row r="3014" spans="1:3" ht="16.95" customHeight="1" x14ac:dyDescent="0.3">
      <c r="A3014" s="943"/>
      <c r="B3014" s="943"/>
      <c r="C3014" s="943"/>
    </row>
    <row r="3015" spans="1:3" ht="16.95" customHeight="1" x14ac:dyDescent="0.3">
      <c r="A3015" s="943"/>
      <c r="B3015" s="943"/>
      <c r="C3015" s="943"/>
    </row>
    <row r="3016" spans="1:3" ht="16.95" customHeight="1" x14ac:dyDescent="0.3">
      <c r="A3016" s="943"/>
      <c r="B3016" s="943"/>
      <c r="C3016" s="943"/>
    </row>
    <row r="3017" spans="1:3" ht="16.95" customHeight="1" x14ac:dyDescent="0.3">
      <c r="A3017" s="943"/>
      <c r="B3017" s="943"/>
      <c r="C3017" s="943"/>
    </row>
    <row r="3018" spans="1:3" ht="16.95" customHeight="1" x14ac:dyDescent="0.3">
      <c r="A3018" s="943"/>
      <c r="B3018" s="943"/>
      <c r="C3018" s="943"/>
    </row>
    <row r="3019" spans="1:3" ht="16.95" customHeight="1" x14ac:dyDescent="0.3">
      <c r="A3019" s="943"/>
      <c r="B3019" s="943"/>
      <c r="C3019" s="943"/>
    </row>
    <row r="3020" spans="1:3" ht="16.95" customHeight="1" x14ac:dyDescent="0.3">
      <c r="A3020" s="943"/>
      <c r="B3020" s="943"/>
      <c r="C3020" s="943"/>
    </row>
    <row r="3021" spans="1:3" ht="16.95" customHeight="1" x14ac:dyDescent="0.3">
      <c r="A3021" s="943"/>
      <c r="B3021" s="943"/>
      <c r="C3021" s="943"/>
    </row>
    <row r="3022" spans="1:3" ht="16.95" customHeight="1" x14ac:dyDescent="0.3">
      <c r="A3022" s="943"/>
      <c r="B3022" s="943"/>
      <c r="C3022" s="943"/>
    </row>
    <row r="3023" spans="1:3" ht="16.95" customHeight="1" x14ac:dyDescent="0.3">
      <c r="A3023" s="943"/>
      <c r="B3023" s="943"/>
      <c r="C3023" s="943"/>
    </row>
    <row r="3024" spans="1:3" ht="16.95" customHeight="1" x14ac:dyDescent="0.3">
      <c r="A3024" s="943"/>
      <c r="B3024" s="943"/>
      <c r="C3024" s="943"/>
    </row>
    <row r="3025" spans="1:3" ht="16.95" customHeight="1" x14ac:dyDescent="0.3">
      <c r="A3025" s="943"/>
      <c r="B3025" s="943"/>
      <c r="C3025" s="943"/>
    </row>
    <row r="3026" spans="1:3" ht="16.95" customHeight="1" x14ac:dyDescent="0.3">
      <c r="A3026" s="943"/>
      <c r="B3026" s="943"/>
      <c r="C3026" s="943"/>
    </row>
    <row r="3027" spans="1:3" ht="16.95" customHeight="1" x14ac:dyDescent="0.3">
      <c r="A3027" s="943"/>
      <c r="B3027" s="943"/>
      <c r="C3027" s="943"/>
    </row>
    <row r="3028" spans="1:3" ht="16.95" customHeight="1" x14ac:dyDescent="0.3">
      <c r="A3028" s="943"/>
      <c r="B3028" s="943"/>
      <c r="C3028" s="943"/>
    </row>
    <row r="3029" spans="1:3" ht="16.95" customHeight="1" x14ac:dyDescent="0.3">
      <c r="A3029" s="943"/>
      <c r="B3029" s="943"/>
      <c r="C3029" s="943"/>
    </row>
    <row r="3030" spans="1:3" ht="16.95" customHeight="1" x14ac:dyDescent="0.3">
      <c r="A3030" s="943"/>
      <c r="B3030" s="943"/>
      <c r="C3030" s="943"/>
    </row>
    <row r="3031" spans="1:3" ht="16.95" customHeight="1" x14ac:dyDescent="0.3">
      <c r="A3031" s="943"/>
      <c r="B3031" s="943"/>
      <c r="C3031" s="943"/>
    </row>
    <row r="3032" spans="1:3" ht="16.95" customHeight="1" x14ac:dyDescent="0.3">
      <c r="A3032" s="943"/>
      <c r="B3032" s="943"/>
      <c r="C3032" s="943"/>
    </row>
    <row r="3033" spans="1:3" ht="16.95" customHeight="1" x14ac:dyDescent="0.3">
      <c r="A3033" s="943"/>
      <c r="B3033" s="943"/>
      <c r="C3033" s="943"/>
    </row>
    <row r="3034" spans="1:3" ht="16.95" customHeight="1" x14ac:dyDescent="0.3">
      <c r="A3034" s="943"/>
      <c r="B3034" s="943"/>
      <c r="C3034" s="943"/>
    </row>
    <row r="3035" spans="1:3" ht="16.95" customHeight="1" x14ac:dyDescent="0.3">
      <c r="A3035" s="943"/>
      <c r="B3035" s="943"/>
      <c r="C3035" s="943"/>
    </row>
    <row r="3036" spans="1:3" ht="16.95" customHeight="1" x14ac:dyDescent="0.3">
      <c r="A3036" s="943"/>
      <c r="B3036" s="943"/>
      <c r="C3036" s="943"/>
    </row>
    <row r="3037" spans="1:3" ht="16.95" customHeight="1" x14ac:dyDescent="0.3">
      <c r="A3037" s="943"/>
      <c r="B3037" s="943"/>
      <c r="C3037" s="943"/>
    </row>
    <row r="3038" spans="1:3" ht="16.95" customHeight="1" x14ac:dyDescent="0.3">
      <c r="A3038" s="943"/>
      <c r="B3038" s="943"/>
      <c r="C3038" s="943"/>
    </row>
    <row r="3039" spans="1:3" ht="16.95" customHeight="1" x14ac:dyDescent="0.3">
      <c r="A3039" s="943"/>
      <c r="B3039" s="943"/>
      <c r="C3039" s="943"/>
    </row>
    <row r="3040" spans="1:3" ht="16.95" customHeight="1" x14ac:dyDescent="0.3">
      <c r="A3040" s="943"/>
      <c r="B3040" s="943"/>
      <c r="C3040" s="943"/>
    </row>
    <row r="3041" spans="1:3" ht="16.95" customHeight="1" x14ac:dyDescent="0.3">
      <c r="A3041" s="943"/>
      <c r="B3041" s="943"/>
      <c r="C3041" s="943"/>
    </row>
    <row r="3042" spans="1:3" ht="16.95" customHeight="1" x14ac:dyDescent="0.3">
      <c r="A3042" s="943"/>
      <c r="B3042" s="943"/>
      <c r="C3042" s="943"/>
    </row>
    <row r="3043" spans="1:3" ht="16.95" customHeight="1" x14ac:dyDescent="0.3">
      <c r="A3043" s="943"/>
      <c r="B3043" s="943"/>
      <c r="C3043" s="943"/>
    </row>
    <row r="3044" spans="1:3" ht="16.95" customHeight="1" x14ac:dyDescent="0.3">
      <c r="A3044" s="943"/>
      <c r="B3044" s="943"/>
      <c r="C3044" s="943"/>
    </row>
    <row r="3045" spans="1:3" ht="16.95" customHeight="1" x14ac:dyDescent="0.3">
      <c r="A3045" s="943"/>
      <c r="B3045" s="943"/>
      <c r="C3045" s="943"/>
    </row>
    <row r="3046" spans="1:3" ht="16.95" customHeight="1" x14ac:dyDescent="0.3">
      <c r="A3046" s="943"/>
      <c r="B3046" s="943"/>
      <c r="C3046" s="943"/>
    </row>
    <row r="3047" spans="1:3" ht="16.95" customHeight="1" x14ac:dyDescent="0.3">
      <c r="A3047" s="943"/>
      <c r="B3047" s="943"/>
      <c r="C3047" s="943"/>
    </row>
    <row r="3048" spans="1:3" ht="16.95" customHeight="1" x14ac:dyDescent="0.3">
      <c r="A3048" s="943"/>
      <c r="B3048" s="943"/>
      <c r="C3048" s="943"/>
    </row>
    <row r="3049" spans="1:3" ht="16.95" customHeight="1" x14ac:dyDescent="0.3">
      <c r="A3049" s="943"/>
      <c r="B3049" s="943"/>
      <c r="C3049" s="943"/>
    </row>
    <row r="3050" spans="1:3" ht="16.95" customHeight="1" x14ac:dyDescent="0.3">
      <c r="A3050" s="943"/>
      <c r="B3050" s="943"/>
      <c r="C3050" s="943"/>
    </row>
    <row r="3051" spans="1:3" ht="16.95" customHeight="1" x14ac:dyDescent="0.3">
      <c r="A3051" s="943"/>
      <c r="B3051" s="943"/>
      <c r="C3051" s="943"/>
    </row>
    <row r="3052" spans="1:3" ht="16.95" customHeight="1" x14ac:dyDescent="0.3">
      <c r="A3052" s="943"/>
      <c r="B3052" s="943"/>
      <c r="C3052" s="943"/>
    </row>
    <row r="3053" spans="1:3" ht="16.95" customHeight="1" x14ac:dyDescent="0.3">
      <c r="A3053" s="943"/>
      <c r="B3053" s="943"/>
      <c r="C3053" s="943"/>
    </row>
    <row r="3054" spans="1:3" ht="16.95" customHeight="1" x14ac:dyDescent="0.3">
      <c r="A3054" s="943"/>
      <c r="B3054" s="943"/>
      <c r="C3054" s="943"/>
    </row>
    <row r="3055" spans="1:3" ht="16.95" customHeight="1" x14ac:dyDescent="0.3">
      <c r="A3055" s="943"/>
      <c r="B3055" s="943"/>
      <c r="C3055" s="943"/>
    </row>
    <row r="3056" spans="1:3" ht="16.95" customHeight="1" x14ac:dyDescent="0.3">
      <c r="A3056" s="943"/>
      <c r="B3056" s="943"/>
      <c r="C3056" s="943"/>
    </row>
    <row r="3057" spans="1:3" ht="16.95" customHeight="1" x14ac:dyDescent="0.3">
      <c r="A3057" s="943"/>
      <c r="B3057" s="943"/>
      <c r="C3057" s="943"/>
    </row>
    <row r="3058" spans="1:3" ht="16.95" customHeight="1" x14ac:dyDescent="0.3">
      <c r="A3058" s="943"/>
      <c r="B3058" s="943"/>
      <c r="C3058" s="943"/>
    </row>
    <row r="3059" spans="1:3" ht="16.95" customHeight="1" x14ac:dyDescent="0.3">
      <c r="A3059" s="943"/>
      <c r="B3059" s="943"/>
      <c r="C3059" s="943"/>
    </row>
    <row r="3060" spans="1:3" ht="16.95" customHeight="1" x14ac:dyDescent="0.3">
      <c r="A3060" s="943"/>
      <c r="B3060" s="943"/>
      <c r="C3060" s="943"/>
    </row>
    <row r="3061" spans="1:3" ht="16.95" customHeight="1" x14ac:dyDescent="0.3">
      <c r="A3061" s="943"/>
      <c r="B3061" s="943"/>
      <c r="C3061" s="943"/>
    </row>
    <row r="3062" spans="1:3" ht="16.95" customHeight="1" x14ac:dyDescent="0.3">
      <c r="A3062" s="943"/>
      <c r="B3062" s="943"/>
      <c r="C3062" s="943"/>
    </row>
    <row r="3063" spans="1:3" ht="16.95" customHeight="1" x14ac:dyDescent="0.3">
      <c r="A3063" s="943"/>
      <c r="B3063" s="943"/>
      <c r="C3063" s="943"/>
    </row>
    <row r="3064" spans="1:3" ht="16.95" customHeight="1" x14ac:dyDescent="0.3">
      <c r="A3064" s="943"/>
      <c r="B3064" s="943"/>
      <c r="C3064" s="943"/>
    </row>
    <row r="3065" spans="1:3" ht="16.95" customHeight="1" x14ac:dyDescent="0.3">
      <c r="A3065" s="943"/>
      <c r="B3065" s="943"/>
      <c r="C3065" s="943"/>
    </row>
    <row r="3066" spans="1:3" ht="16.95" customHeight="1" x14ac:dyDescent="0.3">
      <c r="A3066" s="943"/>
      <c r="B3066" s="943"/>
      <c r="C3066" s="943"/>
    </row>
    <row r="3067" spans="1:3" ht="16.95" customHeight="1" x14ac:dyDescent="0.3">
      <c r="A3067" s="943"/>
      <c r="B3067" s="943"/>
      <c r="C3067" s="943"/>
    </row>
    <row r="3068" spans="1:3" ht="16.95" customHeight="1" x14ac:dyDescent="0.3">
      <c r="A3068" s="943"/>
      <c r="B3068" s="943"/>
      <c r="C3068" s="943"/>
    </row>
    <row r="3069" spans="1:3" ht="16.95" customHeight="1" x14ac:dyDescent="0.3">
      <c r="A3069" s="943"/>
      <c r="B3069" s="943"/>
      <c r="C3069" s="943"/>
    </row>
    <row r="3070" spans="1:3" ht="16.95" customHeight="1" x14ac:dyDescent="0.3">
      <c r="A3070" s="943"/>
      <c r="B3070" s="943"/>
      <c r="C3070" s="943"/>
    </row>
    <row r="3071" spans="1:3" ht="16.95" customHeight="1" x14ac:dyDescent="0.3">
      <c r="A3071" s="943"/>
      <c r="B3071" s="943"/>
      <c r="C3071" s="943"/>
    </row>
    <row r="3072" spans="1:3" ht="16.95" customHeight="1" x14ac:dyDescent="0.3">
      <c r="A3072" s="943"/>
      <c r="B3072" s="943"/>
      <c r="C3072" s="943"/>
    </row>
    <row r="3073" spans="1:3" ht="16.95" customHeight="1" x14ac:dyDescent="0.3">
      <c r="A3073" s="943"/>
      <c r="B3073" s="943"/>
      <c r="C3073" s="943"/>
    </row>
    <row r="3074" spans="1:3" ht="16.95" customHeight="1" x14ac:dyDescent="0.3">
      <c r="A3074" s="943"/>
      <c r="B3074" s="943"/>
      <c r="C3074" s="943"/>
    </row>
    <row r="3075" spans="1:3" ht="16.95" customHeight="1" x14ac:dyDescent="0.3">
      <c r="A3075" s="943"/>
      <c r="B3075" s="943"/>
      <c r="C3075" s="943"/>
    </row>
    <row r="3076" spans="1:3" ht="16.95" customHeight="1" x14ac:dyDescent="0.3">
      <c r="A3076" s="943"/>
      <c r="B3076" s="943"/>
      <c r="C3076" s="943"/>
    </row>
    <row r="3077" spans="1:3" ht="16.95" customHeight="1" x14ac:dyDescent="0.3">
      <c r="A3077" s="943"/>
      <c r="B3077" s="943"/>
      <c r="C3077" s="943"/>
    </row>
    <row r="3078" spans="1:3" ht="16.95" customHeight="1" x14ac:dyDescent="0.3">
      <c r="A3078" s="943"/>
      <c r="B3078" s="943"/>
      <c r="C3078" s="943"/>
    </row>
    <row r="3079" spans="1:3" ht="16.95" customHeight="1" x14ac:dyDescent="0.3">
      <c r="A3079" s="943"/>
      <c r="B3079" s="943"/>
      <c r="C3079" s="943"/>
    </row>
    <row r="3080" spans="1:3" ht="16.95" customHeight="1" x14ac:dyDescent="0.3">
      <c r="A3080" s="943"/>
      <c r="B3080" s="943"/>
      <c r="C3080" s="943"/>
    </row>
    <row r="3081" spans="1:3" ht="16.95" customHeight="1" x14ac:dyDescent="0.3">
      <c r="A3081" s="943"/>
      <c r="B3081" s="943"/>
      <c r="C3081" s="943"/>
    </row>
    <row r="3082" spans="1:3" ht="16.95" customHeight="1" x14ac:dyDescent="0.3">
      <c r="A3082" s="943"/>
      <c r="B3082" s="943"/>
      <c r="C3082" s="943"/>
    </row>
    <row r="3083" spans="1:3" ht="16.95" customHeight="1" x14ac:dyDescent="0.3">
      <c r="A3083" s="943"/>
      <c r="B3083" s="943"/>
      <c r="C3083" s="943"/>
    </row>
    <row r="3084" spans="1:3" ht="16.95" customHeight="1" x14ac:dyDescent="0.3">
      <c r="A3084" s="943"/>
      <c r="B3084" s="943"/>
      <c r="C3084" s="943"/>
    </row>
    <row r="3085" spans="1:3" ht="16.95" customHeight="1" x14ac:dyDescent="0.3">
      <c r="A3085" s="943"/>
      <c r="B3085" s="943"/>
      <c r="C3085" s="943"/>
    </row>
    <row r="3086" spans="1:3" ht="16.95" customHeight="1" x14ac:dyDescent="0.3">
      <c r="A3086" s="943"/>
      <c r="B3086" s="943"/>
      <c r="C3086" s="943"/>
    </row>
    <row r="3087" spans="1:3" ht="16.95" customHeight="1" x14ac:dyDescent="0.3">
      <c r="A3087" s="943"/>
      <c r="B3087" s="943"/>
      <c r="C3087" s="943"/>
    </row>
    <row r="3088" spans="1:3" ht="16.95" customHeight="1" x14ac:dyDescent="0.3">
      <c r="A3088" s="943"/>
      <c r="B3088" s="943"/>
      <c r="C3088" s="943"/>
    </row>
    <row r="3089" spans="1:3" ht="16.95" customHeight="1" x14ac:dyDescent="0.3">
      <c r="A3089" s="943"/>
      <c r="B3089" s="943"/>
      <c r="C3089" s="943"/>
    </row>
    <row r="3090" spans="1:3" ht="16.95" customHeight="1" x14ac:dyDescent="0.3">
      <c r="A3090" s="943"/>
      <c r="B3090" s="943"/>
      <c r="C3090" s="943"/>
    </row>
    <row r="3091" spans="1:3" ht="16.95" customHeight="1" x14ac:dyDescent="0.3">
      <c r="A3091" s="943"/>
      <c r="B3091" s="943"/>
      <c r="C3091" s="943"/>
    </row>
    <row r="3092" spans="1:3" ht="16.95" customHeight="1" x14ac:dyDescent="0.3">
      <c r="A3092" s="943"/>
      <c r="B3092" s="943"/>
      <c r="C3092" s="943"/>
    </row>
    <row r="3093" spans="1:3" ht="16.95" customHeight="1" x14ac:dyDescent="0.3">
      <c r="A3093" s="943"/>
      <c r="B3093" s="943"/>
      <c r="C3093" s="943"/>
    </row>
    <row r="3094" spans="1:3" ht="16.95" customHeight="1" x14ac:dyDescent="0.3">
      <c r="A3094" s="943"/>
      <c r="B3094" s="943"/>
      <c r="C3094" s="943"/>
    </row>
    <row r="3095" spans="1:3" ht="16.95" customHeight="1" x14ac:dyDescent="0.3">
      <c r="A3095" s="943"/>
      <c r="B3095" s="943"/>
      <c r="C3095" s="943"/>
    </row>
    <row r="3096" spans="1:3" ht="16.95" customHeight="1" x14ac:dyDescent="0.3">
      <c r="A3096" s="943"/>
      <c r="B3096" s="943"/>
      <c r="C3096" s="943"/>
    </row>
    <row r="3097" spans="1:3" ht="16.95" customHeight="1" x14ac:dyDescent="0.3">
      <c r="A3097" s="943"/>
      <c r="B3097" s="943"/>
      <c r="C3097" s="943"/>
    </row>
    <row r="3098" spans="1:3" ht="16.95" customHeight="1" x14ac:dyDescent="0.3">
      <c r="A3098" s="943"/>
      <c r="B3098" s="943"/>
      <c r="C3098" s="943"/>
    </row>
    <row r="3099" spans="1:3" ht="16.95" customHeight="1" x14ac:dyDescent="0.3">
      <c r="A3099" s="943"/>
      <c r="B3099" s="943"/>
      <c r="C3099" s="943"/>
    </row>
    <row r="3100" spans="1:3" ht="16.95" customHeight="1" x14ac:dyDescent="0.3">
      <c r="A3100" s="943"/>
      <c r="B3100" s="943"/>
      <c r="C3100" s="943"/>
    </row>
    <row r="3101" spans="1:3" ht="16.95" customHeight="1" x14ac:dyDescent="0.3">
      <c r="A3101" s="943"/>
      <c r="B3101" s="943"/>
      <c r="C3101" s="943"/>
    </row>
    <row r="3102" spans="1:3" ht="16.95" customHeight="1" x14ac:dyDescent="0.3">
      <c r="A3102" s="943"/>
      <c r="B3102" s="943"/>
      <c r="C3102" s="943"/>
    </row>
    <row r="3103" spans="1:3" ht="16.95" customHeight="1" x14ac:dyDescent="0.3">
      <c r="A3103" s="943"/>
      <c r="B3103" s="943"/>
      <c r="C3103" s="943"/>
    </row>
    <row r="3104" spans="1:3" ht="16.95" customHeight="1" x14ac:dyDescent="0.3">
      <c r="A3104" s="943"/>
      <c r="B3104" s="943"/>
      <c r="C3104" s="943"/>
    </row>
    <row r="3105" spans="1:3" ht="16.95" customHeight="1" x14ac:dyDescent="0.3">
      <c r="A3105" s="943"/>
      <c r="B3105" s="943"/>
      <c r="C3105" s="943"/>
    </row>
    <row r="3106" spans="1:3" ht="16.95" customHeight="1" x14ac:dyDescent="0.3">
      <c r="A3106" s="943"/>
      <c r="B3106" s="943"/>
      <c r="C3106" s="943"/>
    </row>
    <row r="3107" spans="1:3" ht="16.95" customHeight="1" x14ac:dyDescent="0.3">
      <c r="A3107" s="943"/>
      <c r="B3107" s="943"/>
      <c r="C3107" s="943"/>
    </row>
    <row r="3108" spans="1:3" ht="16.95" customHeight="1" x14ac:dyDescent="0.3">
      <c r="A3108" s="943"/>
      <c r="B3108" s="943"/>
      <c r="C3108" s="943"/>
    </row>
    <row r="3109" spans="1:3" ht="16.95" customHeight="1" x14ac:dyDescent="0.3">
      <c r="A3109" s="943"/>
      <c r="B3109" s="943"/>
      <c r="C3109" s="943"/>
    </row>
    <row r="3110" spans="1:3" ht="16.95" customHeight="1" x14ac:dyDescent="0.3">
      <c r="A3110" s="943"/>
      <c r="B3110" s="943"/>
      <c r="C3110" s="943"/>
    </row>
    <row r="3111" spans="1:3" ht="16.95" customHeight="1" x14ac:dyDescent="0.3">
      <c r="A3111" s="943"/>
      <c r="B3111" s="943"/>
      <c r="C3111" s="943"/>
    </row>
    <row r="3112" spans="1:3" ht="16.95" customHeight="1" x14ac:dyDescent="0.3">
      <c r="A3112" s="943"/>
      <c r="B3112" s="943"/>
      <c r="C3112" s="943"/>
    </row>
    <row r="3113" spans="1:3" ht="16.95" customHeight="1" x14ac:dyDescent="0.3">
      <c r="A3113" s="943"/>
      <c r="B3113" s="943"/>
      <c r="C3113" s="943"/>
    </row>
    <row r="3114" spans="1:3" ht="16.95" customHeight="1" x14ac:dyDescent="0.3">
      <c r="A3114" s="943"/>
      <c r="B3114" s="943"/>
      <c r="C3114" s="943"/>
    </row>
    <row r="3115" spans="1:3" ht="16.95" customHeight="1" x14ac:dyDescent="0.3">
      <c r="A3115" s="943"/>
      <c r="B3115" s="943"/>
      <c r="C3115" s="943"/>
    </row>
    <row r="3116" spans="1:3" ht="16.95" customHeight="1" x14ac:dyDescent="0.3">
      <c r="A3116" s="943"/>
      <c r="B3116" s="943"/>
      <c r="C3116" s="943"/>
    </row>
    <row r="3117" spans="1:3" ht="16.95" customHeight="1" x14ac:dyDescent="0.3">
      <c r="A3117" s="943"/>
      <c r="B3117" s="943"/>
      <c r="C3117" s="943"/>
    </row>
    <row r="3118" spans="1:3" ht="16.95" customHeight="1" x14ac:dyDescent="0.3">
      <c r="A3118" s="943"/>
      <c r="B3118" s="943"/>
      <c r="C3118" s="943"/>
    </row>
    <row r="3119" spans="1:3" ht="16.95" customHeight="1" x14ac:dyDescent="0.3">
      <c r="A3119" s="943"/>
      <c r="B3119" s="943"/>
      <c r="C3119" s="943"/>
    </row>
    <row r="3120" spans="1:3" ht="16.95" customHeight="1" x14ac:dyDescent="0.3">
      <c r="A3120" s="943"/>
      <c r="B3120" s="943"/>
      <c r="C3120" s="943"/>
    </row>
    <row r="3121" spans="1:3" ht="16.95" customHeight="1" x14ac:dyDescent="0.3">
      <c r="A3121" s="943"/>
      <c r="B3121" s="943"/>
      <c r="C3121" s="943"/>
    </row>
    <row r="3122" spans="1:3" ht="16.95" customHeight="1" x14ac:dyDescent="0.3">
      <c r="A3122" s="943"/>
      <c r="B3122" s="943"/>
      <c r="C3122" s="943"/>
    </row>
    <row r="3123" spans="1:3" ht="16.95" customHeight="1" x14ac:dyDescent="0.3">
      <c r="A3123" s="943"/>
      <c r="B3123" s="943"/>
      <c r="C3123" s="943"/>
    </row>
    <row r="3124" spans="1:3" ht="16.95" customHeight="1" x14ac:dyDescent="0.3">
      <c r="A3124" s="943"/>
      <c r="B3124" s="943"/>
      <c r="C3124" s="943"/>
    </row>
    <row r="3125" spans="1:3" ht="16.95" customHeight="1" x14ac:dyDescent="0.3">
      <c r="A3125" s="943"/>
      <c r="B3125" s="943"/>
      <c r="C3125" s="943"/>
    </row>
    <row r="3126" spans="1:3" ht="16.95" customHeight="1" x14ac:dyDescent="0.3">
      <c r="A3126" s="943"/>
      <c r="B3126" s="943"/>
      <c r="C3126" s="943"/>
    </row>
    <row r="3127" spans="1:3" ht="16.95" customHeight="1" x14ac:dyDescent="0.3">
      <c r="A3127" s="943"/>
      <c r="B3127" s="943"/>
      <c r="C3127" s="943"/>
    </row>
    <row r="3128" spans="1:3" ht="16.95" customHeight="1" x14ac:dyDescent="0.3">
      <c r="A3128" s="943"/>
      <c r="B3128" s="943"/>
      <c r="C3128" s="943"/>
    </row>
    <row r="3129" spans="1:3" ht="16.95" customHeight="1" x14ac:dyDescent="0.3">
      <c r="A3129" s="943"/>
      <c r="B3129" s="943"/>
      <c r="C3129" s="943"/>
    </row>
    <row r="3130" spans="1:3" ht="16.95" customHeight="1" x14ac:dyDescent="0.3">
      <c r="A3130" s="943"/>
      <c r="B3130" s="943"/>
      <c r="C3130" s="943"/>
    </row>
    <row r="3131" spans="1:3" ht="16.95" customHeight="1" x14ac:dyDescent="0.3">
      <c r="A3131" s="943"/>
      <c r="B3131" s="943"/>
      <c r="C3131" s="943"/>
    </row>
    <row r="3132" spans="1:3" ht="16.95" customHeight="1" x14ac:dyDescent="0.3">
      <c r="A3132" s="943"/>
      <c r="B3132" s="943"/>
      <c r="C3132" s="943"/>
    </row>
    <row r="3133" spans="1:3" ht="16.95" customHeight="1" x14ac:dyDescent="0.3">
      <c r="A3133" s="943"/>
      <c r="B3133" s="943"/>
      <c r="C3133" s="943"/>
    </row>
    <row r="3134" spans="1:3" ht="16.95" customHeight="1" x14ac:dyDescent="0.3">
      <c r="A3134" s="943"/>
      <c r="B3134" s="943"/>
      <c r="C3134" s="943"/>
    </row>
    <row r="3135" spans="1:3" ht="16.95" customHeight="1" x14ac:dyDescent="0.3">
      <c r="A3135" s="943"/>
      <c r="B3135" s="943"/>
      <c r="C3135" s="943"/>
    </row>
    <row r="3136" spans="1:3" ht="16.95" customHeight="1" x14ac:dyDescent="0.3">
      <c r="A3136" s="943"/>
      <c r="B3136" s="943"/>
      <c r="C3136" s="943"/>
    </row>
    <row r="3137" spans="1:3" ht="16.95" customHeight="1" x14ac:dyDescent="0.3">
      <c r="A3137" s="943"/>
      <c r="B3137" s="943"/>
      <c r="C3137" s="943"/>
    </row>
    <row r="3138" spans="1:3" ht="16.95" customHeight="1" x14ac:dyDescent="0.3">
      <c r="A3138" s="943"/>
      <c r="B3138" s="943"/>
      <c r="C3138" s="943"/>
    </row>
    <row r="3139" spans="1:3" ht="16.95" customHeight="1" x14ac:dyDescent="0.3">
      <c r="A3139" s="943"/>
      <c r="B3139" s="943"/>
      <c r="C3139" s="943"/>
    </row>
    <row r="3140" spans="1:3" ht="16.95" customHeight="1" x14ac:dyDescent="0.3">
      <c r="A3140" s="943"/>
      <c r="B3140" s="943"/>
      <c r="C3140" s="943"/>
    </row>
    <row r="3141" spans="1:3" ht="16.95" customHeight="1" x14ac:dyDescent="0.3">
      <c r="A3141" s="943"/>
      <c r="B3141" s="943"/>
      <c r="C3141" s="943"/>
    </row>
    <row r="3142" spans="1:3" ht="16.95" customHeight="1" x14ac:dyDescent="0.3">
      <c r="A3142" s="943"/>
      <c r="B3142" s="943"/>
      <c r="C3142" s="943"/>
    </row>
    <row r="3143" spans="1:3" ht="16.95" customHeight="1" x14ac:dyDescent="0.3">
      <c r="A3143" s="943"/>
      <c r="B3143" s="943"/>
      <c r="C3143" s="943"/>
    </row>
    <row r="3144" spans="1:3" ht="16.95" customHeight="1" x14ac:dyDescent="0.3">
      <c r="A3144" s="943"/>
      <c r="B3144" s="943"/>
      <c r="C3144" s="943"/>
    </row>
    <row r="3145" spans="1:3" ht="16.95" customHeight="1" x14ac:dyDescent="0.3">
      <c r="A3145" s="943"/>
      <c r="B3145" s="943"/>
      <c r="C3145" s="943"/>
    </row>
    <row r="3146" spans="1:3" ht="16.95" customHeight="1" x14ac:dyDescent="0.3">
      <c r="A3146" s="943"/>
      <c r="B3146" s="943"/>
      <c r="C3146" s="943"/>
    </row>
    <row r="3147" spans="1:3" ht="16.95" customHeight="1" x14ac:dyDescent="0.3">
      <c r="A3147" s="943"/>
      <c r="B3147" s="943"/>
      <c r="C3147" s="943"/>
    </row>
    <row r="3148" spans="1:3" ht="16.95" customHeight="1" x14ac:dyDescent="0.3">
      <c r="A3148" s="943"/>
      <c r="B3148" s="943"/>
      <c r="C3148" s="943"/>
    </row>
    <row r="3149" spans="1:3" ht="16.95" customHeight="1" x14ac:dyDescent="0.3">
      <c r="A3149" s="943"/>
      <c r="B3149" s="943"/>
      <c r="C3149" s="943"/>
    </row>
    <row r="3150" spans="1:3" ht="16.95" customHeight="1" x14ac:dyDescent="0.3">
      <c r="A3150" s="943"/>
      <c r="B3150" s="943"/>
      <c r="C3150" s="943"/>
    </row>
    <row r="3151" spans="1:3" ht="16.95" customHeight="1" x14ac:dyDescent="0.3">
      <c r="A3151" s="943"/>
      <c r="B3151" s="943"/>
      <c r="C3151" s="943"/>
    </row>
    <row r="3152" spans="1:3" ht="16.95" customHeight="1" x14ac:dyDescent="0.3">
      <c r="A3152" s="943"/>
      <c r="B3152" s="943"/>
      <c r="C3152" s="943"/>
    </row>
    <row r="3153" spans="1:3" ht="16.95" customHeight="1" x14ac:dyDescent="0.3">
      <c r="A3153" s="943"/>
      <c r="B3153" s="943"/>
      <c r="C3153" s="943"/>
    </row>
    <row r="3154" spans="1:3" ht="16.95" customHeight="1" x14ac:dyDescent="0.3">
      <c r="A3154" s="943"/>
      <c r="B3154" s="943"/>
      <c r="C3154" s="943"/>
    </row>
    <row r="3155" spans="1:3" ht="16.95" customHeight="1" x14ac:dyDescent="0.3">
      <c r="A3155" s="943"/>
      <c r="B3155" s="943"/>
      <c r="C3155" s="943"/>
    </row>
    <row r="3156" spans="1:3" ht="16.95" customHeight="1" x14ac:dyDescent="0.3">
      <c r="A3156" s="943"/>
      <c r="B3156" s="943"/>
      <c r="C3156" s="943"/>
    </row>
    <row r="3157" spans="1:3" ht="16.95" customHeight="1" x14ac:dyDescent="0.3">
      <c r="A3157" s="943"/>
      <c r="B3157" s="943"/>
      <c r="C3157" s="943"/>
    </row>
    <row r="3158" spans="1:3" ht="16.95" customHeight="1" x14ac:dyDescent="0.3">
      <c r="A3158" s="943"/>
      <c r="B3158" s="943"/>
      <c r="C3158" s="943"/>
    </row>
    <row r="3159" spans="1:3" ht="16.95" customHeight="1" x14ac:dyDescent="0.3">
      <c r="A3159" s="943"/>
      <c r="B3159" s="943"/>
      <c r="C3159" s="943"/>
    </row>
    <row r="3160" spans="1:3" ht="16.95" customHeight="1" x14ac:dyDescent="0.3">
      <c r="A3160" s="943"/>
      <c r="B3160" s="943"/>
      <c r="C3160" s="943"/>
    </row>
    <row r="3161" spans="1:3" ht="16.95" customHeight="1" x14ac:dyDescent="0.3">
      <c r="A3161" s="943"/>
      <c r="B3161" s="943"/>
      <c r="C3161" s="943"/>
    </row>
    <row r="3162" spans="1:3" ht="16.95" customHeight="1" x14ac:dyDescent="0.3">
      <c r="A3162" s="943"/>
      <c r="B3162" s="943"/>
      <c r="C3162" s="943"/>
    </row>
    <row r="3163" spans="1:3" ht="16.95" customHeight="1" x14ac:dyDescent="0.3">
      <c r="A3163" s="943"/>
      <c r="B3163" s="943"/>
      <c r="C3163" s="943"/>
    </row>
    <row r="3164" spans="1:3" ht="16.95" customHeight="1" x14ac:dyDescent="0.3">
      <c r="A3164" s="943"/>
      <c r="B3164" s="943"/>
      <c r="C3164" s="943"/>
    </row>
    <row r="3165" spans="1:3" ht="16.95" customHeight="1" x14ac:dyDescent="0.3">
      <c r="A3165" s="943"/>
      <c r="B3165" s="943"/>
      <c r="C3165" s="943"/>
    </row>
    <row r="3166" spans="1:3" ht="16.95" customHeight="1" x14ac:dyDescent="0.3">
      <c r="A3166" s="943"/>
      <c r="B3166" s="943"/>
      <c r="C3166" s="943"/>
    </row>
    <row r="3167" spans="1:3" ht="16.95" customHeight="1" x14ac:dyDescent="0.3">
      <c r="A3167" s="943"/>
      <c r="B3167" s="943"/>
      <c r="C3167" s="943"/>
    </row>
    <row r="3168" spans="1:3" ht="16.95" customHeight="1" x14ac:dyDescent="0.3">
      <c r="A3168" s="943"/>
      <c r="B3168" s="943"/>
      <c r="C3168" s="943"/>
    </row>
    <row r="3169" spans="1:3" ht="16.95" customHeight="1" x14ac:dyDescent="0.3">
      <c r="A3169" s="943"/>
      <c r="B3169" s="943"/>
      <c r="C3169" s="943"/>
    </row>
    <row r="3170" spans="1:3" ht="16.95" customHeight="1" x14ac:dyDescent="0.3">
      <c r="A3170" s="943"/>
      <c r="B3170" s="943"/>
      <c r="C3170" s="943"/>
    </row>
    <row r="3171" spans="1:3" ht="16.95" customHeight="1" x14ac:dyDescent="0.3">
      <c r="A3171" s="943"/>
      <c r="B3171" s="943"/>
      <c r="C3171" s="943"/>
    </row>
    <row r="3172" spans="1:3" ht="16.95" customHeight="1" x14ac:dyDescent="0.3">
      <c r="A3172" s="943"/>
      <c r="B3172" s="943"/>
      <c r="C3172" s="943"/>
    </row>
    <row r="3173" spans="1:3" ht="16.95" customHeight="1" x14ac:dyDescent="0.3">
      <c r="A3173" s="943"/>
      <c r="B3173" s="943"/>
      <c r="C3173" s="943"/>
    </row>
    <row r="3174" spans="1:3" ht="16.95" customHeight="1" x14ac:dyDescent="0.3">
      <c r="A3174" s="943"/>
      <c r="B3174" s="943"/>
      <c r="C3174" s="943"/>
    </row>
    <row r="3175" spans="1:3" ht="16.95" customHeight="1" x14ac:dyDescent="0.3">
      <c r="A3175" s="943"/>
      <c r="B3175" s="943"/>
      <c r="C3175" s="943"/>
    </row>
    <row r="3176" spans="1:3" ht="16.95" customHeight="1" x14ac:dyDescent="0.3">
      <c r="A3176" s="943"/>
      <c r="B3176" s="943"/>
      <c r="C3176" s="943"/>
    </row>
    <row r="3177" spans="1:3" ht="16.95" customHeight="1" x14ac:dyDescent="0.3">
      <c r="A3177" s="943"/>
      <c r="B3177" s="943"/>
      <c r="C3177" s="943"/>
    </row>
    <row r="3178" spans="1:3" ht="16.95" customHeight="1" x14ac:dyDescent="0.3">
      <c r="A3178" s="943"/>
      <c r="B3178" s="943"/>
      <c r="C3178" s="943"/>
    </row>
    <row r="3179" spans="1:3" ht="16.95" customHeight="1" x14ac:dyDescent="0.3">
      <c r="A3179" s="943"/>
      <c r="B3179" s="943"/>
      <c r="C3179" s="943"/>
    </row>
    <row r="3180" spans="1:3" ht="16.95" customHeight="1" x14ac:dyDescent="0.3">
      <c r="A3180" s="943"/>
      <c r="B3180" s="943"/>
      <c r="C3180" s="943"/>
    </row>
    <row r="3181" spans="1:3" ht="16.95" customHeight="1" x14ac:dyDescent="0.3">
      <c r="A3181" s="943"/>
      <c r="B3181" s="943"/>
      <c r="C3181" s="943"/>
    </row>
    <row r="3182" spans="1:3" ht="16.95" customHeight="1" x14ac:dyDescent="0.3">
      <c r="A3182" s="943"/>
      <c r="B3182" s="943"/>
      <c r="C3182" s="943"/>
    </row>
    <row r="3183" spans="1:3" ht="16.95" customHeight="1" x14ac:dyDescent="0.3">
      <c r="A3183" s="943"/>
      <c r="B3183" s="943"/>
      <c r="C3183" s="943"/>
    </row>
    <row r="3184" spans="1:3" ht="16.95" customHeight="1" x14ac:dyDescent="0.3">
      <c r="A3184" s="943"/>
      <c r="B3184" s="943"/>
      <c r="C3184" s="943"/>
    </row>
    <row r="3185" spans="1:3" ht="16.95" customHeight="1" x14ac:dyDescent="0.3">
      <c r="A3185" s="943"/>
      <c r="B3185" s="943"/>
      <c r="C3185" s="943"/>
    </row>
    <row r="3186" spans="1:3" ht="16.95" customHeight="1" x14ac:dyDescent="0.3">
      <c r="A3186" s="943"/>
      <c r="B3186" s="943"/>
      <c r="C3186" s="943"/>
    </row>
    <row r="3187" spans="1:3" ht="16.95" customHeight="1" x14ac:dyDescent="0.3">
      <c r="A3187" s="943"/>
      <c r="B3187" s="943"/>
      <c r="C3187" s="943"/>
    </row>
    <row r="3188" spans="1:3" ht="16.95" customHeight="1" x14ac:dyDescent="0.3">
      <c r="A3188" s="943"/>
      <c r="B3188" s="943"/>
      <c r="C3188" s="943"/>
    </row>
    <row r="3189" spans="1:3" ht="16.95" customHeight="1" x14ac:dyDescent="0.3">
      <c r="A3189" s="943"/>
      <c r="B3189" s="943"/>
      <c r="C3189" s="943"/>
    </row>
    <row r="3190" spans="1:3" ht="16.95" customHeight="1" x14ac:dyDescent="0.3">
      <c r="A3190" s="943"/>
      <c r="B3190" s="943"/>
      <c r="C3190" s="943"/>
    </row>
    <row r="3191" spans="1:3" ht="16.95" customHeight="1" x14ac:dyDescent="0.3">
      <c r="A3191" s="943"/>
      <c r="B3191" s="943"/>
      <c r="C3191" s="943"/>
    </row>
    <row r="3192" spans="1:3" ht="16.95" customHeight="1" x14ac:dyDescent="0.3">
      <c r="A3192" s="943"/>
      <c r="B3192" s="943"/>
      <c r="C3192" s="943"/>
    </row>
    <row r="3193" spans="1:3" ht="16.95" customHeight="1" x14ac:dyDescent="0.3">
      <c r="A3193" s="943"/>
      <c r="B3193" s="943"/>
      <c r="C3193" s="943"/>
    </row>
    <row r="3194" spans="1:3" ht="16.95" customHeight="1" x14ac:dyDescent="0.3">
      <c r="A3194" s="943"/>
      <c r="B3194" s="943"/>
      <c r="C3194" s="943"/>
    </row>
    <row r="3195" spans="1:3" ht="16.95" customHeight="1" x14ac:dyDescent="0.3">
      <c r="A3195" s="943"/>
      <c r="B3195" s="943"/>
      <c r="C3195" s="943"/>
    </row>
    <row r="3196" spans="1:3" ht="16.95" customHeight="1" x14ac:dyDescent="0.3">
      <c r="A3196" s="943"/>
      <c r="B3196" s="943"/>
      <c r="C3196" s="943"/>
    </row>
    <row r="3197" spans="1:3" ht="16.95" customHeight="1" x14ac:dyDescent="0.3">
      <c r="A3197" s="943"/>
      <c r="B3197" s="943"/>
      <c r="C3197" s="943"/>
    </row>
    <row r="3198" spans="1:3" ht="16.95" customHeight="1" x14ac:dyDescent="0.3">
      <c r="A3198" s="943"/>
      <c r="B3198" s="943"/>
      <c r="C3198" s="943"/>
    </row>
    <row r="3199" spans="1:3" ht="16.95" customHeight="1" x14ac:dyDescent="0.3">
      <c r="A3199" s="943"/>
      <c r="B3199" s="943"/>
      <c r="C3199" s="943"/>
    </row>
    <row r="3200" spans="1:3" ht="16.95" customHeight="1" x14ac:dyDescent="0.3">
      <c r="A3200" s="943"/>
      <c r="B3200" s="943"/>
      <c r="C3200" s="943"/>
    </row>
    <row r="3201" spans="1:3" ht="16.95" customHeight="1" x14ac:dyDescent="0.3">
      <c r="A3201" s="943"/>
      <c r="B3201" s="943"/>
      <c r="C3201" s="943"/>
    </row>
    <row r="3202" spans="1:3" ht="16.95" customHeight="1" x14ac:dyDescent="0.3">
      <c r="A3202" s="943"/>
      <c r="B3202" s="943"/>
      <c r="C3202" s="943"/>
    </row>
    <row r="3203" spans="1:3" ht="16.95" customHeight="1" x14ac:dyDescent="0.3">
      <c r="A3203" s="943"/>
      <c r="B3203" s="943"/>
      <c r="C3203" s="943"/>
    </row>
    <row r="3204" spans="1:3" ht="16.95" customHeight="1" x14ac:dyDescent="0.3">
      <c r="A3204" s="943"/>
      <c r="B3204" s="943"/>
      <c r="C3204" s="943"/>
    </row>
    <row r="3205" spans="1:3" ht="16.95" customHeight="1" x14ac:dyDescent="0.3">
      <c r="A3205" s="943"/>
      <c r="B3205" s="943"/>
      <c r="C3205" s="943"/>
    </row>
    <row r="3206" spans="1:3" ht="16.95" customHeight="1" x14ac:dyDescent="0.3">
      <c r="A3206" s="943"/>
      <c r="B3206" s="943"/>
      <c r="C3206" s="943"/>
    </row>
    <row r="3207" spans="1:3" ht="16.95" customHeight="1" x14ac:dyDescent="0.3">
      <c r="A3207" s="943"/>
      <c r="B3207" s="943"/>
      <c r="C3207" s="943"/>
    </row>
    <row r="3208" spans="1:3" ht="16.95" customHeight="1" x14ac:dyDescent="0.3">
      <c r="A3208" s="943"/>
      <c r="B3208" s="943"/>
      <c r="C3208" s="943"/>
    </row>
    <row r="3209" spans="1:3" ht="16.95" customHeight="1" x14ac:dyDescent="0.3">
      <c r="A3209" s="943"/>
      <c r="B3209" s="943"/>
      <c r="C3209" s="943"/>
    </row>
    <row r="3210" spans="1:3" ht="16.95" customHeight="1" x14ac:dyDescent="0.3">
      <c r="A3210" s="943"/>
      <c r="B3210" s="943"/>
      <c r="C3210" s="943"/>
    </row>
    <row r="3211" spans="1:3" ht="16.95" customHeight="1" x14ac:dyDescent="0.3">
      <c r="A3211" s="943"/>
      <c r="B3211" s="943"/>
      <c r="C3211" s="943"/>
    </row>
    <row r="3212" spans="1:3" ht="16.95" customHeight="1" x14ac:dyDescent="0.3">
      <c r="A3212" s="943"/>
      <c r="B3212" s="943"/>
      <c r="C3212" s="943"/>
    </row>
    <row r="3213" spans="1:3" ht="16.95" customHeight="1" x14ac:dyDescent="0.3">
      <c r="A3213" s="943"/>
      <c r="B3213" s="943"/>
      <c r="C3213" s="943"/>
    </row>
    <row r="3214" spans="1:3" ht="16.95" customHeight="1" x14ac:dyDescent="0.3">
      <c r="A3214" s="943"/>
      <c r="B3214" s="943"/>
      <c r="C3214" s="943"/>
    </row>
    <row r="3215" spans="1:3" ht="16.95" customHeight="1" x14ac:dyDescent="0.3">
      <c r="A3215" s="943"/>
      <c r="B3215" s="943"/>
      <c r="C3215" s="943"/>
    </row>
    <row r="3216" spans="1:3" ht="16.95" customHeight="1" x14ac:dyDescent="0.3">
      <c r="A3216" s="943"/>
      <c r="B3216" s="943"/>
      <c r="C3216" s="943"/>
    </row>
    <row r="3217" spans="1:3" ht="16.95" customHeight="1" x14ac:dyDescent="0.3">
      <c r="A3217" s="943"/>
      <c r="B3217" s="943"/>
      <c r="C3217" s="943"/>
    </row>
    <row r="3218" spans="1:3" ht="16.95" customHeight="1" x14ac:dyDescent="0.3">
      <c r="A3218" s="943"/>
      <c r="B3218" s="943"/>
      <c r="C3218" s="943"/>
    </row>
    <row r="3219" spans="1:3" ht="16.95" customHeight="1" x14ac:dyDescent="0.3">
      <c r="A3219" s="943"/>
      <c r="B3219" s="943"/>
      <c r="C3219" s="943"/>
    </row>
    <row r="3220" spans="1:3" ht="16.95" customHeight="1" x14ac:dyDescent="0.3">
      <c r="A3220" s="943"/>
      <c r="B3220" s="943"/>
      <c r="C3220" s="943"/>
    </row>
    <row r="3221" spans="1:3" ht="16.95" customHeight="1" x14ac:dyDescent="0.3">
      <c r="A3221" s="943"/>
      <c r="B3221" s="943"/>
      <c r="C3221" s="943"/>
    </row>
    <row r="3222" spans="1:3" ht="16.95" customHeight="1" x14ac:dyDescent="0.3">
      <c r="A3222" s="943"/>
      <c r="B3222" s="943"/>
      <c r="C3222" s="943"/>
    </row>
    <row r="3223" spans="1:3" ht="16.95" customHeight="1" x14ac:dyDescent="0.3">
      <c r="A3223" s="943"/>
      <c r="B3223" s="943"/>
      <c r="C3223" s="943"/>
    </row>
    <row r="3224" spans="1:3" ht="16.95" customHeight="1" x14ac:dyDescent="0.3">
      <c r="A3224" s="943"/>
      <c r="B3224" s="943"/>
      <c r="C3224" s="943"/>
    </row>
    <row r="3225" spans="1:3" ht="16.95" customHeight="1" x14ac:dyDescent="0.3">
      <c r="A3225" s="943"/>
      <c r="B3225" s="943"/>
      <c r="C3225" s="943"/>
    </row>
    <row r="3226" spans="1:3" ht="16.95" customHeight="1" x14ac:dyDescent="0.3">
      <c r="A3226" s="943"/>
      <c r="B3226" s="943"/>
      <c r="C3226" s="943"/>
    </row>
    <row r="3227" spans="1:3" ht="16.95" customHeight="1" x14ac:dyDescent="0.3">
      <c r="A3227" s="943"/>
      <c r="B3227" s="943"/>
      <c r="C3227" s="943"/>
    </row>
    <row r="3228" spans="1:3" ht="16.95" customHeight="1" x14ac:dyDescent="0.3">
      <c r="A3228" s="943"/>
      <c r="B3228" s="943"/>
      <c r="C3228" s="943"/>
    </row>
    <row r="3229" spans="1:3" ht="16.95" customHeight="1" x14ac:dyDescent="0.3">
      <c r="A3229" s="943"/>
      <c r="B3229" s="943"/>
      <c r="C3229" s="943"/>
    </row>
    <row r="3230" spans="1:3" ht="16.95" customHeight="1" x14ac:dyDescent="0.3">
      <c r="A3230" s="943"/>
      <c r="B3230" s="943"/>
      <c r="C3230" s="943"/>
    </row>
    <row r="3231" spans="1:3" ht="16.95" customHeight="1" x14ac:dyDescent="0.3">
      <c r="A3231" s="943"/>
      <c r="B3231" s="943"/>
      <c r="C3231" s="943"/>
    </row>
    <row r="3232" spans="1:3" ht="16.95" customHeight="1" x14ac:dyDescent="0.3">
      <c r="A3232" s="943"/>
      <c r="B3232" s="943"/>
      <c r="C3232" s="943"/>
    </row>
    <row r="3233" spans="1:3" ht="16.95" customHeight="1" x14ac:dyDescent="0.3">
      <c r="A3233" s="943"/>
      <c r="B3233" s="943"/>
      <c r="C3233" s="943"/>
    </row>
    <row r="3234" spans="1:3" ht="16.95" customHeight="1" x14ac:dyDescent="0.3">
      <c r="A3234" s="943"/>
      <c r="B3234" s="943"/>
      <c r="C3234" s="943"/>
    </row>
    <row r="3235" spans="1:3" ht="16.95" customHeight="1" x14ac:dyDescent="0.3">
      <c r="A3235" s="943"/>
      <c r="B3235" s="943"/>
      <c r="C3235" s="943"/>
    </row>
    <row r="3236" spans="1:3" ht="16.95" customHeight="1" x14ac:dyDescent="0.3">
      <c r="A3236" s="943"/>
      <c r="B3236" s="943"/>
      <c r="C3236" s="943"/>
    </row>
    <row r="3237" spans="1:3" ht="16.95" customHeight="1" x14ac:dyDescent="0.3">
      <c r="A3237" s="943"/>
      <c r="B3237" s="943"/>
      <c r="C3237" s="943"/>
    </row>
    <row r="3238" spans="1:3" ht="16.95" customHeight="1" x14ac:dyDescent="0.3">
      <c r="A3238" s="943"/>
      <c r="B3238" s="943"/>
      <c r="C3238" s="943"/>
    </row>
    <row r="3239" spans="1:3" ht="16.95" customHeight="1" x14ac:dyDescent="0.3">
      <c r="A3239" s="943"/>
      <c r="B3239" s="943"/>
      <c r="C3239" s="943"/>
    </row>
    <row r="3240" spans="1:3" ht="16.95" customHeight="1" x14ac:dyDescent="0.3">
      <c r="A3240" s="943"/>
      <c r="B3240" s="943"/>
      <c r="C3240" s="943"/>
    </row>
    <row r="3241" spans="1:3" ht="16.95" customHeight="1" x14ac:dyDescent="0.3">
      <c r="A3241" s="943"/>
      <c r="B3241" s="943"/>
      <c r="C3241" s="943"/>
    </row>
    <row r="3242" spans="1:3" ht="16.95" customHeight="1" x14ac:dyDescent="0.3">
      <c r="A3242" s="943"/>
      <c r="B3242" s="943"/>
      <c r="C3242" s="943"/>
    </row>
    <row r="3243" spans="1:3" ht="16.95" customHeight="1" x14ac:dyDescent="0.3">
      <c r="A3243" s="943"/>
      <c r="B3243" s="943"/>
      <c r="C3243" s="943"/>
    </row>
    <row r="3244" spans="1:3" ht="16.95" customHeight="1" x14ac:dyDescent="0.3">
      <c r="A3244" s="943"/>
      <c r="B3244" s="943"/>
      <c r="C3244" s="943"/>
    </row>
    <row r="3245" spans="1:3" ht="16.95" customHeight="1" x14ac:dyDescent="0.3">
      <c r="A3245" s="943"/>
      <c r="B3245" s="943"/>
      <c r="C3245" s="943"/>
    </row>
    <row r="3246" spans="1:3" ht="16.95" customHeight="1" x14ac:dyDescent="0.3">
      <c r="A3246" s="943"/>
      <c r="B3246" s="943"/>
      <c r="C3246" s="943"/>
    </row>
    <row r="3247" spans="1:3" ht="16.95" customHeight="1" x14ac:dyDescent="0.3">
      <c r="A3247" s="943"/>
      <c r="B3247" s="943"/>
      <c r="C3247" s="943"/>
    </row>
    <row r="3248" spans="1:3" ht="16.95" customHeight="1" x14ac:dyDescent="0.3">
      <c r="A3248" s="943"/>
      <c r="B3248" s="943"/>
      <c r="C3248" s="943"/>
    </row>
    <row r="3249" spans="1:3" ht="16.95" customHeight="1" x14ac:dyDescent="0.3">
      <c r="A3249" s="943"/>
      <c r="B3249" s="943"/>
      <c r="C3249" s="943"/>
    </row>
    <row r="3250" spans="1:3" ht="16.95" customHeight="1" x14ac:dyDescent="0.3">
      <c r="A3250" s="943"/>
      <c r="B3250" s="943"/>
      <c r="C3250" s="943"/>
    </row>
    <row r="3251" spans="1:3" ht="16.95" customHeight="1" x14ac:dyDescent="0.3">
      <c r="A3251" s="943"/>
      <c r="B3251" s="943"/>
      <c r="C3251" s="943"/>
    </row>
    <row r="3252" spans="1:3" ht="16.95" customHeight="1" x14ac:dyDescent="0.3">
      <c r="A3252" s="943"/>
      <c r="B3252" s="943"/>
      <c r="C3252" s="943"/>
    </row>
    <row r="3253" spans="1:3" ht="16.95" customHeight="1" x14ac:dyDescent="0.3">
      <c r="A3253" s="943"/>
      <c r="B3253" s="943"/>
      <c r="C3253" s="943"/>
    </row>
    <row r="3254" spans="1:3" ht="16.95" customHeight="1" x14ac:dyDescent="0.3">
      <c r="A3254" s="943"/>
      <c r="B3254" s="943"/>
      <c r="C3254" s="943"/>
    </row>
    <row r="3255" spans="1:3" ht="16.95" customHeight="1" x14ac:dyDescent="0.3">
      <c r="A3255" s="943"/>
      <c r="B3255" s="943"/>
      <c r="C3255" s="943"/>
    </row>
    <row r="3256" spans="1:3" ht="16.95" customHeight="1" x14ac:dyDescent="0.3">
      <c r="A3256" s="943"/>
      <c r="B3256" s="943"/>
      <c r="C3256" s="943"/>
    </row>
    <row r="3257" spans="1:3" ht="16.95" customHeight="1" x14ac:dyDescent="0.3">
      <c r="A3257" s="943"/>
      <c r="B3257" s="943"/>
      <c r="C3257" s="943"/>
    </row>
    <row r="3258" spans="1:3" ht="16.95" customHeight="1" x14ac:dyDescent="0.3">
      <c r="A3258" s="943"/>
      <c r="B3258" s="943"/>
      <c r="C3258" s="943"/>
    </row>
    <row r="3259" spans="1:3" ht="16.95" customHeight="1" x14ac:dyDescent="0.3">
      <c r="A3259" s="943"/>
      <c r="B3259" s="943"/>
      <c r="C3259" s="943"/>
    </row>
    <row r="3260" spans="1:3" ht="16.95" customHeight="1" x14ac:dyDescent="0.3">
      <c r="A3260" s="943"/>
      <c r="B3260" s="943"/>
      <c r="C3260" s="943"/>
    </row>
    <row r="3261" spans="1:3" ht="16.95" customHeight="1" x14ac:dyDescent="0.3">
      <c r="A3261" s="943"/>
      <c r="B3261" s="943"/>
      <c r="C3261" s="943"/>
    </row>
    <row r="3262" spans="1:3" ht="16.95" customHeight="1" x14ac:dyDescent="0.3">
      <c r="A3262" s="943"/>
      <c r="B3262" s="943"/>
      <c r="C3262" s="943"/>
    </row>
    <row r="3263" spans="1:3" ht="16.95" customHeight="1" x14ac:dyDescent="0.3">
      <c r="A3263" s="943"/>
      <c r="B3263" s="943"/>
      <c r="C3263" s="943"/>
    </row>
    <row r="3264" spans="1:3" ht="16.95" customHeight="1" x14ac:dyDescent="0.3">
      <c r="A3264" s="943"/>
      <c r="B3264" s="943"/>
      <c r="C3264" s="943"/>
    </row>
    <row r="3265" spans="1:3" ht="16.95" customHeight="1" x14ac:dyDescent="0.3">
      <c r="A3265" s="943"/>
      <c r="B3265" s="943"/>
      <c r="C3265" s="943"/>
    </row>
    <row r="3266" spans="1:3" ht="16.95" customHeight="1" x14ac:dyDescent="0.3">
      <c r="A3266" s="943"/>
      <c r="B3266" s="943"/>
      <c r="C3266" s="943"/>
    </row>
    <row r="3267" spans="1:3" ht="16.95" customHeight="1" x14ac:dyDescent="0.3">
      <c r="A3267" s="943"/>
      <c r="B3267" s="943"/>
      <c r="C3267" s="943"/>
    </row>
    <row r="3268" spans="1:3" ht="16.95" customHeight="1" x14ac:dyDescent="0.3">
      <c r="A3268" s="943"/>
      <c r="B3268" s="943"/>
      <c r="C3268" s="943"/>
    </row>
    <row r="3269" spans="1:3" ht="16.95" customHeight="1" x14ac:dyDescent="0.3">
      <c r="A3269" s="943"/>
      <c r="B3269" s="943"/>
      <c r="C3269" s="943"/>
    </row>
    <row r="3270" spans="1:3" ht="16.95" customHeight="1" x14ac:dyDescent="0.3">
      <c r="A3270" s="943"/>
      <c r="B3270" s="943"/>
      <c r="C3270" s="943"/>
    </row>
    <row r="3271" spans="1:3" ht="16.95" customHeight="1" x14ac:dyDescent="0.3">
      <c r="A3271" s="943"/>
      <c r="B3271" s="943"/>
      <c r="C3271" s="943"/>
    </row>
    <row r="3272" spans="1:3" ht="16.95" customHeight="1" x14ac:dyDescent="0.3">
      <c r="A3272" s="943"/>
      <c r="B3272" s="943"/>
      <c r="C3272" s="943"/>
    </row>
    <row r="3273" spans="1:3" ht="16.95" customHeight="1" x14ac:dyDescent="0.3">
      <c r="A3273" s="943"/>
      <c r="B3273" s="943"/>
      <c r="C3273" s="943"/>
    </row>
    <row r="3274" spans="1:3" ht="16.95" customHeight="1" x14ac:dyDescent="0.3">
      <c r="A3274" s="943"/>
      <c r="B3274" s="943"/>
      <c r="C3274" s="943"/>
    </row>
    <row r="3275" spans="1:3" ht="16.95" customHeight="1" x14ac:dyDescent="0.3">
      <c r="A3275" s="943"/>
      <c r="B3275" s="943"/>
      <c r="C3275" s="943"/>
    </row>
    <row r="3276" spans="1:3" ht="16.95" customHeight="1" x14ac:dyDescent="0.3">
      <c r="A3276" s="943"/>
      <c r="B3276" s="943"/>
      <c r="C3276" s="943"/>
    </row>
    <row r="3277" spans="1:3" ht="16.95" customHeight="1" x14ac:dyDescent="0.3">
      <c r="A3277" s="943"/>
      <c r="B3277" s="943"/>
      <c r="C3277" s="943"/>
    </row>
    <row r="3278" spans="1:3" ht="16.95" customHeight="1" x14ac:dyDescent="0.3">
      <c r="A3278" s="943"/>
      <c r="B3278" s="943"/>
      <c r="C3278" s="943"/>
    </row>
    <row r="3279" spans="1:3" ht="16.95" customHeight="1" x14ac:dyDescent="0.3">
      <c r="A3279" s="943"/>
      <c r="B3279" s="943"/>
      <c r="C3279" s="943"/>
    </row>
    <row r="3280" spans="1:3" ht="16.95" customHeight="1" x14ac:dyDescent="0.3">
      <c r="A3280" s="943"/>
      <c r="B3280" s="943"/>
      <c r="C3280" s="943"/>
    </row>
    <row r="3281" spans="1:3" ht="16.95" customHeight="1" x14ac:dyDescent="0.3">
      <c r="A3281" s="943"/>
      <c r="B3281" s="943"/>
      <c r="C3281" s="943"/>
    </row>
    <row r="3282" spans="1:3" ht="16.95" customHeight="1" x14ac:dyDescent="0.3">
      <c r="A3282" s="943"/>
      <c r="B3282" s="943"/>
      <c r="C3282" s="943"/>
    </row>
    <row r="3283" spans="1:3" ht="16.95" customHeight="1" x14ac:dyDescent="0.3">
      <c r="A3283" s="943"/>
      <c r="B3283" s="943"/>
      <c r="C3283" s="943"/>
    </row>
    <row r="3284" spans="1:3" ht="16.95" customHeight="1" x14ac:dyDescent="0.3">
      <c r="A3284" s="943"/>
      <c r="B3284" s="943"/>
      <c r="C3284" s="943"/>
    </row>
    <row r="3285" spans="1:3" ht="16.95" customHeight="1" x14ac:dyDescent="0.3">
      <c r="A3285" s="943"/>
      <c r="B3285" s="943"/>
      <c r="C3285" s="943"/>
    </row>
    <row r="3286" spans="1:3" ht="16.95" customHeight="1" x14ac:dyDescent="0.3">
      <c r="A3286" s="943"/>
      <c r="B3286" s="943"/>
      <c r="C3286" s="943"/>
    </row>
    <row r="3287" spans="1:3" ht="16.95" customHeight="1" x14ac:dyDescent="0.3">
      <c r="A3287" s="943"/>
      <c r="B3287" s="943"/>
      <c r="C3287" s="943"/>
    </row>
    <row r="3288" spans="1:3" ht="16.95" customHeight="1" x14ac:dyDescent="0.3">
      <c r="A3288" s="943"/>
      <c r="B3288" s="943"/>
      <c r="C3288" s="943"/>
    </row>
    <row r="3289" spans="1:3" ht="16.95" customHeight="1" x14ac:dyDescent="0.3">
      <c r="A3289" s="943"/>
      <c r="B3289" s="943"/>
      <c r="C3289" s="943"/>
    </row>
    <row r="3290" spans="1:3" ht="16.95" customHeight="1" x14ac:dyDescent="0.3">
      <c r="A3290" s="943"/>
      <c r="B3290" s="943"/>
      <c r="C3290" s="943"/>
    </row>
    <row r="3291" spans="1:3" ht="16.95" customHeight="1" x14ac:dyDescent="0.3">
      <c r="A3291" s="943"/>
      <c r="B3291" s="943"/>
      <c r="C3291" s="943"/>
    </row>
    <row r="3292" spans="1:3" ht="16.95" customHeight="1" x14ac:dyDescent="0.3">
      <c r="A3292" s="943"/>
      <c r="B3292" s="943"/>
      <c r="C3292" s="943"/>
    </row>
    <row r="3293" spans="1:3" ht="16.95" customHeight="1" x14ac:dyDescent="0.3">
      <c r="A3293" s="943"/>
      <c r="B3293" s="943"/>
      <c r="C3293" s="943"/>
    </row>
    <row r="3294" spans="1:3" ht="16.95" customHeight="1" x14ac:dyDescent="0.3">
      <c r="A3294" s="943"/>
      <c r="B3294" s="943"/>
      <c r="C3294" s="943"/>
    </row>
    <row r="3295" spans="1:3" ht="16.95" customHeight="1" x14ac:dyDescent="0.3">
      <c r="A3295" s="943"/>
      <c r="B3295" s="943"/>
      <c r="C3295" s="943"/>
    </row>
    <row r="3296" spans="1:3" ht="16.95" customHeight="1" x14ac:dyDescent="0.3">
      <c r="A3296" s="943"/>
      <c r="B3296" s="943"/>
      <c r="C3296" s="943"/>
    </row>
    <row r="3297" spans="1:3" ht="16.95" customHeight="1" x14ac:dyDescent="0.3">
      <c r="A3297" s="943"/>
      <c r="B3297" s="943"/>
      <c r="C3297" s="943"/>
    </row>
    <row r="3298" spans="1:3" ht="16.95" customHeight="1" x14ac:dyDescent="0.3">
      <c r="A3298" s="943"/>
      <c r="B3298" s="943"/>
      <c r="C3298" s="943"/>
    </row>
    <row r="3299" spans="1:3" ht="16.95" customHeight="1" x14ac:dyDescent="0.3">
      <c r="A3299" s="943"/>
      <c r="B3299" s="943"/>
      <c r="C3299" s="943"/>
    </row>
    <row r="3300" spans="1:3" ht="16.95" customHeight="1" x14ac:dyDescent="0.3">
      <c r="A3300" s="943"/>
      <c r="B3300" s="943"/>
      <c r="C3300" s="943"/>
    </row>
    <row r="3301" spans="1:3" ht="16.95" customHeight="1" x14ac:dyDescent="0.3">
      <c r="A3301" s="943"/>
      <c r="B3301" s="943"/>
      <c r="C3301" s="943"/>
    </row>
    <row r="3302" spans="1:3" ht="16.95" customHeight="1" x14ac:dyDescent="0.3">
      <c r="A3302" s="943"/>
      <c r="B3302" s="943"/>
      <c r="C3302" s="943"/>
    </row>
    <row r="3303" spans="1:3" ht="16.95" customHeight="1" x14ac:dyDescent="0.3">
      <c r="A3303" s="943"/>
      <c r="B3303" s="943"/>
      <c r="C3303" s="943"/>
    </row>
    <row r="3304" spans="1:3" ht="16.95" customHeight="1" x14ac:dyDescent="0.3">
      <c r="A3304" s="943"/>
      <c r="B3304" s="943"/>
      <c r="C3304" s="943"/>
    </row>
    <row r="3305" spans="1:3" ht="16.95" customHeight="1" x14ac:dyDescent="0.3">
      <c r="A3305" s="943"/>
      <c r="B3305" s="943"/>
      <c r="C3305" s="943"/>
    </row>
    <row r="3306" spans="1:3" ht="16.95" customHeight="1" x14ac:dyDescent="0.3">
      <c r="A3306" s="943"/>
      <c r="B3306" s="943"/>
      <c r="C3306" s="943"/>
    </row>
    <row r="3307" spans="1:3" ht="16.95" customHeight="1" x14ac:dyDescent="0.3">
      <c r="A3307" s="943"/>
      <c r="B3307" s="943"/>
      <c r="C3307" s="943"/>
    </row>
    <row r="3308" spans="1:3" ht="16.95" customHeight="1" x14ac:dyDescent="0.3">
      <c r="A3308" s="943"/>
      <c r="B3308" s="943"/>
      <c r="C3308" s="943"/>
    </row>
    <row r="3309" spans="1:3" ht="16.95" customHeight="1" x14ac:dyDescent="0.3">
      <c r="A3309" s="943"/>
      <c r="B3309" s="943"/>
      <c r="C3309" s="943"/>
    </row>
    <row r="3310" spans="1:3" ht="16.95" customHeight="1" x14ac:dyDescent="0.3">
      <c r="A3310" s="943"/>
      <c r="B3310" s="943"/>
      <c r="C3310" s="943"/>
    </row>
    <row r="3311" spans="1:3" ht="16.95" customHeight="1" x14ac:dyDescent="0.3">
      <c r="A3311" s="943"/>
      <c r="B3311" s="943"/>
      <c r="C3311" s="943"/>
    </row>
    <row r="3312" spans="1:3" ht="16.95" customHeight="1" x14ac:dyDescent="0.3">
      <c r="A3312" s="943"/>
      <c r="B3312" s="943"/>
      <c r="C3312" s="943"/>
    </row>
    <row r="3313" spans="1:3" ht="16.95" customHeight="1" x14ac:dyDescent="0.3">
      <c r="A3313" s="943"/>
      <c r="B3313" s="943"/>
      <c r="C3313" s="943"/>
    </row>
    <row r="3314" spans="1:3" ht="16.95" customHeight="1" x14ac:dyDescent="0.3">
      <c r="A3314" s="943"/>
      <c r="B3314" s="943"/>
      <c r="C3314" s="943"/>
    </row>
    <row r="3315" spans="1:3" ht="16.95" customHeight="1" x14ac:dyDescent="0.3">
      <c r="A3315" s="943"/>
      <c r="B3315" s="943"/>
      <c r="C3315" s="943"/>
    </row>
    <row r="3316" spans="1:3" ht="16.95" customHeight="1" x14ac:dyDescent="0.3">
      <c r="A3316" s="943"/>
      <c r="B3316" s="943"/>
      <c r="C3316" s="943"/>
    </row>
    <row r="3317" spans="1:3" ht="16.95" customHeight="1" x14ac:dyDescent="0.3">
      <c r="A3317" s="943"/>
      <c r="B3317" s="943"/>
      <c r="C3317" s="943"/>
    </row>
    <row r="3318" spans="1:3" ht="16.95" customHeight="1" x14ac:dyDescent="0.3">
      <c r="A3318" s="943"/>
      <c r="B3318" s="943"/>
      <c r="C3318" s="943"/>
    </row>
    <row r="3319" spans="1:3" ht="16.95" customHeight="1" x14ac:dyDescent="0.3">
      <c r="A3319" s="943"/>
      <c r="B3319" s="943"/>
      <c r="C3319" s="943"/>
    </row>
    <row r="3320" spans="1:3" ht="16.95" customHeight="1" x14ac:dyDescent="0.3">
      <c r="A3320" s="943"/>
      <c r="B3320" s="943"/>
      <c r="C3320" s="943"/>
    </row>
    <row r="3321" spans="1:3" ht="16.95" customHeight="1" x14ac:dyDescent="0.3">
      <c r="A3321" s="943"/>
      <c r="B3321" s="943"/>
      <c r="C3321" s="943"/>
    </row>
    <row r="3322" spans="1:3" ht="16.95" customHeight="1" x14ac:dyDescent="0.3">
      <c r="A3322" s="943"/>
      <c r="B3322" s="943"/>
      <c r="C3322" s="943"/>
    </row>
    <row r="3323" spans="1:3" ht="16.95" customHeight="1" x14ac:dyDescent="0.3">
      <c r="A3323" s="943"/>
      <c r="B3323" s="943"/>
      <c r="C3323" s="943"/>
    </row>
    <row r="3324" spans="1:3" ht="16.95" customHeight="1" x14ac:dyDescent="0.3">
      <c r="A3324" s="943"/>
      <c r="B3324" s="943"/>
      <c r="C3324" s="943"/>
    </row>
    <row r="3325" spans="1:3" ht="16.95" customHeight="1" x14ac:dyDescent="0.3">
      <c r="A3325" s="943"/>
      <c r="B3325" s="943"/>
      <c r="C3325" s="943"/>
    </row>
    <row r="3326" spans="1:3" ht="16.95" customHeight="1" x14ac:dyDescent="0.3">
      <c r="A3326" s="943"/>
      <c r="B3326" s="943"/>
      <c r="C3326" s="943"/>
    </row>
    <row r="3327" spans="1:3" ht="16.95" customHeight="1" x14ac:dyDescent="0.3">
      <c r="A3327" s="943"/>
      <c r="B3327" s="943"/>
      <c r="C3327" s="943"/>
    </row>
    <row r="3328" spans="1:3" ht="16.95" customHeight="1" x14ac:dyDescent="0.3">
      <c r="A3328" s="943"/>
      <c r="B3328" s="943"/>
      <c r="C3328" s="943"/>
    </row>
    <row r="3329" spans="1:3" ht="16.95" customHeight="1" x14ac:dyDescent="0.3">
      <c r="A3329" s="943"/>
      <c r="B3329" s="943"/>
      <c r="C3329" s="943"/>
    </row>
    <row r="3330" spans="1:3" ht="16.95" customHeight="1" x14ac:dyDescent="0.3">
      <c r="A3330" s="943"/>
      <c r="B3330" s="943"/>
      <c r="C3330" s="943"/>
    </row>
    <row r="3331" spans="1:3" ht="16.95" customHeight="1" x14ac:dyDescent="0.3">
      <c r="A3331" s="943"/>
      <c r="B3331" s="943"/>
      <c r="C3331" s="943"/>
    </row>
    <row r="3332" spans="1:3" ht="16.95" customHeight="1" x14ac:dyDescent="0.3">
      <c r="A3332" s="943"/>
      <c r="B3332" s="943"/>
      <c r="C3332" s="943"/>
    </row>
    <row r="3333" spans="1:3" ht="16.95" customHeight="1" x14ac:dyDescent="0.3">
      <c r="A3333" s="943"/>
      <c r="B3333" s="943"/>
      <c r="C3333" s="943"/>
    </row>
    <row r="3334" spans="1:3" ht="16.95" customHeight="1" x14ac:dyDescent="0.3">
      <c r="A3334" s="943"/>
      <c r="B3334" s="943"/>
      <c r="C3334" s="943"/>
    </row>
    <row r="3335" spans="1:3" ht="16.95" customHeight="1" x14ac:dyDescent="0.3">
      <c r="A3335" s="943"/>
      <c r="B3335" s="943"/>
      <c r="C3335" s="943"/>
    </row>
    <row r="3336" spans="1:3" ht="16.95" customHeight="1" x14ac:dyDescent="0.3">
      <c r="A3336" s="943"/>
      <c r="B3336" s="943"/>
      <c r="C3336" s="943"/>
    </row>
    <row r="3337" spans="1:3" ht="16.95" customHeight="1" x14ac:dyDescent="0.3">
      <c r="A3337" s="943"/>
      <c r="B3337" s="943"/>
      <c r="C3337" s="943"/>
    </row>
    <row r="3338" spans="1:3" ht="16.95" customHeight="1" x14ac:dyDescent="0.3">
      <c r="A3338" s="943"/>
      <c r="B3338" s="943"/>
      <c r="C3338" s="943"/>
    </row>
    <row r="3339" spans="1:3" ht="16.95" customHeight="1" x14ac:dyDescent="0.3">
      <c r="A3339" s="943"/>
      <c r="B3339" s="943"/>
      <c r="C3339" s="943"/>
    </row>
    <row r="3340" spans="1:3" ht="16.95" customHeight="1" x14ac:dyDescent="0.3">
      <c r="A3340" s="943"/>
      <c r="B3340" s="943"/>
      <c r="C3340" s="943"/>
    </row>
    <row r="3341" spans="1:3" ht="16.95" customHeight="1" x14ac:dyDescent="0.3">
      <c r="A3341" s="943"/>
      <c r="B3341" s="943"/>
      <c r="C3341" s="943"/>
    </row>
    <row r="3342" spans="1:3" ht="16.95" customHeight="1" x14ac:dyDescent="0.3">
      <c r="A3342" s="943"/>
      <c r="B3342" s="943"/>
      <c r="C3342" s="943"/>
    </row>
    <row r="3343" spans="1:3" ht="16.95" customHeight="1" x14ac:dyDescent="0.3">
      <c r="A3343" s="943"/>
      <c r="B3343" s="943"/>
      <c r="C3343" s="943"/>
    </row>
    <row r="3344" spans="1:3" ht="16.95" customHeight="1" x14ac:dyDescent="0.3">
      <c r="A3344" s="943"/>
      <c r="B3344" s="943"/>
      <c r="C3344" s="943"/>
    </row>
    <row r="3345" spans="1:3" ht="16.95" customHeight="1" x14ac:dyDescent="0.3">
      <c r="A3345" s="943"/>
      <c r="B3345" s="943"/>
      <c r="C3345" s="943"/>
    </row>
    <row r="3346" spans="1:3" ht="16.95" customHeight="1" x14ac:dyDescent="0.3">
      <c r="A3346" s="943"/>
      <c r="B3346" s="943"/>
      <c r="C3346" s="943"/>
    </row>
    <row r="3347" spans="1:3" ht="16.95" customHeight="1" x14ac:dyDescent="0.3">
      <c r="A3347" s="943"/>
      <c r="B3347" s="943"/>
      <c r="C3347" s="943"/>
    </row>
    <row r="3348" spans="1:3" ht="16.95" customHeight="1" x14ac:dyDescent="0.3">
      <c r="A3348" s="943"/>
      <c r="B3348" s="943"/>
      <c r="C3348" s="943"/>
    </row>
    <row r="3349" spans="1:3" ht="16.95" customHeight="1" x14ac:dyDescent="0.3">
      <c r="A3349" s="943"/>
      <c r="B3349" s="943"/>
      <c r="C3349" s="943"/>
    </row>
    <row r="3350" spans="1:3" ht="16.95" customHeight="1" x14ac:dyDescent="0.3">
      <c r="A3350" s="943"/>
      <c r="B3350" s="943"/>
      <c r="C3350" s="943"/>
    </row>
    <row r="3351" spans="1:3" ht="16.95" customHeight="1" x14ac:dyDescent="0.3">
      <c r="A3351" s="943"/>
      <c r="B3351" s="943"/>
      <c r="C3351" s="943"/>
    </row>
    <row r="3352" spans="1:3" ht="16.95" customHeight="1" x14ac:dyDescent="0.3">
      <c r="A3352" s="943"/>
      <c r="B3352" s="943"/>
      <c r="C3352" s="943"/>
    </row>
    <row r="3353" spans="1:3" ht="16.95" customHeight="1" x14ac:dyDescent="0.3">
      <c r="A3353" s="943"/>
      <c r="B3353" s="943"/>
      <c r="C3353" s="943"/>
    </row>
    <row r="3354" spans="1:3" ht="16.95" customHeight="1" x14ac:dyDescent="0.3">
      <c r="A3354" s="943"/>
      <c r="B3354" s="943"/>
      <c r="C3354" s="943"/>
    </row>
    <row r="3355" spans="1:3" ht="16.95" customHeight="1" x14ac:dyDescent="0.3">
      <c r="A3355" s="943"/>
      <c r="B3355" s="943"/>
      <c r="C3355" s="943"/>
    </row>
    <row r="3356" spans="1:3" ht="16.95" customHeight="1" x14ac:dyDescent="0.3">
      <c r="A3356" s="943"/>
      <c r="B3356" s="943"/>
      <c r="C3356" s="943"/>
    </row>
    <row r="3357" spans="1:3" ht="16.95" customHeight="1" x14ac:dyDescent="0.3">
      <c r="A3357" s="943"/>
      <c r="B3357" s="943"/>
      <c r="C3357" s="943"/>
    </row>
    <row r="3358" spans="1:3" ht="16.95" customHeight="1" x14ac:dyDescent="0.3">
      <c r="A3358" s="943"/>
      <c r="B3358" s="943"/>
      <c r="C3358" s="943"/>
    </row>
    <row r="3359" spans="1:3" ht="16.95" customHeight="1" x14ac:dyDescent="0.3">
      <c r="A3359" s="943"/>
      <c r="B3359" s="943"/>
      <c r="C3359" s="943"/>
    </row>
    <row r="3360" spans="1:3" ht="16.95" customHeight="1" x14ac:dyDescent="0.3">
      <c r="A3360" s="943"/>
      <c r="B3360" s="943"/>
      <c r="C3360" s="943"/>
    </row>
    <row r="3361" spans="1:3" ht="16.95" customHeight="1" x14ac:dyDescent="0.3">
      <c r="A3361" s="943"/>
      <c r="B3361" s="943"/>
      <c r="C3361" s="943"/>
    </row>
    <row r="3362" spans="1:3" ht="16.95" customHeight="1" x14ac:dyDescent="0.3">
      <c r="A3362" s="943"/>
      <c r="B3362" s="943"/>
      <c r="C3362" s="943"/>
    </row>
    <row r="3363" spans="1:3" ht="16.95" customHeight="1" x14ac:dyDescent="0.3">
      <c r="A3363" s="943"/>
      <c r="B3363" s="943"/>
      <c r="C3363" s="943"/>
    </row>
    <row r="3364" spans="1:3" ht="16.95" customHeight="1" x14ac:dyDescent="0.3">
      <c r="A3364" s="943"/>
      <c r="B3364" s="943"/>
      <c r="C3364" s="943"/>
    </row>
    <row r="3365" spans="1:3" ht="16.95" customHeight="1" x14ac:dyDescent="0.3">
      <c r="A3365" s="943"/>
      <c r="B3365" s="943"/>
      <c r="C3365" s="943"/>
    </row>
    <row r="3366" spans="1:3" ht="16.95" customHeight="1" x14ac:dyDescent="0.3">
      <c r="A3366" s="943"/>
      <c r="B3366" s="943"/>
      <c r="C3366" s="943"/>
    </row>
    <row r="3367" spans="1:3" ht="16.95" customHeight="1" x14ac:dyDescent="0.3">
      <c r="A3367" s="943"/>
      <c r="B3367" s="943"/>
      <c r="C3367" s="943"/>
    </row>
    <row r="3368" spans="1:3" ht="16.95" customHeight="1" x14ac:dyDescent="0.3">
      <c r="A3368" s="943"/>
      <c r="B3368" s="943"/>
      <c r="C3368" s="943"/>
    </row>
    <row r="3369" spans="1:3" ht="16.95" customHeight="1" x14ac:dyDescent="0.3">
      <c r="A3369" s="943"/>
      <c r="B3369" s="943"/>
      <c r="C3369" s="943"/>
    </row>
    <row r="3370" spans="1:3" ht="16.95" customHeight="1" x14ac:dyDescent="0.3">
      <c r="A3370" s="943"/>
      <c r="B3370" s="943"/>
      <c r="C3370" s="943"/>
    </row>
    <row r="3371" spans="1:3" ht="16.95" customHeight="1" x14ac:dyDescent="0.3">
      <c r="A3371" s="943"/>
      <c r="B3371" s="943"/>
      <c r="C3371" s="943"/>
    </row>
    <row r="3372" spans="1:3" ht="16.95" customHeight="1" x14ac:dyDescent="0.3">
      <c r="A3372" s="943"/>
      <c r="B3372" s="943"/>
      <c r="C3372" s="943"/>
    </row>
    <row r="3373" spans="1:3" ht="16.95" customHeight="1" x14ac:dyDescent="0.3">
      <c r="A3373" s="943"/>
      <c r="B3373" s="943"/>
      <c r="C3373" s="943"/>
    </row>
    <row r="3374" spans="1:3" ht="16.95" customHeight="1" x14ac:dyDescent="0.3">
      <c r="A3374" s="943"/>
      <c r="B3374" s="943"/>
      <c r="C3374" s="943"/>
    </row>
    <row r="3375" spans="1:3" ht="16.95" customHeight="1" x14ac:dyDescent="0.3">
      <c r="A3375" s="943"/>
      <c r="B3375" s="943"/>
      <c r="C3375" s="943"/>
    </row>
    <row r="3376" spans="1:3" ht="16.95" customHeight="1" x14ac:dyDescent="0.3">
      <c r="A3376" s="943"/>
      <c r="B3376" s="943"/>
      <c r="C3376" s="943"/>
    </row>
    <row r="3377" spans="1:3" ht="16.95" customHeight="1" x14ac:dyDescent="0.3">
      <c r="A3377" s="943"/>
      <c r="B3377" s="943"/>
      <c r="C3377" s="943"/>
    </row>
    <row r="3378" spans="1:3" ht="16.95" customHeight="1" x14ac:dyDescent="0.3">
      <c r="A3378" s="943"/>
      <c r="B3378" s="943"/>
      <c r="C3378" s="943"/>
    </row>
    <row r="3379" spans="1:3" ht="16.95" customHeight="1" x14ac:dyDescent="0.3">
      <c r="A3379" s="943"/>
      <c r="B3379" s="943"/>
      <c r="C3379" s="943"/>
    </row>
    <row r="3380" spans="1:3" ht="16.95" customHeight="1" x14ac:dyDescent="0.3">
      <c r="A3380" s="943"/>
      <c r="B3380" s="943"/>
      <c r="C3380" s="943"/>
    </row>
    <row r="3381" spans="1:3" ht="16.95" customHeight="1" x14ac:dyDescent="0.3">
      <c r="A3381" s="943"/>
      <c r="B3381" s="943"/>
      <c r="C3381" s="943"/>
    </row>
    <row r="3382" spans="1:3" ht="16.95" customHeight="1" x14ac:dyDescent="0.3">
      <c r="A3382" s="943"/>
      <c r="B3382" s="943"/>
      <c r="C3382" s="943"/>
    </row>
    <row r="3383" spans="1:3" ht="16.95" customHeight="1" x14ac:dyDescent="0.3">
      <c r="A3383" s="943"/>
      <c r="B3383" s="943"/>
      <c r="C3383" s="943"/>
    </row>
    <row r="3384" spans="1:3" ht="16.95" customHeight="1" x14ac:dyDescent="0.3">
      <c r="A3384" s="943"/>
      <c r="B3384" s="943"/>
      <c r="C3384" s="943"/>
    </row>
    <row r="3385" spans="1:3" ht="16.95" customHeight="1" x14ac:dyDescent="0.3">
      <c r="A3385" s="943"/>
      <c r="B3385" s="943"/>
      <c r="C3385" s="943"/>
    </row>
    <row r="3386" spans="1:3" ht="16.95" customHeight="1" x14ac:dyDescent="0.3">
      <c r="A3386" s="943"/>
      <c r="B3386" s="943"/>
      <c r="C3386" s="943"/>
    </row>
    <row r="3387" spans="1:3" ht="16.95" customHeight="1" x14ac:dyDescent="0.3">
      <c r="A3387" s="943"/>
      <c r="B3387" s="943"/>
      <c r="C3387" s="943"/>
    </row>
    <row r="3388" spans="1:3" ht="16.95" customHeight="1" x14ac:dyDescent="0.3">
      <c r="A3388" s="943"/>
      <c r="B3388" s="943"/>
      <c r="C3388" s="943"/>
    </row>
    <row r="3389" spans="1:3" ht="16.95" customHeight="1" x14ac:dyDescent="0.3">
      <c r="A3389" s="943"/>
      <c r="B3389" s="943"/>
      <c r="C3389" s="943"/>
    </row>
    <row r="3390" spans="1:3" ht="16.95" customHeight="1" x14ac:dyDescent="0.3">
      <c r="A3390" s="943"/>
      <c r="B3390" s="943"/>
      <c r="C3390" s="943"/>
    </row>
    <row r="3391" spans="1:3" ht="16.95" customHeight="1" x14ac:dyDescent="0.3">
      <c r="A3391" s="943"/>
      <c r="B3391" s="943"/>
      <c r="C3391" s="943"/>
    </row>
    <row r="3392" spans="1:3" ht="16.95" customHeight="1" x14ac:dyDescent="0.3">
      <c r="A3392" s="943"/>
      <c r="B3392" s="943"/>
      <c r="C3392" s="943"/>
    </row>
    <row r="3393" spans="1:3" ht="16.95" customHeight="1" x14ac:dyDescent="0.3">
      <c r="A3393" s="943"/>
      <c r="B3393" s="943"/>
      <c r="C3393" s="943"/>
    </row>
    <row r="3394" spans="1:3" ht="16.95" customHeight="1" x14ac:dyDescent="0.3">
      <c r="A3394" s="943"/>
      <c r="B3394" s="943"/>
      <c r="C3394" s="943"/>
    </row>
    <row r="3395" spans="1:3" ht="16.95" customHeight="1" x14ac:dyDescent="0.3">
      <c r="A3395" s="943"/>
      <c r="B3395" s="943"/>
      <c r="C3395" s="943"/>
    </row>
    <row r="3396" spans="1:3" ht="16.95" customHeight="1" x14ac:dyDescent="0.3">
      <c r="A3396" s="943"/>
      <c r="B3396" s="943"/>
      <c r="C3396" s="943"/>
    </row>
    <row r="3397" spans="1:3" ht="16.95" customHeight="1" x14ac:dyDescent="0.3">
      <c r="A3397" s="943"/>
      <c r="B3397" s="943"/>
      <c r="C3397" s="943"/>
    </row>
    <row r="3398" spans="1:3" ht="16.95" customHeight="1" x14ac:dyDescent="0.3">
      <c r="A3398" s="943"/>
      <c r="B3398" s="943"/>
      <c r="C3398" s="943"/>
    </row>
    <row r="3399" spans="1:3" ht="16.95" customHeight="1" x14ac:dyDescent="0.3">
      <c r="A3399" s="943"/>
      <c r="B3399" s="943"/>
      <c r="C3399" s="943"/>
    </row>
    <row r="3400" spans="1:3" ht="16.95" customHeight="1" x14ac:dyDescent="0.3">
      <c r="A3400" s="943"/>
      <c r="B3400" s="943"/>
      <c r="C3400" s="943"/>
    </row>
    <row r="3401" spans="1:3" ht="16.95" customHeight="1" x14ac:dyDescent="0.3">
      <c r="A3401" s="943"/>
      <c r="B3401" s="943"/>
      <c r="C3401" s="943"/>
    </row>
    <row r="3402" spans="1:3" ht="16.95" customHeight="1" x14ac:dyDescent="0.3">
      <c r="A3402" s="943"/>
      <c r="B3402" s="943"/>
      <c r="C3402" s="943"/>
    </row>
    <row r="3403" spans="1:3" ht="16.95" customHeight="1" x14ac:dyDescent="0.3">
      <c r="A3403" s="943"/>
      <c r="B3403" s="943"/>
      <c r="C3403" s="943"/>
    </row>
    <row r="3404" spans="1:3" ht="16.95" customHeight="1" x14ac:dyDescent="0.3">
      <c r="A3404" s="943"/>
      <c r="B3404" s="943"/>
      <c r="C3404" s="943"/>
    </row>
    <row r="3405" spans="1:3" ht="16.95" customHeight="1" x14ac:dyDescent="0.3">
      <c r="A3405" s="943"/>
      <c r="B3405" s="943"/>
      <c r="C3405" s="943"/>
    </row>
    <row r="3406" spans="1:3" ht="16.95" customHeight="1" x14ac:dyDescent="0.3">
      <c r="A3406" s="943"/>
      <c r="B3406" s="943"/>
      <c r="C3406" s="943"/>
    </row>
    <row r="3407" spans="1:3" ht="16.95" customHeight="1" x14ac:dyDescent="0.3">
      <c r="A3407" s="943"/>
      <c r="B3407" s="943"/>
      <c r="C3407" s="943"/>
    </row>
    <row r="3408" spans="1:3" ht="16.95" customHeight="1" x14ac:dyDescent="0.3">
      <c r="A3408" s="943"/>
      <c r="B3408" s="943"/>
      <c r="C3408" s="943"/>
    </row>
    <row r="3409" spans="1:3" ht="16.95" customHeight="1" x14ac:dyDescent="0.3">
      <c r="A3409" s="943"/>
      <c r="B3409" s="943"/>
      <c r="C3409" s="943"/>
    </row>
    <row r="3410" spans="1:3" ht="16.95" customHeight="1" x14ac:dyDescent="0.3">
      <c r="A3410" s="943"/>
      <c r="B3410" s="943"/>
      <c r="C3410" s="943"/>
    </row>
    <row r="3411" spans="1:3" ht="16.95" customHeight="1" x14ac:dyDescent="0.3">
      <c r="A3411" s="943"/>
      <c r="B3411" s="943"/>
      <c r="C3411" s="943"/>
    </row>
    <row r="3412" spans="1:3" ht="16.95" customHeight="1" x14ac:dyDescent="0.3">
      <c r="A3412" s="943"/>
      <c r="B3412" s="943"/>
      <c r="C3412" s="943"/>
    </row>
    <row r="3413" spans="1:3" ht="16.95" customHeight="1" x14ac:dyDescent="0.3">
      <c r="A3413" s="943"/>
      <c r="B3413" s="943"/>
      <c r="C3413" s="943"/>
    </row>
    <row r="3414" spans="1:3" ht="16.95" customHeight="1" x14ac:dyDescent="0.3">
      <c r="A3414" s="943"/>
      <c r="B3414" s="943"/>
      <c r="C3414" s="943"/>
    </row>
    <row r="3415" spans="1:3" ht="16.95" customHeight="1" x14ac:dyDescent="0.3">
      <c r="A3415" s="943"/>
      <c r="B3415" s="943"/>
      <c r="C3415" s="943"/>
    </row>
    <row r="3416" spans="1:3" ht="16.95" customHeight="1" x14ac:dyDescent="0.3">
      <c r="A3416" s="943"/>
      <c r="B3416" s="943"/>
      <c r="C3416" s="943"/>
    </row>
    <row r="3417" spans="1:3" ht="16.95" customHeight="1" x14ac:dyDescent="0.3">
      <c r="A3417" s="943"/>
      <c r="B3417" s="943"/>
      <c r="C3417" s="943"/>
    </row>
    <row r="3418" spans="1:3" ht="16.95" customHeight="1" x14ac:dyDescent="0.3">
      <c r="A3418" s="943"/>
      <c r="B3418" s="943"/>
      <c r="C3418" s="943"/>
    </row>
    <row r="3419" spans="1:3" ht="16.95" customHeight="1" x14ac:dyDescent="0.3">
      <c r="A3419" s="943"/>
      <c r="B3419" s="943"/>
      <c r="C3419" s="943"/>
    </row>
    <row r="3420" spans="1:3" ht="16.95" customHeight="1" x14ac:dyDescent="0.3">
      <c r="A3420" s="943"/>
      <c r="B3420" s="943"/>
      <c r="C3420" s="943"/>
    </row>
    <row r="3421" spans="1:3" ht="16.95" customHeight="1" x14ac:dyDescent="0.3">
      <c r="A3421" s="943"/>
      <c r="B3421" s="943"/>
      <c r="C3421" s="943"/>
    </row>
    <row r="3422" spans="1:3" ht="16.95" customHeight="1" x14ac:dyDescent="0.3">
      <c r="A3422" s="943"/>
      <c r="B3422" s="943"/>
      <c r="C3422" s="943"/>
    </row>
    <row r="3423" spans="1:3" ht="16.95" customHeight="1" x14ac:dyDescent="0.3">
      <c r="A3423" s="943"/>
      <c r="B3423" s="943"/>
      <c r="C3423" s="943"/>
    </row>
    <row r="3424" spans="1:3" ht="16.95" customHeight="1" x14ac:dyDescent="0.3">
      <c r="A3424" s="943"/>
      <c r="B3424" s="943"/>
      <c r="C3424" s="943"/>
    </row>
    <row r="3425" spans="1:3" ht="16.95" customHeight="1" x14ac:dyDescent="0.3">
      <c r="A3425" s="943"/>
      <c r="B3425" s="943"/>
      <c r="C3425" s="943"/>
    </row>
    <row r="3426" spans="1:3" ht="16.95" customHeight="1" x14ac:dyDescent="0.3">
      <c r="A3426" s="943"/>
      <c r="B3426" s="943"/>
      <c r="C3426" s="943"/>
    </row>
    <row r="3427" spans="1:3" ht="16.95" customHeight="1" x14ac:dyDescent="0.3">
      <c r="A3427" s="943"/>
      <c r="B3427" s="943"/>
      <c r="C3427" s="943"/>
    </row>
    <row r="3428" spans="1:3" ht="16.95" customHeight="1" x14ac:dyDescent="0.3">
      <c r="A3428" s="943"/>
      <c r="B3428" s="943"/>
      <c r="C3428" s="943"/>
    </row>
    <row r="3429" spans="1:3" ht="16.95" customHeight="1" x14ac:dyDescent="0.3">
      <c r="A3429" s="943"/>
      <c r="B3429" s="943"/>
      <c r="C3429" s="943"/>
    </row>
    <row r="3430" spans="1:3" ht="16.95" customHeight="1" x14ac:dyDescent="0.3">
      <c r="A3430" s="943"/>
      <c r="B3430" s="943"/>
      <c r="C3430" s="943"/>
    </row>
    <row r="3431" spans="1:3" ht="16.95" customHeight="1" x14ac:dyDescent="0.3">
      <c r="A3431" s="943"/>
      <c r="B3431" s="943"/>
      <c r="C3431" s="943"/>
    </row>
    <row r="3432" spans="1:3" ht="16.95" customHeight="1" x14ac:dyDescent="0.3">
      <c r="A3432" s="943"/>
      <c r="B3432" s="943"/>
      <c r="C3432" s="943"/>
    </row>
    <row r="3433" spans="1:3" ht="16.95" customHeight="1" x14ac:dyDescent="0.3">
      <c r="A3433" s="943"/>
      <c r="B3433" s="943"/>
      <c r="C3433" s="943"/>
    </row>
    <row r="3434" spans="1:3" ht="16.95" customHeight="1" x14ac:dyDescent="0.3">
      <c r="A3434" s="943"/>
      <c r="B3434" s="943"/>
      <c r="C3434" s="943"/>
    </row>
    <row r="3435" spans="1:3" ht="16.95" customHeight="1" x14ac:dyDescent="0.3">
      <c r="A3435" s="943"/>
      <c r="B3435" s="943"/>
      <c r="C3435" s="943"/>
    </row>
    <row r="3436" spans="1:3" ht="16.95" customHeight="1" x14ac:dyDescent="0.3">
      <c r="A3436" s="943"/>
      <c r="B3436" s="943"/>
      <c r="C3436" s="943"/>
    </row>
    <row r="3437" spans="1:3" ht="16.95" customHeight="1" x14ac:dyDescent="0.3">
      <c r="A3437" s="943"/>
      <c r="B3437" s="943"/>
      <c r="C3437" s="943"/>
    </row>
    <row r="3438" spans="1:3" ht="16.95" customHeight="1" x14ac:dyDescent="0.3">
      <c r="A3438" s="943"/>
      <c r="B3438" s="943"/>
      <c r="C3438" s="943"/>
    </row>
    <row r="3439" spans="1:3" ht="16.95" customHeight="1" x14ac:dyDescent="0.3">
      <c r="A3439" s="943"/>
      <c r="B3439" s="943"/>
      <c r="C3439" s="943"/>
    </row>
    <row r="3440" spans="1:3" ht="16.95" customHeight="1" x14ac:dyDescent="0.3">
      <c r="A3440" s="943"/>
      <c r="B3440" s="943"/>
      <c r="C3440" s="943"/>
    </row>
    <row r="3441" spans="1:3" ht="16.95" customHeight="1" x14ac:dyDescent="0.3">
      <c r="A3441" s="943"/>
      <c r="B3441" s="943"/>
      <c r="C3441" s="943"/>
    </row>
    <row r="3442" spans="1:3" ht="16.95" customHeight="1" x14ac:dyDescent="0.3">
      <c r="A3442" s="943"/>
      <c r="B3442" s="943"/>
      <c r="C3442" s="943"/>
    </row>
    <row r="3443" spans="1:3" ht="16.95" customHeight="1" x14ac:dyDescent="0.3">
      <c r="A3443" s="943"/>
      <c r="B3443" s="943"/>
      <c r="C3443" s="943"/>
    </row>
    <row r="3444" spans="1:3" ht="16.95" customHeight="1" x14ac:dyDescent="0.3">
      <c r="A3444" s="943"/>
      <c r="B3444" s="943"/>
      <c r="C3444" s="943"/>
    </row>
    <row r="3445" spans="1:3" ht="16.95" customHeight="1" x14ac:dyDescent="0.3">
      <c r="A3445" s="943"/>
      <c r="B3445" s="943"/>
      <c r="C3445" s="943"/>
    </row>
    <row r="3446" spans="1:3" ht="16.95" customHeight="1" x14ac:dyDescent="0.3">
      <c r="A3446" s="943"/>
      <c r="B3446" s="943"/>
      <c r="C3446" s="943"/>
    </row>
    <row r="3447" spans="1:3" ht="16.95" customHeight="1" x14ac:dyDescent="0.3">
      <c r="A3447" s="943"/>
      <c r="B3447" s="943"/>
      <c r="C3447" s="943"/>
    </row>
    <row r="3448" spans="1:3" ht="16.95" customHeight="1" x14ac:dyDescent="0.3">
      <c r="A3448" s="943"/>
      <c r="B3448" s="943"/>
      <c r="C3448" s="943"/>
    </row>
    <row r="3449" spans="1:3" ht="16.95" customHeight="1" x14ac:dyDescent="0.3">
      <c r="A3449" s="943"/>
      <c r="B3449" s="943"/>
      <c r="C3449" s="943"/>
    </row>
    <row r="3450" spans="1:3" ht="16.95" customHeight="1" x14ac:dyDescent="0.3">
      <c r="A3450" s="943"/>
      <c r="B3450" s="943"/>
      <c r="C3450" s="943"/>
    </row>
    <row r="3451" spans="1:3" ht="16.95" customHeight="1" x14ac:dyDescent="0.3">
      <c r="A3451" s="943"/>
      <c r="B3451" s="943"/>
      <c r="C3451" s="943"/>
    </row>
    <row r="3452" spans="1:3" ht="16.95" customHeight="1" x14ac:dyDescent="0.3">
      <c r="A3452" s="943"/>
      <c r="B3452" s="943"/>
      <c r="C3452" s="943"/>
    </row>
    <row r="3453" spans="1:3" ht="16.95" customHeight="1" x14ac:dyDescent="0.3">
      <c r="A3453" s="943"/>
      <c r="B3453" s="943"/>
      <c r="C3453" s="943"/>
    </row>
    <row r="3454" spans="1:3" ht="16.95" customHeight="1" x14ac:dyDescent="0.3">
      <c r="A3454" s="943"/>
      <c r="B3454" s="943"/>
      <c r="C3454" s="943"/>
    </row>
    <row r="3455" spans="1:3" ht="16.95" customHeight="1" x14ac:dyDescent="0.3">
      <c r="A3455" s="943"/>
      <c r="B3455" s="943"/>
      <c r="C3455" s="943"/>
    </row>
    <row r="3456" spans="1:3" ht="16.95" customHeight="1" x14ac:dyDescent="0.3">
      <c r="A3456" s="943"/>
      <c r="B3456" s="943"/>
      <c r="C3456" s="943"/>
    </row>
    <row r="3457" spans="1:3" ht="16.95" customHeight="1" x14ac:dyDescent="0.3">
      <c r="A3457" s="943"/>
      <c r="B3457" s="943"/>
      <c r="C3457" s="943"/>
    </row>
    <row r="3458" spans="1:3" ht="16.95" customHeight="1" x14ac:dyDescent="0.3">
      <c r="A3458" s="943"/>
      <c r="B3458" s="943"/>
      <c r="C3458" s="943"/>
    </row>
    <row r="3459" spans="1:3" ht="16.95" customHeight="1" x14ac:dyDescent="0.3">
      <c r="A3459" s="943"/>
      <c r="B3459" s="943"/>
      <c r="C3459" s="943"/>
    </row>
    <row r="3460" spans="1:3" ht="16.95" customHeight="1" x14ac:dyDescent="0.3">
      <c r="A3460" s="943"/>
      <c r="B3460" s="943"/>
      <c r="C3460" s="943"/>
    </row>
    <row r="3461" spans="1:3" ht="16.95" customHeight="1" x14ac:dyDescent="0.3">
      <c r="A3461" s="943"/>
      <c r="B3461" s="943"/>
      <c r="C3461" s="943"/>
    </row>
    <row r="3462" spans="1:3" ht="16.95" customHeight="1" x14ac:dyDescent="0.3">
      <c r="A3462" s="943"/>
      <c r="B3462" s="943"/>
      <c r="C3462" s="943"/>
    </row>
    <row r="3463" spans="1:3" ht="16.95" customHeight="1" x14ac:dyDescent="0.3">
      <c r="A3463" s="943"/>
      <c r="B3463" s="943"/>
      <c r="C3463" s="943"/>
    </row>
    <row r="3464" spans="1:3" ht="16.95" customHeight="1" x14ac:dyDescent="0.3">
      <c r="A3464" s="943"/>
      <c r="B3464" s="943"/>
      <c r="C3464" s="943"/>
    </row>
    <row r="3465" spans="1:3" ht="16.95" customHeight="1" x14ac:dyDescent="0.3">
      <c r="A3465" s="943"/>
      <c r="B3465" s="943"/>
      <c r="C3465" s="943"/>
    </row>
    <row r="3466" spans="1:3" ht="16.95" customHeight="1" x14ac:dyDescent="0.3">
      <c r="A3466" s="943"/>
      <c r="B3466" s="943"/>
      <c r="C3466" s="943"/>
    </row>
    <row r="3467" spans="1:3" ht="16.95" customHeight="1" x14ac:dyDescent="0.3">
      <c r="A3467" s="943"/>
      <c r="B3467" s="943"/>
      <c r="C3467" s="943"/>
    </row>
    <row r="3468" spans="1:3" ht="16.95" customHeight="1" x14ac:dyDescent="0.3">
      <c r="A3468" s="943"/>
      <c r="B3468" s="943"/>
      <c r="C3468" s="943"/>
    </row>
    <row r="3469" spans="1:3" ht="16.95" customHeight="1" x14ac:dyDescent="0.3">
      <c r="A3469" s="943"/>
      <c r="B3469" s="943"/>
      <c r="C3469" s="943"/>
    </row>
    <row r="3470" spans="1:3" ht="16.95" customHeight="1" x14ac:dyDescent="0.3">
      <c r="A3470" s="943"/>
      <c r="B3470" s="943"/>
      <c r="C3470" s="943"/>
    </row>
    <row r="3471" spans="1:3" ht="16.95" customHeight="1" x14ac:dyDescent="0.3">
      <c r="A3471" s="943"/>
      <c r="B3471" s="943"/>
      <c r="C3471" s="943"/>
    </row>
    <row r="3472" spans="1:3" ht="16.95" customHeight="1" x14ac:dyDescent="0.3">
      <c r="A3472" s="943"/>
      <c r="B3472" s="943"/>
      <c r="C3472" s="943"/>
    </row>
    <row r="3473" spans="1:3" ht="16.95" customHeight="1" x14ac:dyDescent="0.3">
      <c r="A3473" s="943"/>
      <c r="B3473" s="943"/>
      <c r="C3473" s="943"/>
    </row>
    <row r="3474" spans="1:3" ht="16.95" customHeight="1" x14ac:dyDescent="0.3">
      <c r="A3474" s="943"/>
      <c r="B3474" s="943"/>
      <c r="C3474" s="943"/>
    </row>
    <row r="3475" spans="1:3" ht="16.95" customHeight="1" x14ac:dyDescent="0.3">
      <c r="A3475" s="943"/>
      <c r="B3475" s="943"/>
      <c r="C3475" s="943"/>
    </row>
    <row r="3476" spans="1:3" ht="16.95" customHeight="1" x14ac:dyDescent="0.3">
      <c r="A3476" s="943"/>
      <c r="B3476" s="943"/>
      <c r="C3476" s="943"/>
    </row>
    <row r="3477" spans="1:3" ht="16.95" customHeight="1" x14ac:dyDescent="0.3">
      <c r="A3477" s="943"/>
      <c r="B3477" s="943"/>
      <c r="C3477" s="943"/>
    </row>
    <row r="3478" spans="1:3" ht="16.95" customHeight="1" x14ac:dyDescent="0.3">
      <c r="A3478" s="943"/>
      <c r="B3478" s="943"/>
      <c r="C3478" s="943"/>
    </row>
    <row r="3479" spans="1:3" ht="16.95" customHeight="1" x14ac:dyDescent="0.3">
      <c r="A3479" s="943"/>
      <c r="B3479" s="943"/>
      <c r="C3479" s="943"/>
    </row>
    <row r="3480" spans="1:3" ht="16.95" customHeight="1" x14ac:dyDescent="0.3">
      <c r="A3480" s="943"/>
      <c r="B3480" s="943"/>
      <c r="C3480" s="943"/>
    </row>
    <row r="3481" spans="1:3" ht="16.95" customHeight="1" x14ac:dyDescent="0.3">
      <c r="A3481" s="943"/>
      <c r="B3481" s="943"/>
      <c r="C3481" s="943"/>
    </row>
    <row r="3482" spans="1:3" ht="16.95" customHeight="1" x14ac:dyDescent="0.3">
      <c r="A3482" s="943"/>
      <c r="B3482" s="943"/>
      <c r="C3482" s="943"/>
    </row>
    <row r="3483" spans="1:3" ht="16.95" customHeight="1" x14ac:dyDescent="0.3">
      <c r="A3483" s="943"/>
      <c r="B3483" s="943"/>
      <c r="C3483" s="943"/>
    </row>
    <row r="3484" spans="1:3" ht="16.95" customHeight="1" x14ac:dyDescent="0.3">
      <c r="A3484" s="943"/>
      <c r="B3484" s="943"/>
      <c r="C3484" s="943"/>
    </row>
    <row r="3485" spans="1:3" ht="16.95" customHeight="1" x14ac:dyDescent="0.3">
      <c r="A3485" s="943"/>
      <c r="B3485" s="943"/>
      <c r="C3485" s="943"/>
    </row>
    <row r="3486" spans="1:3" ht="16.95" customHeight="1" x14ac:dyDescent="0.3">
      <c r="A3486" s="943"/>
      <c r="B3486" s="943"/>
      <c r="C3486" s="943"/>
    </row>
    <row r="3487" spans="1:3" ht="16.95" customHeight="1" x14ac:dyDescent="0.3">
      <c r="A3487" s="943"/>
      <c r="B3487" s="943"/>
      <c r="C3487" s="943"/>
    </row>
    <row r="3488" spans="1:3" ht="16.95" customHeight="1" x14ac:dyDescent="0.3">
      <c r="A3488" s="943"/>
      <c r="B3488" s="943"/>
      <c r="C3488" s="943"/>
    </row>
    <row r="3489" spans="1:3" ht="16.95" customHeight="1" x14ac:dyDescent="0.3">
      <c r="A3489" s="943"/>
      <c r="B3489" s="943"/>
      <c r="C3489" s="943"/>
    </row>
    <row r="3490" spans="1:3" ht="16.95" customHeight="1" x14ac:dyDescent="0.3">
      <c r="A3490" s="943"/>
      <c r="B3490" s="943"/>
      <c r="C3490" s="943"/>
    </row>
    <row r="3491" spans="1:3" ht="16.95" customHeight="1" x14ac:dyDescent="0.3">
      <c r="A3491" s="943"/>
      <c r="B3491" s="943"/>
      <c r="C3491" s="943"/>
    </row>
    <row r="3492" spans="1:3" ht="16.95" customHeight="1" x14ac:dyDescent="0.3">
      <c r="A3492" s="943"/>
      <c r="B3492" s="943"/>
      <c r="C3492" s="943"/>
    </row>
    <row r="3493" spans="1:3" ht="16.95" customHeight="1" x14ac:dyDescent="0.3">
      <c r="A3493" s="943"/>
      <c r="B3493" s="943"/>
      <c r="C3493" s="943"/>
    </row>
    <row r="3494" spans="1:3" ht="16.95" customHeight="1" x14ac:dyDescent="0.3">
      <c r="A3494" s="943"/>
      <c r="B3494" s="943"/>
      <c r="C3494" s="943"/>
    </row>
    <row r="3495" spans="1:3" ht="16.95" customHeight="1" x14ac:dyDescent="0.3">
      <c r="A3495" s="943"/>
      <c r="B3495" s="943"/>
      <c r="C3495" s="943"/>
    </row>
    <row r="3496" spans="1:3" ht="16.95" customHeight="1" x14ac:dyDescent="0.3">
      <c r="A3496" s="943"/>
      <c r="B3496" s="943"/>
      <c r="C3496" s="943"/>
    </row>
    <row r="3497" spans="1:3" ht="16.95" customHeight="1" x14ac:dyDescent="0.3">
      <c r="A3497" s="943"/>
      <c r="B3497" s="943"/>
      <c r="C3497" s="943"/>
    </row>
    <row r="3498" spans="1:3" ht="16.95" customHeight="1" x14ac:dyDescent="0.3">
      <c r="A3498" s="943"/>
      <c r="B3498" s="943"/>
      <c r="C3498" s="943"/>
    </row>
    <row r="3499" spans="1:3" ht="16.95" customHeight="1" x14ac:dyDescent="0.3">
      <c r="A3499" s="943"/>
      <c r="B3499" s="943"/>
      <c r="C3499" s="943"/>
    </row>
    <row r="3500" spans="1:3" ht="16.95" customHeight="1" x14ac:dyDescent="0.3">
      <c r="A3500" s="943"/>
      <c r="B3500" s="943"/>
      <c r="C3500" s="943"/>
    </row>
    <row r="3501" spans="1:3" ht="16.95" customHeight="1" x14ac:dyDescent="0.3">
      <c r="A3501" s="943"/>
      <c r="B3501" s="943"/>
      <c r="C3501" s="943"/>
    </row>
    <row r="3502" spans="1:3" ht="16.95" customHeight="1" x14ac:dyDescent="0.3">
      <c r="A3502" s="943"/>
      <c r="B3502" s="943"/>
      <c r="C3502" s="943"/>
    </row>
    <row r="3503" spans="1:3" ht="16.95" customHeight="1" x14ac:dyDescent="0.3">
      <c r="A3503" s="943"/>
      <c r="B3503" s="943"/>
      <c r="C3503" s="943"/>
    </row>
    <row r="3504" spans="1:3" ht="16.95" customHeight="1" x14ac:dyDescent="0.3">
      <c r="A3504" s="943"/>
      <c r="B3504" s="943"/>
      <c r="C3504" s="943"/>
    </row>
    <row r="3505" spans="1:3" ht="16.95" customHeight="1" x14ac:dyDescent="0.3">
      <c r="A3505" s="943"/>
      <c r="B3505" s="943"/>
      <c r="C3505" s="943"/>
    </row>
    <row r="3506" spans="1:3" ht="16.95" customHeight="1" x14ac:dyDescent="0.3">
      <c r="A3506" s="943"/>
      <c r="B3506" s="943"/>
      <c r="C3506" s="943"/>
    </row>
    <row r="3507" spans="1:3" ht="16.95" customHeight="1" x14ac:dyDescent="0.3">
      <c r="A3507" s="943"/>
      <c r="B3507" s="943"/>
      <c r="C3507" s="943"/>
    </row>
    <row r="3508" spans="1:3" ht="16.95" customHeight="1" x14ac:dyDescent="0.3">
      <c r="A3508" s="943"/>
      <c r="B3508" s="943"/>
      <c r="C3508" s="943"/>
    </row>
    <row r="3509" spans="1:3" ht="16.95" customHeight="1" x14ac:dyDescent="0.3">
      <c r="A3509" s="943"/>
      <c r="B3509" s="943"/>
      <c r="C3509" s="943"/>
    </row>
    <row r="3510" spans="1:3" ht="16.95" customHeight="1" x14ac:dyDescent="0.3">
      <c r="A3510" s="943"/>
      <c r="B3510" s="943"/>
      <c r="C3510" s="943"/>
    </row>
    <row r="3511" spans="1:3" ht="16.95" customHeight="1" x14ac:dyDescent="0.3">
      <c r="A3511" s="943"/>
      <c r="B3511" s="943"/>
      <c r="C3511" s="943"/>
    </row>
    <row r="3512" spans="1:3" ht="16.95" customHeight="1" x14ac:dyDescent="0.3">
      <c r="A3512" s="943"/>
      <c r="B3512" s="943"/>
      <c r="C3512" s="943"/>
    </row>
    <row r="3513" spans="1:3" ht="16.95" customHeight="1" x14ac:dyDescent="0.3">
      <c r="A3513" s="943"/>
      <c r="B3513" s="943"/>
      <c r="C3513" s="943"/>
    </row>
    <row r="3514" spans="1:3" ht="16.95" customHeight="1" x14ac:dyDescent="0.3">
      <c r="A3514" s="943"/>
      <c r="B3514" s="943"/>
      <c r="C3514" s="943"/>
    </row>
    <row r="3515" spans="1:3" ht="16.95" customHeight="1" x14ac:dyDescent="0.3">
      <c r="A3515" s="943"/>
      <c r="B3515" s="943"/>
      <c r="C3515" s="943"/>
    </row>
    <row r="3516" spans="1:3" ht="16.95" customHeight="1" x14ac:dyDescent="0.3">
      <c r="A3516" s="943"/>
      <c r="B3516" s="943"/>
      <c r="C3516" s="943"/>
    </row>
    <row r="3517" spans="1:3" ht="16.95" customHeight="1" x14ac:dyDescent="0.3">
      <c r="A3517" s="943"/>
      <c r="B3517" s="943"/>
      <c r="C3517" s="943"/>
    </row>
    <row r="3518" spans="1:3" ht="16.95" customHeight="1" x14ac:dyDescent="0.3">
      <c r="A3518" s="943"/>
      <c r="B3518" s="943"/>
      <c r="C3518" s="943"/>
    </row>
    <row r="3519" spans="1:3" ht="16.95" customHeight="1" x14ac:dyDescent="0.3">
      <c r="A3519" s="943"/>
      <c r="B3519" s="943"/>
      <c r="C3519" s="943"/>
    </row>
    <row r="3520" spans="1:3" ht="16.95" customHeight="1" x14ac:dyDescent="0.3">
      <c r="A3520" s="943"/>
      <c r="B3520" s="943"/>
      <c r="C3520" s="943"/>
    </row>
    <row r="3521" spans="1:3" ht="16.95" customHeight="1" x14ac:dyDescent="0.3">
      <c r="A3521" s="943"/>
      <c r="B3521" s="943"/>
      <c r="C3521" s="943"/>
    </row>
    <row r="3522" spans="1:3" ht="16.95" customHeight="1" x14ac:dyDescent="0.3">
      <c r="A3522" s="943"/>
      <c r="B3522" s="943"/>
      <c r="C3522" s="943"/>
    </row>
    <row r="3523" spans="1:3" ht="16.95" customHeight="1" x14ac:dyDescent="0.3">
      <c r="A3523" s="943"/>
      <c r="B3523" s="943"/>
      <c r="C3523" s="943"/>
    </row>
    <row r="3524" spans="1:3" ht="16.95" customHeight="1" x14ac:dyDescent="0.3">
      <c r="A3524" s="943"/>
      <c r="B3524" s="943"/>
      <c r="C3524" s="943"/>
    </row>
    <row r="3525" spans="1:3" ht="16.95" customHeight="1" x14ac:dyDescent="0.3">
      <c r="A3525" s="943"/>
      <c r="B3525" s="943"/>
      <c r="C3525" s="943"/>
    </row>
    <row r="3526" spans="1:3" ht="16.95" customHeight="1" x14ac:dyDescent="0.3">
      <c r="A3526" s="943"/>
      <c r="B3526" s="943"/>
      <c r="C3526" s="943"/>
    </row>
    <row r="3527" spans="1:3" ht="16.95" customHeight="1" x14ac:dyDescent="0.3">
      <c r="A3527" s="943"/>
      <c r="B3527" s="943"/>
      <c r="C3527" s="943"/>
    </row>
    <row r="3528" spans="1:3" ht="16.95" customHeight="1" x14ac:dyDescent="0.3">
      <c r="A3528" s="943"/>
      <c r="B3528" s="943"/>
      <c r="C3528" s="943"/>
    </row>
    <row r="3529" spans="1:3" ht="16.95" customHeight="1" x14ac:dyDescent="0.3">
      <c r="A3529" s="943"/>
      <c r="B3529" s="943"/>
      <c r="C3529" s="943"/>
    </row>
    <row r="3530" spans="1:3" ht="16.95" customHeight="1" x14ac:dyDescent="0.3">
      <c r="A3530" s="943"/>
      <c r="B3530" s="943"/>
      <c r="C3530" s="943"/>
    </row>
    <row r="3531" spans="1:3" ht="16.95" customHeight="1" x14ac:dyDescent="0.3">
      <c r="A3531" s="943"/>
      <c r="B3531" s="943"/>
      <c r="C3531" s="943"/>
    </row>
    <row r="3532" spans="1:3" ht="16.95" customHeight="1" x14ac:dyDescent="0.3">
      <c r="A3532" s="943"/>
      <c r="B3532" s="943"/>
      <c r="C3532" s="943"/>
    </row>
    <row r="3533" spans="1:3" ht="16.95" customHeight="1" x14ac:dyDescent="0.3">
      <c r="A3533" s="943"/>
      <c r="B3533" s="943"/>
      <c r="C3533" s="943"/>
    </row>
    <row r="3534" spans="1:3" ht="16.95" customHeight="1" x14ac:dyDescent="0.3">
      <c r="A3534" s="943"/>
      <c r="B3534" s="943"/>
      <c r="C3534" s="943"/>
    </row>
    <row r="3535" spans="1:3" ht="16.95" customHeight="1" x14ac:dyDescent="0.3">
      <c r="A3535" s="943"/>
      <c r="B3535" s="943"/>
      <c r="C3535" s="943"/>
    </row>
    <row r="3536" spans="1:3" ht="16.95" customHeight="1" x14ac:dyDescent="0.3">
      <c r="A3536" s="943"/>
      <c r="B3536" s="943"/>
      <c r="C3536" s="943"/>
    </row>
    <row r="3537" spans="1:3" ht="16.95" customHeight="1" x14ac:dyDescent="0.3">
      <c r="A3537" s="943"/>
      <c r="B3537" s="943"/>
      <c r="C3537" s="943"/>
    </row>
    <row r="3538" spans="1:3" ht="16.95" customHeight="1" x14ac:dyDescent="0.3">
      <c r="A3538" s="943"/>
      <c r="B3538" s="943"/>
      <c r="C3538" s="943"/>
    </row>
    <row r="3539" spans="1:3" ht="16.95" customHeight="1" x14ac:dyDescent="0.3">
      <c r="A3539" s="943"/>
      <c r="B3539" s="943"/>
      <c r="C3539" s="943"/>
    </row>
    <row r="3540" spans="1:3" ht="16.95" customHeight="1" x14ac:dyDescent="0.3">
      <c r="A3540" s="943"/>
      <c r="B3540" s="943"/>
      <c r="C3540" s="943"/>
    </row>
    <row r="3541" spans="1:3" ht="16.95" customHeight="1" x14ac:dyDescent="0.3">
      <c r="A3541" s="943"/>
      <c r="B3541" s="943"/>
      <c r="C3541" s="943"/>
    </row>
    <row r="3542" spans="1:3" ht="16.95" customHeight="1" x14ac:dyDescent="0.3">
      <c r="A3542" s="943"/>
      <c r="B3542" s="943"/>
      <c r="C3542" s="943"/>
    </row>
    <row r="3543" spans="1:3" ht="16.95" customHeight="1" x14ac:dyDescent="0.3">
      <c r="A3543" s="943"/>
      <c r="B3543" s="943"/>
      <c r="C3543" s="943"/>
    </row>
    <row r="3544" spans="1:3" ht="16.95" customHeight="1" x14ac:dyDescent="0.3">
      <c r="A3544" s="943"/>
      <c r="B3544" s="943"/>
      <c r="C3544" s="943"/>
    </row>
    <row r="3545" spans="1:3" ht="16.95" customHeight="1" x14ac:dyDescent="0.3">
      <c r="A3545" s="943"/>
      <c r="B3545" s="943"/>
      <c r="C3545" s="943"/>
    </row>
    <row r="3546" spans="1:3" ht="16.95" customHeight="1" x14ac:dyDescent="0.3">
      <c r="A3546" s="943"/>
      <c r="B3546" s="943"/>
      <c r="C3546" s="943"/>
    </row>
    <row r="3547" spans="1:3" ht="16.95" customHeight="1" x14ac:dyDescent="0.3">
      <c r="A3547" s="943"/>
      <c r="B3547" s="943"/>
      <c r="C3547" s="943"/>
    </row>
    <row r="3548" spans="1:3" ht="16.95" customHeight="1" x14ac:dyDescent="0.3">
      <c r="A3548" s="943"/>
      <c r="B3548" s="943"/>
      <c r="C3548" s="943"/>
    </row>
    <row r="3549" spans="1:3" ht="16.95" customHeight="1" x14ac:dyDescent="0.3">
      <c r="A3549" s="943"/>
      <c r="B3549" s="943"/>
      <c r="C3549" s="943"/>
    </row>
    <row r="3550" spans="1:3" ht="16.95" customHeight="1" x14ac:dyDescent="0.3">
      <c r="A3550" s="943"/>
      <c r="B3550" s="943"/>
      <c r="C3550" s="943"/>
    </row>
    <row r="3551" spans="1:3" ht="16.95" customHeight="1" x14ac:dyDescent="0.3">
      <c r="A3551" s="943"/>
      <c r="B3551" s="943"/>
      <c r="C3551" s="943"/>
    </row>
    <row r="3552" spans="1:3" ht="16.95" customHeight="1" x14ac:dyDescent="0.3">
      <c r="A3552" s="943"/>
      <c r="B3552" s="943"/>
      <c r="C3552" s="943"/>
    </row>
    <row r="3553" spans="1:3" ht="16.95" customHeight="1" x14ac:dyDescent="0.3">
      <c r="A3553" s="943"/>
      <c r="B3553" s="943"/>
      <c r="C3553" s="943"/>
    </row>
    <row r="3554" spans="1:3" ht="16.95" customHeight="1" x14ac:dyDescent="0.3">
      <c r="A3554" s="943"/>
      <c r="B3554" s="943"/>
      <c r="C3554" s="943"/>
    </row>
    <row r="3555" spans="1:3" ht="16.95" customHeight="1" x14ac:dyDescent="0.3">
      <c r="A3555" s="943"/>
      <c r="B3555" s="943"/>
      <c r="C3555" s="943"/>
    </row>
    <row r="3556" spans="1:3" ht="16.95" customHeight="1" x14ac:dyDescent="0.3">
      <c r="A3556" s="943"/>
      <c r="B3556" s="943"/>
      <c r="C3556" s="943"/>
    </row>
    <row r="3557" spans="1:3" ht="16.95" customHeight="1" x14ac:dyDescent="0.3">
      <c r="A3557" s="943"/>
      <c r="B3557" s="943"/>
      <c r="C3557" s="943"/>
    </row>
    <row r="3558" spans="1:3" ht="16.95" customHeight="1" x14ac:dyDescent="0.3">
      <c r="A3558" s="943"/>
      <c r="B3558" s="943"/>
      <c r="C3558" s="943"/>
    </row>
    <row r="3559" spans="1:3" ht="16.95" customHeight="1" x14ac:dyDescent="0.3">
      <c r="A3559" s="943"/>
      <c r="B3559" s="943"/>
      <c r="C3559" s="943"/>
    </row>
    <row r="3560" spans="1:3" ht="16.95" customHeight="1" x14ac:dyDescent="0.3">
      <c r="A3560" s="943"/>
      <c r="B3560" s="943"/>
      <c r="C3560" s="943"/>
    </row>
    <row r="3561" spans="1:3" ht="16.95" customHeight="1" x14ac:dyDescent="0.3">
      <c r="A3561" s="943"/>
      <c r="B3561" s="943"/>
      <c r="C3561" s="943"/>
    </row>
    <row r="3562" spans="1:3" ht="16.95" customHeight="1" x14ac:dyDescent="0.3">
      <c r="A3562" s="943"/>
      <c r="B3562" s="943"/>
      <c r="C3562" s="943"/>
    </row>
    <row r="3563" spans="1:3" ht="16.95" customHeight="1" x14ac:dyDescent="0.3">
      <c r="A3563" s="943"/>
      <c r="B3563" s="943"/>
      <c r="C3563" s="943"/>
    </row>
    <row r="3564" spans="1:3" ht="16.95" customHeight="1" x14ac:dyDescent="0.3">
      <c r="A3564" s="943"/>
      <c r="B3564" s="943"/>
      <c r="C3564" s="943"/>
    </row>
    <row r="3565" spans="1:3" ht="16.95" customHeight="1" x14ac:dyDescent="0.3">
      <c r="A3565" s="943"/>
      <c r="B3565" s="943"/>
      <c r="C3565" s="943"/>
    </row>
    <row r="3566" spans="1:3" ht="16.95" customHeight="1" x14ac:dyDescent="0.3">
      <c r="A3566" s="943"/>
      <c r="B3566" s="943"/>
      <c r="C3566" s="943"/>
    </row>
    <row r="3567" spans="1:3" ht="16.95" customHeight="1" x14ac:dyDescent="0.3">
      <c r="A3567" s="943"/>
      <c r="B3567" s="943"/>
      <c r="C3567" s="943"/>
    </row>
    <row r="3568" spans="1:3" ht="16.95" customHeight="1" x14ac:dyDescent="0.3">
      <c r="A3568" s="943"/>
      <c r="B3568" s="943"/>
      <c r="C3568" s="943"/>
    </row>
    <row r="3569" spans="1:3" ht="16.95" customHeight="1" x14ac:dyDescent="0.3">
      <c r="A3569" s="943"/>
      <c r="B3569" s="943"/>
      <c r="C3569" s="943"/>
    </row>
    <row r="3570" spans="1:3" ht="16.95" customHeight="1" x14ac:dyDescent="0.3">
      <c r="A3570" s="943"/>
      <c r="B3570" s="943"/>
      <c r="C3570" s="943"/>
    </row>
    <row r="3571" spans="1:3" ht="16.95" customHeight="1" x14ac:dyDescent="0.3">
      <c r="A3571" s="943"/>
      <c r="B3571" s="943"/>
      <c r="C3571" s="943"/>
    </row>
    <row r="3572" spans="1:3" ht="16.95" customHeight="1" x14ac:dyDescent="0.3">
      <c r="A3572" s="943"/>
      <c r="B3572" s="943"/>
      <c r="C3572" s="943"/>
    </row>
    <row r="3573" spans="1:3" ht="16.95" customHeight="1" x14ac:dyDescent="0.3">
      <c r="A3573" s="943"/>
      <c r="B3573" s="943"/>
      <c r="C3573" s="943"/>
    </row>
    <row r="3574" spans="1:3" ht="16.95" customHeight="1" x14ac:dyDescent="0.3">
      <c r="A3574" s="943"/>
      <c r="B3574" s="943"/>
      <c r="C3574" s="943"/>
    </row>
    <row r="3575" spans="1:3" ht="16.95" customHeight="1" x14ac:dyDescent="0.3">
      <c r="A3575" s="943"/>
      <c r="B3575" s="943"/>
      <c r="C3575" s="943"/>
    </row>
    <row r="3576" spans="1:3" ht="16.95" customHeight="1" x14ac:dyDescent="0.3">
      <c r="A3576" s="943"/>
      <c r="B3576" s="943"/>
      <c r="C3576" s="943"/>
    </row>
    <row r="3577" spans="1:3" ht="16.95" customHeight="1" x14ac:dyDescent="0.3">
      <c r="A3577" s="943"/>
      <c r="B3577" s="943"/>
      <c r="C3577" s="943"/>
    </row>
    <row r="3578" spans="1:3" ht="16.95" customHeight="1" x14ac:dyDescent="0.3">
      <c r="A3578" s="943"/>
      <c r="B3578" s="943"/>
      <c r="C3578" s="943"/>
    </row>
    <row r="3579" spans="1:3" ht="16.95" customHeight="1" x14ac:dyDescent="0.3">
      <c r="A3579" s="943"/>
      <c r="B3579" s="943"/>
      <c r="C3579" s="943"/>
    </row>
    <row r="3580" spans="1:3" ht="16.95" customHeight="1" x14ac:dyDescent="0.3">
      <c r="A3580" s="943"/>
      <c r="B3580" s="943"/>
      <c r="C3580" s="943"/>
    </row>
    <row r="3581" spans="1:3" ht="16.95" customHeight="1" x14ac:dyDescent="0.3">
      <c r="A3581" s="943"/>
      <c r="B3581" s="943"/>
      <c r="C3581" s="943"/>
    </row>
    <row r="3582" spans="1:3" ht="16.95" customHeight="1" x14ac:dyDescent="0.3">
      <c r="A3582" s="943"/>
      <c r="B3582" s="943"/>
      <c r="C3582" s="943"/>
    </row>
    <row r="3583" spans="1:3" ht="16.95" customHeight="1" x14ac:dyDescent="0.3">
      <c r="A3583" s="943"/>
      <c r="B3583" s="943"/>
      <c r="C3583" s="943"/>
    </row>
    <row r="3584" spans="1:3" ht="16.95" customHeight="1" x14ac:dyDescent="0.3">
      <c r="A3584" s="943"/>
      <c r="B3584" s="943"/>
      <c r="C3584" s="943"/>
    </row>
    <row r="3585" spans="1:3" ht="16.95" customHeight="1" x14ac:dyDescent="0.3">
      <c r="A3585" s="943"/>
      <c r="B3585" s="943"/>
      <c r="C3585" s="943"/>
    </row>
    <row r="3586" spans="1:3" ht="16.95" customHeight="1" x14ac:dyDescent="0.3">
      <c r="A3586" s="943"/>
      <c r="B3586" s="943"/>
      <c r="C3586" s="943"/>
    </row>
    <row r="3587" spans="1:3" ht="16.95" customHeight="1" x14ac:dyDescent="0.3">
      <c r="A3587" s="943"/>
      <c r="B3587" s="943"/>
      <c r="C3587" s="943"/>
    </row>
    <row r="3588" spans="1:3" ht="16.95" customHeight="1" x14ac:dyDescent="0.3">
      <c r="A3588" s="943"/>
      <c r="B3588" s="943"/>
      <c r="C3588" s="943"/>
    </row>
    <row r="3589" spans="1:3" ht="16.95" customHeight="1" x14ac:dyDescent="0.3">
      <c r="A3589" s="943"/>
      <c r="B3589" s="943"/>
      <c r="C3589" s="943"/>
    </row>
    <row r="3590" spans="1:3" ht="16.95" customHeight="1" x14ac:dyDescent="0.3">
      <c r="A3590" s="943"/>
      <c r="B3590" s="943"/>
      <c r="C3590" s="943"/>
    </row>
    <row r="3591" spans="1:3" ht="16.95" customHeight="1" x14ac:dyDescent="0.3">
      <c r="A3591" s="943"/>
      <c r="B3591" s="943"/>
      <c r="C3591" s="943"/>
    </row>
    <row r="3592" spans="1:3" ht="16.95" customHeight="1" x14ac:dyDescent="0.3">
      <c r="A3592" s="943"/>
      <c r="B3592" s="943"/>
      <c r="C3592" s="943"/>
    </row>
    <row r="3593" spans="1:3" ht="16.95" customHeight="1" x14ac:dyDescent="0.3">
      <c r="A3593" s="943"/>
      <c r="B3593" s="943"/>
      <c r="C3593" s="943"/>
    </row>
    <row r="3594" spans="1:3" ht="16.95" customHeight="1" x14ac:dyDescent="0.3">
      <c r="A3594" s="943"/>
      <c r="B3594" s="943"/>
      <c r="C3594" s="943"/>
    </row>
    <row r="3595" spans="1:3" ht="16.95" customHeight="1" x14ac:dyDescent="0.3">
      <c r="A3595" s="943"/>
      <c r="B3595" s="943"/>
      <c r="C3595" s="943"/>
    </row>
    <row r="3596" spans="1:3" ht="16.95" customHeight="1" x14ac:dyDescent="0.3">
      <c r="A3596" s="943"/>
      <c r="B3596" s="943"/>
      <c r="C3596" s="943"/>
    </row>
    <row r="3597" spans="1:3" ht="16.95" customHeight="1" x14ac:dyDescent="0.3">
      <c r="A3597" s="943"/>
      <c r="B3597" s="943"/>
      <c r="C3597" s="943"/>
    </row>
    <row r="3598" spans="1:3" ht="16.95" customHeight="1" x14ac:dyDescent="0.3">
      <c r="A3598" s="943"/>
      <c r="B3598" s="943"/>
      <c r="C3598" s="943"/>
    </row>
    <row r="3599" spans="1:3" ht="16.95" customHeight="1" x14ac:dyDescent="0.3">
      <c r="A3599" s="943"/>
      <c r="B3599" s="943"/>
      <c r="C3599" s="943"/>
    </row>
    <row r="3600" spans="1:3" ht="16.95" customHeight="1" x14ac:dyDescent="0.3">
      <c r="A3600" s="943"/>
      <c r="B3600" s="943"/>
      <c r="C3600" s="943"/>
    </row>
    <row r="3601" spans="1:3" ht="16.95" customHeight="1" x14ac:dyDescent="0.3">
      <c r="A3601" s="943"/>
      <c r="B3601" s="943"/>
      <c r="C3601" s="943"/>
    </row>
    <row r="3602" spans="1:3" ht="16.95" customHeight="1" x14ac:dyDescent="0.3">
      <c r="A3602" s="943"/>
      <c r="B3602" s="943"/>
      <c r="C3602" s="943"/>
    </row>
    <row r="3603" spans="1:3" ht="16.95" customHeight="1" x14ac:dyDescent="0.3">
      <c r="A3603" s="943"/>
      <c r="B3603" s="943"/>
      <c r="C3603" s="943"/>
    </row>
    <row r="3604" spans="1:3" ht="16.95" customHeight="1" x14ac:dyDescent="0.3">
      <c r="A3604" s="943"/>
      <c r="B3604" s="943"/>
      <c r="C3604" s="943"/>
    </row>
    <row r="3605" spans="1:3" ht="16.95" customHeight="1" x14ac:dyDescent="0.3">
      <c r="A3605" s="943"/>
      <c r="B3605" s="943"/>
      <c r="C3605" s="943"/>
    </row>
    <row r="3606" spans="1:3" ht="16.95" customHeight="1" x14ac:dyDescent="0.3">
      <c r="A3606" s="943"/>
      <c r="B3606" s="943"/>
      <c r="C3606" s="943"/>
    </row>
    <row r="3607" spans="1:3" ht="16.95" customHeight="1" x14ac:dyDescent="0.3">
      <c r="A3607" s="943"/>
      <c r="B3607" s="943"/>
      <c r="C3607" s="943"/>
    </row>
    <row r="3608" spans="1:3" ht="16.95" customHeight="1" x14ac:dyDescent="0.3">
      <c r="A3608" s="943"/>
      <c r="B3608" s="943"/>
      <c r="C3608" s="943"/>
    </row>
    <row r="3609" spans="1:3" ht="16.95" customHeight="1" x14ac:dyDescent="0.3">
      <c r="A3609" s="943"/>
      <c r="B3609" s="943"/>
      <c r="C3609" s="943"/>
    </row>
    <row r="3610" spans="1:3" ht="16.95" customHeight="1" x14ac:dyDescent="0.3">
      <c r="A3610" s="943"/>
      <c r="B3610" s="943"/>
      <c r="C3610" s="943"/>
    </row>
    <row r="3611" spans="1:3" ht="16.95" customHeight="1" x14ac:dyDescent="0.3">
      <c r="A3611" s="943"/>
      <c r="B3611" s="943"/>
      <c r="C3611" s="943"/>
    </row>
    <row r="3612" spans="1:3" ht="16.95" customHeight="1" x14ac:dyDescent="0.3">
      <c r="A3612" s="943"/>
      <c r="B3612" s="943"/>
      <c r="C3612" s="943"/>
    </row>
    <row r="3613" spans="1:3" ht="16.95" customHeight="1" x14ac:dyDescent="0.3">
      <c r="A3613" s="943"/>
      <c r="B3613" s="943"/>
      <c r="C3613" s="943"/>
    </row>
    <row r="3614" spans="1:3" ht="16.95" customHeight="1" x14ac:dyDescent="0.3">
      <c r="A3614" s="943"/>
      <c r="B3614" s="943"/>
      <c r="C3614" s="943"/>
    </row>
    <row r="3615" spans="1:3" ht="16.95" customHeight="1" x14ac:dyDescent="0.3">
      <c r="A3615" s="943"/>
      <c r="B3615" s="943"/>
      <c r="C3615" s="943"/>
    </row>
    <row r="3616" spans="1:3" ht="16.95" customHeight="1" x14ac:dyDescent="0.3">
      <c r="A3616" s="943"/>
      <c r="B3616" s="943"/>
      <c r="C3616" s="943"/>
    </row>
    <row r="3617" spans="1:3" ht="16.95" customHeight="1" x14ac:dyDescent="0.3">
      <c r="A3617" s="943"/>
      <c r="B3617" s="943"/>
      <c r="C3617" s="943"/>
    </row>
    <row r="3618" spans="1:3" ht="16.95" customHeight="1" x14ac:dyDescent="0.3">
      <c r="A3618" s="943"/>
      <c r="B3618" s="943"/>
      <c r="C3618" s="943"/>
    </row>
    <row r="3619" spans="1:3" ht="16.95" customHeight="1" x14ac:dyDescent="0.3">
      <c r="A3619" s="943"/>
      <c r="B3619" s="943"/>
      <c r="C3619" s="943"/>
    </row>
    <row r="3620" spans="1:3" ht="16.95" customHeight="1" x14ac:dyDescent="0.3">
      <c r="A3620" s="943"/>
      <c r="B3620" s="943"/>
      <c r="C3620" s="943"/>
    </row>
    <row r="3621" spans="1:3" ht="16.95" customHeight="1" x14ac:dyDescent="0.3">
      <c r="A3621" s="943"/>
      <c r="B3621" s="943"/>
      <c r="C3621" s="943"/>
    </row>
    <row r="3622" spans="1:3" ht="16.95" customHeight="1" x14ac:dyDescent="0.3">
      <c r="A3622" s="943"/>
      <c r="B3622" s="943"/>
      <c r="C3622" s="943"/>
    </row>
    <row r="3623" spans="1:3" ht="16.95" customHeight="1" x14ac:dyDescent="0.3">
      <c r="A3623" s="943"/>
      <c r="B3623" s="943"/>
      <c r="C3623" s="943"/>
    </row>
    <row r="3624" spans="1:3" ht="16.95" customHeight="1" x14ac:dyDescent="0.3">
      <c r="A3624" s="943"/>
      <c r="B3624" s="943"/>
      <c r="C3624" s="943"/>
    </row>
    <row r="3625" spans="1:3" ht="16.95" customHeight="1" x14ac:dyDescent="0.3">
      <c r="A3625" s="943"/>
      <c r="B3625" s="943"/>
      <c r="C3625" s="943"/>
    </row>
    <row r="3626" spans="1:3" ht="16.95" customHeight="1" x14ac:dyDescent="0.3">
      <c r="A3626" s="943"/>
      <c r="B3626" s="943"/>
      <c r="C3626" s="943"/>
    </row>
    <row r="3627" spans="1:3" ht="16.95" customHeight="1" x14ac:dyDescent="0.3">
      <c r="A3627" s="943"/>
      <c r="B3627" s="943"/>
      <c r="C3627" s="943"/>
    </row>
    <row r="3628" spans="1:3" ht="16.95" customHeight="1" x14ac:dyDescent="0.3">
      <c r="A3628" s="943"/>
      <c r="B3628" s="943"/>
      <c r="C3628" s="943"/>
    </row>
    <row r="3629" spans="1:3" ht="16.95" customHeight="1" x14ac:dyDescent="0.3">
      <c r="A3629" s="943"/>
      <c r="B3629" s="943"/>
      <c r="C3629" s="943"/>
    </row>
    <row r="3630" spans="1:3" ht="16.95" customHeight="1" x14ac:dyDescent="0.3">
      <c r="A3630" s="943"/>
      <c r="B3630" s="943"/>
      <c r="C3630" s="943"/>
    </row>
    <row r="3631" spans="1:3" ht="16.95" customHeight="1" x14ac:dyDescent="0.3">
      <c r="A3631" s="943"/>
      <c r="B3631" s="943"/>
      <c r="C3631" s="943"/>
    </row>
    <row r="3632" spans="1:3" ht="16.95" customHeight="1" x14ac:dyDescent="0.3">
      <c r="A3632" s="943"/>
      <c r="B3632" s="943"/>
      <c r="C3632" s="943"/>
    </row>
    <row r="3633" spans="1:3" ht="16.95" customHeight="1" x14ac:dyDescent="0.3">
      <c r="A3633" s="943"/>
      <c r="B3633" s="943"/>
      <c r="C3633" s="943"/>
    </row>
    <row r="3634" spans="1:3" ht="16.95" customHeight="1" x14ac:dyDescent="0.3">
      <c r="A3634" s="943"/>
      <c r="B3634" s="943"/>
      <c r="C3634" s="943"/>
    </row>
    <row r="3635" spans="1:3" ht="16.95" customHeight="1" x14ac:dyDescent="0.3">
      <c r="A3635" s="943"/>
      <c r="B3635" s="943"/>
      <c r="C3635" s="943"/>
    </row>
    <row r="3636" spans="1:3" ht="16.95" customHeight="1" x14ac:dyDescent="0.3">
      <c r="A3636" s="943"/>
      <c r="B3636" s="943"/>
      <c r="C3636" s="943"/>
    </row>
    <row r="3637" spans="1:3" ht="16.95" customHeight="1" x14ac:dyDescent="0.3">
      <c r="A3637" s="943"/>
      <c r="B3637" s="943"/>
      <c r="C3637" s="943"/>
    </row>
    <row r="3638" spans="1:3" ht="16.95" customHeight="1" x14ac:dyDescent="0.3">
      <c r="A3638" s="943"/>
      <c r="B3638" s="943"/>
      <c r="C3638" s="943"/>
    </row>
    <row r="3639" spans="1:3" ht="16.95" customHeight="1" x14ac:dyDescent="0.3">
      <c r="A3639" s="943"/>
      <c r="B3639" s="943"/>
      <c r="C3639" s="943"/>
    </row>
    <row r="3640" spans="1:3" ht="16.95" customHeight="1" x14ac:dyDescent="0.3">
      <c r="A3640" s="943"/>
      <c r="B3640" s="943"/>
      <c r="C3640" s="943"/>
    </row>
    <row r="3641" spans="1:3" ht="16.95" customHeight="1" x14ac:dyDescent="0.3">
      <c r="A3641" s="943"/>
      <c r="B3641" s="943"/>
      <c r="C3641" s="943"/>
    </row>
    <row r="3642" spans="1:3" ht="16.95" customHeight="1" x14ac:dyDescent="0.3">
      <c r="A3642" s="943"/>
      <c r="B3642" s="943"/>
      <c r="C3642" s="943"/>
    </row>
    <row r="3643" spans="1:3" ht="16.95" customHeight="1" x14ac:dyDescent="0.3">
      <c r="A3643" s="943"/>
      <c r="B3643" s="943"/>
      <c r="C3643" s="943"/>
    </row>
    <row r="3644" spans="1:3" ht="16.95" customHeight="1" x14ac:dyDescent="0.3">
      <c r="A3644" s="943"/>
      <c r="B3644" s="943"/>
      <c r="C3644" s="943"/>
    </row>
    <row r="3645" spans="1:3" ht="16.95" customHeight="1" x14ac:dyDescent="0.3">
      <c r="A3645" s="943"/>
      <c r="B3645" s="943"/>
      <c r="C3645" s="943"/>
    </row>
    <row r="3646" spans="1:3" ht="16.95" customHeight="1" x14ac:dyDescent="0.3">
      <c r="A3646" s="943"/>
      <c r="B3646" s="943"/>
      <c r="C3646" s="943"/>
    </row>
    <row r="3647" spans="1:3" ht="16.95" customHeight="1" x14ac:dyDescent="0.3">
      <c r="A3647" s="943"/>
      <c r="B3647" s="943"/>
      <c r="C3647" s="943"/>
    </row>
    <row r="3648" spans="1:3" ht="16.95" customHeight="1" x14ac:dyDescent="0.3">
      <c r="A3648" s="943"/>
      <c r="B3648" s="943"/>
      <c r="C3648" s="943"/>
    </row>
    <row r="3649" spans="1:3" ht="16.95" customHeight="1" x14ac:dyDescent="0.3">
      <c r="A3649" s="943"/>
      <c r="B3649" s="943"/>
      <c r="C3649" s="943"/>
    </row>
    <row r="3650" spans="1:3" ht="16.95" customHeight="1" x14ac:dyDescent="0.3">
      <c r="A3650" s="943"/>
      <c r="B3650" s="943"/>
      <c r="C3650" s="943"/>
    </row>
    <row r="3651" spans="1:3" ht="16.95" customHeight="1" x14ac:dyDescent="0.3">
      <c r="A3651" s="943"/>
      <c r="B3651" s="943"/>
      <c r="C3651" s="943"/>
    </row>
    <row r="3652" spans="1:3" ht="16.95" customHeight="1" x14ac:dyDescent="0.3">
      <c r="A3652" s="943"/>
      <c r="B3652" s="943"/>
      <c r="C3652" s="943"/>
    </row>
    <row r="3653" spans="1:3" ht="16.95" customHeight="1" x14ac:dyDescent="0.3">
      <c r="A3653" s="943"/>
      <c r="B3653" s="943"/>
      <c r="C3653" s="943"/>
    </row>
    <row r="3654" spans="1:3" ht="16.95" customHeight="1" x14ac:dyDescent="0.3">
      <c r="A3654" s="943"/>
      <c r="B3654" s="943"/>
      <c r="C3654" s="943"/>
    </row>
    <row r="3655" spans="1:3" ht="16.95" customHeight="1" x14ac:dyDescent="0.3">
      <c r="A3655" s="943"/>
      <c r="B3655" s="943"/>
      <c r="C3655" s="943"/>
    </row>
    <row r="3656" spans="1:3" ht="16.95" customHeight="1" x14ac:dyDescent="0.3">
      <c r="A3656" s="943"/>
      <c r="B3656" s="943"/>
      <c r="C3656" s="943"/>
    </row>
    <row r="3657" spans="1:3" ht="16.95" customHeight="1" x14ac:dyDescent="0.3">
      <c r="A3657" s="943"/>
      <c r="B3657" s="943"/>
      <c r="C3657" s="943"/>
    </row>
    <row r="3658" spans="1:3" ht="16.95" customHeight="1" x14ac:dyDescent="0.3">
      <c r="A3658" s="943"/>
      <c r="B3658" s="943"/>
      <c r="C3658" s="943"/>
    </row>
    <row r="3659" spans="1:3" ht="16.95" customHeight="1" x14ac:dyDescent="0.3">
      <c r="A3659" s="943"/>
      <c r="B3659" s="943"/>
      <c r="C3659" s="943"/>
    </row>
    <row r="3660" spans="1:3" ht="16.95" customHeight="1" x14ac:dyDescent="0.3">
      <c r="A3660" s="943"/>
      <c r="B3660" s="943"/>
      <c r="C3660" s="943"/>
    </row>
    <row r="3661" spans="1:3" ht="16.95" customHeight="1" x14ac:dyDescent="0.3">
      <c r="A3661" s="943"/>
      <c r="B3661" s="943"/>
      <c r="C3661" s="943"/>
    </row>
    <row r="3662" spans="1:3" ht="16.95" customHeight="1" x14ac:dyDescent="0.3">
      <c r="A3662" s="943"/>
      <c r="B3662" s="943"/>
      <c r="C3662" s="943"/>
    </row>
    <row r="3663" spans="1:3" ht="16.95" customHeight="1" x14ac:dyDescent="0.3">
      <c r="A3663" s="943"/>
      <c r="B3663" s="943"/>
      <c r="C3663" s="943"/>
    </row>
    <row r="3664" spans="1:3" ht="16.95" customHeight="1" x14ac:dyDescent="0.3">
      <c r="A3664" s="943"/>
      <c r="B3664" s="943"/>
      <c r="C3664" s="943"/>
    </row>
    <row r="3665" spans="1:3" ht="16.95" customHeight="1" x14ac:dyDescent="0.3">
      <c r="A3665" s="943"/>
      <c r="B3665" s="943"/>
      <c r="C3665" s="943"/>
    </row>
    <row r="3666" spans="1:3" ht="16.95" customHeight="1" x14ac:dyDescent="0.3">
      <c r="A3666" s="943"/>
      <c r="B3666" s="943"/>
      <c r="C3666" s="943"/>
    </row>
    <row r="3667" spans="1:3" ht="16.95" customHeight="1" x14ac:dyDescent="0.3">
      <c r="A3667" s="943"/>
      <c r="B3667" s="943"/>
      <c r="C3667" s="943"/>
    </row>
    <row r="3668" spans="1:3" ht="16.95" customHeight="1" x14ac:dyDescent="0.3">
      <c r="A3668" s="943"/>
      <c r="B3668" s="943"/>
      <c r="C3668" s="943"/>
    </row>
    <row r="3669" spans="1:3" ht="16.95" customHeight="1" x14ac:dyDescent="0.3">
      <c r="A3669" s="943"/>
      <c r="B3669" s="943"/>
      <c r="C3669" s="943"/>
    </row>
    <row r="3670" spans="1:3" ht="16.95" customHeight="1" x14ac:dyDescent="0.3">
      <c r="A3670" s="943"/>
      <c r="B3670" s="943"/>
      <c r="C3670" s="943"/>
    </row>
    <row r="3671" spans="1:3" ht="16.95" customHeight="1" x14ac:dyDescent="0.3">
      <c r="A3671" s="943"/>
      <c r="B3671" s="943"/>
      <c r="C3671" s="943"/>
    </row>
    <row r="3672" spans="1:3" ht="16.95" customHeight="1" x14ac:dyDescent="0.3">
      <c r="A3672" s="943"/>
      <c r="B3672" s="943"/>
      <c r="C3672" s="943"/>
    </row>
    <row r="3673" spans="1:3" ht="16.95" customHeight="1" x14ac:dyDescent="0.3">
      <c r="A3673" s="943"/>
      <c r="B3673" s="943"/>
      <c r="C3673" s="943"/>
    </row>
    <row r="3674" spans="1:3" ht="16.95" customHeight="1" x14ac:dyDescent="0.3">
      <c r="A3674" s="943"/>
      <c r="B3674" s="943"/>
      <c r="C3674" s="943"/>
    </row>
    <row r="3675" spans="1:3" ht="16.95" customHeight="1" x14ac:dyDescent="0.3">
      <c r="A3675" s="943"/>
      <c r="B3675" s="943"/>
      <c r="C3675" s="943"/>
    </row>
    <row r="3676" spans="1:3" ht="16.95" customHeight="1" x14ac:dyDescent="0.3">
      <c r="A3676" s="943"/>
      <c r="B3676" s="943"/>
      <c r="C3676" s="943"/>
    </row>
    <row r="3677" spans="1:3" ht="16.95" customHeight="1" x14ac:dyDescent="0.3">
      <c r="A3677" s="943"/>
      <c r="B3677" s="943"/>
      <c r="C3677" s="943"/>
    </row>
    <row r="3678" spans="1:3" ht="16.95" customHeight="1" x14ac:dyDescent="0.3">
      <c r="A3678" s="943"/>
      <c r="B3678" s="943"/>
      <c r="C3678" s="943"/>
    </row>
    <row r="3679" spans="1:3" ht="16.95" customHeight="1" x14ac:dyDescent="0.3">
      <c r="A3679" s="943"/>
      <c r="B3679" s="943"/>
      <c r="C3679" s="943"/>
    </row>
    <row r="3680" spans="1:3" ht="16.95" customHeight="1" x14ac:dyDescent="0.3">
      <c r="A3680" s="943"/>
      <c r="B3680" s="943"/>
      <c r="C3680" s="943"/>
    </row>
    <row r="3681" spans="1:3" ht="16.95" customHeight="1" x14ac:dyDescent="0.3">
      <c r="A3681" s="943"/>
      <c r="B3681" s="943"/>
      <c r="C3681" s="943"/>
    </row>
    <row r="3682" spans="1:3" ht="16.95" customHeight="1" x14ac:dyDescent="0.3">
      <c r="A3682" s="943"/>
      <c r="B3682" s="943"/>
      <c r="C3682" s="943"/>
    </row>
    <row r="3683" spans="1:3" ht="16.95" customHeight="1" x14ac:dyDescent="0.3">
      <c r="A3683" s="943"/>
      <c r="B3683" s="943"/>
      <c r="C3683" s="943"/>
    </row>
    <row r="3684" spans="1:3" ht="16.95" customHeight="1" x14ac:dyDescent="0.3">
      <c r="A3684" s="943"/>
      <c r="B3684" s="943"/>
      <c r="C3684" s="943"/>
    </row>
    <row r="3685" spans="1:3" ht="16.95" customHeight="1" x14ac:dyDescent="0.3">
      <c r="A3685" s="943"/>
      <c r="B3685" s="943"/>
      <c r="C3685" s="943"/>
    </row>
    <row r="3686" spans="1:3" ht="16.95" customHeight="1" x14ac:dyDescent="0.3">
      <c r="A3686" s="943"/>
      <c r="B3686" s="943"/>
      <c r="C3686" s="943"/>
    </row>
    <row r="3687" spans="1:3" ht="16.95" customHeight="1" x14ac:dyDescent="0.3">
      <c r="A3687" s="943"/>
      <c r="B3687" s="943"/>
      <c r="C3687" s="943"/>
    </row>
    <row r="3688" spans="1:3" ht="16.95" customHeight="1" x14ac:dyDescent="0.3">
      <c r="A3688" s="943"/>
      <c r="B3688" s="943"/>
      <c r="C3688" s="943"/>
    </row>
    <row r="3689" spans="1:3" ht="16.95" customHeight="1" x14ac:dyDescent="0.3">
      <c r="A3689" s="943"/>
      <c r="B3689" s="943"/>
      <c r="C3689" s="943"/>
    </row>
    <row r="3690" spans="1:3" ht="16.95" customHeight="1" x14ac:dyDescent="0.3">
      <c r="A3690" s="943"/>
      <c r="B3690" s="943"/>
      <c r="C3690" s="943"/>
    </row>
    <row r="3691" spans="1:3" ht="16.95" customHeight="1" x14ac:dyDescent="0.3">
      <c r="A3691" s="943"/>
      <c r="B3691" s="943"/>
      <c r="C3691" s="943"/>
    </row>
    <row r="3692" spans="1:3" ht="16.95" customHeight="1" x14ac:dyDescent="0.3">
      <c r="A3692" s="943"/>
      <c r="B3692" s="943"/>
      <c r="C3692" s="943"/>
    </row>
    <row r="3693" spans="1:3" ht="16.95" customHeight="1" x14ac:dyDescent="0.3">
      <c r="A3693" s="943"/>
      <c r="B3693" s="943"/>
      <c r="C3693" s="943"/>
    </row>
    <row r="3694" spans="1:3" ht="16.95" customHeight="1" x14ac:dyDescent="0.3">
      <c r="A3694" s="943"/>
      <c r="B3694" s="943"/>
      <c r="C3694" s="943"/>
    </row>
    <row r="3695" spans="1:3" ht="16.95" customHeight="1" x14ac:dyDescent="0.3">
      <c r="A3695" s="943"/>
      <c r="B3695" s="943"/>
      <c r="C3695" s="943"/>
    </row>
    <row r="3696" spans="1:3" ht="16.95" customHeight="1" x14ac:dyDescent="0.3">
      <c r="A3696" s="943"/>
      <c r="B3696" s="943"/>
      <c r="C3696" s="943"/>
    </row>
    <row r="3697" spans="1:3" ht="16.95" customHeight="1" x14ac:dyDescent="0.3">
      <c r="A3697" s="943"/>
      <c r="B3697" s="943"/>
      <c r="C3697" s="943"/>
    </row>
    <row r="3698" spans="1:3" ht="16.95" customHeight="1" x14ac:dyDescent="0.3">
      <c r="A3698" s="943"/>
      <c r="B3698" s="943"/>
      <c r="C3698" s="943"/>
    </row>
    <row r="3699" spans="1:3" ht="16.95" customHeight="1" x14ac:dyDescent="0.3">
      <c r="A3699" s="943"/>
      <c r="B3699" s="943"/>
      <c r="C3699" s="943"/>
    </row>
    <row r="3700" spans="1:3" ht="16.95" customHeight="1" x14ac:dyDescent="0.3">
      <c r="A3700" s="943"/>
      <c r="B3700" s="943"/>
      <c r="C3700" s="943"/>
    </row>
    <row r="3701" spans="1:3" ht="16.95" customHeight="1" x14ac:dyDescent="0.3">
      <c r="A3701" s="943"/>
      <c r="B3701" s="943"/>
      <c r="C3701" s="943"/>
    </row>
    <row r="3702" spans="1:3" ht="16.95" customHeight="1" x14ac:dyDescent="0.3">
      <c r="A3702" s="943"/>
      <c r="B3702" s="943"/>
      <c r="C3702" s="943"/>
    </row>
    <row r="3703" spans="1:3" ht="16.95" customHeight="1" x14ac:dyDescent="0.3">
      <c r="A3703" s="943"/>
      <c r="B3703" s="943"/>
      <c r="C3703" s="943"/>
    </row>
    <row r="3704" spans="1:3" ht="16.95" customHeight="1" x14ac:dyDescent="0.3">
      <c r="A3704" s="943"/>
      <c r="B3704" s="943"/>
      <c r="C3704" s="943"/>
    </row>
    <row r="3705" spans="1:3" ht="16.95" customHeight="1" x14ac:dyDescent="0.3">
      <c r="A3705" s="943"/>
      <c r="B3705" s="943"/>
      <c r="C3705" s="943"/>
    </row>
    <row r="3706" spans="1:3" ht="16.95" customHeight="1" x14ac:dyDescent="0.3">
      <c r="A3706" s="943"/>
      <c r="B3706" s="943"/>
      <c r="C3706" s="943"/>
    </row>
    <row r="3707" spans="1:3" ht="16.95" customHeight="1" x14ac:dyDescent="0.3">
      <c r="A3707" s="943"/>
      <c r="B3707" s="943"/>
      <c r="C3707" s="943"/>
    </row>
    <row r="3708" spans="1:3" ht="16.95" customHeight="1" x14ac:dyDescent="0.3">
      <c r="A3708" s="943"/>
      <c r="B3708" s="943"/>
      <c r="C3708" s="943"/>
    </row>
    <row r="3709" spans="1:3" ht="16.95" customHeight="1" x14ac:dyDescent="0.3">
      <c r="A3709" s="943"/>
      <c r="B3709" s="943"/>
      <c r="C3709" s="943"/>
    </row>
    <row r="3710" spans="1:3" ht="16.95" customHeight="1" x14ac:dyDescent="0.3">
      <c r="A3710" s="943"/>
      <c r="B3710" s="943"/>
      <c r="C3710" s="943"/>
    </row>
    <row r="3711" spans="1:3" ht="16.95" customHeight="1" x14ac:dyDescent="0.3">
      <c r="A3711" s="943"/>
      <c r="B3711" s="943"/>
      <c r="C3711" s="943"/>
    </row>
    <row r="3712" spans="1:3" ht="16.95" customHeight="1" x14ac:dyDescent="0.3">
      <c r="A3712" s="943"/>
      <c r="B3712" s="943"/>
      <c r="C3712" s="943"/>
    </row>
    <row r="3713" spans="1:3" ht="16.95" customHeight="1" x14ac:dyDescent="0.3">
      <c r="A3713" s="943"/>
      <c r="B3713" s="943"/>
      <c r="C3713" s="943"/>
    </row>
    <row r="3714" spans="1:3" ht="16.95" customHeight="1" x14ac:dyDescent="0.3">
      <c r="A3714" s="943"/>
      <c r="B3714" s="943"/>
      <c r="C3714" s="943"/>
    </row>
    <row r="3715" spans="1:3" ht="16.95" customHeight="1" x14ac:dyDescent="0.3">
      <c r="A3715" s="943"/>
      <c r="B3715" s="943"/>
      <c r="C3715" s="943"/>
    </row>
    <row r="3716" spans="1:3" ht="16.95" customHeight="1" x14ac:dyDescent="0.3">
      <c r="A3716" s="943"/>
      <c r="B3716" s="943"/>
      <c r="C3716" s="943"/>
    </row>
    <row r="3717" spans="1:3" ht="16.95" customHeight="1" x14ac:dyDescent="0.3">
      <c r="A3717" s="943"/>
      <c r="B3717" s="943"/>
      <c r="C3717" s="943"/>
    </row>
    <row r="3718" spans="1:3" ht="16.95" customHeight="1" x14ac:dyDescent="0.3">
      <c r="A3718" s="943"/>
      <c r="B3718" s="943"/>
      <c r="C3718" s="943"/>
    </row>
    <row r="3719" spans="1:3" ht="16.95" customHeight="1" x14ac:dyDescent="0.3">
      <c r="A3719" s="943"/>
      <c r="B3719" s="943"/>
      <c r="C3719" s="943"/>
    </row>
    <row r="3720" spans="1:3" ht="16.95" customHeight="1" x14ac:dyDescent="0.3">
      <c r="A3720" s="943"/>
      <c r="B3720" s="943"/>
      <c r="C3720" s="943"/>
    </row>
    <row r="3721" spans="1:3" ht="16.95" customHeight="1" x14ac:dyDescent="0.3">
      <c r="A3721" s="943"/>
      <c r="B3721" s="943"/>
      <c r="C3721" s="943"/>
    </row>
    <row r="3722" spans="1:3" ht="16.95" customHeight="1" x14ac:dyDescent="0.3">
      <c r="A3722" s="943"/>
      <c r="B3722" s="943"/>
      <c r="C3722" s="943"/>
    </row>
    <row r="3723" spans="1:3" ht="16.95" customHeight="1" x14ac:dyDescent="0.3">
      <c r="A3723" s="943"/>
      <c r="B3723" s="943"/>
      <c r="C3723" s="943"/>
    </row>
    <row r="3724" spans="1:3" ht="16.95" customHeight="1" x14ac:dyDescent="0.3">
      <c r="A3724" s="943"/>
      <c r="B3724" s="943"/>
      <c r="C3724" s="943"/>
    </row>
    <row r="3725" spans="1:3" ht="16.95" customHeight="1" x14ac:dyDescent="0.3">
      <c r="A3725" s="943"/>
      <c r="B3725" s="943"/>
      <c r="C3725" s="943"/>
    </row>
    <row r="3726" spans="1:3" ht="16.95" customHeight="1" x14ac:dyDescent="0.3">
      <c r="A3726" s="943"/>
      <c r="B3726" s="943"/>
      <c r="C3726" s="943"/>
    </row>
    <row r="3727" spans="1:3" ht="16.95" customHeight="1" x14ac:dyDescent="0.3">
      <c r="A3727" s="943"/>
      <c r="B3727" s="943"/>
      <c r="C3727" s="943"/>
    </row>
    <row r="3728" spans="1:3" ht="16.95" customHeight="1" x14ac:dyDescent="0.3">
      <c r="A3728" s="943"/>
      <c r="B3728" s="943"/>
      <c r="C3728" s="943"/>
    </row>
    <row r="3729" spans="1:3" ht="16.95" customHeight="1" x14ac:dyDescent="0.3">
      <c r="A3729" s="943"/>
      <c r="B3729" s="943"/>
      <c r="C3729" s="943"/>
    </row>
    <row r="3730" spans="1:3" ht="16.95" customHeight="1" x14ac:dyDescent="0.3">
      <c r="A3730" s="943"/>
      <c r="B3730" s="943"/>
      <c r="C3730" s="943"/>
    </row>
    <row r="3731" spans="1:3" ht="16.95" customHeight="1" x14ac:dyDescent="0.3">
      <c r="A3731" s="943"/>
      <c r="B3731" s="943"/>
      <c r="C3731" s="943"/>
    </row>
    <row r="3732" spans="1:3" ht="16.95" customHeight="1" x14ac:dyDescent="0.3">
      <c r="A3732" s="943"/>
      <c r="B3732" s="943"/>
      <c r="C3732" s="943"/>
    </row>
    <row r="3733" spans="1:3" ht="16.95" customHeight="1" x14ac:dyDescent="0.3">
      <c r="A3733" s="943"/>
      <c r="B3733" s="943"/>
      <c r="C3733" s="943"/>
    </row>
    <row r="3734" spans="1:3" ht="16.95" customHeight="1" x14ac:dyDescent="0.3">
      <c r="A3734" s="943"/>
      <c r="B3734" s="943"/>
      <c r="C3734" s="943"/>
    </row>
    <row r="3735" spans="1:3" ht="16.95" customHeight="1" x14ac:dyDescent="0.3">
      <c r="A3735" s="943"/>
      <c r="B3735" s="943"/>
      <c r="C3735" s="943"/>
    </row>
    <row r="3736" spans="1:3" ht="16.95" customHeight="1" x14ac:dyDescent="0.3">
      <c r="A3736" s="943"/>
      <c r="B3736" s="943"/>
      <c r="C3736" s="943"/>
    </row>
    <row r="3737" spans="1:3" ht="16.95" customHeight="1" x14ac:dyDescent="0.3">
      <c r="A3737" s="943"/>
      <c r="B3737" s="943"/>
      <c r="C3737" s="943"/>
    </row>
    <row r="3738" spans="1:3" ht="16.95" customHeight="1" x14ac:dyDescent="0.3">
      <c r="A3738" s="943"/>
      <c r="B3738" s="943"/>
      <c r="C3738" s="943"/>
    </row>
    <row r="3739" spans="1:3" ht="16.95" customHeight="1" x14ac:dyDescent="0.3">
      <c r="A3739" s="943"/>
      <c r="B3739" s="943"/>
      <c r="C3739" s="943"/>
    </row>
    <row r="3740" spans="1:3" ht="16.95" customHeight="1" x14ac:dyDescent="0.3">
      <c r="A3740" s="943"/>
      <c r="B3740" s="943"/>
      <c r="C3740" s="943"/>
    </row>
    <row r="3741" spans="1:3" ht="16.95" customHeight="1" x14ac:dyDescent="0.3">
      <c r="A3741" s="943"/>
      <c r="B3741" s="943"/>
      <c r="C3741" s="943"/>
    </row>
    <row r="3742" spans="1:3" ht="16.95" customHeight="1" x14ac:dyDescent="0.3">
      <c r="A3742" s="943"/>
      <c r="B3742" s="943"/>
      <c r="C3742" s="943"/>
    </row>
    <row r="3743" spans="1:3" ht="16.95" customHeight="1" x14ac:dyDescent="0.3">
      <c r="A3743" s="943"/>
      <c r="B3743" s="943"/>
      <c r="C3743" s="943"/>
    </row>
    <row r="3744" spans="1:3" ht="16.95" customHeight="1" x14ac:dyDescent="0.3">
      <c r="A3744" s="943"/>
      <c r="B3744" s="943"/>
      <c r="C3744" s="943"/>
    </row>
    <row r="3745" spans="1:3" ht="16.95" customHeight="1" x14ac:dyDescent="0.3">
      <c r="A3745" s="943"/>
      <c r="B3745" s="943"/>
      <c r="C3745" s="943"/>
    </row>
    <row r="3746" spans="1:3" ht="16.95" customHeight="1" x14ac:dyDescent="0.3">
      <c r="A3746" s="943"/>
      <c r="B3746" s="943"/>
      <c r="C3746" s="943"/>
    </row>
    <row r="3747" spans="1:3" ht="16.95" customHeight="1" x14ac:dyDescent="0.3">
      <c r="A3747" s="943"/>
      <c r="B3747" s="943"/>
      <c r="C3747" s="943"/>
    </row>
    <row r="3748" spans="1:3" ht="16.95" customHeight="1" x14ac:dyDescent="0.3">
      <c r="A3748" s="943"/>
      <c r="B3748" s="943"/>
      <c r="C3748" s="943"/>
    </row>
    <row r="3749" spans="1:3" ht="16.95" customHeight="1" x14ac:dyDescent="0.3">
      <c r="A3749" s="943"/>
      <c r="B3749" s="943"/>
      <c r="C3749" s="943"/>
    </row>
    <row r="3750" spans="1:3" ht="16.95" customHeight="1" x14ac:dyDescent="0.3">
      <c r="A3750" s="943"/>
      <c r="B3750" s="943"/>
      <c r="C3750" s="943"/>
    </row>
    <row r="3751" spans="1:3" ht="16.95" customHeight="1" x14ac:dyDescent="0.3">
      <c r="A3751" s="943"/>
      <c r="B3751" s="943"/>
      <c r="C3751" s="943"/>
    </row>
    <row r="3752" spans="1:3" ht="16.95" customHeight="1" x14ac:dyDescent="0.3">
      <c r="A3752" s="943"/>
      <c r="B3752" s="943"/>
      <c r="C3752" s="943"/>
    </row>
    <row r="3753" spans="1:3" ht="16.95" customHeight="1" x14ac:dyDescent="0.3">
      <c r="A3753" s="943"/>
      <c r="B3753" s="943"/>
      <c r="C3753" s="943"/>
    </row>
    <row r="3754" spans="1:3" ht="16.95" customHeight="1" x14ac:dyDescent="0.3">
      <c r="A3754" s="943"/>
      <c r="B3754" s="943"/>
      <c r="C3754" s="943"/>
    </row>
    <row r="3755" spans="1:3" ht="16.95" customHeight="1" x14ac:dyDescent="0.3">
      <c r="A3755" s="943"/>
      <c r="B3755" s="943"/>
      <c r="C3755" s="943"/>
    </row>
    <row r="3756" spans="1:3" ht="16.95" customHeight="1" x14ac:dyDescent="0.3">
      <c r="A3756" s="943"/>
      <c r="B3756" s="943"/>
      <c r="C3756" s="943"/>
    </row>
    <row r="3757" spans="1:3" ht="16.95" customHeight="1" x14ac:dyDescent="0.3">
      <c r="A3757" s="943"/>
      <c r="B3757" s="943"/>
      <c r="C3757" s="943"/>
    </row>
    <row r="3758" spans="1:3" ht="16.95" customHeight="1" x14ac:dyDescent="0.3">
      <c r="A3758" s="943"/>
      <c r="B3758" s="943"/>
      <c r="C3758" s="943"/>
    </row>
    <row r="3759" spans="1:3" ht="16.95" customHeight="1" x14ac:dyDescent="0.3">
      <c r="A3759" s="943"/>
      <c r="B3759" s="943"/>
      <c r="C3759" s="943"/>
    </row>
    <row r="3760" spans="1:3" ht="16.95" customHeight="1" x14ac:dyDescent="0.3">
      <c r="A3760" s="943"/>
      <c r="B3760" s="943"/>
      <c r="C3760" s="943"/>
    </row>
    <row r="3761" spans="1:3" ht="16.95" customHeight="1" x14ac:dyDescent="0.3">
      <c r="A3761" s="943"/>
      <c r="B3761" s="943"/>
      <c r="C3761" s="943"/>
    </row>
    <row r="3762" spans="1:3" ht="16.95" customHeight="1" x14ac:dyDescent="0.3">
      <c r="A3762" s="943"/>
      <c r="B3762" s="943"/>
      <c r="C3762" s="943"/>
    </row>
    <row r="3763" spans="1:3" ht="16.95" customHeight="1" x14ac:dyDescent="0.3">
      <c r="A3763" s="943"/>
      <c r="B3763" s="943"/>
      <c r="C3763" s="943"/>
    </row>
    <row r="3764" spans="1:3" ht="16.95" customHeight="1" x14ac:dyDescent="0.3">
      <c r="A3764" s="943"/>
      <c r="B3764" s="943"/>
      <c r="C3764" s="943"/>
    </row>
    <row r="3765" spans="1:3" ht="16.95" customHeight="1" x14ac:dyDescent="0.3">
      <c r="A3765" s="943"/>
      <c r="B3765" s="943"/>
      <c r="C3765" s="943"/>
    </row>
    <row r="3766" spans="1:3" ht="16.95" customHeight="1" x14ac:dyDescent="0.3">
      <c r="A3766" s="943"/>
      <c r="B3766" s="943"/>
      <c r="C3766" s="943"/>
    </row>
    <row r="3767" spans="1:3" ht="16.95" customHeight="1" x14ac:dyDescent="0.3">
      <c r="A3767" s="943"/>
      <c r="B3767" s="943"/>
      <c r="C3767" s="943"/>
    </row>
    <row r="3768" spans="1:3" ht="16.95" customHeight="1" x14ac:dyDescent="0.3">
      <c r="A3768" s="943"/>
      <c r="B3768" s="943"/>
      <c r="C3768" s="943"/>
    </row>
    <row r="3769" spans="1:3" ht="16.95" customHeight="1" x14ac:dyDescent="0.3">
      <c r="A3769" s="943"/>
      <c r="B3769" s="943"/>
      <c r="C3769" s="943"/>
    </row>
    <row r="3770" spans="1:3" ht="16.95" customHeight="1" x14ac:dyDescent="0.3">
      <c r="A3770" s="943"/>
      <c r="B3770" s="943"/>
      <c r="C3770" s="943"/>
    </row>
    <row r="3771" spans="1:3" ht="16.95" customHeight="1" x14ac:dyDescent="0.3">
      <c r="A3771" s="943"/>
      <c r="B3771" s="943"/>
      <c r="C3771" s="943"/>
    </row>
    <row r="3772" spans="1:3" ht="16.95" customHeight="1" x14ac:dyDescent="0.3">
      <c r="A3772" s="943"/>
      <c r="B3772" s="943"/>
      <c r="C3772" s="943"/>
    </row>
    <row r="3773" spans="1:3" ht="16.95" customHeight="1" x14ac:dyDescent="0.3">
      <c r="A3773" s="943"/>
      <c r="B3773" s="943"/>
      <c r="C3773" s="943"/>
    </row>
    <row r="3774" spans="1:3" ht="16.95" customHeight="1" x14ac:dyDescent="0.3">
      <c r="A3774" s="943"/>
      <c r="B3774" s="943"/>
      <c r="C3774" s="943"/>
    </row>
    <row r="3775" spans="1:3" ht="16.95" customHeight="1" x14ac:dyDescent="0.3">
      <c r="A3775" s="943"/>
      <c r="B3775" s="943"/>
      <c r="C3775" s="943"/>
    </row>
    <row r="3776" spans="1:3" ht="16.95" customHeight="1" x14ac:dyDescent="0.3">
      <c r="A3776" s="943"/>
      <c r="B3776" s="943"/>
      <c r="C3776" s="943"/>
    </row>
    <row r="3777" spans="1:3" ht="16.95" customHeight="1" x14ac:dyDescent="0.3">
      <c r="A3777" s="943"/>
      <c r="B3777" s="943"/>
      <c r="C3777" s="943"/>
    </row>
    <row r="3778" spans="1:3" ht="16.95" customHeight="1" x14ac:dyDescent="0.3">
      <c r="A3778" s="943"/>
      <c r="B3778" s="943"/>
      <c r="C3778" s="943"/>
    </row>
    <row r="3779" spans="1:3" ht="16.95" customHeight="1" x14ac:dyDescent="0.3">
      <c r="A3779" s="943"/>
      <c r="B3779" s="943"/>
      <c r="C3779" s="943"/>
    </row>
    <row r="3780" spans="1:3" ht="16.95" customHeight="1" x14ac:dyDescent="0.3">
      <c r="A3780" s="943"/>
      <c r="B3780" s="943"/>
      <c r="C3780" s="943"/>
    </row>
    <row r="3781" spans="1:3" ht="16.95" customHeight="1" x14ac:dyDescent="0.3">
      <c r="A3781" s="943"/>
      <c r="B3781" s="943"/>
      <c r="C3781" s="943"/>
    </row>
    <row r="3782" spans="1:3" ht="16.95" customHeight="1" x14ac:dyDescent="0.3">
      <c r="A3782" s="943"/>
      <c r="B3782" s="943"/>
      <c r="C3782" s="943"/>
    </row>
    <row r="3783" spans="1:3" ht="16.95" customHeight="1" x14ac:dyDescent="0.3">
      <c r="A3783" s="943"/>
      <c r="B3783" s="943"/>
      <c r="C3783" s="943"/>
    </row>
    <row r="3784" spans="1:3" ht="16.95" customHeight="1" x14ac:dyDescent="0.3">
      <c r="A3784" s="943"/>
      <c r="B3784" s="943"/>
      <c r="C3784" s="943"/>
    </row>
    <row r="3785" spans="1:3" ht="16.95" customHeight="1" x14ac:dyDescent="0.3">
      <c r="A3785" s="943"/>
      <c r="B3785" s="943"/>
      <c r="C3785" s="943"/>
    </row>
    <row r="3786" spans="1:3" ht="16.95" customHeight="1" x14ac:dyDescent="0.3">
      <c r="A3786" s="943"/>
      <c r="B3786" s="943"/>
      <c r="C3786" s="943"/>
    </row>
    <row r="3787" spans="1:3" ht="16.95" customHeight="1" x14ac:dyDescent="0.3">
      <c r="A3787" s="943"/>
      <c r="B3787" s="943"/>
      <c r="C3787" s="943"/>
    </row>
    <row r="3788" spans="1:3" ht="16.95" customHeight="1" x14ac:dyDescent="0.3">
      <c r="A3788" s="943"/>
      <c r="B3788" s="943"/>
      <c r="C3788" s="943"/>
    </row>
    <row r="3789" spans="1:3" ht="16.95" customHeight="1" x14ac:dyDescent="0.3">
      <c r="A3789" s="943"/>
      <c r="B3789" s="943"/>
      <c r="C3789" s="943"/>
    </row>
    <row r="3790" spans="1:3" ht="16.95" customHeight="1" x14ac:dyDescent="0.3">
      <c r="A3790" s="943"/>
      <c r="B3790" s="943"/>
      <c r="C3790" s="943"/>
    </row>
    <row r="3791" spans="1:3" ht="16.95" customHeight="1" x14ac:dyDescent="0.3">
      <c r="A3791" s="943"/>
      <c r="B3791" s="943"/>
      <c r="C3791" s="943"/>
    </row>
    <row r="3792" spans="1:3" ht="16.95" customHeight="1" x14ac:dyDescent="0.3">
      <c r="A3792" s="943"/>
      <c r="B3792" s="943"/>
      <c r="C3792" s="943"/>
    </row>
    <row r="3793" spans="1:3" ht="16.95" customHeight="1" x14ac:dyDescent="0.3">
      <c r="A3793" s="943"/>
      <c r="B3793" s="943"/>
      <c r="C3793" s="943"/>
    </row>
    <row r="3794" spans="1:3" ht="16.95" customHeight="1" x14ac:dyDescent="0.3">
      <c r="A3794" s="943"/>
      <c r="B3794" s="943"/>
      <c r="C3794" s="943"/>
    </row>
    <row r="3795" spans="1:3" ht="16.95" customHeight="1" x14ac:dyDescent="0.3">
      <c r="A3795" s="943"/>
      <c r="B3795" s="943"/>
      <c r="C3795" s="943"/>
    </row>
    <row r="3796" spans="1:3" ht="16.95" customHeight="1" x14ac:dyDescent="0.3">
      <c r="A3796" s="943"/>
      <c r="B3796" s="943"/>
      <c r="C3796" s="943"/>
    </row>
    <row r="3797" spans="1:3" ht="16.95" customHeight="1" x14ac:dyDescent="0.3">
      <c r="A3797" s="943"/>
      <c r="B3797" s="943"/>
      <c r="C3797" s="943"/>
    </row>
    <row r="3798" spans="1:3" ht="16.95" customHeight="1" x14ac:dyDescent="0.3">
      <c r="A3798" s="943"/>
      <c r="B3798" s="943"/>
      <c r="C3798" s="943"/>
    </row>
    <row r="3799" spans="1:3" ht="16.95" customHeight="1" x14ac:dyDescent="0.3">
      <c r="A3799" s="943"/>
      <c r="B3799" s="943"/>
      <c r="C3799" s="943"/>
    </row>
    <row r="3800" spans="1:3" ht="16.95" customHeight="1" x14ac:dyDescent="0.3">
      <c r="A3800" s="943"/>
      <c r="B3800" s="943"/>
      <c r="C3800" s="943"/>
    </row>
    <row r="3801" spans="1:3" ht="16.95" customHeight="1" x14ac:dyDescent="0.3">
      <c r="A3801" s="943"/>
      <c r="B3801" s="943"/>
      <c r="C3801" s="943"/>
    </row>
    <row r="3802" spans="1:3" ht="16.95" customHeight="1" x14ac:dyDescent="0.3">
      <c r="A3802" s="943"/>
      <c r="B3802" s="943"/>
      <c r="C3802" s="943"/>
    </row>
    <row r="3803" spans="1:3" ht="16.95" customHeight="1" x14ac:dyDescent="0.3">
      <c r="A3803" s="943"/>
      <c r="B3803" s="943"/>
      <c r="C3803" s="943"/>
    </row>
    <row r="3804" spans="1:3" ht="16.95" customHeight="1" x14ac:dyDescent="0.3">
      <c r="A3804" s="943"/>
      <c r="B3804" s="943"/>
      <c r="C3804" s="943"/>
    </row>
    <row r="3805" spans="1:3" ht="16.95" customHeight="1" x14ac:dyDescent="0.3">
      <c r="A3805" s="943"/>
      <c r="B3805" s="943"/>
      <c r="C3805" s="943"/>
    </row>
    <row r="3806" spans="1:3" ht="16.95" customHeight="1" x14ac:dyDescent="0.3">
      <c r="A3806" s="943"/>
      <c r="B3806" s="943"/>
      <c r="C3806" s="943"/>
    </row>
    <row r="3807" spans="1:3" ht="16.95" customHeight="1" x14ac:dyDescent="0.3">
      <c r="A3807" s="943"/>
      <c r="B3807" s="943"/>
      <c r="C3807" s="943"/>
    </row>
    <row r="3808" spans="1:3" ht="16.95" customHeight="1" x14ac:dyDescent="0.3">
      <c r="A3808" s="943"/>
      <c r="B3808" s="943"/>
      <c r="C3808" s="943"/>
    </row>
    <row r="3809" spans="1:3" ht="16.95" customHeight="1" x14ac:dyDescent="0.3">
      <c r="A3809" s="943"/>
      <c r="B3809" s="943"/>
      <c r="C3809" s="943"/>
    </row>
    <row r="3810" spans="1:3" ht="16.95" customHeight="1" x14ac:dyDescent="0.3">
      <c r="A3810" s="943"/>
      <c r="B3810" s="943"/>
      <c r="C3810" s="943"/>
    </row>
    <row r="3811" spans="1:3" ht="16.95" customHeight="1" x14ac:dyDescent="0.3">
      <c r="A3811" s="943"/>
      <c r="B3811" s="943"/>
      <c r="C3811" s="943"/>
    </row>
    <row r="3812" spans="1:3" ht="16.95" customHeight="1" x14ac:dyDescent="0.3">
      <c r="A3812" s="943"/>
      <c r="B3812" s="943"/>
      <c r="C3812" s="943"/>
    </row>
    <row r="3813" spans="1:3" ht="16.95" customHeight="1" x14ac:dyDescent="0.3">
      <c r="A3813" s="943"/>
      <c r="B3813" s="943"/>
      <c r="C3813" s="943"/>
    </row>
    <row r="3814" spans="1:3" ht="16.95" customHeight="1" x14ac:dyDescent="0.3">
      <c r="A3814" s="943"/>
      <c r="B3814" s="943"/>
      <c r="C3814" s="943"/>
    </row>
    <row r="3815" spans="1:3" ht="16.95" customHeight="1" x14ac:dyDescent="0.3">
      <c r="A3815" s="943"/>
      <c r="B3815" s="943"/>
      <c r="C3815" s="943"/>
    </row>
    <row r="3816" spans="1:3" ht="16.95" customHeight="1" x14ac:dyDescent="0.3">
      <c r="A3816" s="943"/>
      <c r="B3816" s="943"/>
      <c r="C3816" s="943"/>
    </row>
    <row r="3817" spans="1:3" ht="16.95" customHeight="1" x14ac:dyDescent="0.3">
      <c r="A3817" s="943"/>
      <c r="B3817" s="943"/>
      <c r="C3817" s="943"/>
    </row>
    <row r="3818" spans="1:3" ht="16.95" customHeight="1" x14ac:dyDescent="0.3">
      <c r="A3818" s="943"/>
      <c r="B3818" s="943"/>
      <c r="C3818" s="943"/>
    </row>
    <row r="3819" spans="1:3" ht="16.95" customHeight="1" x14ac:dyDescent="0.3">
      <c r="A3819" s="943"/>
      <c r="B3819" s="943"/>
      <c r="C3819" s="943"/>
    </row>
    <row r="3820" spans="1:3" ht="16.95" customHeight="1" x14ac:dyDescent="0.3">
      <c r="A3820" s="943"/>
      <c r="B3820" s="943"/>
      <c r="C3820" s="943"/>
    </row>
    <row r="3821" spans="1:3" ht="16.95" customHeight="1" x14ac:dyDescent="0.3">
      <c r="A3821" s="943"/>
      <c r="B3821" s="943"/>
      <c r="C3821" s="943"/>
    </row>
    <row r="3822" spans="1:3" ht="16.95" customHeight="1" x14ac:dyDescent="0.3">
      <c r="A3822" s="943"/>
      <c r="B3822" s="943"/>
      <c r="C3822" s="943"/>
    </row>
    <row r="3823" spans="1:3" ht="16.95" customHeight="1" x14ac:dyDescent="0.3">
      <c r="A3823" s="943"/>
      <c r="B3823" s="943"/>
      <c r="C3823" s="943"/>
    </row>
    <row r="3824" spans="1:3" ht="16.95" customHeight="1" x14ac:dyDescent="0.3">
      <c r="A3824" s="943"/>
      <c r="B3824" s="943"/>
      <c r="C3824" s="943"/>
    </row>
    <row r="3825" spans="1:3" ht="16.95" customHeight="1" x14ac:dyDescent="0.3">
      <c r="A3825" s="943"/>
      <c r="B3825" s="943"/>
      <c r="C3825" s="943"/>
    </row>
    <row r="3826" spans="1:3" ht="16.95" customHeight="1" x14ac:dyDescent="0.3">
      <c r="A3826" s="943"/>
      <c r="B3826" s="943"/>
      <c r="C3826" s="943"/>
    </row>
    <row r="3827" spans="1:3" ht="16.95" customHeight="1" x14ac:dyDescent="0.3">
      <c r="A3827" s="943"/>
      <c r="B3827" s="943"/>
      <c r="C3827" s="943"/>
    </row>
    <row r="3828" spans="1:3" ht="16.95" customHeight="1" x14ac:dyDescent="0.3">
      <c r="A3828" s="943"/>
      <c r="B3828" s="943"/>
      <c r="C3828" s="943"/>
    </row>
    <row r="3829" spans="1:3" ht="16.95" customHeight="1" x14ac:dyDescent="0.3">
      <c r="A3829" s="943"/>
      <c r="B3829" s="943"/>
      <c r="C3829" s="943"/>
    </row>
    <row r="3830" spans="1:3" ht="16.95" customHeight="1" x14ac:dyDescent="0.3">
      <c r="A3830" s="943"/>
      <c r="B3830" s="943"/>
      <c r="C3830" s="943"/>
    </row>
    <row r="3831" spans="1:3" ht="16.95" customHeight="1" x14ac:dyDescent="0.3">
      <c r="A3831" s="943"/>
      <c r="B3831" s="943"/>
      <c r="C3831" s="943"/>
    </row>
    <row r="3832" spans="1:3" ht="16.95" customHeight="1" x14ac:dyDescent="0.3">
      <c r="A3832" s="943"/>
      <c r="B3832" s="943"/>
      <c r="C3832" s="943"/>
    </row>
    <row r="3833" spans="1:3" ht="16.95" customHeight="1" x14ac:dyDescent="0.3">
      <c r="A3833" s="943"/>
      <c r="B3833" s="943"/>
      <c r="C3833" s="943"/>
    </row>
    <row r="3834" spans="1:3" ht="16.95" customHeight="1" x14ac:dyDescent="0.3">
      <c r="A3834" s="943"/>
      <c r="B3834" s="943"/>
      <c r="C3834" s="943"/>
    </row>
    <row r="3835" spans="1:3" ht="16.95" customHeight="1" x14ac:dyDescent="0.3">
      <c r="A3835" s="943"/>
      <c r="B3835" s="943"/>
      <c r="C3835" s="943"/>
    </row>
    <row r="3836" spans="1:3" ht="16.95" customHeight="1" x14ac:dyDescent="0.3">
      <c r="A3836" s="943"/>
      <c r="B3836" s="943"/>
      <c r="C3836" s="943"/>
    </row>
    <row r="3837" spans="1:3" ht="16.95" customHeight="1" x14ac:dyDescent="0.3">
      <c r="A3837" s="943"/>
      <c r="B3837" s="943"/>
      <c r="C3837" s="943"/>
    </row>
    <row r="3838" spans="1:3" ht="16.95" customHeight="1" x14ac:dyDescent="0.3">
      <c r="A3838" s="943"/>
      <c r="B3838" s="943"/>
      <c r="C3838" s="943"/>
    </row>
    <row r="3839" spans="1:3" ht="16.95" customHeight="1" x14ac:dyDescent="0.3">
      <c r="A3839" s="943"/>
      <c r="B3839" s="943"/>
      <c r="C3839" s="943"/>
    </row>
    <row r="3840" spans="1:3" ht="16.95" customHeight="1" x14ac:dyDescent="0.3">
      <c r="A3840" s="943"/>
      <c r="B3840" s="943"/>
      <c r="C3840" s="943"/>
    </row>
    <row r="3841" spans="1:3" ht="16.95" customHeight="1" x14ac:dyDescent="0.3">
      <c r="A3841" s="943"/>
      <c r="B3841" s="943"/>
      <c r="C3841" s="943"/>
    </row>
    <row r="3842" spans="1:3" ht="16.95" customHeight="1" x14ac:dyDescent="0.3">
      <c r="A3842" s="943"/>
      <c r="B3842" s="943"/>
      <c r="C3842" s="943"/>
    </row>
    <row r="3843" spans="1:3" ht="16.95" customHeight="1" x14ac:dyDescent="0.3">
      <c r="A3843" s="943"/>
      <c r="B3843" s="943"/>
      <c r="C3843" s="943"/>
    </row>
    <row r="3844" spans="1:3" ht="16.95" customHeight="1" x14ac:dyDescent="0.3">
      <c r="A3844" s="943"/>
      <c r="B3844" s="943"/>
      <c r="C3844" s="943"/>
    </row>
    <row r="3845" spans="1:3" ht="16.95" customHeight="1" x14ac:dyDescent="0.3">
      <c r="A3845" s="943"/>
      <c r="B3845" s="943"/>
      <c r="C3845" s="943"/>
    </row>
    <row r="3846" spans="1:3" ht="16.95" customHeight="1" x14ac:dyDescent="0.3">
      <c r="A3846" s="943"/>
      <c r="B3846" s="943"/>
      <c r="C3846" s="943"/>
    </row>
    <row r="3847" spans="1:3" ht="16.95" customHeight="1" x14ac:dyDescent="0.3">
      <c r="A3847" s="943"/>
      <c r="B3847" s="943"/>
      <c r="C3847" s="943"/>
    </row>
    <row r="3848" spans="1:3" ht="16.95" customHeight="1" x14ac:dyDescent="0.3">
      <c r="A3848" s="943"/>
      <c r="B3848" s="943"/>
      <c r="C3848" s="943"/>
    </row>
    <row r="3849" spans="1:3" ht="16.95" customHeight="1" x14ac:dyDescent="0.3">
      <c r="A3849" s="943"/>
      <c r="B3849" s="943"/>
      <c r="C3849" s="943"/>
    </row>
    <row r="3850" spans="1:3" ht="16.95" customHeight="1" x14ac:dyDescent="0.3">
      <c r="A3850" s="943"/>
      <c r="B3850" s="943"/>
      <c r="C3850" s="943"/>
    </row>
    <row r="3851" spans="1:3" ht="16.95" customHeight="1" x14ac:dyDescent="0.3">
      <c r="A3851" s="943"/>
      <c r="B3851" s="943"/>
      <c r="C3851" s="943"/>
    </row>
    <row r="3852" spans="1:3" ht="16.95" customHeight="1" x14ac:dyDescent="0.3">
      <c r="A3852" s="943"/>
      <c r="B3852" s="943"/>
      <c r="C3852" s="943"/>
    </row>
    <row r="3853" spans="1:3" ht="16.95" customHeight="1" x14ac:dyDescent="0.3">
      <c r="A3853" s="943"/>
      <c r="B3853" s="943"/>
      <c r="C3853" s="943"/>
    </row>
    <row r="3854" spans="1:3" ht="16.95" customHeight="1" x14ac:dyDescent="0.3">
      <c r="A3854" s="943"/>
      <c r="B3854" s="943"/>
      <c r="C3854" s="943"/>
    </row>
    <row r="3855" spans="1:3" ht="16.95" customHeight="1" x14ac:dyDescent="0.3">
      <c r="A3855" s="943"/>
      <c r="B3855" s="943"/>
      <c r="C3855" s="943"/>
    </row>
    <row r="3856" spans="1:3" ht="16.95" customHeight="1" x14ac:dyDescent="0.3">
      <c r="A3856" s="943"/>
      <c r="B3856" s="943"/>
      <c r="C3856" s="943"/>
    </row>
    <row r="3857" spans="1:3" ht="16.95" customHeight="1" x14ac:dyDescent="0.3">
      <c r="A3857" s="943"/>
      <c r="B3857" s="943"/>
      <c r="C3857" s="943"/>
    </row>
    <row r="3858" spans="1:3" ht="16.95" customHeight="1" x14ac:dyDescent="0.3">
      <c r="A3858" s="943"/>
      <c r="B3858" s="943"/>
      <c r="C3858" s="943"/>
    </row>
    <row r="3859" spans="1:3" ht="16.95" customHeight="1" x14ac:dyDescent="0.3">
      <c r="A3859" s="943"/>
      <c r="B3859" s="943"/>
      <c r="C3859" s="943"/>
    </row>
    <row r="3860" spans="1:3" ht="16.95" customHeight="1" x14ac:dyDescent="0.3">
      <c r="A3860" s="943"/>
      <c r="B3860" s="943"/>
      <c r="C3860" s="943"/>
    </row>
    <row r="3861" spans="1:3" ht="16.95" customHeight="1" x14ac:dyDescent="0.3">
      <c r="A3861" s="943"/>
      <c r="B3861" s="943"/>
      <c r="C3861" s="943"/>
    </row>
    <row r="3862" spans="1:3" ht="16.95" customHeight="1" x14ac:dyDescent="0.3">
      <c r="A3862" s="943"/>
      <c r="B3862" s="943"/>
      <c r="C3862" s="943"/>
    </row>
    <row r="3863" spans="1:3" ht="16.95" customHeight="1" x14ac:dyDescent="0.3">
      <c r="A3863" s="943"/>
      <c r="B3863" s="943"/>
      <c r="C3863" s="943"/>
    </row>
    <row r="3864" spans="1:3" ht="16.95" customHeight="1" x14ac:dyDescent="0.3">
      <c r="A3864" s="943"/>
      <c r="B3864" s="943"/>
      <c r="C3864" s="943"/>
    </row>
    <row r="3865" spans="1:3" ht="16.95" customHeight="1" x14ac:dyDescent="0.3">
      <c r="A3865" s="943"/>
      <c r="B3865" s="943"/>
      <c r="C3865" s="943"/>
    </row>
    <row r="3866" spans="1:3" ht="16.95" customHeight="1" x14ac:dyDescent="0.3">
      <c r="A3866" s="943"/>
      <c r="B3866" s="943"/>
      <c r="C3866" s="943"/>
    </row>
    <row r="3867" spans="1:3" ht="16.95" customHeight="1" x14ac:dyDescent="0.3">
      <c r="A3867" s="943"/>
      <c r="B3867" s="943"/>
      <c r="C3867" s="943"/>
    </row>
    <row r="3868" spans="1:3" ht="16.95" customHeight="1" x14ac:dyDescent="0.3">
      <c r="A3868" s="943"/>
      <c r="B3868" s="943"/>
      <c r="C3868" s="943"/>
    </row>
    <row r="3869" spans="1:3" ht="16.95" customHeight="1" x14ac:dyDescent="0.3">
      <c r="A3869" s="943"/>
      <c r="B3869" s="943"/>
      <c r="C3869" s="943"/>
    </row>
    <row r="3870" spans="1:3" ht="16.95" customHeight="1" x14ac:dyDescent="0.3">
      <c r="A3870" s="943"/>
      <c r="B3870" s="943"/>
      <c r="C3870" s="943"/>
    </row>
    <row r="3871" spans="1:3" ht="16.95" customHeight="1" x14ac:dyDescent="0.3">
      <c r="A3871" s="943"/>
      <c r="B3871" s="943"/>
      <c r="C3871" s="943"/>
    </row>
    <row r="3872" spans="1:3" ht="16.95" customHeight="1" x14ac:dyDescent="0.3">
      <c r="A3872" s="943"/>
      <c r="B3872" s="943"/>
      <c r="C3872" s="943"/>
    </row>
    <row r="3873" spans="1:3" ht="16.95" customHeight="1" x14ac:dyDescent="0.3">
      <c r="A3873" s="943"/>
      <c r="B3873" s="943"/>
      <c r="C3873" s="943"/>
    </row>
    <row r="3874" spans="1:3" ht="16.95" customHeight="1" x14ac:dyDescent="0.3">
      <c r="A3874" s="943"/>
      <c r="B3874" s="943"/>
      <c r="C3874" s="943"/>
    </row>
    <row r="3875" spans="1:3" ht="16.95" customHeight="1" x14ac:dyDescent="0.3">
      <c r="A3875" s="943"/>
      <c r="B3875" s="943"/>
      <c r="C3875" s="943"/>
    </row>
    <row r="3876" spans="1:3" ht="16.95" customHeight="1" x14ac:dyDescent="0.3">
      <c r="A3876" s="943"/>
      <c r="B3876" s="943"/>
      <c r="C3876" s="943"/>
    </row>
    <row r="3877" spans="1:3" ht="16.95" customHeight="1" x14ac:dyDescent="0.3">
      <c r="A3877" s="943"/>
      <c r="B3877" s="943"/>
      <c r="C3877" s="943"/>
    </row>
    <row r="3878" spans="1:3" ht="16.95" customHeight="1" x14ac:dyDescent="0.3">
      <c r="A3878" s="943"/>
      <c r="B3878" s="943"/>
      <c r="C3878" s="943"/>
    </row>
    <row r="3879" spans="1:3" ht="16.95" customHeight="1" x14ac:dyDescent="0.3">
      <c r="A3879" s="943"/>
      <c r="B3879" s="943"/>
      <c r="C3879" s="943"/>
    </row>
    <row r="3880" spans="1:3" ht="16.95" customHeight="1" x14ac:dyDescent="0.3">
      <c r="A3880" s="943"/>
      <c r="B3880" s="943"/>
      <c r="C3880" s="943"/>
    </row>
    <row r="3881" spans="1:3" ht="16.95" customHeight="1" x14ac:dyDescent="0.3">
      <c r="A3881" s="943"/>
      <c r="B3881" s="943"/>
      <c r="C3881" s="943"/>
    </row>
    <row r="3882" spans="1:3" ht="16.95" customHeight="1" x14ac:dyDescent="0.3">
      <c r="A3882" s="943"/>
      <c r="B3882" s="943"/>
      <c r="C3882" s="943"/>
    </row>
    <row r="3883" spans="1:3" ht="16.95" customHeight="1" x14ac:dyDescent="0.3">
      <c r="A3883" s="943"/>
      <c r="B3883" s="943"/>
      <c r="C3883" s="943"/>
    </row>
    <row r="3884" spans="1:3" ht="16.95" customHeight="1" x14ac:dyDescent="0.3">
      <c r="A3884" s="943"/>
      <c r="B3884" s="943"/>
      <c r="C3884" s="943"/>
    </row>
    <row r="3885" spans="1:3" ht="16.95" customHeight="1" x14ac:dyDescent="0.3">
      <c r="A3885" s="943"/>
      <c r="B3885" s="943"/>
      <c r="C3885" s="943"/>
    </row>
    <row r="3886" spans="1:3" ht="16.95" customHeight="1" x14ac:dyDescent="0.3">
      <c r="A3886" s="943"/>
      <c r="B3886" s="943"/>
      <c r="C3886" s="943"/>
    </row>
    <row r="3887" spans="1:3" ht="16.95" customHeight="1" x14ac:dyDescent="0.3">
      <c r="A3887" s="943"/>
      <c r="B3887" s="943"/>
      <c r="C3887" s="943"/>
    </row>
    <row r="3888" spans="1:3" ht="16.95" customHeight="1" x14ac:dyDescent="0.3">
      <c r="A3888" s="943"/>
      <c r="B3888" s="943"/>
      <c r="C3888" s="943"/>
    </row>
    <row r="3889" spans="1:3" ht="16.95" customHeight="1" x14ac:dyDescent="0.3">
      <c r="A3889" s="943"/>
      <c r="B3889" s="943"/>
      <c r="C3889" s="943"/>
    </row>
    <row r="3890" spans="1:3" ht="16.95" customHeight="1" x14ac:dyDescent="0.3">
      <c r="A3890" s="943"/>
      <c r="B3890" s="943"/>
      <c r="C3890" s="943"/>
    </row>
    <row r="3891" spans="1:3" ht="16.95" customHeight="1" x14ac:dyDescent="0.3">
      <c r="A3891" s="943"/>
      <c r="B3891" s="943"/>
      <c r="C3891" s="943"/>
    </row>
    <row r="3892" spans="1:3" ht="16.95" customHeight="1" x14ac:dyDescent="0.3">
      <c r="A3892" s="943"/>
      <c r="B3892" s="943"/>
      <c r="C3892" s="943"/>
    </row>
    <row r="3893" spans="1:3" ht="16.95" customHeight="1" x14ac:dyDescent="0.3">
      <c r="A3893" s="943"/>
      <c r="B3893" s="943"/>
      <c r="C3893" s="943"/>
    </row>
    <row r="3894" spans="1:3" ht="16.95" customHeight="1" x14ac:dyDescent="0.3">
      <c r="A3894" s="943"/>
      <c r="B3894" s="943"/>
      <c r="C3894" s="943"/>
    </row>
    <row r="3895" spans="1:3" ht="16.95" customHeight="1" x14ac:dyDescent="0.3">
      <c r="A3895" s="943"/>
      <c r="B3895" s="943"/>
      <c r="C3895" s="943"/>
    </row>
    <row r="3896" spans="1:3" ht="16.95" customHeight="1" x14ac:dyDescent="0.3">
      <c r="A3896" s="943"/>
      <c r="B3896" s="943"/>
      <c r="C3896" s="943"/>
    </row>
    <row r="3897" spans="1:3" ht="16.95" customHeight="1" x14ac:dyDescent="0.3">
      <c r="A3897" s="943"/>
      <c r="B3897" s="943"/>
      <c r="C3897" s="943"/>
    </row>
    <row r="3898" spans="1:3" ht="16.95" customHeight="1" x14ac:dyDescent="0.3">
      <c r="A3898" s="943"/>
      <c r="B3898" s="943"/>
      <c r="C3898" s="943"/>
    </row>
    <row r="3899" spans="1:3" ht="16.95" customHeight="1" x14ac:dyDescent="0.3">
      <c r="A3899" s="943"/>
      <c r="B3899" s="943"/>
      <c r="C3899" s="943"/>
    </row>
    <row r="3900" spans="1:3" ht="16.95" customHeight="1" x14ac:dyDescent="0.3">
      <c r="A3900" s="943"/>
      <c r="B3900" s="943"/>
      <c r="C3900" s="943"/>
    </row>
    <row r="3901" spans="1:3" ht="16.95" customHeight="1" x14ac:dyDescent="0.3">
      <c r="A3901" s="943"/>
      <c r="B3901" s="943"/>
      <c r="C3901" s="943"/>
    </row>
    <row r="3902" spans="1:3" ht="16.95" customHeight="1" x14ac:dyDescent="0.3">
      <c r="A3902" s="943"/>
      <c r="B3902" s="943"/>
      <c r="C3902" s="943"/>
    </row>
    <row r="3903" spans="1:3" ht="16.95" customHeight="1" x14ac:dyDescent="0.3">
      <c r="A3903" s="943"/>
      <c r="B3903" s="943"/>
      <c r="C3903" s="943"/>
    </row>
    <row r="3904" spans="1:3" ht="16.95" customHeight="1" x14ac:dyDescent="0.3">
      <c r="A3904" s="943"/>
      <c r="B3904" s="943"/>
      <c r="C3904" s="943"/>
    </row>
    <row r="3905" spans="1:3" ht="16.95" customHeight="1" x14ac:dyDescent="0.3">
      <c r="A3905" s="943"/>
      <c r="B3905" s="943"/>
      <c r="C3905" s="943"/>
    </row>
    <row r="3906" spans="1:3" ht="16.95" customHeight="1" x14ac:dyDescent="0.3">
      <c r="A3906" s="943"/>
      <c r="B3906" s="943"/>
      <c r="C3906" s="943"/>
    </row>
    <row r="3907" spans="1:3" ht="16.95" customHeight="1" x14ac:dyDescent="0.3">
      <c r="A3907" s="943"/>
      <c r="B3907" s="943"/>
      <c r="C3907" s="943"/>
    </row>
    <row r="3908" spans="1:3" ht="16.95" customHeight="1" x14ac:dyDescent="0.3">
      <c r="A3908" s="943"/>
      <c r="B3908" s="943"/>
      <c r="C3908" s="943"/>
    </row>
    <row r="3909" spans="1:3" ht="16.95" customHeight="1" x14ac:dyDescent="0.3">
      <c r="A3909" s="943"/>
      <c r="B3909" s="943"/>
      <c r="C3909" s="943"/>
    </row>
    <row r="3910" spans="1:3" ht="16.95" customHeight="1" x14ac:dyDescent="0.3">
      <c r="A3910" s="943"/>
      <c r="B3910" s="943"/>
      <c r="C3910" s="943"/>
    </row>
    <row r="3911" spans="1:3" ht="16.95" customHeight="1" x14ac:dyDescent="0.3">
      <c r="A3911" s="943"/>
      <c r="B3911" s="943"/>
      <c r="C3911" s="943"/>
    </row>
    <row r="3912" spans="1:3" ht="16.95" customHeight="1" x14ac:dyDescent="0.3">
      <c r="A3912" s="943"/>
      <c r="B3912" s="943"/>
      <c r="C3912" s="943"/>
    </row>
    <row r="3913" spans="1:3" ht="16.95" customHeight="1" x14ac:dyDescent="0.3">
      <c r="A3913" s="943"/>
      <c r="B3913" s="943"/>
      <c r="C3913" s="943"/>
    </row>
    <row r="3914" spans="1:3" ht="16.95" customHeight="1" x14ac:dyDescent="0.3">
      <c r="A3914" s="943"/>
      <c r="B3914" s="943"/>
      <c r="C3914" s="943"/>
    </row>
    <row r="3915" spans="1:3" ht="16.95" customHeight="1" x14ac:dyDescent="0.3">
      <c r="A3915" s="943"/>
      <c r="B3915" s="943"/>
      <c r="C3915" s="943"/>
    </row>
    <row r="3916" spans="1:3" ht="16.95" customHeight="1" x14ac:dyDescent="0.3">
      <c r="A3916" s="943"/>
      <c r="B3916" s="943"/>
      <c r="C3916" s="943"/>
    </row>
    <row r="3917" spans="1:3" ht="16.95" customHeight="1" x14ac:dyDescent="0.3">
      <c r="A3917" s="943"/>
      <c r="B3917" s="943"/>
      <c r="C3917" s="943"/>
    </row>
    <row r="3918" spans="1:3" ht="16.95" customHeight="1" x14ac:dyDescent="0.3">
      <c r="A3918" s="943"/>
      <c r="B3918" s="943"/>
      <c r="C3918" s="943"/>
    </row>
    <row r="3919" spans="1:3" ht="16.95" customHeight="1" x14ac:dyDescent="0.3">
      <c r="A3919" s="943"/>
      <c r="B3919" s="943"/>
      <c r="C3919" s="943"/>
    </row>
    <row r="3920" spans="1:3" ht="16.95" customHeight="1" x14ac:dyDescent="0.3">
      <c r="A3920" s="943"/>
      <c r="B3920" s="943"/>
      <c r="C3920" s="943"/>
    </row>
    <row r="3921" spans="1:3" ht="16.95" customHeight="1" x14ac:dyDescent="0.3">
      <c r="A3921" s="943"/>
      <c r="B3921" s="943"/>
      <c r="C3921" s="943"/>
    </row>
    <row r="3922" spans="1:3" ht="16.95" customHeight="1" x14ac:dyDescent="0.3">
      <c r="A3922" s="943"/>
      <c r="B3922" s="943"/>
      <c r="C3922" s="943"/>
    </row>
    <row r="3923" spans="1:3" ht="16.95" customHeight="1" x14ac:dyDescent="0.3">
      <c r="A3923" s="943"/>
      <c r="B3923" s="943"/>
      <c r="C3923" s="943"/>
    </row>
    <row r="3924" spans="1:3" ht="16.95" customHeight="1" x14ac:dyDescent="0.3">
      <c r="A3924" s="943"/>
      <c r="B3924" s="943"/>
      <c r="C3924" s="943"/>
    </row>
    <row r="3925" spans="1:3" ht="16.95" customHeight="1" x14ac:dyDescent="0.3">
      <c r="A3925" s="943"/>
      <c r="B3925" s="943"/>
      <c r="C3925" s="943"/>
    </row>
    <row r="3926" spans="1:3" ht="16.95" customHeight="1" x14ac:dyDescent="0.3">
      <c r="A3926" s="943"/>
      <c r="B3926" s="943"/>
      <c r="C3926" s="943"/>
    </row>
    <row r="3927" spans="1:3" ht="16.95" customHeight="1" x14ac:dyDescent="0.3">
      <c r="A3927" s="943"/>
      <c r="B3927" s="943"/>
      <c r="C3927" s="943"/>
    </row>
    <row r="3928" spans="1:3" ht="16.95" customHeight="1" x14ac:dyDescent="0.3">
      <c r="A3928" s="943"/>
      <c r="B3928" s="943"/>
      <c r="C3928" s="943"/>
    </row>
    <row r="3929" spans="1:3" ht="16.95" customHeight="1" x14ac:dyDescent="0.3">
      <c r="A3929" s="943"/>
      <c r="B3929" s="943"/>
      <c r="C3929" s="943"/>
    </row>
    <row r="3930" spans="1:3" ht="16.95" customHeight="1" x14ac:dyDescent="0.3">
      <c r="A3930" s="943"/>
      <c r="B3930" s="943"/>
      <c r="C3930" s="943"/>
    </row>
    <row r="3931" spans="1:3" ht="16.95" customHeight="1" x14ac:dyDescent="0.3">
      <c r="A3931" s="943"/>
      <c r="B3931" s="943"/>
      <c r="C3931" s="943"/>
    </row>
    <row r="3932" spans="1:3" ht="16.95" customHeight="1" x14ac:dyDescent="0.3">
      <c r="A3932" s="943"/>
      <c r="B3932" s="943"/>
      <c r="C3932" s="943"/>
    </row>
    <row r="3933" spans="1:3" ht="16.95" customHeight="1" x14ac:dyDescent="0.3">
      <c r="A3933" s="943"/>
      <c r="B3933" s="943"/>
      <c r="C3933" s="943"/>
    </row>
    <row r="3934" spans="1:3" ht="16.95" customHeight="1" x14ac:dyDescent="0.3">
      <c r="A3934" s="943"/>
      <c r="B3934" s="943"/>
      <c r="C3934" s="943"/>
    </row>
    <row r="3935" spans="1:3" ht="16.95" customHeight="1" x14ac:dyDescent="0.3">
      <c r="A3935" s="943"/>
      <c r="B3935" s="943"/>
      <c r="C3935" s="943"/>
    </row>
    <row r="3936" spans="1:3" ht="16.95" customHeight="1" x14ac:dyDescent="0.3">
      <c r="A3936" s="943"/>
      <c r="B3936" s="943"/>
      <c r="C3936" s="943"/>
    </row>
    <row r="3937" spans="1:3" ht="16.95" customHeight="1" x14ac:dyDescent="0.3">
      <c r="A3937" s="943"/>
      <c r="B3937" s="943"/>
      <c r="C3937" s="943"/>
    </row>
    <row r="3938" spans="1:3" ht="16.95" customHeight="1" x14ac:dyDescent="0.3">
      <c r="A3938" s="943"/>
      <c r="B3938" s="943"/>
      <c r="C3938" s="943"/>
    </row>
    <row r="3939" spans="1:3" ht="16.95" customHeight="1" x14ac:dyDescent="0.3">
      <c r="A3939" s="943"/>
      <c r="B3939" s="943"/>
      <c r="C3939" s="943"/>
    </row>
    <row r="3940" spans="1:3" ht="16.95" customHeight="1" x14ac:dyDescent="0.3">
      <c r="A3940" s="943"/>
      <c r="B3940" s="943"/>
      <c r="C3940" s="943"/>
    </row>
    <row r="3941" spans="1:3" ht="16.95" customHeight="1" x14ac:dyDescent="0.3">
      <c r="A3941" s="943"/>
      <c r="B3941" s="943"/>
      <c r="C3941" s="943"/>
    </row>
    <row r="3942" spans="1:3" ht="16.95" customHeight="1" x14ac:dyDescent="0.3">
      <c r="A3942" s="943"/>
      <c r="B3942" s="943"/>
      <c r="C3942" s="943"/>
    </row>
    <row r="3943" spans="1:3" ht="16.95" customHeight="1" x14ac:dyDescent="0.3">
      <c r="A3943" s="943"/>
      <c r="B3943" s="943"/>
      <c r="C3943" s="943"/>
    </row>
    <row r="3944" spans="1:3" ht="16.95" customHeight="1" x14ac:dyDescent="0.3">
      <c r="A3944" s="943"/>
      <c r="B3944" s="943"/>
      <c r="C3944" s="943"/>
    </row>
    <row r="3945" spans="1:3" ht="16.95" customHeight="1" x14ac:dyDescent="0.3">
      <c r="A3945" s="943"/>
      <c r="B3945" s="943"/>
      <c r="C3945" s="943"/>
    </row>
    <row r="3946" spans="1:3" ht="16.95" customHeight="1" x14ac:dyDescent="0.3">
      <c r="A3946" s="943"/>
      <c r="B3946" s="943"/>
      <c r="C3946" s="943"/>
    </row>
    <row r="3947" spans="1:3" ht="16.95" customHeight="1" x14ac:dyDescent="0.3">
      <c r="A3947" s="943"/>
      <c r="B3947" s="943"/>
      <c r="C3947" s="943"/>
    </row>
    <row r="3948" spans="1:3" ht="16.95" customHeight="1" x14ac:dyDescent="0.3">
      <c r="A3948" s="943"/>
      <c r="B3948" s="943"/>
      <c r="C3948" s="943"/>
    </row>
    <row r="3949" spans="1:3" ht="16.95" customHeight="1" x14ac:dyDescent="0.3">
      <c r="A3949" s="943"/>
      <c r="B3949" s="943"/>
      <c r="C3949" s="943"/>
    </row>
    <row r="3950" spans="1:3" ht="16.95" customHeight="1" x14ac:dyDescent="0.3">
      <c r="A3950" s="943"/>
      <c r="B3950" s="943"/>
      <c r="C3950" s="943"/>
    </row>
    <row r="3951" spans="1:3" ht="16.95" customHeight="1" x14ac:dyDescent="0.3">
      <c r="A3951" s="943"/>
      <c r="B3951" s="943"/>
      <c r="C3951" s="943"/>
    </row>
    <row r="3952" spans="1:3" ht="16.95" customHeight="1" x14ac:dyDescent="0.3">
      <c r="A3952" s="943"/>
      <c r="B3952" s="943"/>
      <c r="C3952" s="943"/>
    </row>
    <row r="3953" spans="1:3" ht="16.95" customHeight="1" x14ac:dyDescent="0.3">
      <c r="A3953" s="943"/>
      <c r="B3953" s="943"/>
      <c r="C3953" s="943"/>
    </row>
    <row r="3954" spans="1:3" ht="16.95" customHeight="1" x14ac:dyDescent="0.3">
      <c r="A3954" s="943"/>
      <c r="B3954" s="943"/>
      <c r="C3954" s="943"/>
    </row>
    <row r="3955" spans="1:3" ht="16.95" customHeight="1" x14ac:dyDescent="0.3">
      <c r="A3955" s="943"/>
      <c r="B3955" s="943"/>
      <c r="C3955" s="943"/>
    </row>
    <row r="3956" spans="1:3" ht="16.95" customHeight="1" x14ac:dyDescent="0.3">
      <c r="A3956" s="943"/>
      <c r="B3956" s="943"/>
      <c r="C3956" s="943"/>
    </row>
    <row r="3957" spans="1:3" ht="16.95" customHeight="1" x14ac:dyDescent="0.3">
      <c r="A3957" s="943"/>
      <c r="B3957" s="943"/>
      <c r="C3957" s="943"/>
    </row>
    <row r="3958" spans="1:3" ht="16.95" customHeight="1" x14ac:dyDescent="0.3">
      <c r="A3958" s="943"/>
      <c r="B3958" s="943"/>
      <c r="C3958" s="943"/>
    </row>
    <row r="3959" spans="1:3" ht="16.95" customHeight="1" x14ac:dyDescent="0.3">
      <c r="A3959" s="943"/>
      <c r="B3959" s="943"/>
      <c r="C3959" s="943"/>
    </row>
    <row r="3960" spans="1:3" ht="16.95" customHeight="1" x14ac:dyDescent="0.3">
      <c r="A3960" s="943"/>
      <c r="B3960" s="943"/>
      <c r="C3960" s="943"/>
    </row>
    <row r="3961" spans="1:3" ht="16.95" customHeight="1" x14ac:dyDescent="0.3">
      <c r="A3961" s="943"/>
      <c r="B3961" s="943"/>
      <c r="C3961" s="943"/>
    </row>
    <row r="3962" spans="1:3" ht="16.95" customHeight="1" x14ac:dyDescent="0.3">
      <c r="A3962" s="943"/>
      <c r="B3962" s="943"/>
      <c r="C3962" s="943"/>
    </row>
    <row r="3963" spans="1:3" ht="16.95" customHeight="1" x14ac:dyDescent="0.3">
      <c r="A3963" s="943"/>
      <c r="B3963" s="943"/>
      <c r="C3963" s="943"/>
    </row>
    <row r="3964" spans="1:3" ht="16.95" customHeight="1" x14ac:dyDescent="0.3">
      <c r="A3964" s="943"/>
      <c r="B3964" s="943"/>
      <c r="C3964" s="943"/>
    </row>
    <row r="3965" spans="1:3" ht="16.95" customHeight="1" x14ac:dyDescent="0.3">
      <c r="A3965" s="943"/>
      <c r="B3965" s="943"/>
      <c r="C3965" s="943"/>
    </row>
    <row r="3966" spans="1:3" ht="16.95" customHeight="1" x14ac:dyDescent="0.3">
      <c r="A3966" s="943"/>
      <c r="B3966" s="943"/>
      <c r="C3966" s="943"/>
    </row>
    <row r="3967" spans="1:3" ht="16.95" customHeight="1" x14ac:dyDescent="0.3">
      <c r="A3967" s="943"/>
      <c r="B3967" s="943"/>
      <c r="C3967" s="943"/>
    </row>
    <row r="3968" spans="1:3" ht="16.95" customHeight="1" x14ac:dyDescent="0.3">
      <c r="A3968" s="943"/>
      <c r="B3968" s="943"/>
      <c r="C3968" s="943"/>
    </row>
    <row r="3969" spans="1:3" ht="16.95" customHeight="1" x14ac:dyDescent="0.3">
      <c r="A3969" s="943"/>
      <c r="B3969" s="943"/>
      <c r="C3969" s="943"/>
    </row>
    <row r="3970" spans="1:3" ht="16.95" customHeight="1" x14ac:dyDescent="0.3">
      <c r="A3970" s="943"/>
      <c r="B3970" s="943"/>
      <c r="C3970" s="943"/>
    </row>
    <row r="3971" spans="1:3" ht="16.95" customHeight="1" x14ac:dyDescent="0.3">
      <c r="A3971" s="943"/>
      <c r="B3971" s="943"/>
      <c r="C3971" s="943"/>
    </row>
    <row r="3972" spans="1:3" ht="16.95" customHeight="1" x14ac:dyDescent="0.3">
      <c r="A3972" s="943"/>
      <c r="B3972" s="943"/>
      <c r="C3972" s="943"/>
    </row>
    <row r="3973" spans="1:3" ht="16.95" customHeight="1" x14ac:dyDescent="0.3">
      <c r="A3973" s="943"/>
      <c r="B3973" s="943"/>
      <c r="C3973" s="943"/>
    </row>
    <row r="3974" spans="1:3" ht="16.95" customHeight="1" x14ac:dyDescent="0.3">
      <c r="A3974" s="943"/>
      <c r="B3974" s="943"/>
      <c r="C3974" s="943"/>
    </row>
    <row r="3975" spans="1:3" ht="16.95" customHeight="1" x14ac:dyDescent="0.3">
      <c r="A3975" s="943"/>
      <c r="B3975" s="943"/>
      <c r="C3975" s="943"/>
    </row>
    <row r="3976" spans="1:3" ht="16.95" customHeight="1" x14ac:dyDescent="0.3">
      <c r="A3976" s="943"/>
      <c r="B3976" s="943"/>
      <c r="C3976" s="943"/>
    </row>
    <row r="3977" spans="1:3" ht="16.95" customHeight="1" x14ac:dyDescent="0.3">
      <c r="A3977" s="943"/>
      <c r="B3977" s="943"/>
      <c r="C3977" s="943"/>
    </row>
    <row r="3978" spans="1:3" ht="16.95" customHeight="1" x14ac:dyDescent="0.3">
      <c r="A3978" s="943"/>
      <c r="B3978" s="943"/>
      <c r="C3978" s="943"/>
    </row>
    <row r="3979" spans="1:3" ht="16.95" customHeight="1" x14ac:dyDescent="0.3">
      <c r="A3979" s="943"/>
      <c r="B3979" s="943"/>
      <c r="C3979" s="943"/>
    </row>
    <row r="3980" spans="1:3" ht="16.95" customHeight="1" x14ac:dyDescent="0.3">
      <c r="A3980" s="943"/>
      <c r="B3980" s="943"/>
      <c r="C3980" s="943"/>
    </row>
    <row r="3981" spans="1:3" ht="16.95" customHeight="1" x14ac:dyDescent="0.3">
      <c r="A3981" s="943"/>
      <c r="B3981" s="943"/>
      <c r="C3981" s="943"/>
    </row>
    <row r="3982" spans="1:3" ht="16.95" customHeight="1" x14ac:dyDescent="0.3">
      <c r="A3982" s="943"/>
      <c r="B3982" s="943"/>
      <c r="C3982" s="943"/>
    </row>
    <row r="3983" spans="1:3" ht="16.95" customHeight="1" x14ac:dyDescent="0.3">
      <c r="A3983" s="943"/>
      <c r="B3983" s="943"/>
      <c r="C3983" s="943"/>
    </row>
    <row r="3984" spans="1:3" ht="16.95" customHeight="1" x14ac:dyDescent="0.3">
      <c r="A3984" s="943"/>
      <c r="B3984" s="943"/>
      <c r="C3984" s="943"/>
    </row>
    <row r="3985" spans="1:3" ht="16.95" customHeight="1" x14ac:dyDescent="0.3">
      <c r="A3985" s="943"/>
      <c r="B3985" s="943"/>
      <c r="C3985" s="943"/>
    </row>
    <row r="3986" spans="1:3" ht="16.95" customHeight="1" x14ac:dyDescent="0.3">
      <c r="A3986" s="943"/>
      <c r="B3986" s="943"/>
      <c r="C3986" s="943"/>
    </row>
    <row r="3987" spans="1:3" ht="16.95" customHeight="1" x14ac:dyDescent="0.3">
      <c r="A3987" s="943"/>
      <c r="B3987" s="943"/>
      <c r="C3987" s="943"/>
    </row>
    <row r="3988" spans="1:3" ht="16.95" customHeight="1" x14ac:dyDescent="0.3">
      <c r="A3988" s="943"/>
      <c r="B3988" s="943"/>
      <c r="C3988" s="943"/>
    </row>
    <row r="3989" spans="1:3" ht="16.95" customHeight="1" x14ac:dyDescent="0.3">
      <c r="A3989" s="943"/>
      <c r="B3989" s="943"/>
      <c r="C3989" s="943"/>
    </row>
    <row r="3990" spans="1:3" ht="16.95" customHeight="1" x14ac:dyDescent="0.3">
      <c r="A3990" s="943"/>
      <c r="B3990" s="943"/>
      <c r="C3990" s="943"/>
    </row>
    <row r="3991" spans="1:3" ht="16.95" customHeight="1" x14ac:dyDescent="0.3">
      <c r="A3991" s="943"/>
      <c r="B3991" s="943"/>
      <c r="C3991" s="943"/>
    </row>
    <row r="3992" spans="1:3" ht="16.95" customHeight="1" x14ac:dyDescent="0.3">
      <c r="A3992" s="943"/>
      <c r="B3992" s="943"/>
      <c r="C3992" s="943"/>
    </row>
    <row r="3993" spans="1:3" ht="16.95" customHeight="1" x14ac:dyDescent="0.3">
      <c r="A3993" s="943"/>
      <c r="B3993" s="943"/>
      <c r="C3993" s="943"/>
    </row>
    <row r="3994" spans="1:3" ht="16.95" customHeight="1" x14ac:dyDescent="0.3">
      <c r="A3994" s="943"/>
      <c r="B3994" s="943"/>
      <c r="C3994" s="943"/>
    </row>
    <row r="3995" spans="1:3" ht="16.95" customHeight="1" x14ac:dyDescent="0.3">
      <c r="A3995" s="943"/>
      <c r="B3995" s="943"/>
      <c r="C3995" s="943"/>
    </row>
    <row r="3996" spans="1:3" ht="16.95" customHeight="1" x14ac:dyDescent="0.3">
      <c r="A3996" s="943"/>
      <c r="B3996" s="943"/>
      <c r="C3996" s="943"/>
    </row>
    <row r="3997" spans="1:3" ht="16.95" customHeight="1" x14ac:dyDescent="0.3">
      <c r="A3997" s="943"/>
      <c r="B3997" s="943"/>
      <c r="C3997" s="943"/>
    </row>
    <row r="3998" spans="1:3" ht="16.95" customHeight="1" x14ac:dyDescent="0.3">
      <c r="A3998" s="943"/>
      <c r="B3998" s="943"/>
      <c r="C3998" s="943"/>
    </row>
    <row r="3999" spans="1:3" ht="16.95" customHeight="1" x14ac:dyDescent="0.3">
      <c r="A3999" s="943"/>
      <c r="B3999" s="943"/>
      <c r="C3999" s="943"/>
    </row>
    <row r="4000" spans="1:3" ht="16.95" customHeight="1" x14ac:dyDescent="0.3">
      <c r="A4000" s="943"/>
      <c r="B4000" s="943"/>
      <c r="C4000" s="943"/>
    </row>
    <row r="4001" spans="1:3" ht="16.95" customHeight="1" x14ac:dyDescent="0.3">
      <c r="A4001" s="943"/>
      <c r="B4001" s="943"/>
      <c r="C4001" s="943"/>
    </row>
    <row r="4002" spans="1:3" ht="16.95" customHeight="1" x14ac:dyDescent="0.3">
      <c r="A4002" s="943"/>
      <c r="B4002" s="943"/>
      <c r="C4002" s="943"/>
    </row>
    <row r="4003" spans="1:3" ht="16.95" customHeight="1" x14ac:dyDescent="0.3">
      <c r="A4003" s="943"/>
      <c r="B4003" s="943"/>
      <c r="C4003" s="943"/>
    </row>
    <row r="4004" spans="1:3" ht="16.95" customHeight="1" x14ac:dyDescent="0.3">
      <c r="A4004" s="943"/>
      <c r="B4004" s="943"/>
      <c r="C4004" s="943"/>
    </row>
    <row r="4005" spans="1:3" ht="16.95" customHeight="1" x14ac:dyDescent="0.3">
      <c r="A4005" s="943"/>
      <c r="B4005" s="943"/>
      <c r="C4005" s="943"/>
    </row>
    <row r="4006" spans="1:3" ht="16.95" customHeight="1" x14ac:dyDescent="0.3">
      <c r="A4006" s="943"/>
      <c r="B4006" s="943"/>
      <c r="C4006" s="943"/>
    </row>
    <row r="4007" spans="1:3" ht="16.95" customHeight="1" x14ac:dyDescent="0.3">
      <c r="A4007" s="943"/>
      <c r="B4007" s="943"/>
      <c r="C4007" s="943"/>
    </row>
    <row r="4008" spans="1:3" ht="16.95" customHeight="1" x14ac:dyDescent="0.3">
      <c r="A4008" s="943"/>
      <c r="B4008" s="943"/>
      <c r="C4008" s="943"/>
    </row>
    <row r="4009" spans="1:3" ht="16.95" customHeight="1" x14ac:dyDescent="0.3">
      <c r="A4009" s="943"/>
      <c r="B4009" s="943"/>
      <c r="C4009" s="943"/>
    </row>
    <row r="4010" spans="1:3" ht="16.95" customHeight="1" x14ac:dyDescent="0.3">
      <c r="A4010" s="943"/>
      <c r="B4010" s="943"/>
      <c r="C4010" s="943"/>
    </row>
    <row r="4011" spans="1:3" ht="16.95" customHeight="1" x14ac:dyDescent="0.3">
      <c r="A4011" s="943"/>
      <c r="B4011" s="943"/>
      <c r="C4011" s="943"/>
    </row>
    <row r="4012" spans="1:3" ht="16.95" customHeight="1" x14ac:dyDescent="0.3">
      <c r="A4012" s="943"/>
      <c r="B4012" s="943"/>
      <c r="C4012" s="943"/>
    </row>
    <row r="4013" spans="1:3" ht="16.95" customHeight="1" x14ac:dyDescent="0.3">
      <c r="A4013" s="943"/>
      <c r="B4013" s="943"/>
      <c r="C4013" s="943"/>
    </row>
    <row r="4014" spans="1:3" ht="16.95" customHeight="1" x14ac:dyDescent="0.3">
      <c r="A4014" s="943"/>
      <c r="B4014" s="943"/>
      <c r="C4014" s="943"/>
    </row>
    <row r="4015" spans="1:3" ht="16.95" customHeight="1" x14ac:dyDescent="0.3">
      <c r="A4015" s="943"/>
      <c r="B4015" s="943"/>
      <c r="C4015" s="943"/>
    </row>
    <row r="4016" spans="1:3" ht="16.95" customHeight="1" x14ac:dyDescent="0.3">
      <c r="A4016" s="943"/>
      <c r="B4016" s="943"/>
      <c r="C4016" s="943"/>
    </row>
    <row r="4017" spans="1:3" ht="16.95" customHeight="1" x14ac:dyDescent="0.3">
      <c r="A4017" s="943"/>
      <c r="B4017" s="943"/>
      <c r="C4017" s="943"/>
    </row>
    <row r="4018" spans="1:3" ht="16.95" customHeight="1" x14ac:dyDescent="0.3">
      <c r="A4018" s="943"/>
      <c r="B4018" s="943"/>
      <c r="C4018" s="943"/>
    </row>
    <row r="4019" spans="1:3" ht="16.95" customHeight="1" x14ac:dyDescent="0.3">
      <c r="A4019" s="943"/>
      <c r="B4019" s="943"/>
      <c r="C4019" s="943"/>
    </row>
    <row r="4020" spans="1:3" ht="16.95" customHeight="1" x14ac:dyDescent="0.3">
      <c r="A4020" s="943"/>
      <c r="B4020" s="943"/>
      <c r="C4020" s="943"/>
    </row>
    <row r="4021" spans="1:3" ht="16.95" customHeight="1" x14ac:dyDescent="0.3">
      <c r="A4021" s="943"/>
      <c r="B4021" s="943"/>
      <c r="C4021" s="943"/>
    </row>
    <row r="4022" spans="1:3" ht="16.95" customHeight="1" x14ac:dyDescent="0.3">
      <c r="A4022" s="943"/>
      <c r="B4022" s="943"/>
      <c r="C4022" s="943"/>
    </row>
    <row r="4023" spans="1:3" ht="16.95" customHeight="1" x14ac:dyDescent="0.3">
      <c r="A4023" s="943"/>
      <c r="B4023" s="943"/>
      <c r="C4023" s="943"/>
    </row>
    <row r="4024" spans="1:3" ht="16.95" customHeight="1" x14ac:dyDescent="0.3">
      <c r="A4024" s="943"/>
      <c r="B4024" s="943"/>
      <c r="C4024" s="943"/>
    </row>
    <row r="4025" spans="1:3" ht="16.95" customHeight="1" x14ac:dyDescent="0.3">
      <c r="A4025" s="943"/>
      <c r="B4025" s="943"/>
      <c r="C4025" s="943"/>
    </row>
    <row r="4026" spans="1:3" ht="16.95" customHeight="1" x14ac:dyDescent="0.3">
      <c r="A4026" s="943"/>
      <c r="B4026" s="943"/>
      <c r="C4026" s="943"/>
    </row>
    <row r="4027" spans="1:3" ht="16.95" customHeight="1" x14ac:dyDescent="0.3">
      <c r="A4027" s="943"/>
      <c r="B4027" s="943"/>
      <c r="C4027" s="943"/>
    </row>
    <row r="4028" spans="1:3" ht="16.95" customHeight="1" x14ac:dyDescent="0.3">
      <c r="A4028" s="943"/>
      <c r="B4028" s="943"/>
      <c r="C4028" s="943"/>
    </row>
    <row r="4029" spans="1:3" ht="16.95" customHeight="1" x14ac:dyDescent="0.3">
      <c r="A4029" s="943"/>
      <c r="B4029" s="943"/>
      <c r="C4029" s="943"/>
    </row>
    <row r="4030" spans="1:3" ht="16.95" customHeight="1" x14ac:dyDescent="0.3">
      <c r="A4030" s="943"/>
      <c r="B4030" s="943"/>
      <c r="C4030" s="943"/>
    </row>
    <row r="4031" spans="1:3" ht="16.95" customHeight="1" x14ac:dyDescent="0.3">
      <c r="A4031" s="943"/>
      <c r="B4031" s="943"/>
      <c r="C4031" s="943"/>
    </row>
    <row r="4032" spans="1:3" ht="16.95" customHeight="1" x14ac:dyDescent="0.3">
      <c r="A4032" s="943"/>
      <c r="B4032" s="943"/>
      <c r="C4032" s="943"/>
    </row>
    <row r="4033" spans="1:3" ht="16.95" customHeight="1" x14ac:dyDescent="0.3">
      <c r="A4033" s="943"/>
      <c r="B4033" s="943"/>
      <c r="C4033" s="943"/>
    </row>
    <row r="4034" spans="1:3" ht="16.95" customHeight="1" x14ac:dyDescent="0.3">
      <c r="A4034" s="943"/>
      <c r="B4034" s="943"/>
      <c r="C4034" s="943"/>
    </row>
    <row r="4035" spans="1:3" ht="16.95" customHeight="1" x14ac:dyDescent="0.3">
      <c r="A4035" s="943"/>
      <c r="B4035" s="943"/>
      <c r="C4035" s="943"/>
    </row>
    <row r="4036" spans="1:3" ht="16.95" customHeight="1" x14ac:dyDescent="0.3">
      <c r="A4036" s="943"/>
      <c r="B4036" s="943"/>
      <c r="C4036" s="943"/>
    </row>
    <row r="4037" spans="1:3" ht="16.95" customHeight="1" x14ac:dyDescent="0.3">
      <c r="A4037" s="943"/>
      <c r="B4037" s="943"/>
      <c r="C4037" s="943"/>
    </row>
    <row r="4038" spans="1:3" ht="16.95" customHeight="1" x14ac:dyDescent="0.3">
      <c r="A4038" s="943"/>
      <c r="B4038" s="943"/>
      <c r="C4038" s="943"/>
    </row>
    <row r="4039" spans="1:3" ht="16.95" customHeight="1" x14ac:dyDescent="0.3">
      <c r="A4039" s="943"/>
      <c r="B4039" s="943"/>
      <c r="C4039" s="943"/>
    </row>
    <row r="4040" spans="1:3" ht="16.95" customHeight="1" x14ac:dyDescent="0.3">
      <c r="A4040" s="943"/>
      <c r="B4040" s="943"/>
      <c r="C4040" s="943"/>
    </row>
    <row r="4041" spans="1:3" ht="16.95" customHeight="1" x14ac:dyDescent="0.3">
      <c r="A4041" s="943"/>
      <c r="B4041" s="943"/>
      <c r="C4041" s="943"/>
    </row>
    <row r="4042" spans="1:3" ht="16.95" customHeight="1" x14ac:dyDescent="0.3">
      <c r="A4042" s="943"/>
      <c r="B4042" s="943"/>
      <c r="C4042" s="943"/>
    </row>
    <row r="4043" spans="1:3" ht="16.95" customHeight="1" x14ac:dyDescent="0.3">
      <c r="A4043" s="943"/>
      <c r="B4043" s="943"/>
      <c r="C4043" s="943"/>
    </row>
    <row r="4044" spans="1:3" ht="16.95" customHeight="1" x14ac:dyDescent="0.3">
      <c r="A4044" s="943"/>
      <c r="B4044" s="943"/>
      <c r="C4044" s="943"/>
    </row>
    <row r="4045" spans="1:3" ht="16.95" customHeight="1" x14ac:dyDescent="0.3">
      <c r="A4045" s="943"/>
      <c r="B4045" s="943"/>
      <c r="C4045" s="943"/>
    </row>
    <row r="4046" spans="1:3" ht="16.95" customHeight="1" x14ac:dyDescent="0.3">
      <c r="A4046" s="943"/>
      <c r="B4046" s="943"/>
      <c r="C4046" s="943"/>
    </row>
    <row r="4047" spans="1:3" ht="16.95" customHeight="1" x14ac:dyDescent="0.3">
      <c r="A4047" s="943"/>
      <c r="B4047" s="943"/>
      <c r="C4047" s="943"/>
    </row>
    <row r="4048" spans="1:3" ht="16.95" customHeight="1" x14ac:dyDescent="0.3">
      <c r="A4048" s="943"/>
      <c r="B4048" s="943"/>
      <c r="C4048" s="943"/>
    </row>
    <row r="4049" spans="1:3" ht="16.95" customHeight="1" x14ac:dyDescent="0.3">
      <c r="A4049" s="943"/>
      <c r="B4049" s="943"/>
      <c r="C4049" s="943"/>
    </row>
    <row r="4050" spans="1:3" ht="16.95" customHeight="1" x14ac:dyDescent="0.3">
      <c r="A4050" s="943"/>
      <c r="B4050" s="943"/>
      <c r="C4050" s="943"/>
    </row>
    <row r="4051" spans="1:3" ht="16.95" customHeight="1" x14ac:dyDescent="0.3">
      <c r="A4051" s="943"/>
      <c r="B4051" s="943"/>
      <c r="C4051" s="943"/>
    </row>
    <row r="4052" spans="1:3" ht="16.95" customHeight="1" x14ac:dyDescent="0.3">
      <c r="A4052" s="943"/>
      <c r="B4052" s="943"/>
      <c r="C4052" s="943"/>
    </row>
    <row r="4053" spans="1:3" ht="16.95" customHeight="1" x14ac:dyDescent="0.3">
      <c r="A4053" s="943"/>
      <c r="B4053" s="943"/>
      <c r="C4053" s="943"/>
    </row>
    <row r="4054" spans="1:3" ht="16.95" customHeight="1" x14ac:dyDescent="0.3">
      <c r="A4054" s="943"/>
      <c r="B4054" s="943"/>
      <c r="C4054" s="943"/>
    </row>
    <row r="4055" spans="1:3" ht="16.95" customHeight="1" x14ac:dyDescent="0.3">
      <c r="A4055" s="943"/>
      <c r="B4055" s="943"/>
      <c r="C4055" s="943"/>
    </row>
    <row r="4056" spans="1:3" ht="16.95" customHeight="1" x14ac:dyDescent="0.3">
      <c r="A4056" s="943"/>
      <c r="B4056" s="943"/>
      <c r="C4056" s="943"/>
    </row>
    <row r="4057" spans="1:3" ht="16.95" customHeight="1" x14ac:dyDescent="0.3">
      <c r="A4057" s="943"/>
      <c r="B4057" s="943"/>
      <c r="C4057" s="943"/>
    </row>
    <row r="4058" spans="1:3" ht="16.95" customHeight="1" x14ac:dyDescent="0.3">
      <c r="A4058" s="943"/>
      <c r="B4058" s="943"/>
      <c r="C4058" s="943"/>
    </row>
    <row r="4059" spans="1:3" ht="16.95" customHeight="1" x14ac:dyDescent="0.3">
      <c r="A4059" s="943"/>
      <c r="B4059" s="943"/>
      <c r="C4059" s="943"/>
    </row>
    <row r="4060" spans="1:3" ht="16.95" customHeight="1" x14ac:dyDescent="0.3">
      <c r="A4060" s="943"/>
      <c r="B4060" s="943"/>
      <c r="C4060" s="943"/>
    </row>
    <row r="4061" spans="1:3" ht="16.95" customHeight="1" x14ac:dyDescent="0.3">
      <c r="A4061" s="943"/>
      <c r="B4061" s="943"/>
      <c r="C4061" s="943"/>
    </row>
    <row r="4062" spans="1:3" ht="16.95" customHeight="1" x14ac:dyDescent="0.3">
      <c r="A4062" s="943"/>
      <c r="B4062" s="943"/>
      <c r="C4062" s="943"/>
    </row>
    <row r="4063" spans="1:3" ht="16.95" customHeight="1" x14ac:dyDescent="0.3">
      <c r="A4063" s="943"/>
      <c r="B4063" s="943"/>
      <c r="C4063" s="943"/>
    </row>
    <row r="4064" spans="1:3" ht="16.95" customHeight="1" x14ac:dyDescent="0.3">
      <c r="A4064" s="943"/>
      <c r="B4064" s="943"/>
      <c r="C4064" s="943"/>
    </row>
    <row r="4065" spans="1:3" ht="16.95" customHeight="1" x14ac:dyDescent="0.3">
      <c r="A4065" s="943"/>
      <c r="B4065" s="943"/>
      <c r="C4065" s="943"/>
    </row>
    <row r="4066" spans="1:3" ht="16.95" customHeight="1" x14ac:dyDescent="0.3">
      <c r="A4066" s="943"/>
      <c r="B4066" s="943"/>
      <c r="C4066" s="943"/>
    </row>
    <row r="4067" spans="1:3" ht="16.95" customHeight="1" x14ac:dyDescent="0.3">
      <c r="A4067" s="943"/>
      <c r="B4067" s="943"/>
      <c r="C4067" s="943"/>
    </row>
    <row r="4068" spans="1:3" ht="16.95" customHeight="1" x14ac:dyDescent="0.3">
      <c r="A4068" s="943"/>
      <c r="B4068" s="943"/>
      <c r="C4068" s="943"/>
    </row>
    <row r="4069" spans="1:3" ht="16.95" customHeight="1" x14ac:dyDescent="0.3">
      <c r="A4069" s="943"/>
      <c r="B4069" s="943"/>
      <c r="C4069" s="943"/>
    </row>
    <row r="4070" spans="1:3" ht="16.95" customHeight="1" x14ac:dyDescent="0.3">
      <c r="A4070" s="943"/>
      <c r="B4070" s="943"/>
      <c r="C4070" s="943"/>
    </row>
    <row r="4071" spans="1:3" ht="16.95" customHeight="1" x14ac:dyDescent="0.3">
      <c r="A4071" s="943"/>
      <c r="B4071" s="943"/>
      <c r="C4071" s="943"/>
    </row>
    <row r="4072" spans="1:3" ht="16.95" customHeight="1" x14ac:dyDescent="0.3">
      <c r="A4072" s="943"/>
      <c r="B4072" s="943"/>
      <c r="C4072" s="943"/>
    </row>
    <row r="4073" spans="1:3" ht="16.95" customHeight="1" x14ac:dyDescent="0.3">
      <c r="A4073" s="943"/>
      <c r="B4073" s="943"/>
      <c r="C4073" s="943"/>
    </row>
    <row r="4074" spans="1:3" ht="16.95" customHeight="1" x14ac:dyDescent="0.3">
      <c r="A4074" s="943"/>
      <c r="B4074" s="943"/>
      <c r="C4074" s="943"/>
    </row>
    <row r="4075" spans="1:3" ht="16.95" customHeight="1" x14ac:dyDescent="0.3">
      <c r="A4075" s="943"/>
      <c r="B4075" s="943"/>
      <c r="C4075" s="943"/>
    </row>
    <row r="4076" spans="1:3" ht="16.95" customHeight="1" x14ac:dyDescent="0.3">
      <c r="A4076" s="943"/>
      <c r="B4076" s="943"/>
      <c r="C4076" s="943"/>
    </row>
    <row r="4077" spans="1:3" ht="16.95" customHeight="1" x14ac:dyDescent="0.3">
      <c r="A4077" s="943"/>
      <c r="B4077" s="943"/>
      <c r="C4077" s="943"/>
    </row>
    <row r="4078" spans="1:3" ht="16.95" customHeight="1" x14ac:dyDescent="0.3">
      <c r="A4078" s="943"/>
      <c r="B4078" s="943"/>
      <c r="C4078" s="943"/>
    </row>
    <row r="4079" spans="1:3" ht="16.95" customHeight="1" x14ac:dyDescent="0.3">
      <c r="A4079" s="943"/>
      <c r="B4079" s="943"/>
      <c r="C4079" s="943"/>
    </row>
    <row r="4080" spans="1:3" ht="16.95" customHeight="1" x14ac:dyDescent="0.3">
      <c r="A4080" s="943"/>
      <c r="B4080" s="943"/>
      <c r="C4080" s="943"/>
    </row>
    <row r="4081" spans="1:3" ht="16.95" customHeight="1" x14ac:dyDescent="0.3">
      <c r="A4081" s="943"/>
      <c r="B4081" s="943"/>
      <c r="C4081" s="943"/>
    </row>
    <row r="4082" spans="1:3" ht="16.95" customHeight="1" x14ac:dyDescent="0.3">
      <c r="A4082" s="943"/>
      <c r="B4082" s="943"/>
      <c r="C4082" s="943"/>
    </row>
    <row r="4083" spans="1:3" ht="16.95" customHeight="1" x14ac:dyDescent="0.3">
      <c r="A4083" s="943"/>
      <c r="B4083" s="943"/>
      <c r="C4083" s="943"/>
    </row>
    <row r="4084" spans="1:3" ht="16.95" customHeight="1" x14ac:dyDescent="0.3">
      <c r="A4084" s="943"/>
      <c r="B4084" s="943"/>
      <c r="C4084" s="943"/>
    </row>
    <row r="4085" spans="1:3" ht="16.95" customHeight="1" x14ac:dyDescent="0.3">
      <c r="A4085" s="943"/>
      <c r="B4085" s="943"/>
      <c r="C4085" s="943"/>
    </row>
    <row r="4086" spans="1:3" ht="16.95" customHeight="1" x14ac:dyDescent="0.3">
      <c r="A4086" s="943"/>
      <c r="B4086" s="943"/>
      <c r="C4086" s="943"/>
    </row>
    <row r="4087" spans="1:3" ht="16.95" customHeight="1" x14ac:dyDescent="0.3">
      <c r="A4087" s="943"/>
      <c r="B4087" s="943"/>
      <c r="C4087" s="943"/>
    </row>
    <row r="4088" spans="1:3" ht="16.95" customHeight="1" x14ac:dyDescent="0.3">
      <c r="A4088" s="943"/>
      <c r="B4088" s="943"/>
      <c r="C4088" s="943"/>
    </row>
    <row r="4089" spans="1:3" ht="16.95" customHeight="1" x14ac:dyDescent="0.3">
      <c r="A4089" s="943"/>
      <c r="B4089" s="943"/>
      <c r="C4089" s="943"/>
    </row>
    <row r="4090" spans="1:3" ht="16.95" customHeight="1" x14ac:dyDescent="0.3">
      <c r="A4090" s="943"/>
      <c r="B4090" s="943"/>
      <c r="C4090" s="943"/>
    </row>
    <row r="4091" spans="1:3" ht="16.95" customHeight="1" x14ac:dyDescent="0.3">
      <c r="A4091" s="943"/>
      <c r="B4091" s="943"/>
      <c r="C4091" s="943"/>
    </row>
    <row r="4092" spans="1:3" ht="16.95" customHeight="1" x14ac:dyDescent="0.3">
      <c r="A4092" s="943"/>
      <c r="B4092" s="943"/>
      <c r="C4092" s="943"/>
    </row>
    <row r="4093" spans="1:3" ht="16.95" customHeight="1" x14ac:dyDescent="0.3">
      <c r="A4093" s="943"/>
      <c r="B4093" s="943"/>
      <c r="C4093" s="943"/>
    </row>
    <row r="4094" spans="1:3" ht="16.95" customHeight="1" x14ac:dyDescent="0.3">
      <c r="A4094" s="943"/>
      <c r="B4094" s="943"/>
      <c r="C4094" s="943"/>
    </row>
    <row r="4095" spans="1:3" ht="16.95" customHeight="1" x14ac:dyDescent="0.3">
      <c r="A4095" s="943"/>
      <c r="B4095" s="943"/>
      <c r="C4095" s="943"/>
    </row>
    <row r="4096" spans="1:3" ht="16.95" customHeight="1" x14ac:dyDescent="0.3">
      <c r="A4096" s="943"/>
      <c r="B4096" s="943"/>
      <c r="C4096" s="943"/>
    </row>
    <row r="4097" spans="1:3" ht="16.95" customHeight="1" x14ac:dyDescent="0.3">
      <c r="A4097" s="943"/>
      <c r="B4097" s="943"/>
      <c r="C4097" s="943"/>
    </row>
    <row r="4098" spans="1:3" ht="16.95" customHeight="1" x14ac:dyDescent="0.3">
      <c r="A4098" s="943"/>
      <c r="B4098" s="943"/>
      <c r="C4098" s="943"/>
    </row>
    <row r="4099" spans="1:3" ht="16.95" customHeight="1" x14ac:dyDescent="0.3">
      <c r="A4099" s="943"/>
      <c r="B4099" s="943"/>
      <c r="C4099" s="943"/>
    </row>
    <row r="4100" spans="1:3" ht="16.95" customHeight="1" x14ac:dyDescent="0.3">
      <c r="A4100" s="943"/>
      <c r="B4100" s="943"/>
      <c r="C4100" s="943"/>
    </row>
    <row r="4101" spans="1:3" ht="16.95" customHeight="1" x14ac:dyDescent="0.3">
      <c r="A4101" s="943"/>
      <c r="B4101" s="943"/>
      <c r="C4101" s="943"/>
    </row>
    <row r="4102" spans="1:3" ht="16.95" customHeight="1" x14ac:dyDescent="0.3">
      <c r="A4102" s="943"/>
      <c r="B4102" s="943"/>
      <c r="C4102" s="943"/>
    </row>
    <row r="4103" spans="1:3" ht="16.95" customHeight="1" x14ac:dyDescent="0.3">
      <c r="A4103" s="943"/>
      <c r="B4103" s="943"/>
      <c r="C4103" s="943"/>
    </row>
    <row r="4104" spans="1:3" ht="16.95" customHeight="1" x14ac:dyDescent="0.3">
      <c r="A4104" s="943"/>
      <c r="B4104" s="943"/>
      <c r="C4104" s="943"/>
    </row>
    <row r="4105" spans="1:3" ht="16.95" customHeight="1" x14ac:dyDescent="0.3">
      <c r="A4105" s="943"/>
      <c r="B4105" s="943"/>
      <c r="C4105" s="943"/>
    </row>
    <row r="4106" spans="1:3" ht="16.95" customHeight="1" x14ac:dyDescent="0.3">
      <c r="A4106" s="943"/>
      <c r="B4106" s="943"/>
      <c r="C4106" s="943"/>
    </row>
    <row r="4107" spans="1:3" ht="16.95" customHeight="1" x14ac:dyDescent="0.3">
      <c r="A4107" s="943"/>
      <c r="B4107" s="943"/>
      <c r="C4107" s="943"/>
    </row>
    <row r="4108" spans="1:3" ht="16.95" customHeight="1" x14ac:dyDescent="0.3">
      <c r="A4108" s="943"/>
      <c r="B4108" s="943"/>
      <c r="C4108" s="943"/>
    </row>
    <row r="4109" spans="1:3" ht="16.95" customHeight="1" x14ac:dyDescent="0.3">
      <c r="A4109" s="943"/>
      <c r="B4109" s="943"/>
      <c r="C4109" s="943"/>
    </row>
    <row r="4110" spans="1:3" ht="16.95" customHeight="1" x14ac:dyDescent="0.3">
      <c r="A4110" s="943"/>
      <c r="B4110" s="943"/>
      <c r="C4110" s="943"/>
    </row>
    <row r="4111" spans="1:3" ht="16.95" customHeight="1" x14ac:dyDescent="0.3">
      <c r="A4111" s="943"/>
      <c r="B4111" s="943"/>
      <c r="C4111" s="943"/>
    </row>
    <row r="4112" spans="1:3" ht="16.95" customHeight="1" x14ac:dyDescent="0.3">
      <c r="A4112" s="943"/>
      <c r="B4112" s="943"/>
      <c r="C4112" s="943"/>
    </row>
    <row r="4113" spans="1:3" ht="16.95" customHeight="1" x14ac:dyDescent="0.3">
      <c r="A4113" s="943"/>
      <c r="B4113" s="943"/>
      <c r="C4113" s="943"/>
    </row>
    <row r="4114" spans="1:3" ht="16.95" customHeight="1" x14ac:dyDescent="0.3">
      <c r="A4114" s="943"/>
      <c r="B4114" s="943"/>
      <c r="C4114" s="943"/>
    </row>
    <row r="4115" spans="1:3" ht="16.95" customHeight="1" x14ac:dyDescent="0.3">
      <c r="A4115" s="943"/>
      <c r="B4115" s="943"/>
      <c r="C4115" s="943"/>
    </row>
    <row r="4116" spans="1:3" ht="16.95" customHeight="1" x14ac:dyDescent="0.3">
      <c r="A4116" s="943"/>
      <c r="B4116" s="943"/>
      <c r="C4116" s="943"/>
    </row>
    <row r="4117" spans="1:3" ht="16.95" customHeight="1" x14ac:dyDescent="0.3">
      <c r="A4117" s="943"/>
      <c r="B4117" s="943"/>
      <c r="C4117" s="943"/>
    </row>
    <row r="4118" spans="1:3" ht="16.95" customHeight="1" x14ac:dyDescent="0.3">
      <c r="A4118" s="943"/>
      <c r="B4118" s="943"/>
      <c r="C4118" s="943"/>
    </row>
    <row r="4119" spans="1:3" ht="16.95" customHeight="1" x14ac:dyDescent="0.3">
      <c r="A4119" s="943"/>
      <c r="B4119" s="943"/>
      <c r="C4119" s="943"/>
    </row>
    <row r="4120" spans="1:3" ht="16.95" customHeight="1" x14ac:dyDescent="0.3">
      <c r="A4120" s="943"/>
      <c r="B4120" s="943"/>
      <c r="C4120" s="943"/>
    </row>
    <row r="4121" spans="1:3" ht="16.95" customHeight="1" x14ac:dyDescent="0.3">
      <c r="A4121" s="943"/>
      <c r="B4121" s="943"/>
      <c r="C4121" s="943"/>
    </row>
    <row r="4122" spans="1:3" ht="16.95" customHeight="1" x14ac:dyDescent="0.3">
      <c r="A4122" s="943"/>
      <c r="B4122" s="943"/>
      <c r="C4122" s="943"/>
    </row>
    <row r="4123" spans="1:3" ht="16.95" customHeight="1" x14ac:dyDescent="0.3">
      <c r="A4123" s="943"/>
      <c r="B4123" s="943"/>
      <c r="C4123" s="943"/>
    </row>
    <row r="4124" spans="1:3" ht="16.95" customHeight="1" x14ac:dyDescent="0.3">
      <c r="A4124" s="943"/>
      <c r="B4124" s="943"/>
      <c r="C4124" s="943"/>
    </row>
    <row r="4125" spans="1:3" ht="16.95" customHeight="1" x14ac:dyDescent="0.3">
      <c r="A4125" s="943"/>
      <c r="B4125" s="943"/>
      <c r="C4125" s="943"/>
    </row>
    <row r="4126" spans="1:3" ht="16.95" customHeight="1" x14ac:dyDescent="0.3">
      <c r="A4126" s="943"/>
      <c r="B4126" s="943"/>
      <c r="C4126" s="943"/>
    </row>
    <row r="4127" spans="1:3" ht="16.95" customHeight="1" x14ac:dyDescent="0.3">
      <c r="A4127" s="943"/>
      <c r="B4127" s="943"/>
      <c r="C4127" s="943"/>
    </row>
    <row r="4128" spans="1:3" ht="16.95" customHeight="1" x14ac:dyDescent="0.3">
      <c r="A4128" s="943"/>
      <c r="B4128" s="943"/>
      <c r="C4128" s="943"/>
    </row>
    <row r="4129" spans="1:3" ht="16.95" customHeight="1" x14ac:dyDescent="0.3">
      <c r="A4129" s="943"/>
      <c r="B4129" s="943"/>
      <c r="C4129" s="943"/>
    </row>
    <row r="4130" spans="1:3" ht="16.95" customHeight="1" x14ac:dyDescent="0.3">
      <c r="A4130" s="943"/>
      <c r="B4130" s="943"/>
      <c r="C4130" s="943"/>
    </row>
    <row r="4131" spans="1:3" ht="16.95" customHeight="1" x14ac:dyDescent="0.3">
      <c r="A4131" s="943"/>
      <c r="B4131" s="943"/>
      <c r="C4131" s="943"/>
    </row>
    <row r="4132" spans="1:3" ht="16.95" customHeight="1" x14ac:dyDescent="0.3">
      <c r="A4132" s="943"/>
      <c r="B4132" s="943"/>
      <c r="C4132" s="943"/>
    </row>
    <row r="4133" spans="1:3" ht="16.95" customHeight="1" x14ac:dyDescent="0.3">
      <c r="A4133" s="943"/>
      <c r="B4133" s="943"/>
      <c r="C4133" s="943"/>
    </row>
    <row r="4134" spans="1:3" ht="16.95" customHeight="1" x14ac:dyDescent="0.3">
      <c r="A4134" s="943"/>
      <c r="B4134" s="943"/>
      <c r="C4134" s="943"/>
    </row>
    <row r="4135" spans="1:3" ht="16.95" customHeight="1" x14ac:dyDescent="0.3">
      <c r="A4135" s="943"/>
      <c r="B4135" s="943"/>
      <c r="C4135" s="943"/>
    </row>
    <row r="4136" spans="1:3" ht="16.95" customHeight="1" x14ac:dyDescent="0.3">
      <c r="A4136" s="943"/>
      <c r="B4136" s="943"/>
      <c r="C4136" s="943"/>
    </row>
    <row r="4137" spans="1:3" ht="16.95" customHeight="1" x14ac:dyDescent="0.3">
      <c r="A4137" s="943"/>
      <c r="B4137" s="943"/>
      <c r="C4137" s="943"/>
    </row>
    <row r="4138" spans="1:3" ht="16.95" customHeight="1" x14ac:dyDescent="0.3">
      <c r="A4138" s="943"/>
      <c r="B4138" s="943"/>
      <c r="C4138" s="943"/>
    </row>
    <row r="4139" spans="1:3" ht="16.95" customHeight="1" x14ac:dyDescent="0.3">
      <c r="A4139" s="943"/>
      <c r="B4139" s="943"/>
      <c r="C4139" s="943"/>
    </row>
    <row r="4140" spans="1:3" ht="16.95" customHeight="1" x14ac:dyDescent="0.3">
      <c r="A4140" s="943"/>
      <c r="B4140" s="943"/>
      <c r="C4140" s="943"/>
    </row>
    <row r="4141" spans="1:3" ht="16.95" customHeight="1" x14ac:dyDescent="0.3">
      <c r="A4141" s="943"/>
      <c r="B4141" s="943"/>
      <c r="C4141" s="943"/>
    </row>
    <row r="4142" spans="1:3" ht="16.95" customHeight="1" x14ac:dyDescent="0.3">
      <c r="A4142" s="943"/>
      <c r="B4142" s="943"/>
      <c r="C4142" s="943"/>
    </row>
    <row r="4143" spans="1:3" ht="16.95" customHeight="1" x14ac:dyDescent="0.3">
      <c r="A4143" s="943"/>
      <c r="B4143" s="943"/>
      <c r="C4143" s="943"/>
    </row>
    <row r="4144" spans="1:3" ht="16.95" customHeight="1" x14ac:dyDescent="0.3">
      <c r="A4144" s="943"/>
      <c r="B4144" s="943"/>
      <c r="C4144" s="943"/>
    </row>
    <row r="4145" spans="1:3" ht="16.95" customHeight="1" x14ac:dyDescent="0.3">
      <c r="A4145" s="943"/>
      <c r="B4145" s="943"/>
      <c r="C4145" s="943"/>
    </row>
    <row r="4146" spans="1:3" ht="16.95" customHeight="1" x14ac:dyDescent="0.3">
      <c r="A4146" s="943"/>
      <c r="B4146" s="943"/>
      <c r="C4146" s="943"/>
    </row>
    <row r="4147" spans="1:3" ht="16.95" customHeight="1" x14ac:dyDescent="0.3">
      <c r="A4147" s="943"/>
      <c r="B4147" s="943"/>
      <c r="C4147" s="943"/>
    </row>
    <row r="4148" spans="1:3" ht="16.95" customHeight="1" x14ac:dyDescent="0.3">
      <c r="A4148" s="943"/>
      <c r="B4148" s="943"/>
      <c r="C4148" s="943"/>
    </row>
    <row r="4149" spans="1:3" ht="16.95" customHeight="1" x14ac:dyDescent="0.3">
      <c r="A4149" s="943"/>
      <c r="B4149" s="943"/>
      <c r="C4149" s="943"/>
    </row>
    <row r="4150" spans="1:3" ht="16.95" customHeight="1" x14ac:dyDescent="0.3">
      <c r="A4150" s="943"/>
      <c r="B4150" s="943"/>
      <c r="C4150" s="943"/>
    </row>
    <row r="4151" spans="1:3" ht="16.95" customHeight="1" x14ac:dyDescent="0.3">
      <c r="A4151" s="943"/>
      <c r="B4151" s="943"/>
      <c r="C4151" s="943"/>
    </row>
    <row r="4152" spans="1:3" ht="16.95" customHeight="1" x14ac:dyDescent="0.3">
      <c r="A4152" s="943"/>
      <c r="B4152" s="943"/>
      <c r="C4152" s="943"/>
    </row>
    <row r="4153" spans="1:3" ht="16.95" customHeight="1" x14ac:dyDescent="0.3">
      <c r="A4153" s="943"/>
      <c r="B4153" s="943"/>
      <c r="C4153" s="943"/>
    </row>
    <row r="4154" spans="1:3" ht="16.95" customHeight="1" x14ac:dyDescent="0.3">
      <c r="A4154" s="943"/>
      <c r="B4154" s="943"/>
      <c r="C4154" s="943"/>
    </row>
    <row r="4155" spans="1:3" ht="16.95" customHeight="1" x14ac:dyDescent="0.3">
      <c r="A4155" s="943"/>
      <c r="B4155" s="943"/>
      <c r="C4155" s="943"/>
    </row>
    <row r="4156" spans="1:3" ht="16.95" customHeight="1" x14ac:dyDescent="0.3">
      <c r="A4156" s="943"/>
      <c r="B4156" s="943"/>
      <c r="C4156" s="943"/>
    </row>
    <row r="4157" spans="1:3" ht="16.95" customHeight="1" x14ac:dyDescent="0.3">
      <c r="A4157" s="943"/>
      <c r="B4157" s="943"/>
      <c r="C4157" s="943"/>
    </row>
    <row r="4158" spans="1:3" ht="16.95" customHeight="1" x14ac:dyDescent="0.3">
      <c r="A4158" s="943"/>
      <c r="B4158" s="943"/>
      <c r="C4158" s="943"/>
    </row>
    <row r="4159" spans="1:3" ht="16.95" customHeight="1" x14ac:dyDescent="0.3">
      <c r="A4159" s="943"/>
      <c r="B4159" s="943"/>
      <c r="C4159" s="943"/>
    </row>
    <row r="4160" spans="1:3" ht="16.95" customHeight="1" x14ac:dyDescent="0.3">
      <c r="A4160" s="943"/>
      <c r="B4160" s="943"/>
      <c r="C4160" s="943"/>
    </row>
    <row r="4161" spans="1:3" ht="16.95" customHeight="1" x14ac:dyDescent="0.3">
      <c r="A4161" s="943"/>
      <c r="B4161" s="943"/>
      <c r="C4161" s="943"/>
    </row>
    <row r="4162" spans="1:3" ht="16.95" customHeight="1" x14ac:dyDescent="0.3">
      <c r="A4162" s="943"/>
      <c r="B4162" s="943"/>
      <c r="C4162" s="943"/>
    </row>
    <row r="4163" spans="1:3" ht="16.95" customHeight="1" x14ac:dyDescent="0.3">
      <c r="A4163" s="943"/>
      <c r="B4163" s="943"/>
      <c r="C4163" s="943"/>
    </row>
    <row r="4164" spans="1:3" ht="16.95" customHeight="1" x14ac:dyDescent="0.3">
      <c r="A4164" s="943"/>
      <c r="B4164" s="943"/>
      <c r="C4164" s="943"/>
    </row>
    <row r="4165" spans="1:3" ht="16.95" customHeight="1" x14ac:dyDescent="0.3">
      <c r="A4165" s="943"/>
      <c r="B4165" s="943"/>
      <c r="C4165" s="943"/>
    </row>
    <row r="4166" spans="1:3" ht="16.95" customHeight="1" x14ac:dyDescent="0.3">
      <c r="A4166" s="943"/>
      <c r="B4166" s="943"/>
      <c r="C4166" s="943"/>
    </row>
    <row r="4167" spans="1:3" ht="16.95" customHeight="1" x14ac:dyDescent="0.3">
      <c r="A4167" s="943"/>
      <c r="B4167" s="943"/>
      <c r="C4167" s="943"/>
    </row>
    <row r="4168" spans="1:3" ht="16.95" customHeight="1" x14ac:dyDescent="0.3">
      <c r="A4168" s="943"/>
      <c r="B4168" s="943"/>
      <c r="C4168" s="943"/>
    </row>
    <row r="4169" spans="1:3" ht="16.95" customHeight="1" x14ac:dyDescent="0.3">
      <c r="A4169" s="943"/>
      <c r="B4169" s="943"/>
      <c r="C4169" s="943"/>
    </row>
    <row r="4170" spans="1:3" ht="16.95" customHeight="1" x14ac:dyDescent="0.3">
      <c r="A4170" s="943"/>
      <c r="B4170" s="943"/>
      <c r="C4170" s="943"/>
    </row>
    <row r="4171" spans="1:3" ht="16.95" customHeight="1" x14ac:dyDescent="0.3">
      <c r="A4171" s="943"/>
      <c r="B4171" s="943"/>
      <c r="C4171" s="943"/>
    </row>
    <row r="4172" spans="1:3" ht="16.95" customHeight="1" x14ac:dyDescent="0.3">
      <c r="A4172" s="943"/>
      <c r="B4172" s="943"/>
      <c r="C4172" s="943"/>
    </row>
    <row r="4173" spans="1:3" ht="16.95" customHeight="1" x14ac:dyDescent="0.3">
      <c r="A4173" s="943"/>
      <c r="B4173" s="943"/>
      <c r="C4173" s="943"/>
    </row>
    <row r="4174" spans="1:3" ht="16.95" customHeight="1" x14ac:dyDescent="0.3">
      <c r="A4174" s="943"/>
      <c r="B4174" s="943"/>
      <c r="C4174" s="943"/>
    </row>
    <row r="4175" spans="1:3" ht="16.95" customHeight="1" x14ac:dyDescent="0.3">
      <c r="A4175" s="943"/>
      <c r="B4175" s="943"/>
      <c r="C4175" s="943"/>
    </row>
    <row r="4176" spans="1:3" ht="16.95" customHeight="1" x14ac:dyDescent="0.3">
      <c r="A4176" s="943"/>
      <c r="B4176" s="943"/>
      <c r="C4176" s="943"/>
    </row>
    <row r="4177" spans="1:3" ht="16.95" customHeight="1" x14ac:dyDescent="0.3">
      <c r="A4177" s="943"/>
      <c r="B4177" s="943"/>
      <c r="C4177" s="943"/>
    </row>
    <row r="4178" spans="1:3" ht="16.95" customHeight="1" x14ac:dyDescent="0.3">
      <c r="A4178" s="943"/>
      <c r="B4178" s="943"/>
      <c r="C4178" s="943"/>
    </row>
    <row r="4179" spans="1:3" ht="16.95" customHeight="1" x14ac:dyDescent="0.3">
      <c r="A4179" s="943"/>
      <c r="B4179" s="943"/>
      <c r="C4179" s="943"/>
    </row>
    <row r="4180" spans="1:3" ht="16.95" customHeight="1" x14ac:dyDescent="0.3">
      <c r="A4180" s="943"/>
      <c r="B4180" s="943"/>
      <c r="C4180" s="943"/>
    </row>
    <row r="4181" spans="1:3" ht="16.95" customHeight="1" x14ac:dyDescent="0.3">
      <c r="A4181" s="943"/>
      <c r="B4181" s="943"/>
      <c r="C4181" s="943"/>
    </row>
    <row r="4182" spans="1:3" ht="16.95" customHeight="1" x14ac:dyDescent="0.3">
      <c r="A4182" s="943"/>
      <c r="B4182" s="943"/>
      <c r="C4182" s="943"/>
    </row>
    <row r="4183" spans="1:3" ht="16.95" customHeight="1" x14ac:dyDescent="0.3">
      <c r="A4183" s="943"/>
      <c r="B4183" s="943"/>
      <c r="C4183" s="943"/>
    </row>
    <row r="4184" spans="1:3" ht="16.95" customHeight="1" x14ac:dyDescent="0.3">
      <c r="A4184" s="943"/>
      <c r="B4184" s="943"/>
      <c r="C4184" s="943"/>
    </row>
    <row r="4185" spans="1:3" ht="16.95" customHeight="1" x14ac:dyDescent="0.3">
      <c r="A4185" s="943"/>
      <c r="B4185" s="943"/>
      <c r="C4185" s="943"/>
    </row>
    <row r="4186" spans="1:3" ht="16.95" customHeight="1" x14ac:dyDescent="0.3">
      <c r="A4186" s="943"/>
      <c r="B4186" s="943"/>
      <c r="C4186" s="943"/>
    </row>
    <row r="4187" spans="1:3" ht="16.95" customHeight="1" x14ac:dyDescent="0.3">
      <c r="A4187" s="943"/>
      <c r="B4187" s="943"/>
      <c r="C4187" s="943"/>
    </row>
    <row r="4188" spans="1:3" ht="16.95" customHeight="1" x14ac:dyDescent="0.3">
      <c r="A4188" s="943"/>
      <c r="B4188" s="943"/>
      <c r="C4188" s="943"/>
    </row>
    <row r="4189" spans="1:3" ht="16.95" customHeight="1" x14ac:dyDescent="0.3">
      <c r="A4189" s="943"/>
      <c r="B4189" s="943"/>
      <c r="C4189" s="943"/>
    </row>
    <row r="4190" spans="1:3" ht="16.95" customHeight="1" x14ac:dyDescent="0.3">
      <c r="A4190" s="943"/>
      <c r="B4190" s="943"/>
      <c r="C4190" s="943"/>
    </row>
    <row r="4191" spans="1:3" ht="16.95" customHeight="1" x14ac:dyDescent="0.3">
      <c r="A4191" s="943"/>
      <c r="B4191" s="943"/>
      <c r="C4191" s="943"/>
    </row>
    <row r="4192" spans="1:3" ht="16.95" customHeight="1" x14ac:dyDescent="0.3">
      <c r="A4192" s="943"/>
      <c r="B4192" s="943"/>
      <c r="C4192" s="943"/>
    </row>
    <row r="4193" spans="1:3" ht="16.95" customHeight="1" x14ac:dyDescent="0.3">
      <c r="A4193" s="943"/>
      <c r="B4193" s="943"/>
      <c r="C4193" s="943"/>
    </row>
    <row r="4194" spans="1:3" ht="16.95" customHeight="1" x14ac:dyDescent="0.3">
      <c r="A4194" s="943"/>
      <c r="B4194" s="943"/>
      <c r="C4194" s="943"/>
    </row>
    <row r="4195" spans="1:3" ht="16.95" customHeight="1" x14ac:dyDescent="0.3">
      <c r="A4195" s="943"/>
      <c r="B4195" s="943"/>
      <c r="C4195" s="943"/>
    </row>
    <row r="4196" spans="1:3" ht="16.95" customHeight="1" x14ac:dyDescent="0.3">
      <c r="A4196" s="943"/>
      <c r="B4196" s="943"/>
      <c r="C4196" s="943"/>
    </row>
    <row r="4197" spans="1:3" ht="16.95" customHeight="1" x14ac:dyDescent="0.3">
      <c r="A4197" s="943"/>
      <c r="B4197" s="943"/>
      <c r="C4197" s="943"/>
    </row>
    <row r="4198" spans="1:3" ht="16.95" customHeight="1" x14ac:dyDescent="0.3">
      <c r="A4198" s="943"/>
      <c r="B4198" s="943"/>
      <c r="C4198" s="943"/>
    </row>
    <row r="4199" spans="1:3" ht="16.95" customHeight="1" x14ac:dyDescent="0.3">
      <c r="A4199" s="943"/>
      <c r="B4199" s="943"/>
      <c r="C4199" s="943"/>
    </row>
    <row r="4200" spans="1:3" ht="16.95" customHeight="1" x14ac:dyDescent="0.3">
      <c r="A4200" s="943"/>
      <c r="B4200" s="943"/>
      <c r="C4200" s="943"/>
    </row>
    <row r="4201" spans="1:3" ht="16.95" customHeight="1" x14ac:dyDescent="0.3">
      <c r="A4201" s="943"/>
      <c r="B4201" s="943"/>
      <c r="C4201" s="943"/>
    </row>
    <row r="4202" spans="1:3" ht="16.95" customHeight="1" x14ac:dyDescent="0.3">
      <c r="A4202" s="943"/>
      <c r="B4202" s="943"/>
      <c r="C4202" s="943"/>
    </row>
    <row r="4203" spans="1:3" ht="16.95" customHeight="1" x14ac:dyDescent="0.3">
      <c r="A4203" s="943"/>
      <c r="B4203" s="943"/>
      <c r="C4203" s="943"/>
    </row>
    <row r="4204" spans="1:3" ht="16.95" customHeight="1" x14ac:dyDescent="0.3">
      <c r="A4204" s="943"/>
      <c r="B4204" s="943"/>
      <c r="C4204" s="943"/>
    </row>
    <row r="4205" spans="1:3" ht="16.95" customHeight="1" x14ac:dyDescent="0.3">
      <c r="A4205" s="943"/>
      <c r="B4205" s="943"/>
      <c r="C4205" s="943"/>
    </row>
    <row r="4206" spans="1:3" ht="16.95" customHeight="1" x14ac:dyDescent="0.3">
      <c r="A4206" s="943"/>
      <c r="B4206" s="943"/>
      <c r="C4206" s="943"/>
    </row>
    <row r="4207" spans="1:3" ht="16.95" customHeight="1" x14ac:dyDescent="0.3">
      <c r="A4207" s="943"/>
      <c r="B4207" s="943"/>
      <c r="C4207" s="943"/>
    </row>
    <row r="4208" spans="1:3" ht="16.95" customHeight="1" x14ac:dyDescent="0.3">
      <c r="A4208" s="943"/>
      <c r="B4208" s="943"/>
      <c r="C4208" s="943"/>
    </row>
    <row r="4209" spans="1:3" ht="16.95" customHeight="1" x14ac:dyDescent="0.3">
      <c r="A4209" s="943"/>
      <c r="B4209" s="943"/>
      <c r="C4209" s="943"/>
    </row>
    <row r="4210" spans="1:3" ht="16.95" customHeight="1" x14ac:dyDescent="0.3">
      <c r="A4210" s="943"/>
      <c r="B4210" s="943"/>
      <c r="C4210" s="943"/>
    </row>
    <row r="4211" spans="1:3" ht="16.95" customHeight="1" x14ac:dyDescent="0.3">
      <c r="A4211" s="943"/>
      <c r="B4211" s="943"/>
      <c r="C4211" s="943"/>
    </row>
    <row r="4212" spans="1:3" ht="16.95" customHeight="1" x14ac:dyDescent="0.3">
      <c r="A4212" s="943"/>
      <c r="B4212" s="943"/>
      <c r="C4212" s="943"/>
    </row>
    <row r="4213" spans="1:3" ht="16.95" customHeight="1" x14ac:dyDescent="0.3">
      <c r="A4213" s="943"/>
      <c r="B4213" s="943"/>
      <c r="C4213" s="943"/>
    </row>
    <row r="4214" spans="1:3" ht="16.95" customHeight="1" x14ac:dyDescent="0.3">
      <c r="A4214" s="943"/>
      <c r="B4214" s="943"/>
      <c r="C4214" s="943"/>
    </row>
    <row r="4215" spans="1:3" ht="16.95" customHeight="1" x14ac:dyDescent="0.3">
      <c r="A4215" s="943"/>
      <c r="B4215" s="943"/>
      <c r="C4215" s="943"/>
    </row>
    <row r="4216" spans="1:3" ht="16.95" customHeight="1" x14ac:dyDescent="0.3">
      <c r="A4216" s="943"/>
      <c r="B4216" s="943"/>
      <c r="C4216" s="943"/>
    </row>
    <row r="4217" spans="1:3" ht="16.95" customHeight="1" x14ac:dyDescent="0.3">
      <c r="A4217" s="943"/>
      <c r="B4217" s="943"/>
      <c r="C4217" s="943"/>
    </row>
    <row r="4218" spans="1:3" ht="16.95" customHeight="1" x14ac:dyDescent="0.3">
      <c r="A4218" s="943"/>
      <c r="B4218" s="943"/>
      <c r="C4218" s="943"/>
    </row>
    <row r="4219" spans="1:3" ht="16.95" customHeight="1" x14ac:dyDescent="0.3">
      <c r="A4219" s="943"/>
      <c r="B4219" s="943"/>
      <c r="C4219" s="943"/>
    </row>
    <row r="4220" spans="1:3" ht="16.95" customHeight="1" x14ac:dyDescent="0.3">
      <c r="A4220" s="943"/>
      <c r="B4220" s="943"/>
      <c r="C4220" s="943"/>
    </row>
    <row r="4221" spans="1:3" ht="16.95" customHeight="1" x14ac:dyDescent="0.3">
      <c r="A4221" s="943"/>
      <c r="B4221" s="943"/>
      <c r="C4221" s="943"/>
    </row>
    <row r="4222" spans="1:3" ht="16.95" customHeight="1" x14ac:dyDescent="0.3">
      <c r="A4222" s="943"/>
      <c r="B4222" s="943"/>
      <c r="C4222" s="943"/>
    </row>
    <row r="4223" spans="1:3" ht="16.95" customHeight="1" x14ac:dyDescent="0.3">
      <c r="A4223" s="943"/>
      <c r="B4223" s="943"/>
      <c r="C4223" s="943"/>
    </row>
    <row r="4224" spans="1:3" ht="16.95" customHeight="1" x14ac:dyDescent="0.3">
      <c r="A4224" s="943"/>
      <c r="B4224" s="943"/>
      <c r="C4224" s="943"/>
    </row>
    <row r="4225" spans="1:3" ht="16.95" customHeight="1" x14ac:dyDescent="0.3">
      <c r="A4225" s="943"/>
      <c r="B4225" s="943"/>
      <c r="C4225" s="943"/>
    </row>
    <row r="4226" spans="1:3" ht="16.95" customHeight="1" x14ac:dyDescent="0.3">
      <c r="A4226" s="943"/>
      <c r="B4226" s="943"/>
      <c r="C4226" s="943"/>
    </row>
    <row r="4227" spans="1:3" ht="16.95" customHeight="1" x14ac:dyDescent="0.3">
      <c r="A4227" s="943"/>
      <c r="B4227" s="943"/>
      <c r="C4227" s="943"/>
    </row>
    <row r="4228" spans="1:3" ht="16.95" customHeight="1" x14ac:dyDescent="0.3">
      <c r="A4228" s="943"/>
      <c r="B4228" s="943"/>
      <c r="C4228" s="943"/>
    </row>
    <row r="4229" spans="1:3" ht="16.95" customHeight="1" x14ac:dyDescent="0.3">
      <c r="A4229" s="943"/>
      <c r="B4229" s="943"/>
      <c r="C4229" s="943"/>
    </row>
    <row r="4230" spans="1:3" ht="16.95" customHeight="1" x14ac:dyDescent="0.3">
      <c r="A4230" s="943"/>
      <c r="B4230" s="943"/>
      <c r="C4230" s="943"/>
    </row>
    <row r="4231" spans="1:3" ht="16.95" customHeight="1" x14ac:dyDescent="0.3">
      <c r="A4231" s="943"/>
      <c r="B4231" s="943"/>
      <c r="C4231" s="943"/>
    </row>
    <row r="4232" spans="1:3" ht="16.95" customHeight="1" x14ac:dyDescent="0.3">
      <c r="A4232" s="943"/>
      <c r="B4232" s="943"/>
      <c r="C4232" s="943"/>
    </row>
    <row r="4233" spans="1:3" ht="16.95" customHeight="1" x14ac:dyDescent="0.3">
      <c r="A4233" s="943"/>
      <c r="B4233" s="943"/>
      <c r="C4233" s="943"/>
    </row>
    <row r="4234" spans="1:3" ht="16.95" customHeight="1" x14ac:dyDescent="0.3">
      <c r="A4234" s="943"/>
      <c r="B4234" s="943"/>
      <c r="C4234" s="943"/>
    </row>
    <row r="4235" spans="1:3" ht="16.95" customHeight="1" x14ac:dyDescent="0.3">
      <c r="A4235" s="943"/>
      <c r="B4235" s="943"/>
      <c r="C4235" s="943"/>
    </row>
    <row r="4236" spans="1:3" ht="16.95" customHeight="1" x14ac:dyDescent="0.3">
      <c r="A4236" s="943"/>
      <c r="B4236" s="943"/>
      <c r="C4236" s="943"/>
    </row>
    <row r="4237" spans="1:3" ht="16.95" customHeight="1" x14ac:dyDescent="0.3">
      <c r="A4237" s="943"/>
      <c r="B4237" s="943"/>
      <c r="C4237" s="943"/>
    </row>
    <row r="4238" spans="1:3" ht="16.95" customHeight="1" x14ac:dyDescent="0.3">
      <c r="A4238" s="943"/>
      <c r="B4238" s="943"/>
      <c r="C4238" s="943"/>
    </row>
    <row r="4239" spans="1:3" ht="16.95" customHeight="1" x14ac:dyDescent="0.3">
      <c r="A4239" s="943"/>
      <c r="B4239" s="943"/>
      <c r="C4239" s="943"/>
    </row>
    <row r="4240" spans="1:3" ht="16.95" customHeight="1" x14ac:dyDescent="0.3">
      <c r="A4240" s="943"/>
      <c r="B4240" s="943"/>
      <c r="C4240" s="943"/>
    </row>
    <row r="4241" spans="1:3" ht="16.95" customHeight="1" x14ac:dyDescent="0.3">
      <c r="A4241" s="943"/>
      <c r="B4241" s="943"/>
      <c r="C4241" s="943"/>
    </row>
    <row r="4242" spans="1:3" ht="16.95" customHeight="1" x14ac:dyDescent="0.3">
      <c r="A4242" s="943"/>
      <c r="B4242" s="943"/>
      <c r="C4242" s="943"/>
    </row>
    <row r="4243" spans="1:3" ht="16.95" customHeight="1" x14ac:dyDescent="0.3">
      <c r="A4243" s="943"/>
      <c r="B4243" s="943"/>
      <c r="C4243" s="943"/>
    </row>
    <row r="4244" spans="1:3" ht="16.95" customHeight="1" x14ac:dyDescent="0.3">
      <c r="A4244" s="943"/>
      <c r="B4244" s="943"/>
      <c r="C4244" s="943"/>
    </row>
    <row r="4245" spans="1:3" ht="16.95" customHeight="1" x14ac:dyDescent="0.3">
      <c r="A4245" s="943"/>
      <c r="B4245" s="943"/>
      <c r="C4245" s="943"/>
    </row>
    <row r="4246" spans="1:3" ht="16.95" customHeight="1" x14ac:dyDescent="0.3">
      <c r="A4246" s="943"/>
      <c r="B4246" s="943"/>
      <c r="C4246" s="943"/>
    </row>
    <row r="4247" spans="1:3" ht="16.95" customHeight="1" x14ac:dyDescent="0.3">
      <c r="A4247" s="943"/>
      <c r="B4247" s="943"/>
      <c r="C4247" s="943"/>
    </row>
    <row r="4248" spans="1:3" ht="16.95" customHeight="1" x14ac:dyDescent="0.3">
      <c r="A4248" s="943"/>
      <c r="B4248" s="943"/>
      <c r="C4248" s="943"/>
    </row>
    <row r="4249" spans="1:3" ht="16.95" customHeight="1" x14ac:dyDescent="0.3">
      <c r="A4249" s="943"/>
      <c r="B4249" s="943"/>
      <c r="C4249" s="943"/>
    </row>
    <row r="4250" spans="1:3" ht="16.95" customHeight="1" x14ac:dyDescent="0.3">
      <c r="A4250" s="943"/>
      <c r="B4250" s="943"/>
      <c r="C4250" s="943"/>
    </row>
    <row r="4251" spans="1:3" ht="16.95" customHeight="1" x14ac:dyDescent="0.3">
      <c r="A4251" s="943"/>
      <c r="B4251" s="943"/>
      <c r="C4251" s="943"/>
    </row>
    <row r="4252" spans="1:3" ht="16.95" customHeight="1" x14ac:dyDescent="0.3">
      <c r="A4252" s="943"/>
      <c r="B4252" s="943"/>
      <c r="C4252" s="943"/>
    </row>
    <row r="4253" spans="1:3" ht="16.95" customHeight="1" x14ac:dyDescent="0.3">
      <c r="A4253" s="943"/>
      <c r="B4253" s="943"/>
      <c r="C4253" s="943"/>
    </row>
    <row r="4254" spans="1:3" ht="16.95" customHeight="1" x14ac:dyDescent="0.3">
      <c r="A4254" s="943"/>
      <c r="B4254" s="943"/>
      <c r="C4254" s="943"/>
    </row>
    <row r="4255" spans="1:3" ht="16.95" customHeight="1" x14ac:dyDescent="0.3">
      <c r="A4255" s="943"/>
      <c r="B4255" s="943"/>
      <c r="C4255" s="943"/>
    </row>
    <row r="4256" spans="1:3" ht="16.95" customHeight="1" x14ac:dyDescent="0.3">
      <c r="A4256" s="943"/>
      <c r="B4256" s="943"/>
      <c r="C4256" s="943"/>
    </row>
    <row r="4257" spans="1:3" ht="16.95" customHeight="1" x14ac:dyDescent="0.3">
      <c r="A4257" s="943"/>
      <c r="B4257" s="943"/>
      <c r="C4257" s="943"/>
    </row>
    <row r="4258" spans="1:3" ht="16.95" customHeight="1" x14ac:dyDescent="0.3">
      <c r="A4258" s="943"/>
      <c r="B4258" s="943"/>
      <c r="C4258" s="943"/>
    </row>
    <row r="4259" spans="1:3" ht="16.95" customHeight="1" x14ac:dyDescent="0.3">
      <c r="A4259" s="943"/>
      <c r="B4259" s="943"/>
      <c r="C4259" s="943"/>
    </row>
    <row r="4260" spans="1:3" ht="16.95" customHeight="1" x14ac:dyDescent="0.3">
      <c r="A4260" s="943"/>
      <c r="B4260" s="943"/>
      <c r="C4260" s="943"/>
    </row>
    <row r="4261" spans="1:3" ht="16.95" customHeight="1" x14ac:dyDescent="0.3">
      <c r="A4261" s="943"/>
      <c r="B4261" s="943"/>
      <c r="C4261" s="943"/>
    </row>
    <row r="4262" spans="1:3" ht="16.95" customHeight="1" x14ac:dyDescent="0.3">
      <c r="A4262" s="943"/>
      <c r="B4262" s="943"/>
      <c r="C4262" s="943"/>
    </row>
    <row r="4263" spans="1:3" ht="16.95" customHeight="1" x14ac:dyDescent="0.3">
      <c r="A4263" s="943"/>
      <c r="B4263" s="943"/>
      <c r="C4263" s="943"/>
    </row>
    <row r="4264" spans="1:3" ht="16.95" customHeight="1" x14ac:dyDescent="0.3">
      <c r="A4264" s="943"/>
      <c r="B4264" s="943"/>
      <c r="C4264" s="943"/>
    </row>
    <row r="4265" spans="1:3" ht="16.95" customHeight="1" x14ac:dyDescent="0.3">
      <c r="A4265" s="943"/>
      <c r="B4265" s="943"/>
      <c r="C4265" s="943"/>
    </row>
    <row r="4266" spans="1:3" ht="16.95" customHeight="1" x14ac:dyDescent="0.3">
      <c r="A4266" s="943"/>
      <c r="B4266" s="943"/>
      <c r="C4266" s="943"/>
    </row>
    <row r="4267" spans="1:3" ht="16.95" customHeight="1" x14ac:dyDescent="0.3">
      <c r="A4267" s="943"/>
      <c r="B4267" s="943"/>
      <c r="C4267" s="943"/>
    </row>
    <row r="4268" spans="1:3" ht="16.95" customHeight="1" x14ac:dyDescent="0.3">
      <c r="A4268" s="943"/>
      <c r="B4268" s="943"/>
      <c r="C4268" s="943"/>
    </row>
    <row r="4269" spans="1:3" ht="16.95" customHeight="1" x14ac:dyDescent="0.3">
      <c r="A4269" s="943"/>
      <c r="B4269" s="943"/>
      <c r="C4269" s="943"/>
    </row>
    <row r="4270" spans="1:3" ht="16.95" customHeight="1" x14ac:dyDescent="0.3">
      <c r="A4270" s="943"/>
      <c r="B4270" s="943"/>
      <c r="C4270" s="943"/>
    </row>
    <row r="4271" spans="1:3" ht="16.95" customHeight="1" x14ac:dyDescent="0.3">
      <c r="A4271" s="943"/>
      <c r="B4271" s="943"/>
      <c r="C4271" s="943"/>
    </row>
    <row r="4272" spans="1:3" ht="16.95" customHeight="1" x14ac:dyDescent="0.3">
      <c r="A4272" s="943"/>
      <c r="B4272" s="943"/>
      <c r="C4272" s="943"/>
    </row>
    <row r="4273" spans="1:3" ht="16.95" customHeight="1" x14ac:dyDescent="0.3">
      <c r="A4273" s="943"/>
      <c r="B4273" s="943"/>
      <c r="C4273" s="943"/>
    </row>
    <row r="4274" spans="1:3" ht="16.95" customHeight="1" x14ac:dyDescent="0.3">
      <c r="A4274" s="943"/>
      <c r="B4274" s="943"/>
      <c r="C4274" s="943"/>
    </row>
    <row r="4275" spans="1:3" ht="16.95" customHeight="1" x14ac:dyDescent="0.3">
      <c r="A4275" s="943"/>
      <c r="B4275" s="943"/>
      <c r="C4275" s="943"/>
    </row>
    <row r="4276" spans="1:3" ht="16.95" customHeight="1" x14ac:dyDescent="0.3">
      <c r="A4276" s="943"/>
      <c r="B4276" s="943"/>
      <c r="C4276" s="943"/>
    </row>
    <row r="4277" spans="1:3" ht="16.95" customHeight="1" x14ac:dyDescent="0.3">
      <c r="A4277" s="943"/>
      <c r="B4277" s="943"/>
      <c r="C4277" s="943"/>
    </row>
    <row r="4278" spans="1:3" ht="16.95" customHeight="1" x14ac:dyDescent="0.3">
      <c r="A4278" s="943"/>
      <c r="B4278" s="943"/>
      <c r="C4278" s="943"/>
    </row>
    <row r="4279" spans="1:3" ht="16.95" customHeight="1" x14ac:dyDescent="0.3">
      <c r="A4279" s="943"/>
      <c r="B4279" s="943"/>
      <c r="C4279" s="943"/>
    </row>
    <row r="4280" spans="1:3" ht="16.95" customHeight="1" x14ac:dyDescent="0.3">
      <c r="A4280" s="943"/>
      <c r="B4280" s="943"/>
      <c r="C4280" s="943"/>
    </row>
    <row r="4281" spans="1:3" ht="16.95" customHeight="1" x14ac:dyDescent="0.3">
      <c r="A4281" s="943"/>
      <c r="B4281" s="943"/>
      <c r="C4281" s="943"/>
    </row>
    <row r="4282" spans="1:3" ht="16.95" customHeight="1" x14ac:dyDescent="0.3">
      <c r="A4282" s="943"/>
      <c r="B4282" s="943"/>
      <c r="C4282" s="943"/>
    </row>
    <row r="4283" spans="1:3" ht="16.95" customHeight="1" x14ac:dyDescent="0.3">
      <c r="A4283" s="943"/>
      <c r="B4283" s="943"/>
      <c r="C4283" s="943"/>
    </row>
    <row r="4284" spans="1:3" ht="16.95" customHeight="1" x14ac:dyDescent="0.3">
      <c r="A4284" s="943"/>
      <c r="B4284" s="943"/>
      <c r="C4284" s="943"/>
    </row>
    <row r="4285" spans="1:3" ht="16.95" customHeight="1" x14ac:dyDescent="0.3">
      <c r="A4285" s="943"/>
      <c r="B4285" s="943"/>
      <c r="C4285" s="943"/>
    </row>
    <row r="4286" spans="1:3" ht="16.95" customHeight="1" x14ac:dyDescent="0.3">
      <c r="A4286" s="943"/>
      <c r="B4286" s="943"/>
      <c r="C4286" s="943"/>
    </row>
    <row r="4287" spans="1:3" ht="16.95" customHeight="1" x14ac:dyDescent="0.3">
      <c r="A4287" s="943"/>
      <c r="B4287" s="943"/>
      <c r="C4287" s="943"/>
    </row>
    <row r="4288" spans="1:3" ht="16.95" customHeight="1" x14ac:dyDescent="0.3">
      <c r="A4288" s="943"/>
      <c r="B4288" s="943"/>
      <c r="C4288" s="943"/>
    </row>
    <row r="4289" spans="1:3" ht="16.95" customHeight="1" x14ac:dyDescent="0.3">
      <c r="A4289" s="943"/>
      <c r="B4289" s="943"/>
      <c r="C4289" s="943"/>
    </row>
    <row r="4290" spans="1:3" ht="16.95" customHeight="1" x14ac:dyDescent="0.3">
      <c r="A4290" s="943"/>
      <c r="B4290" s="943"/>
      <c r="C4290" s="943"/>
    </row>
    <row r="4291" spans="1:3" ht="16.95" customHeight="1" x14ac:dyDescent="0.3">
      <c r="A4291" s="943"/>
      <c r="B4291" s="943"/>
      <c r="C4291" s="943"/>
    </row>
    <row r="4292" spans="1:3" ht="16.95" customHeight="1" x14ac:dyDescent="0.3">
      <c r="A4292" s="943"/>
      <c r="B4292" s="943"/>
      <c r="C4292" s="943"/>
    </row>
    <row r="4293" spans="1:3" ht="16.95" customHeight="1" x14ac:dyDescent="0.3">
      <c r="A4293" s="943"/>
      <c r="B4293" s="943"/>
      <c r="C4293" s="943"/>
    </row>
    <row r="4294" spans="1:3" ht="16.95" customHeight="1" x14ac:dyDescent="0.3">
      <c r="A4294" s="943"/>
      <c r="B4294" s="943"/>
      <c r="C4294" s="943"/>
    </row>
    <row r="4295" spans="1:3" ht="16.95" customHeight="1" x14ac:dyDescent="0.3">
      <c r="A4295" s="943"/>
      <c r="B4295" s="943"/>
      <c r="C4295" s="943"/>
    </row>
    <row r="4296" spans="1:3" ht="16.95" customHeight="1" x14ac:dyDescent="0.3">
      <c r="A4296" s="943"/>
      <c r="B4296" s="943"/>
      <c r="C4296" s="943"/>
    </row>
    <row r="4297" spans="1:3" ht="16.95" customHeight="1" x14ac:dyDescent="0.3">
      <c r="A4297" s="943"/>
      <c r="B4297" s="943"/>
      <c r="C4297" s="943"/>
    </row>
    <row r="4298" spans="1:3" ht="16.95" customHeight="1" x14ac:dyDescent="0.3">
      <c r="A4298" s="943"/>
      <c r="B4298" s="943"/>
      <c r="C4298" s="943"/>
    </row>
    <row r="4299" spans="1:3" ht="16.95" customHeight="1" x14ac:dyDescent="0.3">
      <c r="A4299" s="943"/>
      <c r="B4299" s="943"/>
      <c r="C4299" s="943"/>
    </row>
    <row r="4300" spans="1:3" ht="16.95" customHeight="1" x14ac:dyDescent="0.3">
      <c r="A4300" s="943"/>
      <c r="B4300" s="943"/>
      <c r="C4300" s="943"/>
    </row>
    <row r="4301" spans="1:3" ht="16.95" customHeight="1" x14ac:dyDescent="0.3">
      <c r="A4301" s="943"/>
      <c r="B4301" s="943"/>
      <c r="C4301" s="943"/>
    </row>
    <row r="4302" spans="1:3" ht="16.95" customHeight="1" x14ac:dyDescent="0.3">
      <c r="A4302" s="943"/>
      <c r="B4302" s="943"/>
      <c r="C4302" s="943"/>
    </row>
    <row r="4303" spans="1:3" ht="16.95" customHeight="1" x14ac:dyDescent="0.3">
      <c r="A4303" s="943"/>
      <c r="B4303" s="943"/>
      <c r="C4303" s="943"/>
    </row>
    <row r="4304" spans="1:3" ht="16.95" customHeight="1" x14ac:dyDescent="0.3">
      <c r="A4304" s="943"/>
      <c r="B4304" s="943"/>
      <c r="C4304" s="943"/>
    </row>
    <row r="4305" spans="1:3" ht="16.95" customHeight="1" x14ac:dyDescent="0.3">
      <c r="A4305" s="943"/>
      <c r="B4305" s="943"/>
      <c r="C4305" s="943"/>
    </row>
    <row r="4306" spans="1:3" ht="16.95" customHeight="1" x14ac:dyDescent="0.3">
      <c r="A4306" s="943"/>
      <c r="B4306" s="943"/>
      <c r="C4306" s="943"/>
    </row>
    <row r="4307" spans="1:3" ht="16.95" customHeight="1" x14ac:dyDescent="0.3">
      <c r="A4307" s="943"/>
      <c r="B4307" s="943"/>
      <c r="C4307" s="943"/>
    </row>
    <row r="4308" spans="1:3" ht="16.95" customHeight="1" x14ac:dyDescent="0.3">
      <c r="A4308" s="943"/>
      <c r="B4308" s="943"/>
      <c r="C4308" s="943"/>
    </row>
    <row r="4309" spans="1:3" ht="16.95" customHeight="1" x14ac:dyDescent="0.3">
      <c r="A4309" s="943"/>
      <c r="B4309" s="943"/>
      <c r="C4309" s="943"/>
    </row>
    <row r="4310" spans="1:3" ht="16.95" customHeight="1" x14ac:dyDescent="0.3">
      <c r="A4310" s="943"/>
      <c r="B4310" s="943"/>
      <c r="C4310" s="943"/>
    </row>
    <row r="4311" spans="1:3" ht="16.95" customHeight="1" x14ac:dyDescent="0.3">
      <c r="A4311" s="943"/>
      <c r="B4311" s="943"/>
      <c r="C4311" s="943"/>
    </row>
    <row r="4312" spans="1:3" ht="16.95" customHeight="1" x14ac:dyDescent="0.3">
      <c r="A4312" s="943"/>
      <c r="B4312" s="943"/>
      <c r="C4312" s="943"/>
    </row>
    <row r="4313" spans="1:3" ht="16.95" customHeight="1" x14ac:dyDescent="0.3">
      <c r="A4313" s="943"/>
      <c r="B4313" s="943"/>
      <c r="C4313" s="943"/>
    </row>
    <row r="4314" spans="1:3" ht="16.95" customHeight="1" x14ac:dyDescent="0.3">
      <c r="A4314" s="943"/>
      <c r="B4314" s="943"/>
      <c r="C4314" s="943"/>
    </row>
    <row r="4315" spans="1:3" ht="16.95" customHeight="1" x14ac:dyDescent="0.3">
      <c r="A4315" s="943"/>
      <c r="B4315" s="943"/>
      <c r="C4315" s="943"/>
    </row>
    <row r="4316" spans="1:3" ht="16.95" customHeight="1" x14ac:dyDescent="0.3">
      <c r="A4316" s="943"/>
      <c r="B4316" s="943"/>
      <c r="C4316" s="943"/>
    </row>
    <row r="4317" spans="1:3" ht="16.95" customHeight="1" x14ac:dyDescent="0.3">
      <c r="A4317" s="943"/>
      <c r="B4317" s="943"/>
      <c r="C4317" s="943"/>
    </row>
    <row r="4318" spans="1:3" ht="16.95" customHeight="1" x14ac:dyDescent="0.3">
      <c r="A4318" s="943"/>
      <c r="B4318" s="943"/>
      <c r="C4318" s="943"/>
    </row>
    <row r="4319" spans="1:3" ht="16.95" customHeight="1" x14ac:dyDescent="0.3">
      <c r="A4319" s="943"/>
      <c r="B4319" s="943"/>
      <c r="C4319" s="943"/>
    </row>
    <row r="4320" spans="1:3" ht="16.95" customHeight="1" x14ac:dyDescent="0.3">
      <c r="A4320" s="943"/>
      <c r="B4320" s="943"/>
      <c r="C4320" s="943"/>
    </row>
    <row r="4321" spans="1:3" ht="16.95" customHeight="1" x14ac:dyDescent="0.3">
      <c r="A4321" s="943"/>
      <c r="B4321" s="943"/>
      <c r="C4321" s="943"/>
    </row>
    <row r="4322" spans="1:3" ht="16.95" customHeight="1" x14ac:dyDescent="0.3">
      <c r="A4322" s="943"/>
      <c r="B4322" s="943"/>
      <c r="C4322" s="943"/>
    </row>
    <row r="4323" spans="1:3" ht="16.95" customHeight="1" x14ac:dyDescent="0.3">
      <c r="A4323" s="943"/>
      <c r="B4323" s="943"/>
      <c r="C4323" s="943"/>
    </row>
    <row r="4324" spans="1:3" ht="16.95" customHeight="1" x14ac:dyDescent="0.3">
      <c r="A4324" s="943"/>
      <c r="B4324" s="943"/>
      <c r="C4324" s="943"/>
    </row>
    <row r="4325" spans="1:3" ht="16.95" customHeight="1" x14ac:dyDescent="0.3">
      <c r="A4325" s="943"/>
      <c r="B4325" s="943"/>
      <c r="C4325" s="943"/>
    </row>
    <row r="4326" spans="1:3" ht="16.95" customHeight="1" x14ac:dyDescent="0.3">
      <c r="A4326" s="943"/>
      <c r="B4326" s="943"/>
      <c r="C4326" s="943"/>
    </row>
    <row r="4327" spans="1:3" ht="16.95" customHeight="1" x14ac:dyDescent="0.3">
      <c r="A4327" s="943"/>
      <c r="B4327" s="943"/>
      <c r="C4327" s="943"/>
    </row>
    <row r="4328" spans="1:3" ht="16.95" customHeight="1" x14ac:dyDescent="0.3">
      <c r="A4328" s="943"/>
      <c r="B4328" s="943"/>
      <c r="C4328" s="943"/>
    </row>
    <row r="4329" spans="1:3" ht="16.95" customHeight="1" x14ac:dyDescent="0.3">
      <c r="A4329" s="943"/>
      <c r="B4329" s="943"/>
      <c r="C4329" s="943"/>
    </row>
    <row r="4330" spans="1:3" ht="16.95" customHeight="1" x14ac:dyDescent="0.3">
      <c r="A4330" s="943"/>
      <c r="B4330" s="943"/>
      <c r="C4330" s="943"/>
    </row>
    <row r="4331" spans="1:3" ht="16.95" customHeight="1" x14ac:dyDescent="0.3">
      <c r="A4331" s="943"/>
      <c r="B4331" s="943"/>
      <c r="C4331" s="943"/>
    </row>
    <row r="4332" spans="1:3" ht="16.95" customHeight="1" x14ac:dyDescent="0.3">
      <c r="A4332" s="943"/>
      <c r="B4332" s="943"/>
      <c r="C4332" s="943"/>
    </row>
    <row r="4333" spans="1:3" ht="16.95" customHeight="1" x14ac:dyDescent="0.3">
      <c r="A4333" s="943"/>
      <c r="B4333" s="943"/>
      <c r="C4333" s="943"/>
    </row>
    <row r="4334" spans="1:3" ht="16.95" customHeight="1" x14ac:dyDescent="0.3">
      <c r="A4334" s="943"/>
      <c r="B4334" s="943"/>
      <c r="C4334" s="943"/>
    </row>
    <row r="4335" spans="1:3" ht="16.95" customHeight="1" x14ac:dyDescent="0.3">
      <c r="A4335" s="943"/>
      <c r="B4335" s="943"/>
      <c r="C4335" s="943"/>
    </row>
    <row r="4336" spans="1:3" ht="16.95" customHeight="1" x14ac:dyDescent="0.3">
      <c r="A4336" s="943"/>
      <c r="B4336" s="943"/>
      <c r="C4336" s="943"/>
    </row>
    <row r="4337" spans="1:3" ht="16.95" customHeight="1" x14ac:dyDescent="0.3">
      <c r="A4337" s="943"/>
      <c r="B4337" s="943"/>
      <c r="C4337" s="943"/>
    </row>
    <row r="4338" spans="1:3" ht="16.95" customHeight="1" x14ac:dyDescent="0.3">
      <c r="A4338" s="943"/>
      <c r="B4338" s="943"/>
      <c r="C4338" s="943"/>
    </row>
    <row r="4339" spans="1:3" ht="16.95" customHeight="1" x14ac:dyDescent="0.3">
      <c r="A4339" s="943"/>
      <c r="B4339" s="943"/>
      <c r="C4339" s="943"/>
    </row>
    <row r="4340" spans="1:3" ht="16.95" customHeight="1" x14ac:dyDescent="0.3">
      <c r="A4340" s="943"/>
      <c r="B4340" s="943"/>
      <c r="C4340" s="943"/>
    </row>
    <row r="4341" spans="1:3" ht="16.95" customHeight="1" x14ac:dyDescent="0.3">
      <c r="A4341" s="943"/>
      <c r="B4341" s="943"/>
      <c r="C4341" s="943"/>
    </row>
    <row r="4342" spans="1:3" ht="16.95" customHeight="1" x14ac:dyDescent="0.3">
      <c r="A4342" s="943"/>
      <c r="B4342" s="943"/>
      <c r="C4342" s="943"/>
    </row>
    <row r="4343" spans="1:3" ht="16.95" customHeight="1" x14ac:dyDescent="0.3">
      <c r="A4343" s="943"/>
      <c r="B4343" s="943"/>
      <c r="C4343" s="943"/>
    </row>
    <row r="4344" spans="1:3" ht="16.95" customHeight="1" x14ac:dyDescent="0.3">
      <c r="A4344" s="943"/>
      <c r="B4344" s="943"/>
      <c r="C4344" s="943"/>
    </row>
    <row r="4345" spans="1:3" ht="16.95" customHeight="1" x14ac:dyDescent="0.3">
      <c r="A4345" s="943"/>
      <c r="B4345" s="943"/>
      <c r="C4345" s="943"/>
    </row>
    <row r="4346" spans="1:3" ht="16.95" customHeight="1" x14ac:dyDescent="0.3">
      <c r="A4346" s="943"/>
      <c r="B4346" s="943"/>
      <c r="C4346" s="943"/>
    </row>
    <row r="4347" spans="1:3" ht="16.95" customHeight="1" x14ac:dyDescent="0.3">
      <c r="A4347" s="943"/>
      <c r="B4347" s="943"/>
      <c r="C4347" s="943"/>
    </row>
    <row r="4348" spans="1:3" ht="16.95" customHeight="1" x14ac:dyDescent="0.3">
      <c r="A4348" s="943"/>
      <c r="B4348" s="943"/>
      <c r="C4348" s="943"/>
    </row>
    <row r="4349" spans="1:3" ht="16.95" customHeight="1" x14ac:dyDescent="0.3">
      <c r="A4349" s="943"/>
      <c r="B4349" s="943"/>
      <c r="C4349" s="943"/>
    </row>
    <row r="4350" spans="1:3" ht="16.95" customHeight="1" x14ac:dyDescent="0.3">
      <c r="A4350" s="943"/>
      <c r="B4350" s="943"/>
      <c r="C4350" s="943"/>
    </row>
    <row r="4351" spans="1:3" ht="16.95" customHeight="1" x14ac:dyDescent="0.3">
      <c r="A4351" s="943"/>
      <c r="B4351" s="943"/>
      <c r="C4351" s="943"/>
    </row>
    <row r="4352" spans="1:3" ht="16.95" customHeight="1" x14ac:dyDescent="0.3">
      <c r="A4352" s="943"/>
      <c r="B4352" s="943"/>
      <c r="C4352" s="943"/>
    </row>
    <row r="4353" spans="1:3" ht="16.95" customHeight="1" x14ac:dyDescent="0.3">
      <c r="A4353" s="943"/>
      <c r="B4353" s="943"/>
      <c r="C4353" s="943"/>
    </row>
    <row r="4354" spans="1:3" ht="16.95" customHeight="1" x14ac:dyDescent="0.3">
      <c r="A4354" s="943"/>
      <c r="B4354" s="943"/>
      <c r="C4354" s="943"/>
    </row>
    <row r="4355" spans="1:3" ht="16.95" customHeight="1" x14ac:dyDescent="0.3">
      <c r="A4355" s="943"/>
      <c r="B4355" s="943"/>
      <c r="C4355" s="943"/>
    </row>
    <row r="4356" spans="1:3" ht="16.95" customHeight="1" x14ac:dyDescent="0.3">
      <c r="A4356" s="943"/>
      <c r="B4356" s="943"/>
      <c r="C4356" s="943"/>
    </row>
    <row r="4357" spans="1:3" ht="16.95" customHeight="1" x14ac:dyDescent="0.3">
      <c r="A4357" s="943"/>
      <c r="B4357" s="943"/>
      <c r="C4357" s="943"/>
    </row>
    <row r="4358" spans="1:3" ht="16.95" customHeight="1" x14ac:dyDescent="0.3">
      <c r="A4358" s="943"/>
      <c r="B4358" s="943"/>
      <c r="C4358" s="943"/>
    </row>
    <row r="4359" spans="1:3" ht="16.95" customHeight="1" x14ac:dyDescent="0.3">
      <c r="A4359" s="943"/>
      <c r="B4359" s="943"/>
      <c r="C4359" s="943"/>
    </row>
    <row r="4360" spans="1:3" ht="16.95" customHeight="1" x14ac:dyDescent="0.3">
      <c r="A4360" s="943"/>
      <c r="B4360" s="943"/>
      <c r="C4360" s="943"/>
    </row>
    <row r="4361" spans="1:3" ht="16.95" customHeight="1" x14ac:dyDescent="0.3">
      <c r="A4361" s="943"/>
      <c r="B4361" s="943"/>
      <c r="C4361" s="943"/>
    </row>
    <row r="4362" spans="1:3" ht="16.95" customHeight="1" x14ac:dyDescent="0.3">
      <c r="A4362" s="943"/>
      <c r="B4362" s="943"/>
      <c r="C4362" s="943"/>
    </row>
    <row r="4363" spans="1:3" ht="16.95" customHeight="1" x14ac:dyDescent="0.3">
      <c r="A4363" s="943"/>
      <c r="B4363" s="943"/>
      <c r="C4363" s="943"/>
    </row>
    <row r="4364" spans="1:3" ht="16.95" customHeight="1" x14ac:dyDescent="0.3">
      <c r="A4364" s="943"/>
      <c r="B4364" s="943"/>
      <c r="C4364" s="943"/>
    </row>
    <row r="4365" spans="1:3" ht="16.95" customHeight="1" x14ac:dyDescent="0.3">
      <c r="A4365" s="943"/>
      <c r="B4365" s="943"/>
      <c r="C4365" s="943"/>
    </row>
    <row r="4366" spans="1:3" ht="16.95" customHeight="1" x14ac:dyDescent="0.3">
      <c r="A4366" s="943"/>
      <c r="B4366" s="943"/>
      <c r="C4366" s="943"/>
    </row>
    <row r="4367" spans="1:3" ht="16.95" customHeight="1" x14ac:dyDescent="0.3">
      <c r="A4367" s="943"/>
      <c r="B4367" s="943"/>
      <c r="C4367" s="943"/>
    </row>
    <row r="4368" spans="1:3" ht="16.95" customHeight="1" x14ac:dyDescent="0.3">
      <c r="A4368" s="943"/>
      <c r="B4368" s="943"/>
      <c r="C4368" s="943"/>
    </row>
    <row r="4369" spans="1:3" ht="16.95" customHeight="1" x14ac:dyDescent="0.3">
      <c r="A4369" s="943"/>
      <c r="B4369" s="943"/>
      <c r="C4369" s="943"/>
    </row>
    <row r="4370" spans="1:3" ht="16.95" customHeight="1" x14ac:dyDescent="0.3">
      <c r="A4370" s="943"/>
      <c r="B4370" s="943"/>
      <c r="C4370" s="943"/>
    </row>
    <row r="4371" spans="1:3" ht="16.95" customHeight="1" x14ac:dyDescent="0.3">
      <c r="A4371" s="943"/>
      <c r="B4371" s="943"/>
      <c r="C4371" s="943"/>
    </row>
    <row r="4372" spans="1:3" ht="16.95" customHeight="1" x14ac:dyDescent="0.3">
      <c r="A4372" s="943"/>
      <c r="B4372" s="943"/>
      <c r="C4372" s="943"/>
    </row>
    <row r="4373" spans="1:3" ht="16.95" customHeight="1" x14ac:dyDescent="0.3">
      <c r="A4373" s="943"/>
      <c r="B4373" s="943"/>
      <c r="C4373" s="943"/>
    </row>
    <row r="4374" spans="1:3" ht="16.95" customHeight="1" x14ac:dyDescent="0.3">
      <c r="A4374" s="943"/>
      <c r="B4374" s="943"/>
      <c r="C4374" s="943"/>
    </row>
    <row r="4375" spans="1:3" ht="16.95" customHeight="1" x14ac:dyDescent="0.3">
      <c r="A4375" s="943"/>
      <c r="B4375" s="943"/>
      <c r="C4375" s="943"/>
    </row>
    <row r="4376" spans="1:3" ht="16.95" customHeight="1" x14ac:dyDescent="0.3">
      <c r="A4376" s="943"/>
      <c r="B4376" s="943"/>
      <c r="C4376" s="943"/>
    </row>
    <row r="4377" spans="1:3" ht="16.95" customHeight="1" x14ac:dyDescent="0.3">
      <c r="A4377" s="943"/>
      <c r="B4377" s="943"/>
      <c r="C4377" s="943"/>
    </row>
    <row r="4378" spans="1:3" ht="16.95" customHeight="1" x14ac:dyDescent="0.3">
      <c r="A4378" s="943"/>
      <c r="B4378" s="943"/>
      <c r="C4378" s="943"/>
    </row>
    <row r="4379" spans="1:3" ht="16.95" customHeight="1" x14ac:dyDescent="0.3">
      <c r="A4379" s="943"/>
      <c r="B4379" s="943"/>
      <c r="C4379" s="943"/>
    </row>
    <row r="4380" spans="1:3" ht="16.95" customHeight="1" x14ac:dyDescent="0.3">
      <c r="A4380" s="943"/>
      <c r="B4380" s="943"/>
      <c r="C4380" s="943"/>
    </row>
    <row r="4381" spans="1:3" ht="16.95" customHeight="1" x14ac:dyDescent="0.3">
      <c r="A4381" s="943"/>
      <c r="B4381" s="943"/>
      <c r="C4381" s="943"/>
    </row>
    <row r="4382" spans="1:3" ht="16.95" customHeight="1" x14ac:dyDescent="0.3">
      <c r="A4382" s="943"/>
      <c r="B4382" s="943"/>
      <c r="C4382" s="943"/>
    </row>
    <row r="4383" spans="1:3" ht="16.95" customHeight="1" x14ac:dyDescent="0.3">
      <c r="A4383" s="943"/>
      <c r="B4383" s="943"/>
      <c r="C4383" s="943"/>
    </row>
    <row r="4384" spans="1:3" ht="16.95" customHeight="1" x14ac:dyDescent="0.3">
      <c r="A4384" s="943"/>
      <c r="B4384" s="943"/>
      <c r="C4384" s="943"/>
    </row>
    <row r="4385" spans="1:3" ht="16.95" customHeight="1" x14ac:dyDescent="0.3">
      <c r="A4385" s="943"/>
      <c r="B4385" s="943"/>
      <c r="C4385" s="943"/>
    </row>
    <row r="4386" spans="1:3" ht="16.95" customHeight="1" x14ac:dyDescent="0.3">
      <c r="A4386" s="943"/>
      <c r="B4386" s="943"/>
      <c r="C4386" s="943"/>
    </row>
    <row r="4387" spans="1:3" ht="16.95" customHeight="1" x14ac:dyDescent="0.3">
      <c r="A4387" s="943"/>
      <c r="B4387" s="943"/>
      <c r="C4387" s="943"/>
    </row>
    <row r="4388" spans="1:3" ht="16.95" customHeight="1" x14ac:dyDescent="0.3">
      <c r="A4388" s="943"/>
      <c r="B4388" s="943"/>
      <c r="C4388" s="943"/>
    </row>
    <row r="4389" spans="1:3" ht="16.95" customHeight="1" x14ac:dyDescent="0.3">
      <c r="A4389" s="943"/>
      <c r="B4389" s="943"/>
      <c r="C4389" s="943"/>
    </row>
    <row r="4390" spans="1:3" ht="16.95" customHeight="1" x14ac:dyDescent="0.3">
      <c r="A4390" s="943"/>
      <c r="B4390" s="943"/>
      <c r="C4390" s="943"/>
    </row>
    <row r="4391" spans="1:3" ht="16.95" customHeight="1" x14ac:dyDescent="0.3">
      <c r="A4391" s="943"/>
      <c r="B4391" s="943"/>
      <c r="C4391" s="943"/>
    </row>
    <row r="4392" spans="1:3" ht="16.95" customHeight="1" x14ac:dyDescent="0.3">
      <c r="A4392" s="943"/>
      <c r="B4392" s="943"/>
      <c r="C4392" s="943"/>
    </row>
    <row r="4393" spans="1:3" ht="16.95" customHeight="1" x14ac:dyDescent="0.3">
      <c r="A4393" s="943"/>
      <c r="B4393" s="943"/>
      <c r="C4393" s="943"/>
    </row>
    <row r="4394" spans="1:3" ht="16.95" customHeight="1" x14ac:dyDescent="0.3">
      <c r="A4394" s="943"/>
      <c r="B4394" s="943"/>
      <c r="C4394" s="943"/>
    </row>
    <row r="4395" spans="1:3" ht="16.95" customHeight="1" x14ac:dyDescent="0.3">
      <c r="A4395" s="943"/>
      <c r="B4395" s="943"/>
      <c r="C4395" s="943"/>
    </row>
    <row r="4396" spans="1:3" ht="16.95" customHeight="1" x14ac:dyDescent="0.3">
      <c r="A4396" s="943"/>
      <c r="B4396" s="943"/>
      <c r="C4396" s="943"/>
    </row>
    <row r="4397" spans="1:3" ht="16.95" customHeight="1" x14ac:dyDescent="0.3">
      <c r="A4397" s="943"/>
      <c r="B4397" s="943"/>
      <c r="C4397" s="943"/>
    </row>
    <row r="4398" spans="1:3" ht="16.95" customHeight="1" x14ac:dyDescent="0.3">
      <c r="A4398" s="943"/>
      <c r="B4398" s="943"/>
      <c r="C4398" s="943"/>
    </row>
    <row r="4399" spans="1:3" ht="16.95" customHeight="1" x14ac:dyDescent="0.3">
      <c r="A4399" s="943"/>
      <c r="B4399" s="943"/>
      <c r="C4399" s="943"/>
    </row>
    <row r="4400" spans="1:3" ht="16.95" customHeight="1" x14ac:dyDescent="0.3">
      <c r="A4400" s="943"/>
      <c r="B4400" s="943"/>
      <c r="C4400" s="943"/>
    </row>
    <row r="4401" spans="1:3" ht="16.95" customHeight="1" x14ac:dyDescent="0.3">
      <c r="A4401" s="943"/>
      <c r="B4401" s="943"/>
      <c r="C4401" s="943"/>
    </row>
    <row r="4402" spans="1:3" ht="16.95" customHeight="1" x14ac:dyDescent="0.3">
      <c r="A4402" s="943"/>
      <c r="B4402" s="943"/>
      <c r="C4402" s="943"/>
    </row>
    <row r="4403" spans="1:3" ht="16.95" customHeight="1" x14ac:dyDescent="0.3">
      <c r="A4403" s="943"/>
      <c r="B4403" s="943"/>
      <c r="C4403" s="943"/>
    </row>
    <row r="4404" spans="1:3" ht="16.95" customHeight="1" x14ac:dyDescent="0.3">
      <c r="A4404" s="943"/>
      <c r="B4404" s="943"/>
      <c r="C4404" s="943"/>
    </row>
    <row r="4405" spans="1:3" ht="16.95" customHeight="1" x14ac:dyDescent="0.3">
      <c r="A4405" s="943"/>
      <c r="B4405" s="943"/>
      <c r="C4405" s="943"/>
    </row>
    <row r="4406" spans="1:3" ht="16.95" customHeight="1" x14ac:dyDescent="0.3">
      <c r="A4406" s="943"/>
      <c r="B4406" s="943"/>
      <c r="C4406" s="943"/>
    </row>
    <row r="4407" spans="1:3" ht="16.95" customHeight="1" x14ac:dyDescent="0.3">
      <c r="A4407" s="943"/>
      <c r="B4407" s="943"/>
      <c r="C4407" s="943"/>
    </row>
    <row r="4408" spans="1:3" ht="16.95" customHeight="1" x14ac:dyDescent="0.3">
      <c r="A4408" s="943"/>
      <c r="B4408" s="943"/>
      <c r="C4408" s="943"/>
    </row>
    <row r="4409" spans="1:3" ht="16.95" customHeight="1" x14ac:dyDescent="0.3">
      <c r="A4409" s="943"/>
      <c r="B4409" s="943"/>
      <c r="C4409" s="943"/>
    </row>
    <row r="4410" spans="1:3" ht="16.95" customHeight="1" x14ac:dyDescent="0.3">
      <c r="A4410" s="943"/>
      <c r="B4410" s="943"/>
      <c r="C4410" s="943"/>
    </row>
    <row r="4411" spans="1:3" ht="16.95" customHeight="1" x14ac:dyDescent="0.3">
      <c r="A4411" s="943"/>
      <c r="B4411" s="943"/>
      <c r="C4411" s="943"/>
    </row>
    <row r="4412" spans="1:3" ht="16.95" customHeight="1" x14ac:dyDescent="0.3">
      <c r="A4412" s="943"/>
      <c r="B4412" s="943"/>
      <c r="C4412" s="943"/>
    </row>
    <row r="4413" spans="1:3" ht="16.95" customHeight="1" x14ac:dyDescent="0.3">
      <c r="A4413" s="943"/>
      <c r="B4413" s="943"/>
      <c r="C4413" s="943"/>
    </row>
    <row r="4414" spans="1:3" ht="16.95" customHeight="1" x14ac:dyDescent="0.3">
      <c r="A4414" s="943"/>
      <c r="B4414" s="943"/>
      <c r="C4414" s="943"/>
    </row>
    <row r="4415" spans="1:3" ht="16.95" customHeight="1" x14ac:dyDescent="0.3">
      <c r="A4415" s="943"/>
      <c r="B4415" s="943"/>
      <c r="C4415" s="943"/>
    </row>
    <row r="4416" spans="1:3" ht="16.95" customHeight="1" x14ac:dyDescent="0.3">
      <c r="A4416" s="943"/>
      <c r="B4416" s="943"/>
      <c r="C4416" s="943"/>
    </row>
    <row r="4417" spans="1:3" ht="16.95" customHeight="1" x14ac:dyDescent="0.3">
      <c r="A4417" s="943"/>
      <c r="B4417" s="943"/>
      <c r="C4417" s="943"/>
    </row>
    <row r="4418" spans="1:3" ht="16.95" customHeight="1" x14ac:dyDescent="0.3">
      <c r="A4418" s="943"/>
      <c r="B4418" s="943"/>
      <c r="C4418" s="943"/>
    </row>
    <row r="4419" spans="1:3" ht="16.95" customHeight="1" x14ac:dyDescent="0.3">
      <c r="A4419" s="943"/>
      <c r="B4419" s="943"/>
      <c r="C4419" s="943"/>
    </row>
    <row r="4420" spans="1:3" ht="16.95" customHeight="1" x14ac:dyDescent="0.3">
      <c r="A4420" s="943"/>
      <c r="B4420" s="943"/>
      <c r="C4420" s="943"/>
    </row>
    <row r="4421" spans="1:3" ht="16.95" customHeight="1" x14ac:dyDescent="0.3">
      <c r="A4421" s="943"/>
      <c r="B4421" s="943"/>
      <c r="C4421" s="943"/>
    </row>
    <row r="4422" spans="1:3" ht="16.95" customHeight="1" x14ac:dyDescent="0.3">
      <c r="A4422" s="943"/>
      <c r="B4422" s="943"/>
      <c r="C4422" s="943"/>
    </row>
    <row r="4423" spans="1:3" ht="16.95" customHeight="1" x14ac:dyDescent="0.3">
      <c r="A4423" s="943"/>
      <c r="B4423" s="943"/>
      <c r="C4423" s="943"/>
    </row>
    <row r="4424" spans="1:3" ht="16.95" customHeight="1" x14ac:dyDescent="0.3">
      <c r="A4424" s="943"/>
      <c r="B4424" s="943"/>
      <c r="C4424" s="943"/>
    </row>
    <row r="4425" spans="1:3" ht="16.95" customHeight="1" x14ac:dyDescent="0.3">
      <c r="A4425" s="943"/>
      <c r="B4425" s="943"/>
      <c r="C4425" s="943"/>
    </row>
    <row r="4426" spans="1:3" ht="16.95" customHeight="1" x14ac:dyDescent="0.3">
      <c r="A4426" s="943"/>
      <c r="B4426" s="943"/>
      <c r="C4426" s="943"/>
    </row>
    <row r="4427" spans="1:3" ht="16.95" customHeight="1" x14ac:dyDescent="0.3">
      <c r="A4427" s="943"/>
      <c r="B4427" s="943"/>
      <c r="C4427" s="943"/>
    </row>
    <row r="4428" spans="1:3" ht="16.95" customHeight="1" x14ac:dyDescent="0.3">
      <c r="A4428" s="943"/>
      <c r="B4428" s="943"/>
      <c r="C4428" s="943"/>
    </row>
    <row r="4429" spans="1:3" ht="16.95" customHeight="1" x14ac:dyDescent="0.3">
      <c r="A4429" s="943"/>
      <c r="B4429" s="943"/>
      <c r="C4429" s="943"/>
    </row>
    <row r="4430" spans="1:3" ht="16.95" customHeight="1" x14ac:dyDescent="0.3">
      <c r="A4430" s="943"/>
      <c r="B4430" s="943"/>
      <c r="C4430" s="943"/>
    </row>
    <row r="4431" spans="1:3" ht="16.95" customHeight="1" x14ac:dyDescent="0.3">
      <c r="A4431" s="943"/>
      <c r="B4431" s="943"/>
      <c r="C4431" s="943"/>
    </row>
    <row r="4432" spans="1:3" ht="16.95" customHeight="1" x14ac:dyDescent="0.3">
      <c r="A4432" s="943"/>
      <c r="B4432" s="943"/>
      <c r="C4432" s="943"/>
    </row>
    <row r="4433" spans="1:3" ht="16.95" customHeight="1" x14ac:dyDescent="0.3">
      <c r="A4433" s="943"/>
      <c r="B4433" s="943"/>
      <c r="C4433" s="943"/>
    </row>
    <row r="4434" spans="1:3" ht="16.95" customHeight="1" x14ac:dyDescent="0.3">
      <c r="A4434" s="943"/>
      <c r="B4434" s="943"/>
      <c r="C4434" s="943"/>
    </row>
    <row r="4435" spans="1:3" ht="16.95" customHeight="1" x14ac:dyDescent="0.3">
      <c r="A4435" s="943"/>
      <c r="B4435" s="943"/>
      <c r="C4435" s="943"/>
    </row>
    <row r="4436" spans="1:3" ht="16.95" customHeight="1" x14ac:dyDescent="0.3">
      <c r="A4436" s="943"/>
      <c r="B4436" s="943"/>
      <c r="C4436" s="943"/>
    </row>
    <row r="4437" spans="1:3" ht="16.95" customHeight="1" x14ac:dyDescent="0.3">
      <c r="A4437" s="943"/>
      <c r="B4437" s="943"/>
      <c r="C4437" s="943"/>
    </row>
    <row r="4438" spans="1:3" ht="16.95" customHeight="1" x14ac:dyDescent="0.3">
      <c r="A4438" s="943"/>
      <c r="B4438" s="943"/>
      <c r="C4438" s="943"/>
    </row>
    <row r="4439" spans="1:3" ht="16.95" customHeight="1" x14ac:dyDescent="0.3">
      <c r="A4439" s="943"/>
      <c r="B4439" s="943"/>
      <c r="C4439" s="943"/>
    </row>
    <row r="4440" spans="1:3" ht="16.95" customHeight="1" x14ac:dyDescent="0.3">
      <c r="A4440" s="943"/>
      <c r="B4440" s="943"/>
      <c r="C4440" s="943"/>
    </row>
    <row r="4441" spans="1:3" ht="16.95" customHeight="1" x14ac:dyDescent="0.3">
      <c r="A4441" s="943"/>
      <c r="B4441" s="943"/>
      <c r="C4441" s="943"/>
    </row>
    <row r="4442" spans="1:3" ht="16.95" customHeight="1" x14ac:dyDescent="0.3">
      <c r="A4442" s="943"/>
      <c r="B4442" s="943"/>
      <c r="C4442" s="943"/>
    </row>
    <row r="4443" spans="1:3" ht="16.95" customHeight="1" x14ac:dyDescent="0.3">
      <c r="A4443" s="943"/>
      <c r="B4443" s="943"/>
      <c r="C4443" s="943"/>
    </row>
    <row r="4444" spans="1:3" ht="16.95" customHeight="1" x14ac:dyDescent="0.3">
      <c r="A4444" s="943"/>
      <c r="B4444" s="943"/>
      <c r="C4444" s="943"/>
    </row>
    <row r="4445" spans="1:3" ht="16.95" customHeight="1" x14ac:dyDescent="0.3">
      <c r="A4445" s="943"/>
      <c r="B4445" s="943"/>
      <c r="C4445" s="943"/>
    </row>
    <row r="4446" spans="1:3" ht="16.95" customHeight="1" x14ac:dyDescent="0.3">
      <c r="A4446" s="943"/>
      <c r="B4446" s="943"/>
      <c r="C4446" s="943"/>
    </row>
    <row r="4447" spans="1:3" ht="16.95" customHeight="1" x14ac:dyDescent="0.3">
      <c r="A4447" s="943"/>
      <c r="B4447" s="943"/>
      <c r="C4447" s="943"/>
    </row>
    <row r="4448" spans="1:3" ht="16.95" customHeight="1" x14ac:dyDescent="0.3">
      <c r="A4448" s="943"/>
      <c r="B4448" s="943"/>
      <c r="C4448" s="943"/>
    </row>
    <row r="4449" spans="1:3" ht="16.95" customHeight="1" x14ac:dyDescent="0.3">
      <c r="A4449" s="943"/>
      <c r="B4449" s="943"/>
      <c r="C4449" s="943"/>
    </row>
    <row r="4450" spans="1:3" ht="16.95" customHeight="1" x14ac:dyDescent="0.3">
      <c r="A4450" s="943"/>
      <c r="B4450" s="943"/>
      <c r="C4450" s="943"/>
    </row>
    <row r="4451" spans="1:3" ht="16.95" customHeight="1" x14ac:dyDescent="0.3">
      <c r="A4451" s="943"/>
      <c r="B4451" s="943"/>
      <c r="C4451" s="943"/>
    </row>
    <row r="4452" spans="1:3" ht="16.95" customHeight="1" x14ac:dyDescent="0.3">
      <c r="A4452" s="943"/>
      <c r="B4452" s="943"/>
      <c r="C4452" s="943"/>
    </row>
    <row r="4453" spans="1:3" ht="16.95" customHeight="1" x14ac:dyDescent="0.3">
      <c r="A4453" s="943"/>
      <c r="B4453" s="943"/>
      <c r="C4453" s="943"/>
    </row>
    <row r="4454" spans="1:3" ht="16.95" customHeight="1" x14ac:dyDescent="0.3">
      <c r="A4454" s="943"/>
      <c r="B4454" s="943"/>
      <c r="C4454" s="943"/>
    </row>
    <row r="4455" spans="1:3" ht="16.95" customHeight="1" x14ac:dyDescent="0.3">
      <c r="A4455" s="943"/>
      <c r="B4455" s="943"/>
      <c r="C4455" s="943"/>
    </row>
    <row r="4456" spans="1:3" ht="16.95" customHeight="1" x14ac:dyDescent="0.3">
      <c r="A4456" s="943"/>
      <c r="B4456" s="943"/>
      <c r="C4456" s="943"/>
    </row>
    <row r="4457" spans="1:3" ht="16.95" customHeight="1" x14ac:dyDescent="0.3">
      <c r="A4457" s="943"/>
      <c r="B4457" s="943"/>
      <c r="C4457" s="943"/>
    </row>
    <row r="4458" spans="1:3" ht="16.95" customHeight="1" x14ac:dyDescent="0.3">
      <c r="A4458" s="943"/>
      <c r="B4458" s="943"/>
      <c r="C4458" s="943"/>
    </row>
    <row r="4459" spans="1:3" ht="16.95" customHeight="1" x14ac:dyDescent="0.3">
      <c r="A4459" s="943"/>
      <c r="B4459" s="943"/>
      <c r="C4459" s="943"/>
    </row>
    <row r="4460" spans="1:3" ht="16.95" customHeight="1" x14ac:dyDescent="0.3">
      <c r="A4460" s="943"/>
      <c r="B4460" s="943"/>
      <c r="C4460" s="943"/>
    </row>
    <row r="4461" spans="1:3" ht="16.95" customHeight="1" x14ac:dyDescent="0.3">
      <c r="A4461" s="943"/>
      <c r="B4461" s="943"/>
      <c r="C4461" s="943"/>
    </row>
    <row r="4462" spans="1:3" ht="16.95" customHeight="1" x14ac:dyDescent="0.3">
      <c r="A4462" s="943"/>
      <c r="B4462" s="943"/>
      <c r="C4462" s="943"/>
    </row>
    <row r="4463" spans="1:3" ht="16.95" customHeight="1" x14ac:dyDescent="0.3">
      <c r="A4463" s="943"/>
      <c r="B4463" s="943"/>
      <c r="C4463" s="943"/>
    </row>
    <row r="4464" spans="1:3" ht="16.95" customHeight="1" x14ac:dyDescent="0.3">
      <c r="A4464" s="943"/>
      <c r="B4464" s="943"/>
      <c r="C4464" s="943"/>
    </row>
    <row r="4465" spans="1:3" ht="16.95" customHeight="1" x14ac:dyDescent="0.3">
      <c r="A4465" s="943"/>
      <c r="B4465" s="943"/>
      <c r="C4465" s="943"/>
    </row>
    <row r="4466" spans="1:3" ht="16.95" customHeight="1" x14ac:dyDescent="0.3">
      <c r="A4466" s="943"/>
      <c r="B4466" s="943"/>
      <c r="C4466" s="943"/>
    </row>
    <row r="4467" spans="1:3" ht="16.95" customHeight="1" x14ac:dyDescent="0.3">
      <c r="A4467" s="943"/>
      <c r="B4467" s="943"/>
      <c r="C4467" s="943"/>
    </row>
    <row r="4468" spans="1:3" ht="16.95" customHeight="1" x14ac:dyDescent="0.3">
      <c r="A4468" s="943"/>
      <c r="B4468" s="943"/>
      <c r="C4468" s="943"/>
    </row>
    <row r="4469" spans="1:3" ht="16.95" customHeight="1" x14ac:dyDescent="0.3">
      <c r="A4469" s="943"/>
      <c r="B4469" s="943"/>
      <c r="C4469" s="943"/>
    </row>
    <row r="4470" spans="1:3" ht="16.95" customHeight="1" x14ac:dyDescent="0.3">
      <c r="A4470" s="943"/>
      <c r="B4470" s="943"/>
      <c r="C4470" s="943"/>
    </row>
    <row r="4471" spans="1:3" ht="16.95" customHeight="1" x14ac:dyDescent="0.3">
      <c r="A4471" s="943"/>
      <c r="B4471" s="943"/>
      <c r="C4471" s="943"/>
    </row>
    <row r="4472" spans="1:3" ht="16.95" customHeight="1" x14ac:dyDescent="0.3">
      <c r="A4472" s="943"/>
      <c r="B4472" s="943"/>
      <c r="C4472" s="943"/>
    </row>
    <row r="4473" spans="1:3" ht="16.95" customHeight="1" x14ac:dyDescent="0.3">
      <c r="A4473" s="943"/>
      <c r="B4473" s="943"/>
      <c r="C4473" s="943"/>
    </row>
    <row r="4474" spans="1:3" ht="16.95" customHeight="1" x14ac:dyDescent="0.3">
      <c r="A4474" s="943"/>
      <c r="B4474" s="943"/>
      <c r="C4474" s="943"/>
    </row>
    <row r="4475" spans="1:3" ht="16.95" customHeight="1" x14ac:dyDescent="0.3">
      <c r="A4475" s="943"/>
      <c r="B4475" s="943"/>
      <c r="C4475" s="943"/>
    </row>
    <row r="4476" spans="1:3" ht="16.95" customHeight="1" x14ac:dyDescent="0.3">
      <c r="A4476" s="943"/>
      <c r="B4476" s="943"/>
      <c r="C4476" s="943"/>
    </row>
    <row r="4477" spans="1:3" ht="16.95" customHeight="1" x14ac:dyDescent="0.3">
      <c r="A4477" s="943"/>
      <c r="B4477" s="943"/>
      <c r="C4477" s="943"/>
    </row>
    <row r="4478" spans="1:3" ht="16.95" customHeight="1" x14ac:dyDescent="0.3">
      <c r="A4478" s="943"/>
      <c r="B4478" s="943"/>
      <c r="C4478" s="943"/>
    </row>
    <row r="4479" spans="1:3" ht="16.95" customHeight="1" x14ac:dyDescent="0.3">
      <c r="A4479" s="943"/>
      <c r="B4479" s="943"/>
      <c r="C4479" s="943"/>
    </row>
    <row r="4480" spans="1:3" ht="16.95" customHeight="1" x14ac:dyDescent="0.3">
      <c r="A4480" s="943"/>
      <c r="B4480" s="943"/>
      <c r="C4480" s="943"/>
    </row>
    <row r="4481" spans="1:3" ht="16.95" customHeight="1" x14ac:dyDescent="0.3">
      <c r="A4481" s="943"/>
      <c r="B4481" s="943"/>
      <c r="C4481" s="943"/>
    </row>
    <row r="4482" spans="1:3" ht="16.95" customHeight="1" x14ac:dyDescent="0.3">
      <c r="A4482" s="943"/>
      <c r="B4482" s="943"/>
      <c r="C4482" s="943"/>
    </row>
    <row r="4483" spans="1:3" ht="16.95" customHeight="1" x14ac:dyDescent="0.3">
      <c r="A4483" s="943"/>
      <c r="B4483" s="943"/>
      <c r="C4483" s="943"/>
    </row>
    <row r="4484" spans="1:3" ht="16.95" customHeight="1" x14ac:dyDescent="0.3">
      <c r="A4484" s="943"/>
      <c r="B4484" s="943"/>
      <c r="C4484" s="943"/>
    </row>
    <row r="4485" spans="1:3" ht="16.95" customHeight="1" x14ac:dyDescent="0.3">
      <c r="A4485" s="943"/>
      <c r="B4485" s="943"/>
      <c r="C4485" s="943"/>
    </row>
    <row r="4486" spans="1:3" ht="16.95" customHeight="1" x14ac:dyDescent="0.3">
      <c r="A4486" s="943"/>
      <c r="B4486" s="943"/>
      <c r="C4486" s="943"/>
    </row>
    <row r="4487" spans="1:3" ht="16.95" customHeight="1" x14ac:dyDescent="0.3">
      <c r="A4487" s="943"/>
      <c r="B4487" s="943"/>
      <c r="C4487" s="943"/>
    </row>
    <row r="4488" spans="1:3" ht="16.95" customHeight="1" x14ac:dyDescent="0.3">
      <c r="A4488" s="943"/>
      <c r="B4488" s="943"/>
      <c r="C4488" s="943"/>
    </row>
    <row r="4489" spans="1:3" ht="16.95" customHeight="1" x14ac:dyDescent="0.3">
      <c r="A4489" s="943"/>
      <c r="B4489" s="943"/>
      <c r="C4489" s="943"/>
    </row>
    <row r="4490" spans="1:3" ht="16.95" customHeight="1" x14ac:dyDescent="0.3">
      <c r="A4490" s="943"/>
      <c r="B4490" s="943"/>
      <c r="C4490" s="943"/>
    </row>
    <row r="4491" spans="1:3" ht="16.95" customHeight="1" x14ac:dyDescent="0.3">
      <c r="A4491" s="943"/>
      <c r="B4491" s="943"/>
      <c r="C4491" s="943"/>
    </row>
    <row r="4492" spans="1:3" ht="16.95" customHeight="1" x14ac:dyDescent="0.3">
      <c r="A4492" s="943"/>
      <c r="B4492" s="943"/>
      <c r="C4492" s="943"/>
    </row>
    <row r="4493" spans="1:3" ht="16.95" customHeight="1" x14ac:dyDescent="0.3">
      <c r="A4493" s="943"/>
      <c r="B4493" s="943"/>
      <c r="C4493" s="943"/>
    </row>
    <row r="4494" spans="1:3" ht="16.95" customHeight="1" x14ac:dyDescent="0.3">
      <c r="A4494" s="943"/>
      <c r="B4494" s="943"/>
      <c r="C4494" s="943"/>
    </row>
    <row r="4495" spans="1:3" ht="16.95" customHeight="1" x14ac:dyDescent="0.3">
      <c r="A4495" s="943"/>
      <c r="B4495" s="943"/>
      <c r="C4495" s="943"/>
    </row>
    <row r="4496" spans="1:3" ht="16.95" customHeight="1" x14ac:dyDescent="0.3">
      <c r="A4496" s="943"/>
      <c r="B4496" s="943"/>
      <c r="C4496" s="943"/>
    </row>
    <row r="4497" spans="1:3" ht="16.95" customHeight="1" x14ac:dyDescent="0.3">
      <c r="A4497" s="943"/>
      <c r="B4497" s="943"/>
      <c r="C4497" s="943"/>
    </row>
    <row r="4498" spans="1:3" ht="16.95" customHeight="1" x14ac:dyDescent="0.3">
      <c r="A4498" s="943"/>
      <c r="B4498" s="943"/>
      <c r="C4498" s="943"/>
    </row>
    <row r="4499" spans="1:3" ht="16.95" customHeight="1" x14ac:dyDescent="0.3">
      <c r="A4499" s="943"/>
      <c r="B4499" s="943"/>
      <c r="C4499" s="943"/>
    </row>
    <row r="4500" spans="1:3" ht="16.95" customHeight="1" x14ac:dyDescent="0.3">
      <c r="A4500" s="943"/>
      <c r="B4500" s="943"/>
      <c r="C4500" s="943"/>
    </row>
    <row r="4501" spans="1:3" ht="16.95" customHeight="1" x14ac:dyDescent="0.3">
      <c r="A4501" s="943"/>
      <c r="B4501" s="943"/>
      <c r="C4501" s="943"/>
    </row>
    <row r="4502" spans="1:3" ht="16.95" customHeight="1" x14ac:dyDescent="0.3">
      <c r="A4502" s="943"/>
      <c r="B4502" s="943"/>
      <c r="C4502" s="943"/>
    </row>
    <row r="4503" spans="1:3" ht="16.95" customHeight="1" x14ac:dyDescent="0.3">
      <c r="A4503" s="943"/>
      <c r="B4503" s="943"/>
      <c r="C4503" s="943"/>
    </row>
    <row r="4504" spans="1:3" ht="16.95" customHeight="1" x14ac:dyDescent="0.3">
      <c r="A4504" s="943"/>
      <c r="B4504" s="943"/>
      <c r="C4504" s="943"/>
    </row>
    <row r="4505" spans="1:3" ht="16.95" customHeight="1" x14ac:dyDescent="0.3">
      <c r="A4505" s="943"/>
      <c r="B4505" s="943"/>
      <c r="C4505" s="943"/>
    </row>
    <row r="4506" spans="1:3" ht="16.95" customHeight="1" x14ac:dyDescent="0.3">
      <c r="A4506" s="943"/>
      <c r="B4506" s="943"/>
      <c r="C4506" s="943"/>
    </row>
    <row r="4507" spans="1:3" ht="16.95" customHeight="1" x14ac:dyDescent="0.3">
      <c r="A4507" s="943"/>
      <c r="B4507" s="943"/>
      <c r="C4507" s="943"/>
    </row>
    <row r="4508" spans="1:3" ht="16.95" customHeight="1" x14ac:dyDescent="0.3">
      <c r="A4508" s="943"/>
      <c r="B4508" s="943"/>
      <c r="C4508" s="943"/>
    </row>
    <row r="4509" spans="1:3" ht="16.95" customHeight="1" x14ac:dyDescent="0.3">
      <c r="A4509" s="943"/>
      <c r="B4509" s="943"/>
      <c r="C4509" s="943"/>
    </row>
    <row r="4510" spans="1:3" ht="16.95" customHeight="1" x14ac:dyDescent="0.3">
      <c r="A4510" s="943"/>
      <c r="B4510" s="943"/>
      <c r="C4510" s="943"/>
    </row>
    <row r="4511" spans="1:3" ht="16.95" customHeight="1" x14ac:dyDescent="0.3">
      <c r="A4511" s="943"/>
      <c r="B4511" s="943"/>
      <c r="C4511" s="943"/>
    </row>
    <row r="4512" spans="1:3" ht="16.95" customHeight="1" x14ac:dyDescent="0.3">
      <c r="A4512" s="943"/>
      <c r="B4512" s="943"/>
      <c r="C4512" s="943"/>
    </row>
    <row r="4513" spans="1:3" ht="16.95" customHeight="1" x14ac:dyDescent="0.3">
      <c r="A4513" s="943"/>
      <c r="B4513" s="943"/>
      <c r="C4513" s="943"/>
    </row>
    <row r="4514" spans="1:3" ht="16.95" customHeight="1" x14ac:dyDescent="0.3">
      <c r="A4514" s="943"/>
      <c r="B4514" s="943"/>
      <c r="C4514" s="943"/>
    </row>
    <row r="4515" spans="1:3" ht="16.95" customHeight="1" x14ac:dyDescent="0.3">
      <c r="A4515" s="943"/>
      <c r="B4515" s="943"/>
      <c r="C4515" s="943"/>
    </row>
    <row r="4516" spans="1:3" ht="16.95" customHeight="1" x14ac:dyDescent="0.3">
      <c r="A4516" s="943"/>
      <c r="B4516" s="943"/>
      <c r="C4516" s="943"/>
    </row>
    <row r="4517" spans="1:3" ht="16.95" customHeight="1" x14ac:dyDescent="0.3">
      <c r="A4517" s="943"/>
      <c r="B4517" s="943"/>
      <c r="C4517" s="943"/>
    </row>
    <row r="4518" spans="1:3" ht="16.95" customHeight="1" x14ac:dyDescent="0.3">
      <c r="A4518" s="943"/>
      <c r="B4518" s="943"/>
      <c r="C4518" s="943"/>
    </row>
    <row r="4519" spans="1:3" ht="16.95" customHeight="1" x14ac:dyDescent="0.3">
      <c r="A4519" s="943"/>
      <c r="B4519" s="943"/>
      <c r="C4519" s="943"/>
    </row>
    <row r="4520" spans="1:3" ht="16.95" customHeight="1" x14ac:dyDescent="0.3">
      <c r="A4520" s="943"/>
      <c r="B4520" s="943"/>
      <c r="C4520" s="943"/>
    </row>
    <row r="4521" spans="1:3" ht="16.95" customHeight="1" x14ac:dyDescent="0.3">
      <c r="A4521" s="943"/>
      <c r="B4521" s="943"/>
      <c r="C4521" s="943"/>
    </row>
    <row r="4522" spans="1:3" ht="16.95" customHeight="1" x14ac:dyDescent="0.3">
      <c r="A4522" s="943"/>
      <c r="B4522" s="943"/>
      <c r="C4522" s="943"/>
    </row>
    <row r="4523" spans="1:3" ht="16.95" customHeight="1" x14ac:dyDescent="0.3">
      <c r="A4523" s="943"/>
      <c r="B4523" s="943"/>
      <c r="C4523" s="943"/>
    </row>
    <row r="4524" spans="1:3" ht="16.95" customHeight="1" x14ac:dyDescent="0.3">
      <c r="A4524" s="943"/>
      <c r="B4524" s="943"/>
      <c r="C4524" s="943"/>
    </row>
    <row r="4525" spans="1:3" ht="16.95" customHeight="1" x14ac:dyDescent="0.3">
      <c r="A4525" s="943"/>
      <c r="B4525" s="943"/>
      <c r="C4525" s="943"/>
    </row>
    <row r="4526" spans="1:3" ht="16.95" customHeight="1" x14ac:dyDescent="0.3">
      <c r="A4526" s="943"/>
      <c r="B4526" s="943"/>
      <c r="C4526" s="943"/>
    </row>
    <row r="4527" spans="1:3" ht="16.95" customHeight="1" x14ac:dyDescent="0.3">
      <c r="A4527" s="943"/>
      <c r="B4527" s="943"/>
      <c r="C4527" s="943"/>
    </row>
    <row r="4528" spans="1:3" ht="16.95" customHeight="1" x14ac:dyDescent="0.3">
      <c r="A4528" s="943"/>
      <c r="B4528" s="943"/>
      <c r="C4528" s="943"/>
    </row>
    <row r="4529" spans="1:3" ht="16.95" customHeight="1" x14ac:dyDescent="0.3">
      <c r="A4529" s="943"/>
      <c r="B4529" s="943"/>
      <c r="C4529" s="943"/>
    </row>
    <row r="4530" spans="1:3" ht="16.95" customHeight="1" x14ac:dyDescent="0.3">
      <c r="A4530" s="943"/>
      <c r="B4530" s="943"/>
      <c r="C4530" s="943"/>
    </row>
    <row r="4531" spans="1:3" ht="16.95" customHeight="1" x14ac:dyDescent="0.3">
      <c r="A4531" s="943"/>
      <c r="B4531" s="943"/>
      <c r="C4531" s="943"/>
    </row>
    <row r="4532" spans="1:3" ht="16.95" customHeight="1" x14ac:dyDescent="0.3">
      <c r="A4532" s="943"/>
      <c r="B4532" s="943"/>
      <c r="C4532" s="943"/>
    </row>
    <row r="4533" spans="1:3" ht="16.95" customHeight="1" x14ac:dyDescent="0.3">
      <c r="A4533" s="943"/>
      <c r="B4533" s="943"/>
      <c r="C4533" s="943"/>
    </row>
    <row r="4534" spans="1:3" ht="16.95" customHeight="1" x14ac:dyDescent="0.3">
      <c r="A4534" s="943"/>
      <c r="B4534" s="943"/>
      <c r="C4534" s="943"/>
    </row>
    <row r="4535" spans="1:3" ht="16.95" customHeight="1" x14ac:dyDescent="0.3">
      <c r="A4535" s="943"/>
      <c r="B4535" s="943"/>
      <c r="C4535" s="943"/>
    </row>
    <row r="4536" spans="1:3" ht="16.95" customHeight="1" x14ac:dyDescent="0.3">
      <c r="A4536" s="943"/>
      <c r="B4536" s="943"/>
      <c r="C4536" s="943"/>
    </row>
    <row r="4537" spans="1:3" ht="16.95" customHeight="1" x14ac:dyDescent="0.3">
      <c r="A4537" s="943"/>
      <c r="B4537" s="943"/>
      <c r="C4537" s="943"/>
    </row>
    <row r="4538" spans="1:3" ht="16.95" customHeight="1" x14ac:dyDescent="0.3">
      <c r="A4538" s="943"/>
      <c r="B4538" s="943"/>
      <c r="C4538" s="943"/>
    </row>
    <row r="4539" spans="1:3" ht="16.95" customHeight="1" x14ac:dyDescent="0.3">
      <c r="A4539" s="943"/>
      <c r="B4539" s="943"/>
      <c r="C4539" s="943"/>
    </row>
    <row r="4540" spans="1:3" ht="16.95" customHeight="1" x14ac:dyDescent="0.3">
      <c r="A4540" s="943"/>
      <c r="B4540" s="943"/>
      <c r="C4540" s="943"/>
    </row>
    <row r="4541" spans="1:3" ht="16.95" customHeight="1" x14ac:dyDescent="0.3">
      <c r="A4541" s="943"/>
      <c r="B4541" s="943"/>
      <c r="C4541" s="943"/>
    </row>
    <row r="4542" spans="1:3" ht="16.95" customHeight="1" x14ac:dyDescent="0.3">
      <c r="A4542" s="943"/>
      <c r="B4542" s="943"/>
      <c r="C4542" s="943"/>
    </row>
    <row r="4543" spans="1:3" ht="16.95" customHeight="1" x14ac:dyDescent="0.3">
      <c r="A4543" s="943"/>
      <c r="B4543" s="943"/>
      <c r="C4543" s="943"/>
    </row>
    <row r="4544" spans="1:3" ht="16.95" customHeight="1" x14ac:dyDescent="0.3">
      <c r="A4544" s="943"/>
      <c r="B4544" s="943"/>
      <c r="C4544" s="943"/>
    </row>
    <row r="4545" spans="1:3" ht="16.95" customHeight="1" x14ac:dyDescent="0.3">
      <c r="A4545" s="943"/>
      <c r="B4545" s="943"/>
      <c r="C4545" s="943"/>
    </row>
    <row r="4546" spans="1:3" ht="16.95" customHeight="1" x14ac:dyDescent="0.3">
      <c r="A4546" s="943"/>
      <c r="B4546" s="943"/>
      <c r="C4546" s="943"/>
    </row>
    <row r="4547" spans="1:3" ht="16.95" customHeight="1" x14ac:dyDescent="0.3">
      <c r="A4547" s="943"/>
      <c r="B4547" s="943"/>
      <c r="C4547" s="943"/>
    </row>
    <row r="4548" spans="1:3" ht="16.95" customHeight="1" x14ac:dyDescent="0.3">
      <c r="A4548" s="943"/>
      <c r="B4548" s="943"/>
      <c r="C4548" s="943"/>
    </row>
    <row r="4549" spans="1:3" ht="16.95" customHeight="1" x14ac:dyDescent="0.3">
      <c r="A4549" s="943"/>
      <c r="B4549" s="943"/>
      <c r="C4549" s="943"/>
    </row>
    <row r="4550" spans="1:3" ht="16.95" customHeight="1" x14ac:dyDescent="0.3">
      <c r="A4550" s="943"/>
      <c r="B4550" s="943"/>
      <c r="C4550" s="943"/>
    </row>
    <row r="4551" spans="1:3" ht="16.95" customHeight="1" x14ac:dyDescent="0.3">
      <c r="A4551" s="943"/>
      <c r="B4551" s="943"/>
      <c r="C4551" s="943"/>
    </row>
    <row r="4552" spans="1:3" ht="16.95" customHeight="1" x14ac:dyDescent="0.3">
      <c r="A4552" s="943"/>
      <c r="B4552" s="943"/>
      <c r="C4552" s="943"/>
    </row>
    <row r="4553" spans="1:3" ht="16.95" customHeight="1" x14ac:dyDescent="0.3">
      <c r="A4553" s="943"/>
      <c r="B4553" s="943"/>
      <c r="C4553" s="943"/>
    </row>
    <row r="4554" spans="1:3" ht="16.95" customHeight="1" x14ac:dyDescent="0.3">
      <c r="A4554" s="943"/>
      <c r="B4554" s="943"/>
      <c r="C4554" s="943"/>
    </row>
    <row r="4555" spans="1:3" ht="16.95" customHeight="1" x14ac:dyDescent="0.3">
      <c r="A4555" s="943"/>
      <c r="B4555" s="943"/>
      <c r="C4555" s="943"/>
    </row>
    <row r="4556" spans="1:3" ht="16.95" customHeight="1" x14ac:dyDescent="0.3">
      <c r="A4556" s="943"/>
      <c r="B4556" s="943"/>
      <c r="C4556" s="943"/>
    </row>
    <row r="4557" spans="1:3" ht="16.95" customHeight="1" x14ac:dyDescent="0.3">
      <c r="A4557" s="943"/>
      <c r="B4557" s="943"/>
      <c r="C4557" s="943"/>
    </row>
    <row r="4558" spans="1:3" ht="16.95" customHeight="1" x14ac:dyDescent="0.3">
      <c r="A4558" s="943"/>
      <c r="B4558" s="943"/>
      <c r="C4558" s="943"/>
    </row>
    <row r="4559" spans="1:3" ht="16.95" customHeight="1" x14ac:dyDescent="0.3">
      <c r="A4559" s="943"/>
      <c r="B4559" s="943"/>
      <c r="C4559" s="943"/>
    </row>
    <row r="4560" spans="1:3" ht="16.95" customHeight="1" x14ac:dyDescent="0.3">
      <c r="A4560" s="943"/>
      <c r="B4560" s="943"/>
      <c r="C4560" s="943"/>
    </row>
    <row r="4561" spans="1:3" ht="16.95" customHeight="1" x14ac:dyDescent="0.3">
      <c r="A4561" s="943"/>
      <c r="B4561" s="943"/>
      <c r="C4561" s="943"/>
    </row>
    <row r="4562" spans="1:3" ht="16.95" customHeight="1" x14ac:dyDescent="0.3">
      <c r="A4562" s="943"/>
      <c r="B4562" s="943"/>
      <c r="C4562" s="943"/>
    </row>
    <row r="4563" spans="1:3" ht="16.95" customHeight="1" x14ac:dyDescent="0.3">
      <c r="A4563" s="943"/>
      <c r="B4563" s="943"/>
      <c r="C4563" s="943"/>
    </row>
    <row r="4564" spans="1:3" ht="16.95" customHeight="1" x14ac:dyDescent="0.3">
      <c r="A4564" s="943"/>
      <c r="B4564" s="943"/>
      <c r="C4564" s="943"/>
    </row>
    <row r="4565" spans="1:3" ht="16.95" customHeight="1" x14ac:dyDescent="0.3">
      <c r="A4565" s="943"/>
      <c r="B4565" s="943"/>
      <c r="C4565" s="943"/>
    </row>
    <row r="4566" spans="1:3" ht="16.95" customHeight="1" x14ac:dyDescent="0.3">
      <c r="A4566" s="943"/>
      <c r="B4566" s="943"/>
      <c r="C4566" s="943"/>
    </row>
    <row r="4567" spans="1:3" ht="16.95" customHeight="1" x14ac:dyDescent="0.3">
      <c r="A4567" s="943"/>
      <c r="B4567" s="943"/>
      <c r="C4567" s="943"/>
    </row>
    <row r="4568" spans="1:3" ht="16.95" customHeight="1" x14ac:dyDescent="0.3">
      <c r="A4568" s="943"/>
      <c r="B4568" s="943"/>
      <c r="C4568" s="943"/>
    </row>
    <row r="4569" spans="1:3" ht="16.95" customHeight="1" x14ac:dyDescent="0.3">
      <c r="A4569" s="943"/>
      <c r="B4569" s="943"/>
      <c r="C4569" s="943"/>
    </row>
    <row r="4570" spans="1:3" ht="16.95" customHeight="1" x14ac:dyDescent="0.3">
      <c r="A4570" s="943"/>
      <c r="B4570" s="943"/>
      <c r="C4570" s="943"/>
    </row>
    <row r="4571" spans="1:3" ht="16.95" customHeight="1" x14ac:dyDescent="0.3">
      <c r="A4571" s="943"/>
      <c r="B4571" s="943"/>
      <c r="C4571" s="943"/>
    </row>
    <row r="4572" spans="1:3" ht="16.95" customHeight="1" x14ac:dyDescent="0.3">
      <c r="A4572" s="943"/>
      <c r="B4572" s="943"/>
      <c r="C4572" s="943"/>
    </row>
    <row r="4573" spans="1:3" ht="16.95" customHeight="1" x14ac:dyDescent="0.3">
      <c r="A4573" s="943"/>
      <c r="B4573" s="943"/>
      <c r="C4573" s="943"/>
    </row>
    <row r="4574" spans="1:3" ht="16.95" customHeight="1" x14ac:dyDescent="0.3">
      <c r="A4574" s="943"/>
      <c r="B4574" s="943"/>
      <c r="C4574" s="943"/>
    </row>
    <row r="4575" spans="1:3" ht="16.95" customHeight="1" x14ac:dyDescent="0.3">
      <c r="A4575" s="943"/>
      <c r="B4575" s="943"/>
      <c r="C4575" s="943"/>
    </row>
    <row r="4576" spans="1:3" ht="16.95" customHeight="1" x14ac:dyDescent="0.3">
      <c r="A4576" s="943"/>
      <c r="B4576" s="943"/>
      <c r="C4576" s="943"/>
    </row>
    <row r="4577" spans="1:3" ht="16.95" customHeight="1" x14ac:dyDescent="0.3">
      <c r="A4577" s="943"/>
      <c r="B4577" s="943"/>
      <c r="C4577" s="943"/>
    </row>
    <row r="4578" spans="1:3" ht="16.95" customHeight="1" x14ac:dyDescent="0.3">
      <c r="A4578" s="943"/>
      <c r="B4578" s="943"/>
      <c r="C4578" s="943"/>
    </row>
    <row r="4579" spans="1:3" ht="16.95" customHeight="1" x14ac:dyDescent="0.3">
      <c r="A4579" s="943"/>
      <c r="B4579" s="943"/>
      <c r="C4579" s="943"/>
    </row>
    <row r="4580" spans="1:3" ht="16.95" customHeight="1" x14ac:dyDescent="0.3">
      <c r="A4580" s="943"/>
      <c r="B4580" s="943"/>
      <c r="C4580" s="943"/>
    </row>
    <row r="4581" spans="1:3" ht="16.95" customHeight="1" x14ac:dyDescent="0.3">
      <c r="A4581" s="943"/>
      <c r="B4581" s="943"/>
      <c r="C4581" s="943"/>
    </row>
    <row r="4582" spans="1:3" ht="16.95" customHeight="1" x14ac:dyDescent="0.3">
      <c r="A4582" s="943"/>
      <c r="B4582" s="943"/>
      <c r="C4582" s="943"/>
    </row>
    <row r="4583" spans="1:3" ht="16.95" customHeight="1" x14ac:dyDescent="0.3">
      <c r="A4583" s="943"/>
      <c r="B4583" s="943"/>
      <c r="C4583" s="943"/>
    </row>
    <row r="4584" spans="1:3" ht="16.95" customHeight="1" x14ac:dyDescent="0.3">
      <c r="A4584" s="943"/>
      <c r="B4584" s="943"/>
      <c r="C4584" s="943"/>
    </row>
    <row r="4585" spans="1:3" ht="16.95" customHeight="1" x14ac:dyDescent="0.3">
      <c r="A4585" s="943"/>
      <c r="B4585" s="943"/>
      <c r="C4585" s="943"/>
    </row>
    <row r="4586" spans="1:3" ht="16.95" customHeight="1" x14ac:dyDescent="0.3">
      <c r="A4586" s="943"/>
      <c r="B4586" s="943"/>
      <c r="C4586" s="943"/>
    </row>
    <row r="4587" spans="1:3" ht="16.95" customHeight="1" x14ac:dyDescent="0.3">
      <c r="A4587" s="943"/>
      <c r="B4587" s="943"/>
      <c r="C4587" s="943"/>
    </row>
    <row r="4588" spans="1:3" ht="16.95" customHeight="1" x14ac:dyDescent="0.3">
      <c r="A4588" s="943"/>
      <c r="B4588" s="943"/>
      <c r="C4588" s="943"/>
    </row>
    <row r="4589" spans="1:3" ht="16.95" customHeight="1" x14ac:dyDescent="0.3">
      <c r="A4589" s="943"/>
      <c r="B4589" s="943"/>
      <c r="C4589" s="943"/>
    </row>
    <row r="4590" spans="1:3" ht="16.95" customHeight="1" x14ac:dyDescent="0.3">
      <c r="A4590" s="943"/>
      <c r="B4590" s="943"/>
      <c r="C4590" s="943"/>
    </row>
    <row r="4591" spans="1:3" ht="16.95" customHeight="1" x14ac:dyDescent="0.3">
      <c r="A4591" s="943"/>
      <c r="B4591" s="943"/>
      <c r="C4591" s="943"/>
    </row>
    <row r="4592" spans="1:3" ht="16.95" customHeight="1" x14ac:dyDescent="0.3">
      <c r="A4592" s="943"/>
      <c r="B4592" s="943"/>
      <c r="C4592" s="943"/>
    </row>
    <row r="4593" spans="1:3" ht="16.95" customHeight="1" x14ac:dyDescent="0.3">
      <c r="A4593" s="943"/>
      <c r="B4593" s="943"/>
      <c r="C4593" s="943"/>
    </row>
    <row r="4594" spans="1:3" ht="16.95" customHeight="1" x14ac:dyDescent="0.3">
      <c r="A4594" s="943"/>
      <c r="B4594" s="943"/>
      <c r="C4594" s="943"/>
    </row>
    <row r="4595" spans="1:3" ht="16.95" customHeight="1" x14ac:dyDescent="0.3">
      <c r="A4595" s="943"/>
      <c r="B4595" s="943"/>
      <c r="C4595" s="943"/>
    </row>
    <row r="4596" spans="1:3" ht="16.95" customHeight="1" x14ac:dyDescent="0.3">
      <c r="A4596" s="943"/>
      <c r="B4596" s="943"/>
      <c r="C4596" s="943"/>
    </row>
    <row r="4597" spans="1:3" ht="16.95" customHeight="1" x14ac:dyDescent="0.3">
      <c r="A4597" s="943"/>
      <c r="B4597" s="943"/>
      <c r="C4597" s="943"/>
    </row>
    <row r="4598" spans="1:3" ht="16.95" customHeight="1" x14ac:dyDescent="0.3">
      <c r="A4598" s="943"/>
      <c r="B4598" s="943"/>
      <c r="C4598" s="943"/>
    </row>
    <row r="4599" spans="1:3" ht="16.95" customHeight="1" x14ac:dyDescent="0.3">
      <c r="A4599" s="943"/>
      <c r="B4599" s="943"/>
      <c r="C4599" s="943"/>
    </row>
    <row r="4600" spans="1:3" ht="16.95" customHeight="1" x14ac:dyDescent="0.3">
      <c r="A4600" s="943"/>
      <c r="B4600" s="943"/>
      <c r="C4600" s="943"/>
    </row>
    <row r="4601" spans="1:3" ht="16.95" customHeight="1" x14ac:dyDescent="0.3">
      <c r="A4601" s="943"/>
      <c r="B4601" s="943"/>
      <c r="C4601" s="943"/>
    </row>
    <row r="4602" spans="1:3" ht="16.95" customHeight="1" x14ac:dyDescent="0.3">
      <c r="A4602" s="943"/>
      <c r="B4602" s="943"/>
      <c r="C4602" s="943"/>
    </row>
    <row r="4603" spans="1:3" ht="16.95" customHeight="1" x14ac:dyDescent="0.3">
      <c r="A4603" s="943"/>
      <c r="B4603" s="943"/>
      <c r="C4603" s="943"/>
    </row>
    <row r="4604" spans="1:3" ht="16.95" customHeight="1" x14ac:dyDescent="0.3">
      <c r="A4604" s="943"/>
      <c r="B4604" s="943"/>
      <c r="C4604" s="943"/>
    </row>
    <row r="4605" spans="1:3" ht="16.95" customHeight="1" x14ac:dyDescent="0.3">
      <c r="A4605" s="943"/>
      <c r="B4605" s="943"/>
      <c r="C4605" s="943"/>
    </row>
    <row r="4606" spans="1:3" ht="16.95" customHeight="1" x14ac:dyDescent="0.3">
      <c r="A4606" s="943"/>
      <c r="B4606" s="943"/>
      <c r="C4606" s="943"/>
    </row>
    <row r="4607" spans="1:3" ht="16.95" customHeight="1" x14ac:dyDescent="0.3">
      <c r="A4607" s="943"/>
      <c r="B4607" s="943"/>
      <c r="C4607" s="943"/>
    </row>
    <row r="4608" spans="1:3" ht="16.95" customHeight="1" x14ac:dyDescent="0.3">
      <c r="A4608" s="943"/>
      <c r="B4608" s="943"/>
      <c r="C4608" s="943"/>
    </row>
    <row r="4609" spans="1:3" ht="16.95" customHeight="1" x14ac:dyDescent="0.3">
      <c r="A4609" s="943"/>
      <c r="B4609" s="943"/>
      <c r="C4609" s="943"/>
    </row>
    <row r="4610" spans="1:3" ht="16.95" customHeight="1" x14ac:dyDescent="0.3">
      <c r="A4610" s="943"/>
      <c r="B4610" s="943"/>
      <c r="C4610" s="943"/>
    </row>
    <row r="4611" spans="1:3" ht="16.95" customHeight="1" x14ac:dyDescent="0.3">
      <c r="A4611" s="943"/>
      <c r="B4611" s="943"/>
      <c r="C4611" s="943"/>
    </row>
    <row r="4612" spans="1:3" ht="16.95" customHeight="1" x14ac:dyDescent="0.3">
      <c r="A4612" s="943"/>
      <c r="B4612" s="943"/>
      <c r="C4612" s="943"/>
    </row>
    <row r="4613" spans="1:3" ht="16.95" customHeight="1" x14ac:dyDescent="0.3">
      <c r="A4613" s="943"/>
      <c r="B4613" s="943"/>
      <c r="C4613" s="943"/>
    </row>
    <row r="4614" spans="1:3" ht="16.95" customHeight="1" x14ac:dyDescent="0.3">
      <c r="A4614" s="943"/>
      <c r="B4614" s="943"/>
      <c r="C4614" s="943"/>
    </row>
    <row r="4615" spans="1:3" ht="16.95" customHeight="1" x14ac:dyDescent="0.3">
      <c r="A4615" s="943"/>
      <c r="B4615" s="943"/>
      <c r="C4615" s="943"/>
    </row>
    <row r="4616" spans="1:3" ht="16.95" customHeight="1" x14ac:dyDescent="0.3">
      <c r="A4616" s="943"/>
      <c r="B4616" s="943"/>
      <c r="C4616" s="943"/>
    </row>
    <row r="4617" spans="1:3" ht="16.95" customHeight="1" x14ac:dyDescent="0.3">
      <c r="A4617" s="943"/>
      <c r="B4617" s="943"/>
      <c r="C4617" s="943"/>
    </row>
    <row r="4618" spans="1:3" ht="16.95" customHeight="1" x14ac:dyDescent="0.3">
      <c r="A4618" s="943"/>
      <c r="B4618" s="943"/>
      <c r="C4618" s="943"/>
    </row>
    <row r="4619" spans="1:3" ht="16.95" customHeight="1" x14ac:dyDescent="0.3">
      <c r="A4619" s="943"/>
      <c r="B4619" s="943"/>
      <c r="C4619" s="943"/>
    </row>
    <row r="4620" spans="1:3" ht="16.95" customHeight="1" x14ac:dyDescent="0.3">
      <c r="A4620" s="943"/>
      <c r="B4620" s="943"/>
      <c r="C4620" s="943"/>
    </row>
    <row r="4621" spans="1:3" ht="16.95" customHeight="1" x14ac:dyDescent="0.3">
      <c r="A4621" s="943"/>
      <c r="B4621" s="943"/>
      <c r="C4621" s="943"/>
    </row>
    <row r="4622" spans="1:3" ht="16.95" customHeight="1" x14ac:dyDescent="0.3">
      <c r="A4622" s="943"/>
      <c r="B4622" s="943"/>
      <c r="C4622" s="943"/>
    </row>
    <row r="4623" spans="1:3" ht="16.95" customHeight="1" x14ac:dyDescent="0.3">
      <c r="A4623" s="943"/>
      <c r="B4623" s="943"/>
      <c r="C4623" s="943"/>
    </row>
    <row r="4624" spans="1:3" ht="16.95" customHeight="1" x14ac:dyDescent="0.3">
      <c r="A4624" s="943"/>
      <c r="B4624" s="943"/>
      <c r="C4624" s="943"/>
    </row>
    <row r="4625" spans="1:3" ht="16.95" customHeight="1" x14ac:dyDescent="0.3">
      <c r="A4625" s="943"/>
      <c r="B4625" s="943"/>
      <c r="C4625" s="943"/>
    </row>
    <row r="4626" spans="1:3" ht="16.95" customHeight="1" x14ac:dyDescent="0.3">
      <c r="A4626" s="943"/>
      <c r="B4626" s="943"/>
      <c r="C4626" s="943"/>
    </row>
    <row r="4627" spans="1:3" ht="16.95" customHeight="1" x14ac:dyDescent="0.3">
      <c r="A4627" s="943"/>
      <c r="B4627" s="943"/>
      <c r="C4627" s="943"/>
    </row>
    <row r="4628" spans="1:3" ht="16.95" customHeight="1" x14ac:dyDescent="0.3">
      <c r="A4628" s="943"/>
      <c r="B4628" s="943"/>
      <c r="C4628" s="943"/>
    </row>
    <row r="4629" spans="1:3" ht="16.95" customHeight="1" x14ac:dyDescent="0.3">
      <c r="A4629" s="943"/>
      <c r="B4629" s="943"/>
      <c r="C4629" s="943"/>
    </row>
    <row r="4630" spans="1:3" ht="16.95" customHeight="1" x14ac:dyDescent="0.3">
      <c r="A4630" s="943"/>
      <c r="B4630" s="943"/>
      <c r="C4630" s="943"/>
    </row>
    <row r="4631" spans="1:3" ht="16.95" customHeight="1" x14ac:dyDescent="0.3">
      <c r="A4631" s="943"/>
      <c r="B4631" s="943"/>
      <c r="C4631" s="943"/>
    </row>
    <row r="4632" spans="1:3" ht="16.95" customHeight="1" x14ac:dyDescent="0.3">
      <c r="A4632" s="943"/>
      <c r="B4632" s="943"/>
      <c r="C4632" s="943"/>
    </row>
    <row r="4633" spans="1:3" ht="16.95" customHeight="1" x14ac:dyDescent="0.3">
      <c r="A4633" s="943"/>
      <c r="B4633" s="943"/>
      <c r="C4633" s="943"/>
    </row>
    <row r="4634" spans="1:3" ht="16.95" customHeight="1" x14ac:dyDescent="0.3">
      <c r="A4634" s="943"/>
      <c r="B4634" s="943"/>
      <c r="C4634" s="943"/>
    </row>
    <row r="4635" spans="1:3" ht="16.95" customHeight="1" x14ac:dyDescent="0.3">
      <c r="A4635" s="943"/>
      <c r="B4635" s="943"/>
      <c r="C4635" s="943"/>
    </row>
    <row r="4636" spans="1:3" ht="16.95" customHeight="1" x14ac:dyDescent="0.3">
      <c r="A4636" s="943"/>
      <c r="B4636" s="943"/>
      <c r="C4636" s="943"/>
    </row>
    <row r="4637" spans="1:3" ht="16.95" customHeight="1" x14ac:dyDescent="0.3">
      <c r="A4637" s="943"/>
      <c r="B4637" s="943"/>
      <c r="C4637" s="943"/>
    </row>
    <row r="4638" spans="1:3" ht="16.95" customHeight="1" x14ac:dyDescent="0.3">
      <c r="A4638" s="943"/>
      <c r="B4638" s="943"/>
      <c r="C4638" s="943"/>
    </row>
    <row r="4639" spans="1:3" ht="16.95" customHeight="1" x14ac:dyDescent="0.3">
      <c r="A4639" s="943"/>
      <c r="B4639" s="943"/>
      <c r="C4639" s="943"/>
    </row>
    <row r="4640" spans="1:3" ht="16.95" customHeight="1" x14ac:dyDescent="0.3">
      <c r="A4640" s="943"/>
      <c r="B4640" s="943"/>
      <c r="C4640" s="943"/>
    </row>
    <row r="4641" spans="1:3" ht="16.95" customHeight="1" x14ac:dyDescent="0.3">
      <c r="A4641" s="943"/>
      <c r="B4641" s="943"/>
      <c r="C4641" s="943"/>
    </row>
    <row r="4642" spans="1:3" ht="16.95" customHeight="1" x14ac:dyDescent="0.3">
      <c r="A4642" s="943"/>
      <c r="B4642" s="943"/>
      <c r="C4642" s="943"/>
    </row>
    <row r="4643" spans="1:3" ht="16.95" customHeight="1" x14ac:dyDescent="0.3">
      <c r="A4643" s="943"/>
      <c r="B4643" s="943"/>
      <c r="C4643" s="943"/>
    </row>
    <row r="4644" spans="1:3" ht="16.95" customHeight="1" x14ac:dyDescent="0.3">
      <c r="A4644" s="943"/>
      <c r="B4644" s="943"/>
      <c r="C4644" s="943"/>
    </row>
    <row r="4645" spans="1:3" ht="16.95" customHeight="1" x14ac:dyDescent="0.3">
      <c r="A4645" s="943"/>
      <c r="B4645" s="943"/>
      <c r="C4645" s="943"/>
    </row>
    <row r="4646" spans="1:3" ht="16.95" customHeight="1" x14ac:dyDescent="0.3">
      <c r="A4646" s="943"/>
      <c r="B4646" s="943"/>
      <c r="C4646" s="943"/>
    </row>
    <row r="4647" spans="1:3" ht="16.95" customHeight="1" x14ac:dyDescent="0.3">
      <c r="A4647" s="943"/>
      <c r="B4647" s="943"/>
      <c r="C4647" s="943"/>
    </row>
    <row r="4648" spans="1:3" ht="16.95" customHeight="1" x14ac:dyDescent="0.3">
      <c r="A4648" s="943"/>
      <c r="B4648" s="943"/>
      <c r="C4648" s="943"/>
    </row>
    <row r="4649" spans="1:3" ht="16.95" customHeight="1" x14ac:dyDescent="0.3">
      <c r="A4649" s="943"/>
      <c r="B4649" s="943"/>
      <c r="C4649" s="943"/>
    </row>
    <row r="4650" spans="1:3" ht="16.95" customHeight="1" x14ac:dyDescent="0.3">
      <c r="A4650" s="943"/>
      <c r="B4650" s="943"/>
      <c r="C4650" s="943"/>
    </row>
    <row r="4651" spans="1:3" ht="16.95" customHeight="1" x14ac:dyDescent="0.3">
      <c r="A4651" s="943"/>
      <c r="B4651" s="943"/>
      <c r="C4651" s="943"/>
    </row>
    <row r="4652" spans="1:3" ht="16.95" customHeight="1" x14ac:dyDescent="0.3">
      <c r="A4652" s="943"/>
      <c r="B4652" s="943"/>
      <c r="C4652" s="943"/>
    </row>
    <row r="4653" spans="1:3" ht="16.95" customHeight="1" x14ac:dyDescent="0.3">
      <c r="A4653" s="943"/>
      <c r="B4653" s="943"/>
      <c r="C4653" s="943"/>
    </row>
    <row r="4654" spans="1:3" ht="16.95" customHeight="1" x14ac:dyDescent="0.3">
      <c r="A4654" s="943"/>
      <c r="B4654" s="943"/>
      <c r="C4654" s="943"/>
    </row>
    <row r="4655" spans="1:3" ht="16.95" customHeight="1" x14ac:dyDescent="0.3">
      <c r="A4655" s="943"/>
      <c r="B4655" s="943"/>
      <c r="C4655" s="943"/>
    </row>
    <row r="4656" spans="1:3" ht="16.95" customHeight="1" x14ac:dyDescent="0.3">
      <c r="A4656" s="943"/>
      <c r="B4656" s="943"/>
      <c r="C4656" s="943"/>
    </row>
    <row r="4657" spans="1:3" ht="16.95" customHeight="1" x14ac:dyDescent="0.3">
      <c r="A4657" s="943"/>
      <c r="B4657" s="943"/>
      <c r="C4657" s="943"/>
    </row>
    <row r="4658" spans="1:3" ht="16.95" customHeight="1" x14ac:dyDescent="0.3">
      <c r="A4658" s="943"/>
      <c r="B4658" s="943"/>
      <c r="C4658" s="943"/>
    </row>
    <row r="4659" spans="1:3" ht="16.95" customHeight="1" x14ac:dyDescent="0.3">
      <c r="A4659" s="943"/>
      <c r="B4659" s="943"/>
      <c r="C4659" s="943"/>
    </row>
    <row r="4660" spans="1:3" ht="16.95" customHeight="1" x14ac:dyDescent="0.3">
      <c r="A4660" s="943"/>
      <c r="B4660" s="943"/>
      <c r="C4660" s="943"/>
    </row>
    <row r="4661" spans="1:3" ht="16.95" customHeight="1" x14ac:dyDescent="0.3">
      <c r="A4661" s="943"/>
      <c r="B4661" s="943"/>
      <c r="C4661" s="943"/>
    </row>
    <row r="4662" spans="1:3" ht="16.95" customHeight="1" x14ac:dyDescent="0.3">
      <c r="A4662" s="943"/>
      <c r="B4662" s="943"/>
      <c r="C4662" s="943"/>
    </row>
    <row r="4663" spans="1:3" ht="16.95" customHeight="1" x14ac:dyDescent="0.3">
      <c r="A4663" s="943"/>
      <c r="B4663" s="943"/>
      <c r="C4663" s="943"/>
    </row>
    <row r="4664" spans="1:3" ht="16.95" customHeight="1" x14ac:dyDescent="0.3">
      <c r="A4664" s="943"/>
      <c r="B4664" s="943"/>
      <c r="C4664" s="943"/>
    </row>
    <row r="4665" spans="1:3" ht="16.95" customHeight="1" x14ac:dyDescent="0.3">
      <c r="A4665" s="943"/>
      <c r="B4665" s="943"/>
      <c r="C4665" s="943"/>
    </row>
    <row r="4666" spans="1:3" ht="16.95" customHeight="1" x14ac:dyDescent="0.3">
      <c r="A4666" s="943"/>
      <c r="B4666" s="943"/>
      <c r="C4666" s="943"/>
    </row>
    <row r="4667" spans="1:3" ht="16.95" customHeight="1" x14ac:dyDescent="0.3">
      <c r="A4667" s="943"/>
      <c r="B4667" s="943"/>
      <c r="C4667" s="943"/>
    </row>
    <row r="4668" spans="1:3" ht="16.95" customHeight="1" x14ac:dyDescent="0.3">
      <c r="A4668" s="943"/>
      <c r="B4668" s="943"/>
      <c r="C4668" s="943"/>
    </row>
    <row r="4669" spans="1:3" ht="16.95" customHeight="1" x14ac:dyDescent="0.3">
      <c r="A4669" s="943"/>
      <c r="B4669" s="943"/>
      <c r="C4669" s="943"/>
    </row>
    <row r="4670" spans="1:3" ht="16.95" customHeight="1" x14ac:dyDescent="0.3">
      <c r="A4670" s="943"/>
      <c r="B4670" s="943"/>
      <c r="C4670" s="943"/>
    </row>
    <row r="4671" spans="1:3" ht="16.95" customHeight="1" x14ac:dyDescent="0.3">
      <c r="A4671" s="943"/>
      <c r="B4671" s="943"/>
      <c r="C4671" s="943"/>
    </row>
    <row r="4672" spans="1:3" ht="16.95" customHeight="1" x14ac:dyDescent="0.3">
      <c r="A4672" s="943"/>
      <c r="B4672" s="943"/>
      <c r="C4672" s="943"/>
    </row>
    <row r="4673" spans="1:3" ht="16.95" customHeight="1" x14ac:dyDescent="0.3">
      <c r="A4673" s="943"/>
      <c r="B4673" s="943"/>
      <c r="C4673" s="943"/>
    </row>
    <row r="4674" spans="1:3" ht="16.95" customHeight="1" x14ac:dyDescent="0.3">
      <c r="A4674" s="943"/>
      <c r="B4674" s="943"/>
      <c r="C4674" s="943"/>
    </row>
    <row r="4675" spans="1:3" ht="16.95" customHeight="1" x14ac:dyDescent="0.3">
      <c r="A4675" s="943"/>
      <c r="B4675" s="943"/>
      <c r="C4675" s="943"/>
    </row>
    <row r="4676" spans="1:3" ht="16.95" customHeight="1" x14ac:dyDescent="0.3">
      <c r="A4676" s="943"/>
      <c r="B4676" s="943"/>
      <c r="C4676" s="943"/>
    </row>
    <row r="4677" spans="1:3" ht="16.95" customHeight="1" x14ac:dyDescent="0.3">
      <c r="A4677" s="943"/>
      <c r="B4677" s="943"/>
      <c r="C4677" s="943"/>
    </row>
    <row r="4678" spans="1:3" ht="16.95" customHeight="1" x14ac:dyDescent="0.3">
      <c r="A4678" s="943"/>
      <c r="B4678" s="943"/>
      <c r="C4678" s="943"/>
    </row>
    <row r="4679" spans="1:3" ht="16.95" customHeight="1" x14ac:dyDescent="0.3">
      <c r="A4679" s="943"/>
      <c r="B4679" s="943"/>
      <c r="C4679" s="943"/>
    </row>
    <row r="4680" spans="1:3" ht="16.95" customHeight="1" x14ac:dyDescent="0.3">
      <c r="A4680" s="943"/>
      <c r="B4680" s="943"/>
      <c r="C4680" s="943"/>
    </row>
    <row r="4681" spans="1:3" ht="16.95" customHeight="1" x14ac:dyDescent="0.3">
      <c r="A4681" s="943"/>
      <c r="B4681" s="943"/>
      <c r="C4681" s="943"/>
    </row>
    <row r="4682" spans="1:3" ht="16.95" customHeight="1" x14ac:dyDescent="0.3">
      <c r="A4682" s="943"/>
      <c r="B4682" s="943"/>
      <c r="C4682" s="943"/>
    </row>
    <row r="4683" spans="1:3" ht="16.95" customHeight="1" x14ac:dyDescent="0.3">
      <c r="A4683" s="943"/>
      <c r="B4683" s="943"/>
      <c r="C4683" s="943"/>
    </row>
    <row r="4684" spans="1:3" ht="16.95" customHeight="1" x14ac:dyDescent="0.3">
      <c r="A4684" s="943"/>
      <c r="B4684" s="943"/>
      <c r="C4684" s="943"/>
    </row>
    <row r="4685" spans="1:3" ht="16.95" customHeight="1" x14ac:dyDescent="0.3">
      <c r="A4685" s="943"/>
      <c r="B4685" s="943"/>
      <c r="C4685" s="943"/>
    </row>
    <row r="4686" spans="1:3" ht="16.95" customHeight="1" x14ac:dyDescent="0.3">
      <c r="A4686" s="943"/>
      <c r="B4686" s="943"/>
      <c r="C4686" s="943"/>
    </row>
    <row r="4687" spans="1:3" ht="16.95" customHeight="1" x14ac:dyDescent="0.3">
      <c r="A4687" s="943"/>
      <c r="B4687" s="943"/>
      <c r="C4687" s="943"/>
    </row>
    <row r="4688" spans="1:3" ht="16.95" customHeight="1" x14ac:dyDescent="0.3">
      <c r="A4688" s="943"/>
      <c r="B4688" s="943"/>
      <c r="C4688" s="943"/>
    </row>
    <row r="4689" spans="1:3" ht="16.95" customHeight="1" x14ac:dyDescent="0.3">
      <c r="A4689" s="943"/>
      <c r="B4689" s="943"/>
      <c r="C4689" s="943"/>
    </row>
    <row r="4690" spans="1:3" ht="16.95" customHeight="1" x14ac:dyDescent="0.3">
      <c r="A4690" s="943"/>
      <c r="B4690" s="943"/>
      <c r="C4690" s="943"/>
    </row>
    <row r="4691" spans="1:3" ht="16.95" customHeight="1" x14ac:dyDescent="0.3">
      <c r="A4691" s="943"/>
      <c r="B4691" s="943"/>
      <c r="C4691" s="943"/>
    </row>
    <row r="4692" spans="1:3" ht="16.95" customHeight="1" x14ac:dyDescent="0.3">
      <c r="A4692" s="943"/>
      <c r="B4692" s="943"/>
      <c r="C4692" s="943"/>
    </row>
    <row r="4693" spans="1:3" ht="16.95" customHeight="1" x14ac:dyDescent="0.3">
      <c r="A4693" s="943"/>
      <c r="B4693" s="943"/>
      <c r="C4693" s="943"/>
    </row>
    <row r="4694" spans="1:3" ht="16.95" customHeight="1" x14ac:dyDescent="0.3">
      <c r="A4694" s="943"/>
      <c r="B4694" s="943"/>
      <c r="C4694" s="943"/>
    </row>
    <row r="4695" spans="1:3" ht="16.95" customHeight="1" x14ac:dyDescent="0.3">
      <c r="A4695" s="943"/>
      <c r="B4695" s="943"/>
      <c r="C4695" s="943"/>
    </row>
    <row r="4696" spans="1:3" ht="16.95" customHeight="1" x14ac:dyDescent="0.3">
      <c r="A4696" s="943"/>
      <c r="B4696" s="943"/>
      <c r="C4696" s="943"/>
    </row>
    <row r="4697" spans="1:3" ht="16.95" customHeight="1" x14ac:dyDescent="0.3">
      <c r="A4697" s="943"/>
      <c r="B4697" s="943"/>
      <c r="C4697" s="943"/>
    </row>
    <row r="4698" spans="1:3" ht="16.95" customHeight="1" x14ac:dyDescent="0.3">
      <c r="A4698" s="943"/>
      <c r="B4698" s="943"/>
      <c r="C4698" s="943"/>
    </row>
    <row r="4699" spans="1:3" ht="16.95" customHeight="1" x14ac:dyDescent="0.3">
      <c r="A4699" s="943"/>
      <c r="B4699" s="943"/>
      <c r="C4699" s="943"/>
    </row>
    <row r="4700" spans="1:3" ht="16.95" customHeight="1" x14ac:dyDescent="0.3">
      <c r="A4700" s="943"/>
      <c r="B4700" s="943"/>
      <c r="C4700" s="943"/>
    </row>
    <row r="4701" spans="1:3" ht="16.95" customHeight="1" x14ac:dyDescent="0.3">
      <c r="A4701" s="943"/>
      <c r="B4701" s="943"/>
      <c r="C4701" s="943"/>
    </row>
    <row r="4702" spans="1:3" ht="16.95" customHeight="1" x14ac:dyDescent="0.3">
      <c r="A4702" s="943"/>
      <c r="B4702" s="943"/>
      <c r="C4702" s="943"/>
    </row>
    <row r="4703" spans="1:3" ht="16.95" customHeight="1" x14ac:dyDescent="0.3">
      <c r="A4703" s="943"/>
      <c r="B4703" s="943"/>
      <c r="C4703" s="943"/>
    </row>
    <row r="4704" spans="1:3" ht="16.95" customHeight="1" x14ac:dyDescent="0.3">
      <c r="A4704" s="943"/>
      <c r="B4704" s="943"/>
      <c r="C4704" s="943"/>
    </row>
    <row r="4705" spans="1:3" ht="16.95" customHeight="1" x14ac:dyDescent="0.3">
      <c r="A4705" s="943"/>
      <c r="B4705" s="943"/>
      <c r="C4705" s="943"/>
    </row>
    <row r="4706" spans="1:3" ht="16.95" customHeight="1" x14ac:dyDescent="0.3">
      <c r="A4706" s="943"/>
      <c r="B4706" s="943"/>
      <c r="C4706" s="943"/>
    </row>
    <row r="4707" spans="1:3" ht="16.95" customHeight="1" x14ac:dyDescent="0.3">
      <c r="A4707" s="943"/>
      <c r="B4707" s="943"/>
      <c r="C4707" s="943"/>
    </row>
    <row r="4708" spans="1:3" ht="16.95" customHeight="1" x14ac:dyDescent="0.3">
      <c r="A4708" s="943"/>
      <c r="B4708" s="943"/>
      <c r="C4708" s="943"/>
    </row>
    <row r="4709" spans="1:3" ht="16.95" customHeight="1" x14ac:dyDescent="0.3">
      <c r="A4709" s="943"/>
      <c r="B4709" s="943"/>
      <c r="C4709" s="943"/>
    </row>
    <row r="4710" spans="1:3" ht="16.95" customHeight="1" x14ac:dyDescent="0.3">
      <c r="A4710" s="943"/>
      <c r="B4710" s="943"/>
      <c r="C4710" s="943"/>
    </row>
    <row r="4711" spans="1:3" ht="16.95" customHeight="1" x14ac:dyDescent="0.3">
      <c r="A4711" s="943"/>
      <c r="B4711" s="943"/>
      <c r="C4711" s="943"/>
    </row>
    <row r="4712" spans="1:3" ht="16.95" customHeight="1" x14ac:dyDescent="0.3">
      <c r="A4712" s="943"/>
      <c r="B4712" s="943"/>
      <c r="C4712" s="943"/>
    </row>
    <row r="4713" spans="1:3" ht="16.95" customHeight="1" x14ac:dyDescent="0.3">
      <c r="A4713" s="943"/>
      <c r="B4713" s="943"/>
      <c r="C4713" s="943"/>
    </row>
    <row r="4714" spans="1:3" ht="16.95" customHeight="1" x14ac:dyDescent="0.3">
      <c r="A4714" s="943"/>
      <c r="B4714" s="943"/>
      <c r="C4714" s="943"/>
    </row>
    <row r="4715" spans="1:3" ht="16.95" customHeight="1" x14ac:dyDescent="0.3">
      <c r="A4715" s="943"/>
      <c r="B4715" s="943"/>
      <c r="C4715" s="943"/>
    </row>
    <row r="4716" spans="1:3" ht="16.95" customHeight="1" x14ac:dyDescent="0.3">
      <c r="A4716" s="943"/>
      <c r="B4716" s="943"/>
      <c r="C4716" s="943"/>
    </row>
    <row r="4717" spans="1:3" ht="16.95" customHeight="1" x14ac:dyDescent="0.3">
      <c r="A4717" s="943"/>
      <c r="B4717" s="943"/>
      <c r="C4717" s="943"/>
    </row>
    <row r="4718" spans="1:3" ht="16.95" customHeight="1" x14ac:dyDescent="0.3">
      <c r="A4718" s="943"/>
      <c r="B4718" s="943"/>
      <c r="C4718" s="943"/>
    </row>
    <row r="4719" spans="1:3" ht="16.95" customHeight="1" x14ac:dyDescent="0.3">
      <c r="A4719" s="943"/>
      <c r="B4719" s="943"/>
      <c r="C4719" s="943"/>
    </row>
    <row r="4720" spans="1:3" ht="16.95" customHeight="1" x14ac:dyDescent="0.3">
      <c r="A4720" s="943"/>
      <c r="B4720" s="943"/>
      <c r="C4720" s="943"/>
    </row>
    <row r="4721" spans="1:3" ht="16.95" customHeight="1" x14ac:dyDescent="0.3">
      <c r="A4721" s="943"/>
      <c r="B4721" s="943"/>
      <c r="C4721" s="943"/>
    </row>
    <row r="4722" spans="1:3" ht="16.95" customHeight="1" x14ac:dyDescent="0.3">
      <c r="A4722" s="943"/>
      <c r="B4722" s="943"/>
      <c r="C4722" s="943"/>
    </row>
    <row r="4723" spans="1:3" ht="16.95" customHeight="1" x14ac:dyDescent="0.3">
      <c r="A4723" s="943"/>
      <c r="B4723" s="943"/>
      <c r="C4723" s="943"/>
    </row>
    <row r="4724" spans="1:3" ht="16.95" customHeight="1" x14ac:dyDescent="0.3">
      <c r="A4724" s="943"/>
      <c r="B4724" s="943"/>
      <c r="C4724" s="943"/>
    </row>
    <row r="4725" spans="1:3" ht="16.95" customHeight="1" x14ac:dyDescent="0.3">
      <c r="A4725" s="943"/>
      <c r="B4725" s="943"/>
      <c r="C4725" s="943"/>
    </row>
    <row r="4726" spans="1:3" ht="16.95" customHeight="1" x14ac:dyDescent="0.3">
      <c r="A4726" s="943"/>
      <c r="B4726" s="943"/>
      <c r="C4726" s="943"/>
    </row>
    <row r="4727" spans="1:3" ht="16.95" customHeight="1" x14ac:dyDescent="0.3">
      <c r="A4727" s="943"/>
      <c r="B4727" s="943"/>
      <c r="C4727" s="943"/>
    </row>
    <row r="4728" spans="1:3" ht="16.95" customHeight="1" x14ac:dyDescent="0.3">
      <c r="A4728" s="943"/>
      <c r="B4728" s="943"/>
      <c r="C4728" s="943"/>
    </row>
    <row r="4729" spans="1:3" ht="16.95" customHeight="1" x14ac:dyDescent="0.3">
      <c r="A4729" s="943"/>
      <c r="B4729" s="943"/>
      <c r="C4729" s="943"/>
    </row>
    <row r="4730" spans="1:3" ht="16.95" customHeight="1" x14ac:dyDescent="0.3">
      <c r="A4730" s="943"/>
      <c r="B4730" s="943"/>
      <c r="C4730" s="943"/>
    </row>
    <row r="4731" spans="1:3" ht="16.95" customHeight="1" x14ac:dyDescent="0.3">
      <c r="A4731" s="943"/>
      <c r="B4731" s="943"/>
      <c r="C4731" s="943"/>
    </row>
    <row r="4732" spans="1:3" ht="16.95" customHeight="1" x14ac:dyDescent="0.3">
      <c r="A4732" s="943"/>
      <c r="B4732" s="943"/>
      <c r="C4732" s="943"/>
    </row>
    <row r="4733" spans="1:3" ht="16.95" customHeight="1" x14ac:dyDescent="0.3">
      <c r="A4733" s="943"/>
      <c r="B4733" s="943"/>
      <c r="C4733" s="943"/>
    </row>
    <row r="4734" spans="1:3" ht="16.95" customHeight="1" x14ac:dyDescent="0.3">
      <c r="A4734" s="943"/>
      <c r="B4734" s="943"/>
      <c r="C4734" s="943"/>
    </row>
    <row r="4735" spans="1:3" ht="16.95" customHeight="1" x14ac:dyDescent="0.3">
      <c r="A4735" s="943"/>
      <c r="B4735" s="943"/>
      <c r="C4735" s="943"/>
    </row>
    <row r="4736" spans="1:3" ht="16.95" customHeight="1" x14ac:dyDescent="0.3">
      <c r="A4736" s="943"/>
      <c r="B4736" s="943"/>
      <c r="C4736" s="943"/>
    </row>
    <row r="4737" spans="1:3" ht="16.95" customHeight="1" x14ac:dyDescent="0.3">
      <c r="A4737" s="943"/>
      <c r="B4737" s="943"/>
      <c r="C4737" s="943"/>
    </row>
    <row r="4738" spans="1:3" ht="16.95" customHeight="1" x14ac:dyDescent="0.3">
      <c r="A4738" s="943"/>
      <c r="B4738" s="943"/>
      <c r="C4738" s="943"/>
    </row>
    <row r="4739" spans="1:3" ht="16.95" customHeight="1" x14ac:dyDescent="0.3">
      <c r="A4739" s="943"/>
      <c r="B4739" s="943"/>
      <c r="C4739" s="943"/>
    </row>
    <row r="4740" spans="1:3" ht="16.95" customHeight="1" x14ac:dyDescent="0.3">
      <c r="A4740" s="943"/>
      <c r="B4740" s="943"/>
      <c r="C4740" s="943"/>
    </row>
    <row r="4741" spans="1:3" ht="16.95" customHeight="1" x14ac:dyDescent="0.3">
      <c r="A4741" s="943"/>
      <c r="B4741" s="943"/>
      <c r="C4741" s="943"/>
    </row>
    <row r="4742" spans="1:3" ht="16.95" customHeight="1" x14ac:dyDescent="0.3">
      <c r="A4742" s="943"/>
      <c r="B4742" s="943"/>
      <c r="C4742" s="943"/>
    </row>
    <row r="4743" spans="1:3" ht="16.95" customHeight="1" x14ac:dyDescent="0.3">
      <c r="A4743" s="943"/>
      <c r="B4743" s="943"/>
      <c r="C4743" s="943"/>
    </row>
    <row r="4744" spans="1:3" ht="16.95" customHeight="1" x14ac:dyDescent="0.3">
      <c r="A4744" s="943"/>
      <c r="B4744" s="943"/>
      <c r="C4744" s="943"/>
    </row>
    <row r="4745" spans="1:3" ht="16.95" customHeight="1" x14ac:dyDescent="0.3">
      <c r="A4745" s="943"/>
      <c r="B4745" s="943"/>
      <c r="C4745" s="943"/>
    </row>
    <row r="4746" spans="1:3" ht="16.95" customHeight="1" x14ac:dyDescent="0.3">
      <c r="A4746" s="943"/>
      <c r="B4746" s="943"/>
      <c r="C4746" s="943"/>
    </row>
    <row r="4747" spans="1:3" ht="16.95" customHeight="1" x14ac:dyDescent="0.3">
      <c r="A4747" s="943"/>
      <c r="B4747" s="943"/>
      <c r="C4747" s="943"/>
    </row>
    <row r="4748" spans="1:3" ht="16.95" customHeight="1" x14ac:dyDescent="0.3">
      <c r="A4748" s="943"/>
      <c r="B4748" s="943"/>
      <c r="C4748" s="943"/>
    </row>
    <row r="4749" spans="1:3" ht="16.95" customHeight="1" x14ac:dyDescent="0.3">
      <c r="A4749" s="943"/>
      <c r="B4749" s="943"/>
      <c r="C4749" s="943"/>
    </row>
    <row r="4750" spans="1:3" ht="16.95" customHeight="1" x14ac:dyDescent="0.3">
      <c r="A4750" s="943"/>
      <c r="B4750" s="943"/>
      <c r="C4750" s="943"/>
    </row>
    <row r="4751" spans="1:3" ht="16.95" customHeight="1" x14ac:dyDescent="0.3">
      <c r="A4751" s="943"/>
      <c r="B4751" s="943"/>
      <c r="C4751" s="943"/>
    </row>
    <row r="4752" spans="1:3" ht="16.95" customHeight="1" x14ac:dyDescent="0.3">
      <c r="A4752" s="943"/>
      <c r="B4752" s="943"/>
      <c r="C4752" s="943"/>
    </row>
    <row r="4753" spans="1:3" ht="16.95" customHeight="1" x14ac:dyDescent="0.3">
      <c r="A4753" s="943"/>
      <c r="B4753" s="943"/>
      <c r="C4753" s="943"/>
    </row>
    <row r="4754" spans="1:3" ht="16.95" customHeight="1" x14ac:dyDescent="0.3">
      <c r="A4754" s="943"/>
      <c r="B4754" s="943"/>
      <c r="C4754" s="943"/>
    </row>
    <row r="4755" spans="1:3" ht="16.95" customHeight="1" x14ac:dyDescent="0.3">
      <c r="A4755" s="943"/>
      <c r="B4755" s="943"/>
      <c r="C4755" s="943"/>
    </row>
    <row r="4756" spans="1:3" ht="16.95" customHeight="1" x14ac:dyDescent="0.3">
      <c r="A4756" s="943"/>
      <c r="B4756" s="943"/>
      <c r="C4756" s="943"/>
    </row>
    <row r="4757" spans="1:3" ht="16.95" customHeight="1" x14ac:dyDescent="0.3">
      <c r="A4757" s="943"/>
      <c r="B4757" s="943"/>
      <c r="C4757" s="943"/>
    </row>
    <row r="4758" spans="1:3" ht="16.95" customHeight="1" x14ac:dyDescent="0.3">
      <c r="A4758" s="943"/>
      <c r="B4758" s="943"/>
      <c r="C4758" s="943"/>
    </row>
    <row r="4759" spans="1:3" ht="16.95" customHeight="1" x14ac:dyDescent="0.3">
      <c r="A4759" s="943"/>
      <c r="B4759" s="943"/>
      <c r="C4759" s="943"/>
    </row>
    <row r="4760" spans="1:3" ht="16.95" customHeight="1" x14ac:dyDescent="0.3">
      <c r="A4760" s="943"/>
      <c r="B4760" s="943"/>
      <c r="C4760" s="943"/>
    </row>
    <row r="4761" spans="1:3" ht="16.95" customHeight="1" x14ac:dyDescent="0.3">
      <c r="A4761" s="943"/>
      <c r="B4761" s="943"/>
      <c r="C4761" s="943"/>
    </row>
    <row r="4762" spans="1:3" ht="16.95" customHeight="1" x14ac:dyDescent="0.3">
      <c r="A4762" s="943"/>
      <c r="B4762" s="943"/>
      <c r="C4762" s="943"/>
    </row>
    <row r="4763" spans="1:3" ht="16.95" customHeight="1" x14ac:dyDescent="0.3">
      <c r="A4763" s="943"/>
      <c r="B4763" s="943"/>
      <c r="C4763" s="943"/>
    </row>
    <row r="4764" spans="1:3" ht="16.95" customHeight="1" x14ac:dyDescent="0.3">
      <c r="A4764" s="943"/>
      <c r="B4764" s="943"/>
      <c r="C4764" s="943"/>
    </row>
    <row r="4765" spans="1:3" ht="16.95" customHeight="1" x14ac:dyDescent="0.3">
      <c r="A4765" s="943"/>
      <c r="B4765" s="943"/>
      <c r="C4765" s="943"/>
    </row>
    <row r="4766" spans="1:3" ht="16.95" customHeight="1" x14ac:dyDescent="0.3">
      <c r="A4766" s="943"/>
      <c r="B4766" s="943"/>
      <c r="C4766" s="943"/>
    </row>
    <row r="4767" spans="1:3" ht="16.95" customHeight="1" x14ac:dyDescent="0.3">
      <c r="A4767" s="943"/>
      <c r="B4767" s="943"/>
      <c r="C4767" s="943"/>
    </row>
    <row r="4768" spans="1:3" ht="16.95" customHeight="1" x14ac:dyDescent="0.3">
      <c r="A4768" s="943"/>
      <c r="B4768" s="943"/>
      <c r="C4768" s="943"/>
    </row>
    <row r="4769" spans="1:3" ht="16.95" customHeight="1" x14ac:dyDescent="0.3">
      <c r="A4769" s="943"/>
      <c r="B4769" s="943"/>
      <c r="C4769" s="943"/>
    </row>
    <row r="4770" spans="1:3" ht="16.95" customHeight="1" x14ac:dyDescent="0.3">
      <c r="A4770" s="943"/>
      <c r="B4770" s="943"/>
      <c r="C4770" s="943"/>
    </row>
    <row r="4771" spans="1:3" ht="16.95" customHeight="1" x14ac:dyDescent="0.3">
      <c r="A4771" s="943"/>
      <c r="B4771" s="943"/>
      <c r="C4771" s="943"/>
    </row>
    <row r="4772" spans="1:3" ht="16.95" customHeight="1" x14ac:dyDescent="0.3">
      <c r="A4772" s="943"/>
      <c r="B4772" s="943"/>
      <c r="C4772" s="943"/>
    </row>
    <row r="4773" spans="1:3" ht="16.95" customHeight="1" x14ac:dyDescent="0.3">
      <c r="A4773" s="943"/>
      <c r="B4773" s="943"/>
      <c r="C4773" s="943"/>
    </row>
    <row r="4774" spans="1:3" ht="16.95" customHeight="1" x14ac:dyDescent="0.3">
      <c r="A4774" s="943"/>
      <c r="B4774" s="943"/>
      <c r="C4774" s="943"/>
    </row>
    <row r="4775" spans="1:3" ht="16.95" customHeight="1" x14ac:dyDescent="0.3">
      <c r="A4775" s="943"/>
      <c r="B4775" s="943"/>
      <c r="C4775" s="943"/>
    </row>
    <row r="4776" spans="1:3" ht="16.95" customHeight="1" x14ac:dyDescent="0.3">
      <c r="A4776" s="943"/>
      <c r="B4776" s="943"/>
      <c r="C4776" s="943"/>
    </row>
    <row r="4777" spans="1:3" ht="16.95" customHeight="1" x14ac:dyDescent="0.3">
      <c r="A4777" s="943"/>
      <c r="B4777" s="943"/>
      <c r="C4777" s="943"/>
    </row>
    <row r="4778" spans="1:3" ht="16.95" customHeight="1" x14ac:dyDescent="0.3">
      <c r="A4778" s="943"/>
      <c r="B4778" s="943"/>
      <c r="C4778" s="943"/>
    </row>
    <row r="4779" spans="1:3" ht="16.95" customHeight="1" x14ac:dyDescent="0.3">
      <c r="A4779" s="943"/>
      <c r="B4779" s="943"/>
      <c r="C4779" s="943"/>
    </row>
    <row r="4780" spans="1:3" ht="16.95" customHeight="1" x14ac:dyDescent="0.3">
      <c r="A4780" s="943"/>
      <c r="B4780" s="943"/>
      <c r="C4780" s="943"/>
    </row>
    <row r="4781" spans="1:3" ht="16.95" customHeight="1" x14ac:dyDescent="0.3">
      <c r="A4781" s="943"/>
      <c r="B4781" s="943"/>
      <c r="C4781" s="943"/>
    </row>
    <row r="4782" spans="1:3" ht="16.95" customHeight="1" x14ac:dyDescent="0.3">
      <c r="A4782" s="943"/>
      <c r="B4782" s="943"/>
      <c r="C4782" s="943"/>
    </row>
    <row r="4783" spans="1:3" ht="16.95" customHeight="1" x14ac:dyDescent="0.3">
      <c r="A4783" s="943"/>
      <c r="B4783" s="943"/>
      <c r="C4783" s="943"/>
    </row>
    <row r="4784" spans="1:3" ht="16.95" customHeight="1" x14ac:dyDescent="0.3">
      <c r="A4784" s="943"/>
      <c r="B4784" s="943"/>
      <c r="C4784" s="943"/>
    </row>
    <row r="4785" spans="1:3" ht="16.95" customHeight="1" x14ac:dyDescent="0.3">
      <c r="A4785" s="943"/>
      <c r="B4785" s="943"/>
      <c r="C4785" s="943"/>
    </row>
    <row r="4786" spans="1:3" ht="16.95" customHeight="1" x14ac:dyDescent="0.3">
      <c r="A4786" s="943"/>
      <c r="B4786" s="943"/>
      <c r="C4786" s="943"/>
    </row>
    <row r="4787" spans="1:3" ht="16.95" customHeight="1" x14ac:dyDescent="0.3">
      <c r="A4787" s="943"/>
      <c r="B4787" s="943"/>
      <c r="C4787" s="943"/>
    </row>
    <row r="4788" spans="1:3" ht="16.95" customHeight="1" x14ac:dyDescent="0.3">
      <c r="A4788" s="943"/>
      <c r="B4788" s="943"/>
      <c r="C4788" s="943"/>
    </row>
    <row r="4789" spans="1:3" ht="16.95" customHeight="1" x14ac:dyDescent="0.3">
      <c r="A4789" s="943"/>
      <c r="B4789" s="943"/>
      <c r="C4789" s="943"/>
    </row>
    <row r="4790" spans="1:3" ht="16.95" customHeight="1" x14ac:dyDescent="0.3">
      <c r="A4790" s="943"/>
      <c r="B4790" s="943"/>
      <c r="C4790" s="943"/>
    </row>
    <row r="4791" spans="1:3" ht="16.95" customHeight="1" x14ac:dyDescent="0.3">
      <c r="A4791" s="943"/>
      <c r="B4791" s="943"/>
      <c r="C4791" s="943"/>
    </row>
    <row r="4792" spans="1:3" ht="16.95" customHeight="1" x14ac:dyDescent="0.3">
      <c r="A4792" s="943"/>
      <c r="B4792" s="943"/>
      <c r="C4792" s="943"/>
    </row>
    <row r="4793" spans="1:3" ht="16.95" customHeight="1" x14ac:dyDescent="0.3">
      <c r="A4793" s="943"/>
      <c r="B4793" s="943"/>
      <c r="C4793" s="943"/>
    </row>
    <row r="4794" spans="1:3" ht="16.95" customHeight="1" x14ac:dyDescent="0.3">
      <c r="A4794" s="943"/>
      <c r="B4794" s="943"/>
      <c r="C4794" s="943"/>
    </row>
    <row r="4795" spans="1:3" ht="16.95" customHeight="1" x14ac:dyDescent="0.3">
      <c r="A4795" s="943"/>
      <c r="B4795" s="943"/>
      <c r="C4795" s="943"/>
    </row>
    <row r="4796" spans="1:3" ht="16.95" customHeight="1" x14ac:dyDescent="0.3">
      <c r="A4796" s="943"/>
      <c r="B4796" s="943"/>
      <c r="C4796" s="943"/>
    </row>
    <row r="4797" spans="1:3" ht="16.95" customHeight="1" x14ac:dyDescent="0.3">
      <c r="A4797" s="943"/>
      <c r="B4797" s="943"/>
      <c r="C4797" s="943"/>
    </row>
    <row r="4798" spans="1:3" ht="16.95" customHeight="1" x14ac:dyDescent="0.3">
      <c r="A4798" s="943"/>
      <c r="B4798" s="943"/>
      <c r="C4798" s="943"/>
    </row>
    <row r="4799" spans="1:3" ht="16.95" customHeight="1" x14ac:dyDescent="0.3">
      <c r="A4799" s="943"/>
      <c r="B4799" s="943"/>
      <c r="C4799" s="943"/>
    </row>
    <row r="4800" spans="1:3" ht="16.95" customHeight="1" x14ac:dyDescent="0.3">
      <c r="A4800" s="943"/>
      <c r="B4800" s="943"/>
      <c r="C4800" s="943"/>
    </row>
    <row r="4801" spans="1:3" ht="16.95" customHeight="1" x14ac:dyDescent="0.3">
      <c r="A4801" s="943"/>
      <c r="B4801" s="943"/>
      <c r="C4801" s="943"/>
    </row>
    <row r="4802" spans="1:3" ht="16.95" customHeight="1" x14ac:dyDescent="0.3">
      <c r="A4802" s="943"/>
      <c r="B4802" s="943"/>
      <c r="C4802" s="943"/>
    </row>
    <row r="4803" spans="1:3" ht="16.95" customHeight="1" x14ac:dyDescent="0.3">
      <c r="A4803" s="943"/>
      <c r="B4803" s="943"/>
      <c r="C4803" s="943"/>
    </row>
    <row r="4804" spans="1:3" ht="16.95" customHeight="1" x14ac:dyDescent="0.3">
      <c r="A4804" s="943"/>
      <c r="B4804" s="943"/>
      <c r="C4804" s="943"/>
    </row>
    <row r="4805" spans="1:3" ht="16.95" customHeight="1" x14ac:dyDescent="0.3">
      <c r="A4805" s="943"/>
      <c r="B4805" s="943"/>
      <c r="C4805" s="943"/>
    </row>
    <row r="4806" spans="1:3" ht="16.95" customHeight="1" x14ac:dyDescent="0.3">
      <c r="A4806" s="943"/>
      <c r="B4806" s="943"/>
      <c r="C4806" s="943"/>
    </row>
    <row r="4807" spans="1:3" ht="16.95" customHeight="1" x14ac:dyDescent="0.3">
      <c r="A4807" s="943"/>
      <c r="B4807" s="943"/>
      <c r="C4807" s="943"/>
    </row>
    <row r="4808" spans="1:3" ht="16.95" customHeight="1" x14ac:dyDescent="0.3">
      <c r="A4808" s="943"/>
      <c r="B4808" s="943"/>
      <c r="C4808" s="943"/>
    </row>
    <row r="4809" spans="1:3" ht="16.95" customHeight="1" x14ac:dyDescent="0.3">
      <c r="A4809" s="943"/>
      <c r="B4809" s="943"/>
      <c r="C4809" s="943"/>
    </row>
    <row r="4810" spans="1:3" ht="16.95" customHeight="1" x14ac:dyDescent="0.3">
      <c r="A4810" s="943"/>
      <c r="B4810" s="943"/>
      <c r="C4810" s="943"/>
    </row>
    <row r="4811" spans="1:3" ht="16.95" customHeight="1" x14ac:dyDescent="0.3">
      <c r="A4811" s="943"/>
      <c r="B4811" s="943"/>
      <c r="C4811" s="943"/>
    </row>
    <row r="4812" spans="1:3" ht="16.95" customHeight="1" x14ac:dyDescent="0.3">
      <c r="A4812" s="943"/>
      <c r="B4812" s="943"/>
      <c r="C4812" s="943"/>
    </row>
    <row r="4813" spans="1:3" ht="16.95" customHeight="1" x14ac:dyDescent="0.3">
      <c r="A4813" s="943"/>
      <c r="B4813" s="943"/>
      <c r="C4813" s="943"/>
    </row>
    <row r="4814" spans="1:3" ht="16.95" customHeight="1" x14ac:dyDescent="0.3">
      <c r="A4814" s="943"/>
      <c r="B4814" s="943"/>
      <c r="C4814" s="943"/>
    </row>
    <row r="4815" spans="1:3" ht="16.95" customHeight="1" x14ac:dyDescent="0.3">
      <c r="A4815" s="943"/>
      <c r="B4815" s="943"/>
      <c r="C4815" s="943"/>
    </row>
    <row r="4816" spans="1:3" ht="16.95" customHeight="1" x14ac:dyDescent="0.3">
      <c r="A4816" s="943"/>
      <c r="B4816" s="943"/>
      <c r="C4816" s="943"/>
    </row>
    <row r="4817" spans="1:3" ht="16.95" customHeight="1" x14ac:dyDescent="0.3">
      <c r="A4817" s="943"/>
      <c r="B4817" s="943"/>
      <c r="C4817" s="943"/>
    </row>
    <row r="4818" spans="1:3" ht="16.95" customHeight="1" x14ac:dyDescent="0.3">
      <c r="A4818" s="943"/>
      <c r="B4818" s="943"/>
      <c r="C4818" s="943"/>
    </row>
    <row r="4819" spans="1:3" ht="16.95" customHeight="1" x14ac:dyDescent="0.3">
      <c r="A4819" s="943"/>
      <c r="B4819" s="943"/>
      <c r="C4819" s="943"/>
    </row>
    <row r="4820" spans="1:3" ht="16.95" customHeight="1" x14ac:dyDescent="0.3">
      <c r="A4820" s="943"/>
      <c r="B4820" s="943"/>
      <c r="C4820" s="943"/>
    </row>
    <row r="4821" spans="1:3" ht="16.95" customHeight="1" x14ac:dyDescent="0.3">
      <c r="A4821" s="943"/>
      <c r="B4821" s="943"/>
      <c r="C4821" s="943"/>
    </row>
    <row r="4822" spans="1:3" ht="16.95" customHeight="1" x14ac:dyDescent="0.3">
      <c r="A4822" s="943"/>
      <c r="B4822" s="943"/>
      <c r="C4822" s="943"/>
    </row>
    <row r="4823" spans="1:3" ht="16.95" customHeight="1" x14ac:dyDescent="0.3">
      <c r="A4823" s="943"/>
      <c r="B4823" s="943"/>
      <c r="C4823" s="943"/>
    </row>
    <row r="4824" spans="1:3" ht="16.95" customHeight="1" x14ac:dyDescent="0.3">
      <c r="A4824" s="943"/>
      <c r="B4824" s="943"/>
      <c r="C4824" s="943"/>
    </row>
    <row r="4825" spans="1:3" ht="16.95" customHeight="1" x14ac:dyDescent="0.3">
      <c r="A4825" s="943"/>
      <c r="B4825" s="943"/>
      <c r="C4825" s="943"/>
    </row>
    <row r="4826" spans="1:3" ht="16.95" customHeight="1" x14ac:dyDescent="0.3">
      <c r="A4826" s="943"/>
      <c r="B4826" s="943"/>
      <c r="C4826" s="943"/>
    </row>
    <row r="4827" spans="1:3" ht="16.95" customHeight="1" x14ac:dyDescent="0.3">
      <c r="A4827" s="943"/>
      <c r="B4827" s="943"/>
      <c r="C4827" s="943"/>
    </row>
    <row r="4828" spans="1:3" ht="16.95" customHeight="1" x14ac:dyDescent="0.3">
      <c r="A4828" s="943"/>
      <c r="B4828" s="943"/>
      <c r="C4828" s="943"/>
    </row>
    <row r="4829" spans="1:3" ht="16.95" customHeight="1" x14ac:dyDescent="0.3">
      <c r="A4829" s="943"/>
      <c r="B4829" s="943"/>
      <c r="C4829" s="943"/>
    </row>
    <row r="4830" spans="1:3" ht="16.95" customHeight="1" x14ac:dyDescent="0.3">
      <c r="A4830" s="943"/>
      <c r="B4830" s="943"/>
      <c r="C4830" s="943"/>
    </row>
    <row r="4831" spans="1:3" ht="16.95" customHeight="1" x14ac:dyDescent="0.3">
      <c r="A4831" s="943"/>
      <c r="B4831" s="943"/>
      <c r="C4831" s="943"/>
    </row>
    <row r="4832" spans="1:3" ht="16.95" customHeight="1" x14ac:dyDescent="0.3">
      <c r="A4832" s="943"/>
      <c r="B4832" s="943"/>
      <c r="C4832" s="943"/>
    </row>
    <row r="4833" spans="1:3" ht="16.95" customHeight="1" x14ac:dyDescent="0.3">
      <c r="A4833" s="943"/>
      <c r="B4833" s="943"/>
      <c r="C4833" s="943"/>
    </row>
    <row r="4834" spans="1:3" ht="16.95" customHeight="1" x14ac:dyDescent="0.3">
      <c r="A4834" s="943"/>
      <c r="B4834" s="943"/>
      <c r="C4834" s="943"/>
    </row>
    <row r="4835" spans="1:3" ht="16.95" customHeight="1" x14ac:dyDescent="0.3">
      <c r="A4835" s="943"/>
      <c r="B4835" s="943"/>
      <c r="C4835" s="943"/>
    </row>
    <row r="4836" spans="1:3" ht="16.95" customHeight="1" x14ac:dyDescent="0.3">
      <c r="A4836" s="943"/>
      <c r="B4836" s="943"/>
      <c r="C4836" s="943"/>
    </row>
    <row r="4837" spans="1:3" ht="16.95" customHeight="1" x14ac:dyDescent="0.3">
      <c r="A4837" s="943"/>
      <c r="B4837" s="943"/>
      <c r="C4837" s="943"/>
    </row>
    <row r="4838" spans="1:3" ht="16.95" customHeight="1" x14ac:dyDescent="0.3">
      <c r="A4838" s="943"/>
      <c r="B4838" s="943"/>
      <c r="C4838" s="943"/>
    </row>
    <row r="4839" spans="1:3" ht="16.95" customHeight="1" x14ac:dyDescent="0.3">
      <c r="A4839" s="943"/>
      <c r="B4839" s="943"/>
      <c r="C4839" s="943"/>
    </row>
    <row r="4840" spans="1:3" ht="16.95" customHeight="1" x14ac:dyDescent="0.3">
      <c r="A4840" s="943"/>
      <c r="B4840" s="943"/>
      <c r="C4840" s="943"/>
    </row>
    <row r="4841" spans="1:3" ht="16.95" customHeight="1" x14ac:dyDescent="0.3">
      <c r="A4841" s="943"/>
      <c r="B4841" s="943"/>
      <c r="C4841" s="943"/>
    </row>
    <row r="4842" spans="1:3" ht="16.95" customHeight="1" x14ac:dyDescent="0.3">
      <c r="A4842" s="943"/>
      <c r="B4842" s="943"/>
      <c r="C4842" s="943"/>
    </row>
    <row r="4843" spans="1:3" ht="16.95" customHeight="1" x14ac:dyDescent="0.3">
      <c r="A4843" s="943"/>
      <c r="B4843" s="943"/>
      <c r="C4843" s="943"/>
    </row>
    <row r="4844" spans="1:3" ht="16.95" customHeight="1" x14ac:dyDescent="0.3">
      <c r="A4844" s="943"/>
      <c r="B4844" s="943"/>
      <c r="C4844" s="943"/>
    </row>
    <row r="4845" spans="1:3" ht="16.95" customHeight="1" x14ac:dyDescent="0.3">
      <c r="A4845" s="943"/>
      <c r="B4845" s="943"/>
      <c r="C4845" s="943"/>
    </row>
    <row r="4846" spans="1:3" ht="16.95" customHeight="1" x14ac:dyDescent="0.3">
      <c r="A4846" s="943"/>
      <c r="B4846" s="943"/>
      <c r="C4846" s="943"/>
    </row>
    <row r="4847" spans="1:3" ht="16.95" customHeight="1" x14ac:dyDescent="0.3">
      <c r="A4847" s="943"/>
      <c r="B4847" s="943"/>
      <c r="C4847" s="943"/>
    </row>
    <row r="4848" spans="1:3" ht="16.95" customHeight="1" x14ac:dyDescent="0.3">
      <c r="A4848" s="943"/>
      <c r="B4848" s="943"/>
      <c r="C4848" s="943"/>
    </row>
    <row r="4849" spans="1:3" ht="16.95" customHeight="1" x14ac:dyDescent="0.3">
      <c r="A4849" s="943"/>
      <c r="B4849" s="943"/>
      <c r="C4849" s="943"/>
    </row>
    <row r="4850" spans="1:3" ht="16.95" customHeight="1" x14ac:dyDescent="0.3">
      <c r="A4850" s="943"/>
      <c r="B4850" s="943"/>
      <c r="C4850" s="943"/>
    </row>
    <row r="4851" spans="1:3" ht="16.95" customHeight="1" x14ac:dyDescent="0.3">
      <c r="A4851" s="943"/>
      <c r="B4851" s="943"/>
      <c r="C4851" s="943"/>
    </row>
    <row r="4852" spans="1:3" ht="16.95" customHeight="1" x14ac:dyDescent="0.3">
      <c r="A4852" s="943"/>
      <c r="B4852" s="943"/>
      <c r="C4852" s="943"/>
    </row>
    <row r="4853" spans="1:3" ht="16.95" customHeight="1" x14ac:dyDescent="0.3">
      <c r="A4853" s="943"/>
      <c r="B4853" s="943"/>
      <c r="C4853" s="943"/>
    </row>
    <row r="4854" spans="1:3" ht="16.95" customHeight="1" x14ac:dyDescent="0.3">
      <c r="A4854" s="943"/>
      <c r="B4854" s="943"/>
      <c r="C4854" s="943"/>
    </row>
    <row r="4855" spans="1:3" ht="16.95" customHeight="1" x14ac:dyDescent="0.3">
      <c r="A4855" s="943"/>
      <c r="B4855" s="943"/>
      <c r="C4855" s="943"/>
    </row>
    <row r="4856" spans="1:3" ht="16.95" customHeight="1" x14ac:dyDescent="0.3">
      <c r="A4856" s="943"/>
      <c r="B4856" s="943"/>
      <c r="C4856" s="943"/>
    </row>
    <row r="4857" spans="1:3" ht="16.95" customHeight="1" x14ac:dyDescent="0.3">
      <c r="A4857" s="943"/>
      <c r="B4857" s="943"/>
      <c r="C4857" s="943"/>
    </row>
    <row r="4858" spans="1:3" ht="16.95" customHeight="1" x14ac:dyDescent="0.3">
      <c r="A4858" s="943"/>
      <c r="B4858" s="943"/>
      <c r="C4858" s="943"/>
    </row>
    <row r="4859" spans="1:3" ht="16.95" customHeight="1" x14ac:dyDescent="0.3">
      <c r="A4859" s="943"/>
      <c r="B4859" s="943"/>
      <c r="C4859" s="943"/>
    </row>
    <row r="4860" spans="1:3" ht="16.95" customHeight="1" x14ac:dyDescent="0.3">
      <c r="A4860" s="943"/>
      <c r="B4860" s="943"/>
      <c r="C4860" s="943"/>
    </row>
    <row r="4861" spans="1:3" ht="16.95" customHeight="1" x14ac:dyDescent="0.3">
      <c r="A4861" s="943"/>
      <c r="B4861" s="943"/>
      <c r="C4861" s="943"/>
    </row>
    <row r="4862" spans="1:3" ht="16.95" customHeight="1" x14ac:dyDescent="0.3">
      <c r="A4862" s="943"/>
      <c r="B4862" s="943"/>
      <c r="C4862" s="943"/>
    </row>
    <row r="4863" spans="1:3" ht="16.95" customHeight="1" x14ac:dyDescent="0.3">
      <c r="A4863" s="943"/>
      <c r="B4863" s="943"/>
      <c r="C4863" s="943"/>
    </row>
    <row r="4864" spans="1:3" ht="16.95" customHeight="1" x14ac:dyDescent="0.3">
      <c r="A4864" s="943"/>
      <c r="B4864" s="943"/>
      <c r="C4864" s="943"/>
    </row>
    <row r="4865" spans="1:3" ht="16.95" customHeight="1" x14ac:dyDescent="0.3">
      <c r="A4865" s="943"/>
      <c r="B4865" s="943"/>
      <c r="C4865" s="943"/>
    </row>
    <row r="4866" spans="1:3" ht="16.95" customHeight="1" x14ac:dyDescent="0.3">
      <c r="A4866" s="943"/>
      <c r="B4866" s="943"/>
      <c r="C4866" s="943"/>
    </row>
    <row r="4867" spans="1:3" ht="16.95" customHeight="1" x14ac:dyDescent="0.3">
      <c r="A4867" s="943"/>
      <c r="B4867" s="943"/>
      <c r="C4867" s="943"/>
    </row>
    <row r="4868" spans="1:3" ht="16.95" customHeight="1" x14ac:dyDescent="0.3">
      <c r="A4868" s="943"/>
      <c r="B4868" s="943"/>
      <c r="C4868" s="943"/>
    </row>
    <row r="4869" spans="1:3" ht="16.95" customHeight="1" x14ac:dyDescent="0.3">
      <c r="A4869" s="943"/>
      <c r="B4869" s="943"/>
      <c r="C4869" s="943"/>
    </row>
    <row r="4870" spans="1:3" ht="16.95" customHeight="1" x14ac:dyDescent="0.3">
      <c r="A4870" s="943"/>
      <c r="B4870" s="943"/>
      <c r="C4870" s="943"/>
    </row>
    <row r="4871" spans="1:3" ht="16.95" customHeight="1" x14ac:dyDescent="0.3">
      <c r="A4871" s="943"/>
      <c r="B4871" s="943"/>
      <c r="C4871" s="943"/>
    </row>
    <row r="4872" spans="1:3" ht="16.95" customHeight="1" x14ac:dyDescent="0.3">
      <c r="A4872" s="943"/>
      <c r="B4872" s="943"/>
      <c r="C4872" s="943"/>
    </row>
    <row r="4873" spans="1:3" ht="16.95" customHeight="1" x14ac:dyDescent="0.3">
      <c r="A4873" s="943"/>
      <c r="B4873" s="943"/>
      <c r="C4873" s="943"/>
    </row>
    <row r="4874" spans="1:3" ht="16.95" customHeight="1" x14ac:dyDescent="0.3">
      <c r="A4874" s="943"/>
      <c r="B4874" s="943"/>
      <c r="C4874" s="943"/>
    </row>
    <row r="4875" spans="1:3" ht="16.95" customHeight="1" x14ac:dyDescent="0.3">
      <c r="A4875" s="943"/>
      <c r="B4875" s="943"/>
      <c r="C4875" s="943"/>
    </row>
    <row r="4876" spans="1:3" ht="16.95" customHeight="1" x14ac:dyDescent="0.3">
      <c r="A4876" s="943"/>
      <c r="B4876" s="943"/>
      <c r="C4876" s="943"/>
    </row>
    <row r="4877" spans="1:3" ht="16.95" customHeight="1" x14ac:dyDescent="0.3">
      <c r="A4877" s="943"/>
      <c r="B4877" s="943"/>
      <c r="C4877" s="943"/>
    </row>
    <row r="4878" spans="1:3" ht="16.95" customHeight="1" x14ac:dyDescent="0.3">
      <c r="A4878" s="943"/>
      <c r="B4878" s="943"/>
      <c r="C4878" s="943"/>
    </row>
    <row r="4879" spans="1:3" ht="16.95" customHeight="1" x14ac:dyDescent="0.3">
      <c r="A4879" s="943"/>
      <c r="B4879" s="943"/>
      <c r="C4879" s="943"/>
    </row>
    <row r="4880" spans="1:3" ht="16.95" customHeight="1" x14ac:dyDescent="0.3">
      <c r="A4880" s="943"/>
      <c r="B4880" s="943"/>
      <c r="C4880" s="943"/>
    </row>
    <row r="4881" spans="1:3" ht="16.95" customHeight="1" x14ac:dyDescent="0.3">
      <c r="A4881" s="943"/>
      <c r="B4881" s="943"/>
      <c r="C4881" s="943"/>
    </row>
    <row r="4882" spans="1:3" ht="16.95" customHeight="1" x14ac:dyDescent="0.3">
      <c r="A4882" s="943"/>
      <c r="B4882" s="943"/>
      <c r="C4882" s="943"/>
    </row>
    <row r="4883" spans="1:3" ht="16.95" customHeight="1" x14ac:dyDescent="0.3">
      <c r="A4883" s="943"/>
      <c r="B4883" s="943"/>
      <c r="C4883" s="943"/>
    </row>
    <row r="4884" spans="1:3" ht="16.95" customHeight="1" x14ac:dyDescent="0.3">
      <c r="A4884" s="943"/>
      <c r="B4884" s="943"/>
      <c r="C4884" s="943"/>
    </row>
    <row r="4885" spans="1:3" ht="16.95" customHeight="1" x14ac:dyDescent="0.3">
      <c r="A4885" s="943"/>
      <c r="B4885" s="943"/>
      <c r="C4885" s="943"/>
    </row>
    <row r="4886" spans="1:3" ht="16.95" customHeight="1" x14ac:dyDescent="0.3">
      <c r="A4886" s="943"/>
      <c r="B4886" s="943"/>
      <c r="C4886" s="943"/>
    </row>
    <row r="4887" spans="1:3" ht="16.95" customHeight="1" x14ac:dyDescent="0.3">
      <c r="A4887" s="943"/>
      <c r="B4887" s="943"/>
      <c r="C4887" s="943"/>
    </row>
    <row r="4888" spans="1:3" ht="16.95" customHeight="1" x14ac:dyDescent="0.3">
      <c r="A4888" s="943"/>
      <c r="B4888" s="943"/>
      <c r="C4888" s="943"/>
    </row>
    <row r="4889" spans="1:3" ht="16.95" customHeight="1" x14ac:dyDescent="0.3">
      <c r="A4889" s="943"/>
      <c r="B4889" s="943"/>
      <c r="C4889" s="943"/>
    </row>
    <row r="4890" spans="1:3" ht="16.95" customHeight="1" x14ac:dyDescent="0.3">
      <c r="A4890" s="943"/>
      <c r="B4890" s="943"/>
      <c r="C4890" s="943"/>
    </row>
    <row r="4891" spans="1:3" ht="16.95" customHeight="1" x14ac:dyDescent="0.3">
      <c r="A4891" s="943"/>
      <c r="B4891" s="943"/>
      <c r="C4891" s="943"/>
    </row>
    <row r="4892" spans="1:3" ht="16.95" customHeight="1" x14ac:dyDescent="0.3">
      <c r="A4892" s="943"/>
      <c r="B4892" s="943"/>
      <c r="C4892" s="943"/>
    </row>
    <row r="4893" spans="1:3" ht="16.95" customHeight="1" x14ac:dyDescent="0.3">
      <c r="A4893" s="943"/>
      <c r="B4893" s="943"/>
      <c r="C4893" s="943"/>
    </row>
    <row r="4894" spans="1:3" ht="16.95" customHeight="1" x14ac:dyDescent="0.3">
      <c r="A4894" s="943"/>
      <c r="B4894" s="943"/>
      <c r="C4894" s="943"/>
    </row>
    <row r="4895" spans="1:3" ht="16.95" customHeight="1" x14ac:dyDescent="0.3">
      <c r="A4895" s="943"/>
      <c r="B4895" s="943"/>
      <c r="C4895" s="943"/>
    </row>
    <row r="4896" spans="1:3" ht="16.95" customHeight="1" x14ac:dyDescent="0.3">
      <c r="A4896" s="943"/>
      <c r="B4896" s="943"/>
      <c r="C4896" s="943"/>
    </row>
    <row r="4897" spans="1:3" ht="16.95" customHeight="1" x14ac:dyDescent="0.3">
      <c r="A4897" s="943"/>
      <c r="B4897" s="943"/>
      <c r="C4897" s="943"/>
    </row>
    <row r="4898" spans="1:3" ht="16.95" customHeight="1" x14ac:dyDescent="0.3">
      <c r="A4898" s="943"/>
      <c r="B4898" s="943"/>
      <c r="C4898" s="943"/>
    </row>
    <row r="4899" spans="1:3" ht="16.95" customHeight="1" x14ac:dyDescent="0.3">
      <c r="A4899" s="943"/>
      <c r="B4899" s="943"/>
      <c r="C4899" s="943"/>
    </row>
    <row r="4900" spans="1:3" ht="16.95" customHeight="1" x14ac:dyDescent="0.3">
      <c r="A4900" s="943"/>
      <c r="B4900" s="943"/>
      <c r="C4900" s="943"/>
    </row>
    <row r="4901" spans="1:3" ht="16.95" customHeight="1" x14ac:dyDescent="0.3">
      <c r="A4901" s="943"/>
      <c r="B4901" s="943"/>
      <c r="C4901" s="943"/>
    </row>
    <row r="4902" spans="1:3" ht="16.95" customHeight="1" x14ac:dyDescent="0.3">
      <c r="A4902" s="943"/>
      <c r="B4902" s="943"/>
      <c r="C4902" s="943"/>
    </row>
    <row r="4903" spans="1:3" ht="16.95" customHeight="1" x14ac:dyDescent="0.3">
      <c r="A4903" s="943"/>
      <c r="B4903" s="943"/>
      <c r="C4903" s="943"/>
    </row>
    <row r="4904" spans="1:3" ht="16.95" customHeight="1" x14ac:dyDescent="0.3">
      <c r="A4904" s="943"/>
      <c r="B4904" s="943"/>
      <c r="C4904" s="943"/>
    </row>
    <row r="4905" spans="1:3" ht="16.95" customHeight="1" x14ac:dyDescent="0.3">
      <c r="A4905" s="943"/>
      <c r="B4905" s="943"/>
      <c r="C4905" s="943"/>
    </row>
    <row r="4906" spans="1:3" ht="16.95" customHeight="1" x14ac:dyDescent="0.3">
      <c r="A4906" s="943"/>
      <c r="B4906" s="943"/>
      <c r="C4906" s="943"/>
    </row>
    <row r="4907" spans="1:3" ht="16.95" customHeight="1" x14ac:dyDescent="0.3">
      <c r="A4907" s="943"/>
      <c r="B4907" s="943"/>
      <c r="C4907" s="943"/>
    </row>
    <row r="4908" spans="1:3" ht="16.95" customHeight="1" x14ac:dyDescent="0.3">
      <c r="A4908" s="943"/>
      <c r="B4908" s="943"/>
      <c r="C4908" s="943"/>
    </row>
    <row r="4909" spans="1:3" ht="16.95" customHeight="1" x14ac:dyDescent="0.3">
      <c r="A4909" s="943"/>
      <c r="B4909" s="943"/>
      <c r="C4909" s="943"/>
    </row>
    <row r="4910" spans="1:3" ht="16.95" customHeight="1" x14ac:dyDescent="0.3">
      <c r="A4910" s="943"/>
      <c r="B4910" s="943"/>
      <c r="C4910" s="943"/>
    </row>
    <row r="4911" spans="1:3" ht="16.95" customHeight="1" x14ac:dyDescent="0.3">
      <c r="A4911" s="943"/>
      <c r="B4911" s="943"/>
      <c r="C4911" s="943"/>
    </row>
    <row r="4912" spans="1:3" ht="16.95" customHeight="1" x14ac:dyDescent="0.3">
      <c r="A4912" s="943"/>
      <c r="B4912" s="943"/>
      <c r="C4912" s="943"/>
    </row>
    <row r="4913" spans="1:3" ht="16.95" customHeight="1" x14ac:dyDescent="0.3">
      <c r="A4913" s="943"/>
      <c r="B4913" s="943"/>
      <c r="C4913" s="943"/>
    </row>
    <row r="4914" spans="1:3" ht="16.95" customHeight="1" x14ac:dyDescent="0.3">
      <c r="A4914" s="943"/>
      <c r="B4914" s="943"/>
      <c r="C4914" s="943"/>
    </row>
    <row r="4915" spans="1:3" ht="16.95" customHeight="1" x14ac:dyDescent="0.3">
      <c r="A4915" s="943"/>
      <c r="B4915" s="943"/>
      <c r="C4915" s="943"/>
    </row>
    <row r="4916" spans="1:3" ht="16.95" customHeight="1" x14ac:dyDescent="0.3">
      <c r="A4916" s="943"/>
      <c r="B4916" s="943"/>
      <c r="C4916" s="943"/>
    </row>
    <row r="4917" spans="1:3" ht="16.95" customHeight="1" x14ac:dyDescent="0.3">
      <c r="A4917" s="943"/>
      <c r="B4917" s="943"/>
      <c r="C4917" s="943"/>
    </row>
    <row r="4918" spans="1:3" ht="16.95" customHeight="1" x14ac:dyDescent="0.3">
      <c r="A4918" s="943"/>
      <c r="B4918" s="943"/>
      <c r="C4918" s="943"/>
    </row>
    <row r="4919" spans="1:3" ht="16.95" customHeight="1" x14ac:dyDescent="0.3">
      <c r="A4919" s="943"/>
      <c r="B4919" s="943"/>
      <c r="C4919" s="943"/>
    </row>
    <row r="4920" spans="1:3" ht="16.95" customHeight="1" x14ac:dyDescent="0.3">
      <c r="A4920" s="943"/>
      <c r="B4920" s="943"/>
      <c r="C4920" s="943"/>
    </row>
    <row r="4921" spans="1:3" ht="16.95" customHeight="1" x14ac:dyDescent="0.3">
      <c r="A4921" s="943"/>
      <c r="B4921" s="943"/>
      <c r="C4921" s="943"/>
    </row>
    <row r="4922" spans="1:3" ht="16.95" customHeight="1" x14ac:dyDescent="0.3">
      <c r="A4922" s="943"/>
      <c r="B4922" s="943"/>
      <c r="C4922" s="943"/>
    </row>
    <row r="4923" spans="1:3" ht="16.95" customHeight="1" x14ac:dyDescent="0.3">
      <c r="A4923" s="943"/>
      <c r="B4923" s="943"/>
      <c r="C4923" s="943"/>
    </row>
    <row r="4924" spans="1:3" ht="16.95" customHeight="1" x14ac:dyDescent="0.3">
      <c r="A4924" s="943"/>
      <c r="B4924" s="943"/>
      <c r="C4924" s="943"/>
    </row>
    <row r="4925" spans="1:3" ht="16.95" customHeight="1" x14ac:dyDescent="0.3">
      <c r="A4925" s="943"/>
      <c r="B4925" s="943"/>
      <c r="C4925" s="943"/>
    </row>
    <row r="4926" spans="1:3" ht="16.95" customHeight="1" x14ac:dyDescent="0.3">
      <c r="A4926" s="943"/>
      <c r="B4926" s="943"/>
      <c r="C4926" s="943"/>
    </row>
    <row r="4927" spans="1:3" ht="16.95" customHeight="1" x14ac:dyDescent="0.3">
      <c r="A4927" s="943"/>
      <c r="B4927" s="943"/>
      <c r="C4927" s="943"/>
    </row>
    <row r="4928" spans="1:3" ht="16.95" customHeight="1" x14ac:dyDescent="0.3">
      <c r="A4928" s="943"/>
      <c r="B4928" s="943"/>
      <c r="C4928" s="943"/>
    </row>
    <row r="4929" spans="1:3" ht="16.95" customHeight="1" x14ac:dyDescent="0.3">
      <c r="A4929" s="943"/>
      <c r="B4929" s="943"/>
      <c r="C4929" s="943"/>
    </row>
    <row r="4930" spans="1:3" ht="16.95" customHeight="1" x14ac:dyDescent="0.3">
      <c r="A4930" s="943"/>
      <c r="B4930" s="943"/>
      <c r="C4930" s="943"/>
    </row>
    <row r="4931" spans="1:3" ht="16.95" customHeight="1" x14ac:dyDescent="0.3">
      <c r="A4931" s="943"/>
      <c r="B4931" s="943"/>
      <c r="C4931" s="943"/>
    </row>
    <row r="4932" spans="1:3" ht="16.95" customHeight="1" x14ac:dyDescent="0.3">
      <c r="A4932" s="943"/>
      <c r="B4932" s="943"/>
      <c r="C4932" s="943"/>
    </row>
    <row r="4933" spans="1:3" ht="16.95" customHeight="1" x14ac:dyDescent="0.3">
      <c r="A4933" s="943"/>
      <c r="B4933" s="943"/>
      <c r="C4933" s="943"/>
    </row>
    <row r="4934" spans="1:3" ht="16.95" customHeight="1" x14ac:dyDescent="0.3">
      <c r="A4934" s="943"/>
      <c r="B4934" s="943"/>
      <c r="C4934" s="943"/>
    </row>
    <row r="4935" spans="1:3" ht="16.95" customHeight="1" x14ac:dyDescent="0.3">
      <c r="A4935" s="943"/>
      <c r="B4935" s="943"/>
      <c r="C4935" s="943"/>
    </row>
    <row r="4936" spans="1:3" ht="16.95" customHeight="1" x14ac:dyDescent="0.3">
      <c r="A4936" s="943"/>
      <c r="B4936" s="943"/>
      <c r="C4936" s="943"/>
    </row>
    <row r="4937" spans="1:3" ht="16.95" customHeight="1" x14ac:dyDescent="0.3">
      <c r="A4937" s="943"/>
      <c r="B4937" s="943"/>
      <c r="C4937" s="943"/>
    </row>
    <row r="4938" spans="1:3" ht="16.95" customHeight="1" x14ac:dyDescent="0.3">
      <c r="A4938" s="943"/>
      <c r="B4938" s="943"/>
      <c r="C4938" s="943"/>
    </row>
    <row r="4939" spans="1:3" ht="16.95" customHeight="1" x14ac:dyDescent="0.3">
      <c r="A4939" s="943"/>
      <c r="B4939" s="943"/>
      <c r="C4939" s="943"/>
    </row>
    <row r="4940" spans="1:3" ht="16.95" customHeight="1" x14ac:dyDescent="0.3">
      <c r="A4940" s="943"/>
      <c r="B4940" s="943"/>
      <c r="C4940" s="943"/>
    </row>
    <row r="4941" spans="1:3" ht="16.95" customHeight="1" x14ac:dyDescent="0.3">
      <c r="A4941" s="943"/>
      <c r="B4941" s="943"/>
      <c r="C4941" s="943"/>
    </row>
    <row r="4942" spans="1:3" ht="16.95" customHeight="1" x14ac:dyDescent="0.3">
      <c r="A4942" s="943"/>
      <c r="B4942" s="943"/>
      <c r="C4942" s="943"/>
    </row>
    <row r="4943" spans="1:3" ht="16.95" customHeight="1" x14ac:dyDescent="0.3">
      <c r="A4943" s="943"/>
      <c r="B4943" s="943"/>
      <c r="C4943" s="943"/>
    </row>
    <row r="4944" spans="1:3" ht="16.95" customHeight="1" x14ac:dyDescent="0.3">
      <c r="A4944" s="943"/>
      <c r="B4944" s="943"/>
      <c r="C4944" s="943"/>
    </row>
    <row r="4945" spans="1:3" ht="16.95" customHeight="1" x14ac:dyDescent="0.3">
      <c r="A4945" s="943"/>
      <c r="B4945" s="943"/>
      <c r="C4945" s="943"/>
    </row>
    <row r="4946" spans="1:3" ht="16.95" customHeight="1" x14ac:dyDescent="0.3">
      <c r="A4946" s="943"/>
      <c r="B4946" s="943"/>
      <c r="C4946" s="943"/>
    </row>
    <row r="4947" spans="1:3" ht="16.95" customHeight="1" x14ac:dyDescent="0.3">
      <c r="A4947" s="943"/>
      <c r="B4947" s="943"/>
      <c r="C4947" s="943"/>
    </row>
    <row r="4948" spans="1:3" ht="16.95" customHeight="1" x14ac:dyDescent="0.3">
      <c r="A4948" s="943"/>
      <c r="B4948" s="943"/>
      <c r="C4948" s="943"/>
    </row>
    <row r="4949" spans="1:3" ht="16.95" customHeight="1" x14ac:dyDescent="0.3">
      <c r="A4949" s="943"/>
      <c r="B4949" s="943"/>
      <c r="C4949" s="943"/>
    </row>
    <row r="4950" spans="1:3" ht="16.95" customHeight="1" x14ac:dyDescent="0.3">
      <c r="A4950" s="943"/>
      <c r="B4950" s="943"/>
      <c r="C4950" s="943"/>
    </row>
    <row r="4951" spans="1:3" ht="16.95" customHeight="1" x14ac:dyDescent="0.3">
      <c r="A4951" s="943"/>
      <c r="B4951" s="943"/>
      <c r="C4951" s="943"/>
    </row>
    <row r="4952" spans="1:3" ht="16.95" customHeight="1" x14ac:dyDescent="0.3">
      <c r="A4952" s="943"/>
      <c r="B4952" s="943"/>
      <c r="C4952" s="943"/>
    </row>
    <row r="4953" spans="1:3" ht="16.95" customHeight="1" x14ac:dyDescent="0.3">
      <c r="A4953" s="943"/>
      <c r="B4953" s="943"/>
      <c r="C4953" s="943"/>
    </row>
    <row r="4954" spans="1:3" ht="16.95" customHeight="1" x14ac:dyDescent="0.3">
      <c r="A4954" s="943"/>
      <c r="B4954" s="943"/>
      <c r="C4954" s="943"/>
    </row>
    <row r="4955" spans="1:3" ht="16.95" customHeight="1" x14ac:dyDescent="0.3">
      <c r="A4955" s="943"/>
      <c r="B4955" s="943"/>
      <c r="C4955" s="943"/>
    </row>
    <row r="4956" spans="1:3" ht="16.95" customHeight="1" x14ac:dyDescent="0.3">
      <c r="A4956" s="943"/>
      <c r="B4956" s="943"/>
      <c r="C4956" s="943"/>
    </row>
    <row r="4957" spans="1:3" ht="16.95" customHeight="1" x14ac:dyDescent="0.3">
      <c r="A4957" s="943"/>
      <c r="B4957" s="943"/>
      <c r="C4957" s="943"/>
    </row>
    <row r="4958" spans="1:3" ht="16.95" customHeight="1" x14ac:dyDescent="0.3">
      <c r="A4958" s="943"/>
      <c r="B4958" s="943"/>
      <c r="C4958" s="943"/>
    </row>
    <row r="4959" spans="1:3" ht="16.95" customHeight="1" x14ac:dyDescent="0.3">
      <c r="A4959" s="943"/>
      <c r="B4959" s="943"/>
      <c r="C4959" s="943"/>
    </row>
    <row r="4960" spans="1:3" ht="16.95" customHeight="1" x14ac:dyDescent="0.3">
      <c r="A4960" s="943"/>
      <c r="B4960" s="943"/>
      <c r="C4960" s="943"/>
    </row>
    <row r="4961" spans="1:3" ht="16.95" customHeight="1" x14ac:dyDescent="0.3">
      <c r="A4961" s="943"/>
      <c r="B4961" s="943"/>
      <c r="C4961" s="943"/>
    </row>
    <row r="4962" spans="1:3" ht="16.95" customHeight="1" x14ac:dyDescent="0.3">
      <c r="A4962" s="943"/>
      <c r="B4962" s="943"/>
      <c r="C4962" s="943"/>
    </row>
    <row r="4963" spans="1:3" ht="16.95" customHeight="1" x14ac:dyDescent="0.3">
      <c r="A4963" s="943"/>
      <c r="B4963" s="943"/>
      <c r="C4963" s="943"/>
    </row>
    <row r="4964" spans="1:3" ht="16.95" customHeight="1" x14ac:dyDescent="0.3">
      <c r="A4964" s="943"/>
      <c r="B4964" s="943"/>
      <c r="C4964" s="943"/>
    </row>
    <row r="4965" spans="1:3" ht="16.95" customHeight="1" x14ac:dyDescent="0.3">
      <c r="A4965" s="943"/>
      <c r="B4965" s="943"/>
      <c r="C4965" s="943"/>
    </row>
    <row r="4966" spans="1:3" ht="16.95" customHeight="1" x14ac:dyDescent="0.3">
      <c r="A4966" s="943"/>
      <c r="B4966" s="943"/>
      <c r="C4966" s="943"/>
    </row>
    <row r="4967" spans="1:3" ht="16.95" customHeight="1" x14ac:dyDescent="0.3">
      <c r="A4967" s="943"/>
      <c r="B4967" s="943"/>
      <c r="C4967" s="943"/>
    </row>
    <row r="4968" spans="1:3" ht="16.95" customHeight="1" x14ac:dyDescent="0.3">
      <c r="A4968" s="943"/>
      <c r="B4968" s="943"/>
      <c r="C4968" s="943"/>
    </row>
    <row r="4969" spans="1:3" ht="16.95" customHeight="1" x14ac:dyDescent="0.3">
      <c r="A4969" s="943"/>
      <c r="B4969" s="943"/>
      <c r="C4969" s="943"/>
    </row>
    <row r="4970" spans="1:3" ht="16.95" customHeight="1" x14ac:dyDescent="0.3">
      <c r="A4970" s="943"/>
      <c r="B4970" s="943"/>
      <c r="C4970" s="943"/>
    </row>
    <row r="4971" spans="1:3" ht="16.95" customHeight="1" x14ac:dyDescent="0.3">
      <c r="A4971" s="943"/>
      <c r="B4971" s="943"/>
      <c r="C4971" s="943"/>
    </row>
    <row r="4972" spans="1:3" ht="16.95" customHeight="1" x14ac:dyDescent="0.3">
      <c r="A4972" s="943"/>
      <c r="B4972" s="943"/>
      <c r="C4972" s="943"/>
    </row>
    <row r="4973" spans="1:3" ht="16.95" customHeight="1" x14ac:dyDescent="0.3">
      <c r="A4973" s="943"/>
      <c r="B4973" s="943"/>
      <c r="C4973" s="943"/>
    </row>
    <row r="4974" spans="1:3" ht="16.95" customHeight="1" x14ac:dyDescent="0.3">
      <c r="A4974" s="943"/>
      <c r="B4974" s="943"/>
      <c r="C4974" s="943"/>
    </row>
    <row r="4975" spans="1:3" ht="16.95" customHeight="1" x14ac:dyDescent="0.3">
      <c r="A4975" s="943"/>
      <c r="B4975" s="943"/>
      <c r="C4975" s="943"/>
    </row>
    <row r="4976" spans="1:3" ht="16.95" customHeight="1" x14ac:dyDescent="0.3">
      <c r="A4976" s="943"/>
      <c r="B4976" s="943"/>
      <c r="C4976" s="943"/>
    </row>
    <row r="4977" spans="1:3" ht="16.95" customHeight="1" x14ac:dyDescent="0.3">
      <c r="A4977" s="943"/>
      <c r="B4977" s="943"/>
      <c r="C4977" s="943"/>
    </row>
    <row r="4978" spans="1:3" ht="16.95" customHeight="1" x14ac:dyDescent="0.3">
      <c r="A4978" s="943"/>
      <c r="B4978" s="943"/>
      <c r="C4978" s="943"/>
    </row>
    <row r="4979" spans="1:3" ht="16.95" customHeight="1" x14ac:dyDescent="0.3">
      <c r="A4979" s="943"/>
      <c r="B4979" s="943"/>
      <c r="C4979" s="943"/>
    </row>
    <row r="4980" spans="1:3" ht="16.95" customHeight="1" x14ac:dyDescent="0.3">
      <c r="A4980" s="943"/>
      <c r="B4980" s="943"/>
      <c r="C4980" s="943"/>
    </row>
    <row r="4981" spans="1:3" ht="16.95" customHeight="1" x14ac:dyDescent="0.3">
      <c r="A4981" s="943"/>
      <c r="B4981" s="943"/>
      <c r="C4981" s="943"/>
    </row>
    <row r="4982" spans="1:3" ht="16.95" customHeight="1" x14ac:dyDescent="0.3">
      <c r="A4982" s="943"/>
      <c r="B4982" s="943"/>
      <c r="C4982" s="943"/>
    </row>
    <row r="4983" spans="1:3" ht="16.95" customHeight="1" x14ac:dyDescent="0.3">
      <c r="A4983" s="943"/>
      <c r="B4983" s="943"/>
      <c r="C4983" s="943"/>
    </row>
    <row r="4984" spans="1:3" ht="16.95" customHeight="1" x14ac:dyDescent="0.3">
      <c r="A4984" s="943"/>
      <c r="B4984" s="943"/>
      <c r="C4984" s="943"/>
    </row>
    <row r="4985" spans="1:3" ht="16.95" customHeight="1" x14ac:dyDescent="0.3">
      <c r="A4985" s="943"/>
      <c r="B4985" s="943"/>
      <c r="C4985" s="943"/>
    </row>
    <row r="4986" spans="1:3" ht="16.95" customHeight="1" x14ac:dyDescent="0.3">
      <c r="A4986" s="943"/>
      <c r="B4986" s="943"/>
      <c r="C4986" s="943"/>
    </row>
    <row r="4987" spans="1:3" ht="16.95" customHeight="1" x14ac:dyDescent="0.3">
      <c r="A4987" s="943"/>
      <c r="B4987" s="943"/>
      <c r="C4987" s="943"/>
    </row>
    <row r="4988" spans="1:3" ht="16.95" customHeight="1" x14ac:dyDescent="0.3">
      <c r="A4988" s="943"/>
      <c r="B4988" s="943"/>
      <c r="C4988" s="943"/>
    </row>
    <row r="4989" spans="1:3" ht="16.95" customHeight="1" x14ac:dyDescent="0.3">
      <c r="A4989" s="943"/>
      <c r="B4989" s="943"/>
      <c r="C4989" s="943"/>
    </row>
    <row r="4990" spans="1:3" ht="16.95" customHeight="1" x14ac:dyDescent="0.3">
      <c r="A4990" s="943"/>
      <c r="B4990" s="943"/>
      <c r="C4990" s="943"/>
    </row>
    <row r="4991" spans="1:3" ht="16.95" customHeight="1" x14ac:dyDescent="0.3">
      <c r="A4991" s="943"/>
      <c r="B4991" s="943"/>
      <c r="C4991" s="943"/>
    </row>
    <row r="4992" spans="1:3" ht="16.95" customHeight="1" x14ac:dyDescent="0.3">
      <c r="A4992" s="943"/>
      <c r="B4992" s="943"/>
      <c r="C4992" s="943"/>
    </row>
    <row r="4993" spans="1:3" ht="16.95" customHeight="1" x14ac:dyDescent="0.3">
      <c r="A4993" s="943"/>
      <c r="B4993" s="943"/>
      <c r="C4993" s="943"/>
    </row>
    <row r="4994" spans="1:3" ht="16.95" customHeight="1" x14ac:dyDescent="0.3">
      <c r="A4994" s="943"/>
      <c r="B4994" s="943"/>
      <c r="C4994" s="943"/>
    </row>
    <row r="4995" spans="1:3" ht="16.95" customHeight="1" x14ac:dyDescent="0.3">
      <c r="A4995" s="943"/>
      <c r="B4995" s="943"/>
      <c r="C4995" s="943"/>
    </row>
    <row r="4996" spans="1:3" ht="16.95" customHeight="1" x14ac:dyDescent="0.3">
      <c r="A4996" s="943"/>
      <c r="B4996" s="943"/>
      <c r="C4996" s="943"/>
    </row>
    <row r="4997" spans="1:3" ht="16.95" customHeight="1" x14ac:dyDescent="0.3">
      <c r="A4997" s="943"/>
      <c r="B4997" s="943"/>
      <c r="C4997" s="943"/>
    </row>
    <row r="4998" spans="1:3" ht="16.95" customHeight="1" x14ac:dyDescent="0.3">
      <c r="A4998" s="943"/>
      <c r="B4998" s="943"/>
      <c r="C4998" s="943"/>
    </row>
    <row r="4999" spans="1:3" ht="16.95" customHeight="1" x14ac:dyDescent="0.3">
      <c r="A4999" s="943"/>
      <c r="B4999" s="943"/>
      <c r="C4999" s="943"/>
    </row>
    <row r="5000" spans="1:3" ht="16.95" customHeight="1" x14ac:dyDescent="0.3">
      <c r="A5000" s="943"/>
      <c r="B5000" s="943"/>
      <c r="C5000" s="943"/>
    </row>
    <row r="5001" spans="1:3" ht="16.95" customHeight="1" x14ac:dyDescent="0.3">
      <c r="A5001" s="943"/>
      <c r="B5001" s="943"/>
      <c r="C5001" s="943"/>
    </row>
    <row r="5002" spans="1:3" ht="16.95" customHeight="1" x14ac:dyDescent="0.3">
      <c r="A5002" s="943"/>
      <c r="B5002" s="943"/>
      <c r="C5002" s="943"/>
    </row>
    <row r="5003" spans="1:3" ht="16.95" customHeight="1" x14ac:dyDescent="0.3">
      <c r="A5003" s="943"/>
      <c r="B5003" s="943"/>
      <c r="C5003" s="943"/>
    </row>
    <row r="5004" spans="1:3" ht="16.95" customHeight="1" x14ac:dyDescent="0.3">
      <c r="A5004" s="943"/>
      <c r="B5004" s="943"/>
      <c r="C5004" s="943"/>
    </row>
    <row r="5005" spans="1:3" ht="16.95" customHeight="1" x14ac:dyDescent="0.3">
      <c r="A5005" s="943"/>
      <c r="B5005" s="943"/>
      <c r="C5005" s="943"/>
    </row>
    <row r="5006" spans="1:3" ht="16.95" customHeight="1" x14ac:dyDescent="0.3">
      <c r="A5006" s="943"/>
      <c r="B5006" s="943"/>
      <c r="C5006" s="943"/>
    </row>
    <row r="5007" spans="1:3" ht="16.95" customHeight="1" x14ac:dyDescent="0.3">
      <c r="A5007" s="943"/>
      <c r="B5007" s="943"/>
      <c r="C5007" s="943"/>
    </row>
    <row r="5008" spans="1:3" ht="16.95" customHeight="1" x14ac:dyDescent="0.3">
      <c r="A5008" s="943"/>
      <c r="B5008" s="943"/>
      <c r="C5008" s="943"/>
    </row>
    <row r="5009" spans="1:3" ht="16.95" customHeight="1" x14ac:dyDescent="0.3">
      <c r="A5009" s="943"/>
      <c r="B5009" s="943"/>
      <c r="C5009" s="943"/>
    </row>
    <row r="5010" spans="1:3" ht="16.95" customHeight="1" x14ac:dyDescent="0.3">
      <c r="A5010" s="943"/>
      <c r="B5010" s="943"/>
      <c r="C5010" s="943"/>
    </row>
    <row r="5011" spans="1:3" ht="16.95" customHeight="1" x14ac:dyDescent="0.3">
      <c r="A5011" s="943"/>
      <c r="B5011" s="943"/>
      <c r="C5011" s="943"/>
    </row>
    <row r="5012" spans="1:3" ht="16.95" customHeight="1" x14ac:dyDescent="0.3">
      <c r="A5012" s="943"/>
      <c r="B5012" s="943"/>
      <c r="C5012" s="943"/>
    </row>
    <row r="5013" spans="1:3" ht="16.95" customHeight="1" x14ac:dyDescent="0.3">
      <c r="A5013" s="943"/>
      <c r="B5013" s="943"/>
      <c r="C5013" s="943"/>
    </row>
    <row r="5014" spans="1:3" ht="16.95" customHeight="1" x14ac:dyDescent="0.3">
      <c r="A5014" s="943"/>
      <c r="B5014" s="943"/>
      <c r="C5014" s="943"/>
    </row>
    <row r="5015" spans="1:3" ht="16.95" customHeight="1" x14ac:dyDescent="0.3">
      <c r="A5015" s="943"/>
      <c r="B5015" s="943"/>
      <c r="C5015" s="943"/>
    </row>
    <row r="5016" spans="1:3" ht="16.95" customHeight="1" x14ac:dyDescent="0.3">
      <c r="A5016" s="943"/>
      <c r="B5016" s="943"/>
      <c r="C5016" s="943"/>
    </row>
    <row r="5017" spans="1:3" ht="16.95" customHeight="1" x14ac:dyDescent="0.3">
      <c r="A5017" s="943"/>
      <c r="B5017" s="943"/>
      <c r="C5017" s="943"/>
    </row>
    <row r="5018" spans="1:3" ht="16.95" customHeight="1" x14ac:dyDescent="0.3">
      <c r="A5018" s="943"/>
      <c r="B5018" s="943"/>
      <c r="C5018" s="943"/>
    </row>
    <row r="5019" spans="1:3" ht="16.95" customHeight="1" x14ac:dyDescent="0.3">
      <c r="A5019" s="943"/>
      <c r="B5019" s="943"/>
      <c r="C5019" s="943"/>
    </row>
    <row r="5020" spans="1:3" ht="16.95" customHeight="1" x14ac:dyDescent="0.3">
      <c r="A5020" s="943"/>
      <c r="B5020" s="943"/>
      <c r="C5020" s="943"/>
    </row>
    <row r="5021" spans="1:3" ht="16.95" customHeight="1" x14ac:dyDescent="0.3">
      <c r="A5021" s="943"/>
      <c r="B5021" s="943"/>
      <c r="C5021" s="943"/>
    </row>
    <row r="5022" spans="1:3" ht="16.95" customHeight="1" x14ac:dyDescent="0.3">
      <c r="A5022" s="943"/>
      <c r="B5022" s="943"/>
      <c r="C5022" s="943"/>
    </row>
    <row r="5023" spans="1:3" ht="16.95" customHeight="1" x14ac:dyDescent="0.3">
      <c r="A5023" s="943"/>
      <c r="B5023" s="943"/>
      <c r="C5023" s="943"/>
    </row>
    <row r="5024" spans="1:3" ht="16.95" customHeight="1" x14ac:dyDescent="0.3">
      <c r="A5024" s="943"/>
      <c r="B5024" s="943"/>
      <c r="C5024" s="943"/>
    </row>
    <row r="5025" spans="1:3" ht="16.95" customHeight="1" x14ac:dyDescent="0.3">
      <c r="A5025" s="943"/>
      <c r="B5025" s="943"/>
      <c r="C5025" s="943"/>
    </row>
    <row r="5026" spans="1:3" ht="16.95" customHeight="1" x14ac:dyDescent="0.3">
      <c r="A5026" s="943"/>
      <c r="B5026" s="943"/>
      <c r="C5026" s="943"/>
    </row>
    <row r="5027" spans="1:3" ht="16.95" customHeight="1" x14ac:dyDescent="0.3">
      <c r="A5027" s="943"/>
      <c r="B5027" s="943"/>
      <c r="C5027" s="943"/>
    </row>
    <row r="5028" spans="1:3" ht="16.95" customHeight="1" x14ac:dyDescent="0.3">
      <c r="A5028" s="943"/>
      <c r="B5028" s="943"/>
      <c r="C5028" s="943"/>
    </row>
    <row r="5029" spans="1:3" ht="16.95" customHeight="1" x14ac:dyDescent="0.3">
      <c r="A5029" s="943"/>
      <c r="B5029" s="943"/>
      <c r="C5029" s="943"/>
    </row>
    <row r="5030" spans="1:3" ht="16.95" customHeight="1" x14ac:dyDescent="0.3">
      <c r="A5030" s="943"/>
      <c r="B5030" s="943"/>
      <c r="C5030" s="943"/>
    </row>
    <row r="5031" spans="1:3" ht="16.95" customHeight="1" x14ac:dyDescent="0.3">
      <c r="A5031" s="943"/>
      <c r="B5031" s="943"/>
      <c r="C5031" s="943"/>
    </row>
    <row r="5032" spans="1:3" ht="16.95" customHeight="1" x14ac:dyDescent="0.3">
      <c r="A5032" s="943"/>
      <c r="B5032" s="943"/>
      <c r="C5032" s="943"/>
    </row>
    <row r="5033" spans="1:3" ht="16.95" customHeight="1" x14ac:dyDescent="0.3">
      <c r="A5033" s="943"/>
      <c r="B5033" s="943"/>
      <c r="C5033" s="943"/>
    </row>
    <row r="5034" spans="1:3" ht="16.95" customHeight="1" x14ac:dyDescent="0.3">
      <c r="A5034" s="943"/>
      <c r="B5034" s="943"/>
      <c r="C5034" s="943"/>
    </row>
    <row r="5035" spans="1:3" ht="16.95" customHeight="1" x14ac:dyDescent="0.3">
      <c r="A5035" s="943"/>
      <c r="B5035" s="943"/>
      <c r="C5035" s="943"/>
    </row>
    <row r="5036" spans="1:3" ht="16.95" customHeight="1" x14ac:dyDescent="0.3">
      <c r="A5036" s="943"/>
      <c r="B5036" s="943"/>
      <c r="C5036" s="943"/>
    </row>
    <row r="5037" spans="1:3" ht="16.95" customHeight="1" x14ac:dyDescent="0.3">
      <c r="A5037" s="943"/>
      <c r="B5037" s="943"/>
      <c r="C5037" s="943"/>
    </row>
    <row r="5038" spans="1:3" ht="16.95" customHeight="1" x14ac:dyDescent="0.3">
      <c r="A5038" s="943"/>
      <c r="B5038" s="943"/>
      <c r="C5038" s="943"/>
    </row>
    <row r="5039" spans="1:3" ht="16.95" customHeight="1" x14ac:dyDescent="0.3">
      <c r="A5039" s="943"/>
      <c r="B5039" s="943"/>
      <c r="C5039" s="943"/>
    </row>
    <row r="5040" spans="1:3" ht="16.95" customHeight="1" x14ac:dyDescent="0.3">
      <c r="A5040" s="943"/>
      <c r="B5040" s="943"/>
      <c r="C5040" s="943"/>
    </row>
    <row r="5041" spans="1:3" ht="16.95" customHeight="1" x14ac:dyDescent="0.3">
      <c r="A5041" s="943"/>
      <c r="B5041" s="943"/>
      <c r="C5041" s="943"/>
    </row>
    <row r="5042" spans="1:3" ht="16.95" customHeight="1" x14ac:dyDescent="0.3">
      <c r="A5042" s="943"/>
      <c r="B5042" s="943"/>
      <c r="C5042" s="943"/>
    </row>
    <row r="5043" spans="1:3" ht="16.95" customHeight="1" x14ac:dyDescent="0.3">
      <c r="A5043" s="943"/>
      <c r="B5043" s="943"/>
      <c r="C5043" s="943"/>
    </row>
    <row r="5044" spans="1:3" ht="16.95" customHeight="1" x14ac:dyDescent="0.3">
      <c r="A5044" s="943"/>
      <c r="B5044" s="943"/>
      <c r="C5044" s="943"/>
    </row>
    <row r="5045" spans="1:3" ht="16.95" customHeight="1" x14ac:dyDescent="0.3">
      <c r="A5045" s="943"/>
      <c r="B5045" s="943"/>
      <c r="C5045" s="943"/>
    </row>
    <row r="5046" spans="1:3" ht="16.95" customHeight="1" x14ac:dyDescent="0.3">
      <c r="A5046" s="943"/>
      <c r="B5046" s="943"/>
      <c r="C5046" s="943"/>
    </row>
    <row r="5047" spans="1:3" ht="16.95" customHeight="1" x14ac:dyDescent="0.3">
      <c r="A5047" s="943"/>
      <c r="B5047" s="943"/>
      <c r="C5047" s="943"/>
    </row>
    <row r="5048" spans="1:3" ht="16.95" customHeight="1" x14ac:dyDescent="0.3">
      <c r="A5048" s="943"/>
      <c r="B5048" s="943"/>
      <c r="C5048" s="943"/>
    </row>
    <row r="5049" spans="1:3" ht="16.95" customHeight="1" x14ac:dyDescent="0.3">
      <c r="A5049" s="943"/>
      <c r="B5049" s="943"/>
      <c r="C5049" s="943"/>
    </row>
    <row r="5050" spans="1:3" ht="16.95" customHeight="1" x14ac:dyDescent="0.3">
      <c r="A5050" s="943"/>
      <c r="B5050" s="943"/>
      <c r="C5050" s="943"/>
    </row>
    <row r="5051" spans="1:3" ht="16.95" customHeight="1" x14ac:dyDescent="0.3">
      <c r="A5051" s="943"/>
      <c r="B5051" s="943"/>
      <c r="C5051" s="943"/>
    </row>
    <row r="5052" spans="1:3" ht="16.95" customHeight="1" x14ac:dyDescent="0.3">
      <c r="A5052" s="943"/>
      <c r="B5052" s="943"/>
      <c r="C5052" s="943"/>
    </row>
    <row r="5053" spans="1:3" ht="16.95" customHeight="1" x14ac:dyDescent="0.3">
      <c r="A5053" s="943"/>
      <c r="B5053" s="943"/>
      <c r="C5053" s="943"/>
    </row>
    <row r="5054" spans="1:3" ht="16.95" customHeight="1" x14ac:dyDescent="0.3">
      <c r="A5054" s="943"/>
      <c r="B5054" s="943"/>
      <c r="C5054" s="943"/>
    </row>
    <row r="5055" spans="1:3" ht="16.95" customHeight="1" x14ac:dyDescent="0.3">
      <c r="A5055" s="943"/>
      <c r="B5055" s="943"/>
      <c r="C5055" s="943"/>
    </row>
    <row r="5056" spans="1:3" ht="16.95" customHeight="1" x14ac:dyDescent="0.3">
      <c r="A5056" s="943"/>
      <c r="B5056" s="943"/>
      <c r="C5056" s="943"/>
    </row>
    <row r="5057" spans="1:3" ht="16.95" customHeight="1" x14ac:dyDescent="0.3">
      <c r="A5057" s="943"/>
      <c r="B5057" s="943"/>
      <c r="C5057" s="943"/>
    </row>
    <row r="5058" spans="1:3" ht="16.95" customHeight="1" x14ac:dyDescent="0.3">
      <c r="A5058" s="943"/>
      <c r="B5058" s="943"/>
      <c r="C5058" s="943"/>
    </row>
    <row r="5059" spans="1:3" ht="16.95" customHeight="1" x14ac:dyDescent="0.3">
      <c r="A5059" s="943"/>
      <c r="B5059" s="943"/>
      <c r="C5059" s="943"/>
    </row>
    <row r="5060" spans="1:3" ht="16.95" customHeight="1" x14ac:dyDescent="0.3">
      <c r="A5060" s="943"/>
      <c r="B5060" s="943"/>
      <c r="C5060" s="943"/>
    </row>
    <row r="5061" spans="1:3" ht="16.95" customHeight="1" x14ac:dyDescent="0.3">
      <c r="A5061" s="943"/>
      <c r="B5061" s="943"/>
      <c r="C5061" s="943"/>
    </row>
    <row r="5062" spans="1:3" ht="16.95" customHeight="1" x14ac:dyDescent="0.3">
      <c r="A5062" s="943"/>
      <c r="B5062" s="943"/>
      <c r="C5062" s="943"/>
    </row>
    <row r="5063" spans="1:3" ht="16.95" customHeight="1" x14ac:dyDescent="0.3">
      <c r="A5063" s="943"/>
      <c r="B5063" s="943"/>
      <c r="C5063" s="943"/>
    </row>
    <row r="5064" spans="1:3" ht="16.95" customHeight="1" x14ac:dyDescent="0.3">
      <c r="A5064" s="943"/>
      <c r="B5064" s="943"/>
      <c r="C5064" s="943"/>
    </row>
    <row r="5065" spans="1:3" ht="16.95" customHeight="1" x14ac:dyDescent="0.3">
      <c r="A5065" s="943"/>
      <c r="B5065" s="943"/>
      <c r="C5065" s="943"/>
    </row>
    <row r="5066" spans="1:3" ht="16.95" customHeight="1" x14ac:dyDescent="0.3">
      <c r="A5066" s="943"/>
      <c r="B5066" s="943"/>
      <c r="C5066" s="943"/>
    </row>
    <row r="5067" spans="1:3" ht="16.95" customHeight="1" x14ac:dyDescent="0.3">
      <c r="A5067" s="943"/>
      <c r="B5067" s="943"/>
      <c r="C5067" s="943"/>
    </row>
    <row r="5068" spans="1:3" ht="16.95" customHeight="1" x14ac:dyDescent="0.3">
      <c r="A5068" s="943"/>
      <c r="B5068" s="943"/>
      <c r="C5068" s="943"/>
    </row>
    <row r="5069" spans="1:3" ht="16.95" customHeight="1" x14ac:dyDescent="0.3">
      <c r="A5069" s="943"/>
      <c r="B5069" s="943"/>
      <c r="C5069" s="943"/>
    </row>
    <row r="5070" spans="1:3" ht="16.95" customHeight="1" x14ac:dyDescent="0.3">
      <c r="A5070" s="943"/>
      <c r="B5070" s="943"/>
      <c r="C5070" s="943"/>
    </row>
    <row r="5071" spans="1:3" ht="16.95" customHeight="1" x14ac:dyDescent="0.3">
      <c r="A5071" s="943"/>
      <c r="B5071" s="943"/>
      <c r="C5071" s="943"/>
    </row>
    <row r="5072" spans="1:3" ht="16.95" customHeight="1" x14ac:dyDescent="0.3">
      <c r="A5072" s="943"/>
      <c r="B5072" s="943"/>
      <c r="C5072" s="943"/>
    </row>
    <row r="5073" spans="1:3" ht="16.95" customHeight="1" x14ac:dyDescent="0.3">
      <c r="A5073" s="943"/>
      <c r="B5073" s="943"/>
      <c r="C5073" s="943"/>
    </row>
    <row r="5074" spans="1:3" ht="16.95" customHeight="1" x14ac:dyDescent="0.3">
      <c r="A5074" s="943"/>
      <c r="B5074" s="943"/>
      <c r="C5074" s="943"/>
    </row>
    <row r="5075" spans="1:3" ht="16.95" customHeight="1" x14ac:dyDescent="0.3">
      <c r="A5075" s="943"/>
      <c r="B5075" s="943"/>
      <c r="C5075" s="943"/>
    </row>
    <row r="5076" spans="1:3" ht="16.95" customHeight="1" x14ac:dyDescent="0.3">
      <c r="A5076" s="943"/>
      <c r="B5076" s="943"/>
      <c r="C5076" s="943"/>
    </row>
    <row r="5077" spans="1:3" ht="16.95" customHeight="1" x14ac:dyDescent="0.3">
      <c r="A5077" s="943"/>
      <c r="B5077" s="943"/>
      <c r="C5077" s="943"/>
    </row>
    <row r="5078" spans="1:3" ht="16.95" customHeight="1" x14ac:dyDescent="0.3">
      <c r="A5078" s="943"/>
      <c r="B5078" s="943"/>
      <c r="C5078" s="943"/>
    </row>
    <row r="5079" spans="1:3" ht="16.95" customHeight="1" x14ac:dyDescent="0.3">
      <c r="A5079" s="943"/>
      <c r="B5079" s="943"/>
      <c r="C5079" s="943"/>
    </row>
    <row r="5080" spans="1:3" ht="16.95" customHeight="1" x14ac:dyDescent="0.3">
      <c r="A5080" s="943"/>
      <c r="B5080" s="943"/>
      <c r="C5080" s="943"/>
    </row>
    <row r="5081" spans="1:3" ht="16.95" customHeight="1" x14ac:dyDescent="0.3">
      <c r="A5081" s="943"/>
      <c r="B5081" s="943"/>
      <c r="C5081" s="943"/>
    </row>
    <row r="5082" spans="1:3" ht="16.95" customHeight="1" x14ac:dyDescent="0.3">
      <c r="A5082" s="943"/>
      <c r="B5082" s="943"/>
      <c r="C5082" s="943"/>
    </row>
    <row r="5083" spans="1:3" ht="16.95" customHeight="1" x14ac:dyDescent="0.3">
      <c r="A5083" s="943"/>
      <c r="B5083" s="943"/>
      <c r="C5083" s="943"/>
    </row>
    <row r="5084" spans="1:3" ht="16.95" customHeight="1" x14ac:dyDescent="0.3">
      <c r="A5084" s="943"/>
      <c r="B5084" s="943"/>
      <c r="C5084" s="943"/>
    </row>
    <row r="5085" spans="1:3" ht="16.95" customHeight="1" x14ac:dyDescent="0.3">
      <c r="A5085" s="943"/>
      <c r="B5085" s="943"/>
      <c r="C5085" s="943"/>
    </row>
    <row r="5086" spans="1:3" ht="16.95" customHeight="1" x14ac:dyDescent="0.3">
      <c r="A5086" s="943"/>
      <c r="B5086" s="943"/>
      <c r="C5086" s="943"/>
    </row>
    <row r="5087" spans="1:3" ht="16.95" customHeight="1" x14ac:dyDescent="0.3">
      <c r="A5087" s="943"/>
      <c r="B5087" s="943"/>
      <c r="C5087" s="943"/>
    </row>
    <row r="5088" spans="1:3" ht="16.95" customHeight="1" x14ac:dyDescent="0.3">
      <c r="A5088" s="943"/>
      <c r="B5088" s="943"/>
      <c r="C5088" s="943"/>
    </row>
    <row r="5089" spans="1:3" ht="16.95" customHeight="1" x14ac:dyDescent="0.3">
      <c r="A5089" s="943"/>
      <c r="B5089" s="943"/>
      <c r="C5089" s="943"/>
    </row>
    <row r="5090" spans="1:3" ht="16.95" customHeight="1" x14ac:dyDescent="0.3">
      <c r="A5090" s="943"/>
      <c r="B5090" s="943"/>
      <c r="C5090" s="943"/>
    </row>
    <row r="5091" spans="1:3" ht="16.95" customHeight="1" x14ac:dyDescent="0.3">
      <c r="A5091" s="943"/>
      <c r="B5091" s="943"/>
      <c r="C5091" s="943"/>
    </row>
    <row r="5092" spans="1:3" ht="16.95" customHeight="1" x14ac:dyDescent="0.3">
      <c r="A5092" s="943"/>
      <c r="B5092" s="943"/>
      <c r="C5092" s="943"/>
    </row>
    <row r="5093" spans="1:3" ht="16.95" customHeight="1" x14ac:dyDescent="0.3">
      <c r="A5093" s="943"/>
      <c r="B5093" s="943"/>
      <c r="C5093" s="943"/>
    </row>
    <row r="5094" spans="1:3" ht="16.95" customHeight="1" x14ac:dyDescent="0.3">
      <c r="A5094" s="943"/>
      <c r="B5094" s="943"/>
      <c r="C5094" s="943"/>
    </row>
    <row r="5095" spans="1:3" ht="16.95" customHeight="1" x14ac:dyDescent="0.3">
      <c r="A5095" s="943"/>
      <c r="B5095" s="943"/>
      <c r="C5095" s="943"/>
    </row>
    <row r="5096" spans="1:3" ht="16.95" customHeight="1" x14ac:dyDescent="0.3">
      <c r="A5096" s="943"/>
      <c r="B5096" s="943"/>
      <c r="C5096" s="943"/>
    </row>
    <row r="5097" spans="1:3" ht="16.95" customHeight="1" x14ac:dyDescent="0.3">
      <c r="A5097" s="943"/>
      <c r="B5097" s="943"/>
      <c r="C5097" s="943"/>
    </row>
    <row r="5098" spans="1:3" ht="16.95" customHeight="1" x14ac:dyDescent="0.3">
      <c r="A5098" s="943"/>
      <c r="B5098" s="943"/>
      <c r="C5098" s="943"/>
    </row>
    <row r="5099" spans="1:3" ht="16.95" customHeight="1" x14ac:dyDescent="0.3">
      <c r="A5099" s="943"/>
      <c r="B5099" s="943"/>
      <c r="C5099" s="943"/>
    </row>
    <row r="5100" spans="1:3" ht="16.95" customHeight="1" x14ac:dyDescent="0.3">
      <c r="A5100" s="943"/>
      <c r="B5100" s="943"/>
      <c r="C5100" s="943"/>
    </row>
    <row r="5101" spans="1:3" ht="16.95" customHeight="1" x14ac:dyDescent="0.3">
      <c r="A5101" s="943"/>
      <c r="B5101" s="943"/>
      <c r="C5101" s="943"/>
    </row>
    <row r="5102" spans="1:3" ht="16.95" customHeight="1" x14ac:dyDescent="0.3">
      <c r="A5102" s="943"/>
      <c r="B5102" s="943"/>
      <c r="C5102" s="943"/>
    </row>
    <row r="5103" spans="1:3" ht="16.95" customHeight="1" x14ac:dyDescent="0.3">
      <c r="A5103" s="943"/>
      <c r="B5103" s="943"/>
      <c r="C5103" s="943"/>
    </row>
    <row r="5104" spans="1:3" ht="16.95" customHeight="1" x14ac:dyDescent="0.3">
      <c r="A5104" s="943"/>
      <c r="B5104" s="943"/>
      <c r="C5104" s="943"/>
    </row>
    <row r="5105" spans="1:3" ht="16.95" customHeight="1" x14ac:dyDescent="0.3">
      <c r="A5105" s="943"/>
      <c r="B5105" s="943"/>
      <c r="C5105" s="943"/>
    </row>
    <row r="5106" spans="1:3" ht="16.95" customHeight="1" x14ac:dyDescent="0.3">
      <c r="A5106" s="943"/>
      <c r="B5106" s="943"/>
      <c r="C5106" s="943"/>
    </row>
    <row r="5107" spans="1:3" ht="16.95" customHeight="1" x14ac:dyDescent="0.3">
      <c r="A5107" s="943"/>
      <c r="B5107" s="943"/>
      <c r="C5107" s="943"/>
    </row>
    <row r="5108" spans="1:3" ht="16.95" customHeight="1" x14ac:dyDescent="0.3">
      <c r="A5108" s="943"/>
      <c r="B5108" s="943"/>
      <c r="C5108" s="943"/>
    </row>
    <row r="5109" spans="1:3" ht="16.95" customHeight="1" x14ac:dyDescent="0.3">
      <c r="A5109" s="943"/>
      <c r="B5109" s="943"/>
      <c r="C5109" s="943"/>
    </row>
    <row r="5110" spans="1:3" ht="16.95" customHeight="1" x14ac:dyDescent="0.3">
      <c r="A5110" s="943"/>
      <c r="B5110" s="943"/>
      <c r="C5110" s="943"/>
    </row>
    <row r="5111" spans="1:3" ht="16.95" customHeight="1" x14ac:dyDescent="0.3">
      <c r="A5111" s="943"/>
      <c r="B5111" s="943"/>
      <c r="C5111" s="943"/>
    </row>
    <row r="5112" spans="1:3" ht="16.95" customHeight="1" x14ac:dyDescent="0.3">
      <c r="A5112" s="943"/>
      <c r="B5112" s="943"/>
      <c r="C5112" s="943"/>
    </row>
    <row r="5113" spans="1:3" ht="16.95" customHeight="1" x14ac:dyDescent="0.3">
      <c r="A5113" s="943"/>
      <c r="B5113" s="943"/>
      <c r="C5113" s="943"/>
    </row>
    <row r="5114" spans="1:3" ht="16.95" customHeight="1" x14ac:dyDescent="0.3">
      <c r="A5114" s="943"/>
      <c r="B5114" s="943"/>
      <c r="C5114" s="943"/>
    </row>
    <row r="5115" spans="1:3" ht="16.95" customHeight="1" x14ac:dyDescent="0.3">
      <c r="A5115" s="943"/>
      <c r="B5115" s="943"/>
      <c r="C5115" s="943"/>
    </row>
    <row r="5116" spans="1:3" ht="16.95" customHeight="1" x14ac:dyDescent="0.3">
      <c r="A5116" s="943"/>
      <c r="B5116" s="943"/>
      <c r="C5116" s="943"/>
    </row>
    <row r="5117" spans="1:3" ht="16.95" customHeight="1" x14ac:dyDescent="0.3">
      <c r="A5117" s="943"/>
      <c r="B5117" s="943"/>
      <c r="C5117" s="943"/>
    </row>
    <row r="5118" spans="1:3" ht="16.95" customHeight="1" x14ac:dyDescent="0.3">
      <c r="A5118" s="943"/>
      <c r="B5118" s="943"/>
      <c r="C5118" s="943"/>
    </row>
    <row r="5119" spans="1:3" ht="16.95" customHeight="1" x14ac:dyDescent="0.3">
      <c r="A5119" s="943"/>
      <c r="B5119" s="943"/>
      <c r="C5119" s="943"/>
    </row>
    <row r="5120" spans="1:3" ht="16.95" customHeight="1" x14ac:dyDescent="0.3">
      <c r="A5120" s="943"/>
      <c r="B5120" s="943"/>
      <c r="C5120" s="943"/>
    </row>
    <row r="5121" spans="1:3" ht="16.95" customHeight="1" x14ac:dyDescent="0.3">
      <c r="A5121" s="943"/>
      <c r="B5121" s="943"/>
      <c r="C5121" s="943"/>
    </row>
    <row r="5122" spans="1:3" ht="16.95" customHeight="1" x14ac:dyDescent="0.3">
      <c r="A5122" s="943"/>
      <c r="B5122" s="943"/>
      <c r="C5122" s="943"/>
    </row>
    <row r="5123" spans="1:3" ht="16.95" customHeight="1" x14ac:dyDescent="0.3">
      <c r="A5123" s="943"/>
      <c r="B5123" s="943"/>
      <c r="C5123" s="943"/>
    </row>
    <row r="5124" spans="1:3" ht="16.95" customHeight="1" x14ac:dyDescent="0.3">
      <c r="A5124" s="943"/>
      <c r="B5124" s="943"/>
      <c r="C5124" s="943"/>
    </row>
    <row r="5125" spans="1:3" ht="16.95" customHeight="1" x14ac:dyDescent="0.3">
      <c r="A5125" s="943"/>
      <c r="B5125" s="943"/>
      <c r="C5125" s="943"/>
    </row>
    <row r="5126" spans="1:3" ht="16.95" customHeight="1" x14ac:dyDescent="0.3">
      <c r="A5126" s="943"/>
      <c r="B5126" s="943"/>
      <c r="C5126" s="943"/>
    </row>
    <row r="5127" spans="1:3" ht="16.95" customHeight="1" x14ac:dyDescent="0.3">
      <c r="A5127" s="943"/>
      <c r="B5127" s="943"/>
      <c r="C5127" s="943"/>
    </row>
    <row r="5128" spans="1:3" ht="16.95" customHeight="1" x14ac:dyDescent="0.3">
      <c r="A5128" s="943"/>
      <c r="B5128" s="943"/>
      <c r="C5128" s="943"/>
    </row>
    <row r="5129" spans="1:3" ht="16.95" customHeight="1" x14ac:dyDescent="0.3">
      <c r="A5129" s="943"/>
      <c r="B5129" s="943"/>
      <c r="C5129" s="943"/>
    </row>
    <row r="5130" spans="1:3" ht="16.95" customHeight="1" x14ac:dyDescent="0.3">
      <c r="A5130" s="943"/>
      <c r="B5130" s="943"/>
      <c r="C5130" s="943"/>
    </row>
    <row r="5131" spans="1:3" ht="16.95" customHeight="1" x14ac:dyDescent="0.3">
      <c r="A5131" s="943"/>
      <c r="B5131" s="943"/>
      <c r="C5131" s="943"/>
    </row>
    <row r="5132" spans="1:3" ht="16.95" customHeight="1" x14ac:dyDescent="0.3">
      <c r="A5132" s="943"/>
      <c r="B5132" s="943"/>
      <c r="C5132" s="943"/>
    </row>
    <row r="5133" spans="1:3" ht="16.95" customHeight="1" x14ac:dyDescent="0.3">
      <c r="A5133" s="943"/>
      <c r="B5133" s="943"/>
      <c r="C5133" s="943"/>
    </row>
    <row r="5134" spans="1:3" ht="16.95" customHeight="1" x14ac:dyDescent="0.3">
      <c r="A5134" s="943"/>
      <c r="B5134" s="943"/>
      <c r="C5134" s="943"/>
    </row>
    <row r="5135" spans="1:3" ht="16.95" customHeight="1" x14ac:dyDescent="0.3">
      <c r="A5135" s="943"/>
      <c r="B5135" s="943"/>
      <c r="C5135" s="943"/>
    </row>
    <row r="5136" spans="1:3" ht="16.95" customHeight="1" x14ac:dyDescent="0.3">
      <c r="A5136" s="943"/>
      <c r="B5136" s="943"/>
      <c r="C5136" s="943"/>
    </row>
    <row r="5137" spans="1:3" ht="16.95" customHeight="1" x14ac:dyDescent="0.3">
      <c r="A5137" s="943"/>
      <c r="B5137" s="943"/>
      <c r="C5137" s="943"/>
    </row>
    <row r="5138" spans="1:3" ht="16.95" customHeight="1" x14ac:dyDescent="0.3">
      <c r="A5138" s="943"/>
      <c r="B5138" s="943"/>
      <c r="C5138" s="943"/>
    </row>
    <row r="5139" spans="1:3" ht="16.95" customHeight="1" x14ac:dyDescent="0.3">
      <c r="A5139" s="943"/>
      <c r="B5139" s="943"/>
      <c r="C5139" s="943"/>
    </row>
    <row r="5140" spans="1:3" ht="16.95" customHeight="1" x14ac:dyDescent="0.3">
      <c r="A5140" s="943"/>
      <c r="B5140" s="943"/>
      <c r="C5140" s="943"/>
    </row>
    <row r="5141" spans="1:3" ht="16.95" customHeight="1" x14ac:dyDescent="0.3">
      <c r="A5141" s="943"/>
      <c r="B5141" s="943"/>
      <c r="C5141" s="943"/>
    </row>
    <row r="5142" spans="1:3" ht="16.95" customHeight="1" x14ac:dyDescent="0.3">
      <c r="A5142" s="943"/>
      <c r="B5142" s="943"/>
      <c r="C5142" s="943"/>
    </row>
    <row r="5143" spans="1:3" ht="16.95" customHeight="1" x14ac:dyDescent="0.3">
      <c r="A5143" s="943"/>
      <c r="B5143" s="943"/>
      <c r="C5143" s="943"/>
    </row>
    <row r="5144" spans="1:3" ht="16.95" customHeight="1" x14ac:dyDescent="0.3">
      <c r="A5144" s="943"/>
      <c r="B5144" s="943"/>
      <c r="C5144" s="943"/>
    </row>
    <row r="5145" spans="1:3" ht="16.95" customHeight="1" x14ac:dyDescent="0.3">
      <c r="A5145" s="943"/>
      <c r="B5145" s="943"/>
      <c r="C5145" s="943"/>
    </row>
    <row r="5146" spans="1:3" ht="16.95" customHeight="1" x14ac:dyDescent="0.3">
      <c r="A5146" s="943"/>
      <c r="B5146" s="943"/>
      <c r="C5146" s="943"/>
    </row>
    <row r="5147" spans="1:3" ht="16.95" customHeight="1" x14ac:dyDescent="0.3">
      <c r="A5147" s="943"/>
      <c r="B5147" s="943"/>
      <c r="C5147" s="943"/>
    </row>
    <row r="5148" spans="1:3" ht="16.95" customHeight="1" x14ac:dyDescent="0.3">
      <c r="A5148" s="943"/>
      <c r="B5148" s="943"/>
      <c r="C5148" s="943"/>
    </row>
    <row r="5149" spans="1:3" ht="16.95" customHeight="1" x14ac:dyDescent="0.3">
      <c r="A5149" s="943"/>
      <c r="B5149" s="943"/>
      <c r="C5149" s="943"/>
    </row>
    <row r="5150" spans="1:3" ht="16.95" customHeight="1" x14ac:dyDescent="0.3">
      <c r="A5150" s="943"/>
      <c r="B5150" s="943"/>
      <c r="C5150" s="943"/>
    </row>
    <row r="5151" spans="1:3" ht="16.95" customHeight="1" x14ac:dyDescent="0.3">
      <c r="A5151" s="943"/>
      <c r="B5151" s="943"/>
      <c r="C5151" s="943"/>
    </row>
    <row r="5152" spans="1:3" ht="16.95" customHeight="1" x14ac:dyDescent="0.3">
      <c r="A5152" s="943"/>
      <c r="B5152" s="943"/>
      <c r="C5152" s="943"/>
    </row>
    <row r="5153" spans="1:3" ht="16.95" customHeight="1" x14ac:dyDescent="0.3">
      <c r="A5153" s="943"/>
      <c r="B5153" s="943"/>
      <c r="C5153" s="943"/>
    </row>
    <row r="5154" spans="1:3" ht="16.95" customHeight="1" x14ac:dyDescent="0.3">
      <c r="A5154" s="943"/>
      <c r="B5154" s="943"/>
      <c r="C5154" s="943"/>
    </row>
    <row r="5155" spans="1:3" ht="16.95" customHeight="1" x14ac:dyDescent="0.3">
      <c r="A5155" s="943"/>
      <c r="B5155" s="943"/>
      <c r="C5155" s="943"/>
    </row>
    <row r="5156" spans="1:3" ht="16.95" customHeight="1" x14ac:dyDescent="0.3">
      <c r="A5156" s="943"/>
      <c r="B5156" s="943"/>
      <c r="C5156" s="943"/>
    </row>
    <row r="5157" spans="1:3" ht="16.95" customHeight="1" x14ac:dyDescent="0.3">
      <c r="A5157" s="943"/>
      <c r="B5157" s="943"/>
      <c r="C5157" s="943"/>
    </row>
    <row r="5158" spans="1:3" ht="16.95" customHeight="1" x14ac:dyDescent="0.3">
      <c r="A5158" s="943"/>
      <c r="B5158" s="943"/>
      <c r="C5158" s="943"/>
    </row>
    <row r="5159" spans="1:3" ht="16.95" customHeight="1" x14ac:dyDescent="0.3">
      <c r="A5159" s="943"/>
      <c r="B5159" s="943"/>
      <c r="C5159" s="943"/>
    </row>
    <row r="5160" spans="1:3" ht="16.95" customHeight="1" x14ac:dyDescent="0.3">
      <c r="A5160" s="943"/>
      <c r="B5160" s="943"/>
      <c r="C5160" s="943"/>
    </row>
    <row r="5161" spans="1:3" ht="16.95" customHeight="1" x14ac:dyDescent="0.3">
      <c r="A5161" s="943"/>
      <c r="B5161" s="943"/>
      <c r="C5161" s="943"/>
    </row>
    <row r="5162" spans="1:3" ht="16.95" customHeight="1" x14ac:dyDescent="0.3">
      <c r="A5162" s="943"/>
      <c r="B5162" s="943"/>
      <c r="C5162" s="943"/>
    </row>
    <row r="5163" spans="1:3" ht="16.95" customHeight="1" x14ac:dyDescent="0.3">
      <c r="A5163" s="943"/>
      <c r="B5163" s="943"/>
      <c r="C5163" s="943"/>
    </row>
    <row r="5164" spans="1:3" ht="16.95" customHeight="1" x14ac:dyDescent="0.3">
      <c r="A5164" s="943"/>
      <c r="B5164" s="943"/>
      <c r="C5164" s="943"/>
    </row>
    <row r="5165" spans="1:3" ht="16.95" customHeight="1" x14ac:dyDescent="0.3">
      <c r="A5165" s="943"/>
      <c r="B5165" s="943"/>
      <c r="C5165" s="943"/>
    </row>
    <row r="5166" spans="1:3" ht="16.95" customHeight="1" x14ac:dyDescent="0.3">
      <c r="A5166" s="943"/>
      <c r="B5166" s="943"/>
      <c r="C5166" s="943"/>
    </row>
    <row r="5167" spans="1:3" ht="16.95" customHeight="1" x14ac:dyDescent="0.3">
      <c r="A5167" s="943"/>
      <c r="B5167" s="943"/>
      <c r="C5167" s="943"/>
    </row>
    <row r="5168" spans="1:3" ht="16.95" customHeight="1" x14ac:dyDescent="0.3">
      <c r="A5168" s="943"/>
      <c r="B5168" s="943"/>
      <c r="C5168" s="943"/>
    </row>
    <row r="5169" spans="1:3" ht="16.95" customHeight="1" x14ac:dyDescent="0.3">
      <c r="A5169" s="943"/>
      <c r="B5169" s="943"/>
      <c r="C5169" s="943"/>
    </row>
    <row r="5170" spans="1:3" ht="16.95" customHeight="1" x14ac:dyDescent="0.3">
      <c r="A5170" s="943"/>
      <c r="B5170" s="943"/>
      <c r="C5170" s="943"/>
    </row>
    <row r="5171" spans="1:3" ht="16.95" customHeight="1" x14ac:dyDescent="0.3">
      <c r="A5171" s="943"/>
      <c r="B5171" s="943"/>
      <c r="C5171" s="943"/>
    </row>
    <row r="5172" spans="1:3" ht="16.95" customHeight="1" x14ac:dyDescent="0.3">
      <c r="A5172" s="943"/>
      <c r="B5172" s="943"/>
      <c r="C5172" s="943"/>
    </row>
    <row r="5173" spans="1:3" ht="16.95" customHeight="1" x14ac:dyDescent="0.3">
      <c r="A5173" s="943"/>
      <c r="B5173" s="943"/>
      <c r="C5173" s="943"/>
    </row>
    <row r="5174" spans="1:3" ht="16.95" customHeight="1" x14ac:dyDescent="0.3">
      <c r="A5174" s="943"/>
      <c r="B5174" s="943"/>
      <c r="C5174" s="943"/>
    </row>
    <row r="5175" spans="1:3" ht="16.95" customHeight="1" x14ac:dyDescent="0.3">
      <c r="A5175" s="943"/>
      <c r="B5175" s="943"/>
      <c r="C5175" s="943"/>
    </row>
    <row r="5176" spans="1:3" ht="16.95" customHeight="1" x14ac:dyDescent="0.3">
      <c r="A5176" s="943"/>
      <c r="B5176" s="943"/>
      <c r="C5176" s="943"/>
    </row>
    <row r="5177" spans="1:3" ht="16.95" customHeight="1" x14ac:dyDescent="0.3">
      <c r="A5177" s="943"/>
      <c r="B5177" s="943"/>
      <c r="C5177" s="943"/>
    </row>
    <row r="5178" spans="1:3" ht="16.95" customHeight="1" x14ac:dyDescent="0.3">
      <c r="A5178" s="943"/>
      <c r="B5178" s="943"/>
      <c r="C5178" s="943"/>
    </row>
    <row r="5179" spans="1:3" ht="16.95" customHeight="1" x14ac:dyDescent="0.3">
      <c r="A5179" s="943"/>
      <c r="B5179" s="943"/>
      <c r="C5179" s="943"/>
    </row>
    <row r="5180" spans="1:3" ht="16.95" customHeight="1" x14ac:dyDescent="0.3">
      <c r="A5180" s="943"/>
      <c r="B5180" s="943"/>
      <c r="C5180" s="943"/>
    </row>
    <row r="5181" spans="1:3" ht="16.95" customHeight="1" x14ac:dyDescent="0.3">
      <c r="A5181" s="943"/>
      <c r="B5181" s="943"/>
      <c r="C5181" s="943"/>
    </row>
    <row r="5182" spans="1:3" ht="16.95" customHeight="1" x14ac:dyDescent="0.3">
      <c r="A5182" s="943"/>
      <c r="B5182" s="943"/>
      <c r="C5182" s="943"/>
    </row>
    <row r="5183" spans="1:3" ht="16.95" customHeight="1" x14ac:dyDescent="0.3">
      <c r="A5183" s="943"/>
      <c r="B5183" s="943"/>
      <c r="C5183" s="943"/>
    </row>
    <row r="5184" spans="1:3" ht="16.95" customHeight="1" x14ac:dyDescent="0.3">
      <c r="A5184" s="943"/>
      <c r="B5184" s="943"/>
      <c r="C5184" s="943"/>
    </row>
    <row r="5185" spans="1:3" ht="16.95" customHeight="1" x14ac:dyDescent="0.3">
      <c r="A5185" s="943"/>
      <c r="B5185" s="943"/>
      <c r="C5185" s="943"/>
    </row>
    <row r="5186" spans="1:3" ht="16.95" customHeight="1" x14ac:dyDescent="0.3">
      <c r="A5186" s="943"/>
      <c r="B5186" s="943"/>
      <c r="C5186" s="943"/>
    </row>
    <row r="5187" spans="1:3" ht="16.95" customHeight="1" x14ac:dyDescent="0.3">
      <c r="A5187" s="943"/>
      <c r="B5187" s="943"/>
      <c r="C5187" s="943"/>
    </row>
    <row r="5188" spans="1:3" ht="16.95" customHeight="1" x14ac:dyDescent="0.3">
      <c r="A5188" s="943"/>
      <c r="B5188" s="943"/>
      <c r="C5188" s="943"/>
    </row>
    <row r="5189" spans="1:3" ht="16.95" customHeight="1" x14ac:dyDescent="0.3">
      <c r="A5189" s="943"/>
      <c r="B5189" s="943"/>
      <c r="C5189" s="943"/>
    </row>
    <row r="5190" spans="1:3" ht="16.95" customHeight="1" x14ac:dyDescent="0.3">
      <c r="A5190" s="943"/>
      <c r="B5190" s="943"/>
      <c r="C5190" s="943"/>
    </row>
    <row r="5191" spans="1:3" ht="16.95" customHeight="1" x14ac:dyDescent="0.3">
      <c r="A5191" s="943"/>
      <c r="B5191" s="943"/>
      <c r="C5191" s="943"/>
    </row>
    <row r="5192" spans="1:3" ht="16.95" customHeight="1" x14ac:dyDescent="0.3">
      <c r="A5192" s="943"/>
      <c r="B5192" s="943"/>
      <c r="C5192" s="943"/>
    </row>
    <row r="5193" spans="1:3" ht="16.95" customHeight="1" x14ac:dyDescent="0.3">
      <c r="A5193" s="943"/>
      <c r="B5193" s="943"/>
      <c r="C5193" s="943"/>
    </row>
    <row r="5194" spans="1:3" ht="16.95" customHeight="1" x14ac:dyDescent="0.3">
      <c r="A5194" s="943"/>
      <c r="B5194" s="943"/>
      <c r="C5194" s="943"/>
    </row>
    <row r="5195" spans="1:3" ht="16.95" customHeight="1" x14ac:dyDescent="0.3">
      <c r="A5195" s="943"/>
      <c r="B5195" s="943"/>
      <c r="C5195" s="943"/>
    </row>
    <row r="5196" spans="1:3" ht="16.95" customHeight="1" x14ac:dyDescent="0.3">
      <c r="A5196" s="943"/>
      <c r="B5196" s="943"/>
      <c r="C5196" s="943"/>
    </row>
    <row r="5197" spans="1:3" ht="16.95" customHeight="1" x14ac:dyDescent="0.3">
      <c r="A5197" s="943"/>
      <c r="B5197" s="943"/>
      <c r="C5197" s="943"/>
    </row>
    <row r="5198" spans="1:3" ht="16.95" customHeight="1" x14ac:dyDescent="0.3">
      <c r="A5198" s="943"/>
      <c r="B5198" s="943"/>
      <c r="C5198" s="943"/>
    </row>
    <row r="5199" spans="1:3" ht="16.95" customHeight="1" x14ac:dyDescent="0.3">
      <c r="A5199" s="943"/>
      <c r="B5199" s="943"/>
      <c r="C5199" s="943"/>
    </row>
    <row r="5200" spans="1:3" ht="16.95" customHeight="1" x14ac:dyDescent="0.3">
      <c r="A5200" s="943"/>
      <c r="B5200" s="943"/>
      <c r="C5200" s="943"/>
    </row>
    <row r="5201" spans="1:3" ht="16.95" customHeight="1" x14ac:dyDescent="0.3">
      <c r="A5201" s="943"/>
      <c r="B5201" s="943"/>
      <c r="C5201" s="943"/>
    </row>
    <row r="5202" spans="1:3" ht="16.95" customHeight="1" x14ac:dyDescent="0.3">
      <c r="A5202" s="943"/>
      <c r="B5202" s="943"/>
      <c r="C5202" s="943"/>
    </row>
    <row r="5203" spans="1:3" ht="16.95" customHeight="1" x14ac:dyDescent="0.3">
      <c r="A5203" s="943"/>
      <c r="B5203" s="943"/>
      <c r="C5203" s="943"/>
    </row>
    <row r="5204" spans="1:3" ht="16.95" customHeight="1" x14ac:dyDescent="0.3">
      <c r="A5204" s="943"/>
      <c r="B5204" s="943"/>
      <c r="C5204" s="943"/>
    </row>
    <row r="5205" spans="1:3" ht="16.95" customHeight="1" x14ac:dyDescent="0.3">
      <c r="A5205" s="943"/>
      <c r="B5205" s="943"/>
      <c r="C5205" s="943"/>
    </row>
    <row r="5206" spans="1:3" ht="16.95" customHeight="1" x14ac:dyDescent="0.3">
      <c r="A5206" s="943"/>
      <c r="B5206" s="943"/>
      <c r="C5206" s="943"/>
    </row>
    <row r="5207" spans="1:3" ht="16.95" customHeight="1" x14ac:dyDescent="0.3">
      <c r="A5207" s="943"/>
      <c r="B5207" s="943"/>
      <c r="C5207" s="943"/>
    </row>
    <row r="5208" spans="1:3" ht="16.95" customHeight="1" x14ac:dyDescent="0.3">
      <c r="A5208" s="943"/>
      <c r="B5208" s="943"/>
      <c r="C5208" s="943"/>
    </row>
    <row r="5209" spans="1:3" ht="16.95" customHeight="1" x14ac:dyDescent="0.3">
      <c r="A5209" s="943"/>
      <c r="B5209" s="943"/>
      <c r="C5209" s="943"/>
    </row>
    <row r="5210" spans="1:3" ht="16.95" customHeight="1" x14ac:dyDescent="0.3">
      <c r="A5210" s="943"/>
      <c r="B5210" s="943"/>
      <c r="C5210" s="943"/>
    </row>
    <row r="5211" spans="1:3" ht="16.95" customHeight="1" x14ac:dyDescent="0.3">
      <c r="A5211" s="943"/>
      <c r="B5211" s="943"/>
      <c r="C5211" s="943"/>
    </row>
    <row r="5212" spans="1:3" ht="16.95" customHeight="1" x14ac:dyDescent="0.3">
      <c r="A5212" s="943"/>
      <c r="B5212" s="943"/>
      <c r="C5212" s="943"/>
    </row>
    <row r="5213" spans="1:3" ht="16.95" customHeight="1" x14ac:dyDescent="0.3">
      <c r="A5213" s="943"/>
      <c r="B5213" s="943"/>
      <c r="C5213" s="943"/>
    </row>
    <row r="5214" spans="1:3" ht="16.95" customHeight="1" x14ac:dyDescent="0.3">
      <c r="A5214" s="943"/>
      <c r="B5214" s="943"/>
      <c r="C5214" s="943"/>
    </row>
    <row r="5215" spans="1:3" ht="16.95" customHeight="1" x14ac:dyDescent="0.3">
      <c r="A5215" s="943"/>
      <c r="B5215" s="943"/>
      <c r="C5215" s="943"/>
    </row>
    <row r="5216" spans="1:3" ht="16.95" customHeight="1" x14ac:dyDescent="0.3">
      <c r="A5216" s="943"/>
      <c r="B5216" s="943"/>
      <c r="C5216" s="943"/>
    </row>
    <row r="5217" spans="1:3" ht="16.95" customHeight="1" x14ac:dyDescent="0.3">
      <c r="A5217" s="943"/>
      <c r="B5217" s="943"/>
      <c r="C5217" s="943"/>
    </row>
    <row r="5218" spans="1:3" ht="16.95" customHeight="1" x14ac:dyDescent="0.3">
      <c r="A5218" s="943"/>
      <c r="B5218" s="943"/>
      <c r="C5218" s="943"/>
    </row>
    <row r="5219" spans="1:3" ht="16.95" customHeight="1" x14ac:dyDescent="0.3">
      <c r="A5219" s="943"/>
      <c r="B5219" s="943"/>
      <c r="C5219" s="943"/>
    </row>
    <row r="5220" spans="1:3" ht="16.95" customHeight="1" x14ac:dyDescent="0.3">
      <c r="A5220" s="943"/>
      <c r="B5220" s="943"/>
      <c r="C5220" s="943"/>
    </row>
    <row r="5221" spans="1:3" ht="16.95" customHeight="1" x14ac:dyDescent="0.3">
      <c r="A5221" s="943"/>
      <c r="B5221" s="943"/>
      <c r="C5221" s="943"/>
    </row>
    <row r="5222" spans="1:3" ht="16.95" customHeight="1" x14ac:dyDescent="0.3">
      <c r="A5222" s="943"/>
      <c r="B5222" s="943"/>
      <c r="C5222" s="943"/>
    </row>
    <row r="5223" spans="1:3" ht="16.95" customHeight="1" x14ac:dyDescent="0.3">
      <c r="A5223" s="943"/>
      <c r="B5223" s="943"/>
      <c r="C5223" s="943"/>
    </row>
    <row r="5224" spans="1:3" ht="16.95" customHeight="1" x14ac:dyDescent="0.3">
      <c r="A5224" s="943"/>
      <c r="B5224" s="943"/>
      <c r="C5224" s="943"/>
    </row>
    <row r="5225" spans="1:3" ht="16.95" customHeight="1" x14ac:dyDescent="0.3">
      <c r="A5225" s="943"/>
      <c r="B5225" s="943"/>
      <c r="C5225" s="943"/>
    </row>
    <row r="5226" spans="1:3" ht="16.95" customHeight="1" x14ac:dyDescent="0.3">
      <c r="A5226" s="943"/>
      <c r="B5226" s="943"/>
      <c r="C5226" s="943"/>
    </row>
    <row r="5227" spans="1:3" ht="16.95" customHeight="1" x14ac:dyDescent="0.3">
      <c r="A5227" s="943"/>
      <c r="B5227" s="943"/>
      <c r="C5227" s="943"/>
    </row>
    <row r="5228" spans="1:3" ht="16.95" customHeight="1" x14ac:dyDescent="0.3">
      <c r="A5228" s="943"/>
      <c r="B5228" s="943"/>
      <c r="C5228" s="943"/>
    </row>
    <row r="5229" spans="1:3" ht="16.95" customHeight="1" x14ac:dyDescent="0.3">
      <c r="A5229" s="943"/>
      <c r="B5229" s="943"/>
      <c r="C5229" s="943"/>
    </row>
    <row r="5230" spans="1:3" ht="16.95" customHeight="1" x14ac:dyDescent="0.3">
      <c r="A5230" s="943"/>
      <c r="B5230" s="943"/>
      <c r="C5230" s="943"/>
    </row>
    <row r="5231" spans="1:3" ht="16.95" customHeight="1" x14ac:dyDescent="0.3">
      <c r="A5231" s="943"/>
      <c r="B5231" s="943"/>
      <c r="C5231" s="943"/>
    </row>
    <row r="5232" spans="1:3" ht="16.95" customHeight="1" x14ac:dyDescent="0.3">
      <c r="A5232" s="943"/>
      <c r="B5232" s="943"/>
      <c r="C5232" s="943"/>
    </row>
    <row r="5233" spans="1:3" ht="16.95" customHeight="1" x14ac:dyDescent="0.3">
      <c r="A5233" s="943"/>
      <c r="B5233" s="943"/>
      <c r="C5233" s="943"/>
    </row>
    <row r="5234" spans="1:3" ht="16.95" customHeight="1" x14ac:dyDescent="0.3">
      <c r="A5234" s="943"/>
      <c r="B5234" s="943"/>
      <c r="C5234" s="943"/>
    </row>
    <row r="5235" spans="1:3" ht="16.95" customHeight="1" x14ac:dyDescent="0.3">
      <c r="A5235" s="943"/>
      <c r="B5235" s="943"/>
      <c r="C5235" s="943"/>
    </row>
    <row r="5236" spans="1:3" ht="16.95" customHeight="1" x14ac:dyDescent="0.3">
      <c r="A5236" s="943"/>
      <c r="B5236" s="943"/>
      <c r="C5236" s="943"/>
    </row>
    <row r="5237" spans="1:3" ht="16.95" customHeight="1" x14ac:dyDescent="0.3">
      <c r="A5237" s="943"/>
      <c r="B5237" s="943"/>
      <c r="C5237" s="943"/>
    </row>
    <row r="5238" spans="1:3" ht="16.95" customHeight="1" x14ac:dyDescent="0.3">
      <c r="A5238" s="943"/>
      <c r="B5238" s="943"/>
      <c r="C5238" s="943"/>
    </row>
    <row r="5239" spans="1:3" ht="16.95" customHeight="1" x14ac:dyDescent="0.3">
      <c r="A5239" s="943"/>
      <c r="B5239" s="943"/>
      <c r="C5239" s="943"/>
    </row>
    <row r="5240" spans="1:3" ht="16.95" customHeight="1" x14ac:dyDescent="0.3">
      <c r="A5240" s="943"/>
      <c r="B5240" s="943"/>
      <c r="C5240" s="943"/>
    </row>
    <row r="5241" spans="1:3" ht="16.95" customHeight="1" x14ac:dyDescent="0.3">
      <c r="A5241" s="943"/>
      <c r="B5241" s="943"/>
      <c r="C5241" s="943"/>
    </row>
    <row r="5242" spans="1:3" ht="16.95" customHeight="1" x14ac:dyDescent="0.3">
      <c r="A5242" s="943"/>
      <c r="B5242" s="943"/>
      <c r="C5242" s="943"/>
    </row>
    <row r="5243" spans="1:3" ht="16.95" customHeight="1" x14ac:dyDescent="0.3">
      <c r="A5243" s="943"/>
      <c r="B5243" s="943"/>
      <c r="C5243" s="943"/>
    </row>
    <row r="5244" spans="1:3" ht="16.95" customHeight="1" x14ac:dyDescent="0.3">
      <c r="A5244" s="943"/>
      <c r="B5244" s="943"/>
      <c r="C5244" s="943"/>
    </row>
    <row r="5245" spans="1:3" ht="16.95" customHeight="1" x14ac:dyDescent="0.3">
      <c r="A5245" s="943"/>
      <c r="B5245" s="943"/>
      <c r="C5245" s="943"/>
    </row>
    <row r="5246" spans="1:3" ht="16.95" customHeight="1" x14ac:dyDescent="0.3">
      <c r="A5246" s="943"/>
      <c r="B5246" s="943"/>
      <c r="C5246" s="943"/>
    </row>
    <row r="5247" spans="1:3" ht="16.95" customHeight="1" x14ac:dyDescent="0.3">
      <c r="A5247" s="943"/>
      <c r="B5247" s="943"/>
      <c r="C5247" s="943"/>
    </row>
    <row r="5248" spans="1:3" ht="16.95" customHeight="1" x14ac:dyDescent="0.3">
      <c r="A5248" s="943"/>
      <c r="B5248" s="943"/>
      <c r="C5248" s="943"/>
    </row>
    <row r="5249" spans="1:3" ht="16.95" customHeight="1" x14ac:dyDescent="0.3">
      <c r="A5249" s="943"/>
      <c r="B5249" s="943"/>
      <c r="C5249" s="943"/>
    </row>
    <row r="5250" spans="1:3" ht="16.95" customHeight="1" x14ac:dyDescent="0.3">
      <c r="A5250" s="943"/>
      <c r="B5250" s="943"/>
      <c r="C5250" s="943"/>
    </row>
    <row r="5251" spans="1:3" ht="16.95" customHeight="1" x14ac:dyDescent="0.3">
      <c r="A5251" s="943"/>
      <c r="B5251" s="943"/>
      <c r="C5251" s="943"/>
    </row>
    <row r="5252" spans="1:3" ht="16.95" customHeight="1" x14ac:dyDescent="0.3">
      <c r="A5252" s="943"/>
      <c r="B5252" s="943"/>
      <c r="C5252" s="943"/>
    </row>
    <row r="5253" spans="1:3" ht="16.95" customHeight="1" x14ac:dyDescent="0.3">
      <c r="A5253" s="943"/>
      <c r="B5253" s="943"/>
      <c r="C5253" s="943"/>
    </row>
    <row r="5254" spans="1:3" ht="16.95" customHeight="1" x14ac:dyDescent="0.3">
      <c r="A5254" s="943"/>
      <c r="B5254" s="943"/>
      <c r="C5254" s="943"/>
    </row>
    <row r="5255" spans="1:3" ht="16.95" customHeight="1" x14ac:dyDescent="0.3">
      <c r="A5255" s="943"/>
      <c r="B5255" s="943"/>
      <c r="C5255" s="943"/>
    </row>
    <row r="5256" spans="1:3" ht="16.95" customHeight="1" x14ac:dyDescent="0.3">
      <c r="A5256" s="943"/>
      <c r="B5256" s="943"/>
      <c r="C5256" s="943"/>
    </row>
    <row r="5257" spans="1:3" ht="16.95" customHeight="1" x14ac:dyDescent="0.3">
      <c r="A5257" s="943"/>
      <c r="B5257" s="943"/>
      <c r="C5257" s="943"/>
    </row>
    <row r="5258" spans="1:3" ht="16.95" customHeight="1" x14ac:dyDescent="0.3">
      <c r="A5258" s="943"/>
      <c r="B5258" s="943"/>
      <c r="C5258" s="943"/>
    </row>
    <row r="5259" spans="1:3" ht="16.95" customHeight="1" x14ac:dyDescent="0.3">
      <c r="A5259" s="943"/>
      <c r="B5259" s="943"/>
      <c r="C5259" s="943"/>
    </row>
    <row r="5260" spans="1:3" ht="16.95" customHeight="1" x14ac:dyDescent="0.3">
      <c r="A5260" s="943"/>
      <c r="B5260" s="943"/>
      <c r="C5260" s="943"/>
    </row>
    <row r="5261" spans="1:3" ht="16.95" customHeight="1" x14ac:dyDescent="0.3">
      <c r="A5261" s="943"/>
      <c r="B5261" s="943"/>
      <c r="C5261" s="943"/>
    </row>
    <row r="5262" spans="1:3" ht="16.95" customHeight="1" x14ac:dyDescent="0.3">
      <c r="A5262" s="943"/>
      <c r="B5262" s="943"/>
      <c r="C5262" s="943"/>
    </row>
    <row r="5263" spans="1:3" ht="16.95" customHeight="1" x14ac:dyDescent="0.3">
      <c r="A5263" s="943"/>
      <c r="B5263" s="943"/>
      <c r="C5263" s="943"/>
    </row>
    <row r="5264" spans="1:3" ht="16.95" customHeight="1" x14ac:dyDescent="0.3">
      <c r="A5264" s="943"/>
      <c r="B5264" s="943"/>
      <c r="C5264" s="943"/>
    </row>
    <row r="5265" spans="1:3" ht="16.95" customHeight="1" x14ac:dyDescent="0.3">
      <c r="A5265" s="943"/>
      <c r="B5265" s="943"/>
      <c r="C5265" s="943"/>
    </row>
    <row r="5266" spans="1:3" ht="16.95" customHeight="1" x14ac:dyDescent="0.3">
      <c r="A5266" s="943"/>
      <c r="B5266" s="943"/>
      <c r="C5266" s="943"/>
    </row>
    <row r="5267" spans="1:3" ht="16.95" customHeight="1" x14ac:dyDescent="0.3">
      <c r="A5267" s="943"/>
      <c r="B5267" s="943"/>
      <c r="C5267" s="943"/>
    </row>
    <row r="5268" spans="1:3" ht="16.95" customHeight="1" x14ac:dyDescent="0.3">
      <c r="A5268" s="943"/>
      <c r="B5268" s="943"/>
      <c r="C5268" s="943"/>
    </row>
    <row r="5269" spans="1:3" ht="16.95" customHeight="1" x14ac:dyDescent="0.3">
      <c r="A5269" s="943"/>
      <c r="B5269" s="943"/>
      <c r="C5269" s="943"/>
    </row>
    <row r="5270" spans="1:3" ht="16.95" customHeight="1" x14ac:dyDescent="0.3">
      <c r="A5270" s="943"/>
      <c r="B5270" s="943"/>
      <c r="C5270" s="943"/>
    </row>
    <row r="5271" spans="1:3" ht="16.95" customHeight="1" x14ac:dyDescent="0.3">
      <c r="A5271" s="943"/>
      <c r="B5271" s="943"/>
      <c r="C5271" s="943"/>
    </row>
    <row r="5272" spans="1:3" ht="16.95" customHeight="1" x14ac:dyDescent="0.3">
      <c r="A5272" s="943"/>
      <c r="B5272" s="943"/>
      <c r="C5272" s="943"/>
    </row>
    <row r="5273" spans="1:3" ht="16.95" customHeight="1" x14ac:dyDescent="0.3">
      <c r="A5273" s="943"/>
      <c r="B5273" s="943"/>
      <c r="C5273" s="943"/>
    </row>
    <row r="5274" spans="1:3" ht="16.95" customHeight="1" x14ac:dyDescent="0.3">
      <c r="A5274" s="943"/>
      <c r="B5274" s="943"/>
      <c r="C5274" s="943"/>
    </row>
    <row r="5275" spans="1:3" ht="16.95" customHeight="1" x14ac:dyDescent="0.3">
      <c r="A5275" s="943"/>
      <c r="B5275" s="943"/>
      <c r="C5275" s="943"/>
    </row>
    <row r="5276" spans="1:3" ht="16.95" customHeight="1" x14ac:dyDescent="0.3">
      <c r="A5276" s="943"/>
      <c r="B5276" s="943"/>
      <c r="C5276" s="943"/>
    </row>
    <row r="5277" spans="1:3" ht="16.95" customHeight="1" x14ac:dyDescent="0.3">
      <c r="A5277" s="943"/>
      <c r="B5277" s="943"/>
      <c r="C5277" s="943"/>
    </row>
    <row r="5278" spans="1:3" ht="16.95" customHeight="1" x14ac:dyDescent="0.3">
      <c r="A5278" s="943"/>
      <c r="B5278" s="943"/>
      <c r="C5278" s="943"/>
    </row>
    <row r="5279" spans="1:3" ht="16.95" customHeight="1" x14ac:dyDescent="0.3">
      <c r="A5279" s="943"/>
      <c r="B5279" s="943"/>
      <c r="C5279" s="943"/>
    </row>
    <row r="5280" spans="1:3" ht="16.95" customHeight="1" x14ac:dyDescent="0.3">
      <c r="A5280" s="943"/>
      <c r="B5280" s="943"/>
      <c r="C5280" s="943"/>
    </row>
    <row r="5281" spans="1:3" ht="16.95" customHeight="1" x14ac:dyDescent="0.3">
      <c r="A5281" s="943"/>
      <c r="B5281" s="943"/>
      <c r="C5281" s="943"/>
    </row>
    <row r="5282" spans="1:3" ht="16.95" customHeight="1" x14ac:dyDescent="0.3">
      <c r="A5282" s="943"/>
      <c r="B5282" s="943"/>
      <c r="C5282" s="943"/>
    </row>
    <row r="5283" spans="1:3" ht="16.95" customHeight="1" x14ac:dyDescent="0.3">
      <c r="A5283" s="943"/>
      <c r="B5283" s="943"/>
      <c r="C5283" s="943"/>
    </row>
    <row r="5284" spans="1:3" ht="16.95" customHeight="1" x14ac:dyDescent="0.3">
      <c r="A5284" s="943"/>
      <c r="B5284" s="943"/>
      <c r="C5284" s="943"/>
    </row>
    <row r="5285" spans="1:3" ht="16.95" customHeight="1" x14ac:dyDescent="0.3">
      <c r="A5285" s="943"/>
      <c r="B5285" s="943"/>
      <c r="C5285" s="943"/>
    </row>
    <row r="5286" spans="1:3" ht="16.95" customHeight="1" x14ac:dyDescent="0.3">
      <c r="A5286" s="943"/>
      <c r="B5286" s="943"/>
      <c r="C5286" s="943"/>
    </row>
    <row r="5287" spans="1:3" ht="16.95" customHeight="1" x14ac:dyDescent="0.3">
      <c r="A5287" s="943"/>
      <c r="B5287" s="943"/>
      <c r="C5287" s="943"/>
    </row>
    <row r="5288" spans="1:3" ht="16.95" customHeight="1" x14ac:dyDescent="0.3">
      <c r="A5288" s="943"/>
      <c r="B5288" s="943"/>
      <c r="C5288" s="943"/>
    </row>
    <row r="5289" spans="1:3" ht="16.95" customHeight="1" x14ac:dyDescent="0.3">
      <c r="A5289" s="943"/>
      <c r="B5289" s="943"/>
      <c r="C5289" s="943"/>
    </row>
    <row r="5290" spans="1:3" ht="16.95" customHeight="1" x14ac:dyDescent="0.3">
      <c r="A5290" s="943"/>
      <c r="B5290" s="943"/>
      <c r="C5290" s="943"/>
    </row>
    <row r="5291" spans="1:3" ht="16.95" customHeight="1" x14ac:dyDescent="0.3">
      <c r="A5291" s="943"/>
      <c r="B5291" s="943"/>
      <c r="C5291" s="943"/>
    </row>
    <row r="5292" spans="1:3" ht="16.95" customHeight="1" x14ac:dyDescent="0.3">
      <c r="A5292" s="943"/>
      <c r="B5292" s="943"/>
      <c r="C5292" s="943"/>
    </row>
    <row r="5293" spans="1:3" ht="16.95" customHeight="1" x14ac:dyDescent="0.3">
      <c r="A5293" s="943"/>
      <c r="B5293" s="943"/>
      <c r="C5293" s="943"/>
    </row>
    <row r="5294" spans="1:3" ht="16.95" customHeight="1" x14ac:dyDescent="0.3">
      <c r="A5294" s="943"/>
      <c r="B5294" s="943"/>
      <c r="C5294" s="943"/>
    </row>
    <row r="5295" spans="1:3" ht="16.95" customHeight="1" x14ac:dyDescent="0.3">
      <c r="A5295" s="943"/>
      <c r="B5295" s="943"/>
      <c r="C5295" s="943"/>
    </row>
    <row r="5296" spans="1:3" ht="16.95" customHeight="1" x14ac:dyDescent="0.3">
      <c r="A5296" s="943"/>
      <c r="B5296" s="943"/>
      <c r="C5296" s="943"/>
    </row>
    <row r="5297" spans="1:3" ht="16.95" customHeight="1" x14ac:dyDescent="0.3">
      <c r="A5297" s="943"/>
      <c r="B5297" s="943"/>
      <c r="C5297" s="943"/>
    </row>
    <row r="5298" spans="1:3" ht="16.95" customHeight="1" x14ac:dyDescent="0.3">
      <c r="A5298" s="943"/>
      <c r="B5298" s="943"/>
      <c r="C5298" s="943"/>
    </row>
    <row r="5299" spans="1:3" ht="16.95" customHeight="1" x14ac:dyDescent="0.3">
      <c r="A5299" s="943"/>
      <c r="B5299" s="943"/>
      <c r="C5299" s="943"/>
    </row>
    <row r="5300" spans="1:3" ht="16.95" customHeight="1" x14ac:dyDescent="0.3">
      <c r="A5300" s="943"/>
      <c r="B5300" s="943"/>
      <c r="C5300" s="943"/>
    </row>
    <row r="5301" spans="1:3" ht="16.95" customHeight="1" x14ac:dyDescent="0.3">
      <c r="A5301" s="943"/>
      <c r="B5301" s="943"/>
      <c r="C5301" s="943"/>
    </row>
    <row r="5302" spans="1:3" ht="16.95" customHeight="1" x14ac:dyDescent="0.3">
      <c r="A5302" s="943"/>
      <c r="B5302" s="943"/>
      <c r="C5302" s="943"/>
    </row>
    <row r="5303" spans="1:3" ht="16.95" customHeight="1" x14ac:dyDescent="0.3">
      <c r="A5303" s="943"/>
      <c r="B5303" s="943"/>
      <c r="C5303" s="943"/>
    </row>
    <row r="5304" spans="1:3" ht="16.95" customHeight="1" x14ac:dyDescent="0.3">
      <c r="A5304" s="943"/>
      <c r="B5304" s="943"/>
      <c r="C5304" s="943"/>
    </row>
    <row r="5305" spans="1:3" ht="16.95" customHeight="1" x14ac:dyDescent="0.3">
      <c r="A5305" s="943"/>
      <c r="B5305" s="943"/>
      <c r="C5305" s="943"/>
    </row>
    <row r="5306" spans="1:3" ht="16.95" customHeight="1" x14ac:dyDescent="0.3">
      <c r="A5306" s="943"/>
      <c r="B5306" s="943"/>
      <c r="C5306" s="943"/>
    </row>
    <row r="5307" spans="1:3" ht="16.95" customHeight="1" x14ac:dyDescent="0.3">
      <c r="A5307" s="943"/>
      <c r="B5307" s="943"/>
      <c r="C5307" s="943"/>
    </row>
    <row r="5308" spans="1:3" ht="16.95" customHeight="1" x14ac:dyDescent="0.3">
      <c r="A5308" s="943"/>
      <c r="B5308" s="943"/>
      <c r="C5308" s="943"/>
    </row>
    <row r="5309" spans="1:3" ht="16.95" customHeight="1" x14ac:dyDescent="0.3">
      <c r="A5309" s="943"/>
      <c r="B5309" s="943"/>
      <c r="C5309" s="943"/>
    </row>
    <row r="5310" spans="1:3" ht="16.95" customHeight="1" x14ac:dyDescent="0.3">
      <c r="A5310" s="943"/>
      <c r="B5310" s="943"/>
      <c r="C5310" s="943"/>
    </row>
    <row r="5311" spans="1:3" ht="16.95" customHeight="1" x14ac:dyDescent="0.3">
      <c r="A5311" s="943"/>
      <c r="B5311" s="943"/>
      <c r="C5311" s="943"/>
    </row>
    <row r="5312" spans="1:3" ht="16.95" customHeight="1" x14ac:dyDescent="0.3">
      <c r="A5312" s="943"/>
      <c r="B5312" s="943"/>
      <c r="C5312" s="943"/>
    </row>
    <row r="5313" spans="1:3" ht="16.95" customHeight="1" x14ac:dyDescent="0.3">
      <c r="A5313" s="943"/>
      <c r="B5313" s="943"/>
      <c r="C5313" s="943"/>
    </row>
    <row r="5314" spans="1:3" ht="16.95" customHeight="1" x14ac:dyDescent="0.3">
      <c r="A5314" s="943"/>
      <c r="B5314" s="943"/>
      <c r="C5314" s="943"/>
    </row>
    <row r="5315" spans="1:3" ht="16.95" customHeight="1" x14ac:dyDescent="0.3">
      <c r="A5315" s="943"/>
      <c r="B5315" s="943"/>
      <c r="C5315" s="943"/>
    </row>
    <row r="5316" spans="1:3" ht="16.95" customHeight="1" x14ac:dyDescent="0.3">
      <c r="A5316" s="943"/>
      <c r="B5316" s="943"/>
      <c r="C5316" s="943"/>
    </row>
    <row r="5317" spans="1:3" ht="16.95" customHeight="1" x14ac:dyDescent="0.3">
      <c r="A5317" s="943"/>
      <c r="B5317" s="943"/>
      <c r="C5317" s="943"/>
    </row>
    <row r="5318" spans="1:3" ht="16.95" customHeight="1" x14ac:dyDescent="0.3">
      <c r="A5318" s="943"/>
      <c r="B5318" s="943"/>
      <c r="C5318" s="943"/>
    </row>
    <row r="5319" spans="1:3" ht="16.95" customHeight="1" x14ac:dyDescent="0.3">
      <c r="A5319" s="943"/>
      <c r="B5319" s="943"/>
      <c r="C5319" s="943"/>
    </row>
    <row r="5320" spans="1:3" ht="16.95" customHeight="1" x14ac:dyDescent="0.3">
      <c r="A5320" s="943"/>
      <c r="B5320" s="943"/>
      <c r="C5320" s="943"/>
    </row>
    <row r="5321" spans="1:3" ht="16.95" customHeight="1" x14ac:dyDescent="0.3">
      <c r="A5321" s="943"/>
      <c r="B5321" s="943"/>
      <c r="C5321" s="943"/>
    </row>
    <row r="5322" spans="1:3" ht="16.95" customHeight="1" x14ac:dyDescent="0.3">
      <c r="A5322" s="943"/>
      <c r="B5322" s="943"/>
      <c r="C5322" s="943"/>
    </row>
    <row r="5323" spans="1:3" ht="16.95" customHeight="1" x14ac:dyDescent="0.3">
      <c r="A5323" s="943"/>
      <c r="B5323" s="943"/>
      <c r="C5323" s="943"/>
    </row>
    <row r="5324" spans="1:3" ht="16.95" customHeight="1" x14ac:dyDescent="0.3">
      <c r="A5324" s="943"/>
      <c r="B5324" s="943"/>
      <c r="C5324" s="943"/>
    </row>
    <row r="5325" spans="1:3" ht="16.95" customHeight="1" x14ac:dyDescent="0.3">
      <c r="A5325" s="943"/>
      <c r="B5325" s="943"/>
      <c r="C5325" s="943"/>
    </row>
    <row r="5326" spans="1:3" ht="16.95" customHeight="1" x14ac:dyDescent="0.3">
      <c r="A5326" s="943"/>
      <c r="B5326" s="943"/>
      <c r="C5326" s="943"/>
    </row>
    <row r="5327" spans="1:3" ht="16.95" customHeight="1" x14ac:dyDescent="0.3">
      <c r="A5327" s="943"/>
      <c r="B5327" s="943"/>
      <c r="C5327" s="943"/>
    </row>
    <row r="5328" spans="1:3" ht="16.95" customHeight="1" x14ac:dyDescent="0.3">
      <c r="A5328" s="943"/>
      <c r="B5328" s="943"/>
      <c r="C5328" s="943"/>
    </row>
    <row r="5329" spans="1:3" ht="16.95" customHeight="1" x14ac:dyDescent="0.3">
      <c r="A5329" s="943"/>
      <c r="B5329" s="943"/>
      <c r="C5329" s="943"/>
    </row>
    <row r="5330" spans="1:3" ht="16.95" customHeight="1" x14ac:dyDescent="0.3">
      <c r="A5330" s="943"/>
      <c r="B5330" s="943"/>
      <c r="C5330" s="943"/>
    </row>
    <row r="5331" spans="1:3" ht="16.95" customHeight="1" x14ac:dyDescent="0.3">
      <c r="A5331" s="943"/>
      <c r="B5331" s="943"/>
      <c r="C5331" s="943"/>
    </row>
    <row r="5332" spans="1:3" ht="16.95" customHeight="1" x14ac:dyDescent="0.3">
      <c r="A5332" s="943"/>
      <c r="B5332" s="943"/>
      <c r="C5332" s="943"/>
    </row>
    <row r="5333" spans="1:3" ht="16.95" customHeight="1" x14ac:dyDescent="0.3">
      <c r="A5333" s="943"/>
      <c r="B5333" s="943"/>
      <c r="C5333" s="943"/>
    </row>
    <row r="5334" spans="1:3" ht="16.95" customHeight="1" x14ac:dyDescent="0.3">
      <c r="A5334" s="943"/>
      <c r="B5334" s="943"/>
      <c r="C5334" s="943"/>
    </row>
    <row r="5335" spans="1:3" ht="16.95" customHeight="1" x14ac:dyDescent="0.3">
      <c r="A5335" s="943"/>
      <c r="B5335" s="943"/>
      <c r="C5335" s="943"/>
    </row>
    <row r="5336" spans="1:3" ht="16.95" customHeight="1" x14ac:dyDescent="0.3">
      <c r="A5336" s="943"/>
      <c r="B5336" s="943"/>
      <c r="C5336" s="943"/>
    </row>
    <row r="5337" spans="1:3" ht="16.95" customHeight="1" x14ac:dyDescent="0.3">
      <c r="A5337" s="943"/>
      <c r="B5337" s="943"/>
      <c r="C5337" s="943"/>
    </row>
    <row r="5338" spans="1:3" ht="16.95" customHeight="1" x14ac:dyDescent="0.3">
      <c r="A5338" s="943"/>
      <c r="B5338" s="943"/>
      <c r="C5338" s="943"/>
    </row>
    <row r="5339" spans="1:3" ht="16.95" customHeight="1" x14ac:dyDescent="0.3">
      <c r="A5339" s="943"/>
      <c r="B5339" s="943"/>
      <c r="C5339" s="943"/>
    </row>
    <row r="5340" spans="1:3" ht="16.95" customHeight="1" x14ac:dyDescent="0.3">
      <c r="A5340" s="943"/>
      <c r="B5340" s="943"/>
      <c r="C5340" s="943"/>
    </row>
    <row r="5341" spans="1:3" ht="16.95" customHeight="1" x14ac:dyDescent="0.3">
      <c r="A5341" s="943"/>
      <c r="B5341" s="943"/>
      <c r="C5341" s="943"/>
    </row>
    <row r="5342" spans="1:3" ht="16.95" customHeight="1" x14ac:dyDescent="0.3">
      <c r="A5342" s="943"/>
      <c r="B5342" s="943"/>
      <c r="C5342" s="943"/>
    </row>
    <row r="5343" spans="1:3" ht="16.95" customHeight="1" x14ac:dyDescent="0.3">
      <c r="A5343" s="943"/>
      <c r="B5343" s="943"/>
      <c r="C5343" s="943"/>
    </row>
    <row r="5344" spans="1:3" ht="16.95" customHeight="1" x14ac:dyDescent="0.3">
      <c r="A5344" s="943"/>
      <c r="B5344" s="943"/>
      <c r="C5344" s="943"/>
    </row>
    <row r="5345" spans="1:3" ht="16.95" customHeight="1" x14ac:dyDescent="0.3">
      <c r="A5345" s="943"/>
      <c r="B5345" s="943"/>
      <c r="C5345" s="943"/>
    </row>
    <row r="5346" spans="1:3" ht="16.95" customHeight="1" x14ac:dyDescent="0.3">
      <c r="A5346" s="943"/>
      <c r="B5346" s="943"/>
      <c r="C5346" s="943"/>
    </row>
    <row r="5347" spans="1:3" ht="16.95" customHeight="1" x14ac:dyDescent="0.3">
      <c r="A5347" s="943"/>
      <c r="B5347" s="943"/>
      <c r="C5347" s="943"/>
    </row>
    <row r="5348" spans="1:3" ht="16.95" customHeight="1" x14ac:dyDescent="0.3">
      <c r="A5348" s="943"/>
      <c r="B5348" s="943"/>
      <c r="C5348" s="943"/>
    </row>
    <row r="5349" spans="1:3" ht="16.95" customHeight="1" x14ac:dyDescent="0.3">
      <c r="A5349" s="943"/>
      <c r="B5349" s="943"/>
      <c r="C5349" s="943"/>
    </row>
    <row r="5350" spans="1:3" ht="16.95" customHeight="1" x14ac:dyDescent="0.3">
      <c r="A5350" s="943"/>
      <c r="B5350" s="943"/>
      <c r="C5350" s="943"/>
    </row>
    <row r="5351" spans="1:3" ht="16.95" customHeight="1" x14ac:dyDescent="0.3">
      <c r="A5351" s="943"/>
      <c r="B5351" s="943"/>
      <c r="C5351" s="943"/>
    </row>
    <row r="5352" spans="1:3" ht="16.95" customHeight="1" x14ac:dyDescent="0.3">
      <c r="A5352" s="943"/>
      <c r="B5352" s="943"/>
      <c r="C5352" s="943"/>
    </row>
    <row r="5353" spans="1:3" ht="16.95" customHeight="1" x14ac:dyDescent="0.3">
      <c r="A5353" s="943"/>
      <c r="B5353" s="943"/>
      <c r="C5353" s="943"/>
    </row>
    <row r="5354" spans="1:3" ht="16.95" customHeight="1" x14ac:dyDescent="0.3">
      <c r="A5354" s="943"/>
      <c r="B5354" s="943"/>
      <c r="C5354" s="943"/>
    </row>
    <row r="5355" spans="1:3" ht="16.95" customHeight="1" x14ac:dyDescent="0.3">
      <c r="A5355" s="943"/>
      <c r="B5355" s="943"/>
      <c r="C5355" s="943"/>
    </row>
    <row r="5356" spans="1:3" ht="16.95" customHeight="1" x14ac:dyDescent="0.3">
      <c r="A5356" s="943"/>
      <c r="B5356" s="943"/>
      <c r="C5356" s="943"/>
    </row>
    <row r="5357" spans="1:3" ht="16.95" customHeight="1" x14ac:dyDescent="0.3">
      <c r="A5357" s="943"/>
      <c r="B5357" s="943"/>
      <c r="C5357" s="943"/>
    </row>
    <row r="5358" spans="1:3" ht="16.95" customHeight="1" x14ac:dyDescent="0.3">
      <c r="A5358" s="943"/>
      <c r="B5358" s="943"/>
      <c r="C5358" s="943"/>
    </row>
    <row r="5359" spans="1:3" ht="16.95" customHeight="1" x14ac:dyDescent="0.3">
      <c r="A5359" s="943"/>
      <c r="B5359" s="943"/>
      <c r="C5359" s="943"/>
    </row>
    <row r="5360" spans="1:3" ht="16.95" customHeight="1" x14ac:dyDescent="0.3">
      <c r="A5360" s="943"/>
      <c r="B5360" s="943"/>
      <c r="C5360" s="943"/>
    </row>
    <row r="5361" spans="1:3" ht="16.95" customHeight="1" x14ac:dyDescent="0.3">
      <c r="A5361" s="943"/>
      <c r="B5361" s="943"/>
      <c r="C5361" s="943"/>
    </row>
    <row r="5362" spans="1:3" ht="16.95" customHeight="1" x14ac:dyDescent="0.3">
      <c r="A5362" s="943"/>
      <c r="B5362" s="943"/>
      <c r="C5362" s="943"/>
    </row>
    <row r="5363" spans="1:3" ht="16.95" customHeight="1" x14ac:dyDescent="0.3">
      <c r="A5363" s="943"/>
      <c r="B5363" s="943"/>
      <c r="C5363" s="943"/>
    </row>
    <row r="5364" spans="1:3" ht="16.95" customHeight="1" x14ac:dyDescent="0.3">
      <c r="A5364" s="943"/>
      <c r="B5364" s="943"/>
      <c r="C5364" s="943"/>
    </row>
    <row r="5365" spans="1:3" ht="16.95" customHeight="1" x14ac:dyDescent="0.3">
      <c r="A5365" s="943"/>
      <c r="B5365" s="943"/>
      <c r="C5365" s="943"/>
    </row>
    <row r="5366" spans="1:3" ht="16.95" customHeight="1" x14ac:dyDescent="0.3">
      <c r="A5366" s="943"/>
      <c r="B5366" s="943"/>
      <c r="C5366" s="943"/>
    </row>
    <row r="5367" spans="1:3" ht="16.95" customHeight="1" x14ac:dyDescent="0.3">
      <c r="A5367" s="943"/>
      <c r="B5367" s="943"/>
      <c r="C5367" s="943"/>
    </row>
    <row r="5368" spans="1:3" ht="16.95" customHeight="1" x14ac:dyDescent="0.3">
      <c r="A5368" s="943"/>
      <c r="B5368" s="943"/>
      <c r="C5368" s="943"/>
    </row>
    <row r="5369" spans="1:3" ht="16.95" customHeight="1" x14ac:dyDescent="0.3">
      <c r="A5369" s="943"/>
      <c r="B5369" s="943"/>
      <c r="C5369" s="943"/>
    </row>
    <row r="5370" spans="1:3" ht="16.95" customHeight="1" x14ac:dyDescent="0.3">
      <c r="A5370" s="943"/>
      <c r="B5370" s="943"/>
      <c r="C5370" s="943"/>
    </row>
    <row r="5371" spans="1:3" ht="16.95" customHeight="1" x14ac:dyDescent="0.3">
      <c r="A5371" s="943"/>
      <c r="B5371" s="943"/>
      <c r="C5371" s="943"/>
    </row>
    <row r="5372" spans="1:3" ht="16.95" customHeight="1" x14ac:dyDescent="0.3">
      <c r="A5372" s="943"/>
      <c r="B5372" s="943"/>
      <c r="C5372" s="943"/>
    </row>
    <row r="5373" spans="1:3" ht="16.95" customHeight="1" x14ac:dyDescent="0.3">
      <c r="A5373" s="943"/>
      <c r="B5373" s="943"/>
      <c r="C5373" s="943"/>
    </row>
    <row r="5374" spans="1:3" ht="16.95" customHeight="1" x14ac:dyDescent="0.3">
      <c r="A5374" s="943"/>
      <c r="B5374" s="943"/>
      <c r="C5374" s="943"/>
    </row>
    <row r="5375" spans="1:3" ht="16.95" customHeight="1" x14ac:dyDescent="0.3">
      <c r="A5375" s="943"/>
      <c r="B5375" s="943"/>
      <c r="C5375" s="943"/>
    </row>
    <row r="5376" spans="1:3" ht="16.95" customHeight="1" x14ac:dyDescent="0.3">
      <c r="A5376" s="943"/>
      <c r="B5376" s="943"/>
      <c r="C5376" s="943"/>
    </row>
    <row r="5377" spans="1:3" ht="16.95" customHeight="1" x14ac:dyDescent="0.3">
      <c r="A5377" s="943"/>
      <c r="B5377" s="943"/>
      <c r="C5377" s="943"/>
    </row>
    <row r="5378" spans="1:3" ht="16.95" customHeight="1" x14ac:dyDescent="0.3">
      <c r="A5378" s="943"/>
      <c r="B5378" s="943"/>
      <c r="C5378" s="943"/>
    </row>
    <row r="5379" spans="1:3" ht="16.95" customHeight="1" x14ac:dyDescent="0.3">
      <c r="A5379" s="943"/>
      <c r="B5379" s="943"/>
      <c r="C5379" s="943"/>
    </row>
    <row r="5380" spans="1:3" ht="16.95" customHeight="1" x14ac:dyDescent="0.3">
      <c r="A5380" s="943"/>
      <c r="B5380" s="943"/>
      <c r="C5380" s="943"/>
    </row>
    <row r="5381" spans="1:3" ht="16.95" customHeight="1" x14ac:dyDescent="0.3">
      <c r="A5381" s="943"/>
      <c r="B5381" s="943"/>
      <c r="C5381" s="943"/>
    </row>
    <row r="5382" spans="1:3" ht="16.95" customHeight="1" x14ac:dyDescent="0.3">
      <c r="A5382" s="943"/>
      <c r="B5382" s="943"/>
      <c r="C5382" s="943"/>
    </row>
    <row r="5383" spans="1:3" ht="16.95" customHeight="1" x14ac:dyDescent="0.3">
      <c r="A5383" s="943"/>
      <c r="B5383" s="943"/>
      <c r="C5383" s="943"/>
    </row>
    <row r="5384" spans="1:3" ht="16.95" customHeight="1" x14ac:dyDescent="0.3">
      <c r="A5384" s="943"/>
      <c r="B5384" s="943"/>
      <c r="C5384" s="943"/>
    </row>
    <row r="5385" spans="1:3" ht="16.95" customHeight="1" x14ac:dyDescent="0.3">
      <c r="A5385" s="943"/>
      <c r="B5385" s="943"/>
      <c r="C5385" s="943"/>
    </row>
    <row r="5386" spans="1:3" ht="16.95" customHeight="1" x14ac:dyDescent="0.3">
      <c r="A5386" s="943"/>
      <c r="B5386" s="943"/>
      <c r="C5386" s="943"/>
    </row>
    <row r="5387" spans="1:3" ht="16.95" customHeight="1" x14ac:dyDescent="0.3">
      <c r="A5387" s="943"/>
      <c r="B5387" s="943"/>
      <c r="C5387" s="943"/>
    </row>
    <row r="5388" spans="1:3" ht="16.95" customHeight="1" x14ac:dyDescent="0.3">
      <c r="A5388" s="943"/>
      <c r="B5388" s="943"/>
      <c r="C5388" s="943"/>
    </row>
    <row r="5389" spans="1:3" ht="16.95" customHeight="1" x14ac:dyDescent="0.3">
      <c r="A5389" s="943"/>
      <c r="B5389" s="943"/>
      <c r="C5389" s="943"/>
    </row>
    <row r="5390" spans="1:3" ht="16.95" customHeight="1" x14ac:dyDescent="0.3">
      <c r="A5390" s="943"/>
      <c r="B5390" s="943"/>
      <c r="C5390" s="943"/>
    </row>
    <row r="5391" spans="1:3" ht="16.95" customHeight="1" x14ac:dyDescent="0.3">
      <c r="A5391" s="943"/>
      <c r="B5391" s="943"/>
      <c r="C5391" s="943"/>
    </row>
    <row r="5392" spans="1:3" ht="16.95" customHeight="1" x14ac:dyDescent="0.3">
      <c r="A5392" s="943"/>
      <c r="B5392" s="943"/>
      <c r="C5392" s="943"/>
    </row>
    <row r="5393" spans="1:3" ht="16.95" customHeight="1" x14ac:dyDescent="0.3">
      <c r="A5393" s="943"/>
      <c r="B5393" s="943"/>
      <c r="C5393" s="943"/>
    </row>
    <row r="5394" spans="1:3" ht="16.95" customHeight="1" x14ac:dyDescent="0.3">
      <c r="A5394" s="943"/>
      <c r="B5394" s="943"/>
      <c r="C5394" s="943"/>
    </row>
    <row r="5395" spans="1:3" ht="16.95" customHeight="1" x14ac:dyDescent="0.3">
      <c r="A5395" s="943"/>
      <c r="B5395" s="943"/>
      <c r="C5395" s="943"/>
    </row>
    <row r="5396" spans="1:3" ht="16.95" customHeight="1" x14ac:dyDescent="0.3">
      <c r="A5396" s="943"/>
      <c r="B5396" s="943"/>
      <c r="C5396" s="943"/>
    </row>
    <row r="5397" spans="1:3" ht="16.95" customHeight="1" x14ac:dyDescent="0.3">
      <c r="A5397" s="943"/>
      <c r="B5397" s="943"/>
      <c r="C5397" s="943"/>
    </row>
    <row r="5398" spans="1:3" ht="16.95" customHeight="1" x14ac:dyDescent="0.3">
      <c r="A5398" s="943"/>
      <c r="B5398" s="943"/>
      <c r="C5398" s="943"/>
    </row>
    <row r="5399" spans="1:3" ht="16.95" customHeight="1" x14ac:dyDescent="0.3">
      <c r="A5399" s="943"/>
      <c r="B5399" s="943"/>
      <c r="C5399" s="943"/>
    </row>
    <row r="5400" spans="1:3" ht="16.95" customHeight="1" x14ac:dyDescent="0.3">
      <c r="A5400" s="943"/>
      <c r="B5400" s="943"/>
      <c r="C5400" s="943"/>
    </row>
    <row r="5401" spans="1:3" ht="16.95" customHeight="1" x14ac:dyDescent="0.3">
      <c r="A5401" s="943"/>
      <c r="B5401" s="943"/>
      <c r="C5401" s="943"/>
    </row>
    <row r="5402" spans="1:3" ht="16.95" customHeight="1" x14ac:dyDescent="0.3">
      <c r="A5402" s="943"/>
      <c r="B5402" s="943"/>
      <c r="C5402" s="943"/>
    </row>
    <row r="5403" spans="1:3" ht="16.95" customHeight="1" x14ac:dyDescent="0.3">
      <c r="A5403" s="943"/>
      <c r="B5403" s="943"/>
      <c r="C5403" s="943"/>
    </row>
    <row r="5404" spans="1:3" ht="16.95" customHeight="1" x14ac:dyDescent="0.3">
      <c r="A5404" s="943"/>
      <c r="B5404" s="943"/>
      <c r="C5404" s="943"/>
    </row>
    <row r="5405" spans="1:3" ht="16.95" customHeight="1" x14ac:dyDescent="0.3">
      <c r="A5405" s="943"/>
      <c r="B5405" s="943"/>
      <c r="C5405" s="943"/>
    </row>
    <row r="5406" spans="1:3" ht="16.95" customHeight="1" x14ac:dyDescent="0.3">
      <c r="A5406" s="943"/>
      <c r="B5406" s="943"/>
      <c r="C5406" s="943"/>
    </row>
    <row r="5407" spans="1:3" ht="16.95" customHeight="1" x14ac:dyDescent="0.3">
      <c r="A5407" s="943"/>
      <c r="B5407" s="943"/>
      <c r="C5407" s="943"/>
    </row>
    <row r="5408" spans="1:3" ht="16.95" customHeight="1" x14ac:dyDescent="0.3">
      <c r="A5408" s="943"/>
      <c r="B5408" s="943"/>
      <c r="C5408" s="943"/>
    </row>
    <row r="5409" spans="1:3" ht="16.95" customHeight="1" x14ac:dyDescent="0.3">
      <c r="A5409" s="943"/>
      <c r="B5409" s="943"/>
      <c r="C5409" s="943"/>
    </row>
    <row r="5410" spans="1:3" ht="16.95" customHeight="1" x14ac:dyDescent="0.3">
      <c r="A5410" s="943"/>
      <c r="B5410" s="943"/>
      <c r="C5410" s="943"/>
    </row>
    <row r="5411" spans="1:3" ht="16.95" customHeight="1" x14ac:dyDescent="0.3">
      <c r="A5411" s="943"/>
      <c r="B5411" s="943"/>
      <c r="C5411" s="943"/>
    </row>
    <row r="5412" spans="1:3" ht="16.95" customHeight="1" x14ac:dyDescent="0.3">
      <c r="A5412" s="943"/>
      <c r="B5412" s="943"/>
      <c r="C5412" s="943"/>
    </row>
    <row r="5413" spans="1:3" ht="16.95" customHeight="1" x14ac:dyDescent="0.3">
      <c r="A5413" s="943"/>
      <c r="B5413" s="943"/>
      <c r="C5413" s="943"/>
    </row>
    <row r="5414" spans="1:3" ht="16.95" customHeight="1" x14ac:dyDescent="0.3">
      <c r="A5414" s="943"/>
      <c r="B5414" s="943"/>
      <c r="C5414" s="943"/>
    </row>
    <row r="5415" spans="1:3" ht="16.95" customHeight="1" x14ac:dyDescent="0.3">
      <c r="A5415" s="943"/>
      <c r="B5415" s="943"/>
      <c r="C5415" s="943"/>
    </row>
    <row r="5416" spans="1:3" ht="16.95" customHeight="1" x14ac:dyDescent="0.3">
      <c r="A5416" s="943"/>
      <c r="B5416" s="943"/>
      <c r="C5416" s="943"/>
    </row>
    <row r="5417" spans="1:3" ht="16.95" customHeight="1" x14ac:dyDescent="0.3">
      <c r="A5417" s="943"/>
      <c r="B5417" s="943"/>
      <c r="C5417" s="943"/>
    </row>
    <row r="5418" spans="1:3" ht="16.95" customHeight="1" x14ac:dyDescent="0.3">
      <c r="A5418" s="943"/>
      <c r="B5418" s="943"/>
      <c r="C5418" s="943"/>
    </row>
    <row r="5419" spans="1:3" ht="16.95" customHeight="1" x14ac:dyDescent="0.3">
      <c r="A5419" s="943"/>
      <c r="B5419" s="943"/>
      <c r="C5419" s="943"/>
    </row>
    <row r="5420" spans="1:3" ht="16.95" customHeight="1" x14ac:dyDescent="0.3">
      <c r="A5420" s="943"/>
      <c r="B5420" s="943"/>
      <c r="C5420" s="943"/>
    </row>
    <row r="5421" spans="1:3" ht="16.95" customHeight="1" x14ac:dyDescent="0.3">
      <c r="A5421" s="943"/>
      <c r="B5421" s="943"/>
      <c r="C5421" s="943"/>
    </row>
    <row r="5422" spans="1:3" ht="16.95" customHeight="1" x14ac:dyDescent="0.3">
      <c r="A5422" s="943"/>
      <c r="B5422" s="943"/>
      <c r="C5422" s="943"/>
    </row>
    <row r="5423" spans="1:3" ht="16.95" customHeight="1" x14ac:dyDescent="0.3">
      <c r="A5423" s="943"/>
      <c r="B5423" s="943"/>
      <c r="C5423" s="943"/>
    </row>
    <row r="5424" spans="1:3" ht="16.95" customHeight="1" x14ac:dyDescent="0.3">
      <c r="A5424" s="943"/>
      <c r="B5424" s="943"/>
      <c r="C5424" s="943"/>
    </row>
    <row r="5425" spans="1:3" ht="16.95" customHeight="1" x14ac:dyDescent="0.3">
      <c r="A5425" s="943"/>
      <c r="B5425" s="943"/>
      <c r="C5425" s="943"/>
    </row>
    <row r="5426" spans="1:3" ht="16.95" customHeight="1" x14ac:dyDescent="0.3">
      <c r="A5426" s="943"/>
      <c r="B5426" s="943"/>
      <c r="C5426" s="943"/>
    </row>
    <row r="5427" spans="1:3" ht="16.95" customHeight="1" x14ac:dyDescent="0.3">
      <c r="A5427" s="943"/>
      <c r="B5427" s="943"/>
      <c r="C5427" s="943"/>
    </row>
    <row r="5428" spans="1:3" ht="16.95" customHeight="1" x14ac:dyDescent="0.3">
      <c r="A5428" s="943"/>
      <c r="B5428" s="943"/>
      <c r="C5428" s="943"/>
    </row>
    <row r="5429" spans="1:3" ht="16.95" customHeight="1" x14ac:dyDescent="0.3">
      <c r="A5429" s="943"/>
      <c r="B5429" s="943"/>
      <c r="C5429" s="943"/>
    </row>
    <row r="5430" spans="1:3" ht="16.95" customHeight="1" x14ac:dyDescent="0.3">
      <c r="A5430" s="943"/>
      <c r="B5430" s="943"/>
      <c r="C5430" s="943"/>
    </row>
    <row r="5431" spans="1:3" ht="16.95" customHeight="1" x14ac:dyDescent="0.3">
      <c r="A5431" s="943"/>
      <c r="B5431" s="943"/>
      <c r="C5431" s="943"/>
    </row>
    <row r="5432" spans="1:3" ht="16.95" customHeight="1" x14ac:dyDescent="0.3">
      <c r="A5432" s="943"/>
      <c r="B5432" s="943"/>
      <c r="C5432" s="943"/>
    </row>
    <row r="5433" spans="1:3" ht="16.95" customHeight="1" x14ac:dyDescent="0.3">
      <c r="A5433" s="943"/>
      <c r="B5433" s="943"/>
      <c r="C5433" s="943"/>
    </row>
    <row r="5434" spans="1:3" ht="16.95" customHeight="1" x14ac:dyDescent="0.3">
      <c r="A5434" s="943"/>
      <c r="B5434" s="943"/>
      <c r="C5434" s="943"/>
    </row>
    <row r="5435" spans="1:3" ht="16.95" customHeight="1" x14ac:dyDescent="0.3">
      <c r="A5435" s="943"/>
      <c r="B5435" s="943"/>
      <c r="C5435" s="943"/>
    </row>
    <row r="5436" spans="1:3" ht="16.95" customHeight="1" x14ac:dyDescent="0.3">
      <c r="A5436" s="943"/>
      <c r="B5436" s="943"/>
      <c r="C5436" s="943"/>
    </row>
    <row r="5437" spans="1:3" ht="16.95" customHeight="1" x14ac:dyDescent="0.3">
      <c r="A5437" s="943"/>
      <c r="B5437" s="943"/>
      <c r="C5437" s="943"/>
    </row>
    <row r="5438" spans="1:3" ht="16.95" customHeight="1" x14ac:dyDescent="0.3">
      <c r="A5438" s="943"/>
      <c r="B5438" s="943"/>
      <c r="C5438" s="943"/>
    </row>
    <row r="5439" spans="1:3" ht="16.95" customHeight="1" x14ac:dyDescent="0.3">
      <c r="A5439" s="943"/>
      <c r="B5439" s="943"/>
      <c r="C5439" s="943"/>
    </row>
    <row r="5440" spans="1:3" ht="16.95" customHeight="1" x14ac:dyDescent="0.3">
      <c r="A5440" s="943"/>
      <c r="B5440" s="943"/>
      <c r="C5440" s="943"/>
    </row>
    <row r="5441" spans="1:3" ht="16.95" customHeight="1" x14ac:dyDescent="0.3">
      <c r="A5441" s="943"/>
      <c r="B5441" s="943"/>
      <c r="C5441" s="943"/>
    </row>
    <row r="5442" spans="1:3" ht="16.95" customHeight="1" x14ac:dyDescent="0.3">
      <c r="A5442" s="943"/>
      <c r="B5442" s="943"/>
      <c r="C5442" s="943"/>
    </row>
    <row r="5443" spans="1:3" ht="16.95" customHeight="1" x14ac:dyDescent="0.3">
      <c r="A5443" s="943"/>
      <c r="B5443" s="943"/>
      <c r="C5443" s="943"/>
    </row>
    <row r="5444" spans="1:3" ht="16.95" customHeight="1" x14ac:dyDescent="0.3">
      <c r="A5444" s="943"/>
      <c r="B5444" s="943"/>
      <c r="C5444" s="943"/>
    </row>
    <row r="5445" spans="1:3" ht="16.95" customHeight="1" x14ac:dyDescent="0.3">
      <c r="A5445" s="943"/>
      <c r="B5445" s="943"/>
      <c r="C5445" s="943"/>
    </row>
    <row r="5446" spans="1:3" ht="16.95" customHeight="1" x14ac:dyDescent="0.3">
      <c r="A5446" s="943"/>
      <c r="B5446" s="943"/>
      <c r="C5446" s="943"/>
    </row>
    <row r="5447" spans="1:3" ht="16.95" customHeight="1" x14ac:dyDescent="0.3">
      <c r="A5447" s="943"/>
      <c r="B5447" s="943"/>
      <c r="C5447" s="943"/>
    </row>
    <row r="5448" spans="1:3" ht="16.95" customHeight="1" x14ac:dyDescent="0.3">
      <c r="A5448" s="943"/>
      <c r="B5448" s="943"/>
      <c r="C5448" s="943"/>
    </row>
    <row r="5449" spans="1:3" ht="16.95" customHeight="1" x14ac:dyDescent="0.3">
      <c r="A5449" s="943"/>
      <c r="B5449" s="943"/>
      <c r="C5449" s="943"/>
    </row>
    <row r="5450" spans="1:3" ht="16.95" customHeight="1" x14ac:dyDescent="0.3">
      <c r="A5450" s="943"/>
      <c r="B5450" s="943"/>
      <c r="C5450" s="943"/>
    </row>
    <row r="5451" spans="1:3" ht="16.95" customHeight="1" x14ac:dyDescent="0.3">
      <c r="A5451" s="943"/>
      <c r="B5451" s="943"/>
      <c r="C5451" s="943"/>
    </row>
    <row r="5452" spans="1:3" ht="16.95" customHeight="1" x14ac:dyDescent="0.3">
      <c r="A5452" s="943"/>
      <c r="B5452" s="943"/>
      <c r="C5452" s="943"/>
    </row>
    <row r="5453" spans="1:3" ht="16.95" customHeight="1" x14ac:dyDescent="0.3">
      <c r="A5453" s="943"/>
      <c r="B5453" s="943"/>
      <c r="C5453" s="943"/>
    </row>
    <row r="5454" spans="1:3" ht="16.95" customHeight="1" x14ac:dyDescent="0.3">
      <c r="A5454" s="943"/>
      <c r="B5454" s="943"/>
      <c r="C5454" s="943"/>
    </row>
    <row r="5455" spans="1:3" ht="16.95" customHeight="1" x14ac:dyDescent="0.3">
      <c r="A5455" s="943"/>
      <c r="B5455" s="943"/>
      <c r="C5455" s="943"/>
    </row>
    <row r="5456" spans="1:3" ht="16.95" customHeight="1" x14ac:dyDescent="0.3">
      <c r="A5456" s="943"/>
      <c r="B5456" s="943"/>
      <c r="C5456" s="943"/>
    </row>
    <row r="5457" spans="1:3" ht="16.95" customHeight="1" x14ac:dyDescent="0.3">
      <c r="A5457" s="943"/>
      <c r="B5457" s="943"/>
      <c r="C5457" s="943"/>
    </row>
    <row r="5458" spans="1:3" ht="16.95" customHeight="1" x14ac:dyDescent="0.3">
      <c r="A5458" s="943"/>
      <c r="B5458" s="943"/>
      <c r="C5458" s="943"/>
    </row>
    <row r="5459" spans="1:3" ht="16.95" customHeight="1" x14ac:dyDescent="0.3">
      <c r="A5459" s="943"/>
      <c r="B5459" s="943"/>
      <c r="C5459" s="943"/>
    </row>
    <row r="5460" spans="1:3" ht="16.95" customHeight="1" x14ac:dyDescent="0.3">
      <c r="A5460" s="943"/>
      <c r="B5460" s="943"/>
      <c r="C5460" s="943"/>
    </row>
    <row r="5461" spans="1:3" ht="16.95" customHeight="1" x14ac:dyDescent="0.3">
      <c r="A5461" s="943"/>
      <c r="B5461" s="943"/>
      <c r="C5461" s="943"/>
    </row>
    <row r="5462" spans="1:3" ht="16.95" customHeight="1" x14ac:dyDescent="0.3">
      <c r="A5462" s="943"/>
      <c r="B5462" s="943"/>
      <c r="C5462" s="943"/>
    </row>
    <row r="5463" spans="1:3" ht="16.95" customHeight="1" x14ac:dyDescent="0.3">
      <c r="A5463" s="943"/>
      <c r="B5463" s="943"/>
      <c r="C5463" s="943"/>
    </row>
    <row r="5464" spans="1:3" ht="16.95" customHeight="1" x14ac:dyDescent="0.3">
      <c r="A5464" s="943"/>
      <c r="B5464" s="943"/>
      <c r="C5464" s="943"/>
    </row>
    <row r="5465" spans="1:3" ht="16.95" customHeight="1" x14ac:dyDescent="0.3">
      <c r="A5465" s="943"/>
      <c r="B5465" s="943"/>
      <c r="C5465" s="943"/>
    </row>
    <row r="5466" spans="1:3" ht="16.95" customHeight="1" x14ac:dyDescent="0.3">
      <c r="A5466" s="943"/>
      <c r="B5466" s="943"/>
      <c r="C5466" s="943"/>
    </row>
    <row r="5467" spans="1:3" ht="16.95" customHeight="1" x14ac:dyDescent="0.3">
      <c r="A5467" s="943"/>
      <c r="B5467" s="943"/>
      <c r="C5467" s="943"/>
    </row>
    <row r="5468" spans="1:3" ht="16.95" customHeight="1" x14ac:dyDescent="0.3">
      <c r="A5468" s="943"/>
      <c r="B5468" s="943"/>
      <c r="C5468" s="943"/>
    </row>
    <row r="5469" spans="1:3" ht="16.95" customHeight="1" x14ac:dyDescent="0.3">
      <c r="A5469" s="943"/>
      <c r="B5469" s="943"/>
      <c r="C5469" s="943"/>
    </row>
    <row r="5470" spans="1:3" ht="16.95" customHeight="1" x14ac:dyDescent="0.3">
      <c r="A5470" s="943"/>
      <c r="B5470" s="943"/>
      <c r="C5470" s="943"/>
    </row>
    <row r="5471" spans="1:3" ht="16.95" customHeight="1" x14ac:dyDescent="0.3">
      <c r="A5471" s="943"/>
      <c r="B5471" s="943"/>
      <c r="C5471" s="943"/>
    </row>
    <row r="5472" spans="1:3" ht="16.95" customHeight="1" x14ac:dyDescent="0.3">
      <c r="A5472" s="943"/>
      <c r="B5472" s="943"/>
      <c r="C5472" s="943"/>
    </row>
    <row r="5473" spans="1:3" ht="16.95" customHeight="1" x14ac:dyDescent="0.3">
      <c r="A5473" s="943"/>
      <c r="B5473" s="943"/>
      <c r="C5473" s="943"/>
    </row>
    <row r="5474" spans="1:3" ht="16.95" customHeight="1" x14ac:dyDescent="0.3">
      <c r="A5474" s="943"/>
      <c r="B5474" s="943"/>
      <c r="C5474" s="943"/>
    </row>
    <row r="5475" spans="1:3" ht="16.95" customHeight="1" x14ac:dyDescent="0.3">
      <c r="A5475" s="943"/>
      <c r="B5475" s="943"/>
      <c r="C5475" s="943"/>
    </row>
    <row r="5476" spans="1:3" ht="16.95" customHeight="1" x14ac:dyDescent="0.3">
      <c r="A5476" s="943"/>
      <c r="B5476" s="943"/>
      <c r="C5476" s="943"/>
    </row>
    <row r="5477" spans="1:3" ht="16.95" customHeight="1" x14ac:dyDescent="0.3">
      <c r="A5477" s="943"/>
      <c r="B5477" s="943"/>
      <c r="C5477" s="943"/>
    </row>
    <row r="5478" spans="1:3" ht="16.95" customHeight="1" x14ac:dyDescent="0.3">
      <c r="A5478" s="943"/>
      <c r="B5478" s="943"/>
      <c r="C5478" s="943"/>
    </row>
    <row r="5479" spans="1:3" ht="16.95" customHeight="1" x14ac:dyDescent="0.3">
      <c r="A5479" s="943"/>
      <c r="B5479" s="943"/>
      <c r="C5479" s="943"/>
    </row>
    <row r="5480" spans="1:3" ht="16.95" customHeight="1" x14ac:dyDescent="0.3">
      <c r="A5480" s="943"/>
      <c r="B5480" s="943"/>
      <c r="C5480" s="943"/>
    </row>
    <row r="5481" spans="1:3" ht="16.95" customHeight="1" x14ac:dyDescent="0.3">
      <c r="A5481" s="943"/>
      <c r="B5481" s="943"/>
      <c r="C5481" s="943"/>
    </row>
    <row r="5482" spans="1:3" ht="16.95" customHeight="1" x14ac:dyDescent="0.3">
      <c r="A5482" s="943"/>
      <c r="B5482" s="943"/>
      <c r="C5482" s="943"/>
    </row>
    <row r="5483" spans="1:3" ht="16.95" customHeight="1" x14ac:dyDescent="0.3">
      <c r="A5483" s="943"/>
      <c r="B5483" s="943"/>
      <c r="C5483" s="943"/>
    </row>
    <row r="5484" spans="1:3" ht="16.95" customHeight="1" x14ac:dyDescent="0.3">
      <c r="A5484" s="943"/>
      <c r="B5484" s="943"/>
      <c r="C5484" s="943"/>
    </row>
    <row r="5485" spans="1:3" ht="16.95" customHeight="1" x14ac:dyDescent="0.3">
      <c r="A5485" s="943"/>
      <c r="B5485" s="943"/>
      <c r="C5485" s="943"/>
    </row>
    <row r="5486" spans="1:3" ht="16.95" customHeight="1" x14ac:dyDescent="0.3">
      <c r="A5486" s="943"/>
      <c r="B5486" s="943"/>
      <c r="C5486" s="943"/>
    </row>
    <row r="5487" spans="1:3" ht="16.95" customHeight="1" x14ac:dyDescent="0.3">
      <c r="A5487" s="943"/>
      <c r="B5487" s="943"/>
      <c r="C5487" s="943"/>
    </row>
    <row r="5488" spans="1:3" ht="16.95" customHeight="1" x14ac:dyDescent="0.3">
      <c r="A5488" s="943"/>
      <c r="B5488" s="943"/>
      <c r="C5488" s="943"/>
    </row>
    <row r="5489" spans="1:3" ht="16.95" customHeight="1" x14ac:dyDescent="0.3">
      <c r="A5489" s="943"/>
      <c r="B5489" s="943"/>
      <c r="C5489" s="943"/>
    </row>
    <row r="5490" spans="1:3" ht="16.95" customHeight="1" x14ac:dyDescent="0.3">
      <c r="A5490" s="943"/>
      <c r="B5490" s="943"/>
      <c r="C5490" s="943"/>
    </row>
    <row r="5491" spans="1:3" ht="16.95" customHeight="1" x14ac:dyDescent="0.3">
      <c r="A5491" s="943"/>
      <c r="B5491" s="943"/>
      <c r="C5491" s="943"/>
    </row>
    <row r="5492" spans="1:3" ht="16.95" customHeight="1" x14ac:dyDescent="0.3">
      <c r="A5492" s="943"/>
      <c r="B5492" s="943"/>
      <c r="C5492" s="943"/>
    </row>
    <row r="5493" spans="1:3" ht="16.95" customHeight="1" x14ac:dyDescent="0.3">
      <c r="A5493" s="943"/>
      <c r="B5493" s="943"/>
      <c r="C5493" s="943"/>
    </row>
    <row r="5494" spans="1:3" ht="16.95" customHeight="1" x14ac:dyDescent="0.3">
      <c r="A5494" s="943"/>
      <c r="B5494" s="943"/>
      <c r="C5494" s="943"/>
    </row>
    <row r="5495" spans="1:3" ht="16.95" customHeight="1" x14ac:dyDescent="0.3">
      <c r="A5495" s="943"/>
      <c r="B5495" s="943"/>
      <c r="C5495" s="943"/>
    </row>
    <row r="5496" spans="1:3" ht="16.95" customHeight="1" x14ac:dyDescent="0.3">
      <c r="A5496" s="943"/>
      <c r="B5496" s="943"/>
      <c r="C5496" s="943"/>
    </row>
    <row r="5497" spans="1:3" ht="16.95" customHeight="1" x14ac:dyDescent="0.3">
      <c r="A5497" s="943"/>
      <c r="B5497" s="943"/>
      <c r="C5497" s="943"/>
    </row>
    <row r="5498" spans="1:3" ht="16.95" customHeight="1" x14ac:dyDescent="0.3">
      <c r="A5498" s="943"/>
      <c r="B5498" s="943"/>
      <c r="C5498" s="943"/>
    </row>
    <row r="5499" spans="1:3" ht="16.95" customHeight="1" x14ac:dyDescent="0.3">
      <c r="A5499" s="943"/>
      <c r="B5499" s="943"/>
      <c r="C5499" s="943"/>
    </row>
    <row r="5500" spans="1:3" ht="16.95" customHeight="1" x14ac:dyDescent="0.3">
      <c r="A5500" s="943"/>
      <c r="B5500" s="943"/>
      <c r="C5500" s="943"/>
    </row>
    <row r="5501" spans="1:3" ht="16.95" customHeight="1" x14ac:dyDescent="0.3">
      <c r="A5501" s="943"/>
      <c r="B5501" s="943"/>
      <c r="C5501" s="943"/>
    </row>
    <row r="5502" spans="1:3" ht="16.95" customHeight="1" x14ac:dyDescent="0.3">
      <c r="A5502" s="943"/>
      <c r="B5502" s="943"/>
      <c r="C5502" s="943"/>
    </row>
    <row r="5503" spans="1:3" ht="16.95" customHeight="1" x14ac:dyDescent="0.3">
      <c r="A5503" s="943"/>
      <c r="B5503" s="943"/>
      <c r="C5503" s="943"/>
    </row>
    <row r="5504" spans="1:3" ht="16.95" customHeight="1" x14ac:dyDescent="0.3">
      <c r="A5504" s="943"/>
      <c r="B5504" s="943"/>
      <c r="C5504" s="943"/>
    </row>
    <row r="5505" spans="1:3" ht="16.95" customHeight="1" x14ac:dyDescent="0.3">
      <c r="A5505" s="943"/>
      <c r="B5505" s="943"/>
      <c r="C5505" s="943"/>
    </row>
    <row r="5506" spans="1:3" ht="16.95" customHeight="1" x14ac:dyDescent="0.3">
      <c r="A5506" s="943"/>
      <c r="B5506" s="943"/>
      <c r="C5506" s="943"/>
    </row>
    <row r="5507" spans="1:3" ht="16.95" customHeight="1" x14ac:dyDescent="0.3">
      <c r="A5507" s="943"/>
      <c r="B5507" s="943"/>
      <c r="C5507" s="943"/>
    </row>
    <row r="5508" spans="1:3" ht="16.95" customHeight="1" x14ac:dyDescent="0.3">
      <c r="A5508" s="943"/>
      <c r="B5508" s="943"/>
      <c r="C5508" s="943"/>
    </row>
    <row r="5509" spans="1:3" ht="16.95" customHeight="1" x14ac:dyDescent="0.3">
      <c r="A5509" s="943"/>
      <c r="B5509" s="943"/>
      <c r="C5509" s="943"/>
    </row>
    <row r="5510" spans="1:3" ht="16.95" customHeight="1" x14ac:dyDescent="0.3">
      <c r="A5510" s="943"/>
      <c r="B5510" s="943"/>
      <c r="C5510" s="943"/>
    </row>
    <row r="5511" spans="1:3" ht="16.95" customHeight="1" x14ac:dyDescent="0.3">
      <c r="A5511" s="943"/>
      <c r="B5511" s="943"/>
      <c r="C5511" s="943"/>
    </row>
    <row r="5512" spans="1:3" ht="16.95" customHeight="1" x14ac:dyDescent="0.3">
      <c r="A5512" s="943"/>
      <c r="B5512" s="943"/>
      <c r="C5512" s="943"/>
    </row>
    <row r="5513" spans="1:3" ht="16.95" customHeight="1" x14ac:dyDescent="0.3">
      <c r="A5513" s="943"/>
      <c r="B5513" s="943"/>
      <c r="C5513" s="943"/>
    </row>
    <row r="5514" spans="1:3" ht="16.95" customHeight="1" x14ac:dyDescent="0.3">
      <c r="A5514" s="943"/>
      <c r="B5514" s="943"/>
      <c r="C5514" s="943"/>
    </row>
    <row r="5515" spans="1:3" ht="16.95" customHeight="1" x14ac:dyDescent="0.3">
      <c r="A5515" s="943"/>
      <c r="B5515" s="943"/>
      <c r="C5515" s="943"/>
    </row>
    <row r="5516" spans="1:3" ht="16.95" customHeight="1" x14ac:dyDescent="0.3">
      <c r="A5516" s="943"/>
      <c r="B5516" s="943"/>
      <c r="C5516" s="943"/>
    </row>
    <row r="5517" spans="1:3" ht="16.95" customHeight="1" x14ac:dyDescent="0.3">
      <c r="A5517" s="943"/>
      <c r="B5517" s="943"/>
      <c r="C5517" s="943"/>
    </row>
    <row r="5518" spans="1:3" ht="16.95" customHeight="1" x14ac:dyDescent="0.3">
      <c r="A5518" s="943"/>
      <c r="B5518" s="943"/>
      <c r="C5518" s="943"/>
    </row>
    <row r="5519" spans="1:3" ht="16.95" customHeight="1" x14ac:dyDescent="0.3">
      <c r="A5519" s="943"/>
      <c r="B5519" s="943"/>
      <c r="C5519" s="943"/>
    </row>
    <row r="5520" spans="1:3" ht="16.95" customHeight="1" x14ac:dyDescent="0.3">
      <c r="A5520" s="943"/>
      <c r="B5520" s="943"/>
      <c r="C5520" s="943"/>
    </row>
    <row r="5521" spans="1:3" ht="16.95" customHeight="1" x14ac:dyDescent="0.3">
      <c r="A5521" s="943"/>
      <c r="B5521" s="943"/>
      <c r="C5521" s="943"/>
    </row>
    <row r="5522" spans="1:3" ht="16.95" customHeight="1" x14ac:dyDescent="0.3">
      <c r="A5522" s="943"/>
      <c r="B5522" s="943"/>
      <c r="C5522" s="943"/>
    </row>
    <row r="5523" spans="1:3" ht="16.95" customHeight="1" x14ac:dyDescent="0.3">
      <c r="A5523" s="943"/>
      <c r="B5523" s="943"/>
      <c r="C5523" s="943"/>
    </row>
    <row r="5524" spans="1:3" ht="16.95" customHeight="1" x14ac:dyDescent="0.3">
      <c r="A5524" s="943"/>
      <c r="B5524" s="943"/>
      <c r="C5524" s="943"/>
    </row>
    <row r="5525" spans="1:3" ht="16.95" customHeight="1" x14ac:dyDescent="0.3">
      <c r="A5525" s="943"/>
      <c r="B5525" s="943"/>
      <c r="C5525" s="943"/>
    </row>
    <row r="5526" spans="1:3" ht="16.95" customHeight="1" x14ac:dyDescent="0.3">
      <c r="A5526" s="943"/>
      <c r="B5526" s="943"/>
      <c r="C5526" s="943"/>
    </row>
    <row r="5527" spans="1:3" ht="16.95" customHeight="1" x14ac:dyDescent="0.3">
      <c r="A5527" s="943"/>
      <c r="B5527" s="943"/>
      <c r="C5527" s="943"/>
    </row>
    <row r="5528" spans="1:3" ht="16.95" customHeight="1" x14ac:dyDescent="0.3">
      <c r="A5528" s="943"/>
      <c r="B5528" s="943"/>
      <c r="C5528" s="943"/>
    </row>
    <row r="5529" spans="1:3" ht="16.95" customHeight="1" x14ac:dyDescent="0.3">
      <c r="A5529" s="943"/>
      <c r="B5529" s="943"/>
      <c r="C5529" s="943"/>
    </row>
    <row r="5530" spans="1:3" ht="16.95" customHeight="1" x14ac:dyDescent="0.3">
      <c r="A5530" s="943"/>
      <c r="B5530" s="943"/>
      <c r="C5530" s="943"/>
    </row>
    <row r="5531" spans="1:3" ht="16.95" customHeight="1" x14ac:dyDescent="0.3">
      <c r="A5531" s="943"/>
      <c r="B5531" s="943"/>
      <c r="C5531" s="943"/>
    </row>
    <row r="5532" spans="1:3" ht="16.95" customHeight="1" x14ac:dyDescent="0.3">
      <c r="A5532" s="943"/>
      <c r="B5532" s="943"/>
      <c r="C5532" s="943"/>
    </row>
    <row r="5533" spans="1:3" ht="16.95" customHeight="1" x14ac:dyDescent="0.3">
      <c r="A5533" s="943"/>
      <c r="B5533" s="943"/>
      <c r="C5533" s="943"/>
    </row>
    <row r="5534" spans="1:3" ht="16.95" customHeight="1" x14ac:dyDescent="0.3">
      <c r="A5534" s="943"/>
      <c r="B5534" s="943"/>
      <c r="C5534" s="943"/>
    </row>
    <row r="5535" spans="1:3" ht="16.95" customHeight="1" x14ac:dyDescent="0.3">
      <c r="A5535" s="943"/>
      <c r="B5535" s="943"/>
      <c r="C5535" s="943"/>
    </row>
    <row r="5536" spans="1:3" ht="16.95" customHeight="1" x14ac:dyDescent="0.3">
      <c r="A5536" s="943"/>
      <c r="B5536" s="943"/>
      <c r="C5536" s="943"/>
    </row>
    <row r="5537" spans="1:3" ht="16.95" customHeight="1" x14ac:dyDescent="0.3">
      <c r="A5537" s="943"/>
      <c r="B5537" s="943"/>
      <c r="C5537" s="943"/>
    </row>
    <row r="5538" spans="1:3" ht="16.95" customHeight="1" x14ac:dyDescent="0.3">
      <c r="A5538" s="943"/>
      <c r="B5538" s="943"/>
      <c r="C5538" s="943"/>
    </row>
    <row r="5539" spans="1:3" ht="16.95" customHeight="1" x14ac:dyDescent="0.3">
      <c r="A5539" s="943"/>
      <c r="B5539" s="943"/>
      <c r="C5539" s="943"/>
    </row>
    <row r="5540" spans="1:3" ht="16.95" customHeight="1" x14ac:dyDescent="0.3">
      <c r="A5540" s="943"/>
      <c r="B5540" s="943"/>
      <c r="C5540" s="943"/>
    </row>
    <row r="5541" spans="1:3" ht="16.95" customHeight="1" x14ac:dyDescent="0.3">
      <c r="A5541" s="943"/>
      <c r="B5541" s="943"/>
      <c r="C5541" s="943"/>
    </row>
    <row r="5542" spans="1:3" ht="16.95" customHeight="1" x14ac:dyDescent="0.3">
      <c r="A5542" s="943"/>
      <c r="B5542" s="943"/>
      <c r="C5542" s="943"/>
    </row>
    <row r="5543" spans="1:3" ht="16.95" customHeight="1" x14ac:dyDescent="0.3">
      <c r="A5543" s="943"/>
      <c r="B5543" s="943"/>
      <c r="C5543" s="943"/>
    </row>
    <row r="5544" spans="1:3" ht="16.95" customHeight="1" x14ac:dyDescent="0.3">
      <c r="A5544" s="943"/>
      <c r="B5544" s="943"/>
      <c r="C5544" s="943"/>
    </row>
    <row r="5545" spans="1:3" ht="16.95" customHeight="1" x14ac:dyDescent="0.3">
      <c r="A5545" s="943"/>
      <c r="B5545" s="943"/>
      <c r="C5545" s="943"/>
    </row>
    <row r="5546" spans="1:3" ht="16.95" customHeight="1" x14ac:dyDescent="0.3">
      <c r="A5546" s="943"/>
      <c r="B5546" s="943"/>
      <c r="C5546" s="943"/>
    </row>
    <row r="5547" spans="1:3" ht="16.95" customHeight="1" x14ac:dyDescent="0.3">
      <c r="A5547" s="943"/>
      <c r="B5547" s="943"/>
      <c r="C5547" s="943"/>
    </row>
    <row r="5548" spans="1:3" ht="16.95" customHeight="1" x14ac:dyDescent="0.3">
      <c r="A5548" s="943"/>
      <c r="B5548" s="943"/>
      <c r="C5548" s="943"/>
    </row>
    <row r="5549" spans="1:3" ht="16.95" customHeight="1" x14ac:dyDescent="0.3">
      <c r="A5549" s="943"/>
      <c r="B5549" s="943"/>
      <c r="C5549" s="943"/>
    </row>
    <row r="5550" spans="1:3" ht="16.95" customHeight="1" x14ac:dyDescent="0.3">
      <c r="A5550" s="943"/>
      <c r="B5550" s="943"/>
      <c r="C5550" s="943"/>
    </row>
    <row r="5551" spans="1:3" ht="16.95" customHeight="1" x14ac:dyDescent="0.3">
      <c r="A5551" s="943"/>
      <c r="B5551" s="943"/>
      <c r="C5551" s="943"/>
    </row>
    <row r="5552" spans="1:3" ht="16.95" customHeight="1" x14ac:dyDescent="0.3">
      <c r="A5552" s="943"/>
      <c r="B5552" s="943"/>
      <c r="C5552" s="943"/>
    </row>
    <row r="5553" spans="1:3" ht="16.95" customHeight="1" x14ac:dyDescent="0.3">
      <c r="A5553" s="943"/>
      <c r="B5553" s="943"/>
      <c r="C5553" s="943"/>
    </row>
    <row r="5554" spans="1:3" ht="16.95" customHeight="1" x14ac:dyDescent="0.3">
      <c r="A5554" s="943"/>
      <c r="B5554" s="943"/>
      <c r="C5554" s="943"/>
    </row>
    <row r="5555" spans="1:3" ht="16.95" customHeight="1" x14ac:dyDescent="0.3">
      <c r="A5555" s="943"/>
      <c r="B5555" s="943"/>
      <c r="C5555" s="943"/>
    </row>
    <row r="5556" spans="1:3" ht="16.95" customHeight="1" x14ac:dyDescent="0.3">
      <c r="A5556" s="943"/>
      <c r="B5556" s="943"/>
      <c r="C5556" s="943"/>
    </row>
    <row r="5557" spans="1:3" ht="16.95" customHeight="1" x14ac:dyDescent="0.3">
      <c r="A5557" s="943"/>
      <c r="B5557" s="943"/>
      <c r="C5557" s="943"/>
    </row>
    <row r="5558" spans="1:3" ht="16.95" customHeight="1" x14ac:dyDescent="0.3">
      <c r="A5558" s="943"/>
      <c r="B5558" s="943"/>
      <c r="C5558" s="943"/>
    </row>
    <row r="5559" spans="1:3" ht="16.95" customHeight="1" x14ac:dyDescent="0.3">
      <c r="A5559" s="943"/>
      <c r="B5559" s="943"/>
      <c r="C5559" s="943"/>
    </row>
    <row r="5560" spans="1:3" ht="16.95" customHeight="1" x14ac:dyDescent="0.3">
      <c r="A5560" s="943"/>
      <c r="B5560" s="943"/>
      <c r="C5560" s="943"/>
    </row>
    <row r="5561" spans="1:3" ht="16.95" customHeight="1" x14ac:dyDescent="0.3">
      <c r="A5561" s="943"/>
      <c r="B5561" s="943"/>
      <c r="C5561" s="943"/>
    </row>
    <row r="5562" spans="1:3" ht="16.95" customHeight="1" x14ac:dyDescent="0.3">
      <c r="A5562" s="943"/>
      <c r="B5562" s="943"/>
      <c r="C5562" s="943"/>
    </row>
    <row r="5563" spans="1:3" ht="16.95" customHeight="1" x14ac:dyDescent="0.3">
      <c r="A5563" s="943"/>
      <c r="B5563" s="943"/>
      <c r="C5563" s="943"/>
    </row>
    <row r="5564" spans="1:3" ht="16.95" customHeight="1" x14ac:dyDescent="0.3">
      <c r="A5564" s="943"/>
      <c r="B5564" s="943"/>
      <c r="C5564" s="943"/>
    </row>
    <row r="5565" spans="1:3" ht="16.95" customHeight="1" x14ac:dyDescent="0.3">
      <c r="A5565" s="943"/>
      <c r="B5565" s="943"/>
      <c r="C5565" s="943"/>
    </row>
    <row r="5566" spans="1:3" ht="16.95" customHeight="1" x14ac:dyDescent="0.3">
      <c r="A5566" s="943"/>
      <c r="B5566" s="943"/>
      <c r="C5566" s="943"/>
    </row>
    <row r="5567" spans="1:3" ht="16.95" customHeight="1" x14ac:dyDescent="0.3">
      <c r="A5567" s="943"/>
      <c r="B5567" s="943"/>
      <c r="C5567" s="943"/>
    </row>
    <row r="5568" spans="1:3" ht="16.95" customHeight="1" x14ac:dyDescent="0.3">
      <c r="A5568" s="943"/>
      <c r="B5568" s="943"/>
      <c r="C5568" s="943"/>
    </row>
    <row r="5569" spans="1:3" ht="16.95" customHeight="1" x14ac:dyDescent="0.3">
      <c r="A5569" s="943"/>
      <c r="B5569" s="943"/>
      <c r="C5569" s="943"/>
    </row>
    <row r="5570" spans="1:3" ht="16.95" customHeight="1" x14ac:dyDescent="0.3">
      <c r="A5570" s="943"/>
      <c r="B5570" s="943"/>
      <c r="C5570" s="943"/>
    </row>
    <row r="5571" spans="1:3" ht="16.95" customHeight="1" x14ac:dyDescent="0.3">
      <c r="A5571" s="943"/>
      <c r="B5571" s="943"/>
      <c r="C5571" s="943"/>
    </row>
    <row r="5572" spans="1:3" ht="16.95" customHeight="1" x14ac:dyDescent="0.3">
      <c r="A5572" s="943"/>
      <c r="B5572" s="943"/>
      <c r="C5572" s="943"/>
    </row>
    <row r="5573" spans="1:3" ht="16.95" customHeight="1" x14ac:dyDescent="0.3">
      <c r="A5573" s="943"/>
      <c r="B5573" s="943"/>
      <c r="C5573" s="943"/>
    </row>
    <row r="5574" spans="1:3" ht="16.95" customHeight="1" x14ac:dyDescent="0.3">
      <c r="A5574" s="943"/>
      <c r="B5574" s="943"/>
      <c r="C5574" s="943"/>
    </row>
    <row r="5575" spans="1:3" ht="16.95" customHeight="1" x14ac:dyDescent="0.3">
      <c r="A5575" s="943"/>
      <c r="B5575" s="943"/>
      <c r="C5575" s="943"/>
    </row>
    <row r="5576" spans="1:3" ht="16.95" customHeight="1" x14ac:dyDescent="0.3">
      <c r="A5576" s="943"/>
      <c r="B5576" s="943"/>
      <c r="C5576" s="943"/>
    </row>
    <row r="5577" spans="1:3" ht="16.95" customHeight="1" x14ac:dyDescent="0.3">
      <c r="A5577" s="943"/>
      <c r="B5577" s="943"/>
      <c r="C5577" s="943"/>
    </row>
    <row r="5578" spans="1:3" ht="16.95" customHeight="1" x14ac:dyDescent="0.3">
      <c r="A5578" s="943"/>
      <c r="B5578" s="943"/>
      <c r="C5578" s="943"/>
    </row>
    <row r="5579" spans="1:3" ht="16.95" customHeight="1" x14ac:dyDescent="0.3">
      <c r="A5579" s="943"/>
      <c r="B5579" s="943"/>
      <c r="C5579" s="943"/>
    </row>
    <row r="5580" spans="1:3" ht="16.95" customHeight="1" x14ac:dyDescent="0.3">
      <c r="A5580" s="943"/>
      <c r="B5580" s="943"/>
      <c r="C5580" s="943"/>
    </row>
    <row r="5581" spans="1:3" ht="16.95" customHeight="1" x14ac:dyDescent="0.3">
      <c r="A5581" s="943"/>
      <c r="B5581" s="943"/>
      <c r="C5581" s="943"/>
    </row>
    <row r="5582" spans="1:3" ht="16.95" customHeight="1" x14ac:dyDescent="0.3">
      <c r="A5582" s="943"/>
      <c r="B5582" s="943"/>
      <c r="C5582" s="943"/>
    </row>
    <row r="5583" spans="1:3" ht="16.95" customHeight="1" x14ac:dyDescent="0.3">
      <c r="A5583" s="943"/>
      <c r="B5583" s="943"/>
      <c r="C5583" s="943"/>
    </row>
    <row r="5584" spans="1:3" ht="16.95" customHeight="1" x14ac:dyDescent="0.3">
      <c r="A5584" s="943"/>
      <c r="B5584" s="943"/>
      <c r="C5584" s="943"/>
    </row>
    <row r="5585" spans="1:3" ht="16.95" customHeight="1" x14ac:dyDescent="0.3">
      <c r="A5585" s="943"/>
      <c r="B5585" s="943"/>
      <c r="C5585" s="943"/>
    </row>
    <row r="5586" spans="1:3" ht="16.95" customHeight="1" x14ac:dyDescent="0.3">
      <c r="A5586" s="943"/>
      <c r="B5586" s="943"/>
      <c r="C5586" s="943"/>
    </row>
    <row r="5587" spans="1:3" ht="16.95" customHeight="1" x14ac:dyDescent="0.3">
      <c r="A5587" s="943"/>
      <c r="B5587" s="943"/>
      <c r="C5587" s="943"/>
    </row>
    <row r="5588" spans="1:3" ht="16.95" customHeight="1" x14ac:dyDescent="0.3">
      <c r="A5588" s="943"/>
      <c r="B5588" s="943"/>
      <c r="C5588" s="943"/>
    </row>
    <row r="5589" spans="1:3" ht="16.95" customHeight="1" x14ac:dyDescent="0.3">
      <c r="A5589" s="943"/>
      <c r="B5589" s="943"/>
      <c r="C5589" s="943"/>
    </row>
    <row r="5590" spans="1:3" ht="16.95" customHeight="1" x14ac:dyDescent="0.3">
      <c r="A5590" s="943"/>
      <c r="B5590" s="943"/>
      <c r="C5590" s="943"/>
    </row>
    <row r="5591" spans="1:3" ht="16.95" customHeight="1" x14ac:dyDescent="0.3">
      <c r="A5591" s="943"/>
      <c r="B5591" s="943"/>
      <c r="C5591" s="943"/>
    </row>
    <row r="5592" spans="1:3" ht="16.95" customHeight="1" x14ac:dyDescent="0.3">
      <c r="A5592" s="943"/>
      <c r="B5592" s="943"/>
      <c r="C5592" s="943"/>
    </row>
    <row r="5593" spans="1:3" ht="16.95" customHeight="1" x14ac:dyDescent="0.3">
      <c r="A5593" s="943"/>
      <c r="B5593" s="943"/>
      <c r="C5593" s="943"/>
    </row>
    <row r="5594" spans="1:3" ht="16.95" customHeight="1" x14ac:dyDescent="0.3">
      <c r="A5594" s="943"/>
      <c r="B5594" s="943"/>
      <c r="C5594" s="943"/>
    </row>
    <row r="5595" spans="1:3" ht="16.95" customHeight="1" x14ac:dyDescent="0.3">
      <c r="A5595" s="943"/>
      <c r="B5595" s="943"/>
      <c r="C5595" s="943"/>
    </row>
    <row r="5596" spans="1:3" ht="16.95" customHeight="1" x14ac:dyDescent="0.3">
      <c r="A5596" s="943"/>
      <c r="B5596" s="943"/>
      <c r="C5596" s="943"/>
    </row>
    <row r="5597" spans="1:3" ht="16.95" customHeight="1" x14ac:dyDescent="0.3">
      <c r="A5597" s="943"/>
      <c r="B5597" s="943"/>
      <c r="C5597" s="943"/>
    </row>
    <row r="5598" spans="1:3" ht="16.95" customHeight="1" x14ac:dyDescent="0.3">
      <c r="A5598" s="943"/>
      <c r="B5598" s="943"/>
      <c r="C5598" s="943"/>
    </row>
    <row r="5599" spans="1:3" ht="16.95" customHeight="1" x14ac:dyDescent="0.3">
      <c r="A5599" s="943"/>
      <c r="B5599" s="943"/>
      <c r="C5599" s="943"/>
    </row>
    <row r="5600" spans="1:3" ht="16.95" customHeight="1" x14ac:dyDescent="0.3">
      <c r="A5600" s="943"/>
      <c r="B5600" s="943"/>
      <c r="C5600" s="943"/>
    </row>
    <row r="5601" spans="1:3" ht="16.95" customHeight="1" x14ac:dyDescent="0.3">
      <c r="A5601" s="943"/>
      <c r="B5601" s="943"/>
      <c r="C5601" s="943"/>
    </row>
    <row r="5602" spans="1:3" ht="16.95" customHeight="1" x14ac:dyDescent="0.3">
      <c r="A5602" s="943"/>
      <c r="B5602" s="943"/>
      <c r="C5602" s="943"/>
    </row>
    <row r="5603" spans="1:3" ht="16.95" customHeight="1" x14ac:dyDescent="0.3">
      <c r="A5603" s="943"/>
      <c r="B5603" s="943"/>
      <c r="C5603" s="943"/>
    </row>
    <row r="5604" spans="1:3" ht="16.95" customHeight="1" x14ac:dyDescent="0.3">
      <c r="A5604" s="943"/>
      <c r="B5604" s="943"/>
      <c r="C5604" s="943"/>
    </row>
    <row r="5605" spans="1:3" ht="16.95" customHeight="1" x14ac:dyDescent="0.3">
      <c r="A5605" s="943"/>
      <c r="B5605" s="943"/>
      <c r="C5605" s="943"/>
    </row>
    <row r="5606" spans="1:3" ht="16.95" customHeight="1" x14ac:dyDescent="0.3">
      <c r="A5606" s="943"/>
      <c r="B5606" s="943"/>
      <c r="C5606" s="943"/>
    </row>
    <row r="5607" spans="1:3" ht="16.95" customHeight="1" x14ac:dyDescent="0.3">
      <c r="A5607" s="943"/>
      <c r="B5607" s="943"/>
      <c r="C5607" s="943"/>
    </row>
    <row r="5608" spans="1:3" ht="16.95" customHeight="1" x14ac:dyDescent="0.3">
      <c r="A5608" s="943"/>
      <c r="B5608" s="943"/>
      <c r="C5608" s="943"/>
    </row>
    <row r="5609" spans="1:3" ht="16.95" customHeight="1" x14ac:dyDescent="0.3">
      <c r="A5609" s="943"/>
      <c r="B5609" s="943"/>
      <c r="C5609" s="943"/>
    </row>
    <row r="5610" spans="1:3" ht="16.95" customHeight="1" x14ac:dyDescent="0.3">
      <c r="A5610" s="943"/>
      <c r="B5610" s="943"/>
      <c r="C5610" s="943"/>
    </row>
    <row r="5611" spans="1:3" ht="16.95" customHeight="1" x14ac:dyDescent="0.3">
      <c r="A5611" s="943"/>
      <c r="B5611" s="943"/>
      <c r="C5611" s="943"/>
    </row>
    <row r="5612" spans="1:3" ht="16.95" customHeight="1" x14ac:dyDescent="0.3">
      <c r="A5612" s="943"/>
      <c r="B5612" s="943"/>
      <c r="C5612" s="943"/>
    </row>
    <row r="5613" spans="1:3" ht="16.95" customHeight="1" x14ac:dyDescent="0.3">
      <c r="A5613" s="943"/>
      <c r="B5613" s="943"/>
      <c r="C5613" s="943"/>
    </row>
    <row r="5614" spans="1:3" ht="16.95" customHeight="1" x14ac:dyDescent="0.3">
      <c r="A5614" s="943"/>
      <c r="B5614" s="943"/>
      <c r="C5614" s="943"/>
    </row>
    <row r="5615" spans="1:3" ht="16.95" customHeight="1" x14ac:dyDescent="0.3">
      <c r="A5615" s="943"/>
      <c r="B5615" s="943"/>
      <c r="C5615" s="943"/>
    </row>
    <row r="5616" spans="1:3" ht="16.95" customHeight="1" x14ac:dyDescent="0.3">
      <c r="A5616" s="943"/>
      <c r="B5616" s="943"/>
      <c r="C5616" s="943"/>
    </row>
    <row r="5617" spans="1:3" ht="16.95" customHeight="1" x14ac:dyDescent="0.3">
      <c r="A5617" s="943"/>
      <c r="B5617" s="943"/>
      <c r="C5617" s="943"/>
    </row>
    <row r="5618" spans="1:3" ht="16.95" customHeight="1" x14ac:dyDescent="0.3">
      <c r="A5618" s="943"/>
      <c r="B5618" s="943"/>
      <c r="C5618" s="943"/>
    </row>
    <row r="5619" spans="1:3" ht="16.95" customHeight="1" x14ac:dyDescent="0.3">
      <c r="A5619" s="943"/>
      <c r="B5619" s="943"/>
      <c r="C5619" s="943"/>
    </row>
    <row r="5620" spans="1:3" ht="16.95" customHeight="1" x14ac:dyDescent="0.3">
      <c r="A5620" s="943"/>
      <c r="B5620" s="943"/>
      <c r="C5620" s="943"/>
    </row>
    <row r="5621" spans="1:3" ht="16.95" customHeight="1" x14ac:dyDescent="0.3">
      <c r="A5621" s="943"/>
      <c r="B5621" s="943"/>
      <c r="C5621" s="943"/>
    </row>
    <row r="5622" spans="1:3" ht="16.95" customHeight="1" x14ac:dyDescent="0.3">
      <c r="A5622" s="943"/>
      <c r="B5622" s="943"/>
      <c r="C5622" s="943"/>
    </row>
    <row r="5623" spans="1:3" ht="16.95" customHeight="1" x14ac:dyDescent="0.3">
      <c r="A5623" s="943"/>
      <c r="B5623" s="943"/>
      <c r="C5623" s="943"/>
    </row>
    <row r="5624" spans="1:3" ht="16.95" customHeight="1" x14ac:dyDescent="0.3">
      <c r="A5624" s="943"/>
      <c r="B5624" s="943"/>
      <c r="C5624" s="943"/>
    </row>
    <row r="5625" spans="1:3" ht="16.95" customHeight="1" x14ac:dyDescent="0.3">
      <c r="A5625" s="943"/>
      <c r="B5625" s="943"/>
      <c r="C5625" s="943"/>
    </row>
    <row r="5626" spans="1:3" ht="16.95" customHeight="1" x14ac:dyDescent="0.3">
      <c r="A5626" s="943"/>
      <c r="B5626" s="943"/>
      <c r="C5626" s="943"/>
    </row>
    <row r="5627" spans="1:3" ht="16.95" customHeight="1" x14ac:dyDescent="0.3">
      <c r="A5627" s="943"/>
      <c r="B5627" s="943"/>
      <c r="C5627" s="943"/>
    </row>
    <row r="5628" spans="1:3" ht="16.95" customHeight="1" x14ac:dyDescent="0.3">
      <c r="A5628" s="943"/>
      <c r="B5628" s="943"/>
      <c r="C5628" s="943"/>
    </row>
    <row r="5629" spans="1:3" ht="16.95" customHeight="1" x14ac:dyDescent="0.3">
      <c r="A5629" s="943"/>
      <c r="B5629" s="943"/>
      <c r="C5629" s="943"/>
    </row>
    <row r="5630" spans="1:3" ht="16.95" customHeight="1" x14ac:dyDescent="0.3">
      <c r="A5630" s="943"/>
      <c r="B5630" s="943"/>
      <c r="C5630" s="943"/>
    </row>
    <row r="5631" spans="1:3" ht="16.95" customHeight="1" x14ac:dyDescent="0.3">
      <c r="A5631" s="943"/>
      <c r="B5631" s="943"/>
      <c r="C5631" s="943"/>
    </row>
    <row r="5632" spans="1:3" ht="16.95" customHeight="1" x14ac:dyDescent="0.3">
      <c r="A5632" s="943"/>
      <c r="B5632" s="943"/>
      <c r="C5632" s="943"/>
    </row>
    <row r="5633" spans="1:3" ht="16.95" customHeight="1" x14ac:dyDescent="0.3">
      <c r="A5633" s="943"/>
      <c r="B5633" s="943"/>
      <c r="C5633" s="943"/>
    </row>
    <row r="5634" spans="1:3" ht="16.95" customHeight="1" x14ac:dyDescent="0.3">
      <c r="A5634" s="943"/>
      <c r="B5634" s="943"/>
      <c r="C5634" s="943"/>
    </row>
    <row r="5635" spans="1:3" ht="16.95" customHeight="1" x14ac:dyDescent="0.3">
      <c r="A5635" s="943"/>
      <c r="B5635" s="943"/>
      <c r="C5635" s="943"/>
    </row>
    <row r="5636" spans="1:3" ht="16.95" customHeight="1" x14ac:dyDescent="0.3">
      <c r="A5636" s="943"/>
      <c r="B5636" s="943"/>
      <c r="C5636" s="943"/>
    </row>
    <row r="5637" spans="1:3" ht="16.95" customHeight="1" x14ac:dyDescent="0.3">
      <c r="A5637" s="943"/>
      <c r="B5637" s="943"/>
      <c r="C5637" s="943"/>
    </row>
    <row r="5638" spans="1:3" ht="16.95" customHeight="1" x14ac:dyDescent="0.3">
      <c r="A5638" s="943"/>
      <c r="B5638" s="943"/>
      <c r="C5638" s="943"/>
    </row>
    <row r="5639" spans="1:3" ht="16.95" customHeight="1" x14ac:dyDescent="0.3">
      <c r="A5639" s="943"/>
      <c r="B5639" s="943"/>
      <c r="C5639" s="943"/>
    </row>
    <row r="5640" spans="1:3" ht="16.95" customHeight="1" x14ac:dyDescent="0.3">
      <c r="A5640" s="943"/>
      <c r="B5640" s="943"/>
      <c r="C5640" s="943"/>
    </row>
    <row r="5641" spans="1:3" ht="16.95" customHeight="1" x14ac:dyDescent="0.3">
      <c r="A5641" s="943"/>
      <c r="B5641" s="943"/>
      <c r="C5641" s="943"/>
    </row>
    <row r="5642" spans="1:3" ht="16.95" customHeight="1" x14ac:dyDescent="0.3">
      <c r="A5642" s="943"/>
      <c r="B5642" s="943"/>
      <c r="C5642" s="943"/>
    </row>
    <row r="5643" spans="1:3" ht="16.95" customHeight="1" x14ac:dyDescent="0.3">
      <c r="A5643" s="943"/>
      <c r="B5643" s="943"/>
      <c r="C5643" s="943"/>
    </row>
    <row r="5644" spans="1:3" ht="16.95" customHeight="1" x14ac:dyDescent="0.3">
      <c r="A5644" s="943"/>
      <c r="B5644" s="943"/>
      <c r="C5644" s="943"/>
    </row>
    <row r="5645" spans="1:3" ht="16.95" customHeight="1" x14ac:dyDescent="0.3">
      <c r="A5645" s="943"/>
      <c r="B5645" s="943"/>
      <c r="C5645" s="943"/>
    </row>
    <row r="5646" spans="1:3" ht="16.95" customHeight="1" x14ac:dyDescent="0.3">
      <c r="A5646" s="943"/>
      <c r="B5646" s="943"/>
      <c r="C5646" s="943"/>
    </row>
    <row r="5647" spans="1:3" ht="16.95" customHeight="1" x14ac:dyDescent="0.3">
      <c r="A5647" s="943"/>
      <c r="B5647" s="943"/>
      <c r="C5647" s="943"/>
    </row>
    <row r="5648" spans="1:3" ht="16.95" customHeight="1" x14ac:dyDescent="0.3">
      <c r="A5648" s="943"/>
      <c r="B5648" s="943"/>
      <c r="C5648" s="943"/>
    </row>
    <row r="5649" spans="1:3" ht="16.95" customHeight="1" x14ac:dyDescent="0.3">
      <c r="A5649" s="943"/>
      <c r="B5649" s="943"/>
      <c r="C5649" s="943"/>
    </row>
    <row r="5650" spans="1:3" ht="16.95" customHeight="1" x14ac:dyDescent="0.3">
      <c r="A5650" s="943"/>
      <c r="B5650" s="943"/>
      <c r="C5650" s="943"/>
    </row>
    <row r="5651" spans="1:3" ht="16.95" customHeight="1" x14ac:dyDescent="0.3">
      <c r="A5651" s="943"/>
      <c r="B5651" s="943"/>
      <c r="C5651" s="943"/>
    </row>
    <row r="5652" spans="1:3" ht="16.95" customHeight="1" x14ac:dyDescent="0.3">
      <c r="A5652" s="943"/>
      <c r="B5652" s="943"/>
      <c r="C5652" s="943"/>
    </row>
    <row r="5653" spans="1:3" ht="16.95" customHeight="1" x14ac:dyDescent="0.3">
      <c r="A5653" s="943"/>
      <c r="B5653" s="943"/>
      <c r="C5653" s="943"/>
    </row>
    <row r="5654" spans="1:3" ht="16.95" customHeight="1" x14ac:dyDescent="0.3">
      <c r="A5654" s="943"/>
      <c r="B5654" s="943"/>
      <c r="C5654" s="943"/>
    </row>
    <row r="5655" spans="1:3" ht="16.95" customHeight="1" x14ac:dyDescent="0.3">
      <c r="A5655" s="943"/>
      <c r="B5655" s="943"/>
      <c r="C5655" s="943"/>
    </row>
    <row r="5656" spans="1:3" ht="16.95" customHeight="1" x14ac:dyDescent="0.3">
      <c r="A5656" s="943"/>
      <c r="B5656" s="943"/>
      <c r="C5656" s="943"/>
    </row>
    <row r="5657" spans="1:3" ht="16.95" customHeight="1" x14ac:dyDescent="0.3">
      <c r="A5657" s="943"/>
      <c r="B5657" s="943"/>
      <c r="C5657" s="943"/>
    </row>
    <row r="5658" spans="1:3" ht="16.95" customHeight="1" x14ac:dyDescent="0.3">
      <c r="A5658" s="943"/>
      <c r="B5658" s="943"/>
      <c r="C5658" s="943"/>
    </row>
    <row r="5659" spans="1:3" ht="16.95" customHeight="1" x14ac:dyDescent="0.3">
      <c r="A5659" s="943"/>
      <c r="B5659" s="943"/>
      <c r="C5659" s="943"/>
    </row>
    <row r="5660" spans="1:3" ht="16.95" customHeight="1" x14ac:dyDescent="0.3">
      <c r="A5660" s="943"/>
      <c r="B5660" s="943"/>
      <c r="C5660" s="943"/>
    </row>
    <row r="5661" spans="1:3" ht="16.95" customHeight="1" x14ac:dyDescent="0.3">
      <c r="A5661" s="943"/>
      <c r="B5661" s="943"/>
      <c r="C5661" s="943"/>
    </row>
    <row r="5662" spans="1:3" ht="16.95" customHeight="1" x14ac:dyDescent="0.3">
      <c r="A5662" s="943"/>
      <c r="B5662" s="943"/>
      <c r="C5662" s="943"/>
    </row>
    <row r="5663" spans="1:3" ht="16.95" customHeight="1" x14ac:dyDescent="0.3">
      <c r="A5663" s="943"/>
      <c r="B5663" s="943"/>
      <c r="C5663" s="943"/>
    </row>
    <row r="5664" spans="1:3" ht="16.95" customHeight="1" x14ac:dyDescent="0.3">
      <c r="A5664" s="943"/>
      <c r="B5664" s="943"/>
      <c r="C5664" s="943"/>
    </row>
    <row r="5665" spans="1:3" ht="16.95" customHeight="1" x14ac:dyDescent="0.3">
      <c r="A5665" s="943"/>
      <c r="B5665" s="943"/>
      <c r="C5665" s="943"/>
    </row>
    <row r="5666" spans="1:3" ht="16.95" customHeight="1" x14ac:dyDescent="0.3">
      <c r="A5666" s="943"/>
      <c r="B5666" s="943"/>
      <c r="C5666" s="943"/>
    </row>
    <row r="5667" spans="1:3" ht="16.95" customHeight="1" x14ac:dyDescent="0.3">
      <c r="A5667" s="943"/>
      <c r="B5667" s="943"/>
      <c r="C5667" s="943"/>
    </row>
    <row r="5668" spans="1:3" ht="16.95" customHeight="1" x14ac:dyDescent="0.3">
      <c r="A5668" s="943"/>
      <c r="B5668" s="943"/>
      <c r="C5668" s="943"/>
    </row>
    <row r="5669" spans="1:3" ht="16.95" customHeight="1" x14ac:dyDescent="0.3">
      <c r="A5669" s="943"/>
      <c r="B5669" s="943"/>
      <c r="C5669" s="943"/>
    </row>
    <row r="5670" spans="1:3" ht="16.95" customHeight="1" x14ac:dyDescent="0.3">
      <c r="A5670" s="943"/>
      <c r="B5670" s="943"/>
      <c r="C5670" s="943"/>
    </row>
    <row r="5671" spans="1:3" ht="16.95" customHeight="1" x14ac:dyDescent="0.3">
      <c r="A5671" s="943"/>
      <c r="B5671" s="943"/>
      <c r="C5671" s="943"/>
    </row>
    <row r="5672" spans="1:3" ht="16.95" customHeight="1" x14ac:dyDescent="0.3">
      <c r="A5672" s="943"/>
      <c r="B5672" s="943"/>
      <c r="C5672" s="943"/>
    </row>
    <row r="5673" spans="1:3" ht="16.95" customHeight="1" x14ac:dyDescent="0.3">
      <c r="A5673" s="943"/>
      <c r="B5673" s="943"/>
      <c r="C5673" s="943"/>
    </row>
    <row r="5674" spans="1:3" ht="16.95" customHeight="1" x14ac:dyDescent="0.3">
      <c r="A5674" s="943"/>
      <c r="B5674" s="943"/>
      <c r="C5674" s="943"/>
    </row>
    <row r="5675" spans="1:3" ht="16.95" customHeight="1" x14ac:dyDescent="0.3">
      <c r="A5675" s="943"/>
      <c r="B5675" s="943"/>
      <c r="C5675" s="943"/>
    </row>
    <row r="5676" spans="1:3" ht="16.95" customHeight="1" x14ac:dyDescent="0.3">
      <c r="A5676" s="943"/>
      <c r="B5676" s="943"/>
      <c r="C5676" s="943"/>
    </row>
    <row r="5677" spans="1:3" ht="16.95" customHeight="1" x14ac:dyDescent="0.3">
      <c r="A5677" s="943"/>
      <c r="B5677" s="943"/>
      <c r="C5677" s="943"/>
    </row>
    <row r="5678" spans="1:3" ht="16.95" customHeight="1" x14ac:dyDescent="0.3">
      <c r="A5678" s="943"/>
      <c r="B5678" s="943"/>
      <c r="C5678" s="943"/>
    </row>
    <row r="5679" spans="1:3" ht="16.95" customHeight="1" x14ac:dyDescent="0.3">
      <c r="A5679" s="943"/>
      <c r="B5679" s="943"/>
      <c r="C5679" s="943"/>
    </row>
    <row r="5680" spans="1:3" ht="16.95" customHeight="1" x14ac:dyDescent="0.3">
      <c r="A5680" s="943"/>
      <c r="B5680" s="943"/>
      <c r="C5680" s="943"/>
    </row>
    <row r="5681" spans="1:3" ht="16.95" customHeight="1" x14ac:dyDescent="0.3">
      <c r="A5681" s="943"/>
      <c r="B5681" s="943"/>
      <c r="C5681" s="943"/>
    </row>
    <row r="5682" spans="1:3" ht="16.95" customHeight="1" x14ac:dyDescent="0.3">
      <c r="A5682" s="943"/>
      <c r="B5682" s="943"/>
      <c r="C5682" s="943"/>
    </row>
    <row r="5683" spans="1:3" ht="16.95" customHeight="1" x14ac:dyDescent="0.3">
      <c r="A5683" s="943"/>
      <c r="B5683" s="943"/>
      <c r="C5683" s="943"/>
    </row>
    <row r="5684" spans="1:3" ht="16.95" customHeight="1" x14ac:dyDescent="0.3">
      <c r="A5684" s="943"/>
      <c r="B5684" s="943"/>
      <c r="C5684" s="943"/>
    </row>
    <row r="5685" spans="1:3" ht="16.95" customHeight="1" x14ac:dyDescent="0.3">
      <c r="A5685" s="943"/>
      <c r="B5685" s="943"/>
      <c r="C5685" s="943"/>
    </row>
    <row r="5686" spans="1:3" ht="16.95" customHeight="1" x14ac:dyDescent="0.3">
      <c r="A5686" s="943"/>
      <c r="B5686" s="943"/>
      <c r="C5686" s="943"/>
    </row>
    <row r="5687" spans="1:3" ht="16.95" customHeight="1" x14ac:dyDescent="0.3">
      <c r="A5687" s="943"/>
      <c r="B5687" s="943"/>
      <c r="C5687" s="943"/>
    </row>
    <row r="5688" spans="1:3" ht="16.95" customHeight="1" x14ac:dyDescent="0.3">
      <c r="A5688" s="943"/>
      <c r="B5688" s="943"/>
      <c r="C5688" s="943"/>
    </row>
    <row r="5689" spans="1:3" ht="16.95" customHeight="1" x14ac:dyDescent="0.3">
      <c r="A5689" s="943"/>
      <c r="B5689" s="943"/>
      <c r="C5689" s="943"/>
    </row>
    <row r="5690" spans="1:3" ht="16.95" customHeight="1" x14ac:dyDescent="0.3">
      <c r="A5690" s="943"/>
      <c r="B5690" s="943"/>
      <c r="C5690" s="943"/>
    </row>
    <row r="5691" spans="1:3" ht="16.95" customHeight="1" x14ac:dyDescent="0.3">
      <c r="A5691" s="943"/>
      <c r="B5691" s="943"/>
      <c r="C5691" s="943"/>
    </row>
    <row r="5692" spans="1:3" ht="16.95" customHeight="1" x14ac:dyDescent="0.3">
      <c r="A5692" s="943"/>
      <c r="B5692" s="943"/>
      <c r="C5692" s="943"/>
    </row>
    <row r="5693" spans="1:3" ht="16.95" customHeight="1" x14ac:dyDescent="0.3">
      <c r="A5693" s="943"/>
      <c r="B5693" s="943"/>
      <c r="C5693" s="943"/>
    </row>
    <row r="5694" spans="1:3" ht="16.95" customHeight="1" x14ac:dyDescent="0.3">
      <c r="A5694" s="943"/>
      <c r="B5694" s="943"/>
      <c r="C5694" s="943"/>
    </row>
    <row r="5695" spans="1:3" ht="16.95" customHeight="1" x14ac:dyDescent="0.3">
      <c r="A5695" s="943"/>
      <c r="B5695" s="943"/>
      <c r="C5695" s="943"/>
    </row>
    <row r="5696" spans="1:3" ht="16.95" customHeight="1" x14ac:dyDescent="0.3">
      <c r="A5696" s="943"/>
      <c r="B5696" s="943"/>
      <c r="C5696" s="943"/>
    </row>
    <row r="5697" spans="1:3" ht="16.95" customHeight="1" x14ac:dyDescent="0.3">
      <c r="A5697" s="943"/>
      <c r="B5697" s="943"/>
      <c r="C5697" s="943"/>
    </row>
    <row r="5698" spans="1:3" ht="16.95" customHeight="1" x14ac:dyDescent="0.3">
      <c r="A5698" s="943"/>
      <c r="B5698" s="943"/>
      <c r="C5698" s="943"/>
    </row>
    <row r="5699" spans="1:3" ht="16.95" customHeight="1" x14ac:dyDescent="0.3">
      <c r="A5699" s="943"/>
      <c r="B5699" s="943"/>
      <c r="C5699" s="943"/>
    </row>
    <row r="5700" spans="1:3" ht="16.95" customHeight="1" x14ac:dyDescent="0.3">
      <c r="A5700" s="943"/>
      <c r="B5700" s="943"/>
      <c r="C5700" s="943"/>
    </row>
    <row r="5701" spans="1:3" ht="16.95" customHeight="1" x14ac:dyDescent="0.3">
      <c r="A5701" s="943"/>
      <c r="B5701" s="943"/>
      <c r="C5701" s="943"/>
    </row>
    <row r="5702" spans="1:3" ht="16.95" customHeight="1" x14ac:dyDescent="0.3">
      <c r="A5702" s="943"/>
      <c r="B5702" s="943"/>
      <c r="C5702" s="943"/>
    </row>
    <row r="5703" spans="1:3" ht="16.95" customHeight="1" x14ac:dyDescent="0.3">
      <c r="A5703" s="943"/>
      <c r="B5703" s="943"/>
      <c r="C5703" s="943"/>
    </row>
    <row r="5704" spans="1:3" ht="16.95" customHeight="1" x14ac:dyDescent="0.3">
      <c r="A5704" s="943"/>
      <c r="B5704" s="943"/>
      <c r="C5704" s="943"/>
    </row>
    <row r="5705" spans="1:3" ht="16.95" customHeight="1" x14ac:dyDescent="0.3">
      <c r="A5705" s="943"/>
      <c r="B5705" s="943"/>
      <c r="C5705" s="943"/>
    </row>
    <row r="5706" spans="1:3" ht="16.95" customHeight="1" x14ac:dyDescent="0.3">
      <c r="A5706" s="943"/>
      <c r="B5706" s="943"/>
      <c r="C5706" s="943"/>
    </row>
    <row r="5707" spans="1:3" ht="16.95" customHeight="1" x14ac:dyDescent="0.3">
      <c r="A5707" s="943"/>
      <c r="B5707" s="943"/>
      <c r="C5707" s="943"/>
    </row>
    <row r="5708" spans="1:3" ht="16.95" customHeight="1" x14ac:dyDescent="0.3">
      <c r="A5708" s="943"/>
      <c r="B5708" s="943"/>
      <c r="C5708" s="943"/>
    </row>
    <row r="5709" spans="1:3" ht="16.95" customHeight="1" x14ac:dyDescent="0.3">
      <c r="A5709" s="943"/>
      <c r="B5709" s="943"/>
      <c r="C5709" s="943"/>
    </row>
    <row r="5710" spans="1:3" ht="16.95" customHeight="1" x14ac:dyDescent="0.3">
      <c r="A5710" s="943"/>
      <c r="B5710" s="943"/>
      <c r="C5710" s="943"/>
    </row>
    <row r="5711" spans="1:3" ht="16.95" customHeight="1" x14ac:dyDescent="0.3">
      <c r="A5711" s="943"/>
      <c r="B5711" s="943"/>
      <c r="C5711" s="943"/>
    </row>
    <row r="5712" spans="1:3" ht="16.95" customHeight="1" x14ac:dyDescent="0.3">
      <c r="A5712" s="943"/>
      <c r="B5712" s="943"/>
      <c r="C5712" s="943"/>
    </row>
    <row r="5713" spans="1:3" ht="16.95" customHeight="1" x14ac:dyDescent="0.3">
      <c r="A5713" s="943"/>
      <c r="B5713" s="943"/>
      <c r="C5713" s="943"/>
    </row>
    <row r="5714" spans="1:3" ht="16.95" customHeight="1" x14ac:dyDescent="0.3">
      <c r="A5714" s="943"/>
      <c r="B5714" s="943"/>
      <c r="C5714" s="943"/>
    </row>
    <row r="5715" spans="1:3" ht="16.95" customHeight="1" x14ac:dyDescent="0.3">
      <c r="A5715" s="943"/>
      <c r="B5715" s="943"/>
      <c r="C5715" s="943"/>
    </row>
    <row r="5716" spans="1:3" ht="16.95" customHeight="1" x14ac:dyDescent="0.3">
      <c r="A5716" s="943"/>
      <c r="B5716" s="943"/>
      <c r="C5716" s="943"/>
    </row>
    <row r="5717" spans="1:3" ht="16.95" customHeight="1" x14ac:dyDescent="0.3">
      <c r="A5717" s="943"/>
      <c r="B5717" s="943"/>
      <c r="C5717" s="943"/>
    </row>
    <row r="5718" spans="1:3" ht="16.95" customHeight="1" x14ac:dyDescent="0.3">
      <c r="A5718" s="943"/>
      <c r="B5718" s="943"/>
      <c r="C5718" s="943"/>
    </row>
    <row r="5719" spans="1:3" ht="16.95" customHeight="1" x14ac:dyDescent="0.3">
      <c r="A5719" s="943"/>
      <c r="B5719" s="943"/>
      <c r="C5719" s="943"/>
    </row>
    <row r="5720" spans="1:3" ht="16.95" customHeight="1" x14ac:dyDescent="0.3">
      <c r="A5720" s="943"/>
      <c r="B5720" s="943"/>
      <c r="C5720" s="943"/>
    </row>
    <row r="5721" spans="1:3" ht="16.95" customHeight="1" x14ac:dyDescent="0.3">
      <c r="A5721" s="943"/>
      <c r="B5721" s="943"/>
      <c r="C5721" s="943"/>
    </row>
    <row r="5722" spans="1:3" ht="16.95" customHeight="1" x14ac:dyDescent="0.3">
      <c r="A5722" s="943"/>
      <c r="B5722" s="943"/>
      <c r="C5722" s="943"/>
    </row>
    <row r="5723" spans="1:3" ht="16.95" customHeight="1" x14ac:dyDescent="0.3">
      <c r="A5723" s="943"/>
      <c r="B5723" s="943"/>
      <c r="C5723" s="943"/>
    </row>
    <row r="5724" spans="1:3" ht="16.95" customHeight="1" x14ac:dyDescent="0.3">
      <c r="A5724" s="943"/>
      <c r="B5724" s="943"/>
      <c r="C5724" s="943"/>
    </row>
    <row r="5725" spans="1:3" ht="16.95" customHeight="1" x14ac:dyDescent="0.3">
      <c r="A5725" s="943"/>
      <c r="B5725" s="943"/>
      <c r="C5725" s="943"/>
    </row>
    <row r="5726" spans="1:3" ht="16.95" customHeight="1" x14ac:dyDescent="0.3">
      <c r="A5726" s="943"/>
      <c r="B5726" s="943"/>
      <c r="C5726" s="943"/>
    </row>
    <row r="5727" spans="1:3" ht="16.95" customHeight="1" x14ac:dyDescent="0.3">
      <c r="A5727" s="943"/>
      <c r="B5727" s="943"/>
      <c r="C5727" s="943"/>
    </row>
    <row r="5728" spans="1:3" ht="16.95" customHeight="1" x14ac:dyDescent="0.3">
      <c r="A5728" s="943"/>
      <c r="B5728" s="943"/>
      <c r="C5728" s="943"/>
    </row>
    <row r="5729" spans="1:3" ht="16.95" customHeight="1" x14ac:dyDescent="0.3">
      <c r="A5729" s="943"/>
      <c r="B5729" s="943"/>
      <c r="C5729" s="943"/>
    </row>
    <row r="5730" spans="1:3" ht="16.95" customHeight="1" x14ac:dyDescent="0.3">
      <c r="A5730" s="943"/>
      <c r="B5730" s="943"/>
      <c r="C5730" s="943"/>
    </row>
    <row r="5731" spans="1:3" ht="16.95" customHeight="1" x14ac:dyDescent="0.3">
      <c r="A5731" s="943"/>
      <c r="B5731" s="943"/>
      <c r="C5731" s="943"/>
    </row>
    <row r="5732" spans="1:3" ht="16.95" customHeight="1" x14ac:dyDescent="0.3">
      <c r="A5732" s="943"/>
      <c r="B5732" s="943"/>
      <c r="C5732" s="943"/>
    </row>
    <row r="5733" spans="1:3" ht="16.95" customHeight="1" x14ac:dyDescent="0.3">
      <c r="A5733" s="943"/>
      <c r="B5733" s="943"/>
      <c r="C5733" s="943"/>
    </row>
    <row r="5734" spans="1:3" ht="16.95" customHeight="1" x14ac:dyDescent="0.3">
      <c r="A5734" s="943"/>
      <c r="B5734" s="943"/>
      <c r="C5734" s="943"/>
    </row>
    <row r="5735" spans="1:3" ht="16.95" customHeight="1" x14ac:dyDescent="0.3">
      <c r="A5735" s="943"/>
      <c r="B5735" s="943"/>
      <c r="C5735" s="943"/>
    </row>
    <row r="5736" spans="1:3" ht="16.95" customHeight="1" x14ac:dyDescent="0.3">
      <c r="A5736" s="943"/>
      <c r="B5736" s="943"/>
      <c r="C5736" s="943"/>
    </row>
    <row r="5737" spans="1:3" ht="16.95" customHeight="1" x14ac:dyDescent="0.3">
      <c r="A5737" s="943"/>
      <c r="B5737" s="943"/>
      <c r="C5737" s="943"/>
    </row>
    <row r="5738" spans="1:3" ht="16.95" customHeight="1" x14ac:dyDescent="0.3">
      <c r="A5738" s="943"/>
      <c r="B5738" s="943"/>
      <c r="C5738" s="943"/>
    </row>
    <row r="5739" spans="1:3" ht="16.95" customHeight="1" x14ac:dyDescent="0.3">
      <c r="A5739" s="943"/>
      <c r="B5739" s="943"/>
      <c r="C5739" s="943"/>
    </row>
    <row r="5740" spans="1:3" ht="16.95" customHeight="1" x14ac:dyDescent="0.3">
      <c r="A5740" s="943"/>
      <c r="B5740" s="943"/>
      <c r="C5740" s="943"/>
    </row>
    <row r="5741" spans="1:3" ht="16.95" customHeight="1" x14ac:dyDescent="0.3">
      <c r="A5741" s="943"/>
      <c r="B5741" s="943"/>
      <c r="C5741" s="943"/>
    </row>
    <row r="5742" spans="1:3" ht="16.95" customHeight="1" x14ac:dyDescent="0.3">
      <c r="A5742" s="943"/>
      <c r="B5742" s="943"/>
      <c r="C5742" s="943"/>
    </row>
    <row r="5743" spans="1:3" ht="16.95" customHeight="1" x14ac:dyDescent="0.3">
      <c r="A5743" s="943"/>
      <c r="B5743" s="943"/>
      <c r="C5743" s="943"/>
    </row>
    <row r="5744" spans="1:3" ht="16.95" customHeight="1" x14ac:dyDescent="0.3">
      <c r="A5744" s="943"/>
      <c r="B5744" s="943"/>
      <c r="C5744" s="943"/>
    </row>
    <row r="5745" spans="1:3" ht="16.95" customHeight="1" x14ac:dyDescent="0.3">
      <c r="A5745" s="943"/>
      <c r="B5745" s="943"/>
      <c r="C5745" s="943"/>
    </row>
    <row r="5746" spans="1:3" ht="16.95" customHeight="1" x14ac:dyDescent="0.3">
      <c r="A5746" s="943"/>
      <c r="B5746" s="943"/>
      <c r="C5746" s="943"/>
    </row>
    <row r="5747" spans="1:3" ht="16.95" customHeight="1" x14ac:dyDescent="0.3">
      <c r="A5747" s="943"/>
      <c r="B5747" s="943"/>
      <c r="C5747" s="943"/>
    </row>
    <row r="5748" spans="1:3" ht="16.95" customHeight="1" x14ac:dyDescent="0.3">
      <c r="A5748" s="943"/>
      <c r="B5748" s="943"/>
      <c r="C5748" s="943"/>
    </row>
    <row r="5749" spans="1:3" ht="16.95" customHeight="1" x14ac:dyDescent="0.3">
      <c r="A5749" s="943"/>
      <c r="B5749" s="943"/>
      <c r="C5749" s="943"/>
    </row>
    <row r="5750" spans="1:3" ht="16.95" customHeight="1" x14ac:dyDescent="0.3">
      <c r="A5750" s="943"/>
      <c r="B5750" s="943"/>
      <c r="C5750" s="943"/>
    </row>
    <row r="5751" spans="1:3" ht="16.95" customHeight="1" x14ac:dyDescent="0.3">
      <c r="A5751" s="943"/>
      <c r="B5751" s="943"/>
      <c r="C5751" s="943"/>
    </row>
    <row r="5752" spans="1:3" ht="16.95" customHeight="1" x14ac:dyDescent="0.3">
      <c r="A5752" s="943"/>
      <c r="B5752" s="943"/>
      <c r="C5752" s="943"/>
    </row>
    <row r="5753" spans="1:3" ht="16.95" customHeight="1" x14ac:dyDescent="0.3">
      <c r="A5753" s="943"/>
      <c r="B5753" s="943"/>
      <c r="C5753" s="943"/>
    </row>
    <row r="5754" spans="1:3" ht="16.95" customHeight="1" x14ac:dyDescent="0.3">
      <c r="A5754" s="943"/>
      <c r="B5754" s="943"/>
      <c r="C5754" s="943"/>
    </row>
    <row r="5755" spans="1:3" ht="16.95" customHeight="1" x14ac:dyDescent="0.3">
      <c r="A5755" s="943"/>
      <c r="B5755" s="943"/>
      <c r="C5755" s="943"/>
    </row>
    <row r="5756" spans="1:3" ht="16.95" customHeight="1" x14ac:dyDescent="0.3">
      <c r="A5756" s="943"/>
      <c r="B5756" s="943"/>
      <c r="C5756" s="943"/>
    </row>
    <row r="5757" spans="1:3" ht="16.95" customHeight="1" x14ac:dyDescent="0.3">
      <c r="A5757" s="943"/>
      <c r="B5757" s="943"/>
      <c r="C5757" s="943"/>
    </row>
    <row r="5758" spans="1:3" ht="16.95" customHeight="1" x14ac:dyDescent="0.3">
      <c r="A5758" s="943"/>
      <c r="B5758" s="943"/>
      <c r="C5758" s="943"/>
    </row>
    <row r="5759" spans="1:3" ht="16.95" customHeight="1" x14ac:dyDescent="0.3">
      <c r="A5759" s="943"/>
      <c r="B5759" s="943"/>
      <c r="C5759" s="943"/>
    </row>
    <row r="5760" spans="1:3" ht="16.95" customHeight="1" x14ac:dyDescent="0.3">
      <c r="A5760" s="943"/>
      <c r="B5760" s="943"/>
      <c r="C5760" s="943"/>
    </row>
    <row r="5761" spans="1:3" ht="16.95" customHeight="1" x14ac:dyDescent="0.3">
      <c r="A5761" s="943"/>
      <c r="B5761" s="943"/>
      <c r="C5761" s="943"/>
    </row>
    <row r="5762" spans="1:3" ht="16.95" customHeight="1" x14ac:dyDescent="0.3">
      <c r="A5762" s="943"/>
      <c r="B5762" s="943"/>
      <c r="C5762" s="943"/>
    </row>
    <row r="5763" spans="1:3" ht="16.95" customHeight="1" x14ac:dyDescent="0.3">
      <c r="A5763" s="943"/>
      <c r="B5763" s="943"/>
      <c r="C5763" s="943"/>
    </row>
    <row r="5764" spans="1:3" ht="16.95" customHeight="1" x14ac:dyDescent="0.3">
      <c r="A5764" s="943"/>
      <c r="B5764" s="943"/>
      <c r="C5764" s="943"/>
    </row>
    <row r="5765" spans="1:3" ht="16.95" customHeight="1" x14ac:dyDescent="0.3">
      <c r="A5765" s="943"/>
      <c r="B5765" s="943"/>
      <c r="C5765" s="943"/>
    </row>
    <row r="5766" spans="1:3" ht="16.95" customHeight="1" x14ac:dyDescent="0.3">
      <c r="A5766" s="943"/>
      <c r="B5766" s="943"/>
      <c r="C5766" s="943"/>
    </row>
    <row r="5767" spans="1:3" ht="16.95" customHeight="1" x14ac:dyDescent="0.3">
      <c r="A5767" s="943"/>
      <c r="B5767" s="943"/>
      <c r="C5767" s="943"/>
    </row>
    <row r="5768" spans="1:3" ht="16.95" customHeight="1" x14ac:dyDescent="0.3">
      <c r="A5768" s="943"/>
      <c r="B5768" s="943"/>
      <c r="C5768" s="943"/>
    </row>
    <row r="5769" spans="1:3" ht="16.95" customHeight="1" x14ac:dyDescent="0.3">
      <c r="A5769" s="943"/>
      <c r="B5769" s="943"/>
      <c r="C5769" s="943"/>
    </row>
    <row r="5770" spans="1:3" ht="16.95" customHeight="1" x14ac:dyDescent="0.3">
      <c r="A5770" s="943"/>
      <c r="B5770" s="943"/>
      <c r="C5770" s="943"/>
    </row>
    <row r="5771" spans="1:3" ht="16.95" customHeight="1" x14ac:dyDescent="0.3">
      <c r="A5771" s="943"/>
      <c r="B5771" s="943"/>
      <c r="C5771" s="943"/>
    </row>
    <row r="5772" spans="1:3" ht="16.95" customHeight="1" x14ac:dyDescent="0.3">
      <c r="A5772" s="943"/>
      <c r="B5772" s="943"/>
      <c r="C5772" s="943"/>
    </row>
    <row r="5773" spans="1:3" ht="16.95" customHeight="1" x14ac:dyDescent="0.3">
      <c r="A5773" s="943"/>
      <c r="B5773" s="943"/>
      <c r="C5773" s="943"/>
    </row>
    <row r="5774" spans="1:3" ht="16.95" customHeight="1" x14ac:dyDescent="0.3">
      <c r="A5774" s="943"/>
      <c r="B5774" s="943"/>
      <c r="C5774" s="943"/>
    </row>
    <row r="5775" spans="1:3" ht="16.95" customHeight="1" x14ac:dyDescent="0.3">
      <c r="A5775" s="943"/>
      <c r="B5775" s="943"/>
      <c r="C5775" s="943"/>
    </row>
    <row r="5776" spans="1:3" ht="16.95" customHeight="1" x14ac:dyDescent="0.3">
      <c r="A5776" s="943"/>
      <c r="B5776" s="943"/>
      <c r="C5776" s="943"/>
    </row>
    <row r="5777" spans="1:3" ht="16.95" customHeight="1" x14ac:dyDescent="0.3">
      <c r="A5777" s="943"/>
      <c r="B5777" s="943"/>
      <c r="C5777" s="943"/>
    </row>
    <row r="5778" spans="1:3" ht="16.95" customHeight="1" x14ac:dyDescent="0.3">
      <c r="A5778" s="943"/>
      <c r="B5778" s="943"/>
      <c r="C5778" s="943"/>
    </row>
    <row r="5779" spans="1:3" ht="16.95" customHeight="1" x14ac:dyDescent="0.3">
      <c r="A5779" s="943"/>
      <c r="B5779" s="943"/>
      <c r="C5779" s="943"/>
    </row>
    <row r="5780" spans="1:3" ht="16.95" customHeight="1" x14ac:dyDescent="0.3">
      <c r="A5780" s="943"/>
      <c r="B5780" s="943"/>
      <c r="C5780" s="943"/>
    </row>
    <row r="5781" spans="1:3" ht="16.95" customHeight="1" x14ac:dyDescent="0.3">
      <c r="A5781" s="943"/>
      <c r="B5781" s="943"/>
      <c r="C5781" s="943"/>
    </row>
    <row r="5782" spans="1:3" ht="16.95" customHeight="1" x14ac:dyDescent="0.3">
      <c r="A5782" s="943"/>
      <c r="B5782" s="943"/>
      <c r="C5782" s="943"/>
    </row>
    <row r="5783" spans="1:3" ht="16.95" customHeight="1" x14ac:dyDescent="0.3">
      <c r="A5783" s="943"/>
      <c r="B5783" s="943"/>
      <c r="C5783" s="943"/>
    </row>
    <row r="5784" spans="1:3" ht="16.95" customHeight="1" x14ac:dyDescent="0.3">
      <c r="A5784" s="943"/>
      <c r="B5784" s="943"/>
      <c r="C5784" s="943"/>
    </row>
    <row r="5785" spans="1:3" ht="16.95" customHeight="1" x14ac:dyDescent="0.3">
      <c r="A5785" s="943"/>
      <c r="B5785" s="943"/>
      <c r="C5785" s="943"/>
    </row>
    <row r="5786" spans="1:3" ht="16.95" customHeight="1" x14ac:dyDescent="0.3">
      <c r="A5786" s="943"/>
      <c r="B5786" s="943"/>
      <c r="C5786" s="943"/>
    </row>
    <row r="5787" spans="1:3" ht="16.95" customHeight="1" x14ac:dyDescent="0.3">
      <c r="A5787" s="943"/>
      <c r="B5787" s="943"/>
      <c r="C5787" s="943"/>
    </row>
    <row r="5788" spans="1:3" ht="16.95" customHeight="1" x14ac:dyDescent="0.3">
      <c r="A5788" s="943"/>
      <c r="B5788" s="943"/>
      <c r="C5788" s="943"/>
    </row>
    <row r="5789" spans="1:3" ht="16.95" customHeight="1" x14ac:dyDescent="0.3">
      <c r="A5789" s="943"/>
      <c r="B5789" s="943"/>
      <c r="C5789" s="943"/>
    </row>
    <row r="5790" spans="1:3" ht="16.95" customHeight="1" x14ac:dyDescent="0.3">
      <c r="A5790" s="943"/>
      <c r="B5790" s="943"/>
      <c r="C5790" s="943"/>
    </row>
    <row r="5791" spans="1:3" ht="16.95" customHeight="1" x14ac:dyDescent="0.3">
      <c r="A5791" s="943"/>
      <c r="B5791" s="943"/>
      <c r="C5791" s="943"/>
    </row>
    <row r="5792" spans="1:3" ht="16.95" customHeight="1" x14ac:dyDescent="0.3">
      <c r="A5792" s="943"/>
      <c r="B5792" s="943"/>
      <c r="C5792" s="943"/>
    </row>
    <row r="5793" spans="1:3" ht="16.95" customHeight="1" x14ac:dyDescent="0.3">
      <c r="A5793" s="943"/>
      <c r="B5793" s="943"/>
      <c r="C5793" s="943"/>
    </row>
    <row r="5794" spans="1:3" ht="16.95" customHeight="1" x14ac:dyDescent="0.3">
      <c r="A5794" s="943"/>
      <c r="B5794" s="943"/>
      <c r="C5794" s="943"/>
    </row>
    <row r="5795" spans="1:3" ht="16.95" customHeight="1" x14ac:dyDescent="0.3">
      <c r="A5795" s="943"/>
      <c r="B5795" s="943"/>
      <c r="C5795" s="943"/>
    </row>
    <row r="5796" spans="1:3" ht="16.95" customHeight="1" x14ac:dyDescent="0.3">
      <c r="A5796" s="943"/>
      <c r="B5796" s="943"/>
      <c r="C5796" s="943"/>
    </row>
    <row r="5797" spans="1:3" ht="16.95" customHeight="1" x14ac:dyDescent="0.3">
      <c r="A5797" s="943"/>
      <c r="B5797" s="943"/>
      <c r="C5797" s="943"/>
    </row>
    <row r="5798" spans="1:3" ht="16.95" customHeight="1" x14ac:dyDescent="0.3">
      <c r="A5798" s="943"/>
      <c r="B5798" s="943"/>
      <c r="C5798" s="943"/>
    </row>
    <row r="5799" spans="1:3" ht="16.95" customHeight="1" x14ac:dyDescent="0.3">
      <c r="A5799" s="943"/>
      <c r="B5799" s="943"/>
      <c r="C5799" s="943"/>
    </row>
    <row r="5800" spans="1:3" ht="16.95" customHeight="1" x14ac:dyDescent="0.3">
      <c r="A5800" s="943"/>
      <c r="B5800" s="943"/>
      <c r="C5800" s="943"/>
    </row>
    <row r="5801" spans="1:3" ht="16.95" customHeight="1" x14ac:dyDescent="0.3">
      <c r="A5801" s="943"/>
      <c r="B5801" s="943"/>
      <c r="C5801" s="943"/>
    </row>
    <row r="5802" spans="1:3" ht="16.95" customHeight="1" x14ac:dyDescent="0.3">
      <c r="A5802" s="943"/>
      <c r="B5802" s="943"/>
      <c r="C5802" s="943"/>
    </row>
    <row r="5803" spans="1:3" ht="16.95" customHeight="1" x14ac:dyDescent="0.3">
      <c r="A5803" s="943"/>
      <c r="B5803" s="943"/>
      <c r="C5803" s="943"/>
    </row>
    <row r="5804" spans="1:3" ht="16.95" customHeight="1" x14ac:dyDescent="0.3">
      <c r="A5804" s="943"/>
      <c r="B5804" s="943"/>
      <c r="C5804" s="943"/>
    </row>
    <row r="5805" spans="1:3" ht="16.95" customHeight="1" x14ac:dyDescent="0.3">
      <c r="A5805" s="943"/>
      <c r="B5805" s="943"/>
      <c r="C5805" s="943"/>
    </row>
    <row r="5806" spans="1:3" ht="16.95" customHeight="1" x14ac:dyDescent="0.3">
      <c r="A5806" s="943"/>
      <c r="B5806" s="943"/>
      <c r="C5806" s="943"/>
    </row>
    <row r="5807" spans="1:3" ht="16.95" customHeight="1" x14ac:dyDescent="0.3">
      <c r="A5807" s="943"/>
      <c r="B5807" s="943"/>
      <c r="C5807" s="943"/>
    </row>
    <row r="5808" spans="1:3" ht="16.95" customHeight="1" x14ac:dyDescent="0.3">
      <c r="A5808" s="943"/>
      <c r="B5808" s="943"/>
      <c r="C5808" s="943"/>
    </row>
    <row r="5809" spans="1:3" ht="16.95" customHeight="1" x14ac:dyDescent="0.3">
      <c r="A5809" s="943"/>
      <c r="B5809" s="943"/>
      <c r="C5809" s="943"/>
    </row>
    <row r="5810" spans="1:3" ht="16.95" customHeight="1" x14ac:dyDescent="0.3">
      <c r="A5810" s="943"/>
      <c r="B5810" s="943"/>
      <c r="C5810" s="943"/>
    </row>
    <row r="5811" spans="1:3" ht="16.95" customHeight="1" x14ac:dyDescent="0.3">
      <c r="A5811" s="943"/>
      <c r="B5811" s="943"/>
      <c r="C5811" s="943"/>
    </row>
    <row r="5812" spans="1:3" ht="16.95" customHeight="1" x14ac:dyDescent="0.3">
      <c r="A5812" s="943"/>
      <c r="B5812" s="943"/>
      <c r="C5812" s="943"/>
    </row>
    <row r="5813" spans="1:3" ht="16.95" customHeight="1" x14ac:dyDescent="0.3">
      <c r="A5813" s="943"/>
      <c r="B5813" s="943"/>
      <c r="C5813" s="943"/>
    </row>
    <row r="5814" spans="1:3" ht="16.95" customHeight="1" x14ac:dyDescent="0.3">
      <c r="A5814" s="943"/>
      <c r="B5814" s="943"/>
      <c r="C5814" s="943"/>
    </row>
    <row r="5815" spans="1:3" ht="16.95" customHeight="1" x14ac:dyDescent="0.3">
      <c r="A5815" s="943"/>
      <c r="B5815" s="943"/>
      <c r="C5815" s="943"/>
    </row>
    <row r="5816" spans="1:3" ht="16.95" customHeight="1" x14ac:dyDescent="0.3">
      <c r="A5816" s="943"/>
      <c r="B5816" s="943"/>
      <c r="C5816" s="943"/>
    </row>
    <row r="5817" spans="1:3" ht="16.95" customHeight="1" x14ac:dyDescent="0.3">
      <c r="A5817" s="943"/>
      <c r="B5817" s="943"/>
      <c r="C5817" s="943"/>
    </row>
    <row r="5818" spans="1:3" ht="16.95" customHeight="1" x14ac:dyDescent="0.3">
      <c r="A5818" s="943"/>
      <c r="B5818" s="943"/>
      <c r="C5818" s="943"/>
    </row>
    <row r="5819" spans="1:3" ht="16.95" customHeight="1" x14ac:dyDescent="0.3">
      <c r="A5819" s="943"/>
      <c r="B5819" s="943"/>
      <c r="C5819" s="943"/>
    </row>
    <row r="5820" spans="1:3" ht="16.95" customHeight="1" x14ac:dyDescent="0.3">
      <c r="A5820" s="943"/>
      <c r="B5820" s="943"/>
      <c r="C5820" s="943"/>
    </row>
    <row r="5821" spans="1:3" ht="16.95" customHeight="1" x14ac:dyDescent="0.3">
      <c r="A5821" s="943"/>
      <c r="B5821" s="943"/>
      <c r="C5821" s="943"/>
    </row>
    <row r="5822" spans="1:3" ht="16.95" customHeight="1" x14ac:dyDescent="0.3">
      <c r="A5822" s="943"/>
      <c r="B5822" s="943"/>
      <c r="C5822" s="943"/>
    </row>
    <row r="5823" spans="1:3" ht="16.95" customHeight="1" x14ac:dyDescent="0.3">
      <c r="A5823" s="943"/>
      <c r="B5823" s="943"/>
      <c r="C5823" s="943"/>
    </row>
    <row r="5824" spans="1:3" ht="16.95" customHeight="1" x14ac:dyDescent="0.3">
      <c r="A5824" s="943"/>
      <c r="B5824" s="943"/>
      <c r="C5824" s="943"/>
    </row>
    <row r="5825" spans="1:3" ht="16.95" customHeight="1" x14ac:dyDescent="0.3">
      <c r="A5825" s="943"/>
      <c r="B5825" s="943"/>
      <c r="C5825" s="943"/>
    </row>
    <row r="5826" spans="1:3" ht="16.95" customHeight="1" x14ac:dyDescent="0.3">
      <c r="A5826" s="943"/>
      <c r="B5826" s="943"/>
      <c r="C5826" s="943"/>
    </row>
    <row r="5827" spans="1:3" ht="16.95" customHeight="1" x14ac:dyDescent="0.3">
      <c r="A5827" s="943"/>
      <c r="B5827" s="943"/>
      <c r="C5827" s="943"/>
    </row>
    <row r="5828" spans="1:3" ht="16.95" customHeight="1" x14ac:dyDescent="0.3">
      <c r="A5828" s="943"/>
      <c r="B5828" s="943"/>
      <c r="C5828" s="943"/>
    </row>
    <row r="5829" spans="1:3" ht="16.95" customHeight="1" x14ac:dyDescent="0.3">
      <c r="A5829" s="943"/>
      <c r="B5829" s="943"/>
      <c r="C5829" s="943"/>
    </row>
    <row r="5830" spans="1:3" ht="16.95" customHeight="1" x14ac:dyDescent="0.3">
      <c r="A5830" s="943"/>
      <c r="B5830" s="943"/>
      <c r="C5830" s="943"/>
    </row>
    <row r="5831" spans="1:3" ht="16.95" customHeight="1" x14ac:dyDescent="0.3">
      <c r="A5831" s="943"/>
      <c r="B5831" s="943"/>
      <c r="C5831" s="943"/>
    </row>
    <row r="5832" spans="1:3" ht="16.95" customHeight="1" x14ac:dyDescent="0.3">
      <c r="A5832" s="943"/>
      <c r="B5832" s="943"/>
      <c r="C5832" s="943"/>
    </row>
    <row r="5833" spans="1:3" ht="16.95" customHeight="1" x14ac:dyDescent="0.3">
      <c r="A5833" s="943"/>
      <c r="B5833" s="943"/>
      <c r="C5833" s="943"/>
    </row>
    <row r="5834" spans="1:3" ht="16.95" customHeight="1" x14ac:dyDescent="0.3">
      <c r="A5834" s="943"/>
      <c r="B5834" s="943"/>
      <c r="C5834" s="943"/>
    </row>
    <row r="5835" spans="1:3" ht="16.95" customHeight="1" x14ac:dyDescent="0.3">
      <c r="A5835" s="943"/>
      <c r="B5835" s="943"/>
      <c r="C5835" s="943"/>
    </row>
    <row r="5836" spans="1:3" ht="16.95" customHeight="1" x14ac:dyDescent="0.3">
      <c r="A5836" s="943"/>
      <c r="B5836" s="943"/>
      <c r="C5836" s="943"/>
    </row>
    <row r="5837" spans="1:3" ht="16.95" customHeight="1" x14ac:dyDescent="0.3">
      <c r="A5837" s="943"/>
      <c r="B5837" s="943"/>
      <c r="C5837" s="943"/>
    </row>
    <row r="5838" spans="1:3" ht="16.95" customHeight="1" x14ac:dyDescent="0.3">
      <c r="A5838" s="943"/>
      <c r="B5838" s="943"/>
      <c r="C5838" s="943"/>
    </row>
    <row r="5839" spans="1:3" ht="16.95" customHeight="1" x14ac:dyDescent="0.3">
      <c r="A5839" s="943"/>
      <c r="B5839" s="943"/>
      <c r="C5839" s="943"/>
    </row>
    <row r="5840" spans="1:3" ht="16.95" customHeight="1" x14ac:dyDescent="0.3">
      <c r="A5840" s="943"/>
      <c r="B5840" s="943"/>
      <c r="C5840" s="943"/>
    </row>
    <row r="5841" spans="1:3" ht="16.95" customHeight="1" x14ac:dyDescent="0.3">
      <c r="A5841" s="943"/>
      <c r="B5841" s="943"/>
      <c r="C5841" s="943"/>
    </row>
    <row r="5842" spans="1:3" ht="16.95" customHeight="1" x14ac:dyDescent="0.3">
      <c r="A5842" s="943"/>
      <c r="B5842" s="943"/>
      <c r="C5842" s="943"/>
    </row>
    <row r="5843" spans="1:3" ht="16.95" customHeight="1" x14ac:dyDescent="0.3">
      <c r="A5843" s="943"/>
      <c r="B5843" s="943"/>
      <c r="C5843" s="943"/>
    </row>
    <row r="5844" spans="1:3" ht="16.95" customHeight="1" x14ac:dyDescent="0.3">
      <c r="A5844" s="943"/>
      <c r="B5844" s="943"/>
      <c r="C5844" s="943"/>
    </row>
    <row r="5845" spans="1:3" ht="16.95" customHeight="1" x14ac:dyDescent="0.3">
      <c r="A5845" s="943"/>
      <c r="B5845" s="943"/>
      <c r="C5845" s="943"/>
    </row>
    <row r="5846" spans="1:3" ht="16.95" customHeight="1" x14ac:dyDescent="0.3">
      <c r="A5846" s="943"/>
      <c r="B5846" s="943"/>
      <c r="C5846" s="943"/>
    </row>
    <row r="5847" spans="1:3" ht="16.95" customHeight="1" x14ac:dyDescent="0.3">
      <c r="A5847" s="943"/>
      <c r="B5847" s="943"/>
      <c r="C5847" s="943"/>
    </row>
    <row r="5848" spans="1:3" ht="16.95" customHeight="1" x14ac:dyDescent="0.3">
      <c r="A5848" s="943"/>
      <c r="B5848" s="943"/>
      <c r="C5848" s="943"/>
    </row>
    <row r="5849" spans="1:3" ht="16.95" customHeight="1" x14ac:dyDescent="0.3">
      <c r="A5849" s="943"/>
      <c r="B5849" s="943"/>
      <c r="C5849" s="943"/>
    </row>
    <row r="5850" spans="1:3" ht="16.95" customHeight="1" x14ac:dyDescent="0.3">
      <c r="A5850" s="943"/>
      <c r="B5850" s="943"/>
      <c r="C5850" s="943"/>
    </row>
    <row r="5851" spans="1:3" ht="16.95" customHeight="1" x14ac:dyDescent="0.3">
      <c r="A5851" s="943"/>
      <c r="B5851" s="943"/>
      <c r="C5851" s="943"/>
    </row>
    <row r="5852" spans="1:3" ht="16.95" customHeight="1" x14ac:dyDescent="0.3">
      <c r="A5852" s="943"/>
      <c r="B5852" s="943"/>
      <c r="C5852" s="943"/>
    </row>
    <row r="5853" spans="1:3" ht="16.95" customHeight="1" x14ac:dyDescent="0.3">
      <c r="A5853" s="943"/>
      <c r="B5853" s="943"/>
      <c r="C5853" s="943"/>
    </row>
    <row r="5854" spans="1:3" ht="16.95" customHeight="1" x14ac:dyDescent="0.3">
      <c r="A5854" s="943"/>
      <c r="B5854" s="943"/>
      <c r="C5854" s="943"/>
    </row>
    <row r="5855" spans="1:3" ht="16.95" customHeight="1" x14ac:dyDescent="0.3">
      <c r="A5855" s="943"/>
      <c r="B5855" s="943"/>
      <c r="C5855" s="943"/>
    </row>
    <row r="5856" spans="1:3" ht="16.95" customHeight="1" x14ac:dyDescent="0.3">
      <c r="A5856" s="943"/>
      <c r="B5856" s="943"/>
      <c r="C5856" s="943"/>
    </row>
    <row r="5857" spans="1:3" ht="16.95" customHeight="1" x14ac:dyDescent="0.3">
      <c r="A5857" s="943"/>
      <c r="B5857" s="943"/>
      <c r="C5857" s="943"/>
    </row>
    <row r="5858" spans="1:3" ht="16.95" customHeight="1" x14ac:dyDescent="0.3">
      <c r="A5858" s="943"/>
      <c r="B5858" s="943"/>
      <c r="C5858" s="943"/>
    </row>
    <row r="5859" spans="1:3" ht="16.95" customHeight="1" x14ac:dyDescent="0.3">
      <c r="A5859" s="943"/>
      <c r="B5859" s="943"/>
      <c r="C5859" s="943"/>
    </row>
    <row r="5860" spans="1:3" ht="16.95" customHeight="1" x14ac:dyDescent="0.3">
      <c r="A5860" s="943"/>
      <c r="B5860" s="943"/>
      <c r="C5860" s="943"/>
    </row>
    <row r="5861" spans="1:3" ht="16.95" customHeight="1" x14ac:dyDescent="0.3">
      <c r="A5861" s="943"/>
      <c r="B5861" s="943"/>
      <c r="C5861" s="943"/>
    </row>
    <row r="5862" spans="1:3" ht="16.95" customHeight="1" x14ac:dyDescent="0.3">
      <c r="A5862" s="943"/>
      <c r="B5862" s="943"/>
      <c r="C5862" s="943"/>
    </row>
    <row r="5863" spans="1:3" ht="16.95" customHeight="1" x14ac:dyDescent="0.3">
      <c r="A5863" s="943"/>
      <c r="B5863" s="943"/>
      <c r="C5863" s="943"/>
    </row>
    <row r="5864" spans="1:3" ht="16.95" customHeight="1" x14ac:dyDescent="0.3">
      <c r="A5864" s="943"/>
      <c r="B5864" s="943"/>
      <c r="C5864" s="943"/>
    </row>
    <row r="5865" spans="1:3" ht="16.95" customHeight="1" x14ac:dyDescent="0.3">
      <c r="A5865" s="943"/>
      <c r="B5865" s="943"/>
      <c r="C5865" s="943"/>
    </row>
    <row r="5866" spans="1:3" ht="16.95" customHeight="1" x14ac:dyDescent="0.3">
      <c r="A5866" s="943"/>
      <c r="B5866" s="943"/>
      <c r="C5866" s="943"/>
    </row>
    <row r="5867" spans="1:3" ht="16.95" customHeight="1" x14ac:dyDescent="0.3">
      <c r="A5867" s="943"/>
      <c r="B5867" s="943"/>
      <c r="C5867" s="943"/>
    </row>
    <row r="5868" spans="1:3" ht="16.95" customHeight="1" x14ac:dyDescent="0.3">
      <c r="A5868" s="943"/>
      <c r="B5868" s="943"/>
      <c r="C5868" s="943"/>
    </row>
    <row r="5869" spans="1:3" ht="16.95" customHeight="1" x14ac:dyDescent="0.3">
      <c r="A5869" s="943"/>
      <c r="B5869" s="943"/>
      <c r="C5869" s="943"/>
    </row>
    <row r="5870" spans="1:3" ht="16.95" customHeight="1" x14ac:dyDescent="0.3">
      <c r="A5870" s="943"/>
      <c r="B5870" s="943"/>
      <c r="C5870" s="943"/>
    </row>
    <row r="5871" spans="1:3" ht="16.95" customHeight="1" x14ac:dyDescent="0.3">
      <c r="A5871" s="943"/>
      <c r="B5871" s="943"/>
      <c r="C5871" s="943"/>
    </row>
    <row r="5872" spans="1:3" ht="16.95" customHeight="1" x14ac:dyDescent="0.3">
      <c r="A5872" s="943"/>
      <c r="B5872" s="943"/>
      <c r="C5872" s="943"/>
    </row>
    <row r="5873" spans="1:3" ht="16.95" customHeight="1" x14ac:dyDescent="0.3">
      <c r="A5873" s="943"/>
      <c r="B5873" s="943"/>
      <c r="C5873" s="943"/>
    </row>
    <row r="5874" spans="1:3" ht="16.95" customHeight="1" x14ac:dyDescent="0.3">
      <c r="A5874" s="943"/>
      <c r="B5874" s="943"/>
      <c r="C5874" s="943"/>
    </row>
    <row r="5875" spans="1:3" ht="16.95" customHeight="1" x14ac:dyDescent="0.3">
      <c r="A5875" s="943"/>
      <c r="B5875" s="943"/>
      <c r="C5875" s="943"/>
    </row>
    <row r="5876" spans="1:3" ht="16.95" customHeight="1" x14ac:dyDescent="0.3">
      <c r="A5876" s="943"/>
      <c r="B5876" s="943"/>
      <c r="C5876" s="943"/>
    </row>
    <row r="5877" spans="1:3" ht="16.95" customHeight="1" x14ac:dyDescent="0.3">
      <c r="A5877" s="943"/>
      <c r="B5877" s="943"/>
      <c r="C5877" s="943"/>
    </row>
    <row r="5878" spans="1:3" ht="16.95" customHeight="1" x14ac:dyDescent="0.3">
      <c r="A5878" s="943"/>
      <c r="B5878" s="943"/>
      <c r="C5878" s="943"/>
    </row>
    <row r="5879" spans="1:3" ht="16.95" customHeight="1" x14ac:dyDescent="0.3">
      <c r="A5879" s="943"/>
      <c r="B5879" s="943"/>
      <c r="C5879" s="943"/>
    </row>
    <row r="5880" spans="1:3" ht="16.95" customHeight="1" x14ac:dyDescent="0.3">
      <c r="A5880" s="943"/>
      <c r="B5880" s="943"/>
      <c r="C5880" s="943"/>
    </row>
    <row r="5881" spans="1:3" ht="16.95" customHeight="1" x14ac:dyDescent="0.3">
      <c r="A5881" s="943"/>
      <c r="B5881" s="943"/>
      <c r="C5881" s="943"/>
    </row>
    <row r="5882" spans="1:3" ht="16.95" customHeight="1" x14ac:dyDescent="0.3">
      <c r="A5882" s="943"/>
      <c r="B5882" s="943"/>
      <c r="C5882" s="943"/>
    </row>
    <row r="5883" spans="1:3" ht="16.95" customHeight="1" x14ac:dyDescent="0.3">
      <c r="A5883" s="943"/>
      <c r="B5883" s="943"/>
      <c r="C5883" s="943"/>
    </row>
    <row r="5884" spans="1:3" ht="16.95" customHeight="1" x14ac:dyDescent="0.3">
      <c r="A5884" s="943"/>
      <c r="B5884" s="943"/>
      <c r="C5884" s="943"/>
    </row>
    <row r="5885" spans="1:3" ht="16.95" customHeight="1" x14ac:dyDescent="0.3">
      <c r="A5885" s="943"/>
      <c r="B5885" s="943"/>
      <c r="C5885" s="943"/>
    </row>
    <row r="5886" spans="1:3" ht="16.95" customHeight="1" x14ac:dyDescent="0.3">
      <c r="A5886" s="943"/>
      <c r="B5886" s="943"/>
      <c r="C5886" s="943"/>
    </row>
    <row r="5887" spans="1:3" ht="16.95" customHeight="1" x14ac:dyDescent="0.3">
      <c r="A5887" s="943"/>
      <c r="B5887" s="943"/>
      <c r="C5887" s="943"/>
    </row>
    <row r="5888" spans="1:3" ht="16.95" customHeight="1" x14ac:dyDescent="0.3">
      <c r="A5888" s="943"/>
      <c r="B5888" s="943"/>
      <c r="C5888" s="943"/>
    </row>
    <row r="5889" spans="1:3" ht="16.95" customHeight="1" x14ac:dyDescent="0.3">
      <c r="A5889" s="943"/>
      <c r="B5889" s="943"/>
      <c r="C5889" s="943"/>
    </row>
    <row r="5890" spans="1:3" ht="16.95" customHeight="1" x14ac:dyDescent="0.3">
      <c r="A5890" s="943"/>
      <c r="B5890" s="943"/>
      <c r="C5890" s="943"/>
    </row>
    <row r="5891" spans="1:3" ht="16.95" customHeight="1" x14ac:dyDescent="0.3">
      <c r="A5891" s="943"/>
      <c r="B5891" s="943"/>
      <c r="C5891" s="943"/>
    </row>
    <row r="5892" spans="1:3" ht="16.95" customHeight="1" x14ac:dyDescent="0.3">
      <c r="A5892" s="943"/>
      <c r="B5892" s="943"/>
      <c r="C5892" s="943"/>
    </row>
    <row r="5893" spans="1:3" ht="16.95" customHeight="1" x14ac:dyDescent="0.3">
      <c r="A5893" s="943"/>
      <c r="B5893" s="943"/>
      <c r="C5893" s="943"/>
    </row>
    <row r="5894" spans="1:3" ht="16.95" customHeight="1" x14ac:dyDescent="0.3">
      <c r="A5894" s="943"/>
      <c r="B5894" s="943"/>
      <c r="C5894" s="943"/>
    </row>
    <row r="5895" spans="1:3" ht="16.95" customHeight="1" x14ac:dyDescent="0.3">
      <c r="A5895" s="943"/>
      <c r="B5895" s="943"/>
      <c r="C5895" s="943"/>
    </row>
    <row r="5896" spans="1:3" ht="16.95" customHeight="1" x14ac:dyDescent="0.3">
      <c r="A5896" s="943"/>
      <c r="B5896" s="943"/>
      <c r="C5896" s="943"/>
    </row>
    <row r="5897" spans="1:3" ht="16.95" customHeight="1" x14ac:dyDescent="0.3">
      <c r="A5897" s="943"/>
      <c r="B5897" s="943"/>
      <c r="C5897" s="943"/>
    </row>
    <row r="5898" spans="1:3" ht="16.95" customHeight="1" x14ac:dyDescent="0.3">
      <c r="A5898" s="943"/>
      <c r="B5898" s="943"/>
      <c r="C5898" s="943"/>
    </row>
    <row r="5899" spans="1:3" ht="16.95" customHeight="1" x14ac:dyDescent="0.3">
      <c r="A5899" s="943"/>
      <c r="B5899" s="943"/>
      <c r="C5899" s="943"/>
    </row>
    <row r="5900" spans="1:3" ht="16.95" customHeight="1" x14ac:dyDescent="0.3">
      <c r="A5900" s="943"/>
      <c r="B5900" s="943"/>
      <c r="C5900" s="943"/>
    </row>
    <row r="5901" spans="1:3" ht="16.95" customHeight="1" x14ac:dyDescent="0.3">
      <c r="A5901" s="943"/>
      <c r="B5901" s="943"/>
      <c r="C5901" s="943"/>
    </row>
    <row r="5902" spans="1:3" ht="16.95" customHeight="1" x14ac:dyDescent="0.3">
      <c r="A5902" s="943"/>
      <c r="B5902" s="943"/>
      <c r="C5902" s="943"/>
    </row>
    <row r="5903" spans="1:3" ht="16.95" customHeight="1" x14ac:dyDescent="0.3">
      <c r="A5903" s="943"/>
      <c r="B5903" s="943"/>
      <c r="C5903" s="943"/>
    </row>
    <row r="5904" spans="1:3" ht="16.95" customHeight="1" x14ac:dyDescent="0.3">
      <c r="A5904" s="943"/>
      <c r="B5904" s="943"/>
      <c r="C5904" s="943"/>
    </row>
    <row r="5905" spans="1:3" ht="16.95" customHeight="1" x14ac:dyDescent="0.3">
      <c r="A5905" s="943"/>
      <c r="B5905" s="943"/>
      <c r="C5905" s="943"/>
    </row>
    <row r="5906" spans="1:3" ht="16.95" customHeight="1" x14ac:dyDescent="0.3">
      <c r="A5906" s="943"/>
      <c r="B5906" s="943"/>
      <c r="C5906" s="943"/>
    </row>
    <row r="5907" spans="1:3" ht="16.95" customHeight="1" x14ac:dyDescent="0.3">
      <c r="A5907" s="943"/>
      <c r="B5907" s="943"/>
      <c r="C5907" s="943"/>
    </row>
    <row r="5908" spans="1:3" ht="16.95" customHeight="1" x14ac:dyDescent="0.3">
      <c r="A5908" s="943"/>
      <c r="B5908" s="943"/>
      <c r="C5908" s="943"/>
    </row>
    <row r="5909" spans="1:3" ht="16.95" customHeight="1" x14ac:dyDescent="0.3">
      <c r="A5909" s="943"/>
      <c r="B5909" s="943"/>
      <c r="C5909" s="943"/>
    </row>
    <row r="5910" spans="1:3" ht="16.95" customHeight="1" x14ac:dyDescent="0.3">
      <c r="A5910" s="943"/>
      <c r="B5910" s="943"/>
      <c r="C5910" s="943"/>
    </row>
    <row r="5911" spans="1:3" ht="16.95" customHeight="1" x14ac:dyDescent="0.3">
      <c r="A5911" s="943"/>
      <c r="B5911" s="943"/>
      <c r="C5911" s="943"/>
    </row>
    <row r="5912" spans="1:3" ht="16.95" customHeight="1" x14ac:dyDescent="0.3">
      <c r="A5912" s="943"/>
      <c r="B5912" s="943"/>
      <c r="C5912" s="943"/>
    </row>
    <row r="5913" spans="1:3" ht="16.95" customHeight="1" x14ac:dyDescent="0.3">
      <c r="A5913" s="943"/>
      <c r="B5913" s="943"/>
      <c r="C5913" s="943"/>
    </row>
    <row r="5914" spans="1:3" ht="16.95" customHeight="1" x14ac:dyDescent="0.3">
      <c r="A5914" s="943"/>
      <c r="B5914" s="943"/>
      <c r="C5914" s="943"/>
    </row>
    <row r="5915" spans="1:3" ht="16.95" customHeight="1" x14ac:dyDescent="0.3">
      <c r="A5915" s="943"/>
      <c r="B5915" s="943"/>
      <c r="C5915" s="943"/>
    </row>
    <row r="5916" spans="1:3" ht="16.95" customHeight="1" x14ac:dyDescent="0.3">
      <c r="A5916" s="943"/>
      <c r="B5916" s="943"/>
      <c r="C5916" s="943"/>
    </row>
    <row r="5917" spans="1:3" ht="16.95" customHeight="1" x14ac:dyDescent="0.3">
      <c r="A5917" s="943"/>
      <c r="B5917" s="943"/>
      <c r="C5917" s="943"/>
    </row>
    <row r="5918" spans="1:3" ht="16.95" customHeight="1" x14ac:dyDescent="0.3">
      <c r="A5918" s="943"/>
      <c r="B5918" s="943"/>
      <c r="C5918" s="943"/>
    </row>
    <row r="5919" spans="1:3" ht="16.95" customHeight="1" x14ac:dyDescent="0.3">
      <c r="A5919" s="943"/>
      <c r="B5919" s="943"/>
      <c r="C5919" s="943"/>
    </row>
    <row r="5920" spans="1:3" ht="16.95" customHeight="1" x14ac:dyDescent="0.3">
      <c r="A5920" s="943"/>
      <c r="B5920" s="943"/>
      <c r="C5920" s="943"/>
    </row>
    <row r="5921" spans="1:3" ht="16.95" customHeight="1" x14ac:dyDescent="0.3">
      <c r="A5921" s="943"/>
      <c r="B5921" s="943"/>
      <c r="C5921" s="943"/>
    </row>
    <row r="5922" spans="1:3" ht="16.95" customHeight="1" x14ac:dyDescent="0.3">
      <c r="A5922" s="943"/>
      <c r="B5922" s="943"/>
      <c r="C5922" s="943"/>
    </row>
    <row r="5923" spans="1:3" ht="16.95" customHeight="1" x14ac:dyDescent="0.3">
      <c r="A5923" s="943"/>
      <c r="B5923" s="943"/>
      <c r="C5923" s="943"/>
    </row>
    <row r="5924" spans="1:3" ht="16.95" customHeight="1" x14ac:dyDescent="0.3">
      <c r="A5924" s="943"/>
      <c r="B5924" s="943"/>
      <c r="C5924" s="943"/>
    </row>
    <row r="5925" spans="1:3" ht="16.95" customHeight="1" x14ac:dyDescent="0.3">
      <c r="A5925" s="943"/>
      <c r="B5925" s="943"/>
      <c r="C5925" s="943"/>
    </row>
    <row r="5926" spans="1:3" ht="16.95" customHeight="1" x14ac:dyDescent="0.3">
      <c r="A5926" s="943"/>
      <c r="B5926" s="943"/>
      <c r="C5926" s="943"/>
    </row>
    <row r="5927" spans="1:3" ht="16.95" customHeight="1" x14ac:dyDescent="0.3">
      <c r="A5927" s="943"/>
      <c r="B5927" s="943"/>
      <c r="C5927" s="943"/>
    </row>
    <row r="5928" spans="1:3" ht="16.95" customHeight="1" x14ac:dyDescent="0.3">
      <c r="A5928" s="943"/>
      <c r="B5928" s="943"/>
      <c r="C5928" s="943"/>
    </row>
    <row r="5929" spans="1:3" ht="16.95" customHeight="1" x14ac:dyDescent="0.3">
      <c r="A5929" s="943"/>
      <c r="B5929" s="943"/>
      <c r="C5929" s="943"/>
    </row>
    <row r="5930" spans="1:3" ht="16.95" customHeight="1" x14ac:dyDescent="0.3">
      <c r="A5930" s="943"/>
      <c r="B5930" s="943"/>
      <c r="C5930" s="943"/>
    </row>
    <row r="5931" spans="1:3" ht="16.95" customHeight="1" x14ac:dyDescent="0.3">
      <c r="A5931" s="943"/>
      <c r="B5931" s="943"/>
      <c r="C5931" s="943"/>
    </row>
    <row r="5932" spans="1:3" ht="16.95" customHeight="1" x14ac:dyDescent="0.3">
      <c r="A5932" s="943"/>
      <c r="B5932" s="943"/>
      <c r="C5932" s="943"/>
    </row>
    <row r="5933" spans="1:3" ht="16.95" customHeight="1" x14ac:dyDescent="0.3">
      <c r="A5933" s="943"/>
      <c r="B5933" s="943"/>
      <c r="C5933" s="943"/>
    </row>
    <row r="5934" spans="1:3" ht="16.95" customHeight="1" x14ac:dyDescent="0.3">
      <c r="A5934" s="943"/>
      <c r="B5934" s="943"/>
      <c r="C5934" s="943"/>
    </row>
    <row r="5935" spans="1:3" ht="16.95" customHeight="1" x14ac:dyDescent="0.3">
      <c r="A5935" s="943"/>
      <c r="B5935" s="943"/>
      <c r="C5935" s="943"/>
    </row>
    <row r="5936" spans="1:3" ht="16.95" customHeight="1" x14ac:dyDescent="0.3">
      <c r="A5936" s="943"/>
      <c r="B5936" s="943"/>
      <c r="C5936" s="943"/>
    </row>
    <row r="5937" spans="1:3" ht="16.95" customHeight="1" x14ac:dyDescent="0.3">
      <c r="A5937" s="943"/>
      <c r="B5937" s="943"/>
      <c r="C5937" s="943"/>
    </row>
    <row r="5938" spans="1:3" ht="16.95" customHeight="1" x14ac:dyDescent="0.3">
      <c r="A5938" s="943"/>
      <c r="B5938" s="943"/>
      <c r="C5938" s="943"/>
    </row>
    <row r="5939" spans="1:3" ht="16.95" customHeight="1" x14ac:dyDescent="0.3">
      <c r="A5939" s="943"/>
      <c r="B5939" s="943"/>
      <c r="C5939" s="943"/>
    </row>
    <row r="5940" spans="1:3" ht="16.95" customHeight="1" x14ac:dyDescent="0.3">
      <c r="A5940" s="943"/>
      <c r="B5940" s="943"/>
      <c r="C5940" s="943"/>
    </row>
    <row r="5941" spans="1:3" ht="16.95" customHeight="1" x14ac:dyDescent="0.3">
      <c r="A5941" s="943"/>
      <c r="B5941" s="943"/>
      <c r="C5941" s="943"/>
    </row>
    <row r="5942" spans="1:3" ht="16.95" customHeight="1" x14ac:dyDescent="0.3">
      <c r="A5942" s="943"/>
      <c r="B5942" s="943"/>
      <c r="C5942" s="943"/>
    </row>
    <row r="5943" spans="1:3" ht="16.95" customHeight="1" x14ac:dyDescent="0.3">
      <c r="A5943" s="943"/>
      <c r="B5943" s="943"/>
      <c r="C5943" s="943"/>
    </row>
    <row r="5944" spans="1:3" ht="16.95" customHeight="1" x14ac:dyDescent="0.3">
      <c r="A5944" s="943"/>
      <c r="B5944" s="943"/>
      <c r="C5944" s="943"/>
    </row>
    <row r="5945" spans="1:3" ht="16.95" customHeight="1" x14ac:dyDescent="0.3">
      <c r="A5945" s="943"/>
      <c r="B5945" s="943"/>
      <c r="C5945" s="943"/>
    </row>
    <row r="5946" spans="1:3" ht="16.95" customHeight="1" x14ac:dyDescent="0.3">
      <c r="A5946" s="943"/>
      <c r="B5946" s="943"/>
      <c r="C5946" s="943"/>
    </row>
    <row r="5947" spans="1:3" ht="16.95" customHeight="1" x14ac:dyDescent="0.3">
      <c r="A5947" s="943"/>
      <c r="B5947" s="943"/>
      <c r="C5947" s="943"/>
    </row>
    <row r="5948" spans="1:3" ht="16.95" customHeight="1" x14ac:dyDescent="0.3">
      <c r="A5948" s="943"/>
      <c r="B5948" s="943"/>
      <c r="C5948" s="943"/>
    </row>
    <row r="5949" spans="1:3" ht="16.95" customHeight="1" x14ac:dyDescent="0.3">
      <c r="A5949" s="943"/>
      <c r="B5949" s="943"/>
      <c r="C5949" s="943"/>
    </row>
    <row r="5950" spans="1:3" ht="16.95" customHeight="1" x14ac:dyDescent="0.3">
      <c r="A5950" s="943"/>
      <c r="B5950" s="943"/>
      <c r="C5950" s="943"/>
    </row>
    <row r="5951" spans="1:3" ht="16.95" customHeight="1" x14ac:dyDescent="0.3">
      <c r="A5951" s="943"/>
      <c r="B5951" s="943"/>
      <c r="C5951" s="943"/>
    </row>
    <row r="5952" spans="1:3" ht="16.95" customHeight="1" x14ac:dyDescent="0.3">
      <c r="A5952" s="943"/>
      <c r="B5952" s="943"/>
      <c r="C5952" s="943"/>
    </row>
    <row r="5953" spans="1:3" ht="16.95" customHeight="1" x14ac:dyDescent="0.3">
      <c r="A5953" s="943"/>
      <c r="B5953" s="943"/>
      <c r="C5953" s="943"/>
    </row>
    <row r="5954" spans="1:3" ht="16.95" customHeight="1" x14ac:dyDescent="0.3">
      <c r="A5954" s="943"/>
      <c r="B5954" s="943"/>
      <c r="C5954" s="943"/>
    </row>
    <row r="5955" spans="1:3" ht="16.95" customHeight="1" x14ac:dyDescent="0.3">
      <c r="A5955" s="943"/>
      <c r="B5955" s="943"/>
      <c r="C5955" s="943"/>
    </row>
    <row r="5956" spans="1:3" ht="16.95" customHeight="1" x14ac:dyDescent="0.3">
      <c r="A5956" s="943"/>
      <c r="B5956" s="943"/>
      <c r="C5956" s="943"/>
    </row>
    <row r="5957" spans="1:3" ht="16.95" customHeight="1" x14ac:dyDescent="0.3">
      <c r="A5957" s="943"/>
      <c r="B5957" s="943"/>
      <c r="C5957" s="943"/>
    </row>
    <row r="5958" spans="1:3" ht="16.95" customHeight="1" x14ac:dyDescent="0.3">
      <c r="A5958" s="943"/>
      <c r="B5958" s="943"/>
      <c r="C5958" s="943"/>
    </row>
    <row r="5959" spans="1:3" ht="16.95" customHeight="1" x14ac:dyDescent="0.3">
      <c r="A5959" s="943"/>
      <c r="B5959" s="943"/>
      <c r="C5959" s="943"/>
    </row>
    <row r="5960" spans="1:3" ht="16.95" customHeight="1" x14ac:dyDescent="0.3">
      <c r="A5960" s="943"/>
      <c r="B5960" s="943"/>
      <c r="C5960" s="943"/>
    </row>
    <row r="5961" spans="1:3" ht="16.95" customHeight="1" x14ac:dyDescent="0.3">
      <c r="A5961" s="943"/>
      <c r="B5961" s="943"/>
      <c r="C5961" s="943"/>
    </row>
    <row r="5962" spans="1:3" ht="16.95" customHeight="1" x14ac:dyDescent="0.3">
      <c r="A5962" s="943"/>
      <c r="B5962" s="943"/>
      <c r="C5962" s="943"/>
    </row>
    <row r="5963" spans="1:3" ht="16.95" customHeight="1" x14ac:dyDescent="0.3">
      <c r="A5963" s="943"/>
      <c r="B5963" s="943"/>
      <c r="C5963" s="943"/>
    </row>
    <row r="5964" spans="1:3" ht="16.95" customHeight="1" x14ac:dyDescent="0.3">
      <c r="A5964" s="943"/>
      <c r="B5964" s="943"/>
      <c r="C5964" s="943"/>
    </row>
    <row r="5965" spans="1:3" ht="16.95" customHeight="1" x14ac:dyDescent="0.3">
      <c r="A5965" s="943"/>
      <c r="B5965" s="943"/>
      <c r="C5965" s="943"/>
    </row>
    <row r="5966" spans="1:3" ht="16.95" customHeight="1" x14ac:dyDescent="0.3">
      <c r="A5966" s="943"/>
      <c r="B5966" s="943"/>
      <c r="C5966" s="943"/>
    </row>
    <row r="5967" spans="1:3" ht="16.95" customHeight="1" x14ac:dyDescent="0.3">
      <c r="A5967" s="943"/>
      <c r="B5967" s="943"/>
      <c r="C5967" s="943"/>
    </row>
    <row r="5968" spans="1:3" ht="16.95" customHeight="1" x14ac:dyDescent="0.3">
      <c r="A5968" s="943"/>
      <c r="B5968" s="943"/>
      <c r="C5968" s="943"/>
    </row>
    <row r="5969" spans="1:3" ht="16.95" customHeight="1" x14ac:dyDescent="0.3">
      <c r="A5969" s="943"/>
      <c r="B5969" s="943"/>
      <c r="C5969" s="943"/>
    </row>
    <row r="5970" spans="1:3" ht="16.95" customHeight="1" x14ac:dyDescent="0.3">
      <c r="A5970" s="943"/>
      <c r="B5970" s="943"/>
      <c r="C5970" s="943"/>
    </row>
    <row r="5971" spans="1:3" ht="16.95" customHeight="1" x14ac:dyDescent="0.3">
      <c r="A5971" s="943"/>
      <c r="B5971" s="943"/>
      <c r="C5971" s="943"/>
    </row>
    <row r="5972" spans="1:3" ht="16.95" customHeight="1" x14ac:dyDescent="0.3">
      <c r="A5972" s="943"/>
      <c r="B5972" s="943"/>
      <c r="C5972" s="943"/>
    </row>
    <row r="5973" spans="1:3" ht="16.95" customHeight="1" x14ac:dyDescent="0.3">
      <c r="A5973" s="943"/>
      <c r="B5973" s="943"/>
      <c r="C5973" s="943"/>
    </row>
    <row r="5974" spans="1:3" ht="16.95" customHeight="1" x14ac:dyDescent="0.3">
      <c r="A5974" s="943"/>
      <c r="B5974" s="943"/>
      <c r="C5974" s="943"/>
    </row>
    <row r="5975" spans="1:3" ht="16.95" customHeight="1" x14ac:dyDescent="0.3">
      <c r="A5975" s="943"/>
      <c r="B5975" s="943"/>
      <c r="C5975" s="943"/>
    </row>
    <row r="5976" spans="1:3" ht="16.95" customHeight="1" x14ac:dyDescent="0.3">
      <c r="A5976" s="943"/>
      <c r="B5976" s="943"/>
      <c r="C5976" s="943"/>
    </row>
    <row r="5977" spans="1:3" ht="16.95" customHeight="1" x14ac:dyDescent="0.3">
      <c r="A5977" s="943"/>
      <c r="B5977" s="943"/>
      <c r="C5977" s="943"/>
    </row>
    <row r="5978" spans="1:3" ht="16.95" customHeight="1" x14ac:dyDescent="0.3">
      <c r="A5978" s="943"/>
      <c r="B5978" s="943"/>
      <c r="C5978" s="943"/>
    </row>
    <row r="5979" spans="1:3" ht="16.95" customHeight="1" x14ac:dyDescent="0.3">
      <c r="A5979" s="943"/>
      <c r="B5979" s="943"/>
      <c r="C5979" s="943"/>
    </row>
    <row r="5980" spans="1:3" ht="16.95" customHeight="1" x14ac:dyDescent="0.3">
      <c r="A5980" s="943"/>
      <c r="B5980" s="943"/>
      <c r="C5980" s="943"/>
    </row>
    <row r="5981" spans="1:3" ht="16.95" customHeight="1" x14ac:dyDescent="0.3">
      <c r="A5981" s="943"/>
      <c r="B5981" s="943"/>
      <c r="C5981" s="943"/>
    </row>
    <row r="5982" spans="1:3" ht="16.95" customHeight="1" x14ac:dyDescent="0.3">
      <c r="A5982" s="943"/>
      <c r="B5982" s="943"/>
      <c r="C5982" s="943"/>
    </row>
    <row r="5983" spans="1:3" ht="16.95" customHeight="1" x14ac:dyDescent="0.3">
      <c r="A5983" s="943"/>
      <c r="B5983" s="943"/>
      <c r="C5983" s="943"/>
    </row>
    <row r="5984" spans="1:3" ht="16.95" customHeight="1" x14ac:dyDescent="0.3">
      <c r="A5984" s="943"/>
      <c r="B5984" s="943"/>
      <c r="C5984" s="943"/>
    </row>
    <row r="5985" spans="1:3" ht="16.95" customHeight="1" x14ac:dyDescent="0.3">
      <c r="A5985" s="943"/>
      <c r="B5985" s="943"/>
      <c r="C5985" s="943"/>
    </row>
    <row r="5986" spans="1:3" ht="16.95" customHeight="1" x14ac:dyDescent="0.3">
      <c r="A5986" s="943"/>
      <c r="B5986" s="943"/>
      <c r="C5986" s="943"/>
    </row>
    <row r="5987" spans="1:3" ht="16.95" customHeight="1" x14ac:dyDescent="0.3">
      <c r="A5987" s="943"/>
      <c r="B5987" s="943"/>
      <c r="C5987" s="943"/>
    </row>
    <row r="5988" spans="1:3" ht="16.95" customHeight="1" x14ac:dyDescent="0.3">
      <c r="A5988" s="943"/>
      <c r="B5988" s="943"/>
      <c r="C5988" s="943"/>
    </row>
    <row r="5989" spans="1:3" ht="16.95" customHeight="1" x14ac:dyDescent="0.3">
      <c r="A5989" s="943"/>
      <c r="B5989" s="943"/>
      <c r="C5989" s="943"/>
    </row>
    <row r="5990" spans="1:3" ht="16.95" customHeight="1" x14ac:dyDescent="0.3">
      <c r="A5990" s="943"/>
      <c r="B5990" s="943"/>
      <c r="C5990" s="943"/>
    </row>
    <row r="5991" spans="1:3" ht="16.95" customHeight="1" x14ac:dyDescent="0.3">
      <c r="A5991" s="943"/>
      <c r="B5991" s="943"/>
      <c r="C5991" s="943"/>
    </row>
    <row r="5992" spans="1:3" ht="16.95" customHeight="1" x14ac:dyDescent="0.3">
      <c r="A5992" s="943"/>
      <c r="B5992" s="943"/>
      <c r="C5992" s="943"/>
    </row>
    <row r="5993" spans="1:3" ht="16.95" customHeight="1" x14ac:dyDescent="0.3">
      <c r="A5993" s="943"/>
      <c r="B5993" s="943"/>
      <c r="C5993" s="943"/>
    </row>
    <row r="5994" spans="1:3" ht="16.95" customHeight="1" x14ac:dyDescent="0.3">
      <c r="A5994" s="943"/>
      <c r="B5994" s="943"/>
      <c r="C5994" s="943"/>
    </row>
    <row r="5995" spans="1:3" ht="16.95" customHeight="1" x14ac:dyDescent="0.3">
      <c r="A5995" s="943"/>
      <c r="B5995" s="943"/>
      <c r="C5995" s="943"/>
    </row>
    <row r="5996" spans="1:3" ht="16.95" customHeight="1" x14ac:dyDescent="0.3">
      <c r="A5996" s="943"/>
      <c r="B5996" s="943"/>
      <c r="C5996" s="943"/>
    </row>
    <row r="5997" spans="1:3" ht="16.95" customHeight="1" x14ac:dyDescent="0.3">
      <c r="A5997" s="943"/>
      <c r="B5997" s="943"/>
      <c r="C5997" s="943"/>
    </row>
    <row r="5998" spans="1:3" ht="16.95" customHeight="1" x14ac:dyDescent="0.3">
      <c r="A5998" s="943"/>
      <c r="B5998" s="943"/>
      <c r="C5998" s="943"/>
    </row>
    <row r="5999" spans="1:3" ht="16.95" customHeight="1" x14ac:dyDescent="0.3">
      <c r="A5999" s="943"/>
      <c r="B5999" s="943"/>
      <c r="C5999" s="943"/>
    </row>
    <row r="6000" spans="1:3" ht="16.95" customHeight="1" x14ac:dyDescent="0.3">
      <c r="A6000" s="943"/>
      <c r="B6000" s="943"/>
      <c r="C6000" s="943"/>
    </row>
    <row r="6001" spans="1:3" ht="16.95" customHeight="1" x14ac:dyDescent="0.3">
      <c r="A6001" s="943"/>
      <c r="B6001" s="943"/>
      <c r="C6001" s="943"/>
    </row>
    <row r="6002" spans="1:3" ht="16.95" customHeight="1" x14ac:dyDescent="0.3">
      <c r="A6002" s="943"/>
      <c r="B6002" s="943"/>
      <c r="C6002" s="943"/>
    </row>
    <row r="6003" spans="1:3" ht="16.95" customHeight="1" x14ac:dyDescent="0.3">
      <c r="A6003" s="943"/>
      <c r="B6003" s="943"/>
      <c r="C6003" s="943"/>
    </row>
    <row r="6004" spans="1:3" ht="16.95" customHeight="1" x14ac:dyDescent="0.3">
      <c r="A6004" s="943"/>
      <c r="B6004" s="943"/>
      <c r="C6004" s="943"/>
    </row>
    <row r="6005" spans="1:3" ht="16.95" customHeight="1" x14ac:dyDescent="0.3">
      <c r="A6005" s="943"/>
      <c r="B6005" s="943"/>
      <c r="C6005" s="943"/>
    </row>
    <row r="6006" spans="1:3" ht="16.95" customHeight="1" x14ac:dyDescent="0.3">
      <c r="A6006" s="943"/>
      <c r="B6006" s="943"/>
      <c r="C6006" s="943"/>
    </row>
    <row r="6007" spans="1:3" ht="16.95" customHeight="1" x14ac:dyDescent="0.3">
      <c r="A6007" s="943"/>
      <c r="B6007" s="943"/>
      <c r="C6007" s="943"/>
    </row>
    <row r="6008" spans="1:3" ht="16.95" customHeight="1" x14ac:dyDescent="0.3">
      <c r="A6008" s="943"/>
      <c r="B6008" s="943"/>
      <c r="C6008" s="943"/>
    </row>
    <row r="6009" spans="1:3" ht="16.95" customHeight="1" x14ac:dyDescent="0.3">
      <c r="A6009" s="943"/>
      <c r="B6009" s="943"/>
      <c r="C6009" s="943"/>
    </row>
    <row r="6010" spans="1:3" ht="16.95" customHeight="1" x14ac:dyDescent="0.3">
      <c r="A6010" s="943"/>
      <c r="B6010" s="943"/>
      <c r="C6010" s="943"/>
    </row>
    <row r="6011" spans="1:3" ht="16.95" customHeight="1" x14ac:dyDescent="0.3">
      <c r="A6011" s="943"/>
      <c r="B6011" s="943"/>
      <c r="C6011" s="943"/>
    </row>
    <row r="6012" spans="1:3" ht="16.95" customHeight="1" x14ac:dyDescent="0.3">
      <c r="A6012" s="943"/>
      <c r="B6012" s="943"/>
      <c r="C6012" s="943"/>
    </row>
    <row r="6013" spans="1:3" ht="16.95" customHeight="1" x14ac:dyDescent="0.3">
      <c r="A6013" s="943"/>
      <c r="B6013" s="943"/>
      <c r="C6013" s="943"/>
    </row>
    <row r="6014" spans="1:3" ht="16.95" customHeight="1" x14ac:dyDescent="0.3">
      <c r="A6014" s="943"/>
      <c r="B6014" s="943"/>
      <c r="C6014" s="943"/>
    </row>
    <row r="6015" spans="1:3" ht="16.95" customHeight="1" x14ac:dyDescent="0.3">
      <c r="A6015" s="943"/>
      <c r="B6015" s="943"/>
      <c r="C6015" s="943"/>
    </row>
    <row r="6016" spans="1:3" ht="16.95" customHeight="1" x14ac:dyDescent="0.3">
      <c r="A6016" s="943"/>
      <c r="B6016" s="943"/>
      <c r="C6016" s="943"/>
    </row>
    <row r="6017" spans="1:3" ht="16.95" customHeight="1" x14ac:dyDescent="0.3">
      <c r="A6017" s="943"/>
      <c r="B6017" s="943"/>
      <c r="C6017" s="943"/>
    </row>
    <row r="6018" spans="1:3" ht="16.95" customHeight="1" x14ac:dyDescent="0.3">
      <c r="A6018" s="943"/>
      <c r="B6018" s="943"/>
      <c r="C6018" s="943"/>
    </row>
    <row r="6019" spans="1:3" ht="16.95" customHeight="1" x14ac:dyDescent="0.3">
      <c r="A6019" s="943"/>
      <c r="B6019" s="943"/>
      <c r="C6019" s="943"/>
    </row>
    <row r="6020" spans="1:3" ht="16.95" customHeight="1" x14ac:dyDescent="0.3">
      <c r="A6020" s="943"/>
      <c r="B6020" s="943"/>
      <c r="C6020" s="943"/>
    </row>
    <row r="6021" spans="1:3" ht="16.95" customHeight="1" x14ac:dyDescent="0.3">
      <c r="A6021" s="943"/>
      <c r="B6021" s="943"/>
      <c r="C6021" s="943"/>
    </row>
    <row r="6022" spans="1:3" ht="16.95" customHeight="1" x14ac:dyDescent="0.3">
      <c r="A6022" s="943"/>
      <c r="B6022" s="943"/>
      <c r="C6022" s="943"/>
    </row>
    <row r="6023" spans="1:3" ht="16.95" customHeight="1" x14ac:dyDescent="0.3">
      <c r="A6023" s="943"/>
      <c r="B6023" s="943"/>
      <c r="C6023" s="943"/>
    </row>
    <row r="6024" spans="1:3" ht="16.95" customHeight="1" x14ac:dyDescent="0.3">
      <c r="A6024" s="943"/>
      <c r="B6024" s="943"/>
      <c r="C6024" s="943"/>
    </row>
    <row r="6025" spans="1:3" ht="16.95" customHeight="1" x14ac:dyDescent="0.3">
      <c r="A6025" s="943"/>
      <c r="B6025" s="943"/>
      <c r="C6025" s="943"/>
    </row>
    <row r="6026" spans="1:3" ht="16.95" customHeight="1" x14ac:dyDescent="0.3">
      <c r="A6026" s="943"/>
      <c r="B6026" s="943"/>
      <c r="C6026" s="943"/>
    </row>
    <row r="6027" spans="1:3" ht="16.95" customHeight="1" x14ac:dyDescent="0.3">
      <c r="A6027" s="943"/>
      <c r="B6027" s="943"/>
      <c r="C6027" s="943"/>
    </row>
    <row r="6028" spans="1:3" ht="16.95" customHeight="1" x14ac:dyDescent="0.3">
      <c r="A6028" s="943"/>
      <c r="B6028" s="943"/>
      <c r="C6028" s="943"/>
    </row>
    <row r="6029" spans="1:3" ht="16.95" customHeight="1" x14ac:dyDescent="0.3">
      <c r="A6029" s="943"/>
      <c r="B6029" s="943"/>
      <c r="C6029" s="943"/>
    </row>
    <row r="6030" spans="1:3" ht="16.95" customHeight="1" x14ac:dyDescent="0.3">
      <c r="A6030" s="943"/>
      <c r="B6030" s="943"/>
      <c r="C6030" s="943"/>
    </row>
    <row r="6031" spans="1:3" ht="16.95" customHeight="1" x14ac:dyDescent="0.3">
      <c r="A6031" s="943"/>
      <c r="B6031" s="943"/>
      <c r="C6031" s="943"/>
    </row>
    <row r="6032" spans="1:3" ht="16.95" customHeight="1" x14ac:dyDescent="0.3">
      <c r="A6032" s="943"/>
      <c r="B6032" s="943"/>
      <c r="C6032" s="943"/>
    </row>
    <row r="6033" spans="1:3" ht="16.95" customHeight="1" x14ac:dyDescent="0.3">
      <c r="A6033" s="943"/>
      <c r="B6033" s="943"/>
      <c r="C6033" s="943"/>
    </row>
    <row r="6034" spans="1:3" ht="16.95" customHeight="1" x14ac:dyDescent="0.3">
      <c r="A6034" s="943"/>
      <c r="B6034" s="943"/>
      <c r="C6034" s="943"/>
    </row>
    <row r="6035" spans="1:3" ht="16.95" customHeight="1" x14ac:dyDescent="0.3">
      <c r="A6035" s="943"/>
      <c r="B6035" s="943"/>
      <c r="C6035" s="943"/>
    </row>
    <row r="6036" spans="1:3" ht="16.95" customHeight="1" x14ac:dyDescent="0.3">
      <c r="A6036" s="943"/>
      <c r="B6036" s="943"/>
      <c r="C6036" s="943"/>
    </row>
    <row r="6037" spans="1:3" ht="16.95" customHeight="1" x14ac:dyDescent="0.3">
      <c r="A6037" s="943"/>
      <c r="B6037" s="943"/>
      <c r="C6037" s="943"/>
    </row>
    <row r="6038" spans="1:3" ht="16.95" customHeight="1" x14ac:dyDescent="0.3">
      <c r="A6038" s="943"/>
      <c r="B6038" s="943"/>
      <c r="C6038" s="943"/>
    </row>
    <row r="6039" spans="1:3" ht="16.95" customHeight="1" x14ac:dyDescent="0.3">
      <c r="A6039" s="943"/>
      <c r="B6039" s="943"/>
      <c r="C6039" s="943"/>
    </row>
    <row r="6040" spans="1:3" ht="16.95" customHeight="1" x14ac:dyDescent="0.3">
      <c r="A6040" s="943"/>
      <c r="B6040" s="943"/>
      <c r="C6040" s="943"/>
    </row>
    <row r="6041" spans="1:3" ht="16.95" customHeight="1" x14ac:dyDescent="0.3">
      <c r="A6041" s="943"/>
      <c r="B6041" s="943"/>
      <c r="C6041" s="943"/>
    </row>
    <row r="6042" spans="1:3" ht="16.95" customHeight="1" x14ac:dyDescent="0.3">
      <c r="A6042" s="943"/>
      <c r="B6042" s="943"/>
      <c r="C6042" s="943"/>
    </row>
    <row r="6043" spans="1:3" ht="16.95" customHeight="1" x14ac:dyDescent="0.3">
      <c r="A6043" s="943"/>
      <c r="B6043" s="943"/>
      <c r="C6043" s="943"/>
    </row>
    <row r="6044" spans="1:3" ht="16.95" customHeight="1" x14ac:dyDescent="0.3">
      <c r="A6044" s="943"/>
      <c r="B6044" s="943"/>
      <c r="C6044" s="943"/>
    </row>
    <row r="6045" spans="1:3" ht="16.95" customHeight="1" x14ac:dyDescent="0.3">
      <c r="A6045" s="943"/>
      <c r="B6045" s="943"/>
      <c r="C6045" s="943"/>
    </row>
    <row r="6046" spans="1:3" ht="16.95" customHeight="1" x14ac:dyDescent="0.3">
      <c r="A6046" s="943"/>
      <c r="B6046" s="943"/>
      <c r="C6046" s="943"/>
    </row>
    <row r="6047" spans="1:3" ht="16.95" customHeight="1" x14ac:dyDescent="0.3">
      <c r="A6047" s="943"/>
      <c r="B6047" s="943"/>
      <c r="C6047" s="943"/>
    </row>
    <row r="6048" spans="1:3" ht="16.95" customHeight="1" x14ac:dyDescent="0.3">
      <c r="A6048" s="943"/>
      <c r="B6048" s="943"/>
      <c r="C6048" s="943"/>
    </row>
    <row r="6049" spans="1:3" ht="16.95" customHeight="1" x14ac:dyDescent="0.3">
      <c r="A6049" s="943"/>
      <c r="B6049" s="943"/>
      <c r="C6049" s="943"/>
    </row>
    <row r="6050" spans="1:3" ht="16.95" customHeight="1" x14ac:dyDescent="0.3">
      <c r="A6050" s="943"/>
      <c r="B6050" s="943"/>
      <c r="C6050" s="943"/>
    </row>
    <row r="6051" spans="1:3" ht="16.95" customHeight="1" x14ac:dyDescent="0.3">
      <c r="A6051" s="943"/>
      <c r="B6051" s="943"/>
      <c r="C6051" s="943"/>
    </row>
    <row r="6052" spans="1:3" ht="16.95" customHeight="1" x14ac:dyDescent="0.3">
      <c r="A6052" s="943"/>
      <c r="B6052" s="943"/>
      <c r="C6052" s="943"/>
    </row>
    <row r="6053" spans="1:3" ht="16.95" customHeight="1" x14ac:dyDescent="0.3">
      <c r="A6053" s="943"/>
      <c r="B6053" s="943"/>
      <c r="C6053" s="943"/>
    </row>
    <row r="6054" spans="1:3" ht="16.95" customHeight="1" x14ac:dyDescent="0.3">
      <c r="A6054" s="943"/>
      <c r="B6054" s="943"/>
      <c r="C6054" s="943"/>
    </row>
    <row r="6055" spans="1:3" ht="16.95" customHeight="1" x14ac:dyDescent="0.3">
      <c r="A6055" s="943"/>
      <c r="B6055" s="943"/>
      <c r="C6055" s="943"/>
    </row>
    <row r="6056" spans="1:3" ht="16.95" customHeight="1" x14ac:dyDescent="0.3">
      <c r="A6056" s="943"/>
      <c r="B6056" s="943"/>
      <c r="C6056" s="943"/>
    </row>
    <row r="6057" spans="1:3" ht="16.95" customHeight="1" x14ac:dyDescent="0.3">
      <c r="A6057" s="943"/>
      <c r="B6057" s="943"/>
      <c r="C6057" s="943"/>
    </row>
    <row r="6058" spans="1:3" ht="16.95" customHeight="1" x14ac:dyDescent="0.3">
      <c r="A6058" s="943"/>
      <c r="B6058" s="943"/>
      <c r="C6058" s="943"/>
    </row>
    <row r="6059" spans="1:3" ht="16.95" customHeight="1" x14ac:dyDescent="0.3">
      <c r="A6059" s="943"/>
      <c r="B6059" s="943"/>
      <c r="C6059" s="943"/>
    </row>
    <row r="6060" spans="1:3" ht="16.95" customHeight="1" x14ac:dyDescent="0.3">
      <c r="A6060" s="943"/>
      <c r="B6060" s="943"/>
      <c r="C6060" s="943"/>
    </row>
    <row r="6061" spans="1:3" ht="16.95" customHeight="1" x14ac:dyDescent="0.3">
      <c r="A6061" s="943"/>
      <c r="B6061" s="943"/>
      <c r="C6061" s="943"/>
    </row>
    <row r="6062" spans="1:3" ht="16.95" customHeight="1" x14ac:dyDescent="0.3">
      <c r="A6062" s="943"/>
      <c r="B6062" s="943"/>
      <c r="C6062" s="943"/>
    </row>
    <row r="6063" spans="1:3" ht="16.95" customHeight="1" x14ac:dyDescent="0.3">
      <c r="A6063" s="943"/>
      <c r="B6063" s="943"/>
      <c r="C6063" s="943"/>
    </row>
    <row r="6064" spans="1:3" ht="16.95" customHeight="1" x14ac:dyDescent="0.3">
      <c r="A6064" s="943"/>
      <c r="B6064" s="943"/>
      <c r="C6064" s="943"/>
    </row>
    <row r="6065" spans="1:3" ht="16.95" customHeight="1" x14ac:dyDescent="0.3">
      <c r="A6065" s="943"/>
      <c r="B6065" s="943"/>
      <c r="C6065" s="943"/>
    </row>
    <row r="6066" spans="1:3" ht="16.95" customHeight="1" x14ac:dyDescent="0.3">
      <c r="A6066" s="943"/>
      <c r="B6066" s="943"/>
      <c r="C6066" s="943"/>
    </row>
    <row r="6067" spans="1:3" ht="16.95" customHeight="1" x14ac:dyDescent="0.3">
      <c r="A6067" s="943"/>
      <c r="B6067" s="943"/>
      <c r="C6067" s="943"/>
    </row>
    <row r="6068" spans="1:3" ht="16.95" customHeight="1" x14ac:dyDescent="0.3">
      <c r="A6068" s="943"/>
      <c r="B6068" s="943"/>
      <c r="C6068" s="943"/>
    </row>
    <row r="6069" spans="1:3" ht="16.95" customHeight="1" x14ac:dyDescent="0.3">
      <c r="A6069" s="943"/>
      <c r="B6069" s="943"/>
      <c r="C6069" s="943"/>
    </row>
    <row r="6070" spans="1:3" ht="16.95" customHeight="1" x14ac:dyDescent="0.3">
      <c r="A6070" s="943"/>
      <c r="B6070" s="943"/>
      <c r="C6070" s="943"/>
    </row>
    <row r="6071" spans="1:3" ht="16.95" customHeight="1" x14ac:dyDescent="0.3">
      <c r="A6071" s="943"/>
      <c r="B6071" s="943"/>
      <c r="C6071" s="943"/>
    </row>
    <row r="6072" spans="1:3" ht="16.95" customHeight="1" x14ac:dyDescent="0.3">
      <c r="A6072" s="943"/>
      <c r="B6072" s="943"/>
      <c r="C6072" s="943"/>
    </row>
    <row r="6073" spans="1:3" ht="16.95" customHeight="1" x14ac:dyDescent="0.3">
      <c r="A6073" s="943"/>
      <c r="B6073" s="943"/>
      <c r="C6073" s="943"/>
    </row>
    <row r="6074" spans="1:3" ht="16.95" customHeight="1" x14ac:dyDescent="0.3">
      <c r="A6074" s="943"/>
      <c r="B6074" s="943"/>
      <c r="C6074" s="943"/>
    </row>
    <row r="6075" spans="1:3" ht="16.95" customHeight="1" x14ac:dyDescent="0.3">
      <c r="A6075" s="943"/>
      <c r="B6075" s="943"/>
      <c r="C6075" s="943"/>
    </row>
    <row r="6076" spans="1:3" ht="16.95" customHeight="1" x14ac:dyDescent="0.3">
      <c r="A6076" s="943"/>
      <c r="B6076" s="943"/>
      <c r="C6076" s="943"/>
    </row>
    <row r="6077" spans="1:3" ht="16.95" customHeight="1" x14ac:dyDescent="0.3">
      <c r="A6077" s="943"/>
      <c r="B6077" s="943"/>
      <c r="C6077" s="943"/>
    </row>
    <row r="6078" spans="1:3" ht="16.95" customHeight="1" x14ac:dyDescent="0.3">
      <c r="A6078" s="943"/>
      <c r="B6078" s="943"/>
      <c r="C6078" s="943"/>
    </row>
    <row r="6079" spans="1:3" ht="16.95" customHeight="1" x14ac:dyDescent="0.3">
      <c r="A6079" s="943"/>
      <c r="B6079" s="943"/>
      <c r="C6079" s="943"/>
    </row>
    <row r="6080" spans="1:3" ht="16.95" customHeight="1" x14ac:dyDescent="0.3">
      <c r="A6080" s="943"/>
      <c r="B6080" s="943"/>
      <c r="C6080" s="943"/>
    </row>
    <row r="6081" spans="1:3" ht="16.95" customHeight="1" x14ac:dyDescent="0.3">
      <c r="A6081" s="943"/>
      <c r="B6081" s="943"/>
      <c r="C6081" s="943"/>
    </row>
    <row r="6082" spans="1:3" ht="16.95" customHeight="1" x14ac:dyDescent="0.3">
      <c r="A6082" s="943"/>
      <c r="B6082" s="943"/>
      <c r="C6082" s="943"/>
    </row>
    <row r="6083" spans="1:3" ht="16.95" customHeight="1" x14ac:dyDescent="0.3">
      <c r="A6083" s="943"/>
      <c r="B6083" s="943"/>
      <c r="C6083" s="943"/>
    </row>
    <row r="6084" spans="1:3" ht="16.95" customHeight="1" x14ac:dyDescent="0.3">
      <c r="A6084" s="943"/>
      <c r="B6084" s="943"/>
      <c r="C6084" s="943"/>
    </row>
    <row r="6085" spans="1:3" ht="16.95" customHeight="1" x14ac:dyDescent="0.3">
      <c r="A6085" s="943"/>
      <c r="B6085" s="943"/>
      <c r="C6085" s="943"/>
    </row>
    <row r="6086" spans="1:3" ht="16.95" customHeight="1" x14ac:dyDescent="0.3">
      <c r="A6086" s="943"/>
      <c r="B6086" s="943"/>
      <c r="C6086" s="943"/>
    </row>
    <row r="6087" spans="1:3" ht="16.95" customHeight="1" x14ac:dyDescent="0.3">
      <c r="A6087" s="943"/>
      <c r="B6087" s="943"/>
      <c r="C6087" s="943"/>
    </row>
    <row r="6088" spans="1:3" ht="16.95" customHeight="1" x14ac:dyDescent="0.3">
      <c r="A6088" s="943"/>
      <c r="B6088" s="943"/>
      <c r="C6088" s="943"/>
    </row>
    <row r="6089" spans="1:3" ht="16.95" customHeight="1" x14ac:dyDescent="0.3">
      <c r="A6089" s="943"/>
      <c r="B6089" s="943"/>
      <c r="C6089" s="943"/>
    </row>
    <row r="6090" spans="1:3" ht="16.95" customHeight="1" x14ac:dyDescent="0.3">
      <c r="A6090" s="943"/>
      <c r="B6090" s="943"/>
      <c r="C6090" s="943"/>
    </row>
    <row r="6091" spans="1:3" ht="16.95" customHeight="1" x14ac:dyDescent="0.3">
      <c r="A6091" s="943"/>
      <c r="B6091" s="943"/>
      <c r="C6091" s="943"/>
    </row>
    <row r="6092" spans="1:3" ht="16.95" customHeight="1" x14ac:dyDescent="0.3">
      <c r="A6092" s="943"/>
      <c r="B6092" s="943"/>
      <c r="C6092" s="943"/>
    </row>
    <row r="6093" spans="1:3" ht="16.95" customHeight="1" x14ac:dyDescent="0.3">
      <c r="A6093" s="943"/>
      <c r="B6093" s="943"/>
      <c r="C6093" s="943"/>
    </row>
    <row r="6094" spans="1:3" ht="16.95" customHeight="1" x14ac:dyDescent="0.3">
      <c r="A6094" s="943"/>
      <c r="B6094" s="943"/>
      <c r="C6094" s="943"/>
    </row>
    <row r="6095" spans="1:3" ht="16.95" customHeight="1" x14ac:dyDescent="0.3">
      <c r="A6095" s="943"/>
      <c r="B6095" s="943"/>
      <c r="C6095" s="943"/>
    </row>
    <row r="6096" spans="1:3" ht="16.95" customHeight="1" x14ac:dyDescent="0.3">
      <c r="A6096" s="943"/>
      <c r="B6096" s="943"/>
      <c r="C6096" s="943"/>
    </row>
    <row r="6097" spans="1:3" ht="16.95" customHeight="1" x14ac:dyDescent="0.3">
      <c r="A6097" s="943"/>
      <c r="B6097" s="943"/>
      <c r="C6097" s="943"/>
    </row>
    <row r="6098" spans="1:3" ht="16.95" customHeight="1" x14ac:dyDescent="0.3">
      <c r="A6098" s="943"/>
      <c r="B6098" s="943"/>
      <c r="C6098" s="943"/>
    </row>
    <row r="6099" spans="1:3" ht="16.95" customHeight="1" x14ac:dyDescent="0.3">
      <c r="A6099" s="943"/>
      <c r="B6099" s="943"/>
      <c r="C6099" s="943"/>
    </row>
    <row r="6100" spans="1:3" ht="16.95" customHeight="1" x14ac:dyDescent="0.3">
      <c r="A6100" s="943"/>
      <c r="B6100" s="943"/>
      <c r="C6100" s="943"/>
    </row>
    <row r="6101" spans="1:3" ht="16.95" customHeight="1" x14ac:dyDescent="0.3">
      <c r="A6101" s="943"/>
      <c r="B6101" s="943"/>
      <c r="C6101" s="943"/>
    </row>
    <row r="6102" spans="1:3" ht="16.95" customHeight="1" x14ac:dyDescent="0.3">
      <c r="A6102" s="943"/>
      <c r="B6102" s="943"/>
      <c r="C6102" s="943"/>
    </row>
    <row r="6103" spans="1:3" ht="16.95" customHeight="1" x14ac:dyDescent="0.3">
      <c r="A6103" s="943"/>
      <c r="B6103" s="943"/>
      <c r="C6103" s="943"/>
    </row>
    <row r="6104" spans="1:3" ht="16.95" customHeight="1" x14ac:dyDescent="0.3">
      <c r="A6104" s="943"/>
      <c r="B6104" s="943"/>
      <c r="C6104" s="943"/>
    </row>
    <row r="6105" spans="1:3" ht="16.95" customHeight="1" x14ac:dyDescent="0.3">
      <c r="A6105" s="943"/>
      <c r="B6105" s="943"/>
      <c r="C6105" s="943"/>
    </row>
    <row r="6106" spans="1:3" ht="16.95" customHeight="1" x14ac:dyDescent="0.3">
      <c r="A6106" s="943"/>
      <c r="B6106" s="943"/>
      <c r="C6106" s="943"/>
    </row>
    <row r="6107" spans="1:3" ht="16.95" customHeight="1" x14ac:dyDescent="0.3">
      <c r="A6107" s="943"/>
      <c r="B6107" s="943"/>
      <c r="C6107" s="943"/>
    </row>
    <row r="6108" spans="1:3" ht="16.95" customHeight="1" x14ac:dyDescent="0.3">
      <c r="A6108" s="943"/>
      <c r="B6108" s="943"/>
      <c r="C6108" s="943"/>
    </row>
    <row r="6109" spans="1:3" ht="16.95" customHeight="1" x14ac:dyDescent="0.3">
      <c r="A6109" s="943"/>
      <c r="B6109" s="943"/>
      <c r="C6109" s="943"/>
    </row>
    <row r="6110" spans="1:3" ht="16.95" customHeight="1" x14ac:dyDescent="0.3">
      <c r="A6110" s="943"/>
      <c r="B6110" s="943"/>
      <c r="C6110" s="943"/>
    </row>
    <row r="6111" spans="1:3" ht="16.95" customHeight="1" x14ac:dyDescent="0.3">
      <c r="A6111" s="943"/>
      <c r="B6111" s="943"/>
      <c r="C6111" s="943"/>
    </row>
    <row r="6112" spans="1:3" ht="16.95" customHeight="1" x14ac:dyDescent="0.3">
      <c r="A6112" s="943"/>
      <c r="B6112" s="943"/>
      <c r="C6112" s="943"/>
    </row>
    <row r="6113" spans="1:3" ht="16.95" customHeight="1" x14ac:dyDescent="0.3">
      <c r="A6113" s="943"/>
      <c r="B6113" s="943"/>
      <c r="C6113" s="943"/>
    </row>
    <row r="6114" spans="1:3" ht="16.95" customHeight="1" x14ac:dyDescent="0.3">
      <c r="A6114" s="943"/>
      <c r="B6114" s="943"/>
      <c r="C6114" s="943"/>
    </row>
    <row r="6115" spans="1:3" ht="16.95" customHeight="1" x14ac:dyDescent="0.3">
      <c r="A6115" s="943"/>
      <c r="B6115" s="943"/>
      <c r="C6115" s="943"/>
    </row>
    <row r="6116" spans="1:3" ht="16.95" customHeight="1" x14ac:dyDescent="0.3">
      <c r="A6116" s="943"/>
      <c r="B6116" s="943"/>
      <c r="C6116" s="943"/>
    </row>
    <row r="6117" spans="1:3" ht="16.95" customHeight="1" x14ac:dyDescent="0.3">
      <c r="A6117" s="943"/>
      <c r="B6117" s="943"/>
      <c r="C6117" s="943"/>
    </row>
    <row r="6118" spans="1:3" ht="16.95" customHeight="1" x14ac:dyDescent="0.3">
      <c r="A6118" s="943"/>
      <c r="B6118" s="943"/>
      <c r="C6118" s="943"/>
    </row>
    <row r="6119" spans="1:3" ht="16.95" customHeight="1" x14ac:dyDescent="0.3">
      <c r="A6119" s="943"/>
      <c r="B6119" s="943"/>
      <c r="C6119" s="943"/>
    </row>
    <row r="6120" spans="1:3" ht="16.95" customHeight="1" x14ac:dyDescent="0.3">
      <c r="A6120" s="943"/>
      <c r="B6120" s="943"/>
      <c r="C6120" s="943"/>
    </row>
    <row r="6121" spans="1:3" ht="16.95" customHeight="1" x14ac:dyDescent="0.3">
      <c r="A6121" s="943"/>
      <c r="B6121" s="943"/>
      <c r="C6121" s="943"/>
    </row>
    <row r="6122" spans="1:3" ht="16.95" customHeight="1" x14ac:dyDescent="0.3">
      <c r="A6122" s="943"/>
      <c r="B6122" s="943"/>
      <c r="C6122" s="943"/>
    </row>
    <row r="6123" spans="1:3" ht="16.95" customHeight="1" x14ac:dyDescent="0.3">
      <c r="A6123" s="943"/>
      <c r="B6123" s="943"/>
      <c r="C6123" s="943"/>
    </row>
    <row r="6124" spans="1:3" ht="16.95" customHeight="1" x14ac:dyDescent="0.3">
      <c r="A6124" s="943"/>
      <c r="B6124" s="943"/>
      <c r="C6124" s="943"/>
    </row>
    <row r="6125" spans="1:3" ht="16.95" customHeight="1" x14ac:dyDescent="0.3">
      <c r="A6125" s="943"/>
      <c r="B6125" s="943"/>
      <c r="C6125" s="943"/>
    </row>
    <row r="6126" spans="1:3" ht="16.95" customHeight="1" x14ac:dyDescent="0.3">
      <c r="A6126" s="943"/>
      <c r="B6126" s="943"/>
      <c r="C6126" s="943"/>
    </row>
    <row r="6127" spans="1:3" ht="16.95" customHeight="1" x14ac:dyDescent="0.3">
      <c r="A6127" s="943"/>
      <c r="B6127" s="943"/>
      <c r="C6127" s="943"/>
    </row>
    <row r="6128" spans="1:3" ht="16.95" customHeight="1" x14ac:dyDescent="0.3">
      <c r="A6128" s="943"/>
      <c r="B6128" s="943"/>
      <c r="C6128" s="943"/>
    </row>
    <row r="6129" spans="1:3" ht="16.95" customHeight="1" x14ac:dyDescent="0.3">
      <c r="A6129" s="943"/>
      <c r="B6129" s="943"/>
      <c r="C6129" s="943"/>
    </row>
    <row r="6130" spans="1:3" ht="16.95" customHeight="1" x14ac:dyDescent="0.3">
      <c r="A6130" s="943"/>
      <c r="B6130" s="943"/>
      <c r="C6130" s="943"/>
    </row>
    <row r="6131" spans="1:3" ht="16.95" customHeight="1" x14ac:dyDescent="0.3">
      <c r="A6131" s="943"/>
      <c r="B6131" s="943"/>
      <c r="C6131" s="943"/>
    </row>
    <row r="6132" spans="1:3" ht="16.95" customHeight="1" x14ac:dyDescent="0.3">
      <c r="A6132" s="943"/>
      <c r="B6132" s="943"/>
      <c r="C6132" s="943"/>
    </row>
    <row r="6133" spans="1:3" ht="16.95" customHeight="1" x14ac:dyDescent="0.3">
      <c r="A6133" s="943"/>
      <c r="B6133" s="943"/>
      <c r="C6133" s="943"/>
    </row>
    <row r="6134" spans="1:3" ht="16.95" customHeight="1" x14ac:dyDescent="0.3">
      <c r="A6134" s="943"/>
      <c r="B6134" s="943"/>
      <c r="C6134" s="943"/>
    </row>
    <row r="6135" spans="1:3" ht="16.95" customHeight="1" x14ac:dyDescent="0.3">
      <c r="A6135" s="943"/>
      <c r="B6135" s="943"/>
      <c r="C6135" s="943"/>
    </row>
    <row r="6136" spans="1:3" ht="16.95" customHeight="1" x14ac:dyDescent="0.3">
      <c r="A6136" s="943"/>
      <c r="B6136" s="943"/>
      <c r="C6136" s="943"/>
    </row>
    <row r="6137" spans="1:3" ht="16.95" customHeight="1" x14ac:dyDescent="0.3">
      <c r="A6137" s="943"/>
      <c r="B6137" s="943"/>
      <c r="C6137" s="943"/>
    </row>
    <row r="6138" spans="1:3" ht="16.95" customHeight="1" x14ac:dyDescent="0.3">
      <c r="A6138" s="943"/>
      <c r="B6138" s="943"/>
      <c r="C6138" s="943"/>
    </row>
    <row r="6139" spans="1:3" ht="16.95" customHeight="1" x14ac:dyDescent="0.3">
      <c r="A6139" s="943"/>
      <c r="B6139" s="943"/>
      <c r="C6139" s="943"/>
    </row>
    <row r="6140" spans="1:3" ht="16.95" customHeight="1" x14ac:dyDescent="0.3">
      <c r="A6140" s="943"/>
      <c r="B6140" s="943"/>
      <c r="C6140" s="943"/>
    </row>
    <row r="6141" spans="1:3" ht="16.95" customHeight="1" x14ac:dyDescent="0.3">
      <c r="A6141" s="943"/>
      <c r="B6141" s="943"/>
      <c r="C6141" s="943"/>
    </row>
    <row r="6142" spans="1:3" ht="16.95" customHeight="1" x14ac:dyDescent="0.3">
      <c r="A6142" s="943"/>
      <c r="B6142" s="943"/>
      <c r="C6142" s="943"/>
    </row>
    <row r="6143" spans="1:3" ht="16.95" customHeight="1" x14ac:dyDescent="0.3">
      <c r="A6143" s="943"/>
      <c r="B6143" s="943"/>
      <c r="C6143" s="943"/>
    </row>
    <row r="6144" spans="1:3" ht="16.95" customHeight="1" x14ac:dyDescent="0.3">
      <c r="A6144" s="943"/>
      <c r="B6144" s="943"/>
      <c r="C6144" s="943"/>
    </row>
    <row r="6145" spans="1:3" ht="16.95" customHeight="1" x14ac:dyDescent="0.3">
      <c r="A6145" s="943"/>
      <c r="B6145" s="943"/>
      <c r="C6145" s="943"/>
    </row>
    <row r="6146" spans="1:3" ht="16.95" customHeight="1" x14ac:dyDescent="0.3">
      <c r="A6146" s="943"/>
      <c r="B6146" s="943"/>
      <c r="C6146" s="943"/>
    </row>
    <row r="6147" spans="1:3" ht="16.95" customHeight="1" x14ac:dyDescent="0.3">
      <c r="A6147" s="943"/>
      <c r="B6147" s="943"/>
      <c r="C6147" s="943"/>
    </row>
    <row r="6148" spans="1:3" ht="16.95" customHeight="1" x14ac:dyDescent="0.3">
      <c r="A6148" s="943"/>
      <c r="B6148" s="943"/>
      <c r="C6148" s="943"/>
    </row>
    <row r="6149" spans="1:3" ht="16.95" customHeight="1" x14ac:dyDescent="0.3">
      <c r="A6149" s="943"/>
      <c r="B6149" s="943"/>
      <c r="C6149" s="943"/>
    </row>
    <row r="6150" spans="1:3" ht="16.95" customHeight="1" x14ac:dyDescent="0.3">
      <c r="A6150" s="943"/>
      <c r="B6150" s="943"/>
      <c r="C6150" s="943"/>
    </row>
    <row r="6151" spans="1:3" ht="16.95" customHeight="1" x14ac:dyDescent="0.3">
      <c r="A6151" s="943"/>
      <c r="B6151" s="943"/>
      <c r="C6151" s="943"/>
    </row>
    <row r="6152" spans="1:3" ht="16.95" customHeight="1" x14ac:dyDescent="0.3">
      <c r="A6152" s="943"/>
      <c r="B6152" s="943"/>
      <c r="C6152" s="943"/>
    </row>
    <row r="6153" spans="1:3" ht="16.95" customHeight="1" x14ac:dyDescent="0.3">
      <c r="A6153" s="943"/>
      <c r="B6153" s="943"/>
      <c r="C6153" s="943"/>
    </row>
    <row r="6154" spans="1:3" ht="16.95" customHeight="1" x14ac:dyDescent="0.3">
      <c r="A6154" s="943"/>
      <c r="B6154" s="943"/>
      <c r="C6154" s="943"/>
    </row>
    <row r="6155" spans="1:3" ht="16.95" customHeight="1" x14ac:dyDescent="0.3">
      <c r="A6155" s="943"/>
      <c r="B6155" s="943"/>
      <c r="C6155" s="943"/>
    </row>
    <row r="6156" spans="1:3" ht="16.95" customHeight="1" x14ac:dyDescent="0.3">
      <c r="A6156" s="943"/>
      <c r="B6156" s="943"/>
      <c r="C6156" s="943"/>
    </row>
    <row r="6157" spans="1:3" ht="16.95" customHeight="1" x14ac:dyDescent="0.3">
      <c r="A6157" s="943"/>
      <c r="B6157" s="943"/>
      <c r="C6157" s="943"/>
    </row>
    <row r="6158" spans="1:3" ht="16.95" customHeight="1" x14ac:dyDescent="0.3">
      <c r="A6158" s="943"/>
      <c r="B6158" s="943"/>
      <c r="C6158" s="943"/>
    </row>
    <row r="6159" spans="1:3" ht="16.95" customHeight="1" x14ac:dyDescent="0.3">
      <c r="A6159" s="943"/>
      <c r="B6159" s="943"/>
      <c r="C6159" s="943"/>
    </row>
    <row r="6160" spans="1:3" ht="16.95" customHeight="1" x14ac:dyDescent="0.3">
      <c r="A6160" s="943"/>
      <c r="B6160" s="943"/>
      <c r="C6160" s="943"/>
    </row>
    <row r="6161" spans="1:3" ht="16.95" customHeight="1" x14ac:dyDescent="0.3">
      <c r="A6161" s="943"/>
      <c r="B6161" s="943"/>
      <c r="C6161" s="943"/>
    </row>
    <row r="6162" spans="1:3" ht="16.95" customHeight="1" x14ac:dyDescent="0.3">
      <c r="A6162" s="943"/>
      <c r="B6162" s="943"/>
      <c r="C6162" s="943"/>
    </row>
    <row r="6163" spans="1:3" ht="16.95" customHeight="1" x14ac:dyDescent="0.3">
      <c r="A6163" s="943"/>
      <c r="B6163" s="943"/>
      <c r="C6163" s="943"/>
    </row>
    <row r="6164" spans="1:3" ht="16.95" customHeight="1" x14ac:dyDescent="0.3">
      <c r="A6164" s="943"/>
      <c r="B6164" s="943"/>
      <c r="C6164" s="943"/>
    </row>
    <row r="6165" spans="1:3" ht="16.95" customHeight="1" x14ac:dyDescent="0.3">
      <c r="A6165" s="943"/>
      <c r="B6165" s="943"/>
      <c r="C6165" s="943"/>
    </row>
    <row r="6166" spans="1:3" ht="16.95" customHeight="1" x14ac:dyDescent="0.3">
      <c r="A6166" s="943"/>
      <c r="B6166" s="943"/>
      <c r="C6166" s="943"/>
    </row>
    <row r="6167" spans="1:3" ht="16.95" customHeight="1" x14ac:dyDescent="0.3">
      <c r="A6167" s="943"/>
      <c r="B6167" s="943"/>
      <c r="C6167" s="943"/>
    </row>
    <row r="6168" spans="1:3" ht="16.95" customHeight="1" x14ac:dyDescent="0.3">
      <c r="A6168" s="943"/>
      <c r="B6168" s="943"/>
      <c r="C6168" s="943"/>
    </row>
    <row r="6169" spans="1:3" ht="16.95" customHeight="1" x14ac:dyDescent="0.3">
      <c r="A6169" s="943"/>
      <c r="B6169" s="943"/>
      <c r="C6169" s="943"/>
    </row>
    <row r="6170" spans="1:3" ht="16.95" customHeight="1" x14ac:dyDescent="0.3">
      <c r="A6170" s="943"/>
      <c r="B6170" s="943"/>
      <c r="C6170" s="943"/>
    </row>
    <row r="6171" spans="1:3" ht="16.95" customHeight="1" x14ac:dyDescent="0.3">
      <c r="A6171" s="943"/>
      <c r="B6171" s="943"/>
      <c r="C6171" s="943"/>
    </row>
    <row r="6172" spans="1:3" ht="16.95" customHeight="1" x14ac:dyDescent="0.3">
      <c r="A6172" s="943"/>
      <c r="B6172" s="943"/>
      <c r="C6172" s="943"/>
    </row>
    <row r="6173" spans="1:3" ht="16.95" customHeight="1" x14ac:dyDescent="0.3">
      <c r="A6173" s="943"/>
      <c r="B6173" s="943"/>
      <c r="C6173" s="943"/>
    </row>
    <row r="6174" spans="1:3" ht="16.95" customHeight="1" x14ac:dyDescent="0.3">
      <c r="A6174" s="943"/>
      <c r="B6174" s="943"/>
      <c r="C6174" s="943"/>
    </row>
    <row r="6175" spans="1:3" ht="16.95" customHeight="1" x14ac:dyDescent="0.3">
      <c r="A6175" s="943"/>
      <c r="B6175" s="943"/>
      <c r="C6175" s="943"/>
    </row>
    <row r="6176" spans="1:3" ht="16.95" customHeight="1" x14ac:dyDescent="0.3">
      <c r="A6176" s="943"/>
      <c r="B6176" s="943"/>
      <c r="C6176" s="943"/>
    </row>
    <row r="6177" spans="1:3" ht="16.95" customHeight="1" x14ac:dyDescent="0.3">
      <c r="A6177" s="943"/>
      <c r="B6177" s="943"/>
      <c r="C6177" s="943"/>
    </row>
    <row r="6178" spans="1:3" ht="16.95" customHeight="1" x14ac:dyDescent="0.3">
      <c r="A6178" s="943"/>
      <c r="B6178" s="943"/>
      <c r="C6178" s="943"/>
    </row>
    <row r="6179" spans="1:3" ht="16.95" customHeight="1" x14ac:dyDescent="0.3">
      <c r="A6179" s="943"/>
      <c r="B6179" s="943"/>
      <c r="C6179" s="943"/>
    </row>
    <row r="6180" spans="1:3" ht="16.95" customHeight="1" x14ac:dyDescent="0.3">
      <c r="A6180" s="943"/>
      <c r="B6180" s="943"/>
      <c r="C6180" s="943"/>
    </row>
    <row r="6181" spans="1:3" ht="16.95" customHeight="1" x14ac:dyDescent="0.3">
      <c r="A6181" s="943"/>
      <c r="B6181" s="943"/>
      <c r="C6181" s="943"/>
    </row>
    <row r="6182" spans="1:3" ht="16.95" customHeight="1" x14ac:dyDescent="0.3">
      <c r="A6182" s="943"/>
      <c r="B6182" s="943"/>
      <c r="C6182" s="943"/>
    </row>
    <row r="6183" spans="1:3" ht="16.95" customHeight="1" x14ac:dyDescent="0.3">
      <c r="A6183" s="943"/>
      <c r="B6183" s="943"/>
      <c r="C6183" s="943"/>
    </row>
    <row r="6184" spans="1:3" ht="16.95" customHeight="1" x14ac:dyDescent="0.3">
      <c r="A6184" s="943"/>
      <c r="B6184" s="943"/>
      <c r="C6184" s="943"/>
    </row>
    <row r="6185" spans="1:3" ht="16.95" customHeight="1" x14ac:dyDescent="0.3">
      <c r="A6185" s="943"/>
      <c r="B6185" s="943"/>
      <c r="C6185" s="943"/>
    </row>
    <row r="6186" spans="1:3" ht="16.95" customHeight="1" x14ac:dyDescent="0.3">
      <c r="A6186" s="943"/>
      <c r="B6186" s="943"/>
      <c r="C6186" s="943"/>
    </row>
    <row r="6187" spans="1:3" ht="16.95" customHeight="1" x14ac:dyDescent="0.3">
      <c r="A6187" s="943"/>
      <c r="B6187" s="943"/>
      <c r="C6187" s="943"/>
    </row>
    <row r="6188" spans="1:3" ht="16.95" customHeight="1" x14ac:dyDescent="0.3">
      <c r="A6188" s="943"/>
      <c r="B6188" s="943"/>
      <c r="C6188" s="943"/>
    </row>
    <row r="6189" spans="1:3" ht="16.95" customHeight="1" x14ac:dyDescent="0.3">
      <c r="A6189" s="943"/>
      <c r="B6189" s="943"/>
      <c r="C6189" s="943"/>
    </row>
    <row r="6190" spans="1:3" ht="16.95" customHeight="1" x14ac:dyDescent="0.3">
      <c r="A6190" s="943"/>
      <c r="B6190" s="943"/>
      <c r="C6190" s="943"/>
    </row>
    <row r="6191" spans="1:3" ht="16.95" customHeight="1" x14ac:dyDescent="0.3">
      <c r="A6191" s="943"/>
      <c r="B6191" s="943"/>
      <c r="C6191" s="943"/>
    </row>
    <row r="6192" spans="1:3" ht="16.95" customHeight="1" x14ac:dyDescent="0.3">
      <c r="A6192" s="943"/>
      <c r="B6192" s="943"/>
      <c r="C6192" s="943"/>
    </row>
    <row r="6193" spans="1:3" ht="16.95" customHeight="1" x14ac:dyDescent="0.3">
      <c r="A6193" s="943"/>
      <c r="B6193" s="943"/>
      <c r="C6193" s="943"/>
    </row>
    <row r="6194" spans="1:3" ht="16.95" customHeight="1" x14ac:dyDescent="0.3">
      <c r="A6194" s="943"/>
      <c r="B6194" s="943"/>
      <c r="C6194" s="943"/>
    </row>
    <row r="6195" spans="1:3" ht="16.95" customHeight="1" x14ac:dyDescent="0.3">
      <c r="A6195" s="943"/>
      <c r="B6195" s="943"/>
      <c r="C6195" s="943"/>
    </row>
    <row r="6196" spans="1:3" ht="16.95" customHeight="1" x14ac:dyDescent="0.3">
      <c r="A6196" s="943"/>
      <c r="B6196" s="943"/>
      <c r="C6196" s="943"/>
    </row>
    <row r="6197" spans="1:3" ht="16.95" customHeight="1" x14ac:dyDescent="0.3">
      <c r="A6197" s="943"/>
      <c r="B6197" s="943"/>
      <c r="C6197" s="943"/>
    </row>
    <row r="6198" spans="1:3" ht="16.95" customHeight="1" x14ac:dyDescent="0.3">
      <c r="A6198" s="943"/>
      <c r="B6198" s="943"/>
      <c r="C6198" s="943"/>
    </row>
    <row r="6199" spans="1:3" ht="16.95" customHeight="1" x14ac:dyDescent="0.3">
      <c r="A6199" s="943"/>
      <c r="B6199" s="943"/>
      <c r="C6199" s="943"/>
    </row>
    <row r="6200" spans="1:3" ht="16.95" customHeight="1" x14ac:dyDescent="0.3">
      <c r="A6200" s="943"/>
      <c r="B6200" s="943"/>
      <c r="C6200" s="943"/>
    </row>
    <row r="6201" spans="1:3" ht="16.95" customHeight="1" x14ac:dyDescent="0.3">
      <c r="A6201" s="943"/>
      <c r="B6201" s="943"/>
      <c r="C6201" s="943"/>
    </row>
    <row r="6202" spans="1:3" ht="16.95" customHeight="1" x14ac:dyDescent="0.3">
      <c r="A6202" s="943"/>
      <c r="B6202" s="943"/>
      <c r="C6202" s="943"/>
    </row>
    <row r="6203" spans="1:3" ht="16.95" customHeight="1" x14ac:dyDescent="0.3">
      <c r="A6203" s="943"/>
      <c r="B6203" s="943"/>
      <c r="C6203" s="943"/>
    </row>
    <row r="6204" spans="1:3" ht="16.95" customHeight="1" x14ac:dyDescent="0.3">
      <c r="A6204" s="943"/>
      <c r="B6204" s="943"/>
      <c r="C6204" s="943"/>
    </row>
    <row r="6205" spans="1:3" ht="16.95" customHeight="1" x14ac:dyDescent="0.3">
      <c r="A6205" s="943"/>
      <c r="B6205" s="943"/>
      <c r="C6205" s="943"/>
    </row>
    <row r="6206" spans="1:3" ht="16.95" customHeight="1" x14ac:dyDescent="0.3">
      <c r="A6206" s="943"/>
      <c r="B6206" s="943"/>
      <c r="C6206" s="943"/>
    </row>
    <row r="6207" spans="1:3" ht="16.95" customHeight="1" x14ac:dyDescent="0.3">
      <c r="A6207" s="943"/>
      <c r="B6207" s="943"/>
      <c r="C6207" s="943"/>
    </row>
    <row r="6208" spans="1:3" ht="16.95" customHeight="1" x14ac:dyDescent="0.3">
      <c r="A6208" s="943"/>
      <c r="B6208" s="943"/>
      <c r="C6208" s="943"/>
    </row>
    <row r="6209" spans="1:3" ht="16.95" customHeight="1" x14ac:dyDescent="0.3">
      <c r="A6209" s="943"/>
      <c r="B6209" s="943"/>
      <c r="C6209" s="943"/>
    </row>
    <row r="6210" spans="1:3" ht="16.95" customHeight="1" x14ac:dyDescent="0.3">
      <c r="A6210" s="943"/>
      <c r="B6210" s="943"/>
      <c r="C6210" s="943"/>
    </row>
    <row r="6211" spans="1:3" ht="16.95" customHeight="1" x14ac:dyDescent="0.3">
      <c r="A6211" s="943"/>
      <c r="B6211" s="943"/>
      <c r="C6211" s="943"/>
    </row>
    <row r="6212" spans="1:3" ht="16.95" customHeight="1" x14ac:dyDescent="0.3">
      <c r="A6212" s="943"/>
      <c r="B6212" s="943"/>
      <c r="C6212" s="943"/>
    </row>
    <row r="6213" spans="1:3" ht="16.95" customHeight="1" x14ac:dyDescent="0.3">
      <c r="A6213" s="943"/>
      <c r="B6213" s="943"/>
      <c r="C6213" s="943"/>
    </row>
    <row r="6214" spans="1:3" ht="16.95" customHeight="1" x14ac:dyDescent="0.3">
      <c r="A6214" s="943"/>
      <c r="B6214" s="943"/>
      <c r="C6214" s="943"/>
    </row>
    <row r="6215" spans="1:3" ht="16.95" customHeight="1" x14ac:dyDescent="0.3">
      <c r="A6215" s="943"/>
      <c r="B6215" s="943"/>
      <c r="C6215" s="943"/>
    </row>
    <row r="6216" spans="1:3" ht="16.95" customHeight="1" x14ac:dyDescent="0.3">
      <c r="A6216" s="943"/>
      <c r="B6216" s="943"/>
      <c r="C6216" s="943"/>
    </row>
    <row r="6217" spans="1:3" ht="16.95" customHeight="1" x14ac:dyDescent="0.3">
      <c r="A6217" s="943"/>
      <c r="B6217" s="943"/>
      <c r="C6217" s="943"/>
    </row>
    <row r="6218" spans="1:3" ht="16.95" customHeight="1" x14ac:dyDescent="0.3">
      <c r="A6218" s="943"/>
      <c r="B6218" s="943"/>
      <c r="C6218" s="943"/>
    </row>
    <row r="6219" spans="1:3" ht="16.95" customHeight="1" x14ac:dyDescent="0.3">
      <c r="A6219" s="943"/>
      <c r="B6219" s="943"/>
      <c r="C6219" s="943"/>
    </row>
    <row r="6220" spans="1:3" ht="16.95" customHeight="1" x14ac:dyDescent="0.3">
      <c r="A6220" s="943"/>
      <c r="B6220" s="943"/>
      <c r="C6220" s="943"/>
    </row>
    <row r="6221" spans="1:3" ht="16.95" customHeight="1" x14ac:dyDescent="0.3">
      <c r="A6221" s="943"/>
      <c r="B6221" s="943"/>
      <c r="C6221" s="943"/>
    </row>
    <row r="6222" spans="1:3" ht="16.95" customHeight="1" x14ac:dyDescent="0.3">
      <c r="A6222" s="943"/>
      <c r="B6222" s="943"/>
      <c r="C6222" s="943"/>
    </row>
    <row r="6223" spans="1:3" ht="16.95" customHeight="1" x14ac:dyDescent="0.3">
      <c r="A6223" s="943"/>
      <c r="B6223" s="943"/>
      <c r="C6223" s="943"/>
    </row>
    <row r="6224" spans="1:3" ht="16.95" customHeight="1" x14ac:dyDescent="0.3">
      <c r="A6224" s="943"/>
      <c r="B6224" s="943"/>
      <c r="C6224" s="943"/>
    </row>
    <row r="6225" spans="1:3" ht="16.95" customHeight="1" x14ac:dyDescent="0.3">
      <c r="A6225" s="943"/>
      <c r="B6225" s="943"/>
      <c r="C6225" s="943"/>
    </row>
    <row r="6226" spans="1:3" ht="16.95" customHeight="1" x14ac:dyDescent="0.3">
      <c r="A6226" s="943"/>
      <c r="B6226" s="943"/>
      <c r="C6226" s="943"/>
    </row>
    <row r="6227" spans="1:3" ht="16.95" customHeight="1" x14ac:dyDescent="0.3">
      <c r="A6227" s="943"/>
      <c r="B6227" s="943"/>
      <c r="C6227" s="943"/>
    </row>
    <row r="6228" spans="1:3" ht="16.95" customHeight="1" x14ac:dyDescent="0.3">
      <c r="A6228" s="943"/>
      <c r="B6228" s="943"/>
      <c r="C6228" s="943"/>
    </row>
    <row r="6229" spans="1:3" ht="16.95" customHeight="1" x14ac:dyDescent="0.3">
      <c r="A6229" s="943"/>
      <c r="B6229" s="943"/>
      <c r="C6229" s="943"/>
    </row>
    <row r="6230" spans="1:3" ht="16.95" customHeight="1" x14ac:dyDescent="0.3">
      <c r="A6230" s="943"/>
      <c r="B6230" s="943"/>
      <c r="C6230" s="943"/>
    </row>
    <row r="6231" spans="1:3" ht="16.95" customHeight="1" x14ac:dyDescent="0.3">
      <c r="A6231" s="943"/>
      <c r="B6231" s="943"/>
      <c r="C6231" s="943"/>
    </row>
    <row r="6232" spans="1:3" ht="16.95" customHeight="1" x14ac:dyDescent="0.3">
      <c r="A6232" s="943"/>
      <c r="B6232" s="943"/>
      <c r="C6232" s="943"/>
    </row>
    <row r="6233" spans="1:3" ht="16.95" customHeight="1" x14ac:dyDescent="0.3">
      <c r="A6233" s="943"/>
      <c r="B6233" s="943"/>
      <c r="C6233" s="943"/>
    </row>
    <row r="6234" spans="1:3" ht="16.95" customHeight="1" x14ac:dyDescent="0.3">
      <c r="A6234" s="943"/>
      <c r="B6234" s="943"/>
      <c r="C6234" s="943"/>
    </row>
    <row r="6235" spans="1:3" ht="16.95" customHeight="1" x14ac:dyDescent="0.3">
      <c r="A6235" s="943"/>
      <c r="B6235" s="943"/>
      <c r="C6235" s="943"/>
    </row>
    <row r="6236" spans="1:3" ht="16.95" customHeight="1" x14ac:dyDescent="0.3">
      <c r="A6236" s="943"/>
      <c r="B6236" s="943"/>
      <c r="C6236" s="943"/>
    </row>
    <row r="6237" spans="1:3" ht="16.95" customHeight="1" x14ac:dyDescent="0.3">
      <c r="A6237" s="943"/>
      <c r="B6237" s="943"/>
      <c r="C6237" s="943"/>
    </row>
    <row r="6238" spans="1:3" ht="16.95" customHeight="1" x14ac:dyDescent="0.3">
      <c r="A6238" s="943"/>
      <c r="B6238" s="943"/>
      <c r="C6238" s="943"/>
    </row>
    <row r="6239" spans="1:3" ht="16.95" customHeight="1" x14ac:dyDescent="0.3">
      <c r="A6239" s="943"/>
      <c r="B6239" s="943"/>
      <c r="C6239" s="943"/>
    </row>
    <row r="6240" spans="1:3" ht="16.95" customHeight="1" x14ac:dyDescent="0.3">
      <c r="A6240" s="943"/>
      <c r="B6240" s="943"/>
      <c r="C6240" s="943"/>
    </row>
    <row r="6241" spans="1:3" ht="16.95" customHeight="1" x14ac:dyDescent="0.3">
      <c r="A6241" s="943"/>
      <c r="B6241" s="943"/>
      <c r="C6241" s="943"/>
    </row>
    <row r="6242" spans="1:3" ht="16.95" customHeight="1" x14ac:dyDescent="0.3">
      <c r="A6242" s="943"/>
      <c r="B6242" s="943"/>
      <c r="C6242" s="943"/>
    </row>
    <row r="6243" spans="1:3" ht="16.95" customHeight="1" x14ac:dyDescent="0.3">
      <c r="A6243" s="943"/>
      <c r="B6243" s="943"/>
      <c r="C6243" s="943"/>
    </row>
    <row r="6244" spans="1:3" ht="16.95" customHeight="1" x14ac:dyDescent="0.3">
      <c r="A6244" s="943"/>
      <c r="B6244" s="943"/>
      <c r="C6244" s="943"/>
    </row>
    <row r="6245" spans="1:3" ht="16.95" customHeight="1" x14ac:dyDescent="0.3">
      <c r="A6245" s="943"/>
      <c r="B6245" s="943"/>
      <c r="C6245" s="943"/>
    </row>
    <row r="6246" spans="1:3" ht="16.95" customHeight="1" x14ac:dyDescent="0.3">
      <c r="A6246" s="943"/>
      <c r="B6246" s="943"/>
      <c r="C6246" s="943"/>
    </row>
    <row r="6247" spans="1:3" ht="16.95" customHeight="1" x14ac:dyDescent="0.3">
      <c r="A6247" s="943"/>
      <c r="B6247" s="943"/>
      <c r="C6247" s="943"/>
    </row>
    <row r="6248" spans="1:3" ht="16.95" customHeight="1" x14ac:dyDescent="0.3">
      <c r="A6248" s="943"/>
      <c r="B6248" s="943"/>
      <c r="C6248" s="943"/>
    </row>
    <row r="6249" spans="1:3" ht="16.95" customHeight="1" x14ac:dyDescent="0.3">
      <c r="A6249" s="943"/>
      <c r="B6249" s="943"/>
      <c r="C6249" s="943"/>
    </row>
    <row r="6250" spans="1:3" ht="16.95" customHeight="1" x14ac:dyDescent="0.3">
      <c r="A6250" s="943"/>
      <c r="B6250" s="943"/>
      <c r="C6250" s="943"/>
    </row>
    <row r="6251" spans="1:3" ht="16.95" customHeight="1" x14ac:dyDescent="0.3">
      <c r="A6251" s="943"/>
      <c r="B6251" s="943"/>
      <c r="C6251" s="943"/>
    </row>
    <row r="6252" spans="1:3" ht="16.95" customHeight="1" x14ac:dyDescent="0.3">
      <c r="A6252" s="943"/>
      <c r="B6252" s="943"/>
      <c r="C6252" s="943"/>
    </row>
    <row r="6253" spans="1:3" ht="16.95" customHeight="1" x14ac:dyDescent="0.3">
      <c r="A6253" s="943"/>
      <c r="B6253" s="943"/>
      <c r="C6253" s="943"/>
    </row>
    <row r="6254" spans="1:3" ht="16.95" customHeight="1" x14ac:dyDescent="0.3">
      <c r="A6254" s="943"/>
      <c r="B6254" s="943"/>
      <c r="C6254" s="943"/>
    </row>
    <row r="6255" spans="1:3" ht="16.95" customHeight="1" x14ac:dyDescent="0.3">
      <c r="A6255" s="943"/>
      <c r="B6255" s="943"/>
      <c r="C6255" s="943"/>
    </row>
    <row r="6256" spans="1:3" ht="16.95" customHeight="1" x14ac:dyDescent="0.3">
      <c r="A6256" s="943"/>
      <c r="B6256" s="943"/>
      <c r="C6256" s="943"/>
    </row>
    <row r="6257" spans="1:3" ht="16.95" customHeight="1" x14ac:dyDescent="0.3">
      <c r="A6257" s="943"/>
      <c r="B6257" s="943"/>
      <c r="C6257" s="943"/>
    </row>
    <row r="6258" spans="1:3" ht="16.95" customHeight="1" x14ac:dyDescent="0.3">
      <c r="A6258" s="943"/>
      <c r="B6258" s="943"/>
      <c r="C6258" s="943"/>
    </row>
    <row r="6259" spans="1:3" ht="16.95" customHeight="1" x14ac:dyDescent="0.3">
      <c r="A6259" s="943"/>
      <c r="B6259" s="943"/>
      <c r="C6259" s="943"/>
    </row>
    <row r="6260" spans="1:3" ht="16.95" customHeight="1" x14ac:dyDescent="0.3">
      <c r="A6260" s="943"/>
      <c r="B6260" s="943"/>
      <c r="C6260" s="943"/>
    </row>
    <row r="6261" spans="1:3" ht="16.95" customHeight="1" x14ac:dyDescent="0.3">
      <c r="A6261" s="943"/>
      <c r="B6261" s="943"/>
      <c r="C6261" s="943"/>
    </row>
    <row r="6262" spans="1:3" ht="16.95" customHeight="1" x14ac:dyDescent="0.3">
      <c r="A6262" s="943"/>
      <c r="B6262" s="943"/>
      <c r="C6262" s="943"/>
    </row>
    <row r="6263" spans="1:3" ht="16.95" customHeight="1" x14ac:dyDescent="0.3">
      <c r="A6263" s="943"/>
      <c r="B6263" s="943"/>
      <c r="C6263" s="943"/>
    </row>
    <row r="6264" spans="1:3" ht="16.95" customHeight="1" x14ac:dyDescent="0.3">
      <c r="A6264" s="943"/>
      <c r="B6264" s="943"/>
      <c r="C6264" s="943"/>
    </row>
    <row r="6265" spans="1:3" ht="16.95" customHeight="1" x14ac:dyDescent="0.3">
      <c r="A6265" s="943"/>
      <c r="B6265" s="943"/>
      <c r="C6265" s="943"/>
    </row>
    <row r="6266" spans="1:3" ht="16.95" customHeight="1" x14ac:dyDescent="0.3">
      <c r="A6266" s="943"/>
      <c r="B6266" s="943"/>
      <c r="C6266" s="943"/>
    </row>
    <row r="6267" spans="1:3" ht="16.95" customHeight="1" x14ac:dyDescent="0.3">
      <c r="A6267" s="943"/>
      <c r="B6267" s="943"/>
      <c r="C6267" s="943"/>
    </row>
    <row r="6268" spans="1:3" ht="16.95" customHeight="1" x14ac:dyDescent="0.3">
      <c r="A6268" s="943"/>
      <c r="B6268" s="943"/>
      <c r="C6268" s="943"/>
    </row>
    <row r="6269" spans="1:3" ht="16.95" customHeight="1" x14ac:dyDescent="0.3">
      <c r="A6269" s="943"/>
      <c r="B6269" s="943"/>
      <c r="C6269" s="943"/>
    </row>
    <row r="6270" spans="1:3" ht="16.95" customHeight="1" x14ac:dyDescent="0.3">
      <c r="A6270" s="943"/>
      <c r="B6270" s="943"/>
      <c r="C6270" s="943"/>
    </row>
    <row r="6271" spans="1:3" ht="16.95" customHeight="1" x14ac:dyDescent="0.3">
      <c r="A6271" s="943"/>
      <c r="B6271" s="943"/>
      <c r="C6271" s="943"/>
    </row>
    <row r="6272" spans="1:3" ht="16.95" customHeight="1" x14ac:dyDescent="0.3">
      <c r="A6272" s="943"/>
      <c r="B6272" s="943"/>
      <c r="C6272" s="943"/>
    </row>
    <row r="6273" spans="1:3" ht="16.95" customHeight="1" x14ac:dyDescent="0.3">
      <c r="A6273" s="943"/>
      <c r="B6273" s="943"/>
      <c r="C6273" s="943"/>
    </row>
    <row r="6274" spans="1:3" ht="16.95" customHeight="1" x14ac:dyDescent="0.3">
      <c r="A6274" s="943"/>
      <c r="B6274" s="943"/>
      <c r="C6274" s="943"/>
    </row>
    <row r="6275" spans="1:3" ht="16.95" customHeight="1" x14ac:dyDescent="0.3">
      <c r="A6275" s="943"/>
      <c r="B6275" s="943"/>
      <c r="C6275" s="943"/>
    </row>
    <row r="6276" spans="1:3" ht="16.95" customHeight="1" x14ac:dyDescent="0.3">
      <c r="A6276" s="943"/>
      <c r="B6276" s="943"/>
      <c r="C6276" s="943"/>
    </row>
    <row r="6277" spans="1:3" ht="16.95" customHeight="1" x14ac:dyDescent="0.3">
      <c r="A6277" s="943"/>
      <c r="B6277" s="943"/>
      <c r="C6277" s="943"/>
    </row>
    <row r="6278" spans="1:3" ht="16.95" customHeight="1" x14ac:dyDescent="0.3">
      <c r="A6278" s="943"/>
      <c r="B6278" s="943"/>
      <c r="C6278" s="943"/>
    </row>
    <row r="6279" spans="1:3" ht="16.95" customHeight="1" x14ac:dyDescent="0.3">
      <c r="A6279" s="943"/>
      <c r="B6279" s="943"/>
      <c r="C6279" s="943"/>
    </row>
    <row r="6280" spans="1:3" ht="16.95" customHeight="1" x14ac:dyDescent="0.3">
      <c r="A6280" s="943"/>
      <c r="B6280" s="943"/>
      <c r="C6280" s="943"/>
    </row>
    <row r="6281" spans="1:3" ht="16.95" customHeight="1" x14ac:dyDescent="0.3">
      <c r="A6281" s="943"/>
      <c r="B6281" s="943"/>
      <c r="C6281" s="943"/>
    </row>
    <row r="6282" spans="1:3" ht="16.95" customHeight="1" x14ac:dyDescent="0.3">
      <c r="A6282" s="943"/>
      <c r="B6282" s="943"/>
      <c r="C6282" s="943"/>
    </row>
    <row r="6283" spans="1:3" ht="16.95" customHeight="1" x14ac:dyDescent="0.3">
      <c r="A6283" s="943"/>
      <c r="B6283" s="943"/>
      <c r="C6283" s="943"/>
    </row>
    <row r="6284" spans="1:3" ht="16.95" customHeight="1" x14ac:dyDescent="0.3">
      <c r="A6284" s="943"/>
      <c r="B6284" s="943"/>
      <c r="C6284" s="943"/>
    </row>
    <row r="6285" spans="1:3" ht="16.95" customHeight="1" x14ac:dyDescent="0.3">
      <c r="A6285" s="943"/>
      <c r="B6285" s="943"/>
      <c r="C6285" s="943"/>
    </row>
    <row r="6286" spans="1:3" ht="16.95" customHeight="1" x14ac:dyDescent="0.3">
      <c r="A6286" s="943"/>
      <c r="B6286" s="943"/>
      <c r="C6286" s="943"/>
    </row>
    <row r="6287" spans="1:3" ht="16.95" customHeight="1" x14ac:dyDescent="0.3">
      <c r="A6287" s="943"/>
      <c r="B6287" s="943"/>
      <c r="C6287" s="943"/>
    </row>
    <row r="6288" spans="1:3" ht="16.95" customHeight="1" x14ac:dyDescent="0.3">
      <c r="A6288" s="943"/>
      <c r="B6288" s="943"/>
      <c r="C6288" s="943"/>
    </row>
    <row r="6289" spans="1:3" ht="16.95" customHeight="1" x14ac:dyDescent="0.3">
      <c r="A6289" s="943"/>
      <c r="B6289" s="943"/>
      <c r="C6289" s="943"/>
    </row>
    <row r="6290" spans="1:3" ht="16.95" customHeight="1" x14ac:dyDescent="0.3">
      <c r="A6290" s="943"/>
      <c r="B6290" s="943"/>
      <c r="C6290" s="943"/>
    </row>
    <row r="6291" spans="1:3" ht="16.95" customHeight="1" x14ac:dyDescent="0.3">
      <c r="A6291" s="943"/>
      <c r="B6291" s="943"/>
      <c r="C6291" s="943"/>
    </row>
    <row r="6292" spans="1:3" ht="16.95" customHeight="1" x14ac:dyDescent="0.3">
      <c r="A6292" s="943"/>
      <c r="B6292" s="943"/>
      <c r="C6292" s="943"/>
    </row>
    <row r="6293" spans="1:3" ht="16.95" customHeight="1" x14ac:dyDescent="0.3">
      <c r="A6293" s="943"/>
      <c r="B6293" s="943"/>
      <c r="C6293" s="943"/>
    </row>
    <row r="6294" spans="1:3" ht="16.95" customHeight="1" x14ac:dyDescent="0.3">
      <c r="A6294" s="943"/>
      <c r="B6294" s="943"/>
      <c r="C6294" s="943"/>
    </row>
    <row r="6295" spans="1:3" ht="16.95" customHeight="1" x14ac:dyDescent="0.3">
      <c r="A6295" s="943"/>
      <c r="B6295" s="943"/>
      <c r="C6295" s="943"/>
    </row>
    <row r="6296" spans="1:3" ht="16.95" customHeight="1" x14ac:dyDescent="0.3">
      <c r="A6296" s="943"/>
      <c r="B6296" s="943"/>
      <c r="C6296" s="943"/>
    </row>
    <row r="6297" spans="1:3" ht="16.95" customHeight="1" x14ac:dyDescent="0.3">
      <c r="A6297" s="943"/>
      <c r="B6297" s="943"/>
      <c r="C6297" s="943"/>
    </row>
    <row r="6298" spans="1:3" ht="16.95" customHeight="1" x14ac:dyDescent="0.3">
      <c r="A6298" s="943"/>
      <c r="B6298" s="943"/>
      <c r="C6298" s="943"/>
    </row>
    <row r="6299" spans="1:3" ht="16.95" customHeight="1" x14ac:dyDescent="0.3">
      <c r="A6299" s="943"/>
      <c r="B6299" s="943"/>
      <c r="C6299" s="943"/>
    </row>
    <row r="6300" spans="1:3" ht="16.95" customHeight="1" x14ac:dyDescent="0.3">
      <c r="A6300" s="943"/>
      <c r="B6300" s="943"/>
      <c r="C6300" s="943"/>
    </row>
    <row r="6301" spans="1:3" ht="16.95" customHeight="1" x14ac:dyDescent="0.3">
      <c r="A6301" s="943"/>
      <c r="B6301" s="943"/>
      <c r="C6301" s="943"/>
    </row>
    <row r="6302" spans="1:3" ht="16.95" customHeight="1" x14ac:dyDescent="0.3">
      <c r="A6302" s="943"/>
      <c r="B6302" s="943"/>
      <c r="C6302" s="943"/>
    </row>
    <row r="6303" spans="1:3" ht="16.95" customHeight="1" x14ac:dyDescent="0.3">
      <c r="A6303" s="943"/>
      <c r="B6303" s="943"/>
      <c r="C6303" s="943"/>
    </row>
    <row r="6304" spans="1:3" ht="16.95" customHeight="1" x14ac:dyDescent="0.3">
      <c r="A6304" s="943"/>
      <c r="B6304" s="943"/>
      <c r="C6304" s="943"/>
    </row>
    <row r="6305" spans="1:3" ht="16.95" customHeight="1" x14ac:dyDescent="0.3">
      <c r="A6305" s="943"/>
      <c r="B6305" s="943"/>
      <c r="C6305" s="943"/>
    </row>
    <row r="6306" spans="1:3" ht="16.95" customHeight="1" x14ac:dyDescent="0.3">
      <c r="A6306" s="943"/>
      <c r="B6306" s="943"/>
      <c r="C6306" s="943"/>
    </row>
    <row r="6307" spans="1:3" ht="16.95" customHeight="1" x14ac:dyDescent="0.3">
      <c r="A6307" s="943"/>
      <c r="B6307" s="943"/>
      <c r="C6307" s="943"/>
    </row>
    <row r="6308" spans="1:3" ht="16.95" customHeight="1" x14ac:dyDescent="0.3">
      <c r="A6308" s="943"/>
      <c r="B6308" s="943"/>
      <c r="C6308" s="943"/>
    </row>
    <row r="6309" spans="1:3" ht="16.95" customHeight="1" x14ac:dyDescent="0.3">
      <c r="A6309" s="943"/>
      <c r="B6309" s="943"/>
      <c r="C6309" s="943"/>
    </row>
    <row r="6310" spans="1:3" ht="16.95" customHeight="1" x14ac:dyDescent="0.3">
      <c r="A6310" s="943"/>
      <c r="B6310" s="943"/>
      <c r="C6310" s="943"/>
    </row>
    <row r="6311" spans="1:3" ht="16.95" customHeight="1" x14ac:dyDescent="0.3">
      <c r="A6311" s="943"/>
      <c r="B6311" s="943"/>
      <c r="C6311" s="943"/>
    </row>
    <row r="6312" spans="1:3" ht="16.95" customHeight="1" x14ac:dyDescent="0.3">
      <c r="A6312" s="943"/>
      <c r="B6312" s="943"/>
      <c r="C6312" s="943"/>
    </row>
    <row r="6313" spans="1:3" ht="16.95" customHeight="1" x14ac:dyDescent="0.3">
      <c r="A6313" s="943"/>
      <c r="B6313" s="943"/>
      <c r="C6313" s="943"/>
    </row>
    <row r="6314" spans="1:3" ht="16.95" customHeight="1" x14ac:dyDescent="0.3">
      <c r="A6314" s="943"/>
      <c r="B6314" s="943"/>
      <c r="C6314" s="943"/>
    </row>
    <row r="6315" spans="1:3" ht="16.95" customHeight="1" x14ac:dyDescent="0.3">
      <c r="A6315" s="943"/>
      <c r="B6315" s="943"/>
      <c r="C6315" s="943"/>
    </row>
    <row r="6316" spans="1:3" ht="16.95" customHeight="1" x14ac:dyDescent="0.3">
      <c r="A6316" s="943"/>
      <c r="B6316" s="943"/>
      <c r="C6316" s="943"/>
    </row>
    <row r="6317" spans="1:3" ht="16.95" customHeight="1" x14ac:dyDescent="0.3">
      <c r="A6317" s="943"/>
      <c r="B6317" s="943"/>
      <c r="C6317" s="943"/>
    </row>
    <row r="6318" spans="1:3" ht="16.95" customHeight="1" x14ac:dyDescent="0.3">
      <c r="A6318" s="943"/>
      <c r="B6318" s="943"/>
      <c r="C6318" s="943"/>
    </row>
    <row r="6319" spans="1:3" ht="16.95" customHeight="1" x14ac:dyDescent="0.3">
      <c r="A6319" s="943"/>
      <c r="B6319" s="943"/>
      <c r="C6319" s="943"/>
    </row>
    <row r="6320" spans="1:3" ht="16.95" customHeight="1" x14ac:dyDescent="0.3">
      <c r="A6320" s="943"/>
      <c r="B6320" s="943"/>
      <c r="C6320" s="943"/>
    </row>
    <row r="6321" spans="1:3" ht="16.95" customHeight="1" x14ac:dyDescent="0.3">
      <c r="A6321" s="943"/>
      <c r="B6321" s="943"/>
      <c r="C6321" s="943"/>
    </row>
    <row r="6322" spans="1:3" ht="16.95" customHeight="1" x14ac:dyDescent="0.3">
      <c r="A6322" s="943"/>
      <c r="B6322" s="943"/>
      <c r="C6322" s="943"/>
    </row>
    <row r="6323" spans="1:3" ht="16.95" customHeight="1" x14ac:dyDescent="0.3">
      <c r="A6323" s="943"/>
      <c r="B6323" s="943"/>
      <c r="C6323" s="943"/>
    </row>
    <row r="6324" spans="1:3" ht="16.95" customHeight="1" x14ac:dyDescent="0.3">
      <c r="A6324" s="943"/>
      <c r="B6324" s="943"/>
      <c r="C6324" s="943"/>
    </row>
    <row r="6325" spans="1:3" ht="16.95" customHeight="1" x14ac:dyDescent="0.3">
      <c r="A6325" s="943"/>
      <c r="B6325" s="943"/>
      <c r="C6325" s="943"/>
    </row>
    <row r="6326" spans="1:3" ht="16.95" customHeight="1" x14ac:dyDescent="0.3">
      <c r="A6326" s="943"/>
      <c r="B6326" s="943"/>
      <c r="C6326" s="943"/>
    </row>
    <row r="6327" spans="1:3" ht="16.95" customHeight="1" x14ac:dyDescent="0.3">
      <c r="A6327" s="943"/>
      <c r="B6327" s="943"/>
      <c r="C6327" s="943"/>
    </row>
    <row r="6328" spans="1:3" ht="16.95" customHeight="1" x14ac:dyDescent="0.3">
      <c r="A6328" s="943"/>
      <c r="B6328" s="943"/>
      <c r="C6328" s="943"/>
    </row>
    <row r="6329" spans="1:3" ht="16.95" customHeight="1" x14ac:dyDescent="0.3">
      <c r="A6329" s="943"/>
      <c r="B6329" s="943"/>
      <c r="C6329" s="943"/>
    </row>
    <row r="6330" spans="1:3" ht="16.95" customHeight="1" x14ac:dyDescent="0.3">
      <c r="A6330" s="943"/>
      <c r="B6330" s="943"/>
      <c r="C6330" s="943"/>
    </row>
    <row r="6331" spans="1:3" ht="16.95" customHeight="1" x14ac:dyDescent="0.3">
      <c r="A6331" s="943"/>
      <c r="B6331" s="943"/>
      <c r="C6331" s="943"/>
    </row>
    <row r="6332" spans="1:3" ht="16.95" customHeight="1" x14ac:dyDescent="0.3">
      <c r="A6332" s="943"/>
      <c r="B6332" s="943"/>
      <c r="C6332" s="943"/>
    </row>
    <row r="6333" spans="1:3" ht="16.95" customHeight="1" x14ac:dyDescent="0.3">
      <c r="A6333" s="943"/>
      <c r="B6333" s="943"/>
      <c r="C6333" s="943"/>
    </row>
    <row r="6334" spans="1:3" ht="16.95" customHeight="1" x14ac:dyDescent="0.3">
      <c r="A6334" s="943"/>
      <c r="B6334" s="943"/>
      <c r="C6334" s="943"/>
    </row>
    <row r="6335" spans="1:3" ht="16.95" customHeight="1" x14ac:dyDescent="0.3">
      <c r="A6335" s="943"/>
      <c r="B6335" s="943"/>
      <c r="C6335" s="943"/>
    </row>
    <row r="6336" spans="1:3" ht="16.95" customHeight="1" x14ac:dyDescent="0.3">
      <c r="A6336" s="943"/>
      <c r="B6336" s="943"/>
      <c r="C6336" s="943"/>
    </row>
    <row r="6337" spans="1:3" ht="16.95" customHeight="1" x14ac:dyDescent="0.3">
      <c r="A6337" s="943"/>
      <c r="B6337" s="943"/>
      <c r="C6337" s="943"/>
    </row>
    <row r="6338" spans="1:3" ht="16.95" customHeight="1" x14ac:dyDescent="0.3">
      <c r="A6338" s="943"/>
      <c r="B6338" s="943"/>
      <c r="C6338" s="943"/>
    </row>
    <row r="6339" spans="1:3" ht="16.95" customHeight="1" x14ac:dyDescent="0.3">
      <c r="A6339" s="943"/>
      <c r="B6339" s="943"/>
      <c r="C6339" s="943"/>
    </row>
    <row r="6340" spans="1:3" ht="16.95" customHeight="1" x14ac:dyDescent="0.3">
      <c r="A6340" s="943"/>
      <c r="B6340" s="943"/>
      <c r="C6340" s="943"/>
    </row>
    <row r="6341" spans="1:3" ht="16.95" customHeight="1" x14ac:dyDescent="0.3">
      <c r="A6341" s="943"/>
      <c r="B6341" s="943"/>
      <c r="C6341" s="943"/>
    </row>
    <row r="6342" spans="1:3" ht="16.95" customHeight="1" x14ac:dyDescent="0.3">
      <c r="A6342" s="943"/>
      <c r="B6342" s="943"/>
      <c r="C6342" s="943"/>
    </row>
    <row r="6343" spans="1:3" ht="16.95" customHeight="1" x14ac:dyDescent="0.3">
      <c r="A6343" s="943"/>
      <c r="B6343" s="943"/>
      <c r="C6343" s="943"/>
    </row>
    <row r="6344" spans="1:3" ht="16.95" customHeight="1" x14ac:dyDescent="0.3">
      <c r="A6344" s="943"/>
      <c r="B6344" s="943"/>
      <c r="C6344" s="943"/>
    </row>
    <row r="6345" spans="1:3" ht="16.95" customHeight="1" x14ac:dyDescent="0.3">
      <c r="A6345" s="943"/>
      <c r="B6345" s="943"/>
      <c r="C6345" s="943"/>
    </row>
    <row r="6346" spans="1:3" ht="16.95" customHeight="1" x14ac:dyDescent="0.3">
      <c r="A6346" s="943"/>
      <c r="B6346" s="943"/>
      <c r="C6346" s="943"/>
    </row>
    <row r="6347" spans="1:3" ht="16.95" customHeight="1" x14ac:dyDescent="0.3">
      <c r="A6347" s="943"/>
      <c r="B6347" s="943"/>
      <c r="C6347" s="943"/>
    </row>
    <row r="6348" spans="1:3" ht="16.95" customHeight="1" x14ac:dyDescent="0.3">
      <c r="A6348" s="943"/>
      <c r="B6348" s="943"/>
      <c r="C6348" s="943"/>
    </row>
    <row r="6349" spans="1:3" ht="16.95" customHeight="1" x14ac:dyDescent="0.3">
      <c r="A6349" s="943"/>
      <c r="B6349" s="943"/>
      <c r="C6349" s="943"/>
    </row>
    <row r="6350" spans="1:3" ht="16.95" customHeight="1" x14ac:dyDescent="0.3">
      <c r="A6350" s="943"/>
      <c r="B6350" s="943"/>
      <c r="C6350" s="943"/>
    </row>
    <row r="6351" spans="1:3" ht="16.95" customHeight="1" x14ac:dyDescent="0.3">
      <c r="A6351" s="943"/>
      <c r="B6351" s="943"/>
      <c r="C6351" s="943"/>
    </row>
    <row r="6352" spans="1:3" ht="16.95" customHeight="1" x14ac:dyDescent="0.3">
      <c r="A6352" s="943"/>
      <c r="B6352" s="943"/>
      <c r="C6352" s="943"/>
    </row>
    <row r="6353" spans="1:3" ht="16.95" customHeight="1" x14ac:dyDescent="0.3">
      <c r="A6353" s="943"/>
      <c r="B6353" s="943"/>
      <c r="C6353" s="943"/>
    </row>
    <row r="6354" spans="1:3" ht="16.95" customHeight="1" x14ac:dyDescent="0.3">
      <c r="A6354" s="943"/>
      <c r="B6354" s="943"/>
      <c r="C6354" s="943"/>
    </row>
    <row r="6355" spans="1:3" ht="16.95" customHeight="1" x14ac:dyDescent="0.3">
      <c r="A6355" s="943"/>
      <c r="B6355" s="943"/>
      <c r="C6355" s="943"/>
    </row>
    <row r="6356" spans="1:3" ht="16.95" customHeight="1" x14ac:dyDescent="0.3">
      <c r="A6356" s="943"/>
      <c r="B6356" s="943"/>
      <c r="C6356" s="943"/>
    </row>
    <row r="6357" spans="1:3" ht="16.95" customHeight="1" x14ac:dyDescent="0.3">
      <c r="A6357" s="943"/>
      <c r="B6357" s="943"/>
      <c r="C6357" s="943"/>
    </row>
    <row r="6358" spans="1:3" ht="16.95" customHeight="1" x14ac:dyDescent="0.3">
      <c r="A6358" s="943"/>
      <c r="B6358" s="943"/>
      <c r="C6358" s="943"/>
    </row>
    <row r="6359" spans="1:3" ht="16.95" customHeight="1" x14ac:dyDescent="0.3">
      <c r="A6359" s="943"/>
      <c r="B6359" s="943"/>
      <c r="C6359" s="943"/>
    </row>
    <row r="6360" spans="1:3" ht="16.95" customHeight="1" x14ac:dyDescent="0.3">
      <c r="A6360" s="943"/>
      <c r="B6360" s="943"/>
      <c r="C6360" s="943"/>
    </row>
    <row r="6361" spans="1:3" ht="16.95" customHeight="1" x14ac:dyDescent="0.3">
      <c r="A6361" s="943"/>
      <c r="B6361" s="943"/>
      <c r="C6361" s="943"/>
    </row>
    <row r="6362" spans="1:3" ht="16.95" customHeight="1" x14ac:dyDescent="0.3">
      <c r="A6362" s="943"/>
      <c r="B6362" s="943"/>
      <c r="C6362" s="943"/>
    </row>
    <row r="6363" spans="1:3" ht="16.95" customHeight="1" x14ac:dyDescent="0.3">
      <c r="A6363" s="943"/>
      <c r="B6363" s="943"/>
      <c r="C6363" s="943"/>
    </row>
    <row r="6364" spans="1:3" ht="16.95" customHeight="1" x14ac:dyDescent="0.3">
      <c r="A6364" s="943"/>
      <c r="B6364" s="943"/>
      <c r="C6364" s="943"/>
    </row>
    <row r="6365" spans="1:3" ht="16.95" customHeight="1" x14ac:dyDescent="0.3">
      <c r="A6365" s="943"/>
      <c r="B6365" s="943"/>
      <c r="C6365" s="943"/>
    </row>
    <row r="6366" spans="1:3" ht="16.95" customHeight="1" x14ac:dyDescent="0.3">
      <c r="A6366" s="943"/>
      <c r="B6366" s="943"/>
      <c r="C6366" s="943"/>
    </row>
    <row r="6367" spans="1:3" ht="16.95" customHeight="1" x14ac:dyDescent="0.3">
      <c r="A6367" s="943"/>
      <c r="B6367" s="943"/>
      <c r="C6367" s="943"/>
    </row>
    <row r="6368" spans="1:3" ht="16.95" customHeight="1" x14ac:dyDescent="0.3">
      <c r="A6368" s="943"/>
      <c r="B6368" s="943"/>
      <c r="C6368" s="943"/>
    </row>
    <row r="6369" spans="1:3" ht="16.95" customHeight="1" x14ac:dyDescent="0.3">
      <c r="A6369" s="943"/>
      <c r="B6369" s="943"/>
      <c r="C6369" s="943"/>
    </row>
    <row r="6370" spans="1:3" ht="16.95" customHeight="1" x14ac:dyDescent="0.3">
      <c r="A6370" s="943"/>
      <c r="B6370" s="943"/>
      <c r="C6370" s="943"/>
    </row>
    <row r="6371" spans="1:3" ht="16.95" customHeight="1" x14ac:dyDescent="0.3">
      <c r="A6371" s="943"/>
      <c r="B6371" s="943"/>
      <c r="C6371" s="943"/>
    </row>
    <row r="6372" spans="1:3" ht="16.95" customHeight="1" x14ac:dyDescent="0.3">
      <c r="A6372" s="943"/>
      <c r="B6372" s="943"/>
      <c r="C6372" s="943"/>
    </row>
    <row r="6373" spans="1:3" ht="16.95" customHeight="1" x14ac:dyDescent="0.3">
      <c r="A6373" s="943"/>
      <c r="B6373" s="943"/>
      <c r="C6373" s="943"/>
    </row>
    <row r="6374" spans="1:3" ht="16.95" customHeight="1" x14ac:dyDescent="0.3">
      <c r="A6374" s="943"/>
      <c r="B6374" s="943"/>
      <c r="C6374" s="943"/>
    </row>
    <row r="6375" spans="1:3" ht="16.95" customHeight="1" x14ac:dyDescent="0.3">
      <c r="A6375" s="943"/>
      <c r="B6375" s="943"/>
      <c r="C6375" s="943"/>
    </row>
    <row r="6376" spans="1:3" ht="16.95" customHeight="1" x14ac:dyDescent="0.3">
      <c r="A6376" s="943"/>
      <c r="B6376" s="943"/>
      <c r="C6376" s="943"/>
    </row>
    <row r="6377" spans="1:3" ht="16.95" customHeight="1" x14ac:dyDescent="0.3">
      <c r="A6377" s="943"/>
      <c r="B6377" s="943"/>
      <c r="C6377" s="943"/>
    </row>
    <row r="6378" spans="1:3" ht="16.95" customHeight="1" x14ac:dyDescent="0.3">
      <c r="A6378" s="943"/>
      <c r="B6378" s="943"/>
      <c r="C6378" s="943"/>
    </row>
    <row r="6379" spans="1:3" ht="16.95" customHeight="1" x14ac:dyDescent="0.3">
      <c r="A6379" s="943"/>
      <c r="B6379" s="943"/>
      <c r="C6379" s="943"/>
    </row>
    <row r="6380" spans="1:3" ht="16.95" customHeight="1" x14ac:dyDescent="0.3">
      <c r="A6380" s="943"/>
      <c r="B6380" s="943"/>
      <c r="C6380" s="943"/>
    </row>
    <row r="6381" spans="1:3" ht="16.95" customHeight="1" x14ac:dyDescent="0.3">
      <c r="A6381" s="943"/>
      <c r="B6381" s="943"/>
      <c r="C6381" s="943"/>
    </row>
    <row r="6382" spans="1:3" ht="16.95" customHeight="1" x14ac:dyDescent="0.3">
      <c r="A6382" s="943"/>
      <c r="B6382" s="943"/>
      <c r="C6382" s="943"/>
    </row>
    <row r="6383" spans="1:3" ht="16.95" customHeight="1" x14ac:dyDescent="0.3">
      <c r="A6383" s="943"/>
      <c r="B6383" s="943"/>
      <c r="C6383" s="943"/>
    </row>
    <row r="6384" spans="1:3" ht="16.95" customHeight="1" x14ac:dyDescent="0.3">
      <c r="A6384" s="943"/>
      <c r="B6384" s="943"/>
      <c r="C6384" s="943"/>
    </row>
    <row r="6385" spans="1:3" ht="16.95" customHeight="1" x14ac:dyDescent="0.3">
      <c r="A6385" s="943"/>
      <c r="B6385" s="943"/>
      <c r="C6385" s="943"/>
    </row>
    <row r="6386" spans="1:3" ht="16.95" customHeight="1" x14ac:dyDescent="0.3">
      <c r="A6386" s="943"/>
      <c r="B6386" s="943"/>
      <c r="C6386" s="943"/>
    </row>
    <row r="6387" spans="1:3" ht="16.95" customHeight="1" x14ac:dyDescent="0.3">
      <c r="A6387" s="943"/>
      <c r="B6387" s="943"/>
      <c r="C6387" s="943"/>
    </row>
    <row r="6388" spans="1:3" ht="16.95" customHeight="1" x14ac:dyDescent="0.3">
      <c r="A6388" s="943"/>
      <c r="B6388" s="943"/>
      <c r="C6388" s="943"/>
    </row>
    <row r="6389" spans="1:3" ht="16.95" customHeight="1" x14ac:dyDescent="0.3">
      <c r="A6389" s="943"/>
      <c r="B6389" s="943"/>
      <c r="C6389" s="943"/>
    </row>
    <row r="6390" spans="1:3" ht="16.95" customHeight="1" x14ac:dyDescent="0.3">
      <c r="A6390" s="943"/>
      <c r="B6390" s="943"/>
      <c r="C6390" s="943"/>
    </row>
    <row r="6391" spans="1:3" ht="16.95" customHeight="1" x14ac:dyDescent="0.3">
      <c r="A6391" s="943"/>
      <c r="B6391" s="943"/>
      <c r="C6391" s="943"/>
    </row>
    <row r="6392" spans="1:3" ht="16.95" customHeight="1" x14ac:dyDescent="0.3">
      <c r="A6392" s="943"/>
      <c r="B6392" s="943"/>
      <c r="C6392" s="943"/>
    </row>
    <row r="6393" spans="1:3" ht="16.95" customHeight="1" x14ac:dyDescent="0.3">
      <c r="A6393" s="943"/>
      <c r="B6393" s="943"/>
      <c r="C6393" s="943"/>
    </row>
    <row r="6394" spans="1:3" ht="16.95" customHeight="1" x14ac:dyDescent="0.3">
      <c r="A6394" s="943"/>
      <c r="B6394" s="943"/>
      <c r="C6394" s="943"/>
    </row>
    <row r="6395" spans="1:3" ht="16.95" customHeight="1" x14ac:dyDescent="0.3">
      <c r="A6395" s="943"/>
      <c r="B6395" s="943"/>
      <c r="C6395" s="943"/>
    </row>
    <row r="6396" spans="1:3" ht="16.95" customHeight="1" x14ac:dyDescent="0.3">
      <c r="A6396" s="943"/>
      <c r="B6396" s="943"/>
      <c r="C6396" s="943"/>
    </row>
    <row r="6397" spans="1:3" ht="16.95" customHeight="1" x14ac:dyDescent="0.3">
      <c r="A6397" s="943"/>
      <c r="B6397" s="943"/>
      <c r="C6397" s="943"/>
    </row>
    <row r="6398" spans="1:3" ht="16.95" customHeight="1" x14ac:dyDescent="0.3">
      <c r="A6398" s="943"/>
      <c r="B6398" s="943"/>
      <c r="C6398" s="943"/>
    </row>
    <row r="6399" spans="1:3" ht="16.95" customHeight="1" x14ac:dyDescent="0.3">
      <c r="A6399" s="943"/>
      <c r="B6399" s="943"/>
      <c r="C6399" s="943"/>
    </row>
    <row r="6400" spans="1:3" ht="16.95" customHeight="1" x14ac:dyDescent="0.3">
      <c r="A6400" s="943"/>
      <c r="B6400" s="943"/>
      <c r="C6400" s="943"/>
    </row>
    <row r="6401" spans="1:3" ht="16.95" customHeight="1" x14ac:dyDescent="0.3">
      <c r="A6401" s="943"/>
      <c r="B6401" s="943"/>
      <c r="C6401" s="943"/>
    </row>
    <row r="6402" spans="1:3" ht="16.95" customHeight="1" x14ac:dyDescent="0.3">
      <c r="A6402" s="943"/>
      <c r="B6402" s="943"/>
      <c r="C6402" s="943"/>
    </row>
    <row r="6403" spans="1:3" ht="16.95" customHeight="1" x14ac:dyDescent="0.3">
      <c r="A6403" s="943"/>
      <c r="B6403" s="943"/>
      <c r="C6403" s="943"/>
    </row>
    <row r="6404" spans="1:3" ht="16.95" customHeight="1" x14ac:dyDescent="0.3">
      <c r="A6404" s="943"/>
      <c r="B6404" s="943"/>
      <c r="C6404" s="943"/>
    </row>
    <row r="6405" spans="1:3" ht="16.95" customHeight="1" x14ac:dyDescent="0.3">
      <c r="A6405" s="943"/>
      <c r="B6405" s="943"/>
      <c r="C6405" s="943"/>
    </row>
    <row r="6406" spans="1:3" ht="16.95" customHeight="1" x14ac:dyDescent="0.3">
      <c r="A6406" s="943"/>
      <c r="B6406" s="943"/>
      <c r="C6406" s="943"/>
    </row>
    <row r="6407" spans="1:3" ht="16.95" customHeight="1" x14ac:dyDescent="0.3">
      <c r="A6407" s="943"/>
      <c r="B6407" s="943"/>
      <c r="C6407" s="943"/>
    </row>
    <row r="6408" spans="1:3" ht="16.95" customHeight="1" x14ac:dyDescent="0.3">
      <c r="A6408" s="943"/>
      <c r="B6408" s="943"/>
      <c r="C6408" s="943"/>
    </row>
    <row r="6409" spans="1:3" ht="16.95" customHeight="1" x14ac:dyDescent="0.3">
      <c r="A6409" s="943"/>
      <c r="B6409" s="943"/>
      <c r="C6409" s="943"/>
    </row>
    <row r="6410" spans="1:3" ht="16.95" customHeight="1" x14ac:dyDescent="0.3">
      <c r="A6410" s="943"/>
      <c r="B6410" s="943"/>
      <c r="C6410" s="943"/>
    </row>
    <row r="6411" spans="1:3" ht="16.95" customHeight="1" x14ac:dyDescent="0.3">
      <c r="A6411" s="943"/>
      <c r="B6411" s="943"/>
      <c r="C6411" s="943"/>
    </row>
    <row r="6412" spans="1:3" ht="16.95" customHeight="1" x14ac:dyDescent="0.3">
      <c r="A6412" s="943"/>
      <c r="B6412" s="943"/>
      <c r="C6412" s="943"/>
    </row>
    <row r="6413" spans="1:3" ht="16.95" customHeight="1" x14ac:dyDescent="0.3">
      <c r="A6413" s="943"/>
      <c r="B6413" s="943"/>
      <c r="C6413" s="943"/>
    </row>
    <row r="6414" spans="1:3" ht="16.95" customHeight="1" x14ac:dyDescent="0.3">
      <c r="A6414" s="943"/>
      <c r="B6414" s="943"/>
      <c r="C6414" s="943"/>
    </row>
    <row r="6415" spans="1:3" ht="16.95" customHeight="1" x14ac:dyDescent="0.3">
      <c r="A6415" s="943"/>
      <c r="B6415" s="943"/>
      <c r="C6415" s="943"/>
    </row>
    <row r="6416" spans="1:3" ht="16.95" customHeight="1" x14ac:dyDescent="0.3">
      <c r="A6416" s="943"/>
      <c r="B6416" s="943"/>
      <c r="C6416" s="943"/>
    </row>
    <row r="6417" spans="1:3" ht="16.95" customHeight="1" x14ac:dyDescent="0.3">
      <c r="A6417" s="943"/>
      <c r="B6417" s="943"/>
      <c r="C6417" s="943"/>
    </row>
    <row r="6418" spans="1:3" ht="16.95" customHeight="1" x14ac:dyDescent="0.3">
      <c r="A6418" s="943"/>
      <c r="B6418" s="943"/>
      <c r="C6418" s="943"/>
    </row>
    <row r="6419" spans="1:3" ht="16.95" customHeight="1" x14ac:dyDescent="0.3">
      <c r="A6419" s="943"/>
      <c r="B6419" s="943"/>
      <c r="C6419" s="943"/>
    </row>
    <row r="6420" spans="1:3" ht="16.95" customHeight="1" x14ac:dyDescent="0.3">
      <c r="A6420" s="943"/>
      <c r="B6420" s="943"/>
      <c r="C6420" s="943"/>
    </row>
    <row r="6421" spans="1:3" ht="16.95" customHeight="1" x14ac:dyDescent="0.3">
      <c r="A6421" s="943"/>
      <c r="B6421" s="943"/>
      <c r="C6421" s="943"/>
    </row>
    <row r="6422" spans="1:3" ht="16.95" customHeight="1" x14ac:dyDescent="0.3">
      <c r="A6422" s="943"/>
      <c r="B6422" s="943"/>
      <c r="C6422" s="943"/>
    </row>
    <row r="6423" spans="1:3" ht="16.95" customHeight="1" x14ac:dyDescent="0.3">
      <c r="A6423" s="943"/>
      <c r="B6423" s="943"/>
      <c r="C6423" s="943"/>
    </row>
    <row r="6424" spans="1:3" ht="16.95" customHeight="1" x14ac:dyDescent="0.3">
      <c r="A6424" s="943"/>
      <c r="B6424" s="943"/>
      <c r="C6424" s="943"/>
    </row>
    <row r="6425" spans="1:3" ht="16.95" customHeight="1" x14ac:dyDescent="0.3">
      <c r="A6425" s="943"/>
      <c r="B6425" s="943"/>
      <c r="C6425" s="943"/>
    </row>
    <row r="6426" spans="1:3" ht="16.95" customHeight="1" x14ac:dyDescent="0.3">
      <c r="A6426" s="943"/>
      <c r="B6426" s="943"/>
      <c r="C6426" s="943"/>
    </row>
    <row r="6427" spans="1:3" ht="16.95" customHeight="1" x14ac:dyDescent="0.3">
      <c r="A6427" s="943"/>
      <c r="B6427" s="943"/>
      <c r="C6427" s="943"/>
    </row>
    <row r="6428" spans="1:3" ht="16.95" customHeight="1" x14ac:dyDescent="0.3">
      <c r="A6428" s="943"/>
      <c r="B6428" s="943"/>
      <c r="C6428" s="943"/>
    </row>
    <row r="6429" spans="1:3" ht="16.95" customHeight="1" x14ac:dyDescent="0.3">
      <c r="A6429" s="943"/>
      <c r="B6429" s="943"/>
      <c r="C6429" s="943"/>
    </row>
    <row r="6430" spans="1:3" ht="16.95" customHeight="1" x14ac:dyDescent="0.3">
      <c r="A6430" s="943"/>
      <c r="B6430" s="943"/>
      <c r="C6430" s="943"/>
    </row>
    <row r="6431" spans="1:3" ht="16.95" customHeight="1" x14ac:dyDescent="0.3">
      <c r="A6431" s="943"/>
      <c r="B6431" s="943"/>
      <c r="C6431" s="943"/>
    </row>
    <row r="6432" spans="1:3" ht="16.95" customHeight="1" x14ac:dyDescent="0.3">
      <c r="A6432" s="943"/>
      <c r="B6432" s="943"/>
      <c r="C6432" s="943"/>
    </row>
    <row r="6433" spans="1:3" ht="16.95" customHeight="1" x14ac:dyDescent="0.3">
      <c r="A6433" s="943"/>
      <c r="B6433" s="943"/>
      <c r="C6433" s="943"/>
    </row>
    <row r="6434" spans="1:3" ht="16.95" customHeight="1" x14ac:dyDescent="0.3">
      <c r="A6434" s="943"/>
      <c r="B6434" s="943"/>
      <c r="C6434" s="943"/>
    </row>
    <row r="6435" spans="1:3" ht="16.95" customHeight="1" x14ac:dyDescent="0.3">
      <c r="A6435" s="943"/>
      <c r="B6435" s="943"/>
      <c r="C6435" s="943"/>
    </row>
    <row r="6436" spans="1:3" ht="16.95" customHeight="1" x14ac:dyDescent="0.3">
      <c r="A6436" s="943"/>
      <c r="B6436" s="943"/>
      <c r="C6436" s="943"/>
    </row>
    <row r="6437" spans="1:3" ht="16.95" customHeight="1" x14ac:dyDescent="0.3">
      <c r="A6437" s="943"/>
      <c r="B6437" s="943"/>
      <c r="C6437" s="943"/>
    </row>
    <row r="6438" spans="1:3" ht="16.95" customHeight="1" x14ac:dyDescent="0.3">
      <c r="A6438" s="943"/>
      <c r="B6438" s="943"/>
      <c r="C6438" s="943"/>
    </row>
    <row r="6439" spans="1:3" ht="16.95" customHeight="1" x14ac:dyDescent="0.3">
      <c r="A6439" s="943"/>
      <c r="B6439" s="943"/>
      <c r="C6439" s="943"/>
    </row>
    <row r="6440" spans="1:3" ht="16.95" customHeight="1" x14ac:dyDescent="0.3">
      <c r="A6440" s="943"/>
      <c r="B6440" s="943"/>
      <c r="C6440" s="943"/>
    </row>
    <row r="6441" spans="1:3" ht="16.95" customHeight="1" x14ac:dyDescent="0.3">
      <c r="A6441" s="943"/>
      <c r="B6441" s="943"/>
      <c r="C6441" s="943"/>
    </row>
    <row r="6442" spans="1:3" ht="16.95" customHeight="1" x14ac:dyDescent="0.3">
      <c r="A6442" s="943"/>
      <c r="B6442" s="943"/>
      <c r="C6442" s="943"/>
    </row>
    <row r="6443" spans="1:3" ht="16.95" customHeight="1" x14ac:dyDescent="0.3">
      <c r="A6443" s="943"/>
      <c r="B6443" s="943"/>
      <c r="C6443" s="943"/>
    </row>
    <row r="6444" spans="1:3" ht="16.95" customHeight="1" x14ac:dyDescent="0.3">
      <c r="A6444" s="943"/>
      <c r="B6444" s="943"/>
      <c r="C6444" s="943"/>
    </row>
    <row r="6445" spans="1:3" ht="16.95" customHeight="1" x14ac:dyDescent="0.3">
      <c r="A6445" s="943"/>
      <c r="B6445" s="943"/>
      <c r="C6445" s="943"/>
    </row>
    <row r="6446" spans="1:3" ht="16.95" customHeight="1" x14ac:dyDescent="0.3">
      <c r="A6446" s="943"/>
      <c r="B6446" s="943"/>
      <c r="C6446" s="943"/>
    </row>
    <row r="6447" spans="1:3" ht="16.95" customHeight="1" x14ac:dyDescent="0.3">
      <c r="A6447" s="943"/>
      <c r="B6447" s="943"/>
      <c r="C6447" s="943"/>
    </row>
    <row r="6448" spans="1:3" ht="16.95" customHeight="1" x14ac:dyDescent="0.3">
      <c r="A6448" s="943"/>
      <c r="B6448" s="943"/>
      <c r="C6448" s="943"/>
    </row>
    <row r="6449" spans="1:3" ht="16.95" customHeight="1" x14ac:dyDescent="0.3">
      <c r="A6449" s="943"/>
      <c r="B6449" s="943"/>
      <c r="C6449" s="943"/>
    </row>
    <row r="6450" spans="1:3" ht="16.95" customHeight="1" x14ac:dyDescent="0.3">
      <c r="A6450" s="943"/>
      <c r="B6450" s="943"/>
      <c r="C6450" s="943"/>
    </row>
    <row r="6451" spans="1:3" ht="16.95" customHeight="1" x14ac:dyDescent="0.3">
      <c r="A6451" s="943"/>
      <c r="B6451" s="943"/>
      <c r="C6451" s="943"/>
    </row>
    <row r="6452" spans="1:3" ht="16.95" customHeight="1" x14ac:dyDescent="0.3">
      <c r="A6452" s="943"/>
      <c r="B6452" s="943"/>
      <c r="C6452" s="943"/>
    </row>
    <row r="6453" spans="1:3" ht="16.95" customHeight="1" x14ac:dyDescent="0.3">
      <c r="A6453" s="943"/>
      <c r="B6453" s="943"/>
      <c r="C6453" s="943"/>
    </row>
    <row r="6454" spans="1:3" ht="16.95" customHeight="1" x14ac:dyDescent="0.3">
      <c r="A6454" s="943"/>
      <c r="B6454" s="943"/>
      <c r="C6454" s="943"/>
    </row>
    <row r="6455" spans="1:3" ht="16.95" customHeight="1" x14ac:dyDescent="0.3">
      <c r="A6455" s="943"/>
      <c r="B6455" s="943"/>
      <c r="C6455" s="943"/>
    </row>
    <row r="6456" spans="1:3" ht="16.95" customHeight="1" x14ac:dyDescent="0.3">
      <c r="A6456" s="943"/>
      <c r="B6456" s="943"/>
      <c r="C6456" s="943"/>
    </row>
    <row r="6457" spans="1:3" ht="16.95" customHeight="1" x14ac:dyDescent="0.3">
      <c r="A6457" s="943"/>
      <c r="B6457" s="943"/>
      <c r="C6457" s="943"/>
    </row>
    <row r="6458" spans="1:3" ht="16.95" customHeight="1" x14ac:dyDescent="0.3">
      <c r="A6458" s="943"/>
      <c r="B6458" s="943"/>
      <c r="C6458" s="943"/>
    </row>
    <row r="6459" spans="1:3" ht="16.95" customHeight="1" x14ac:dyDescent="0.3">
      <c r="A6459" s="943"/>
      <c r="B6459" s="943"/>
      <c r="C6459" s="943"/>
    </row>
    <row r="6460" spans="1:3" ht="16.95" customHeight="1" x14ac:dyDescent="0.3">
      <c r="A6460" s="943"/>
      <c r="B6460" s="943"/>
      <c r="C6460" s="943"/>
    </row>
    <row r="6461" spans="1:3" ht="16.95" customHeight="1" x14ac:dyDescent="0.3">
      <c r="A6461" s="943"/>
      <c r="B6461" s="943"/>
      <c r="C6461" s="943"/>
    </row>
    <row r="6462" spans="1:3" ht="16.95" customHeight="1" x14ac:dyDescent="0.3">
      <c r="A6462" s="943"/>
      <c r="B6462" s="943"/>
      <c r="C6462" s="943"/>
    </row>
    <row r="6463" spans="1:3" ht="16.95" customHeight="1" x14ac:dyDescent="0.3">
      <c r="A6463" s="943"/>
      <c r="B6463" s="943"/>
      <c r="C6463" s="943"/>
    </row>
    <row r="6464" spans="1:3" ht="16.95" customHeight="1" x14ac:dyDescent="0.3">
      <c r="A6464" s="943"/>
      <c r="B6464" s="943"/>
      <c r="C6464" s="943"/>
    </row>
    <row r="6465" spans="1:3" ht="16.95" customHeight="1" x14ac:dyDescent="0.3">
      <c r="A6465" s="943"/>
      <c r="B6465" s="943"/>
      <c r="C6465" s="943"/>
    </row>
    <row r="6466" spans="1:3" ht="16.95" customHeight="1" x14ac:dyDescent="0.3">
      <c r="A6466" s="943"/>
      <c r="B6466" s="943"/>
      <c r="C6466" s="943"/>
    </row>
    <row r="6467" spans="1:3" ht="16.95" customHeight="1" x14ac:dyDescent="0.3">
      <c r="A6467" s="943"/>
      <c r="B6467" s="943"/>
      <c r="C6467" s="943"/>
    </row>
    <row r="6468" spans="1:3" ht="16.95" customHeight="1" x14ac:dyDescent="0.3">
      <c r="A6468" s="943"/>
      <c r="B6468" s="943"/>
      <c r="C6468" s="943"/>
    </row>
    <row r="6469" spans="1:3" ht="16.95" customHeight="1" x14ac:dyDescent="0.3">
      <c r="A6469" s="943"/>
      <c r="B6469" s="943"/>
      <c r="C6469" s="943"/>
    </row>
    <row r="6470" spans="1:3" ht="16.95" customHeight="1" x14ac:dyDescent="0.3">
      <c r="A6470" s="943"/>
      <c r="B6470" s="943"/>
      <c r="C6470" s="943"/>
    </row>
    <row r="6471" spans="1:3" ht="16.95" customHeight="1" x14ac:dyDescent="0.3">
      <c r="A6471" s="943"/>
      <c r="B6471" s="943"/>
      <c r="C6471" s="943"/>
    </row>
    <row r="6472" spans="1:3" ht="16.95" customHeight="1" x14ac:dyDescent="0.3">
      <c r="A6472" s="943"/>
      <c r="B6472" s="943"/>
      <c r="C6472" s="943"/>
    </row>
    <row r="6473" spans="1:3" ht="16.95" customHeight="1" x14ac:dyDescent="0.3">
      <c r="A6473" s="943"/>
      <c r="B6473" s="943"/>
      <c r="C6473" s="943"/>
    </row>
    <row r="6474" spans="1:3" ht="16.95" customHeight="1" x14ac:dyDescent="0.3">
      <c r="A6474" s="943"/>
      <c r="B6474" s="943"/>
      <c r="C6474" s="943"/>
    </row>
    <row r="6475" spans="1:3" ht="16.95" customHeight="1" x14ac:dyDescent="0.3">
      <c r="A6475" s="943"/>
      <c r="B6475" s="943"/>
      <c r="C6475" s="943"/>
    </row>
    <row r="6476" spans="1:3" ht="16.95" customHeight="1" x14ac:dyDescent="0.3">
      <c r="A6476" s="943"/>
      <c r="B6476" s="943"/>
      <c r="C6476" s="943"/>
    </row>
    <row r="6477" spans="1:3" ht="16.95" customHeight="1" x14ac:dyDescent="0.3">
      <c r="A6477" s="943"/>
      <c r="B6477" s="943"/>
      <c r="C6477" s="943"/>
    </row>
    <row r="6478" spans="1:3" ht="16.95" customHeight="1" x14ac:dyDescent="0.3">
      <c r="A6478" s="943"/>
      <c r="B6478" s="943"/>
      <c r="C6478" s="943"/>
    </row>
    <row r="6479" spans="1:3" ht="16.95" customHeight="1" x14ac:dyDescent="0.3">
      <c r="A6479" s="943"/>
      <c r="B6479" s="943"/>
      <c r="C6479" s="943"/>
    </row>
    <row r="6480" spans="1:3" ht="16.95" customHeight="1" x14ac:dyDescent="0.3">
      <c r="A6480" s="943"/>
      <c r="B6480" s="943"/>
      <c r="C6480" s="943"/>
    </row>
    <row r="6481" spans="1:3" ht="16.95" customHeight="1" x14ac:dyDescent="0.3">
      <c r="A6481" s="943"/>
      <c r="B6481" s="943"/>
      <c r="C6481" s="943"/>
    </row>
    <row r="6482" spans="1:3" ht="16.95" customHeight="1" x14ac:dyDescent="0.3">
      <c r="A6482" s="943"/>
      <c r="B6482" s="943"/>
      <c r="C6482" s="943"/>
    </row>
    <row r="6483" spans="1:3" ht="16.95" customHeight="1" x14ac:dyDescent="0.3">
      <c r="A6483" s="943"/>
      <c r="B6483" s="943"/>
      <c r="C6483" s="943"/>
    </row>
    <row r="6484" spans="1:3" ht="16.95" customHeight="1" x14ac:dyDescent="0.3">
      <c r="A6484" s="943"/>
      <c r="B6484" s="943"/>
      <c r="C6484" s="943"/>
    </row>
    <row r="6485" spans="1:3" ht="16.95" customHeight="1" x14ac:dyDescent="0.3">
      <c r="A6485" s="943"/>
      <c r="B6485" s="943"/>
      <c r="C6485" s="943"/>
    </row>
    <row r="6486" spans="1:3" ht="16.95" customHeight="1" x14ac:dyDescent="0.3">
      <c r="A6486" s="943"/>
      <c r="B6486" s="943"/>
      <c r="C6486" s="943"/>
    </row>
    <row r="6487" spans="1:3" ht="16.95" customHeight="1" x14ac:dyDescent="0.3">
      <c r="A6487" s="943"/>
      <c r="B6487" s="943"/>
      <c r="C6487" s="943"/>
    </row>
    <row r="6488" spans="1:3" ht="16.95" customHeight="1" x14ac:dyDescent="0.3">
      <c r="A6488" s="943"/>
      <c r="B6488" s="943"/>
      <c r="C6488" s="943"/>
    </row>
    <row r="6489" spans="1:3" ht="16.95" customHeight="1" x14ac:dyDescent="0.3">
      <c r="A6489" s="943"/>
      <c r="B6489" s="943"/>
      <c r="C6489" s="943"/>
    </row>
    <row r="6490" spans="1:3" ht="16.95" customHeight="1" x14ac:dyDescent="0.3">
      <c r="A6490" s="943"/>
      <c r="B6490" s="943"/>
      <c r="C6490" s="943"/>
    </row>
    <row r="6491" spans="1:3" ht="16.95" customHeight="1" x14ac:dyDescent="0.3">
      <c r="A6491" s="943"/>
      <c r="B6491" s="943"/>
      <c r="C6491" s="943"/>
    </row>
    <row r="6492" spans="1:3" ht="16.95" customHeight="1" x14ac:dyDescent="0.3">
      <c r="A6492" s="943"/>
      <c r="B6492" s="943"/>
      <c r="C6492" s="943"/>
    </row>
    <row r="6493" spans="1:3" ht="16.95" customHeight="1" x14ac:dyDescent="0.3">
      <c r="A6493" s="943"/>
      <c r="B6493" s="943"/>
      <c r="C6493" s="943"/>
    </row>
    <row r="6494" spans="1:3" ht="16.95" customHeight="1" x14ac:dyDescent="0.3">
      <c r="A6494" s="943"/>
      <c r="B6494" s="943"/>
      <c r="C6494" s="943"/>
    </row>
    <row r="6495" spans="1:3" ht="16.95" customHeight="1" x14ac:dyDescent="0.3">
      <c r="A6495" s="943"/>
      <c r="B6495" s="943"/>
      <c r="C6495" s="943"/>
    </row>
    <row r="6496" spans="1:3" ht="16.95" customHeight="1" x14ac:dyDescent="0.3">
      <c r="A6496" s="943"/>
      <c r="B6496" s="943"/>
      <c r="C6496" s="943"/>
    </row>
    <row r="6497" spans="1:3" ht="16.95" customHeight="1" x14ac:dyDescent="0.3">
      <c r="A6497" s="943"/>
      <c r="B6497" s="943"/>
      <c r="C6497" s="943"/>
    </row>
    <row r="6498" spans="1:3" ht="16.95" customHeight="1" x14ac:dyDescent="0.3">
      <c r="A6498" s="943"/>
      <c r="B6498" s="943"/>
      <c r="C6498" s="943"/>
    </row>
    <row r="6499" spans="1:3" ht="16.95" customHeight="1" x14ac:dyDescent="0.3">
      <c r="A6499" s="943"/>
      <c r="B6499" s="943"/>
      <c r="C6499" s="943"/>
    </row>
    <row r="6500" spans="1:3" ht="16.95" customHeight="1" x14ac:dyDescent="0.3">
      <c r="A6500" s="943"/>
      <c r="B6500" s="943"/>
      <c r="C6500" s="943"/>
    </row>
    <row r="6501" spans="1:3" ht="16.95" customHeight="1" x14ac:dyDescent="0.3">
      <c r="A6501" s="943"/>
      <c r="B6501" s="943"/>
      <c r="C6501" s="943"/>
    </row>
    <row r="6502" spans="1:3" ht="16.95" customHeight="1" x14ac:dyDescent="0.3">
      <c r="A6502" s="943"/>
      <c r="B6502" s="943"/>
      <c r="C6502" s="943"/>
    </row>
    <row r="6503" spans="1:3" ht="16.95" customHeight="1" x14ac:dyDescent="0.3">
      <c r="A6503" s="943"/>
      <c r="B6503" s="943"/>
      <c r="C6503" s="943"/>
    </row>
    <row r="6504" spans="1:3" ht="16.95" customHeight="1" x14ac:dyDescent="0.3">
      <c r="A6504" s="943"/>
      <c r="B6504" s="943"/>
      <c r="C6504" s="943"/>
    </row>
    <row r="6505" spans="1:3" ht="16.95" customHeight="1" x14ac:dyDescent="0.3">
      <c r="A6505" s="943"/>
      <c r="B6505" s="943"/>
      <c r="C6505" s="943"/>
    </row>
    <row r="6506" spans="1:3" ht="16.95" customHeight="1" x14ac:dyDescent="0.3">
      <c r="A6506" s="943"/>
      <c r="B6506" s="943"/>
      <c r="C6506" s="943"/>
    </row>
    <row r="6507" spans="1:3" ht="16.95" customHeight="1" x14ac:dyDescent="0.3">
      <c r="A6507" s="943"/>
      <c r="B6507" s="943"/>
      <c r="C6507" s="943"/>
    </row>
    <row r="6508" spans="1:3" ht="16.95" customHeight="1" x14ac:dyDescent="0.3">
      <c r="A6508" s="943"/>
      <c r="B6508" s="943"/>
      <c r="C6508" s="943"/>
    </row>
    <row r="6509" spans="1:3" ht="16.95" customHeight="1" x14ac:dyDescent="0.3">
      <c r="A6509" s="943"/>
      <c r="B6509" s="943"/>
      <c r="C6509" s="943"/>
    </row>
    <row r="6510" spans="1:3" ht="16.95" customHeight="1" x14ac:dyDescent="0.3">
      <c r="A6510" s="943"/>
      <c r="B6510" s="943"/>
      <c r="C6510" s="943"/>
    </row>
    <row r="6511" spans="1:3" ht="16.95" customHeight="1" x14ac:dyDescent="0.3">
      <c r="A6511" s="943"/>
      <c r="B6511" s="943"/>
      <c r="C6511" s="943"/>
    </row>
    <row r="6512" spans="1:3" ht="16.95" customHeight="1" x14ac:dyDescent="0.3">
      <c r="A6512" s="943"/>
      <c r="B6512" s="943"/>
      <c r="C6512" s="943"/>
    </row>
    <row r="6513" spans="1:3" ht="16.95" customHeight="1" x14ac:dyDescent="0.3">
      <c r="A6513" s="943"/>
      <c r="B6513" s="943"/>
      <c r="C6513" s="943"/>
    </row>
    <row r="6514" spans="1:3" ht="16.95" customHeight="1" x14ac:dyDescent="0.3">
      <c r="A6514" s="943"/>
      <c r="B6514" s="943"/>
      <c r="C6514" s="943"/>
    </row>
    <row r="6515" spans="1:3" ht="16.95" customHeight="1" x14ac:dyDescent="0.3">
      <c r="A6515" s="943"/>
      <c r="B6515" s="943"/>
      <c r="C6515" s="943"/>
    </row>
    <row r="6516" spans="1:3" ht="16.95" customHeight="1" x14ac:dyDescent="0.3">
      <c r="A6516" s="943"/>
      <c r="B6516" s="943"/>
      <c r="C6516" s="943"/>
    </row>
    <row r="6517" spans="1:3" ht="16.95" customHeight="1" x14ac:dyDescent="0.3">
      <c r="A6517" s="943"/>
      <c r="B6517" s="943"/>
      <c r="C6517" s="943"/>
    </row>
    <row r="6518" spans="1:3" ht="16.95" customHeight="1" x14ac:dyDescent="0.3">
      <c r="A6518" s="943"/>
      <c r="B6518" s="943"/>
      <c r="C6518" s="943"/>
    </row>
    <row r="6519" spans="1:3" ht="16.95" customHeight="1" x14ac:dyDescent="0.3">
      <c r="A6519" s="943"/>
      <c r="B6519" s="943"/>
      <c r="C6519" s="943"/>
    </row>
    <row r="6520" spans="1:3" ht="16.95" customHeight="1" x14ac:dyDescent="0.3">
      <c r="A6520" s="943"/>
      <c r="B6520" s="943"/>
      <c r="C6520" s="943"/>
    </row>
    <row r="6521" spans="1:3" ht="16.95" customHeight="1" x14ac:dyDescent="0.3">
      <c r="A6521" s="943"/>
      <c r="B6521" s="943"/>
      <c r="C6521" s="943"/>
    </row>
    <row r="6522" spans="1:3" ht="16.95" customHeight="1" x14ac:dyDescent="0.3">
      <c r="A6522" s="943"/>
      <c r="B6522" s="943"/>
      <c r="C6522" s="943"/>
    </row>
    <row r="6523" spans="1:3" ht="16.95" customHeight="1" x14ac:dyDescent="0.3">
      <c r="A6523" s="943"/>
      <c r="B6523" s="943"/>
      <c r="C6523" s="943"/>
    </row>
    <row r="6524" spans="1:3" ht="16.95" customHeight="1" x14ac:dyDescent="0.3">
      <c r="A6524" s="943"/>
      <c r="B6524" s="943"/>
      <c r="C6524" s="943"/>
    </row>
    <row r="6525" spans="1:3" ht="16.95" customHeight="1" x14ac:dyDescent="0.3">
      <c r="A6525" s="943"/>
      <c r="B6525" s="943"/>
      <c r="C6525" s="943"/>
    </row>
    <row r="6526" spans="1:3" ht="16.95" customHeight="1" x14ac:dyDescent="0.3">
      <c r="A6526" s="943"/>
      <c r="B6526" s="943"/>
      <c r="C6526" s="943"/>
    </row>
    <row r="6527" spans="1:3" ht="16.95" customHeight="1" x14ac:dyDescent="0.3">
      <c r="A6527" s="943"/>
      <c r="B6527" s="943"/>
      <c r="C6527" s="943"/>
    </row>
    <row r="6528" spans="1:3" ht="16.95" customHeight="1" x14ac:dyDescent="0.3">
      <c r="A6528" s="943"/>
      <c r="B6528" s="943"/>
      <c r="C6528" s="943"/>
    </row>
    <row r="6529" spans="1:3" ht="16.95" customHeight="1" x14ac:dyDescent="0.3">
      <c r="A6529" s="943"/>
      <c r="B6529" s="943"/>
      <c r="C6529" s="943"/>
    </row>
    <row r="6530" spans="1:3" ht="16.95" customHeight="1" x14ac:dyDescent="0.3">
      <c r="A6530" s="943"/>
      <c r="B6530" s="943"/>
      <c r="C6530" s="943"/>
    </row>
    <row r="6531" spans="1:3" ht="16.95" customHeight="1" x14ac:dyDescent="0.3">
      <c r="A6531" s="943"/>
      <c r="B6531" s="943"/>
      <c r="C6531" s="943"/>
    </row>
    <row r="6532" spans="1:3" ht="16.95" customHeight="1" x14ac:dyDescent="0.3">
      <c r="A6532" s="943"/>
      <c r="B6532" s="943"/>
      <c r="C6532" s="943"/>
    </row>
    <row r="6533" spans="1:3" ht="16.95" customHeight="1" x14ac:dyDescent="0.3">
      <c r="A6533" s="943"/>
      <c r="B6533" s="943"/>
      <c r="C6533" s="943"/>
    </row>
    <row r="6534" spans="1:3" ht="16.95" customHeight="1" x14ac:dyDescent="0.3">
      <c r="A6534" s="943"/>
      <c r="B6534" s="943"/>
      <c r="C6534" s="943"/>
    </row>
    <row r="6535" spans="1:3" ht="16.95" customHeight="1" x14ac:dyDescent="0.3">
      <c r="A6535" s="943"/>
      <c r="B6535" s="943"/>
      <c r="C6535" s="943"/>
    </row>
    <row r="6536" spans="1:3" ht="16.95" customHeight="1" x14ac:dyDescent="0.3">
      <c r="A6536" s="943"/>
      <c r="B6536" s="943"/>
      <c r="C6536" s="943"/>
    </row>
    <row r="6537" spans="1:3" ht="16.95" customHeight="1" x14ac:dyDescent="0.3">
      <c r="A6537" s="943"/>
      <c r="B6537" s="943"/>
      <c r="C6537" s="943"/>
    </row>
    <row r="6538" spans="1:3" ht="16.95" customHeight="1" x14ac:dyDescent="0.3">
      <c r="A6538" s="943"/>
      <c r="B6538" s="943"/>
      <c r="C6538" s="943"/>
    </row>
    <row r="6539" spans="1:3" ht="16.95" customHeight="1" x14ac:dyDescent="0.3">
      <c r="A6539" s="943"/>
      <c r="B6539" s="943"/>
      <c r="C6539" s="943"/>
    </row>
    <row r="6540" spans="1:3" ht="16.95" customHeight="1" x14ac:dyDescent="0.3">
      <c r="A6540" s="943"/>
      <c r="B6540" s="943"/>
      <c r="C6540" s="943"/>
    </row>
    <row r="6541" spans="1:3" ht="16.95" customHeight="1" x14ac:dyDescent="0.3">
      <c r="A6541" s="943"/>
      <c r="B6541" s="943"/>
      <c r="C6541" s="943"/>
    </row>
    <row r="6542" spans="1:3" ht="16.95" customHeight="1" x14ac:dyDescent="0.3">
      <c r="A6542" s="943"/>
      <c r="B6542" s="943"/>
      <c r="C6542" s="943"/>
    </row>
    <row r="6543" spans="1:3" ht="16.95" customHeight="1" x14ac:dyDescent="0.3">
      <c r="A6543" s="943"/>
      <c r="B6543" s="943"/>
      <c r="C6543" s="943"/>
    </row>
    <row r="6544" spans="1:3" ht="16.95" customHeight="1" x14ac:dyDescent="0.3">
      <c r="A6544" s="943"/>
      <c r="B6544" s="943"/>
      <c r="C6544" s="943"/>
    </row>
    <row r="6545" spans="1:3" ht="16.95" customHeight="1" x14ac:dyDescent="0.3">
      <c r="A6545" s="943"/>
      <c r="B6545" s="943"/>
      <c r="C6545" s="943"/>
    </row>
    <row r="6546" spans="1:3" ht="16.95" customHeight="1" x14ac:dyDescent="0.3">
      <c r="A6546" s="943"/>
      <c r="B6546" s="943"/>
      <c r="C6546" s="943"/>
    </row>
    <row r="6547" spans="1:3" ht="16.95" customHeight="1" x14ac:dyDescent="0.3">
      <c r="A6547" s="943"/>
      <c r="B6547" s="943"/>
      <c r="C6547" s="943"/>
    </row>
    <row r="6548" spans="1:3" ht="16.95" customHeight="1" x14ac:dyDescent="0.3">
      <c r="A6548" s="943"/>
      <c r="B6548" s="943"/>
      <c r="C6548" s="943"/>
    </row>
    <row r="6549" spans="1:3" ht="16.95" customHeight="1" x14ac:dyDescent="0.3">
      <c r="A6549" s="943"/>
      <c r="B6549" s="943"/>
      <c r="C6549" s="943"/>
    </row>
    <row r="6550" spans="1:3" ht="16.95" customHeight="1" x14ac:dyDescent="0.3">
      <c r="A6550" s="943"/>
      <c r="B6550" s="943"/>
      <c r="C6550" s="943"/>
    </row>
    <row r="6551" spans="1:3" ht="16.95" customHeight="1" x14ac:dyDescent="0.3">
      <c r="A6551" s="943"/>
      <c r="B6551" s="943"/>
      <c r="C6551" s="943"/>
    </row>
    <row r="6552" spans="1:3" ht="16.95" customHeight="1" x14ac:dyDescent="0.3">
      <c r="A6552" s="943"/>
      <c r="B6552" s="943"/>
      <c r="C6552" s="943"/>
    </row>
    <row r="6553" spans="1:3" ht="16.95" customHeight="1" x14ac:dyDescent="0.3">
      <c r="A6553" s="943"/>
      <c r="B6553" s="943"/>
      <c r="C6553" s="943"/>
    </row>
    <row r="6554" spans="1:3" ht="16.95" customHeight="1" x14ac:dyDescent="0.3">
      <c r="A6554" s="943"/>
      <c r="B6554" s="943"/>
      <c r="C6554" s="943"/>
    </row>
    <row r="6555" spans="1:3" ht="16.95" customHeight="1" x14ac:dyDescent="0.3">
      <c r="A6555" s="943"/>
      <c r="B6555" s="943"/>
      <c r="C6555" s="943"/>
    </row>
    <row r="6556" spans="1:3" ht="16.95" customHeight="1" x14ac:dyDescent="0.3">
      <c r="A6556" s="943"/>
      <c r="B6556" s="943"/>
      <c r="C6556" s="943"/>
    </row>
    <row r="6557" spans="1:3" ht="16.95" customHeight="1" x14ac:dyDescent="0.3">
      <c r="A6557" s="943"/>
      <c r="B6557" s="943"/>
      <c r="C6557" s="943"/>
    </row>
    <row r="6558" spans="1:3" ht="16.95" customHeight="1" x14ac:dyDescent="0.3">
      <c r="A6558" s="943"/>
      <c r="B6558" s="943"/>
      <c r="C6558" s="943"/>
    </row>
    <row r="6559" spans="1:3" ht="16.95" customHeight="1" x14ac:dyDescent="0.3">
      <c r="A6559" s="943"/>
      <c r="B6559" s="943"/>
      <c r="C6559" s="943"/>
    </row>
    <row r="6560" spans="1:3" ht="16.95" customHeight="1" x14ac:dyDescent="0.3">
      <c r="A6560" s="943"/>
      <c r="B6560" s="943"/>
      <c r="C6560" s="943"/>
    </row>
    <row r="6561" spans="1:3" ht="16.95" customHeight="1" x14ac:dyDescent="0.3">
      <c r="A6561" s="943"/>
      <c r="B6561" s="943"/>
      <c r="C6561" s="943"/>
    </row>
    <row r="6562" spans="1:3" ht="16.95" customHeight="1" x14ac:dyDescent="0.3">
      <c r="A6562" s="943"/>
      <c r="B6562" s="943"/>
      <c r="C6562" s="943"/>
    </row>
    <row r="6563" spans="1:3" ht="16.95" customHeight="1" x14ac:dyDescent="0.3">
      <c r="A6563" s="943"/>
      <c r="B6563" s="943"/>
      <c r="C6563" s="943"/>
    </row>
    <row r="6564" spans="1:3" ht="16.95" customHeight="1" x14ac:dyDescent="0.3">
      <c r="A6564" s="943"/>
      <c r="B6564" s="943"/>
      <c r="C6564" s="943"/>
    </row>
    <row r="6565" spans="1:3" ht="16.95" customHeight="1" x14ac:dyDescent="0.3">
      <c r="A6565" s="943"/>
      <c r="B6565" s="943"/>
      <c r="C6565" s="943"/>
    </row>
    <row r="6566" spans="1:3" ht="16.95" customHeight="1" x14ac:dyDescent="0.3">
      <c r="A6566" s="943"/>
      <c r="B6566" s="943"/>
      <c r="C6566" s="943"/>
    </row>
    <row r="6567" spans="1:3" ht="16.95" customHeight="1" x14ac:dyDescent="0.3">
      <c r="A6567" s="943"/>
      <c r="B6567" s="943"/>
      <c r="C6567" s="943"/>
    </row>
    <row r="6568" spans="1:3" ht="16.95" customHeight="1" x14ac:dyDescent="0.3">
      <c r="A6568" s="943"/>
      <c r="B6568" s="943"/>
      <c r="C6568" s="943"/>
    </row>
    <row r="6569" spans="1:3" ht="16.95" customHeight="1" x14ac:dyDescent="0.3">
      <c r="A6569" s="943"/>
      <c r="B6569" s="943"/>
      <c r="C6569" s="943"/>
    </row>
    <row r="6570" spans="1:3" ht="16.95" customHeight="1" x14ac:dyDescent="0.3">
      <c r="A6570" s="943"/>
      <c r="B6570" s="943"/>
      <c r="C6570" s="943"/>
    </row>
    <row r="6571" spans="1:3" ht="16.95" customHeight="1" x14ac:dyDescent="0.3">
      <c r="A6571" s="943"/>
      <c r="B6571" s="943"/>
      <c r="C6571" s="943"/>
    </row>
    <row r="6572" spans="1:3" ht="16.95" customHeight="1" x14ac:dyDescent="0.3">
      <c r="A6572" s="943"/>
      <c r="B6572" s="943"/>
      <c r="C6572" s="943"/>
    </row>
    <row r="6573" spans="1:3" ht="16.95" customHeight="1" x14ac:dyDescent="0.3">
      <c r="A6573" s="943"/>
      <c r="B6573" s="943"/>
      <c r="C6573" s="943"/>
    </row>
    <row r="6574" spans="1:3" ht="16.95" customHeight="1" x14ac:dyDescent="0.3">
      <c r="A6574" s="943"/>
      <c r="B6574" s="943"/>
      <c r="C6574" s="943"/>
    </row>
    <row r="6575" spans="1:3" ht="16.95" customHeight="1" x14ac:dyDescent="0.3">
      <c r="A6575" s="943"/>
      <c r="B6575" s="943"/>
      <c r="C6575" s="943"/>
    </row>
    <row r="6576" spans="1:3" ht="16.95" customHeight="1" x14ac:dyDescent="0.3">
      <c r="A6576" s="943"/>
      <c r="B6576" s="943"/>
      <c r="C6576" s="943"/>
    </row>
    <row r="6577" spans="1:3" ht="16.95" customHeight="1" x14ac:dyDescent="0.3">
      <c r="A6577" s="943"/>
      <c r="B6577" s="943"/>
      <c r="C6577" s="943"/>
    </row>
    <row r="6578" spans="1:3" ht="16.95" customHeight="1" x14ac:dyDescent="0.3">
      <c r="A6578" s="943"/>
      <c r="B6578" s="943"/>
      <c r="C6578" s="943"/>
    </row>
    <row r="6579" spans="1:3" ht="16.95" customHeight="1" x14ac:dyDescent="0.3">
      <c r="A6579" s="943"/>
      <c r="B6579" s="943"/>
      <c r="C6579" s="943"/>
    </row>
    <row r="6580" spans="1:3" ht="16.95" customHeight="1" x14ac:dyDescent="0.3">
      <c r="A6580" s="943"/>
      <c r="B6580" s="943"/>
      <c r="C6580" s="943"/>
    </row>
    <row r="6581" spans="1:3" ht="16.95" customHeight="1" x14ac:dyDescent="0.3">
      <c r="A6581" s="943"/>
      <c r="B6581" s="943"/>
      <c r="C6581" s="943"/>
    </row>
    <row r="6582" spans="1:3" ht="16.95" customHeight="1" x14ac:dyDescent="0.3">
      <c r="A6582" s="943"/>
      <c r="B6582" s="943"/>
      <c r="C6582" s="943"/>
    </row>
    <row r="6583" spans="1:3" ht="16.95" customHeight="1" x14ac:dyDescent="0.3">
      <c r="A6583" s="943"/>
      <c r="B6583" s="943"/>
      <c r="C6583" s="943"/>
    </row>
    <row r="6584" spans="1:3" ht="16.95" customHeight="1" x14ac:dyDescent="0.3">
      <c r="A6584" s="943"/>
      <c r="B6584" s="943"/>
      <c r="C6584" s="943"/>
    </row>
    <row r="6585" spans="1:3" ht="16.95" customHeight="1" x14ac:dyDescent="0.3">
      <c r="A6585" s="943"/>
      <c r="B6585" s="943"/>
      <c r="C6585" s="943"/>
    </row>
    <row r="6586" spans="1:3" ht="16.95" customHeight="1" x14ac:dyDescent="0.3">
      <c r="A6586" s="943"/>
      <c r="B6586" s="943"/>
      <c r="C6586" s="943"/>
    </row>
    <row r="6587" spans="1:3" ht="16.95" customHeight="1" x14ac:dyDescent="0.3">
      <c r="A6587" s="943"/>
      <c r="B6587" s="943"/>
      <c r="C6587" s="943"/>
    </row>
    <row r="6588" spans="1:3" ht="16.95" customHeight="1" x14ac:dyDescent="0.3">
      <c r="A6588" s="943"/>
      <c r="B6588" s="943"/>
      <c r="C6588" s="943"/>
    </row>
    <row r="6589" spans="1:3" ht="16.95" customHeight="1" x14ac:dyDescent="0.3">
      <c r="A6589" s="943"/>
      <c r="B6589" s="943"/>
      <c r="C6589" s="943"/>
    </row>
    <row r="6590" spans="1:3" ht="16.95" customHeight="1" x14ac:dyDescent="0.3">
      <c r="A6590" s="943"/>
      <c r="B6590" s="943"/>
      <c r="C6590" s="943"/>
    </row>
    <row r="6591" spans="1:3" ht="16.95" customHeight="1" x14ac:dyDescent="0.3">
      <c r="A6591" s="943"/>
      <c r="B6591" s="943"/>
      <c r="C6591" s="943"/>
    </row>
    <row r="6592" spans="1:3" ht="16.95" customHeight="1" x14ac:dyDescent="0.3">
      <c r="A6592" s="943"/>
      <c r="B6592" s="943"/>
      <c r="C6592" s="943"/>
    </row>
    <row r="6593" spans="1:3" ht="16.95" customHeight="1" x14ac:dyDescent="0.3">
      <c r="A6593" s="943"/>
      <c r="B6593" s="943"/>
      <c r="C6593" s="943"/>
    </row>
    <row r="6594" spans="1:3" ht="16.95" customHeight="1" x14ac:dyDescent="0.3">
      <c r="A6594" s="943"/>
      <c r="B6594" s="943"/>
      <c r="C6594" s="943"/>
    </row>
    <row r="6595" spans="1:3" ht="16.95" customHeight="1" x14ac:dyDescent="0.3">
      <c r="A6595" s="943"/>
      <c r="B6595" s="943"/>
      <c r="C6595" s="943"/>
    </row>
    <row r="6596" spans="1:3" ht="16.95" customHeight="1" x14ac:dyDescent="0.3">
      <c r="A6596" s="943"/>
      <c r="B6596" s="943"/>
      <c r="C6596" s="943"/>
    </row>
    <row r="6597" spans="1:3" ht="16.95" customHeight="1" x14ac:dyDescent="0.3">
      <c r="A6597" s="943"/>
      <c r="B6597" s="943"/>
      <c r="C6597" s="943"/>
    </row>
    <row r="6598" spans="1:3" ht="16.95" customHeight="1" x14ac:dyDescent="0.3">
      <c r="A6598" s="943"/>
      <c r="B6598" s="943"/>
      <c r="C6598" s="943"/>
    </row>
    <row r="6599" spans="1:3" ht="16.95" customHeight="1" x14ac:dyDescent="0.3">
      <c r="A6599" s="943"/>
      <c r="B6599" s="943"/>
      <c r="C6599" s="943"/>
    </row>
    <row r="6600" spans="1:3" ht="16.95" customHeight="1" x14ac:dyDescent="0.3">
      <c r="A6600" s="943"/>
      <c r="B6600" s="943"/>
      <c r="C6600" s="943"/>
    </row>
    <row r="6601" spans="1:3" ht="16.95" customHeight="1" x14ac:dyDescent="0.3">
      <c r="A6601" s="943"/>
      <c r="B6601" s="943"/>
      <c r="C6601" s="943"/>
    </row>
    <row r="6602" spans="1:3" ht="16.95" customHeight="1" x14ac:dyDescent="0.3">
      <c r="A6602" s="943"/>
      <c r="B6602" s="943"/>
      <c r="C6602" s="943"/>
    </row>
    <row r="6603" spans="1:3" ht="16.95" customHeight="1" x14ac:dyDescent="0.3">
      <c r="A6603" s="943"/>
      <c r="B6603" s="943"/>
      <c r="C6603" s="943"/>
    </row>
    <row r="6604" spans="1:3" ht="16.95" customHeight="1" x14ac:dyDescent="0.3">
      <c r="A6604" s="943"/>
      <c r="B6604" s="943"/>
      <c r="C6604" s="943"/>
    </row>
    <row r="6605" spans="1:3" ht="16.95" customHeight="1" x14ac:dyDescent="0.3">
      <c r="A6605" s="943"/>
      <c r="B6605" s="943"/>
      <c r="C6605" s="943"/>
    </row>
    <row r="6606" spans="1:3" ht="16.95" customHeight="1" x14ac:dyDescent="0.3">
      <c r="A6606" s="943"/>
      <c r="B6606" s="943"/>
      <c r="C6606" s="943"/>
    </row>
    <row r="6607" spans="1:3" ht="16.95" customHeight="1" x14ac:dyDescent="0.3">
      <c r="A6607" s="943"/>
      <c r="B6607" s="943"/>
      <c r="C6607" s="943"/>
    </row>
    <row r="6608" spans="1:3" ht="16.95" customHeight="1" x14ac:dyDescent="0.3">
      <c r="A6608" s="943"/>
      <c r="B6608" s="943"/>
      <c r="C6608" s="943"/>
    </row>
    <row r="6609" spans="1:3" ht="16.95" customHeight="1" x14ac:dyDescent="0.3">
      <c r="A6609" s="943"/>
      <c r="B6609" s="943"/>
      <c r="C6609" s="943"/>
    </row>
    <row r="6610" spans="1:3" ht="16.95" customHeight="1" x14ac:dyDescent="0.3">
      <c r="A6610" s="943"/>
      <c r="B6610" s="943"/>
      <c r="C6610" s="943"/>
    </row>
    <row r="6611" spans="1:3" ht="16.95" customHeight="1" x14ac:dyDescent="0.3">
      <c r="A6611" s="943"/>
      <c r="B6611" s="943"/>
      <c r="C6611" s="943"/>
    </row>
    <row r="6612" spans="1:3" ht="16.95" customHeight="1" x14ac:dyDescent="0.3">
      <c r="A6612" s="943"/>
      <c r="B6612" s="943"/>
      <c r="C6612" s="943"/>
    </row>
    <row r="6613" spans="1:3" ht="16.95" customHeight="1" x14ac:dyDescent="0.3">
      <c r="A6613" s="943"/>
      <c r="B6613" s="943"/>
      <c r="C6613" s="943"/>
    </row>
    <row r="6614" spans="1:3" ht="16.95" customHeight="1" x14ac:dyDescent="0.3">
      <c r="A6614" s="943"/>
      <c r="B6614" s="943"/>
      <c r="C6614" s="943"/>
    </row>
    <row r="6615" spans="1:3" ht="16.95" customHeight="1" x14ac:dyDescent="0.3">
      <c r="A6615" s="943"/>
      <c r="B6615" s="943"/>
      <c r="C6615" s="943"/>
    </row>
    <row r="6616" spans="1:3" ht="16.95" customHeight="1" x14ac:dyDescent="0.3">
      <c r="A6616" s="943"/>
      <c r="B6616" s="943"/>
      <c r="C6616" s="943"/>
    </row>
    <row r="6617" spans="1:3" ht="16.95" customHeight="1" x14ac:dyDescent="0.3">
      <c r="A6617" s="943"/>
      <c r="B6617" s="943"/>
      <c r="C6617" s="943"/>
    </row>
    <row r="6618" spans="1:3" ht="16.95" customHeight="1" x14ac:dyDescent="0.3">
      <c r="A6618" s="943"/>
      <c r="B6618" s="943"/>
      <c r="C6618" s="943"/>
    </row>
    <row r="6619" spans="1:3" ht="16.95" customHeight="1" x14ac:dyDescent="0.3">
      <c r="A6619" s="943"/>
      <c r="B6619" s="943"/>
      <c r="C6619" s="943"/>
    </row>
    <row r="6620" spans="1:3" ht="16.95" customHeight="1" x14ac:dyDescent="0.3">
      <c r="A6620" s="943"/>
      <c r="B6620" s="943"/>
      <c r="C6620" s="943"/>
    </row>
    <row r="6621" spans="1:3" ht="16.95" customHeight="1" x14ac:dyDescent="0.3">
      <c r="A6621" s="943"/>
      <c r="B6621" s="943"/>
      <c r="C6621" s="943"/>
    </row>
    <row r="6622" spans="1:3" ht="16.95" customHeight="1" x14ac:dyDescent="0.3">
      <c r="A6622" s="943"/>
      <c r="B6622" s="943"/>
      <c r="C6622" s="943"/>
    </row>
    <row r="6623" spans="1:3" ht="16.95" customHeight="1" x14ac:dyDescent="0.3">
      <c r="A6623" s="943"/>
      <c r="B6623" s="943"/>
      <c r="C6623" s="943"/>
    </row>
    <row r="6624" spans="1:3" ht="16.95" customHeight="1" x14ac:dyDescent="0.3">
      <c r="A6624" s="943"/>
      <c r="B6624" s="943"/>
      <c r="C6624" s="943"/>
    </row>
    <row r="6625" spans="1:3" ht="16.95" customHeight="1" x14ac:dyDescent="0.3">
      <c r="A6625" s="943"/>
      <c r="B6625" s="943"/>
      <c r="C6625" s="943"/>
    </row>
    <row r="6626" spans="1:3" ht="16.95" customHeight="1" x14ac:dyDescent="0.3">
      <c r="A6626" s="943"/>
      <c r="B6626" s="943"/>
      <c r="C6626" s="943"/>
    </row>
    <row r="6627" spans="1:3" ht="16.95" customHeight="1" x14ac:dyDescent="0.3">
      <c r="A6627" s="943"/>
      <c r="B6627" s="943"/>
      <c r="C6627" s="943"/>
    </row>
    <row r="6628" spans="1:3" ht="16.95" customHeight="1" x14ac:dyDescent="0.3">
      <c r="A6628" s="943"/>
      <c r="B6628" s="943"/>
      <c r="C6628" s="943"/>
    </row>
    <row r="6629" spans="1:3" ht="16.95" customHeight="1" x14ac:dyDescent="0.3">
      <c r="A6629" s="943"/>
      <c r="B6629" s="943"/>
      <c r="C6629" s="943"/>
    </row>
    <row r="6630" spans="1:3" ht="16.95" customHeight="1" x14ac:dyDescent="0.3">
      <c r="A6630" s="943"/>
      <c r="B6630" s="943"/>
      <c r="C6630" s="943"/>
    </row>
    <row r="6631" spans="1:3" ht="16.95" customHeight="1" x14ac:dyDescent="0.3">
      <c r="A6631" s="943"/>
      <c r="B6631" s="943"/>
      <c r="C6631" s="943"/>
    </row>
    <row r="6632" spans="1:3" ht="16.95" customHeight="1" x14ac:dyDescent="0.3">
      <c r="A6632" s="943"/>
      <c r="B6632" s="943"/>
      <c r="C6632" s="943"/>
    </row>
    <row r="6633" spans="1:3" ht="16.95" customHeight="1" x14ac:dyDescent="0.3">
      <c r="A6633" s="943"/>
      <c r="B6633" s="943"/>
      <c r="C6633" s="943"/>
    </row>
    <row r="6634" spans="1:3" ht="16.95" customHeight="1" x14ac:dyDescent="0.3">
      <c r="A6634" s="943"/>
      <c r="B6634" s="943"/>
      <c r="C6634" s="943"/>
    </row>
    <row r="6635" spans="1:3" ht="16.95" customHeight="1" x14ac:dyDescent="0.3">
      <c r="A6635" s="943"/>
      <c r="B6635" s="943"/>
      <c r="C6635" s="943"/>
    </row>
    <row r="6636" spans="1:3" ht="16.95" customHeight="1" x14ac:dyDescent="0.3">
      <c r="A6636" s="943"/>
      <c r="B6636" s="943"/>
      <c r="C6636" s="943"/>
    </row>
    <row r="6637" spans="1:3" ht="16.95" customHeight="1" x14ac:dyDescent="0.3">
      <c r="A6637" s="943"/>
      <c r="B6637" s="943"/>
      <c r="C6637" s="943"/>
    </row>
    <row r="6638" spans="1:3" ht="16.95" customHeight="1" x14ac:dyDescent="0.3">
      <c r="A6638" s="943"/>
      <c r="B6638" s="943"/>
      <c r="C6638" s="943"/>
    </row>
    <row r="6639" spans="1:3" ht="16.95" customHeight="1" x14ac:dyDescent="0.3">
      <c r="A6639" s="943"/>
      <c r="B6639" s="943"/>
      <c r="C6639" s="943"/>
    </row>
    <row r="6640" spans="1:3" ht="16.95" customHeight="1" x14ac:dyDescent="0.3">
      <c r="A6640" s="943"/>
      <c r="B6640" s="943"/>
      <c r="C6640" s="943"/>
    </row>
    <row r="6641" spans="1:3" ht="16.95" customHeight="1" x14ac:dyDescent="0.3">
      <c r="A6641" s="943"/>
      <c r="B6641" s="943"/>
      <c r="C6641" s="943"/>
    </row>
    <row r="6642" spans="1:3" ht="16.95" customHeight="1" x14ac:dyDescent="0.3">
      <c r="A6642" s="943"/>
      <c r="B6642" s="943"/>
      <c r="C6642" s="943"/>
    </row>
    <row r="6643" spans="1:3" ht="16.95" customHeight="1" x14ac:dyDescent="0.3">
      <c r="A6643" s="943"/>
      <c r="B6643" s="943"/>
      <c r="C6643" s="943"/>
    </row>
    <row r="6644" spans="1:3" ht="16.95" customHeight="1" x14ac:dyDescent="0.3">
      <c r="A6644" s="943"/>
      <c r="B6644" s="943"/>
      <c r="C6644" s="943"/>
    </row>
    <row r="6645" spans="1:3" ht="16.95" customHeight="1" x14ac:dyDescent="0.3">
      <c r="A6645" s="943"/>
      <c r="B6645" s="943"/>
      <c r="C6645" s="943"/>
    </row>
    <row r="6646" spans="1:3" ht="16.95" customHeight="1" x14ac:dyDescent="0.3">
      <c r="A6646" s="943"/>
      <c r="B6646" s="943"/>
      <c r="C6646" s="943"/>
    </row>
    <row r="6647" spans="1:3" ht="16.95" customHeight="1" x14ac:dyDescent="0.3">
      <c r="A6647" s="943"/>
      <c r="B6647" s="943"/>
      <c r="C6647" s="943"/>
    </row>
    <row r="6648" spans="1:3" ht="16.95" customHeight="1" x14ac:dyDescent="0.3">
      <c r="A6648" s="943"/>
      <c r="B6648" s="943"/>
      <c r="C6648" s="943"/>
    </row>
    <row r="6649" spans="1:3" ht="16.95" customHeight="1" x14ac:dyDescent="0.3">
      <c r="A6649" s="943"/>
      <c r="B6649" s="943"/>
      <c r="C6649" s="943"/>
    </row>
    <row r="6650" spans="1:3" ht="16.95" customHeight="1" x14ac:dyDescent="0.3">
      <c r="A6650" s="943"/>
      <c r="B6650" s="943"/>
      <c r="C6650" s="943"/>
    </row>
    <row r="6651" spans="1:3" ht="16.95" customHeight="1" x14ac:dyDescent="0.3">
      <c r="A6651" s="943"/>
      <c r="B6651" s="943"/>
      <c r="C6651" s="943"/>
    </row>
    <row r="6652" spans="1:3" ht="16.95" customHeight="1" x14ac:dyDescent="0.3">
      <c r="A6652" s="943"/>
      <c r="B6652" s="943"/>
      <c r="C6652" s="943"/>
    </row>
    <row r="6653" spans="1:3" ht="16.95" customHeight="1" x14ac:dyDescent="0.3">
      <c r="A6653" s="943"/>
      <c r="B6653" s="943"/>
      <c r="C6653" s="943"/>
    </row>
    <row r="6654" spans="1:3" ht="16.95" customHeight="1" x14ac:dyDescent="0.3">
      <c r="A6654" s="943"/>
      <c r="B6654" s="943"/>
      <c r="C6654" s="943"/>
    </row>
    <row r="6655" spans="1:3" ht="16.95" customHeight="1" x14ac:dyDescent="0.3">
      <c r="A6655" s="943"/>
      <c r="B6655" s="943"/>
      <c r="C6655" s="943"/>
    </row>
    <row r="6656" spans="1:3" ht="16.95" customHeight="1" x14ac:dyDescent="0.3">
      <c r="A6656" s="943"/>
      <c r="B6656" s="943"/>
      <c r="C6656" s="943"/>
    </row>
    <row r="6657" spans="1:3" ht="16.95" customHeight="1" x14ac:dyDescent="0.3">
      <c r="A6657" s="943"/>
      <c r="B6657" s="943"/>
      <c r="C6657" s="943"/>
    </row>
    <row r="6658" spans="1:3" ht="16.95" customHeight="1" x14ac:dyDescent="0.3">
      <c r="A6658" s="943"/>
      <c r="B6658" s="943"/>
      <c r="C6658" s="943"/>
    </row>
    <row r="6659" spans="1:3" ht="16.95" customHeight="1" x14ac:dyDescent="0.3">
      <c r="A6659" s="943"/>
      <c r="B6659" s="943"/>
      <c r="C6659" s="943"/>
    </row>
    <row r="6660" spans="1:3" ht="16.95" customHeight="1" x14ac:dyDescent="0.3">
      <c r="A6660" s="943"/>
      <c r="B6660" s="943"/>
      <c r="C6660" s="943"/>
    </row>
    <row r="6661" spans="1:3" ht="16.95" customHeight="1" x14ac:dyDescent="0.3">
      <c r="A6661" s="943"/>
      <c r="B6661" s="943"/>
      <c r="C6661" s="943"/>
    </row>
    <row r="6662" spans="1:3" ht="16.95" customHeight="1" x14ac:dyDescent="0.3">
      <c r="A6662" s="943"/>
      <c r="B6662" s="943"/>
      <c r="C6662" s="943"/>
    </row>
    <row r="6663" spans="1:3" ht="16.95" customHeight="1" x14ac:dyDescent="0.3">
      <c r="A6663" s="943"/>
      <c r="B6663" s="943"/>
      <c r="C6663" s="943"/>
    </row>
    <row r="6664" spans="1:3" ht="16.95" customHeight="1" x14ac:dyDescent="0.3">
      <c r="A6664" s="943"/>
      <c r="B6664" s="943"/>
      <c r="C6664" s="943"/>
    </row>
    <row r="6665" spans="1:3" ht="16.95" customHeight="1" x14ac:dyDescent="0.3">
      <c r="A6665" s="943"/>
      <c r="B6665" s="943"/>
      <c r="C6665" s="943"/>
    </row>
    <row r="6666" spans="1:3" ht="16.95" customHeight="1" x14ac:dyDescent="0.3">
      <c r="A6666" s="943"/>
      <c r="B6666" s="943"/>
      <c r="C6666" s="943"/>
    </row>
    <row r="6667" spans="1:3" ht="16.95" customHeight="1" x14ac:dyDescent="0.3">
      <c r="A6667" s="943"/>
      <c r="B6667" s="943"/>
      <c r="C6667" s="943"/>
    </row>
    <row r="6668" spans="1:3" ht="16.95" customHeight="1" x14ac:dyDescent="0.3">
      <c r="A6668" s="943"/>
      <c r="B6668" s="943"/>
      <c r="C6668" s="943"/>
    </row>
    <row r="6669" spans="1:3" ht="16.95" customHeight="1" x14ac:dyDescent="0.3">
      <c r="A6669" s="943"/>
      <c r="B6669" s="943"/>
      <c r="C6669" s="943"/>
    </row>
    <row r="6670" spans="1:3" ht="16.95" customHeight="1" x14ac:dyDescent="0.3">
      <c r="A6670" s="943"/>
      <c r="B6670" s="943"/>
      <c r="C6670" s="943"/>
    </row>
    <row r="6671" spans="1:3" ht="16.95" customHeight="1" x14ac:dyDescent="0.3">
      <c r="A6671" s="943"/>
      <c r="B6671" s="943"/>
      <c r="C6671" s="943"/>
    </row>
    <row r="6672" spans="1:3" ht="16.95" customHeight="1" x14ac:dyDescent="0.3">
      <c r="A6672" s="943"/>
      <c r="B6672" s="943"/>
      <c r="C6672" s="943"/>
    </row>
    <row r="6673" spans="1:3" ht="16.95" customHeight="1" x14ac:dyDescent="0.3">
      <c r="A6673" s="943"/>
      <c r="B6673" s="943"/>
      <c r="C6673" s="943"/>
    </row>
    <row r="6674" spans="1:3" ht="16.95" customHeight="1" x14ac:dyDescent="0.3">
      <c r="A6674" s="943"/>
      <c r="B6674" s="943"/>
      <c r="C6674" s="943"/>
    </row>
    <row r="6675" spans="1:3" ht="16.95" customHeight="1" x14ac:dyDescent="0.3">
      <c r="A6675" s="943"/>
      <c r="B6675" s="943"/>
      <c r="C6675" s="943"/>
    </row>
    <row r="6676" spans="1:3" ht="16.95" customHeight="1" x14ac:dyDescent="0.3">
      <c r="A6676" s="943"/>
      <c r="B6676" s="943"/>
      <c r="C6676" s="943"/>
    </row>
    <row r="6677" spans="1:3" ht="16.95" customHeight="1" x14ac:dyDescent="0.3">
      <c r="A6677" s="943"/>
      <c r="B6677" s="943"/>
      <c r="C6677" s="943"/>
    </row>
    <row r="6678" spans="1:3" ht="16.95" customHeight="1" x14ac:dyDescent="0.3">
      <c r="A6678" s="943"/>
      <c r="B6678" s="943"/>
      <c r="C6678" s="943"/>
    </row>
    <row r="6679" spans="1:3" ht="16.95" customHeight="1" x14ac:dyDescent="0.3">
      <c r="A6679" s="943"/>
      <c r="B6679" s="943"/>
      <c r="C6679" s="943"/>
    </row>
    <row r="6680" spans="1:3" ht="16.95" customHeight="1" x14ac:dyDescent="0.3">
      <c r="A6680" s="943"/>
      <c r="B6680" s="943"/>
      <c r="C6680" s="943"/>
    </row>
    <row r="6681" spans="1:3" ht="16.95" customHeight="1" x14ac:dyDescent="0.3">
      <c r="A6681" s="943"/>
      <c r="B6681" s="943"/>
      <c r="C6681" s="943"/>
    </row>
    <row r="6682" spans="1:3" ht="16.95" customHeight="1" x14ac:dyDescent="0.3">
      <c r="A6682" s="943"/>
      <c r="B6682" s="943"/>
      <c r="C6682" s="943"/>
    </row>
    <row r="6683" spans="1:3" ht="16.95" customHeight="1" x14ac:dyDescent="0.3">
      <c r="A6683" s="943"/>
      <c r="B6683" s="943"/>
      <c r="C6683" s="943"/>
    </row>
    <row r="6684" spans="1:3" ht="16.95" customHeight="1" x14ac:dyDescent="0.3">
      <c r="A6684" s="943"/>
      <c r="B6684" s="943"/>
      <c r="C6684" s="943"/>
    </row>
    <row r="6685" spans="1:3" ht="16.95" customHeight="1" x14ac:dyDescent="0.3">
      <c r="A6685" s="943"/>
      <c r="B6685" s="943"/>
      <c r="C6685" s="943"/>
    </row>
    <row r="6686" spans="1:3" ht="16.95" customHeight="1" x14ac:dyDescent="0.3">
      <c r="A6686" s="943"/>
      <c r="B6686" s="943"/>
      <c r="C6686" s="943"/>
    </row>
    <row r="6687" spans="1:3" ht="16.95" customHeight="1" x14ac:dyDescent="0.3">
      <c r="A6687" s="943"/>
      <c r="B6687" s="943"/>
      <c r="C6687" s="943"/>
    </row>
    <row r="6688" spans="1:3" ht="16.95" customHeight="1" x14ac:dyDescent="0.3">
      <c r="A6688" s="943"/>
      <c r="B6688" s="943"/>
      <c r="C6688" s="943"/>
    </row>
    <row r="6689" spans="1:3" ht="16.95" customHeight="1" x14ac:dyDescent="0.3">
      <c r="A6689" s="943"/>
      <c r="B6689" s="943"/>
      <c r="C6689" s="943"/>
    </row>
    <row r="6690" spans="1:3" ht="16.95" customHeight="1" x14ac:dyDescent="0.3">
      <c r="A6690" s="943"/>
      <c r="B6690" s="943"/>
      <c r="C6690" s="943"/>
    </row>
    <row r="6691" spans="1:3" ht="16.95" customHeight="1" x14ac:dyDescent="0.3">
      <c r="A6691" s="943"/>
      <c r="B6691" s="943"/>
      <c r="C6691" s="943"/>
    </row>
    <row r="6692" spans="1:3" ht="16.95" customHeight="1" x14ac:dyDescent="0.3">
      <c r="A6692" s="943"/>
      <c r="B6692" s="943"/>
      <c r="C6692" s="943"/>
    </row>
    <row r="6693" spans="1:3" ht="16.95" customHeight="1" x14ac:dyDescent="0.3">
      <c r="A6693" s="943"/>
      <c r="B6693" s="943"/>
      <c r="C6693" s="943"/>
    </row>
    <row r="6694" spans="1:3" ht="16.95" customHeight="1" x14ac:dyDescent="0.3">
      <c r="A6694" s="943"/>
      <c r="B6694" s="943"/>
      <c r="C6694" s="943"/>
    </row>
    <row r="6695" spans="1:3" ht="16.95" customHeight="1" x14ac:dyDescent="0.3">
      <c r="A6695" s="943"/>
      <c r="B6695" s="943"/>
      <c r="C6695" s="943"/>
    </row>
    <row r="6696" spans="1:3" ht="16.95" customHeight="1" x14ac:dyDescent="0.3">
      <c r="A6696" s="943"/>
      <c r="B6696" s="943"/>
      <c r="C6696" s="943"/>
    </row>
    <row r="6697" spans="1:3" ht="16.95" customHeight="1" x14ac:dyDescent="0.3">
      <c r="A6697" s="943"/>
      <c r="B6697" s="943"/>
      <c r="C6697" s="943"/>
    </row>
    <row r="6698" spans="1:3" ht="16.95" customHeight="1" x14ac:dyDescent="0.3">
      <c r="A6698" s="943"/>
      <c r="B6698" s="943"/>
      <c r="C6698" s="943"/>
    </row>
    <row r="6699" spans="1:3" ht="16.95" customHeight="1" x14ac:dyDescent="0.3">
      <c r="A6699" s="943"/>
      <c r="B6699" s="943"/>
      <c r="C6699" s="943"/>
    </row>
    <row r="6700" spans="1:3" ht="16.95" customHeight="1" x14ac:dyDescent="0.3">
      <c r="A6700" s="943"/>
      <c r="B6700" s="943"/>
      <c r="C6700" s="943"/>
    </row>
    <row r="6701" spans="1:3" ht="16.95" customHeight="1" x14ac:dyDescent="0.3">
      <c r="A6701" s="943"/>
      <c r="B6701" s="943"/>
      <c r="C6701" s="943"/>
    </row>
    <row r="6702" spans="1:3" ht="16.95" customHeight="1" x14ac:dyDescent="0.3">
      <c r="A6702" s="943"/>
      <c r="B6702" s="943"/>
      <c r="C6702" s="943"/>
    </row>
    <row r="6703" spans="1:3" ht="16.95" customHeight="1" x14ac:dyDescent="0.3">
      <c r="A6703" s="943"/>
      <c r="B6703" s="943"/>
      <c r="C6703" s="943"/>
    </row>
    <row r="6704" spans="1:3" ht="16.95" customHeight="1" x14ac:dyDescent="0.3">
      <c r="A6704" s="943"/>
      <c r="B6704" s="943"/>
      <c r="C6704" s="943"/>
    </row>
    <row r="6705" spans="1:3" ht="16.95" customHeight="1" x14ac:dyDescent="0.3">
      <c r="A6705" s="943"/>
      <c r="B6705" s="943"/>
      <c r="C6705" s="943"/>
    </row>
    <row r="6706" spans="1:3" ht="16.95" customHeight="1" x14ac:dyDescent="0.3">
      <c r="A6706" s="943"/>
      <c r="B6706" s="943"/>
      <c r="C6706" s="943"/>
    </row>
    <row r="6707" spans="1:3" ht="16.95" customHeight="1" x14ac:dyDescent="0.3">
      <c r="A6707" s="943"/>
      <c r="B6707" s="943"/>
      <c r="C6707" s="943"/>
    </row>
    <row r="6708" spans="1:3" ht="16.95" customHeight="1" x14ac:dyDescent="0.3">
      <c r="A6708" s="943"/>
      <c r="B6708" s="943"/>
      <c r="C6708" s="943"/>
    </row>
    <row r="6709" spans="1:3" ht="16.95" customHeight="1" x14ac:dyDescent="0.3">
      <c r="A6709" s="943"/>
      <c r="B6709" s="943"/>
      <c r="C6709" s="943"/>
    </row>
    <row r="6710" spans="1:3" ht="16.95" customHeight="1" x14ac:dyDescent="0.3">
      <c r="A6710" s="943"/>
      <c r="B6710" s="943"/>
      <c r="C6710" s="943"/>
    </row>
    <row r="6711" spans="1:3" ht="16.95" customHeight="1" x14ac:dyDescent="0.3">
      <c r="A6711" s="943"/>
      <c r="B6711" s="943"/>
      <c r="C6711" s="943"/>
    </row>
    <row r="6712" spans="1:3" ht="16.95" customHeight="1" x14ac:dyDescent="0.3">
      <c r="A6712" s="943"/>
      <c r="B6712" s="943"/>
      <c r="C6712" s="943"/>
    </row>
    <row r="6713" spans="1:3" ht="16.95" customHeight="1" x14ac:dyDescent="0.3">
      <c r="A6713" s="943"/>
      <c r="B6713" s="943"/>
      <c r="C6713" s="943"/>
    </row>
    <row r="6714" spans="1:3" ht="16.95" customHeight="1" x14ac:dyDescent="0.3">
      <c r="A6714" s="943"/>
      <c r="B6714" s="943"/>
      <c r="C6714" s="943"/>
    </row>
    <row r="6715" spans="1:3" ht="16.95" customHeight="1" x14ac:dyDescent="0.3">
      <c r="A6715" s="943"/>
      <c r="B6715" s="943"/>
      <c r="C6715" s="943"/>
    </row>
    <row r="6716" spans="1:3" ht="16.95" customHeight="1" x14ac:dyDescent="0.3">
      <c r="A6716" s="943"/>
      <c r="B6716" s="943"/>
      <c r="C6716" s="943"/>
    </row>
    <row r="6717" spans="1:3" ht="16.95" customHeight="1" x14ac:dyDescent="0.3">
      <c r="A6717" s="943"/>
      <c r="B6717" s="943"/>
      <c r="C6717" s="943"/>
    </row>
    <row r="6718" spans="1:3" ht="16.95" customHeight="1" x14ac:dyDescent="0.3">
      <c r="A6718" s="943"/>
      <c r="B6718" s="943"/>
      <c r="C6718" s="943"/>
    </row>
    <row r="6719" spans="1:3" ht="16.95" customHeight="1" x14ac:dyDescent="0.3">
      <c r="A6719" s="943"/>
      <c r="B6719" s="943"/>
      <c r="C6719" s="943"/>
    </row>
    <row r="6720" spans="1:3" ht="16.95" customHeight="1" x14ac:dyDescent="0.3">
      <c r="A6720" s="943"/>
      <c r="B6720" s="943"/>
      <c r="C6720" s="943"/>
    </row>
    <row r="6721" spans="1:3" ht="16.95" customHeight="1" x14ac:dyDescent="0.3">
      <c r="A6721" s="943"/>
      <c r="B6721" s="943"/>
      <c r="C6721" s="943"/>
    </row>
    <row r="6722" spans="1:3" ht="16.95" customHeight="1" x14ac:dyDescent="0.3">
      <c r="A6722" s="943"/>
      <c r="B6722" s="943"/>
      <c r="C6722" s="943"/>
    </row>
    <row r="6723" spans="1:3" ht="16.95" customHeight="1" x14ac:dyDescent="0.3">
      <c r="A6723" s="943"/>
      <c r="B6723" s="943"/>
      <c r="C6723" s="943"/>
    </row>
    <row r="6724" spans="1:3" ht="16.95" customHeight="1" x14ac:dyDescent="0.3">
      <c r="A6724" s="943"/>
      <c r="B6724" s="943"/>
      <c r="C6724" s="943"/>
    </row>
    <row r="6725" spans="1:3" ht="16.95" customHeight="1" x14ac:dyDescent="0.3">
      <c r="A6725" s="943"/>
      <c r="B6725" s="943"/>
      <c r="C6725" s="943"/>
    </row>
    <row r="6726" spans="1:3" ht="16.95" customHeight="1" x14ac:dyDescent="0.3">
      <c r="A6726" s="943"/>
      <c r="B6726" s="943"/>
      <c r="C6726" s="943"/>
    </row>
    <row r="6727" spans="1:3" ht="16.95" customHeight="1" x14ac:dyDescent="0.3">
      <c r="A6727" s="943"/>
      <c r="B6727" s="943"/>
      <c r="C6727" s="943"/>
    </row>
    <row r="6728" spans="1:3" ht="16.95" customHeight="1" x14ac:dyDescent="0.3">
      <c r="A6728" s="943"/>
      <c r="B6728" s="943"/>
      <c r="C6728" s="943"/>
    </row>
    <row r="6729" spans="1:3" ht="16.95" customHeight="1" x14ac:dyDescent="0.3">
      <c r="A6729" s="943"/>
      <c r="B6729" s="943"/>
      <c r="C6729" s="943"/>
    </row>
    <row r="6730" spans="1:3" ht="16.95" customHeight="1" x14ac:dyDescent="0.3">
      <c r="A6730" s="943"/>
      <c r="B6730" s="943"/>
      <c r="C6730" s="943"/>
    </row>
    <row r="6731" spans="1:3" ht="16.95" customHeight="1" x14ac:dyDescent="0.3">
      <c r="A6731" s="943"/>
      <c r="B6731" s="943"/>
      <c r="C6731" s="943"/>
    </row>
    <row r="6732" spans="1:3" ht="16.95" customHeight="1" x14ac:dyDescent="0.3">
      <c r="A6732" s="943"/>
      <c r="B6732" s="943"/>
      <c r="C6732" s="943"/>
    </row>
    <row r="6733" spans="1:3" ht="16.95" customHeight="1" x14ac:dyDescent="0.3">
      <c r="A6733" s="943"/>
      <c r="B6733" s="943"/>
      <c r="C6733" s="943"/>
    </row>
    <row r="6734" spans="1:3" ht="16.95" customHeight="1" x14ac:dyDescent="0.3">
      <c r="A6734" s="943"/>
      <c r="B6734" s="943"/>
      <c r="C6734" s="943"/>
    </row>
    <row r="6735" spans="1:3" ht="16.95" customHeight="1" x14ac:dyDescent="0.3">
      <c r="A6735" s="943"/>
      <c r="B6735" s="943"/>
      <c r="C6735" s="943"/>
    </row>
    <row r="6736" spans="1:3" ht="16.95" customHeight="1" x14ac:dyDescent="0.3">
      <c r="A6736" s="943"/>
      <c r="B6736" s="943"/>
      <c r="C6736" s="943"/>
    </row>
    <row r="6737" spans="1:3" ht="16.95" customHeight="1" x14ac:dyDescent="0.3">
      <c r="A6737" s="943"/>
      <c r="B6737" s="943"/>
      <c r="C6737" s="943"/>
    </row>
    <row r="6738" spans="1:3" ht="16.95" customHeight="1" x14ac:dyDescent="0.3">
      <c r="A6738" s="943"/>
      <c r="B6738" s="943"/>
      <c r="C6738" s="943"/>
    </row>
    <row r="6739" spans="1:3" ht="16.95" customHeight="1" x14ac:dyDescent="0.3">
      <c r="A6739" s="943"/>
      <c r="B6739" s="943"/>
      <c r="C6739" s="943"/>
    </row>
    <row r="6740" spans="1:3" ht="16.95" customHeight="1" x14ac:dyDescent="0.3">
      <c r="A6740" s="943"/>
      <c r="B6740" s="943"/>
      <c r="C6740" s="943"/>
    </row>
    <row r="6741" spans="1:3" ht="16.95" customHeight="1" x14ac:dyDescent="0.3">
      <c r="A6741" s="943"/>
      <c r="B6741" s="943"/>
      <c r="C6741" s="943"/>
    </row>
    <row r="6742" spans="1:3" ht="16.95" customHeight="1" x14ac:dyDescent="0.3">
      <c r="A6742" s="943"/>
      <c r="B6742" s="943"/>
      <c r="C6742" s="943"/>
    </row>
    <row r="6743" spans="1:3" ht="16.95" customHeight="1" x14ac:dyDescent="0.3">
      <c r="A6743" s="943"/>
      <c r="B6743" s="943"/>
      <c r="C6743" s="943"/>
    </row>
    <row r="6744" spans="1:3" ht="16.95" customHeight="1" x14ac:dyDescent="0.3">
      <c r="A6744" s="943"/>
      <c r="B6744" s="943"/>
      <c r="C6744" s="943"/>
    </row>
    <row r="6745" spans="1:3" ht="16.95" customHeight="1" x14ac:dyDescent="0.3">
      <c r="A6745" s="943"/>
      <c r="B6745" s="943"/>
      <c r="C6745" s="943"/>
    </row>
    <row r="6746" spans="1:3" ht="16.95" customHeight="1" x14ac:dyDescent="0.3">
      <c r="A6746" s="943"/>
      <c r="B6746" s="943"/>
      <c r="C6746" s="943"/>
    </row>
    <row r="6747" spans="1:3" ht="16.95" customHeight="1" x14ac:dyDescent="0.3">
      <c r="A6747" s="943"/>
      <c r="B6747" s="943"/>
      <c r="C6747" s="943"/>
    </row>
    <row r="6748" spans="1:3" ht="16.95" customHeight="1" x14ac:dyDescent="0.3">
      <c r="A6748" s="943"/>
      <c r="B6748" s="943"/>
      <c r="C6748" s="943"/>
    </row>
    <row r="6749" spans="1:3" ht="16.95" customHeight="1" x14ac:dyDescent="0.3">
      <c r="A6749" s="943"/>
      <c r="B6749" s="943"/>
      <c r="C6749" s="943"/>
    </row>
    <row r="6750" spans="1:3" ht="16.95" customHeight="1" x14ac:dyDescent="0.3">
      <c r="A6750" s="943"/>
      <c r="B6750" s="943"/>
      <c r="C6750" s="943"/>
    </row>
    <row r="6751" spans="1:3" ht="16.95" customHeight="1" x14ac:dyDescent="0.3">
      <c r="A6751" s="943"/>
      <c r="B6751" s="943"/>
      <c r="C6751" s="943"/>
    </row>
    <row r="6752" spans="1:3" ht="16.95" customHeight="1" x14ac:dyDescent="0.3">
      <c r="A6752" s="943"/>
      <c r="B6752" s="943"/>
      <c r="C6752" s="943"/>
    </row>
    <row r="6753" spans="1:3" ht="16.95" customHeight="1" x14ac:dyDescent="0.3">
      <c r="A6753" s="943"/>
      <c r="B6753" s="943"/>
      <c r="C6753" s="943"/>
    </row>
    <row r="6754" spans="1:3" ht="16.95" customHeight="1" x14ac:dyDescent="0.3">
      <c r="A6754" s="943"/>
      <c r="B6754" s="943"/>
      <c r="C6754" s="943"/>
    </row>
    <row r="6755" spans="1:3" ht="16.95" customHeight="1" x14ac:dyDescent="0.3">
      <c r="A6755" s="943"/>
      <c r="B6755" s="943"/>
      <c r="C6755" s="943"/>
    </row>
    <row r="6756" spans="1:3" ht="16.95" customHeight="1" x14ac:dyDescent="0.3">
      <c r="A6756" s="943"/>
      <c r="B6756" s="943"/>
      <c r="C6756" s="943"/>
    </row>
    <row r="6757" spans="1:3" ht="16.95" customHeight="1" x14ac:dyDescent="0.3">
      <c r="A6757" s="943"/>
      <c r="B6757" s="943"/>
      <c r="C6757" s="943"/>
    </row>
    <row r="6758" spans="1:3" ht="16.95" customHeight="1" x14ac:dyDescent="0.3">
      <c r="A6758" s="943"/>
      <c r="B6758" s="943"/>
      <c r="C6758" s="943"/>
    </row>
    <row r="6759" spans="1:3" ht="16.95" customHeight="1" x14ac:dyDescent="0.3">
      <c r="A6759" s="943"/>
      <c r="B6759" s="943"/>
      <c r="C6759" s="943"/>
    </row>
    <row r="6760" spans="1:3" ht="16.95" customHeight="1" x14ac:dyDescent="0.3">
      <c r="A6760" s="943"/>
      <c r="B6760" s="943"/>
      <c r="C6760" s="943"/>
    </row>
    <row r="6761" spans="1:3" ht="16.95" customHeight="1" x14ac:dyDescent="0.3">
      <c r="A6761" s="943"/>
      <c r="B6761" s="943"/>
      <c r="C6761" s="943"/>
    </row>
    <row r="6762" spans="1:3" ht="16.95" customHeight="1" x14ac:dyDescent="0.3">
      <c r="A6762" s="943"/>
      <c r="B6762" s="943"/>
      <c r="C6762" s="943"/>
    </row>
    <row r="6763" spans="1:3" ht="16.95" customHeight="1" x14ac:dyDescent="0.3">
      <c r="A6763" s="943"/>
      <c r="B6763" s="943"/>
      <c r="C6763" s="943"/>
    </row>
    <row r="6764" spans="1:3" ht="16.95" customHeight="1" x14ac:dyDescent="0.3">
      <c r="A6764" s="943"/>
      <c r="B6764" s="943"/>
      <c r="C6764" s="943"/>
    </row>
    <row r="6765" spans="1:3" ht="16.95" customHeight="1" x14ac:dyDescent="0.3">
      <c r="A6765" s="943"/>
      <c r="B6765" s="943"/>
      <c r="C6765" s="943"/>
    </row>
    <row r="6766" spans="1:3" ht="16.95" customHeight="1" x14ac:dyDescent="0.3">
      <c r="A6766" s="943"/>
      <c r="B6766" s="943"/>
      <c r="C6766" s="943"/>
    </row>
    <row r="6767" spans="1:3" ht="16.95" customHeight="1" x14ac:dyDescent="0.3">
      <c r="A6767" s="943"/>
      <c r="B6767" s="943"/>
      <c r="C6767" s="943"/>
    </row>
    <row r="6768" spans="1:3" ht="16.95" customHeight="1" x14ac:dyDescent="0.3">
      <c r="A6768" s="943"/>
      <c r="B6768" s="943"/>
      <c r="C6768" s="943"/>
    </row>
    <row r="6769" spans="1:3" ht="16.95" customHeight="1" x14ac:dyDescent="0.3">
      <c r="A6769" s="943"/>
      <c r="B6769" s="943"/>
      <c r="C6769" s="943"/>
    </row>
    <row r="6770" spans="1:3" ht="16.95" customHeight="1" x14ac:dyDescent="0.3">
      <c r="A6770" s="943"/>
      <c r="B6770" s="943"/>
      <c r="C6770" s="943"/>
    </row>
    <row r="6771" spans="1:3" ht="16.95" customHeight="1" x14ac:dyDescent="0.3">
      <c r="A6771" s="943"/>
      <c r="B6771" s="943"/>
      <c r="C6771" s="943"/>
    </row>
    <row r="6772" spans="1:3" ht="16.95" customHeight="1" x14ac:dyDescent="0.3">
      <c r="A6772" s="943"/>
      <c r="B6772" s="943"/>
      <c r="C6772" s="943"/>
    </row>
    <row r="6773" spans="1:3" ht="16.95" customHeight="1" x14ac:dyDescent="0.3">
      <c r="A6773" s="943"/>
      <c r="B6773" s="943"/>
      <c r="C6773" s="943"/>
    </row>
    <row r="6774" spans="1:3" ht="16.95" customHeight="1" x14ac:dyDescent="0.3">
      <c r="A6774" s="943"/>
      <c r="B6774" s="943"/>
      <c r="C6774" s="943"/>
    </row>
    <row r="6775" spans="1:3" ht="16.95" customHeight="1" x14ac:dyDescent="0.3">
      <c r="A6775" s="943"/>
      <c r="B6775" s="943"/>
      <c r="C6775" s="943"/>
    </row>
    <row r="6776" spans="1:3" ht="16.95" customHeight="1" x14ac:dyDescent="0.3">
      <c r="A6776" s="943"/>
      <c r="B6776" s="943"/>
      <c r="C6776" s="943"/>
    </row>
    <row r="6777" spans="1:3" ht="16.95" customHeight="1" x14ac:dyDescent="0.3">
      <c r="A6777" s="943"/>
      <c r="B6777" s="943"/>
      <c r="C6777" s="943"/>
    </row>
    <row r="6778" spans="1:3" ht="16.95" customHeight="1" x14ac:dyDescent="0.3">
      <c r="A6778" s="943"/>
      <c r="B6778" s="943"/>
      <c r="C6778" s="943"/>
    </row>
    <row r="6779" spans="1:3" ht="16.95" customHeight="1" x14ac:dyDescent="0.3">
      <c r="A6779" s="943"/>
      <c r="B6779" s="943"/>
      <c r="C6779" s="943"/>
    </row>
    <row r="6780" spans="1:3" ht="16.95" customHeight="1" x14ac:dyDescent="0.3">
      <c r="A6780" s="943"/>
      <c r="B6780" s="943"/>
      <c r="C6780" s="943"/>
    </row>
    <row r="6781" spans="1:3" ht="16.95" customHeight="1" x14ac:dyDescent="0.3">
      <c r="A6781" s="943"/>
      <c r="B6781" s="943"/>
      <c r="C6781" s="943"/>
    </row>
    <row r="6782" spans="1:3" ht="16.95" customHeight="1" x14ac:dyDescent="0.3">
      <c r="A6782" s="943"/>
      <c r="B6782" s="943"/>
      <c r="C6782" s="943"/>
    </row>
    <row r="6783" spans="1:3" ht="16.95" customHeight="1" x14ac:dyDescent="0.3">
      <c r="A6783" s="943"/>
      <c r="B6783" s="943"/>
      <c r="C6783" s="943"/>
    </row>
    <row r="6784" spans="1:3" ht="16.95" customHeight="1" x14ac:dyDescent="0.3">
      <c r="A6784" s="943"/>
      <c r="B6784" s="943"/>
      <c r="C6784" s="943"/>
    </row>
    <row r="6785" spans="1:3" ht="16.95" customHeight="1" x14ac:dyDescent="0.3">
      <c r="A6785" s="943"/>
      <c r="B6785" s="943"/>
      <c r="C6785" s="943"/>
    </row>
    <row r="6786" spans="1:3" ht="16.95" customHeight="1" x14ac:dyDescent="0.3">
      <c r="A6786" s="943"/>
      <c r="B6786" s="943"/>
      <c r="C6786" s="943"/>
    </row>
    <row r="6787" spans="1:3" ht="16.95" customHeight="1" x14ac:dyDescent="0.3">
      <c r="A6787" s="943"/>
      <c r="B6787" s="943"/>
      <c r="C6787" s="943"/>
    </row>
    <row r="6788" spans="1:3" ht="16.95" customHeight="1" x14ac:dyDescent="0.3">
      <c r="A6788" s="943"/>
      <c r="B6788" s="943"/>
      <c r="C6788" s="943"/>
    </row>
    <row r="6789" spans="1:3" ht="16.95" customHeight="1" x14ac:dyDescent="0.3">
      <c r="A6789" s="943"/>
      <c r="B6789" s="943"/>
      <c r="C6789" s="943"/>
    </row>
    <row r="6790" spans="1:3" ht="16.95" customHeight="1" x14ac:dyDescent="0.3">
      <c r="A6790" s="943"/>
      <c r="B6790" s="943"/>
      <c r="C6790" s="943"/>
    </row>
    <row r="6791" spans="1:3" ht="16.95" customHeight="1" x14ac:dyDescent="0.3">
      <c r="A6791" s="943"/>
      <c r="B6791" s="943"/>
      <c r="C6791" s="943"/>
    </row>
    <row r="6792" spans="1:3" ht="16.95" customHeight="1" x14ac:dyDescent="0.3">
      <c r="A6792" s="943"/>
      <c r="B6792" s="943"/>
      <c r="C6792" s="943"/>
    </row>
    <row r="6793" spans="1:3" ht="16.95" customHeight="1" x14ac:dyDescent="0.3">
      <c r="A6793" s="943"/>
      <c r="B6793" s="943"/>
      <c r="C6793" s="943"/>
    </row>
    <row r="6794" spans="1:3" ht="16.95" customHeight="1" x14ac:dyDescent="0.3">
      <c r="A6794" s="943"/>
      <c r="B6794" s="943"/>
      <c r="C6794" s="943"/>
    </row>
    <row r="6795" spans="1:3" ht="16.95" customHeight="1" x14ac:dyDescent="0.3">
      <c r="A6795" s="943"/>
      <c r="B6795" s="943"/>
      <c r="C6795" s="943"/>
    </row>
    <row r="6796" spans="1:3" ht="16.95" customHeight="1" x14ac:dyDescent="0.3">
      <c r="A6796" s="943"/>
      <c r="B6796" s="943"/>
      <c r="C6796" s="943"/>
    </row>
    <row r="6797" spans="1:3" ht="16.95" customHeight="1" x14ac:dyDescent="0.3">
      <c r="A6797" s="943"/>
      <c r="B6797" s="943"/>
      <c r="C6797" s="943"/>
    </row>
    <row r="6798" spans="1:3" ht="16.95" customHeight="1" x14ac:dyDescent="0.3">
      <c r="A6798" s="943"/>
      <c r="B6798" s="943"/>
      <c r="C6798" s="943"/>
    </row>
    <row r="6799" spans="1:3" ht="16.95" customHeight="1" x14ac:dyDescent="0.3">
      <c r="A6799" s="943"/>
      <c r="B6799" s="943"/>
      <c r="C6799" s="943"/>
    </row>
    <row r="6800" spans="1:3" ht="16.95" customHeight="1" x14ac:dyDescent="0.3">
      <c r="A6800" s="943"/>
      <c r="B6800" s="943"/>
      <c r="C6800" s="943"/>
    </row>
    <row r="6801" spans="1:3" ht="16.95" customHeight="1" x14ac:dyDescent="0.3">
      <c r="A6801" s="943"/>
      <c r="B6801" s="943"/>
      <c r="C6801" s="943"/>
    </row>
    <row r="6802" spans="1:3" ht="16.95" customHeight="1" x14ac:dyDescent="0.3">
      <c r="A6802" s="943"/>
      <c r="B6802" s="943"/>
      <c r="C6802" s="943"/>
    </row>
    <row r="6803" spans="1:3" ht="16.95" customHeight="1" x14ac:dyDescent="0.3">
      <c r="A6803" s="943"/>
      <c r="B6803" s="943"/>
      <c r="C6803" s="943"/>
    </row>
    <row r="6804" spans="1:3" ht="16.95" customHeight="1" x14ac:dyDescent="0.3">
      <c r="A6804" s="943"/>
      <c r="B6804" s="943"/>
      <c r="C6804" s="943"/>
    </row>
    <row r="6805" spans="1:3" ht="16.95" customHeight="1" x14ac:dyDescent="0.3">
      <c r="A6805" s="943"/>
      <c r="B6805" s="943"/>
      <c r="C6805" s="943"/>
    </row>
    <row r="6806" spans="1:3" ht="16.95" customHeight="1" x14ac:dyDescent="0.3">
      <c r="A6806" s="943"/>
      <c r="B6806" s="943"/>
      <c r="C6806" s="943"/>
    </row>
    <row r="6807" spans="1:3" ht="16.95" customHeight="1" x14ac:dyDescent="0.3">
      <c r="A6807" s="943"/>
      <c r="B6807" s="943"/>
      <c r="C6807" s="943"/>
    </row>
    <row r="6808" spans="1:3" ht="16.95" customHeight="1" x14ac:dyDescent="0.3">
      <c r="A6808" s="943"/>
      <c r="B6808" s="943"/>
      <c r="C6808" s="943"/>
    </row>
    <row r="6809" spans="1:3" ht="16.95" customHeight="1" x14ac:dyDescent="0.3">
      <c r="A6809" s="943"/>
      <c r="B6809" s="943"/>
      <c r="C6809" s="943"/>
    </row>
    <row r="6810" spans="1:3" ht="16.95" customHeight="1" x14ac:dyDescent="0.3">
      <c r="A6810" s="943"/>
      <c r="B6810" s="943"/>
      <c r="C6810" s="943"/>
    </row>
    <row r="6811" spans="1:3" ht="16.95" customHeight="1" x14ac:dyDescent="0.3">
      <c r="A6811" s="943"/>
      <c r="B6811" s="943"/>
      <c r="C6811" s="943"/>
    </row>
    <row r="6812" spans="1:3" ht="16.95" customHeight="1" x14ac:dyDescent="0.3">
      <c r="A6812" s="943"/>
      <c r="B6812" s="943"/>
      <c r="C6812" s="943"/>
    </row>
    <row r="6813" spans="1:3" ht="16.95" customHeight="1" x14ac:dyDescent="0.3">
      <c r="A6813" s="943"/>
      <c r="B6813" s="943"/>
      <c r="C6813" s="943"/>
    </row>
    <row r="6814" spans="1:3" ht="16.95" customHeight="1" x14ac:dyDescent="0.3">
      <c r="A6814" s="943"/>
      <c r="B6814" s="943"/>
      <c r="C6814" s="943"/>
    </row>
    <row r="6815" spans="1:3" ht="16.95" customHeight="1" x14ac:dyDescent="0.3">
      <c r="A6815" s="943"/>
      <c r="B6815" s="943"/>
      <c r="C6815" s="943"/>
    </row>
    <row r="6816" spans="1:3" ht="16.95" customHeight="1" x14ac:dyDescent="0.3">
      <c r="A6816" s="943"/>
      <c r="B6816" s="943"/>
      <c r="C6816" s="943"/>
    </row>
    <row r="6817" spans="1:3" ht="16.95" customHeight="1" x14ac:dyDescent="0.3">
      <c r="A6817" s="943"/>
      <c r="B6817" s="943"/>
      <c r="C6817" s="943"/>
    </row>
    <row r="6818" spans="1:3" ht="16.95" customHeight="1" x14ac:dyDescent="0.3">
      <c r="A6818" s="943"/>
      <c r="B6818" s="943"/>
      <c r="C6818" s="943"/>
    </row>
    <row r="6819" spans="1:3" ht="16.95" customHeight="1" x14ac:dyDescent="0.3">
      <c r="A6819" s="943"/>
      <c r="B6819" s="943"/>
      <c r="C6819" s="943"/>
    </row>
    <row r="6820" spans="1:3" ht="16.95" customHeight="1" x14ac:dyDescent="0.3">
      <c r="A6820" s="943"/>
      <c r="B6820" s="943"/>
      <c r="C6820" s="943"/>
    </row>
    <row r="6821" spans="1:3" ht="16.95" customHeight="1" x14ac:dyDescent="0.3">
      <c r="A6821" s="943"/>
      <c r="B6821" s="943"/>
      <c r="C6821" s="943"/>
    </row>
    <row r="6822" spans="1:3" ht="16.95" customHeight="1" x14ac:dyDescent="0.3">
      <c r="A6822" s="943"/>
      <c r="B6822" s="943"/>
      <c r="C6822" s="943"/>
    </row>
    <row r="6823" spans="1:3" ht="16.95" customHeight="1" x14ac:dyDescent="0.3">
      <c r="A6823" s="943"/>
      <c r="B6823" s="943"/>
      <c r="C6823" s="943"/>
    </row>
    <row r="6824" spans="1:3" ht="16.95" customHeight="1" x14ac:dyDescent="0.3">
      <c r="A6824" s="943"/>
      <c r="B6824" s="943"/>
      <c r="C6824" s="943"/>
    </row>
    <row r="6825" spans="1:3" ht="16.95" customHeight="1" x14ac:dyDescent="0.3">
      <c r="A6825" s="943"/>
      <c r="B6825" s="943"/>
      <c r="C6825" s="943"/>
    </row>
    <row r="6826" spans="1:3" ht="16.95" customHeight="1" x14ac:dyDescent="0.3">
      <c r="A6826" s="943"/>
      <c r="B6826" s="943"/>
      <c r="C6826" s="943"/>
    </row>
    <row r="6827" spans="1:3" ht="16.95" customHeight="1" x14ac:dyDescent="0.3">
      <c r="A6827" s="943"/>
      <c r="B6827" s="943"/>
      <c r="C6827" s="943"/>
    </row>
    <row r="6828" spans="1:3" ht="16.95" customHeight="1" x14ac:dyDescent="0.3">
      <c r="A6828" s="943"/>
      <c r="B6828" s="943"/>
      <c r="C6828" s="943"/>
    </row>
    <row r="6829" spans="1:3" ht="16.95" customHeight="1" x14ac:dyDescent="0.3">
      <c r="A6829" s="943"/>
      <c r="B6829" s="943"/>
      <c r="C6829" s="943"/>
    </row>
    <row r="6830" spans="1:3" ht="16.95" customHeight="1" x14ac:dyDescent="0.3">
      <c r="A6830" s="943"/>
      <c r="B6830" s="943"/>
      <c r="C6830" s="943"/>
    </row>
    <row r="6831" spans="1:3" ht="16.95" customHeight="1" x14ac:dyDescent="0.3">
      <c r="A6831" s="943"/>
      <c r="B6831" s="943"/>
      <c r="C6831" s="943"/>
    </row>
    <row r="6832" spans="1:3" ht="16.95" customHeight="1" x14ac:dyDescent="0.3">
      <c r="A6832" s="943"/>
      <c r="B6832" s="943"/>
      <c r="C6832" s="943"/>
    </row>
    <row r="6833" spans="1:3" ht="16.95" customHeight="1" x14ac:dyDescent="0.3">
      <c r="A6833" s="943"/>
      <c r="B6833" s="943"/>
      <c r="C6833" s="943"/>
    </row>
    <row r="6834" spans="1:3" ht="16.95" customHeight="1" x14ac:dyDescent="0.3">
      <c r="A6834" s="943"/>
      <c r="B6834" s="943"/>
      <c r="C6834" s="943"/>
    </row>
    <row r="6835" spans="1:3" ht="16.95" customHeight="1" x14ac:dyDescent="0.3">
      <c r="A6835" s="943"/>
      <c r="B6835" s="943"/>
      <c r="C6835" s="943"/>
    </row>
    <row r="6836" spans="1:3" ht="16.95" customHeight="1" x14ac:dyDescent="0.3">
      <c r="A6836" s="943"/>
      <c r="B6836" s="943"/>
      <c r="C6836" s="943"/>
    </row>
    <row r="6837" spans="1:3" ht="16.95" customHeight="1" x14ac:dyDescent="0.3">
      <c r="A6837" s="943"/>
      <c r="B6837" s="943"/>
      <c r="C6837" s="943"/>
    </row>
    <row r="6838" spans="1:3" ht="16.95" customHeight="1" x14ac:dyDescent="0.3">
      <c r="A6838" s="943"/>
      <c r="B6838" s="943"/>
      <c r="C6838" s="943"/>
    </row>
    <row r="6839" spans="1:3" ht="16.95" customHeight="1" x14ac:dyDescent="0.3">
      <c r="A6839" s="943"/>
      <c r="B6839" s="943"/>
      <c r="C6839" s="943"/>
    </row>
    <row r="6840" spans="1:3" ht="16.95" customHeight="1" x14ac:dyDescent="0.3">
      <c r="A6840" s="943"/>
      <c r="B6840" s="943"/>
      <c r="C6840" s="943"/>
    </row>
    <row r="6841" spans="1:3" ht="16.95" customHeight="1" x14ac:dyDescent="0.3">
      <c r="A6841" s="943"/>
      <c r="B6841" s="943"/>
      <c r="C6841" s="943"/>
    </row>
    <row r="6842" spans="1:3" ht="16.95" customHeight="1" x14ac:dyDescent="0.3">
      <c r="A6842" s="943"/>
      <c r="B6842" s="943"/>
      <c r="C6842" s="943"/>
    </row>
    <row r="6843" spans="1:3" ht="16.95" customHeight="1" x14ac:dyDescent="0.3">
      <c r="A6843" s="943"/>
      <c r="B6843" s="943"/>
      <c r="C6843" s="943"/>
    </row>
    <row r="6844" spans="1:3" ht="16.95" customHeight="1" x14ac:dyDescent="0.3">
      <c r="A6844" s="943"/>
      <c r="B6844" s="943"/>
      <c r="C6844" s="943"/>
    </row>
    <row r="6845" spans="1:3" ht="16.95" customHeight="1" x14ac:dyDescent="0.3">
      <c r="A6845" s="943"/>
      <c r="B6845" s="943"/>
      <c r="C6845" s="943"/>
    </row>
    <row r="6846" spans="1:3" ht="16.95" customHeight="1" x14ac:dyDescent="0.3">
      <c r="A6846" s="943"/>
      <c r="B6846" s="943"/>
      <c r="C6846" s="943"/>
    </row>
    <row r="6847" spans="1:3" ht="16.95" customHeight="1" x14ac:dyDescent="0.3">
      <c r="A6847" s="943"/>
      <c r="B6847" s="943"/>
      <c r="C6847" s="943"/>
    </row>
    <row r="6848" spans="1:3" ht="16.95" customHeight="1" x14ac:dyDescent="0.3">
      <c r="A6848" s="943"/>
      <c r="B6848" s="943"/>
      <c r="C6848" s="943"/>
    </row>
    <row r="6849" spans="1:3" ht="16.95" customHeight="1" x14ac:dyDescent="0.3">
      <c r="A6849" s="943"/>
      <c r="B6849" s="943"/>
      <c r="C6849" s="943"/>
    </row>
    <row r="6850" spans="1:3" ht="16.95" customHeight="1" x14ac:dyDescent="0.3">
      <c r="A6850" s="943"/>
      <c r="B6850" s="943"/>
      <c r="C6850" s="943"/>
    </row>
    <row r="6851" spans="1:3" ht="16.95" customHeight="1" x14ac:dyDescent="0.3">
      <c r="A6851" s="943"/>
      <c r="B6851" s="943"/>
      <c r="C6851" s="943"/>
    </row>
    <row r="6852" spans="1:3" ht="16.95" customHeight="1" x14ac:dyDescent="0.3">
      <c r="A6852" s="943"/>
      <c r="B6852" s="943"/>
      <c r="C6852" s="943"/>
    </row>
    <row r="6853" spans="1:3" ht="16.95" customHeight="1" x14ac:dyDescent="0.3">
      <c r="A6853" s="943"/>
      <c r="B6853" s="943"/>
      <c r="C6853" s="943"/>
    </row>
    <row r="6854" spans="1:3" ht="16.95" customHeight="1" x14ac:dyDescent="0.3">
      <c r="A6854" s="943"/>
      <c r="B6854" s="943"/>
      <c r="C6854" s="943"/>
    </row>
    <row r="6855" spans="1:3" ht="16.95" customHeight="1" x14ac:dyDescent="0.3">
      <c r="A6855" s="943"/>
      <c r="B6855" s="943"/>
      <c r="C6855" s="943"/>
    </row>
    <row r="6856" spans="1:3" ht="16.95" customHeight="1" x14ac:dyDescent="0.3">
      <c r="A6856" s="943"/>
      <c r="B6856" s="943"/>
      <c r="C6856" s="943"/>
    </row>
    <row r="6857" spans="1:3" ht="16.95" customHeight="1" x14ac:dyDescent="0.3">
      <c r="A6857" s="943"/>
      <c r="B6857" s="943"/>
      <c r="C6857" s="943"/>
    </row>
    <row r="6858" spans="1:3" ht="16.95" customHeight="1" x14ac:dyDescent="0.3">
      <c r="A6858" s="943"/>
      <c r="B6858" s="943"/>
      <c r="C6858" s="943"/>
    </row>
    <row r="6859" spans="1:3" ht="16.95" customHeight="1" x14ac:dyDescent="0.3">
      <c r="A6859" s="943"/>
      <c r="B6859" s="943"/>
      <c r="C6859" s="943"/>
    </row>
    <row r="6860" spans="1:3" ht="16.95" customHeight="1" x14ac:dyDescent="0.3">
      <c r="A6860" s="943"/>
      <c r="B6860" s="943"/>
      <c r="C6860" s="943"/>
    </row>
    <row r="6861" spans="1:3" ht="16.95" customHeight="1" x14ac:dyDescent="0.3">
      <c r="A6861" s="943"/>
      <c r="B6861" s="943"/>
      <c r="C6861" s="943"/>
    </row>
    <row r="6862" spans="1:3" ht="16.95" customHeight="1" x14ac:dyDescent="0.3">
      <c r="A6862" s="943"/>
      <c r="B6862" s="943"/>
      <c r="C6862" s="943"/>
    </row>
    <row r="6863" spans="1:3" ht="16.95" customHeight="1" x14ac:dyDescent="0.3">
      <c r="A6863" s="943"/>
      <c r="B6863" s="943"/>
      <c r="C6863" s="943"/>
    </row>
    <row r="6864" spans="1:3" ht="16.95" customHeight="1" x14ac:dyDescent="0.3">
      <c r="A6864" s="943"/>
      <c r="B6864" s="943"/>
      <c r="C6864" s="943"/>
    </row>
    <row r="6865" spans="1:3" ht="16.95" customHeight="1" x14ac:dyDescent="0.3">
      <c r="A6865" s="943"/>
      <c r="B6865" s="943"/>
      <c r="C6865" s="943"/>
    </row>
    <row r="6866" spans="1:3" ht="16.95" customHeight="1" x14ac:dyDescent="0.3">
      <c r="A6866" s="943"/>
      <c r="B6866" s="943"/>
      <c r="C6866" s="943"/>
    </row>
    <row r="6867" spans="1:3" ht="16.95" customHeight="1" x14ac:dyDescent="0.3">
      <c r="A6867" s="943"/>
      <c r="B6867" s="943"/>
      <c r="C6867" s="943"/>
    </row>
    <row r="6868" spans="1:3" ht="16.95" customHeight="1" x14ac:dyDescent="0.3">
      <c r="A6868" s="943"/>
      <c r="B6868" s="943"/>
      <c r="C6868" s="943"/>
    </row>
    <row r="6869" spans="1:3" ht="16.95" customHeight="1" x14ac:dyDescent="0.3">
      <c r="A6869" s="943"/>
      <c r="B6869" s="943"/>
      <c r="C6869" s="943"/>
    </row>
    <row r="6870" spans="1:3" ht="16.95" customHeight="1" x14ac:dyDescent="0.3">
      <c r="A6870" s="943"/>
      <c r="B6870" s="943"/>
      <c r="C6870" s="943"/>
    </row>
    <row r="6871" spans="1:3" ht="16.95" customHeight="1" x14ac:dyDescent="0.3">
      <c r="A6871" s="943"/>
      <c r="B6871" s="943"/>
      <c r="C6871" s="943"/>
    </row>
    <row r="6872" spans="1:3" ht="16.95" customHeight="1" x14ac:dyDescent="0.3">
      <c r="A6872" s="943"/>
      <c r="B6872" s="943"/>
      <c r="C6872" s="943"/>
    </row>
    <row r="6873" spans="1:3" ht="16.95" customHeight="1" x14ac:dyDescent="0.3">
      <c r="A6873" s="943"/>
      <c r="B6873" s="943"/>
      <c r="C6873" s="943"/>
    </row>
    <row r="6874" spans="1:3" ht="16.95" customHeight="1" x14ac:dyDescent="0.3">
      <c r="A6874" s="943"/>
      <c r="B6874" s="943"/>
      <c r="C6874" s="943"/>
    </row>
    <row r="6875" spans="1:3" ht="16.95" customHeight="1" x14ac:dyDescent="0.3">
      <c r="A6875" s="943"/>
      <c r="B6875" s="943"/>
      <c r="C6875" s="943"/>
    </row>
    <row r="6876" spans="1:3" ht="16.95" customHeight="1" x14ac:dyDescent="0.3">
      <c r="A6876" s="943"/>
      <c r="B6876" s="943"/>
      <c r="C6876" s="943"/>
    </row>
    <row r="6877" spans="1:3" ht="16.95" customHeight="1" x14ac:dyDescent="0.3">
      <c r="A6877" s="943"/>
      <c r="B6877" s="943"/>
      <c r="C6877" s="943"/>
    </row>
    <row r="6878" spans="1:3" ht="16.95" customHeight="1" x14ac:dyDescent="0.3">
      <c r="A6878" s="943"/>
      <c r="B6878" s="943"/>
      <c r="C6878" s="943"/>
    </row>
    <row r="6879" spans="1:3" ht="16.95" customHeight="1" x14ac:dyDescent="0.3">
      <c r="A6879" s="943"/>
      <c r="B6879" s="943"/>
      <c r="C6879" s="943"/>
    </row>
    <row r="6880" spans="1:3" ht="16.95" customHeight="1" x14ac:dyDescent="0.3">
      <c r="A6880" s="943"/>
      <c r="B6880" s="943"/>
      <c r="C6880" s="943"/>
    </row>
    <row r="6881" spans="1:3" ht="16.95" customHeight="1" x14ac:dyDescent="0.3">
      <c r="A6881" s="943"/>
      <c r="B6881" s="943"/>
      <c r="C6881" s="943"/>
    </row>
    <row r="6882" spans="1:3" ht="16.95" customHeight="1" x14ac:dyDescent="0.3">
      <c r="A6882" s="943"/>
      <c r="B6882" s="943"/>
      <c r="C6882" s="943"/>
    </row>
    <row r="6883" spans="1:3" ht="16.95" customHeight="1" x14ac:dyDescent="0.3">
      <c r="A6883" s="943"/>
      <c r="B6883" s="943"/>
      <c r="C6883" s="943"/>
    </row>
    <row r="6884" spans="1:3" ht="16.95" customHeight="1" x14ac:dyDescent="0.3">
      <c r="A6884" s="943"/>
      <c r="B6884" s="943"/>
      <c r="C6884" s="943"/>
    </row>
    <row r="6885" spans="1:3" ht="16.95" customHeight="1" x14ac:dyDescent="0.3">
      <c r="A6885" s="943"/>
      <c r="B6885" s="943"/>
      <c r="C6885" s="943"/>
    </row>
    <row r="6886" spans="1:3" ht="16.95" customHeight="1" x14ac:dyDescent="0.3">
      <c r="A6886" s="943"/>
      <c r="B6886" s="943"/>
      <c r="C6886" s="943"/>
    </row>
    <row r="6887" spans="1:3" ht="16.95" customHeight="1" x14ac:dyDescent="0.3">
      <c r="A6887" s="943"/>
      <c r="B6887" s="943"/>
      <c r="C6887" s="943"/>
    </row>
    <row r="6888" spans="1:3" ht="16.95" customHeight="1" x14ac:dyDescent="0.3">
      <c r="A6888" s="943"/>
      <c r="B6888" s="943"/>
      <c r="C6888" s="943"/>
    </row>
    <row r="6889" spans="1:3" ht="16.95" customHeight="1" x14ac:dyDescent="0.3">
      <c r="A6889" s="943"/>
      <c r="B6889" s="943"/>
      <c r="C6889" s="943"/>
    </row>
    <row r="6890" spans="1:3" ht="16.95" customHeight="1" x14ac:dyDescent="0.3">
      <c r="A6890" s="943"/>
      <c r="B6890" s="943"/>
      <c r="C6890" s="943"/>
    </row>
    <row r="6891" spans="1:3" ht="16.95" customHeight="1" x14ac:dyDescent="0.3">
      <c r="A6891" s="943"/>
      <c r="B6891" s="943"/>
      <c r="C6891" s="943"/>
    </row>
    <row r="6892" spans="1:3" ht="16.95" customHeight="1" x14ac:dyDescent="0.3">
      <c r="A6892" s="943"/>
      <c r="B6892" s="943"/>
      <c r="C6892" s="943"/>
    </row>
    <row r="6893" spans="1:3" ht="16.95" customHeight="1" x14ac:dyDescent="0.3">
      <c r="A6893" s="943"/>
      <c r="B6893" s="943"/>
      <c r="C6893" s="943"/>
    </row>
    <row r="6894" spans="1:3" ht="16.95" customHeight="1" x14ac:dyDescent="0.3">
      <c r="A6894" s="943"/>
      <c r="B6894" s="943"/>
      <c r="C6894" s="943"/>
    </row>
    <row r="6895" spans="1:3" ht="16.95" customHeight="1" x14ac:dyDescent="0.3">
      <c r="A6895" s="943"/>
      <c r="B6895" s="943"/>
      <c r="C6895" s="943"/>
    </row>
    <row r="6896" spans="1:3" ht="16.95" customHeight="1" x14ac:dyDescent="0.3">
      <c r="A6896" s="943"/>
      <c r="B6896" s="943"/>
      <c r="C6896" s="943"/>
    </row>
    <row r="6897" spans="1:3" ht="16.95" customHeight="1" x14ac:dyDescent="0.3">
      <c r="A6897" s="943"/>
      <c r="B6897" s="943"/>
      <c r="C6897" s="943"/>
    </row>
    <row r="6898" spans="1:3" ht="16.95" customHeight="1" x14ac:dyDescent="0.3">
      <c r="A6898" s="943"/>
      <c r="B6898" s="943"/>
      <c r="C6898" s="943"/>
    </row>
    <row r="6899" spans="1:3" ht="16.95" customHeight="1" x14ac:dyDescent="0.3">
      <c r="A6899" s="943"/>
      <c r="B6899" s="943"/>
      <c r="C6899" s="943"/>
    </row>
    <row r="6900" spans="1:3" ht="16.95" customHeight="1" x14ac:dyDescent="0.3">
      <c r="A6900" s="943"/>
      <c r="B6900" s="943"/>
      <c r="C6900" s="943"/>
    </row>
    <row r="6901" spans="1:3" ht="16.95" customHeight="1" x14ac:dyDescent="0.3">
      <c r="A6901" s="943"/>
      <c r="B6901" s="943"/>
      <c r="C6901" s="943"/>
    </row>
    <row r="6902" spans="1:3" ht="16.95" customHeight="1" x14ac:dyDescent="0.3">
      <c r="A6902" s="943"/>
      <c r="B6902" s="943"/>
      <c r="C6902" s="943"/>
    </row>
    <row r="6903" spans="1:3" ht="16.95" customHeight="1" x14ac:dyDescent="0.3">
      <c r="A6903" s="943"/>
      <c r="B6903" s="943"/>
      <c r="C6903" s="943"/>
    </row>
    <row r="6904" spans="1:3" ht="16.95" customHeight="1" x14ac:dyDescent="0.3">
      <c r="A6904" s="943"/>
      <c r="B6904" s="943"/>
      <c r="C6904" s="943"/>
    </row>
    <row r="6905" spans="1:3" ht="16.95" customHeight="1" x14ac:dyDescent="0.3">
      <c r="A6905" s="943"/>
      <c r="B6905" s="943"/>
      <c r="C6905" s="943"/>
    </row>
    <row r="6906" spans="1:3" ht="16.95" customHeight="1" x14ac:dyDescent="0.3">
      <c r="A6906" s="943"/>
      <c r="B6906" s="943"/>
      <c r="C6906" s="943"/>
    </row>
    <row r="6907" spans="1:3" ht="16.95" customHeight="1" x14ac:dyDescent="0.3">
      <c r="A6907" s="943"/>
      <c r="B6907" s="943"/>
      <c r="C6907" s="943"/>
    </row>
    <row r="6908" spans="1:3" ht="16.95" customHeight="1" x14ac:dyDescent="0.3">
      <c r="A6908" s="943"/>
      <c r="B6908" s="943"/>
      <c r="C6908" s="943"/>
    </row>
    <row r="6909" spans="1:3" ht="16.95" customHeight="1" x14ac:dyDescent="0.3">
      <c r="A6909" s="943"/>
      <c r="B6909" s="943"/>
      <c r="C6909" s="943"/>
    </row>
    <row r="6910" spans="1:3" ht="16.95" customHeight="1" x14ac:dyDescent="0.3">
      <c r="A6910" s="943"/>
      <c r="B6910" s="943"/>
      <c r="C6910" s="943"/>
    </row>
    <row r="6911" spans="1:3" ht="16.95" customHeight="1" x14ac:dyDescent="0.3">
      <c r="A6911" s="943"/>
      <c r="B6911" s="943"/>
      <c r="C6911" s="943"/>
    </row>
    <row r="6912" spans="1:3" ht="16.95" customHeight="1" x14ac:dyDescent="0.3">
      <c r="A6912" s="943"/>
      <c r="B6912" s="943"/>
      <c r="C6912" s="943"/>
    </row>
    <row r="6913" spans="1:3" ht="16.95" customHeight="1" x14ac:dyDescent="0.3">
      <c r="A6913" s="943"/>
      <c r="B6913" s="943"/>
      <c r="C6913" s="943"/>
    </row>
    <row r="6914" spans="1:3" ht="16.95" customHeight="1" x14ac:dyDescent="0.3">
      <c r="A6914" s="943"/>
      <c r="B6914" s="943"/>
      <c r="C6914" s="943"/>
    </row>
    <row r="6915" spans="1:3" ht="16.95" customHeight="1" x14ac:dyDescent="0.3">
      <c r="A6915" s="943"/>
      <c r="B6915" s="943"/>
      <c r="C6915" s="943"/>
    </row>
    <row r="6916" spans="1:3" ht="16.95" customHeight="1" x14ac:dyDescent="0.3">
      <c r="A6916" s="943"/>
      <c r="B6916" s="943"/>
      <c r="C6916" s="943"/>
    </row>
    <row r="6917" spans="1:3" ht="16.95" customHeight="1" x14ac:dyDescent="0.3">
      <c r="A6917" s="943"/>
      <c r="B6917" s="943"/>
      <c r="C6917" s="943"/>
    </row>
    <row r="6918" spans="1:3" ht="16.95" customHeight="1" x14ac:dyDescent="0.3">
      <c r="A6918" s="943"/>
      <c r="B6918" s="943"/>
      <c r="C6918" s="943"/>
    </row>
    <row r="6919" spans="1:3" ht="16.95" customHeight="1" x14ac:dyDescent="0.3">
      <c r="A6919" s="943"/>
      <c r="B6919" s="943"/>
      <c r="C6919" s="943"/>
    </row>
    <row r="6920" spans="1:3" ht="16.95" customHeight="1" x14ac:dyDescent="0.3">
      <c r="A6920" s="943"/>
      <c r="B6920" s="943"/>
      <c r="C6920" s="943"/>
    </row>
    <row r="6921" spans="1:3" ht="16.95" customHeight="1" x14ac:dyDescent="0.3">
      <c r="A6921" s="943"/>
      <c r="B6921" s="943"/>
      <c r="C6921" s="943"/>
    </row>
    <row r="6922" spans="1:3" ht="16.95" customHeight="1" x14ac:dyDescent="0.3">
      <c r="A6922" s="943"/>
      <c r="B6922" s="943"/>
      <c r="C6922" s="943"/>
    </row>
    <row r="6923" spans="1:3" ht="16.95" customHeight="1" x14ac:dyDescent="0.3">
      <c r="A6923" s="943"/>
      <c r="B6923" s="943"/>
      <c r="C6923" s="943"/>
    </row>
    <row r="6924" spans="1:3" ht="16.95" customHeight="1" x14ac:dyDescent="0.3">
      <c r="A6924" s="943"/>
      <c r="B6924" s="943"/>
      <c r="C6924" s="943"/>
    </row>
    <row r="6925" spans="1:3" ht="16.95" customHeight="1" x14ac:dyDescent="0.3">
      <c r="A6925" s="943"/>
      <c r="B6925" s="943"/>
      <c r="C6925" s="943"/>
    </row>
    <row r="6926" spans="1:3" ht="16.95" customHeight="1" x14ac:dyDescent="0.3">
      <c r="A6926" s="943"/>
      <c r="B6926" s="943"/>
      <c r="C6926" s="943"/>
    </row>
    <row r="6927" spans="1:3" ht="16.95" customHeight="1" x14ac:dyDescent="0.3">
      <c r="A6927" s="943"/>
      <c r="B6927" s="943"/>
      <c r="C6927" s="943"/>
    </row>
    <row r="6928" spans="1:3" ht="16.95" customHeight="1" x14ac:dyDescent="0.3">
      <c r="A6928" s="943"/>
      <c r="B6928" s="943"/>
      <c r="C6928" s="943"/>
    </row>
    <row r="6929" spans="1:3" ht="16.95" customHeight="1" x14ac:dyDescent="0.3">
      <c r="A6929" s="943"/>
      <c r="B6929" s="943"/>
      <c r="C6929" s="943"/>
    </row>
    <row r="6930" spans="1:3" ht="16.95" customHeight="1" x14ac:dyDescent="0.3">
      <c r="A6930" s="943"/>
      <c r="B6930" s="943"/>
      <c r="C6930" s="943"/>
    </row>
    <row r="6931" spans="1:3" ht="16.95" customHeight="1" x14ac:dyDescent="0.3">
      <c r="A6931" s="943"/>
      <c r="B6931" s="943"/>
      <c r="C6931" s="943"/>
    </row>
    <row r="6932" spans="1:3" ht="16.95" customHeight="1" x14ac:dyDescent="0.3">
      <c r="A6932" s="943"/>
      <c r="B6932" s="943"/>
      <c r="C6932" s="943"/>
    </row>
    <row r="6933" spans="1:3" ht="16.95" customHeight="1" x14ac:dyDescent="0.3">
      <c r="A6933" s="943"/>
      <c r="B6933" s="943"/>
      <c r="C6933" s="943"/>
    </row>
    <row r="6934" spans="1:3" ht="16.95" customHeight="1" x14ac:dyDescent="0.3">
      <c r="A6934" s="943"/>
      <c r="B6934" s="943"/>
      <c r="C6934" s="943"/>
    </row>
    <row r="6935" spans="1:3" ht="16.95" customHeight="1" x14ac:dyDescent="0.3">
      <c r="A6935" s="943"/>
      <c r="B6935" s="943"/>
      <c r="C6935" s="943"/>
    </row>
    <row r="6936" spans="1:3" ht="16.95" customHeight="1" x14ac:dyDescent="0.3">
      <c r="A6936" s="943"/>
      <c r="B6936" s="943"/>
      <c r="C6936" s="943"/>
    </row>
    <row r="6937" spans="1:3" ht="16.95" customHeight="1" x14ac:dyDescent="0.3">
      <c r="A6937" s="943"/>
      <c r="B6937" s="943"/>
      <c r="C6937" s="943"/>
    </row>
    <row r="6938" spans="1:3" ht="16.95" customHeight="1" x14ac:dyDescent="0.3">
      <c r="A6938" s="943"/>
      <c r="B6938" s="943"/>
      <c r="C6938" s="943"/>
    </row>
    <row r="6939" spans="1:3" ht="16.95" customHeight="1" x14ac:dyDescent="0.3">
      <c r="A6939" s="943"/>
      <c r="B6939" s="943"/>
      <c r="C6939" s="943"/>
    </row>
    <row r="6940" spans="1:3" ht="16.95" customHeight="1" x14ac:dyDescent="0.3">
      <c r="A6940" s="943"/>
      <c r="B6940" s="943"/>
      <c r="C6940" s="943"/>
    </row>
    <row r="6941" spans="1:3" ht="16.95" customHeight="1" x14ac:dyDescent="0.3">
      <c r="A6941" s="943"/>
      <c r="B6941" s="943"/>
      <c r="C6941" s="943"/>
    </row>
    <row r="6942" spans="1:3" ht="16.95" customHeight="1" x14ac:dyDescent="0.3">
      <c r="A6942" s="943"/>
      <c r="B6942" s="943"/>
      <c r="C6942" s="943"/>
    </row>
    <row r="6943" spans="1:3" ht="16.95" customHeight="1" x14ac:dyDescent="0.3">
      <c r="A6943" s="943"/>
      <c r="B6943" s="943"/>
      <c r="C6943" s="943"/>
    </row>
    <row r="6944" spans="1:3" ht="16.95" customHeight="1" x14ac:dyDescent="0.3">
      <c r="A6944" s="943"/>
      <c r="B6944" s="943"/>
      <c r="C6944" s="943"/>
    </row>
    <row r="6945" spans="1:3" ht="16.95" customHeight="1" x14ac:dyDescent="0.3">
      <c r="A6945" s="943"/>
      <c r="B6945" s="943"/>
      <c r="C6945" s="943"/>
    </row>
    <row r="6946" spans="1:3" ht="16.95" customHeight="1" x14ac:dyDescent="0.3">
      <c r="A6946" s="943"/>
      <c r="B6946" s="943"/>
      <c r="C6946" s="943"/>
    </row>
    <row r="6947" spans="1:3" ht="16.95" customHeight="1" x14ac:dyDescent="0.3">
      <c r="A6947" s="943"/>
      <c r="B6947" s="943"/>
      <c r="C6947" s="943"/>
    </row>
    <row r="6948" spans="1:3" ht="16.95" customHeight="1" x14ac:dyDescent="0.3">
      <c r="A6948" s="943"/>
      <c r="B6948" s="943"/>
      <c r="C6948" s="943"/>
    </row>
    <row r="6949" spans="1:3" ht="16.95" customHeight="1" x14ac:dyDescent="0.3">
      <c r="A6949" s="943"/>
      <c r="B6949" s="943"/>
      <c r="C6949" s="943"/>
    </row>
    <row r="6950" spans="1:3" ht="16.95" customHeight="1" x14ac:dyDescent="0.3">
      <c r="A6950" s="943"/>
      <c r="B6950" s="943"/>
      <c r="C6950" s="943"/>
    </row>
    <row r="6951" spans="1:3" ht="16.95" customHeight="1" x14ac:dyDescent="0.3">
      <c r="A6951" s="943"/>
      <c r="B6951" s="943"/>
      <c r="C6951" s="943"/>
    </row>
    <row r="6952" spans="1:3" ht="16.95" customHeight="1" x14ac:dyDescent="0.3">
      <c r="A6952" s="943"/>
      <c r="B6952" s="943"/>
      <c r="C6952" s="943"/>
    </row>
    <row r="6953" spans="1:3" ht="16.95" customHeight="1" x14ac:dyDescent="0.3">
      <c r="A6953" s="943"/>
      <c r="B6953" s="943"/>
      <c r="C6953" s="943"/>
    </row>
    <row r="6954" spans="1:3" ht="16.95" customHeight="1" x14ac:dyDescent="0.3">
      <c r="A6954" s="943"/>
      <c r="B6954" s="943"/>
      <c r="C6954" s="943"/>
    </row>
    <row r="6955" spans="1:3" ht="16.95" customHeight="1" x14ac:dyDescent="0.3">
      <c r="A6955" s="943"/>
      <c r="B6955" s="943"/>
      <c r="C6955" s="943"/>
    </row>
    <row r="6956" spans="1:3" ht="16.95" customHeight="1" x14ac:dyDescent="0.3">
      <c r="A6956" s="943"/>
      <c r="B6956" s="943"/>
      <c r="C6956" s="943"/>
    </row>
    <row r="6957" spans="1:3" ht="16.95" customHeight="1" x14ac:dyDescent="0.3">
      <c r="A6957" s="943"/>
      <c r="B6957" s="943"/>
      <c r="C6957" s="943"/>
    </row>
    <row r="6958" spans="1:3" ht="16.95" customHeight="1" x14ac:dyDescent="0.3">
      <c r="A6958" s="943"/>
      <c r="B6958" s="943"/>
      <c r="C6958" s="943"/>
    </row>
    <row r="6959" spans="1:3" ht="16.95" customHeight="1" x14ac:dyDescent="0.3">
      <c r="A6959" s="943"/>
      <c r="B6959" s="943"/>
      <c r="C6959" s="943"/>
    </row>
    <row r="6960" spans="1:3" ht="16.95" customHeight="1" x14ac:dyDescent="0.3">
      <c r="A6960" s="943"/>
      <c r="B6960" s="943"/>
      <c r="C6960" s="943"/>
    </row>
    <row r="6961" spans="1:3" ht="16.95" customHeight="1" x14ac:dyDescent="0.3">
      <c r="A6961" s="943"/>
      <c r="B6961" s="943"/>
      <c r="C6961" s="943"/>
    </row>
    <row r="6962" spans="1:3" ht="16.95" customHeight="1" x14ac:dyDescent="0.3">
      <c r="A6962" s="943"/>
      <c r="B6962" s="943"/>
      <c r="C6962" s="943"/>
    </row>
    <row r="6963" spans="1:3" ht="16.95" customHeight="1" x14ac:dyDescent="0.3">
      <c r="A6963" s="943"/>
      <c r="B6963" s="943"/>
      <c r="C6963" s="943"/>
    </row>
    <row r="6964" spans="1:3" ht="16.95" customHeight="1" x14ac:dyDescent="0.3">
      <c r="A6964" s="943"/>
      <c r="B6964" s="943"/>
      <c r="C6964" s="943"/>
    </row>
    <row r="6965" spans="1:3" ht="16.95" customHeight="1" x14ac:dyDescent="0.3">
      <c r="A6965" s="943"/>
      <c r="B6965" s="943"/>
      <c r="C6965" s="943"/>
    </row>
    <row r="6966" spans="1:3" ht="16.95" customHeight="1" x14ac:dyDescent="0.3">
      <c r="A6966" s="943"/>
      <c r="B6966" s="943"/>
      <c r="C6966" s="943"/>
    </row>
    <row r="6967" spans="1:3" ht="16.95" customHeight="1" x14ac:dyDescent="0.3">
      <c r="A6967" s="943"/>
      <c r="B6967" s="943"/>
      <c r="C6967" s="943"/>
    </row>
    <row r="6968" spans="1:3" ht="16.95" customHeight="1" x14ac:dyDescent="0.3">
      <c r="A6968" s="943"/>
      <c r="B6968" s="943"/>
      <c r="C6968" s="943"/>
    </row>
    <row r="6969" spans="1:3" ht="16.95" customHeight="1" x14ac:dyDescent="0.3">
      <c r="A6969" s="943"/>
      <c r="B6969" s="943"/>
      <c r="C6969" s="943"/>
    </row>
    <row r="6970" spans="1:3" ht="16.95" customHeight="1" x14ac:dyDescent="0.3">
      <c r="A6970" s="943"/>
      <c r="B6970" s="943"/>
      <c r="C6970" s="943"/>
    </row>
    <row r="6971" spans="1:3" ht="16.95" customHeight="1" x14ac:dyDescent="0.3">
      <c r="A6971" s="943"/>
      <c r="B6971" s="943"/>
      <c r="C6971" s="943"/>
    </row>
    <row r="6972" spans="1:3" ht="16.95" customHeight="1" x14ac:dyDescent="0.3">
      <c r="A6972" s="943"/>
      <c r="B6972" s="943"/>
      <c r="C6972" s="943"/>
    </row>
    <row r="6973" spans="1:3" ht="16.95" customHeight="1" x14ac:dyDescent="0.3">
      <c r="A6973" s="943"/>
      <c r="B6973" s="943"/>
      <c r="C6973" s="943"/>
    </row>
    <row r="6974" spans="1:3" ht="16.95" customHeight="1" x14ac:dyDescent="0.3">
      <c r="A6974" s="943"/>
      <c r="B6974" s="943"/>
      <c r="C6974" s="943"/>
    </row>
    <row r="6975" spans="1:3" ht="16.95" customHeight="1" x14ac:dyDescent="0.3">
      <c r="A6975" s="943"/>
      <c r="B6975" s="943"/>
      <c r="C6975" s="943"/>
    </row>
    <row r="6976" spans="1:3" ht="16.95" customHeight="1" x14ac:dyDescent="0.3">
      <c r="A6976" s="943"/>
      <c r="B6976" s="943"/>
      <c r="C6976" s="943"/>
    </row>
    <row r="6977" spans="1:3" ht="16.95" customHeight="1" x14ac:dyDescent="0.3">
      <c r="A6977" s="943"/>
      <c r="B6977" s="943"/>
      <c r="C6977" s="943"/>
    </row>
    <row r="6978" spans="1:3" ht="16.95" customHeight="1" x14ac:dyDescent="0.3">
      <c r="A6978" s="943"/>
      <c r="B6978" s="943"/>
      <c r="C6978" s="943"/>
    </row>
    <row r="6979" spans="1:3" ht="16.95" customHeight="1" x14ac:dyDescent="0.3">
      <c r="A6979" s="943"/>
      <c r="B6979" s="943"/>
      <c r="C6979" s="943"/>
    </row>
    <row r="6980" spans="1:3" ht="16.95" customHeight="1" x14ac:dyDescent="0.3">
      <c r="A6980" s="943"/>
      <c r="B6980" s="943"/>
      <c r="C6980" s="943"/>
    </row>
    <row r="6981" spans="1:3" ht="16.95" customHeight="1" x14ac:dyDescent="0.3">
      <c r="A6981" s="943"/>
      <c r="B6981" s="943"/>
      <c r="C6981" s="943"/>
    </row>
    <row r="6982" spans="1:3" ht="16.95" customHeight="1" x14ac:dyDescent="0.3">
      <c r="A6982" s="943"/>
      <c r="B6982" s="943"/>
      <c r="C6982" s="943"/>
    </row>
    <row r="6983" spans="1:3" ht="16.95" customHeight="1" x14ac:dyDescent="0.3">
      <c r="A6983" s="943"/>
      <c r="B6983" s="943"/>
      <c r="C6983" s="943"/>
    </row>
    <row r="6984" spans="1:3" ht="16.95" customHeight="1" x14ac:dyDescent="0.3">
      <c r="A6984" s="943"/>
      <c r="B6984" s="943"/>
      <c r="C6984" s="943"/>
    </row>
    <row r="6985" spans="1:3" ht="16.95" customHeight="1" x14ac:dyDescent="0.3">
      <c r="A6985" s="943"/>
      <c r="B6985" s="943"/>
      <c r="C6985" s="943"/>
    </row>
    <row r="6986" spans="1:3" ht="16.95" customHeight="1" x14ac:dyDescent="0.3">
      <c r="A6986" s="943"/>
      <c r="B6986" s="943"/>
      <c r="C6986" s="943"/>
    </row>
    <row r="6987" spans="1:3" ht="16.95" customHeight="1" x14ac:dyDescent="0.3">
      <c r="A6987" s="943"/>
      <c r="B6987" s="943"/>
      <c r="C6987" s="943"/>
    </row>
    <row r="6988" spans="1:3" ht="16.95" customHeight="1" x14ac:dyDescent="0.3">
      <c r="A6988" s="943"/>
      <c r="B6988" s="943"/>
      <c r="C6988" s="943"/>
    </row>
    <row r="6989" spans="1:3" ht="16.95" customHeight="1" x14ac:dyDescent="0.3">
      <c r="A6989" s="943"/>
      <c r="B6989" s="943"/>
      <c r="C6989" s="943"/>
    </row>
    <row r="6990" spans="1:3" ht="16.95" customHeight="1" x14ac:dyDescent="0.3">
      <c r="A6990" s="943"/>
      <c r="B6990" s="943"/>
      <c r="C6990" s="943"/>
    </row>
    <row r="6991" spans="1:3" ht="16.95" customHeight="1" x14ac:dyDescent="0.3">
      <c r="A6991" s="943"/>
      <c r="B6991" s="943"/>
      <c r="C6991" s="943"/>
    </row>
    <row r="6992" spans="1:3" ht="16.95" customHeight="1" x14ac:dyDescent="0.3">
      <c r="A6992" s="943"/>
      <c r="B6992" s="943"/>
      <c r="C6992" s="943"/>
    </row>
    <row r="6993" spans="1:3" ht="16.95" customHeight="1" x14ac:dyDescent="0.3">
      <c r="A6993" s="943"/>
      <c r="B6993" s="943"/>
      <c r="C6993" s="943"/>
    </row>
    <row r="6994" spans="1:3" ht="16.95" customHeight="1" x14ac:dyDescent="0.3">
      <c r="A6994" s="943"/>
      <c r="B6994" s="943"/>
      <c r="C6994" s="943"/>
    </row>
    <row r="6995" spans="1:3" ht="16.95" customHeight="1" x14ac:dyDescent="0.3">
      <c r="A6995" s="943"/>
      <c r="B6995" s="943"/>
      <c r="C6995" s="943"/>
    </row>
    <row r="6996" spans="1:3" ht="16.95" customHeight="1" x14ac:dyDescent="0.3">
      <c r="A6996" s="943"/>
      <c r="B6996" s="943"/>
      <c r="C6996" s="943"/>
    </row>
    <row r="6997" spans="1:3" ht="16.95" customHeight="1" x14ac:dyDescent="0.3">
      <c r="A6997" s="943"/>
      <c r="B6997" s="943"/>
      <c r="C6997" s="943"/>
    </row>
    <row r="6998" spans="1:3" ht="16.95" customHeight="1" x14ac:dyDescent="0.3">
      <c r="A6998" s="943"/>
      <c r="B6998" s="943"/>
      <c r="C6998" s="943"/>
    </row>
    <row r="6999" spans="1:3" ht="16.95" customHeight="1" x14ac:dyDescent="0.3">
      <c r="A6999" s="943"/>
      <c r="B6999" s="943"/>
      <c r="C6999" s="943"/>
    </row>
    <row r="7000" spans="1:3" ht="16.95" customHeight="1" x14ac:dyDescent="0.3">
      <c r="A7000" s="943"/>
      <c r="B7000" s="943"/>
      <c r="C7000" s="943"/>
    </row>
    <row r="7001" spans="1:3" ht="16.95" customHeight="1" x14ac:dyDescent="0.3">
      <c r="A7001" s="943"/>
      <c r="B7001" s="943"/>
      <c r="C7001" s="943"/>
    </row>
    <row r="7002" spans="1:3" ht="16.95" customHeight="1" x14ac:dyDescent="0.3">
      <c r="A7002" s="943"/>
      <c r="B7002" s="943"/>
      <c r="C7002" s="943"/>
    </row>
    <row r="7003" spans="1:3" ht="16.95" customHeight="1" x14ac:dyDescent="0.3">
      <c r="A7003" s="943"/>
      <c r="B7003" s="943"/>
      <c r="C7003" s="943"/>
    </row>
    <row r="7004" spans="1:3" ht="16.95" customHeight="1" x14ac:dyDescent="0.3">
      <c r="A7004" s="943"/>
      <c r="B7004" s="943"/>
      <c r="C7004" s="943"/>
    </row>
    <row r="7005" spans="1:3" ht="16.95" customHeight="1" x14ac:dyDescent="0.3">
      <c r="A7005" s="943"/>
      <c r="B7005" s="943"/>
      <c r="C7005" s="943"/>
    </row>
    <row r="7006" spans="1:3" ht="16.95" customHeight="1" x14ac:dyDescent="0.3">
      <c r="A7006" s="943"/>
      <c r="B7006" s="943"/>
      <c r="C7006" s="943"/>
    </row>
    <row r="7007" spans="1:3" ht="16.95" customHeight="1" x14ac:dyDescent="0.3">
      <c r="A7007" s="943"/>
      <c r="B7007" s="943"/>
      <c r="C7007" s="943"/>
    </row>
    <row r="7008" spans="1:3" ht="16.95" customHeight="1" x14ac:dyDescent="0.3">
      <c r="A7008" s="943"/>
      <c r="B7008" s="943"/>
      <c r="C7008" s="943"/>
    </row>
    <row r="7009" spans="1:3" ht="16.95" customHeight="1" x14ac:dyDescent="0.3">
      <c r="A7009" s="943"/>
      <c r="B7009" s="943"/>
      <c r="C7009" s="943"/>
    </row>
    <row r="7010" spans="1:3" ht="16.95" customHeight="1" x14ac:dyDescent="0.3">
      <c r="A7010" s="943"/>
      <c r="B7010" s="943"/>
      <c r="C7010" s="943"/>
    </row>
    <row r="7011" spans="1:3" ht="16.95" customHeight="1" x14ac:dyDescent="0.3">
      <c r="A7011" s="943"/>
      <c r="B7011" s="943"/>
      <c r="C7011" s="943"/>
    </row>
    <row r="7012" spans="1:3" ht="16.95" customHeight="1" x14ac:dyDescent="0.3">
      <c r="A7012" s="943"/>
      <c r="B7012" s="943"/>
      <c r="C7012" s="943"/>
    </row>
    <row r="7013" spans="1:3" ht="16.95" customHeight="1" x14ac:dyDescent="0.3">
      <c r="A7013" s="943"/>
      <c r="B7013" s="943"/>
      <c r="C7013" s="943"/>
    </row>
    <row r="7014" spans="1:3" ht="16.95" customHeight="1" x14ac:dyDescent="0.3">
      <c r="A7014" s="943"/>
      <c r="B7014" s="943"/>
      <c r="C7014" s="943"/>
    </row>
    <row r="7015" spans="1:3" ht="16.95" customHeight="1" x14ac:dyDescent="0.3">
      <c r="A7015" s="943"/>
      <c r="B7015" s="943"/>
      <c r="C7015" s="943"/>
    </row>
    <row r="7016" spans="1:3" ht="16.95" customHeight="1" x14ac:dyDescent="0.3">
      <c r="A7016" s="943"/>
      <c r="B7016" s="943"/>
      <c r="C7016" s="943"/>
    </row>
    <row r="7017" spans="1:3" ht="16.95" customHeight="1" x14ac:dyDescent="0.3">
      <c r="A7017" s="943"/>
      <c r="B7017" s="943"/>
      <c r="C7017" s="943"/>
    </row>
    <row r="7018" spans="1:3" ht="16.95" customHeight="1" x14ac:dyDescent="0.3">
      <c r="A7018" s="943"/>
      <c r="B7018" s="943"/>
      <c r="C7018" s="943"/>
    </row>
    <row r="7019" spans="1:3" ht="16.95" customHeight="1" x14ac:dyDescent="0.3">
      <c r="A7019" s="943"/>
      <c r="B7019" s="943"/>
      <c r="C7019" s="943"/>
    </row>
    <row r="7020" spans="1:3" ht="16.95" customHeight="1" x14ac:dyDescent="0.3">
      <c r="A7020" s="943"/>
      <c r="B7020" s="943"/>
      <c r="C7020" s="943"/>
    </row>
    <row r="7021" spans="1:3" ht="16.95" customHeight="1" x14ac:dyDescent="0.3">
      <c r="A7021" s="943"/>
      <c r="B7021" s="943"/>
      <c r="C7021" s="943"/>
    </row>
    <row r="7022" spans="1:3" ht="16.95" customHeight="1" x14ac:dyDescent="0.3">
      <c r="A7022" s="943"/>
      <c r="B7022" s="943"/>
      <c r="C7022" s="943"/>
    </row>
    <row r="7023" spans="1:3" ht="16.95" customHeight="1" x14ac:dyDescent="0.3">
      <c r="A7023" s="943"/>
      <c r="B7023" s="943"/>
      <c r="C7023" s="943"/>
    </row>
    <row r="7024" spans="1:3" ht="16.95" customHeight="1" x14ac:dyDescent="0.3">
      <c r="A7024" s="943"/>
      <c r="B7024" s="943"/>
      <c r="C7024" s="943"/>
    </row>
    <row r="7025" spans="1:3" ht="16.95" customHeight="1" x14ac:dyDescent="0.3">
      <c r="A7025" s="943"/>
      <c r="B7025" s="943"/>
      <c r="C7025" s="943"/>
    </row>
    <row r="7026" spans="1:3" ht="16.95" customHeight="1" x14ac:dyDescent="0.3">
      <c r="A7026" s="943"/>
      <c r="B7026" s="943"/>
      <c r="C7026" s="943"/>
    </row>
    <row r="7027" spans="1:3" ht="16.95" customHeight="1" x14ac:dyDescent="0.3">
      <c r="A7027" s="943"/>
      <c r="B7027" s="943"/>
      <c r="C7027" s="943"/>
    </row>
    <row r="7028" spans="1:3" ht="16.95" customHeight="1" x14ac:dyDescent="0.3">
      <c r="A7028" s="943"/>
      <c r="B7028" s="943"/>
      <c r="C7028" s="943"/>
    </row>
    <row r="7029" spans="1:3" ht="16.95" customHeight="1" x14ac:dyDescent="0.3">
      <c r="A7029" s="943"/>
      <c r="B7029" s="943"/>
      <c r="C7029" s="943"/>
    </row>
    <row r="7030" spans="1:3" ht="16.95" customHeight="1" x14ac:dyDescent="0.3">
      <c r="A7030" s="943"/>
      <c r="B7030" s="943"/>
      <c r="C7030" s="943"/>
    </row>
    <row r="7031" spans="1:3" ht="16.95" customHeight="1" x14ac:dyDescent="0.3">
      <c r="A7031" s="943"/>
      <c r="B7031" s="943"/>
      <c r="C7031" s="943"/>
    </row>
    <row r="7032" spans="1:3" ht="16.95" customHeight="1" x14ac:dyDescent="0.3">
      <c r="A7032" s="943"/>
      <c r="B7032" s="943"/>
      <c r="C7032" s="943"/>
    </row>
    <row r="7033" spans="1:3" ht="16.95" customHeight="1" x14ac:dyDescent="0.3">
      <c r="A7033" s="943"/>
      <c r="B7033" s="943"/>
      <c r="C7033" s="943"/>
    </row>
    <row r="7034" spans="1:3" ht="16.95" customHeight="1" x14ac:dyDescent="0.3">
      <c r="A7034" s="943"/>
      <c r="B7034" s="943"/>
      <c r="C7034" s="943"/>
    </row>
    <row r="7035" spans="1:3" ht="16.95" customHeight="1" x14ac:dyDescent="0.3">
      <c r="A7035" s="943"/>
      <c r="B7035" s="943"/>
      <c r="C7035" s="943"/>
    </row>
    <row r="7036" spans="1:3" ht="16.95" customHeight="1" x14ac:dyDescent="0.3">
      <c r="A7036" s="943"/>
      <c r="B7036" s="943"/>
      <c r="C7036" s="943"/>
    </row>
    <row r="7037" spans="1:3" ht="16.95" customHeight="1" x14ac:dyDescent="0.3">
      <c r="A7037" s="943"/>
      <c r="B7037" s="943"/>
      <c r="C7037" s="943"/>
    </row>
    <row r="7038" spans="1:3" ht="16.95" customHeight="1" x14ac:dyDescent="0.3">
      <c r="A7038" s="943"/>
      <c r="B7038" s="943"/>
      <c r="C7038" s="943"/>
    </row>
    <row r="7039" spans="1:3" ht="16.95" customHeight="1" x14ac:dyDescent="0.3">
      <c r="A7039" s="943"/>
      <c r="B7039" s="943"/>
      <c r="C7039" s="943"/>
    </row>
    <row r="7040" spans="1:3" ht="16.95" customHeight="1" x14ac:dyDescent="0.3">
      <c r="A7040" s="943"/>
      <c r="B7040" s="943"/>
      <c r="C7040" s="943"/>
    </row>
    <row r="7041" spans="1:3" ht="16.95" customHeight="1" x14ac:dyDescent="0.3">
      <c r="A7041" s="943"/>
      <c r="B7041" s="943"/>
      <c r="C7041" s="943"/>
    </row>
    <row r="7042" spans="1:3" ht="16.95" customHeight="1" x14ac:dyDescent="0.3">
      <c r="A7042" s="943"/>
      <c r="B7042" s="943"/>
      <c r="C7042" s="943"/>
    </row>
    <row r="7043" spans="1:3" ht="16.95" customHeight="1" x14ac:dyDescent="0.3">
      <c r="A7043" s="943"/>
      <c r="B7043" s="943"/>
      <c r="C7043" s="943"/>
    </row>
    <row r="7044" spans="1:3" ht="16.95" customHeight="1" x14ac:dyDescent="0.3">
      <c r="A7044" s="943"/>
      <c r="B7044" s="943"/>
      <c r="C7044" s="943"/>
    </row>
    <row r="7045" spans="1:3" ht="16.95" customHeight="1" x14ac:dyDescent="0.3">
      <c r="A7045" s="943"/>
      <c r="B7045" s="943"/>
      <c r="C7045" s="943"/>
    </row>
    <row r="7046" spans="1:3" ht="16.95" customHeight="1" x14ac:dyDescent="0.3">
      <c r="A7046" s="943"/>
      <c r="B7046" s="943"/>
      <c r="C7046" s="943"/>
    </row>
    <row r="7047" spans="1:3" ht="16.95" customHeight="1" x14ac:dyDescent="0.3">
      <c r="A7047" s="943"/>
      <c r="B7047" s="943"/>
      <c r="C7047" s="943"/>
    </row>
    <row r="7048" spans="1:3" ht="16.95" customHeight="1" x14ac:dyDescent="0.3">
      <c r="A7048" s="943"/>
      <c r="B7048" s="943"/>
      <c r="C7048" s="943"/>
    </row>
    <row r="7049" spans="1:3" ht="16.95" customHeight="1" x14ac:dyDescent="0.3">
      <c r="A7049" s="943"/>
      <c r="B7049" s="943"/>
      <c r="C7049" s="943"/>
    </row>
    <row r="7050" spans="1:3" ht="16.95" customHeight="1" x14ac:dyDescent="0.3">
      <c r="A7050" s="943"/>
      <c r="B7050" s="943"/>
      <c r="C7050" s="943"/>
    </row>
    <row r="7051" spans="1:3" ht="16.95" customHeight="1" x14ac:dyDescent="0.3">
      <c r="A7051" s="943"/>
      <c r="B7051" s="943"/>
      <c r="C7051" s="943"/>
    </row>
    <row r="7052" spans="1:3" ht="16.95" customHeight="1" x14ac:dyDescent="0.3">
      <c r="A7052" s="943"/>
      <c r="B7052" s="943"/>
      <c r="C7052" s="943"/>
    </row>
    <row r="7053" spans="1:3" ht="16.95" customHeight="1" x14ac:dyDescent="0.3">
      <c r="A7053" s="943"/>
      <c r="B7053" s="943"/>
      <c r="C7053" s="943"/>
    </row>
    <row r="7054" spans="1:3" ht="16.95" customHeight="1" x14ac:dyDescent="0.3">
      <c r="A7054" s="943"/>
      <c r="B7054" s="943"/>
      <c r="C7054" s="943"/>
    </row>
    <row r="7055" spans="1:3" ht="16.95" customHeight="1" x14ac:dyDescent="0.3">
      <c r="A7055" s="943"/>
      <c r="B7055" s="943"/>
      <c r="C7055" s="943"/>
    </row>
    <row r="7056" spans="1:3" ht="16.95" customHeight="1" x14ac:dyDescent="0.3">
      <c r="A7056" s="943"/>
      <c r="B7056" s="943"/>
      <c r="C7056" s="943"/>
    </row>
    <row r="7057" spans="1:3" ht="16.95" customHeight="1" x14ac:dyDescent="0.3">
      <c r="A7057" s="943"/>
      <c r="B7057" s="943"/>
      <c r="C7057" s="943"/>
    </row>
    <row r="7058" spans="1:3" ht="16.95" customHeight="1" x14ac:dyDescent="0.3">
      <c r="A7058" s="943"/>
      <c r="B7058" s="943"/>
      <c r="C7058" s="943"/>
    </row>
    <row r="7059" spans="1:3" ht="16.95" customHeight="1" x14ac:dyDescent="0.3">
      <c r="A7059" s="943"/>
      <c r="B7059" s="943"/>
      <c r="C7059" s="943"/>
    </row>
    <row r="7060" spans="1:3" ht="16.95" customHeight="1" x14ac:dyDescent="0.3">
      <c r="A7060" s="943"/>
      <c r="B7060" s="943"/>
      <c r="C7060" s="943"/>
    </row>
    <row r="7061" spans="1:3" ht="16.95" customHeight="1" x14ac:dyDescent="0.3">
      <c r="A7061" s="943"/>
      <c r="B7061" s="943"/>
      <c r="C7061" s="943"/>
    </row>
    <row r="7062" spans="1:3" ht="16.95" customHeight="1" x14ac:dyDescent="0.3">
      <c r="A7062" s="943"/>
      <c r="B7062" s="943"/>
      <c r="C7062" s="943"/>
    </row>
    <row r="7063" spans="1:3" ht="16.95" customHeight="1" x14ac:dyDescent="0.3">
      <c r="A7063" s="943"/>
      <c r="B7063" s="943"/>
      <c r="C7063" s="943"/>
    </row>
    <row r="7064" spans="1:3" ht="16.95" customHeight="1" x14ac:dyDescent="0.3">
      <c r="A7064" s="943"/>
      <c r="B7064" s="943"/>
      <c r="C7064" s="943"/>
    </row>
    <row r="7065" spans="1:3" ht="16.95" customHeight="1" x14ac:dyDescent="0.3">
      <c r="A7065" s="943"/>
      <c r="B7065" s="943"/>
      <c r="C7065" s="943"/>
    </row>
    <row r="7066" spans="1:3" ht="16.95" customHeight="1" x14ac:dyDescent="0.3">
      <c r="A7066" s="943"/>
      <c r="B7066" s="943"/>
      <c r="C7066" s="943"/>
    </row>
    <row r="7067" spans="1:3" ht="16.95" customHeight="1" x14ac:dyDescent="0.3">
      <c r="A7067" s="943"/>
      <c r="B7067" s="943"/>
      <c r="C7067" s="943"/>
    </row>
    <row r="7068" spans="1:3" ht="16.95" customHeight="1" x14ac:dyDescent="0.3">
      <c r="A7068" s="943"/>
      <c r="B7068" s="943"/>
      <c r="C7068" s="943"/>
    </row>
    <row r="7069" spans="1:3" ht="16.95" customHeight="1" x14ac:dyDescent="0.3">
      <c r="A7069" s="943"/>
      <c r="B7069" s="943"/>
      <c r="C7069" s="943"/>
    </row>
    <row r="7070" spans="1:3" ht="16.95" customHeight="1" x14ac:dyDescent="0.3">
      <c r="A7070" s="943"/>
      <c r="B7070" s="943"/>
      <c r="C7070" s="943"/>
    </row>
    <row r="7071" spans="1:3" ht="16.95" customHeight="1" x14ac:dyDescent="0.3">
      <c r="A7071" s="943"/>
      <c r="B7071" s="943"/>
      <c r="C7071" s="943"/>
    </row>
    <row r="7072" spans="1:3" ht="16.95" customHeight="1" x14ac:dyDescent="0.3">
      <c r="A7072" s="943"/>
      <c r="B7072" s="943"/>
      <c r="C7072" s="943"/>
    </row>
    <row r="7073" spans="1:3" ht="16.95" customHeight="1" x14ac:dyDescent="0.3">
      <c r="A7073" s="943"/>
      <c r="B7073" s="943"/>
      <c r="C7073" s="943"/>
    </row>
    <row r="7074" spans="1:3" ht="16.95" customHeight="1" x14ac:dyDescent="0.3">
      <c r="A7074" s="943"/>
      <c r="B7074" s="943"/>
      <c r="C7074" s="943"/>
    </row>
    <row r="7075" spans="1:3" ht="16.95" customHeight="1" x14ac:dyDescent="0.3">
      <c r="A7075" s="943"/>
      <c r="B7075" s="943"/>
      <c r="C7075" s="943"/>
    </row>
    <row r="7076" spans="1:3" ht="16.95" customHeight="1" x14ac:dyDescent="0.3">
      <c r="A7076" s="943"/>
      <c r="B7076" s="943"/>
      <c r="C7076" s="943"/>
    </row>
    <row r="7077" spans="1:3" ht="16.95" customHeight="1" x14ac:dyDescent="0.3">
      <c r="A7077" s="943"/>
      <c r="B7077" s="943"/>
      <c r="C7077" s="943"/>
    </row>
    <row r="7078" spans="1:3" ht="16.95" customHeight="1" x14ac:dyDescent="0.3">
      <c r="A7078" s="943"/>
      <c r="B7078" s="943"/>
      <c r="C7078" s="943"/>
    </row>
    <row r="7079" spans="1:3" ht="16.95" customHeight="1" x14ac:dyDescent="0.3">
      <c r="A7079" s="943"/>
      <c r="B7079" s="943"/>
      <c r="C7079" s="943"/>
    </row>
    <row r="7080" spans="1:3" ht="16.95" customHeight="1" x14ac:dyDescent="0.3">
      <c r="A7080" s="943"/>
      <c r="B7080" s="943"/>
      <c r="C7080" s="943"/>
    </row>
    <row r="7081" spans="1:3" ht="16.95" customHeight="1" x14ac:dyDescent="0.3">
      <c r="A7081" s="943"/>
      <c r="B7081" s="943"/>
      <c r="C7081" s="943"/>
    </row>
    <row r="7082" spans="1:3" ht="16.95" customHeight="1" x14ac:dyDescent="0.3">
      <c r="A7082" s="943"/>
      <c r="B7082" s="943"/>
      <c r="C7082" s="943"/>
    </row>
    <row r="7083" spans="1:3" ht="16.95" customHeight="1" x14ac:dyDescent="0.3">
      <c r="A7083" s="943"/>
      <c r="B7083" s="943"/>
      <c r="C7083" s="943"/>
    </row>
    <row r="7084" spans="1:3" ht="16.95" customHeight="1" x14ac:dyDescent="0.3">
      <c r="A7084" s="943"/>
      <c r="B7084" s="943"/>
      <c r="C7084" s="943"/>
    </row>
    <row r="7085" spans="1:3" ht="16.95" customHeight="1" x14ac:dyDescent="0.3">
      <c r="A7085" s="943"/>
      <c r="B7085" s="943"/>
      <c r="C7085" s="943"/>
    </row>
    <row r="7086" spans="1:3" ht="16.95" customHeight="1" x14ac:dyDescent="0.3">
      <c r="A7086" s="943"/>
      <c r="B7086" s="943"/>
      <c r="C7086" s="943"/>
    </row>
    <row r="7087" spans="1:3" ht="16.95" customHeight="1" x14ac:dyDescent="0.3">
      <c r="A7087" s="943"/>
      <c r="B7087" s="943"/>
      <c r="C7087" s="943"/>
    </row>
    <row r="7088" spans="1:3" ht="16.95" customHeight="1" x14ac:dyDescent="0.3">
      <c r="A7088" s="943"/>
      <c r="B7088" s="943"/>
      <c r="C7088" s="943"/>
    </row>
    <row r="7089" spans="1:3" ht="16.95" customHeight="1" x14ac:dyDescent="0.3">
      <c r="A7089" s="943"/>
      <c r="B7089" s="943"/>
      <c r="C7089" s="943"/>
    </row>
    <row r="7090" spans="1:3" ht="16.95" customHeight="1" x14ac:dyDescent="0.3">
      <c r="A7090" s="943"/>
      <c r="B7090" s="943"/>
      <c r="C7090" s="943"/>
    </row>
    <row r="7091" spans="1:3" ht="16.95" customHeight="1" x14ac:dyDescent="0.3">
      <c r="A7091" s="943"/>
      <c r="B7091" s="943"/>
      <c r="C7091" s="943"/>
    </row>
    <row r="7092" spans="1:3" ht="16.95" customHeight="1" x14ac:dyDescent="0.3">
      <c r="A7092" s="943"/>
      <c r="B7092" s="943"/>
      <c r="C7092" s="943"/>
    </row>
    <row r="7093" spans="1:3" ht="16.95" customHeight="1" x14ac:dyDescent="0.3">
      <c r="A7093" s="943"/>
      <c r="B7093" s="943"/>
      <c r="C7093" s="943"/>
    </row>
    <row r="7094" spans="1:3" ht="16.95" customHeight="1" x14ac:dyDescent="0.3">
      <c r="A7094" s="943"/>
      <c r="B7094" s="943"/>
      <c r="C7094" s="943"/>
    </row>
    <row r="7095" spans="1:3" ht="16.95" customHeight="1" x14ac:dyDescent="0.3">
      <c r="A7095" s="943"/>
      <c r="B7095" s="943"/>
      <c r="C7095" s="943"/>
    </row>
    <row r="7096" spans="1:3" ht="16.95" customHeight="1" x14ac:dyDescent="0.3">
      <c r="A7096" s="943"/>
      <c r="B7096" s="943"/>
      <c r="C7096" s="943"/>
    </row>
    <row r="7097" spans="1:3" ht="16.95" customHeight="1" x14ac:dyDescent="0.3">
      <c r="A7097" s="943"/>
      <c r="B7097" s="943"/>
      <c r="C7097" s="943"/>
    </row>
    <row r="7098" spans="1:3" ht="16.95" customHeight="1" x14ac:dyDescent="0.3">
      <c r="A7098" s="943"/>
      <c r="B7098" s="943"/>
      <c r="C7098" s="943"/>
    </row>
    <row r="7099" spans="1:3" ht="16.95" customHeight="1" x14ac:dyDescent="0.3">
      <c r="A7099" s="943"/>
      <c r="B7099" s="943"/>
      <c r="C7099" s="943"/>
    </row>
    <row r="7100" spans="1:3" ht="16.95" customHeight="1" x14ac:dyDescent="0.3">
      <c r="A7100" s="943"/>
      <c r="B7100" s="943"/>
      <c r="C7100" s="943"/>
    </row>
    <row r="7101" spans="1:3" ht="16.95" customHeight="1" x14ac:dyDescent="0.3">
      <c r="A7101" s="943"/>
      <c r="B7101" s="943"/>
      <c r="C7101" s="943"/>
    </row>
    <row r="7102" spans="1:3" ht="16.95" customHeight="1" x14ac:dyDescent="0.3">
      <c r="A7102" s="943"/>
      <c r="B7102" s="943"/>
      <c r="C7102" s="943"/>
    </row>
    <row r="7103" spans="1:3" ht="16.95" customHeight="1" x14ac:dyDescent="0.3">
      <c r="A7103" s="943"/>
      <c r="B7103" s="943"/>
      <c r="C7103" s="943"/>
    </row>
    <row r="7104" spans="1:3" ht="16.95" customHeight="1" x14ac:dyDescent="0.3">
      <c r="A7104" s="943"/>
      <c r="B7104" s="943"/>
      <c r="C7104" s="943"/>
    </row>
    <row r="7105" spans="1:3" ht="16.95" customHeight="1" x14ac:dyDescent="0.3">
      <c r="A7105" s="943"/>
      <c r="B7105" s="943"/>
      <c r="C7105" s="943"/>
    </row>
    <row r="7106" spans="1:3" ht="16.95" customHeight="1" x14ac:dyDescent="0.3">
      <c r="A7106" s="943"/>
      <c r="B7106" s="943"/>
      <c r="C7106" s="943"/>
    </row>
    <row r="7107" spans="1:3" ht="16.95" customHeight="1" x14ac:dyDescent="0.3">
      <c r="A7107" s="943"/>
      <c r="B7107" s="943"/>
      <c r="C7107" s="943"/>
    </row>
    <row r="7108" spans="1:3" ht="16.95" customHeight="1" x14ac:dyDescent="0.3">
      <c r="A7108" s="943"/>
      <c r="B7108" s="943"/>
      <c r="C7108" s="943"/>
    </row>
    <row r="7109" spans="1:3" ht="16.95" customHeight="1" x14ac:dyDescent="0.3">
      <c r="A7109" s="943"/>
      <c r="B7109" s="943"/>
      <c r="C7109" s="943"/>
    </row>
    <row r="7110" spans="1:3" ht="16.95" customHeight="1" x14ac:dyDescent="0.3">
      <c r="A7110" s="943"/>
      <c r="B7110" s="943"/>
      <c r="C7110" s="943"/>
    </row>
    <row r="7111" spans="1:3" ht="16.95" customHeight="1" x14ac:dyDescent="0.3">
      <c r="A7111" s="943"/>
      <c r="B7111" s="943"/>
      <c r="C7111" s="943"/>
    </row>
    <row r="7112" spans="1:3" ht="16.95" customHeight="1" x14ac:dyDescent="0.3">
      <c r="A7112" s="943"/>
      <c r="B7112" s="943"/>
      <c r="C7112" s="943"/>
    </row>
    <row r="7113" spans="1:3" ht="16.95" customHeight="1" x14ac:dyDescent="0.3">
      <c r="A7113" s="943"/>
      <c r="B7113" s="943"/>
      <c r="C7113" s="943"/>
    </row>
    <row r="7114" spans="1:3" ht="16.95" customHeight="1" x14ac:dyDescent="0.3">
      <c r="A7114" s="943"/>
      <c r="B7114" s="943"/>
      <c r="C7114" s="943"/>
    </row>
    <row r="7115" spans="1:3" ht="16.95" customHeight="1" x14ac:dyDescent="0.3">
      <c r="A7115" s="943"/>
      <c r="B7115" s="943"/>
      <c r="C7115" s="943"/>
    </row>
    <row r="7116" spans="1:3" ht="16.95" customHeight="1" x14ac:dyDescent="0.3">
      <c r="A7116" s="943"/>
      <c r="B7116" s="943"/>
      <c r="C7116" s="943"/>
    </row>
    <row r="7117" spans="1:3" ht="16.95" customHeight="1" x14ac:dyDescent="0.3">
      <c r="A7117" s="943"/>
      <c r="B7117" s="943"/>
      <c r="C7117" s="943"/>
    </row>
    <row r="7118" spans="1:3" ht="16.95" customHeight="1" x14ac:dyDescent="0.3">
      <c r="A7118" s="943"/>
      <c r="B7118" s="943"/>
      <c r="C7118" s="943"/>
    </row>
    <row r="7119" spans="1:3" ht="16.95" customHeight="1" x14ac:dyDescent="0.3">
      <c r="A7119" s="943"/>
      <c r="B7119" s="943"/>
      <c r="C7119" s="943"/>
    </row>
    <row r="7120" spans="1:3" ht="16.95" customHeight="1" x14ac:dyDescent="0.3">
      <c r="A7120" s="943"/>
      <c r="B7120" s="943"/>
      <c r="C7120" s="943"/>
    </row>
    <row r="7121" spans="1:3" ht="16.95" customHeight="1" x14ac:dyDescent="0.3">
      <c r="A7121" s="943"/>
      <c r="B7121" s="943"/>
      <c r="C7121" s="943"/>
    </row>
    <row r="7122" spans="1:3" ht="16.95" customHeight="1" x14ac:dyDescent="0.3">
      <c r="A7122" s="943"/>
      <c r="B7122" s="943"/>
      <c r="C7122" s="943"/>
    </row>
    <row r="7123" spans="1:3" ht="16.95" customHeight="1" x14ac:dyDescent="0.3">
      <c r="A7123" s="943"/>
      <c r="B7123" s="943"/>
      <c r="C7123" s="943"/>
    </row>
    <row r="7124" spans="1:3" ht="16.95" customHeight="1" x14ac:dyDescent="0.3">
      <c r="A7124" s="943"/>
      <c r="B7124" s="943"/>
      <c r="C7124" s="943"/>
    </row>
    <row r="7125" spans="1:3" ht="16.95" customHeight="1" x14ac:dyDescent="0.3">
      <c r="A7125" s="943"/>
      <c r="B7125" s="943"/>
      <c r="C7125" s="943"/>
    </row>
    <row r="7126" spans="1:3" ht="16.95" customHeight="1" x14ac:dyDescent="0.3">
      <c r="A7126" s="943"/>
      <c r="B7126" s="943"/>
      <c r="C7126" s="943"/>
    </row>
    <row r="7127" spans="1:3" ht="16.95" customHeight="1" x14ac:dyDescent="0.3">
      <c r="A7127" s="943"/>
      <c r="B7127" s="943"/>
      <c r="C7127" s="943"/>
    </row>
    <row r="7128" spans="1:3" ht="16.95" customHeight="1" x14ac:dyDescent="0.3">
      <c r="A7128" s="943"/>
      <c r="B7128" s="943"/>
      <c r="C7128" s="943"/>
    </row>
    <row r="7129" spans="1:3" ht="16.95" customHeight="1" x14ac:dyDescent="0.3">
      <c r="A7129" s="943"/>
      <c r="B7129" s="943"/>
      <c r="C7129" s="943"/>
    </row>
    <row r="7130" spans="1:3" ht="16.95" customHeight="1" x14ac:dyDescent="0.3">
      <c r="A7130" s="943"/>
      <c r="B7130" s="943"/>
      <c r="C7130" s="943"/>
    </row>
    <row r="7131" spans="1:3" ht="16.95" customHeight="1" x14ac:dyDescent="0.3">
      <c r="A7131" s="943"/>
      <c r="B7131" s="943"/>
      <c r="C7131" s="943"/>
    </row>
    <row r="7132" spans="1:3" ht="16.95" customHeight="1" x14ac:dyDescent="0.3">
      <c r="A7132" s="943"/>
      <c r="B7132" s="943"/>
      <c r="C7132" s="943"/>
    </row>
    <row r="7133" spans="1:3" ht="16.95" customHeight="1" x14ac:dyDescent="0.3">
      <c r="A7133" s="943"/>
      <c r="B7133" s="943"/>
      <c r="C7133" s="943"/>
    </row>
    <row r="7134" spans="1:3" ht="16.95" customHeight="1" x14ac:dyDescent="0.3">
      <c r="A7134" s="943"/>
      <c r="B7134" s="943"/>
      <c r="C7134" s="943"/>
    </row>
    <row r="7135" spans="1:3" ht="16.95" customHeight="1" x14ac:dyDescent="0.3">
      <c r="A7135" s="943"/>
      <c r="B7135" s="943"/>
      <c r="C7135" s="943"/>
    </row>
    <row r="7136" spans="1:3" ht="16.95" customHeight="1" x14ac:dyDescent="0.3">
      <c r="A7136" s="943"/>
      <c r="B7136" s="943"/>
      <c r="C7136" s="943"/>
    </row>
    <row r="7137" spans="1:3" ht="16.95" customHeight="1" x14ac:dyDescent="0.3">
      <c r="A7137" s="943"/>
      <c r="B7137" s="943"/>
      <c r="C7137" s="943"/>
    </row>
    <row r="7138" spans="1:3" ht="16.95" customHeight="1" x14ac:dyDescent="0.3">
      <c r="A7138" s="943"/>
      <c r="B7138" s="943"/>
      <c r="C7138" s="943"/>
    </row>
    <row r="7139" spans="1:3" ht="16.95" customHeight="1" x14ac:dyDescent="0.3">
      <c r="A7139" s="943"/>
      <c r="B7139" s="943"/>
      <c r="C7139" s="943"/>
    </row>
    <row r="7140" spans="1:3" ht="16.95" customHeight="1" x14ac:dyDescent="0.3">
      <c r="A7140" s="943"/>
      <c r="B7140" s="943"/>
      <c r="C7140" s="943"/>
    </row>
    <row r="7141" spans="1:3" ht="16.95" customHeight="1" x14ac:dyDescent="0.3">
      <c r="A7141" s="943"/>
      <c r="B7141" s="943"/>
      <c r="C7141" s="943"/>
    </row>
    <row r="7142" spans="1:3" ht="16.95" customHeight="1" x14ac:dyDescent="0.3">
      <c r="A7142" s="943"/>
      <c r="B7142" s="943"/>
      <c r="C7142" s="943"/>
    </row>
    <row r="7143" spans="1:3" ht="16.95" customHeight="1" x14ac:dyDescent="0.3">
      <c r="A7143" s="943"/>
      <c r="B7143" s="943"/>
      <c r="C7143" s="943"/>
    </row>
    <row r="7144" spans="1:3" ht="16.95" customHeight="1" x14ac:dyDescent="0.3">
      <c r="A7144" s="943"/>
      <c r="B7144" s="943"/>
      <c r="C7144" s="943"/>
    </row>
    <row r="7145" spans="1:3" ht="16.95" customHeight="1" x14ac:dyDescent="0.3">
      <c r="A7145" s="943"/>
      <c r="B7145" s="943"/>
      <c r="C7145" s="943"/>
    </row>
    <row r="7146" spans="1:3" ht="16.95" customHeight="1" x14ac:dyDescent="0.3">
      <c r="A7146" s="943"/>
      <c r="B7146" s="943"/>
      <c r="C7146" s="943"/>
    </row>
    <row r="7147" spans="1:3" ht="16.95" customHeight="1" x14ac:dyDescent="0.3">
      <c r="A7147" s="943"/>
      <c r="B7147" s="943"/>
      <c r="C7147" s="943"/>
    </row>
    <row r="7148" spans="1:3" ht="16.95" customHeight="1" x14ac:dyDescent="0.3">
      <c r="A7148" s="943"/>
      <c r="B7148" s="943"/>
      <c r="C7148" s="943"/>
    </row>
    <row r="7149" spans="1:3" ht="16.95" customHeight="1" x14ac:dyDescent="0.3">
      <c r="A7149" s="943"/>
      <c r="B7149" s="943"/>
      <c r="C7149" s="943"/>
    </row>
    <row r="7150" spans="1:3" ht="16.95" customHeight="1" x14ac:dyDescent="0.3">
      <c r="A7150" s="943"/>
      <c r="B7150" s="943"/>
      <c r="C7150" s="943"/>
    </row>
    <row r="7151" spans="1:3" ht="16.95" customHeight="1" x14ac:dyDescent="0.3">
      <c r="A7151" s="943"/>
      <c r="B7151" s="943"/>
      <c r="C7151" s="943"/>
    </row>
    <row r="7152" spans="1:3" ht="16.95" customHeight="1" x14ac:dyDescent="0.3">
      <c r="A7152" s="943"/>
      <c r="B7152" s="943"/>
      <c r="C7152" s="943"/>
    </row>
    <row r="7153" spans="1:3" ht="16.95" customHeight="1" x14ac:dyDescent="0.3">
      <c r="A7153" s="943"/>
      <c r="B7153" s="943"/>
      <c r="C7153" s="943"/>
    </row>
    <row r="7154" spans="1:3" ht="16.95" customHeight="1" x14ac:dyDescent="0.3">
      <c r="A7154" s="943"/>
      <c r="B7154" s="943"/>
      <c r="C7154" s="943"/>
    </row>
    <row r="7155" spans="1:3" ht="16.95" customHeight="1" x14ac:dyDescent="0.3">
      <c r="A7155" s="943"/>
      <c r="B7155" s="943"/>
      <c r="C7155" s="943"/>
    </row>
    <row r="7156" spans="1:3" ht="16.95" customHeight="1" x14ac:dyDescent="0.3">
      <c r="A7156" s="943"/>
      <c r="B7156" s="943"/>
      <c r="C7156" s="943"/>
    </row>
    <row r="7157" spans="1:3" ht="16.95" customHeight="1" x14ac:dyDescent="0.3">
      <c r="A7157" s="943"/>
      <c r="B7157" s="943"/>
      <c r="C7157" s="943"/>
    </row>
    <row r="7158" spans="1:3" ht="16.95" customHeight="1" x14ac:dyDescent="0.3">
      <c r="A7158" s="943"/>
      <c r="B7158" s="943"/>
      <c r="C7158" s="943"/>
    </row>
    <row r="7159" spans="1:3" ht="16.95" customHeight="1" x14ac:dyDescent="0.3">
      <c r="A7159" s="943"/>
      <c r="B7159" s="943"/>
      <c r="C7159" s="943"/>
    </row>
    <row r="7160" spans="1:3" ht="16.95" customHeight="1" x14ac:dyDescent="0.3">
      <c r="A7160" s="943"/>
      <c r="B7160" s="943"/>
      <c r="C7160" s="943"/>
    </row>
    <row r="7161" spans="1:3" ht="16.95" customHeight="1" x14ac:dyDescent="0.3">
      <c r="A7161" s="943"/>
      <c r="B7161" s="943"/>
      <c r="C7161" s="943"/>
    </row>
    <row r="7162" spans="1:3" ht="16.95" customHeight="1" x14ac:dyDescent="0.3">
      <c r="A7162" s="943"/>
      <c r="B7162" s="943"/>
      <c r="C7162" s="943"/>
    </row>
    <row r="7163" spans="1:3" ht="16.95" customHeight="1" x14ac:dyDescent="0.3">
      <c r="A7163" s="943"/>
      <c r="B7163" s="943"/>
      <c r="C7163" s="943"/>
    </row>
    <row r="7164" spans="1:3" ht="16.95" customHeight="1" x14ac:dyDescent="0.3">
      <c r="A7164" s="943"/>
      <c r="B7164" s="943"/>
      <c r="C7164" s="943"/>
    </row>
    <row r="7165" spans="1:3" ht="16.95" customHeight="1" x14ac:dyDescent="0.3">
      <c r="A7165" s="943"/>
      <c r="B7165" s="943"/>
      <c r="C7165" s="943"/>
    </row>
    <row r="7166" spans="1:3" ht="16.95" customHeight="1" x14ac:dyDescent="0.3">
      <c r="A7166" s="943"/>
      <c r="B7166" s="943"/>
      <c r="C7166" s="943"/>
    </row>
    <row r="7167" spans="1:3" ht="16.95" customHeight="1" x14ac:dyDescent="0.3">
      <c r="A7167" s="943"/>
      <c r="B7167" s="943"/>
      <c r="C7167" s="943"/>
    </row>
    <row r="7168" spans="1:3" ht="16.95" customHeight="1" x14ac:dyDescent="0.3">
      <c r="A7168" s="943"/>
      <c r="B7168" s="943"/>
      <c r="C7168" s="943"/>
    </row>
    <row r="7169" spans="1:3" ht="16.95" customHeight="1" x14ac:dyDescent="0.3">
      <c r="A7169" s="943"/>
      <c r="B7169" s="943"/>
      <c r="C7169" s="943"/>
    </row>
    <row r="7170" spans="1:3" ht="16.95" customHeight="1" x14ac:dyDescent="0.3">
      <c r="A7170" s="943"/>
      <c r="B7170" s="943"/>
      <c r="C7170" s="943"/>
    </row>
    <row r="7171" spans="1:3" ht="16.95" customHeight="1" x14ac:dyDescent="0.3">
      <c r="A7171" s="943"/>
      <c r="B7171" s="943"/>
      <c r="C7171" s="943"/>
    </row>
    <row r="7172" spans="1:3" ht="16.95" customHeight="1" x14ac:dyDescent="0.3">
      <c r="A7172" s="943"/>
      <c r="B7172" s="943"/>
      <c r="C7172" s="943"/>
    </row>
    <row r="7173" spans="1:3" ht="16.95" customHeight="1" x14ac:dyDescent="0.3">
      <c r="A7173" s="943"/>
      <c r="B7173" s="943"/>
      <c r="C7173" s="943"/>
    </row>
    <row r="7174" spans="1:3" ht="16.95" customHeight="1" x14ac:dyDescent="0.3">
      <c r="A7174" s="943"/>
      <c r="B7174" s="943"/>
      <c r="C7174" s="943"/>
    </row>
    <row r="7175" spans="1:3" ht="16.95" customHeight="1" x14ac:dyDescent="0.3">
      <c r="A7175" s="943"/>
      <c r="B7175" s="943"/>
      <c r="C7175" s="943"/>
    </row>
    <row r="7176" spans="1:3" ht="16.95" customHeight="1" x14ac:dyDescent="0.3">
      <c r="A7176" s="943"/>
      <c r="B7176" s="943"/>
      <c r="C7176" s="943"/>
    </row>
    <row r="7177" spans="1:3" ht="16.95" customHeight="1" x14ac:dyDescent="0.3">
      <c r="A7177" s="943"/>
      <c r="B7177" s="943"/>
      <c r="C7177" s="943"/>
    </row>
    <row r="7178" spans="1:3" ht="16.95" customHeight="1" x14ac:dyDescent="0.3">
      <c r="A7178" s="943"/>
      <c r="B7178" s="943"/>
      <c r="C7178" s="943"/>
    </row>
    <row r="7179" spans="1:3" ht="16.95" customHeight="1" x14ac:dyDescent="0.3">
      <c r="A7179" s="943"/>
      <c r="B7179" s="943"/>
      <c r="C7179" s="943"/>
    </row>
    <row r="7180" spans="1:3" ht="16.95" customHeight="1" x14ac:dyDescent="0.3">
      <c r="A7180" s="943"/>
      <c r="B7180" s="943"/>
      <c r="C7180" s="943"/>
    </row>
    <row r="7181" spans="1:3" ht="16.95" customHeight="1" x14ac:dyDescent="0.3">
      <c r="A7181" s="943"/>
      <c r="B7181" s="943"/>
      <c r="C7181" s="943"/>
    </row>
    <row r="7182" spans="1:3" ht="16.95" customHeight="1" x14ac:dyDescent="0.3">
      <c r="A7182" s="943"/>
      <c r="B7182" s="943"/>
      <c r="C7182" s="943"/>
    </row>
    <row r="7183" spans="1:3" ht="16.95" customHeight="1" x14ac:dyDescent="0.3">
      <c r="A7183" s="943"/>
      <c r="B7183" s="943"/>
      <c r="C7183" s="943"/>
    </row>
    <row r="7184" spans="1:3" ht="16.95" customHeight="1" x14ac:dyDescent="0.3">
      <c r="A7184" s="943"/>
      <c r="B7184" s="943"/>
      <c r="C7184" s="943"/>
    </row>
    <row r="7185" spans="1:3" ht="16.95" customHeight="1" x14ac:dyDescent="0.3">
      <c r="A7185" s="943"/>
      <c r="B7185" s="943"/>
      <c r="C7185" s="943"/>
    </row>
    <row r="7186" spans="1:3" ht="16.95" customHeight="1" x14ac:dyDescent="0.3">
      <c r="A7186" s="943"/>
      <c r="B7186" s="943"/>
      <c r="C7186" s="943"/>
    </row>
    <row r="7187" spans="1:3" ht="16.95" customHeight="1" x14ac:dyDescent="0.3">
      <c r="A7187" s="943"/>
      <c r="B7187" s="943"/>
      <c r="C7187" s="943"/>
    </row>
    <row r="7188" spans="1:3" ht="16.95" customHeight="1" x14ac:dyDescent="0.3">
      <c r="A7188" s="943"/>
      <c r="B7188" s="943"/>
      <c r="C7188" s="943"/>
    </row>
    <row r="7189" spans="1:3" ht="16.95" customHeight="1" x14ac:dyDescent="0.3">
      <c r="A7189" s="943"/>
      <c r="B7189" s="943"/>
      <c r="C7189" s="943"/>
    </row>
    <row r="7190" spans="1:3" ht="16.95" customHeight="1" x14ac:dyDescent="0.3">
      <c r="A7190" s="943"/>
      <c r="B7190" s="943"/>
      <c r="C7190" s="943"/>
    </row>
    <row r="7191" spans="1:3" ht="16.95" customHeight="1" x14ac:dyDescent="0.3">
      <c r="A7191" s="943"/>
      <c r="B7191" s="943"/>
      <c r="C7191" s="943"/>
    </row>
    <row r="7192" spans="1:3" ht="16.95" customHeight="1" x14ac:dyDescent="0.3">
      <c r="A7192" s="943"/>
      <c r="B7192" s="943"/>
      <c r="C7192" s="943"/>
    </row>
    <row r="7193" spans="1:3" ht="16.95" customHeight="1" x14ac:dyDescent="0.3">
      <c r="A7193" s="943"/>
      <c r="B7193" s="943"/>
      <c r="C7193" s="943"/>
    </row>
    <row r="7194" spans="1:3" ht="16.95" customHeight="1" x14ac:dyDescent="0.3">
      <c r="A7194" s="943"/>
      <c r="B7194" s="943"/>
      <c r="C7194" s="943"/>
    </row>
    <row r="7195" spans="1:3" ht="16.95" customHeight="1" x14ac:dyDescent="0.3">
      <c r="A7195" s="943"/>
      <c r="B7195" s="943"/>
      <c r="C7195" s="943"/>
    </row>
    <row r="7196" spans="1:3" ht="16.95" customHeight="1" x14ac:dyDescent="0.3">
      <c r="A7196" s="943"/>
      <c r="B7196" s="943"/>
      <c r="C7196" s="943"/>
    </row>
    <row r="7197" spans="1:3" ht="16.95" customHeight="1" x14ac:dyDescent="0.3">
      <c r="A7197" s="943"/>
      <c r="B7197" s="943"/>
      <c r="C7197" s="943"/>
    </row>
    <row r="7198" spans="1:3" ht="16.95" customHeight="1" x14ac:dyDescent="0.3">
      <c r="A7198" s="943"/>
      <c r="B7198" s="943"/>
      <c r="C7198" s="943"/>
    </row>
    <row r="7199" spans="1:3" ht="16.95" customHeight="1" x14ac:dyDescent="0.3">
      <c r="A7199" s="943"/>
      <c r="B7199" s="943"/>
      <c r="C7199" s="943"/>
    </row>
    <row r="7200" spans="1:3" ht="16.95" customHeight="1" x14ac:dyDescent="0.3">
      <c r="A7200" s="943"/>
      <c r="B7200" s="943"/>
      <c r="C7200" s="943"/>
    </row>
    <row r="7201" spans="1:3" ht="16.95" customHeight="1" x14ac:dyDescent="0.3">
      <c r="A7201" s="943"/>
      <c r="B7201" s="943"/>
      <c r="C7201" s="943"/>
    </row>
    <row r="7202" spans="1:3" ht="16.95" customHeight="1" x14ac:dyDescent="0.3">
      <c r="A7202" s="943"/>
      <c r="B7202" s="943"/>
      <c r="C7202" s="943"/>
    </row>
    <row r="7203" spans="1:3" ht="16.95" customHeight="1" x14ac:dyDescent="0.3">
      <c r="A7203" s="943"/>
      <c r="B7203" s="943"/>
      <c r="C7203" s="943"/>
    </row>
    <row r="7204" spans="1:3" ht="16.95" customHeight="1" x14ac:dyDescent="0.3">
      <c r="A7204" s="943"/>
      <c r="B7204" s="943"/>
      <c r="C7204" s="943"/>
    </row>
    <row r="7205" spans="1:3" ht="16.95" customHeight="1" x14ac:dyDescent="0.3">
      <c r="A7205" s="943"/>
      <c r="B7205" s="943"/>
      <c r="C7205" s="943"/>
    </row>
    <row r="7206" spans="1:3" ht="16.95" customHeight="1" x14ac:dyDescent="0.3">
      <c r="A7206" s="943"/>
      <c r="B7206" s="943"/>
      <c r="C7206" s="943"/>
    </row>
    <row r="7207" spans="1:3" ht="16.95" customHeight="1" x14ac:dyDescent="0.3">
      <c r="A7207" s="943"/>
      <c r="B7207" s="943"/>
      <c r="C7207" s="943"/>
    </row>
    <row r="7208" spans="1:3" ht="16.95" customHeight="1" x14ac:dyDescent="0.3">
      <c r="A7208" s="943"/>
      <c r="B7208" s="943"/>
      <c r="C7208" s="943"/>
    </row>
    <row r="7209" spans="1:3" ht="16.95" customHeight="1" x14ac:dyDescent="0.3">
      <c r="A7209" s="943"/>
      <c r="B7209" s="943"/>
      <c r="C7209" s="943"/>
    </row>
    <row r="7210" spans="1:3" ht="16.95" customHeight="1" x14ac:dyDescent="0.3">
      <c r="A7210" s="943"/>
      <c r="B7210" s="943"/>
      <c r="C7210" s="943"/>
    </row>
    <row r="7211" spans="1:3" ht="16.95" customHeight="1" x14ac:dyDescent="0.3">
      <c r="A7211" s="943"/>
      <c r="B7211" s="943"/>
      <c r="C7211" s="943"/>
    </row>
    <row r="7212" spans="1:3" ht="16.95" customHeight="1" x14ac:dyDescent="0.3">
      <c r="A7212" s="943"/>
      <c r="B7212" s="943"/>
      <c r="C7212" s="943"/>
    </row>
    <row r="7213" spans="1:3" ht="16.95" customHeight="1" x14ac:dyDescent="0.3">
      <c r="A7213" s="943"/>
      <c r="B7213" s="943"/>
      <c r="C7213" s="943"/>
    </row>
    <row r="7214" spans="1:3" ht="16.95" customHeight="1" x14ac:dyDescent="0.3">
      <c r="A7214" s="943"/>
      <c r="B7214" s="943"/>
      <c r="C7214" s="943"/>
    </row>
    <row r="7215" spans="1:3" ht="16.95" customHeight="1" x14ac:dyDescent="0.3">
      <c r="A7215" s="943"/>
      <c r="B7215" s="943"/>
      <c r="C7215" s="943"/>
    </row>
    <row r="7216" spans="1:3" ht="16.95" customHeight="1" x14ac:dyDescent="0.3">
      <c r="A7216" s="943"/>
      <c r="B7216" s="943"/>
      <c r="C7216" s="943"/>
    </row>
    <row r="7217" spans="1:3" ht="16.95" customHeight="1" x14ac:dyDescent="0.3">
      <c r="A7217" s="943"/>
      <c r="B7217" s="943"/>
      <c r="C7217" s="943"/>
    </row>
    <row r="7218" spans="1:3" ht="16.95" customHeight="1" x14ac:dyDescent="0.3">
      <c r="A7218" s="943"/>
      <c r="B7218" s="943"/>
      <c r="C7218" s="943"/>
    </row>
    <row r="7219" spans="1:3" ht="16.95" customHeight="1" x14ac:dyDescent="0.3">
      <c r="A7219" s="943"/>
      <c r="B7219" s="943"/>
      <c r="C7219" s="943"/>
    </row>
    <row r="7220" spans="1:3" ht="16.95" customHeight="1" x14ac:dyDescent="0.3">
      <c r="A7220" s="943"/>
      <c r="B7220" s="943"/>
      <c r="C7220" s="943"/>
    </row>
    <row r="7221" spans="1:3" ht="16.95" customHeight="1" x14ac:dyDescent="0.3">
      <c r="A7221" s="943"/>
      <c r="B7221" s="943"/>
      <c r="C7221" s="943"/>
    </row>
    <row r="7222" spans="1:3" ht="16.95" customHeight="1" x14ac:dyDescent="0.3">
      <c r="A7222" s="943"/>
      <c r="B7222" s="943"/>
      <c r="C7222" s="943"/>
    </row>
    <row r="7223" spans="1:3" ht="16.95" customHeight="1" x14ac:dyDescent="0.3">
      <c r="A7223" s="943"/>
      <c r="B7223" s="943"/>
      <c r="C7223" s="943"/>
    </row>
    <row r="7224" spans="1:3" ht="16.95" customHeight="1" x14ac:dyDescent="0.3">
      <c r="A7224" s="943"/>
      <c r="B7224" s="943"/>
      <c r="C7224" s="943"/>
    </row>
    <row r="7225" spans="1:3" ht="16.95" customHeight="1" x14ac:dyDescent="0.3">
      <c r="A7225" s="943"/>
      <c r="B7225" s="943"/>
      <c r="C7225" s="943"/>
    </row>
    <row r="7226" spans="1:3" ht="16.95" customHeight="1" x14ac:dyDescent="0.3">
      <c r="A7226" s="943"/>
      <c r="B7226" s="943"/>
      <c r="C7226" s="943"/>
    </row>
    <row r="7227" spans="1:3" ht="16.95" customHeight="1" x14ac:dyDescent="0.3">
      <c r="A7227" s="943"/>
      <c r="B7227" s="943"/>
      <c r="C7227" s="943"/>
    </row>
    <row r="7228" spans="1:3" ht="16.95" customHeight="1" x14ac:dyDescent="0.3">
      <c r="A7228" s="943"/>
      <c r="B7228" s="943"/>
      <c r="C7228" s="943"/>
    </row>
    <row r="7229" spans="1:3" ht="16.95" customHeight="1" x14ac:dyDescent="0.3">
      <c r="A7229" s="943"/>
      <c r="B7229" s="943"/>
      <c r="C7229" s="943"/>
    </row>
    <row r="7230" spans="1:3" ht="16.95" customHeight="1" x14ac:dyDescent="0.3">
      <c r="A7230" s="943"/>
      <c r="B7230" s="943"/>
      <c r="C7230" s="943"/>
    </row>
    <row r="7231" spans="1:3" ht="16.95" customHeight="1" x14ac:dyDescent="0.3">
      <c r="A7231" s="943"/>
      <c r="B7231" s="943"/>
      <c r="C7231" s="943"/>
    </row>
    <row r="7232" spans="1:3" ht="16.95" customHeight="1" x14ac:dyDescent="0.3">
      <c r="A7232" s="943"/>
      <c r="B7232" s="943"/>
      <c r="C7232" s="943"/>
    </row>
    <row r="7233" spans="1:3" ht="16.95" customHeight="1" x14ac:dyDescent="0.3">
      <c r="A7233" s="943"/>
      <c r="B7233" s="943"/>
      <c r="C7233" s="943"/>
    </row>
    <row r="7234" spans="1:3" ht="16.95" customHeight="1" x14ac:dyDescent="0.3">
      <c r="A7234" s="943"/>
      <c r="B7234" s="943"/>
      <c r="C7234" s="943"/>
    </row>
    <row r="7235" spans="1:3" ht="16.95" customHeight="1" x14ac:dyDescent="0.3">
      <c r="A7235" s="943"/>
      <c r="B7235" s="943"/>
      <c r="C7235" s="943"/>
    </row>
    <row r="7236" spans="1:3" ht="16.95" customHeight="1" x14ac:dyDescent="0.3">
      <c r="A7236" s="943"/>
      <c r="B7236" s="943"/>
      <c r="C7236" s="943"/>
    </row>
    <row r="7237" spans="1:3" ht="16.95" customHeight="1" x14ac:dyDescent="0.3">
      <c r="A7237" s="943"/>
      <c r="B7237" s="943"/>
      <c r="C7237" s="943"/>
    </row>
    <row r="7238" spans="1:3" ht="16.95" customHeight="1" x14ac:dyDescent="0.3">
      <c r="A7238" s="943"/>
      <c r="B7238" s="943"/>
      <c r="C7238" s="943"/>
    </row>
    <row r="7239" spans="1:3" ht="16.95" customHeight="1" x14ac:dyDescent="0.3">
      <c r="A7239" s="943"/>
      <c r="B7239" s="943"/>
      <c r="C7239" s="943"/>
    </row>
    <row r="7240" spans="1:3" ht="16.95" customHeight="1" x14ac:dyDescent="0.3">
      <c r="A7240" s="943"/>
      <c r="B7240" s="943"/>
      <c r="C7240" s="943"/>
    </row>
    <row r="7241" spans="1:3" ht="16.95" customHeight="1" x14ac:dyDescent="0.3">
      <c r="A7241" s="943"/>
      <c r="B7241" s="943"/>
      <c r="C7241" s="943"/>
    </row>
    <row r="7242" spans="1:3" ht="16.95" customHeight="1" x14ac:dyDescent="0.3">
      <c r="A7242" s="943"/>
      <c r="B7242" s="943"/>
      <c r="C7242" s="943"/>
    </row>
    <row r="7243" spans="1:3" ht="16.95" customHeight="1" x14ac:dyDescent="0.3">
      <c r="A7243" s="943"/>
      <c r="B7243" s="943"/>
      <c r="C7243" s="943"/>
    </row>
    <row r="7244" spans="1:3" ht="16.95" customHeight="1" x14ac:dyDescent="0.3">
      <c r="A7244" s="943"/>
      <c r="B7244" s="943"/>
      <c r="C7244" s="943"/>
    </row>
    <row r="7245" spans="1:3" ht="16.95" customHeight="1" x14ac:dyDescent="0.3">
      <c r="A7245" s="943"/>
      <c r="B7245" s="943"/>
      <c r="C7245" s="943"/>
    </row>
    <row r="7246" spans="1:3" ht="16.95" customHeight="1" x14ac:dyDescent="0.3">
      <c r="A7246" s="943"/>
      <c r="B7246" s="943"/>
      <c r="C7246" s="943"/>
    </row>
    <row r="7247" spans="1:3" ht="16.95" customHeight="1" x14ac:dyDescent="0.3">
      <c r="A7247" s="943"/>
      <c r="B7247" s="943"/>
      <c r="C7247" s="943"/>
    </row>
    <row r="7248" spans="1:3" ht="16.95" customHeight="1" x14ac:dyDescent="0.3">
      <c r="A7248" s="943"/>
      <c r="B7248" s="943"/>
      <c r="C7248" s="943"/>
    </row>
    <row r="7249" spans="1:3" ht="16.95" customHeight="1" x14ac:dyDescent="0.3">
      <c r="A7249" s="943"/>
      <c r="B7249" s="943"/>
      <c r="C7249" s="943"/>
    </row>
    <row r="7250" spans="1:3" ht="16.95" customHeight="1" x14ac:dyDescent="0.3">
      <c r="A7250" s="943"/>
      <c r="B7250" s="943"/>
      <c r="C7250" s="943"/>
    </row>
    <row r="7251" spans="1:3" ht="16.95" customHeight="1" x14ac:dyDescent="0.3">
      <c r="A7251" s="943"/>
      <c r="B7251" s="943"/>
      <c r="C7251" s="943"/>
    </row>
    <row r="7252" spans="1:3" ht="16.95" customHeight="1" x14ac:dyDescent="0.3">
      <c r="A7252" s="943"/>
      <c r="B7252" s="943"/>
      <c r="C7252" s="943"/>
    </row>
    <row r="7253" spans="1:3" ht="16.95" customHeight="1" x14ac:dyDescent="0.3">
      <c r="A7253" s="943"/>
      <c r="B7253" s="943"/>
      <c r="C7253" s="943"/>
    </row>
    <row r="7254" spans="1:3" ht="16.95" customHeight="1" x14ac:dyDescent="0.3">
      <c r="A7254" s="943"/>
      <c r="B7254" s="943"/>
      <c r="C7254" s="943"/>
    </row>
    <row r="7255" spans="1:3" ht="16.95" customHeight="1" x14ac:dyDescent="0.3">
      <c r="A7255" s="943"/>
      <c r="B7255" s="943"/>
      <c r="C7255" s="943"/>
    </row>
    <row r="7256" spans="1:3" ht="16.95" customHeight="1" x14ac:dyDescent="0.3">
      <c r="A7256" s="943"/>
      <c r="B7256" s="943"/>
      <c r="C7256" s="943"/>
    </row>
    <row r="7257" spans="1:3" ht="16.95" customHeight="1" x14ac:dyDescent="0.3">
      <c r="A7257" s="943"/>
      <c r="B7257" s="943"/>
      <c r="C7257" s="943"/>
    </row>
    <row r="7258" spans="1:3" ht="16.95" customHeight="1" x14ac:dyDescent="0.3">
      <c r="A7258" s="943"/>
      <c r="B7258" s="943"/>
      <c r="C7258" s="943"/>
    </row>
    <row r="7259" spans="1:3" ht="16.95" customHeight="1" x14ac:dyDescent="0.3">
      <c r="A7259" s="943"/>
      <c r="B7259" s="943"/>
      <c r="C7259" s="943"/>
    </row>
    <row r="7260" spans="1:3" ht="16.95" customHeight="1" x14ac:dyDescent="0.3">
      <c r="A7260" s="943"/>
      <c r="B7260" s="943"/>
      <c r="C7260" s="943"/>
    </row>
    <row r="7261" spans="1:3" ht="16.95" customHeight="1" x14ac:dyDescent="0.3">
      <c r="A7261" s="943"/>
      <c r="B7261" s="943"/>
      <c r="C7261" s="943"/>
    </row>
    <row r="7262" spans="1:3" ht="16.95" customHeight="1" x14ac:dyDescent="0.3">
      <c r="A7262" s="943"/>
      <c r="B7262" s="943"/>
      <c r="C7262" s="943"/>
    </row>
    <row r="7263" spans="1:3" ht="16.95" customHeight="1" x14ac:dyDescent="0.3">
      <c r="A7263" s="943"/>
      <c r="B7263" s="943"/>
      <c r="C7263" s="943"/>
    </row>
    <row r="7264" spans="1:3" ht="16.95" customHeight="1" x14ac:dyDescent="0.3">
      <c r="A7264" s="943"/>
      <c r="B7264" s="943"/>
      <c r="C7264" s="943"/>
    </row>
    <row r="7265" spans="1:3" ht="16.95" customHeight="1" x14ac:dyDescent="0.3">
      <c r="A7265" s="943"/>
      <c r="B7265" s="943"/>
      <c r="C7265" s="943"/>
    </row>
    <row r="7266" spans="1:3" ht="16.95" customHeight="1" x14ac:dyDescent="0.3">
      <c r="A7266" s="943"/>
      <c r="B7266" s="943"/>
      <c r="C7266" s="943"/>
    </row>
    <row r="7267" spans="1:3" ht="16.95" customHeight="1" x14ac:dyDescent="0.3">
      <c r="A7267" s="943"/>
      <c r="B7267" s="943"/>
      <c r="C7267" s="943"/>
    </row>
    <row r="7268" spans="1:3" ht="16.95" customHeight="1" x14ac:dyDescent="0.3">
      <c r="A7268" s="943"/>
      <c r="B7268" s="943"/>
      <c r="C7268" s="943"/>
    </row>
    <row r="7269" spans="1:3" ht="16.95" customHeight="1" x14ac:dyDescent="0.3">
      <c r="A7269" s="943"/>
      <c r="B7269" s="943"/>
      <c r="C7269" s="943"/>
    </row>
    <row r="7270" spans="1:3" ht="16.95" customHeight="1" x14ac:dyDescent="0.3">
      <c r="A7270" s="943"/>
      <c r="B7270" s="943"/>
      <c r="C7270" s="943"/>
    </row>
    <row r="7271" spans="1:3" ht="16.95" customHeight="1" x14ac:dyDescent="0.3">
      <c r="A7271" s="943"/>
      <c r="B7271" s="943"/>
      <c r="C7271" s="943"/>
    </row>
    <row r="7272" spans="1:3" ht="16.95" customHeight="1" x14ac:dyDescent="0.3">
      <c r="A7272" s="943"/>
      <c r="B7272" s="943"/>
      <c r="C7272" s="943"/>
    </row>
    <row r="7273" spans="1:3" ht="16.95" customHeight="1" x14ac:dyDescent="0.3">
      <c r="A7273" s="943"/>
      <c r="B7273" s="943"/>
      <c r="C7273" s="943"/>
    </row>
    <row r="7274" spans="1:3" ht="16.95" customHeight="1" x14ac:dyDescent="0.3">
      <c r="A7274" s="943"/>
      <c r="B7274" s="943"/>
      <c r="C7274" s="943"/>
    </row>
    <row r="7275" spans="1:3" ht="16.95" customHeight="1" x14ac:dyDescent="0.3">
      <c r="A7275" s="943"/>
      <c r="B7275" s="943"/>
      <c r="C7275" s="943"/>
    </row>
    <row r="7276" spans="1:3" ht="16.95" customHeight="1" x14ac:dyDescent="0.3">
      <c r="A7276" s="943"/>
      <c r="B7276" s="943"/>
      <c r="C7276" s="943"/>
    </row>
    <row r="7277" spans="1:3" ht="16.95" customHeight="1" x14ac:dyDescent="0.3">
      <c r="A7277" s="943"/>
      <c r="B7277" s="943"/>
      <c r="C7277" s="943"/>
    </row>
    <row r="7278" spans="1:3" ht="16.95" customHeight="1" x14ac:dyDescent="0.3">
      <c r="A7278" s="943"/>
      <c r="B7278" s="943"/>
      <c r="C7278" s="943"/>
    </row>
    <row r="7279" spans="1:3" ht="16.95" customHeight="1" x14ac:dyDescent="0.3">
      <c r="A7279" s="943"/>
      <c r="B7279" s="943"/>
      <c r="C7279" s="943"/>
    </row>
    <row r="7280" spans="1:3" ht="16.95" customHeight="1" x14ac:dyDescent="0.3">
      <c r="A7280" s="943"/>
      <c r="B7280" s="943"/>
      <c r="C7280" s="943"/>
    </row>
    <row r="7281" spans="1:3" ht="16.95" customHeight="1" x14ac:dyDescent="0.3">
      <c r="A7281" s="943"/>
      <c r="B7281" s="943"/>
      <c r="C7281" s="943"/>
    </row>
    <row r="7282" spans="1:3" ht="16.95" customHeight="1" x14ac:dyDescent="0.3">
      <c r="A7282" s="943"/>
      <c r="B7282" s="943"/>
      <c r="C7282" s="943"/>
    </row>
    <row r="7283" spans="1:3" ht="16.95" customHeight="1" x14ac:dyDescent="0.3">
      <c r="A7283" s="943"/>
      <c r="B7283" s="943"/>
      <c r="C7283" s="943"/>
    </row>
    <row r="7284" spans="1:3" ht="16.95" customHeight="1" x14ac:dyDescent="0.3">
      <c r="A7284" s="943"/>
      <c r="B7284" s="943"/>
      <c r="C7284" s="943"/>
    </row>
    <row r="7285" spans="1:3" ht="16.95" customHeight="1" x14ac:dyDescent="0.3">
      <c r="A7285" s="943"/>
      <c r="B7285" s="943"/>
      <c r="C7285" s="943"/>
    </row>
    <row r="7286" spans="1:3" ht="16.95" customHeight="1" x14ac:dyDescent="0.3">
      <c r="A7286" s="943"/>
      <c r="B7286" s="943"/>
      <c r="C7286" s="943"/>
    </row>
    <row r="7287" spans="1:3" ht="16.95" customHeight="1" x14ac:dyDescent="0.3">
      <c r="A7287" s="943"/>
      <c r="B7287" s="943"/>
      <c r="C7287" s="943"/>
    </row>
    <row r="7288" spans="1:3" ht="16.95" customHeight="1" x14ac:dyDescent="0.3">
      <c r="A7288" s="943"/>
      <c r="B7288" s="943"/>
      <c r="C7288" s="943"/>
    </row>
    <row r="7289" spans="1:3" ht="16.95" customHeight="1" x14ac:dyDescent="0.3">
      <c r="A7289" s="943"/>
      <c r="B7289" s="943"/>
      <c r="C7289" s="943"/>
    </row>
    <row r="7290" spans="1:3" ht="16.95" customHeight="1" x14ac:dyDescent="0.3">
      <c r="A7290" s="943"/>
      <c r="B7290" s="943"/>
      <c r="C7290" s="943"/>
    </row>
    <row r="7291" spans="1:3" ht="16.95" customHeight="1" x14ac:dyDescent="0.3">
      <c r="A7291" s="943"/>
      <c r="B7291" s="943"/>
      <c r="C7291" s="943"/>
    </row>
    <row r="7292" spans="1:3" ht="16.95" customHeight="1" x14ac:dyDescent="0.3">
      <c r="A7292" s="943"/>
      <c r="B7292" s="943"/>
      <c r="C7292" s="943"/>
    </row>
    <row r="7293" spans="1:3" ht="16.95" customHeight="1" x14ac:dyDescent="0.3">
      <c r="A7293" s="943"/>
      <c r="B7293" s="943"/>
      <c r="C7293" s="943"/>
    </row>
    <row r="7294" spans="1:3" ht="16.95" customHeight="1" x14ac:dyDescent="0.3">
      <c r="A7294" s="943"/>
      <c r="B7294" s="943"/>
      <c r="C7294" s="943"/>
    </row>
    <row r="7295" spans="1:3" ht="16.95" customHeight="1" x14ac:dyDescent="0.3">
      <c r="A7295" s="943"/>
      <c r="B7295" s="943"/>
      <c r="C7295" s="943"/>
    </row>
    <row r="7296" spans="1:3" ht="16.95" customHeight="1" x14ac:dyDescent="0.3">
      <c r="A7296" s="943"/>
      <c r="B7296" s="943"/>
      <c r="C7296" s="943"/>
    </row>
    <row r="7297" spans="1:3" ht="16.95" customHeight="1" x14ac:dyDescent="0.3">
      <c r="A7297" s="943"/>
      <c r="B7297" s="943"/>
      <c r="C7297" s="943"/>
    </row>
    <row r="7298" spans="1:3" ht="16.95" customHeight="1" x14ac:dyDescent="0.3">
      <c r="A7298" s="943"/>
      <c r="B7298" s="943"/>
      <c r="C7298" s="943"/>
    </row>
    <row r="7299" spans="1:3" ht="16.95" customHeight="1" x14ac:dyDescent="0.3">
      <c r="A7299" s="943"/>
      <c r="B7299" s="943"/>
      <c r="C7299" s="943"/>
    </row>
    <row r="7300" spans="1:3" ht="16.95" customHeight="1" x14ac:dyDescent="0.3">
      <c r="A7300" s="943"/>
      <c r="B7300" s="943"/>
      <c r="C7300" s="943"/>
    </row>
    <row r="7301" spans="1:3" ht="16.95" customHeight="1" x14ac:dyDescent="0.3">
      <c r="A7301" s="943"/>
      <c r="B7301" s="943"/>
      <c r="C7301" s="943"/>
    </row>
    <row r="7302" spans="1:3" ht="16.95" customHeight="1" x14ac:dyDescent="0.3">
      <c r="A7302" s="943"/>
      <c r="B7302" s="943"/>
      <c r="C7302" s="943"/>
    </row>
    <row r="7303" spans="1:3" ht="16.95" customHeight="1" x14ac:dyDescent="0.3">
      <c r="A7303" s="943"/>
      <c r="B7303" s="943"/>
      <c r="C7303" s="943"/>
    </row>
    <row r="7304" spans="1:3" ht="16.95" customHeight="1" x14ac:dyDescent="0.3">
      <c r="A7304" s="943"/>
      <c r="B7304" s="943"/>
      <c r="C7304" s="943"/>
    </row>
    <row r="7305" spans="1:3" ht="16.95" customHeight="1" x14ac:dyDescent="0.3">
      <c r="A7305" s="943"/>
      <c r="B7305" s="943"/>
      <c r="C7305" s="943"/>
    </row>
    <row r="7306" spans="1:3" ht="16.95" customHeight="1" x14ac:dyDescent="0.3">
      <c r="A7306" s="943"/>
      <c r="B7306" s="943"/>
      <c r="C7306" s="943"/>
    </row>
    <row r="7307" spans="1:3" ht="16.95" customHeight="1" x14ac:dyDescent="0.3">
      <c r="A7307" s="943"/>
      <c r="B7307" s="943"/>
      <c r="C7307" s="943"/>
    </row>
    <row r="7308" spans="1:3" ht="16.95" customHeight="1" x14ac:dyDescent="0.3">
      <c r="A7308" s="943"/>
      <c r="B7308" s="943"/>
      <c r="C7308" s="943"/>
    </row>
    <row r="7309" spans="1:3" ht="16.95" customHeight="1" x14ac:dyDescent="0.3">
      <c r="A7309" s="943"/>
      <c r="B7309" s="943"/>
      <c r="C7309" s="943"/>
    </row>
    <row r="7310" spans="1:3" ht="16.95" customHeight="1" x14ac:dyDescent="0.3">
      <c r="A7310" s="943"/>
      <c r="B7310" s="943"/>
      <c r="C7310" s="943"/>
    </row>
    <row r="7311" spans="1:3" ht="16.95" customHeight="1" x14ac:dyDescent="0.3">
      <c r="A7311" s="943"/>
      <c r="B7311" s="943"/>
      <c r="C7311" s="943"/>
    </row>
    <row r="7312" spans="1:3" ht="16.95" customHeight="1" x14ac:dyDescent="0.3">
      <c r="A7312" s="943"/>
      <c r="B7312" s="943"/>
      <c r="C7312" s="943"/>
    </row>
    <row r="7313" spans="1:3" ht="16.95" customHeight="1" x14ac:dyDescent="0.3">
      <c r="A7313" s="943"/>
      <c r="B7313" s="943"/>
      <c r="C7313" s="943"/>
    </row>
    <row r="7314" spans="1:3" ht="16.95" customHeight="1" x14ac:dyDescent="0.3">
      <c r="A7314" s="943"/>
      <c r="B7314" s="943"/>
      <c r="C7314" s="943"/>
    </row>
    <row r="7315" spans="1:3" ht="16.95" customHeight="1" x14ac:dyDescent="0.3">
      <c r="A7315" s="943"/>
      <c r="B7315" s="943"/>
      <c r="C7315" s="943"/>
    </row>
    <row r="7316" spans="1:3" ht="16.95" customHeight="1" x14ac:dyDescent="0.3">
      <c r="A7316" s="943"/>
      <c r="B7316" s="943"/>
      <c r="C7316" s="943"/>
    </row>
    <row r="7317" spans="1:3" ht="16.95" customHeight="1" x14ac:dyDescent="0.3">
      <c r="A7317" s="943"/>
      <c r="B7317" s="943"/>
      <c r="C7317" s="943"/>
    </row>
    <row r="7318" spans="1:3" ht="16.95" customHeight="1" x14ac:dyDescent="0.3">
      <c r="A7318" s="943"/>
      <c r="B7318" s="943"/>
      <c r="C7318" s="943"/>
    </row>
    <row r="7319" spans="1:3" ht="16.95" customHeight="1" x14ac:dyDescent="0.3">
      <c r="A7319" s="943"/>
      <c r="B7319" s="943"/>
      <c r="C7319" s="943"/>
    </row>
    <row r="7320" spans="1:3" ht="16.95" customHeight="1" x14ac:dyDescent="0.3">
      <c r="A7320" s="943"/>
      <c r="B7320" s="943"/>
      <c r="C7320" s="943"/>
    </row>
    <row r="7321" spans="1:3" ht="16.95" customHeight="1" x14ac:dyDescent="0.3">
      <c r="A7321" s="943"/>
      <c r="B7321" s="943"/>
      <c r="C7321" s="943"/>
    </row>
    <row r="7322" spans="1:3" ht="16.95" customHeight="1" x14ac:dyDescent="0.3">
      <c r="A7322" s="943"/>
      <c r="B7322" s="943"/>
      <c r="C7322" s="943"/>
    </row>
    <row r="7323" spans="1:3" ht="16.95" customHeight="1" x14ac:dyDescent="0.3">
      <c r="A7323" s="943"/>
      <c r="B7323" s="943"/>
      <c r="C7323" s="943"/>
    </row>
    <row r="7324" spans="1:3" ht="16.95" customHeight="1" x14ac:dyDescent="0.3">
      <c r="A7324" s="943"/>
      <c r="B7324" s="943"/>
      <c r="C7324" s="943"/>
    </row>
    <row r="7325" spans="1:3" ht="16.95" customHeight="1" x14ac:dyDescent="0.3">
      <c r="A7325" s="943"/>
      <c r="B7325" s="943"/>
      <c r="C7325" s="943"/>
    </row>
    <row r="7326" spans="1:3" ht="16.95" customHeight="1" x14ac:dyDescent="0.3">
      <c r="A7326" s="943"/>
      <c r="B7326" s="943"/>
      <c r="C7326" s="943"/>
    </row>
    <row r="7327" spans="1:3" ht="16.95" customHeight="1" x14ac:dyDescent="0.3">
      <c r="A7327" s="943"/>
      <c r="B7327" s="943"/>
      <c r="C7327" s="943"/>
    </row>
    <row r="7328" spans="1:3" ht="16.95" customHeight="1" x14ac:dyDescent="0.3">
      <c r="A7328" s="943"/>
      <c r="B7328" s="943"/>
      <c r="C7328" s="943"/>
    </row>
    <row r="7329" spans="1:3" ht="16.95" customHeight="1" x14ac:dyDescent="0.3">
      <c r="A7329" s="943"/>
      <c r="B7329" s="943"/>
      <c r="C7329" s="943"/>
    </row>
    <row r="7330" spans="1:3" ht="16.95" customHeight="1" x14ac:dyDescent="0.3">
      <c r="A7330" s="943"/>
      <c r="B7330" s="943"/>
      <c r="C7330" s="943"/>
    </row>
    <row r="7331" spans="1:3" ht="16.95" customHeight="1" x14ac:dyDescent="0.3">
      <c r="A7331" s="943"/>
      <c r="B7331" s="943"/>
      <c r="C7331" s="943"/>
    </row>
    <row r="7332" spans="1:3" ht="16.95" customHeight="1" x14ac:dyDescent="0.3">
      <c r="A7332" s="943"/>
      <c r="B7332" s="943"/>
      <c r="C7332" s="943"/>
    </row>
    <row r="7333" spans="1:3" ht="16.95" customHeight="1" x14ac:dyDescent="0.3">
      <c r="A7333" s="943"/>
      <c r="B7333" s="943"/>
      <c r="C7333" s="943"/>
    </row>
    <row r="7334" spans="1:3" ht="16.95" customHeight="1" x14ac:dyDescent="0.3">
      <c r="A7334" s="943"/>
      <c r="B7334" s="943"/>
      <c r="C7334" s="943"/>
    </row>
    <row r="7335" spans="1:3" ht="16.95" customHeight="1" x14ac:dyDescent="0.3">
      <c r="A7335" s="943"/>
      <c r="B7335" s="943"/>
      <c r="C7335" s="943"/>
    </row>
    <row r="7336" spans="1:3" ht="16.95" customHeight="1" x14ac:dyDescent="0.3">
      <c r="A7336" s="943"/>
      <c r="B7336" s="943"/>
      <c r="C7336" s="943"/>
    </row>
    <row r="7337" spans="1:3" ht="16.95" customHeight="1" x14ac:dyDescent="0.3">
      <c r="A7337" s="943"/>
      <c r="B7337" s="943"/>
      <c r="C7337" s="943"/>
    </row>
    <row r="7338" spans="1:3" ht="16.95" customHeight="1" x14ac:dyDescent="0.3">
      <c r="A7338" s="943"/>
      <c r="B7338" s="943"/>
      <c r="C7338" s="943"/>
    </row>
    <row r="7339" spans="1:3" ht="16.95" customHeight="1" x14ac:dyDescent="0.3">
      <c r="A7339" s="943"/>
      <c r="B7339" s="943"/>
      <c r="C7339" s="943"/>
    </row>
    <row r="7340" spans="1:3" ht="16.95" customHeight="1" x14ac:dyDescent="0.3">
      <c r="A7340" s="943"/>
      <c r="B7340" s="943"/>
      <c r="C7340" s="943"/>
    </row>
    <row r="7341" spans="1:3" ht="16.95" customHeight="1" x14ac:dyDescent="0.3">
      <c r="A7341" s="943"/>
      <c r="B7341" s="943"/>
      <c r="C7341" s="943"/>
    </row>
    <row r="7342" spans="1:3" ht="16.95" customHeight="1" x14ac:dyDescent="0.3">
      <c r="A7342" s="943"/>
      <c r="B7342" s="943"/>
      <c r="C7342" s="943"/>
    </row>
    <row r="7343" spans="1:3" ht="16.95" customHeight="1" x14ac:dyDescent="0.3">
      <c r="A7343" s="943"/>
      <c r="B7343" s="943"/>
      <c r="C7343" s="943"/>
    </row>
    <row r="7344" spans="1:3" ht="16.95" customHeight="1" x14ac:dyDescent="0.3">
      <c r="A7344" s="943"/>
      <c r="B7344" s="943"/>
      <c r="C7344" s="943"/>
    </row>
    <row r="7345" spans="1:3" ht="16.95" customHeight="1" x14ac:dyDescent="0.3">
      <c r="A7345" s="943"/>
      <c r="B7345" s="943"/>
      <c r="C7345" s="943"/>
    </row>
    <row r="7346" spans="1:3" ht="16.95" customHeight="1" x14ac:dyDescent="0.3">
      <c r="A7346" s="943"/>
      <c r="B7346" s="943"/>
      <c r="C7346" s="943"/>
    </row>
    <row r="7347" spans="1:3" ht="16.95" customHeight="1" x14ac:dyDescent="0.3">
      <c r="A7347" s="943"/>
      <c r="B7347" s="943"/>
      <c r="C7347" s="943"/>
    </row>
    <row r="7348" spans="1:3" ht="16.95" customHeight="1" x14ac:dyDescent="0.3">
      <c r="A7348" s="943"/>
      <c r="B7348" s="943"/>
      <c r="C7348" s="943"/>
    </row>
    <row r="7349" spans="1:3" ht="16.95" customHeight="1" x14ac:dyDescent="0.3">
      <c r="A7349" s="943"/>
      <c r="B7349" s="943"/>
      <c r="C7349" s="943"/>
    </row>
    <row r="7350" spans="1:3" ht="16.95" customHeight="1" x14ac:dyDescent="0.3">
      <c r="A7350" s="943"/>
      <c r="B7350" s="943"/>
      <c r="C7350" s="943"/>
    </row>
    <row r="7351" spans="1:3" ht="16.95" customHeight="1" x14ac:dyDescent="0.3">
      <c r="A7351" s="943"/>
      <c r="B7351" s="943"/>
      <c r="C7351" s="943"/>
    </row>
    <row r="7352" spans="1:3" ht="16.95" customHeight="1" x14ac:dyDescent="0.3">
      <c r="A7352" s="943"/>
      <c r="B7352" s="943"/>
      <c r="C7352" s="943"/>
    </row>
    <row r="7353" spans="1:3" ht="16.95" customHeight="1" x14ac:dyDescent="0.3">
      <c r="A7353" s="943"/>
      <c r="B7353" s="943"/>
      <c r="C7353" s="943"/>
    </row>
    <row r="7354" spans="1:3" ht="16.95" customHeight="1" x14ac:dyDescent="0.3">
      <c r="A7354" s="943"/>
      <c r="B7354" s="943"/>
      <c r="C7354" s="943"/>
    </row>
    <row r="7355" spans="1:3" ht="16.95" customHeight="1" x14ac:dyDescent="0.3">
      <c r="A7355" s="943"/>
      <c r="B7355" s="943"/>
      <c r="C7355" s="943"/>
    </row>
    <row r="7356" spans="1:3" ht="16.95" customHeight="1" x14ac:dyDescent="0.3">
      <c r="A7356" s="943"/>
      <c r="B7356" s="943"/>
      <c r="C7356" s="943"/>
    </row>
    <row r="7357" spans="1:3" ht="16.95" customHeight="1" x14ac:dyDescent="0.3">
      <c r="A7357" s="943"/>
      <c r="B7357" s="943"/>
      <c r="C7357" s="943"/>
    </row>
    <row r="7358" spans="1:3" ht="16.95" customHeight="1" x14ac:dyDescent="0.3">
      <c r="A7358" s="943"/>
      <c r="B7358" s="943"/>
      <c r="C7358" s="943"/>
    </row>
    <row r="7359" spans="1:3" ht="16.95" customHeight="1" x14ac:dyDescent="0.3">
      <c r="A7359" s="943"/>
      <c r="B7359" s="943"/>
      <c r="C7359" s="943"/>
    </row>
    <row r="7360" spans="1:3" ht="16.95" customHeight="1" x14ac:dyDescent="0.3">
      <c r="A7360" s="943"/>
      <c r="B7360" s="943"/>
      <c r="C7360" s="943"/>
    </row>
    <row r="7361" spans="1:3" ht="16.95" customHeight="1" x14ac:dyDescent="0.3">
      <c r="A7361" s="943"/>
      <c r="B7361" s="943"/>
      <c r="C7361" s="943"/>
    </row>
    <row r="7362" spans="1:3" ht="16.95" customHeight="1" x14ac:dyDescent="0.3">
      <c r="A7362" s="943"/>
      <c r="B7362" s="943"/>
      <c r="C7362" s="943"/>
    </row>
    <row r="7363" spans="1:3" ht="16.95" customHeight="1" x14ac:dyDescent="0.3">
      <c r="A7363" s="943"/>
      <c r="B7363" s="943"/>
      <c r="C7363" s="943"/>
    </row>
    <row r="7364" spans="1:3" ht="16.95" customHeight="1" x14ac:dyDescent="0.3">
      <c r="A7364" s="943"/>
      <c r="B7364" s="943"/>
      <c r="C7364" s="943"/>
    </row>
    <row r="7365" spans="1:3" ht="16.95" customHeight="1" x14ac:dyDescent="0.3">
      <c r="A7365" s="943"/>
      <c r="B7365" s="943"/>
      <c r="C7365" s="943"/>
    </row>
    <row r="7366" spans="1:3" ht="16.95" customHeight="1" x14ac:dyDescent="0.3">
      <c r="A7366" s="943"/>
      <c r="B7366" s="943"/>
      <c r="C7366" s="943"/>
    </row>
    <row r="7367" spans="1:3" ht="16.95" customHeight="1" x14ac:dyDescent="0.3">
      <c r="A7367" s="943"/>
      <c r="B7367" s="943"/>
      <c r="C7367" s="943"/>
    </row>
    <row r="7368" spans="1:3" ht="16.95" customHeight="1" x14ac:dyDescent="0.3">
      <c r="A7368" s="943"/>
      <c r="B7368" s="943"/>
      <c r="C7368" s="943"/>
    </row>
    <row r="7369" spans="1:3" ht="16.95" customHeight="1" x14ac:dyDescent="0.3">
      <c r="A7369" s="943"/>
      <c r="B7369" s="943"/>
      <c r="C7369" s="943"/>
    </row>
    <row r="7370" spans="1:3" ht="16.95" customHeight="1" x14ac:dyDescent="0.3">
      <c r="A7370" s="943"/>
      <c r="B7370" s="943"/>
      <c r="C7370" s="943"/>
    </row>
    <row r="7371" spans="1:3" ht="16.95" customHeight="1" x14ac:dyDescent="0.3">
      <c r="A7371" s="943"/>
      <c r="B7371" s="943"/>
      <c r="C7371" s="943"/>
    </row>
    <row r="7372" spans="1:3" ht="16.95" customHeight="1" x14ac:dyDescent="0.3">
      <c r="A7372" s="943"/>
      <c r="B7372" s="943"/>
      <c r="C7372" s="943"/>
    </row>
    <row r="7373" spans="1:3" ht="16.95" customHeight="1" x14ac:dyDescent="0.3">
      <c r="A7373" s="943"/>
      <c r="B7373" s="943"/>
      <c r="C7373" s="943"/>
    </row>
    <row r="7374" spans="1:3" ht="16.95" customHeight="1" x14ac:dyDescent="0.3">
      <c r="A7374" s="943"/>
      <c r="B7374" s="943"/>
      <c r="C7374" s="943"/>
    </row>
    <row r="7375" spans="1:3" ht="16.95" customHeight="1" x14ac:dyDescent="0.3">
      <c r="A7375" s="943"/>
      <c r="B7375" s="943"/>
      <c r="C7375" s="943"/>
    </row>
    <row r="7376" spans="1:3" ht="16.95" customHeight="1" x14ac:dyDescent="0.3">
      <c r="A7376" s="943"/>
      <c r="B7376" s="943"/>
      <c r="C7376" s="943"/>
    </row>
    <row r="7377" spans="1:3" ht="16.95" customHeight="1" x14ac:dyDescent="0.3">
      <c r="A7377" s="943"/>
      <c r="B7377" s="943"/>
      <c r="C7377" s="943"/>
    </row>
    <row r="7378" spans="1:3" ht="16.95" customHeight="1" x14ac:dyDescent="0.3">
      <c r="A7378" s="943"/>
      <c r="B7378" s="943"/>
      <c r="C7378" s="943"/>
    </row>
    <row r="7379" spans="1:3" ht="16.95" customHeight="1" x14ac:dyDescent="0.3">
      <c r="A7379" s="943"/>
      <c r="B7379" s="943"/>
      <c r="C7379" s="943"/>
    </row>
    <row r="7380" spans="1:3" ht="16.95" customHeight="1" x14ac:dyDescent="0.3">
      <c r="A7380" s="943"/>
      <c r="B7380" s="943"/>
      <c r="C7380" s="943"/>
    </row>
    <row r="7381" spans="1:3" ht="16.95" customHeight="1" x14ac:dyDescent="0.3">
      <c r="A7381" s="943"/>
      <c r="B7381" s="943"/>
      <c r="C7381" s="943"/>
    </row>
    <row r="7382" spans="1:3" ht="16.95" customHeight="1" x14ac:dyDescent="0.3">
      <c r="A7382" s="943"/>
      <c r="B7382" s="943"/>
      <c r="C7382" s="943"/>
    </row>
    <row r="7383" spans="1:3" ht="16.95" customHeight="1" x14ac:dyDescent="0.3">
      <c r="A7383" s="943"/>
      <c r="B7383" s="943"/>
      <c r="C7383" s="943"/>
    </row>
    <row r="7384" spans="1:3" ht="16.95" customHeight="1" x14ac:dyDescent="0.3">
      <c r="A7384" s="943"/>
      <c r="B7384" s="943"/>
      <c r="C7384" s="943"/>
    </row>
    <row r="7385" spans="1:3" ht="16.95" customHeight="1" x14ac:dyDescent="0.3">
      <c r="A7385" s="943"/>
      <c r="B7385" s="943"/>
      <c r="C7385" s="943"/>
    </row>
    <row r="7386" spans="1:3" ht="16.95" customHeight="1" x14ac:dyDescent="0.3">
      <c r="A7386" s="943"/>
      <c r="B7386" s="943"/>
      <c r="C7386" s="943"/>
    </row>
    <row r="7387" spans="1:3" ht="16.95" customHeight="1" x14ac:dyDescent="0.3">
      <c r="A7387" s="943"/>
      <c r="B7387" s="943"/>
      <c r="C7387" s="943"/>
    </row>
    <row r="7388" spans="1:3" ht="16.95" customHeight="1" x14ac:dyDescent="0.3">
      <c r="A7388" s="943"/>
      <c r="B7388" s="943"/>
      <c r="C7388" s="943"/>
    </row>
    <row r="7389" spans="1:3" ht="16.95" customHeight="1" x14ac:dyDescent="0.3">
      <c r="A7389" s="943"/>
      <c r="B7389" s="943"/>
      <c r="C7389" s="943"/>
    </row>
    <row r="7390" spans="1:3" ht="16.95" customHeight="1" x14ac:dyDescent="0.3">
      <c r="A7390" s="943"/>
      <c r="B7390" s="943"/>
      <c r="C7390" s="943"/>
    </row>
    <row r="7391" spans="1:3" ht="16.95" customHeight="1" x14ac:dyDescent="0.3">
      <c r="A7391" s="943"/>
      <c r="B7391" s="943"/>
      <c r="C7391" s="943"/>
    </row>
    <row r="7392" spans="1:3" ht="16.95" customHeight="1" x14ac:dyDescent="0.3">
      <c r="A7392" s="943"/>
      <c r="B7392" s="943"/>
      <c r="C7392" s="943"/>
    </row>
    <row r="7393" spans="1:3" ht="16.95" customHeight="1" x14ac:dyDescent="0.3">
      <c r="A7393" s="943"/>
      <c r="B7393" s="943"/>
      <c r="C7393" s="943"/>
    </row>
    <row r="7394" spans="1:3" ht="16.95" customHeight="1" x14ac:dyDescent="0.3">
      <c r="A7394" s="943"/>
      <c r="B7394" s="943"/>
      <c r="C7394" s="943"/>
    </row>
    <row r="7395" spans="1:3" ht="16.95" customHeight="1" x14ac:dyDescent="0.3">
      <c r="A7395" s="943"/>
      <c r="B7395" s="943"/>
      <c r="C7395" s="943"/>
    </row>
    <row r="7396" spans="1:3" ht="16.95" customHeight="1" x14ac:dyDescent="0.3">
      <c r="A7396" s="943"/>
      <c r="B7396" s="943"/>
      <c r="C7396" s="943"/>
    </row>
    <row r="7397" spans="1:3" ht="16.95" customHeight="1" x14ac:dyDescent="0.3">
      <c r="A7397" s="943"/>
      <c r="B7397" s="943"/>
      <c r="C7397" s="943"/>
    </row>
    <row r="7398" spans="1:3" ht="16.95" customHeight="1" x14ac:dyDescent="0.3">
      <c r="A7398" s="943"/>
      <c r="B7398" s="943"/>
      <c r="C7398" s="943"/>
    </row>
    <row r="7399" spans="1:3" ht="16.95" customHeight="1" x14ac:dyDescent="0.3">
      <c r="A7399" s="943"/>
      <c r="B7399" s="943"/>
      <c r="C7399" s="943"/>
    </row>
    <row r="7400" spans="1:3" ht="16.95" customHeight="1" x14ac:dyDescent="0.3">
      <c r="A7400" s="943"/>
      <c r="B7400" s="943"/>
      <c r="C7400" s="943"/>
    </row>
    <row r="7401" spans="1:3" ht="16.95" customHeight="1" x14ac:dyDescent="0.3">
      <c r="A7401" s="943"/>
      <c r="B7401" s="943"/>
      <c r="C7401" s="943"/>
    </row>
    <row r="7402" spans="1:3" ht="16.95" customHeight="1" x14ac:dyDescent="0.3">
      <c r="A7402" s="943"/>
      <c r="B7402" s="943"/>
      <c r="C7402" s="943"/>
    </row>
    <row r="7403" spans="1:3" ht="16.95" customHeight="1" x14ac:dyDescent="0.3">
      <c r="A7403" s="943"/>
      <c r="B7403" s="943"/>
      <c r="C7403" s="943"/>
    </row>
    <row r="7404" spans="1:3" ht="16.95" customHeight="1" x14ac:dyDescent="0.3">
      <c r="A7404" s="943"/>
      <c r="B7404" s="943"/>
      <c r="C7404" s="943"/>
    </row>
    <row r="7405" spans="1:3" ht="16.95" customHeight="1" x14ac:dyDescent="0.3">
      <c r="A7405" s="943"/>
      <c r="B7405" s="943"/>
      <c r="C7405" s="943"/>
    </row>
    <row r="7406" spans="1:3" ht="16.95" customHeight="1" x14ac:dyDescent="0.3">
      <c r="A7406" s="943"/>
      <c r="B7406" s="943"/>
      <c r="C7406" s="943"/>
    </row>
    <row r="7407" spans="1:3" ht="16.95" customHeight="1" x14ac:dyDescent="0.3">
      <c r="A7407" s="943"/>
      <c r="B7407" s="943"/>
      <c r="C7407" s="943"/>
    </row>
    <row r="7408" spans="1:3" ht="16.95" customHeight="1" x14ac:dyDescent="0.3">
      <c r="A7408" s="943"/>
      <c r="B7408" s="943"/>
      <c r="C7408" s="943"/>
    </row>
    <row r="7409" spans="1:3" ht="16.95" customHeight="1" x14ac:dyDescent="0.3">
      <c r="A7409" s="943"/>
      <c r="B7409" s="943"/>
      <c r="C7409" s="943"/>
    </row>
    <row r="7410" spans="1:3" ht="16.95" customHeight="1" x14ac:dyDescent="0.3">
      <c r="A7410" s="943"/>
      <c r="B7410" s="943"/>
      <c r="C7410" s="943"/>
    </row>
    <row r="7411" spans="1:3" ht="16.95" customHeight="1" x14ac:dyDescent="0.3">
      <c r="A7411" s="943"/>
      <c r="B7411" s="943"/>
      <c r="C7411" s="943"/>
    </row>
    <row r="7412" spans="1:3" ht="16.95" customHeight="1" x14ac:dyDescent="0.3">
      <c r="A7412" s="943"/>
      <c r="B7412" s="943"/>
      <c r="C7412" s="943"/>
    </row>
    <row r="7413" spans="1:3" ht="16.95" customHeight="1" x14ac:dyDescent="0.3">
      <c r="A7413" s="943"/>
      <c r="B7413" s="943"/>
      <c r="C7413" s="943"/>
    </row>
    <row r="7414" spans="1:3" ht="16.95" customHeight="1" x14ac:dyDescent="0.3">
      <c r="A7414" s="943"/>
      <c r="B7414" s="943"/>
      <c r="C7414" s="943"/>
    </row>
    <row r="7415" spans="1:3" ht="16.95" customHeight="1" x14ac:dyDescent="0.3">
      <c r="A7415" s="943"/>
      <c r="B7415" s="943"/>
      <c r="C7415" s="943"/>
    </row>
    <row r="7416" spans="1:3" ht="16.95" customHeight="1" x14ac:dyDescent="0.3">
      <c r="A7416" s="943"/>
      <c r="B7416" s="943"/>
      <c r="C7416" s="943"/>
    </row>
    <row r="7417" spans="1:3" ht="16.95" customHeight="1" x14ac:dyDescent="0.3">
      <c r="A7417" s="943"/>
      <c r="B7417" s="943"/>
      <c r="C7417" s="943"/>
    </row>
    <row r="7418" spans="1:3" ht="16.95" customHeight="1" x14ac:dyDescent="0.3">
      <c r="A7418" s="943"/>
      <c r="B7418" s="943"/>
      <c r="C7418" s="943"/>
    </row>
    <row r="7419" spans="1:3" ht="16.95" customHeight="1" x14ac:dyDescent="0.3">
      <c r="A7419" s="943"/>
      <c r="B7419" s="943"/>
      <c r="C7419" s="943"/>
    </row>
    <row r="7420" spans="1:3" ht="16.95" customHeight="1" x14ac:dyDescent="0.3">
      <c r="A7420" s="943"/>
      <c r="B7420" s="943"/>
      <c r="C7420" s="943"/>
    </row>
    <row r="7421" spans="1:3" ht="16.95" customHeight="1" x14ac:dyDescent="0.3">
      <c r="A7421" s="943"/>
      <c r="B7421" s="943"/>
      <c r="C7421" s="943"/>
    </row>
    <row r="7422" spans="1:3" ht="16.95" customHeight="1" x14ac:dyDescent="0.3">
      <c r="A7422" s="943"/>
      <c r="B7422" s="943"/>
      <c r="C7422" s="943"/>
    </row>
    <row r="7423" spans="1:3" ht="16.95" customHeight="1" x14ac:dyDescent="0.3">
      <c r="A7423" s="943"/>
      <c r="B7423" s="943"/>
      <c r="C7423" s="943"/>
    </row>
    <row r="7424" spans="1:3" ht="16.95" customHeight="1" x14ac:dyDescent="0.3">
      <c r="A7424" s="943"/>
      <c r="B7424" s="943"/>
      <c r="C7424" s="943"/>
    </row>
    <row r="7425" spans="1:3" ht="16.95" customHeight="1" x14ac:dyDescent="0.3">
      <c r="A7425" s="943"/>
      <c r="B7425" s="943"/>
      <c r="C7425" s="943"/>
    </row>
    <row r="7426" spans="1:3" ht="16.95" customHeight="1" x14ac:dyDescent="0.3">
      <c r="A7426" s="943"/>
      <c r="B7426" s="943"/>
      <c r="C7426" s="943"/>
    </row>
    <row r="7427" spans="1:3" ht="16.95" customHeight="1" x14ac:dyDescent="0.3">
      <c r="A7427" s="943"/>
      <c r="B7427" s="943"/>
      <c r="C7427" s="943"/>
    </row>
    <row r="7428" spans="1:3" ht="16.95" customHeight="1" x14ac:dyDescent="0.3">
      <c r="A7428" s="943"/>
      <c r="B7428" s="943"/>
      <c r="C7428" s="943"/>
    </row>
    <row r="7429" spans="1:3" ht="16.95" customHeight="1" x14ac:dyDescent="0.3">
      <c r="A7429" s="943"/>
      <c r="B7429" s="943"/>
      <c r="C7429" s="943"/>
    </row>
    <row r="7430" spans="1:3" ht="16.95" customHeight="1" x14ac:dyDescent="0.3">
      <c r="A7430" s="943"/>
      <c r="B7430" s="943"/>
      <c r="C7430" s="943"/>
    </row>
    <row r="7431" spans="1:3" ht="16.95" customHeight="1" x14ac:dyDescent="0.3">
      <c r="A7431" s="943"/>
      <c r="B7431" s="943"/>
      <c r="C7431" s="943"/>
    </row>
    <row r="7432" spans="1:3" ht="16.95" customHeight="1" x14ac:dyDescent="0.3">
      <c r="A7432" s="943"/>
      <c r="B7432" s="943"/>
      <c r="C7432" s="943"/>
    </row>
    <row r="7433" spans="1:3" ht="16.95" customHeight="1" x14ac:dyDescent="0.3">
      <c r="A7433" s="943"/>
      <c r="B7433" s="943"/>
      <c r="C7433" s="943"/>
    </row>
    <row r="7434" spans="1:3" ht="16.95" customHeight="1" x14ac:dyDescent="0.3">
      <c r="A7434" s="943"/>
      <c r="B7434" s="943"/>
      <c r="C7434" s="943"/>
    </row>
    <row r="7435" spans="1:3" ht="16.95" customHeight="1" x14ac:dyDescent="0.3">
      <c r="A7435" s="943"/>
      <c r="B7435" s="943"/>
      <c r="C7435" s="943"/>
    </row>
    <row r="7436" spans="1:3" ht="16.95" customHeight="1" x14ac:dyDescent="0.3">
      <c r="A7436" s="943"/>
      <c r="B7436" s="943"/>
      <c r="C7436" s="943"/>
    </row>
    <row r="7437" spans="1:3" ht="16.95" customHeight="1" x14ac:dyDescent="0.3">
      <c r="A7437" s="943"/>
      <c r="B7437" s="943"/>
      <c r="C7437" s="943"/>
    </row>
    <row r="7438" spans="1:3" ht="16.95" customHeight="1" x14ac:dyDescent="0.3">
      <c r="A7438" s="943"/>
      <c r="B7438" s="943"/>
      <c r="C7438" s="943"/>
    </row>
    <row r="7439" spans="1:3" ht="16.95" customHeight="1" x14ac:dyDescent="0.3">
      <c r="A7439" s="943"/>
      <c r="B7439" s="943"/>
      <c r="C7439" s="943"/>
    </row>
    <row r="7440" spans="1:3" ht="16.95" customHeight="1" x14ac:dyDescent="0.3">
      <c r="A7440" s="943"/>
      <c r="B7440" s="943"/>
      <c r="C7440" s="943"/>
    </row>
    <row r="7441" spans="1:3" ht="16.95" customHeight="1" x14ac:dyDescent="0.3">
      <c r="A7441" s="943"/>
      <c r="B7441" s="943"/>
      <c r="C7441" s="943"/>
    </row>
    <row r="7442" spans="1:3" ht="16.95" customHeight="1" x14ac:dyDescent="0.3">
      <c r="A7442" s="943"/>
      <c r="B7442" s="943"/>
      <c r="C7442" s="943"/>
    </row>
    <row r="7443" spans="1:3" ht="16.95" customHeight="1" x14ac:dyDescent="0.3">
      <c r="A7443" s="943"/>
      <c r="B7443" s="943"/>
      <c r="C7443" s="943"/>
    </row>
    <row r="7444" spans="1:3" ht="16.95" customHeight="1" x14ac:dyDescent="0.3">
      <c r="A7444" s="943"/>
      <c r="B7444" s="943"/>
      <c r="C7444" s="943"/>
    </row>
    <row r="7445" spans="1:3" ht="16.95" customHeight="1" x14ac:dyDescent="0.3">
      <c r="A7445" s="943"/>
      <c r="B7445" s="943"/>
      <c r="C7445" s="943"/>
    </row>
    <row r="7446" spans="1:3" ht="16.95" customHeight="1" x14ac:dyDescent="0.3">
      <c r="A7446" s="943"/>
      <c r="B7446" s="943"/>
      <c r="C7446" s="943"/>
    </row>
    <row r="7447" spans="1:3" ht="16.95" customHeight="1" x14ac:dyDescent="0.3">
      <c r="A7447" s="943"/>
      <c r="B7447" s="943"/>
      <c r="C7447" s="943"/>
    </row>
    <row r="7448" spans="1:3" ht="16.95" customHeight="1" x14ac:dyDescent="0.3">
      <c r="A7448" s="943"/>
      <c r="B7448" s="943"/>
      <c r="C7448" s="943"/>
    </row>
    <row r="7449" spans="1:3" ht="16.95" customHeight="1" x14ac:dyDescent="0.3">
      <c r="A7449" s="943"/>
      <c r="B7449" s="943"/>
      <c r="C7449" s="943"/>
    </row>
    <row r="7450" spans="1:3" ht="16.95" customHeight="1" x14ac:dyDescent="0.3">
      <c r="A7450" s="943"/>
      <c r="B7450" s="943"/>
      <c r="C7450" s="943"/>
    </row>
    <row r="7451" spans="1:3" ht="16.95" customHeight="1" x14ac:dyDescent="0.3">
      <c r="A7451" s="943"/>
      <c r="B7451" s="943"/>
      <c r="C7451" s="943"/>
    </row>
    <row r="7452" spans="1:3" ht="16.95" customHeight="1" x14ac:dyDescent="0.3">
      <c r="A7452" s="943"/>
      <c r="B7452" s="943"/>
      <c r="C7452" s="943"/>
    </row>
    <row r="7453" spans="1:3" ht="16.95" customHeight="1" x14ac:dyDescent="0.3">
      <c r="A7453" s="943"/>
      <c r="B7453" s="943"/>
      <c r="C7453" s="943"/>
    </row>
    <row r="7454" spans="1:3" ht="16.95" customHeight="1" x14ac:dyDescent="0.3">
      <c r="A7454" s="943"/>
      <c r="B7454" s="943"/>
      <c r="C7454" s="943"/>
    </row>
    <row r="7455" spans="1:3" ht="16.95" customHeight="1" x14ac:dyDescent="0.3">
      <c r="A7455" s="943"/>
      <c r="B7455" s="943"/>
      <c r="C7455" s="943"/>
    </row>
    <row r="7456" spans="1:3" ht="16.95" customHeight="1" x14ac:dyDescent="0.3">
      <c r="A7456" s="943"/>
      <c r="B7456" s="943"/>
      <c r="C7456" s="943"/>
    </row>
    <row r="7457" spans="1:3" ht="16.95" customHeight="1" x14ac:dyDescent="0.3">
      <c r="A7457" s="943"/>
      <c r="B7457" s="943"/>
      <c r="C7457" s="943"/>
    </row>
    <row r="7458" spans="1:3" ht="16.95" customHeight="1" x14ac:dyDescent="0.3">
      <c r="A7458" s="943"/>
      <c r="B7458" s="943"/>
      <c r="C7458" s="943"/>
    </row>
    <row r="7459" spans="1:3" ht="16.95" customHeight="1" x14ac:dyDescent="0.3">
      <c r="A7459" s="943"/>
      <c r="B7459" s="943"/>
      <c r="C7459" s="943"/>
    </row>
    <row r="7460" spans="1:3" ht="16.95" customHeight="1" x14ac:dyDescent="0.3">
      <c r="A7460" s="943"/>
      <c r="B7460" s="943"/>
      <c r="C7460" s="943"/>
    </row>
    <row r="7461" spans="1:3" ht="16.95" customHeight="1" x14ac:dyDescent="0.3">
      <c r="A7461" s="943"/>
      <c r="B7461" s="943"/>
      <c r="C7461" s="943"/>
    </row>
    <row r="7462" spans="1:3" ht="16.95" customHeight="1" x14ac:dyDescent="0.3">
      <c r="A7462" s="943"/>
      <c r="B7462" s="943"/>
      <c r="C7462" s="943"/>
    </row>
    <row r="7463" spans="1:3" ht="16.95" customHeight="1" x14ac:dyDescent="0.3">
      <c r="A7463" s="943"/>
      <c r="B7463" s="943"/>
      <c r="C7463" s="943"/>
    </row>
    <row r="7464" spans="1:3" ht="16.95" customHeight="1" x14ac:dyDescent="0.3">
      <c r="A7464" s="943"/>
      <c r="B7464" s="943"/>
      <c r="C7464" s="943"/>
    </row>
    <row r="7465" spans="1:3" ht="16.95" customHeight="1" x14ac:dyDescent="0.3">
      <c r="A7465" s="943"/>
      <c r="B7465" s="943"/>
      <c r="C7465" s="943"/>
    </row>
    <row r="7466" spans="1:3" ht="16.95" customHeight="1" x14ac:dyDescent="0.3">
      <c r="A7466" s="943"/>
      <c r="B7466" s="943"/>
      <c r="C7466" s="943"/>
    </row>
    <row r="7467" spans="1:3" ht="16.95" customHeight="1" x14ac:dyDescent="0.3">
      <c r="A7467" s="943"/>
      <c r="B7467" s="943"/>
      <c r="C7467" s="943"/>
    </row>
    <row r="7468" spans="1:3" ht="16.95" customHeight="1" x14ac:dyDescent="0.3">
      <c r="A7468" s="943"/>
      <c r="B7468" s="943"/>
      <c r="C7468" s="943"/>
    </row>
    <row r="7469" spans="1:3" ht="16.95" customHeight="1" x14ac:dyDescent="0.3">
      <c r="A7469" s="943"/>
      <c r="B7469" s="943"/>
      <c r="C7469" s="943"/>
    </row>
    <row r="7470" spans="1:3" ht="16.95" customHeight="1" x14ac:dyDescent="0.3">
      <c r="A7470" s="943"/>
      <c r="B7470" s="943"/>
      <c r="C7470" s="943"/>
    </row>
    <row r="7471" spans="1:3" ht="16.95" customHeight="1" x14ac:dyDescent="0.3">
      <c r="A7471" s="943"/>
      <c r="B7471" s="943"/>
      <c r="C7471" s="943"/>
    </row>
    <row r="7472" spans="1:3" ht="16.95" customHeight="1" x14ac:dyDescent="0.3">
      <c r="A7472" s="943"/>
      <c r="B7472" s="943"/>
      <c r="C7472" s="943"/>
    </row>
    <row r="7473" spans="1:3" ht="16.95" customHeight="1" x14ac:dyDescent="0.3">
      <c r="A7473" s="943"/>
      <c r="B7473" s="943"/>
      <c r="C7473" s="943"/>
    </row>
    <row r="7474" spans="1:3" ht="16.95" customHeight="1" x14ac:dyDescent="0.3">
      <c r="A7474" s="943"/>
      <c r="B7474" s="943"/>
      <c r="C7474" s="943"/>
    </row>
    <row r="7475" spans="1:3" ht="16.95" customHeight="1" x14ac:dyDescent="0.3">
      <c r="A7475" s="943"/>
      <c r="B7475" s="943"/>
      <c r="C7475" s="943"/>
    </row>
    <row r="7476" spans="1:3" ht="16.95" customHeight="1" x14ac:dyDescent="0.3">
      <c r="A7476" s="943"/>
      <c r="B7476" s="943"/>
      <c r="C7476" s="943"/>
    </row>
    <row r="7477" spans="1:3" ht="16.95" customHeight="1" x14ac:dyDescent="0.3">
      <c r="A7477" s="943"/>
      <c r="B7477" s="943"/>
      <c r="C7477" s="943"/>
    </row>
    <row r="7478" spans="1:3" ht="16.95" customHeight="1" x14ac:dyDescent="0.3">
      <c r="A7478" s="943"/>
      <c r="B7478" s="943"/>
      <c r="C7478" s="943"/>
    </row>
    <row r="7479" spans="1:3" ht="16.95" customHeight="1" x14ac:dyDescent="0.3">
      <c r="A7479" s="943"/>
      <c r="B7479" s="943"/>
      <c r="C7479" s="943"/>
    </row>
    <row r="7480" spans="1:3" ht="16.95" customHeight="1" x14ac:dyDescent="0.3">
      <c r="A7480" s="943"/>
      <c r="B7480" s="943"/>
      <c r="C7480" s="943"/>
    </row>
    <row r="7481" spans="1:3" ht="16.95" customHeight="1" x14ac:dyDescent="0.3">
      <c r="A7481" s="943"/>
      <c r="B7481" s="943"/>
      <c r="C7481" s="943"/>
    </row>
    <row r="7482" spans="1:3" ht="16.95" customHeight="1" x14ac:dyDescent="0.3">
      <c r="A7482" s="943"/>
      <c r="B7482" s="943"/>
      <c r="C7482" s="943"/>
    </row>
    <row r="7483" spans="1:3" ht="16.95" customHeight="1" x14ac:dyDescent="0.3">
      <c r="A7483" s="943"/>
      <c r="B7483" s="943"/>
      <c r="C7483" s="943"/>
    </row>
    <row r="7484" spans="1:3" ht="16.95" customHeight="1" x14ac:dyDescent="0.3">
      <c r="A7484" s="943"/>
      <c r="B7484" s="943"/>
      <c r="C7484" s="943"/>
    </row>
    <row r="7485" spans="1:3" ht="16.95" customHeight="1" x14ac:dyDescent="0.3">
      <c r="A7485" s="943"/>
      <c r="B7485" s="943"/>
      <c r="C7485" s="943"/>
    </row>
    <row r="7486" spans="1:3" ht="16.95" customHeight="1" x14ac:dyDescent="0.3">
      <c r="A7486" s="943"/>
      <c r="B7486" s="943"/>
      <c r="C7486" s="943"/>
    </row>
    <row r="7487" spans="1:3" ht="16.95" customHeight="1" x14ac:dyDescent="0.3">
      <c r="A7487" s="943"/>
      <c r="B7487" s="943"/>
      <c r="C7487" s="943"/>
    </row>
    <row r="7488" spans="1:3" ht="16.95" customHeight="1" x14ac:dyDescent="0.3">
      <c r="A7488" s="943"/>
      <c r="B7488" s="943"/>
      <c r="C7488" s="943"/>
    </row>
    <row r="7489" spans="1:3" ht="16.95" customHeight="1" x14ac:dyDescent="0.3">
      <c r="A7489" s="943"/>
      <c r="B7489" s="943"/>
      <c r="C7489" s="943"/>
    </row>
    <row r="7490" spans="1:3" ht="16.95" customHeight="1" x14ac:dyDescent="0.3">
      <c r="A7490" s="943"/>
      <c r="B7490" s="943"/>
      <c r="C7490" s="943"/>
    </row>
    <row r="7491" spans="1:3" ht="16.95" customHeight="1" x14ac:dyDescent="0.3">
      <c r="A7491" s="943"/>
      <c r="B7491" s="943"/>
      <c r="C7491" s="943"/>
    </row>
    <row r="7492" spans="1:3" ht="16.95" customHeight="1" x14ac:dyDescent="0.3">
      <c r="A7492" s="943"/>
      <c r="B7492" s="943"/>
      <c r="C7492" s="943"/>
    </row>
    <row r="7493" spans="1:3" ht="16.95" customHeight="1" x14ac:dyDescent="0.3">
      <c r="A7493" s="943"/>
      <c r="B7493" s="943"/>
      <c r="C7493" s="943"/>
    </row>
    <row r="7494" spans="1:3" ht="16.95" customHeight="1" x14ac:dyDescent="0.3">
      <c r="A7494" s="943"/>
      <c r="B7494" s="943"/>
      <c r="C7494" s="943"/>
    </row>
    <row r="7495" spans="1:3" ht="16.95" customHeight="1" x14ac:dyDescent="0.3">
      <c r="A7495" s="943"/>
      <c r="B7495" s="943"/>
      <c r="C7495" s="943"/>
    </row>
    <row r="7496" spans="1:3" ht="16.95" customHeight="1" x14ac:dyDescent="0.3">
      <c r="A7496" s="943"/>
      <c r="B7496" s="943"/>
      <c r="C7496" s="943"/>
    </row>
    <row r="7497" spans="1:3" ht="16.95" customHeight="1" x14ac:dyDescent="0.3">
      <c r="A7497" s="943"/>
      <c r="B7497" s="943"/>
      <c r="C7497" s="943"/>
    </row>
    <row r="7498" spans="1:3" ht="16.95" customHeight="1" x14ac:dyDescent="0.3">
      <c r="A7498" s="943"/>
      <c r="B7498" s="943"/>
      <c r="C7498" s="943"/>
    </row>
    <row r="7499" spans="1:3" ht="16.95" customHeight="1" x14ac:dyDescent="0.3">
      <c r="A7499" s="943"/>
      <c r="B7499" s="943"/>
      <c r="C7499" s="943"/>
    </row>
    <row r="7500" spans="1:3" ht="16.95" customHeight="1" x14ac:dyDescent="0.3">
      <c r="A7500" s="943"/>
      <c r="B7500" s="943"/>
      <c r="C7500" s="943"/>
    </row>
    <row r="7501" spans="1:3" ht="16.95" customHeight="1" x14ac:dyDescent="0.3">
      <c r="A7501" s="943"/>
      <c r="B7501" s="943"/>
      <c r="C7501" s="943"/>
    </row>
    <row r="7502" spans="1:3" ht="16.95" customHeight="1" x14ac:dyDescent="0.3">
      <c r="A7502" s="943"/>
      <c r="B7502" s="943"/>
      <c r="C7502" s="943"/>
    </row>
    <row r="7503" spans="1:3" ht="16.95" customHeight="1" x14ac:dyDescent="0.3">
      <c r="A7503" s="943"/>
      <c r="B7503" s="943"/>
      <c r="C7503" s="943"/>
    </row>
    <row r="7504" spans="1:3" ht="16.95" customHeight="1" x14ac:dyDescent="0.3">
      <c r="A7504" s="943"/>
      <c r="B7504" s="943"/>
      <c r="C7504" s="943"/>
    </row>
    <row r="7505" spans="1:3" ht="16.95" customHeight="1" x14ac:dyDescent="0.3">
      <c r="A7505" s="943"/>
      <c r="B7505" s="943"/>
      <c r="C7505" s="943"/>
    </row>
    <row r="7506" spans="1:3" ht="16.95" customHeight="1" x14ac:dyDescent="0.3">
      <c r="A7506" s="943"/>
      <c r="B7506" s="943"/>
      <c r="C7506" s="943"/>
    </row>
    <row r="7507" spans="1:3" ht="16.95" customHeight="1" x14ac:dyDescent="0.3">
      <c r="A7507" s="943"/>
      <c r="B7507" s="943"/>
      <c r="C7507" s="943"/>
    </row>
    <row r="7508" spans="1:3" ht="16.95" customHeight="1" x14ac:dyDescent="0.3">
      <c r="A7508" s="943"/>
      <c r="B7508" s="943"/>
      <c r="C7508" s="943"/>
    </row>
    <row r="7509" spans="1:3" ht="16.95" customHeight="1" x14ac:dyDescent="0.3">
      <c r="A7509" s="943"/>
      <c r="B7509" s="943"/>
      <c r="C7509" s="943"/>
    </row>
    <row r="7510" spans="1:3" ht="16.95" customHeight="1" x14ac:dyDescent="0.3">
      <c r="A7510" s="943"/>
      <c r="B7510" s="943"/>
      <c r="C7510" s="943"/>
    </row>
    <row r="7511" spans="1:3" ht="16.95" customHeight="1" x14ac:dyDescent="0.3">
      <c r="A7511" s="943"/>
      <c r="B7511" s="943"/>
      <c r="C7511" s="943"/>
    </row>
    <row r="7512" spans="1:3" ht="16.95" customHeight="1" x14ac:dyDescent="0.3">
      <c r="A7512" s="943"/>
      <c r="B7512" s="943"/>
      <c r="C7512" s="943"/>
    </row>
    <row r="7513" spans="1:3" ht="16.95" customHeight="1" x14ac:dyDescent="0.3">
      <c r="A7513" s="943"/>
      <c r="B7513" s="943"/>
      <c r="C7513" s="943"/>
    </row>
    <row r="7514" spans="1:3" ht="16.95" customHeight="1" x14ac:dyDescent="0.3">
      <c r="A7514" s="943"/>
      <c r="B7514" s="943"/>
      <c r="C7514" s="943"/>
    </row>
    <row r="7515" spans="1:3" ht="16.95" customHeight="1" x14ac:dyDescent="0.3">
      <c r="A7515" s="943"/>
      <c r="B7515" s="943"/>
      <c r="C7515" s="943"/>
    </row>
    <row r="7516" spans="1:3" ht="16.95" customHeight="1" x14ac:dyDescent="0.3">
      <c r="A7516" s="943"/>
      <c r="B7516" s="943"/>
      <c r="C7516" s="943"/>
    </row>
    <row r="7517" spans="1:3" ht="16.95" customHeight="1" x14ac:dyDescent="0.3">
      <c r="A7517" s="943"/>
      <c r="B7517" s="943"/>
      <c r="C7517" s="943"/>
    </row>
    <row r="7518" spans="1:3" ht="16.95" customHeight="1" x14ac:dyDescent="0.3">
      <c r="A7518" s="943"/>
      <c r="B7518" s="943"/>
      <c r="C7518" s="943"/>
    </row>
    <row r="7519" spans="1:3" ht="16.95" customHeight="1" x14ac:dyDescent="0.3">
      <c r="A7519" s="943"/>
      <c r="B7519" s="943"/>
      <c r="C7519" s="943"/>
    </row>
    <row r="7520" spans="1:3" ht="16.95" customHeight="1" x14ac:dyDescent="0.3">
      <c r="A7520" s="943"/>
      <c r="B7520" s="943"/>
      <c r="C7520" s="943"/>
    </row>
    <row r="7521" spans="1:3" ht="16.95" customHeight="1" x14ac:dyDescent="0.3">
      <c r="A7521" s="943"/>
      <c r="B7521" s="943"/>
      <c r="C7521" s="943"/>
    </row>
    <row r="7522" spans="1:3" ht="16.95" customHeight="1" x14ac:dyDescent="0.3">
      <c r="A7522" s="943"/>
      <c r="B7522" s="943"/>
      <c r="C7522" s="943"/>
    </row>
    <row r="7523" spans="1:3" ht="16.95" customHeight="1" x14ac:dyDescent="0.3">
      <c r="A7523" s="943"/>
      <c r="B7523" s="943"/>
      <c r="C7523" s="943"/>
    </row>
    <row r="7524" spans="1:3" ht="16.95" customHeight="1" x14ac:dyDescent="0.3">
      <c r="A7524" s="943"/>
      <c r="B7524" s="943"/>
      <c r="C7524" s="943"/>
    </row>
    <row r="7525" spans="1:3" ht="16.95" customHeight="1" x14ac:dyDescent="0.3">
      <c r="A7525" s="943"/>
      <c r="B7525" s="943"/>
      <c r="C7525" s="943"/>
    </row>
    <row r="7526" spans="1:3" ht="16.95" customHeight="1" x14ac:dyDescent="0.3">
      <c r="A7526" s="943"/>
      <c r="B7526" s="943"/>
      <c r="C7526" s="943"/>
    </row>
    <row r="7527" spans="1:3" ht="16.95" customHeight="1" x14ac:dyDescent="0.3">
      <c r="A7527" s="943"/>
      <c r="B7527" s="943"/>
      <c r="C7527" s="943"/>
    </row>
    <row r="7528" spans="1:3" ht="16.95" customHeight="1" x14ac:dyDescent="0.3">
      <c r="A7528" s="943"/>
      <c r="B7528" s="943"/>
      <c r="C7528" s="943"/>
    </row>
    <row r="7529" spans="1:3" ht="16.95" customHeight="1" x14ac:dyDescent="0.3">
      <c r="A7529" s="943"/>
      <c r="B7529" s="943"/>
      <c r="C7529" s="943"/>
    </row>
    <row r="7530" spans="1:3" ht="16.95" customHeight="1" x14ac:dyDescent="0.3">
      <c r="A7530" s="943"/>
      <c r="B7530" s="943"/>
      <c r="C7530" s="943"/>
    </row>
    <row r="7531" spans="1:3" ht="16.95" customHeight="1" x14ac:dyDescent="0.3">
      <c r="A7531" s="943"/>
      <c r="B7531" s="943"/>
      <c r="C7531" s="943"/>
    </row>
    <row r="7532" spans="1:3" ht="16.95" customHeight="1" x14ac:dyDescent="0.3">
      <c r="A7532" s="943"/>
      <c r="B7532" s="943"/>
      <c r="C7532" s="943"/>
    </row>
    <row r="7533" spans="1:3" ht="16.95" customHeight="1" x14ac:dyDescent="0.3">
      <c r="A7533" s="943"/>
      <c r="B7533" s="943"/>
      <c r="C7533" s="943"/>
    </row>
    <row r="7534" spans="1:3" ht="16.95" customHeight="1" x14ac:dyDescent="0.3">
      <c r="A7534" s="943"/>
      <c r="B7534" s="943"/>
      <c r="C7534" s="943"/>
    </row>
    <row r="7535" spans="1:3" ht="16.95" customHeight="1" x14ac:dyDescent="0.3">
      <c r="A7535" s="943"/>
      <c r="B7535" s="943"/>
      <c r="C7535" s="943"/>
    </row>
    <row r="7536" spans="1:3" ht="16.95" customHeight="1" x14ac:dyDescent="0.3">
      <c r="A7536" s="943"/>
      <c r="B7536" s="943"/>
      <c r="C7536" s="943"/>
    </row>
    <row r="7537" spans="1:3" ht="16.95" customHeight="1" x14ac:dyDescent="0.3">
      <c r="A7537" s="943"/>
      <c r="B7537" s="943"/>
      <c r="C7537" s="943"/>
    </row>
    <row r="7538" spans="1:3" ht="16.95" customHeight="1" x14ac:dyDescent="0.3">
      <c r="A7538" s="943"/>
      <c r="B7538" s="943"/>
      <c r="C7538" s="943"/>
    </row>
    <row r="7539" spans="1:3" ht="16.95" customHeight="1" x14ac:dyDescent="0.3">
      <c r="A7539" s="943"/>
      <c r="B7539" s="943"/>
      <c r="C7539" s="943"/>
    </row>
    <row r="7540" spans="1:3" ht="16.95" customHeight="1" x14ac:dyDescent="0.3">
      <c r="A7540" s="943"/>
      <c r="B7540" s="943"/>
      <c r="C7540" s="943"/>
    </row>
    <row r="7541" spans="1:3" ht="16.95" customHeight="1" x14ac:dyDescent="0.3">
      <c r="A7541" s="943"/>
      <c r="B7541" s="943"/>
      <c r="C7541" s="943"/>
    </row>
    <row r="7542" spans="1:3" ht="16.95" customHeight="1" x14ac:dyDescent="0.3">
      <c r="A7542" s="943"/>
      <c r="B7542" s="943"/>
      <c r="C7542" s="943"/>
    </row>
    <row r="7543" spans="1:3" ht="16.95" customHeight="1" x14ac:dyDescent="0.3">
      <c r="A7543" s="943"/>
      <c r="B7543" s="943"/>
      <c r="C7543" s="943"/>
    </row>
    <row r="7544" spans="1:3" ht="16.95" customHeight="1" x14ac:dyDescent="0.3">
      <c r="A7544" s="943"/>
      <c r="B7544" s="943"/>
      <c r="C7544" s="943"/>
    </row>
    <row r="7545" spans="1:3" ht="16.95" customHeight="1" x14ac:dyDescent="0.3">
      <c r="A7545" s="943"/>
      <c r="B7545" s="943"/>
      <c r="C7545" s="943"/>
    </row>
    <row r="7546" spans="1:3" ht="16.95" customHeight="1" x14ac:dyDescent="0.3">
      <c r="A7546" s="943"/>
      <c r="B7546" s="943"/>
      <c r="C7546" s="943"/>
    </row>
    <row r="7547" spans="1:3" ht="16.95" customHeight="1" x14ac:dyDescent="0.3">
      <c r="A7547" s="943"/>
      <c r="B7547" s="943"/>
      <c r="C7547" s="943"/>
    </row>
    <row r="7548" spans="1:3" ht="16.95" customHeight="1" x14ac:dyDescent="0.3">
      <c r="A7548" s="943"/>
      <c r="B7548" s="943"/>
      <c r="C7548" s="943"/>
    </row>
    <row r="7549" spans="1:3" ht="16.95" customHeight="1" x14ac:dyDescent="0.3">
      <c r="A7549" s="943"/>
      <c r="B7549" s="943"/>
      <c r="C7549" s="943"/>
    </row>
    <row r="7550" spans="1:3" ht="16.95" customHeight="1" x14ac:dyDescent="0.3">
      <c r="A7550" s="943"/>
      <c r="B7550" s="943"/>
      <c r="C7550" s="943"/>
    </row>
    <row r="7551" spans="1:3" ht="16.95" customHeight="1" x14ac:dyDescent="0.3">
      <c r="A7551" s="943"/>
      <c r="B7551" s="943"/>
      <c r="C7551" s="943"/>
    </row>
    <row r="7552" spans="1:3" ht="16.95" customHeight="1" x14ac:dyDescent="0.3">
      <c r="A7552" s="943"/>
      <c r="B7552" s="943"/>
      <c r="C7552" s="943"/>
    </row>
    <row r="7553" spans="1:3" ht="16.95" customHeight="1" x14ac:dyDescent="0.3">
      <c r="A7553" s="943"/>
      <c r="B7553" s="943"/>
      <c r="C7553" s="943"/>
    </row>
    <row r="7554" spans="1:3" ht="16.95" customHeight="1" x14ac:dyDescent="0.3">
      <c r="A7554" s="943"/>
      <c r="B7554" s="943"/>
      <c r="C7554" s="943"/>
    </row>
    <row r="7555" spans="1:3" ht="16.95" customHeight="1" x14ac:dyDescent="0.3">
      <c r="A7555" s="943"/>
      <c r="B7555" s="943"/>
      <c r="C7555" s="943"/>
    </row>
    <row r="7556" spans="1:3" ht="16.95" customHeight="1" x14ac:dyDescent="0.3">
      <c r="A7556" s="943"/>
      <c r="B7556" s="943"/>
      <c r="C7556" s="943"/>
    </row>
    <row r="7557" spans="1:3" ht="16.95" customHeight="1" x14ac:dyDescent="0.3">
      <c r="A7557" s="943"/>
      <c r="B7557" s="943"/>
      <c r="C7557" s="943"/>
    </row>
    <row r="7558" spans="1:3" ht="16.95" customHeight="1" x14ac:dyDescent="0.3">
      <c r="A7558" s="943"/>
      <c r="B7558" s="943"/>
      <c r="C7558" s="943"/>
    </row>
    <row r="7559" spans="1:3" ht="16.95" customHeight="1" x14ac:dyDescent="0.3">
      <c r="A7559" s="943"/>
      <c r="B7559" s="943"/>
      <c r="C7559" s="943"/>
    </row>
    <row r="7560" spans="1:3" ht="16.95" customHeight="1" x14ac:dyDescent="0.3">
      <c r="A7560" s="943"/>
      <c r="B7560" s="943"/>
      <c r="C7560" s="943"/>
    </row>
    <row r="7561" spans="1:3" ht="16.95" customHeight="1" x14ac:dyDescent="0.3">
      <c r="A7561" s="943"/>
      <c r="B7561" s="943"/>
      <c r="C7561" s="943"/>
    </row>
    <row r="7562" spans="1:3" ht="16.95" customHeight="1" x14ac:dyDescent="0.3">
      <c r="A7562" s="943"/>
      <c r="B7562" s="943"/>
      <c r="C7562" s="943"/>
    </row>
    <row r="7563" spans="1:3" ht="16.95" customHeight="1" x14ac:dyDescent="0.3">
      <c r="A7563" s="943"/>
      <c r="B7563" s="943"/>
      <c r="C7563" s="943"/>
    </row>
    <row r="7564" spans="1:3" ht="16.95" customHeight="1" x14ac:dyDescent="0.3">
      <c r="A7564" s="943"/>
      <c r="B7564" s="943"/>
      <c r="C7564" s="943"/>
    </row>
    <row r="7565" spans="1:3" ht="16.95" customHeight="1" x14ac:dyDescent="0.3">
      <c r="A7565" s="943"/>
      <c r="B7565" s="943"/>
      <c r="C7565" s="943"/>
    </row>
    <row r="7566" spans="1:3" ht="16.95" customHeight="1" x14ac:dyDescent="0.3">
      <c r="A7566" s="943"/>
      <c r="B7566" s="943"/>
      <c r="C7566" s="943"/>
    </row>
    <row r="7567" spans="1:3" ht="16.95" customHeight="1" x14ac:dyDescent="0.3">
      <c r="A7567" s="943"/>
      <c r="B7567" s="943"/>
      <c r="C7567" s="943"/>
    </row>
    <row r="7568" spans="1:3" ht="16.95" customHeight="1" x14ac:dyDescent="0.3">
      <c r="A7568" s="943"/>
      <c r="B7568" s="943"/>
      <c r="C7568" s="943"/>
    </row>
    <row r="7569" spans="1:3" ht="16.95" customHeight="1" x14ac:dyDescent="0.3">
      <c r="A7569" s="943"/>
      <c r="B7569" s="943"/>
      <c r="C7569" s="943"/>
    </row>
    <row r="7570" spans="1:3" ht="16.95" customHeight="1" x14ac:dyDescent="0.3">
      <c r="A7570" s="943"/>
      <c r="B7570" s="943"/>
      <c r="C7570" s="943"/>
    </row>
    <row r="7571" spans="1:3" ht="16.95" customHeight="1" x14ac:dyDescent="0.3">
      <c r="A7571" s="943"/>
      <c r="B7571" s="943"/>
      <c r="C7571" s="943"/>
    </row>
    <row r="7572" spans="1:3" ht="16.95" customHeight="1" x14ac:dyDescent="0.3">
      <c r="A7572" s="943"/>
      <c r="B7572" s="943"/>
      <c r="C7572" s="943"/>
    </row>
    <row r="7573" spans="1:3" ht="16.95" customHeight="1" x14ac:dyDescent="0.3">
      <c r="A7573" s="943"/>
      <c r="B7573" s="943"/>
      <c r="C7573" s="943"/>
    </row>
    <row r="7574" spans="1:3" ht="16.95" customHeight="1" x14ac:dyDescent="0.3">
      <c r="A7574" s="943"/>
      <c r="B7574" s="943"/>
      <c r="C7574" s="943"/>
    </row>
    <row r="7575" spans="1:3" ht="16.95" customHeight="1" x14ac:dyDescent="0.3">
      <c r="A7575" s="943"/>
      <c r="B7575" s="943"/>
      <c r="C7575" s="943"/>
    </row>
    <row r="7576" spans="1:3" ht="16.95" customHeight="1" x14ac:dyDescent="0.3">
      <c r="A7576" s="943"/>
      <c r="B7576" s="943"/>
      <c r="C7576" s="943"/>
    </row>
    <row r="7577" spans="1:3" ht="16.95" customHeight="1" x14ac:dyDescent="0.3">
      <c r="A7577" s="943"/>
      <c r="B7577" s="943"/>
      <c r="C7577" s="943"/>
    </row>
    <row r="7578" spans="1:3" ht="16.95" customHeight="1" x14ac:dyDescent="0.3">
      <c r="A7578" s="943"/>
      <c r="B7578" s="943"/>
      <c r="C7578" s="943"/>
    </row>
    <row r="7579" spans="1:3" ht="16.95" customHeight="1" x14ac:dyDescent="0.3">
      <c r="A7579" s="943"/>
      <c r="B7579" s="943"/>
      <c r="C7579" s="943"/>
    </row>
    <row r="7580" spans="1:3" ht="16.95" customHeight="1" x14ac:dyDescent="0.3">
      <c r="A7580" s="943"/>
      <c r="B7580" s="943"/>
      <c r="C7580" s="943"/>
    </row>
    <row r="7581" spans="1:3" ht="16.95" customHeight="1" x14ac:dyDescent="0.3">
      <c r="A7581" s="943"/>
      <c r="B7581" s="943"/>
      <c r="C7581" s="943"/>
    </row>
    <row r="7582" spans="1:3" ht="16.95" customHeight="1" x14ac:dyDescent="0.3">
      <c r="A7582" s="943"/>
      <c r="B7582" s="943"/>
      <c r="C7582" s="943"/>
    </row>
    <row r="7583" spans="1:3" ht="16.95" customHeight="1" x14ac:dyDescent="0.3">
      <c r="A7583" s="943"/>
      <c r="B7583" s="943"/>
      <c r="C7583" s="943"/>
    </row>
    <row r="7584" spans="1:3" ht="16.95" customHeight="1" x14ac:dyDescent="0.3">
      <c r="A7584" s="943"/>
      <c r="B7584" s="943"/>
      <c r="C7584" s="943"/>
    </row>
    <row r="7585" spans="1:3" ht="16.95" customHeight="1" x14ac:dyDescent="0.3">
      <c r="A7585" s="943"/>
      <c r="B7585" s="943"/>
      <c r="C7585" s="943"/>
    </row>
    <row r="7586" spans="1:3" ht="16.95" customHeight="1" x14ac:dyDescent="0.3">
      <c r="A7586" s="943"/>
      <c r="B7586" s="943"/>
      <c r="C7586" s="943"/>
    </row>
    <row r="7587" spans="1:3" ht="16.95" customHeight="1" x14ac:dyDescent="0.3">
      <c r="A7587" s="943"/>
      <c r="B7587" s="943"/>
      <c r="C7587" s="943"/>
    </row>
    <row r="7588" spans="1:3" ht="16.95" customHeight="1" x14ac:dyDescent="0.3">
      <c r="A7588" s="943"/>
      <c r="B7588" s="943"/>
      <c r="C7588" s="943"/>
    </row>
    <row r="7589" spans="1:3" ht="16.95" customHeight="1" x14ac:dyDescent="0.3">
      <c r="A7589" s="943"/>
      <c r="B7589" s="943"/>
      <c r="C7589" s="943"/>
    </row>
    <row r="7590" spans="1:3" ht="16.95" customHeight="1" x14ac:dyDescent="0.3">
      <c r="A7590" s="943"/>
      <c r="B7590" s="943"/>
      <c r="C7590" s="943"/>
    </row>
    <row r="7591" spans="1:3" ht="16.95" customHeight="1" x14ac:dyDescent="0.3">
      <c r="A7591" s="943"/>
      <c r="B7591" s="943"/>
      <c r="C7591" s="943"/>
    </row>
    <row r="7592" spans="1:3" ht="16.95" customHeight="1" x14ac:dyDescent="0.3">
      <c r="A7592" s="943"/>
      <c r="B7592" s="943"/>
      <c r="C7592" s="943"/>
    </row>
    <row r="7593" spans="1:3" ht="16.95" customHeight="1" x14ac:dyDescent="0.3">
      <c r="A7593" s="943"/>
      <c r="B7593" s="943"/>
      <c r="C7593" s="943"/>
    </row>
    <row r="7594" spans="1:3" ht="16.95" customHeight="1" x14ac:dyDescent="0.3">
      <c r="A7594" s="943"/>
      <c r="B7594" s="943"/>
      <c r="C7594" s="943"/>
    </row>
    <row r="7595" spans="1:3" ht="16.95" customHeight="1" x14ac:dyDescent="0.3">
      <c r="A7595" s="943"/>
      <c r="B7595" s="943"/>
      <c r="C7595" s="943"/>
    </row>
    <row r="7596" spans="1:3" ht="16.95" customHeight="1" x14ac:dyDescent="0.3">
      <c r="A7596" s="943"/>
      <c r="B7596" s="943"/>
      <c r="C7596" s="943"/>
    </row>
    <row r="7597" spans="1:3" ht="16.95" customHeight="1" x14ac:dyDescent="0.3">
      <c r="A7597" s="943"/>
      <c r="B7597" s="943"/>
      <c r="C7597" s="943"/>
    </row>
    <row r="7598" spans="1:3" ht="16.95" customHeight="1" x14ac:dyDescent="0.3">
      <c r="A7598" s="943"/>
      <c r="B7598" s="943"/>
      <c r="C7598" s="943"/>
    </row>
    <row r="7599" spans="1:3" ht="16.95" customHeight="1" x14ac:dyDescent="0.3">
      <c r="A7599" s="943"/>
      <c r="B7599" s="943"/>
      <c r="C7599" s="943"/>
    </row>
    <row r="7600" spans="1:3" ht="16.95" customHeight="1" x14ac:dyDescent="0.3">
      <c r="A7600" s="943"/>
      <c r="B7600" s="943"/>
      <c r="C7600" s="943"/>
    </row>
    <row r="7601" spans="1:3" ht="16.95" customHeight="1" x14ac:dyDescent="0.3">
      <c r="A7601" s="943"/>
      <c r="B7601" s="943"/>
      <c r="C7601" s="943"/>
    </row>
    <row r="7602" spans="1:3" ht="16.95" customHeight="1" x14ac:dyDescent="0.3">
      <c r="A7602" s="943"/>
      <c r="B7602" s="943"/>
      <c r="C7602" s="943"/>
    </row>
    <row r="7603" spans="1:3" ht="16.95" customHeight="1" x14ac:dyDescent="0.3">
      <c r="A7603" s="943"/>
      <c r="B7603" s="943"/>
      <c r="C7603" s="943"/>
    </row>
    <row r="7604" spans="1:3" ht="16.95" customHeight="1" x14ac:dyDescent="0.3">
      <c r="A7604" s="943"/>
      <c r="B7604" s="943"/>
      <c r="C7604" s="943"/>
    </row>
    <row r="7605" spans="1:3" ht="16.95" customHeight="1" x14ac:dyDescent="0.3">
      <c r="A7605" s="943"/>
      <c r="B7605" s="943"/>
      <c r="C7605" s="943"/>
    </row>
    <row r="7606" spans="1:3" ht="16.95" customHeight="1" x14ac:dyDescent="0.3">
      <c r="A7606" s="943"/>
      <c r="B7606" s="943"/>
      <c r="C7606" s="943"/>
    </row>
    <row r="7607" spans="1:3" ht="16.95" customHeight="1" x14ac:dyDescent="0.3">
      <c r="A7607" s="943"/>
      <c r="B7607" s="943"/>
      <c r="C7607" s="943"/>
    </row>
    <row r="7608" spans="1:3" ht="16.95" customHeight="1" x14ac:dyDescent="0.3">
      <c r="A7608" s="943"/>
      <c r="B7608" s="943"/>
      <c r="C7608" s="943"/>
    </row>
    <row r="7609" spans="1:3" ht="16.95" customHeight="1" x14ac:dyDescent="0.3">
      <c r="A7609" s="943"/>
      <c r="B7609" s="943"/>
      <c r="C7609" s="943"/>
    </row>
    <row r="7610" spans="1:3" ht="16.95" customHeight="1" x14ac:dyDescent="0.3">
      <c r="A7610" s="943"/>
      <c r="B7610" s="943"/>
      <c r="C7610" s="943"/>
    </row>
    <row r="7611" spans="1:3" ht="16.95" customHeight="1" x14ac:dyDescent="0.3">
      <c r="A7611" s="943"/>
      <c r="B7611" s="943"/>
      <c r="C7611" s="943"/>
    </row>
    <row r="7612" spans="1:3" ht="16.95" customHeight="1" x14ac:dyDescent="0.3">
      <c r="A7612" s="943"/>
      <c r="B7612" s="943"/>
      <c r="C7612" s="943"/>
    </row>
    <row r="7613" spans="1:3" ht="16.95" customHeight="1" x14ac:dyDescent="0.3">
      <c r="A7613" s="943"/>
      <c r="B7613" s="943"/>
      <c r="C7613" s="943"/>
    </row>
    <row r="7614" spans="1:3" ht="16.95" customHeight="1" x14ac:dyDescent="0.3">
      <c r="A7614" s="943"/>
      <c r="B7614" s="943"/>
      <c r="C7614" s="943"/>
    </row>
    <row r="7615" spans="1:3" ht="16.95" customHeight="1" x14ac:dyDescent="0.3">
      <c r="A7615" s="943"/>
      <c r="B7615" s="943"/>
      <c r="C7615" s="943"/>
    </row>
    <row r="7616" spans="1:3" ht="16.95" customHeight="1" x14ac:dyDescent="0.3">
      <c r="A7616" s="943"/>
      <c r="B7616" s="943"/>
      <c r="C7616" s="943"/>
    </row>
    <row r="7617" spans="1:3" ht="16.95" customHeight="1" x14ac:dyDescent="0.3">
      <c r="A7617" s="943"/>
      <c r="B7617" s="943"/>
      <c r="C7617" s="943"/>
    </row>
    <row r="7618" spans="1:3" ht="16.95" customHeight="1" x14ac:dyDescent="0.3">
      <c r="A7618" s="943"/>
      <c r="B7618" s="943"/>
      <c r="C7618" s="943"/>
    </row>
    <row r="7619" spans="1:3" ht="16.95" customHeight="1" x14ac:dyDescent="0.3">
      <c r="A7619" s="943"/>
      <c r="B7619" s="943"/>
      <c r="C7619" s="943"/>
    </row>
    <row r="7620" spans="1:3" ht="16.95" customHeight="1" x14ac:dyDescent="0.3">
      <c r="A7620" s="943"/>
      <c r="B7620" s="943"/>
      <c r="C7620" s="943"/>
    </row>
    <row r="7621" spans="1:3" ht="16.95" customHeight="1" x14ac:dyDescent="0.3">
      <c r="A7621" s="943"/>
      <c r="B7621" s="943"/>
      <c r="C7621" s="943"/>
    </row>
    <row r="7622" spans="1:3" ht="16.95" customHeight="1" x14ac:dyDescent="0.3">
      <c r="A7622" s="943"/>
      <c r="B7622" s="943"/>
      <c r="C7622" s="943"/>
    </row>
    <row r="7623" spans="1:3" ht="16.95" customHeight="1" x14ac:dyDescent="0.3">
      <c r="A7623" s="943"/>
      <c r="B7623" s="943"/>
      <c r="C7623" s="943"/>
    </row>
    <row r="7624" spans="1:3" ht="16.95" customHeight="1" x14ac:dyDescent="0.3">
      <c r="A7624" s="943"/>
      <c r="B7624" s="943"/>
      <c r="C7624" s="943"/>
    </row>
    <row r="7625" spans="1:3" ht="16.95" customHeight="1" x14ac:dyDescent="0.3">
      <c r="A7625" s="943"/>
      <c r="B7625" s="943"/>
      <c r="C7625" s="943"/>
    </row>
    <row r="7626" spans="1:3" ht="16.95" customHeight="1" x14ac:dyDescent="0.3">
      <c r="A7626" s="943"/>
      <c r="B7626" s="943"/>
      <c r="C7626" s="943"/>
    </row>
    <row r="7627" spans="1:3" ht="16.95" customHeight="1" x14ac:dyDescent="0.3">
      <c r="A7627" s="943"/>
      <c r="B7627" s="943"/>
      <c r="C7627" s="943"/>
    </row>
    <row r="7628" spans="1:3" ht="16.95" customHeight="1" x14ac:dyDescent="0.3">
      <c r="A7628" s="943"/>
      <c r="B7628" s="943"/>
      <c r="C7628" s="943"/>
    </row>
    <row r="7629" spans="1:3" ht="16.95" customHeight="1" x14ac:dyDescent="0.3">
      <c r="A7629" s="943"/>
      <c r="B7629" s="943"/>
      <c r="C7629" s="943"/>
    </row>
    <row r="7630" spans="1:3" ht="16.95" customHeight="1" x14ac:dyDescent="0.3">
      <c r="A7630" s="943"/>
      <c r="B7630" s="943"/>
      <c r="C7630" s="943"/>
    </row>
    <row r="7631" spans="1:3" ht="16.95" customHeight="1" x14ac:dyDescent="0.3">
      <c r="A7631" s="943"/>
      <c r="B7631" s="943"/>
      <c r="C7631" s="943"/>
    </row>
    <row r="7632" spans="1:3" ht="16.95" customHeight="1" x14ac:dyDescent="0.3">
      <c r="A7632" s="943"/>
      <c r="B7632" s="943"/>
      <c r="C7632" s="943"/>
    </row>
    <row r="7633" spans="1:3" ht="16.95" customHeight="1" x14ac:dyDescent="0.3">
      <c r="A7633" s="943"/>
      <c r="B7633" s="943"/>
      <c r="C7633" s="943"/>
    </row>
    <row r="7634" spans="1:3" ht="16.95" customHeight="1" x14ac:dyDescent="0.3">
      <c r="A7634" s="943"/>
      <c r="B7634" s="943"/>
      <c r="C7634" s="943"/>
    </row>
    <row r="7635" spans="1:3" ht="16.95" customHeight="1" x14ac:dyDescent="0.3">
      <c r="A7635" s="943"/>
      <c r="B7635" s="943"/>
      <c r="C7635" s="943"/>
    </row>
    <row r="7636" spans="1:3" ht="16.95" customHeight="1" x14ac:dyDescent="0.3">
      <c r="A7636" s="943"/>
      <c r="B7636" s="943"/>
      <c r="C7636" s="943"/>
    </row>
    <row r="7637" spans="1:3" ht="16.95" customHeight="1" x14ac:dyDescent="0.3">
      <c r="A7637" s="943"/>
      <c r="B7637" s="943"/>
      <c r="C7637" s="943"/>
    </row>
    <row r="7638" spans="1:3" ht="16.95" customHeight="1" x14ac:dyDescent="0.3">
      <c r="A7638" s="943"/>
      <c r="B7638" s="943"/>
      <c r="C7638" s="943"/>
    </row>
    <row r="7639" spans="1:3" ht="16.95" customHeight="1" x14ac:dyDescent="0.3">
      <c r="A7639" s="943"/>
      <c r="B7639" s="943"/>
      <c r="C7639" s="943"/>
    </row>
    <row r="7640" spans="1:3" ht="16.95" customHeight="1" x14ac:dyDescent="0.3">
      <c r="A7640" s="943"/>
      <c r="B7640" s="943"/>
      <c r="C7640" s="943"/>
    </row>
    <row r="7641" spans="1:3" ht="16.95" customHeight="1" x14ac:dyDescent="0.3">
      <c r="A7641" s="943"/>
      <c r="B7641" s="943"/>
      <c r="C7641" s="943"/>
    </row>
    <row r="7642" spans="1:3" ht="16.95" customHeight="1" x14ac:dyDescent="0.3">
      <c r="A7642" s="943"/>
      <c r="B7642" s="943"/>
      <c r="C7642" s="943"/>
    </row>
    <row r="7643" spans="1:3" ht="16.95" customHeight="1" x14ac:dyDescent="0.3">
      <c r="A7643" s="943"/>
      <c r="B7643" s="943"/>
      <c r="C7643" s="943"/>
    </row>
    <row r="7644" spans="1:3" ht="16.95" customHeight="1" x14ac:dyDescent="0.3">
      <c r="A7644" s="943"/>
      <c r="B7644" s="943"/>
      <c r="C7644" s="943"/>
    </row>
    <row r="7645" spans="1:3" ht="16.95" customHeight="1" x14ac:dyDescent="0.3">
      <c r="A7645" s="943"/>
      <c r="B7645" s="943"/>
      <c r="C7645" s="943"/>
    </row>
    <row r="7646" spans="1:3" ht="16.95" customHeight="1" x14ac:dyDescent="0.3">
      <c r="A7646" s="943"/>
      <c r="B7646" s="943"/>
      <c r="C7646" s="943"/>
    </row>
    <row r="7647" spans="1:3" ht="16.95" customHeight="1" x14ac:dyDescent="0.3">
      <c r="A7647" s="943"/>
      <c r="B7647" s="943"/>
      <c r="C7647" s="943"/>
    </row>
    <row r="7648" spans="1:3" ht="16.95" customHeight="1" x14ac:dyDescent="0.3">
      <c r="A7648" s="943"/>
      <c r="B7648" s="943"/>
      <c r="C7648" s="943"/>
    </row>
    <row r="7649" spans="1:3" ht="16.95" customHeight="1" x14ac:dyDescent="0.3">
      <c r="A7649" s="943"/>
      <c r="B7649" s="943"/>
      <c r="C7649" s="943"/>
    </row>
    <row r="7650" spans="1:3" ht="16.95" customHeight="1" x14ac:dyDescent="0.3">
      <c r="A7650" s="943"/>
      <c r="B7650" s="943"/>
      <c r="C7650" s="943"/>
    </row>
    <row r="7651" spans="1:3" ht="16.95" customHeight="1" x14ac:dyDescent="0.3">
      <c r="A7651" s="943"/>
      <c r="B7651" s="943"/>
      <c r="C7651" s="943"/>
    </row>
    <row r="7652" spans="1:3" ht="16.95" customHeight="1" x14ac:dyDescent="0.3">
      <c r="A7652" s="943"/>
      <c r="B7652" s="943"/>
      <c r="C7652" s="943"/>
    </row>
    <row r="7653" spans="1:3" ht="16.95" customHeight="1" x14ac:dyDescent="0.3">
      <c r="A7653" s="943"/>
      <c r="B7653" s="943"/>
      <c r="C7653" s="943"/>
    </row>
    <row r="7654" spans="1:3" ht="16.95" customHeight="1" x14ac:dyDescent="0.3">
      <c r="A7654" s="943"/>
      <c r="B7654" s="943"/>
      <c r="C7654" s="943"/>
    </row>
    <row r="7655" spans="1:3" ht="16.95" customHeight="1" x14ac:dyDescent="0.3">
      <c r="A7655" s="943"/>
      <c r="B7655" s="943"/>
      <c r="C7655" s="943"/>
    </row>
    <row r="7656" spans="1:3" ht="16.95" customHeight="1" x14ac:dyDescent="0.3">
      <c r="A7656" s="943"/>
      <c r="B7656" s="943"/>
      <c r="C7656" s="943"/>
    </row>
    <row r="7657" spans="1:3" ht="16.95" customHeight="1" x14ac:dyDescent="0.3">
      <c r="A7657" s="943"/>
      <c r="B7657" s="943"/>
      <c r="C7657" s="943"/>
    </row>
    <row r="7658" spans="1:3" ht="16.95" customHeight="1" x14ac:dyDescent="0.3">
      <c r="A7658" s="943"/>
      <c r="B7658" s="943"/>
      <c r="C7658" s="943"/>
    </row>
    <row r="7659" spans="1:3" ht="16.95" customHeight="1" x14ac:dyDescent="0.3">
      <c r="A7659" s="943"/>
      <c r="B7659" s="943"/>
      <c r="C7659" s="943"/>
    </row>
    <row r="7660" spans="1:3" ht="16.95" customHeight="1" x14ac:dyDescent="0.3">
      <c r="A7660" s="943"/>
      <c r="B7660" s="943"/>
      <c r="C7660" s="943"/>
    </row>
    <row r="7661" spans="1:3" ht="16.95" customHeight="1" x14ac:dyDescent="0.3">
      <c r="A7661" s="943"/>
      <c r="B7661" s="943"/>
      <c r="C7661" s="943"/>
    </row>
    <row r="7662" spans="1:3" ht="16.95" customHeight="1" x14ac:dyDescent="0.3">
      <c r="A7662" s="943"/>
      <c r="B7662" s="943"/>
      <c r="C7662" s="943"/>
    </row>
    <row r="7663" spans="1:3" ht="16.95" customHeight="1" x14ac:dyDescent="0.3">
      <c r="A7663" s="943"/>
      <c r="B7663" s="943"/>
      <c r="C7663" s="943"/>
    </row>
    <row r="7664" spans="1:3" ht="16.95" customHeight="1" x14ac:dyDescent="0.3">
      <c r="A7664" s="943"/>
      <c r="B7664" s="943"/>
      <c r="C7664" s="943"/>
    </row>
    <row r="7665" spans="1:3" ht="16.95" customHeight="1" x14ac:dyDescent="0.3">
      <c r="A7665" s="943"/>
      <c r="B7665" s="943"/>
      <c r="C7665" s="943"/>
    </row>
    <row r="7666" spans="1:3" ht="16.95" customHeight="1" x14ac:dyDescent="0.3">
      <c r="A7666" s="943"/>
      <c r="B7666" s="943"/>
      <c r="C7666" s="943"/>
    </row>
    <row r="7667" spans="1:3" ht="16.95" customHeight="1" x14ac:dyDescent="0.3">
      <c r="A7667" s="943"/>
      <c r="B7667" s="943"/>
      <c r="C7667" s="943"/>
    </row>
    <row r="7668" spans="1:3" ht="16.95" customHeight="1" x14ac:dyDescent="0.3">
      <c r="A7668" s="943"/>
      <c r="B7668" s="943"/>
      <c r="C7668" s="943"/>
    </row>
    <row r="7669" spans="1:3" ht="16.95" customHeight="1" x14ac:dyDescent="0.3">
      <c r="A7669" s="943"/>
      <c r="B7669" s="943"/>
      <c r="C7669" s="943"/>
    </row>
    <row r="7670" spans="1:3" ht="16.95" customHeight="1" x14ac:dyDescent="0.3">
      <c r="A7670" s="943"/>
      <c r="B7670" s="943"/>
      <c r="C7670" s="943"/>
    </row>
    <row r="7671" spans="1:3" ht="16.95" customHeight="1" x14ac:dyDescent="0.3">
      <c r="A7671" s="943"/>
      <c r="B7671" s="943"/>
      <c r="C7671" s="943"/>
    </row>
    <row r="7672" spans="1:3" ht="16.95" customHeight="1" x14ac:dyDescent="0.3">
      <c r="A7672" s="943"/>
      <c r="B7672" s="943"/>
      <c r="C7672" s="943"/>
    </row>
    <row r="7673" spans="1:3" ht="16.95" customHeight="1" x14ac:dyDescent="0.3">
      <c r="A7673" s="943"/>
      <c r="B7673" s="943"/>
      <c r="C7673" s="943"/>
    </row>
    <row r="7674" spans="1:3" ht="16.95" customHeight="1" x14ac:dyDescent="0.3">
      <c r="A7674" s="943"/>
      <c r="B7674" s="943"/>
      <c r="C7674" s="943"/>
    </row>
    <row r="7675" spans="1:3" ht="16.95" customHeight="1" x14ac:dyDescent="0.3">
      <c r="A7675" s="943"/>
      <c r="B7675" s="943"/>
      <c r="C7675" s="943"/>
    </row>
    <row r="7676" spans="1:3" ht="16.95" customHeight="1" x14ac:dyDescent="0.3">
      <c r="A7676" s="943"/>
      <c r="B7676" s="943"/>
      <c r="C7676" s="943"/>
    </row>
    <row r="7677" spans="1:3" ht="16.95" customHeight="1" x14ac:dyDescent="0.3">
      <c r="A7677" s="943"/>
      <c r="B7677" s="943"/>
      <c r="C7677" s="943"/>
    </row>
    <row r="7678" spans="1:3" ht="16.95" customHeight="1" x14ac:dyDescent="0.3">
      <c r="A7678" s="943"/>
      <c r="B7678" s="943"/>
      <c r="C7678" s="943"/>
    </row>
    <row r="7679" spans="1:3" ht="16.95" customHeight="1" x14ac:dyDescent="0.3">
      <c r="A7679" s="943"/>
      <c r="B7679" s="943"/>
      <c r="C7679" s="943"/>
    </row>
    <row r="7680" spans="1:3" ht="16.95" customHeight="1" x14ac:dyDescent="0.3">
      <c r="A7680" s="943"/>
      <c r="B7680" s="943"/>
      <c r="C7680" s="943"/>
    </row>
    <row r="7681" spans="1:3" ht="16.95" customHeight="1" x14ac:dyDescent="0.3">
      <c r="A7681" s="943"/>
      <c r="B7681" s="943"/>
      <c r="C7681" s="943"/>
    </row>
    <row r="7682" spans="1:3" ht="16.95" customHeight="1" x14ac:dyDescent="0.3">
      <c r="A7682" s="943"/>
      <c r="B7682" s="943"/>
      <c r="C7682" s="943"/>
    </row>
    <row r="7683" spans="1:3" ht="16.95" customHeight="1" x14ac:dyDescent="0.3">
      <c r="A7683" s="943"/>
      <c r="B7683" s="943"/>
      <c r="C7683" s="943"/>
    </row>
    <row r="7684" spans="1:3" ht="16.95" customHeight="1" x14ac:dyDescent="0.3">
      <c r="A7684" s="943"/>
      <c r="B7684" s="943"/>
      <c r="C7684" s="943"/>
    </row>
    <row r="7685" spans="1:3" ht="16.95" customHeight="1" x14ac:dyDescent="0.3">
      <c r="A7685" s="943"/>
      <c r="B7685" s="943"/>
      <c r="C7685" s="943"/>
    </row>
    <row r="7686" spans="1:3" ht="16.95" customHeight="1" x14ac:dyDescent="0.3">
      <c r="A7686" s="943"/>
      <c r="B7686" s="943"/>
      <c r="C7686" s="943"/>
    </row>
    <row r="7687" spans="1:3" ht="16.95" customHeight="1" x14ac:dyDescent="0.3">
      <c r="A7687" s="943"/>
      <c r="B7687" s="943"/>
      <c r="C7687" s="943"/>
    </row>
    <row r="7688" spans="1:3" ht="16.95" customHeight="1" x14ac:dyDescent="0.3">
      <c r="A7688" s="943"/>
      <c r="B7688" s="943"/>
      <c r="C7688" s="943"/>
    </row>
    <row r="7689" spans="1:3" ht="16.95" customHeight="1" x14ac:dyDescent="0.3">
      <c r="A7689" s="943"/>
      <c r="B7689" s="943"/>
      <c r="C7689" s="943"/>
    </row>
    <row r="7690" spans="1:3" ht="16.95" customHeight="1" x14ac:dyDescent="0.3">
      <c r="A7690" s="943"/>
      <c r="B7690" s="943"/>
      <c r="C7690" s="943"/>
    </row>
    <row r="7691" spans="1:3" ht="16.95" customHeight="1" x14ac:dyDescent="0.3">
      <c r="A7691" s="943"/>
      <c r="B7691" s="943"/>
      <c r="C7691" s="943"/>
    </row>
    <row r="7692" spans="1:3" ht="16.95" customHeight="1" x14ac:dyDescent="0.3">
      <c r="A7692" s="943"/>
      <c r="B7692" s="943"/>
      <c r="C7692" s="943"/>
    </row>
    <row r="7693" spans="1:3" ht="16.95" customHeight="1" x14ac:dyDescent="0.3">
      <c r="A7693" s="943"/>
      <c r="B7693" s="943"/>
      <c r="C7693" s="943"/>
    </row>
    <row r="7694" spans="1:3" ht="16.95" customHeight="1" x14ac:dyDescent="0.3">
      <c r="A7694" s="943"/>
      <c r="B7694" s="943"/>
      <c r="C7694" s="943"/>
    </row>
    <row r="7695" spans="1:3" ht="16.95" customHeight="1" x14ac:dyDescent="0.3">
      <c r="A7695" s="943"/>
      <c r="B7695" s="943"/>
      <c r="C7695" s="943"/>
    </row>
    <row r="7696" spans="1:3" ht="16.95" customHeight="1" x14ac:dyDescent="0.3">
      <c r="A7696" s="943"/>
      <c r="B7696" s="943"/>
      <c r="C7696" s="943"/>
    </row>
    <row r="7697" spans="1:3" ht="16.95" customHeight="1" x14ac:dyDescent="0.3">
      <c r="A7697" s="943"/>
      <c r="B7697" s="943"/>
      <c r="C7697" s="943"/>
    </row>
    <row r="7698" spans="1:3" ht="16.95" customHeight="1" x14ac:dyDescent="0.3">
      <c r="A7698" s="943"/>
      <c r="B7698" s="943"/>
      <c r="C7698" s="943"/>
    </row>
    <row r="7699" spans="1:3" ht="16.95" customHeight="1" x14ac:dyDescent="0.3">
      <c r="A7699" s="943"/>
      <c r="B7699" s="943"/>
      <c r="C7699" s="943"/>
    </row>
    <row r="7700" spans="1:3" ht="16.95" customHeight="1" x14ac:dyDescent="0.3">
      <c r="A7700" s="943"/>
      <c r="B7700" s="943"/>
      <c r="C7700" s="943"/>
    </row>
    <row r="7701" spans="1:3" ht="16.95" customHeight="1" x14ac:dyDescent="0.3">
      <c r="A7701" s="943"/>
      <c r="B7701" s="943"/>
      <c r="C7701" s="943"/>
    </row>
    <row r="7702" spans="1:3" ht="16.95" customHeight="1" x14ac:dyDescent="0.3">
      <c r="A7702" s="943"/>
      <c r="B7702" s="943"/>
      <c r="C7702" s="943"/>
    </row>
    <row r="7703" spans="1:3" ht="16.95" customHeight="1" x14ac:dyDescent="0.3">
      <c r="A7703" s="943"/>
      <c r="B7703" s="943"/>
      <c r="C7703" s="943"/>
    </row>
    <row r="7704" spans="1:3" ht="16.95" customHeight="1" x14ac:dyDescent="0.3">
      <c r="A7704" s="943"/>
      <c r="B7704" s="943"/>
      <c r="C7704" s="943"/>
    </row>
    <row r="7705" spans="1:3" ht="16.95" customHeight="1" x14ac:dyDescent="0.3">
      <c r="A7705" s="943"/>
      <c r="B7705" s="943"/>
      <c r="C7705" s="943"/>
    </row>
    <row r="7706" spans="1:3" ht="16.95" customHeight="1" x14ac:dyDescent="0.3">
      <c r="A7706" s="943"/>
      <c r="B7706" s="943"/>
      <c r="C7706" s="943"/>
    </row>
    <row r="7707" spans="1:3" ht="16.95" customHeight="1" x14ac:dyDescent="0.3">
      <c r="A7707" s="943"/>
      <c r="B7707" s="943"/>
      <c r="C7707" s="943"/>
    </row>
    <row r="7708" spans="1:3" ht="16.95" customHeight="1" x14ac:dyDescent="0.3">
      <c r="A7708" s="943"/>
      <c r="B7708" s="943"/>
      <c r="C7708" s="943"/>
    </row>
    <row r="7709" spans="1:3" ht="16.95" customHeight="1" x14ac:dyDescent="0.3">
      <c r="A7709" s="943"/>
      <c r="B7709" s="943"/>
      <c r="C7709" s="943"/>
    </row>
    <row r="7710" spans="1:3" ht="16.95" customHeight="1" x14ac:dyDescent="0.3">
      <c r="A7710" s="943"/>
      <c r="B7710" s="943"/>
      <c r="C7710" s="943"/>
    </row>
    <row r="7711" spans="1:3" ht="16.95" customHeight="1" x14ac:dyDescent="0.3">
      <c r="A7711" s="943"/>
      <c r="B7711" s="943"/>
      <c r="C7711" s="943"/>
    </row>
    <row r="7712" spans="1:3" ht="16.95" customHeight="1" x14ac:dyDescent="0.3">
      <c r="A7712" s="943"/>
      <c r="B7712" s="943"/>
      <c r="C7712" s="943"/>
    </row>
    <row r="7713" spans="1:3" ht="16.95" customHeight="1" x14ac:dyDescent="0.3">
      <c r="A7713" s="943"/>
      <c r="B7713" s="943"/>
      <c r="C7713" s="943"/>
    </row>
    <row r="7714" spans="1:3" ht="16.95" customHeight="1" x14ac:dyDescent="0.3">
      <c r="A7714" s="943"/>
      <c r="B7714" s="943"/>
      <c r="C7714" s="943"/>
    </row>
    <row r="7715" spans="1:3" ht="16.95" customHeight="1" x14ac:dyDescent="0.3">
      <c r="A7715" s="943"/>
      <c r="B7715" s="943"/>
      <c r="C7715" s="943"/>
    </row>
    <row r="7716" spans="1:3" ht="16.95" customHeight="1" x14ac:dyDescent="0.3">
      <c r="A7716" s="943"/>
      <c r="B7716" s="943"/>
      <c r="C7716" s="943"/>
    </row>
    <row r="7717" spans="1:3" ht="16.95" customHeight="1" x14ac:dyDescent="0.3">
      <c r="A7717" s="943"/>
      <c r="B7717" s="943"/>
      <c r="C7717" s="943"/>
    </row>
    <row r="7718" spans="1:3" ht="16.95" customHeight="1" x14ac:dyDescent="0.3">
      <c r="A7718" s="943"/>
      <c r="B7718" s="943"/>
      <c r="C7718" s="943"/>
    </row>
    <row r="7719" spans="1:3" ht="16.95" customHeight="1" x14ac:dyDescent="0.3">
      <c r="A7719" s="943"/>
      <c r="B7719" s="943"/>
      <c r="C7719" s="943"/>
    </row>
    <row r="7720" spans="1:3" ht="16.95" customHeight="1" x14ac:dyDescent="0.3">
      <c r="A7720" s="943"/>
      <c r="B7720" s="943"/>
      <c r="C7720" s="943"/>
    </row>
    <row r="7721" spans="1:3" ht="16.95" customHeight="1" x14ac:dyDescent="0.3">
      <c r="A7721" s="943"/>
      <c r="B7721" s="943"/>
      <c r="C7721" s="943"/>
    </row>
    <row r="7722" spans="1:3" ht="16.95" customHeight="1" x14ac:dyDescent="0.3">
      <c r="A7722" s="943"/>
      <c r="B7722" s="943"/>
      <c r="C7722" s="943"/>
    </row>
    <row r="7723" spans="1:3" ht="16.95" customHeight="1" x14ac:dyDescent="0.3">
      <c r="A7723" s="943"/>
      <c r="B7723" s="943"/>
      <c r="C7723" s="943"/>
    </row>
    <row r="7724" spans="1:3" ht="16.95" customHeight="1" x14ac:dyDescent="0.3">
      <c r="A7724" s="943"/>
      <c r="B7724" s="943"/>
      <c r="C7724" s="943"/>
    </row>
    <row r="7725" spans="1:3" ht="16.95" customHeight="1" x14ac:dyDescent="0.3">
      <c r="A7725" s="943"/>
      <c r="B7725" s="943"/>
      <c r="C7725" s="943"/>
    </row>
    <row r="7726" spans="1:3" ht="16.95" customHeight="1" x14ac:dyDescent="0.3">
      <c r="A7726" s="943"/>
      <c r="B7726" s="943"/>
      <c r="C7726" s="943"/>
    </row>
    <row r="7727" spans="1:3" ht="16.95" customHeight="1" x14ac:dyDescent="0.3">
      <c r="A7727" s="943"/>
      <c r="B7727" s="943"/>
      <c r="C7727" s="943"/>
    </row>
    <row r="7728" spans="1:3" ht="16.95" customHeight="1" x14ac:dyDescent="0.3">
      <c r="A7728" s="943"/>
      <c r="B7728" s="943"/>
      <c r="C7728" s="943"/>
    </row>
    <row r="7729" spans="1:3" ht="16.95" customHeight="1" x14ac:dyDescent="0.3">
      <c r="A7729" s="943"/>
      <c r="B7729" s="943"/>
      <c r="C7729" s="943"/>
    </row>
    <row r="7730" spans="1:3" ht="16.95" customHeight="1" x14ac:dyDescent="0.3">
      <c r="A7730" s="943"/>
      <c r="B7730" s="943"/>
      <c r="C7730" s="943"/>
    </row>
    <row r="7731" spans="1:3" ht="16.95" customHeight="1" x14ac:dyDescent="0.3">
      <c r="A7731" s="943"/>
      <c r="B7731" s="943"/>
      <c r="C7731" s="943"/>
    </row>
    <row r="7732" spans="1:3" ht="16.95" customHeight="1" x14ac:dyDescent="0.3">
      <c r="A7732" s="943"/>
      <c r="B7732" s="943"/>
      <c r="C7732" s="943"/>
    </row>
    <row r="7733" spans="1:3" ht="16.95" customHeight="1" x14ac:dyDescent="0.3">
      <c r="A7733" s="943"/>
      <c r="B7733" s="943"/>
      <c r="C7733" s="943"/>
    </row>
    <row r="7734" spans="1:3" ht="16.95" customHeight="1" x14ac:dyDescent="0.3">
      <c r="A7734" s="943"/>
      <c r="B7734" s="943"/>
      <c r="C7734" s="943"/>
    </row>
    <row r="7735" spans="1:3" ht="16.95" customHeight="1" x14ac:dyDescent="0.3">
      <c r="A7735" s="943"/>
      <c r="B7735" s="943"/>
      <c r="C7735" s="943"/>
    </row>
    <row r="7736" spans="1:3" ht="16.95" customHeight="1" x14ac:dyDescent="0.3">
      <c r="A7736" s="943"/>
      <c r="B7736" s="943"/>
      <c r="C7736" s="943"/>
    </row>
    <row r="7737" spans="1:3" ht="16.95" customHeight="1" x14ac:dyDescent="0.3">
      <c r="A7737" s="943"/>
      <c r="B7737" s="943"/>
      <c r="C7737" s="943"/>
    </row>
    <row r="7738" spans="1:3" ht="16.95" customHeight="1" x14ac:dyDescent="0.3">
      <c r="A7738" s="943"/>
      <c r="B7738" s="943"/>
      <c r="C7738" s="943"/>
    </row>
    <row r="7739" spans="1:3" ht="16.95" customHeight="1" x14ac:dyDescent="0.3">
      <c r="A7739" s="943"/>
      <c r="B7739" s="943"/>
      <c r="C7739" s="943"/>
    </row>
    <row r="7740" spans="1:3" ht="16.95" customHeight="1" x14ac:dyDescent="0.3">
      <c r="A7740" s="943"/>
      <c r="B7740" s="943"/>
      <c r="C7740" s="943"/>
    </row>
    <row r="7741" spans="1:3" ht="16.95" customHeight="1" x14ac:dyDescent="0.3">
      <c r="A7741" s="943"/>
      <c r="B7741" s="943"/>
      <c r="C7741" s="943"/>
    </row>
    <row r="7742" spans="1:3" ht="16.95" customHeight="1" x14ac:dyDescent="0.3">
      <c r="A7742" s="943"/>
      <c r="B7742" s="943"/>
      <c r="C7742" s="943"/>
    </row>
    <row r="7743" spans="1:3" ht="16.95" customHeight="1" x14ac:dyDescent="0.3">
      <c r="A7743" s="943"/>
      <c r="B7743" s="943"/>
      <c r="C7743" s="943"/>
    </row>
    <row r="7744" spans="1:3" ht="16.95" customHeight="1" x14ac:dyDescent="0.3">
      <c r="A7744" s="943"/>
      <c r="B7744" s="943"/>
      <c r="C7744" s="943"/>
    </row>
    <row r="7745" spans="1:3" ht="16.95" customHeight="1" x14ac:dyDescent="0.3">
      <c r="A7745" s="943"/>
      <c r="B7745" s="943"/>
      <c r="C7745" s="943"/>
    </row>
    <row r="7746" spans="1:3" ht="16.95" customHeight="1" x14ac:dyDescent="0.3">
      <c r="A7746" s="943"/>
      <c r="B7746" s="943"/>
      <c r="C7746" s="943"/>
    </row>
    <row r="7747" spans="1:3" ht="16.95" customHeight="1" x14ac:dyDescent="0.3">
      <c r="A7747" s="943"/>
      <c r="B7747" s="943"/>
      <c r="C7747" s="943"/>
    </row>
    <row r="7748" spans="1:3" ht="16.95" customHeight="1" x14ac:dyDescent="0.3">
      <c r="A7748" s="943"/>
      <c r="B7748" s="943"/>
      <c r="C7748" s="943"/>
    </row>
    <row r="7749" spans="1:3" ht="16.95" customHeight="1" x14ac:dyDescent="0.3">
      <c r="A7749" s="943"/>
      <c r="B7749" s="943"/>
      <c r="C7749" s="943"/>
    </row>
    <row r="7750" spans="1:3" ht="16.95" customHeight="1" x14ac:dyDescent="0.3">
      <c r="A7750" s="943"/>
      <c r="B7750" s="943"/>
      <c r="C7750" s="943"/>
    </row>
    <row r="7751" spans="1:3" ht="16.95" customHeight="1" x14ac:dyDescent="0.3">
      <c r="A7751" s="943"/>
      <c r="B7751" s="943"/>
      <c r="C7751" s="943"/>
    </row>
    <row r="7752" spans="1:3" ht="16.95" customHeight="1" x14ac:dyDescent="0.3">
      <c r="A7752" s="943"/>
      <c r="B7752" s="943"/>
      <c r="C7752" s="943"/>
    </row>
    <row r="7753" spans="1:3" ht="16.95" customHeight="1" x14ac:dyDescent="0.3">
      <c r="A7753" s="943"/>
      <c r="B7753" s="943"/>
      <c r="C7753" s="943"/>
    </row>
    <row r="7754" spans="1:3" ht="16.95" customHeight="1" x14ac:dyDescent="0.3">
      <c r="A7754" s="943"/>
      <c r="B7754" s="943"/>
      <c r="C7754" s="943"/>
    </row>
    <row r="7755" spans="1:3" ht="16.95" customHeight="1" x14ac:dyDescent="0.3">
      <c r="A7755" s="943"/>
      <c r="B7755" s="943"/>
      <c r="C7755" s="943"/>
    </row>
    <row r="7756" spans="1:3" ht="16.95" customHeight="1" x14ac:dyDescent="0.3">
      <c r="A7756" s="943"/>
      <c r="B7756" s="943"/>
      <c r="C7756" s="943"/>
    </row>
    <row r="7757" spans="1:3" ht="16.95" customHeight="1" x14ac:dyDescent="0.3">
      <c r="A7757" s="943"/>
      <c r="B7757" s="943"/>
      <c r="C7757" s="943"/>
    </row>
    <row r="7758" spans="1:3" ht="16.95" customHeight="1" x14ac:dyDescent="0.3">
      <c r="A7758" s="943"/>
      <c r="B7758" s="943"/>
      <c r="C7758" s="943"/>
    </row>
    <row r="7759" spans="1:3" ht="16.95" customHeight="1" x14ac:dyDescent="0.3">
      <c r="A7759" s="943"/>
      <c r="B7759" s="943"/>
      <c r="C7759" s="943"/>
    </row>
    <row r="7760" spans="1:3" ht="16.95" customHeight="1" x14ac:dyDescent="0.3">
      <c r="A7760" s="943"/>
      <c r="B7760" s="943"/>
      <c r="C7760" s="943"/>
    </row>
    <row r="7761" spans="1:3" ht="16.95" customHeight="1" x14ac:dyDescent="0.3">
      <c r="A7761" s="943"/>
      <c r="B7761" s="943"/>
      <c r="C7761" s="943"/>
    </row>
    <row r="7762" spans="1:3" ht="16.95" customHeight="1" x14ac:dyDescent="0.3">
      <c r="A7762" s="943"/>
      <c r="B7762" s="943"/>
      <c r="C7762" s="943"/>
    </row>
    <row r="7763" spans="1:3" ht="16.95" customHeight="1" x14ac:dyDescent="0.3">
      <c r="A7763" s="943"/>
      <c r="B7763" s="943"/>
      <c r="C7763" s="943"/>
    </row>
    <row r="7764" spans="1:3" ht="16.95" customHeight="1" x14ac:dyDescent="0.3">
      <c r="A7764" s="943"/>
      <c r="B7764" s="943"/>
      <c r="C7764" s="943"/>
    </row>
    <row r="7765" spans="1:3" ht="16.95" customHeight="1" x14ac:dyDescent="0.3">
      <c r="A7765" s="943"/>
      <c r="B7765" s="943"/>
      <c r="C7765" s="943"/>
    </row>
    <row r="7766" spans="1:3" ht="16.95" customHeight="1" x14ac:dyDescent="0.3">
      <c r="A7766" s="943"/>
      <c r="B7766" s="943"/>
      <c r="C7766" s="943"/>
    </row>
    <row r="7767" spans="1:3" ht="16.95" customHeight="1" x14ac:dyDescent="0.3">
      <c r="A7767" s="943"/>
      <c r="B7767" s="943"/>
      <c r="C7767" s="943"/>
    </row>
    <row r="7768" spans="1:3" ht="16.95" customHeight="1" x14ac:dyDescent="0.3">
      <c r="A7768" s="943"/>
      <c r="B7768" s="943"/>
      <c r="C7768" s="943"/>
    </row>
    <row r="7769" spans="1:3" ht="16.95" customHeight="1" x14ac:dyDescent="0.3">
      <c r="A7769" s="943"/>
      <c r="B7769" s="943"/>
      <c r="C7769" s="943"/>
    </row>
    <row r="7770" spans="1:3" ht="16.95" customHeight="1" x14ac:dyDescent="0.3">
      <c r="A7770" s="943"/>
      <c r="B7770" s="943"/>
      <c r="C7770" s="943"/>
    </row>
    <row r="7771" spans="1:3" ht="16.95" customHeight="1" x14ac:dyDescent="0.3">
      <c r="A7771" s="943"/>
      <c r="B7771" s="943"/>
      <c r="C7771" s="943"/>
    </row>
    <row r="7772" spans="1:3" ht="16.95" customHeight="1" x14ac:dyDescent="0.3">
      <c r="A7772" s="943"/>
      <c r="B7772" s="943"/>
      <c r="C7772" s="943"/>
    </row>
    <row r="7773" spans="1:3" ht="16.95" customHeight="1" x14ac:dyDescent="0.3">
      <c r="A7773" s="943"/>
      <c r="B7773" s="943"/>
      <c r="C7773" s="943"/>
    </row>
    <row r="7774" spans="1:3" ht="16.95" customHeight="1" x14ac:dyDescent="0.3">
      <c r="A7774" s="943"/>
      <c r="B7774" s="943"/>
      <c r="C7774" s="943"/>
    </row>
    <row r="7775" spans="1:3" ht="16.95" customHeight="1" x14ac:dyDescent="0.3">
      <c r="A7775" s="943"/>
      <c r="B7775" s="943"/>
      <c r="C7775" s="943"/>
    </row>
    <row r="7776" spans="1:3" ht="16.95" customHeight="1" x14ac:dyDescent="0.3">
      <c r="A7776" s="943"/>
      <c r="B7776" s="943"/>
      <c r="C7776" s="943"/>
    </row>
    <row r="7777" spans="1:3" ht="16.95" customHeight="1" x14ac:dyDescent="0.3">
      <c r="A7777" s="943"/>
      <c r="B7777" s="943"/>
      <c r="C7777" s="943"/>
    </row>
    <row r="7778" spans="1:3" ht="16.95" customHeight="1" x14ac:dyDescent="0.3">
      <c r="A7778" s="943"/>
      <c r="B7778" s="943"/>
      <c r="C7778" s="943"/>
    </row>
    <row r="7779" spans="1:3" ht="16.95" customHeight="1" x14ac:dyDescent="0.3">
      <c r="A7779" s="943"/>
      <c r="B7779" s="943"/>
      <c r="C7779" s="943"/>
    </row>
    <row r="7780" spans="1:3" ht="16.95" customHeight="1" x14ac:dyDescent="0.3">
      <c r="A7780" s="943"/>
      <c r="B7780" s="943"/>
      <c r="C7780" s="943"/>
    </row>
    <row r="7781" spans="1:3" ht="16.95" customHeight="1" x14ac:dyDescent="0.3">
      <c r="A7781" s="943"/>
      <c r="B7781" s="943"/>
      <c r="C7781" s="943"/>
    </row>
    <row r="7782" spans="1:3" ht="16.95" customHeight="1" x14ac:dyDescent="0.3">
      <c r="A7782" s="943"/>
      <c r="B7782" s="943"/>
      <c r="C7782" s="943"/>
    </row>
    <row r="7783" spans="1:3" ht="16.95" customHeight="1" x14ac:dyDescent="0.3">
      <c r="A7783" s="943"/>
      <c r="B7783" s="943"/>
      <c r="C7783" s="943"/>
    </row>
    <row r="7784" spans="1:3" ht="16.95" customHeight="1" x14ac:dyDescent="0.3">
      <c r="A7784" s="943"/>
      <c r="B7784" s="943"/>
      <c r="C7784" s="943"/>
    </row>
    <row r="7785" spans="1:3" ht="16.95" customHeight="1" x14ac:dyDescent="0.3">
      <c r="A7785" s="943"/>
      <c r="B7785" s="943"/>
      <c r="C7785" s="943"/>
    </row>
    <row r="7786" spans="1:3" ht="16.95" customHeight="1" x14ac:dyDescent="0.3">
      <c r="A7786" s="943"/>
      <c r="B7786" s="943"/>
      <c r="C7786" s="943"/>
    </row>
    <row r="7787" spans="1:3" ht="16.95" customHeight="1" x14ac:dyDescent="0.3">
      <c r="A7787" s="943"/>
      <c r="B7787" s="943"/>
      <c r="C7787" s="943"/>
    </row>
    <row r="7788" spans="1:3" ht="16.95" customHeight="1" x14ac:dyDescent="0.3">
      <c r="A7788" s="943"/>
      <c r="B7788" s="943"/>
      <c r="C7788" s="943"/>
    </row>
    <row r="7789" spans="1:3" ht="16.95" customHeight="1" x14ac:dyDescent="0.3">
      <c r="A7789" s="943"/>
      <c r="B7789" s="943"/>
      <c r="C7789" s="943"/>
    </row>
    <row r="7790" spans="1:3" ht="16.95" customHeight="1" x14ac:dyDescent="0.3">
      <c r="A7790" s="943"/>
      <c r="B7790" s="943"/>
      <c r="C7790" s="943"/>
    </row>
    <row r="7791" spans="1:3" ht="16.95" customHeight="1" x14ac:dyDescent="0.3">
      <c r="A7791" s="943"/>
      <c r="B7791" s="943"/>
      <c r="C7791" s="943"/>
    </row>
    <row r="7792" spans="1:3" ht="16.95" customHeight="1" x14ac:dyDescent="0.3">
      <c r="A7792" s="943"/>
      <c r="B7792" s="943"/>
      <c r="C7792" s="943"/>
    </row>
    <row r="7793" spans="1:3" ht="16.95" customHeight="1" x14ac:dyDescent="0.3">
      <c r="A7793" s="943"/>
      <c r="B7793" s="943"/>
      <c r="C7793" s="943"/>
    </row>
    <row r="7794" spans="1:3" ht="16.95" customHeight="1" x14ac:dyDescent="0.3">
      <c r="A7794" s="943"/>
      <c r="B7794" s="943"/>
      <c r="C7794" s="943"/>
    </row>
    <row r="7795" spans="1:3" ht="16.95" customHeight="1" x14ac:dyDescent="0.3">
      <c r="A7795" s="943"/>
      <c r="B7795" s="943"/>
      <c r="C7795" s="943"/>
    </row>
    <row r="7796" spans="1:3" ht="16.95" customHeight="1" x14ac:dyDescent="0.3">
      <c r="A7796" s="943"/>
      <c r="B7796" s="943"/>
      <c r="C7796" s="943"/>
    </row>
    <row r="7797" spans="1:3" ht="16.95" customHeight="1" x14ac:dyDescent="0.3">
      <c r="A7797" s="943"/>
      <c r="B7797" s="943"/>
      <c r="C7797" s="943"/>
    </row>
    <row r="7798" spans="1:3" ht="16.95" customHeight="1" x14ac:dyDescent="0.3">
      <c r="A7798" s="943"/>
      <c r="B7798" s="943"/>
      <c r="C7798" s="943"/>
    </row>
    <row r="7799" spans="1:3" ht="16.95" customHeight="1" x14ac:dyDescent="0.3">
      <c r="A7799" s="943"/>
      <c r="B7799" s="943"/>
      <c r="C7799" s="943"/>
    </row>
    <row r="7800" spans="1:3" ht="16.95" customHeight="1" x14ac:dyDescent="0.3">
      <c r="A7800" s="943"/>
      <c r="B7800" s="943"/>
      <c r="C7800" s="943"/>
    </row>
    <row r="7801" spans="1:3" ht="16.95" customHeight="1" x14ac:dyDescent="0.3">
      <c r="A7801" s="943"/>
      <c r="B7801" s="943"/>
      <c r="C7801" s="943"/>
    </row>
    <row r="7802" spans="1:3" ht="16.95" customHeight="1" x14ac:dyDescent="0.3">
      <c r="A7802" s="943"/>
      <c r="B7802" s="943"/>
      <c r="C7802" s="943"/>
    </row>
    <row r="7803" spans="1:3" ht="16.95" customHeight="1" x14ac:dyDescent="0.3">
      <c r="A7803" s="943"/>
      <c r="B7803" s="943"/>
      <c r="C7803" s="943"/>
    </row>
    <row r="7804" spans="1:3" ht="16.95" customHeight="1" x14ac:dyDescent="0.3">
      <c r="A7804" s="943"/>
      <c r="B7804" s="943"/>
      <c r="C7804" s="943"/>
    </row>
    <row r="7805" spans="1:3" ht="16.95" customHeight="1" x14ac:dyDescent="0.3">
      <c r="A7805" s="943"/>
      <c r="B7805" s="943"/>
      <c r="C7805" s="943"/>
    </row>
    <row r="7806" spans="1:3" ht="16.95" customHeight="1" x14ac:dyDescent="0.3">
      <c r="A7806" s="943"/>
      <c r="B7806" s="943"/>
      <c r="C7806" s="943"/>
    </row>
    <row r="7807" spans="1:3" ht="16.95" customHeight="1" x14ac:dyDescent="0.3">
      <c r="A7807" s="943"/>
      <c r="B7807" s="943"/>
      <c r="C7807" s="943"/>
    </row>
    <row r="7808" spans="1:3" ht="16.95" customHeight="1" x14ac:dyDescent="0.3">
      <c r="A7808" s="943"/>
      <c r="B7808" s="943"/>
      <c r="C7808" s="943"/>
    </row>
    <row r="7809" spans="1:3" ht="16.95" customHeight="1" x14ac:dyDescent="0.3">
      <c r="A7809" s="943"/>
      <c r="B7809" s="943"/>
      <c r="C7809" s="943"/>
    </row>
    <row r="7810" spans="1:3" ht="16.95" customHeight="1" x14ac:dyDescent="0.3">
      <c r="A7810" s="943"/>
      <c r="B7810" s="943"/>
      <c r="C7810" s="943"/>
    </row>
    <row r="7811" spans="1:3" ht="16.95" customHeight="1" x14ac:dyDescent="0.3">
      <c r="A7811" s="943"/>
      <c r="B7811" s="943"/>
      <c r="C7811" s="943"/>
    </row>
    <row r="7812" spans="1:3" ht="16.95" customHeight="1" x14ac:dyDescent="0.3">
      <c r="A7812" s="943"/>
      <c r="B7812" s="943"/>
      <c r="C7812" s="943"/>
    </row>
    <row r="7813" spans="1:3" ht="16.95" customHeight="1" x14ac:dyDescent="0.3">
      <c r="A7813" s="943"/>
      <c r="B7813" s="943"/>
      <c r="C7813" s="943"/>
    </row>
    <row r="7814" spans="1:3" ht="16.95" customHeight="1" x14ac:dyDescent="0.3">
      <c r="A7814" s="943"/>
      <c r="B7814" s="943"/>
      <c r="C7814" s="943"/>
    </row>
    <row r="7815" spans="1:3" ht="16.95" customHeight="1" x14ac:dyDescent="0.3">
      <c r="A7815" s="943"/>
      <c r="B7815" s="943"/>
      <c r="C7815" s="943"/>
    </row>
    <row r="7816" spans="1:3" ht="16.95" customHeight="1" x14ac:dyDescent="0.3">
      <c r="A7816" s="943"/>
      <c r="B7816" s="943"/>
      <c r="C7816" s="943"/>
    </row>
    <row r="7817" spans="1:3" ht="16.95" customHeight="1" x14ac:dyDescent="0.3">
      <c r="A7817" s="943"/>
      <c r="B7817" s="943"/>
      <c r="C7817" s="943"/>
    </row>
    <row r="7818" spans="1:3" ht="16.95" customHeight="1" x14ac:dyDescent="0.3">
      <c r="A7818" s="943"/>
      <c r="B7818" s="943"/>
      <c r="C7818" s="943"/>
    </row>
    <row r="7819" spans="1:3" ht="16.95" customHeight="1" x14ac:dyDescent="0.3">
      <c r="A7819" s="943"/>
      <c r="B7819" s="943"/>
      <c r="C7819" s="943"/>
    </row>
    <row r="7820" spans="1:3" ht="16.95" customHeight="1" x14ac:dyDescent="0.3">
      <c r="A7820" s="943"/>
      <c r="B7820" s="943"/>
      <c r="C7820" s="943"/>
    </row>
    <row r="7821" spans="1:3" ht="16.95" customHeight="1" x14ac:dyDescent="0.3">
      <c r="A7821" s="943"/>
      <c r="B7821" s="943"/>
      <c r="C7821" s="943"/>
    </row>
    <row r="7822" spans="1:3" ht="16.95" customHeight="1" x14ac:dyDescent="0.3">
      <c r="A7822" s="943"/>
      <c r="B7822" s="943"/>
      <c r="C7822" s="943"/>
    </row>
    <row r="7823" spans="1:3" ht="16.95" customHeight="1" x14ac:dyDescent="0.3">
      <c r="A7823" s="943"/>
      <c r="B7823" s="943"/>
      <c r="C7823" s="943"/>
    </row>
    <row r="7824" spans="1:3" ht="16.95" customHeight="1" x14ac:dyDescent="0.3">
      <c r="A7824" s="943"/>
      <c r="B7824" s="943"/>
      <c r="C7824" s="943"/>
    </row>
    <row r="7825" spans="1:3" ht="16.95" customHeight="1" x14ac:dyDescent="0.3">
      <c r="A7825" s="943"/>
      <c r="B7825" s="943"/>
      <c r="C7825" s="943"/>
    </row>
    <row r="7826" spans="1:3" ht="16.95" customHeight="1" x14ac:dyDescent="0.3">
      <c r="A7826" s="943"/>
      <c r="B7826" s="943"/>
      <c r="C7826" s="943"/>
    </row>
    <row r="7827" spans="1:3" ht="16.95" customHeight="1" x14ac:dyDescent="0.3">
      <c r="A7827" s="943"/>
      <c r="B7827" s="943"/>
      <c r="C7827" s="943"/>
    </row>
    <row r="7828" spans="1:3" ht="16.95" customHeight="1" x14ac:dyDescent="0.3">
      <c r="A7828" s="943"/>
      <c r="B7828" s="943"/>
      <c r="C7828" s="943"/>
    </row>
    <row r="7829" spans="1:3" ht="16.95" customHeight="1" x14ac:dyDescent="0.3">
      <c r="A7829" s="943"/>
      <c r="B7829" s="943"/>
      <c r="C7829" s="943"/>
    </row>
    <row r="7830" spans="1:3" ht="16.95" customHeight="1" x14ac:dyDescent="0.3">
      <c r="A7830" s="943"/>
      <c r="B7830" s="943"/>
      <c r="C7830" s="943"/>
    </row>
    <row r="7831" spans="1:3" ht="16.95" customHeight="1" x14ac:dyDescent="0.3">
      <c r="A7831" s="943"/>
      <c r="B7831" s="943"/>
      <c r="C7831" s="943"/>
    </row>
    <row r="7832" spans="1:3" ht="16.95" customHeight="1" x14ac:dyDescent="0.3">
      <c r="A7832" s="943"/>
      <c r="B7832" s="943"/>
      <c r="C7832" s="943"/>
    </row>
    <row r="7833" spans="1:3" ht="16.95" customHeight="1" x14ac:dyDescent="0.3">
      <c r="A7833" s="943"/>
      <c r="B7833" s="943"/>
      <c r="C7833" s="943"/>
    </row>
    <row r="7834" spans="1:3" ht="16.95" customHeight="1" x14ac:dyDescent="0.3">
      <c r="A7834" s="943"/>
      <c r="B7834" s="943"/>
      <c r="C7834" s="943"/>
    </row>
    <row r="7835" spans="1:3" ht="16.95" customHeight="1" x14ac:dyDescent="0.3">
      <c r="A7835" s="943"/>
      <c r="B7835" s="943"/>
      <c r="C7835" s="943"/>
    </row>
    <row r="7836" spans="1:3" ht="16.95" customHeight="1" x14ac:dyDescent="0.3">
      <c r="A7836" s="943"/>
      <c r="B7836" s="943"/>
      <c r="C7836" s="943"/>
    </row>
    <row r="7837" spans="1:3" ht="16.95" customHeight="1" x14ac:dyDescent="0.3">
      <c r="A7837" s="943"/>
      <c r="B7837" s="943"/>
      <c r="C7837" s="943"/>
    </row>
    <row r="7838" spans="1:3" ht="16.95" customHeight="1" x14ac:dyDescent="0.3">
      <c r="A7838" s="943"/>
      <c r="B7838" s="943"/>
      <c r="C7838" s="943"/>
    </row>
    <row r="7839" spans="1:3" ht="16.95" customHeight="1" x14ac:dyDescent="0.3">
      <c r="A7839" s="943"/>
      <c r="B7839" s="943"/>
      <c r="C7839" s="943"/>
    </row>
    <row r="7840" spans="1:3" ht="16.95" customHeight="1" x14ac:dyDescent="0.3">
      <c r="A7840" s="943"/>
      <c r="B7840" s="943"/>
      <c r="C7840" s="943"/>
    </row>
    <row r="7841" spans="1:3" ht="16.95" customHeight="1" x14ac:dyDescent="0.3">
      <c r="A7841" s="943"/>
      <c r="B7841" s="943"/>
      <c r="C7841" s="943"/>
    </row>
    <row r="7842" spans="1:3" ht="16.95" customHeight="1" x14ac:dyDescent="0.3">
      <c r="A7842" s="943"/>
      <c r="B7842" s="943"/>
      <c r="C7842" s="943"/>
    </row>
    <row r="7843" spans="1:3" ht="16.95" customHeight="1" x14ac:dyDescent="0.3">
      <c r="A7843" s="943"/>
      <c r="B7843" s="943"/>
      <c r="C7843" s="943"/>
    </row>
    <row r="7844" spans="1:3" ht="16.95" customHeight="1" x14ac:dyDescent="0.3">
      <c r="A7844" s="943"/>
      <c r="B7844" s="943"/>
      <c r="C7844" s="943"/>
    </row>
    <row r="7845" spans="1:3" ht="16.95" customHeight="1" x14ac:dyDescent="0.3">
      <c r="A7845" s="943"/>
      <c r="B7845" s="943"/>
      <c r="C7845" s="943"/>
    </row>
    <row r="7846" spans="1:3" ht="16.95" customHeight="1" x14ac:dyDescent="0.3">
      <c r="A7846" s="943"/>
      <c r="B7846" s="943"/>
      <c r="C7846" s="943"/>
    </row>
    <row r="7847" spans="1:3" ht="16.95" customHeight="1" x14ac:dyDescent="0.3">
      <c r="A7847" s="943"/>
      <c r="B7847" s="943"/>
      <c r="C7847" s="943"/>
    </row>
    <row r="7848" spans="1:3" ht="16.95" customHeight="1" x14ac:dyDescent="0.3">
      <c r="A7848" s="943"/>
      <c r="B7848" s="943"/>
      <c r="C7848" s="943"/>
    </row>
    <row r="7849" spans="1:3" ht="16.95" customHeight="1" x14ac:dyDescent="0.3">
      <c r="A7849" s="943"/>
      <c r="B7849" s="943"/>
      <c r="C7849" s="943"/>
    </row>
    <row r="7850" spans="1:3" ht="16.95" customHeight="1" x14ac:dyDescent="0.3">
      <c r="A7850" s="943"/>
      <c r="B7850" s="943"/>
      <c r="C7850" s="943"/>
    </row>
    <row r="7851" spans="1:3" ht="16.95" customHeight="1" x14ac:dyDescent="0.3">
      <c r="A7851" s="943"/>
      <c r="B7851" s="943"/>
      <c r="C7851" s="943"/>
    </row>
    <row r="7852" spans="1:3" ht="16.95" customHeight="1" x14ac:dyDescent="0.3">
      <c r="A7852" s="943"/>
      <c r="B7852" s="943"/>
      <c r="C7852" s="943"/>
    </row>
    <row r="7853" spans="1:3" ht="16.95" customHeight="1" x14ac:dyDescent="0.3">
      <c r="A7853" s="943"/>
      <c r="B7853" s="943"/>
      <c r="C7853" s="943"/>
    </row>
    <row r="7854" spans="1:3" ht="16.95" customHeight="1" x14ac:dyDescent="0.3">
      <c r="A7854" s="943"/>
      <c r="B7854" s="943"/>
      <c r="C7854" s="943"/>
    </row>
    <row r="7855" spans="1:3" ht="16.95" customHeight="1" x14ac:dyDescent="0.3">
      <c r="A7855" s="943"/>
      <c r="B7855" s="943"/>
      <c r="C7855" s="943"/>
    </row>
    <row r="7856" spans="1:3" ht="16.95" customHeight="1" x14ac:dyDescent="0.3">
      <c r="A7856" s="943"/>
      <c r="B7856" s="943"/>
      <c r="C7856" s="943"/>
    </row>
    <row r="7857" spans="1:3" ht="16.95" customHeight="1" x14ac:dyDescent="0.3">
      <c r="A7857" s="943"/>
      <c r="B7857" s="943"/>
      <c r="C7857" s="943"/>
    </row>
    <row r="7858" spans="1:3" ht="16.95" customHeight="1" x14ac:dyDescent="0.3">
      <c r="A7858" s="943"/>
      <c r="B7858" s="943"/>
      <c r="C7858" s="943"/>
    </row>
    <row r="7859" spans="1:3" ht="16.95" customHeight="1" x14ac:dyDescent="0.3">
      <c r="A7859" s="943"/>
      <c r="B7859" s="943"/>
      <c r="C7859" s="943"/>
    </row>
    <row r="7860" spans="1:3" ht="16.95" customHeight="1" x14ac:dyDescent="0.3">
      <c r="A7860" s="943"/>
      <c r="B7860" s="943"/>
      <c r="C7860" s="943"/>
    </row>
    <row r="7861" spans="1:3" ht="16.95" customHeight="1" x14ac:dyDescent="0.3">
      <c r="A7861" s="943"/>
      <c r="B7861" s="943"/>
      <c r="C7861" s="943"/>
    </row>
    <row r="7862" spans="1:3" ht="16.95" customHeight="1" x14ac:dyDescent="0.3">
      <c r="A7862" s="943"/>
      <c r="B7862" s="943"/>
      <c r="C7862" s="943"/>
    </row>
    <row r="7863" spans="1:3" ht="16.95" customHeight="1" x14ac:dyDescent="0.3">
      <c r="A7863" s="943"/>
      <c r="B7863" s="943"/>
      <c r="C7863" s="943"/>
    </row>
    <row r="7864" spans="1:3" ht="16.95" customHeight="1" x14ac:dyDescent="0.3">
      <c r="A7864" s="943"/>
      <c r="B7864" s="943"/>
      <c r="C7864" s="943"/>
    </row>
    <row r="7865" spans="1:3" ht="16.95" customHeight="1" x14ac:dyDescent="0.3">
      <c r="A7865" s="943"/>
      <c r="B7865" s="943"/>
      <c r="C7865" s="943"/>
    </row>
    <row r="7866" spans="1:3" ht="16.95" customHeight="1" x14ac:dyDescent="0.3">
      <c r="A7866" s="943"/>
      <c r="B7866" s="943"/>
      <c r="C7866" s="943"/>
    </row>
    <row r="7867" spans="1:3" ht="16.95" customHeight="1" x14ac:dyDescent="0.3">
      <c r="A7867" s="943"/>
      <c r="B7867" s="943"/>
      <c r="C7867" s="943"/>
    </row>
    <row r="7868" spans="1:3" ht="16.95" customHeight="1" x14ac:dyDescent="0.3">
      <c r="A7868" s="943"/>
      <c r="B7868" s="943"/>
      <c r="C7868" s="943"/>
    </row>
    <row r="7869" spans="1:3" ht="16.95" customHeight="1" x14ac:dyDescent="0.3">
      <c r="A7869" s="943"/>
      <c r="B7869" s="943"/>
      <c r="C7869" s="943"/>
    </row>
    <row r="7870" spans="1:3" ht="16.95" customHeight="1" x14ac:dyDescent="0.3">
      <c r="A7870" s="943"/>
      <c r="B7870" s="943"/>
      <c r="C7870" s="943"/>
    </row>
    <row r="7871" spans="1:3" ht="16.95" customHeight="1" x14ac:dyDescent="0.3">
      <c r="A7871" s="943"/>
      <c r="B7871" s="943"/>
      <c r="C7871" s="943"/>
    </row>
    <row r="7872" spans="1:3" ht="16.95" customHeight="1" x14ac:dyDescent="0.3">
      <c r="A7872" s="943"/>
      <c r="B7872" s="943"/>
      <c r="C7872" s="943"/>
    </row>
    <row r="7873" spans="1:3" ht="16.95" customHeight="1" x14ac:dyDescent="0.3">
      <c r="A7873" s="943"/>
      <c r="B7873" s="943"/>
      <c r="C7873" s="943"/>
    </row>
    <row r="7874" spans="1:3" ht="16.95" customHeight="1" x14ac:dyDescent="0.3">
      <c r="A7874" s="943"/>
      <c r="B7874" s="943"/>
      <c r="C7874" s="943"/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1F7DC-16BD-44CE-835C-23AA3BFDE629}">
  <dimension ref="A1:W430"/>
  <sheetViews>
    <sheetView workbookViewId="0">
      <pane ySplit="1" topLeftCell="A304" activePane="bottomLeft" state="frozen"/>
      <selection pane="bottomLeft" activeCell="L317" sqref="L317"/>
    </sheetView>
  </sheetViews>
  <sheetFormatPr defaultColWidth="10.33203125" defaultRowHeight="14.4" x14ac:dyDescent="0.3"/>
  <cols>
    <col min="1" max="1" width="12.6640625" style="113" bestFit="1" customWidth="1"/>
    <col min="2" max="2" width="21.5546875" style="113" bestFit="1" customWidth="1"/>
    <col min="3" max="3" width="9" style="113" bestFit="1" customWidth="1"/>
    <col min="4" max="4" width="17.6640625" style="114" bestFit="1" customWidth="1"/>
    <col min="5" max="5" width="33" style="114" bestFit="1" customWidth="1"/>
    <col min="6" max="6" width="21.6640625" bestFit="1" customWidth="1"/>
    <col min="7" max="7" width="12.33203125" style="1290" bestFit="1" customWidth="1"/>
    <col min="8" max="8" width="10.109375" style="1290" bestFit="1" customWidth="1"/>
    <col min="9" max="9" width="13.6640625" style="1290" bestFit="1" customWidth="1"/>
    <col min="10" max="10" width="10.109375" style="1290" bestFit="1" customWidth="1"/>
    <col min="11" max="11" width="11" style="1290" bestFit="1" customWidth="1"/>
    <col min="12" max="12" width="10.109375" style="1290" bestFit="1" customWidth="1"/>
    <col min="13" max="13" width="7.33203125" style="1290" bestFit="1" customWidth="1"/>
    <col min="14" max="14" width="9.109375" style="1290" bestFit="1" customWidth="1"/>
    <col min="15" max="15" width="8" style="1290" bestFit="1" customWidth="1"/>
    <col min="16" max="16" width="9.6640625" style="1290" bestFit="1" customWidth="1"/>
    <col min="17" max="17" width="7.33203125" style="1290" bestFit="1" customWidth="1"/>
    <col min="18" max="18" width="8.6640625" style="1290" bestFit="1" customWidth="1"/>
    <col min="19" max="19" width="9.109375" style="1290" bestFit="1" customWidth="1"/>
    <col min="20" max="20" width="25.5546875" bestFit="1" customWidth="1"/>
    <col min="21" max="21" width="41.109375" bestFit="1" customWidth="1"/>
    <col min="22" max="22" width="39.44140625" bestFit="1" customWidth="1"/>
  </cols>
  <sheetData>
    <row r="1" spans="1:23" ht="28.8" x14ac:dyDescent="0.3">
      <c r="A1" t="s">
        <v>745</v>
      </c>
      <c r="B1" t="s">
        <v>308</v>
      </c>
      <c r="C1" t="s">
        <v>309</v>
      </c>
      <c r="D1" t="s">
        <v>310</v>
      </c>
      <c r="E1" t="s">
        <v>746</v>
      </c>
      <c r="F1" t="s">
        <v>747</v>
      </c>
      <c r="G1" s="1291" t="s">
        <v>748</v>
      </c>
      <c r="H1" s="1291" t="s">
        <v>338</v>
      </c>
      <c r="I1" s="1291" t="s">
        <v>749</v>
      </c>
      <c r="J1" s="1291" t="s">
        <v>750</v>
      </c>
      <c r="K1" s="1291" t="s">
        <v>751</v>
      </c>
      <c r="L1" s="1291" t="s">
        <v>752</v>
      </c>
      <c r="M1" s="1291" t="s">
        <v>89</v>
      </c>
      <c r="N1" s="1291" t="s">
        <v>141</v>
      </c>
      <c r="O1" s="1291" t="s">
        <v>753</v>
      </c>
      <c r="P1" s="1291" t="s">
        <v>754</v>
      </c>
      <c r="Q1" s="1291" t="s">
        <v>9</v>
      </c>
      <c r="R1" s="1291" t="s">
        <v>43</v>
      </c>
      <c r="S1" s="1291" t="s">
        <v>755</v>
      </c>
    </row>
    <row r="2" spans="1:23" x14ac:dyDescent="0.3">
      <c r="A2" t="s">
        <v>756</v>
      </c>
      <c r="B2" t="s">
        <v>332</v>
      </c>
      <c r="C2" t="s">
        <v>333</v>
      </c>
      <c r="D2" t="s">
        <v>319</v>
      </c>
      <c r="E2" t="s">
        <v>757</v>
      </c>
      <c r="F2">
        <v>15089</v>
      </c>
      <c r="G2" s="1290" t="s">
        <v>321</v>
      </c>
      <c r="L2" s="1290" t="s">
        <v>321</v>
      </c>
      <c r="M2" s="1290" t="s">
        <v>321</v>
      </c>
      <c r="N2" s="1290" t="s">
        <v>758</v>
      </c>
      <c r="O2" s="1290" t="s">
        <v>758</v>
      </c>
      <c r="R2" s="1290" t="s">
        <v>321</v>
      </c>
      <c r="S2" s="1290" t="s">
        <v>758</v>
      </c>
    </row>
    <row r="3" spans="1:23" x14ac:dyDescent="0.3">
      <c r="A3" t="s">
        <v>756</v>
      </c>
      <c r="B3" t="s">
        <v>333</v>
      </c>
      <c r="C3" t="s">
        <v>333</v>
      </c>
      <c r="D3" t="s">
        <v>319</v>
      </c>
      <c r="E3" t="s">
        <v>629</v>
      </c>
      <c r="F3">
        <v>42252</v>
      </c>
      <c r="I3" s="1290" t="s">
        <v>321</v>
      </c>
      <c r="L3" s="1290" t="s">
        <v>321</v>
      </c>
      <c r="M3" s="1290" t="s">
        <v>321</v>
      </c>
      <c r="N3" s="1290" t="s">
        <v>758</v>
      </c>
      <c r="O3" s="1290" t="s">
        <v>758</v>
      </c>
      <c r="R3" s="1290" t="s">
        <v>321</v>
      </c>
      <c r="S3" s="1290" t="s">
        <v>321</v>
      </c>
    </row>
    <row r="4" spans="1:23" x14ac:dyDescent="0.3">
      <c r="A4" t="s">
        <v>756</v>
      </c>
      <c r="B4" t="s">
        <v>334</v>
      </c>
      <c r="C4" t="s">
        <v>333</v>
      </c>
      <c r="D4" t="s">
        <v>319</v>
      </c>
      <c r="E4" t="s">
        <v>759</v>
      </c>
      <c r="F4">
        <v>4244</v>
      </c>
      <c r="G4" s="1290" t="s">
        <v>321</v>
      </c>
      <c r="L4" s="1290" t="s">
        <v>321</v>
      </c>
      <c r="M4" s="1290" t="s">
        <v>321</v>
      </c>
      <c r="N4" s="1290" t="s">
        <v>758</v>
      </c>
      <c r="O4" s="1290" t="s">
        <v>758</v>
      </c>
      <c r="R4" s="1290" t="s">
        <v>321</v>
      </c>
      <c r="S4" s="1290" t="s">
        <v>758</v>
      </c>
      <c r="T4" s="79" t="s">
        <v>4</v>
      </c>
      <c r="U4" s="80" t="s">
        <v>322</v>
      </c>
      <c r="V4" s="80" t="s">
        <v>323</v>
      </c>
    </row>
    <row r="5" spans="1:23" x14ac:dyDescent="0.3">
      <c r="A5" t="s">
        <v>756</v>
      </c>
      <c r="B5" t="s">
        <v>45</v>
      </c>
      <c r="C5" t="s">
        <v>333</v>
      </c>
      <c r="D5" t="s">
        <v>319</v>
      </c>
      <c r="E5" t="s">
        <v>630</v>
      </c>
      <c r="F5">
        <v>14192</v>
      </c>
      <c r="I5" s="1290" t="s">
        <v>321</v>
      </c>
      <c r="L5" s="1290" t="s">
        <v>321</v>
      </c>
      <c r="M5" s="1290" t="s">
        <v>321</v>
      </c>
      <c r="N5" s="1290" t="s">
        <v>758</v>
      </c>
      <c r="O5" s="1290" t="s">
        <v>758</v>
      </c>
      <c r="R5" s="1290" t="s">
        <v>321</v>
      </c>
      <c r="S5" s="1290" t="s">
        <v>321</v>
      </c>
      <c r="T5" t="s">
        <v>89</v>
      </c>
      <c r="V5" s="78">
        <f>SUMIFS($F$2:$F$430,$M$2:$M$430,"Y")-SUMIFS($F$2:$F$430,$M$2:$M$430,"Y",$A$2:$A$430,"County")-SUMIFS($F$2:$F$430,$M$2:$M$430,"Y",$G$2:$G$430,"Y")</f>
        <v>1662760</v>
      </c>
      <c r="W5" s="78"/>
    </row>
    <row r="6" spans="1:23" x14ac:dyDescent="0.3">
      <c r="A6" t="s">
        <v>756</v>
      </c>
      <c r="B6" t="s">
        <v>381</v>
      </c>
      <c r="C6" t="s">
        <v>333</v>
      </c>
      <c r="D6" t="s">
        <v>319</v>
      </c>
      <c r="E6" t="s">
        <v>631</v>
      </c>
      <c r="F6">
        <v>6955</v>
      </c>
      <c r="I6" s="1290" t="s">
        <v>321</v>
      </c>
      <c r="L6" s="1290" t="s">
        <v>321</v>
      </c>
      <c r="M6" s="1290" t="s">
        <v>321</v>
      </c>
      <c r="N6" s="1290" t="s">
        <v>758</v>
      </c>
      <c r="O6" s="1290" t="s">
        <v>758</v>
      </c>
      <c r="R6" s="1290" t="s">
        <v>321</v>
      </c>
      <c r="S6" s="1290" t="s">
        <v>321</v>
      </c>
      <c r="T6" t="s">
        <v>141</v>
      </c>
      <c r="V6" s="78">
        <f>SUMIFS($F$2:$F$430,$N$2:$N$430,"Y")-SUMIFS($F$2:$F$430,$N$2:$N$430,"Y",$A$2:$A$430,"County of")-SUMIFS($F$2:$F$430,$N$2:$N$430,"Y",$G$2:$G$430,"Y")</f>
        <v>797681</v>
      </c>
      <c r="W6" s="78"/>
    </row>
    <row r="7" spans="1:23" x14ac:dyDescent="0.3">
      <c r="A7" t="s">
        <v>756</v>
      </c>
      <c r="B7" t="s">
        <v>356</v>
      </c>
      <c r="C7" t="s">
        <v>333</v>
      </c>
      <c r="D7" t="s">
        <v>319</v>
      </c>
      <c r="E7" t="s">
        <v>760</v>
      </c>
      <c r="F7">
        <v>9291</v>
      </c>
      <c r="G7" s="1290" t="s">
        <v>321</v>
      </c>
      <c r="I7" s="1290" t="s">
        <v>321</v>
      </c>
      <c r="L7" s="1290" t="s">
        <v>321</v>
      </c>
      <c r="M7" s="1290" t="s">
        <v>321</v>
      </c>
      <c r="N7" s="1290" t="s">
        <v>758</v>
      </c>
      <c r="O7" s="1290" t="s">
        <v>758</v>
      </c>
      <c r="R7" s="1290" t="s">
        <v>321</v>
      </c>
      <c r="S7" s="1290" t="s">
        <v>758</v>
      </c>
      <c r="T7" t="s">
        <v>145</v>
      </c>
      <c r="V7" s="78">
        <f>SUMIFS($F$2:$F$430,$Q$2:$Q$430,"Y")-SUMIFS($F$2:$F$430,$Q$2:$Q$430,"Y",$A$2:$A$430,"County")</f>
        <v>1326780</v>
      </c>
      <c r="W7" s="78"/>
    </row>
    <row r="8" spans="1:23" x14ac:dyDescent="0.3">
      <c r="A8" t="s">
        <v>309</v>
      </c>
      <c r="B8" t="s">
        <v>333</v>
      </c>
      <c r="C8" t="s">
        <v>333</v>
      </c>
      <c r="D8" t="s">
        <v>309</v>
      </c>
      <c r="E8" t="s">
        <v>628</v>
      </c>
      <c r="F8">
        <v>216812</v>
      </c>
      <c r="H8" s="1290" t="s">
        <v>321</v>
      </c>
      <c r="L8" s="1290" t="s">
        <v>321</v>
      </c>
      <c r="M8" s="1290" t="s">
        <v>321</v>
      </c>
      <c r="N8" s="1290" t="s">
        <v>758</v>
      </c>
      <c r="P8" s="1290" t="s">
        <v>321</v>
      </c>
      <c r="R8" s="1290" t="s">
        <v>321</v>
      </c>
      <c r="S8" s="1290" t="s">
        <v>321</v>
      </c>
      <c r="T8" t="s">
        <v>189</v>
      </c>
      <c r="V8" s="78">
        <f>SUMIFS($F$2:$F$430,$P$2:$P$430,"Y")-SUMIFS($F$2:$F$430,$P$2:$P$430,"Y",$G$2:$G$430,"Y")</f>
        <v>2048449</v>
      </c>
      <c r="W8" s="78"/>
    </row>
    <row r="9" spans="1:23" x14ac:dyDescent="0.3">
      <c r="A9"/>
      <c r="B9" t="s">
        <v>383</v>
      </c>
      <c r="C9" t="s">
        <v>333</v>
      </c>
      <c r="D9" t="s">
        <v>367</v>
      </c>
      <c r="E9" t="s">
        <v>761</v>
      </c>
      <c r="F9">
        <v>4641</v>
      </c>
      <c r="M9" s="1290" t="s">
        <v>321</v>
      </c>
      <c r="N9" s="1290" t="s">
        <v>758</v>
      </c>
      <c r="O9" s="1290" t="s">
        <v>758</v>
      </c>
      <c r="R9" s="1290" t="s">
        <v>321</v>
      </c>
      <c r="S9" s="1290" t="s">
        <v>321</v>
      </c>
      <c r="T9" t="s">
        <v>331</v>
      </c>
      <c r="V9" s="78">
        <f>SUMIFS($F$2:$F$430,$P$2:$P$430,"Y")-SUMIFS($F$2:$F$430,$P$2:$P$430,"Y",$G$2:$G$430,"Y")+VLOOKUP("Knox_Knox_County",$E$2:$F$430,2,FALSE)</f>
        <v>2111171</v>
      </c>
      <c r="W9" s="78"/>
    </row>
    <row r="10" spans="1:23" x14ac:dyDescent="0.3">
      <c r="A10"/>
      <c r="B10" t="s">
        <v>384</v>
      </c>
      <c r="C10" t="s">
        <v>333</v>
      </c>
      <c r="D10" t="s">
        <v>367</v>
      </c>
      <c r="E10" t="s">
        <v>762</v>
      </c>
      <c r="F10">
        <v>7930</v>
      </c>
      <c r="M10" s="1290" t="s">
        <v>321</v>
      </c>
      <c r="N10" s="1290" t="s">
        <v>758</v>
      </c>
      <c r="O10" s="1290" t="s">
        <v>758</v>
      </c>
      <c r="R10" s="1290" t="s">
        <v>321</v>
      </c>
      <c r="S10" s="1290" t="s">
        <v>321</v>
      </c>
      <c r="T10" t="s">
        <v>134</v>
      </c>
      <c r="V10" s="78">
        <f>SUMIFS($F$2:$F$430,$L$2:$L$430,"Y")-SUMIFS($F$2:$F$430,$L$2:$L$430,"Y",$A$2:$A$430,"County")-SUMIFS($F$2:$F$430,$L$2:$L$430,"Y",$G$2:$G$430,"Y")</f>
        <v>1690632</v>
      </c>
      <c r="W10" s="78"/>
    </row>
    <row r="11" spans="1:23" x14ac:dyDescent="0.3">
      <c r="A11"/>
      <c r="B11" t="s">
        <v>385</v>
      </c>
      <c r="C11" t="s">
        <v>333</v>
      </c>
      <c r="D11" t="s">
        <v>367</v>
      </c>
      <c r="E11" t="s">
        <v>763</v>
      </c>
      <c r="F11">
        <v>1406</v>
      </c>
      <c r="M11" s="1290" t="s">
        <v>321</v>
      </c>
      <c r="N11" s="1290" t="s">
        <v>758</v>
      </c>
      <c r="O11" s="1290" t="s">
        <v>758</v>
      </c>
      <c r="R11" s="1290" t="s">
        <v>321</v>
      </c>
      <c r="S11" s="1290" t="s">
        <v>321</v>
      </c>
      <c r="T11" t="s">
        <v>160</v>
      </c>
      <c r="V11" s="78">
        <f>SUMIFS($F$2:$F$430,$L$2:$L$430,"Y",$C$2:$C$430,"Franklin")-SUMIFS($F$2:$F$430,$L$2:$L$430,"Y",$C$2:$C$430,"Franklin",$A$2:$A$430,"County")</f>
        <v>1306865</v>
      </c>
      <c r="W11" s="78"/>
    </row>
    <row r="12" spans="1:23" x14ac:dyDescent="0.3">
      <c r="A12"/>
      <c r="B12" t="s">
        <v>386</v>
      </c>
      <c r="C12" t="s">
        <v>333</v>
      </c>
      <c r="D12" t="s">
        <v>367</v>
      </c>
      <c r="E12" t="s">
        <v>764</v>
      </c>
      <c r="F12">
        <v>11117</v>
      </c>
      <c r="M12" s="1290" t="s">
        <v>321</v>
      </c>
      <c r="N12" s="1290" t="s">
        <v>758</v>
      </c>
      <c r="O12" s="1290" t="s">
        <v>758</v>
      </c>
      <c r="R12" s="1290" t="s">
        <v>321</v>
      </c>
      <c r="S12" s="1290" t="s">
        <v>321</v>
      </c>
      <c r="T12" t="s">
        <v>163</v>
      </c>
      <c r="V12" s="78">
        <f>SUMIFS($F$2:$F$430,$L$2:$L$430,"Y",C2:C430,"Delaware")-SUMIFS($F$2:$F$430,$L$2:$L$430,"Y",$C$2:$C$430,"Delaware",$A$2:$A$430,"County")</f>
        <v>93868</v>
      </c>
      <c r="W12" s="78"/>
    </row>
    <row r="13" spans="1:23" x14ac:dyDescent="0.3">
      <c r="A13"/>
      <c r="B13" t="s">
        <v>333</v>
      </c>
      <c r="C13" t="s">
        <v>333</v>
      </c>
      <c r="D13" t="s">
        <v>367</v>
      </c>
      <c r="E13" t="s">
        <v>765</v>
      </c>
      <c r="F13">
        <v>2133</v>
      </c>
      <c r="M13" s="1290" t="s">
        <v>321</v>
      </c>
      <c r="N13" s="1290" t="s">
        <v>758</v>
      </c>
      <c r="O13" s="1290" t="s">
        <v>758</v>
      </c>
      <c r="R13" s="1290" t="s">
        <v>321</v>
      </c>
      <c r="S13" s="1290" t="s">
        <v>321</v>
      </c>
      <c r="T13" t="s">
        <v>206</v>
      </c>
      <c r="V13" s="78">
        <f>U23+U24+U26+U30+U31+U32+U33+U35+U37</f>
        <v>2015389</v>
      </c>
      <c r="W13" s="78"/>
    </row>
    <row r="14" spans="1:23" x14ac:dyDescent="0.3">
      <c r="A14"/>
      <c r="B14" t="s">
        <v>387</v>
      </c>
      <c r="C14" t="s">
        <v>333</v>
      </c>
      <c r="D14" t="s">
        <v>367</v>
      </c>
      <c r="E14" t="s">
        <v>766</v>
      </c>
      <c r="F14">
        <v>24784</v>
      </c>
      <c r="M14" s="1290" t="s">
        <v>321</v>
      </c>
      <c r="N14" s="1290" t="s">
        <v>758</v>
      </c>
      <c r="O14" s="1290" t="s">
        <v>758</v>
      </c>
      <c r="R14" s="1290" t="s">
        <v>321</v>
      </c>
      <c r="S14" s="1290" t="s">
        <v>321</v>
      </c>
    </row>
    <row r="15" spans="1:23" x14ac:dyDescent="0.3">
      <c r="A15"/>
      <c r="B15" t="s">
        <v>388</v>
      </c>
      <c r="C15" t="s">
        <v>333</v>
      </c>
      <c r="D15" t="s">
        <v>367</v>
      </c>
      <c r="E15" t="s">
        <v>767</v>
      </c>
      <c r="F15">
        <v>4588</v>
      </c>
      <c r="M15" s="1290" t="s">
        <v>321</v>
      </c>
      <c r="N15" s="1290" t="s">
        <v>758</v>
      </c>
      <c r="O15" s="1290" t="s">
        <v>758</v>
      </c>
      <c r="R15" s="1290" t="s">
        <v>321</v>
      </c>
      <c r="S15" s="1290" t="s">
        <v>321</v>
      </c>
      <c r="T15" s="1243"/>
    </row>
    <row r="16" spans="1:23" x14ac:dyDescent="0.3">
      <c r="A16"/>
      <c r="B16" t="s">
        <v>389</v>
      </c>
      <c r="C16" t="s">
        <v>333</v>
      </c>
      <c r="D16" t="s">
        <v>367</v>
      </c>
      <c r="E16" t="s">
        <v>768</v>
      </c>
      <c r="F16">
        <v>2365</v>
      </c>
      <c r="M16" s="1290" t="s">
        <v>321</v>
      </c>
      <c r="N16" s="1290" t="s">
        <v>758</v>
      </c>
      <c r="O16" s="1290" t="s">
        <v>758</v>
      </c>
      <c r="R16" s="1290" t="s">
        <v>321</v>
      </c>
      <c r="S16" s="1290" t="s">
        <v>321</v>
      </c>
      <c r="T16" s="1243"/>
    </row>
    <row r="17" spans="1:22" x14ac:dyDescent="0.3">
      <c r="A17"/>
      <c r="B17" t="s">
        <v>46</v>
      </c>
      <c r="C17" t="s">
        <v>333</v>
      </c>
      <c r="D17" t="s">
        <v>367</v>
      </c>
      <c r="E17" t="s">
        <v>769</v>
      </c>
      <c r="F17">
        <v>18418</v>
      </c>
      <c r="M17" s="1290" t="s">
        <v>321</v>
      </c>
      <c r="N17" s="1290" t="s">
        <v>758</v>
      </c>
      <c r="O17" s="1290" t="s">
        <v>758</v>
      </c>
      <c r="R17" s="1290" t="s">
        <v>321</v>
      </c>
      <c r="S17" s="1290" t="s">
        <v>321</v>
      </c>
      <c r="T17" s="1243"/>
    </row>
    <row r="18" spans="1:22" x14ac:dyDescent="0.3">
      <c r="A18"/>
      <c r="B18" t="s">
        <v>390</v>
      </c>
      <c r="C18" t="s">
        <v>333</v>
      </c>
      <c r="D18" t="s">
        <v>367</v>
      </c>
      <c r="E18" t="s">
        <v>770</v>
      </c>
      <c r="F18">
        <v>294</v>
      </c>
      <c r="M18" s="1290" t="s">
        <v>321</v>
      </c>
      <c r="N18" s="1290" t="s">
        <v>758</v>
      </c>
      <c r="O18" s="1290" t="s">
        <v>758</v>
      </c>
      <c r="R18" s="1290" t="s">
        <v>321</v>
      </c>
      <c r="S18" s="1290" t="s">
        <v>321</v>
      </c>
      <c r="T18" s="1243"/>
    </row>
    <row r="19" spans="1:22" x14ac:dyDescent="0.3">
      <c r="A19"/>
      <c r="B19" t="s">
        <v>391</v>
      </c>
      <c r="C19" t="s">
        <v>333</v>
      </c>
      <c r="D19" t="s">
        <v>367</v>
      </c>
      <c r="E19" t="s">
        <v>771</v>
      </c>
      <c r="F19">
        <v>30546</v>
      </c>
      <c r="M19" s="1290" t="s">
        <v>321</v>
      </c>
      <c r="N19" s="1290" t="s">
        <v>758</v>
      </c>
      <c r="O19" s="1290" t="s">
        <v>758</v>
      </c>
      <c r="R19" s="1290" t="s">
        <v>321</v>
      </c>
      <c r="S19" s="1290" t="s">
        <v>321</v>
      </c>
      <c r="T19" s="1243"/>
    </row>
    <row r="20" spans="1:22" x14ac:dyDescent="0.3">
      <c r="A20"/>
      <c r="B20" t="s">
        <v>392</v>
      </c>
      <c r="C20" t="s">
        <v>333</v>
      </c>
      <c r="D20" t="s">
        <v>367</v>
      </c>
      <c r="E20" t="s">
        <v>772</v>
      </c>
      <c r="F20">
        <v>948</v>
      </c>
      <c r="M20" s="1290" t="s">
        <v>321</v>
      </c>
      <c r="N20" s="1290" t="s">
        <v>758</v>
      </c>
      <c r="O20" s="1290" t="s">
        <v>758</v>
      </c>
      <c r="R20" s="1290" t="s">
        <v>321</v>
      </c>
      <c r="S20" s="1290" t="s">
        <v>321</v>
      </c>
      <c r="T20" s="1243"/>
    </row>
    <row r="21" spans="1:22" x14ac:dyDescent="0.3">
      <c r="A21"/>
      <c r="B21" t="s">
        <v>393</v>
      </c>
      <c r="C21" t="s">
        <v>333</v>
      </c>
      <c r="D21" t="s">
        <v>367</v>
      </c>
      <c r="E21" t="s">
        <v>773</v>
      </c>
      <c r="F21">
        <v>2190</v>
      </c>
      <c r="M21" s="1290" t="s">
        <v>321</v>
      </c>
      <c r="N21" s="1290" t="s">
        <v>758</v>
      </c>
      <c r="O21" s="1290" t="s">
        <v>758</v>
      </c>
      <c r="R21" s="1290" t="s">
        <v>321</v>
      </c>
      <c r="S21" s="1290" t="s">
        <v>321</v>
      </c>
      <c r="T21" t="s">
        <v>336</v>
      </c>
      <c r="U21" s="78"/>
      <c r="V21" s="78"/>
    </row>
    <row r="22" spans="1:22" x14ac:dyDescent="0.3">
      <c r="A22"/>
      <c r="B22" t="s">
        <v>394</v>
      </c>
      <c r="C22" t="s">
        <v>333</v>
      </c>
      <c r="D22" t="s">
        <v>367</v>
      </c>
      <c r="E22" t="s">
        <v>774</v>
      </c>
      <c r="F22">
        <v>1568</v>
      </c>
      <c r="M22" s="1290" t="s">
        <v>321</v>
      </c>
      <c r="N22" s="1290" t="s">
        <v>758</v>
      </c>
      <c r="O22" s="1290" t="s">
        <v>758</v>
      </c>
      <c r="R22" s="1290" t="s">
        <v>321</v>
      </c>
      <c r="S22" s="1290" t="s">
        <v>321</v>
      </c>
      <c r="T22" t="s">
        <v>337</v>
      </c>
      <c r="U22" s="78" t="s">
        <v>326</v>
      </c>
      <c r="V22" t="s">
        <v>338</v>
      </c>
    </row>
    <row r="23" spans="1:22" x14ac:dyDescent="0.3">
      <c r="A23"/>
      <c r="B23" t="s">
        <v>395</v>
      </c>
      <c r="C23" t="s">
        <v>333</v>
      </c>
      <c r="D23" t="s">
        <v>367</v>
      </c>
      <c r="E23" t="s">
        <v>775</v>
      </c>
      <c r="F23">
        <v>2657</v>
      </c>
      <c r="M23" s="1290" t="s">
        <v>321</v>
      </c>
      <c r="N23" s="1290" t="s">
        <v>758</v>
      </c>
      <c r="O23" s="1290" t="s">
        <v>758</v>
      </c>
      <c r="R23" s="1290" t="s">
        <v>321</v>
      </c>
      <c r="S23" s="1290" t="s">
        <v>321</v>
      </c>
      <c r="T23" s="89" t="s">
        <v>628</v>
      </c>
      <c r="U23" s="90">
        <f>VLOOKUP(T23,$E$2:$F$430,2,FALSE)</f>
        <v>216812</v>
      </c>
      <c r="V23" s="90" t="s">
        <v>321</v>
      </c>
    </row>
    <row r="24" spans="1:22" x14ac:dyDescent="0.3">
      <c r="A24"/>
      <c r="B24" t="s">
        <v>396</v>
      </c>
      <c r="C24" t="s">
        <v>333</v>
      </c>
      <c r="D24" t="s">
        <v>367</v>
      </c>
      <c r="E24" t="s">
        <v>776</v>
      </c>
      <c r="F24">
        <v>661</v>
      </c>
      <c r="M24" s="1290" t="s">
        <v>321</v>
      </c>
      <c r="N24" s="1290" t="s">
        <v>758</v>
      </c>
      <c r="O24" s="1290" t="s">
        <v>758</v>
      </c>
      <c r="R24" s="1290" t="s">
        <v>321</v>
      </c>
      <c r="S24" s="1290" t="s">
        <v>321</v>
      </c>
      <c r="T24" s="89" t="s">
        <v>634</v>
      </c>
      <c r="U24" s="90">
        <f t="shared" ref="U24:U37" si="0">VLOOKUP(T24,$E$2:$F$430,2,FALSE)</f>
        <v>160201</v>
      </c>
      <c r="V24" s="90" t="s">
        <v>321</v>
      </c>
    </row>
    <row r="25" spans="1:22" x14ac:dyDescent="0.3">
      <c r="A25"/>
      <c r="B25" t="s">
        <v>397</v>
      </c>
      <c r="C25" t="s">
        <v>333</v>
      </c>
      <c r="D25" t="s">
        <v>367</v>
      </c>
      <c r="E25" t="s">
        <v>777</v>
      </c>
      <c r="F25">
        <v>2279</v>
      </c>
      <c r="M25" s="1290" t="s">
        <v>321</v>
      </c>
      <c r="N25" s="1290" t="s">
        <v>758</v>
      </c>
      <c r="O25" s="1290" t="s">
        <v>758</v>
      </c>
      <c r="R25" s="1290" t="s">
        <v>321</v>
      </c>
      <c r="S25" s="1290" t="s">
        <v>321</v>
      </c>
      <c r="T25" s="89" t="s">
        <v>778</v>
      </c>
      <c r="U25" s="90">
        <f t="shared" si="0"/>
        <v>28995</v>
      </c>
      <c r="V25" s="90" t="s">
        <v>342</v>
      </c>
    </row>
    <row r="26" spans="1:22" x14ac:dyDescent="0.3">
      <c r="A26"/>
      <c r="B26" t="s">
        <v>398</v>
      </c>
      <c r="C26" t="s">
        <v>333</v>
      </c>
      <c r="D26" t="s">
        <v>367</v>
      </c>
      <c r="E26" t="s">
        <v>779</v>
      </c>
      <c r="F26">
        <v>2096</v>
      </c>
      <c r="M26" s="1290" t="s">
        <v>321</v>
      </c>
      <c r="N26" s="1290" t="s">
        <v>758</v>
      </c>
      <c r="O26" s="1290" t="s">
        <v>758</v>
      </c>
      <c r="R26" s="1290" t="s">
        <v>321</v>
      </c>
      <c r="S26" s="1290" t="s">
        <v>321</v>
      </c>
      <c r="T26" s="89" t="s">
        <v>593</v>
      </c>
      <c r="U26" s="90">
        <f>VLOOKUP(T26,$E$2:$F$430,2,FALSE)</f>
        <v>1326780</v>
      </c>
      <c r="V26" s="90" t="s">
        <v>321</v>
      </c>
    </row>
    <row r="27" spans="1:22" x14ac:dyDescent="0.3">
      <c r="A27" t="s">
        <v>780</v>
      </c>
      <c r="B27" t="s">
        <v>377</v>
      </c>
      <c r="C27" t="s">
        <v>333</v>
      </c>
      <c r="D27" t="s">
        <v>359</v>
      </c>
      <c r="E27" t="s">
        <v>781</v>
      </c>
      <c r="F27">
        <v>1193</v>
      </c>
      <c r="M27" s="1290" t="s">
        <v>321</v>
      </c>
      <c r="N27" s="1290" t="s">
        <v>758</v>
      </c>
      <c r="O27" s="1290" t="s">
        <v>758</v>
      </c>
      <c r="R27" s="1290" t="s">
        <v>321</v>
      </c>
      <c r="S27" s="1290" t="s">
        <v>321</v>
      </c>
      <c r="T27" s="89" t="s">
        <v>639</v>
      </c>
      <c r="U27" s="90">
        <f t="shared" si="0"/>
        <v>27908</v>
      </c>
      <c r="V27" s="90" t="s">
        <v>321</v>
      </c>
    </row>
    <row r="28" spans="1:22" x14ac:dyDescent="0.3">
      <c r="A28" t="s">
        <v>780</v>
      </c>
      <c r="B28" t="s">
        <v>378</v>
      </c>
      <c r="C28" t="s">
        <v>333</v>
      </c>
      <c r="D28" t="s">
        <v>359</v>
      </c>
      <c r="E28" t="s">
        <v>632</v>
      </c>
      <c r="F28">
        <v>1014</v>
      </c>
      <c r="J28" s="1290" t="s">
        <v>321</v>
      </c>
      <c r="L28" s="1290" t="s">
        <v>321</v>
      </c>
      <c r="M28" s="1290" t="s">
        <v>321</v>
      </c>
      <c r="N28" s="1290" t="s">
        <v>758</v>
      </c>
      <c r="O28" s="1290" t="s">
        <v>758</v>
      </c>
      <c r="R28" s="1290" t="s">
        <v>321</v>
      </c>
      <c r="S28" s="1290" t="s">
        <v>321</v>
      </c>
      <c r="T28" s="89" t="s">
        <v>650</v>
      </c>
      <c r="U28" s="90">
        <f t="shared" si="0"/>
        <v>62722</v>
      </c>
      <c r="V28" s="90" t="s">
        <v>321</v>
      </c>
    </row>
    <row r="29" spans="1:22" x14ac:dyDescent="0.3">
      <c r="A29" t="s">
        <v>780</v>
      </c>
      <c r="B29" t="s">
        <v>379</v>
      </c>
      <c r="C29" t="s">
        <v>333</v>
      </c>
      <c r="D29" t="s">
        <v>359</v>
      </c>
      <c r="E29" t="s">
        <v>782</v>
      </c>
      <c r="F29">
        <v>1130</v>
      </c>
      <c r="M29" s="1290" t="s">
        <v>321</v>
      </c>
      <c r="N29" s="1290" t="s">
        <v>758</v>
      </c>
      <c r="O29" s="1290" t="s">
        <v>758</v>
      </c>
      <c r="R29" s="1290" t="s">
        <v>321</v>
      </c>
      <c r="S29" s="1290" t="s">
        <v>321</v>
      </c>
      <c r="T29" s="89" t="s">
        <v>640</v>
      </c>
      <c r="U29" s="90">
        <f t="shared" si="0"/>
        <v>179029</v>
      </c>
      <c r="V29" s="90" t="s">
        <v>342</v>
      </c>
    </row>
    <row r="30" spans="1:22" x14ac:dyDescent="0.3">
      <c r="A30" t="s">
        <v>780</v>
      </c>
      <c r="B30" t="s">
        <v>380</v>
      </c>
      <c r="C30" t="s">
        <v>333</v>
      </c>
      <c r="D30" t="s">
        <v>359</v>
      </c>
      <c r="E30" t="s">
        <v>633</v>
      </c>
      <c r="F30">
        <v>831</v>
      </c>
      <c r="J30" s="1290" t="s">
        <v>321</v>
      </c>
      <c r="L30" s="1290" t="s">
        <v>321</v>
      </c>
      <c r="M30" s="1290" t="s">
        <v>321</v>
      </c>
      <c r="N30" s="1290" t="s">
        <v>758</v>
      </c>
      <c r="O30" s="1290" t="s">
        <v>758</v>
      </c>
      <c r="R30" s="1290" t="s">
        <v>321</v>
      </c>
      <c r="S30" s="1290" t="s">
        <v>321</v>
      </c>
      <c r="T30" s="89" t="s">
        <v>648</v>
      </c>
      <c r="U30" s="90">
        <f t="shared" si="0"/>
        <v>45897</v>
      </c>
      <c r="V30" s="90" t="s">
        <v>321</v>
      </c>
    </row>
    <row r="31" spans="1:22" x14ac:dyDescent="0.3">
      <c r="A31" t="s">
        <v>756</v>
      </c>
      <c r="B31" t="s">
        <v>324</v>
      </c>
      <c r="C31" t="s">
        <v>325</v>
      </c>
      <c r="D31" t="s">
        <v>319</v>
      </c>
      <c r="E31" t="s">
        <v>783</v>
      </c>
      <c r="F31">
        <v>1987</v>
      </c>
      <c r="G31" s="1290" t="s">
        <v>321</v>
      </c>
      <c r="L31" s="1290" t="s">
        <v>321</v>
      </c>
      <c r="M31" s="1290" t="s">
        <v>321</v>
      </c>
      <c r="N31" s="1290" t="s">
        <v>321</v>
      </c>
      <c r="O31" s="1290" t="s">
        <v>321</v>
      </c>
      <c r="S31" s="1290" t="s">
        <v>758</v>
      </c>
      <c r="T31" s="89" t="s">
        <v>653</v>
      </c>
      <c r="U31" s="90">
        <f t="shared" si="0"/>
        <v>43608</v>
      </c>
      <c r="V31" s="90" t="s">
        <v>342</v>
      </c>
    </row>
    <row r="32" spans="1:22" x14ac:dyDescent="0.3">
      <c r="A32" t="s">
        <v>756</v>
      </c>
      <c r="B32" t="s">
        <v>332</v>
      </c>
      <c r="C32" t="s">
        <v>325</v>
      </c>
      <c r="D32" t="s">
        <v>319</v>
      </c>
      <c r="E32" t="s">
        <v>784</v>
      </c>
      <c r="F32">
        <v>10870</v>
      </c>
      <c r="G32" s="1290" t="s">
        <v>321</v>
      </c>
      <c r="L32" s="1290" t="s">
        <v>321</v>
      </c>
      <c r="M32" s="1290" t="s">
        <v>321</v>
      </c>
      <c r="N32" s="1290" t="s">
        <v>321</v>
      </c>
      <c r="O32" s="1290" t="s">
        <v>321</v>
      </c>
      <c r="S32" s="1290" t="s">
        <v>758</v>
      </c>
      <c r="T32" s="89" t="s">
        <v>785</v>
      </c>
      <c r="U32" s="90">
        <f t="shared" si="0"/>
        <v>65112</v>
      </c>
      <c r="V32" s="90" t="s">
        <v>342</v>
      </c>
    </row>
    <row r="33" spans="1:22" x14ac:dyDescent="0.3">
      <c r="A33" t="s">
        <v>756</v>
      </c>
      <c r="B33" t="s">
        <v>51</v>
      </c>
      <c r="C33" t="s">
        <v>325</v>
      </c>
      <c r="D33" t="s">
        <v>319</v>
      </c>
      <c r="E33" t="s">
        <v>635</v>
      </c>
      <c r="F33">
        <v>40813</v>
      </c>
      <c r="I33" s="1290" t="s">
        <v>321</v>
      </c>
      <c r="L33" s="1290" t="s">
        <v>321</v>
      </c>
      <c r="M33" s="1290" t="s">
        <v>758</v>
      </c>
      <c r="N33" s="1290" t="s">
        <v>321</v>
      </c>
      <c r="S33" s="1290" t="s">
        <v>321</v>
      </c>
      <c r="T33" s="89" t="s">
        <v>655</v>
      </c>
      <c r="U33" s="90">
        <f t="shared" si="0"/>
        <v>34960</v>
      </c>
      <c r="V33" s="90" t="s">
        <v>321</v>
      </c>
    </row>
    <row r="34" spans="1:22" x14ac:dyDescent="0.3">
      <c r="A34" t="s">
        <v>756</v>
      </c>
      <c r="B34" t="s">
        <v>350</v>
      </c>
      <c r="C34" t="s">
        <v>325</v>
      </c>
      <c r="D34" t="s">
        <v>319</v>
      </c>
      <c r="E34" t="s">
        <v>786</v>
      </c>
      <c r="F34">
        <v>23301</v>
      </c>
      <c r="G34" s="1290" t="s">
        <v>321</v>
      </c>
      <c r="I34" s="1290" t="s">
        <v>321</v>
      </c>
      <c r="L34" s="1290" t="s">
        <v>321</v>
      </c>
      <c r="M34" s="1290" t="s">
        <v>321</v>
      </c>
      <c r="N34" s="1290" t="s">
        <v>321</v>
      </c>
      <c r="O34" s="1290" t="s">
        <v>321</v>
      </c>
      <c r="S34" s="1290" t="s">
        <v>758</v>
      </c>
      <c r="T34" s="89" t="s">
        <v>664</v>
      </c>
      <c r="U34" s="90">
        <f t="shared" si="0"/>
        <v>35460</v>
      </c>
      <c r="V34" s="90" t="s">
        <v>321</v>
      </c>
    </row>
    <row r="35" spans="1:22" x14ac:dyDescent="0.3">
      <c r="A35" t="s">
        <v>756</v>
      </c>
      <c r="B35" t="s">
        <v>353</v>
      </c>
      <c r="C35" t="s">
        <v>325</v>
      </c>
      <c r="D35" t="s">
        <v>319</v>
      </c>
      <c r="E35" t="s">
        <v>787</v>
      </c>
      <c r="F35">
        <v>1132</v>
      </c>
      <c r="G35" s="1290" t="s">
        <v>321</v>
      </c>
      <c r="I35" s="1290" t="s">
        <v>321</v>
      </c>
      <c r="L35" s="1290" t="s">
        <v>321</v>
      </c>
      <c r="M35" s="1290" t="s">
        <v>321</v>
      </c>
      <c r="N35" s="1290" t="s">
        <v>321</v>
      </c>
      <c r="O35" s="1290" t="s">
        <v>321</v>
      </c>
      <c r="S35" s="1290" t="s">
        <v>758</v>
      </c>
      <c r="T35" s="89" t="s">
        <v>656</v>
      </c>
      <c r="U35" s="90">
        <f t="shared" si="0"/>
        <v>58587</v>
      </c>
      <c r="V35" s="90" t="s">
        <v>342</v>
      </c>
    </row>
    <row r="36" spans="1:22" x14ac:dyDescent="0.3">
      <c r="A36" t="s">
        <v>309</v>
      </c>
      <c r="B36" t="s">
        <v>325</v>
      </c>
      <c r="C36" t="s">
        <v>325</v>
      </c>
      <c r="D36" t="s">
        <v>309</v>
      </c>
      <c r="E36" t="s">
        <v>634</v>
      </c>
      <c r="F36">
        <v>160201</v>
      </c>
      <c r="H36" s="1290" t="s">
        <v>321</v>
      </c>
      <c r="L36" s="1290" t="s">
        <v>321</v>
      </c>
      <c r="N36" s="1290" t="s">
        <v>321</v>
      </c>
      <c r="P36" s="1290" t="s">
        <v>321</v>
      </c>
      <c r="S36" s="1290" t="s">
        <v>321</v>
      </c>
      <c r="T36" s="89" t="s">
        <v>659</v>
      </c>
      <c r="U36" s="90">
        <f t="shared" si="0"/>
        <v>76742</v>
      </c>
      <c r="V36" s="90" t="s">
        <v>342</v>
      </c>
    </row>
    <row r="37" spans="1:22" x14ac:dyDescent="0.3">
      <c r="A37"/>
      <c r="B37" t="s">
        <v>788</v>
      </c>
      <c r="C37" t="s">
        <v>325</v>
      </c>
      <c r="D37" t="s">
        <v>367</v>
      </c>
      <c r="E37" t="s">
        <v>789</v>
      </c>
      <c r="F37">
        <v>2064</v>
      </c>
      <c r="M37" s="1290" t="s">
        <v>758</v>
      </c>
      <c r="N37" s="1290" t="s">
        <v>321</v>
      </c>
      <c r="S37" s="1290" t="s">
        <v>321</v>
      </c>
      <c r="T37" s="89" t="s">
        <v>661</v>
      </c>
      <c r="U37" s="90">
        <f t="shared" si="0"/>
        <v>63432</v>
      </c>
      <c r="V37" s="90" t="s">
        <v>321</v>
      </c>
    </row>
    <row r="38" spans="1:22" x14ac:dyDescent="0.3">
      <c r="A38"/>
      <c r="B38" t="s">
        <v>790</v>
      </c>
      <c r="C38" t="s">
        <v>325</v>
      </c>
      <c r="D38" t="s">
        <v>367</v>
      </c>
      <c r="E38" t="s">
        <v>791</v>
      </c>
      <c r="F38">
        <v>4642</v>
      </c>
      <c r="M38" s="1290" t="s">
        <v>758</v>
      </c>
      <c r="N38" s="1290" t="s">
        <v>321</v>
      </c>
      <c r="S38" s="1290" t="s">
        <v>321</v>
      </c>
      <c r="T38" s="89" t="s">
        <v>792</v>
      </c>
      <c r="U38" s="90">
        <f>SUM(U23:U37)</f>
        <v>2426245</v>
      </c>
    </row>
    <row r="39" spans="1:22" ht="27.6" x14ac:dyDescent="0.3">
      <c r="A39"/>
      <c r="B39" t="s">
        <v>582</v>
      </c>
      <c r="C39" t="s">
        <v>325</v>
      </c>
      <c r="D39" t="s">
        <v>367</v>
      </c>
      <c r="E39" t="s">
        <v>637</v>
      </c>
      <c r="F39">
        <v>7677</v>
      </c>
      <c r="K39" s="1290" t="s">
        <v>321</v>
      </c>
      <c r="L39" s="1290" t="s">
        <v>321</v>
      </c>
      <c r="M39" s="1290" t="s">
        <v>321</v>
      </c>
      <c r="N39" s="1290" t="s">
        <v>321</v>
      </c>
      <c r="O39" s="1290" t="s">
        <v>321</v>
      </c>
      <c r="S39" s="1290" t="s">
        <v>321</v>
      </c>
      <c r="T39" s="89" t="s">
        <v>683</v>
      </c>
      <c r="U39" s="116">
        <f>SUM(U23:U24,U26,U28:U33,U35,U37)</f>
        <v>2257140</v>
      </c>
    </row>
    <row r="40" spans="1:22" ht="41.4" x14ac:dyDescent="0.3">
      <c r="A40"/>
      <c r="B40" t="s">
        <v>793</v>
      </c>
      <c r="C40" t="s">
        <v>325</v>
      </c>
      <c r="D40" t="s">
        <v>367</v>
      </c>
      <c r="E40" t="s">
        <v>794</v>
      </c>
      <c r="F40">
        <v>3512</v>
      </c>
      <c r="M40" s="1290" t="s">
        <v>758</v>
      </c>
      <c r="N40" s="1290" t="s">
        <v>321</v>
      </c>
      <c r="S40" s="1290" t="s">
        <v>321</v>
      </c>
      <c r="T40" s="89" t="s">
        <v>795</v>
      </c>
      <c r="U40" s="116">
        <f>SUM(U23:U24,U26,U29,U37,U35,U31,U28)</f>
        <v>2111171</v>
      </c>
    </row>
    <row r="41" spans="1:22" x14ac:dyDescent="0.3">
      <c r="A41"/>
      <c r="B41" t="s">
        <v>796</v>
      </c>
      <c r="C41" t="s">
        <v>325</v>
      </c>
      <c r="D41" t="s">
        <v>367</v>
      </c>
      <c r="E41" t="s">
        <v>797</v>
      </c>
      <c r="F41">
        <v>5229</v>
      </c>
      <c r="M41" s="1290" t="s">
        <v>758</v>
      </c>
      <c r="N41" s="1290" t="s">
        <v>321</v>
      </c>
      <c r="S41" s="1290" t="s">
        <v>321</v>
      </c>
      <c r="U41" s="116"/>
    </row>
    <row r="42" spans="1:22" x14ac:dyDescent="0.3">
      <c r="A42"/>
      <c r="B42" t="s">
        <v>345</v>
      </c>
      <c r="C42" t="s">
        <v>325</v>
      </c>
      <c r="D42" t="s">
        <v>367</v>
      </c>
      <c r="E42" t="s">
        <v>798</v>
      </c>
      <c r="F42">
        <v>4866</v>
      </c>
      <c r="M42" s="1290" t="s">
        <v>758</v>
      </c>
      <c r="N42" s="1290" t="s">
        <v>321</v>
      </c>
      <c r="S42" s="1290" t="s">
        <v>321</v>
      </c>
    </row>
    <row r="43" spans="1:22" x14ac:dyDescent="0.3">
      <c r="A43"/>
      <c r="B43" t="s">
        <v>46</v>
      </c>
      <c r="C43" t="s">
        <v>325</v>
      </c>
      <c r="D43" t="s">
        <v>367</v>
      </c>
      <c r="E43" t="s">
        <v>799</v>
      </c>
      <c r="F43">
        <v>5280</v>
      </c>
      <c r="M43" s="1290" t="s">
        <v>758</v>
      </c>
      <c r="N43" s="1290" t="s">
        <v>321</v>
      </c>
      <c r="S43" s="1290" t="s">
        <v>321</v>
      </c>
    </row>
    <row r="44" spans="1:22" x14ac:dyDescent="0.3">
      <c r="A44"/>
      <c r="B44" t="s">
        <v>348</v>
      </c>
      <c r="C44" t="s">
        <v>325</v>
      </c>
      <c r="D44" t="s">
        <v>367</v>
      </c>
      <c r="E44" t="s">
        <v>800</v>
      </c>
      <c r="F44">
        <v>1773</v>
      </c>
      <c r="M44" s="1290" t="s">
        <v>758</v>
      </c>
      <c r="N44" s="1290" t="s">
        <v>321</v>
      </c>
      <c r="S44" s="1290" t="s">
        <v>321</v>
      </c>
    </row>
    <row r="45" spans="1:22" x14ac:dyDescent="0.3">
      <c r="A45"/>
      <c r="B45" t="s">
        <v>417</v>
      </c>
      <c r="C45" t="s">
        <v>325</v>
      </c>
      <c r="D45" t="s">
        <v>367</v>
      </c>
      <c r="E45" t="s">
        <v>801</v>
      </c>
      <c r="F45">
        <v>5676</v>
      </c>
      <c r="M45" s="1290" t="s">
        <v>758</v>
      </c>
      <c r="N45" s="1290" t="s">
        <v>321</v>
      </c>
      <c r="S45" s="1290" t="s">
        <v>321</v>
      </c>
      <c r="T45" t="s">
        <v>802</v>
      </c>
    </row>
    <row r="46" spans="1:22" x14ac:dyDescent="0.3">
      <c r="A46"/>
      <c r="B46" t="s">
        <v>803</v>
      </c>
      <c r="C46" t="s">
        <v>325</v>
      </c>
      <c r="D46" t="s">
        <v>367</v>
      </c>
      <c r="E46" t="s">
        <v>804</v>
      </c>
      <c r="F46">
        <v>1851</v>
      </c>
      <c r="M46" s="1290" t="s">
        <v>758</v>
      </c>
      <c r="N46" s="1290" t="s">
        <v>321</v>
      </c>
      <c r="S46" s="1290" t="s">
        <v>321</v>
      </c>
    </row>
    <row r="47" spans="1:22" x14ac:dyDescent="0.3">
      <c r="A47"/>
      <c r="B47" t="s">
        <v>805</v>
      </c>
      <c r="C47" t="s">
        <v>325</v>
      </c>
      <c r="D47" t="s">
        <v>367</v>
      </c>
      <c r="E47" t="s">
        <v>806</v>
      </c>
      <c r="F47">
        <v>2534</v>
      </c>
      <c r="M47" s="1290" t="s">
        <v>758</v>
      </c>
      <c r="N47" s="1290" t="s">
        <v>321</v>
      </c>
      <c r="S47" s="1290" t="s">
        <v>321</v>
      </c>
    </row>
    <row r="48" spans="1:22" x14ac:dyDescent="0.3">
      <c r="A48"/>
      <c r="B48" t="s">
        <v>583</v>
      </c>
      <c r="C48" t="s">
        <v>325</v>
      </c>
      <c r="D48" t="s">
        <v>367</v>
      </c>
      <c r="E48" t="s">
        <v>638</v>
      </c>
      <c r="F48">
        <v>20432</v>
      </c>
      <c r="K48" s="1290" t="s">
        <v>321</v>
      </c>
      <c r="L48" s="1290" t="s">
        <v>321</v>
      </c>
      <c r="M48" s="1290" t="s">
        <v>321</v>
      </c>
      <c r="N48" s="1290" t="s">
        <v>321</v>
      </c>
      <c r="O48" s="1290" t="s">
        <v>321</v>
      </c>
      <c r="S48" s="1290" t="s">
        <v>321</v>
      </c>
    </row>
    <row r="49" spans="1:19" x14ac:dyDescent="0.3">
      <c r="A49"/>
      <c r="B49" t="s">
        <v>807</v>
      </c>
      <c r="C49" t="s">
        <v>325</v>
      </c>
      <c r="D49" t="s">
        <v>367</v>
      </c>
      <c r="E49" t="s">
        <v>808</v>
      </c>
      <c r="F49">
        <v>4689</v>
      </c>
      <c r="M49" s="1290" t="s">
        <v>758</v>
      </c>
      <c r="N49" s="1290" t="s">
        <v>321</v>
      </c>
      <c r="S49" s="1290" t="s">
        <v>321</v>
      </c>
    </row>
    <row r="50" spans="1:19" x14ac:dyDescent="0.3">
      <c r="A50" t="s">
        <v>780</v>
      </c>
      <c r="B50" t="s">
        <v>788</v>
      </c>
      <c r="C50" t="s">
        <v>325</v>
      </c>
      <c r="D50" t="s">
        <v>359</v>
      </c>
      <c r="E50" t="s">
        <v>809</v>
      </c>
      <c r="F50">
        <v>674</v>
      </c>
      <c r="M50" s="1290" t="s">
        <v>758</v>
      </c>
      <c r="N50" s="1290" t="s">
        <v>321</v>
      </c>
      <c r="S50" s="1290" t="s">
        <v>321</v>
      </c>
    </row>
    <row r="51" spans="1:19" x14ac:dyDescent="0.3">
      <c r="A51" t="s">
        <v>780</v>
      </c>
      <c r="B51" t="s">
        <v>810</v>
      </c>
      <c r="C51" t="s">
        <v>325</v>
      </c>
      <c r="D51" t="s">
        <v>359</v>
      </c>
      <c r="E51" t="s">
        <v>811</v>
      </c>
      <c r="F51">
        <v>2998</v>
      </c>
      <c r="M51" s="1290" t="s">
        <v>758</v>
      </c>
      <c r="N51" s="1290" t="s">
        <v>321</v>
      </c>
      <c r="S51" s="1290" t="s">
        <v>321</v>
      </c>
    </row>
    <row r="52" spans="1:19" x14ac:dyDescent="0.3">
      <c r="A52" t="s">
        <v>780</v>
      </c>
      <c r="B52" t="s">
        <v>812</v>
      </c>
      <c r="C52" t="s">
        <v>325</v>
      </c>
      <c r="D52" t="s">
        <v>359</v>
      </c>
      <c r="E52" t="s">
        <v>813</v>
      </c>
      <c r="F52">
        <v>1499</v>
      </c>
      <c r="M52" s="1290" t="s">
        <v>758</v>
      </c>
      <c r="N52" s="1290" t="s">
        <v>321</v>
      </c>
      <c r="S52" s="1290" t="s">
        <v>321</v>
      </c>
    </row>
    <row r="53" spans="1:19" x14ac:dyDescent="0.3">
      <c r="A53" t="s">
        <v>780</v>
      </c>
      <c r="B53" t="s">
        <v>588</v>
      </c>
      <c r="C53" t="s">
        <v>325</v>
      </c>
      <c r="D53" t="s">
        <v>359</v>
      </c>
      <c r="E53" t="s">
        <v>814</v>
      </c>
      <c r="F53">
        <v>25</v>
      </c>
      <c r="G53" s="1290" t="s">
        <v>321</v>
      </c>
      <c r="L53" s="1290" t="s">
        <v>321</v>
      </c>
      <c r="N53" s="1290" t="s">
        <v>321</v>
      </c>
      <c r="S53" s="1290" t="s">
        <v>758</v>
      </c>
    </row>
    <row r="54" spans="1:19" x14ac:dyDescent="0.3">
      <c r="A54" t="s">
        <v>780</v>
      </c>
      <c r="B54" t="s">
        <v>815</v>
      </c>
      <c r="C54" t="s">
        <v>325</v>
      </c>
      <c r="D54" t="s">
        <v>359</v>
      </c>
      <c r="E54" t="s">
        <v>816</v>
      </c>
      <c r="F54">
        <v>502</v>
      </c>
      <c r="M54" s="1290" t="s">
        <v>758</v>
      </c>
      <c r="N54" s="1290" t="s">
        <v>321</v>
      </c>
      <c r="S54" s="1290" t="s">
        <v>321</v>
      </c>
    </row>
    <row r="55" spans="1:19" x14ac:dyDescent="0.3">
      <c r="A55" t="s">
        <v>780</v>
      </c>
      <c r="B55" t="s">
        <v>361</v>
      </c>
      <c r="C55" t="s">
        <v>325</v>
      </c>
      <c r="D55" t="s">
        <v>359</v>
      </c>
      <c r="E55" t="s">
        <v>817</v>
      </c>
      <c r="F55">
        <v>2174</v>
      </c>
      <c r="G55" s="1290" t="s">
        <v>321</v>
      </c>
      <c r="J55" s="1290" t="s">
        <v>321</v>
      </c>
      <c r="L55" s="1290" t="s">
        <v>321</v>
      </c>
      <c r="M55" s="1290" t="s">
        <v>321</v>
      </c>
      <c r="N55" s="1290" t="s">
        <v>321</v>
      </c>
      <c r="O55" s="1290" t="s">
        <v>321</v>
      </c>
      <c r="S55" s="1290" t="s">
        <v>758</v>
      </c>
    </row>
    <row r="56" spans="1:19" x14ac:dyDescent="0.3">
      <c r="A56" t="s">
        <v>780</v>
      </c>
      <c r="B56" t="s">
        <v>818</v>
      </c>
      <c r="C56" t="s">
        <v>325</v>
      </c>
      <c r="D56" t="s">
        <v>359</v>
      </c>
      <c r="E56" t="s">
        <v>819</v>
      </c>
      <c r="F56">
        <v>980</v>
      </c>
      <c r="M56" s="1290" t="s">
        <v>758</v>
      </c>
      <c r="N56" s="1290" t="s">
        <v>321</v>
      </c>
      <c r="S56" s="1290" t="s">
        <v>321</v>
      </c>
    </row>
    <row r="57" spans="1:19" x14ac:dyDescent="0.3">
      <c r="A57" t="s">
        <v>780</v>
      </c>
      <c r="B57" t="s">
        <v>820</v>
      </c>
      <c r="C57" t="s">
        <v>325</v>
      </c>
      <c r="D57" t="s">
        <v>359</v>
      </c>
      <c r="E57" t="s">
        <v>821</v>
      </c>
      <c r="F57">
        <v>936</v>
      </c>
      <c r="M57" s="1290" t="s">
        <v>758</v>
      </c>
      <c r="N57" s="1290" t="s">
        <v>321</v>
      </c>
      <c r="S57" s="1290" t="s">
        <v>321</v>
      </c>
    </row>
    <row r="58" spans="1:19" x14ac:dyDescent="0.3">
      <c r="A58" t="s">
        <v>780</v>
      </c>
      <c r="B58" t="s">
        <v>822</v>
      </c>
      <c r="C58" t="s">
        <v>325</v>
      </c>
      <c r="D58" t="s">
        <v>359</v>
      </c>
      <c r="E58" t="s">
        <v>823</v>
      </c>
      <c r="F58">
        <v>305</v>
      </c>
      <c r="M58" s="1290" t="s">
        <v>758</v>
      </c>
      <c r="N58" s="1290" t="s">
        <v>321</v>
      </c>
      <c r="S58" s="1290" t="s">
        <v>321</v>
      </c>
    </row>
    <row r="59" spans="1:19" x14ac:dyDescent="0.3">
      <c r="A59" t="s">
        <v>780</v>
      </c>
      <c r="B59" t="s">
        <v>824</v>
      </c>
      <c r="C59" t="s">
        <v>325</v>
      </c>
      <c r="D59" t="s">
        <v>359</v>
      </c>
      <c r="E59" t="s">
        <v>825</v>
      </c>
      <c r="F59">
        <v>580</v>
      </c>
      <c r="M59" s="1290" t="s">
        <v>758</v>
      </c>
      <c r="N59" s="1290" t="s">
        <v>321</v>
      </c>
      <c r="S59" s="1290" t="s">
        <v>321</v>
      </c>
    </row>
    <row r="60" spans="1:19" x14ac:dyDescent="0.3">
      <c r="A60" t="s">
        <v>780</v>
      </c>
      <c r="B60" t="s">
        <v>826</v>
      </c>
      <c r="C60" t="s">
        <v>325</v>
      </c>
      <c r="D60" t="s">
        <v>359</v>
      </c>
      <c r="E60" t="s">
        <v>827</v>
      </c>
      <c r="F60">
        <v>430</v>
      </c>
      <c r="M60" s="1290" t="s">
        <v>758</v>
      </c>
      <c r="N60" s="1290" t="s">
        <v>321</v>
      </c>
      <c r="S60" s="1290" t="s">
        <v>321</v>
      </c>
    </row>
    <row r="61" spans="1:19" x14ac:dyDescent="0.3">
      <c r="A61" t="s">
        <v>780</v>
      </c>
      <c r="B61" t="s">
        <v>828</v>
      </c>
      <c r="C61" t="s">
        <v>325</v>
      </c>
      <c r="D61" t="s">
        <v>359</v>
      </c>
      <c r="E61" t="s">
        <v>829</v>
      </c>
      <c r="F61">
        <v>0</v>
      </c>
      <c r="G61" s="1290" t="s">
        <v>321</v>
      </c>
      <c r="N61" s="1290" t="s">
        <v>321</v>
      </c>
      <c r="S61" s="1290" t="s">
        <v>758</v>
      </c>
    </row>
    <row r="62" spans="1:19" x14ac:dyDescent="0.3">
      <c r="A62" t="s">
        <v>780</v>
      </c>
      <c r="B62" t="s">
        <v>830</v>
      </c>
      <c r="C62" t="s">
        <v>325</v>
      </c>
      <c r="D62" t="s">
        <v>359</v>
      </c>
      <c r="E62" t="s">
        <v>831</v>
      </c>
      <c r="F62">
        <v>604</v>
      </c>
      <c r="M62" s="1290" t="s">
        <v>758</v>
      </c>
      <c r="N62" s="1290" t="s">
        <v>321</v>
      </c>
      <c r="S62" s="1290" t="s">
        <v>321</v>
      </c>
    </row>
    <row r="63" spans="1:19" x14ac:dyDescent="0.3">
      <c r="A63" t="s">
        <v>780</v>
      </c>
      <c r="B63" t="s">
        <v>832</v>
      </c>
      <c r="C63" t="s">
        <v>325</v>
      </c>
      <c r="D63" t="s">
        <v>359</v>
      </c>
      <c r="E63" t="s">
        <v>833</v>
      </c>
      <c r="F63">
        <v>166</v>
      </c>
      <c r="M63" s="1290" t="s">
        <v>758</v>
      </c>
      <c r="N63" s="1290" t="s">
        <v>321</v>
      </c>
      <c r="S63" s="1290" t="s">
        <v>321</v>
      </c>
    </row>
    <row r="64" spans="1:19" x14ac:dyDescent="0.3">
      <c r="A64" t="s">
        <v>756</v>
      </c>
      <c r="B64" t="s">
        <v>834</v>
      </c>
      <c r="C64" t="s">
        <v>341</v>
      </c>
      <c r="D64" t="s">
        <v>319</v>
      </c>
      <c r="E64" t="s">
        <v>835</v>
      </c>
      <c r="F64">
        <v>14409</v>
      </c>
      <c r="M64" s="1290" t="s">
        <v>758</v>
      </c>
      <c r="N64" s="1290" t="s">
        <v>758</v>
      </c>
    </row>
    <row r="65" spans="1:14" x14ac:dyDescent="0.3">
      <c r="A65" t="s">
        <v>309</v>
      </c>
      <c r="B65" t="s">
        <v>341</v>
      </c>
      <c r="C65" t="s">
        <v>341</v>
      </c>
      <c r="D65" t="s">
        <v>309</v>
      </c>
      <c r="E65" t="s">
        <v>778</v>
      </c>
      <c r="F65">
        <v>28995</v>
      </c>
      <c r="N65" s="1290" t="s">
        <v>758</v>
      </c>
    </row>
    <row r="66" spans="1:14" x14ac:dyDescent="0.3">
      <c r="A66"/>
      <c r="B66" t="s">
        <v>386</v>
      </c>
      <c r="C66" t="s">
        <v>341</v>
      </c>
      <c r="D66" t="s">
        <v>367</v>
      </c>
      <c r="E66" t="s">
        <v>836</v>
      </c>
      <c r="F66">
        <v>962</v>
      </c>
      <c r="M66" s="1290" t="s">
        <v>758</v>
      </c>
      <c r="N66" s="1290" t="s">
        <v>758</v>
      </c>
    </row>
    <row r="67" spans="1:14" x14ac:dyDescent="0.3">
      <c r="A67"/>
      <c r="B67" t="s">
        <v>428</v>
      </c>
      <c r="C67" t="s">
        <v>341</v>
      </c>
      <c r="D67" t="s">
        <v>367</v>
      </c>
      <c r="E67" t="s">
        <v>837</v>
      </c>
      <c r="F67">
        <v>521</v>
      </c>
      <c r="M67" s="1290" t="s">
        <v>758</v>
      </c>
      <c r="N67" s="1290" t="s">
        <v>758</v>
      </c>
    </row>
    <row r="68" spans="1:14" x14ac:dyDescent="0.3">
      <c r="A68"/>
      <c r="B68" t="s">
        <v>838</v>
      </c>
      <c r="C68" t="s">
        <v>341</v>
      </c>
      <c r="D68" t="s">
        <v>367</v>
      </c>
      <c r="E68" t="s">
        <v>839</v>
      </c>
      <c r="F68">
        <v>548</v>
      </c>
      <c r="M68" s="1290" t="s">
        <v>758</v>
      </c>
      <c r="N68" s="1290" t="s">
        <v>758</v>
      </c>
    </row>
    <row r="69" spans="1:14" x14ac:dyDescent="0.3">
      <c r="A69"/>
      <c r="B69" t="s">
        <v>413</v>
      </c>
      <c r="C69" t="s">
        <v>341</v>
      </c>
      <c r="D69" t="s">
        <v>367</v>
      </c>
      <c r="E69" t="s">
        <v>840</v>
      </c>
      <c r="F69">
        <v>1349</v>
      </c>
      <c r="M69" s="1290" t="s">
        <v>758</v>
      </c>
      <c r="N69" s="1290" t="s">
        <v>758</v>
      </c>
    </row>
    <row r="70" spans="1:14" x14ac:dyDescent="0.3">
      <c r="A70"/>
      <c r="B70" t="s">
        <v>348</v>
      </c>
      <c r="C70" t="s">
        <v>341</v>
      </c>
      <c r="D70" t="s">
        <v>367</v>
      </c>
      <c r="E70" t="s">
        <v>841</v>
      </c>
      <c r="F70">
        <v>1103</v>
      </c>
      <c r="M70" s="1290" t="s">
        <v>758</v>
      </c>
      <c r="N70" s="1290" t="s">
        <v>758</v>
      </c>
    </row>
    <row r="71" spans="1:14" x14ac:dyDescent="0.3">
      <c r="A71"/>
      <c r="B71" t="s">
        <v>349</v>
      </c>
      <c r="C71" t="s">
        <v>341</v>
      </c>
      <c r="D71" t="s">
        <v>367</v>
      </c>
      <c r="E71" t="s">
        <v>842</v>
      </c>
      <c r="F71">
        <v>639</v>
      </c>
      <c r="M71" s="1290" t="s">
        <v>758</v>
      </c>
      <c r="N71" s="1290" t="s">
        <v>758</v>
      </c>
    </row>
    <row r="72" spans="1:14" x14ac:dyDescent="0.3">
      <c r="A72"/>
      <c r="B72" t="s">
        <v>468</v>
      </c>
      <c r="C72" t="s">
        <v>341</v>
      </c>
      <c r="D72" t="s">
        <v>367</v>
      </c>
      <c r="E72" t="s">
        <v>843</v>
      </c>
      <c r="F72">
        <v>948</v>
      </c>
      <c r="M72" s="1290" t="s">
        <v>758</v>
      </c>
      <c r="N72" s="1290" t="s">
        <v>758</v>
      </c>
    </row>
    <row r="73" spans="1:14" x14ac:dyDescent="0.3">
      <c r="A73"/>
      <c r="B73" t="s">
        <v>352</v>
      </c>
      <c r="C73" t="s">
        <v>341</v>
      </c>
      <c r="D73" t="s">
        <v>367</v>
      </c>
      <c r="E73" t="s">
        <v>844</v>
      </c>
      <c r="F73">
        <v>1119</v>
      </c>
      <c r="M73" s="1290" t="s">
        <v>758</v>
      </c>
      <c r="N73" s="1290" t="s">
        <v>758</v>
      </c>
    </row>
    <row r="74" spans="1:14" x14ac:dyDescent="0.3">
      <c r="A74"/>
      <c r="B74" t="s">
        <v>335</v>
      </c>
      <c r="C74" t="s">
        <v>341</v>
      </c>
      <c r="D74" t="s">
        <v>367</v>
      </c>
      <c r="E74" t="s">
        <v>845</v>
      </c>
      <c r="F74">
        <v>3626</v>
      </c>
      <c r="M74" s="1290" t="s">
        <v>758</v>
      </c>
      <c r="N74" s="1290" t="s">
        <v>758</v>
      </c>
    </row>
    <row r="75" spans="1:14" x14ac:dyDescent="0.3">
      <c r="A75"/>
      <c r="B75" t="s">
        <v>846</v>
      </c>
      <c r="C75" t="s">
        <v>341</v>
      </c>
      <c r="D75" t="s">
        <v>367</v>
      </c>
      <c r="E75" t="s">
        <v>847</v>
      </c>
      <c r="F75">
        <v>1342</v>
      </c>
      <c r="M75" s="1290" t="s">
        <v>758</v>
      </c>
      <c r="N75" s="1290" t="s">
        <v>758</v>
      </c>
    </row>
    <row r="76" spans="1:14" x14ac:dyDescent="0.3">
      <c r="A76" t="s">
        <v>780</v>
      </c>
      <c r="B76" t="s">
        <v>848</v>
      </c>
      <c r="C76" t="s">
        <v>341</v>
      </c>
      <c r="D76" t="s">
        <v>359</v>
      </c>
      <c r="E76" t="s">
        <v>849</v>
      </c>
      <c r="F76">
        <v>879</v>
      </c>
      <c r="M76" s="1290" t="s">
        <v>758</v>
      </c>
      <c r="N76" s="1290" t="s">
        <v>758</v>
      </c>
    </row>
    <row r="77" spans="1:14" x14ac:dyDescent="0.3">
      <c r="A77" t="s">
        <v>780</v>
      </c>
      <c r="B77" t="s">
        <v>850</v>
      </c>
      <c r="C77" t="s">
        <v>341</v>
      </c>
      <c r="D77" t="s">
        <v>359</v>
      </c>
      <c r="E77" t="s">
        <v>851</v>
      </c>
      <c r="F77">
        <v>1259</v>
      </c>
      <c r="M77" s="1290" t="s">
        <v>758</v>
      </c>
      <c r="N77" s="1290" t="s">
        <v>758</v>
      </c>
    </row>
    <row r="78" spans="1:14" x14ac:dyDescent="0.3">
      <c r="A78" t="s">
        <v>780</v>
      </c>
      <c r="B78" t="s">
        <v>852</v>
      </c>
      <c r="C78" t="s">
        <v>341</v>
      </c>
      <c r="D78" t="s">
        <v>359</v>
      </c>
      <c r="E78" t="s">
        <v>853</v>
      </c>
      <c r="F78">
        <v>98</v>
      </c>
      <c r="M78" s="1290" t="s">
        <v>758</v>
      </c>
      <c r="N78" s="1290" t="s">
        <v>758</v>
      </c>
    </row>
    <row r="79" spans="1:14" x14ac:dyDescent="0.3">
      <c r="A79" t="s">
        <v>780</v>
      </c>
      <c r="B79" t="s">
        <v>854</v>
      </c>
      <c r="C79" t="s">
        <v>341</v>
      </c>
      <c r="D79" t="s">
        <v>359</v>
      </c>
      <c r="E79" t="s">
        <v>855</v>
      </c>
      <c r="F79">
        <v>135</v>
      </c>
      <c r="G79" s="1290" t="s">
        <v>321</v>
      </c>
      <c r="M79" s="1290" t="s">
        <v>758</v>
      </c>
      <c r="N79" s="1290" t="s">
        <v>758</v>
      </c>
    </row>
    <row r="80" spans="1:14" x14ac:dyDescent="0.3">
      <c r="A80" t="s">
        <v>780</v>
      </c>
      <c r="B80" t="s">
        <v>856</v>
      </c>
      <c r="C80" t="s">
        <v>341</v>
      </c>
      <c r="D80" t="s">
        <v>359</v>
      </c>
      <c r="E80" t="s">
        <v>857</v>
      </c>
      <c r="F80">
        <v>58</v>
      </c>
      <c r="M80" s="1290" t="s">
        <v>758</v>
      </c>
      <c r="N80" s="1290" t="s">
        <v>758</v>
      </c>
    </row>
    <row r="81" spans="1:19" x14ac:dyDescent="0.3">
      <c r="A81" t="s">
        <v>756</v>
      </c>
      <c r="B81" t="s">
        <v>10</v>
      </c>
      <c r="C81" t="s">
        <v>145</v>
      </c>
      <c r="D81" t="s">
        <v>319</v>
      </c>
      <c r="E81" t="s">
        <v>594</v>
      </c>
      <c r="F81">
        <v>13862</v>
      </c>
      <c r="I81" s="1290" t="s">
        <v>321</v>
      </c>
      <c r="L81" s="1290" t="s">
        <v>321</v>
      </c>
      <c r="M81" s="1290" t="s">
        <v>321</v>
      </c>
      <c r="N81" s="1290" t="s">
        <v>758</v>
      </c>
      <c r="O81" s="1290" t="s">
        <v>758</v>
      </c>
      <c r="Q81" s="1290" t="s">
        <v>321</v>
      </c>
      <c r="S81" s="1290" t="s">
        <v>321</v>
      </c>
    </row>
    <row r="82" spans="1:19" x14ac:dyDescent="0.3">
      <c r="A82" t="s">
        <v>756</v>
      </c>
      <c r="B82" t="s">
        <v>324</v>
      </c>
      <c r="C82" t="s">
        <v>145</v>
      </c>
      <c r="D82" t="s">
        <v>319</v>
      </c>
      <c r="E82" t="s">
        <v>667</v>
      </c>
      <c r="F82">
        <v>7482</v>
      </c>
      <c r="G82" s="1290" t="s">
        <v>321</v>
      </c>
      <c r="L82" s="1290" t="s">
        <v>321</v>
      </c>
      <c r="M82" s="1290" t="s">
        <v>321</v>
      </c>
      <c r="N82" s="1290" t="s">
        <v>758</v>
      </c>
      <c r="O82" s="1290" t="s">
        <v>758</v>
      </c>
      <c r="Q82" s="1290" t="s">
        <v>321</v>
      </c>
      <c r="S82" s="1290" t="s">
        <v>758</v>
      </c>
    </row>
    <row r="83" spans="1:19" x14ac:dyDescent="0.3">
      <c r="A83" t="s">
        <v>756</v>
      </c>
      <c r="B83" t="s">
        <v>332</v>
      </c>
      <c r="C83" t="s">
        <v>145</v>
      </c>
      <c r="D83" t="s">
        <v>319</v>
      </c>
      <c r="E83" t="s">
        <v>668</v>
      </c>
      <c r="F83">
        <v>883727</v>
      </c>
      <c r="G83" s="1290" t="s">
        <v>321</v>
      </c>
      <c r="L83" s="1290" t="s">
        <v>321</v>
      </c>
      <c r="M83" s="1290" t="s">
        <v>321</v>
      </c>
      <c r="N83" s="1290" t="s">
        <v>758</v>
      </c>
      <c r="O83" s="1290" t="s">
        <v>758</v>
      </c>
      <c r="Q83" s="1290" t="s">
        <v>321</v>
      </c>
      <c r="S83" s="1290" t="s">
        <v>758</v>
      </c>
    </row>
    <row r="84" spans="1:19" x14ac:dyDescent="0.3">
      <c r="A84" t="s">
        <v>756</v>
      </c>
      <c r="B84" t="s">
        <v>334</v>
      </c>
      <c r="C84" t="s">
        <v>145</v>
      </c>
      <c r="D84" t="s">
        <v>319</v>
      </c>
      <c r="E84" t="s">
        <v>669</v>
      </c>
      <c r="F84">
        <v>40616</v>
      </c>
      <c r="G84" s="1290" t="s">
        <v>321</v>
      </c>
      <c r="L84" s="1290" t="s">
        <v>321</v>
      </c>
      <c r="M84" s="1290" t="s">
        <v>321</v>
      </c>
      <c r="N84" s="1290" t="s">
        <v>758</v>
      </c>
      <c r="O84" s="1290" t="s">
        <v>758</v>
      </c>
      <c r="Q84" s="1290" t="s">
        <v>321</v>
      </c>
      <c r="S84" s="1290" t="s">
        <v>758</v>
      </c>
    </row>
    <row r="85" spans="1:19" x14ac:dyDescent="0.3">
      <c r="A85" t="s">
        <v>756</v>
      </c>
      <c r="B85" t="s">
        <v>14</v>
      </c>
      <c r="C85" t="s">
        <v>145</v>
      </c>
      <c r="D85" t="s">
        <v>319</v>
      </c>
      <c r="E85" t="s">
        <v>598</v>
      </c>
      <c r="F85">
        <v>35746</v>
      </c>
      <c r="I85" s="1290" t="s">
        <v>321</v>
      </c>
      <c r="L85" s="1290" t="s">
        <v>321</v>
      </c>
      <c r="M85" s="1290" t="s">
        <v>321</v>
      </c>
      <c r="N85" s="1290" t="s">
        <v>758</v>
      </c>
      <c r="O85" s="1290" t="s">
        <v>758</v>
      </c>
      <c r="Q85" s="1290" t="s">
        <v>321</v>
      </c>
      <c r="S85" s="1290" t="s">
        <v>321</v>
      </c>
    </row>
    <row r="86" spans="1:19" x14ac:dyDescent="0.3">
      <c r="A86" t="s">
        <v>756</v>
      </c>
      <c r="B86" t="s">
        <v>15</v>
      </c>
      <c r="C86" t="s">
        <v>145</v>
      </c>
      <c r="D86" t="s">
        <v>319</v>
      </c>
      <c r="E86" t="s">
        <v>599</v>
      </c>
      <c r="F86">
        <v>8078</v>
      </c>
      <c r="I86" s="1290" t="s">
        <v>321</v>
      </c>
      <c r="L86" s="1290" t="s">
        <v>321</v>
      </c>
      <c r="M86" s="1290" t="s">
        <v>321</v>
      </c>
      <c r="N86" s="1290" t="s">
        <v>758</v>
      </c>
      <c r="O86" s="1290" t="s">
        <v>758</v>
      </c>
      <c r="Q86" s="1290" t="s">
        <v>321</v>
      </c>
      <c r="S86" s="1290" t="s">
        <v>321</v>
      </c>
    </row>
    <row r="87" spans="1:19" x14ac:dyDescent="0.3">
      <c r="A87" t="s">
        <v>756</v>
      </c>
      <c r="B87" t="s">
        <v>16</v>
      </c>
      <c r="C87" t="s">
        <v>145</v>
      </c>
      <c r="D87" t="s">
        <v>319</v>
      </c>
      <c r="E87" t="s">
        <v>600</v>
      </c>
      <c r="F87">
        <v>41323</v>
      </c>
      <c r="I87" s="1290" t="s">
        <v>321</v>
      </c>
      <c r="L87" s="1290" t="s">
        <v>321</v>
      </c>
      <c r="M87" s="1290" t="s">
        <v>321</v>
      </c>
      <c r="N87" s="1290" t="s">
        <v>758</v>
      </c>
      <c r="O87" s="1290" t="s">
        <v>758</v>
      </c>
      <c r="Q87" s="1290" t="s">
        <v>321</v>
      </c>
      <c r="S87" s="1290" t="s">
        <v>321</v>
      </c>
    </row>
    <row r="88" spans="1:19" x14ac:dyDescent="0.3">
      <c r="A88" t="s">
        <v>756</v>
      </c>
      <c r="B88" t="s">
        <v>17</v>
      </c>
      <c r="C88" t="s">
        <v>145</v>
      </c>
      <c r="D88" t="s">
        <v>319</v>
      </c>
      <c r="E88" t="s">
        <v>601</v>
      </c>
      <c r="F88">
        <v>5981</v>
      </c>
      <c r="I88" s="1290" t="s">
        <v>321</v>
      </c>
      <c r="L88" s="1290" t="s">
        <v>321</v>
      </c>
      <c r="M88" s="1290" t="s">
        <v>321</v>
      </c>
      <c r="N88" s="1290" t="s">
        <v>758</v>
      </c>
      <c r="O88" s="1290" t="s">
        <v>758</v>
      </c>
      <c r="Q88" s="1290" t="s">
        <v>321</v>
      </c>
      <c r="S88" s="1290" t="s">
        <v>321</v>
      </c>
    </row>
    <row r="89" spans="1:19" x14ac:dyDescent="0.3">
      <c r="A89" t="s">
        <v>756</v>
      </c>
      <c r="B89" t="s">
        <v>18</v>
      </c>
      <c r="C89" t="s">
        <v>145</v>
      </c>
      <c r="D89" t="s">
        <v>319</v>
      </c>
      <c r="E89" t="s">
        <v>602</v>
      </c>
      <c r="F89">
        <v>37094</v>
      </c>
      <c r="I89" s="1290" t="s">
        <v>321</v>
      </c>
      <c r="L89" s="1290" t="s">
        <v>321</v>
      </c>
      <c r="M89" s="1290" t="s">
        <v>321</v>
      </c>
      <c r="N89" s="1290" t="s">
        <v>758</v>
      </c>
      <c r="O89" s="1290" t="s">
        <v>758</v>
      </c>
      <c r="Q89" s="1290" t="s">
        <v>321</v>
      </c>
      <c r="S89" s="1290" t="s">
        <v>321</v>
      </c>
    </row>
    <row r="90" spans="1:19" x14ac:dyDescent="0.3">
      <c r="A90" t="s">
        <v>756</v>
      </c>
      <c r="B90" t="s">
        <v>346</v>
      </c>
      <c r="C90" t="s">
        <v>145</v>
      </c>
      <c r="D90" t="s">
        <v>319</v>
      </c>
      <c r="E90" t="s">
        <v>670</v>
      </c>
      <c r="F90">
        <v>10817</v>
      </c>
      <c r="G90" s="1290" t="s">
        <v>321</v>
      </c>
      <c r="I90" s="1290" t="s">
        <v>321</v>
      </c>
      <c r="L90" s="1290" t="s">
        <v>321</v>
      </c>
      <c r="M90" s="1290" t="s">
        <v>321</v>
      </c>
      <c r="N90" s="1290" t="s">
        <v>758</v>
      </c>
      <c r="O90" s="1290" t="s">
        <v>758</v>
      </c>
      <c r="Q90" s="1290" t="s">
        <v>321</v>
      </c>
      <c r="S90" s="1290" t="s">
        <v>758</v>
      </c>
    </row>
    <row r="91" spans="1:19" x14ac:dyDescent="0.3">
      <c r="A91" t="s">
        <v>756</v>
      </c>
      <c r="B91" t="s">
        <v>405</v>
      </c>
      <c r="C91" t="s">
        <v>145</v>
      </c>
      <c r="D91" t="s">
        <v>319</v>
      </c>
      <c r="E91" t="s">
        <v>604</v>
      </c>
      <c r="F91">
        <v>5632</v>
      </c>
      <c r="I91" s="1290" t="s">
        <v>321</v>
      </c>
      <c r="L91" s="1290" t="s">
        <v>321</v>
      </c>
      <c r="M91" s="1290" t="s">
        <v>321</v>
      </c>
      <c r="Q91" s="1290" t="s">
        <v>321</v>
      </c>
      <c r="S91" s="1290" t="s">
        <v>321</v>
      </c>
    </row>
    <row r="92" spans="1:19" x14ac:dyDescent="0.3">
      <c r="A92" t="s">
        <v>756</v>
      </c>
      <c r="B92" t="s">
        <v>350</v>
      </c>
      <c r="C92" t="s">
        <v>145</v>
      </c>
      <c r="D92" t="s">
        <v>319</v>
      </c>
      <c r="E92" t="s">
        <v>858</v>
      </c>
      <c r="F92">
        <v>94</v>
      </c>
      <c r="G92" s="1290" t="s">
        <v>321</v>
      </c>
      <c r="I92" s="1290" t="s">
        <v>321</v>
      </c>
      <c r="L92" s="1290" t="s">
        <v>321</v>
      </c>
      <c r="M92" s="1290" t="s">
        <v>321</v>
      </c>
      <c r="N92" s="1290" t="s">
        <v>758</v>
      </c>
      <c r="O92" s="1290" t="s">
        <v>758</v>
      </c>
      <c r="Q92" s="1290" t="s">
        <v>321</v>
      </c>
      <c r="S92" s="1290" t="s">
        <v>758</v>
      </c>
    </row>
    <row r="93" spans="1:19" x14ac:dyDescent="0.3">
      <c r="A93" t="s">
        <v>756</v>
      </c>
      <c r="B93" t="s">
        <v>353</v>
      </c>
      <c r="C93" t="s">
        <v>145</v>
      </c>
      <c r="D93" t="s">
        <v>319</v>
      </c>
      <c r="E93" t="s">
        <v>671</v>
      </c>
      <c r="F93">
        <v>29590</v>
      </c>
      <c r="G93" s="1290" t="s">
        <v>321</v>
      </c>
      <c r="I93" s="1290" t="s">
        <v>321</v>
      </c>
      <c r="L93" s="1290" t="s">
        <v>321</v>
      </c>
      <c r="M93" s="1290" t="s">
        <v>321</v>
      </c>
      <c r="N93" s="1290" t="s">
        <v>758</v>
      </c>
      <c r="O93" s="1290" t="s">
        <v>758</v>
      </c>
      <c r="Q93" s="1290" t="s">
        <v>321</v>
      </c>
      <c r="S93" s="1290" t="s">
        <v>758</v>
      </c>
    </row>
    <row r="94" spans="1:19" x14ac:dyDescent="0.3">
      <c r="A94" t="s">
        <v>756</v>
      </c>
      <c r="B94" t="s">
        <v>21</v>
      </c>
      <c r="C94" t="s">
        <v>145</v>
      </c>
      <c r="D94" t="s">
        <v>319</v>
      </c>
      <c r="E94" t="s">
        <v>606</v>
      </c>
      <c r="F94">
        <v>36618</v>
      </c>
      <c r="I94" s="1290" t="s">
        <v>321</v>
      </c>
      <c r="L94" s="1290" t="s">
        <v>321</v>
      </c>
      <c r="M94" s="1290" t="s">
        <v>321</v>
      </c>
      <c r="N94" s="1290" t="s">
        <v>758</v>
      </c>
      <c r="O94" s="1290" t="s">
        <v>758</v>
      </c>
      <c r="Q94" s="1290" t="s">
        <v>321</v>
      </c>
      <c r="S94" s="1290" t="s">
        <v>321</v>
      </c>
    </row>
    <row r="95" spans="1:19" x14ac:dyDescent="0.3">
      <c r="A95" t="s">
        <v>756</v>
      </c>
      <c r="B95" t="s">
        <v>356</v>
      </c>
      <c r="C95" t="s">
        <v>145</v>
      </c>
      <c r="D95" t="s">
        <v>319</v>
      </c>
      <c r="E95" t="s">
        <v>672</v>
      </c>
      <c r="F95">
        <v>29872</v>
      </c>
      <c r="G95" s="1290" t="s">
        <v>321</v>
      </c>
      <c r="I95" s="1290" t="s">
        <v>321</v>
      </c>
      <c r="L95" s="1290" t="s">
        <v>321</v>
      </c>
      <c r="M95" s="1290" t="s">
        <v>321</v>
      </c>
      <c r="N95" s="1290" t="s">
        <v>758</v>
      </c>
      <c r="O95" s="1290" t="s">
        <v>758</v>
      </c>
      <c r="Q95" s="1290" t="s">
        <v>321</v>
      </c>
      <c r="S95" s="1290" t="s">
        <v>758</v>
      </c>
    </row>
    <row r="96" spans="1:19" x14ac:dyDescent="0.3">
      <c r="A96" t="s">
        <v>756</v>
      </c>
      <c r="B96" t="s">
        <v>23</v>
      </c>
      <c r="C96" t="s">
        <v>145</v>
      </c>
      <c r="D96" t="s">
        <v>319</v>
      </c>
      <c r="E96" t="s">
        <v>608</v>
      </c>
      <c r="F96">
        <v>20254</v>
      </c>
      <c r="I96" s="1290" t="s">
        <v>321</v>
      </c>
      <c r="L96" s="1290" t="s">
        <v>321</v>
      </c>
      <c r="M96" s="1290" t="s">
        <v>321</v>
      </c>
      <c r="N96" s="1290" t="s">
        <v>758</v>
      </c>
      <c r="O96" s="1290" t="s">
        <v>758</v>
      </c>
      <c r="Q96" s="1290" t="s">
        <v>321</v>
      </c>
      <c r="S96" s="1290" t="s">
        <v>321</v>
      </c>
    </row>
    <row r="97" spans="1:19" x14ac:dyDescent="0.3">
      <c r="A97" t="s">
        <v>756</v>
      </c>
      <c r="B97" t="s">
        <v>24</v>
      </c>
      <c r="C97" t="s">
        <v>145</v>
      </c>
      <c r="D97" t="s">
        <v>319</v>
      </c>
      <c r="E97" t="s">
        <v>609</v>
      </c>
      <c r="F97">
        <v>14709</v>
      </c>
      <c r="I97" s="1290" t="s">
        <v>321</v>
      </c>
      <c r="L97" s="1290" t="s">
        <v>321</v>
      </c>
      <c r="M97" s="1290" t="s">
        <v>321</v>
      </c>
      <c r="N97" s="1290" t="s">
        <v>758</v>
      </c>
      <c r="O97" s="1290" t="s">
        <v>758</v>
      </c>
      <c r="Q97" s="1290" t="s">
        <v>321</v>
      </c>
      <c r="S97" s="1290" t="s">
        <v>321</v>
      </c>
    </row>
    <row r="98" spans="1:19" x14ac:dyDescent="0.3">
      <c r="A98" t="s">
        <v>309</v>
      </c>
      <c r="B98" t="s">
        <v>145</v>
      </c>
      <c r="C98" t="s">
        <v>145</v>
      </c>
      <c r="D98" t="s">
        <v>309</v>
      </c>
      <c r="E98" t="s">
        <v>593</v>
      </c>
      <c r="F98">
        <v>1326780</v>
      </c>
      <c r="H98" s="1290" t="s">
        <v>321</v>
      </c>
      <c r="L98" s="1290" t="s">
        <v>321</v>
      </c>
      <c r="M98" s="1290" t="s">
        <v>321</v>
      </c>
      <c r="N98" s="1290" t="s">
        <v>758</v>
      </c>
      <c r="P98" s="1290" t="s">
        <v>321</v>
      </c>
      <c r="Q98" s="1290" t="s">
        <v>321</v>
      </c>
      <c r="S98" s="1290" t="s">
        <v>321</v>
      </c>
    </row>
    <row r="99" spans="1:19" x14ac:dyDescent="0.3">
      <c r="A99"/>
      <c r="B99" t="s">
        <v>409</v>
      </c>
      <c r="C99" t="s">
        <v>145</v>
      </c>
      <c r="D99" t="s">
        <v>367</v>
      </c>
      <c r="E99" t="s">
        <v>610</v>
      </c>
      <c r="F99">
        <v>8105</v>
      </c>
      <c r="K99" s="1290" t="s">
        <v>321</v>
      </c>
      <c r="L99" s="1290" t="s">
        <v>321</v>
      </c>
      <c r="M99" s="1290" t="s">
        <v>321</v>
      </c>
      <c r="N99" s="1290" t="s">
        <v>758</v>
      </c>
      <c r="O99" s="1290" t="s">
        <v>758</v>
      </c>
      <c r="Q99" s="1290" t="s">
        <v>321</v>
      </c>
      <c r="S99" s="1290" t="s">
        <v>321</v>
      </c>
    </row>
    <row r="100" spans="1:19" x14ac:dyDescent="0.3">
      <c r="A100"/>
      <c r="B100" t="s">
        <v>385</v>
      </c>
      <c r="C100" t="s">
        <v>145</v>
      </c>
      <c r="D100" t="s">
        <v>367</v>
      </c>
      <c r="E100" t="s">
        <v>859</v>
      </c>
      <c r="F100">
        <v>2631</v>
      </c>
      <c r="M100" s="1290" t="s">
        <v>321</v>
      </c>
      <c r="N100" s="1290" t="s">
        <v>758</v>
      </c>
      <c r="O100" s="1290" t="s">
        <v>758</v>
      </c>
      <c r="Q100" s="1290" t="s">
        <v>321</v>
      </c>
      <c r="S100" s="1290" t="s">
        <v>321</v>
      </c>
    </row>
    <row r="101" spans="1:19" x14ac:dyDescent="0.3">
      <c r="A101"/>
      <c r="B101" t="s">
        <v>410</v>
      </c>
      <c r="C101" t="s">
        <v>145</v>
      </c>
      <c r="D101" t="s">
        <v>367</v>
      </c>
      <c r="E101" t="s">
        <v>611</v>
      </c>
      <c r="F101">
        <v>4476</v>
      </c>
      <c r="K101" s="1290" t="s">
        <v>321</v>
      </c>
      <c r="L101" s="1290" t="s">
        <v>321</v>
      </c>
      <c r="M101" s="1290" t="s">
        <v>321</v>
      </c>
      <c r="N101" s="1290" t="s">
        <v>758</v>
      </c>
      <c r="O101" s="1290" t="s">
        <v>758</v>
      </c>
      <c r="Q101" s="1290" t="s">
        <v>321</v>
      </c>
      <c r="S101" s="1290" t="s">
        <v>321</v>
      </c>
    </row>
    <row r="102" spans="1:19" x14ac:dyDescent="0.3">
      <c r="A102"/>
      <c r="B102" t="s">
        <v>145</v>
      </c>
      <c r="C102" t="s">
        <v>145</v>
      </c>
      <c r="D102" t="s">
        <v>367</v>
      </c>
      <c r="E102" t="s">
        <v>612</v>
      </c>
      <c r="F102">
        <v>10445</v>
      </c>
      <c r="K102" s="1290" t="s">
        <v>321</v>
      </c>
      <c r="L102" s="1290" t="s">
        <v>321</v>
      </c>
      <c r="M102" s="1290" t="s">
        <v>321</v>
      </c>
      <c r="N102" s="1290" t="s">
        <v>758</v>
      </c>
      <c r="O102" s="1290" t="s">
        <v>758</v>
      </c>
      <c r="Q102" s="1290" t="s">
        <v>321</v>
      </c>
      <c r="S102" s="1290" t="s">
        <v>321</v>
      </c>
    </row>
    <row r="103" spans="1:19" x14ac:dyDescent="0.3">
      <c r="A103"/>
      <c r="B103" t="s">
        <v>411</v>
      </c>
      <c r="C103" t="s">
        <v>145</v>
      </c>
      <c r="D103" t="s">
        <v>367</v>
      </c>
      <c r="E103" t="s">
        <v>860</v>
      </c>
      <c r="F103">
        <v>4204</v>
      </c>
      <c r="M103" s="1290" t="s">
        <v>321</v>
      </c>
      <c r="N103" s="1290" t="s">
        <v>758</v>
      </c>
      <c r="O103" s="1290" t="s">
        <v>758</v>
      </c>
      <c r="Q103" s="1290" t="s">
        <v>321</v>
      </c>
      <c r="S103" s="1290" t="s">
        <v>321</v>
      </c>
    </row>
    <row r="104" spans="1:19" x14ac:dyDescent="0.3">
      <c r="A104"/>
      <c r="B104" t="s">
        <v>412</v>
      </c>
      <c r="C104" t="s">
        <v>145</v>
      </c>
      <c r="D104" t="s">
        <v>367</v>
      </c>
      <c r="E104" t="s">
        <v>613</v>
      </c>
      <c r="F104">
        <v>4235</v>
      </c>
      <c r="K104" s="1290" t="s">
        <v>321</v>
      </c>
      <c r="L104" s="1290" t="s">
        <v>321</v>
      </c>
      <c r="M104" s="1290" t="s">
        <v>321</v>
      </c>
      <c r="N104" s="1290" t="s">
        <v>758</v>
      </c>
      <c r="O104" s="1290" t="s">
        <v>758</v>
      </c>
      <c r="Q104" s="1290" t="s">
        <v>321</v>
      </c>
      <c r="S104" s="1290" t="s">
        <v>321</v>
      </c>
    </row>
    <row r="105" spans="1:19" x14ac:dyDescent="0.3">
      <c r="A105"/>
      <c r="B105" t="s">
        <v>413</v>
      </c>
      <c r="C105" t="s">
        <v>145</v>
      </c>
      <c r="D105" t="s">
        <v>367</v>
      </c>
      <c r="E105" t="s">
        <v>614</v>
      </c>
      <c r="F105">
        <v>13830</v>
      </c>
      <c r="K105" s="1290" t="s">
        <v>321</v>
      </c>
      <c r="L105" s="1290" t="s">
        <v>321</v>
      </c>
      <c r="M105" s="1290" t="s">
        <v>321</v>
      </c>
      <c r="N105" s="1290" t="s">
        <v>758</v>
      </c>
      <c r="O105" s="1290" t="s">
        <v>758</v>
      </c>
      <c r="Q105" s="1290" t="s">
        <v>321</v>
      </c>
      <c r="S105" s="1290" t="s">
        <v>321</v>
      </c>
    </row>
    <row r="106" spans="1:19" x14ac:dyDescent="0.3">
      <c r="A106"/>
      <c r="B106" t="s">
        <v>348</v>
      </c>
      <c r="C106" t="s">
        <v>145</v>
      </c>
      <c r="D106" t="s">
        <v>367</v>
      </c>
      <c r="E106" t="s">
        <v>615</v>
      </c>
      <c r="F106">
        <v>11041</v>
      </c>
      <c r="K106" s="1290" t="s">
        <v>321</v>
      </c>
      <c r="L106" s="1290" t="s">
        <v>321</v>
      </c>
      <c r="M106" s="1290" t="s">
        <v>321</v>
      </c>
      <c r="N106" s="1290" t="s">
        <v>758</v>
      </c>
      <c r="O106" s="1290" t="s">
        <v>758</v>
      </c>
      <c r="Q106" s="1290" t="s">
        <v>321</v>
      </c>
      <c r="S106" s="1290" t="s">
        <v>321</v>
      </c>
    </row>
    <row r="107" spans="1:19" x14ac:dyDescent="0.3">
      <c r="A107"/>
      <c r="B107" t="s">
        <v>414</v>
      </c>
      <c r="C107" t="s">
        <v>145</v>
      </c>
      <c r="D107" t="s">
        <v>367</v>
      </c>
      <c r="E107" t="s">
        <v>616</v>
      </c>
      <c r="F107">
        <v>2625</v>
      </c>
      <c r="K107" s="1290" t="s">
        <v>321</v>
      </c>
      <c r="L107" s="1290" t="s">
        <v>321</v>
      </c>
      <c r="M107" s="1290" t="s">
        <v>321</v>
      </c>
      <c r="N107" s="1290" t="s">
        <v>758</v>
      </c>
      <c r="O107" s="1290" t="s">
        <v>758</v>
      </c>
      <c r="Q107" s="1290" t="s">
        <v>321</v>
      </c>
      <c r="S107" s="1290" t="s">
        <v>321</v>
      </c>
    </row>
    <row r="108" spans="1:19" x14ac:dyDescent="0.3">
      <c r="A108"/>
      <c r="B108" t="s">
        <v>415</v>
      </c>
      <c r="C108" t="s">
        <v>145</v>
      </c>
      <c r="D108" t="s">
        <v>367</v>
      </c>
      <c r="E108" t="s">
        <v>861</v>
      </c>
      <c r="F108">
        <v>3820</v>
      </c>
      <c r="M108" s="1290" t="s">
        <v>321</v>
      </c>
      <c r="N108" s="1290" t="s">
        <v>758</v>
      </c>
      <c r="O108" s="1290" t="s">
        <v>758</v>
      </c>
      <c r="Q108" s="1290" t="s">
        <v>321</v>
      </c>
      <c r="S108" s="1290" t="s">
        <v>321</v>
      </c>
    </row>
    <row r="109" spans="1:19" x14ac:dyDescent="0.3">
      <c r="A109"/>
      <c r="B109" t="s">
        <v>352</v>
      </c>
      <c r="C109" t="s">
        <v>145</v>
      </c>
      <c r="D109" t="s">
        <v>367</v>
      </c>
      <c r="E109" t="s">
        <v>617</v>
      </c>
      <c r="F109">
        <v>4210</v>
      </c>
      <c r="K109" s="1290" t="s">
        <v>321</v>
      </c>
      <c r="L109" s="1290" t="s">
        <v>321</v>
      </c>
      <c r="M109" s="1290" t="s">
        <v>321</v>
      </c>
      <c r="N109" s="1290" t="s">
        <v>758</v>
      </c>
      <c r="O109" s="1290" t="s">
        <v>758</v>
      </c>
      <c r="Q109" s="1290" t="s">
        <v>321</v>
      </c>
      <c r="S109" s="1290" t="s">
        <v>321</v>
      </c>
    </row>
    <row r="110" spans="1:19" x14ac:dyDescent="0.3">
      <c r="A110"/>
      <c r="B110" t="s">
        <v>416</v>
      </c>
      <c r="C110" t="s">
        <v>145</v>
      </c>
      <c r="D110" t="s">
        <v>367</v>
      </c>
      <c r="E110" t="s">
        <v>618</v>
      </c>
      <c r="F110">
        <v>1977</v>
      </c>
      <c r="K110" s="1290" t="s">
        <v>321</v>
      </c>
      <c r="L110" s="1290" t="s">
        <v>321</v>
      </c>
      <c r="M110" s="1290" t="s">
        <v>321</v>
      </c>
      <c r="N110" s="1290" t="s">
        <v>758</v>
      </c>
      <c r="O110" s="1290" t="s">
        <v>758</v>
      </c>
      <c r="Q110" s="1290" t="s">
        <v>321</v>
      </c>
      <c r="S110" s="1290" t="s">
        <v>321</v>
      </c>
    </row>
    <row r="111" spans="1:19" x14ac:dyDescent="0.3">
      <c r="A111"/>
      <c r="B111" t="s">
        <v>417</v>
      </c>
      <c r="C111" t="s">
        <v>145</v>
      </c>
      <c r="D111" t="s">
        <v>367</v>
      </c>
      <c r="E111" t="s">
        <v>862</v>
      </c>
      <c r="F111">
        <v>6406</v>
      </c>
      <c r="M111" s="1290" t="s">
        <v>321</v>
      </c>
      <c r="N111" s="1290" t="s">
        <v>758</v>
      </c>
      <c r="O111" s="1290" t="s">
        <v>758</v>
      </c>
      <c r="Q111" s="1290" t="s">
        <v>321</v>
      </c>
      <c r="S111" s="1290" t="s">
        <v>321</v>
      </c>
    </row>
    <row r="112" spans="1:19" x14ac:dyDescent="0.3">
      <c r="A112"/>
      <c r="B112" t="s">
        <v>418</v>
      </c>
      <c r="C112" t="s">
        <v>145</v>
      </c>
      <c r="D112" t="s">
        <v>367</v>
      </c>
      <c r="E112" t="s">
        <v>619</v>
      </c>
      <c r="F112">
        <v>17406</v>
      </c>
      <c r="K112" s="1290" t="s">
        <v>321</v>
      </c>
      <c r="L112" s="1290" t="s">
        <v>321</v>
      </c>
      <c r="M112" s="1290" t="s">
        <v>321</v>
      </c>
      <c r="N112" s="1290" t="s">
        <v>758</v>
      </c>
      <c r="O112" s="1290" t="s">
        <v>758</v>
      </c>
      <c r="Q112" s="1290" t="s">
        <v>321</v>
      </c>
      <c r="S112" s="1290" t="s">
        <v>321</v>
      </c>
    </row>
    <row r="113" spans="1:19" x14ac:dyDescent="0.3">
      <c r="A113"/>
      <c r="B113" t="s">
        <v>419</v>
      </c>
      <c r="C113" t="s">
        <v>145</v>
      </c>
      <c r="D113" t="s">
        <v>367</v>
      </c>
      <c r="E113" t="s">
        <v>863</v>
      </c>
      <c r="F113">
        <v>1784</v>
      </c>
      <c r="M113" s="1290" t="s">
        <v>321</v>
      </c>
      <c r="N113" s="1290" t="s">
        <v>758</v>
      </c>
      <c r="O113" s="1290" t="s">
        <v>758</v>
      </c>
      <c r="Q113" s="1290" t="s">
        <v>321</v>
      </c>
      <c r="S113" s="1290" t="s">
        <v>321</v>
      </c>
    </row>
    <row r="114" spans="1:19" x14ac:dyDescent="0.3">
      <c r="A114"/>
      <c r="B114" t="s">
        <v>420</v>
      </c>
      <c r="C114" t="s">
        <v>145</v>
      </c>
      <c r="D114" t="s">
        <v>367</v>
      </c>
      <c r="E114" t="s">
        <v>620</v>
      </c>
      <c r="F114">
        <v>1414</v>
      </c>
      <c r="K114" s="1290" t="s">
        <v>321</v>
      </c>
      <c r="L114" s="1290" t="s">
        <v>321</v>
      </c>
      <c r="M114" s="1290" t="s">
        <v>321</v>
      </c>
      <c r="N114" s="1290" t="s">
        <v>758</v>
      </c>
      <c r="O114" s="1290" t="s">
        <v>758</v>
      </c>
      <c r="Q114" s="1290" t="s">
        <v>321</v>
      </c>
      <c r="S114" s="1290" t="s">
        <v>321</v>
      </c>
    </row>
    <row r="115" spans="1:19" x14ac:dyDescent="0.3">
      <c r="A115"/>
      <c r="B115" t="s">
        <v>421</v>
      </c>
      <c r="C115" t="s">
        <v>145</v>
      </c>
      <c r="D115" t="s">
        <v>367</v>
      </c>
      <c r="E115" t="s">
        <v>621</v>
      </c>
      <c r="F115">
        <v>1002</v>
      </c>
      <c r="K115" s="1290" t="s">
        <v>321</v>
      </c>
      <c r="L115" s="1290" t="s">
        <v>321</v>
      </c>
      <c r="M115" s="1290" t="s">
        <v>321</v>
      </c>
      <c r="N115" s="1290" t="s">
        <v>758</v>
      </c>
      <c r="O115" s="1290" t="s">
        <v>758</v>
      </c>
      <c r="Q115" s="1290" t="s">
        <v>321</v>
      </c>
      <c r="S115" s="1290" t="s">
        <v>321</v>
      </c>
    </row>
    <row r="116" spans="1:19" x14ac:dyDescent="0.3">
      <c r="A116" t="s">
        <v>780</v>
      </c>
      <c r="B116" t="s">
        <v>400</v>
      </c>
      <c r="C116" t="s">
        <v>145</v>
      </c>
      <c r="D116" t="s">
        <v>359</v>
      </c>
      <c r="E116" t="s">
        <v>864</v>
      </c>
      <c r="F116">
        <v>92</v>
      </c>
      <c r="M116" s="1290" t="s">
        <v>321</v>
      </c>
      <c r="N116" s="1290" t="s">
        <v>758</v>
      </c>
      <c r="O116" s="1290" t="s">
        <v>758</v>
      </c>
      <c r="Q116" s="1290" t="s">
        <v>321</v>
      </c>
      <c r="S116" s="1290" t="s">
        <v>321</v>
      </c>
    </row>
    <row r="117" spans="1:19" x14ac:dyDescent="0.3">
      <c r="A117" t="s">
        <v>780</v>
      </c>
      <c r="B117" t="s">
        <v>401</v>
      </c>
      <c r="C117" t="s">
        <v>145</v>
      </c>
      <c r="D117" t="s">
        <v>359</v>
      </c>
      <c r="E117" t="s">
        <v>865</v>
      </c>
      <c r="F117">
        <v>313</v>
      </c>
      <c r="G117" s="1290" t="s">
        <v>321</v>
      </c>
      <c r="M117" s="1290" t="s">
        <v>321</v>
      </c>
      <c r="N117" s="1290" t="s">
        <v>758</v>
      </c>
      <c r="Q117" s="1290" t="s">
        <v>321</v>
      </c>
      <c r="S117" s="1290" t="s">
        <v>758</v>
      </c>
    </row>
    <row r="118" spans="1:19" x14ac:dyDescent="0.3">
      <c r="A118" t="s">
        <v>780</v>
      </c>
      <c r="B118" t="s">
        <v>361</v>
      </c>
      <c r="C118" t="s">
        <v>145</v>
      </c>
      <c r="D118" t="s">
        <v>359</v>
      </c>
      <c r="E118" t="s">
        <v>673</v>
      </c>
      <c r="F118">
        <v>49</v>
      </c>
      <c r="G118" s="1290" t="s">
        <v>321</v>
      </c>
      <c r="J118" s="1290" t="s">
        <v>321</v>
      </c>
      <c r="L118" s="1290" t="s">
        <v>321</v>
      </c>
      <c r="M118" s="1290" t="s">
        <v>321</v>
      </c>
      <c r="N118" s="1290" t="s">
        <v>758</v>
      </c>
      <c r="Q118" s="1290" t="s">
        <v>321</v>
      </c>
      <c r="S118" s="1290" t="s">
        <v>758</v>
      </c>
    </row>
    <row r="119" spans="1:19" x14ac:dyDescent="0.3">
      <c r="A119" t="s">
        <v>780</v>
      </c>
      <c r="B119" t="s">
        <v>402</v>
      </c>
      <c r="C119" t="s">
        <v>145</v>
      </c>
      <c r="D119" t="s">
        <v>359</v>
      </c>
      <c r="E119" t="s">
        <v>674</v>
      </c>
      <c r="F119">
        <v>235</v>
      </c>
      <c r="G119" s="1290" t="s">
        <v>321</v>
      </c>
      <c r="J119" s="1290" t="s">
        <v>321</v>
      </c>
      <c r="L119" s="1290" t="s">
        <v>321</v>
      </c>
      <c r="M119" s="1290" t="s">
        <v>321</v>
      </c>
      <c r="N119" s="1290" t="s">
        <v>758</v>
      </c>
      <c r="O119" s="1290" t="s">
        <v>758</v>
      </c>
      <c r="Q119" s="1290" t="s">
        <v>321</v>
      </c>
      <c r="S119" s="1290" t="s">
        <v>758</v>
      </c>
    </row>
    <row r="120" spans="1:19" x14ac:dyDescent="0.3">
      <c r="A120" t="s">
        <v>780</v>
      </c>
      <c r="B120" t="s">
        <v>403</v>
      </c>
      <c r="C120" t="s">
        <v>145</v>
      </c>
      <c r="D120" t="s">
        <v>359</v>
      </c>
      <c r="E120" t="s">
        <v>624</v>
      </c>
      <c r="F120">
        <v>630</v>
      </c>
      <c r="J120" s="1290" t="s">
        <v>321</v>
      </c>
      <c r="L120" s="1290" t="s">
        <v>321</v>
      </c>
      <c r="M120" s="1290" t="s">
        <v>321</v>
      </c>
      <c r="N120" s="1290" t="s">
        <v>758</v>
      </c>
      <c r="O120" s="1290" t="s">
        <v>758</v>
      </c>
      <c r="Q120" s="1290" t="s">
        <v>321</v>
      </c>
      <c r="S120" s="1290" t="s">
        <v>321</v>
      </c>
    </row>
    <row r="121" spans="1:19" x14ac:dyDescent="0.3">
      <c r="A121" t="s">
        <v>780</v>
      </c>
      <c r="B121" t="s">
        <v>404</v>
      </c>
      <c r="C121" t="s">
        <v>145</v>
      </c>
      <c r="D121" t="s">
        <v>359</v>
      </c>
      <c r="E121" t="s">
        <v>625</v>
      </c>
      <c r="F121">
        <v>2069</v>
      </c>
      <c r="J121" s="1290" t="s">
        <v>321</v>
      </c>
      <c r="L121" s="1290" t="s">
        <v>321</v>
      </c>
      <c r="M121" s="1290" t="s">
        <v>321</v>
      </c>
      <c r="N121" s="1290" t="s">
        <v>758</v>
      </c>
      <c r="O121" s="1290" t="s">
        <v>758</v>
      </c>
      <c r="Q121" s="1290" t="s">
        <v>321</v>
      </c>
      <c r="S121" s="1290" t="s">
        <v>321</v>
      </c>
    </row>
    <row r="122" spans="1:19" x14ac:dyDescent="0.3">
      <c r="A122" t="s">
        <v>780</v>
      </c>
      <c r="B122" t="s">
        <v>406</v>
      </c>
      <c r="C122" t="s">
        <v>145</v>
      </c>
      <c r="D122" t="s">
        <v>359</v>
      </c>
      <c r="E122" t="s">
        <v>626</v>
      </c>
      <c r="F122">
        <v>596</v>
      </c>
      <c r="J122" s="1290" t="s">
        <v>321</v>
      </c>
      <c r="L122" s="1290" t="s">
        <v>321</v>
      </c>
      <c r="M122" s="1290" t="s">
        <v>321</v>
      </c>
      <c r="N122" s="1290" t="s">
        <v>758</v>
      </c>
      <c r="O122" s="1290" t="s">
        <v>758</v>
      </c>
      <c r="Q122" s="1290" t="s">
        <v>321</v>
      </c>
      <c r="S122" s="1290" t="s">
        <v>321</v>
      </c>
    </row>
    <row r="123" spans="1:19" x14ac:dyDescent="0.3">
      <c r="A123" t="s">
        <v>780</v>
      </c>
      <c r="B123" t="s">
        <v>407</v>
      </c>
      <c r="C123" t="s">
        <v>145</v>
      </c>
      <c r="D123" t="s">
        <v>359</v>
      </c>
      <c r="E123" t="s">
        <v>627</v>
      </c>
      <c r="F123">
        <v>1025</v>
      </c>
      <c r="J123" s="1290" t="s">
        <v>321</v>
      </c>
      <c r="L123" s="1290" t="s">
        <v>321</v>
      </c>
      <c r="M123" s="1290" t="s">
        <v>321</v>
      </c>
      <c r="N123" s="1290" t="s">
        <v>758</v>
      </c>
      <c r="O123" s="1290" t="s">
        <v>758</v>
      </c>
      <c r="Q123" s="1290" t="s">
        <v>321</v>
      </c>
      <c r="S123" s="1290" t="s">
        <v>321</v>
      </c>
    </row>
    <row r="124" spans="1:19" x14ac:dyDescent="0.3">
      <c r="A124" t="s">
        <v>780</v>
      </c>
      <c r="B124" t="s">
        <v>408</v>
      </c>
      <c r="C124" t="s">
        <v>145</v>
      </c>
      <c r="D124" t="s">
        <v>359</v>
      </c>
      <c r="E124" t="s">
        <v>866</v>
      </c>
      <c r="F124">
        <v>665</v>
      </c>
      <c r="M124" s="1290" t="s">
        <v>321</v>
      </c>
      <c r="N124" s="1290" t="s">
        <v>758</v>
      </c>
      <c r="O124" s="1290" t="s">
        <v>758</v>
      </c>
      <c r="Q124" s="1290" t="s">
        <v>321</v>
      </c>
      <c r="S124" s="1290" t="s">
        <v>321</v>
      </c>
    </row>
    <row r="125" spans="1:19" x14ac:dyDescent="0.3">
      <c r="A125" t="s">
        <v>756</v>
      </c>
      <c r="B125" t="s">
        <v>318</v>
      </c>
      <c r="C125" t="s">
        <v>345</v>
      </c>
      <c r="D125" t="s">
        <v>319</v>
      </c>
      <c r="E125" t="s">
        <v>867</v>
      </c>
      <c r="F125">
        <v>7271</v>
      </c>
      <c r="M125" s="1290" t="s">
        <v>758</v>
      </c>
      <c r="N125" s="1290" t="s">
        <v>758</v>
      </c>
    </row>
    <row r="126" spans="1:19" x14ac:dyDescent="0.3">
      <c r="A126" t="s">
        <v>309</v>
      </c>
      <c r="B126" t="s">
        <v>345</v>
      </c>
      <c r="C126" t="s">
        <v>345</v>
      </c>
      <c r="D126" t="s">
        <v>309</v>
      </c>
      <c r="E126" t="s">
        <v>639</v>
      </c>
      <c r="F126">
        <v>27908</v>
      </c>
      <c r="H126" s="1290" t="s">
        <v>321</v>
      </c>
      <c r="L126" s="1290" t="s">
        <v>321</v>
      </c>
      <c r="N126" s="1290" t="s">
        <v>758</v>
      </c>
    </row>
    <row r="127" spans="1:19" x14ac:dyDescent="0.3">
      <c r="A127"/>
      <c r="B127" t="s">
        <v>345</v>
      </c>
      <c r="C127" t="s">
        <v>345</v>
      </c>
      <c r="D127" t="s">
        <v>433</v>
      </c>
      <c r="E127" t="s">
        <v>868</v>
      </c>
      <c r="N127" s="1290" t="s">
        <v>758</v>
      </c>
    </row>
    <row r="128" spans="1:19" x14ac:dyDescent="0.3">
      <c r="A128"/>
      <c r="B128" t="s">
        <v>425</v>
      </c>
      <c r="C128" t="s">
        <v>345</v>
      </c>
      <c r="D128" t="s">
        <v>367</v>
      </c>
      <c r="E128" t="s">
        <v>869</v>
      </c>
      <c r="F128">
        <v>777</v>
      </c>
      <c r="M128" s="1290" t="s">
        <v>758</v>
      </c>
      <c r="N128" s="1290" t="s">
        <v>758</v>
      </c>
    </row>
    <row r="129" spans="1:14" x14ac:dyDescent="0.3">
      <c r="A129"/>
      <c r="B129" t="s">
        <v>426</v>
      </c>
      <c r="C129" t="s">
        <v>345</v>
      </c>
      <c r="D129" t="s">
        <v>367</v>
      </c>
      <c r="E129" t="s">
        <v>870</v>
      </c>
      <c r="F129">
        <v>5114</v>
      </c>
      <c r="M129" s="1290" t="s">
        <v>758</v>
      </c>
      <c r="N129" s="1290" t="s">
        <v>758</v>
      </c>
    </row>
    <row r="130" spans="1:14" x14ac:dyDescent="0.3">
      <c r="A130"/>
      <c r="B130" t="s">
        <v>427</v>
      </c>
      <c r="C130" t="s">
        <v>345</v>
      </c>
      <c r="D130" t="s">
        <v>367</v>
      </c>
      <c r="E130" t="s">
        <v>871</v>
      </c>
      <c r="F130">
        <v>1326</v>
      </c>
      <c r="M130" s="1290" t="s">
        <v>758</v>
      </c>
      <c r="N130" s="1290" t="s">
        <v>758</v>
      </c>
    </row>
    <row r="131" spans="1:14" x14ac:dyDescent="0.3">
      <c r="A131"/>
      <c r="B131" t="s">
        <v>428</v>
      </c>
      <c r="C131" t="s">
        <v>345</v>
      </c>
      <c r="D131" t="s">
        <v>367</v>
      </c>
      <c r="E131" t="s">
        <v>872</v>
      </c>
      <c r="F131">
        <v>2630</v>
      </c>
      <c r="M131" s="1290" t="s">
        <v>758</v>
      </c>
      <c r="N131" s="1290" t="s">
        <v>758</v>
      </c>
    </row>
    <row r="132" spans="1:14" x14ac:dyDescent="0.3">
      <c r="A132"/>
      <c r="B132" t="s">
        <v>429</v>
      </c>
      <c r="C132" t="s">
        <v>345</v>
      </c>
      <c r="D132" t="s">
        <v>367</v>
      </c>
      <c r="E132" t="s">
        <v>873</v>
      </c>
      <c r="F132">
        <v>1038</v>
      </c>
      <c r="M132" s="1290" t="s">
        <v>758</v>
      </c>
      <c r="N132" s="1290" t="s">
        <v>758</v>
      </c>
    </row>
    <row r="133" spans="1:14" x14ac:dyDescent="0.3">
      <c r="A133"/>
      <c r="B133" t="s">
        <v>349</v>
      </c>
      <c r="C133" t="s">
        <v>345</v>
      </c>
      <c r="D133" t="s">
        <v>367</v>
      </c>
      <c r="E133" t="s">
        <v>874</v>
      </c>
      <c r="F133">
        <v>2484</v>
      </c>
      <c r="M133" s="1290" t="s">
        <v>758</v>
      </c>
      <c r="N133" s="1290" t="s">
        <v>758</v>
      </c>
    </row>
    <row r="134" spans="1:14" x14ac:dyDescent="0.3">
      <c r="A134"/>
      <c r="B134" t="s">
        <v>352</v>
      </c>
      <c r="C134" t="s">
        <v>345</v>
      </c>
      <c r="D134" t="s">
        <v>367</v>
      </c>
      <c r="E134" t="s">
        <v>875</v>
      </c>
      <c r="F134">
        <v>1889</v>
      </c>
      <c r="M134" s="1290" t="s">
        <v>758</v>
      </c>
      <c r="N134" s="1290" t="s">
        <v>758</v>
      </c>
    </row>
    <row r="135" spans="1:14" x14ac:dyDescent="0.3">
      <c r="A135"/>
      <c r="B135" t="s">
        <v>430</v>
      </c>
      <c r="C135" t="s">
        <v>345</v>
      </c>
      <c r="D135" t="s">
        <v>367</v>
      </c>
      <c r="E135" t="s">
        <v>876</v>
      </c>
      <c r="F135">
        <v>1113</v>
      </c>
      <c r="M135" s="1290" t="s">
        <v>758</v>
      </c>
      <c r="N135" s="1290" t="s">
        <v>758</v>
      </c>
    </row>
    <row r="136" spans="1:14" x14ac:dyDescent="0.3">
      <c r="A136"/>
      <c r="B136" t="s">
        <v>431</v>
      </c>
      <c r="C136" t="s">
        <v>345</v>
      </c>
      <c r="D136" t="s">
        <v>367</v>
      </c>
      <c r="E136" t="s">
        <v>877</v>
      </c>
      <c r="F136">
        <v>1450</v>
      </c>
      <c r="M136" s="1290" t="s">
        <v>758</v>
      </c>
      <c r="N136" s="1290" t="s">
        <v>758</v>
      </c>
    </row>
    <row r="137" spans="1:14" x14ac:dyDescent="0.3">
      <c r="A137"/>
      <c r="B137" t="s">
        <v>432</v>
      </c>
      <c r="C137" t="s">
        <v>345</v>
      </c>
      <c r="D137" t="s">
        <v>367</v>
      </c>
      <c r="E137" t="s">
        <v>878</v>
      </c>
      <c r="F137">
        <v>807</v>
      </c>
      <c r="M137" s="1290" t="s">
        <v>758</v>
      </c>
      <c r="N137" s="1290" t="s">
        <v>758</v>
      </c>
    </row>
    <row r="138" spans="1:14" x14ac:dyDescent="0.3">
      <c r="A138"/>
      <c r="B138" t="s">
        <v>421</v>
      </c>
      <c r="C138" t="s">
        <v>345</v>
      </c>
      <c r="D138" t="s">
        <v>367</v>
      </c>
      <c r="E138" t="s">
        <v>879</v>
      </c>
      <c r="F138">
        <v>1127</v>
      </c>
      <c r="M138" s="1290" t="s">
        <v>758</v>
      </c>
      <c r="N138" s="1290" t="s">
        <v>758</v>
      </c>
    </row>
    <row r="139" spans="1:14" x14ac:dyDescent="0.3">
      <c r="A139" t="s">
        <v>780</v>
      </c>
      <c r="B139" t="s">
        <v>422</v>
      </c>
      <c r="C139" t="s">
        <v>345</v>
      </c>
      <c r="D139" t="s">
        <v>359</v>
      </c>
      <c r="E139" t="s">
        <v>880</v>
      </c>
      <c r="F139">
        <v>32</v>
      </c>
    </row>
    <row r="140" spans="1:14" x14ac:dyDescent="0.3">
      <c r="A140" t="s">
        <v>780</v>
      </c>
      <c r="B140" t="s">
        <v>423</v>
      </c>
      <c r="C140" t="s">
        <v>345</v>
      </c>
      <c r="D140" t="s">
        <v>359</v>
      </c>
      <c r="E140" t="s">
        <v>881</v>
      </c>
      <c r="F140">
        <v>510</v>
      </c>
      <c r="M140" s="1290" t="s">
        <v>758</v>
      </c>
      <c r="N140" s="1290" t="s">
        <v>758</v>
      </c>
    </row>
    <row r="141" spans="1:14" x14ac:dyDescent="0.3">
      <c r="A141" t="s">
        <v>780</v>
      </c>
      <c r="B141" t="s">
        <v>424</v>
      </c>
      <c r="C141" t="s">
        <v>345</v>
      </c>
      <c r="D141" t="s">
        <v>359</v>
      </c>
      <c r="E141" t="s">
        <v>882</v>
      </c>
      <c r="F141">
        <v>340</v>
      </c>
      <c r="M141" s="1290" t="s">
        <v>758</v>
      </c>
      <c r="N141" s="1290" t="s">
        <v>758</v>
      </c>
    </row>
    <row r="142" spans="1:14" x14ac:dyDescent="0.3">
      <c r="A142" t="s">
        <v>756</v>
      </c>
      <c r="B142" t="s">
        <v>343</v>
      </c>
      <c r="C142" t="s">
        <v>344</v>
      </c>
      <c r="D142" t="s">
        <v>319</v>
      </c>
      <c r="E142" t="s">
        <v>651</v>
      </c>
      <c r="F142">
        <v>16932</v>
      </c>
      <c r="I142" s="1290" t="s">
        <v>321</v>
      </c>
      <c r="L142" s="1290" t="s">
        <v>321</v>
      </c>
      <c r="M142" s="1290" t="s">
        <v>758</v>
      </c>
      <c r="N142" s="1290" t="s">
        <v>321</v>
      </c>
    </row>
    <row r="143" spans="1:14" x14ac:dyDescent="0.3">
      <c r="A143" t="s">
        <v>309</v>
      </c>
      <c r="B143" t="s">
        <v>344</v>
      </c>
      <c r="C143" t="s">
        <v>344</v>
      </c>
      <c r="D143" t="s">
        <v>309</v>
      </c>
      <c r="E143" t="s">
        <v>650</v>
      </c>
      <c r="F143">
        <v>62722</v>
      </c>
      <c r="H143" s="1290" t="s">
        <v>321</v>
      </c>
      <c r="L143" s="1290" t="s">
        <v>321</v>
      </c>
      <c r="N143" s="1290" t="s">
        <v>321</v>
      </c>
    </row>
    <row r="144" spans="1:14" x14ac:dyDescent="0.3">
      <c r="A144"/>
      <c r="B144" t="s">
        <v>384</v>
      </c>
      <c r="C144" t="s">
        <v>344</v>
      </c>
      <c r="D144" t="s">
        <v>367</v>
      </c>
      <c r="E144" t="s">
        <v>883</v>
      </c>
      <c r="F144">
        <v>1769</v>
      </c>
      <c r="M144" s="1290" t="s">
        <v>758</v>
      </c>
      <c r="N144" s="1290" t="s">
        <v>321</v>
      </c>
    </row>
    <row r="145" spans="1:14" x14ac:dyDescent="0.3">
      <c r="A145"/>
      <c r="B145" t="s">
        <v>385</v>
      </c>
      <c r="C145" t="s">
        <v>344</v>
      </c>
      <c r="D145" t="s">
        <v>367</v>
      </c>
      <c r="E145" t="s">
        <v>884</v>
      </c>
      <c r="F145">
        <v>2044</v>
      </c>
      <c r="M145" s="1290" t="s">
        <v>758</v>
      </c>
      <c r="N145" s="1290" t="s">
        <v>321</v>
      </c>
    </row>
    <row r="146" spans="1:14" x14ac:dyDescent="0.3">
      <c r="A146"/>
      <c r="B146" t="s">
        <v>885</v>
      </c>
      <c r="C146" t="s">
        <v>344</v>
      </c>
      <c r="D146" t="s">
        <v>367</v>
      </c>
      <c r="E146" t="s">
        <v>886</v>
      </c>
      <c r="F146">
        <v>1292</v>
      </c>
      <c r="M146" s="1290" t="s">
        <v>758</v>
      </c>
      <c r="N146" s="1290" t="s">
        <v>321</v>
      </c>
    </row>
    <row r="147" spans="1:14" x14ac:dyDescent="0.3">
      <c r="A147"/>
      <c r="B147" t="s">
        <v>887</v>
      </c>
      <c r="C147" t="s">
        <v>344</v>
      </c>
      <c r="D147" t="s">
        <v>367</v>
      </c>
      <c r="E147" t="s">
        <v>888</v>
      </c>
      <c r="F147">
        <v>1318</v>
      </c>
      <c r="M147" s="1290" t="s">
        <v>758</v>
      </c>
      <c r="N147" s="1290" t="s">
        <v>321</v>
      </c>
    </row>
    <row r="148" spans="1:14" x14ac:dyDescent="0.3">
      <c r="A148"/>
      <c r="B148" t="s">
        <v>410</v>
      </c>
      <c r="C148" t="s">
        <v>344</v>
      </c>
      <c r="D148" t="s">
        <v>367</v>
      </c>
      <c r="E148" t="s">
        <v>889</v>
      </c>
      <c r="F148">
        <v>2864</v>
      </c>
      <c r="M148" s="1290" t="s">
        <v>758</v>
      </c>
      <c r="N148" s="1290" t="s">
        <v>321</v>
      </c>
    </row>
    <row r="149" spans="1:14" x14ac:dyDescent="0.3">
      <c r="A149"/>
      <c r="B149" t="s">
        <v>890</v>
      </c>
      <c r="C149" t="s">
        <v>344</v>
      </c>
      <c r="D149" t="s">
        <v>367</v>
      </c>
      <c r="E149" t="s">
        <v>891</v>
      </c>
      <c r="F149">
        <v>339</v>
      </c>
      <c r="M149" s="1290" t="s">
        <v>758</v>
      </c>
      <c r="N149" s="1290" t="s">
        <v>321</v>
      </c>
    </row>
    <row r="150" spans="1:14" x14ac:dyDescent="0.3">
      <c r="A150"/>
      <c r="B150" t="s">
        <v>451</v>
      </c>
      <c r="C150" t="s">
        <v>344</v>
      </c>
      <c r="D150" t="s">
        <v>367</v>
      </c>
      <c r="E150" t="s">
        <v>892</v>
      </c>
      <c r="F150">
        <v>852</v>
      </c>
      <c r="M150" s="1290" t="s">
        <v>758</v>
      </c>
      <c r="N150" s="1290" t="s">
        <v>321</v>
      </c>
    </row>
    <row r="151" spans="1:14" x14ac:dyDescent="0.3">
      <c r="A151"/>
      <c r="B151" t="s">
        <v>893</v>
      </c>
      <c r="C151" t="s">
        <v>344</v>
      </c>
      <c r="D151" t="s">
        <v>367</v>
      </c>
      <c r="E151" t="s">
        <v>894</v>
      </c>
      <c r="F151">
        <v>2087</v>
      </c>
      <c r="M151" s="1290" t="s">
        <v>758</v>
      </c>
      <c r="N151" s="1290" t="s">
        <v>321</v>
      </c>
    </row>
    <row r="152" spans="1:14" x14ac:dyDescent="0.3">
      <c r="A152"/>
      <c r="B152" t="s">
        <v>895</v>
      </c>
      <c r="C152" t="s">
        <v>344</v>
      </c>
      <c r="D152" t="s">
        <v>367</v>
      </c>
      <c r="E152" t="s">
        <v>896</v>
      </c>
      <c r="F152">
        <v>5908</v>
      </c>
      <c r="M152" s="1290" t="s">
        <v>758</v>
      </c>
      <c r="N152" s="1290" t="s">
        <v>321</v>
      </c>
    </row>
    <row r="153" spans="1:14" x14ac:dyDescent="0.3">
      <c r="A153"/>
      <c r="B153" t="s">
        <v>412</v>
      </c>
      <c r="C153" t="s">
        <v>344</v>
      </c>
      <c r="D153" t="s">
        <v>367</v>
      </c>
      <c r="E153" t="s">
        <v>897</v>
      </c>
      <c r="F153">
        <v>1074</v>
      </c>
      <c r="M153" s="1290" t="s">
        <v>758</v>
      </c>
      <c r="N153" s="1290" t="s">
        <v>321</v>
      </c>
    </row>
    <row r="154" spans="1:14" x14ac:dyDescent="0.3">
      <c r="A154"/>
      <c r="B154" t="s">
        <v>413</v>
      </c>
      <c r="C154" t="s">
        <v>344</v>
      </c>
      <c r="D154" t="s">
        <v>367</v>
      </c>
      <c r="E154" t="s">
        <v>898</v>
      </c>
      <c r="F154">
        <v>767</v>
      </c>
      <c r="M154" s="1290" t="s">
        <v>758</v>
      </c>
      <c r="N154" s="1290" t="s">
        <v>321</v>
      </c>
    </row>
    <row r="155" spans="1:14" x14ac:dyDescent="0.3">
      <c r="A155"/>
      <c r="B155" t="s">
        <v>46</v>
      </c>
      <c r="C155" t="s">
        <v>344</v>
      </c>
      <c r="D155" t="s">
        <v>367</v>
      </c>
      <c r="E155" t="s">
        <v>899</v>
      </c>
      <c r="F155">
        <v>1902</v>
      </c>
      <c r="M155" s="1290" t="s">
        <v>758</v>
      </c>
      <c r="N155" s="1290" t="s">
        <v>321</v>
      </c>
    </row>
    <row r="156" spans="1:14" x14ac:dyDescent="0.3">
      <c r="A156"/>
      <c r="B156" t="s">
        <v>900</v>
      </c>
      <c r="C156" t="s">
        <v>344</v>
      </c>
      <c r="D156" t="s">
        <v>367</v>
      </c>
      <c r="E156" t="s">
        <v>901</v>
      </c>
      <c r="F156">
        <v>1403</v>
      </c>
      <c r="M156" s="1290" t="s">
        <v>758</v>
      </c>
      <c r="N156" s="1290" t="s">
        <v>321</v>
      </c>
    </row>
    <row r="157" spans="1:14" x14ac:dyDescent="0.3">
      <c r="A157"/>
      <c r="B157" t="s">
        <v>902</v>
      </c>
      <c r="C157" t="s">
        <v>344</v>
      </c>
      <c r="D157" t="s">
        <v>367</v>
      </c>
      <c r="E157" t="s">
        <v>903</v>
      </c>
      <c r="F157">
        <v>1863</v>
      </c>
      <c r="M157" s="1290" t="s">
        <v>758</v>
      </c>
      <c r="N157" s="1290" t="s">
        <v>321</v>
      </c>
    </row>
    <row r="158" spans="1:14" x14ac:dyDescent="0.3">
      <c r="A158"/>
      <c r="B158" t="s">
        <v>904</v>
      </c>
      <c r="C158" t="s">
        <v>344</v>
      </c>
      <c r="D158" t="s">
        <v>367</v>
      </c>
      <c r="E158" t="s">
        <v>905</v>
      </c>
      <c r="F158">
        <v>1093</v>
      </c>
      <c r="M158" s="1290" t="s">
        <v>758</v>
      </c>
      <c r="N158" s="1290" t="s">
        <v>321</v>
      </c>
    </row>
    <row r="159" spans="1:14" x14ac:dyDescent="0.3">
      <c r="A159"/>
      <c r="B159" t="s">
        <v>454</v>
      </c>
      <c r="C159" t="s">
        <v>344</v>
      </c>
      <c r="D159" t="s">
        <v>367</v>
      </c>
      <c r="E159" t="s">
        <v>906</v>
      </c>
      <c r="F159">
        <v>2349</v>
      </c>
      <c r="M159" s="1290" t="s">
        <v>758</v>
      </c>
      <c r="N159" s="1290" t="s">
        <v>321</v>
      </c>
    </row>
    <row r="160" spans="1:14" x14ac:dyDescent="0.3">
      <c r="A160"/>
      <c r="B160" t="s">
        <v>907</v>
      </c>
      <c r="C160" t="s">
        <v>344</v>
      </c>
      <c r="D160" t="s">
        <v>367</v>
      </c>
      <c r="E160" t="s">
        <v>908</v>
      </c>
      <c r="F160">
        <v>1032</v>
      </c>
      <c r="M160" s="1290" t="s">
        <v>758</v>
      </c>
      <c r="N160" s="1290" t="s">
        <v>321</v>
      </c>
    </row>
    <row r="161" spans="1:15" x14ac:dyDescent="0.3">
      <c r="A161"/>
      <c r="B161" t="s">
        <v>909</v>
      </c>
      <c r="C161" t="s">
        <v>344</v>
      </c>
      <c r="D161" t="s">
        <v>367</v>
      </c>
      <c r="E161" t="s">
        <v>910</v>
      </c>
      <c r="F161">
        <v>2076</v>
      </c>
      <c r="M161" s="1290" t="s">
        <v>758</v>
      </c>
      <c r="N161" s="1290" t="s">
        <v>321</v>
      </c>
    </row>
    <row r="162" spans="1:15" x14ac:dyDescent="0.3">
      <c r="A162"/>
      <c r="B162" t="s">
        <v>455</v>
      </c>
      <c r="C162" t="s">
        <v>344</v>
      </c>
      <c r="D162" t="s">
        <v>367</v>
      </c>
      <c r="E162" t="s">
        <v>911</v>
      </c>
      <c r="F162">
        <v>1653</v>
      </c>
      <c r="M162" s="1290" t="s">
        <v>758</v>
      </c>
      <c r="N162" s="1290" t="s">
        <v>321</v>
      </c>
    </row>
    <row r="163" spans="1:15" x14ac:dyDescent="0.3">
      <c r="A163"/>
      <c r="B163" t="s">
        <v>417</v>
      </c>
      <c r="C163" t="s">
        <v>344</v>
      </c>
      <c r="D163" t="s">
        <v>367</v>
      </c>
      <c r="E163" t="s">
        <v>912</v>
      </c>
      <c r="F163">
        <v>1654</v>
      </c>
      <c r="M163" s="1290" t="s">
        <v>758</v>
      </c>
      <c r="N163" s="1290" t="s">
        <v>321</v>
      </c>
    </row>
    <row r="164" spans="1:15" x14ac:dyDescent="0.3">
      <c r="A164"/>
      <c r="B164" t="s">
        <v>335</v>
      </c>
      <c r="C164" t="s">
        <v>344</v>
      </c>
      <c r="D164" t="s">
        <v>367</v>
      </c>
      <c r="E164" t="s">
        <v>913</v>
      </c>
      <c r="F164">
        <v>1549</v>
      </c>
      <c r="M164" s="1290" t="s">
        <v>758</v>
      </c>
      <c r="N164" s="1290" t="s">
        <v>321</v>
      </c>
    </row>
    <row r="165" spans="1:15" x14ac:dyDescent="0.3">
      <c r="A165"/>
      <c r="B165" t="s">
        <v>846</v>
      </c>
      <c r="C165" t="s">
        <v>344</v>
      </c>
      <c r="D165" t="s">
        <v>367</v>
      </c>
      <c r="E165" t="s">
        <v>914</v>
      </c>
      <c r="F165">
        <v>991</v>
      </c>
      <c r="M165" s="1290" t="s">
        <v>758</v>
      </c>
      <c r="N165" s="1290" t="s">
        <v>321</v>
      </c>
    </row>
    <row r="166" spans="1:15" x14ac:dyDescent="0.3">
      <c r="A166" t="s">
        <v>780</v>
      </c>
      <c r="B166" t="s">
        <v>915</v>
      </c>
      <c r="C166" t="s">
        <v>344</v>
      </c>
      <c r="D166" t="s">
        <v>359</v>
      </c>
      <c r="E166" t="s">
        <v>916</v>
      </c>
      <c r="F166">
        <v>1687</v>
      </c>
      <c r="M166" s="1290" t="s">
        <v>758</v>
      </c>
      <c r="N166" s="1290" t="s">
        <v>321</v>
      </c>
    </row>
    <row r="167" spans="1:15" x14ac:dyDescent="0.3">
      <c r="A167" t="s">
        <v>780</v>
      </c>
      <c r="B167" t="s">
        <v>917</v>
      </c>
      <c r="C167" t="s">
        <v>344</v>
      </c>
      <c r="D167" t="s">
        <v>359</v>
      </c>
      <c r="E167" t="s">
        <v>918</v>
      </c>
      <c r="F167">
        <v>1017</v>
      </c>
      <c r="M167" s="1290" t="s">
        <v>758</v>
      </c>
      <c r="N167" s="1290" t="s">
        <v>321</v>
      </c>
    </row>
    <row r="168" spans="1:15" x14ac:dyDescent="0.3">
      <c r="A168" t="s">
        <v>780</v>
      </c>
      <c r="B168" t="s">
        <v>919</v>
      </c>
      <c r="C168" t="s">
        <v>344</v>
      </c>
      <c r="D168" t="s">
        <v>359</v>
      </c>
      <c r="E168" t="s">
        <v>920</v>
      </c>
      <c r="F168">
        <v>2643</v>
      </c>
      <c r="M168" s="1290" t="s">
        <v>758</v>
      </c>
      <c r="N168" s="1290" t="s">
        <v>321</v>
      </c>
    </row>
    <row r="169" spans="1:15" x14ac:dyDescent="0.3">
      <c r="A169" t="s">
        <v>780</v>
      </c>
      <c r="B169" t="s">
        <v>434</v>
      </c>
      <c r="C169" t="s">
        <v>344</v>
      </c>
      <c r="D169" t="s">
        <v>359</v>
      </c>
      <c r="E169" t="s">
        <v>652</v>
      </c>
      <c r="F169">
        <v>2212</v>
      </c>
      <c r="J169" s="1290" t="s">
        <v>321</v>
      </c>
      <c r="L169" s="1290" t="s">
        <v>321</v>
      </c>
      <c r="M169" s="1290" t="s">
        <v>758</v>
      </c>
      <c r="N169" s="1290" t="s">
        <v>321</v>
      </c>
    </row>
    <row r="170" spans="1:15" x14ac:dyDescent="0.3">
      <c r="A170" t="s">
        <v>780</v>
      </c>
      <c r="B170" t="s">
        <v>921</v>
      </c>
      <c r="C170" t="s">
        <v>344</v>
      </c>
      <c r="D170" t="s">
        <v>359</v>
      </c>
      <c r="E170" t="s">
        <v>922</v>
      </c>
      <c r="F170">
        <v>114</v>
      </c>
      <c r="M170" s="1290" t="s">
        <v>758</v>
      </c>
      <c r="N170" s="1290" t="s">
        <v>321</v>
      </c>
    </row>
    <row r="171" spans="1:15" x14ac:dyDescent="0.3">
      <c r="A171" t="s">
        <v>780</v>
      </c>
      <c r="B171" t="s">
        <v>923</v>
      </c>
      <c r="C171" t="s">
        <v>344</v>
      </c>
      <c r="D171" t="s">
        <v>359</v>
      </c>
      <c r="E171" t="s">
        <v>924</v>
      </c>
      <c r="F171">
        <v>222</v>
      </c>
      <c r="M171" s="1290" t="s">
        <v>758</v>
      </c>
      <c r="N171" s="1290" t="s">
        <v>321</v>
      </c>
    </row>
    <row r="172" spans="1:15" x14ac:dyDescent="0.3">
      <c r="A172" t="s">
        <v>780</v>
      </c>
      <c r="B172" t="s">
        <v>925</v>
      </c>
      <c r="C172" t="s">
        <v>344</v>
      </c>
      <c r="D172" t="s">
        <v>359</v>
      </c>
      <c r="E172" t="s">
        <v>926</v>
      </c>
      <c r="F172">
        <v>16</v>
      </c>
      <c r="G172" s="1290" t="s">
        <v>321</v>
      </c>
      <c r="N172" s="1290" t="s">
        <v>321</v>
      </c>
    </row>
    <row r="173" spans="1:15" x14ac:dyDescent="0.3">
      <c r="A173" t="s">
        <v>756</v>
      </c>
      <c r="B173" t="s">
        <v>927</v>
      </c>
      <c r="C173" t="s">
        <v>340</v>
      </c>
      <c r="D173" t="s">
        <v>319</v>
      </c>
      <c r="E173" t="s">
        <v>928</v>
      </c>
      <c r="F173">
        <v>10426</v>
      </c>
      <c r="M173" s="1290" t="s">
        <v>758</v>
      </c>
      <c r="N173" s="1290" t="s">
        <v>758</v>
      </c>
    </row>
    <row r="174" spans="1:15" x14ac:dyDescent="0.3">
      <c r="A174" t="s">
        <v>756</v>
      </c>
      <c r="B174" t="s">
        <v>584</v>
      </c>
      <c r="C174" t="s">
        <v>340</v>
      </c>
      <c r="D174" t="s">
        <v>319</v>
      </c>
      <c r="E174" t="s">
        <v>929</v>
      </c>
      <c r="F174">
        <v>5315</v>
      </c>
      <c r="I174" s="1290" t="s">
        <v>321</v>
      </c>
      <c r="L174" s="1290" t="s">
        <v>321</v>
      </c>
    </row>
    <row r="175" spans="1:15" x14ac:dyDescent="0.3">
      <c r="A175" t="s">
        <v>756</v>
      </c>
      <c r="B175" t="s">
        <v>346</v>
      </c>
      <c r="C175" t="s">
        <v>340</v>
      </c>
      <c r="D175" t="s">
        <v>319</v>
      </c>
      <c r="E175" t="s">
        <v>930</v>
      </c>
      <c r="F175">
        <v>46</v>
      </c>
      <c r="G175" s="1290" t="s">
        <v>321</v>
      </c>
      <c r="I175" s="1290" t="s">
        <v>321</v>
      </c>
      <c r="L175" s="1290" t="s">
        <v>321</v>
      </c>
      <c r="M175" s="1290" t="s">
        <v>321</v>
      </c>
      <c r="N175" s="1290" t="s">
        <v>758</v>
      </c>
      <c r="O175" s="1290" t="s">
        <v>758</v>
      </c>
    </row>
    <row r="176" spans="1:15" x14ac:dyDescent="0.3">
      <c r="A176" t="s">
        <v>756</v>
      </c>
      <c r="B176" t="s">
        <v>931</v>
      </c>
      <c r="C176" t="s">
        <v>340</v>
      </c>
      <c r="D176" t="s">
        <v>319</v>
      </c>
      <c r="E176" t="s">
        <v>932</v>
      </c>
      <c r="F176">
        <v>49938</v>
      </c>
      <c r="M176" s="1290" t="s">
        <v>758</v>
      </c>
      <c r="N176" s="1290" t="s">
        <v>758</v>
      </c>
    </row>
    <row r="177" spans="1:16" x14ac:dyDescent="0.3">
      <c r="A177" t="s">
        <v>756</v>
      </c>
      <c r="B177" t="s">
        <v>57</v>
      </c>
      <c r="C177" t="s">
        <v>340</v>
      </c>
      <c r="D177" t="s">
        <v>319</v>
      </c>
      <c r="E177" t="s">
        <v>933</v>
      </c>
      <c r="F177">
        <v>18079</v>
      </c>
      <c r="I177" s="1290" t="s">
        <v>321</v>
      </c>
      <c r="L177" s="1290" t="s">
        <v>321</v>
      </c>
      <c r="M177" s="1290" t="s">
        <v>321</v>
      </c>
      <c r="N177" s="1290" t="s">
        <v>758</v>
      </c>
      <c r="O177" s="1290" t="s">
        <v>758</v>
      </c>
    </row>
    <row r="178" spans="1:16" x14ac:dyDescent="0.3">
      <c r="A178" t="s">
        <v>756</v>
      </c>
      <c r="B178" t="s">
        <v>353</v>
      </c>
      <c r="C178" t="s">
        <v>340</v>
      </c>
      <c r="D178" t="s">
        <v>319</v>
      </c>
      <c r="E178" t="s">
        <v>934</v>
      </c>
      <c r="F178">
        <v>10179</v>
      </c>
      <c r="G178" s="1290" t="s">
        <v>321</v>
      </c>
      <c r="I178" s="1290" t="s">
        <v>321</v>
      </c>
      <c r="L178" s="1290" t="s">
        <v>321</v>
      </c>
      <c r="M178" s="1290" t="s">
        <v>321</v>
      </c>
      <c r="N178" s="1290" t="s">
        <v>758</v>
      </c>
      <c r="O178" s="1290" t="s">
        <v>758</v>
      </c>
    </row>
    <row r="179" spans="1:16" x14ac:dyDescent="0.3">
      <c r="A179" t="s">
        <v>309</v>
      </c>
      <c r="B179" t="s">
        <v>935</v>
      </c>
      <c r="C179" t="s">
        <v>340</v>
      </c>
      <c r="D179" t="s">
        <v>309</v>
      </c>
      <c r="E179" t="s">
        <v>640</v>
      </c>
      <c r="F179">
        <v>179029</v>
      </c>
      <c r="H179" s="1290" t="s">
        <v>321</v>
      </c>
      <c r="L179" s="1290" t="s">
        <v>321</v>
      </c>
      <c r="N179" s="1290" t="s">
        <v>758</v>
      </c>
      <c r="P179" s="1290" t="s">
        <v>321</v>
      </c>
    </row>
    <row r="180" spans="1:16" x14ac:dyDescent="0.3">
      <c r="A180"/>
      <c r="B180" t="s">
        <v>936</v>
      </c>
      <c r="C180" t="s">
        <v>340</v>
      </c>
      <c r="D180" t="s">
        <v>367</v>
      </c>
      <c r="E180" t="s">
        <v>937</v>
      </c>
      <c r="F180">
        <v>1680</v>
      </c>
      <c r="M180" s="1290" t="s">
        <v>758</v>
      </c>
      <c r="N180" s="1290" t="s">
        <v>758</v>
      </c>
    </row>
    <row r="181" spans="1:16" x14ac:dyDescent="0.3">
      <c r="A181"/>
      <c r="B181" t="s">
        <v>938</v>
      </c>
      <c r="C181" t="s">
        <v>340</v>
      </c>
      <c r="D181" t="s">
        <v>367</v>
      </c>
      <c r="E181" t="s">
        <v>939</v>
      </c>
      <c r="F181">
        <v>1808</v>
      </c>
      <c r="M181" s="1290" t="s">
        <v>758</v>
      </c>
      <c r="N181" s="1290" t="s">
        <v>758</v>
      </c>
    </row>
    <row r="182" spans="1:16" x14ac:dyDescent="0.3">
      <c r="A182"/>
      <c r="B182" t="s">
        <v>940</v>
      </c>
      <c r="C182" t="s">
        <v>340</v>
      </c>
      <c r="D182" t="s">
        <v>367</v>
      </c>
      <c r="E182" t="s">
        <v>941</v>
      </c>
      <c r="F182">
        <v>1208</v>
      </c>
      <c r="M182" s="1290" t="s">
        <v>758</v>
      </c>
      <c r="N182" s="1290" t="s">
        <v>758</v>
      </c>
    </row>
    <row r="183" spans="1:16" x14ac:dyDescent="0.3">
      <c r="A183"/>
      <c r="B183" t="s">
        <v>942</v>
      </c>
      <c r="C183" t="s">
        <v>340</v>
      </c>
      <c r="D183" t="s">
        <v>367</v>
      </c>
      <c r="E183" t="s">
        <v>943</v>
      </c>
      <c r="F183">
        <v>1280</v>
      </c>
      <c r="M183" s="1290" t="s">
        <v>758</v>
      </c>
      <c r="N183" s="1290" t="s">
        <v>758</v>
      </c>
    </row>
    <row r="184" spans="1:16" x14ac:dyDescent="0.3">
      <c r="A184"/>
      <c r="B184" t="s">
        <v>586</v>
      </c>
      <c r="C184" t="s">
        <v>340</v>
      </c>
      <c r="D184" t="s">
        <v>367</v>
      </c>
      <c r="E184" t="s">
        <v>644</v>
      </c>
      <c r="F184">
        <v>9882</v>
      </c>
      <c r="K184" s="1290" t="s">
        <v>321</v>
      </c>
      <c r="L184" s="1290" t="s">
        <v>321</v>
      </c>
      <c r="M184" s="1290" t="s">
        <v>321</v>
      </c>
      <c r="N184" s="1290" t="s">
        <v>758</v>
      </c>
      <c r="O184" s="1290" t="s">
        <v>758</v>
      </c>
    </row>
    <row r="185" spans="1:16" x14ac:dyDescent="0.3">
      <c r="A185"/>
      <c r="B185" t="s">
        <v>944</v>
      </c>
      <c r="C185" t="s">
        <v>340</v>
      </c>
      <c r="D185" t="s">
        <v>367</v>
      </c>
      <c r="E185" t="s">
        <v>945</v>
      </c>
      <c r="F185">
        <v>989</v>
      </c>
      <c r="M185" s="1290" t="s">
        <v>758</v>
      </c>
      <c r="N185" s="1290" t="s">
        <v>758</v>
      </c>
    </row>
    <row r="186" spans="1:16" x14ac:dyDescent="0.3">
      <c r="A186"/>
      <c r="B186" t="s">
        <v>145</v>
      </c>
      <c r="C186" t="s">
        <v>340</v>
      </c>
      <c r="D186" t="s">
        <v>367</v>
      </c>
      <c r="E186" t="s">
        <v>946</v>
      </c>
      <c r="F186">
        <v>2112</v>
      </c>
      <c r="M186" s="1290" t="s">
        <v>758</v>
      </c>
      <c r="N186" s="1290" t="s">
        <v>758</v>
      </c>
    </row>
    <row r="187" spans="1:16" x14ac:dyDescent="0.3">
      <c r="A187"/>
      <c r="B187" t="s">
        <v>587</v>
      </c>
      <c r="C187" t="s">
        <v>340</v>
      </c>
      <c r="D187" t="s">
        <v>367</v>
      </c>
      <c r="E187" t="s">
        <v>645</v>
      </c>
      <c r="F187">
        <v>4319</v>
      </c>
      <c r="K187" s="1290" t="s">
        <v>321</v>
      </c>
      <c r="L187" s="1290" t="s">
        <v>321</v>
      </c>
      <c r="M187" s="1290" t="s">
        <v>758</v>
      </c>
      <c r="N187" s="1290" t="s">
        <v>758</v>
      </c>
    </row>
    <row r="188" spans="1:16" x14ac:dyDescent="0.3">
      <c r="A188"/>
      <c r="B188" t="s">
        <v>947</v>
      </c>
      <c r="C188" t="s">
        <v>340</v>
      </c>
      <c r="D188" t="s">
        <v>367</v>
      </c>
      <c r="E188" t="s">
        <v>948</v>
      </c>
      <c r="F188">
        <v>1842</v>
      </c>
      <c r="M188" s="1290" t="s">
        <v>758</v>
      </c>
      <c r="N188" s="1290" t="s">
        <v>758</v>
      </c>
    </row>
    <row r="189" spans="1:16" x14ac:dyDescent="0.3">
      <c r="A189"/>
      <c r="B189" t="s">
        <v>451</v>
      </c>
      <c r="C189" t="s">
        <v>340</v>
      </c>
      <c r="D189" t="s">
        <v>367</v>
      </c>
      <c r="E189" t="s">
        <v>949</v>
      </c>
      <c r="F189">
        <v>8059</v>
      </c>
      <c r="M189" s="1290" t="s">
        <v>758</v>
      </c>
      <c r="N189" s="1290" t="s">
        <v>758</v>
      </c>
    </row>
    <row r="190" spans="1:16" x14ac:dyDescent="0.3">
      <c r="A190"/>
      <c r="B190" t="s">
        <v>950</v>
      </c>
      <c r="C190" t="s">
        <v>340</v>
      </c>
      <c r="D190" t="s">
        <v>367</v>
      </c>
      <c r="E190" t="s">
        <v>951</v>
      </c>
      <c r="F190">
        <v>1035</v>
      </c>
      <c r="M190" s="1290" t="s">
        <v>758</v>
      </c>
      <c r="N190" s="1290" t="s">
        <v>758</v>
      </c>
    </row>
    <row r="191" spans="1:16" x14ac:dyDescent="0.3">
      <c r="A191"/>
      <c r="B191" t="s">
        <v>452</v>
      </c>
      <c r="C191" t="s">
        <v>340</v>
      </c>
      <c r="D191" t="s">
        <v>367</v>
      </c>
      <c r="E191" t="s">
        <v>952</v>
      </c>
      <c r="F191">
        <v>1259</v>
      </c>
      <c r="M191" s="1290" t="s">
        <v>758</v>
      </c>
      <c r="N191" s="1290" t="s">
        <v>758</v>
      </c>
    </row>
    <row r="192" spans="1:16" x14ac:dyDescent="0.3">
      <c r="A192"/>
      <c r="B192" t="s">
        <v>953</v>
      </c>
      <c r="C192" t="s">
        <v>340</v>
      </c>
      <c r="D192" t="s">
        <v>367</v>
      </c>
      <c r="E192" t="s">
        <v>954</v>
      </c>
      <c r="F192">
        <v>2501</v>
      </c>
      <c r="M192" s="1290" t="s">
        <v>758</v>
      </c>
      <c r="N192" s="1290" t="s">
        <v>758</v>
      </c>
    </row>
    <row r="193" spans="1:14" x14ac:dyDescent="0.3">
      <c r="A193"/>
      <c r="B193" t="s">
        <v>46</v>
      </c>
      <c r="C193" t="s">
        <v>340</v>
      </c>
      <c r="D193" t="s">
        <v>367</v>
      </c>
      <c r="E193" t="s">
        <v>955</v>
      </c>
      <c r="F193">
        <v>2756</v>
      </c>
      <c r="M193" s="1290" t="s">
        <v>758</v>
      </c>
      <c r="N193" s="1290" t="s">
        <v>758</v>
      </c>
    </row>
    <row r="194" spans="1:14" x14ac:dyDescent="0.3">
      <c r="A194"/>
      <c r="B194" t="s">
        <v>340</v>
      </c>
      <c r="C194" t="s">
        <v>340</v>
      </c>
      <c r="D194" t="s">
        <v>367</v>
      </c>
      <c r="E194" t="s">
        <v>956</v>
      </c>
      <c r="F194">
        <v>4837</v>
      </c>
      <c r="M194" s="1290" t="s">
        <v>758</v>
      </c>
      <c r="N194" s="1290" t="s">
        <v>758</v>
      </c>
    </row>
    <row r="195" spans="1:14" x14ac:dyDescent="0.3">
      <c r="A195"/>
      <c r="B195" t="s">
        <v>348</v>
      </c>
      <c r="C195" t="s">
        <v>340</v>
      </c>
      <c r="D195" t="s">
        <v>367</v>
      </c>
      <c r="E195" t="s">
        <v>957</v>
      </c>
      <c r="F195">
        <v>3182</v>
      </c>
      <c r="M195" s="1290" t="s">
        <v>758</v>
      </c>
      <c r="N195" s="1290" t="s">
        <v>758</v>
      </c>
    </row>
    <row r="196" spans="1:14" x14ac:dyDescent="0.3">
      <c r="A196"/>
      <c r="B196" t="s">
        <v>958</v>
      </c>
      <c r="C196" t="s">
        <v>340</v>
      </c>
      <c r="D196" t="s">
        <v>367</v>
      </c>
      <c r="E196" t="s">
        <v>959</v>
      </c>
      <c r="F196">
        <v>2118</v>
      </c>
      <c r="M196" s="1290" t="s">
        <v>758</v>
      </c>
      <c r="N196" s="1290" t="s">
        <v>758</v>
      </c>
    </row>
    <row r="197" spans="1:14" x14ac:dyDescent="0.3">
      <c r="A197"/>
      <c r="B197" t="s">
        <v>960</v>
      </c>
      <c r="C197" t="s">
        <v>340</v>
      </c>
      <c r="D197" t="s">
        <v>367</v>
      </c>
      <c r="E197" t="s">
        <v>961</v>
      </c>
      <c r="F197">
        <v>1607</v>
      </c>
      <c r="M197" s="1290" t="s">
        <v>758</v>
      </c>
      <c r="N197" s="1290" t="s">
        <v>758</v>
      </c>
    </row>
    <row r="198" spans="1:14" x14ac:dyDescent="0.3">
      <c r="A198"/>
      <c r="B198" t="s">
        <v>454</v>
      </c>
      <c r="C198" t="s">
        <v>340</v>
      </c>
      <c r="D198" t="s">
        <v>367</v>
      </c>
      <c r="E198" t="s">
        <v>962</v>
      </c>
      <c r="F198">
        <v>2580</v>
      </c>
      <c r="M198" s="1290" t="s">
        <v>758</v>
      </c>
      <c r="N198" s="1290" t="s">
        <v>758</v>
      </c>
    </row>
    <row r="199" spans="1:14" x14ac:dyDescent="0.3">
      <c r="A199"/>
      <c r="B199" t="s">
        <v>931</v>
      </c>
      <c r="C199" t="s">
        <v>340</v>
      </c>
      <c r="D199" t="s">
        <v>367</v>
      </c>
      <c r="E199" t="s">
        <v>963</v>
      </c>
      <c r="F199">
        <v>2182</v>
      </c>
      <c r="M199" s="1290" t="s">
        <v>758</v>
      </c>
      <c r="N199" s="1290" t="s">
        <v>758</v>
      </c>
    </row>
    <row r="200" spans="1:14" x14ac:dyDescent="0.3">
      <c r="A200"/>
      <c r="B200" t="s">
        <v>964</v>
      </c>
      <c r="C200" t="s">
        <v>340</v>
      </c>
      <c r="D200" t="s">
        <v>367</v>
      </c>
      <c r="E200" t="s">
        <v>965</v>
      </c>
      <c r="F200">
        <v>2844</v>
      </c>
      <c r="M200" s="1290" t="s">
        <v>758</v>
      </c>
      <c r="N200" s="1290" t="s">
        <v>758</v>
      </c>
    </row>
    <row r="201" spans="1:14" x14ac:dyDescent="0.3">
      <c r="A201"/>
      <c r="B201" t="s">
        <v>352</v>
      </c>
      <c r="C201" t="s">
        <v>340</v>
      </c>
      <c r="D201" t="s">
        <v>367</v>
      </c>
      <c r="E201" t="s">
        <v>966</v>
      </c>
      <c r="F201">
        <v>1669</v>
      </c>
      <c r="M201" s="1290" t="s">
        <v>758</v>
      </c>
      <c r="N201" s="1290" t="s">
        <v>758</v>
      </c>
    </row>
    <row r="202" spans="1:14" x14ac:dyDescent="0.3">
      <c r="A202"/>
      <c r="B202" t="s">
        <v>967</v>
      </c>
      <c r="C202" t="s">
        <v>340</v>
      </c>
      <c r="D202" t="s">
        <v>367</v>
      </c>
      <c r="E202" t="s">
        <v>968</v>
      </c>
      <c r="F202">
        <v>2062</v>
      </c>
      <c r="M202" s="1290" t="s">
        <v>758</v>
      </c>
      <c r="N202" s="1290" t="s">
        <v>758</v>
      </c>
    </row>
    <row r="203" spans="1:14" x14ac:dyDescent="0.3">
      <c r="A203"/>
      <c r="B203" t="s">
        <v>335</v>
      </c>
      <c r="C203" t="s">
        <v>340</v>
      </c>
      <c r="D203" t="s">
        <v>367</v>
      </c>
      <c r="E203" t="s">
        <v>969</v>
      </c>
      <c r="F203">
        <v>4310</v>
      </c>
      <c r="M203" s="1290" t="s">
        <v>758</v>
      </c>
      <c r="N203" s="1290" t="s">
        <v>758</v>
      </c>
    </row>
    <row r="204" spans="1:14" x14ac:dyDescent="0.3">
      <c r="A204"/>
      <c r="B204" t="s">
        <v>421</v>
      </c>
      <c r="C204" t="s">
        <v>340</v>
      </c>
      <c r="D204" t="s">
        <v>367</v>
      </c>
      <c r="E204" t="s">
        <v>970</v>
      </c>
      <c r="F204">
        <v>943</v>
      </c>
      <c r="M204" s="1290" t="s">
        <v>758</v>
      </c>
      <c r="N204" s="1290" t="s">
        <v>758</v>
      </c>
    </row>
    <row r="205" spans="1:14" x14ac:dyDescent="0.3">
      <c r="A205" t="s">
        <v>780</v>
      </c>
      <c r="B205" t="s">
        <v>971</v>
      </c>
      <c r="C205" t="s">
        <v>340</v>
      </c>
      <c r="D205" t="s">
        <v>359</v>
      </c>
      <c r="E205" t="s">
        <v>972</v>
      </c>
      <c r="F205">
        <v>494</v>
      </c>
      <c r="M205" s="1290" t="s">
        <v>758</v>
      </c>
      <c r="N205" s="1290" t="s">
        <v>758</v>
      </c>
    </row>
    <row r="206" spans="1:14" x14ac:dyDescent="0.3">
      <c r="A206" t="s">
        <v>780</v>
      </c>
      <c r="B206" t="s">
        <v>588</v>
      </c>
      <c r="C206" t="s">
        <v>340</v>
      </c>
      <c r="D206" t="s">
        <v>359</v>
      </c>
      <c r="E206" t="s">
        <v>973</v>
      </c>
      <c r="F206">
        <v>2512</v>
      </c>
      <c r="G206" s="1290" t="s">
        <v>321</v>
      </c>
      <c r="L206" s="1290" t="s">
        <v>321</v>
      </c>
      <c r="M206" s="1290" t="s">
        <v>758</v>
      </c>
      <c r="N206" s="1290" t="s">
        <v>758</v>
      </c>
    </row>
    <row r="207" spans="1:14" x14ac:dyDescent="0.3">
      <c r="A207" t="s">
        <v>780</v>
      </c>
      <c r="B207" t="s">
        <v>587</v>
      </c>
      <c r="C207" t="s">
        <v>340</v>
      </c>
      <c r="D207" t="s">
        <v>359</v>
      </c>
      <c r="E207" t="s">
        <v>646</v>
      </c>
      <c r="F207">
        <v>5942</v>
      </c>
      <c r="J207" s="1290" t="s">
        <v>321</v>
      </c>
      <c r="L207" s="1290" t="s">
        <v>321</v>
      </c>
      <c r="M207" s="1290" t="s">
        <v>758</v>
      </c>
      <c r="N207" s="1290" t="s">
        <v>758</v>
      </c>
    </row>
    <row r="208" spans="1:14" x14ac:dyDescent="0.3">
      <c r="A208" t="s">
        <v>780</v>
      </c>
      <c r="B208" t="s">
        <v>974</v>
      </c>
      <c r="C208" t="s">
        <v>340</v>
      </c>
      <c r="D208" t="s">
        <v>359</v>
      </c>
      <c r="E208" t="s">
        <v>975</v>
      </c>
      <c r="F208">
        <v>135</v>
      </c>
      <c r="M208" s="1290" t="s">
        <v>758</v>
      </c>
      <c r="N208" s="1290" t="s">
        <v>758</v>
      </c>
    </row>
    <row r="209" spans="1:19" x14ac:dyDescent="0.3">
      <c r="A209" t="s">
        <v>780</v>
      </c>
      <c r="B209" t="s">
        <v>947</v>
      </c>
      <c r="C209" t="s">
        <v>340</v>
      </c>
      <c r="D209" t="s">
        <v>359</v>
      </c>
      <c r="E209" t="s">
        <v>976</v>
      </c>
      <c r="F209">
        <v>1271</v>
      </c>
      <c r="M209" s="1290" t="s">
        <v>758</v>
      </c>
      <c r="N209" s="1290" t="s">
        <v>758</v>
      </c>
    </row>
    <row r="210" spans="1:19" x14ac:dyDescent="0.3">
      <c r="A210" t="s">
        <v>780</v>
      </c>
      <c r="B210" t="s">
        <v>950</v>
      </c>
      <c r="C210" t="s">
        <v>340</v>
      </c>
      <c r="D210" t="s">
        <v>359</v>
      </c>
      <c r="E210" t="s">
        <v>977</v>
      </c>
      <c r="F210">
        <v>406</v>
      </c>
      <c r="M210" s="1290" t="s">
        <v>758</v>
      </c>
      <c r="N210" s="1290" t="s">
        <v>758</v>
      </c>
    </row>
    <row r="211" spans="1:19" x14ac:dyDescent="0.3">
      <c r="A211" t="s">
        <v>780</v>
      </c>
      <c r="B211" t="s">
        <v>585</v>
      </c>
      <c r="C211" t="s">
        <v>340</v>
      </c>
      <c r="D211" t="s">
        <v>359</v>
      </c>
      <c r="E211" t="s">
        <v>643</v>
      </c>
      <c r="F211">
        <v>2345</v>
      </c>
      <c r="J211" s="1290" t="s">
        <v>321</v>
      </c>
      <c r="L211" s="1290" t="s">
        <v>321</v>
      </c>
      <c r="M211" s="1290" t="s">
        <v>758</v>
      </c>
      <c r="N211" s="1290" t="s">
        <v>758</v>
      </c>
    </row>
    <row r="212" spans="1:19" x14ac:dyDescent="0.3">
      <c r="A212" t="s">
        <v>780</v>
      </c>
      <c r="B212" t="s">
        <v>978</v>
      </c>
      <c r="C212" t="s">
        <v>340</v>
      </c>
      <c r="D212" t="s">
        <v>359</v>
      </c>
      <c r="E212" t="s">
        <v>979</v>
      </c>
      <c r="F212">
        <v>470</v>
      </c>
      <c r="M212" s="1290" t="s">
        <v>758</v>
      </c>
      <c r="N212" s="1290" t="s">
        <v>758</v>
      </c>
    </row>
    <row r="213" spans="1:19" x14ac:dyDescent="0.3">
      <c r="A213" t="s">
        <v>780</v>
      </c>
      <c r="B213" t="s">
        <v>980</v>
      </c>
      <c r="C213" t="s">
        <v>340</v>
      </c>
      <c r="D213" t="s">
        <v>359</v>
      </c>
      <c r="E213" t="s">
        <v>981</v>
      </c>
      <c r="F213">
        <v>361</v>
      </c>
      <c r="M213" s="1290" t="s">
        <v>758</v>
      </c>
      <c r="N213" s="1290" t="s">
        <v>758</v>
      </c>
    </row>
    <row r="214" spans="1:19" x14ac:dyDescent="0.3">
      <c r="A214" t="s">
        <v>780</v>
      </c>
      <c r="B214" t="s">
        <v>925</v>
      </c>
      <c r="C214" t="s">
        <v>340</v>
      </c>
      <c r="D214" t="s">
        <v>359</v>
      </c>
      <c r="E214" t="s">
        <v>982</v>
      </c>
      <c r="F214">
        <v>2046</v>
      </c>
      <c r="G214" s="1290" t="s">
        <v>321</v>
      </c>
      <c r="M214" s="1290" t="s">
        <v>758</v>
      </c>
      <c r="N214" s="1290" t="s">
        <v>758</v>
      </c>
    </row>
    <row r="215" spans="1:19" x14ac:dyDescent="0.3">
      <c r="A215" t="s">
        <v>756</v>
      </c>
      <c r="B215" t="s">
        <v>317</v>
      </c>
      <c r="C215" t="s">
        <v>318</v>
      </c>
      <c r="D215" t="s">
        <v>319</v>
      </c>
      <c r="E215" t="s">
        <v>649</v>
      </c>
      <c r="F215">
        <v>14025</v>
      </c>
      <c r="I215" s="1290" t="s">
        <v>321</v>
      </c>
      <c r="L215" s="1290" t="s">
        <v>321</v>
      </c>
      <c r="M215" s="1290" t="s">
        <v>758</v>
      </c>
      <c r="N215" s="1290" t="s">
        <v>758</v>
      </c>
      <c r="S215" s="1290" t="s">
        <v>321</v>
      </c>
    </row>
    <row r="216" spans="1:19" x14ac:dyDescent="0.3">
      <c r="A216" t="s">
        <v>309</v>
      </c>
      <c r="B216" t="s">
        <v>318</v>
      </c>
      <c r="C216" t="s">
        <v>318</v>
      </c>
      <c r="D216" t="s">
        <v>309</v>
      </c>
      <c r="E216" t="s">
        <v>648</v>
      </c>
      <c r="F216">
        <v>45897</v>
      </c>
      <c r="H216" s="1290" t="s">
        <v>321</v>
      </c>
      <c r="L216" s="1290" t="s">
        <v>321</v>
      </c>
      <c r="N216" s="1290" t="s">
        <v>758</v>
      </c>
      <c r="S216" s="1290" t="s">
        <v>321</v>
      </c>
    </row>
    <row r="217" spans="1:19" x14ac:dyDescent="0.3">
      <c r="A217"/>
      <c r="B217" t="s">
        <v>983</v>
      </c>
      <c r="C217" t="s">
        <v>318</v>
      </c>
      <c r="D217" t="s">
        <v>367</v>
      </c>
      <c r="E217" t="s">
        <v>984</v>
      </c>
      <c r="F217">
        <v>413</v>
      </c>
      <c r="M217" s="1290" t="s">
        <v>758</v>
      </c>
      <c r="N217" s="1290" t="s">
        <v>758</v>
      </c>
      <c r="S217" s="1290" t="s">
        <v>321</v>
      </c>
    </row>
    <row r="218" spans="1:19" x14ac:dyDescent="0.3">
      <c r="A218"/>
      <c r="B218" t="s">
        <v>985</v>
      </c>
      <c r="C218" t="s">
        <v>318</v>
      </c>
      <c r="D218" t="s">
        <v>367</v>
      </c>
      <c r="E218" t="s">
        <v>986</v>
      </c>
      <c r="F218">
        <v>552</v>
      </c>
      <c r="M218" s="1290" t="s">
        <v>758</v>
      </c>
      <c r="N218" s="1290" t="s">
        <v>758</v>
      </c>
      <c r="S218" s="1290" t="s">
        <v>321</v>
      </c>
    </row>
    <row r="219" spans="1:19" x14ac:dyDescent="0.3">
      <c r="A219"/>
      <c r="B219" t="s">
        <v>451</v>
      </c>
      <c r="C219" t="s">
        <v>318</v>
      </c>
      <c r="D219" t="s">
        <v>367</v>
      </c>
      <c r="E219" t="s">
        <v>987</v>
      </c>
      <c r="F219">
        <v>1610</v>
      </c>
      <c r="M219" s="1290" t="s">
        <v>758</v>
      </c>
      <c r="N219" s="1290" t="s">
        <v>758</v>
      </c>
      <c r="S219" s="1290" t="s">
        <v>321</v>
      </c>
    </row>
    <row r="220" spans="1:19" x14ac:dyDescent="0.3">
      <c r="A220"/>
      <c r="B220" t="s">
        <v>413</v>
      </c>
      <c r="C220" t="s">
        <v>318</v>
      </c>
      <c r="D220" t="s">
        <v>367</v>
      </c>
      <c r="E220" t="s">
        <v>988</v>
      </c>
      <c r="F220">
        <v>1995</v>
      </c>
      <c r="M220" s="1290" t="s">
        <v>758</v>
      </c>
      <c r="N220" s="1290" t="s">
        <v>758</v>
      </c>
      <c r="S220" s="1290" t="s">
        <v>321</v>
      </c>
    </row>
    <row r="221" spans="1:19" x14ac:dyDescent="0.3">
      <c r="A221"/>
      <c r="B221" t="s">
        <v>989</v>
      </c>
      <c r="C221" t="s">
        <v>318</v>
      </c>
      <c r="D221" t="s">
        <v>367</v>
      </c>
      <c r="E221" t="s">
        <v>990</v>
      </c>
      <c r="F221">
        <v>680</v>
      </c>
      <c r="M221" s="1290" t="s">
        <v>758</v>
      </c>
      <c r="N221" s="1290" t="s">
        <v>758</v>
      </c>
      <c r="S221" s="1290" t="s">
        <v>321</v>
      </c>
    </row>
    <row r="222" spans="1:19" x14ac:dyDescent="0.3">
      <c r="A222"/>
      <c r="B222" t="s">
        <v>46</v>
      </c>
      <c r="C222" t="s">
        <v>318</v>
      </c>
      <c r="D222" t="s">
        <v>367</v>
      </c>
      <c r="E222" t="s">
        <v>991</v>
      </c>
      <c r="F222">
        <v>1350</v>
      </c>
      <c r="M222" s="1290" t="s">
        <v>758</v>
      </c>
      <c r="N222" s="1290" t="s">
        <v>758</v>
      </c>
      <c r="S222" s="1290" t="s">
        <v>321</v>
      </c>
    </row>
    <row r="223" spans="1:19" x14ac:dyDescent="0.3">
      <c r="A223"/>
      <c r="B223" t="s">
        <v>992</v>
      </c>
      <c r="C223" t="s">
        <v>318</v>
      </c>
      <c r="D223" t="s">
        <v>367</v>
      </c>
      <c r="E223" t="s">
        <v>993</v>
      </c>
      <c r="F223">
        <v>1501</v>
      </c>
      <c r="M223" s="1290" t="s">
        <v>758</v>
      </c>
      <c r="N223" s="1290" t="s">
        <v>758</v>
      </c>
      <c r="S223" s="1290" t="s">
        <v>321</v>
      </c>
    </row>
    <row r="224" spans="1:19" x14ac:dyDescent="0.3">
      <c r="A224"/>
      <c r="B224" t="s">
        <v>994</v>
      </c>
      <c r="C224" t="s">
        <v>318</v>
      </c>
      <c r="D224" t="s">
        <v>367</v>
      </c>
      <c r="E224" t="s">
        <v>995</v>
      </c>
      <c r="F224">
        <v>538</v>
      </c>
      <c r="M224" s="1290" t="s">
        <v>758</v>
      </c>
      <c r="N224" s="1290" t="s">
        <v>758</v>
      </c>
      <c r="S224" s="1290" t="s">
        <v>321</v>
      </c>
    </row>
    <row r="225" spans="1:19" x14ac:dyDescent="0.3">
      <c r="A225"/>
      <c r="B225" t="s">
        <v>454</v>
      </c>
      <c r="C225" t="s">
        <v>318</v>
      </c>
      <c r="D225" t="s">
        <v>367</v>
      </c>
      <c r="E225" t="s">
        <v>996</v>
      </c>
      <c r="F225">
        <v>1624</v>
      </c>
      <c r="M225" s="1290" t="s">
        <v>758</v>
      </c>
      <c r="N225" s="1290" t="s">
        <v>758</v>
      </c>
      <c r="S225" s="1290" t="s">
        <v>321</v>
      </c>
    </row>
    <row r="226" spans="1:19" x14ac:dyDescent="0.3">
      <c r="A226"/>
      <c r="B226" t="s">
        <v>352</v>
      </c>
      <c r="C226" t="s">
        <v>318</v>
      </c>
      <c r="D226" t="s">
        <v>367</v>
      </c>
      <c r="E226" t="s">
        <v>997</v>
      </c>
      <c r="F226">
        <v>950</v>
      </c>
      <c r="M226" s="1290" t="s">
        <v>758</v>
      </c>
      <c r="N226" s="1290" t="s">
        <v>758</v>
      </c>
      <c r="S226" s="1290" t="s">
        <v>321</v>
      </c>
    </row>
    <row r="227" spans="1:19" x14ac:dyDescent="0.3">
      <c r="A227"/>
      <c r="B227" t="s">
        <v>417</v>
      </c>
      <c r="C227" t="s">
        <v>318</v>
      </c>
      <c r="D227" t="s">
        <v>367</v>
      </c>
      <c r="E227" t="s">
        <v>998</v>
      </c>
      <c r="F227">
        <v>915</v>
      </c>
      <c r="M227" s="1290" t="s">
        <v>758</v>
      </c>
      <c r="N227" s="1290" t="s">
        <v>758</v>
      </c>
      <c r="S227" s="1290" t="s">
        <v>321</v>
      </c>
    </row>
    <row r="228" spans="1:19" x14ac:dyDescent="0.3">
      <c r="A228"/>
      <c r="B228" t="s">
        <v>803</v>
      </c>
      <c r="C228" t="s">
        <v>318</v>
      </c>
      <c r="D228" t="s">
        <v>367</v>
      </c>
      <c r="E228" t="s">
        <v>999</v>
      </c>
      <c r="F228">
        <v>1827</v>
      </c>
      <c r="M228" s="1290" t="s">
        <v>758</v>
      </c>
      <c r="N228" s="1290" t="s">
        <v>758</v>
      </c>
      <c r="S228" s="1290" t="s">
        <v>321</v>
      </c>
    </row>
    <row r="229" spans="1:19" x14ac:dyDescent="0.3">
      <c r="A229"/>
      <c r="B229" t="s">
        <v>1000</v>
      </c>
      <c r="C229" t="s">
        <v>318</v>
      </c>
      <c r="D229" t="s">
        <v>367</v>
      </c>
      <c r="E229" t="s">
        <v>1001</v>
      </c>
      <c r="F229">
        <v>1659</v>
      </c>
      <c r="M229" s="1290" t="s">
        <v>758</v>
      </c>
      <c r="N229" s="1290" t="s">
        <v>758</v>
      </c>
      <c r="S229" s="1290" t="s">
        <v>321</v>
      </c>
    </row>
    <row r="230" spans="1:19" x14ac:dyDescent="0.3">
      <c r="A230"/>
      <c r="B230" t="s">
        <v>1002</v>
      </c>
      <c r="C230" t="s">
        <v>318</v>
      </c>
      <c r="D230" t="s">
        <v>367</v>
      </c>
      <c r="E230" t="s">
        <v>1003</v>
      </c>
      <c r="F230">
        <v>3349</v>
      </c>
      <c r="M230" s="1290" t="s">
        <v>758</v>
      </c>
      <c r="N230" s="1290" t="s">
        <v>758</v>
      </c>
      <c r="S230" s="1290" t="s">
        <v>321</v>
      </c>
    </row>
    <row r="231" spans="1:19" x14ac:dyDescent="0.3">
      <c r="A231"/>
      <c r="B231" t="s">
        <v>335</v>
      </c>
      <c r="C231" t="s">
        <v>318</v>
      </c>
      <c r="D231" t="s">
        <v>367</v>
      </c>
      <c r="E231" t="s">
        <v>1004</v>
      </c>
      <c r="F231">
        <v>751</v>
      </c>
      <c r="M231" s="1290" t="s">
        <v>758</v>
      </c>
      <c r="N231" s="1290" t="s">
        <v>758</v>
      </c>
      <c r="S231" s="1290" t="s">
        <v>321</v>
      </c>
    </row>
    <row r="232" spans="1:19" x14ac:dyDescent="0.3">
      <c r="A232"/>
      <c r="B232" t="s">
        <v>421</v>
      </c>
      <c r="C232" t="s">
        <v>318</v>
      </c>
      <c r="D232" t="s">
        <v>367</v>
      </c>
      <c r="E232" t="s">
        <v>1005</v>
      </c>
      <c r="F232">
        <v>2007</v>
      </c>
      <c r="M232" s="1290" t="s">
        <v>758</v>
      </c>
      <c r="N232" s="1290" t="s">
        <v>758</v>
      </c>
      <c r="S232" s="1290" t="s">
        <v>321</v>
      </c>
    </row>
    <row r="233" spans="1:19" x14ac:dyDescent="0.3">
      <c r="A233"/>
      <c r="B233" t="s">
        <v>1006</v>
      </c>
      <c r="C233" t="s">
        <v>318</v>
      </c>
      <c r="D233" t="s">
        <v>367</v>
      </c>
      <c r="E233" t="s">
        <v>1007</v>
      </c>
      <c r="F233">
        <v>1185</v>
      </c>
      <c r="M233" s="1290" t="s">
        <v>758</v>
      </c>
      <c r="N233" s="1290" t="s">
        <v>758</v>
      </c>
      <c r="S233" s="1290" t="s">
        <v>321</v>
      </c>
    </row>
    <row r="234" spans="1:19" x14ac:dyDescent="0.3">
      <c r="A234" t="s">
        <v>780</v>
      </c>
      <c r="B234" t="s">
        <v>1008</v>
      </c>
      <c r="C234" t="s">
        <v>318</v>
      </c>
      <c r="D234" t="s">
        <v>359</v>
      </c>
      <c r="E234" t="s">
        <v>1009</v>
      </c>
      <c r="F234">
        <v>802</v>
      </c>
      <c r="M234" s="1290" t="s">
        <v>758</v>
      </c>
      <c r="N234" s="1290" t="s">
        <v>758</v>
      </c>
      <c r="S234" s="1290" t="s">
        <v>321</v>
      </c>
    </row>
    <row r="235" spans="1:19" x14ac:dyDescent="0.3">
      <c r="A235" t="s">
        <v>780</v>
      </c>
      <c r="B235" t="s">
        <v>1010</v>
      </c>
      <c r="C235" t="s">
        <v>318</v>
      </c>
      <c r="D235" t="s">
        <v>359</v>
      </c>
      <c r="E235" t="s">
        <v>1011</v>
      </c>
      <c r="F235">
        <v>1239</v>
      </c>
      <c r="M235" s="1290" t="s">
        <v>758</v>
      </c>
      <c r="N235" s="1290" t="s">
        <v>758</v>
      </c>
      <c r="S235" s="1290" t="s">
        <v>321</v>
      </c>
    </row>
    <row r="236" spans="1:19" x14ac:dyDescent="0.3">
      <c r="A236" t="s">
        <v>780</v>
      </c>
      <c r="B236" t="s">
        <v>1012</v>
      </c>
      <c r="C236" t="s">
        <v>318</v>
      </c>
      <c r="D236" t="s">
        <v>359</v>
      </c>
      <c r="E236" t="s">
        <v>1013</v>
      </c>
      <c r="F236">
        <v>404</v>
      </c>
      <c r="M236" s="1290" t="s">
        <v>758</v>
      </c>
      <c r="N236" s="1290" t="s">
        <v>758</v>
      </c>
      <c r="S236" s="1290" t="s">
        <v>321</v>
      </c>
    </row>
    <row r="237" spans="1:19" x14ac:dyDescent="0.3">
      <c r="A237" t="s">
        <v>780</v>
      </c>
      <c r="B237" t="s">
        <v>1014</v>
      </c>
      <c r="C237" t="s">
        <v>318</v>
      </c>
      <c r="D237" t="s">
        <v>359</v>
      </c>
      <c r="E237" t="s">
        <v>1015</v>
      </c>
      <c r="F237">
        <v>1174</v>
      </c>
      <c r="M237" s="1290" t="s">
        <v>758</v>
      </c>
      <c r="N237" s="1290" t="s">
        <v>758</v>
      </c>
      <c r="S237" s="1290" t="s">
        <v>321</v>
      </c>
    </row>
    <row r="238" spans="1:19" x14ac:dyDescent="0.3">
      <c r="A238" t="s">
        <v>780</v>
      </c>
      <c r="B238" t="s">
        <v>1016</v>
      </c>
      <c r="C238" t="s">
        <v>318</v>
      </c>
      <c r="D238" t="s">
        <v>359</v>
      </c>
      <c r="E238" t="s">
        <v>1017</v>
      </c>
      <c r="F238">
        <v>531</v>
      </c>
      <c r="M238" s="1290" t="s">
        <v>758</v>
      </c>
      <c r="N238" s="1290" t="s">
        <v>758</v>
      </c>
      <c r="S238" s="1290" t="s">
        <v>321</v>
      </c>
    </row>
    <row r="239" spans="1:19" x14ac:dyDescent="0.3">
      <c r="A239" t="s">
        <v>780</v>
      </c>
      <c r="B239" t="s">
        <v>1018</v>
      </c>
      <c r="C239" t="s">
        <v>318</v>
      </c>
      <c r="D239" t="s">
        <v>359</v>
      </c>
      <c r="E239" t="s">
        <v>1019</v>
      </c>
      <c r="F239">
        <v>106</v>
      </c>
      <c r="M239" s="1290" t="s">
        <v>758</v>
      </c>
      <c r="N239" s="1290" t="s">
        <v>758</v>
      </c>
      <c r="S239" s="1290" t="s">
        <v>321</v>
      </c>
    </row>
    <row r="240" spans="1:19" x14ac:dyDescent="0.3">
      <c r="A240" t="s">
        <v>780</v>
      </c>
      <c r="B240" t="s">
        <v>1020</v>
      </c>
      <c r="C240" t="s">
        <v>318</v>
      </c>
      <c r="D240" t="s">
        <v>359</v>
      </c>
      <c r="E240" t="s">
        <v>1021</v>
      </c>
      <c r="F240">
        <v>487</v>
      </c>
      <c r="M240" s="1290" t="s">
        <v>758</v>
      </c>
      <c r="N240" s="1290" t="s">
        <v>758</v>
      </c>
      <c r="S240" s="1290" t="s">
        <v>321</v>
      </c>
    </row>
    <row r="241" spans="1:19" x14ac:dyDescent="0.3">
      <c r="A241" t="s">
        <v>780</v>
      </c>
      <c r="B241" t="s">
        <v>1022</v>
      </c>
      <c r="C241" t="s">
        <v>318</v>
      </c>
      <c r="D241" t="s">
        <v>359</v>
      </c>
      <c r="E241" t="s">
        <v>1023</v>
      </c>
      <c r="F241">
        <v>1308</v>
      </c>
      <c r="M241" s="1290" t="s">
        <v>758</v>
      </c>
      <c r="N241" s="1290" t="s">
        <v>758</v>
      </c>
      <c r="S241" s="1290" t="s">
        <v>321</v>
      </c>
    </row>
    <row r="242" spans="1:19" x14ac:dyDescent="0.3">
      <c r="A242" t="s">
        <v>780</v>
      </c>
      <c r="B242" t="s">
        <v>1024</v>
      </c>
      <c r="C242" t="s">
        <v>318</v>
      </c>
      <c r="D242" t="s">
        <v>359</v>
      </c>
      <c r="E242" t="s">
        <v>1025</v>
      </c>
      <c r="F242">
        <v>226</v>
      </c>
      <c r="M242" s="1290" t="s">
        <v>758</v>
      </c>
      <c r="N242" s="1290" t="s">
        <v>758</v>
      </c>
      <c r="S242" s="1290" t="s">
        <v>321</v>
      </c>
    </row>
    <row r="243" spans="1:19" x14ac:dyDescent="0.3">
      <c r="A243" t="s">
        <v>780</v>
      </c>
      <c r="B243" t="s">
        <v>1026</v>
      </c>
      <c r="C243" t="s">
        <v>318</v>
      </c>
      <c r="D243" t="s">
        <v>359</v>
      </c>
      <c r="E243" t="s">
        <v>1027</v>
      </c>
      <c r="F243">
        <v>1755</v>
      </c>
      <c r="M243" s="1290" t="s">
        <v>758</v>
      </c>
      <c r="N243" s="1290" t="s">
        <v>758</v>
      </c>
      <c r="S243" s="1290" t="s">
        <v>321</v>
      </c>
    </row>
    <row r="244" spans="1:19" x14ac:dyDescent="0.3">
      <c r="A244" t="s">
        <v>780</v>
      </c>
      <c r="B244" t="s">
        <v>1028</v>
      </c>
      <c r="C244" t="s">
        <v>318</v>
      </c>
      <c r="D244" t="s">
        <v>359</v>
      </c>
      <c r="E244" t="s">
        <v>1029</v>
      </c>
      <c r="F244">
        <v>742</v>
      </c>
      <c r="M244" s="1290" t="s">
        <v>758</v>
      </c>
      <c r="N244" s="1290" t="s">
        <v>758</v>
      </c>
      <c r="S244" s="1290" t="s">
        <v>321</v>
      </c>
    </row>
    <row r="245" spans="1:19" x14ac:dyDescent="0.3">
      <c r="A245" t="s">
        <v>780</v>
      </c>
      <c r="B245" t="s">
        <v>1030</v>
      </c>
      <c r="C245" t="s">
        <v>318</v>
      </c>
      <c r="D245" t="s">
        <v>359</v>
      </c>
      <c r="E245" t="s">
        <v>1031</v>
      </c>
      <c r="F245">
        <v>192</v>
      </c>
      <c r="M245" s="1290" t="s">
        <v>758</v>
      </c>
      <c r="N245" s="1290" t="s">
        <v>758</v>
      </c>
      <c r="S245" s="1290" t="s">
        <v>321</v>
      </c>
    </row>
    <row r="246" spans="1:19" x14ac:dyDescent="0.3">
      <c r="A246" t="s">
        <v>756</v>
      </c>
      <c r="B246" t="s">
        <v>1032</v>
      </c>
      <c r="C246" t="s">
        <v>348</v>
      </c>
      <c r="D246" t="s">
        <v>319</v>
      </c>
      <c r="E246" t="s">
        <v>1033</v>
      </c>
      <c r="F246">
        <v>10181</v>
      </c>
      <c r="M246" s="1290" t="s">
        <v>758</v>
      </c>
      <c r="N246" s="1290" t="s">
        <v>321</v>
      </c>
      <c r="S246" s="1290" t="s">
        <v>321</v>
      </c>
    </row>
    <row r="247" spans="1:19" x14ac:dyDescent="0.3">
      <c r="A247" t="s">
        <v>309</v>
      </c>
      <c r="B247" t="s">
        <v>348</v>
      </c>
      <c r="C247" t="s">
        <v>348</v>
      </c>
      <c r="D247" t="s">
        <v>309</v>
      </c>
      <c r="E247" t="s">
        <v>653</v>
      </c>
      <c r="F247">
        <v>43608</v>
      </c>
      <c r="H247" s="1290" t="s">
        <v>321</v>
      </c>
      <c r="L247" s="1290" t="s">
        <v>321</v>
      </c>
      <c r="N247" s="1290" t="s">
        <v>321</v>
      </c>
      <c r="P247" s="1290" t="s">
        <v>321</v>
      </c>
      <c r="S247" s="1290" t="s">
        <v>321</v>
      </c>
    </row>
    <row r="248" spans="1:19" x14ac:dyDescent="0.3">
      <c r="A248"/>
      <c r="B248" t="s">
        <v>1034</v>
      </c>
      <c r="C248" t="s">
        <v>348</v>
      </c>
      <c r="D248" t="s">
        <v>367</v>
      </c>
      <c r="E248" t="s">
        <v>1035</v>
      </c>
      <c r="F248">
        <v>2599</v>
      </c>
      <c r="M248" s="1290" t="s">
        <v>758</v>
      </c>
      <c r="N248" s="1290" t="s">
        <v>321</v>
      </c>
      <c r="S248" s="1290" t="s">
        <v>321</v>
      </c>
    </row>
    <row r="249" spans="1:19" x14ac:dyDescent="0.3">
      <c r="A249"/>
      <c r="B249" t="s">
        <v>478</v>
      </c>
      <c r="C249" t="s">
        <v>348</v>
      </c>
      <c r="D249" t="s">
        <v>367</v>
      </c>
      <c r="E249" t="s">
        <v>1036</v>
      </c>
      <c r="F249">
        <v>923</v>
      </c>
      <c r="M249" s="1290" t="s">
        <v>758</v>
      </c>
      <c r="N249" s="1290" t="s">
        <v>321</v>
      </c>
      <c r="S249" s="1290" t="s">
        <v>321</v>
      </c>
    </row>
    <row r="250" spans="1:19" x14ac:dyDescent="0.3">
      <c r="A250"/>
      <c r="B250" t="s">
        <v>1037</v>
      </c>
      <c r="C250" t="s">
        <v>348</v>
      </c>
      <c r="D250" t="s">
        <v>367</v>
      </c>
      <c r="E250" t="s">
        <v>1038</v>
      </c>
      <c r="F250">
        <v>955</v>
      </c>
      <c r="M250" s="1290" t="s">
        <v>758</v>
      </c>
      <c r="N250" s="1290" t="s">
        <v>321</v>
      </c>
      <c r="S250" s="1290" t="s">
        <v>321</v>
      </c>
    </row>
    <row r="251" spans="1:19" x14ac:dyDescent="0.3">
      <c r="A251"/>
      <c r="B251" t="s">
        <v>325</v>
      </c>
      <c r="C251" t="s">
        <v>348</v>
      </c>
      <c r="D251" t="s">
        <v>367</v>
      </c>
      <c r="E251" t="s">
        <v>1039</v>
      </c>
      <c r="F251">
        <v>1442</v>
      </c>
      <c r="M251" s="1290" t="s">
        <v>758</v>
      </c>
      <c r="N251" s="1290" t="s">
        <v>321</v>
      </c>
      <c r="S251" s="1290" t="s">
        <v>321</v>
      </c>
    </row>
    <row r="252" spans="1:19" x14ac:dyDescent="0.3">
      <c r="A252"/>
      <c r="B252" t="s">
        <v>413</v>
      </c>
      <c r="C252" t="s">
        <v>348</v>
      </c>
      <c r="D252" t="s">
        <v>367</v>
      </c>
      <c r="E252" t="s">
        <v>1040</v>
      </c>
      <c r="F252">
        <v>3042</v>
      </c>
      <c r="M252" s="1290" t="s">
        <v>758</v>
      </c>
      <c r="N252" s="1290" t="s">
        <v>321</v>
      </c>
      <c r="S252" s="1290" t="s">
        <v>321</v>
      </c>
    </row>
    <row r="253" spans="1:19" x14ac:dyDescent="0.3">
      <c r="A253"/>
      <c r="B253" t="s">
        <v>454</v>
      </c>
      <c r="C253" t="s">
        <v>348</v>
      </c>
      <c r="D253" t="s">
        <v>367</v>
      </c>
      <c r="E253" t="s">
        <v>1041</v>
      </c>
      <c r="F253">
        <v>1564</v>
      </c>
      <c r="M253" s="1290" t="s">
        <v>758</v>
      </c>
      <c r="N253" s="1290" t="s">
        <v>321</v>
      </c>
      <c r="S253" s="1290" t="s">
        <v>321</v>
      </c>
    </row>
    <row r="254" spans="1:19" x14ac:dyDescent="0.3">
      <c r="A254"/>
      <c r="B254" t="s">
        <v>1042</v>
      </c>
      <c r="C254" t="s">
        <v>348</v>
      </c>
      <c r="D254" t="s">
        <v>367</v>
      </c>
      <c r="E254" t="s">
        <v>1043</v>
      </c>
      <c r="F254">
        <v>517</v>
      </c>
      <c r="M254" s="1290" t="s">
        <v>758</v>
      </c>
      <c r="N254" s="1290" t="s">
        <v>321</v>
      </c>
      <c r="S254" s="1290" t="s">
        <v>321</v>
      </c>
    </row>
    <row r="255" spans="1:19" x14ac:dyDescent="0.3">
      <c r="A255"/>
      <c r="B255" t="s">
        <v>468</v>
      </c>
      <c r="C255" t="s">
        <v>348</v>
      </c>
      <c r="D255" t="s">
        <v>367</v>
      </c>
      <c r="E255" t="s">
        <v>1044</v>
      </c>
      <c r="F255">
        <v>547</v>
      </c>
      <c r="M255" s="1290" t="s">
        <v>758</v>
      </c>
      <c r="N255" s="1290" t="s">
        <v>321</v>
      </c>
      <c r="S255" s="1290" t="s">
        <v>321</v>
      </c>
    </row>
    <row r="256" spans="1:19" x14ac:dyDescent="0.3">
      <c r="A256"/>
      <c r="B256" t="s">
        <v>455</v>
      </c>
      <c r="C256" t="s">
        <v>348</v>
      </c>
      <c r="D256" t="s">
        <v>367</v>
      </c>
      <c r="E256" t="s">
        <v>1045</v>
      </c>
      <c r="F256">
        <v>539</v>
      </c>
      <c r="M256" s="1290" t="s">
        <v>758</v>
      </c>
      <c r="N256" s="1290" t="s">
        <v>321</v>
      </c>
      <c r="S256" s="1290" t="s">
        <v>321</v>
      </c>
    </row>
    <row r="257" spans="1:19" x14ac:dyDescent="0.3">
      <c r="A257"/>
      <c r="B257" t="s">
        <v>417</v>
      </c>
      <c r="C257" t="s">
        <v>348</v>
      </c>
      <c r="D257" t="s">
        <v>367</v>
      </c>
      <c r="E257" t="s">
        <v>1046</v>
      </c>
      <c r="F257">
        <v>1316</v>
      </c>
      <c r="M257" s="1290" t="s">
        <v>758</v>
      </c>
      <c r="N257" s="1290" t="s">
        <v>321</v>
      </c>
      <c r="S257" s="1290" t="s">
        <v>321</v>
      </c>
    </row>
    <row r="258" spans="1:19" x14ac:dyDescent="0.3">
      <c r="A258"/>
      <c r="B258" t="s">
        <v>1047</v>
      </c>
      <c r="C258" t="s">
        <v>348</v>
      </c>
      <c r="D258" t="s">
        <v>367</v>
      </c>
      <c r="E258" t="s">
        <v>1048</v>
      </c>
      <c r="F258">
        <v>703</v>
      </c>
      <c r="M258" s="1290" t="s">
        <v>758</v>
      </c>
      <c r="N258" s="1290" t="s">
        <v>321</v>
      </c>
      <c r="S258" s="1290" t="s">
        <v>321</v>
      </c>
    </row>
    <row r="259" spans="1:19" x14ac:dyDescent="0.3">
      <c r="A259"/>
      <c r="B259" t="s">
        <v>1049</v>
      </c>
      <c r="C259" t="s">
        <v>348</v>
      </c>
      <c r="D259" t="s">
        <v>367</v>
      </c>
      <c r="E259" t="s">
        <v>1050</v>
      </c>
      <c r="F259">
        <v>3029</v>
      </c>
      <c r="M259" s="1290" t="s">
        <v>758</v>
      </c>
      <c r="N259" s="1290" t="s">
        <v>321</v>
      </c>
      <c r="S259" s="1290" t="s">
        <v>321</v>
      </c>
    </row>
    <row r="260" spans="1:19" x14ac:dyDescent="0.3">
      <c r="A260"/>
      <c r="B260" t="s">
        <v>1002</v>
      </c>
      <c r="C260" t="s">
        <v>348</v>
      </c>
      <c r="D260" t="s">
        <v>367</v>
      </c>
      <c r="E260" t="s">
        <v>1051</v>
      </c>
      <c r="F260">
        <v>315</v>
      </c>
      <c r="M260" s="1290" t="s">
        <v>758</v>
      </c>
      <c r="N260" s="1290" t="s">
        <v>321</v>
      </c>
      <c r="S260" s="1290" t="s">
        <v>321</v>
      </c>
    </row>
    <row r="261" spans="1:19" x14ac:dyDescent="0.3">
      <c r="A261"/>
      <c r="B261" t="s">
        <v>335</v>
      </c>
      <c r="C261" t="s">
        <v>348</v>
      </c>
      <c r="D261" t="s">
        <v>367</v>
      </c>
      <c r="E261" t="s">
        <v>1052</v>
      </c>
      <c r="F261">
        <v>5858</v>
      </c>
      <c r="M261" s="1290" t="s">
        <v>758</v>
      </c>
      <c r="N261" s="1290" t="s">
        <v>321</v>
      </c>
      <c r="S261" s="1290" t="s">
        <v>321</v>
      </c>
    </row>
    <row r="262" spans="1:19" x14ac:dyDescent="0.3">
      <c r="A262" t="s">
        <v>780</v>
      </c>
      <c r="B262" t="s">
        <v>1053</v>
      </c>
      <c r="C262" t="s">
        <v>348</v>
      </c>
      <c r="D262" t="s">
        <v>359</v>
      </c>
      <c r="E262" t="s">
        <v>1054</v>
      </c>
      <c r="F262">
        <v>266</v>
      </c>
      <c r="M262" s="1290" t="s">
        <v>758</v>
      </c>
      <c r="N262" s="1290" t="s">
        <v>321</v>
      </c>
      <c r="S262" s="1290" t="s">
        <v>321</v>
      </c>
    </row>
    <row r="263" spans="1:19" x14ac:dyDescent="0.3">
      <c r="A263" t="s">
        <v>780</v>
      </c>
      <c r="B263" t="s">
        <v>1055</v>
      </c>
      <c r="C263" t="s">
        <v>348</v>
      </c>
      <c r="D263" t="s">
        <v>359</v>
      </c>
      <c r="E263" t="s">
        <v>1056</v>
      </c>
      <c r="F263">
        <v>1921</v>
      </c>
      <c r="M263" s="1290" t="s">
        <v>758</v>
      </c>
      <c r="N263" s="1290" t="s">
        <v>321</v>
      </c>
      <c r="S263" s="1290" t="s">
        <v>321</v>
      </c>
    </row>
    <row r="264" spans="1:19" x14ac:dyDescent="0.3">
      <c r="A264" t="s">
        <v>780</v>
      </c>
      <c r="B264" t="s">
        <v>363</v>
      </c>
      <c r="C264" t="s">
        <v>348</v>
      </c>
      <c r="D264" t="s">
        <v>359</v>
      </c>
      <c r="E264" t="s">
        <v>1057</v>
      </c>
      <c r="F264">
        <v>3476</v>
      </c>
      <c r="G264" s="1290" t="s">
        <v>321</v>
      </c>
      <c r="J264" s="1290" t="s">
        <v>321</v>
      </c>
      <c r="L264" s="1290" t="s">
        <v>321</v>
      </c>
      <c r="N264" s="1290" t="s">
        <v>321</v>
      </c>
      <c r="S264" s="1290" t="s">
        <v>758</v>
      </c>
    </row>
    <row r="265" spans="1:19" x14ac:dyDescent="0.3">
      <c r="A265" t="s">
        <v>780</v>
      </c>
      <c r="B265" t="s">
        <v>1058</v>
      </c>
      <c r="C265" t="s">
        <v>348</v>
      </c>
      <c r="D265" t="s">
        <v>359</v>
      </c>
      <c r="E265" t="s">
        <v>1059</v>
      </c>
      <c r="F265">
        <v>325</v>
      </c>
      <c r="M265" s="1290" t="s">
        <v>758</v>
      </c>
      <c r="N265" s="1290" t="s">
        <v>321</v>
      </c>
      <c r="S265" s="1290" t="s">
        <v>321</v>
      </c>
    </row>
    <row r="266" spans="1:19" x14ac:dyDescent="0.3">
      <c r="A266" t="s">
        <v>780</v>
      </c>
      <c r="B266" t="s">
        <v>1060</v>
      </c>
      <c r="C266" t="s">
        <v>348</v>
      </c>
      <c r="D266" t="s">
        <v>359</v>
      </c>
      <c r="E266" t="s">
        <v>1061</v>
      </c>
      <c r="F266">
        <v>4090</v>
      </c>
      <c r="M266" s="1290" t="s">
        <v>758</v>
      </c>
      <c r="N266" s="1290" t="s">
        <v>321</v>
      </c>
      <c r="S266" s="1290" t="s">
        <v>321</v>
      </c>
    </row>
    <row r="267" spans="1:19" x14ac:dyDescent="0.3">
      <c r="A267" t="s">
        <v>756</v>
      </c>
      <c r="B267" t="s">
        <v>349</v>
      </c>
      <c r="C267" t="s">
        <v>349</v>
      </c>
      <c r="D267" t="s">
        <v>319</v>
      </c>
      <c r="E267" t="s">
        <v>1062</v>
      </c>
      <c r="F267">
        <v>35797</v>
      </c>
      <c r="M267" s="1290" t="s">
        <v>758</v>
      </c>
      <c r="N267" s="1290" t="s">
        <v>321</v>
      </c>
      <c r="S267" s="1290" t="s">
        <v>321</v>
      </c>
    </row>
    <row r="268" spans="1:19" x14ac:dyDescent="0.3">
      <c r="A268" t="s">
        <v>309</v>
      </c>
      <c r="B268" t="s">
        <v>349</v>
      </c>
      <c r="C268" t="s">
        <v>349</v>
      </c>
      <c r="D268" t="s">
        <v>309</v>
      </c>
      <c r="E268" t="s">
        <v>785</v>
      </c>
      <c r="F268">
        <v>65112</v>
      </c>
      <c r="H268" s="1290" t="s">
        <v>321</v>
      </c>
      <c r="L268" s="1290" t="s">
        <v>321</v>
      </c>
      <c r="N268" s="1290" t="s">
        <v>758</v>
      </c>
      <c r="S268" s="1290" t="s">
        <v>321</v>
      </c>
    </row>
    <row r="269" spans="1:19" x14ac:dyDescent="0.3">
      <c r="A269"/>
      <c r="B269" t="s">
        <v>1063</v>
      </c>
      <c r="C269" t="s">
        <v>349</v>
      </c>
      <c r="D269" t="s">
        <v>367</v>
      </c>
      <c r="E269" t="s">
        <v>1064</v>
      </c>
      <c r="F269">
        <v>1166</v>
      </c>
      <c r="M269" s="1290" t="s">
        <v>758</v>
      </c>
      <c r="N269" s="1290" t="s">
        <v>321</v>
      </c>
      <c r="S269" s="1290" t="s">
        <v>321</v>
      </c>
    </row>
    <row r="270" spans="1:19" x14ac:dyDescent="0.3">
      <c r="A270"/>
      <c r="B270" t="s">
        <v>938</v>
      </c>
      <c r="C270" t="s">
        <v>349</v>
      </c>
      <c r="D270" t="s">
        <v>367</v>
      </c>
      <c r="E270" t="s">
        <v>1065</v>
      </c>
      <c r="F270">
        <v>599</v>
      </c>
      <c r="M270" s="1290" t="s">
        <v>758</v>
      </c>
      <c r="N270" s="1290" t="s">
        <v>321</v>
      </c>
      <c r="S270" s="1290" t="s">
        <v>321</v>
      </c>
    </row>
    <row r="271" spans="1:19" x14ac:dyDescent="0.3">
      <c r="A271"/>
      <c r="B271" t="s">
        <v>1066</v>
      </c>
      <c r="C271" t="s">
        <v>349</v>
      </c>
      <c r="D271" t="s">
        <v>367</v>
      </c>
      <c r="E271" t="s">
        <v>1067</v>
      </c>
      <c r="F271">
        <v>2225</v>
      </c>
      <c r="M271" s="1290" t="s">
        <v>758</v>
      </c>
      <c r="N271" s="1290" t="s">
        <v>321</v>
      </c>
      <c r="S271" s="1290" t="s">
        <v>321</v>
      </c>
    </row>
    <row r="272" spans="1:19" x14ac:dyDescent="0.3">
      <c r="A272"/>
      <c r="B272" t="s">
        <v>1068</v>
      </c>
      <c r="C272" t="s">
        <v>349</v>
      </c>
      <c r="D272" t="s">
        <v>367</v>
      </c>
      <c r="E272" t="s">
        <v>1069</v>
      </c>
      <c r="F272">
        <v>1576</v>
      </c>
      <c r="M272" s="1290" t="s">
        <v>758</v>
      </c>
      <c r="N272" s="1290" t="s">
        <v>321</v>
      </c>
      <c r="S272" s="1290" t="s">
        <v>321</v>
      </c>
    </row>
    <row r="273" spans="1:19" x14ac:dyDescent="0.3">
      <c r="A273"/>
      <c r="B273" t="s">
        <v>1070</v>
      </c>
      <c r="C273" t="s">
        <v>349</v>
      </c>
      <c r="D273" t="s">
        <v>367</v>
      </c>
      <c r="E273" t="s">
        <v>1071</v>
      </c>
      <c r="F273">
        <v>371</v>
      </c>
      <c r="M273" s="1290" t="s">
        <v>758</v>
      </c>
      <c r="N273" s="1290" t="s">
        <v>321</v>
      </c>
      <c r="S273" s="1290" t="s">
        <v>321</v>
      </c>
    </row>
    <row r="274" spans="1:19" x14ac:dyDescent="0.3">
      <c r="A274"/>
      <c r="B274" t="s">
        <v>1072</v>
      </c>
      <c r="C274" t="s">
        <v>349</v>
      </c>
      <c r="D274" t="s">
        <v>367</v>
      </c>
      <c r="E274" t="s">
        <v>1073</v>
      </c>
      <c r="F274">
        <v>765</v>
      </c>
      <c r="M274" s="1290" t="s">
        <v>758</v>
      </c>
      <c r="N274" s="1290" t="s">
        <v>321</v>
      </c>
      <c r="S274" s="1290" t="s">
        <v>321</v>
      </c>
    </row>
    <row r="275" spans="1:19" x14ac:dyDescent="0.3">
      <c r="A275"/>
      <c r="B275" t="s">
        <v>349</v>
      </c>
      <c r="C275" t="s">
        <v>349</v>
      </c>
      <c r="D275" t="s">
        <v>367</v>
      </c>
      <c r="E275" t="s">
        <v>1074</v>
      </c>
      <c r="F275">
        <v>7770</v>
      </c>
      <c r="M275" s="1290" t="s">
        <v>758</v>
      </c>
      <c r="N275" s="1290" t="s">
        <v>321</v>
      </c>
      <c r="S275" s="1290" t="s">
        <v>321</v>
      </c>
    </row>
    <row r="276" spans="1:19" x14ac:dyDescent="0.3">
      <c r="A276"/>
      <c r="B276" t="s">
        <v>1075</v>
      </c>
      <c r="C276" t="s">
        <v>349</v>
      </c>
      <c r="D276" t="s">
        <v>367</v>
      </c>
      <c r="E276" t="s">
        <v>1076</v>
      </c>
      <c r="F276">
        <v>1000</v>
      </c>
      <c r="M276" s="1290" t="s">
        <v>758</v>
      </c>
      <c r="N276" s="1290" t="s">
        <v>321</v>
      </c>
      <c r="S276" s="1290" t="s">
        <v>321</v>
      </c>
    </row>
    <row r="277" spans="1:19" x14ac:dyDescent="0.3">
      <c r="A277"/>
      <c r="B277" t="s">
        <v>417</v>
      </c>
      <c r="C277" t="s">
        <v>349</v>
      </c>
      <c r="D277" t="s">
        <v>367</v>
      </c>
      <c r="E277" t="s">
        <v>1077</v>
      </c>
      <c r="F277">
        <v>4919</v>
      </c>
      <c r="M277" s="1290" t="s">
        <v>758</v>
      </c>
      <c r="N277" s="1290" t="s">
        <v>321</v>
      </c>
      <c r="S277" s="1290" t="s">
        <v>321</v>
      </c>
    </row>
    <row r="278" spans="1:19" x14ac:dyDescent="0.3">
      <c r="A278"/>
      <c r="B278" t="s">
        <v>1078</v>
      </c>
      <c r="C278" t="s">
        <v>349</v>
      </c>
      <c r="D278" t="s">
        <v>367</v>
      </c>
      <c r="E278" t="s">
        <v>1079</v>
      </c>
      <c r="F278">
        <v>970</v>
      </c>
      <c r="M278" s="1290" t="s">
        <v>758</v>
      </c>
      <c r="N278" s="1290" t="s">
        <v>321</v>
      </c>
      <c r="S278" s="1290" t="s">
        <v>321</v>
      </c>
    </row>
    <row r="279" spans="1:19" x14ac:dyDescent="0.3">
      <c r="A279"/>
      <c r="B279" t="s">
        <v>803</v>
      </c>
      <c r="C279" t="s">
        <v>349</v>
      </c>
      <c r="D279" t="s">
        <v>367</v>
      </c>
      <c r="E279" t="s">
        <v>1080</v>
      </c>
      <c r="F279">
        <v>1760</v>
      </c>
      <c r="M279" s="1290" t="s">
        <v>758</v>
      </c>
      <c r="N279" s="1290" t="s">
        <v>321</v>
      </c>
      <c r="S279" s="1290" t="s">
        <v>321</v>
      </c>
    </row>
    <row r="280" spans="1:19" x14ac:dyDescent="0.3">
      <c r="A280"/>
      <c r="B280" t="s">
        <v>1081</v>
      </c>
      <c r="C280" t="s">
        <v>349</v>
      </c>
      <c r="D280" t="s">
        <v>367</v>
      </c>
      <c r="E280" t="s">
        <v>1082</v>
      </c>
      <c r="F280">
        <v>278</v>
      </c>
      <c r="M280" s="1290" t="s">
        <v>758</v>
      </c>
      <c r="N280" s="1290" t="s">
        <v>321</v>
      </c>
      <c r="S280" s="1290" t="s">
        <v>321</v>
      </c>
    </row>
    <row r="281" spans="1:19" x14ac:dyDescent="0.3">
      <c r="A281"/>
      <c r="B281" t="s">
        <v>1083</v>
      </c>
      <c r="C281" t="s">
        <v>349</v>
      </c>
      <c r="D281" t="s">
        <v>367</v>
      </c>
      <c r="E281" t="s">
        <v>1084</v>
      </c>
      <c r="F281">
        <v>567</v>
      </c>
      <c r="M281" s="1290" t="s">
        <v>758</v>
      </c>
      <c r="N281" s="1290" t="s">
        <v>321</v>
      </c>
      <c r="S281" s="1290" t="s">
        <v>321</v>
      </c>
    </row>
    <row r="282" spans="1:19" x14ac:dyDescent="0.3">
      <c r="A282"/>
      <c r="B282" t="s">
        <v>1085</v>
      </c>
      <c r="C282" t="s">
        <v>349</v>
      </c>
      <c r="D282" t="s">
        <v>367</v>
      </c>
      <c r="E282" t="s">
        <v>1086</v>
      </c>
      <c r="F282">
        <v>828</v>
      </c>
      <c r="M282" s="1290" t="s">
        <v>758</v>
      </c>
      <c r="N282" s="1290" t="s">
        <v>321</v>
      </c>
      <c r="S282" s="1290" t="s">
        <v>321</v>
      </c>
    </row>
    <row r="283" spans="1:19" x14ac:dyDescent="0.3">
      <c r="A283"/>
      <c r="B283" t="s">
        <v>1087</v>
      </c>
      <c r="C283" t="s">
        <v>349</v>
      </c>
      <c r="D283" t="s">
        <v>367</v>
      </c>
      <c r="E283" t="s">
        <v>1088</v>
      </c>
      <c r="F283">
        <v>820</v>
      </c>
      <c r="M283" s="1290" t="s">
        <v>758</v>
      </c>
      <c r="N283" s="1290" t="s">
        <v>321</v>
      </c>
      <c r="S283" s="1290" t="s">
        <v>321</v>
      </c>
    </row>
    <row r="284" spans="1:19" x14ac:dyDescent="0.3">
      <c r="A284" t="s">
        <v>780</v>
      </c>
      <c r="B284" t="s">
        <v>1089</v>
      </c>
      <c r="C284" t="s">
        <v>349</v>
      </c>
      <c r="D284" t="s">
        <v>359</v>
      </c>
      <c r="E284" t="s">
        <v>1090</v>
      </c>
      <c r="F284">
        <v>556</v>
      </c>
      <c r="M284" s="1290" t="s">
        <v>758</v>
      </c>
      <c r="N284" s="1290" t="s">
        <v>321</v>
      </c>
      <c r="S284" s="1290" t="s">
        <v>321</v>
      </c>
    </row>
    <row r="285" spans="1:19" x14ac:dyDescent="0.3">
      <c r="A285" t="s">
        <v>780</v>
      </c>
      <c r="B285" t="s">
        <v>1072</v>
      </c>
      <c r="C285" t="s">
        <v>349</v>
      </c>
      <c r="D285" t="s">
        <v>359</v>
      </c>
      <c r="E285" t="s">
        <v>1091</v>
      </c>
      <c r="F285">
        <v>308</v>
      </c>
      <c r="M285" s="1290" t="s">
        <v>758</v>
      </c>
      <c r="N285" s="1290" t="s">
        <v>321</v>
      </c>
      <c r="S285" s="1290" t="s">
        <v>321</v>
      </c>
    </row>
    <row r="286" spans="1:19" x14ac:dyDescent="0.3">
      <c r="A286" t="s">
        <v>780</v>
      </c>
      <c r="B286" t="s">
        <v>1092</v>
      </c>
      <c r="C286" t="s">
        <v>349</v>
      </c>
      <c r="D286" t="s">
        <v>359</v>
      </c>
      <c r="E286" t="s">
        <v>1093</v>
      </c>
      <c r="F286">
        <v>672</v>
      </c>
      <c r="M286" s="1290" t="s">
        <v>758</v>
      </c>
      <c r="N286" s="1290" t="s">
        <v>321</v>
      </c>
      <c r="S286" s="1290" t="s">
        <v>321</v>
      </c>
    </row>
    <row r="287" spans="1:19" x14ac:dyDescent="0.3">
      <c r="A287" t="s">
        <v>780</v>
      </c>
      <c r="B287" t="s">
        <v>1094</v>
      </c>
      <c r="C287" t="s">
        <v>349</v>
      </c>
      <c r="D287" t="s">
        <v>359</v>
      </c>
      <c r="E287" t="s">
        <v>1095</v>
      </c>
      <c r="F287">
        <v>371</v>
      </c>
      <c r="M287" s="1290" t="s">
        <v>758</v>
      </c>
      <c r="N287" s="1290" t="s">
        <v>321</v>
      </c>
      <c r="S287" s="1290" t="s">
        <v>321</v>
      </c>
    </row>
    <row r="288" spans="1:19" x14ac:dyDescent="0.3">
      <c r="A288" t="s">
        <v>780</v>
      </c>
      <c r="B288" t="s">
        <v>1096</v>
      </c>
      <c r="C288" t="s">
        <v>349</v>
      </c>
      <c r="D288" t="s">
        <v>359</v>
      </c>
      <c r="E288" t="s">
        <v>1097</v>
      </c>
      <c r="F288">
        <v>410</v>
      </c>
      <c r="M288" s="1290" t="s">
        <v>758</v>
      </c>
      <c r="N288" s="1290" t="s">
        <v>321</v>
      </c>
      <c r="S288" s="1290" t="s">
        <v>321</v>
      </c>
    </row>
    <row r="289" spans="1:19" x14ac:dyDescent="0.3">
      <c r="A289" t="s">
        <v>780</v>
      </c>
      <c r="B289" t="s">
        <v>1078</v>
      </c>
      <c r="C289" t="s">
        <v>349</v>
      </c>
      <c r="D289" t="s">
        <v>359</v>
      </c>
      <c r="E289" t="s">
        <v>1098</v>
      </c>
      <c r="F289">
        <v>1060</v>
      </c>
      <c r="M289" s="1290" t="s">
        <v>758</v>
      </c>
      <c r="N289" s="1290" t="s">
        <v>321</v>
      </c>
      <c r="S289" s="1290" t="s">
        <v>321</v>
      </c>
    </row>
    <row r="290" spans="1:19" x14ac:dyDescent="0.3">
      <c r="A290" t="s">
        <v>780</v>
      </c>
      <c r="B290" t="s">
        <v>1087</v>
      </c>
      <c r="C290" t="s">
        <v>349</v>
      </c>
      <c r="D290" t="s">
        <v>359</v>
      </c>
      <c r="E290" t="s">
        <v>1099</v>
      </c>
      <c r="F290">
        <v>324</v>
      </c>
      <c r="M290" s="1290" t="s">
        <v>758</v>
      </c>
      <c r="N290" s="1290" t="s">
        <v>321</v>
      </c>
      <c r="S290" s="1290" t="s">
        <v>321</v>
      </c>
    </row>
    <row r="291" spans="1:19" x14ac:dyDescent="0.3">
      <c r="A291" t="s">
        <v>756</v>
      </c>
      <c r="B291" t="s">
        <v>1100</v>
      </c>
      <c r="C291" t="s">
        <v>351</v>
      </c>
      <c r="D291" t="s">
        <v>319</v>
      </c>
      <c r="E291" t="s">
        <v>1101</v>
      </c>
      <c r="F291">
        <v>0</v>
      </c>
      <c r="S291" s="1290" t="s">
        <v>321</v>
      </c>
    </row>
    <row r="292" spans="1:19" x14ac:dyDescent="0.3">
      <c r="A292" t="s">
        <v>309</v>
      </c>
      <c r="B292" t="s">
        <v>351</v>
      </c>
      <c r="C292" t="s">
        <v>351</v>
      </c>
      <c r="D292" t="s">
        <v>309</v>
      </c>
      <c r="E292" t="s">
        <v>655</v>
      </c>
      <c r="F292">
        <v>34960</v>
      </c>
      <c r="H292" s="1290" t="s">
        <v>321</v>
      </c>
      <c r="L292" s="1290" t="s">
        <v>321</v>
      </c>
      <c r="N292" s="1290" t="s">
        <v>758</v>
      </c>
      <c r="S292" s="1290" t="s">
        <v>321</v>
      </c>
    </row>
    <row r="293" spans="1:19" x14ac:dyDescent="0.3">
      <c r="A293"/>
      <c r="B293" t="s">
        <v>936</v>
      </c>
      <c r="C293" t="s">
        <v>351</v>
      </c>
      <c r="D293" t="s">
        <v>367</v>
      </c>
      <c r="E293" t="s">
        <v>1102</v>
      </c>
      <c r="F293">
        <v>3057</v>
      </c>
      <c r="M293" s="1290" t="s">
        <v>758</v>
      </c>
      <c r="N293" s="1290" t="s">
        <v>758</v>
      </c>
      <c r="S293" s="1290" t="s">
        <v>321</v>
      </c>
    </row>
    <row r="294" spans="1:19" x14ac:dyDescent="0.3">
      <c r="A294"/>
      <c r="B294" t="s">
        <v>1034</v>
      </c>
      <c r="C294" t="s">
        <v>351</v>
      </c>
      <c r="D294" t="s">
        <v>367</v>
      </c>
      <c r="E294" t="s">
        <v>1103</v>
      </c>
      <c r="F294">
        <v>898</v>
      </c>
      <c r="M294" s="1290" t="s">
        <v>758</v>
      </c>
      <c r="N294" s="1290" t="s">
        <v>758</v>
      </c>
      <c r="S294" s="1290" t="s">
        <v>321</v>
      </c>
    </row>
    <row r="295" spans="1:19" x14ac:dyDescent="0.3">
      <c r="A295"/>
      <c r="B295" t="s">
        <v>1104</v>
      </c>
      <c r="C295" t="s">
        <v>351</v>
      </c>
      <c r="D295" t="s">
        <v>367</v>
      </c>
      <c r="E295" t="s">
        <v>1105</v>
      </c>
      <c r="F295">
        <v>996</v>
      </c>
      <c r="M295" s="1290" t="s">
        <v>758</v>
      </c>
      <c r="N295" s="1290" t="s">
        <v>758</v>
      </c>
      <c r="S295" s="1290" t="s">
        <v>321</v>
      </c>
    </row>
    <row r="296" spans="1:19" x14ac:dyDescent="0.3">
      <c r="A296"/>
      <c r="B296" t="s">
        <v>1106</v>
      </c>
      <c r="C296" t="s">
        <v>351</v>
      </c>
      <c r="D296" t="s">
        <v>367</v>
      </c>
      <c r="E296" t="s">
        <v>1107</v>
      </c>
      <c r="F296">
        <v>1654</v>
      </c>
      <c r="M296" s="1290" t="s">
        <v>758</v>
      </c>
      <c r="N296" s="1290" t="s">
        <v>758</v>
      </c>
      <c r="S296" s="1290" t="s">
        <v>321</v>
      </c>
    </row>
    <row r="297" spans="1:19" x14ac:dyDescent="0.3">
      <c r="A297"/>
      <c r="B297" t="s">
        <v>1108</v>
      </c>
      <c r="C297" t="s">
        <v>351</v>
      </c>
      <c r="D297" t="s">
        <v>367</v>
      </c>
      <c r="E297" t="s">
        <v>1109</v>
      </c>
      <c r="F297">
        <v>2928</v>
      </c>
      <c r="M297" s="1290" t="s">
        <v>758</v>
      </c>
      <c r="N297" s="1290" t="s">
        <v>758</v>
      </c>
      <c r="S297" s="1290" t="s">
        <v>321</v>
      </c>
    </row>
    <row r="298" spans="1:19" x14ac:dyDescent="0.3">
      <c r="A298"/>
      <c r="B298" t="s">
        <v>145</v>
      </c>
      <c r="C298" t="s">
        <v>351</v>
      </c>
      <c r="D298" t="s">
        <v>367</v>
      </c>
      <c r="E298" t="s">
        <v>1110</v>
      </c>
      <c r="F298">
        <v>1601</v>
      </c>
      <c r="M298" s="1290" t="s">
        <v>758</v>
      </c>
      <c r="N298" s="1290" t="s">
        <v>758</v>
      </c>
      <c r="S298" s="1290" t="s">
        <v>321</v>
      </c>
    </row>
    <row r="299" spans="1:19" x14ac:dyDescent="0.3">
      <c r="A299"/>
      <c r="B299" t="s">
        <v>1111</v>
      </c>
      <c r="C299" t="s">
        <v>351</v>
      </c>
      <c r="D299" t="s">
        <v>367</v>
      </c>
      <c r="E299" t="s">
        <v>1112</v>
      </c>
      <c r="F299">
        <v>2015</v>
      </c>
      <c r="M299" s="1290" t="s">
        <v>758</v>
      </c>
      <c r="N299" s="1290" t="s">
        <v>758</v>
      </c>
      <c r="S299" s="1290" t="s">
        <v>321</v>
      </c>
    </row>
    <row r="300" spans="1:19" x14ac:dyDescent="0.3">
      <c r="A300"/>
      <c r="B300" t="s">
        <v>1113</v>
      </c>
      <c r="C300" t="s">
        <v>351</v>
      </c>
      <c r="D300" t="s">
        <v>367</v>
      </c>
      <c r="E300" t="s">
        <v>1114</v>
      </c>
      <c r="F300">
        <v>2615</v>
      </c>
      <c r="M300" s="1290" t="s">
        <v>758</v>
      </c>
      <c r="N300" s="1290" t="s">
        <v>758</v>
      </c>
      <c r="S300" s="1290" t="s">
        <v>321</v>
      </c>
    </row>
    <row r="301" spans="1:19" x14ac:dyDescent="0.3">
      <c r="A301"/>
      <c r="B301" t="s">
        <v>1115</v>
      </c>
      <c r="C301" t="s">
        <v>351</v>
      </c>
      <c r="D301" t="s">
        <v>367</v>
      </c>
      <c r="E301" t="s">
        <v>1116</v>
      </c>
      <c r="F301">
        <v>1760</v>
      </c>
      <c r="M301" s="1290" t="s">
        <v>758</v>
      </c>
      <c r="N301" s="1290" t="s">
        <v>758</v>
      </c>
      <c r="S301" s="1290" t="s">
        <v>321</v>
      </c>
    </row>
    <row r="302" spans="1:19" x14ac:dyDescent="0.3">
      <c r="A302"/>
      <c r="B302" t="s">
        <v>1117</v>
      </c>
      <c r="C302" t="s">
        <v>351</v>
      </c>
      <c r="D302" t="s">
        <v>367</v>
      </c>
      <c r="E302" t="s">
        <v>1118</v>
      </c>
      <c r="F302">
        <v>1850</v>
      </c>
      <c r="M302" s="1290" t="s">
        <v>758</v>
      </c>
      <c r="N302" s="1290" t="s">
        <v>758</v>
      </c>
      <c r="S302" s="1290" t="s">
        <v>321</v>
      </c>
    </row>
    <row r="303" spans="1:19" x14ac:dyDescent="0.3">
      <c r="A303"/>
      <c r="B303" t="s">
        <v>352</v>
      </c>
      <c r="C303" t="s">
        <v>351</v>
      </c>
      <c r="D303" t="s">
        <v>367</v>
      </c>
      <c r="E303" t="s">
        <v>1119</v>
      </c>
      <c r="F303">
        <v>1961</v>
      </c>
      <c r="M303" s="1290" t="s">
        <v>758</v>
      </c>
      <c r="N303" s="1290" t="s">
        <v>758</v>
      </c>
      <c r="S303" s="1290" t="s">
        <v>321</v>
      </c>
    </row>
    <row r="304" spans="1:19" x14ac:dyDescent="0.3">
      <c r="A304"/>
      <c r="B304" t="s">
        <v>1120</v>
      </c>
      <c r="C304" t="s">
        <v>351</v>
      </c>
      <c r="D304" t="s">
        <v>367</v>
      </c>
      <c r="E304" t="s">
        <v>1121</v>
      </c>
      <c r="F304">
        <v>1488</v>
      </c>
      <c r="M304" s="1290" t="s">
        <v>758</v>
      </c>
      <c r="N304" s="1290" t="s">
        <v>758</v>
      </c>
      <c r="S304" s="1290" t="s">
        <v>321</v>
      </c>
    </row>
    <row r="305" spans="1:19" x14ac:dyDescent="0.3">
      <c r="A305"/>
      <c r="B305" t="s">
        <v>1122</v>
      </c>
      <c r="C305" t="s">
        <v>351</v>
      </c>
      <c r="D305" t="s">
        <v>367</v>
      </c>
      <c r="E305" t="s">
        <v>1123</v>
      </c>
      <c r="F305">
        <v>1672</v>
      </c>
      <c r="M305" s="1290" t="s">
        <v>758</v>
      </c>
      <c r="N305" s="1290" t="s">
        <v>758</v>
      </c>
      <c r="S305" s="1290" t="s">
        <v>321</v>
      </c>
    </row>
    <row r="306" spans="1:19" x14ac:dyDescent="0.3">
      <c r="A306"/>
      <c r="B306" t="s">
        <v>398</v>
      </c>
      <c r="C306" t="s">
        <v>351</v>
      </c>
      <c r="D306" t="s">
        <v>367</v>
      </c>
      <c r="E306" t="s">
        <v>1124</v>
      </c>
      <c r="F306">
        <v>1150</v>
      </c>
      <c r="M306" s="1290" t="s">
        <v>758</v>
      </c>
      <c r="N306" s="1290" t="s">
        <v>758</v>
      </c>
      <c r="S306" s="1290" t="s">
        <v>321</v>
      </c>
    </row>
    <row r="307" spans="1:19" x14ac:dyDescent="0.3">
      <c r="A307"/>
      <c r="B307" t="s">
        <v>421</v>
      </c>
      <c r="C307" t="s">
        <v>351</v>
      </c>
      <c r="D307" t="s">
        <v>367</v>
      </c>
      <c r="E307" t="s">
        <v>1125</v>
      </c>
      <c r="F307">
        <v>1259</v>
      </c>
      <c r="M307" s="1290" t="s">
        <v>758</v>
      </c>
      <c r="N307" s="1290" t="s">
        <v>758</v>
      </c>
      <c r="S307" s="1290" t="s">
        <v>321</v>
      </c>
    </row>
    <row r="308" spans="1:19" x14ac:dyDescent="0.3">
      <c r="A308"/>
      <c r="B308" t="s">
        <v>1126</v>
      </c>
      <c r="C308" t="s">
        <v>351</v>
      </c>
      <c r="D308" t="s">
        <v>367</v>
      </c>
      <c r="E308" t="s">
        <v>1127</v>
      </c>
      <c r="F308">
        <v>1230</v>
      </c>
      <c r="M308" s="1290" t="s">
        <v>758</v>
      </c>
      <c r="N308" s="1290" t="s">
        <v>758</v>
      </c>
      <c r="S308" s="1290" t="s">
        <v>321</v>
      </c>
    </row>
    <row r="309" spans="1:19" x14ac:dyDescent="0.3">
      <c r="A309" t="s">
        <v>780</v>
      </c>
      <c r="B309" t="s">
        <v>1104</v>
      </c>
      <c r="C309" t="s">
        <v>351</v>
      </c>
      <c r="D309" t="s">
        <v>359</v>
      </c>
      <c r="E309" t="s">
        <v>1128</v>
      </c>
      <c r="F309">
        <v>2068</v>
      </c>
      <c r="M309" s="1290" t="s">
        <v>758</v>
      </c>
      <c r="N309" s="1290" t="s">
        <v>758</v>
      </c>
      <c r="S309" s="1290" t="s">
        <v>321</v>
      </c>
    </row>
    <row r="310" spans="1:19" x14ac:dyDescent="0.3">
      <c r="A310" t="s">
        <v>780</v>
      </c>
      <c r="B310" t="s">
        <v>1129</v>
      </c>
      <c r="C310" t="s">
        <v>351</v>
      </c>
      <c r="D310" t="s">
        <v>359</v>
      </c>
      <c r="E310" t="s">
        <v>1130</v>
      </c>
      <c r="F310">
        <v>190</v>
      </c>
      <c r="M310" s="1290" t="s">
        <v>758</v>
      </c>
      <c r="N310" s="1290" t="s">
        <v>758</v>
      </c>
      <c r="S310" s="1290" t="s">
        <v>321</v>
      </c>
    </row>
    <row r="311" spans="1:19" x14ac:dyDescent="0.3">
      <c r="A311" t="s">
        <v>780</v>
      </c>
      <c r="B311" t="s">
        <v>1131</v>
      </c>
      <c r="C311" t="s">
        <v>351</v>
      </c>
      <c r="D311" t="s">
        <v>359</v>
      </c>
      <c r="E311" t="s">
        <v>1132</v>
      </c>
      <c r="F311">
        <v>420</v>
      </c>
      <c r="M311" s="1290" t="s">
        <v>758</v>
      </c>
      <c r="N311" s="1290" t="s">
        <v>758</v>
      </c>
      <c r="S311" s="1290" t="s">
        <v>321</v>
      </c>
    </row>
    <row r="312" spans="1:19" x14ac:dyDescent="0.3">
      <c r="A312" t="s">
        <v>780</v>
      </c>
      <c r="B312" t="s">
        <v>1133</v>
      </c>
      <c r="C312" t="s">
        <v>351</v>
      </c>
      <c r="D312" t="s">
        <v>359</v>
      </c>
      <c r="E312" t="s">
        <v>1134</v>
      </c>
      <c r="F312">
        <v>249</v>
      </c>
      <c r="M312" s="1290" t="s">
        <v>758</v>
      </c>
      <c r="N312" s="1290" t="s">
        <v>758</v>
      </c>
      <c r="S312" s="1290" t="s">
        <v>321</v>
      </c>
    </row>
    <row r="313" spans="1:19" x14ac:dyDescent="0.3">
      <c r="A313" t="s">
        <v>780</v>
      </c>
      <c r="B313" t="s">
        <v>1135</v>
      </c>
      <c r="C313" t="s">
        <v>351</v>
      </c>
      <c r="D313" t="s">
        <v>359</v>
      </c>
      <c r="E313" t="s">
        <v>1136</v>
      </c>
      <c r="F313">
        <v>282</v>
      </c>
      <c r="M313" s="1290" t="s">
        <v>758</v>
      </c>
      <c r="N313" s="1290" t="s">
        <v>758</v>
      </c>
      <c r="S313" s="1290" t="s">
        <v>321</v>
      </c>
    </row>
    <row r="314" spans="1:19" x14ac:dyDescent="0.3">
      <c r="A314" t="s">
        <v>780</v>
      </c>
      <c r="B314" t="s">
        <v>1137</v>
      </c>
      <c r="C314" t="s">
        <v>351</v>
      </c>
      <c r="D314" t="s">
        <v>359</v>
      </c>
      <c r="E314" t="s">
        <v>1138</v>
      </c>
      <c r="F314">
        <v>3497</v>
      </c>
      <c r="M314" s="1290" t="s">
        <v>758</v>
      </c>
      <c r="N314" s="1290" t="s">
        <v>758</v>
      </c>
      <c r="S314" s="1290" t="s">
        <v>321</v>
      </c>
    </row>
    <row r="315" spans="1:19" x14ac:dyDescent="0.3">
      <c r="A315" t="s">
        <v>780</v>
      </c>
      <c r="B315" t="s">
        <v>1139</v>
      </c>
      <c r="C315" t="s">
        <v>351</v>
      </c>
      <c r="D315" t="s">
        <v>359</v>
      </c>
      <c r="E315" t="s">
        <v>1140</v>
      </c>
      <c r="F315">
        <v>120</v>
      </c>
      <c r="M315" s="1290" t="s">
        <v>758</v>
      </c>
      <c r="N315" s="1290" t="s">
        <v>758</v>
      </c>
      <c r="S315" s="1290" t="s">
        <v>321</v>
      </c>
    </row>
    <row r="316" spans="1:19" ht="12.6" customHeight="1" x14ac:dyDescent="0.3">
      <c r="A316" t="s">
        <v>309</v>
      </c>
      <c r="B316" t="s">
        <v>352</v>
      </c>
      <c r="C316" t="s">
        <v>352</v>
      </c>
      <c r="D316" t="s">
        <v>309</v>
      </c>
      <c r="E316" t="s">
        <v>664</v>
      </c>
      <c r="F316">
        <v>35460</v>
      </c>
      <c r="H316" s="1290" t="s">
        <v>321</v>
      </c>
      <c r="L316" s="1290" t="s">
        <v>321</v>
      </c>
      <c r="N316" s="1290" t="s">
        <v>758</v>
      </c>
    </row>
    <row r="317" spans="1:19" x14ac:dyDescent="0.3">
      <c r="A317"/>
      <c r="B317" t="s">
        <v>448</v>
      </c>
      <c r="C317" t="s">
        <v>352</v>
      </c>
      <c r="D317" t="s">
        <v>367</v>
      </c>
      <c r="E317" t="s">
        <v>1141</v>
      </c>
      <c r="F317">
        <v>1456</v>
      </c>
      <c r="M317" s="1290" t="s">
        <v>758</v>
      </c>
      <c r="N317" s="1290" t="s">
        <v>758</v>
      </c>
    </row>
    <row r="318" spans="1:19" x14ac:dyDescent="0.3">
      <c r="A318"/>
      <c r="B318" t="s">
        <v>449</v>
      </c>
      <c r="C318" t="s">
        <v>352</v>
      </c>
      <c r="D318" t="s">
        <v>367</v>
      </c>
      <c r="E318" t="s">
        <v>1142</v>
      </c>
      <c r="F318">
        <v>1555</v>
      </c>
      <c r="M318" s="1290" t="s">
        <v>758</v>
      </c>
      <c r="N318" s="1290" t="s">
        <v>758</v>
      </c>
    </row>
    <row r="319" spans="1:19" x14ac:dyDescent="0.3">
      <c r="A319"/>
      <c r="B319" t="s">
        <v>450</v>
      </c>
      <c r="C319" t="s">
        <v>352</v>
      </c>
      <c r="D319" t="s">
        <v>367</v>
      </c>
      <c r="E319" t="s">
        <v>1143</v>
      </c>
      <c r="F319">
        <v>283</v>
      </c>
      <c r="M319" s="1290" t="s">
        <v>758</v>
      </c>
      <c r="N319" s="1290" t="s">
        <v>758</v>
      </c>
    </row>
    <row r="320" spans="1:19" x14ac:dyDescent="0.3">
      <c r="A320"/>
      <c r="B320" t="s">
        <v>451</v>
      </c>
      <c r="C320" t="s">
        <v>352</v>
      </c>
      <c r="D320" t="s">
        <v>367</v>
      </c>
      <c r="E320" t="s">
        <v>1144</v>
      </c>
      <c r="F320">
        <v>1922</v>
      </c>
      <c r="M320" s="1290" t="s">
        <v>758</v>
      </c>
      <c r="N320" s="1290" t="s">
        <v>758</v>
      </c>
    </row>
    <row r="321" spans="1:14" x14ac:dyDescent="0.3">
      <c r="A321"/>
      <c r="B321" t="s">
        <v>452</v>
      </c>
      <c r="C321" t="s">
        <v>352</v>
      </c>
      <c r="D321" t="s">
        <v>367</v>
      </c>
      <c r="E321" t="s">
        <v>1145</v>
      </c>
      <c r="F321">
        <v>2405</v>
      </c>
      <c r="M321" s="1290" t="s">
        <v>758</v>
      </c>
      <c r="N321" s="1290" t="s">
        <v>758</v>
      </c>
    </row>
    <row r="322" spans="1:14" x14ac:dyDescent="0.3">
      <c r="A322"/>
      <c r="B322" t="s">
        <v>412</v>
      </c>
      <c r="C322" t="s">
        <v>352</v>
      </c>
      <c r="D322" t="s">
        <v>367</v>
      </c>
      <c r="E322" t="s">
        <v>1146</v>
      </c>
      <c r="F322">
        <v>2076</v>
      </c>
      <c r="M322" s="1290" t="s">
        <v>758</v>
      </c>
      <c r="N322" s="1290" t="s">
        <v>758</v>
      </c>
    </row>
    <row r="323" spans="1:14" x14ac:dyDescent="0.3">
      <c r="A323"/>
      <c r="B323" t="s">
        <v>348</v>
      </c>
      <c r="C323" t="s">
        <v>352</v>
      </c>
      <c r="D323" t="s">
        <v>367</v>
      </c>
      <c r="E323" t="s">
        <v>1147</v>
      </c>
      <c r="F323">
        <v>1358</v>
      </c>
      <c r="M323" s="1290" t="s">
        <v>758</v>
      </c>
      <c r="N323" s="1290" t="s">
        <v>758</v>
      </c>
    </row>
    <row r="324" spans="1:14" x14ac:dyDescent="0.3">
      <c r="A324"/>
      <c r="B324" t="s">
        <v>453</v>
      </c>
      <c r="C324" t="s">
        <v>352</v>
      </c>
      <c r="D324" t="s">
        <v>367</v>
      </c>
      <c r="E324" t="s">
        <v>1148</v>
      </c>
      <c r="F324">
        <v>690</v>
      </c>
      <c r="M324" s="1290" t="s">
        <v>758</v>
      </c>
      <c r="N324" s="1290" t="s">
        <v>758</v>
      </c>
    </row>
    <row r="325" spans="1:14" x14ac:dyDescent="0.3">
      <c r="A325"/>
      <c r="B325" t="s">
        <v>454</v>
      </c>
      <c r="C325" t="s">
        <v>352</v>
      </c>
      <c r="D325" t="s">
        <v>367</v>
      </c>
      <c r="E325" t="s">
        <v>1149</v>
      </c>
      <c r="F325">
        <v>832</v>
      </c>
      <c r="M325" s="1290" t="s">
        <v>758</v>
      </c>
      <c r="N325" s="1290" t="s">
        <v>758</v>
      </c>
    </row>
    <row r="326" spans="1:14" x14ac:dyDescent="0.3">
      <c r="A326"/>
      <c r="B326" t="s">
        <v>455</v>
      </c>
      <c r="C326" t="s">
        <v>352</v>
      </c>
      <c r="D326" t="s">
        <v>367</v>
      </c>
      <c r="E326" t="s">
        <v>1150</v>
      </c>
      <c r="F326">
        <v>2234</v>
      </c>
      <c r="M326" s="1290" t="s">
        <v>758</v>
      </c>
      <c r="N326" s="1290" t="s">
        <v>758</v>
      </c>
    </row>
    <row r="327" spans="1:14" x14ac:dyDescent="0.3">
      <c r="A327"/>
      <c r="B327" t="s">
        <v>417</v>
      </c>
      <c r="C327" t="s">
        <v>352</v>
      </c>
      <c r="D327" t="s">
        <v>367</v>
      </c>
      <c r="E327" t="s">
        <v>1151</v>
      </c>
      <c r="F327">
        <v>842</v>
      </c>
      <c r="M327" s="1290" t="s">
        <v>758</v>
      </c>
      <c r="N327" s="1290" t="s">
        <v>758</v>
      </c>
    </row>
    <row r="328" spans="1:14" x14ac:dyDescent="0.3">
      <c r="A328"/>
      <c r="B328" t="s">
        <v>456</v>
      </c>
      <c r="C328" t="s">
        <v>352</v>
      </c>
      <c r="D328" t="s">
        <v>367</v>
      </c>
      <c r="E328" t="s">
        <v>1152</v>
      </c>
      <c r="F328">
        <v>2844</v>
      </c>
      <c r="M328" s="1290" t="s">
        <v>758</v>
      </c>
      <c r="N328" s="1290" t="s">
        <v>758</v>
      </c>
    </row>
    <row r="329" spans="1:14" x14ac:dyDescent="0.3">
      <c r="A329"/>
      <c r="B329" t="s">
        <v>457</v>
      </c>
      <c r="C329" t="s">
        <v>352</v>
      </c>
      <c r="D329" t="s">
        <v>367</v>
      </c>
      <c r="E329" t="s">
        <v>1153</v>
      </c>
      <c r="F329">
        <v>507</v>
      </c>
      <c r="M329" s="1290" t="s">
        <v>758</v>
      </c>
      <c r="N329" s="1290" t="s">
        <v>758</v>
      </c>
    </row>
    <row r="330" spans="1:14" x14ac:dyDescent="0.3">
      <c r="A330"/>
      <c r="B330" t="s">
        <v>458</v>
      </c>
      <c r="C330" t="s">
        <v>352</v>
      </c>
      <c r="D330" t="s">
        <v>367</v>
      </c>
      <c r="E330" t="s">
        <v>1154</v>
      </c>
      <c r="F330">
        <v>3356</v>
      </c>
      <c r="M330" s="1290" t="s">
        <v>758</v>
      </c>
      <c r="N330" s="1290" t="s">
        <v>758</v>
      </c>
    </row>
    <row r="331" spans="1:14" x14ac:dyDescent="0.3">
      <c r="A331" t="s">
        <v>780</v>
      </c>
      <c r="B331" t="s">
        <v>437</v>
      </c>
      <c r="C331" t="s">
        <v>352</v>
      </c>
      <c r="D331" t="s">
        <v>359</v>
      </c>
      <c r="E331" t="s">
        <v>1155</v>
      </c>
      <c r="F331">
        <v>485</v>
      </c>
      <c r="M331" s="1290" t="s">
        <v>758</v>
      </c>
      <c r="N331" s="1290" t="s">
        <v>758</v>
      </c>
    </row>
    <row r="332" spans="1:14" x14ac:dyDescent="0.3">
      <c r="A332" t="s">
        <v>780</v>
      </c>
      <c r="B332" t="s">
        <v>438</v>
      </c>
      <c r="C332" t="s">
        <v>352</v>
      </c>
      <c r="D332" t="s">
        <v>359</v>
      </c>
      <c r="E332" t="s">
        <v>1156</v>
      </c>
      <c r="F332">
        <v>2403</v>
      </c>
      <c r="M332" s="1290" t="s">
        <v>758</v>
      </c>
      <c r="N332" s="1290" t="s">
        <v>758</v>
      </c>
    </row>
    <row r="333" spans="1:14" x14ac:dyDescent="0.3">
      <c r="A333" t="s">
        <v>780</v>
      </c>
      <c r="B333" t="s">
        <v>439</v>
      </c>
      <c r="C333" t="s">
        <v>352</v>
      </c>
      <c r="D333" t="s">
        <v>359</v>
      </c>
      <c r="E333" t="s">
        <v>1157</v>
      </c>
      <c r="F333">
        <v>164</v>
      </c>
      <c r="M333" s="1290" t="s">
        <v>758</v>
      </c>
      <c r="N333" s="1290" t="s">
        <v>758</v>
      </c>
    </row>
    <row r="334" spans="1:14" x14ac:dyDescent="0.3">
      <c r="A334" t="s">
        <v>780</v>
      </c>
      <c r="B334" t="s">
        <v>440</v>
      </c>
      <c r="C334" t="s">
        <v>352</v>
      </c>
      <c r="D334" t="s">
        <v>359</v>
      </c>
      <c r="E334" t="s">
        <v>1158</v>
      </c>
      <c r="F334">
        <v>141</v>
      </c>
      <c r="M334" s="1290" t="s">
        <v>758</v>
      </c>
      <c r="N334" s="1290" t="s">
        <v>758</v>
      </c>
    </row>
    <row r="335" spans="1:14" x14ac:dyDescent="0.3">
      <c r="A335" t="s">
        <v>780</v>
      </c>
      <c r="B335" t="s">
        <v>441</v>
      </c>
      <c r="C335" t="s">
        <v>352</v>
      </c>
      <c r="D335" t="s">
        <v>359</v>
      </c>
      <c r="E335" t="s">
        <v>1159</v>
      </c>
      <c r="F335">
        <v>716</v>
      </c>
      <c r="M335" s="1290" t="s">
        <v>758</v>
      </c>
      <c r="N335" s="1290" t="s">
        <v>758</v>
      </c>
    </row>
    <row r="336" spans="1:14" x14ac:dyDescent="0.3">
      <c r="A336" t="s">
        <v>780</v>
      </c>
      <c r="B336" t="s">
        <v>442</v>
      </c>
      <c r="C336" t="s">
        <v>352</v>
      </c>
      <c r="D336" t="s">
        <v>359</v>
      </c>
      <c r="E336" t="s">
        <v>1160</v>
      </c>
      <c r="F336">
        <v>4407</v>
      </c>
      <c r="J336" s="1290" t="s">
        <v>321</v>
      </c>
      <c r="L336" s="1290" t="s">
        <v>321</v>
      </c>
      <c r="M336" s="1290" t="s">
        <v>758</v>
      </c>
      <c r="N336" s="1290" t="s">
        <v>758</v>
      </c>
    </row>
    <row r="337" spans="1:19" x14ac:dyDescent="0.3">
      <c r="A337" t="s">
        <v>780</v>
      </c>
      <c r="B337" t="s">
        <v>443</v>
      </c>
      <c r="C337" t="s">
        <v>352</v>
      </c>
      <c r="D337" t="s">
        <v>359</v>
      </c>
      <c r="E337" t="s">
        <v>1161</v>
      </c>
      <c r="F337">
        <v>648</v>
      </c>
      <c r="M337" s="1290" t="s">
        <v>758</v>
      </c>
      <c r="N337" s="1290" t="s">
        <v>758</v>
      </c>
    </row>
    <row r="338" spans="1:19" x14ac:dyDescent="0.3">
      <c r="A338" t="s">
        <v>780</v>
      </c>
      <c r="B338" t="s">
        <v>444</v>
      </c>
      <c r="C338" t="s">
        <v>352</v>
      </c>
      <c r="D338" t="s">
        <v>359</v>
      </c>
      <c r="E338" t="s">
        <v>1162</v>
      </c>
      <c r="F338">
        <v>28</v>
      </c>
      <c r="M338" s="1290" t="s">
        <v>758</v>
      </c>
      <c r="N338" s="1290" t="s">
        <v>758</v>
      </c>
    </row>
    <row r="339" spans="1:19" x14ac:dyDescent="0.3">
      <c r="A339" t="s">
        <v>780</v>
      </c>
      <c r="B339" t="s">
        <v>445</v>
      </c>
      <c r="C339" t="s">
        <v>352</v>
      </c>
      <c r="D339" t="s">
        <v>359</v>
      </c>
      <c r="E339" t="s">
        <v>1163</v>
      </c>
      <c r="F339">
        <v>1054</v>
      </c>
      <c r="M339" s="1290" t="s">
        <v>758</v>
      </c>
      <c r="N339" s="1290" t="s">
        <v>758</v>
      </c>
    </row>
    <row r="340" spans="1:19" x14ac:dyDescent="0.3">
      <c r="A340" t="s">
        <v>780</v>
      </c>
      <c r="B340" t="s">
        <v>446</v>
      </c>
      <c r="C340" t="s">
        <v>352</v>
      </c>
      <c r="D340" t="s">
        <v>359</v>
      </c>
      <c r="E340" t="s">
        <v>1164</v>
      </c>
      <c r="F340">
        <v>502</v>
      </c>
      <c r="M340" s="1290" t="s">
        <v>758</v>
      </c>
      <c r="N340" s="1290" t="s">
        <v>758</v>
      </c>
    </row>
    <row r="341" spans="1:19" x14ac:dyDescent="0.3">
      <c r="A341" t="s">
        <v>780</v>
      </c>
      <c r="B341" t="s">
        <v>78</v>
      </c>
      <c r="C341" t="s">
        <v>352</v>
      </c>
      <c r="D341" t="s">
        <v>359</v>
      </c>
      <c r="E341" t="s">
        <v>666</v>
      </c>
      <c r="F341">
        <v>1472</v>
      </c>
      <c r="J341" s="1290" t="s">
        <v>321</v>
      </c>
      <c r="L341" s="1290" t="s">
        <v>321</v>
      </c>
      <c r="M341" s="1290" t="s">
        <v>758</v>
      </c>
      <c r="N341" s="1290" t="s">
        <v>758</v>
      </c>
    </row>
    <row r="342" spans="1:19" x14ac:dyDescent="0.3">
      <c r="A342" t="s">
        <v>780</v>
      </c>
      <c r="B342" t="s">
        <v>447</v>
      </c>
      <c r="C342" t="s">
        <v>352</v>
      </c>
      <c r="D342" t="s">
        <v>359</v>
      </c>
      <c r="E342" t="s">
        <v>1165</v>
      </c>
      <c r="F342">
        <v>1080</v>
      </c>
      <c r="M342" s="1290" t="s">
        <v>758</v>
      </c>
      <c r="N342" s="1290" t="s">
        <v>758</v>
      </c>
    </row>
    <row r="343" spans="1:19" x14ac:dyDescent="0.3">
      <c r="A343" t="s">
        <v>756</v>
      </c>
      <c r="B343" t="s">
        <v>70</v>
      </c>
      <c r="C343" t="s">
        <v>330</v>
      </c>
      <c r="D343" t="s">
        <v>319</v>
      </c>
      <c r="E343" t="s">
        <v>657</v>
      </c>
      <c r="F343">
        <v>13873</v>
      </c>
      <c r="I343" s="1290" t="s">
        <v>321</v>
      </c>
      <c r="L343" s="1290" t="s">
        <v>321</v>
      </c>
      <c r="M343" s="1290" t="s">
        <v>758</v>
      </c>
      <c r="N343" s="1290" t="s">
        <v>321</v>
      </c>
      <c r="S343" s="1290" t="s">
        <v>321</v>
      </c>
    </row>
    <row r="344" spans="1:19" x14ac:dyDescent="0.3">
      <c r="A344" t="s">
        <v>309</v>
      </c>
      <c r="B344" t="s">
        <v>330</v>
      </c>
      <c r="C344" t="s">
        <v>330</v>
      </c>
      <c r="D344" t="s">
        <v>309</v>
      </c>
      <c r="E344" t="s">
        <v>656</v>
      </c>
      <c r="F344">
        <v>58587</v>
      </c>
      <c r="N344" s="1290" t="s">
        <v>321</v>
      </c>
      <c r="P344" s="1290" t="s">
        <v>321</v>
      </c>
      <c r="S344" s="1290" t="s">
        <v>321</v>
      </c>
    </row>
    <row r="345" spans="1:19" x14ac:dyDescent="0.3">
      <c r="A345"/>
      <c r="B345" t="s">
        <v>70</v>
      </c>
      <c r="C345" t="s">
        <v>330</v>
      </c>
      <c r="D345" t="s">
        <v>367</v>
      </c>
      <c r="E345" t="s">
        <v>1166</v>
      </c>
      <c r="F345">
        <v>2515</v>
      </c>
      <c r="M345" s="1290" t="s">
        <v>758</v>
      </c>
      <c r="N345" s="1290" t="s">
        <v>321</v>
      </c>
      <c r="S345" s="1290" t="s">
        <v>321</v>
      </c>
    </row>
    <row r="346" spans="1:19" x14ac:dyDescent="0.3">
      <c r="A346"/>
      <c r="B346" t="s">
        <v>478</v>
      </c>
      <c r="C346" t="s">
        <v>330</v>
      </c>
      <c r="D346" t="s">
        <v>367</v>
      </c>
      <c r="E346" t="s">
        <v>1167</v>
      </c>
      <c r="F346">
        <v>3211</v>
      </c>
      <c r="M346" s="1290" t="s">
        <v>758</v>
      </c>
      <c r="N346" s="1290" t="s">
        <v>321</v>
      </c>
      <c r="S346" s="1290" t="s">
        <v>321</v>
      </c>
    </row>
    <row r="347" spans="1:19" x14ac:dyDescent="0.3">
      <c r="A347"/>
      <c r="B347" t="s">
        <v>1168</v>
      </c>
      <c r="C347" t="s">
        <v>330</v>
      </c>
      <c r="D347" t="s">
        <v>367</v>
      </c>
      <c r="E347" t="s">
        <v>1169</v>
      </c>
      <c r="F347">
        <v>642</v>
      </c>
      <c r="M347" s="1290" t="s">
        <v>758</v>
      </c>
      <c r="N347" s="1290" t="s">
        <v>321</v>
      </c>
      <c r="S347" s="1290" t="s">
        <v>321</v>
      </c>
    </row>
    <row r="348" spans="1:19" x14ac:dyDescent="0.3">
      <c r="A348"/>
      <c r="B348" t="s">
        <v>451</v>
      </c>
      <c r="C348" t="s">
        <v>330</v>
      </c>
      <c r="D348" t="s">
        <v>367</v>
      </c>
      <c r="E348" t="s">
        <v>1170</v>
      </c>
      <c r="F348">
        <v>1591</v>
      </c>
      <c r="M348" s="1290" t="s">
        <v>758</v>
      </c>
      <c r="N348" s="1290" t="s">
        <v>321</v>
      </c>
      <c r="S348" s="1290" t="s">
        <v>321</v>
      </c>
    </row>
    <row r="349" spans="1:19" x14ac:dyDescent="0.3">
      <c r="A349"/>
      <c r="B349" t="s">
        <v>412</v>
      </c>
      <c r="C349" t="s">
        <v>330</v>
      </c>
      <c r="D349" t="s">
        <v>367</v>
      </c>
      <c r="E349" t="s">
        <v>1171</v>
      </c>
      <c r="F349">
        <v>1091</v>
      </c>
      <c r="M349" s="1290" t="s">
        <v>758</v>
      </c>
      <c r="N349" s="1290" t="s">
        <v>321</v>
      </c>
      <c r="S349" s="1290" t="s">
        <v>321</v>
      </c>
    </row>
    <row r="350" spans="1:19" x14ac:dyDescent="0.3">
      <c r="A350"/>
      <c r="B350" t="s">
        <v>348</v>
      </c>
      <c r="C350" t="s">
        <v>330</v>
      </c>
      <c r="D350" t="s">
        <v>367</v>
      </c>
      <c r="E350" t="s">
        <v>1172</v>
      </c>
      <c r="F350">
        <v>1701</v>
      </c>
      <c r="M350" s="1290" t="s">
        <v>758</v>
      </c>
      <c r="N350" s="1290" t="s">
        <v>321</v>
      </c>
      <c r="S350" s="1290" t="s">
        <v>321</v>
      </c>
    </row>
    <row r="351" spans="1:19" x14ac:dyDescent="0.3">
      <c r="A351"/>
      <c r="B351" t="s">
        <v>454</v>
      </c>
      <c r="C351" t="s">
        <v>330</v>
      </c>
      <c r="D351" t="s">
        <v>367</v>
      </c>
      <c r="E351" t="s">
        <v>1173</v>
      </c>
      <c r="F351">
        <v>1249</v>
      </c>
      <c r="M351" s="1290" t="s">
        <v>758</v>
      </c>
      <c r="N351" s="1290" t="s">
        <v>321</v>
      </c>
      <c r="S351" s="1290" t="s">
        <v>321</v>
      </c>
    </row>
    <row r="352" spans="1:19" x14ac:dyDescent="0.3">
      <c r="A352"/>
      <c r="B352" t="s">
        <v>1174</v>
      </c>
      <c r="C352" t="s">
        <v>330</v>
      </c>
      <c r="D352" t="s">
        <v>367</v>
      </c>
      <c r="E352" t="s">
        <v>1175</v>
      </c>
      <c r="F352">
        <v>623</v>
      </c>
      <c r="M352" s="1290" t="s">
        <v>758</v>
      </c>
      <c r="N352" s="1290" t="s">
        <v>321</v>
      </c>
      <c r="S352" s="1290" t="s">
        <v>321</v>
      </c>
    </row>
    <row r="353" spans="1:19" x14ac:dyDescent="0.3">
      <c r="A353"/>
      <c r="B353" t="s">
        <v>352</v>
      </c>
      <c r="C353" t="s">
        <v>330</v>
      </c>
      <c r="D353" t="s">
        <v>367</v>
      </c>
      <c r="E353" t="s">
        <v>1176</v>
      </c>
      <c r="F353">
        <v>579</v>
      </c>
      <c r="M353" s="1290" t="s">
        <v>758</v>
      </c>
      <c r="N353" s="1290" t="s">
        <v>321</v>
      </c>
      <c r="S353" s="1290" t="s">
        <v>321</v>
      </c>
    </row>
    <row r="354" spans="1:19" x14ac:dyDescent="0.3">
      <c r="A354"/>
      <c r="B354" t="s">
        <v>330</v>
      </c>
      <c r="C354" t="s">
        <v>330</v>
      </c>
      <c r="D354" t="s">
        <v>367</v>
      </c>
      <c r="E354" t="s">
        <v>1177</v>
      </c>
      <c r="F354">
        <v>2022</v>
      </c>
      <c r="M354" s="1290" t="s">
        <v>758</v>
      </c>
      <c r="N354" s="1290" t="s">
        <v>321</v>
      </c>
      <c r="S354" s="1290" t="s">
        <v>321</v>
      </c>
    </row>
    <row r="355" spans="1:19" x14ac:dyDescent="0.3">
      <c r="A355"/>
      <c r="B355" t="s">
        <v>1178</v>
      </c>
      <c r="C355" t="s">
        <v>330</v>
      </c>
      <c r="D355" t="s">
        <v>367</v>
      </c>
      <c r="E355" t="s">
        <v>1179</v>
      </c>
      <c r="F355">
        <v>2457</v>
      </c>
      <c r="M355" s="1290" t="s">
        <v>758</v>
      </c>
      <c r="N355" s="1290" t="s">
        <v>321</v>
      </c>
      <c r="S355" s="1290" t="s">
        <v>321</v>
      </c>
    </row>
    <row r="356" spans="1:19" x14ac:dyDescent="0.3">
      <c r="A356"/>
      <c r="B356" t="s">
        <v>395</v>
      </c>
      <c r="C356" t="s">
        <v>330</v>
      </c>
      <c r="D356" t="s">
        <v>367</v>
      </c>
      <c r="E356" t="s">
        <v>1180</v>
      </c>
      <c r="F356">
        <v>8600</v>
      </c>
      <c r="M356" s="1290" t="s">
        <v>758</v>
      </c>
      <c r="N356" s="1290" t="s">
        <v>321</v>
      </c>
      <c r="S356" s="1290" t="s">
        <v>321</v>
      </c>
    </row>
    <row r="357" spans="1:19" x14ac:dyDescent="0.3">
      <c r="A357"/>
      <c r="B357" t="s">
        <v>807</v>
      </c>
      <c r="C357" t="s">
        <v>330</v>
      </c>
      <c r="D357" t="s">
        <v>367</v>
      </c>
      <c r="E357" t="s">
        <v>1181</v>
      </c>
      <c r="F357">
        <v>2942</v>
      </c>
      <c r="M357" s="1290" t="s">
        <v>758</v>
      </c>
      <c r="N357" s="1290" t="s">
        <v>321</v>
      </c>
      <c r="S357" s="1290" t="s">
        <v>321</v>
      </c>
    </row>
    <row r="358" spans="1:19" x14ac:dyDescent="0.3">
      <c r="A358"/>
      <c r="B358" t="s">
        <v>421</v>
      </c>
      <c r="C358" t="s">
        <v>330</v>
      </c>
      <c r="D358" t="s">
        <v>367</v>
      </c>
      <c r="E358" t="s">
        <v>1182</v>
      </c>
      <c r="F358">
        <v>2976</v>
      </c>
      <c r="M358" s="1290" t="s">
        <v>758</v>
      </c>
      <c r="N358" s="1290" t="s">
        <v>321</v>
      </c>
      <c r="S358" s="1290" t="s">
        <v>321</v>
      </c>
    </row>
    <row r="359" spans="1:19" x14ac:dyDescent="0.3">
      <c r="A359"/>
      <c r="B359" t="s">
        <v>846</v>
      </c>
      <c r="C359" t="s">
        <v>330</v>
      </c>
      <c r="D359" t="s">
        <v>367</v>
      </c>
      <c r="E359" t="s">
        <v>1183</v>
      </c>
      <c r="F359">
        <v>424</v>
      </c>
      <c r="M359" s="1290" t="s">
        <v>758</v>
      </c>
      <c r="N359" s="1290" t="s">
        <v>321</v>
      </c>
      <c r="S359" s="1290" t="s">
        <v>321</v>
      </c>
    </row>
    <row r="360" spans="1:19" x14ac:dyDescent="0.3">
      <c r="A360" t="s">
        <v>780</v>
      </c>
      <c r="B360" t="s">
        <v>590</v>
      </c>
      <c r="C360" t="s">
        <v>330</v>
      </c>
      <c r="D360" t="s">
        <v>359</v>
      </c>
      <c r="E360" t="s">
        <v>658</v>
      </c>
      <c r="F360">
        <v>4518</v>
      </c>
      <c r="J360" s="1290" t="s">
        <v>321</v>
      </c>
      <c r="L360" s="1290" t="s">
        <v>321</v>
      </c>
      <c r="M360" s="1290" t="s">
        <v>758</v>
      </c>
      <c r="N360" s="1290" t="s">
        <v>321</v>
      </c>
      <c r="S360" s="1290" t="s">
        <v>321</v>
      </c>
    </row>
    <row r="361" spans="1:19" x14ac:dyDescent="0.3">
      <c r="A361" t="s">
        <v>780</v>
      </c>
      <c r="B361" t="s">
        <v>1184</v>
      </c>
      <c r="C361" t="s">
        <v>330</v>
      </c>
      <c r="D361" t="s">
        <v>359</v>
      </c>
      <c r="E361" t="s">
        <v>1185</v>
      </c>
      <c r="F361">
        <v>3077</v>
      </c>
      <c r="M361" s="1290" t="s">
        <v>758</v>
      </c>
      <c r="N361" s="1290" t="s">
        <v>321</v>
      </c>
      <c r="S361" s="1290" t="s">
        <v>321</v>
      </c>
    </row>
    <row r="362" spans="1:19" x14ac:dyDescent="0.3">
      <c r="A362" t="s">
        <v>780</v>
      </c>
      <c r="B362" t="s">
        <v>1186</v>
      </c>
      <c r="C362" t="s">
        <v>330</v>
      </c>
      <c r="D362" t="s">
        <v>359</v>
      </c>
      <c r="E362" t="s">
        <v>1187</v>
      </c>
      <c r="F362">
        <v>185</v>
      </c>
      <c r="M362" s="1290" t="s">
        <v>758</v>
      </c>
      <c r="N362" s="1290" t="s">
        <v>321</v>
      </c>
      <c r="O362" s="1290" t="s">
        <v>321</v>
      </c>
      <c r="S362" s="1290" t="s">
        <v>321</v>
      </c>
    </row>
    <row r="363" spans="1:19" x14ac:dyDescent="0.3">
      <c r="A363" t="s">
        <v>780</v>
      </c>
      <c r="B363" t="s">
        <v>401</v>
      </c>
      <c r="C363" t="s">
        <v>330</v>
      </c>
      <c r="D363" t="s">
        <v>359</v>
      </c>
      <c r="E363" t="s">
        <v>1188</v>
      </c>
      <c r="F363">
        <v>0</v>
      </c>
      <c r="G363" s="1290" t="s">
        <v>321</v>
      </c>
      <c r="M363" s="1290" t="s">
        <v>321</v>
      </c>
      <c r="N363" s="1290" t="s">
        <v>321</v>
      </c>
      <c r="O363" s="1290" t="s">
        <v>321</v>
      </c>
      <c r="S363" s="1290" t="s">
        <v>758</v>
      </c>
    </row>
    <row r="364" spans="1:19" x14ac:dyDescent="0.3">
      <c r="A364" t="s">
        <v>780</v>
      </c>
      <c r="B364" t="s">
        <v>402</v>
      </c>
      <c r="C364" t="s">
        <v>330</v>
      </c>
      <c r="D364" t="s">
        <v>359</v>
      </c>
      <c r="E364" t="s">
        <v>1189</v>
      </c>
      <c r="F364">
        <v>0</v>
      </c>
      <c r="G364" s="1290" t="s">
        <v>321</v>
      </c>
      <c r="J364" s="1290" t="s">
        <v>321</v>
      </c>
      <c r="L364" s="1290" t="s">
        <v>321</v>
      </c>
      <c r="M364" s="1290" t="s">
        <v>321</v>
      </c>
      <c r="N364" s="1290" t="s">
        <v>321</v>
      </c>
      <c r="S364" s="1290" t="s">
        <v>758</v>
      </c>
    </row>
    <row r="365" spans="1:19" x14ac:dyDescent="0.3">
      <c r="A365" t="s">
        <v>780</v>
      </c>
      <c r="B365" t="s">
        <v>854</v>
      </c>
      <c r="C365" t="s">
        <v>330</v>
      </c>
      <c r="D365" t="s">
        <v>359</v>
      </c>
      <c r="E365" t="s">
        <v>1190</v>
      </c>
      <c r="F365">
        <v>665</v>
      </c>
      <c r="G365" s="1290" t="s">
        <v>321</v>
      </c>
      <c r="N365" s="1290" t="s">
        <v>321</v>
      </c>
      <c r="S365" s="1290" t="s">
        <v>758</v>
      </c>
    </row>
    <row r="366" spans="1:19" x14ac:dyDescent="0.3">
      <c r="A366" t="s">
        <v>780</v>
      </c>
      <c r="B366" t="s">
        <v>1122</v>
      </c>
      <c r="C366" t="s">
        <v>330</v>
      </c>
      <c r="D366" t="s">
        <v>359</v>
      </c>
      <c r="E366" t="s">
        <v>1191</v>
      </c>
      <c r="F366">
        <v>2426</v>
      </c>
      <c r="M366" s="1290" t="s">
        <v>758</v>
      </c>
      <c r="N366" s="1290" t="s">
        <v>321</v>
      </c>
      <c r="S366" s="1290" t="s">
        <v>321</v>
      </c>
    </row>
    <row r="367" spans="1:19" x14ac:dyDescent="0.3">
      <c r="A367" t="s">
        <v>780</v>
      </c>
      <c r="B367" t="s">
        <v>828</v>
      </c>
      <c r="C367" t="s">
        <v>330</v>
      </c>
      <c r="D367" t="s">
        <v>359</v>
      </c>
      <c r="E367" t="s">
        <v>1192</v>
      </c>
      <c r="F367">
        <v>252</v>
      </c>
      <c r="G367" s="1290" t="s">
        <v>321</v>
      </c>
      <c r="M367" s="1290" t="s">
        <v>758</v>
      </c>
      <c r="N367" s="1290" t="s">
        <v>321</v>
      </c>
      <c r="S367" s="1290" t="s">
        <v>758</v>
      </c>
    </row>
    <row r="368" spans="1:19" x14ac:dyDescent="0.3">
      <c r="A368" t="s">
        <v>780</v>
      </c>
      <c r="B368" t="s">
        <v>1193</v>
      </c>
      <c r="C368" t="s">
        <v>330</v>
      </c>
      <c r="D368" t="s">
        <v>359</v>
      </c>
      <c r="E368" t="s">
        <v>1194</v>
      </c>
      <c r="F368">
        <v>968</v>
      </c>
      <c r="M368" s="1290" t="s">
        <v>758</v>
      </c>
      <c r="N368" s="1290" t="s">
        <v>321</v>
      </c>
      <c r="S368" s="1290" t="s">
        <v>321</v>
      </c>
    </row>
    <row r="369" spans="1:14" x14ac:dyDescent="0.3">
      <c r="A369" t="s">
        <v>1195</v>
      </c>
      <c r="B369" t="s">
        <v>73</v>
      </c>
      <c r="C369" t="s">
        <v>327</v>
      </c>
      <c r="D369" t="s">
        <v>319</v>
      </c>
      <c r="E369" t="s">
        <v>1196</v>
      </c>
      <c r="F369">
        <v>21940</v>
      </c>
      <c r="I369" s="1290" t="s">
        <v>321</v>
      </c>
      <c r="L369" s="1290" t="s">
        <v>321</v>
      </c>
      <c r="M369" s="1290" t="s">
        <v>758</v>
      </c>
      <c r="N369" s="1290" t="s">
        <v>758</v>
      </c>
    </row>
    <row r="370" spans="1:14" x14ac:dyDescent="0.3">
      <c r="A370" t="s">
        <v>309</v>
      </c>
      <c r="B370" t="s">
        <v>327</v>
      </c>
      <c r="C370" t="s">
        <v>327</v>
      </c>
      <c r="D370" t="s">
        <v>309</v>
      </c>
      <c r="E370" t="s">
        <v>659</v>
      </c>
      <c r="F370">
        <v>76742</v>
      </c>
      <c r="N370" s="1290" t="s">
        <v>758</v>
      </c>
    </row>
    <row r="371" spans="1:14" x14ac:dyDescent="0.3">
      <c r="A371"/>
      <c r="B371" t="s">
        <v>464</v>
      </c>
      <c r="C371" t="s">
        <v>327</v>
      </c>
      <c r="D371" t="s">
        <v>367</v>
      </c>
      <c r="E371" t="s">
        <v>1197</v>
      </c>
      <c r="F371">
        <v>1818</v>
      </c>
      <c r="M371" s="1290" t="s">
        <v>758</v>
      </c>
      <c r="N371" s="1290" t="s">
        <v>758</v>
      </c>
    </row>
    <row r="372" spans="1:14" x14ac:dyDescent="0.3">
      <c r="A372"/>
      <c r="B372" t="s">
        <v>465</v>
      </c>
      <c r="C372" t="s">
        <v>327</v>
      </c>
      <c r="D372" t="s">
        <v>367</v>
      </c>
      <c r="E372" t="s">
        <v>1198</v>
      </c>
      <c r="F372">
        <v>1680</v>
      </c>
      <c r="M372" s="1290" t="s">
        <v>758</v>
      </c>
      <c r="N372" s="1290" t="s">
        <v>758</v>
      </c>
    </row>
    <row r="373" spans="1:14" x14ac:dyDescent="0.3">
      <c r="A373"/>
      <c r="B373" t="s">
        <v>386</v>
      </c>
      <c r="C373" t="s">
        <v>327</v>
      </c>
      <c r="D373" t="s">
        <v>367</v>
      </c>
      <c r="E373" t="s">
        <v>1199</v>
      </c>
      <c r="F373">
        <v>3666</v>
      </c>
      <c r="M373" s="1290" t="s">
        <v>758</v>
      </c>
      <c r="N373" s="1290" t="s">
        <v>758</v>
      </c>
    </row>
    <row r="374" spans="1:14" x14ac:dyDescent="0.3">
      <c r="A374"/>
      <c r="B374" t="s">
        <v>466</v>
      </c>
      <c r="C374" t="s">
        <v>327</v>
      </c>
      <c r="D374" t="s">
        <v>367</v>
      </c>
      <c r="E374" t="s">
        <v>1200</v>
      </c>
      <c r="F374">
        <v>627</v>
      </c>
      <c r="M374" s="1290" t="s">
        <v>758</v>
      </c>
      <c r="N374" s="1290" t="s">
        <v>758</v>
      </c>
    </row>
    <row r="375" spans="1:14" x14ac:dyDescent="0.3">
      <c r="A375"/>
      <c r="B375" t="s">
        <v>145</v>
      </c>
      <c r="C375" t="s">
        <v>327</v>
      </c>
      <c r="D375" t="s">
        <v>367</v>
      </c>
      <c r="E375" t="s">
        <v>1201</v>
      </c>
      <c r="F375">
        <v>1486</v>
      </c>
      <c r="M375" s="1290" t="s">
        <v>758</v>
      </c>
      <c r="N375" s="1290" t="s">
        <v>758</v>
      </c>
    </row>
    <row r="376" spans="1:14" x14ac:dyDescent="0.3">
      <c r="A376"/>
      <c r="B376" t="s">
        <v>428</v>
      </c>
      <c r="C376" t="s">
        <v>327</v>
      </c>
      <c r="D376" t="s">
        <v>367</v>
      </c>
      <c r="E376" t="s">
        <v>1202</v>
      </c>
      <c r="F376">
        <v>3943</v>
      </c>
      <c r="M376" s="1290" t="s">
        <v>758</v>
      </c>
      <c r="N376" s="1290" t="s">
        <v>758</v>
      </c>
    </row>
    <row r="377" spans="1:14" x14ac:dyDescent="0.3">
      <c r="A377"/>
      <c r="B377" t="s">
        <v>451</v>
      </c>
      <c r="C377" t="s">
        <v>327</v>
      </c>
      <c r="D377" t="s">
        <v>367</v>
      </c>
      <c r="E377" t="s">
        <v>1203</v>
      </c>
      <c r="F377">
        <v>1182</v>
      </c>
      <c r="M377" s="1290" t="s">
        <v>758</v>
      </c>
      <c r="N377" s="1290" t="s">
        <v>758</v>
      </c>
    </row>
    <row r="378" spans="1:14" x14ac:dyDescent="0.3">
      <c r="A378"/>
      <c r="B378" t="s">
        <v>467</v>
      </c>
      <c r="C378" t="s">
        <v>327</v>
      </c>
      <c r="D378" t="s">
        <v>367</v>
      </c>
      <c r="E378" t="s">
        <v>1204</v>
      </c>
      <c r="F378">
        <v>6035</v>
      </c>
      <c r="M378" s="1290" t="s">
        <v>758</v>
      </c>
      <c r="N378" s="1290" t="s">
        <v>758</v>
      </c>
    </row>
    <row r="379" spans="1:14" x14ac:dyDescent="0.3">
      <c r="A379"/>
      <c r="B379" t="s">
        <v>413</v>
      </c>
      <c r="C379" t="s">
        <v>327</v>
      </c>
      <c r="D379" t="s">
        <v>367</v>
      </c>
      <c r="E379" t="s">
        <v>1205</v>
      </c>
      <c r="F379">
        <v>1058</v>
      </c>
      <c r="M379" s="1290" t="s">
        <v>758</v>
      </c>
      <c r="N379" s="1290" t="s">
        <v>758</v>
      </c>
    </row>
    <row r="380" spans="1:14" x14ac:dyDescent="0.3">
      <c r="A380"/>
      <c r="B380" t="s">
        <v>46</v>
      </c>
      <c r="C380" t="s">
        <v>327</v>
      </c>
      <c r="D380" t="s">
        <v>367</v>
      </c>
      <c r="E380" t="s">
        <v>1206</v>
      </c>
      <c r="F380">
        <v>2609</v>
      </c>
      <c r="M380" s="1290" t="s">
        <v>758</v>
      </c>
      <c r="N380" s="1290" t="s">
        <v>758</v>
      </c>
    </row>
    <row r="381" spans="1:14" x14ac:dyDescent="0.3">
      <c r="A381"/>
      <c r="B381" t="s">
        <v>468</v>
      </c>
      <c r="C381" t="s">
        <v>327</v>
      </c>
      <c r="D381" t="s">
        <v>367</v>
      </c>
      <c r="E381" t="s">
        <v>1207</v>
      </c>
      <c r="F381">
        <v>1281</v>
      </c>
      <c r="M381" s="1290" t="s">
        <v>758</v>
      </c>
      <c r="N381" s="1290" t="s">
        <v>758</v>
      </c>
    </row>
    <row r="382" spans="1:14" x14ac:dyDescent="0.3">
      <c r="A382"/>
      <c r="B382" t="s">
        <v>469</v>
      </c>
      <c r="C382" t="s">
        <v>327</v>
      </c>
      <c r="D382" t="s">
        <v>367</v>
      </c>
      <c r="E382" t="s">
        <v>1208</v>
      </c>
      <c r="F382">
        <v>1147</v>
      </c>
      <c r="M382" s="1290" t="s">
        <v>758</v>
      </c>
      <c r="N382" s="1290" t="s">
        <v>758</v>
      </c>
    </row>
    <row r="383" spans="1:14" x14ac:dyDescent="0.3">
      <c r="A383"/>
      <c r="B383" t="s">
        <v>395</v>
      </c>
      <c r="C383" t="s">
        <v>327</v>
      </c>
      <c r="D383" t="s">
        <v>367</v>
      </c>
      <c r="E383" t="s">
        <v>1209</v>
      </c>
      <c r="F383">
        <v>5734</v>
      </c>
      <c r="M383" s="1290" t="s">
        <v>758</v>
      </c>
      <c r="N383" s="1290" t="s">
        <v>758</v>
      </c>
    </row>
    <row r="384" spans="1:14" x14ac:dyDescent="0.3">
      <c r="A384"/>
      <c r="B384" t="s">
        <v>470</v>
      </c>
      <c r="C384" t="s">
        <v>327</v>
      </c>
      <c r="D384" t="s">
        <v>367</v>
      </c>
      <c r="E384" t="s">
        <v>1210</v>
      </c>
      <c r="F384">
        <v>2539</v>
      </c>
      <c r="M384" s="1290" t="s">
        <v>758</v>
      </c>
      <c r="N384" s="1290" t="s">
        <v>758</v>
      </c>
    </row>
    <row r="385" spans="1:19" x14ac:dyDescent="0.3">
      <c r="A385"/>
      <c r="B385" t="s">
        <v>471</v>
      </c>
      <c r="C385" t="s">
        <v>327</v>
      </c>
      <c r="D385" t="s">
        <v>367</v>
      </c>
      <c r="E385" t="s">
        <v>1211</v>
      </c>
      <c r="F385">
        <v>3473</v>
      </c>
      <c r="M385" s="1290" t="s">
        <v>758</v>
      </c>
      <c r="N385" s="1290" t="s">
        <v>758</v>
      </c>
    </row>
    <row r="386" spans="1:19" x14ac:dyDescent="0.3">
      <c r="A386"/>
      <c r="B386" t="s">
        <v>335</v>
      </c>
      <c r="C386" t="s">
        <v>327</v>
      </c>
      <c r="D386" t="s">
        <v>367</v>
      </c>
      <c r="E386" t="s">
        <v>1212</v>
      </c>
      <c r="F386">
        <v>12485</v>
      </c>
      <c r="M386" s="1290" t="s">
        <v>758</v>
      </c>
      <c r="N386" s="1290" t="s">
        <v>758</v>
      </c>
    </row>
    <row r="387" spans="1:19" x14ac:dyDescent="0.3">
      <c r="A387" t="s">
        <v>780</v>
      </c>
      <c r="B387" t="s">
        <v>459</v>
      </c>
      <c r="C387" t="s">
        <v>327</v>
      </c>
      <c r="D387" t="s">
        <v>359</v>
      </c>
      <c r="E387" t="s">
        <v>1213</v>
      </c>
      <c r="F387">
        <v>320</v>
      </c>
      <c r="M387" s="1290" t="s">
        <v>758</v>
      </c>
      <c r="N387" s="1290" t="s">
        <v>758</v>
      </c>
    </row>
    <row r="388" spans="1:19" x14ac:dyDescent="0.3">
      <c r="A388" t="s">
        <v>780</v>
      </c>
      <c r="B388" t="s">
        <v>460</v>
      </c>
      <c r="C388" t="s">
        <v>327</v>
      </c>
      <c r="D388" t="s">
        <v>359</v>
      </c>
      <c r="E388" t="s">
        <v>1214</v>
      </c>
      <c r="F388">
        <v>761</v>
      </c>
      <c r="M388" s="1290" t="s">
        <v>758</v>
      </c>
      <c r="N388" s="1290" t="s">
        <v>758</v>
      </c>
    </row>
    <row r="389" spans="1:19" x14ac:dyDescent="0.3">
      <c r="A389" t="s">
        <v>780</v>
      </c>
      <c r="B389" t="s">
        <v>461</v>
      </c>
      <c r="C389" t="s">
        <v>327</v>
      </c>
      <c r="D389" t="s">
        <v>359</v>
      </c>
      <c r="E389" t="s">
        <v>1215</v>
      </c>
      <c r="F389">
        <v>407</v>
      </c>
      <c r="M389" s="1290" t="s">
        <v>758</v>
      </c>
      <c r="N389" s="1290" t="s">
        <v>758</v>
      </c>
    </row>
    <row r="390" spans="1:19" x14ac:dyDescent="0.3">
      <c r="A390" t="s">
        <v>780</v>
      </c>
      <c r="B390" t="s">
        <v>462</v>
      </c>
      <c r="C390" t="s">
        <v>327</v>
      </c>
      <c r="D390" t="s">
        <v>359</v>
      </c>
      <c r="E390" t="s">
        <v>1216</v>
      </c>
      <c r="F390">
        <v>1078</v>
      </c>
      <c r="M390" s="1290" t="s">
        <v>758</v>
      </c>
      <c r="N390" s="1290" t="s">
        <v>758</v>
      </c>
    </row>
    <row r="391" spans="1:19" x14ac:dyDescent="0.3">
      <c r="A391" t="s">
        <v>780</v>
      </c>
      <c r="B391" t="s">
        <v>796</v>
      </c>
      <c r="C391" t="s">
        <v>327</v>
      </c>
      <c r="D391" t="s">
        <v>359</v>
      </c>
      <c r="E391" t="s">
        <v>1217</v>
      </c>
      <c r="F391">
        <v>0</v>
      </c>
      <c r="N391" s="1290" t="s">
        <v>758</v>
      </c>
    </row>
    <row r="392" spans="1:19" x14ac:dyDescent="0.3">
      <c r="A392" t="s">
        <v>780</v>
      </c>
      <c r="B392" t="s">
        <v>389</v>
      </c>
      <c r="C392" t="s">
        <v>327</v>
      </c>
      <c r="D392" t="s">
        <v>359</v>
      </c>
      <c r="E392" t="s">
        <v>1218</v>
      </c>
      <c r="F392">
        <v>1255</v>
      </c>
      <c r="M392" s="1290" t="s">
        <v>758</v>
      </c>
      <c r="N392" s="1290" t="s">
        <v>758</v>
      </c>
    </row>
    <row r="393" spans="1:19" x14ac:dyDescent="0.3">
      <c r="A393" t="s">
        <v>780</v>
      </c>
      <c r="B393" t="s">
        <v>463</v>
      </c>
      <c r="C393" t="s">
        <v>327</v>
      </c>
      <c r="D393" t="s">
        <v>359</v>
      </c>
      <c r="E393" t="s">
        <v>1219</v>
      </c>
      <c r="F393">
        <v>218</v>
      </c>
      <c r="M393" s="1290" t="s">
        <v>758</v>
      </c>
      <c r="N393" s="1290" t="s">
        <v>758</v>
      </c>
    </row>
    <row r="394" spans="1:19" x14ac:dyDescent="0.3">
      <c r="A394" t="s">
        <v>756</v>
      </c>
      <c r="B394" t="s">
        <v>324</v>
      </c>
      <c r="C394" t="s">
        <v>326</v>
      </c>
      <c r="D394" t="s">
        <v>319</v>
      </c>
      <c r="E394" t="s">
        <v>595</v>
      </c>
      <c r="F394">
        <v>9469</v>
      </c>
      <c r="I394" s="1290" t="s">
        <v>321</v>
      </c>
      <c r="L394" s="1290" t="s">
        <v>321</v>
      </c>
      <c r="M394" s="1290" t="s">
        <v>321</v>
      </c>
      <c r="S394" s="1290" t="s">
        <v>321</v>
      </c>
    </row>
    <row r="395" spans="1:19" x14ac:dyDescent="0.3">
      <c r="A395" t="s">
        <v>756</v>
      </c>
      <c r="B395" t="s">
        <v>332</v>
      </c>
      <c r="C395" t="s">
        <v>326</v>
      </c>
      <c r="D395" t="s">
        <v>319</v>
      </c>
      <c r="E395" t="s">
        <v>596</v>
      </c>
      <c r="F395">
        <v>909686</v>
      </c>
      <c r="I395" s="1290" t="s">
        <v>321</v>
      </c>
      <c r="L395" s="1290" t="s">
        <v>321</v>
      </c>
      <c r="M395" s="1290" t="s">
        <v>321</v>
      </c>
      <c r="S395" s="1290" t="s">
        <v>321</v>
      </c>
    </row>
    <row r="396" spans="1:19" x14ac:dyDescent="0.3">
      <c r="A396" t="s">
        <v>756</v>
      </c>
      <c r="B396" t="s">
        <v>334</v>
      </c>
      <c r="C396" t="s">
        <v>326</v>
      </c>
      <c r="D396" t="s">
        <v>319</v>
      </c>
      <c r="E396" t="s">
        <v>597</v>
      </c>
      <c r="F396">
        <v>49221</v>
      </c>
      <c r="I396" s="1290" t="s">
        <v>321</v>
      </c>
      <c r="L396" s="1290" t="s">
        <v>321</v>
      </c>
      <c r="M396" s="1290" t="s">
        <v>321</v>
      </c>
      <c r="S396" s="1290" t="s">
        <v>321</v>
      </c>
    </row>
    <row r="397" spans="1:19" x14ac:dyDescent="0.3">
      <c r="A397" t="s">
        <v>756</v>
      </c>
      <c r="B397" t="s">
        <v>346</v>
      </c>
      <c r="C397" t="s">
        <v>326</v>
      </c>
      <c r="D397" t="s">
        <v>319</v>
      </c>
      <c r="E397" t="s">
        <v>603</v>
      </c>
      <c r="F397">
        <v>10863</v>
      </c>
      <c r="I397" s="1290" t="s">
        <v>321</v>
      </c>
      <c r="L397" s="1290" t="s">
        <v>321</v>
      </c>
      <c r="M397" s="1290" t="s">
        <v>321</v>
      </c>
      <c r="O397" s="1290" t="s">
        <v>758</v>
      </c>
      <c r="S397" s="1290" t="s">
        <v>321</v>
      </c>
    </row>
    <row r="398" spans="1:19" x14ac:dyDescent="0.3">
      <c r="A398" t="s">
        <v>756</v>
      </c>
      <c r="B398" t="s">
        <v>350</v>
      </c>
      <c r="C398" t="s">
        <v>326</v>
      </c>
      <c r="D398" t="s">
        <v>319</v>
      </c>
      <c r="E398" t="s">
        <v>636</v>
      </c>
      <c r="F398">
        <v>23395</v>
      </c>
      <c r="I398" s="1290" t="s">
        <v>321</v>
      </c>
      <c r="L398" s="1290" t="s">
        <v>321</v>
      </c>
      <c r="M398" s="1290" t="s">
        <v>321</v>
      </c>
      <c r="S398" s="1290" t="s">
        <v>321</v>
      </c>
    </row>
    <row r="399" spans="1:19" x14ac:dyDescent="0.3">
      <c r="A399" t="s">
        <v>756</v>
      </c>
      <c r="B399" t="s">
        <v>353</v>
      </c>
      <c r="C399" t="s">
        <v>326</v>
      </c>
      <c r="D399" t="s">
        <v>319</v>
      </c>
      <c r="E399" t="s">
        <v>605</v>
      </c>
      <c r="F399">
        <v>40901</v>
      </c>
      <c r="I399" s="1290" t="s">
        <v>321</v>
      </c>
      <c r="L399" s="1290" t="s">
        <v>321</v>
      </c>
      <c r="M399" s="1290" t="s">
        <v>321</v>
      </c>
      <c r="S399" s="1290" t="s">
        <v>321</v>
      </c>
    </row>
    <row r="400" spans="1:19" x14ac:dyDescent="0.3">
      <c r="A400" t="s">
        <v>756</v>
      </c>
      <c r="B400" t="s">
        <v>356</v>
      </c>
      <c r="C400" t="s">
        <v>326</v>
      </c>
      <c r="D400" t="s">
        <v>319</v>
      </c>
      <c r="E400" t="s">
        <v>607</v>
      </c>
      <c r="F400">
        <v>39163</v>
      </c>
      <c r="I400" s="1290" t="s">
        <v>321</v>
      </c>
      <c r="L400" s="1290" t="s">
        <v>321</v>
      </c>
      <c r="M400" s="1290" t="s">
        <v>321</v>
      </c>
      <c r="S400" s="1290" t="s">
        <v>321</v>
      </c>
    </row>
    <row r="401" spans="1:19" x14ac:dyDescent="0.3">
      <c r="A401" t="s">
        <v>780</v>
      </c>
      <c r="B401" t="s">
        <v>588</v>
      </c>
      <c r="C401" t="s">
        <v>326</v>
      </c>
      <c r="D401" t="s">
        <v>359</v>
      </c>
      <c r="E401" t="s">
        <v>647</v>
      </c>
      <c r="F401">
        <v>2537</v>
      </c>
      <c r="J401" s="1290" t="s">
        <v>321</v>
      </c>
      <c r="L401" s="1290" t="s">
        <v>321</v>
      </c>
      <c r="S401" s="1290" t="s">
        <v>321</v>
      </c>
    </row>
    <row r="402" spans="1:19" x14ac:dyDescent="0.3">
      <c r="A402" t="s">
        <v>780</v>
      </c>
      <c r="B402" t="s">
        <v>401</v>
      </c>
      <c r="C402" t="s">
        <v>326</v>
      </c>
      <c r="D402" t="s">
        <v>359</v>
      </c>
      <c r="E402" t="s">
        <v>1220</v>
      </c>
      <c r="F402">
        <v>313</v>
      </c>
      <c r="M402" s="1290" t="s">
        <v>321</v>
      </c>
      <c r="S402" s="1290" t="s">
        <v>321</v>
      </c>
    </row>
    <row r="403" spans="1:19" x14ac:dyDescent="0.3">
      <c r="A403" t="s">
        <v>780</v>
      </c>
      <c r="B403" t="s">
        <v>361</v>
      </c>
      <c r="C403" t="s">
        <v>326</v>
      </c>
      <c r="D403" t="s">
        <v>359</v>
      </c>
      <c r="E403" t="s">
        <v>622</v>
      </c>
      <c r="F403">
        <v>2223</v>
      </c>
      <c r="J403" s="1290" t="s">
        <v>321</v>
      </c>
      <c r="L403" s="1290" t="s">
        <v>321</v>
      </c>
      <c r="M403" s="1290" t="s">
        <v>321</v>
      </c>
      <c r="Q403" s="1290" t="s">
        <v>758</v>
      </c>
      <c r="R403" s="1290" t="s">
        <v>758</v>
      </c>
      <c r="S403" s="1290" t="s">
        <v>321</v>
      </c>
    </row>
    <row r="404" spans="1:19" x14ac:dyDescent="0.3">
      <c r="A404" t="s">
        <v>780</v>
      </c>
      <c r="B404" t="s">
        <v>402</v>
      </c>
      <c r="C404" t="s">
        <v>326</v>
      </c>
      <c r="D404" t="s">
        <v>359</v>
      </c>
      <c r="E404" t="s">
        <v>623</v>
      </c>
      <c r="F404">
        <v>235</v>
      </c>
      <c r="J404" s="1290" t="s">
        <v>321</v>
      </c>
      <c r="L404" s="1290" t="s">
        <v>321</v>
      </c>
      <c r="M404" s="1290" t="s">
        <v>321</v>
      </c>
      <c r="S404" s="1290" t="s">
        <v>321</v>
      </c>
    </row>
    <row r="405" spans="1:19" x14ac:dyDescent="0.3">
      <c r="A405" t="s">
        <v>780</v>
      </c>
      <c r="B405" t="s">
        <v>854</v>
      </c>
      <c r="C405" t="s">
        <v>326</v>
      </c>
      <c r="D405" t="s">
        <v>359</v>
      </c>
      <c r="E405" t="s">
        <v>1221</v>
      </c>
      <c r="F405">
        <v>800</v>
      </c>
      <c r="S405" s="1290" t="s">
        <v>321</v>
      </c>
    </row>
    <row r="406" spans="1:19" x14ac:dyDescent="0.3">
      <c r="A406" t="s">
        <v>780</v>
      </c>
      <c r="B406" t="s">
        <v>363</v>
      </c>
      <c r="C406" t="s">
        <v>326</v>
      </c>
      <c r="D406" t="s">
        <v>359</v>
      </c>
      <c r="E406" t="s">
        <v>654</v>
      </c>
      <c r="F406">
        <v>4208</v>
      </c>
      <c r="J406" s="1290" t="s">
        <v>321</v>
      </c>
      <c r="L406" s="1290" t="s">
        <v>321</v>
      </c>
      <c r="N406" s="1290" t="s">
        <v>321</v>
      </c>
      <c r="Q406" s="1290" t="s">
        <v>758</v>
      </c>
      <c r="R406" s="1290" t="s">
        <v>758</v>
      </c>
      <c r="S406" s="1290" t="s">
        <v>321</v>
      </c>
    </row>
    <row r="407" spans="1:19" x14ac:dyDescent="0.3">
      <c r="A407" t="s">
        <v>780</v>
      </c>
      <c r="B407" t="s">
        <v>828</v>
      </c>
      <c r="C407" t="s">
        <v>326</v>
      </c>
      <c r="D407" t="s">
        <v>359</v>
      </c>
      <c r="E407" t="s">
        <v>1222</v>
      </c>
      <c r="F407">
        <v>252</v>
      </c>
      <c r="N407" s="1290" t="s">
        <v>321</v>
      </c>
      <c r="S407" s="1290" t="s">
        <v>321</v>
      </c>
    </row>
    <row r="408" spans="1:19" x14ac:dyDescent="0.3">
      <c r="A408" t="s">
        <v>780</v>
      </c>
      <c r="B408" t="s">
        <v>925</v>
      </c>
      <c r="C408" t="s">
        <v>326</v>
      </c>
      <c r="D408" t="s">
        <v>359</v>
      </c>
      <c r="E408" t="s">
        <v>1223</v>
      </c>
      <c r="F408">
        <v>2062</v>
      </c>
      <c r="S408" s="1290" t="s">
        <v>321</v>
      </c>
    </row>
    <row r="409" spans="1:19" x14ac:dyDescent="0.3">
      <c r="A409" t="s">
        <v>756</v>
      </c>
      <c r="B409" t="s">
        <v>334</v>
      </c>
      <c r="C409" t="s">
        <v>335</v>
      </c>
      <c r="D409" t="s">
        <v>319</v>
      </c>
      <c r="E409" t="s">
        <v>1224</v>
      </c>
      <c r="F409">
        <v>4361</v>
      </c>
      <c r="G409" s="1290" t="s">
        <v>321</v>
      </c>
      <c r="L409" s="1290" t="s">
        <v>321</v>
      </c>
      <c r="M409" s="1290" t="s">
        <v>321</v>
      </c>
      <c r="N409" s="1290" t="s">
        <v>321</v>
      </c>
      <c r="O409" s="1290" t="s">
        <v>321</v>
      </c>
      <c r="Q409" s="1290" t="s">
        <v>758</v>
      </c>
      <c r="R409" s="1290" t="s">
        <v>758</v>
      </c>
      <c r="S409" s="1290" t="s">
        <v>758</v>
      </c>
    </row>
    <row r="410" spans="1:19" x14ac:dyDescent="0.3">
      <c r="A410" t="s">
        <v>756</v>
      </c>
      <c r="B410" t="s">
        <v>75</v>
      </c>
      <c r="C410" t="s">
        <v>335</v>
      </c>
      <c r="D410" t="s">
        <v>319</v>
      </c>
      <c r="E410" t="s">
        <v>1225</v>
      </c>
      <c r="F410">
        <v>25873</v>
      </c>
      <c r="I410" s="1290" t="s">
        <v>321</v>
      </c>
      <c r="L410" s="1290" t="s">
        <v>321</v>
      </c>
      <c r="M410" s="1290" t="s">
        <v>758</v>
      </c>
      <c r="N410" s="1290" t="s">
        <v>321</v>
      </c>
      <c r="Q410" s="1290" t="s">
        <v>758</v>
      </c>
      <c r="R410" s="1290" t="s">
        <v>758</v>
      </c>
      <c r="S410" s="1290" t="s">
        <v>321</v>
      </c>
    </row>
    <row r="411" spans="1:19" x14ac:dyDescent="0.3">
      <c r="A411" t="s">
        <v>309</v>
      </c>
      <c r="B411" t="s">
        <v>335</v>
      </c>
      <c r="C411" t="s">
        <v>335</v>
      </c>
      <c r="D411" t="s">
        <v>309</v>
      </c>
      <c r="E411" t="s">
        <v>661</v>
      </c>
      <c r="F411">
        <v>63432</v>
      </c>
      <c r="H411" s="1290" t="s">
        <v>321</v>
      </c>
      <c r="L411" s="1290" t="s">
        <v>321</v>
      </c>
      <c r="N411" s="1290" t="s">
        <v>321</v>
      </c>
      <c r="P411" s="1290" t="s">
        <v>321</v>
      </c>
      <c r="Q411" s="1290" t="s">
        <v>758</v>
      </c>
      <c r="R411" s="1290" t="s">
        <v>758</v>
      </c>
      <c r="S411" s="1290" t="s">
        <v>321</v>
      </c>
    </row>
    <row r="412" spans="1:19" x14ac:dyDescent="0.3">
      <c r="A412"/>
      <c r="B412" t="s">
        <v>476</v>
      </c>
      <c r="C412" t="s">
        <v>335</v>
      </c>
      <c r="D412" t="s">
        <v>367</v>
      </c>
      <c r="E412" t="s">
        <v>1226</v>
      </c>
      <c r="F412">
        <v>2366</v>
      </c>
      <c r="M412" s="1290" t="s">
        <v>758</v>
      </c>
      <c r="N412" s="1290" t="s">
        <v>321</v>
      </c>
      <c r="Q412" s="1290" t="s">
        <v>758</v>
      </c>
      <c r="R412" s="1290" t="s">
        <v>758</v>
      </c>
      <c r="S412" s="1290" t="s">
        <v>321</v>
      </c>
    </row>
    <row r="413" spans="1:19" x14ac:dyDescent="0.3">
      <c r="A413"/>
      <c r="B413" t="s">
        <v>477</v>
      </c>
      <c r="C413" t="s">
        <v>335</v>
      </c>
      <c r="D413" t="s">
        <v>367</v>
      </c>
      <c r="E413" t="s">
        <v>1227</v>
      </c>
      <c r="F413">
        <v>1252</v>
      </c>
      <c r="M413" s="1290" t="s">
        <v>758</v>
      </c>
      <c r="N413" s="1290" t="s">
        <v>321</v>
      </c>
      <c r="Q413" s="1290" t="s">
        <v>758</v>
      </c>
      <c r="R413" s="1290" t="s">
        <v>758</v>
      </c>
      <c r="S413" s="1290" t="s">
        <v>321</v>
      </c>
    </row>
    <row r="414" spans="1:19" x14ac:dyDescent="0.3">
      <c r="A414"/>
      <c r="B414" t="s">
        <v>478</v>
      </c>
      <c r="C414" t="s">
        <v>335</v>
      </c>
      <c r="D414" t="s">
        <v>367</v>
      </c>
      <c r="E414" t="s">
        <v>1228</v>
      </c>
      <c r="F414">
        <v>2171</v>
      </c>
      <c r="M414" s="1290" t="s">
        <v>758</v>
      </c>
      <c r="N414" s="1290" t="s">
        <v>321</v>
      </c>
      <c r="Q414" s="1290" t="s">
        <v>758</v>
      </c>
      <c r="R414" s="1290" t="s">
        <v>758</v>
      </c>
      <c r="S414" s="1290" t="s">
        <v>321</v>
      </c>
    </row>
    <row r="415" spans="1:19" x14ac:dyDescent="0.3">
      <c r="A415"/>
      <c r="B415" t="s">
        <v>479</v>
      </c>
      <c r="C415" t="s">
        <v>335</v>
      </c>
      <c r="D415" t="s">
        <v>367</v>
      </c>
      <c r="E415" t="s">
        <v>1229</v>
      </c>
      <c r="F415">
        <v>2334</v>
      </c>
      <c r="M415" s="1290" t="s">
        <v>758</v>
      </c>
      <c r="N415" s="1290" t="s">
        <v>321</v>
      </c>
      <c r="Q415" s="1290" t="s">
        <v>758</v>
      </c>
      <c r="R415" s="1290" t="s">
        <v>758</v>
      </c>
      <c r="S415" s="1290" t="s">
        <v>321</v>
      </c>
    </row>
    <row r="416" spans="1:19" x14ac:dyDescent="0.3">
      <c r="A416"/>
      <c r="B416" t="s">
        <v>412</v>
      </c>
      <c r="C416" t="s">
        <v>335</v>
      </c>
      <c r="D416" t="s">
        <v>367</v>
      </c>
      <c r="E416" t="s">
        <v>1230</v>
      </c>
      <c r="F416">
        <v>964</v>
      </c>
      <c r="M416" s="1290" t="s">
        <v>758</v>
      </c>
      <c r="N416" s="1290" t="s">
        <v>321</v>
      </c>
      <c r="Q416" s="1290" t="s">
        <v>758</v>
      </c>
      <c r="R416" s="1290" t="s">
        <v>758</v>
      </c>
      <c r="S416" s="1290" t="s">
        <v>321</v>
      </c>
    </row>
    <row r="417" spans="1:19" x14ac:dyDescent="0.3">
      <c r="A417"/>
      <c r="B417" t="s">
        <v>480</v>
      </c>
      <c r="C417" t="s">
        <v>335</v>
      </c>
      <c r="D417" t="s">
        <v>367</v>
      </c>
      <c r="E417" t="s">
        <v>663</v>
      </c>
      <c r="F417">
        <v>9048</v>
      </c>
      <c r="K417" s="1290" t="s">
        <v>321</v>
      </c>
      <c r="L417" s="1290" t="s">
        <v>321</v>
      </c>
      <c r="M417" s="1290" t="s">
        <v>321</v>
      </c>
      <c r="N417" s="1290" t="s">
        <v>321</v>
      </c>
      <c r="O417" s="1290" t="s">
        <v>321</v>
      </c>
      <c r="Q417" s="1290" t="s">
        <v>758</v>
      </c>
      <c r="R417" s="1290" t="s">
        <v>758</v>
      </c>
      <c r="S417" s="1290" t="s">
        <v>321</v>
      </c>
    </row>
    <row r="418" spans="1:19" x14ac:dyDescent="0.3">
      <c r="A418"/>
      <c r="B418" t="s">
        <v>481</v>
      </c>
      <c r="C418" t="s">
        <v>335</v>
      </c>
      <c r="D418" t="s">
        <v>367</v>
      </c>
      <c r="E418" t="s">
        <v>1231</v>
      </c>
      <c r="F418">
        <v>1224</v>
      </c>
      <c r="M418" s="1290" t="s">
        <v>758</v>
      </c>
      <c r="N418" s="1290" t="s">
        <v>321</v>
      </c>
      <c r="Q418" s="1290" t="s">
        <v>758</v>
      </c>
      <c r="R418" s="1290" t="s">
        <v>758</v>
      </c>
      <c r="S418" s="1290" t="s">
        <v>321</v>
      </c>
    </row>
    <row r="419" spans="1:19" x14ac:dyDescent="0.3">
      <c r="A419"/>
      <c r="B419" t="s">
        <v>46</v>
      </c>
      <c r="C419" t="s">
        <v>335</v>
      </c>
      <c r="D419" t="s">
        <v>367</v>
      </c>
      <c r="E419" t="s">
        <v>1232</v>
      </c>
      <c r="F419">
        <v>2054</v>
      </c>
      <c r="M419" s="1290" t="s">
        <v>758</v>
      </c>
      <c r="N419" s="1290" t="s">
        <v>321</v>
      </c>
      <c r="Q419" s="1290" t="s">
        <v>758</v>
      </c>
      <c r="R419" s="1290" t="s">
        <v>758</v>
      </c>
      <c r="S419" s="1290" t="s">
        <v>321</v>
      </c>
    </row>
    <row r="420" spans="1:19" x14ac:dyDescent="0.3">
      <c r="A420"/>
      <c r="B420" t="s">
        <v>482</v>
      </c>
      <c r="C420" t="s">
        <v>335</v>
      </c>
      <c r="D420" t="s">
        <v>367</v>
      </c>
      <c r="E420" t="s">
        <v>1233</v>
      </c>
      <c r="F420">
        <v>1336</v>
      </c>
      <c r="M420" s="1290" t="s">
        <v>758</v>
      </c>
      <c r="N420" s="1290" t="s">
        <v>321</v>
      </c>
      <c r="Q420" s="1290" t="s">
        <v>758</v>
      </c>
      <c r="R420" s="1290" t="s">
        <v>758</v>
      </c>
      <c r="S420" s="1290" t="s">
        <v>321</v>
      </c>
    </row>
    <row r="421" spans="1:19" x14ac:dyDescent="0.3">
      <c r="A421"/>
      <c r="B421" t="s">
        <v>483</v>
      </c>
      <c r="C421" t="s">
        <v>335</v>
      </c>
      <c r="D421" t="s">
        <v>367</v>
      </c>
      <c r="E421" t="s">
        <v>1234</v>
      </c>
      <c r="F421">
        <v>1589</v>
      </c>
      <c r="M421" s="1290" t="s">
        <v>758</v>
      </c>
      <c r="N421" s="1290" t="s">
        <v>321</v>
      </c>
      <c r="Q421" s="1290" t="s">
        <v>758</v>
      </c>
      <c r="R421" s="1290" t="s">
        <v>758</v>
      </c>
      <c r="S421" s="1290" t="s">
        <v>321</v>
      </c>
    </row>
    <row r="422" spans="1:19" x14ac:dyDescent="0.3">
      <c r="A422"/>
      <c r="B422" t="s">
        <v>484</v>
      </c>
      <c r="C422" t="s">
        <v>335</v>
      </c>
      <c r="D422" t="s">
        <v>367</v>
      </c>
      <c r="E422" t="s">
        <v>1235</v>
      </c>
      <c r="F422">
        <v>1515</v>
      </c>
      <c r="M422" s="1290" t="s">
        <v>758</v>
      </c>
      <c r="N422" s="1290" t="s">
        <v>321</v>
      </c>
      <c r="Q422" s="1290" t="s">
        <v>758</v>
      </c>
      <c r="R422" s="1290" t="s">
        <v>758</v>
      </c>
      <c r="S422" s="1290" t="s">
        <v>321</v>
      </c>
    </row>
    <row r="423" spans="1:19" x14ac:dyDescent="0.3">
      <c r="A423"/>
      <c r="B423" t="s">
        <v>335</v>
      </c>
      <c r="C423" t="s">
        <v>335</v>
      </c>
      <c r="D423" t="s">
        <v>367</v>
      </c>
      <c r="E423" t="s">
        <v>1236</v>
      </c>
      <c r="F423">
        <v>902</v>
      </c>
      <c r="M423" s="1290" t="s">
        <v>758</v>
      </c>
      <c r="N423" s="1290" t="s">
        <v>321</v>
      </c>
      <c r="Q423" s="1290" t="s">
        <v>758</v>
      </c>
      <c r="R423" s="1290" t="s">
        <v>758</v>
      </c>
      <c r="S423" s="1290" t="s">
        <v>321</v>
      </c>
    </row>
    <row r="424" spans="1:19" x14ac:dyDescent="0.3">
      <c r="A424"/>
      <c r="B424" t="s">
        <v>421</v>
      </c>
      <c r="C424" t="s">
        <v>335</v>
      </c>
      <c r="D424" t="s">
        <v>367</v>
      </c>
      <c r="E424" t="s">
        <v>1237</v>
      </c>
      <c r="F424">
        <v>819</v>
      </c>
      <c r="M424" s="1290" t="s">
        <v>758</v>
      </c>
      <c r="N424" s="1290" t="s">
        <v>321</v>
      </c>
      <c r="Q424" s="1290" t="s">
        <v>758</v>
      </c>
      <c r="R424" s="1290" t="s">
        <v>758</v>
      </c>
      <c r="S424" s="1290" t="s">
        <v>321</v>
      </c>
    </row>
    <row r="425" spans="1:19" x14ac:dyDescent="0.3">
      <c r="A425"/>
      <c r="B425" t="s">
        <v>485</v>
      </c>
      <c r="C425" t="s">
        <v>335</v>
      </c>
      <c r="D425" t="s">
        <v>367</v>
      </c>
      <c r="E425" t="s">
        <v>1238</v>
      </c>
      <c r="F425">
        <v>1355</v>
      </c>
      <c r="M425" s="1290" t="s">
        <v>758</v>
      </c>
      <c r="N425" s="1290" t="s">
        <v>321</v>
      </c>
      <c r="Q425" s="1290" t="s">
        <v>758</v>
      </c>
      <c r="R425" s="1290" t="s">
        <v>758</v>
      </c>
      <c r="S425" s="1290" t="s">
        <v>321</v>
      </c>
    </row>
    <row r="426" spans="1:19" x14ac:dyDescent="0.3">
      <c r="A426" t="s">
        <v>780</v>
      </c>
      <c r="B426" t="s">
        <v>472</v>
      </c>
      <c r="C426" t="s">
        <v>335</v>
      </c>
      <c r="D426" t="s">
        <v>359</v>
      </c>
      <c r="E426" t="s">
        <v>1239</v>
      </c>
      <c r="F426">
        <v>267</v>
      </c>
      <c r="M426" s="1290" t="s">
        <v>758</v>
      </c>
      <c r="N426" s="1290" t="s">
        <v>321</v>
      </c>
      <c r="Q426" s="1290" t="s">
        <v>758</v>
      </c>
      <c r="R426" s="1290" t="s">
        <v>758</v>
      </c>
      <c r="S426" s="1290" t="s">
        <v>321</v>
      </c>
    </row>
    <row r="427" spans="1:19" x14ac:dyDescent="0.3">
      <c r="A427" t="s">
        <v>780</v>
      </c>
      <c r="B427" t="s">
        <v>473</v>
      </c>
      <c r="C427" t="s">
        <v>335</v>
      </c>
      <c r="D427" t="s">
        <v>359</v>
      </c>
      <c r="E427" t="s">
        <v>1240</v>
      </c>
      <c r="F427">
        <v>809</v>
      </c>
      <c r="M427" s="1290" t="s">
        <v>758</v>
      </c>
      <c r="N427" s="1290" t="s">
        <v>321</v>
      </c>
      <c r="Q427" s="1290" t="s">
        <v>758</v>
      </c>
      <c r="R427" s="1290" t="s">
        <v>758</v>
      </c>
      <c r="S427" s="1290" t="s">
        <v>321</v>
      </c>
    </row>
    <row r="428" spans="1:19" x14ac:dyDescent="0.3">
      <c r="A428" t="s">
        <v>780</v>
      </c>
      <c r="B428" t="s">
        <v>363</v>
      </c>
      <c r="C428" t="s">
        <v>335</v>
      </c>
      <c r="D428" t="s">
        <v>359</v>
      </c>
      <c r="E428" t="s">
        <v>1241</v>
      </c>
      <c r="F428">
        <v>732</v>
      </c>
      <c r="G428" s="1290" t="s">
        <v>321</v>
      </c>
      <c r="J428" s="1290" t="s">
        <v>321</v>
      </c>
      <c r="L428" s="1290" t="s">
        <v>321</v>
      </c>
      <c r="M428" s="1290" t="s">
        <v>758</v>
      </c>
      <c r="N428" s="1290" t="s">
        <v>321</v>
      </c>
      <c r="Q428" s="1290" t="s">
        <v>758</v>
      </c>
      <c r="R428" s="1290" t="s">
        <v>758</v>
      </c>
      <c r="S428" s="1290" t="s">
        <v>758</v>
      </c>
    </row>
    <row r="429" spans="1:19" x14ac:dyDescent="0.3">
      <c r="A429" t="s">
        <v>780</v>
      </c>
      <c r="B429" t="s">
        <v>474</v>
      </c>
      <c r="C429" t="s">
        <v>335</v>
      </c>
      <c r="D429" t="s">
        <v>359</v>
      </c>
      <c r="E429" t="s">
        <v>1242</v>
      </c>
      <c r="F429">
        <v>2220</v>
      </c>
      <c r="M429" s="1290" t="s">
        <v>758</v>
      </c>
      <c r="N429" s="1290" t="s">
        <v>321</v>
      </c>
      <c r="Q429" s="1290" t="s">
        <v>758</v>
      </c>
      <c r="R429" s="1290" t="s">
        <v>758</v>
      </c>
      <c r="S429" s="1290" t="s">
        <v>321</v>
      </c>
    </row>
    <row r="430" spans="1:19" x14ac:dyDescent="0.3">
      <c r="A430" t="s">
        <v>780</v>
      </c>
      <c r="B430" t="s">
        <v>475</v>
      </c>
      <c r="C430" t="s">
        <v>335</v>
      </c>
      <c r="D430" t="s">
        <v>359</v>
      </c>
      <c r="E430" t="s">
        <v>1243</v>
      </c>
      <c r="F430">
        <v>241</v>
      </c>
      <c r="M430" s="1290" t="s">
        <v>758</v>
      </c>
      <c r="N430" s="1290" t="s">
        <v>321</v>
      </c>
      <c r="Q430" s="1290" t="s">
        <v>758</v>
      </c>
      <c r="R430" s="1290" t="s">
        <v>758</v>
      </c>
      <c r="S430" s="1290" t="s">
        <v>321</v>
      </c>
    </row>
  </sheetData>
  <autoFilter ref="A1:S430" xr:uid="{A981F7DC-16BD-44CE-835C-23AA3BFDE629}"/>
  <conditionalFormatting sqref="C1:C1048576">
    <cfRule type="cellIs" dxfId="0" priority="1" operator="equal">
      <formula>"Total"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5DABD-C696-46F7-9F42-96E4E5008E20}">
  <dimension ref="A1:F89"/>
  <sheetViews>
    <sheetView workbookViewId="0">
      <selection activeCell="G1" sqref="G1"/>
    </sheetView>
  </sheetViews>
  <sheetFormatPr defaultRowHeight="14.4" x14ac:dyDescent="0.3"/>
  <cols>
    <col min="1" max="1" width="18.44140625" style="113" customWidth="1"/>
    <col min="2" max="2" width="10.109375" style="113" customWidth="1"/>
    <col min="3" max="3" width="12.88671875" style="113" bestFit="1" customWidth="1"/>
    <col min="4" max="4" width="10.6640625" style="114" customWidth="1"/>
    <col min="5" max="5" width="1.109375" customWidth="1"/>
    <col min="6" max="6" width="12" style="114" bestFit="1" customWidth="1"/>
  </cols>
  <sheetData>
    <row r="1" spans="1:6" ht="27.6" x14ac:dyDescent="0.3">
      <c r="A1" s="83" t="s">
        <v>308</v>
      </c>
      <c r="B1" s="83" t="s">
        <v>309</v>
      </c>
      <c r="C1" s="83" t="s">
        <v>310</v>
      </c>
      <c r="D1" s="84" t="s">
        <v>311</v>
      </c>
      <c r="E1" s="85"/>
      <c r="F1" s="84" t="s">
        <v>312</v>
      </c>
    </row>
    <row r="2" spans="1:6" x14ac:dyDescent="0.3">
      <c r="A2" s="86" t="s">
        <v>316</v>
      </c>
      <c r="B2" s="86"/>
      <c r="C2" s="86"/>
      <c r="D2" s="87"/>
      <c r="E2" s="88"/>
      <c r="F2" s="87"/>
    </row>
    <row r="3" spans="1:6" x14ac:dyDescent="0.3">
      <c r="A3" s="89" t="s">
        <v>10</v>
      </c>
      <c r="B3" s="89" t="s">
        <v>145</v>
      </c>
      <c r="C3" s="89" t="s">
        <v>319</v>
      </c>
      <c r="D3" s="90">
        <v>13370.0169925681</v>
      </c>
      <c r="E3" s="91"/>
      <c r="F3" s="90" t="s">
        <v>89</v>
      </c>
    </row>
    <row r="4" spans="1:6" x14ac:dyDescent="0.3">
      <c r="A4" s="92" t="s">
        <v>11</v>
      </c>
      <c r="B4" s="92" t="s">
        <v>145</v>
      </c>
      <c r="C4" s="92" t="s">
        <v>319</v>
      </c>
      <c r="D4" s="93">
        <v>7159.9850594159398</v>
      </c>
      <c r="E4" s="91"/>
      <c r="F4" s="93" t="s">
        <v>89</v>
      </c>
    </row>
    <row r="5" spans="1:6" x14ac:dyDescent="0.3">
      <c r="A5" s="92" t="s">
        <v>1244</v>
      </c>
      <c r="B5" s="92" t="s">
        <v>145</v>
      </c>
      <c r="C5" s="92" t="s">
        <v>319</v>
      </c>
      <c r="D5" s="93">
        <v>890673.38750447799</v>
      </c>
      <c r="E5" s="91"/>
      <c r="F5" s="93" t="s">
        <v>89</v>
      </c>
    </row>
    <row r="6" spans="1:6" x14ac:dyDescent="0.3">
      <c r="A6" s="92" t="s">
        <v>13</v>
      </c>
      <c r="B6" s="92" t="s">
        <v>145</v>
      </c>
      <c r="C6" s="92" t="s">
        <v>319</v>
      </c>
      <c r="D6" s="93">
        <v>42472.927509149202</v>
      </c>
      <c r="E6" s="91"/>
      <c r="F6" s="93" t="s">
        <v>89</v>
      </c>
    </row>
    <row r="7" spans="1:6" x14ac:dyDescent="0.3">
      <c r="A7" s="89" t="s">
        <v>14</v>
      </c>
      <c r="B7" s="89" t="s">
        <v>145</v>
      </c>
      <c r="C7" s="89" t="s">
        <v>319</v>
      </c>
      <c r="D7" s="90">
        <v>36017.656967124698</v>
      </c>
      <c r="E7" s="91"/>
      <c r="F7" s="90" t="s">
        <v>89</v>
      </c>
    </row>
    <row r="8" spans="1:6" x14ac:dyDescent="0.3">
      <c r="A8" s="89" t="s">
        <v>15</v>
      </c>
      <c r="B8" s="89" t="s">
        <v>145</v>
      </c>
      <c r="C8" s="89" t="s">
        <v>319</v>
      </c>
      <c r="D8" s="90">
        <v>8559.3084274609191</v>
      </c>
      <c r="E8" s="91"/>
      <c r="F8" s="90" t="s">
        <v>89</v>
      </c>
    </row>
    <row r="9" spans="1:6" x14ac:dyDescent="0.3">
      <c r="A9" s="89" t="s">
        <v>16</v>
      </c>
      <c r="B9" s="89" t="s">
        <v>145</v>
      </c>
      <c r="C9" s="89" t="s">
        <v>319</v>
      </c>
      <c r="D9" s="90">
        <v>42766.147991839898</v>
      </c>
      <c r="E9" s="91"/>
      <c r="F9" s="90" t="s">
        <v>89</v>
      </c>
    </row>
    <row r="10" spans="1:6" x14ac:dyDescent="0.3">
      <c r="A10" s="89" t="s">
        <v>17</v>
      </c>
      <c r="B10" s="89" t="s">
        <v>145</v>
      </c>
      <c r="C10" s="89" t="s">
        <v>319</v>
      </c>
      <c r="D10" s="90">
        <v>5859.6699858818802</v>
      </c>
      <c r="E10" s="91"/>
      <c r="F10" s="90" t="s">
        <v>89</v>
      </c>
    </row>
    <row r="11" spans="1:6" x14ac:dyDescent="0.3">
      <c r="A11" s="89" t="s">
        <v>18</v>
      </c>
      <c r="B11" s="89" t="s">
        <v>145</v>
      </c>
      <c r="C11" s="89" t="s">
        <v>319</v>
      </c>
      <c r="D11" s="90">
        <v>38243.784660221099</v>
      </c>
      <c r="E11" s="91"/>
      <c r="F11" s="90" t="s">
        <v>89</v>
      </c>
    </row>
    <row r="12" spans="1:6" x14ac:dyDescent="0.3">
      <c r="A12" s="92" t="s">
        <v>19</v>
      </c>
      <c r="B12" s="92" t="s">
        <v>145</v>
      </c>
      <c r="C12" s="92" t="s">
        <v>319</v>
      </c>
      <c r="D12" s="93">
        <v>10969.2991525548</v>
      </c>
      <c r="E12" s="91"/>
      <c r="F12" s="93" t="s">
        <v>89</v>
      </c>
    </row>
    <row r="13" spans="1:6" x14ac:dyDescent="0.3">
      <c r="A13" s="92" t="s">
        <v>350</v>
      </c>
      <c r="B13" s="92" t="s">
        <v>145</v>
      </c>
      <c r="C13" s="92" t="s">
        <v>319</v>
      </c>
      <c r="D13" s="93">
        <v>101.266339733645</v>
      </c>
      <c r="E13" s="91"/>
      <c r="F13" s="93" t="s">
        <v>89</v>
      </c>
    </row>
    <row r="14" spans="1:6" x14ac:dyDescent="0.3">
      <c r="A14" s="92" t="s">
        <v>20</v>
      </c>
      <c r="B14" s="92" t="s">
        <v>145</v>
      </c>
      <c r="C14" s="92" t="s">
        <v>319</v>
      </c>
      <c r="D14" s="93">
        <v>27206.020831837399</v>
      </c>
      <c r="E14" s="91"/>
      <c r="F14" s="93" t="s">
        <v>89</v>
      </c>
    </row>
    <row r="15" spans="1:6" x14ac:dyDescent="0.3">
      <c r="A15" s="89" t="s">
        <v>21</v>
      </c>
      <c r="B15" s="89" t="s">
        <v>145</v>
      </c>
      <c r="C15" s="89" t="s">
        <v>319</v>
      </c>
      <c r="D15" s="90">
        <v>35541.830880574598</v>
      </c>
      <c r="E15" s="91"/>
      <c r="F15" s="95" t="s">
        <v>89</v>
      </c>
    </row>
    <row r="16" spans="1:6" x14ac:dyDescent="0.3">
      <c r="A16" s="92" t="s">
        <v>22</v>
      </c>
      <c r="B16" s="92" t="s">
        <v>145</v>
      </c>
      <c r="C16" s="92" t="s">
        <v>319</v>
      </c>
      <c r="D16" s="93">
        <v>30679.0093055281</v>
      </c>
      <c r="E16" s="91"/>
      <c r="F16" s="93" t="s">
        <v>89</v>
      </c>
    </row>
    <row r="17" spans="1:6" x14ac:dyDescent="0.3">
      <c r="A17" s="89" t="s">
        <v>23</v>
      </c>
      <c r="B17" s="89" t="s">
        <v>145</v>
      </c>
      <c r="C17" s="89" t="s">
        <v>319</v>
      </c>
      <c r="D17" s="90">
        <v>19405.659127488601</v>
      </c>
      <c r="E17" s="91"/>
      <c r="F17" s="90" t="s">
        <v>89</v>
      </c>
    </row>
    <row r="18" spans="1:6" x14ac:dyDescent="0.3">
      <c r="A18" s="89" t="s">
        <v>24</v>
      </c>
      <c r="B18" s="89" t="s">
        <v>145</v>
      </c>
      <c r="C18" s="89" t="s">
        <v>319</v>
      </c>
      <c r="D18" s="90">
        <v>14508.973777892599</v>
      </c>
      <c r="E18" s="91"/>
      <c r="F18" s="90" t="s">
        <v>89</v>
      </c>
    </row>
    <row r="19" spans="1:6" x14ac:dyDescent="0.3">
      <c r="A19" s="96"/>
      <c r="B19" s="96"/>
      <c r="C19" s="96"/>
      <c r="D19" s="97"/>
      <c r="E19" s="96"/>
      <c r="F19" s="97"/>
    </row>
    <row r="20" spans="1:6" x14ac:dyDescent="0.3">
      <c r="A20" s="86" t="s">
        <v>357</v>
      </c>
      <c r="B20" s="86"/>
      <c r="C20" s="86"/>
      <c r="D20" s="87"/>
      <c r="E20" s="88"/>
      <c r="F20" s="87"/>
    </row>
    <row r="21" spans="1:6" x14ac:dyDescent="0.3">
      <c r="A21" s="94" t="s">
        <v>36</v>
      </c>
      <c r="B21" s="94" t="s">
        <v>145</v>
      </c>
      <c r="C21" s="94" t="s">
        <v>359</v>
      </c>
      <c r="D21" s="95">
        <v>67.705242696666204</v>
      </c>
      <c r="E21" s="91"/>
      <c r="F21" s="95" t="s">
        <v>89</v>
      </c>
    </row>
    <row r="22" spans="1:6" x14ac:dyDescent="0.3">
      <c r="A22" s="89" t="s">
        <v>37</v>
      </c>
      <c r="B22" s="89" t="s">
        <v>145</v>
      </c>
      <c r="C22" s="89" t="s">
        <v>359</v>
      </c>
      <c r="D22" s="90">
        <v>275.51463980738799</v>
      </c>
      <c r="E22" s="91"/>
      <c r="F22" s="90" t="s">
        <v>89</v>
      </c>
    </row>
    <row r="23" spans="1:6" x14ac:dyDescent="0.3">
      <c r="A23" s="89" t="s">
        <v>38</v>
      </c>
      <c r="B23" s="89" t="s">
        <v>145</v>
      </c>
      <c r="C23" s="89" t="s">
        <v>359</v>
      </c>
      <c r="D23" s="90">
        <v>586.11729967048996</v>
      </c>
      <c r="E23" s="91"/>
      <c r="F23" s="90" t="s">
        <v>89</v>
      </c>
    </row>
    <row r="24" spans="1:6" x14ac:dyDescent="0.3">
      <c r="A24" s="89" t="s">
        <v>39</v>
      </c>
      <c r="B24" s="89" t="s">
        <v>145</v>
      </c>
      <c r="C24" s="89" t="s">
        <v>359</v>
      </c>
      <c r="D24" s="90">
        <v>1554.0262534023</v>
      </c>
      <c r="E24" s="91"/>
      <c r="F24" s="90" t="s">
        <v>89</v>
      </c>
    </row>
    <row r="25" spans="1:6" x14ac:dyDescent="0.3">
      <c r="A25" s="89" t="s">
        <v>40</v>
      </c>
      <c r="B25" s="89" t="s">
        <v>145</v>
      </c>
      <c r="C25" s="89" t="s">
        <v>359</v>
      </c>
      <c r="D25" s="90">
        <v>5339.4167156816902</v>
      </c>
      <c r="E25" s="91"/>
      <c r="F25" s="90" t="s">
        <v>89</v>
      </c>
    </row>
    <row r="26" spans="1:6" x14ac:dyDescent="0.3">
      <c r="A26" s="89" t="s">
        <v>41</v>
      </c>
      <c r="B26" s="89" t="s">
        <v>145</v>
      </c>
      <c r="C26" s="89" t="s">
        <v>359</v>
      </c>
      <c r="D26" s="90">
        <v>567.76636789417796</v>
      </c>
      <c r="E26" s="91"/>
      <c r="F26" s="90" t="s">
        <v>89</v>
      </c>
    </row>
    <row r="27" spans="1:6" x14ac:dyDescent="0.3">
      <c r="A27" s="89" t="s">
        <v>42</v>
      </c>
      <c r="B27" s="89" t="s">
        <v>145</v>
      </c>
      <c r="C27" s="89" t="s">
        <v>359</v>
      </c>
      <c r="D27" s="566">
        <v>989.40127862971201</v>
      </c>
      <c r="E27" s="91"/>
      <c r="F27" s="90" t="s">
        <v>89</v>
      </c>
    </row>
    <row r="28" spans="1:6" x14ac:dyDescent="0.3">
      <c r="A28" s="96"/>
      <c r="B28" s="96"/>
      <c r="C28" s="96"/>
      <c r="D28" s="97"/>
      <c r="E28" s="96"/>
      <c r="F28" s="97"/>
    </row>
    <row r="29" spans="1:6" x14ac:dyDescent="0.3">
      <c r="A29" s="86" t="s">
        <v>366</v>
      </c>
      <c r="B29" s="96"/>
      <c r="C29" s="96"/>
      <c r="D29" s="98"/>
      <c r="E29" s="85"/>
      <c r="F29" s="98"/>
    </row>
    <row r="30" spans="1:6" x14ac:dyDescent="0.3">
      <c r="A30" s="89" t="s">
        <v>25</v>
      </c>
      <c r="B30" s="89" t="s">
        <v>145</v>
      </c>
      <c r="C30" s="89" t="s">
        <v>367</v>
      </c>
      <c r="D30" s="90">
        <v>8055.2821063310103</v>
      </c>
      <c r="E30" s="91"/>
      <c r="F30" s="90" t="s">
        <v>89</v>
      </c>
    </row>
    <row r="31" spans="1:6" x14ac:dyDescent="0.3">
      <c r="A31" s="89" t="s">
        <v>26</v>
      </c>
      <c r="B31" s="89" t="s">
        <v>145</v>
      </c>
      <c r="C31" s="89" t="s">
        <v>367</v>
      </c>
      <c r="D31" s="90">
        <v>4220.8788690725796</v>
      </c>
      <c r="E31" s="91"/>
      <c r="F31" s="90" t="s">
        <v>89</v>
      </c>
    </row>
    <row r="32" spans="1:6" x14ac:dyDescent="0.3">
      <c r="A32" s="89" t="s">
        <v>27</v>
      </c>
      <c r="B32" s="89" t="s">
        <v>145</v>
      </c>
      <c r="C32" s="89" t="s">
        <v>367</v>
      </c>
      <c r="D32" s="90">
        <v>9887.3827453280792</v>
      </c>
      <c r="E32" s="91"/>
      <c r="F32" s="90" t="s">
        <v>89</v>
      </c>
    </row>
    <row r="33" spans="1:6" x14ac:dyDescent="0.3">
      <c r="A33" s="89" t="s">
        <v>28</v>
      </c>
      <c r="B33" s="89" t="s">
        <v>145</v>
      </c>
      <c r="C33" s="89" t="s">
        <v>367</v>
      </c>
      <c r="D33" s="90">
        <v>13281.3212078701</v>
      </c>
      <c r="E33" s="91"/>
      <c r="F33" s="90" t="s">
        <v>89</v>
      </c>
    </row>
    <row r="34" spans="1:6" x14ac:dyDescent="0.3">
      <c r="A34" s="89" t="s">
        <v>29</v>
      </c>
      <c r="B34" s="89" t="s">
        <v>145</v>
      </c>
      <c r="C34" s="89" t="s">
        <v>367</v>
      </c>
      <c r="D34" s="90">
        <v>11087.244989164201</v>
      </c>
      <c r="E34" s="91"/>
      <c r="F34" s="90" t="s">
        <v>89</v>
      </c>
    </row>
    <row r="35" spans="1:6" x14ac:dyDescent="0.3">
      <c r="A35" s="89" t="s">
        <v>30</v>
      </c>
      <c r="B35" s="89" t="s">
        <v>145</v>
      </c>
      <c r="C35" s="89" t="s">
        <v>367</v>
      </c>
      <c r="D35" s="90">
        <v>2530.84638435528</v>
      </c>
      <c r="E35" s="91"/>
      <c r="F35" s="90" t="s">
        <v>89</v>
      </c>
    </row>
    <row r="36" spans="1:6" x14ac:dyDescent="0.3">
      <c r="A36" s="89" t="s">
        <v>31</v>
      </c>
      <c r="B36" s="89" t="s">
        <v>145</v>
      </c>
      <c r="C36" s="89" t="s">
        <v>367</v>
      </c>
      <c r="D36" s="90">
        <v>3745.2042229683898</v>
      </c>
      <c r="E36" s="91"/>
      <c r="F36" s="90" t="s">
        <v>89</v>
      </c>
    </row>
    <row r="37" spans="1:6" x14ac:dyDescent="0.3">
      <c r="A37" s="89" t="s">
        <v>32</v>
      </c>
      <c r="B37" s="89" t="s">
        <v>145</v>
      </c>
      <c r="C37" s="89" t="s">
        <v>367</v>
      </c>
      <c r="D37" s="90">
        <v>2267.0988390577099</v>
      </c>
      <c r="E37" s="91"/>
      <c r="F37" s="90" t="s">
        <v>89</v>
      </c>
    </row>
    <row r="38" spans="1:6" x14ac:dyDescent="0.3">
      <c r="A38" s="89" t="s">
        <v>33</v>
      </c>
      <c r="B38" s="89" t="s">
        <v>145</v>
      </c>
      <c r="C38" s="89" t="s">
        <v>367</v>
      </c>
      <c r="D38" s="90">
        <v>16930.761416166999</v>
      </c>
      <c r="E38" s="91"/>
      <c r="F38" s="90" t="s">
        <v>89</v>
      </c>
    </row>
    <row r="39" spans="1:6" x14ac:dyDescent="0.3">
      <c r="A39" s="89" t="s">
        <v>34</v>
      </c>
      <c r="B39" s="89" t="s">
        <v>145</v>
      </c>
      <c r="C39" s="89" t="s">
        <v>367</v>
      </c>
      <c r="D39" s="90">
        <v>1333.8515859866</v>
      </c>
      <c r="E39" s="91"/>
      <c r="F39" s="90" t="s">
        <v>89</v>
      </c>
    </row>
    <row r="40" spans="1:6" x14ac:dyDescent="0.3">
      <c r="A40" s="89" t="s">
        <v>35</v>
      </c>
      <c r="B40" s="89" t="s">
        <v>145</v>
      </c>
      <c r="C40" s="89" t="s">
        <v>367</v>
      </c>
      <c r="D40" s="90">
        <v>1017.55227034175</v>
      </c>
      <c r="E40" s="91"/>
      <c r="F40" s="90" t="s">
        <v>89</v>
      </c>
    </row>
    <row r="41" spans="1:6" x14ac:dyDescent="0.3">
      <c r="A41" s="96"/>
      <c r="B41" s="96"/>
      <c r="C41" s="96"/>
      <c r="D41" s="97"/>
      <c r="E41" s="96"/>
      <c r="F41" s="97"/>
    </row>
    <row r="42" spans="1:6" x14ac:dyDescent="0.3">
      <c r="A42" s="86" t="s">
        <v>374</v>
      </c>
      <c r="B42" s="86"/>
      <c r="C42" s="86"/>
      <c r="D42" s="87"/>
      <c r="E42" s="88"/>
      <c r="F42" s="87"/>
    </row>
    <row r="43" spans="1:6" x14ac:dyDescent="0.3">
      <c r="A43" s="108" t="s">
        <v>9</v>
      </c>
      <c r="B43" s="100" t="s">
        <v>326</v>
      </c>
      <c r="C43" s="108"/>
      <c r="D43" s="109">
        <v>1332351.8865185201</v>
      </c>
      <c r="E43" s="85"/>
      <c r="F43" s="109">
        <v>0</v>
      </c>
    </row>
    <row r="44" spans="1:6" x14ac:dyDescent="0.3">
      <c r="A44" s="102" t="s">
        <v>375</v>
      </c>
      <c r="B44" s="103"/>
      <c r="C44" s="104"/>
      <c r="D44" s="105">
        <f>SUM(D45:D60)</f>
        <v>1223534.9445137493</v>
      </c>
      <c r="E44" s="85"/>
      <c r="F44" s="105">
        <v>0</v>
      </c>
    </row>
    <row r="45" spans="1:6" x14ac:dyDescent="0.3">
      <c r="A45" s="106" t="s">
        <v>10</v>
      </c>
      <c r="B45" s="94" t="s">
        <v>145</v>
      </c>
      <c r="C45" s="94" t="s">
        <v>319</v>
      </c>
      <c r="D45" s="95">
        <v>13370.0169925681</v>
      </c>
      <c r="E45" s="91"/>
      <c r="F45" s="95" t="s">
        <v>89</v>
      </c>
    </row>
    <row r="46" spans="1:6" x14ac:dyDescent="0.3">
      <c r="A46" s="106" t="s">
        <v>324</v>
      </c>
      <c r="B46" s="94" t="s">
        <v>145</v>
      </c>
      <c r="C46" s="94" t="s">
        <v>319</v>
      </c>
      <c r="D46" s="95">
        <v>7159.9850594159398</v>
      </c>
      <c r="E46" s="91"/>
      <c r="F46" s="95" t="s">
        <v>89</v>
      </c>
    </row>
    <row r="47" spans="1:6" x14ac:dyDescent="0.3">
      <c r="A47" s="106" t="s">
        <v>332</v>
      </c>
      <c r="B47" s="94" t="s">
        <v>145</v>
      </c>
      <c r="C47" s="94" t="s">
        <v>319</v>
      </c>
      <c r="D47" s="95">
        <v>890673.38750447799</v>
      </c>
      <c r="E47" s="91"/>
      <c r="F47" s="95" t="s">
        <v>89</v>
      </c>
    </row>
    <row r="48" spans="1:6" x14ac:dyDescent="0.3">
      <c r="A48" s="106" t="s">
        <v>334</v>
      </c>
      <c r="B48" s="94" t="s">
        <v>145</v>
      </c>
      <c r="C48" s="94" t="s">
        <v>319</v>
      </c>
      <c r="D48" s="95">
        <v>42472.927509149202</v>
      </c>
      <c r="E48" s="91"/>
      <c r="F48" s="95" t="s">
        <v>89</v>
      </c>
    </row>
    <row r="49" spans="1:6" x14ac:dyDescent="0.3">
      <c r="A49" s="106" t="s">
        <v>14</v>
      </c>
      <c r="B49" s="94" t="s">
        <v>145</v>
      </c>
      <c r="C49" s="94" t="s">
        <v>319</v>
      </c>
      <c r="D49" s="95">
        <v>36017.656967124698</v>
      </c>
      <c r="E49" s="91"/>
      <c r="F49" s="95" t="s">
        <v>89</v>
      </c>
    </row>
    <row r="50" spans="1:6" x14ac:dyDescent="0.3">
      <c r="A50" s="106" t="s">
        <v>15</v>
      </c>
      <c r="B50" s="94" t="s">
        <v>145</v>
      </c>
      <c r="C50" s="94" t="s">
        <v>319</v>
      </c>
      <c r="D50" s="95">
        <v>8559.3084274609191</v>
      </c>
      <c r="E50" s="91"/>
      <c r="F50" s="95" t="s">
        <v>89</v>
      </c>
    </row>
    <row r="51" spans="1:6" x14ac:dyDescent="0.3">
      <c r="A51" s="106" t="s">
        <v>16</v>
      </c>
      <c r="B51" s="94" t="s">
        <v>145</v>
      </c>
      <c r="C51" s="94" t="s">
        <v>319</v>
      </c>
      <c r="D51" s="95">
        <v>42766.147991839898</v>
      </c>
      <c r="E51" s="91"/>
      <c r="F51" s="95" t="s">
        <v>89</v>
      </c>
    </row>
    <row r="52" spans="1:6" x14ac:dyDescent="0.3">
      <c r="A52" s="106" t="s">
        <v>17</v>
      </c>
      <c r="B52" s="94" t="s">
        <v>145</v>
      </c>
      <c r="C52" s="94" t="s">
        <v>319</v>
      </c>
      <c r="D52" s="95">
        <v>5859.6699858818802</v>
      </c>
      <c r="E52" s="91"/>
      <c r="F52" s="95" t="s">
        <v>89</v>
      </c>
    </row>
    <row r="53" spans="1:6" x14ac:dyDescent="0.3">
      <c r="A53" s="106" t="s">
        <v>18</v>
      </c>
      <c r="B53" s="94" t="s">
        <v>145</v>
      </c>
      <c r="C53" s="94" t="s">
        <v>319</v>
      </c>
      <c r="D53" s="95">
        <v>38243.784660221099</v>
      </c>
      <c r="E53" s="91"/>
      <c r="F53" s="95" t="s">
        <v>89</v>
      </c>
    </row>
    <row r="54" spans="1:6" x14ac:dyDescent="0.3">
      <c r="A54" s="106" t="s">
        <v>346</v>
      </c>
      <c r="B54" s="94" t="s">
        <v>145</v>
      </c>
      <c r="C54" s="94" t="s">
        <v>319</v>
      </c>
      <c r="D54" s="95">
        <v>10969.2991525548</v>
      </c>
      <c r="E54" s="91"/>
      <c r="F54" s="95" t="s">
        <v>89</v>
      </c>
    </row>
    <row r="55" spans="1:6" x14ac:dyDescent="0.3">
      <c r="A55" s="106" t="s">
        <v>350</v>
      </c>
      <c r="B55" s="94" t="s">
        <v>145</v>
      </c>
      <c r="C55" s="94" t="s">
        <v>319</v>
      </c>
      <c r="D55" s="95">
        <v>101.266339733645</v>
      </c>
      <c r="E55" s="91"/>
      <c r="F55" s="95" t="s">
        <v>89</v>
      </c>
    </row>
    <row r="56" spans="1:6" x14ac:dyDescent="0.3">
      <c r="A56" s="106" t="s">
        <v>353</v>
      </c>
      <c r="B56" s="94" t="s">
        <v>145</v>
      </c>
      <c r="C56" s="94" t="s">
        <v>319</v>
      </c>
      <c r="D56" s="95">
        <v>27206.020831837399</v>
      </c>
      <c r="E56" s="91"/>
      <c r="F56" s="95" t="s">
        <v>89</v>
      </c>
    </row>
    <row r="57" spans="1:6" x14ac:dyDescent="0.3">
      <c r="A57" s="106" t="s">
        <v>21</v>
      </c>
      <c r="B57" s="94" t="s">
        <v>145</v>
      </c>
      <c r="C57" s="94" t="s">
        <v>319</v>
      </c>
      <c r="D57" s="95">
        <v>35541.830880574598</v>
      </c>
      <c r="E57" s="91"/>
      <c r="F57" s="95" t="s">
        <v>89</v>
      </c>
    </row>
    <row r="58" spans="1:6" x14ac:dyDescent="0.3">
      <c r="A58" s="106" t="s">
        <v>356</v>
      </c>
      <c r="B58" s="94" t="s">
        <v>145</v>
      </c>
      <c r="C58" s="94" t="s">
        <v>319</v>
      </c>
      <c r="D58" s="95">
        <v>30679.0093055281</v>
      </c>
      <c r="E58" s="91"/>
      <c r="F58" s="95" t="s">
        <v>89</v>
      </c>
    </row>
    <row r="59" spans="1:6" x14ac:dyDescent="0.3">
      <c r="A59" s="106" t="s">
        <v>23</v>
      </c>
      <c r="B59" s="94" t="s">
        <v>145</v>
      </c>
      <c r="C59" s="94" t="s">
        <v>319</v>
      </c>
      <c r="D59" s="95">
        <v>19405.659127488601</v>
      </c>
      <c r="E59" s="91"/>
      <c r="F59" s="95" t="s">
        <v>89</v>
      </c>
    </row>
    <row r="60" spans="1:6" x14ac:dyDescent="0.3">
      <c r="A60" s="106" t="s">
        <v>24</v>
      </c>
      <c r="B60" s="94" t="s">
        <v>145</v>
      </c>
      <c r="C60" s="94" t="s">
        <v>319</v>
      </c>
      <c r="D60" s="95">
        <v>14508.973777892599</v>
      </c>
      <c r="E60" s="91"/>
      <c r="F60" s="95" t="s">
        <v>89</v>
      </c>
    </row>
    <row r="61" spans="1:6" x14ac:dyDescent="0.3">
      <c r="A61" s="102" t="s">
        <v>376</v>
      </c>
      <c r="B61" s="103"/>
      <c r="C61" s="104"/>
      <c r="D61" s="105">
        <f>SUM(D62:D71)</f>
        <v>10458.281729081737</v>
      </c>
      <c r="E61" s="85"/>
      <c r="F61" s="105">
        <v>0</v>
      </c>
    </row>
    <row r="62" spans="1:6" x14ac:dyDescent="0.3">
      <c r="A62" s="106" t="s">
        <v>400</v>
      </c>
      <c r="B62" s="94" t="s">
        <v>145</v>
      </c>
      <c r="C62" s="94" t="s">
        <v>359</v>
      </c>
      <c r="D62" s="95">
        <v>116.81514998995804</v>
      </c>
      <c r="E62" s="91"/>
      <c r="F62" s="95" t="s">
        <v>89</v>
      </c>
    </row>
    <row r="63" spans="1:6" x14ac:dyDescent="0.3">
      <c r="A63" s="106" t="s">
        <v>401</v>
      </c>
      <c r="B63" s="94" t="s">
        <v>145</v>
      </c>
      <c r="C63" s="94" t="s">
        <v>359</v>
      </c>
      <c r="D63" s="95">
        <v>327.32554257339802</v>
      </c>
      <c r="E63" s="91"/>
      <c r="F63" s="95" t="s">
        <v>89</v>
      </c>
    </row>
    <row r="64" spans="1:6" x14ac:dyDescent="0.3">
      <c r="A64" s="106" t="s">
        <v>361</v>
      </c>
      <c r="B64" s="94" t="s">
        <v>145</v>
      </c>
      <c r="C64" s="94" t="s">
        <v>359</v>
      </c>
      <c r="D64" s="95">
        <v>67.705242696666204</v>
      </c>
      <c r="E64" s="91"/>
      <c r="F64" s="95" t="s">
        <v>89</v>
      </c>
    </row>
    <row r="65" spans="1:6" x14ac:dyDescent="0.3">
      <c r="A65" s="106" t="s">
        <v>402</v>
      </c>
      <c r="B65" s="94" t="s">
        <v>145</v>
      </c>
      <c r="C65" s="94" t="s">
        <v>359</v>
      </c>
      <c r="D65" s="95">
        <v>275.51463980738799</v>
      </c>
      <c r="E65" s="91"/>
      <c r="F65" s="95" t="s">
        <v>89</v>
      </c>
    </row>
    <row r="66" spans="1:6" x14ac:dyDescent="0.3">
      <c r="A66" s="106" t="s">
        <v>403</v>
      </c>
      <c r="B66" s="94" t="s">
        <v>145</v>
      </c>
      <c r="C66" s="94" t="s">
        <v>359</v>
      </c>
      <c r="D66" s="95">
        <v>586.11729967048996</v>
      </c>
      <c r="E66" s="91"/>
      <c r="F66" s="95" t="s">
        <v>89</v>
      </c>
    </row>
    <row r="67" spans="1:6" x14ac:dyDescent="0.3">
      <c r="A67" s="106" t="s">
        <v>404</v>
      </c>
      <c r="B67" s="94" t="s">
        <v>145</v>
      </c>
      <c r="C67" s="94" t="s">
        <v>359</v>
      </c>
      <c r="D67" s="95">
        <v>1554.0262534023</v>
      </c>
      <c r="E67" s="91"/>
      <c r="F67" s="95" t="s">
        <v>89</v>
      </c>
    </row>
    <row r="68" spans="1:6" x14ac:dyDescent="0.3">
      <c r="A68" s="106" t="s">
        <v>405</v>
      </c>
      <c r="B68" s="94" t="s">
        <v>145</v>
      </c>
      <c r="C68" s="94" t="s">
        <v>359</v>
      </c>
      <c r="D68" s="95">
        <v>5339.4167156816902</v>
      </c>
      <c r="E68" s="91"/>
      <c r="F68" s="95" t="s">
        <v>89</v>
      </c>
    </row>
    <row r="69" spans="1:6" x14ac:dyDescent="0.3">
      <c r="A69" s="106" t="s">
        <v>406</v>
      </c>
      <c r="B69" s="94" t="s">
        <v>145</v>
      </c>
      <c r="C69" s="94" t="s">
        <v>359</v>
      </c>
      <c r="D69" s="95">
        <v>567.76636789417796</v>
      </c>
      <c r="E69" s="91"/>
      <c r="F69" s="95" t="s">
        <v>89</v>
      </c>
    </row>
    <row r="70" spans="1:6" x14ac:dyDescent="0.3">
      <c r="A70" s="106" t="s">
        <v>407</v>
      </c>
      <c r="B70" s="94" t="s">
        <v>145</v>
      </c>
      <c r="C70" s="94" t="s">
        <v>359</v>
      </c>
      <c r="D70" s="95">
        <v>989.40127862971201</v>
      </c>
      <c r="E70" s="91"/>
      <c r="F70" s="95" t="s">
        <v>89</v>
      </c>
    </row>
    <row r="71" spans="1:6" x14ac:dyDescent="0.3">
      <c r="A71" s="106" t="s">
        <v>408</v>
      </c>
      <c r="B71" s="94" t="s">
        <v>145</v>
      </c>
      <c r="C71" s="94" t="s">
        <v>359</v>
      </c>
      <c r="D71" s="95">
        <v>634.19323873595795</v>
      </c>
      <c r="E71" s="91"/>
      <c r="F71" s="95" t="s">
        <v>89</v>
      </c>
    </row>
    <row r="72" spans="1:6" x14ac:dyDescent="0.3">
      <c r="A72" s="102" t="s">
        <v>382</v>
      </c>
      <c r="B72" s="103"/>
      <c r="C72" s="104"/>
      <c r="D72" s="105">
        <f>SUM(D73:D89)</f>
        <v>98358.865701134724</v>
      </c>
      <c r="E72" s="85"/>
      <c r="F72" s="105">
        <v>0</v>
      </c>
    </row>
    <row r="73" spans="1:6" x14ac:dyDescent="0.3">
      <c r="A73" s="106" t="s">
        <v>409</v>
      </c>
      <c r="B73" s="94" t="s">
        <v>145</v>
      </c>
      <c r="C73" s="94" t="s">
        <v>367</v>
      </c>
      <c r="D73" s="95">
        <v>8055.2821063310103</v>
      </c>
      <c r="E73" s="91"/>
      <c r="F73" s="95" t="s">
        <v>89</v>
      </c>
    </row>
    <row r="74" spans="1:6" x14ac:dyDescent="0.3">
      <c r="A74" s="106" t="s">
        <v>385</v>
      </c>
      <c r="B74" s="94" t="s">
        <v>145</v>
      </c>
      <c r="C74" s="94" t="s">
        <v>367</v>
      </c>
      <c r="D74" s="95">
        <v>2482.5656915649502</v>
      </c>
      <c r="E74" s="91"/>
      <c r="F74" s="95" t="s">
        <v>89</v>
      </c>
    </row>
    <row r="75" spans="1:6" x14ac:dyDescent="0.3">
      <c r="A75" s="106" t="s">
        <v>410</v>
      </c>
      <c r="B75" s="94" t="s">
        <v>145</v>
      </c>
      <c r="C75" s="94" t="s">
        <v>367</v>
      </c>
      <c r="D75" s="95">
        <v>4220.8788690725796</v>
      </c>
      <c r="E75" s="91"/>
      <c r="F75" s="95" t="s">
        <v>89</v>
      </c>
    </row>
    <row r="76" spans="1:6" x14ac:dyDescent="0.3">
      <c r="A76" s="106" t="s">
        <v>145</v>
      </c>
      <c r="B76" s="94" t="s">
        <v>145</v>
      </c>
      <c r="C76" s="94" t="s">
        <v>367</v>
      </c>
      <c r="D76" s="95">
        <v>9887.3827453280792</v>
      </c>
      <c r="E76" s="91"/>
      <c r="F76" s="95" t="s">
        <v>89</v>
      </c>
    </row>
    <row r="77" spans="1:6" x14ac:dyDescent="0.3">
      <c r="A77" s="106" t="s">
        <v>411</v>
      </c>
      <c r="B77" s="94" t="s">
        <v>145</v>
      </c>
      <c r="C77" s="94" t="s">
        <v>367</v>
      </c>
      <c r="D77" s="95">
        <v>4553.77916473188</v>
      </c>
      <c r="E77" s="91"/>
      <c r="F77" s="95" t="s">
        <v>89</v>
      </c>
    </row>
    <row r="78" spans="1:6" x14ac:dyDescent="0.3">
      <c r="A78" s="106" t="s">
        <v>412</v>
      </c>
      <c r="B78" s="94" t="s">
        <v>145</v>
      </c>
      <c r="C78" s="94" t="s">
        <v>367</v>
      </c>
      <c r="D78" s="95">
        <v>4298.5680946881603</v>
      </c>
      <c r="E78" s="91"/>
      <c r="F78" s="95" t="s">
        <v>89</v>
      </c>
    </row>
    <row r="79" spans="1:6" x14ac:dyDescent="0.3">
      <c r="A79" s="106" t="s">
        <v>413</v>
      </c>
      <c r="B79" s="94" t="s">
        <v>145</v>
      </c>
      <c r="C79" s="94" t="s">
        <v>367</v>
      </c>
      <c r="D79" s="95">
        <v>13281.3212078701</v>
      </c>
      <c r="E79" s="91"/>
      <c r="F79" s="95" t="s">
        <v>89</v>
      </c>
    </row>
    <row r="80" spans="1:6" x14ac:dyDescent="0.3">
      <c r="A80" s="106" t="s">
        <v>348</v>
      </c>
      <c r="B80" s="94" t="s">
        <v>145</v>
      </c>
      <c r="C80" s="94" t="s">
        <v>367</v>
      </c>
      <c r="D80" s="95">
        <v>11087.244989164201</v>
      </c>
      <c r="E80" s="91"/>
      <c r="F80" s="95" t="s">
        <v>89</v>
      </c>
    </row>
    <row r="81" spans="1:6" x14ac:dyDescent="0.3">
      <c r="A81" s="106" t="s">
        <v>414</v>
      </c>
      <c r="B81" s="94" t="s">
        <v>145</v>
      </c>
      <c r="C81" s="94" t="s">
        <v>367</v>
      </c>
      <c r="D81" s="95">
        <v>2530.84638435528</v>
      </c>
      <c r="E81" s="91"/>
      <c r="F81" s="95" t="s">
        <v>89</v>
      </c>
    </row>
    <row r="82" spans="1:6" x14ac:dyDescent="0.3">
      <c r="A82" s="106" t="s">
        <v>415</v>
      </c>
      <c r="B82" s="94" t="s">
        <v>145</v>
      </c>
      <c r="C82" s="94" t="s">
        <v>367</v>
      </c>
      <c r="D82" s="95">
        <v>4118.0971836837098</v>
      </c>
      <c r="E82" s="91"/>
      <c r="F82" s="95" t="s">
        <v>89</v>
      </c>
    </row>
    <row r="83" spans="1:6" x14ac:dyDescent="0.3">
      <c r="A83" s="106" t="s">
        <v>352</v>
      </c>
      <c r="B83" s="94" t="s">
        <v>145</v>
      </c>
      <c r="C83" s="94" t="s">
        <v>367</v>
      </c>
      <c r="D83" s="95">
        <v>3745.2042229683898</v>
      </c>
      <c r="E83" s="91"/>
      <c r="F83" s="95" t="s">
        <v>89</v>
      </c>
    </row>
    <row r="84" spans="1:6" x14ac:dyDescent="0.3">
      <c r="A84" s="106" t="s">
        <v>416</v>
      </c>
      <c r="B84" s="94" t="s">
        <v>145</v>
      </c>
      <c r="C84" s="94" t="s">
        <v>367</v>
      </c>
      <c r="D84" s="95">
        <v>2267.0988390577099</v>
      </c>
      <c r="E84" s="91"/>
      <c r="F84" s="95" t="s">
        <v>89</v>
      </c>
    </row>
    <row r="85" spans="1:6" x14ac:dyDescent="0.3">
      <c r="A85" s="106" t="s">
        <v>417</v>
      </c>
      <c r="B85" s="94" t="s">
        <v>145</v>
      </c>
      <c r="C85" s="94" t="s">
        <v>367</v>
      </c>
      <c r="D85" s="95">
        <v>6643.99078710699</v>
      </c>
      <c r="E85" s="91"/>
      <c r="F85" s="95" t="s">
        <v>89</v>
      </c>
    </row>
    <row r="86" spans="1:6" x14ac:dyDescent="0.3">
      <c r="A86" s="106" t="s">
        <v>418</v>
      </c>
      <c r="B86" s="94" t="s">
        <v>145</v>
      </c>
      <c r="C86" s="94" t="s">
        <v>367</v>
      </c>
      <c r="D86" s="95">
        <v>16930.761416166999</v>
      </c>
      <c r="E86" s="91"/>
      <c r="F86" s="95" t="s">
        <v>89</v>
      </c>
    </row>
    <row r="87" spans="1:6" x14ac:dyDescent="0.3">
      <c r="A87" s="106" t="s">
        <v>419</v>
      </c>
      <c r="B87" s="94" t="s">
        <v>145</v>
      </c>
      <c r="C87" s="94" t="s">
        <v>367</v>
      </c>
      <c r="D87" s="95">
        <v>1904.44014271632</v>
      </c>
      <c r="E87" s="91"/>
      <c r="F87" s="95" t="s">
        <v>89</v>
      </c>
    </row>
    <row r="88" spans="1:6" x14ac:dyDescent="0.3">
      <c r="A88" s="106" t="s">
        <v>420</v>
      </c>
      <c r="B88" s="94" t="s">
        <v>145</v>
      </c>
      <c r="C88" s="94" t="s">
        <v>367</v>
      </c>
      <c r="D88" s="95">
        <v>1333.8515859866</v>
      </c>
      <c r="E88" s="91"/>
      <c r="F88" s="95" t="s">
        <v>89</v>
      </c>
    </row>
    <row r="89" spans="1:6" x14ac:dyDescent="0.3">
      <c r="A89" s="106" t="s">
        <v>421</v>
      </c>
      <c r="B89" s="94" t="s">
        <v>145</v>
      </c>
      <c r="C89" s="94" t="s">
        <v>367</v>
      </c>
      <c r="D89" s="95">
        <v>1017.55227034175</v>
      </c>
      <c r="E89" s="91"/>
      <c r="F89" s="95" t="s">
        <v>89</v>
      </c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26B2E-79C9-46C8-B5E1-91C33B77EAC9}">
  <dimension ref="A1:HT7880"/>
  <sheetViews>
    <sheetView zoomScaleNormal="100" workbookViewId="0">
      <selection activeCell="H25" sqref="H25"/>
    </sheetView>
  </sheetViews>
  <sheetFormatPr defaultColWidth="55.5546875" defaultRowHeight="13.2" x14ac:dyDescent="0.25"/>
  <cols>
    <col min="1" max="1" width="1.33203125" style="1382" bestFit="1" customWidth="1"/>
    <col min="2" max="2" width="22" style="1384" customWidth="1"/>
    <col min="3" max="3" width="31.44140625" style="1384" customWidth="1"/>
    <col min="4" max="4" width="22.88671875" style="1387" customWidth="1"/>
    <col min="5" max="5" width="13.33203125" style="1384" bestFit="1" customWidth="1"/>
    <col min="6" max="6" width="18.44140625" style="1384" customWidth="1"/>
    <col min="7" max="7" width="27.44140625" style="1384" customWidth="1"/>
    <col min="8" max="8" width="14.109375" style="1408" bestFit="1" customWidth="1"/>
    <col min="9" max="10" width="14.109375" style="1359" bestFit="1" customWidth="1"/>
    <col min="11" max="11" width="15" style="1359" bestFit="1" customWidth="1"/>
    <col min="12" max="13" width="14.109375" style="1359" bestFit="1" customWidth="1"/>
    <col min="14" max="14" width="16.109375" style="1359" bestFit="1" customWidth="1"/>
    <col min="15" max="17" width="14.109375" style="1359" bestFit="1" customWidth="1"/>
    <col min="18" max="18" width="16.5546875" style="1359" bestFit="1" customWidth="1"/>
    <col min="19" max="19" width="14.109375" style="1359" bestFit="1" customWidth="1"/>
    <col min="20" max="20" width="18.33203125" style="1359" bestFit="1" customWidth="1"/>
    <col min="21" max="21" width="14.109375" style="1359" bestFit="1" customWidth="1"/>
    <col min="22" max="22" width="15.6640625" style="1359" bestFit="1" customWidth="1"/>
    <col min="23" max="23" width="14.44140625" style="1359" bestFit="1" customWidth="1"/>
    <col min="24" max="24" width="16.88671875" style="1359" bestFit="1" customWidth="1"/>
    <col min="25" max="25" width="15.6640625" style="1360" bestFit="1" customWidth="1"/>
    <col min="26" max="26" width="14.6640625" style="1360" bestFit="1" customWidth="1"/>
    <col min="27" max="27" width="15.6640625" style="1360" bestFit="1" customWidth="1"/>
    <col min="28" max="28" width="16" style="1360" bestFit="1" customWidth="1"/>
    <col min="29" max="29" width="16.88671875" style="1360" bestFit="1" customWidth="1"/>
    <col min="30" max="30" width="16" style="1360" bestFit="1" customWidth="1"/>
    <col min="31" max="33" width="14.109375" style="1360" bestFit="1" customWidth="1"/>
    <col min="34" max="35" width="14.6640625" style="1360" bestFit="1" customWidth="1"/>
    <col min="36" max="36" width="20.33203125" style="1360" bestFit="1" customWidth="1"/>
    <col min="37" max="37" width="22.88671875" style="1361" bestFit="1" customWidth="1"/>
    <col min="38" max="38" width="18.6640625" style="1361" bestFit="1" customWidth="1"/>
    <col min="39" max="39" width="18.44140625" style="1361" bestFit="1" customWidth="1"/>
    <col min="40" max="40" width="19.88671875" style="1361" bestFit="1" customWidth="1"/>
    <col min="41" max="41" width="15.5546875" style="1361" bestFit="1" customWidth="1"/>
    <col min="42" max="42" width="18.109375" style="1361" bestFit="1" customWidth="1"/>
    <col min="43" max="43" width="16" style="1409" bestFit="1" customWidth="1"/>
    <col min="44" max="45" width="16" style="1363" bestFit="1" customWidth="1"/>
    <col min="46" max="47" width="16" style="1364" bestFit="1" customWidth="1"/>
    <col min="48" max="48" width="20.44140625" style="1364" bestFit="1" customWidth="1"/>
    <col min="49" max="49" width="16.33203125" style="1410" bestFit="1" customWidth="1"/>
    <col min="50" max="50" width="14.44140625" style="1366" bestFit="1" customWidth="1"/>
    <col min="51" max="51" width="17.33203125" style="1366" bestFit="1" customWidth="1"/>
    <col min="52" max="53" width="14.44140625" style="1367" bestFit="1" customWidth="1"/>
    <col min="54" max="54" width="14.44140625" style="1368" bestFit="1" customWidth="1"/>
    <col min="55" max="55" width="13.33203125" style="1411" bestFit="1" customWidth="1"/>
    <col min="56" max="56" width="14.5546875" style="1412" bestFit="1" customWidth="1"/>
    <col min="57" max="58" width="13.33203125" style="1412" bestFit="1" customWidth="1"/>
    <col min="59" max="59" width="15.5546875" style="1371" bestFit="1" customWidth="1"/>
    <col min="60" max="60" width="21.6640625" style="1372" bestFit="1" customWidth="1"/>
    <col min="61" max="61" width="15" style="1371" bestFit="1" customWidth="1"/>
    <col min="62" max="62" width="13.33203125" style="1372" bestFit="1" customWidth="1"/>
    <col min="63" max="63" width="16.109375" style="1372" bestFit="1" customWidth="1"/>
    <col min="64" max="64" width="16.88671875" style="1372" bestFit="1" customWidth="1"/>
    <col min="65" max="65" width="12.6640625" style="1413" bestFit="1" customWidth="1"/>
    <col min="66" max="66" width="12.6640625" style="1374" bestFit="1" customWidth="1"/>
    <col min="67" max="67" width="11.88671875" style="1414" bestFit="1" customWidth="1"/>
    <col min="68" max="68" width="16.109375" style="1414" bestFit="1" customWidth="1"/>
    <col min="69" max="69" width="16.6640625" style="1414" bestFit="1" customWidth="1"/>
    <col min="70" max="70" width="14.6640625" style="1373" bestFit="1" customWidth="1"/>
    <col min="71" max="71" width="14.6640625" style="1374" bestFit="1" customWidth="1"/>
    <col min="72" max="72" width="14.88671875" style="1374" bestFit="1" customWidth="1"/>
    <col min="73" max="73" width="13.44140625" style="1366" bestFit="1" customWidth="1"/>
    <col min="74" max="74" width="14.44140625" style="1414" bestFit="1" customWidth="1"/>
    <col min="75" max="75" width="12.109375" style="1412" bestFit="1" customWidth="1"/>
    <col min="76" max="76" width="15.109375" style="1372" bestFit="1" customWidth="1"/>
    <col min="77" max="77" width="12.109375" style="1372" bestFit="1" customWidth="1"/>
    <col min="78" max="79" width="16" style="1375" bestFit="1" customWidth="1"/>
    <col min="80" max="81" width="16" style="1376" bestFit="1" customWidth="1"/>
    <col min="82" max="83" width="11.88671875" style="1415" bestFit="1" customWidth="1"/>
    <col min="84" max="84" width="12.33203125" style="1416" bestFit="1" customWidth="1"/>
    <col min="85" max="85" width="12.33203125" style="1379" bestFit="1" customWidth="1"/>
    <col min="86" max="86" width="15.33203125" style="1380" bestFit="1" customWidth="1"/>
    <col min="87" max="87" width="14" style="1383" bestFit="1" customWidth="1"/>
    <col min="88" max="88" width="10.5546875" style="1381" bestFit="1" customWidth="1"/>
    <col min="89" max="90" width="9.6640625" style="1381" bestFit="1" customWidth="1"/>
    <col min="91" max="91" width="11" style="1381" bestFit="1" customWidth="1"/>
    <col min="92" max="92" width="13.88671875" style="1381" bestFit="1" customWidth="1"/>
    <col min="93" max="93" width="9.6640625" style="1381" bestFit="1" customWidth="1"/>
    <col min="94" max="94" width="10.6640625" style="1381" bestFit="1" customWidth="1"/>
    <col min="95" max="95" width="10.5546875" style="1381" bestFit="1" customWidth="1"/>
    <col min="96" max="96" width="3.33203125" style="1382" bestFit="1" customWidth="1"/>
    <col min="97" max="100" width="55.5546875" style="1382"/>
    <col min="101" max="101" width="1.33203125" style="1382" bestFit="1" customWidth="1"/>
    <col min="102" max="16384" width="55.5546875" style="1382"/>
  </cols>
  <sheetData>
    <row r="1" spans="2:96" s="1384" customFormat="1" x14ac:dyDescent="0.25">
      <c r="D1" s="1387"/>
      <c r="H1" s="1358" t="s">
        <v>9</v>
      </c>
      <c r="I1" s="1359" t="s">
        <v>9</v>
      </c>
      <c r="J1" s="1359" t="s">
        <v>9</v>
      </c>
      <c r="K1" s="1359" t="s">
        <v>9</v>
      </c>
      <c r="L1" s="1359" t="s">
        <v>9</v>
      </c>
      <c r="M1" s="1359" t="s">
        <v>9</v>
      </c>
      <c r="N1" s="1359" t="s">
        <v>9</v>
      </c>
      <c r="O1" s="1359" t="s">
        <v>9</v>
      </c>
      <c r="P1" s="1359" t="s">
        <v>9</v>
      </c>
      <c r="Q1" s="1359" t="s">
        <v>9</v>
      </c>
      <c r="R1" s="1359" t="s">
        <v>9</v>
      </c>
      <c r="S1" s="1359" t="s">
        <v>9</v>
      </c>
      <c r="T1" s="1359" t="s">
        <v>9</v>
      </c>
      <c r="U1" s="1359" t="s">
        <v>9</v>
      </c>
      <c r="V1" s="1359" t="s">
        <v>9</v>
      </c>
      <c r="W1" s="1359" t="s">
        <v>9</v>
      </c>
      <c r="X1" s="1359" t="s">
        <v>9</v>
      </c>
      <c r="Y1" s="1360" t="s">
        <v>9</v>
      </c>
      <c r="Z1" s="1360" t="s">
        <v>9</v>
      </c>
      <c r="AA1" s="1360" t="s">
        <v>9</v>
      </c>
      <c r="AB1" s="1360" t="s">
        <v>9</v>
      </c>
      <c r="AC1" s="1360" t="s">
        <v>9</v>
      </c>
      <c r="AD1" s="1360" t="s">
        <v>9</v>
      </c>
      <c r="AE1" s="1360" t="s">
        <v>9</v>
      </c>
      <c r="AF1" s="1360" t="s">
        <v>9</v>
      </c>
      <c r="AG1" s="1360" t="s">
        <v>9</v>
      </c>
      <c r="AH1" s="1360" t="s">
        <v>9</v>
      </c>
      <c r="AI1" s="1360" t="s">
        <v>9</v>
      </c>
      <c r="AJ1" s="1360" t="s">
        <v>9</v>
      </c>
      <c r="AK1" s="1361" t="s">
        <v>9</v>
      </c>
      <c r="AL1" s="1361" t="s">
        <v>9</v>
      </c>
      <c r="AM1" s="1361" t="s">
        <v>9</v>
      </c>
      <c r="AN1" s="1361" t="s">
        <v>9</v>
      </c>
      <c r="AO1" s="1361" t="s">
        <v>9</v>
      </c>
      <c r="AP1" s="1361" t="s">
        <v>9</v>
      </c>
      <c r="AQ1" s="1362" t="s">
        <v>43</v>
      </c>
      <c r="AR1" s="1363" t="s">
        <v>43</v>
      </c>
      <c r="AS1" s="1363" t="s">
        <v>43</v>
      </c>
      <c r="AT1" s="1364" t="s">
        <v>43</v>
      </c>
      <c r="AU1" s="1364" t="s">
        <v>43</v>
      </c>
      <c r="AV1" s="1364" t="s">
        <v>43</v>
      </c>
      <c r="AW1" s="1381" t="s">
        <v>50</v>
      </c>
      <c r="AX1" s="1366" t="s">
        <v>50</v>
      </c>
      <c r="AY1" s="1366" t="s">
        <v>50</v>
      </c>
      <c r="AZ1" s="1367" t="s">
        <v>50</v>
      </c>
      <c r="BA1" s="1367" t="s">
        <v>50</v>
      </c>
      <c r="BB1" s="1368" t="s">
        <v>55</v>
      </c>
      <c r="BC1" s="1369" t="s">
        <v>56</v>
      </c>
      <c r="BD1" s="1370" t="s">
        <v>56</v>
      </c>
      <c r="BE1" s="1370" t="s">
        <v>56</v>
      </c>
      <c r="BF1" s="1370" t="s">
        <v>56</v>
      </c>
      <c r="BG1" s="1371" t="s">
        <v>56</v>
      </c>
      <c r="BH1" s="1372" t="s">
        <v>56</v>
      </c>
      <c r="BI1" s="1371" t="s">
        <v>56</v>
      </c>
      <c r="BJ1" s="1372" t="s">
        <v>56</v>
      </c>
      <c r="BK1" s="1372" t="s">
        <v>56</v>
      </c>
      <c r="BL1" s="1372" t="s">
        <v>56</v>
      </c>
      <c r="BM1" s="1413" t="s">
        <v>62</v>
      </c>
      <c r="BN1" s="1374" t="s">
        <v>62</v>
      </c>
      <c r="BO1" s="1414" t="s">
        <v>64</v>
      </c>
      <c r="BP1" s="1414" t="s">
        <v>64</v>
      </c>
      <c r="BQ1" s="1414" t="s">
        <v>64</v>
      </c>
      <c r="BR1" s="1373" t="s">
        <v>66</v>
      </c>
      <c r="BS1" s="1374" t="s">
        <v>66</v>
      </c>
      <c r="BT1" s="1374" t="s">
        <v>66</v>
      </c>
      <c r="BU1" s="1366" t="s">
        <v>436</v>
      </c>
      <c r="BV1" s="1414" t="s">
        <v>68</v>
      </c>
      <c r="BW1" s="1370" t="s">
        <v>77</v>
      </c>
      <c r="BX1" s="1372" t="s">
        <v>77</v>
      </c>
      <c r="BY1" s="1372" t="s">
        <v>77</v>
      </c>
      <c r="BZ1" s="1375" t="s">
        <v>69</v>
      </c>
      <c r="CA1" s="1375" t="s">
        <v>69</v>
      </c>
      <c r="CB1" s="1376" t="s">
        <v>69</v>
      </c>
      <c r="CC1" s="1376" t="s">
        <v>69</v>
      </c>
      <c r="CD1" s="1377" t="s">
        <v>72</v>
      </c>
      <c r="CE1" s="1415" t="s">
        <v>72</v>
      </c>
      <c r="CF1" s="1378" t="s">
        <v>74</v>
      </c>
      <c r="CG1" s="1379" t="s">
        <v>74</v>
      </c>
      <c r="CH1" s="1380" t="s">
        <v>74</v>
      </c>
      <c r="CI1" s="1383" t="s">
        <v>399</v>
      </c>
    </row>
    <row r="2" spans="2:96" s="1384" customFormat="1" ht="26.4" x14ac:dyDescent="0.25">
      <c r="D2" s="1387"/>
      <c r="F2" s="1384" t="s">
        <v>1245</v>
      </c>
      <c r="H2" s="1358" t="s">
        <v>145</v>
      </c>
      <c r="I2" s="1359" t="s">
        <v>10</v>
      </c>
      <c r="J2" s="1359" t="s">
        <v>324</v>
      </c>
      <c r="K2" s="1359" t="s">
        <v>332</v>
      </c>
      <c r="L2" s="1359" t="s">
        <v>334</v>
      </c>
      <c r="M2" s="1359" t="s">
        <v>14</v>
      </c>
      <c r="N2" s="1359" t="s">
        <v>15</v>
      </c>
      <c r="O2" s="1359" t="s">
        <v>16</v>
      </c>
      <c r="P2" s="1359" t="s">
        <v>17</v>
      </c>
      <c r="Q2" s="1359" t="s">
        <v>18</v>
      </c>
      <c r="R2" s="1359" t="s">
        <v>346</v>
      </c>
      <c r="S2" s="1359" t="s">
        <v>405</v>
      </c>
      <c r="T2" s="1359" t="s">
        <v>353</v>
      </c>
      <c r="U2" s="1359" t="s">
        <v>21</v>
      </c>
      <c r="V2" s="1359" t="s">
        <v>356</v>
      </c>
      <c r="W2" s="1359" t="s">
        <v>23</v>
      </c>
      <c r="X2" s="1359" t="s">
        <v>24</v>
      </c>
      <c r="Y2" s="1360" t="s">
        <v>409</v>
      </c>
      <c r="Z2" s="1360" t="s">
        <v>410</v>
      </c>
      <c r="AA2" s="1360" t="s">
        <v>145</v>
      </c>
      <c r="AB2" s="1360" t="s">
        <v>412</v>
      </c>
      <c r="AC2" s="1360" t="s">
        <v>413</v>
      </c>
      <c r="AD2" s="1360" t="s">
        <v>348</v>
      </c>
      <c r="AE2" s="1360" t="s">
        <v>414</v>
      </c>
      <c r="AF2" s="1360" t="s">
        <v>352</v>
      </c>
      <c r="AG2" s="1360" t="s">
        <v>416</v>
      </c>
      <c r="AH2" s="1360" t="s">
        <v>418</v>
      </c>
      <c r="AI2" s="1360" t="s">
        <v>420</v>
      </c>
      <c r="AJ2" s="1360" t="s">
        <v>421</v>
      </c>
      <c r="AK2" s="1361" t="s">
        <v>361</v>
      </c>
      <c r="AL2" s="1361" t="s">
        <v>402</v>
      </c>
      <c r="AM2" s="1361" t="s">
        <v>403</v>
      </c>
      <c r="AN2" s="1361" t="s">
        <v>404</v>
      </c>
      <c r="AO2" s="1361" t="s">
        <v>406</v>
      </c>
      <c r="AP2" s="1361" t="s">
        <v>407</v>
      </c>
      <c r="AQ2" s="1362" t="s">
        <v>333</v>
      </c>
      <c r="AR2" s="1363" t="s">
        <v>333</v>
      </c>
      <c r="AS2" s="1363" t="s">
        <v>45</v>
      </c>
      <c r="AT2" s="1364" t="s">
        <v>381</v>
      </c>
      <c r="AU2" s="1364" t="s">
        <v>378</v>
      </c>
      <c r="AV2" s="1364" t="s">
        <v>380</v>
      </c>
      <c r="AW2" s="1381" t="s">
        <v>325</v>
      </c>
      <c r="AX2" s="1366" t="s">
        <v>51</v>
      </c>
      <c r="AY2" s="1366" t="s">
        <v>1246</v>
      </c>
      <c r="AZ2" s="1367" t="s">
        <v>582</v>
      </c>
      <c r="BA2" s="1367" t="s">
        <v>583</v>
      </c>
      <c r="BB2" s="1368" t="s">
        <v>345</v>
      </c>
      <c r="BC2" s="1369" t="s">
        <v>340</v>
      </c>
      <c r="BD2" s="1370" t="s">
        <v>927</v>
      </c>
      <c r="BE2" s="1370" t="s">
        <v>931</v>
      </c>
      <c r="BF2" s="1370" t="s">
        <v>57</v>
      </c>
      <c r="BG2" s="1371" t="s">
        <v>1247</v>
      </c>
      <c r="BH2" s="1372" t="s">
        <v>588</v>
      </c>
      <c r="BI2" s="1371" t="s">
        <v>585</v>
      </c>
      <c r="BJ2" s="1372" t="s">
        <v>586</v>
      </c>
      <c r="BK2" s="1372" t="s">
        <v>587</v>
      </c>
      <c r="BL2" s="1372" t="s">
        <v>1248</v>
      </c>
      <c r="BM2" s="1413" t="s">
        <v>318</v>
      </c>
      <c r="BN2" s="1374" t="s">
        <v>1249</v>
      </c>
      <c r="BO2" s="1414" t="s">
        <v>344</v>
      </c>
      <c r="BP2" s="1414" t="s">
        <v>343</v>
      </c>
      <c r="BQ2" s="1414" t="s">
        <v>434</v>
      </c>
      <c r="BR2" s="1373" t="s">
        <v>348</v>
      </c>
      <c r="BS2" s="1374" t="s">
        <v>1032</v>
      </c>
      <c r="BT2" s="1374" t="s">
        <v>363</v>
      </c>
      <c r="BU2" s="1366" t="s">
        <v>349</v>
      </c>
      <c r="BV2" s="1414" t="s">
        <v>351</v>
      </c>
      <c r="BW2" s="1370" t="s">
        <v>352</v>
      </c>
      <c r="BX2" s="1372" t="s">
        <v>442</v>
      </c>
      <c r="BY2" s="1372" t="s">
        <v>78</v>
      </c>
      <c r="BZ2" s="1375" t="s">
        <v>330</v>
      </c>
      <c r="CA2" s="1375" t="s">
        <v>70</v>
      </c>
      <c r="CB2" s="1376" t="s">
        <v>590</v>
      </c>
      <c r="CC2" s="1376" t="s">
        <v>1122</v>
      </c>
      <c r="CD2" s="1377" t="s">
        <v>327</v>
      </c>
      <c r="CE2" s="1415" t="s">
        <v>73</v>
      </c>
      <c r="CF2" s="1378" t="s">
        <v>335</v>
      </c>
      <c r="CG2" s="1379" t="s">
        <v>75</v>
      </c>
      <c r="CH2" s="1380" t="s">
        <v>480</v>
      </c>
      <c r="CI2" s="1383" t="s">
        <v>341</v>
      </c>
    </row>
    <row r="3" spans="2:96" s="1384" customFormat="1" x14ac:dyDescent="0.25">
      <c r="D3" s="1387"/>
      <c r="F3" s="1496">
        <v>2444504</v>
      </c>
      <c r="H3" s="1358" t="s">
        <v>309</v>
      </c>
      <c r="I3" s="1359" t="s">
        <v>319</v>
      </c>
      <c r="J3" s="1359" t="s">
        <v>319</v>
      </c>
      <c r="K3" s="1359" t="s">
        <v>319</v>
      </c>
      <c r="L3" s="1359" t="s">
        <v>319</v>
      </c>
      <c r="M3" s="1359" t="s">
        <v>319</v>
      </c>
      <c r="N3" s="1359" t="s">
        <v>319</v>
      </c>
      <c r="O3" s="1359" t="s">
        <v>319</v>
      </c>
      <c r="P3" s="1359" t="s">
        <v>319</v>
      </c>
      <c r="Q3" s="1359" t="s">
        <v>319</v>
      </c>
      <c r="R3" s="1359" t="s">
        <v>319</v>
      </c>
      <c r="S3" s="1359" t="s">
        <v>319</v>
      </c>
      <c r="T3" s="1359" t="s">
        <v>319</v>
      </c>
      <c r="U3" s="1359" t="s">
        <v>319</v>
      </c>
      <c r="V3" s="1359" t="s">
        <v>319</v>
      </c>
      <c r="W3" s="1359" t="s">
        <v>319</v>
      </c>
      <c r="X3" s="1359" t="s">
        <v>319</v>
      </c>
      <c r="Y3" s="1360" t="s">
        <v>367</v>
      </c>
      <c r="Z3" s="1360" t="s">
        <v>367</v>
      </c>
      <c r="AA3" s="1360" t="s">
        <v>367</v>
      </c>
      <c r="AB3" s="1360" t="s">
        <v>367</v>
      </c>
      <c r="AC3" s="1360" t="s">
        <v>367</v>
      </c>
      <c r="AD3" s="1360" t="s">
        <v>367</v>
      </c>
      <c r="AE3" s="1360" t="s">
        <v>367</v>
      </c>
      <c r="AF3" s="1360" t="s">
        <v>367</v>
      </c>
      <c r="AG3" s="1360" t="s">
        <v>367</v>
      </c>
      <c r="AH3" s="1360" t="s">
        <v>367</v>
      </c>
      <c r="AI3" s="1360" t="s">
        <v>367</v>
      </c>
      <c r="AJ3" s="1360" t="s">
        <v>367</v>
      </c>
      <c r="AK3" s="1361" t="s">
        <v>359</v>
      </c>
      <c r="AL3" s="1361" t="s">
        <v>359</v>
      </c>
      <c r="AM3" s="1361" t="s">
        <v>359</v>
      </c>
      <c r="AN3" s="1361" t="s">
        <v>359</v>
      </c>
      <c r="AO3" s="1361" t="s">
        <v>359</v>
      </c>
      <c r="AP3" s="1361" t="s">
        <v>359</v>
      </c>
      <c r="AQ3" s="1362" t="s">
        <v>309</v>
      </c>
      <c r="AR3" s="1363" t="s">
        <v>319</v>
      </c>
      <c r="AS3" s="1363" t="s">
        <v>319</v>
      </c>
      <c r="AT3" s="1364" t="s">
        <v>319</v>
      </c>
      <c r="AU3" s="1364" t="s">
        <v>359</v>
      </c>
      <c r="AV3" s="1364" t="s">
        <v>359</v>
      </c>
      <c r="AW3" s="1381" t="s">
        <v>309</v>
      </c>
      <c r="AX3" s="1366" t="s">
        <v>319</v>
      </c>
      <c r="AY3" s="1366" t="s">
        <v>319</v>
      </c>
      <c r="AZ3" s="1367" t="s">
        <v>367</v>
      </c>
      <c r="BA3" s="1367" t="s">
        <v>367</v>
      </c>
      <c r="BB3" s="1368" t="s">
        <v>309</v>
      </c>
      <c r="BC3" s="1369" t="s">
        <v>309</v>
      </c>
      <c r="BD3" s="1370" t="s">
        <v>319</v>
      </c>
      <c r="BE3" s="1370" t="s">
        <v>319</v>
      </c>
      <c r="BF3" s="1370" t="s">
        <v>319</v>
      </c>
      <c r="BG3" s="1371" t="s">
        <v>319</v>
      </c>
      <c r="BH3" s="1372" t="s">
        <v>359</v>
      </c>
      <c r="BI3" s="1371" t="s">
        <v>359</v>
      </c>
      <c r="BJ3" s="1372" t="s">
        <v>367</v>
      </c>
      <c r="BK3" s="1372" t="s">
        <v>367</v>
      </c>
      <c r="BL3" s="1372" t="s">
        <v>359</v>
      </c>
      <c r="BM3" s="1413" t="s">
        <v>309</v>
      </c>
      <c r="BN3" s="1374" t="s">
        <v>319</v>
      </c>
      <c r="BO3" s="1414" t="s">
        <v>309</v>
      </c>
      <c r="BP3" s="1414" t="s">
        <v>319</v>
      </c>
      <c r="BQ3" s="1414" t="s">
        <v>359</v>
      </c>
      <c r="BR3" s="1373" t="s">
        <v>309</v>
      </c>
      <c r="BS3" s="1374" t="s">
        <v>319</v>
      </c>
      <c r="BT3" s="1374" t="s">
        <v>359</v>
      </c>
      <c r="BU3" s="1366" t="s">
        <v>309</v>
      </c>
      <c r="BV3" s="1414" t="s">
        <v>309</v>
      </c>
      <c r="BW3" s="1370" t="s">
        <v>309</v>
      </c>
      <c r="BX3" s="1372" t="s">
        <v>359</v>
      </c>
      <c r="BY3" s="1372" t="s">
        <v>359</v>
      </c>
      <c r="BZ3" s="1375" t="s">
        <v>309</v>
      </c>
      <c r="CA3" s="1375" t="s">
        <v>319</v>
      </c>
      <c r="CB3" s="1376" t="s">
        <v>359</v>
      </c>
      <c r="CC3" s="1376" t="s">
        <v>359</v>
      </c>
      <c r="CD3" s="1377" t="s">
        <v>309</v>
      </c>
      <c r="CE3" s="1415" t="s">
        <v>319</v>
      </c>
      <c r="CF3" s="1378" t="s">
        <v>309</v>
      </c>
      <c r="CG3" s="1379" t="s">
        <v>319</v>
      </c>
      <c r="CH3" s="1380" t="s">
        <v>367</v>
      </c>
      <c r="CI3" s="1383" t="s">
        <v>309</v>
      </c>
    </row>
    <row r="4" spans="2:96" s="1381" customFormat="1" x14ac:dyDescent="0.25">
      <c r="B4" s="1384"/>
      <c r="C4" s="1384"/>
      <c r="D4" s="1387"/>
      <c r="E4" s="1384"/>
      <c r="F4" s="1384"/>
      <c r="G4" s="1384" t="s">
        <v>1250</v>
      </c>
      <c r="H4" s="1490">
        <v>1325700</v>
      </c>
      <c r="I4" s="1490">
        <v>13517</v>
      </c>
      <c r="J4" s="1490">
        <v>7635</v>
      </c>
      <c r="K4" s="1490">
        <v>885801</v>
      </c>
      <c r="L4" s="1490">
        <v>40235</v>
      </c>
      <c r="M4" s="1490">
        <v>34778</v>
      </c>
      <c r="N4" s="1490">
        <v>8370</v>
      </c>
      <c r="O4" s="1490">
        <v>42757</v>
      </c>
      <c r="P4" s="1490">
        <v>6127</v>
      </c>
      <c r="Q4" s="1490">
        <v>37639</v>
      </c>
      <c r="R4" s="1490">
        <v>11140</v>
      </c>
      <c r="S4" s="1490">
        <v>5324</v>
      </c>
      <c r="T4" s="1490">
        <v>29029</v>
      </c>
      <c r="U4" s="1490">
        <v>35694</v>
      </c>
      <c r="V4" s="1490">
        <v>29072</v>
      </c>
      <c r="W4" s="1490">
        <v>19968</v>
      </c>
      <c r="X4" s="1490">
        <v>14359</v>
      </c>
      <c r="Y4" s="1490">
        <v>7922</v>
      </c>
      <c r="Z4" s="1490">
        <v>4374</v>
      </c>
      <c r="AA4" s="1490">
        <v>10200</v>
      </c>
      <c r="AB4" s="1490">
        <v>4154</v>
      </c>
      <c r="AC4" s="1490">
        <v>14211</v>
      </c>
      <c r="AD4" s="1490">
        <v>10780</v>
      </c>
      <c r="AE4" s="1490">
        <v>2600</v>
      </c>
      <c r="AF4" s="1490">
        <v>4420</v>
      </c>
      <c r="AG4" s="1490">
        <v>1943</v>
      </c>
      <c r="AH4" s="1490">
        <v>17041</v>
      </c>
      <c r="AI4" s="1490">
        <v>1379</v>
      </c>
      <c r="AJ4" s="1490">
        <v>981</v>
      </c>
      <c r="AK4" s="1490">
        <v>47</v>
      </c>
      <c r="AL4" s="1490">
        <v>234</v>
      </c>
      <c r="AM4" s="1490">
        <v>622</v>
      </c>
      <c r="AN4" s="1490">
        <v>2034</v>
      </c>
      <c r="AO4" s="1490">
        <v>581</v>
      </c>
      <c r="AP4" s="1490">
        <v>1022</v>
      </c>
      <c r="AQ4" s="1490">
        <v>226824</v>
      </c>
      <c r="AR4" s="1490">
        <v>44122</v>
      </c>
      <c r="AS4" s="1490">
        <v>14455</v>
      </c>
      <c r="AT4" s="1490">
        <v>6846</v>
      </c>
      <c r="AU4" s="1490">
        <v>1916</v>
      </c>
      <c r="AV4" s="1490">
        <v>832</v>
      </c>
      <c r="AW4" s="1490">
        <v>162957</v>
      </c>
      <c r="AX4" s="1490">
        <v>41219</v>
      </c>
      <c r="AY4" s="1490">
        <v>24831</v>
      </c>
      <c r="AZ4" s="1490">
        <v>7592</v>
      </c>
      <c r="BA4" s="1490">
        <v>21360</v>
      </c>
      <c r="BB4" s="1490">
        <v>27764</v>
      </c>
      <c r="BC4" s="1490">
        <v>181330</v>
      </c>
      <c r="BD4" s="1490">
        <v>10402</v>
      </c>
      <c r="BE4" s="1490">
        <v>49842</v>
      </c>
      <c r="BF4" s="1490">
        <v>18634</v>
      </c>
      <c r="BG4" s="1490">
        <v>5868</v>
      </c>
      <c r="BH4" s="1490">
        <v>2543</v>
      </c>
      <c r="BI4" s="1490">
        <v>2518</v>
      </c>
      <c r="BJ4" s="1490">
        <v>9991</v>
      </c>
      <c r="BK4" s="1490">
        <v>4317</v>
      </c>
      <c r="BL4" s="1490">
        <v>6057</v>
      </c>
      <c r="BM4" s="1490">
        <v>46010</v>
      </c>
      <c r="BN4" s="1490">
        <v>13996</v>
      </c>
      <c r="BO4" s="1490">
        <v>63124</v>
      </c>
      <c r="BP4" s="1490">
        <v>17028</v>
      </c>
      <c r="BQ4" s="1490">
        <v>2222</v>
      </c>
      <c r="BR4" s="1490">
        <v>43532</v>
      </c>
      <c r="BS4" s="1490">
        <v>10112</v>
      </c>
      <c r="BT4" s="1490">
        <v>3794</v>
      </c>
      <c r="BU4" s="1490">
        <v>64515</v>
      </c>
      <c r="BV4" s="1490">
        <v>35313</v>
      </c>
      <c r="BW4" s="1490">
        <v>35441</v>
      </c>
      <c r="BX4" s="1490">
        <v>4405</v>
      </c>
      <c r="BY4" s="1490">
        <v>1471</v>
      </c>
      <c r="BZ4" s="1475">
        <v>59893</v>
      </c>
      <c r="CA4" s="1490">
        <v>13862</v>
      </c>
      <c r="CB4" s="1490">
        <v>4488</v>
      </c>
      <c r="CC4" s="1490">
        <v>3119</v>
      </c>
      <c r="CD4" s="1475">
        <v>76269</v>
      </c>
      <c r="CE4" s="1490">
        <v>21811</v>
      </c>
      <c r="CF4" s="1490">
        <v>67023</v>
      </c>
      <c r="CG4" s="1490">
        <v>28081</v>
      </c>
      <c r="CH4" s="1490">
        <v>11270</v>
      </c>
      <c r="CI4" s="1490">
        <v>28809</v>
      </c>
    </row>
    <row r="5" spans="2:96" s="1381" customFormat="1" x14ac:dyDescent="0.25">
      <c r="B5" s="1384"/>
      <c r="C5" s="1384"/>
      <c r="D5" s="1387"/>
      <c r="E5" s="1384"/>
      <c r="F5" s="1384"/>
      <c r="G5" s="1384" t="s">
        <v>1251</v>
      </c>
      <c r="H5" s="1491">
        <f>H4/$H$4</f>
        <v>1</v>
      </c>
      <c r="I5" s="1491">
        <f t="shared" ref="I5:AP5" si="0">I4/$H$4</f>
        <v>1.0196122803047446E-2</v>
      </c>
      <c r="J5" s="1491">
        <f t="shared" si="0"/>
        <v>5.7592215433355963E-3</v>
      </c>
      <c r="K5" s="1491">
        <f t="shared" si="0"/>
        <v>0.6681760579316588</v>
      </c>
      <c r="L5" s="1491">
        <f t="shared" si="0"/>
        <v>3.0350003771592367E-2</v>
      </c>
      <c r="M5" s="1491">
        <f t="shared" si="0"/>
        <v>2.6233687863015765E-2</v>
      </c>
      <c r="N5" s="1491">
        <f t="shared" si="0"/>
        <v>6.3136456211812624E-3</v>
      </c>
      <c r="O5" s="1491">
        <f t="shared" si="0"/>
        <v>3.2252394961152599E-2</v>
      </c>
      <c r="P5" s="1491">
        <f t="shared" si="0"/>
        <v>4.6217092856604058E-3</v>
      </c>
      <c r="Q5" s="1491">
        <f t="shared" si="0"/>
        <v>2.8391793015010939E-2</v>
      </c>
      <c r="R5" s="1491">
        <f t="shared" si="0"/>
        <v>8.4031077921098291E-3</v>
      </c>
      <c r="S5" s="1491">
        <f t="shared" si="0"/>
        <v>4.0159915516330994E-3</v>
      </c>
      <c r="T5" s="1491">
        <f t="shared" si="0"/>
        <v>2.1897110960247417E-2</v>
      </c>
      <c r="U5" s="1491">
        <f t="shared" si="0"/>
        <v>2.6924643584521384E-2</v>
      </c>
      <c r="V5" s="1491">
        <f t="shared" si="0"/>
        <v>2.1929546654597572E-2</v>
      </c>
      <c r="W5" s="1491">
        <f t="shared" si="0"/>
        <v>1.5062231274043901E-2</v>
      </c>
      <c r="X5" s="1491">
        <f t="shared" si="0"/>
        <v>1.083125895753187E-2</v>
      </c>
      <c r="Y5" s="1491">
        <f t="shared" si="0"/>
        <v>5.975710945161047E-3</v>
      </c>
      <c r="Z5" s="1491">
        <f t="shared" si="0"/>
        <v>3.2993890020366597E-3</v>
      </c>
      <c r="AA5" s="1491">
        <f t="shared" si="0"/>
        <v>7.6940484272459836E-3</v>
      </c>
      <c r="AB5" s="1491">
        <f t="shared" si="0"/>
        <v>3.1334389379195898E-3</v>
      </c>
      <c r="AC5" s="1491">
        <f t="shared" si="0"/>
        <v>1.0719619823489478E-2</v>
      </c>
      <c r="AD5" s="1491">
        <f t="shared" si="0"/>
        <v>8.1315531417364417E-3</v>
      </c>
      <c r="AE5" s="1491">
        <f t="shared" si="0"/>
        <v>1.9612280304744665E-3</v>
      </c>
      <c r="AF5" s="1491">
        <f t="shared" si="0"/>
        <v>3.3340876518065925E-3</v>
      </c>
      <c r="AG5" s="1491">
        <f t="shared" si="0"/>
        <v>1.4656407935430338E-3</v>
      </c>
      <c r="AH5" s="1491">
        <f t="shared" si="0"/>
        <v>1.2854341102813608E-2</v>
      </c>
      <c r="AI5" s="1491">
        <f t="shared" si="0"/>
        <v>1.0402051746247266E-3</v>
      </c>
      <c r="AJ5" s="1491">
        <f t="shared" si="0"/>
        <v>7.3998642226748138E-4</v>
      </c>
      <c r="AK5" s="1491">
        <f t="shared" si="0"/>
        <v>3.5452968243192273E-5</v>
      </c>
      <c r="AL5" s="1491">
        <f t="shared" si="0"/>
        <v>1.7651052274270196E-4</v>
      </c>
      <c r="AM5" s="1491">
        <f t="shared" si="0"/>
        <v>4.691860903673531E-4</v>
      </c>
      <c r="AN5" s="1491">
        <f t="shared" si="0"/>
        <v>1.5342837746096401E-3</v>
      </c>
      <c r="AO5" s="1491">
        <f t="shared" si="0"/>
        <v>4.3825903296371729E-4</v>
      </c>
      <c r="AP5" s="1491">
        <f t="shared" si="0"/>
        <v>7.7091347967111719E-4</v>
      </c>
      <c r="AQ5" s="1492">
        <f>AQ4/$AQ$4</f>
        <v>1</v>
      </c>
      <c r="AR5" s="1492">
        <f t="shared" ref="AR5:AV5" si="1">AR4/$AQ$4</f>
        <v>0.19452086198991289</v>
      </c>
      <c r="AS5" s="1492">
        <f t="shared" si="1"/>
        <v>6.3727824216132337E-2</v>
      </c>
      <c r="AT5" s="1492">
        <f t="shared" si="1"/>
        <v>3.0181991323669454E-2</v>
      </c>
      <c r="AU5" s="1492">
        <f t="shared" si="1"/>
        <v>8.4470779106267414E-3</v>
      </c>
      <c r="AV5" s="1492">
        <f t="shared" si="1"/>
        <v>3.6680421824850985E-3</v>
      </c>
      <c r="AW5" s="1492">
        <f>AW4/$AW$4</f>
        <v>1</v>
      </c>
      <c r="AX5" s="1492">
        <f t="shared" ref="AX5:BA5" si="2">AX4/$AW$4</f>
        <v>0.25294402817921291</v>
      </c>
      <c r="AY5" s="1492">
        <f t="shared" si="2"/>
        <v>0.15237762109022626</v>
      </c>
      <c r="AZ5" s="1492">
        <f t="shared" si="2"/>
        <v>4.6588977460311619E-2</v>
      </c>
      <c r="BA5" s="1492">
        <f t="shared" si="2"/>
        <v>0.13107752351847421</v>
      </c>
      <c r="BB5" s="1493">
        <v>1</v>
      </c>
      <c r="BC5" s="1492">
        <f>BC4/$BC$4</f>
        <v>1</v>
      </c>
      <c r="BD5" s="1492">
        <f t="shared" ref="BD5:BL5" si="3">BD4/$BC$4</f>
        <v>5.7365025092373019E-2</v>
      </c>
      <c r="BE5" s="1492">
        <f t="shared" si="3"/>
        <v>0.27486902332763469</v>
      </c>
      <c r="BF5" s="1492">
        <f t="shared" si="3"/>
        <v>0.10276291843600066</v>
      </c>
      <c r="BG5" s="1492">
        <f t="shared" si="3"/>
        <v>3.236088898692991E-2</v>
      </c>
      <c r="BH5" s="1492">
        <f t="shared" si="3"/>
        <v>1.402415485578779E-2</v>
      </c>
      <c r="BI5" s="1492">
        <f t="shared" si="3"/>
        <v>1.3886284674350631E-2</v>
      </c>
      <c r="BJ5" s="1492">
        <f t="shared" si="3"/>
        <v>5.5098439309546131E-2</v>
      </c>
      <c r="BK5" s="1492">
        <f t="shared" si="3"/>
        <v>2.3807422930568575E-2</v>
      </c>
      <c r="BL5" s="1492">
        <f t="shared" si="3"/>
        <v>3.3403187558594824E-2</v>
      </c>
      <c r="BM5" s="1492">
        <f>BM4/$BM$4</f>
        <v>1</v>
      </c>
      <c r="BN5" s="1492">
        <f>BN4/$BM$4</f>
        <v>0.30419474027385351</v>
      </c>
      <c r="BO5" s="1492">
        <f>BO4/$BO$4</f>
        <v>1</v>
      </c>
      <c r="BP5" s="1492">
        <f t="shared" ref="BP5:BQ5" si="4">BP4/$BO$4</f>
        <v>0.26975476839237056</v>
      </c>
      <c r="BQ5" s="1492">
        <f t="shared" si="4"/>
        <v>3.5200557632596163E-2</v>
      </c>
      <c r="BR5" s="1492">
        <f>BR4/$BR$4</f>
        <v>1</v>
      </c>
      <c r="BS5" s="1492">
        <f t="shared" ref="BS5:BT5" si="5">BS4/$BR$4</f>
        <v>0.23228889093080951</v>
      </c>
      <c r="BT5" s="1492">
        <f t="shared" si="5"/>
        <v>8.7154277313240838E-2</v>
      </c>
      <c r="BU5" s="1493">
        <v>1</v>
      </c>
      <c r="BV5" s="1493">
        <v>1</v>
      </c>
      <c r="BW5" s="1492">
        <f>BW4/$BW$4</f>
        <v>1</v>
      </c>
      <c r="BX5" s="1492">
        <f t="shared" ref="BX5:BY5" si="6">BX4/$BW$4</f>
        <v>0.12429107530825879</v>
      </c>
      <c r="BY5" s="1492">
        <f t="shared" si="6"/>
        <v>4.1505600857763607E-2</v>
      </c>
      <c r="BZ5" s="1381">
        <f>BZ4/$BZ$4</f>
        <v>1</v>
      </c>
      <c r="CA5" s="1492">
        <f>CA4/$BZ$4</f>
        <v>0.23144607884059906</v>
      </c>
      <c r="CB5" s="1492">
        <f t="shared" ref="CB5:CC5" si="7">CB4/$BZ$4</f>
        <v>7.4933631643096854E-2</v>
      </c>
      <c r="CC5" s="1492">
        <f t="shared" si="7"/>
        <v>5.20762025612342E-2</v>
      </c>
      <c r="CD5" s="1492">
        <f>CD4/$CD$4</f>
        <v>1</v>
      </c>
      <c r="CE5" s="1492">
        <f>CE4/$CD$4</f>
        <v>0.28597464238419279</v>
      </c>
      <c r="CF5" s="1492">
        <f>CF4/$CF$4</f>
        <v>1</v>
      </c>
      <c r="CG5" s="1492">
        <f t="shared" ref="CG5:CH5" si="8">CG4/$CF$4</f>
        <v>0.41897557554869225</v>
      </c>
      <c r="CH5" s="1492">
        <f t="shared" si="8"/>
        <v>0.16815123166674126</v>
      </c>
      <c r="CI5" s="1492">
        <v>1</v>
      </c>
    </row>
    <row r="6" spans="2:96" s="1381" customFormat="1" x14ac:dyDescent="0.25">
      <c r="B6" s="1384"/>
      <c r="C6" s="1384"/>
      <c r="D6" s="1387"/>
      <c r="E6" s="1384" t="s">
        <v>1252</v>
      </c>
      <c r="F6" s="1495">
        <f>SUM(H4,AQ4,AY4:BA4,BF4,BJ4,CH4)</f>
        <v>1646202</v>
      </c>
      <c r="G6" s="1384" t="s">
        <v>89</v>
      </c>
      <c r="H6" s="1491">
        <f t="shared" ref="H6:AM6" si="9">IF(H10="MPO",H4/$F$6,"")</f>
        <v>0.8053082185539806</v>
      </c>
      <c r="I6" s="1491">
        <f t="shared" si="9"/>
        <v>8.2110214906797579E-3</v>
      </c>
      <c r="J6" s="1491">
        <f t="shared" si="9"/>
        <v>4.6379484413212957E-3</v>
      </c>
      <c r="K6" s="1491">
        <f t="shared" si="9"/>
        <v>0.53808767089336551</v>
      </c>
      <c r="L6" s="1491">
        <f t="shared" si="9"/>
        <v>2.444110747040764E-2</v>
      </c>
      <c r="M6" s="1491">
        <f t="shared" si="9"/>
        <v>2.1126204439066407E-2</v>
      </c>
      <c r="N6" s="1491">
        <f t="shared" si="9"/>
        <v>5.0844307077746228E-3</v>
      </c>
      <c r="O6" s="1491">
        <f t="shared" si="9"/>
        <v>2.5973118730265182E-2</v>
      </c>
      <c r="P6" s="1491">
        <f t="shared" si="9"/>
        <v>3.7219004715095716E-3</v>
      </c>
      <c r="Q6" s="1491">
        <f t="shared" si="9"/>
        <v>2.2864144254471808E-2</v>
      </c>
      <c r="R6" s="1491">
        <f t="shared" si="9"/>
        <v>6.7670917663810396E-3</v>
      </c>
      <c r="S6" s="1491">
        <f t="shared" si="9"/>
        <v>3.234111002173488E-3</v>
      </c>
      <c r="T6" s="1491">
        <f t="shared" si="9"/>
        <v>1.763392341887569E-2</v>
      </c>
      <c r="U6" s="1491">
        <f t="shared" si="9"/>
        <v>2.168263676025178E-2</v>
      </c>
      <c r="V6" s="1491">
        <f t="shared" si="9"/>
        <v>1.7660044150110375E-2</v>
      </c>
      <c r="W6" s="1491">
        <f t="shared" si="9"/>
        <v>1.2129738634748349E-2</v>
      </c>
      <c r="X6" s="1491">
        <f t="shared" si="9"/>
        <v>8.7225018557868361E-3</v>
      </c>
      <c r="Y6" s="1491">
        <f t="shared" si="9"/>
        <v>4.8122891358411664E-3</v>
      </c>
      <c r="Z6" s="1491">
        <f t="shared" si="9"/>
        <v>2.6570250795467385E-3</v>
      </c>
      <c r="AA6" s="1491">
        <f t="shared" si="9"/>
        <v>6.1960804324135187E-3</v>
      </c>
      <c r="AB6" s="1491">
        <f t="shared" si="9"/>
        <v>2.523384129043702E-3</v>
      </c>
      <c r="AC6" s="1491">
        <f t="shared" si="9"/>
        <v>8.6325979436302474E-3</v>
      </c>
      <c r="AD6" s="1491">
        <f t="shared" si="9"/>
        <v>6.5484065746487978E-3</v>
      </c>
      <c r="AE6" s="1491">
        <f t="shared" si="9"/>
        <v>1.5793930513995245E-3</v>
      </c>
      <c r="AF6" s="1491">
        <f t="shared" si="9"/>
        <v>2.6849681873791914E-3</v>
      </c>
      <c r="AG6" s="1491">
        <f t="shared" si="9"/>
        <v>1.180292576488183E-3</v>
      </c>
      <c r="AH6" s="1491">
        <f t="shared" si="9"/>
        <v>1.0351706534192037E-2</v>
      </c>
      <c r="AI6" s="1491">
        <f t="shared" si="9"/>
        <v>8.3768577610767087E-4</v>
      </c>
      <c r="AJ6" s="1491">
        <f t="shared" si="9"/>
        <v>5.9591714747035901E-4</v>
      </c>
      <c r="AK6" s="1491">
        <f t="shared" si="9"/>
        <v>2.855056669837602E-5</v>
      </c>
      <c r="AL6" s="1491">
        <f t="shared" si="9"/>
        <v>1.421453746259572E-4</v>
      </c>
      <c r="AM6" s="1491">
        <f t="shared" si="9"/>
        <v>3.778394146040401E-4</v>
      </c>
      <c r="AN6" s="1491">
        <f t="shared" ref="AN6:BS6" si="10">IF(AN10="MPO",AN4/$F$6,"")</f>
        <v>1.2355713332871665E-3</v>
      </c>
      <c r="AO6" s="1491">
        <f t="shared" si="10"/>
        <v>3.5293360110120141E-4</v>
      </c>
      <c r="AP6" s="1491">
        <f t="shared" si="10"/>
        <v>6.2082296097319765E-4</v>
      </c>
      <c r="AQ6" s="1491">
        <f t="shared" si="10"/>
        <v>0.13778624980409451</v>
      </c>
      <c r="AR6" s="1491">
        <f t="shared" si="10"/>
        <v>2.680230008224993E-2</v>
      </c>
      <c r="AS6" s="1491">
        <f t="shared" si="10"/>
        <v>8.7808179069154332E-3</v>
      </c>
      <c r="AT6" s="1491">
        <f t="shared" si="10"/>
        <v>4.1586633961081323E-3</v>
      </c>
      <c r="AU6" s="1491">
        <f t="shared" si="10"/>
        <v>1.1638911871082649E-3</v>
      </c>
      <c r="AV6" s="1491">
        <f t="shared" si="10"/>
        <v>5.0540577644784786E-4</v>
      </c>
      <c r="AW6" s="1491" t="str">
        <f t="shared" si="10"/>
        <v/>
      </c>
      <c r="AX6" s="1491" t="str">
        <f t="shared" si="10"/>
        <v/>
      </c>
      <c r="AY6" s="1491">
        <f t="shared" si="10"/>
        <v>1.5083811099731382E-2</v>
      </c>
      <c r="AZ6" s="1491">
        <f t="shared" si="10"/>
        <v>4.6118277100866117E-3</v>
      </c>
      <c r="BA6" s="1491">
        <f t="shared" si="10"/>
        <v>1.2975321376113017E-2</v>
      </c>
      <c r="BB6" s="1491" t="str">
        <f t="shared" si="10"/>
        <v/>
      </c>
      <c r="BC6" s="1491" t="str">
        <f t="shared" si="10"/>
        <v/>
      </c>
      <c r="BD6" s="1491" t="str">
        <f t="shared" si="10"/>
        <v/>
      </c>
      <c r="BE6" s="1491" t="str">
        <f t="shared" si="10"/>
        <v/>
      </c>
      <c r="BF6" s="1491">
        <f t="shared" si="10"/>
        <v>1.1319388507607208E-2</v>
      </c>
      <c r="BG6" s="1491" t="str">
        <f t="shared" si="10"/>
        <v/>
      </c>
      <c r="BH6" s="1491" t="str">
        <f t="shared" si="10"/>
        <v/>
      </c>
      <c r="BI6" s="1491" t="str">
        <f t="shared" si="10"/>
        <v/>
      </c>
      <c r="BJ6" s="1491">
        <f t="shared" si="10"/>
        <v>6.0691215294356345E-3</v>
      </c>
      <c r="BK6" s="1491" t="str">
        <f t="shared" si="10"/>
        <v/>
      </c>
      <c r="BL6" s="1491" t="str">
        <f t="shared" si="10"/>
        <v/>
      </c>
      <c r="BM6" s="1491" t="str">
        <f t="shared" si="10"/>
        <v/>
      </c>
      <c r="BN6" s="1491" t="str">
        <f t="shared" si="10"/>
        <v/>
      </c>
      <c r="BO6" s="1491" t="str">
        <f t="shared" si="10"/>
        <v/>
      </c>
      <c r="BP6" s="1491" t="str">
        <f t="shared" si="10"/>
        <v/>
      </c>
      <c r="BQ6" s="1491" t="str">
        <f t="shared" si="10"/>
        <v/>
      </c>
      <c r="BR6" s="1491" t="str">
        <f t="shared" si="10"/>
        <v/>
      </c>
      <c r="BS6" s="1491" t="str">
        <f t="shared" si="10"/>
        <v/>
      </c>
      <c r="BT6" s="1491" t="str">
        <f t="shared" ref="BT6:CH6" si="11">IF(BT10="MPO",BT4/$F$6,"")</f>
        <v/>
      </c>
      <c r="BU6" s="1491" t="str">
        <f t="shared" si="11"/>
        <v/>
      </c>
      <c r="BV6" s="1491" t="str">
        <f t="shared" si="11"/>
        <v/>
      </c>
      <c r="BW6" s="1491" t="str">
        <f t="shared" si="11"/>
        <v/>
      </c>
      <c r="BX6" s="1491" t="str">
        <f t="shared" si="11"/>
        <v/>
      </c>
      <c r="BY6" s="1491" t="str">
        <f t="shared" si="11"/>
        <v/>
      </c>
      <c r="BZ6" s="1491" t="str">
        <f t="shared" si="11"/>
        <v/>
      </c>
      <c r="CA6" s="1491" t="str">
        <f t="shared" si="11"/>
        <v/>
      </c>
      <c r="CB6" s="1491" t="str">
        <f t="shared" si="11"/>
        <v/>
      </c>
      <c r="CC6" s="1491" t="str">
        <f t="shared" si="11"/>
        <v/>
      </c>
      <c r="CD6" s="1491" t="str">
        <f t="shared" si="11"/>
        <v/>
      </c>
      <c r="CE6" s="1491" t="str">
        <f t="shared" si="11"/>
        <v/>
      </c>
      <c r="CF6" s="1491" t="str">
        <f t="shared" si="11"/>
        <v/>
      </c>
      <c r="CG6" s="1491" t="str">
        <f t="shared" si="11"/>
        <v/>
      </c>
      <c r="CH6" s="1491">
        <f t="shared" si="11"/>
        <v>6.8460614189510159E-3</v>
      </c>
      <c r="CI6" s="1491"/>
    </row>
    <row r="7" spans="2:96" s="1381" customFormat="1" x14ac:dyDescent="0.25">
      <c r="B7" s="1384"/>
      <c r="C7" s="1384"/>
      <c r="D7" s="1387"/>
      <c r="E7" s="1384" t="s">
        <v>1253</v>
      </c>
      <c r="F7" s="1495">
        <f>SUM(H4,AQ4,AW4,BB4,BC4,BM4,BO4,BR4,BU4,BV4,BW4,BZ4,CD4,CF4,CI4)</f>
        <v>2444504</v>
      </c>
      <c r="G7" s="1384" t="s">
        <v>1254</v>
      </c>
      <c r="H7" s="1491">
        <f t="shared" ref="H7:AM7" si="12">IF(H3="County",H4/$F$7,"")</f>
        <v>0.54231860532852472</v>
      </c>
      <c r="I7" s="1491" t="str">
        <f t="shared" si="12"/>
        <v/>
      </c>
      <c r="J7" s="1491" t="str">
        <f t="shared" si="12"/>
        <v/>
      </c>
      <c r="K7" s="1491" t="str">
        <f t="shared" si="12"/>
        <v/>
      </c>
      <c r="L7" s="1491" t="str">
        <f t="shared" si="12"/>
        <v/>
      </c>
      <c r="M7" s="1491" t="str">
        <f t="shared" si="12"/>
        <v/>
      </c>
      <c r="N7" s="1491" t="str">
        <f t="shared" si="12"/>
        <v/>
      </c>
      <c r="O7" s="1491" t="str">
        <f t="shared" si="12"/>
        <v/>
      </c>
      <c r="P7" s="1491" t="str">
        <f t="shared" si="12"/>
        <v/>
      </c>
      <c r="Q7" s="1491" t="str">
        <f t="shared" si="12"/>
        <v/>
      </c>
      <c r="R7" s="1491" t="str">
        <f t="shared" si="12"/>
        <v/>
      </c>
      <c r="S7" s="1491" t="str">
        <f t="shared" si="12"/>
        <v/>
      </c>
      <c r="T7" s="1491" t="str">
        <f t="shared" si="12"/>
        <v/>
      </c>
      <c r="U7" s="1491" t="str">
        <f t="shared" si="12"/>
        <v/>
      </c>
      <c r="V7" s="1491" t="str">
        <f t="shared" si="12"/>
        <v/>
      </c>
      <c r="W7" s="1491" t="str">
        <f t="shared" si="12"/>
        <v/>
      </c>
      <c r="X7" s="1491" t="str">
        <f t="shared" si="12"/>
        <v/>
      </c>
      <c r="Y7" s="1491" t="str">
        <f t="shared" si="12"/>
        <v/>
      </c>
      <c r="Z7" s="1491" t="str">
        <f t="shared" si="12"/>
        <v/>
      </c>
      <c r="AA7" s="1491" t="str">
        <f t="shared" si="12"/>
        <v/>
      </c>
      <c r="AB7" s="1491" t="str">
        <f t="shared" si="12"/>
        <v/>
      </c>
      <c r="AC7" s="1491" t="str">
        <f t="shared" si="12"/>
        <v/>
      </c>
      <c r="AD7" s="1491" t="str">
        <f t="shared" si="12"/>
        <v/>
      </c>
      <c r="AE7" s="1491" t="str">
        <f t="shared" si="12"/>
        <v/>
      </c>
      <c r="AF7" s="1491" t="str">
        <f t="shared" si="12"/>
        <v/>
      </c>
      <c r="AG7" s="1491" t="str">
        <f t="shared" si="12"/>
        <v/>
      </c>
      <c r="AH7" s="1491" t="str">
        <f t="shared" si="12"/>
        <v/>
      </c>
      <c r="AI7" s="1491" t="str">
        <f t="shared" si="12"/>
        <v/>
      </c>
      <c r="AJ7" s="1491" t="str">
        <f t="shared" si="12"/>
        <v/>
      </c>
      <c r="AK7" s="1491" t="str">
        <f t="shared" si="12"/>
        <v/>
      </c>
      <c r="AL7" s="1491" t="str">
        <f t="shared" si="12"/>
        <v/>
      </c>
      <c r="AM7" s="1491" t="str">
        <f t="shared" si="12"/>
        <v/>
      </c>
      <c r="AN7" s="1491" t="str">
        <f t="shared" ref="AN7:BS7" si="13">IF(AN3="County",AN4/$F$7,"")</f>
        <v/>
      </c>
      <c r="AO7" s="1491" t="str">
        <f t="shared" si="13"/>
        <v/>
      </c>
      <c r="AP7" s="1491" t="str">
        <f t="shared" si="13"/>
        <v/>
      </c>
      <c r="AQ7" s="1491">
        <f t="shared" si="13"/>
        <v>9.2789375677028954E-2</v>
      </c>
      <c r="AR7" s="1491" t="str">
        <f t="shared" si="13"/>
        <v/>
      </c>
      <c r="AS7" s="1491" t="str">
        <f t="shared" si="13"/>
        <v/>
      </c>
      <c r="AT7" s="1491" t="str">
        <f t="shared" si="13"/>
        <v/>
      </c>
      <c r="AU7" s="1491" t="str">
        <f t="shared" si="13"/>
        <v/>
      </c>
      <c r="AV7" s="1491" t="str">
        <f t="shared" si="13"/>
        <v/>
      </c>
      <c r="AW7" s="1491">
        <f t="shared" si="13"/>
        <v>6.6662603129305581E-2</v>
      </c>
      <c r="AX7" s="1491" t="str">
        <f t="shared" si="13"/>
        <v/>
      </c>
      <c r="AY7" s="1491" t="str">
        <f t="shared" si="13"/>
        <v/>
      </c>
      <c r="AZ7" s="1491" t="str">
        <f t="shared" si="13"/>
        <v/>
      </c>
      <c r="BA7" s="1491" t="str">
        <f t="shared" si="13"/>
        <v/>
      </c>
      <c r="BB7" s="1491">
        <f t="shared" si="13"/>
        <v>1.1357723284559976E-2</v>
      </c>
      <c r="BC7" s="1491">
        <f t="shared" si="13"/>
        <v>7.4178647283866181E-2</v>
      </c>
      <c r="BD7" s="1491" t="str">
        <f t="shared" si="13"/>
        <v/>
      </c>
      <c r="BE7" s="1491" t="str">
        <f t="shared" si="13"/>
        <v/>
      </c>
      <c r="BF7" s="1491" t="str">
        <f t="shared" si="13"/>
        <v/>
      </c>
      <c r="BG7" s="1491" t="str">
        <f t="shared" si="13"/>
        <v/>
      </c>
      <c r="BH7" s="1491" t="str">
        <f t="shared" si="13"/>
        <v/>
      </c>
      <c r="BI7" s="1491" t="str">
        <f t="shared" si="13"/>
        <v/>
      </c>
      <c r="BJ7" s="1491" t="str">
        <f t="shared" si="13"/>
        <v/>
      </c>
      <c r="BK7" s="1491" t="str">
        <f t="shared" si="13"/>
        <v/>
      </c>
      <c r="BL7" s="1491" t="str">
        <f t="shared" si="13"/>
        <v/>
      </c>
      <c r="BM7" s="1491">
        <f t="shared" si="13"/>
        <v>1.8821814159436841E-2</v>
      </c>
      <c r="BN7" s="1491" t="str">
        <f t="shared" si="13"/>
        <v/>
      </c>
      <c r="BO7" s="1491">
        <f t="shared" si="13"/>
        <v>2.5822825407526433E-2</v>
      </c>
      <c r="BP7" s="1491" t="str">
        <f t="shared" si="13"/>
        <v/>
      </c>
      <c r="BQ7" s="1491" t="str">
        <f t="shared" si="13"/>
        <v/>
      </c>
      <c r="BR7" s="1491">
        <f t="shared" si="13"/>
        <v>1.7808111584190493E-2</v>
      </c>
      <c r="BS7" s="1491" t="str">
        <f t="shared" si="13"/>
        <v/>
      </c>
      <c r="BT7" s="1491" t="str">
        <f t="shared" ref="BT7:CI7" si="14">IF(BT3="County",BT4/$F$7,"")</f>
        <v/>
      </c>
      <c r="BU7" s="1491">
        <f t="shared" si="14"/>
        <v>2.639185699839313E-2</v>
      </c>
      <c r="BV7" s="1491">
        <f t="shared" si="14"/>
        <v>1.4445875318674055E-2</v>
      </c>
      <c r="BW7" s="1491">
        <f t="shared" si="14"/>
        <v>1.4498237679300177E-2</v>
      </c>
      <c r="BX7" s="1491" t="str">
        <f t="shared" si="14"/>
        <v/>
      </c>
      <c r="BY7" s="1491" t="str">
        <f t="shared" si="14"/>
        <v/>
      </c>
      <c r="BZ7" s="1491">
        <f t="shared" si="14"/>
        <v>2.4501084882659223E-2</v>
      </c>
      <c r="CA7" s="1491" t="str">
        <f t="shared" si="14"/>
        <v/>
      </c>
      <c r="CB7" s="1491" t="str">
        <f t="shared" si="14"/>
        <v/>
      </c>
      <c r="CC7" s="1491" t="str">
        <f t="shared" si="14"/>
        <v/>
      </c>
      <c r="CD7" s="1491">
        <f t="shared" si="14"/>
        <v>3.1200194395263826E-2</v>
      </c>
      <c r="CE7" s="1491" t="str">
        <f t="shared" si="14"/>
        <v/>
      </c>
      <c r="CF7" s="1491">
        <f t="shared" si="14"/>
        <v>2.7417832001911228E-2</v>
      </c>
      <c r="CG7" s="1491" t="str">
        <f t="shared" si="14"/>
        <v/>
      </c>
      <c r="CH7" s="1491" t="str">
        <f t="shared" si="14"/>
        <v/>
      </c>
      <c r="CI7" s="1491">
        <f t="shared" si="14"/>
        <v>1.1785212869359183E-2</v>
      </c>
    </row>
    <row r="8" spans="2:96" s="1381" customFormat="1" x14ac:dyDescent="0.25">
      <c r="B8" s="1384"/>
      <c r="C8" s="1384"/>
      <c r="D8" s="1387"/>
      <c r="E8" s="1384" t="s">
        <v>1255</v>
      </c>
      <c r="F8" s="1495">
        <f>SUMIFS($H$4:$CI$4,$H$13:$CI$13,"CORPO")</f>
        <v>496357</v>
      </c>
      <c r="G8" s="1384"/>
      <c r="H8" s="1491" t="str">
        <f t="shared" ref="H8:AM8" si="15">IF(H13="CORPO",H4/$F$8,"")</f>
        <v/>
      </c>
      <c r="I8" s="1491" t="str">
        <f t="shared" si="15"/>
        <v/>
      </c>
      <c r="J8" s="1491" t="str">
        <f t="shared" si="15"/>
        <v/>
      </c>
      <c r="K8" s="1491" t="str">
        <f t="shared" si="15"/>
        <v/>
      </c>
      <c r="L8" s="1491" t="str">
        <f t="shared" si="15"/>
        <v/>
      </c>
      <c r="M8" s="1491" t="str">
        <f t="shared" si="15"/>
        <v/>
      </c>
      <c r="N8" s="1491" t="str">
        <f t="shared" si="15"/>
        <v/>
      </c>
      <c r="O8" s="1491" t="str">
        <f t="shared" si="15"/>
        <v/>
      </c>
      <c r="P8" s="1491" t="str">
        <f t="shared" si="15"/>
        <v/>
      </c>
      <c r="Q8" s="1491" t="str">
        <f t="shared" si="15"/>
        <v/>
      </c>
      <c r="R8" s="1491" t="str">
        <f t="shared" si="15"/>
        <v/>
      </c>
      <c r="S8" s="1491" t="str">
        <f t="shared" si="15"/>
        <v/>
      </c>
      <c r="T8" s="1491" t="str">
        <f t="shared" si="15"/>
        <v/>
      </c>
      <c r="U8" s="1491" t="str">
        <f t="shared" si="15"/>
        <v/>
      </c>
      <c r="V8" s="1491" t="str">
        <f t="shared" si="15"/>
        <v/>
      </c>
      <c r="W8" s="1491" t="str">
        <f t="shared" si="15"/>
        <v/>
      </c>
      <c r="X8" s="1491" t="str">
        <f t="shared" si="15"/>
        <v/>
      </c>
      <c r="Y8" s="1491" t="str">
        <f t="shared" si="15"/>
        <v/>
      </c>
      <c r="Z8" s="1491" t="str">
        <f t="shared" si="15"/>
        <v/>
      </c>
      <c r="AA8" s="1491" t="str">
        <f t="shared" si="15"/>
        <v/>
      </c>
      <c r="AB8" s="1491" t="str">
        <f t="shared" si="15"/>
        <v/>
      </c>
      <c r="AC8" s="1491" t="str">
        <f t="shared" si="15"/>
        <v/>
      </c>
      <c r="AD8" s="1491" t="str">
        <f t="shared" si="15"/>
        <v/>
      </c>
      <c r="AE8" s="1491" t="str">
        <f t="shared" si="15"/>
        <v/>
      </c>
      <c r="AF8" s="1491" t="str">
        <f t="shared" si="15"/>
        <v/>
      </c>
      <c r="AG8" s="1491" t="str">
        <f t="shared" si="15"/>
        <v/>
      </c>
      <c r="AH8" s="1491" t="str">
        <f t="shared" si="15"/>
        <v/>
      </c>
      <c r="AI8" s="1491" t="str">
        <f t="shared" si="15"/>
        <v/>
      </c>
      <c r="AJ8" s="1491" t="str">
        <f t="shared" si="15"/>
        <v/>
      </c>
      <c r="AK8" s="1491" t="str">
        <f t="shared" si="15"/>
        <v/>
      </c>
      <c r="AL8" s="1491" t="str">
        <f t="shared" si="15"/>
        <v/>
      </c>
      <c r="AM8" s="1491" t="str">
        <f t="shared" si="15"/>
        <v/>
      </c>
      <c r="AN8" s="1491" t="str">
        <f t="shared" ref="AN8:BS8" si="16">IF(AN13="CORPO",AN4/$F$8,"")</f>
        <v/>
      </c>
      <c r="AO8" s="1491" t="str">
        <f t="shared" si="16"/>
        <v/>
      </c>
      <c r="AP8" s="1491" t="str">
        <f t="shared" si="16"/>
        <v/>
      </c>
      <c r="AQ8" s="1491" t="str">
        <f t="shared" si="16"/>
        <v/>
      </c>
      <c r="AR8" s="1491" t="str">
        <f t="shared" si="16"/>
        <v/>
      </c>
      <c r="AS8" s="1491" t="str">
        <f t="shared" si="16"/>
        <v/>
      </c>
      <c r="AT8" s="1491" t="str">
        <f t="shared" si="16"/>
        <v/>
      </c>
      <c r="AU8" s="1491" t="str">
        <f t="shared" si="16"/>
        <v/>
      </c>
      <c r="AV8" s="1491" t="str">
        <f t="shared" si="16"/>
        <v/>
      </c>
      <c r="AW8" s="1491">
        <f t="shared" si="16"/>
        <v>0.32830603779134776</v>
      </c>
      <c r="AX8" s="1491" t="str">
        <f t="shared" si="16"/>
        <v/>
      </c>
      <c r="AY8" s="1491" t="str">
        <f t="shared" si="16"/>
        <v/>
      </c>
      <c r="AZ8" s="1491" t="str">
        <f t="shared" si="16"/>
        <v/>
      </c>
      <c r="BA8" s="1491" t="str">
        <f t="shared" si="16"/>
        <v/>
      </c>
      <c r="BB8" s="1491" t="str">
        <f t="shared" si="16"/>
        <v/>
      </c>
      <c r="BC8" s="1491" t="str">
        <f t="shared" si="16"/>
        <v/>
      </c>
      <c r="BD8" s="1491" t="str">
        <f t="shared" si="16"/>
        <v/>
      </c>
      <c r="BE8" s="1491" t="str">
        <f t="shared" si="16"/>
        <v/>
      </c>
      <c r="BF8" s="1491" t="str">
        <f t="shared" si="16"/>
        <v/>
      </c>
      <c r="BG8" s="1491" t="str">
        <f t="shared" si="16"/>
        <v/>
      </c>
      <c r="BH8" s="1491" t="str">
        <f t="shared" si="16"/>
        <v/>
      </c>
      <c r="BI8" s="1491" t="str">
        <f t="shared" si="16"/>
        <v/>
      </c>
      <c r="BJ8" s="1491" t="str">
        <f t="shared" si="16"/>
        <v/>
      </c>
      <c r="BK8" s="1491" t="str">
        <f t="shared" si="16"/>
        <v/>
      </c>
      <c r="BL8" s="1491" t="str">
        <f t="shared" si="16"/>
        <v/>
      </c>
      <c r="BM8" s="1491" t="str">
        <f t="shared" si="16"/>
        <v/>
      </c>
      <c r="BN8" s="1491" t="str">
        <f t="shared" si="16"/>
        <v/>
      </c>
      <c r="BO8" s="1491">
        <f t="shared" si="16"/>
        <v>0.12717459409255838</v>
      </c>
      <c r="BP8" s="1491" t="str">
        <f t="shared" si="16"/>
        <v/>
      </c>
      <c r="BQ8" s="1491" t="str">
        <f t="shared" si="16"/>
        <v/>
      </c>
      <c r="BR8" s="1491">
        <f t="shared" si="16"/>
        <v>8.7703004087783587E-2</v>
      </c>
      <c r="BS8" s="1491" t="str">
        <f t="shared" si="16"/>
        <v/>
      </c>
      <c r="BT8" s="1491" t="str">
        <f t="shared" ref="BT8:CI8" si="17">IF(BT13="CORPO",BT4/$F$8,"")</f>
        <v/>
      </c>
      <c r="BU8" s="1491">
        <f t="shared" si="17"/>
        <v>0.12997701251317095</v>
      </c>
      <c r="BV8" s="1491">
        <f t="shared" si="17"/>
        <v>7.114435779086424E-2</v>
      </c>
      <c r="BW8" s="1491" t="str">
        <f t="shared" si="17"/>
        <v/>
      </c>
      <c r="BX8" s="1491" t="str">
        <f t="shared" si="17"/>
        <v/>
      </c>
      <c r="BY8" s="1491" t="str">
        <f t="shared" si="17"/>
        <v/>
      </c>
      <c r="BZ8" s="1491">
        <f t="shared" si="17"/>
        <v>0.12066516640240794</v>
      </c>
      <c r="CA8" s="1491" t="str">
        <f t="shared" si="17"/>
        <v/>
      </c>
      <c r="CB8" s="1491" t="str">
        <f t="shared" si="17"/>
        <v/>
      </c>
      <c r="CC8" s="1491" t="str">
        <f t="shared" si="17"/>
        <v/>
      </c>
      <c r="CD8" s="1491" t="str">
        <f t="shared" si="17"/>
        <v/>
      </c>
      <c r="CE8" s="1491" t="str">
        <f t="shared" si="17"/>
        <v/>
      </c>
      <c r="CF8" s="1491">
        <f t="shared" si="17"/>
        <v>0.13502982732186714</v>
      </c>
      <c r="CG8" s="1491" t="str">
        <f t="shared" si="17"/>
        <v/>
      </c>
      <c r="CH8" s="1491" t="str">
        <f t="shared" si="17"/>
        <v/>
      </c>
      <c r="CI8" s="1491" t="str">
        <f t="shared" si="17"/>
        <v/>
      </c>
    </row>
    <row r="9" spans="2:96" s="1381" customFormat="1" ht="26.4" x14ac:dyDescent="0.25">
      <c r="B9" s="1384"/>
      <c r="C9" s="1384"/>
      <c r="D9" s="1387"/>
      <c r="E9" s="1384" t="s">
        <v>1256</v>
      </c>
      <c r="F9" s="1496">
        <f>(H4-SUM(I4:AP4)+SUM(I4:AP4))+(AQ4-SUM(AR4:AV4)+SUM(AR4:AV4))+(AW4-SUM(AX4:BA4)+SUM(AX4:BA4))+BB4+(BC4-SUM(BD4:BL4)+SUM(BD4:BL4))+(BM4-SUM(BN4)+BN4)+(BO4-SUM(BP4:BQ4)+SUM(BP4:BQ4))+(BR4-SUM(BS4:BT4)+SUM(BS4:BT4))+BU4+BV4+(BW4-SUM(BX4:BY4)+SUM(BX4:BY4))+(SUM(CA4:CC4))+(CE4)+(CF4-SUM(CG4:CH4)+SUM(CG4:CH4))</f>
        <v>2322813</v>
      </c>
      <c r="G9" s="1384"/>
      <c r="H9" s="1491">
        <f t="shared" ref="H9:AM9" si="18">IF(H11=1,H4/$F$9,"")</f>
        <v>0.57073040317924861</v>
      </c>
      <c r="I9" s="1491">
        <f t="shared" si="18"/>
        <v>5.8192372782483997E-3</v>
      </c>
      <c r="J9" s="1491">
        <f t="shared" si="18"/>
        <v>3.2869628334265392E-3</v>
      </c>
      <c r="K9" s="1491">
        <f t="shared" si="18"/>
        <v>0.38134839093805656</v>
      </c>
      <c r="L9" s="1491">
        <f t="shared" si="18"/>
        <v>1.7321669889052628E-2</v>
      </c>
      <c r="M9" s="1491">
        <f t="shared" si="18"/>
        <v>1.4972363250937549E-2</v>
      </c>
      <c r="N9" s="1491">
        <f t="shared" si="18"/>
        <v>3.6033895109076797E-3</v>
      </c>
      <c r="O9" s="1491">
        <f t="shared" si="18"/>
        <v>1.8407422379674989E-2</v>
      </c>
      <c r="P9" s="1491">
        <f t="shared" si="18"/>
        <v>2.6377500039822407E-3</v>
      </c>
      <c r="Q9" s="1491">
        <f t="shared" si="18"/>
        <v>1.6204059474438967E-2</v>
      </c>
      <c r="R9" s="1491">
        <f t="shared" si="18"/>
        <v>4.7959090981495285E-3</v>
      </c>
      <c r="S9" s="1491">
        <f t="shared" si="18"/>
        <v>2.2920484774280152E-3</v>
      </c>
      <c r="T9" s="1491">
        <f t="shared" si="18"/>
        <v>1.2497346966802752E-2</v>
      </c>
      <c r="U9" s="1491">
        <f t="shared" si="18"/>
        <v>1.536671268845146E-2</v>
      </c>
      <c r="V9" s="1491">
        <f t="shared" si="18"/>
        <v>1.2515859003716615E-2</v>
      </c>
      <c r="W9" s="1491">
        <f t="shared" si="18"/>
        <v>8.5964733278141633E-3</v>
      </c>
      <c r="X9" s="1491">
        <f t="shared" si="18"/>
        <v>6.1817287917710125E-3</v>
      </c>
      <c r="Y9" s="1491">
        <f t="shared" si="18"/>
        <v>3.4105199170144131E-3</v>
      </c>
      <c r="Z9" s="1491">
        <f t="shared" si="18"/>
        <v>1.8830616153775615E-3</v>
      </c>
      <c r="AA9" s="1491">
        <f t="shared" si="18"/>
        <v>4.3912273609627633E-3</v>
      </c>
      <c r="AB9" s="1491">
        <f t="shared" si="18"/>
        <v>1.7883488683764039E-3</v>
      </c>
      <c r="AC9" s="1491">
        <f t="shared" si="18"/>
        <v>6.1180129437884154E-3</v>
      </c>
      <c r="AD9" s="1491">
        <f t="shared" si="18"/>
        <v>4.6409246030567246E-3</v>
      </c>
      <c r="AE9" s="1491">
        <f t="shared" si="18"/>
        <v>1.1193324645591357E-3</v>
      </c>
      <c r="AF9" s="1491">
        <f t="shared" si="18"/>
        <v>1.9028651897505309E-3</v>
      </c>
      <c r="AG9" s="1491">
        <f t="shared" si="18"/>
        <v>8.3648576101476963E-4</v>
      </c>
      <c r="AH9" s="1491">
        <f t="shared" si="18"/>
        <v>7.3363632802123978E-3</v>
      </c>
      <c r="AI9" s="1491">
        <f t="shared" si="18"/>
        <v>5.9367671870271086E-4</v>
      </c>
      <c r="AJ9" s="1491">
        <f t="shared" si="18"/>
        <v>4.2233274912788931E-4</v>
      </c>
      <c r="AK9" s="1491">
        <f t="shared" si="18"/>
        <v>2.0234086859338223E-5</v>
      </c>
      <c r="AL9" s="1491">
        <f t="shared" si="18"/>
        <v>1.0073992181032222E-4</v>
      </c>
      <c r="AM9" s="1491">
        <f t="shared" si="18"/>
        <v>2.677787665214548E-4</v>
      </c>
      <c r="AN9" s="1491">
        <f t="shared" ref="AN9:BS9" si="19">IF(AN11=1,AN4/$F$9,"")</f>
        <v>8.7566239727433933E-4</v>
      </c>
      <c r="AO9" s="1491">
        <f t="shared" si="19"/>
        <v>2.5012775458032997E-4</v>
      </c>
      <c r="AP9" s="1491">
        <f t="shared" si="19"/>
        <v>4.3998376106901414E-4</v>
      </c>
      <c r="AQ9" s="1491">
        <f t="shared" si="19"/>
        <v>9.7650564208139015E-2</v>
      </c>
      <c r="AR9" s="1491">
        <f t="shared" si="19"/>
        <v>1.8995071923568536E-2</v>
      </c>
      <c r="AS9" s="1491">
        <f t="shared" si="19"/>
        <v>6.2230579904624262E-3</v>
      </c>
      <c r="AT9" s="1491">
        <f t="shared" si="19"/>
        <v>2.9472884816814783E-3</v>
      </c>
      <c r="AU9" s="1491">
        <f t="shared" si="19"/>
        <v>8.2486192388280932E-4</v>
      </c>
      <c r="AV9" s="1491">
        <f t="shared" si="19"/>
        <v>3.5818638865892349E-4</v>
      </c>
      <c r="AW9" s="1491">
        <f t="shared" si="19"/>
        <v>7.0155023241216571E-2</v>
      </c>
      <c r="AX9" s="1491">
        <f t="shared" si="19"/>
        <v>1.7745294175639623E-2</v>
      </c>
      <c r="AY9" s="1491">
        <f t="shared" si="19"/>
        <v>1.0690055549026117E-2</v>
      </c>
      <c r="AZ9" s="1491">
        <f t="shared" si="19"/>
        <v>3.2684507965126766E-3</v>
      </c>
      <c r="BA9" s="1491">
        <f t="shared" si="19"/>
        <v>9.1957467088396704E-3</v>
      </c>
      <c r="BB9" s="1491">
        <f t="shared" si="19"/>
        <v>1.1952748671546096E-2</v>
      </c>
      <c r="BC9" s="1491">
        <f t="shared" si="19"/>
        <v>7.8064829153272342E-2</v>
      </c>
      <c r="BD9" s="1491">
        <f t="shared" si="19"/>
        <v>4.4781908832092808E-3</v>
      </c>
      <c r="BE9" s="1491">
        <f t="shared" si="19"/>
        <v>2.1457603345598635E-2</v>
      </c>
      <c r="BF9" s="1491">
        <f t="shared" si="19"/>
        <v>8.0221696709980531E-3</v>
      </c>
      <c r="BG9" s="1491">
        <f t="shared" si="19"/>
        <v>2.5262472700126959E-3</v>
      </c>
      <c r="BH9" s="1491">
        <f t="shared" si="19"/>
        <v>1.0947932528361085E-3</v>
      </c>
      <c r="BI9" s="1491">
        <f t="shared" si="19"/>
        <v>1.0840304406768862E-3</v>
      </c>
      <c r="BJ9" s="1491">
        <f t="shared" si="19"/>
        <v>4.3012502513116637E-3</v>
      </c>
      <c r="BK9" s="1491">
        <f t="shared" si="19"/>
        <v>1.8585224036545343E-3</v>
      </c>
      <c r="BL9" s="1491">
        <f t="shared" si="19"/>
        <v>2.6076141299364178E-3</v>
      </c>
      <c r="BM9" s="1491">
        <f t="shared" si="19"/>
        <v>1.9807879497833015E-2</v>
      </c>
      <c r="BN9" s="1491">
        <f t="shared" si="19"/>
        <v>6.0254527592191022E-3</v>
      </c>
      <c r="BO9" s="1491">
        <f t="shared" si="19"/>
        <v>2.7175670189550343E-2</v>
      </c>
      <c r="BP9" s="1491">
        <f t="shared" si="19"/>
        <v>7.3307666178896022E-3</v>
      </c>
      <c r="BQ9" s="1491">
        <f t="shared" si="19"/>
        <v>9.5659874471169229E-4</v>
      </c>
      <c r="BR9" s="1491">
        <f t="shared" si="19"/>
        <v>1.8741069556610885E-2</v>
      </c>
      <c r="BS9" s="1491">
        <f t="shared" si="19"/>
        <v>4.353342262162301E-3</v>
      </c>
      <c r="BT9" s="1491">
        <f t="shared" ref="BT9:CI9" si="20">IF(BT11=1,BT4/$F$9,"")</f>
        <v>1.6333643732836004E-3</v>
      </c>
      <c r="BU9" s="1491">
        <f t="shared" si="20"/>
        <v>2.7774513058089482E-2</v>
      </c>
      <c r="BV9" s="1491">
        <f t="shared" si="20"/>
        <v>1.5202687431144909E-2</v>
      </c>
      <c r="BW9" s="1491">
        <f t="shared" si="20"/>
        <v>1.5257793029400129E-2</v>
      </c>
      <c r="BX9" s="1491">
        <f t="shared" si="20"/>
        <v>1.8964075024549974E-3</v>
      </c>
      <c r="BY9" s="1491">
        <f t="shared" si="20"/>
        <v>6.3328386744864959E-4</v>
      </c>
      <c r="BZ9" s="1491" t="str">
        <f t="shared" si="20"/>
        <v/>
      </c>
      <c r="CA9" s="1491">
        <f t="shared" si="20"/>
        <v>5.9677640860456693E-3</v>
      </c>
      <c r="CB9" s="1491">
        <f t="shared" si="20"/>
        <v>1.9321400388236159E-3</v>
      </c>
      <c r="CC9" s="1491">
        <f t="shared" si="20"/>
        <v>1.3427684449845941E-3</v>
      </c>
      <c r="CD9" s="1491" t="str">
        <f t="shared" si="20"/>
        <v/>
      </c>
      <c r="CE9" s="1491">
        <f t="shared" si="20"/>
        <v>9.3899078401920438E-3</v>
      </c>
      <c r="CF9" s="1491">
        <f t="shared" si="20"/>
        <v>2.8854238373902677E-2</v>
      </c>
      <c r="CG9" s="1491">
        <f t="shared" si="20"/>
        <v>1.2089221129725035E-2</v>
      </c>
      <c r="CH9" s="1491">
        <f t="shared" si="20"/>
        <v>4.8518757213774849E-3</v>
      </c>
      <c r="CI9" s="1491" t="str">
        <f t="shared" si="20"/>
        <v/>
      </c>
    </row>
    <row r="10" spans="2:96" s="1381" customFormat="1" x14ac:dyDescent="0.25">
      <c r="C10" s="1384" t="s">
        <v>6</v>
      </c>
      <c r="D10" s="1387"/>
      <c r="E10" s="1456"/>
      <c r="F10" s="1456"/>
      <c r="G10" s="1384" t="s">
        <v>1257</v>
      </c>
      <c r="H10" s="1471" t="s">
        <v>89</v>
      </c>
      <c r="I10" s="1381" t="s">
        <v>89</v>
      </c>
      <c r="J10" s="1381" t="s">
        <v>89</v>
      </c>
      <c r="K10" s="1381" t="s">
        <v>89</v>
      </c>
      <c r="L10" s="1381" t="s">
        <v>89</v>
      </c>
      <c r="M10" s="1381" t="s">
        <v>89</v>
      </c>
      <c r="N10" s="1381" t="s">
        <v>89</v>
      </c>
      <c r="O10" s="1381" t="s">
        <v>89</v>
      </c>
      <c r="P10" s="1381" t="s">
        <v>89</v>
      </c>
      <c r="Q10" s="1381" t="s">
        <v>89</v>
      </c>
      <c r="R10" s="1381" t="s">
        <v>89</v>
      </c>
      <c r="S10" s="1381" t="s">
        <v>89</v>
      </c>
      <c r="T10" s="1381" t="s">
        <v>89</v>
      </c>
      <c r="U10" s="1381" t="s">
        <v>89</v>
      </c>
      <c r="V10" s="1381" t="s">
        <v>89</v>
      </c>
      <c r="W10" s="1381" t="s">
        <v>89</v>
      </c>
      <c r="X10" s="1381" t="s">
        <v>89</v>
      </c>
      <c r="Y10" s="1381" t="s">
        <v>89</v>
      </c>
      <c r="Z10" s="1381" t="s">
        <v>89</v>
      </c>
      <c r="AA10" s="1381" t="s">
        <v>89</v>
      </c>
      <c r="AB10" s="1381" t="s">
        <v>89</v>
      </c>
      <c r="AC10" s="1381" t="s">
        <v>89</v>
      </c>
      <c r="AD10" s="1381" t="s">
        <v>89</v>
      </c>
      <c r="AE10" s="1381" t="s">
        <v>89</v>
      </c>
      <c r="AF10" s="1381" t="s">
        <v>89</v>
      </c>
      <c r="AG10" s="1381" t="s">
        <v>89</v>
      </c>
      <c r="AH10" s="1381" t="s">
        <v>89</v>
      </c>
      <c r="AI10" s="1365" t="s">
        <v>89</v>
      </c>
      <c r="AJ10" s="1365" t="s">
        <v>89</v>
      </c>
      <c r="AK10" s="1381" t="s">
        <v>89</v>
      </c>
      <c r="AL10" s="1381" t="s">
        <v>89</v>
      </c>
      <c r="AM10" s="1381" t="s">
        <v>89</v>
      </c>
      <c r="AN10" s="1381" t="s">
        <v>89</v>
      </c>
      <c r="AO10" s="1381" t="s">
        <v>89</v>
      </c>
      <c r="AP10" s="1381" t="s">
        <v>89</v>
      </c>
      <c r="AQ10" s="1381" t="s">
        <v>89</v>
      </c>
      <c r="AR10" s="1381" t="s">
        <v>89</v>
      </c>
      <c r="AS10" s="1381" t="s">
        <v>89</v>
      </c>
      <c r="AT10" s="1381" t="s">
        <v>89</v>
      </c>
      <c r="AU10" s="1381" t="s">
        <v>89</v>
      </c>
      <c r="AV10" s="1381" t="s">
        <v>89</v>
      </c>
      <c r="AW10" s="1365" t="s">
        <v>92</v>
      </c>
      <c r="AX10" s="1381" t="s">
        <v>93</v>
      </c>
      <c r="AY10" s="1381" t="s">
        <v>89</v>
      </c>
      <c r="AZ10" s="1381" t="s">
        <v>89</v>
      </c>
      <c r="BA10" s="1381" t="s">
        <v>89</v>
      </c>
      <c r="BB10" s="1381" t="s">
        <v>93</v>
      </c>
      <c r="BC10" s="1381" t="s">
        <v>93</v>
      </c>
      <c r="BD10" s="1381" t="s">
        <v>93</v>
      </c>
      <c r="BE10" s="1381" t="s">
        <v>93</v>
      </c>
      <c r="BF10" s="1381" t="s">
        <v>89</v>
      </c>
      <c r="BG10" s="1381" t="s">
        <v>93</v>
      </c>
      <c r="BH10" s="1365" t="s">
        <v>93</v>
      </c>
      <c r="BI10" s="1381" t="s">
        <v>93</v>
      </c>
      <c r="BJ10" s="1381" t="s">
        <v>89</v>
      </c>
      <c r="BK10" s="1381" t="s">
        <v>93</v>
      </c>
      <c r="BL10" s="1365" t="s">
        <v>491</v>
      </c>
      <c r="BM10" s="1365" t="s">
        <v>93</v>
      </c>
      <c r="BN10" s="1365" t="s">
        <v>93</v>
      </c>
      <c r="BO10" s="1365" t="s">
        <v>93</v>
      </c>
      <c r="BP10" s="1365" t="s">
        <v>93</v>
      </c>
      <c r="BQ10" s="1365" t="s">
        <v>93</v>
      </c>
      <c r="BR10" s="1365" t="s">
        <v>102</v>
      </c>
      <c r="BS10" s="1381" t="s">
        <v>93</v>
      </c>
      <c r="BT10" s="1381" t="s">
        <v>93</v>
      </c>
      <c r="BU10" s="1365" t="s">
        <v>93</v>
      </c>
      <c r="BV10" s="1365" t="s">
        <v>93</v>
      </c>
      <c r="BW10" s="1381" t="s">
        <v>93</v>
      </c>
      <c r="BX10" s="1381" t="s">
        <v>93</v>
      </c>
      <c r="BY10" s="1381" t="s">
        <v>93</v>
      </c>
      <c r="BZ10" s="1381" t="s">
        <v>491</v>
      </c>
      <c r="CA10" s="1365" t="s">
        <v>491</v>
      </c>
      <c r="CB10" s="1381" t="s">
        <v>93</v>
      </c>
      <c r="CC10" s="1381" t="s">
        <v>93</v>
      </c>
      <c r="CD10" s="1381" t="s">
        <v>102</v>
      </c>
      <c r="CE10" s="1365" t="s">
        <v>492</v>
      </c>
      <c r="CF10" s="1381" t="s">
        <v>93</v>
      </c>
      <c r="CG10" s="1381" t="s">
        <v>93</v>
      </c>
      <c r="CH10" s="1381" t="s">
        <v>89</v>
      </c>
      <c r="CI10" s="1381" t="s">
        <v>102</v>
      </c>
      <c r="CJ10" s="1381" t="s">
        <v>104</v>
      </c>
      <c r="CK10" s="1381" t="s">
        <v>104</v>
      </c>
      <c r="CL10" s="1381" t="s">
        <v>104</v>
      </c>
      <c r="CM10" s="1381" t="s">
        <v>104</v>
      </c>
      <c r="CN10" s="1381" t="s">
        <v>104</v>
      </c>
      <c r="CO10" s="1381" t="s">
        <v>104</v>
      </c>
      <c r="CP10" s="1381" t="s">
        <v>104</v>
      </c>
      <c r="CQ10" s="1381" t="s">
        <v>104</v>
      </c>
    </row>
    <row r="11" spans="2:96" s="1381" customFormat="1" ht="26.4" x14ac:dyDescent="0.25">
      <c r="D11" s="1387"/>
      <c r="E11" s="1384"/>
      <c r="F11" s="1384"/>
      <c r="G11" s="1384" t="s">
        <v>1</v>
      </c>
      <c r="H11" s="1471">
        <v>1</v>
      </c>
      <c r="I11" s="1381">
        <v>1</v>
      </c>
      <c r="J11" s="1381">
        <v>1</v>
      </c>
      <c r="K11" s="1381">
        <v>1</v>
      </c>
      <c r="L11" s="1381">
        <v>1</v>
      </c>
      <c r="M11" s="1381">
        <v>1</v>
      </c>
      <c r="N11" s="1381">
        <v>1</v>
      </c>
      <c r="O11" s="1381">
        <v>1</v>
      </c>
      <c r="P11" s="1381">
        <v>1</v>
      </c>
      <c r="Q11" s="1381">
        <v>1</v>
      </c>
      <c r="R11" s="1381">
        <v>1</v>
      </c>
      <c r="S11" s="1381">
        <v>1</v>
      </c>
      <c r="T11" s="1381">
        <v>1</v>
      </c>
      <c r="U11" s="1381">
        <v>1</v>
      </c>
      <c r="V11" s="1381">
        <v>1</v>
      </c>
      <c r="W11" s="1381">
        <v>1</v>
      </c>
      <c r="X11" s="1381">
        <v>1</v>
      </c>
      <c r="Y11" s="1381">
        <v>1</v>
      </c>
      <c r="Z11" s="1381">
        <v>1</v>
      </c>
      <c r="AA11" s="1381">
        <v>1</v>
      </c>
      <c r="AB11" s="1381">
        <v>1</v>
      </c>
      <c r="AC11" s="1381">
        <v>1</v>
      </c>
      <c r="AD11" s="1381">
        <v>1</v>
      </c>
      <c r="AE11" s="1381">
        <v>1</v>
      </c>
      <c r="AF11" s="1381">
        <v>1</v>
      </c>
      <c r="AG11" s="1381">
        <v>1</v>
      </c>
      <c r="AH11" s="1381">
        <v>1</v>
      </c>
      <c r="AI11" s="1381">
        <v>1</v>
      </c>
      <c r="AJ11" s="1381">
        <v>1</v>
      </c>
      <c r="AK11" s="1381">
        <v>1</v>
      </c>
      <c r="AL11" s="1381">
        <v>1</v>
      </c>
      <c r="AM11" s="1381">
        <v>1</v>
      </c>
      <c r="AN11" s="1381">
        <v>1</v>
      </c>
      <c r="AO11" s="1381">
        <v>1</v>
      </c>
      <c r="AP11" s="1381">
        <v>1</v>
      </c>
      <c r="AQ11" s="1381">
        <v>1</v>
      </c>
      <c r="AR11" s="1381">
        <v>1</v>
      </c>
      <c r="AS11" s="1381">
        <v>1</v>
      </c>
      <c r="AT11" s="1381">
        <v>1</v>
      </c>
      <c r="AU11" s="1381">
        <v>1</v>
      </c>
      <c r="AV11" s="1381">
        <v>1</v>
      </c>
      <c r="AW11" s="1381">
        <v>1</v>
      </c>
      <c r="AX11" s="1381">
        <v>1</v>
      </c>
      <c r="AY11" s="1381">
        <v>1</v>
      </c>
      <c r="AZ11" s="1381">
        <v>1</v>
      </c>
      <c r="BA11" s="1381">
        <v>1</v>
      </c>
      <c r="BB11" s="1381">
        <v>1</v>
      </c>
      <c r="BC11" s="1381">
        <v>1</v>
      </c>
      <c r="BD11" s="1381">
        <v>1</v>
      </c>
      <c r="BE11" s="1381">
        <v>1</v>
      </c>
      <c r="BF11" s="1381">
        <v>1</v>
      </c>
      <c r="BG11" s="1381">
        <v>1</v>
      </c>
      <c r="BH11" s="1381">
        <v>1</v>
      </c>
      <c r="BI11" s="1381">
        <v>1</v>
      </c>
      <c r="BJ11" s="1381">
        <v>1</v>
      </c>
      <c r="BK11" s="1381">
        <v>1</v>
      </c>
      <c r="BL11" s="1381">
        <v>1</v>
      </c>
      <c r="BM11" s="1381">
        <v>1</v>
      </c>
      <c r="BN11" s="1381">
        <v>1</v>
      </c>
      <c r="BO11" s="1381">
        <v>1</v>
      </c>
      <c r="BP11" s="1381">
        <v>1</v>
      </c>
      <c r="BQ11" s="1381">
        <v>1</v>
      </c>
      <c r="BR11" s="1381">
        <v>1</v>
      </c>
      <c r="BS11" s="1381">
        <v>1</v>
      </c>
      <c r="BT11" s="1381">
        <v>1</v>
      </c>
      <c r="BU11" s="1381">
        <v>1</v>
      </c>
      <c r="BV11" s="1381">
        <v>1</v>
      </c>
      <c r="BW11" s="1381">
        <v>1</v>
      </c>
      <c r="BX11" s="1381">
        <v>1</v>
      </c>
      <c r="BY11" s="1381">
        <v>1</v>
      </c>
      <c r="BZ11" s="1381">
        <v>0</v>
      </c>
      <c r="CA11" s="1381">
        <v>1</v>
      </c>
      <c r="CB11" s="1381">
        <v>1</v>
      </c>
      <c r="CC11" s="1381">
        <v>1</v>
      </c>
      <c r="CD11" s="1381">
        <v>0</v>
      </c>
      <c r="CE11" s="1381">
        <v>1</v>
      </c>
      <c r="CF11" s="1381">
        <v>1</v>
      </c>
      <c r="CG11" s="1381">
        <v>1</v>
      </c>
      <c r="CH11" s="1381">
        <v>1</v>
      </c>
      <c r="CI11" s="1381">
        <v>0</v>
      </c>
      <c r="CJ11" s="1381">
        <v>1</v>
      </c>
      <c r="CK11" s="1381">
        <v>1</v>
      </c>
      <c r="CL11" s="1381">
        <v>1</v>
      </c>
      <c r="CM11" s="1381">
        <v>1</v>
      </c>
      <c r="CN11" s="1381">
        <v>1</v>
      </c>
      <c r="CO11" s="1381">
        <v>1</v>
      </c>
      <c r="CP11" s="1381">
        <v>1</v>
      </c>
      <c r="CQ11" s="1381">
        <v>1</v>
      </c>
      <c r="CR11" s="1381">
        <f>SUM(H11:CQ11)</f>
        <v>85</v>
      </c>
    </row>
    <row r="12" spans="2:96" s="1381" customFormat="1" x14ac:dyDescent="0.25">
      <c r="B12" s="1384"/>
      <c r="C12" s="1384"/>
      <c r="D12" s="1387"/>
      <c r="E12" s="1387"/>
      <c r="F12" s="1387"/>
      <c r="G12" s="1384" t="s">
        <v>1258</v>
      </c>
      <c r="H12" s="1384" t="s">
        <v>1259</v>
      </c>
      <c r="I12" s="1384" t="s">
        <v>1259</v>
      </c>
      <c r="J12" s="1384" t="s">
        <v>1259</v>
      </c>
      <c r="K12" s="1384" t="s">
        <v>1259</v>
      </c>
      <c r="L12" s="1384" t="s">
        <v>1259</v>
      </c>
      <c r="M12" s="1384" t="s">
        <v>1259</v>
      </c>
      <c r="N12" s="1384" t="s">
        <v>1259</v>
      </c>
      <c r="O12" s="1384" t="s">
        <v>1259</v>
      </c>
      <c r="P12" s="1384" t="s">
        <v>1259</v>
      </c>
      <c r="Q12" s="1384" t="s">
        <v>1259</v>
      </c>
      <c r="R12" s="1384" t="s">
        <v>1259</v>
      </c>
      <c r="S12" s="1384" t="s">
        <v>1259</v>
      </c>
      <c r="T12" s="1384" t="s">
        <v>1259</v>
      </c>
      <c r="U12" s="1384" t="s">
        <v>1259</v>
      </c>
      <c r="V12" s="1384" t="s">
        <v>1259</v>
      </c>
      <c r="W12" s="1384" t="s">
        <v>1259</v>
      </c>
      <c r="X12" s="1384" t="s">
        <v>1259</v>
      </c>
      <c r="Y12" s="1384" t="s">
        <v>1259</v>
      </c>
      <c r="Z12" s="1384" t="s">
        <v>1259</v>
      </c>
      <c r="AA12" s="1384" t="s">
        <v>1259</v>
      </c>
      <c r="AB12" s="1384" t="s">
        <v>1259</v>
      </c>
      <c r="AC12" s="1384" t="s">
        <v>1259</v>
      </c>
      <c r="AD12" s="1384" t="s">
        <v>1259</v>
      </c>
      <c r="AE12" s="1384" t="s">
        <v>1259</v>
      </c>
      <c r="AF12" s="1384" t="s">
        <v>1259</v>
      </c>
      <c r="AG12" s="1384" t="s">
        <v>1259</v>
      </c>
      <c r="AH12" s="1384" t="s">
        <v>1259</v>
      </c>
      <c r="AI12" s="1384" t="s">
        <v>1259</v>
      </c>
      <c r="AJ12" s="1384" t="s">
        <v>1259</v>
      </c>
      <c r="AK12" s="1384" t="s">
        <v>1259</v>
      </c>
      <c r="AL12" s="1384" t="s">
        <v>1259</v>
      </c>
      <c r="AM12" s="1384" t="s">
        <v>1259</v>
      </c>
      <c r="AN12" s="1384" t="s">
        <v>1259</v>
      </c>
      <c r="AO12" s="1384" t="s">
        <v>1259</v>
      </c>
      <c r="AP12" s="1384" t="s">
        <v>1259</v>
      </c>
      <c r="AQ12" s="1384" t="s">
        <v>1259</v>
      </c>
      <c r="AR12" s="1384" t="s">
        <v>1259</v>
      </c>
      <c r="AS12" s="1384" t="s">
        <v>1259</v>
      </c>
      <c r="AT12" s="1384" t="s">
        <v>1259</v>
      </c>
      <c r="AU12" s="1384" t="s">
        <v>1259</v>
      </c>
      <c r="AV12" s="1384" t="s">
        <v>1259</v>
      </c>
      <c r="AW12" s="1384" t="s">
        <v>1259</v>
      </c>
      <c r="AX12" s="1384" t="s">
        <v>1259</v>
      </c>
      <c r="AY12" s="1384" t="s">
        <v>1259</v>
      </c>
      <c r="AZ12" s="1384" t="s">
        <v>1259</v>
      </c>
      <c r="BA12" s="1384" t="s">
        <v>1259</v>
      </c>
      <c r="BB12" s="1384" t="s">
        <v>1259</v>
      </c>
      <c r="BC12" s="1384" t="s">
        <v>1259</v>
      </c>
      <c r="BD12" s="1384" t="s">
        <v>1259</v>
      </c>
      <c r="BE12" s="1384" t="s">
        <v>1259</v>
      </c>
      <c r="BF12" s="1384" t="s">
        <v>1259</v>
      </c>
      <c r="BG12" s="1384" t="s">
        <v>1259</v>
      </c>
      <c r="BH12" s="1384" t="s">
        <v>1259</v>
      </c>
      <c r="BI12" s="1384" t="s">
        <v>1259</v>
      </c>
      <c r="BJ12" s="1384" t="s">
        <v>1259</v>
      </c>
      <c r="BK12" s="1384" t="s">
        <v>1259</v>
      </c>
      <c r="BL12" s="1384" t="s">
        <v>1259</v>
      </c>
      <c r="BM12" s="1384" t="s">
        <v>1259</v>
      </c>
      <c r="BN12" s="1384" t="s">
        <v>1259</v>
      </c>
      <c r="BO12" s="1384" t="s">
        <v>1259</v>
      </c>
      <c r="BP12" s="1384" t="s">
        <v>1259</v>
      </c>
      <c r="BQ12" s="1384" t="s">
        <v>1259</v>
      </c>
      <c r="BR12" s="1384" t="s">
        <v>1259</v>
      </c>
      <c r="BS12" s="1384" t="s">
        <v>1259</v>
      </c>
      <c r="BT12" s="1384" t="s">
        <v>1259</v>
      </c>
      <c r="BU12" s="1384" t="s">
        <v>1259</v>
      </c>
      <c r="BV12" s="1384" t="s">
        <v>1259</v>
      </c>
      <c r="BW12" s="1384" t="s">
        <v>1259</v>
      </c>
      <c r="BX12" s="1384" t="s">
        <v>1259</v>
      </c>
      <c r="BY12" s="1384" t="s">
        <v>1259</v>
      </c>
      <c r="BZ12" s="1384" t="s">
        <v>1260</v>
      </c>
      <c r="CA12" s="1384" t="s">
        <v>1259</v>
      </c>
      <c r="CB12" s="1384" t="s">
        <v>1259</v>
      </c>
      <c r="CC12" s="1384" t="s">
        <v>1259</v>
      </c>
      <c r="CD12" s="1384" t="s">
        <v>1260</v>
      </c>
      <c r="CE12" s="1384" t="s">
        <v>1259</v>
      </c>
      <c r="CF12" s="1384" t="s">
        <v>1259</v>
      </c>
      <c r="CG12" s="1384" t="s">
        <v>1259</v>
      </c>
      <c r="CH12" s="1384" t="s">
        <v>1259</v>
      </c>
      <c r="CI12" s="1384" t="s">
        <v>1260</v>
      </c>
      <c r="CJ12" s="1384" t="s">
        <v>1259</v>
      </c>
      <c r="CK12" s="1384" t="s">
        <v>1259</v>
      </c>
      <c r="CL12" s="1384" t="s">
        <v>1259</v>
      </c>
      <c r="CM12" s="1384" t="s">
        <v>1259</v>
      </c>
      <c r="CN12" s="1384" t="s">
        <v>1259</v>
      </c>
      <c r="CO12" s="1384" t="s">
        <v>1259</v>
      </c>
      <c r="CP12" s="1384" t="s">
        <v>1259</v>
      </c>
      <c r="CQ12" s="1384" t="s">
        <v>1259</v>
      </c>
      <c r="CR12" s="1471">
        <f>COUNTIFS(H12:CQ12,"Member")</f>
        <v>85</v>
      </c>
    </row>
    <row r="13" spans="2:96" s="1381" customFormat="1" x14ac:dyDescent="0.25">
      <c r="C13" s="1384"/>
      <c r="D13" s="1387"/>
      <c r="E13" s="1456"/>
      <c r="F13" s="1456"/>
      <c r="G13" s="1384" t="s">
        <v>1261</v>
      </c>
      <c r="H13" s="1457"/>
      <c r="AQ13" s="1458"/>
      <c r="AW13" s="1381" t="s">
        <v>141</v>
      </c>
      <c r="BC13" s="1458"/>
      <c r="BD13" s="1458"/>
      <c r="BE13" s="1458"/>
      <c r="BF13" s="1458"/>
      <c r="BO13" s="1381" t="s">
        <v>141</v>
      </c>
      <c r="BR13" s="1381" t="s">
        <v>141</v>
      </c>
      <c r="BU13" s="1381" t="s">
        <v>141</v>
      </c>
      <c r="BV13" s="1381" t="s">
        <v>141</v>
      </c>
      <c r="BW13" s="1458"/>
      <c r="BZ13" s="1381" t="s">
        <v>141</v>
      </c>
      <c r="CF13" s="1458" t="s">
        <v>141</v>
      </c>
    </row>
    <row r="14" spans="2:96" s="1381" customFormat="1" x14ac:dyDescent="0.25">
      <c r="B14" s="1384"/>
      <c r="C14" s="1384"/>
      <c r="D14" s="1387"/>
      <c r="E14" s="1387"/>
      <c r="F14" s="1387"/>
      <c r="G14" s="1384" t="s">
        <v>1262</v>
      </c>
      <c r="H14" s="1384"/>
      <c r="I14" s="1384"/>
      <c r="J14" s="1384"/>
      <c r="K14" s="1384"/>
      <c r="L14" s="1384"/>
      <c r="M14" s="1384"/>
      <c r="N14" s="1384"/>
      <c r="O14" s="1384"/>
      <c r="P14" s="1384"/>
      <c r="Q14" s="1384"/>
      <c r="R14" s="1384"/>
      <c r="S14" s="1384"/>
      <c r="T14" s="1384"/>
      <c r="U14" s="1384"/>
      <c r="V14" s="1384"/>
      <c r="W14" s="1384"/>
      <c r="X14" s="1384"/>
      <c r="Y14" s="1384"/>
      <c r="Z14" s="1384"/>
      <c r="AA14" s="1384"/>
      <c r="AB14" s="1480" t="s">
        <v>1263</v>
      </c>
      <c r="AC14" s="1384"/>
      <c r="AD14" s="1384"/>
      <c r="AE14" s="1384"/>
      <c r="AF14" s="1384"/>
      <c r="AG14" s="1384"/>
      <c r="AH14" s="1384"/>
      <c r="AI14" s="1488" t="s">
        <v>1264</v>
      </c>
      <c r="AJ14" s="1480" t="s">
        <v>1265</v>
      </c>
      <c r="AK14" s="1384"/>
      <c r="AL14" s="1384"/>
      <c r="AM14" s="1384"/>
      <c r="AN14" s="1384"/>
      <c r="AO14" s="1384"/>
      <c r="AP14" s="1384"/>
      <c r="AQ14" s="1384"/>
      <c r="AR14" s="1384"/>
      <c r="AS14" s="1384"/>
      <c r="AT14" s="1384"/>
      <c r="AU14" s="1384"/>
      <c r="AV14" s="1384"/>
      <c r="AW14" s="1384"/>
      <c r="AX14" s="1384"/>
      <c r="AY14" s="1384"/>
      <c r="AZ14" s="1384"/>
      <c r="BA14" s="1384"/>
      <c r="BB14" s="1384"/>
      <c r="BC14" s="1480" t="s">
        <v>1266</v>
      </c>
      <c r="BD14" s="1480" t="s">
        <v>1267</v>
      </c>
      <c r="BE14" s="1480" t="s">
        <v>1268</v>
      </c>
      <c r="BF14" s="1384"/>
      <c r="BG14" s="1384"/>
      <c r="BH14" s="1480" t="s">
        <v>1266</v>
      </c>
      <c r="BI14" s="1480" t="s">
        <v>1269</v>
      </c>
      <c r="BJ14" s="1384"/>
      <c r="BK14" s="1384"/>
      <c r="BL14" s="1384"/>
      <c r="BM14" s="1480" t="s">
        <v>1270</v>
      </c>
      <c r="BN14" s="1480" t="s">
        <v>1271</v>
      </c>
      <c r="BO14" s="1489">
        <v>43466</v>
      </c>
      <c r="BP14" s="1480" t="s">
        <v>1263</v>
      </c>
      <c r="BQ14" s="1480" t="s">
        <v>1272</v>
      </c>
      <c r="BR14" s="1480" t="s">
        <v>1273</v>
      </c>
      <c r="BS14" s="1480" t="s">
        <v>1274</v>
      </c>
      <c r="BT14" s="1384"/>
      <c r="BU14" s="1480" t="s">
        <v>1275</v>
      </c>
      <c r="BV14" s="1480" t="s">
        <v>1276</v>
      </c>
      <c r="BW14" s="1384"/>
      <c r="BX14" s="1480" t="s">
        <v>1277</v>
      </c>
      <c r="BY14" s="1384"/>
      <c r="BZ14" s="1384"/>
      <c r="CA14" s="1384"/>
      <c r="CB14" s="1384"/>
      <c r="CC14" s="1480" t="s">
        <v>1268</v>
      </c>
      <c r="CD14" s="1384"/>
      <c r="CE14" s="1384"/>
      <c r="CF14" s="1384"/>
      <c r="CG14" s="1384"/>
      <c r="CH14" s="1384"/>
      <c r="CI14" s="1384"/>
      <c r="CJ14" s="1384"/>
      <c r="CK14" s="1384"/>
      <c r="CL14" s="1384"/>
      <c r="CM14" s="1384"/>
      <c r="CN14" s="1384"/>
      <c r="CO14" s="1384"/>
      <c r="CP14" s="1384"/>
      <c r="CQ14" s="1384"/>
      <c r="CR14" s="1384"/>
    </row>
    <row r="15" spans="2:96" s="1381" customFormat="1" ht="26.4" x14ac:dyDescent="0.25">
      <c r="B15" s="1384"/>
      <c r="C15" s="1384"/>
      <c r="D15" s="1387"/>
      <c r="E15" s="1387"/>
      <c r="F15" s="1387"/>
      <c r="G15" s="1386" t="s">
        <v>1278</v>
      </c>
      <c r="H15" s="1384">
        <v>1</v>
      </c>
      <c r="I15" s="1384">
        <v>0</v>
      </c>
      <c r="J15" s="1384">
        <v>0</v>
      </c>
      <c r="K15" s="1384">
        <v>0</v>
      </c>
      <c r="L15" s="1384">
        <v>0</v>
      </c>
      <c r="M15" s="1384">
        <v>0</v>
      </c>
      <c r="N15" s="1384">
        <v>0</v>
      </c>
      <c r="O15" s="1384">
        <v>0</v>
      </c>
      <c r="P15" s="1384">
        <v>0</v>
      </c>
      <c r="Q15" s="1384">
        <v>0</v>
      </c>
      <c r="R15" s="1384">
        <v>0</v>
      </c>
      <c r="S15" s="1384">
        <v>0</v>
      </c>
      <c r="T15" s="1384">
        <v>0</v>
      </c>
      <c r="U15" s="1384">
        <v>0</v>
      </c>
      <c r="V15" s="1384">
        <v>0</v>
      </c>
      <c r="W15" s="1384">
        <v>0</v>
      </c>
      <c r="X15" s="1384">
        <v>0</v>
      </c>
      <c r="Y15" s="1384">
        <v>0</v>
      </c>
      <c r="Z15" s="1384">
        <v>0</v>
      </c>
      <c r="AA15" s="1384">
        <v>0</v>
      </c>
      <c r="AB15" s="1480">
        <v>0</v>
      </c>
      <c r="AC15" s="1384">
        <v>0</v>
      </c>
      <c r="AD15" s="1384">
        <v>0</v>
      </c>
      <c r="AE15" s="1384">
        <v>0</v>
      </c>
      <c r="AF15" s="1384">
        <v>0</v>
      </c>
      <c r="AG15" s="1384">
        <v>0</v>
      </c>
      <c r="AH15" s="1384">
        <v>0</v>
      </c>
      <c r="AI15" s="1488">
        <v>0</v>
      </c>
      <c r="AJ15" s="1480">
        <v>0</v>
      </c>
      <c r="AK15" s="1384">
        <v>0</v>
      </c>
      <c r="AL15" s="1384">
        <v>0</v>
      </c>
      <c r="AM15" s="1384">
        <v>0</v>
      </c>
      <c r="AN15" s="1384">
        <v>0</v>
      </c>
      <c r="AO15" s="1384">
        <v>0</v>
      </c>
      <c r="AP15" s="1384">
        <v>0</v>
      </c>
      <c r="AQ15" s="1384">
        <v>1</v>
      </c>
      <c r="AR15" s="1384">
        <v>0</v>
      </c>
      <c r="AS15" s="1384">
        <v>0</v>
      </c>
      <c r="AT15" s="1384">
        <v>0</v>
      </c>
      <c r="AU15" s="1384">
        <v>0</v>
      </c>
      <c r="AV15" s="1384">
        <v>0</v>
      </c>
      <c r="AW15" s="1384">
        <v>1</v>
      </c>
      <c r="AX15" s="1384">
        <v>0</v>
      </c>
      <c r="AY15" s="1384">
        <v>0</v>
      </c>
      <c r="AZ15" s="1384">
        <v>0</v>
      </c>
      <c r="BA15" s="1384">
        <v>0</v>
      </c>
      <c r="BB15" s="1384">
        <v>1</v>
      </c>
      <c r="BC15" s="1480">
        <v>1</v>
      </c>
      <c r="BD15" s="1480">
        <v>0</v>
      </c>
      <c r="BE15" s="1480">
        <v>0</v>
      </c>
      <c r="BF15" s="1384">
        <v>0</v>
      </c>
      <c r="BG15" s="1384">
        <v>0</v>
      </c>
      <c r="BH15" s="1480">
        <v>0</v>
      </c>
      <c r="BI15" s="1480">
        <v>0</v>
      </c>
      <c r="BJ15" s="1384">
        <v>0</v>
      </c>
      <c r="BK15" s="1384">
        <v>0</v>
      </c>
      <c r="BL15" s="1384">
        <v>0</v>
      </c>
      <c r="BM15" s="1480">
        <v>1</v>
      </c>
      <c r="BN15" s="1480">
        <v>0</v>
      </c>
      <c r="BO15" s="1384">
        <v>1</v>
      </c>
      <c r="BP15" s="1480">
        <v>0</v>
      </c>
      <c r="BQ15" s="1480">
        <v>0</v>
      </c>
      <c r="BR15" s="1480">
        <v>1</v>
      </c>
      <c r="BS15" s="1480">
        <v>0</v>
      </c>
      <c r="BT15" s="1384">
        <v>0</v>
      </c>
      <c r="BU15" s="1480">
        <v>1</v>
      </c>
      <c r="BV15" s="1480">
        <v>1</v>
      </c>
      <c r="BW15" s="1384">
        <v>1</v>
      </c>
      <c r="BX15" s="1480">
        <v>0</v>
      </c>
      <c r="BY15" s="1384">
        <v>0</v>
      </c>
      <c r="BZ15" s="1384">
        <v>1</v>
      </c>
      <c r="CA15" s="1384">
        <v>0</v>
      </c>
      <c r="CB15" s="1384">
        <v>0</v>
      </c>
      <c r="CC15" s="1480">
        <v>0</v>
      </c>
      <c r="CD15" s="1384">
        <v>0</v>
      </c>
      <c r="CE15" s="1384">
        <v>0</v>
      </c>
      <c r="CF15" s="1384">
        <v>1</v>
      </c>
      <c r="CG15" s="1384">
        <v>0</v>
      </c>
      <c r="CH15" s="1384">
        <v>0</v>
      </c>
      <c r="CI15" s="1384">
        <v>0</v>
      </c>
      <c r="CJ15" s="1384"/>
      <c r="CK15" s="1384"/>
      <c r="CL15" s="1384"/>
      <c r="CM15" s="1384"/>
      <c r="CN15" s="1384"/>
      <c r="CO15" s="1384"/>
      <c r="CP15" s="1384"/>
      <c r="CQ15" s="1384"/>
      <c r="CR15" s="1384"/>
    </row>
    <row r="16" spans="2:96" s="1381" customFormat="1" x14ac:dyDescent="0.25">
      <c r="B16" s="1384"/>
      <c r="C16" s="1384"/>
      <c r="D16" s="1387"/>
      <c r="E16" s="1387"/>
      <c r="F16" s="1387"/>
      <c r="G16" s="1386"/>
      <c r="H16" s="1535">
        <f>IFERROR(IF(H15=1,H4,"")/SUMIFS($H$4:$CI$4,$H$15:$CI$15,1),"")</f>
        <v>0.5666774670367859</v>
      </c>
      <c r="I16" s="1535" t="str">
        <f t="shared" ref="I16:BT16" si="21">IFERROR(IF(I15=1,I4,"")/SUMIFS($H$4:$CI$4,$H$15:$CI$15,1),"")</f>
        <v/>
      </c>
      <c r="J16" s="1535" t="str">
        <f t="shared" si="21"/>
        <v/>
      </c>
      <c r="K16" s="1535" t="str">
        <f t="shared" si="21"/>
        <v/>
      </c>
      <c r="L16" s="1535" t="str">
        <f t="shared" si="21"/>
        <v/>
      </c>
      <c r="M16" s="1535" t="str">
        <f t="shared" si="21"/>
        <v/>
      </c>
      <c r="N16" s="1535" t="str">
        <f t="shared" si="21"/>
        <v/>
      </c>
      <c r="O16" s="1535" t="str">
        <f t="shared" si="21"/>
        <v/>
      </c>
      <c r="P16" s="1535" t="str">
        <f t="shared" si="21"/>
        <v/>
      </c>
      <c r="Q16" s="1535" t="str">
        <f t="shared" si="21"/>
        <v/>
      </c>
      <c r="R16" s="1535" t="str">
        <f t="shared" si="21"/>
        <v/>
      </c>
      <c r="S16" s="1535" t="str">
        <f t="shared" si="21"/>
        <v/>
      </c>
      <c r="T16" s="1535" t="str">
        <f t="shared" si="21"/>
        <v/>
      </c>
      <c r="U16" s="1535" t="str">
        <f t="shared" si="21"/>
        <v/>
      </c>
      <c r="V16" s="1535" t="str">
        <f t="shared" si="21"/>
        <v/>
      </c>
      <c r="W16" s="1535" t="str">
        <f t="shared" si="21"/>
        <v/>
      </c>
      <c r="X16" s="1535" t="str">
        <f t="shared" si="21"/>
        <v/>
      </c>
      <c r="Y16" s="1535" t="str">
        <f t="shared" si="21"/>
        <v/>
      </c>
      <c r="Z16" s="1535" t="str">
        <f t="shared" si="21"/>
        <v/>
      </c>
      <c r="AA16" s="1535" t="str">
        <f t="shared" si="21"/>
        <v/>
      </c>
      <c r="AB16" s="1535" t="str">
        <f t="shared" si="21"/>
        <v/>
      </c>
      <c r="AC16" s="1535" t="str">
        <f t="shared" si="21"/>
        <v/>
      </c>
      <c r="AD16" s="1535" t="str">
        <f t="shared" si="21"/>
        <v/>
      </c>
      <c r="AE16" s="1535" t="str">
        <f t="shared" si="21"/>
        <v/>
      </c>
      <c r="AF16" s="1535" t="str">
        <f t="shared" si="21"/>
        <v/>
      </c>
      <c r="AG16" s="1535" t="str">
        <f t="shared" si="21"/>
        <v/>
      </c>
      <c r="AH16" s="1535" t="str">
        <f t="shared" si="21"/>
        <v/>
      </c>
      <c r="AI16" s="1535" t="str">
        <f t="shared" si="21"/>
        <v/>
      </c>
      <c r="AJ16" s="1535" t="str">
        <f t="shared" si="21"/>
        <v/>
      </c>
      <c r="AK16" s="1535" t="str">
        <f t="shared" si="21"/>
        <v/>
      </c>
      <c r="AL16" s="1535" t="str">
        <f t="shared" si="21"/>
        <v/>
      </c>
      <c r="AM16" s="1535" t="str">
        <f t="shared" si="21"/>
        <v/>
      </c>
      <c r="AN16" s="1535" t="str">
        <f t="shared" si="21"/>
        <v/>
      </c>
      <c r="AO16" s="1535" t="str">
        <f t="shared" si="21"/>
        <v/>
      </c>
      <c r="AP16" s="1535" t="str">
        <f t="shared" si="21"/>
        <v/>
      </c>
      <c r="AQ16" s="1535">
        <f t="shared" si="21"/>
        <v>9.6957116831222698E-2</v>
      </c>
      <c r="AR16" s="1535" t="str">
        <f t="shared" si="21"/>
        <v/>
      </c>
      <c r="AS16" s="1535" t="str">
        <f t="shared" si="21"/>
        <v/>
      </c>
      <c r="AT16" s="1535" t="str">
        <f t="shared" si="21"/>
        <v/>
      </c>
      <c r="AU16" s="1535" t="str">
        <f t="shared" si="21"/>
        <v/>
      </c>
      <c r="AV16" s="1535" t="str">
        <f t="shared" si="21"/>
        <v/>
      </c>
      <c r="AW16" s="1535">
        <f t="shared" si="21"/>
        <v>6.9656830350692867E-2</v>
      </c>
      <c r="AX16" s="1535" t="str">
        <f t="shared" si="21"/>
        <v/>
      </c>
      <c r="AY16" s="1535" t="str">
        <f t="shared" si="21"/>
        <v/>
      </c>
      <c r="AZ16" s="1535" t="str">
        <f t="shared" si="21"/>
        <v/>
      </c>
      <c r="BA16" s="1535" t="str">
        <f t="shared" si="21"/>
        <v/>
      </c>
      <c r="BB16" s="1535">
        <f t="shared" si="21"/>
        <v>1.1867868442942842E-2</v>
      </c>
      <c r="BC16" s="1535">
        <f t="shared" si="21"/>
        <v>7.751046624257403E-2</v>
      </c>
      <c r="BD16" s="1535" t="str">
        <f t="shared" si="21"/>
        <v/>
      </c>
      <c r="BE16" s="1535" t="str">
        <f t="shared" si="21"/>
        <v/>
      </c>
      <c r="BF16" s="1535" t="str">
        <f t="shared" si="21"/>
        <v/>
      </c>
      <c r="BG16" s="1535" t="str">
        <f t="shared" si="21"/>
        <v/>
      </c>
      <c r="BH16" s="1535" t="str">
        <f t="shared" si="21"/>
        <v/>
      </c>
      <c r="BI16" s="1535" t="str">
        <f t="shared" si="21"/>
        <v/>
      </c>
      <c r="BJ16" s="1535" t="str">
        <f t="shared" si="21"/>
        <v/>
      </c>
      <c r="BK16" s="1535" t="str">
        <f t="shared" si="21"/>
        <v/>
      </c>
      <c r="BL16" s="1535" t="str">
        <f t="shared" si="21"/>
        <v/>
      </c>
      <c r="BM16" s="1535">
        <f t="shared" si="21"/>
        <v>1.966721751403977E-2</v>
      </c>
      <c r="BN16" s="1535" t="str">
        <f t="shared" si="21"/>
        <v/>
      </c>
      <c r="BO16" s="1535">
        <f t="shared" si="21"/>
        <v>2.6982687206177927E-2</v>
      </c>
      <c r="BP16" s="1535" t="str">
        <f t="shared" si="21"/>
        <v/>
      </c>
      <c r="BQ16" s="1535" t="str">
        <f t="shared" si="21"/>
        <v/>
      </c>
      <c r="BR16" s="1535">
        <f t="shared" si="21"/>
        <v>1.8607983325824369E-2</v>
      </c>
      <c r="BS16" s="1535" t="str">
        <f t="shared" si="21"/>
        <v/>
      </c>
      <c r="BT16" s="1535" t="str">
        <f t="shared" si="21"/>
        <v/>
      </c>
      <c r="BU16" s="1535">
        <f t="shared" ref="BU16:CI16" si="22">IFERROR(IF(BU15=1,BU4,"")/SUMIFS($H$4:$CI$4,$H$15:$CI$15,1),"")</f>
        <v>2.7577277503114013E-2</v>
      </c>
      <c r="BV16" s="1535">
        <f t="shared" si="22"/>
        <v>1.5094728364992096E-2</v>
      </c>
      <c r="BW16" s="1535">
        <f t="shared" si="22"/>
        <v>1.5149442641058105E-2</v>
      </c>
      <c r="BX16" s="1535" t="str">
        <f t="shared" si="22"/>
        <v/>
      </c>
      <c r="BY16" s="1535" t="str">
        <f t="shared" si="22"/>
        <v/>
      </c>
      <c r="BZ16" s="1535">
        <f t="shared" si="22"/>
        <v>2.5601579190792954E-2</v>
      </c>
      <c r="CA16" s="1535" t="str">
        <f t="shared" si="22"/>
        <v/>
      </c>
      <c r="CB16" s="1535" t="str">
        <f t="shared" si="22"/>
        <v/>
      </c>
      <c r="CC16" s="1535" t="str">
        <f t="shared" si="22"/>
        <v/>
      </c>
      <c r="CD16" s="1535" t="str">
        <f t="shared" si="22"/>
        <v/>
      </c>
      <c r="CE16" s="1535" t="str">
        <f t="shared" si="22"/>
        <v/>
      </c>
      <c r="CF16" s="1535">
        <f t="shared" si="22"/>
        <v>2.8649335349782382E-2</v>
      </c>
      <c r="CG16" s="1535" t="str">
        <f t="shared" si="22"/>
        <v/>
      </c>
      <c r="CH16" s="1535" t="str">
        <f t="shared" si="22"/>
        <v/>
      </c>
      <c r="CI16" s="1535" t="str">
        <f t="shared" si="22"/>
        <v/>
      </c>
      <c r="CJ16" s="1384"/>
      <c r="CK16" s="1384"/>
      <c r="CL16" s="1384"/>
      <c r="CM16" s="1384"/>
      <c r="CN16" s="1384"/>
      <c r="CO16" s="1384"/>
      <c r="CP16" s="1384"/>
      <c r="CQ16" s="1384"/>
      <c r="CR16" s="1384"/>
    </row>
    <row r="17" spans="1:107" s="1381" customFormat="1" ht="26.4" x14ac:dyDescent="0.25">
      <c r="B17" s="1384"/>
      <c r="C17" s="1384"/>
      <c r="D17" s="1387"/>
      <c r="E17" s="1387"/>
      <c r="F17" s="1387"/>
      <c r="G17" s="1386" t="s">
        <v>683</v>
      </c>
      <c r="H17" s="1384">
        <v>1</v>
      </c>
      <c r="I17" s="1384">
        <v>0</v>
      </c>
      <c r="J17" s="1384">
        <v>0</v>
      </c>
      <c r="K17" s="1384">
        <v>0</v>
      </c>
      <c r="L17" s="1384">
        <v>0</v>
      </c>
      <c r="M17" s="1384">
        <v>0</v>
      </c>
      <c r="N17" s="1384">
        <v>0</v>
      </c>
      <c r="O17" s="1384">
        <v>0</v>
      </c>
      <c r="P17" s="1384">
        <v>0</v>
      </c>
      <c r="Q17" s="1384">
        <v>0</v>
      </c>
      <c r="R17" s="1384">
        <v>0</v>
      </c>
      <c r="S17" s="1384">
        <v>0</v>
      </c>
      <c r="T17" s="1384">
        <v>0</v>
      </c>
      <c r="U17" s="1384">
        <v>0</v>
      </c>
      <c r="V17" s="1384">
        <v>0</v>
      </c>
      <c r="W17" s="1384">
        <v>0</v>
      </c>
      <c r="X17" s="1384">
        <v>0</v>
      </c>
      <c r="Y17" s="1384">
        <v>0</v>
      </c>
      <c r="Z17" s="1384">
        <v>0</v>
      </c>
      <c r="AA17" s="1384">
        <v>0</v>
      </c>
      <c r="AB17" s="1480">
        <v>0</v>
      </c>
      <c r="AC17" s="1384">
        <v>0</v>
      </c>
      <c r="AD17" s="1384">
        <v>0</v>
      </c>
      <c r="AE17" s="1384">
        <v>0</v>
      </c>
      <c r="AF17" s="1384">
        <v>0</v>
      </c>
      <c r="AG17" s="1384">
        <v>0</v>
      </c>
      <c r="AH17" s="1384">
        <v>0</v>
      </c>
      <c r="AI17" s="1488">
        <v>0</v>
      </c>
      <c r="AJ17" s="1480">
        <v>0</v>
      </c>
      <c r="AK17" s="1384">
        <v>0</v>
      </c>
      <c r="AL17" s="1384">
        <v>0</v>
      </c>
      <c r="AM17" s="1384">
        <v>0</v>
      </c>
      <c r="AN17" s="1384">
        <v>0</v>
      </c>
      <c r="AO17" s="1384">
        <v>0</v>
      </c>
      <c r="AP17" s="1384">
        <v>0</v>
      </c>
      <c r="AQ17" s="1384">
        <v>1</v>
      </c>
      <c r="AR17" s="1384">
        <v>0</v>
      </c>
      <c r="AS17" s="1384">
        <v>0</v>
      </c>
      <c r="AT17" s="1384">
        <v>0</v>
      </c>
      <c r="AU17" s="1384">
        <v>0</v>
      </c>
      <c r="AV17" s="1384">
        <v>0</v>
      </c>
      <c r="AW17" s="1384">
        <v>1</v>
      </c>
      <c r="AX17" s="1384">
        <v>0</v>
      </c>
      <c r="AY17" s="1384">
        <v>0</v>
      </c>
      <c r="AZ17" s="1384">
        <v>0</v>
      </c>
      <c r="BA17" s="1384">
        <v>0</v>
      </c>
      <c r="BB17" s="1384">
        <v>0</v>
      </c>
      <c r="BC17" s="1480">
        <v>1</v>
      </c>
      <c r="BD17" s="1480">
        <v>0</v>
      </c>
      <c r="BE17" s="1480">
        <v>0</v>
      </c>
      <c r="BF17" s="1384">
        <v>0</v>
      </c>
      <c r="BG17" s="1384">
        <v>0</v>
      </c>
      <c r="BH17" s="1480">
        <v>0</v>
      </c>
      <c r="BI17" s="1480">
        <v>0</v>
      </c>
      <c r="BJ17" s="1384">
        <v>0</v>
      </c>
      <c r="BK17" s="1384">
        <v>0</v>
      </c>
      <c r="BL17" s="1384">
        <v>0</v>
      </c>
      <c r="BM17" s="1480">
        <v>1</v>
      </c>
      <c r="BN17" s="1480">
        <v>0</v>
      </c>
      <c r="BO17" s="1384">
        <v>1</v>
      </c>
      <c r="BP17" s="1480">
        <v>0</v>
      </c>
      <c r="BQ17" s="1480">
        <v>0</v>
      </c>
      <c r="BR17" s="1480">
        <v>1</v>
      </c>
      <c r="BS17" s="1480">
        <v>0</v>
      </c>
      <c r="BT17" s="1384">
        <v>0</v>
      </c>
      <c r="BU17" s="1480">
        <v>1</v>
      </c>
      <c r="BV17" s="1480">
        <v>1</v>
      </c>
      <c r="BW17" s="1384">
        <v>0</v>
      </c>
      <c r="BX17" s="1480">
        <v>0</v>
      </c>
      <c r="BY17" s="1384">
        <v>0</v>
      </c>
      <c r="BZ17" s="1384">
        <v>1</v>
      </c>
      <c r="CA17" s="1384">
        <v>0</v>
      </c>
      <c r="CB17" s="1384">
        <v>0</v>
      </c>
      <c r="CC17" s="1480">
        <v>0</v>
      </c>
      <c r="CD17" s="1384">
        <v>0</v>
      </c>
      <c r="CE17" s="1384">
        <v>0</v>
      </c>
      <c r="CF17" s="1384">
        <v>1</v>
      </c>
      <c r="CG17" s="1384">
        <v>0</v>
      </c>
      <c r="CH17" s="1384">
        <v>0</v>
      </c>
      <c r="CI17" s="1384">
        <v>0</v>
      </c>
      <c r="CJ17" s="1384"/>
      <c r="CK17" s="1384"/>
      <c r="CL17" s="1384"/>
      <c r="CM17" s="1384"/>
      <c r="CN17" s="1384"/>
      <c r="CO17" s="1384"/>
      <c r="CP17" s="1384"/>
      <c r="CQ17" s="1384"/>
      <c r="CR17" s="1384"/>
    </row>
    <row r="18" spans="1:107" s="1381" customFormat="1" ht="52.8" x14ac:dyDescent="0.25">
      <c r="B18" s="1384"/>
      <c r="C18" s="1384"/>
      <c r="D18" s="1387"/>
      <c r="E18" s="1387"/>
      <c r="F18" s="1387">
        <f>SUMIFS($H$4:$CI$4,$H$18:$CI$18,1)</f>
        <v>2130383</v>
      </c>
      <c r="G18" s="1386" t="s">
        <v>1279</v>
      </c>
      <c r="H18" s="1384">
        <v>1</v>
      </c>
      <c r="I18" s="1384">
        <v>0</v>
      </c>
      <c r="J18" s="1384">
        <v>0</v>
      </c>
      <c r="K18" s="1384">
        <v>0</v>
      </c>
      <c r="L18" s="1384">
        <v>0</v>
      </c>
      <c r="M18" s="1384">
        <v>0</v>
      </c>
      <c r="N18" s="1384">
        <v>0</v>
      </c>
      <c r="O18" s="1384">
        <v>0</v>
      </c>
      <c r="P18" s="1384">
        <v>0</v>
      </c>
      <c r="Q18" s="1384">
        <v>0</v>
      </c>
      <c r="R18" s="1384">
        <v>0</v>
      </c>
      <c r="S18" s="1384">
        <v>0</v>
      </c>
      <c r="T18" s="1384">
        <v>0</v>
      </c>
      <c r="U18" s="1384">
        <v>0</v>
      </c>
      <c r="V18" s="1384">
        <v>0</v>
      </c>
      <c r="W18" s="1384">
        <v>0</v>
      </c>
      <c r="X18" s="1384">
        <v>0</v>
      </c>
      <c r="Y18" s="1384">
        <v>0</v>
      </c>
      <c r="Z18" s="1384">
        <v>0</v>
      </c>
      <c r="AA18" s="1384">
        <v>0</v>
      </c>
      <c r="AB18" s="1480">
        <v>0</v>
      </c>
      <c r="AC18" s="1384">
        <v>0</v>
      </c>
      <c r="AD18" s="1384">
        <v>0</v>
      </c>
      <c r="AE18" s="1384">
        <v>0</v>
      </c>
      <c r="AF18" s="1384">
        <v>0</v>
      </c>
      <c r="AG18" s="1384">
        <v>0</v>
      </c>
      <c r="AH18" s="1384">
        <v>0</v>
      </c>
      <c r="AI18" s="1488">
        <v>0</v>
      </c>
      <c r="AJ18" s="1480">
        <v>0</v>
      </c>
      <c r="AK18" s="1384">
        <v>0</v>
      </c>
      <c r="AL18" s="1384">
        <v>0</v>
      </c>
      <c r="AM18" s="1384">
        <v>0</v>
      </c>
      <c r="AN18" s="1384">
        <v>0</v>
      </c>
      <c r="AO18" s="1384">
        <v>0</v>
      </c>
      <c r="AP18" s="1384">
        <v>0</v>
      </c>
      <c r="AQ18" s="1384">
        <v>1</v>
      </c>
      <c r="AR18" s="1384">
        <v>0</v>
      </c>
      <c r="AS18" s="1384">
        <v>0</v>
      </c>
      <c r="AT18" s="1384">
        <v>0</v>
      </c>
      <c r="AU18" s="1384">
        <v>0</v>
      </c>
      <c r="AV18" s="1384">
        <v>0</v>
      </c>
      <c r="AW18" s="1384">
        <v>1</v>
      </c>
      <c r="AX18" s="1384">
        <v>0</v>
      </c>
      <c r="AY18" s="1384">
        <v>0</v>
      </c>
      <c r="AZ18" s="1384">
        <v>0</v>
      </c>
      <c r="BA18" s="1384">
        <v>0</v>
      </c>
      <c r="BB18" s="1384">
        <v>0</v>
      </c>
      <c r="BC18" s="1480">
        <v>1</v>
      </c>
      <c r="BD18" s="1480">
        <v>0</v>
      </c>
      <c r="BE18" s="1480">
        <v>0</v>
      </c>
      <c r="BF18" s="1384">
        <v>0</v>
      </c>
      <c r="BG18" s="1384">
        <v>0</v>
      </c>
      <c r="BH18" s="1480">
        <v>0</v>
      </c>
      <c r="BI18" s="1480">
        <v>0</v>
      </c>
      <c r="BJ18" s="1384">
        <v>0</v>
      </c>
      <c r="BK18" s="1384">
        <v>0</v>
      </c>
      <c r="BL18" s="1384">
        <v>0</v>
      </c>
      <c r="BM18" s="1480">
        <v>0</v>
      </c>
      <c r="BN18" s="1480">
        <v>0</v>
      </c>
      <c r="BO18" s="1384">
        <v>1</v>
      </c>
      <c r="BP18" s="1480">
        <v>0</v>
      </c>
      <c r="BQ18" s="1480">
        <v>0</v>
      </c>
      <c r="BR18" s="1480">
        <v>1</v>
      </c>
      <c r="BS18" s="1480">
        <v>0</v>
      </c>
      <c r="BT18" s="1384">
        <v>0</v>
      </c>
      <c r="BU18" s="1480">
        <v>0</v>
      </c>
      <c r="BV18" s="1480">
        <v>0</v>
      </c>
      <c r="BW18" s="1384">
        <v>0</v>
      </c>
      <c r="BX18" s="1480">
        <v>0</v>
      </c>
      <c r="BY18" s="1384">
        <v>0</v>
      </c>
      <c r="BZ18" s="1384">
        <v>1</v>
      </c>
      <c r="CA18" s="1384">
        <v>0</v>
      </c>
      <c r="CB18" s="1384">
        <v>0</v>
      </c>
      <c r="CC18" s="1480">
        <v>0</v>
      </c>
      <c r="CD18" s="1384">
        <v>0</v>
      </c>
      <c r="CE18" s="1384">
        <v>0</v>
      </c>
      <c r="CF18" s="1384">
        <v>1</v>
      </c>
      <c r="CG18" s="1384">
        <v>0</v>
      </c>
      <c r="CH18" s="1384">
        <v>0</v>
      </c>
      <c r="CI18" s="1384">
        <v>0</v>
      </c>
      <c r="CJ18" s="1384"/>
      <c r="CK18" s="1384"/>
      <c r="CL18" s="1384"/>
      <c r="CM18" s="1384"/>
      <c r="CN18" s="1384"/>
      <c r="CO18" s="1384"/>
      <c r="CP18" s="1384"/>
      <c r="CQ18" s="1384"/>
      <c r="CR18" s="1384"/>
    </row>
    <row r="19" spans="1:107" s="1381" customFormat="1" ht="26.4" x14ac:dyDescent="0.25">
      <c r="B19" s="1384"/>
      <c r="C19" s="1384"/>
      <c r="D19" s="1387"/>
      <c r="E19" s="1387"/>
      <c r="F19" s="1387">
        <f>SUMIFS($H$4:$CI$4,$H$19:$CI$19,1)</f>
        <v>1762907</v>
      </c>
      <c r="G19" s="1386" t="s">
        <v>1280</v>
      </c>
      <c r="H19" s="1384">
        <v>1</v>
      </c>
      <c r="I19" s="1384"/>
      <c r="J19" s="1384"/>
      <c r="K19" s="1384"/>
      <c r="L19" s="1384"/>
      <c r="M19" s="1384"/>
      <c r="N19" s="1384"/>
      <c r="O19" s="1384"/>
      <c r="P19" s="1384"/>
      <c r="Q19" s="1384"/>
      <c r="R19" s="1384"/>
      <c r="S19" s="1384"/>
      <c r="T19" s="1384"/>
      <c r="U19" s="1384"/>
      <c r="V19" s="1384"/>
      <c r="W19" s="1384"/>
      <c r="X19" s="1384"/>
      <c r="Y19" s="1384"/>
      <c r="Z19" s="1384"/>
      <c r="AA19" s="1384"/>
      <c r="AB19" s="1480"/>
      <c r="AC19" s="1384"/>
      <c r="AD19" s="1384"/>
      <c r="AE19" s="1384"/>
      <c r="AF19" s="1384"/>
      <c r="AG19" s="1384"/>
      <c r="AH19" s="1384"/>
      <c r="AI19" s="1488"/>
      <c r="AJ19" s="1480"/>
      <c r="AK19" s="1384"/>
      <c r="AL19" s="1384"/>
      <c r="AM19" s="1384"/>
      <c r="AN19" s="1384"/>
      <c r="AO19" s="1384"/>
      <c r="AP19" s="1384"/>
      <c r="AQ19" s="1384">
        <v>1</v>
      </c>
      <c r="AR19" s="1384"/>
      <c r="AS19" s="1384"/>
      <c r="AT19" s="1384"/>
      <c r="AU19" s="1384"/>
      <c r="AV19" s="1384"/>
      <c r="AW19" s="1384"/>
      <c r="AX19" s="1384"/>
      <c r="AY19" s="1384"/>
      <c r="AZ19" s="1384"/>
      <c r="BA19" s="1384"/>
      <c r="BB19" s="1384"/>
      <c r="BC19" s="1480"/>
      <c r="BD19" s="1480"/>
      <c r="BE19" s="1480"/>
      <c r="BF19" s="1384"/>
      <c r="BG19" s="1384"/>
      <c r="BH19" s="1480"/>
      <c r="BI19" s="1480"/>
      <c r="BJ19" s="1384"/>
      <c r="BK19" s="1384"/>
      <c r="BL19" s="1384"/>
      <c r="BM19" s="1480"/>
      <c r="BN19" s="1480"/>
      <c r="BO19" s="1384"/>
      <c r="BP19" s="1480"/>
      <c r="BQ19" s="1480"/>
      <c r="BR19" s="1480">
        <v>1</v>
      </c>
      <c r="BS19" s="1480"/>
      <c r="BT19" s="1384"/>
      <c r="BU19" s="1480">
        <v>1</v>
      </c>
      <c r="BV19" s="1480">
        <v>1</v>
      </c>
      <c r="BW19" s="1384"/>
      <c r="BX19" s="1480"/>
      <c r="BY19" s="1384"/>
      <c r="BZ19" s="1384"/>
      <c r="CA19" s="1384"/>
      <c r="CB19" s="1384"/>
      <c r="CC19" s="1480"/>
      <c r="CD19" s="1384"/>
      <c r="CE19" s="1384"/>
      <c r="CF19" s="1384">
        <v>1</v>
      </c>
      <c r="CG19" s="1384"/>
      <c r="CH19" s="1384"/>
      <c r="CI19" s="1384"/>
      <c r="CJ19" s="1384"/>
      <c r="CK19" s="1384"/>
      <c r="CL19" s="1384"/>
      <c r="CM19" s="1384"/>
      <c r="CN19" s="1384"/>
      <c r="CO19" s="1384"/>
      <c r="CP19" s="1384"/>
      <c r="CQ19" s="1384"/>
      <c r="CR19" s="1384"/>
    </row>
    <row r="20" spans="1:107" s="1381" customFormat="1" ht="30" customHeight="1" x14ac:dyDescent="0.25">
      <c r="B20" s="1384" t="s">
        <v>87</v>
      </c>
      <c r="C20" s="1384"/>
      <c r="D20" s="1387"/>
      <c r="E20" s="1387"/>
      <c r="F20" s="1387"/>
      <c r="G20" s="1384" t="s">
        <v>1281</v>
      </c>
      <c r="H20" s="1386"/>
      <c r="I20" s="1384"/>
      <c r="J20" s="1384"/>
      <c r="K20" s="1384"/>
      <c r="L20" s="1384"/>
      <c r="M20" s="1384"/>
      <c r="N20" s="1384"/>
      <c r="O20" s="1384"/>
      <c r="P20" s="1384"/>
      <c r="Q20" s="1384"/>
      <c r="R20" s="1384"/>
      <c r="S20" s="1384"/>
      <c r="T20" s="1384"/>
      <c r="U20" s="1384"/>
      <c r="V20" s="1384"/>
      <c r="W20" s="1384"/>
      <c r="X20" s="1384"/>
      <c r="Y20" s="1384"/>
      <c r="Z20" s="1384"/>
      <c r="AA20" s="1384"/>
      <c r="AB20" s="1384"/>
      <c r="AC20" s="1384"/>
      <c r="AD20" s="1384"/>
      <c r="AE20" s="1384"/>
      <c r="AF20" s="1384"/>
      <c r="AG20" s="1384"/>
      <c r="AH20" s="1384"/>
      <c r="AI20" s="1384"/>
      <c r="AJ20" s="1384"/>
      <c r="AK20" s="1384" t="s">
        <v>107</v>
      </c>
      <c r="AL20" s="1384"/>
      <c r="AM20" s="1384"/>
      <c r="AN20" s="1384"/>
      <c r="AO20" s="1384"/>
      <c r="AP20" s="1384"/>
      <c r="AQ20" s="1384"/>
      <c r="AR20" s="1384"/>
      <c r="AS20" s="1384"/>
      <c r="AT20" s="1384"/>
      <c r="AU20" s="1384"/>
      <c r="AV20" s="1384"/>
      <c r="AW20" s="1384"/>
      <c r="AX20" s="1384"/>
      <c r="AY20" s="1384"/>
      <c r="AZ20" s="1384" t="s">
        <v>6</v>
      </c>
      <c r="BA20" s="1384" t="s">
        <v>6</v>
      </c>
      <c r="BB20" s="1384"/>
      <c r="BC20" s="1386"/>
      <c r="BD20" s="1384"/>
      <c r="BE20" s="1384"/>
      <c r="BF20" s="1384"/>
      <c r="BG20" s="1384"/>
      <c r="BH20" s="1384"/>
      <c r="BI20" s="1384"/>
      <c r="BJ20" s="1384"/>
      <c r="BK20" s="1384"/>
      <c r="BL20" s="1384"/>
      <c r="BM20" s="1384"/>
      <c r="BN20" s="1384"/>
      <c r="BO20" s="1384"/>
      <c r="BP20" s="1384" t="s">
        <v>110</v>
      </c>
      <c r="BQ20" s="1384" t="s">
        <v>110</v>
      </c>
      <c r="BR20" s="1386"/>
      <c r="BS20" s="1481"/>
      <c r="BT20" s="1481"/>
      <c r="BU20" s="1384"/>
      <c r="BV20" s="1384"/>
      <c r="BW20" s="1384"/>
      <c r="BX20" s="1384"/>
      <c r="BY20" s="1384"/>
      <c r="BZ20" s="1384"/>
      <c r="CA20" s="1384" t="s">
        <v>6</v>
      </c>
      <c r="CB20" s="1384"/>
      <c r="CC20" s="1384"/>
      <c r="CD20" s="1384"/>
      <c r="CE20" s="1384"/>
      <c r="CF20" s="1384"/>
      <c r="CG20" s="1384"/>
      <c r="CH20" s="1384"/>
      <c r="CI20" s="1384"/>
      <c r="CJ20" s="1384" t="s">
        <v>104</v>
      </c>
      <c r="CK20" s="1384" t="s">
        <v>104</v>
      </c>
      <c r="CL20" s="1384" t="s">
        <v>104</v>
      </c>
      <c r="CM20" s="1384" t="s">
        <v>104</v>
      </c>
      <c r="CN20" s="1384" t="s">
        <v>104</v>
      </c>
      <c r="CO20" s="1384" t="s">
        <v>104</v>
      </c>
      <c r="CP20" s="1384" t="s">
        <v>104</v>
      </c>
      <c r="CQ20" s="1384" t="s">
        <v>104</v>
      </c>
      <c r="CR20" s="1384"/>
    </row>
    <row r="21" spans="1:107" s="1477" customFormat="1" ht="27" customHeight="1" x14ac:dyDescent="0.3">
      <c r="B21" s="1384" t="s">
        <v>1282</v>
      </c>
      <c r="C21" s="1386"/>
      <c r="D21" s="1387"/>
      <c r="F21" s="1384" t="s">
        <v>1283</v>
      </c>
      <c r="G21" s="1386">
        <f>SUM(H21:CQ21)</f>
        <v>1491215</v>
      </c>
      <c r="H21" s="1482">
        <v>139571</v>
      </c>
      <c r="I21" s="1482">
        <v>8462</v>
      </c>
      <c r="J21" s="1482">
        <v>5821</v>
      </c>
      <c r="K21" s="1482">
        <v>558657</v>
      </c>
      <c r="L21" s="1482">
        <v>30129</v>
      </c>
      <c r="M21" s="1482">
        <v>21729</v>
      </c>
      <c r="N21" s="1482">
        <v>5398</v>
      </c>
      <c r="O21" s="1482">
        <v>25556</v>
      </c>
      <c r="P21" s="1482">
        <v>3675</v>
      </c>
      <c r="Q21" s="1482">
        <v>22744</v>
      </c>
      <c r="R21" s="1482">
        <v>6716</v>
      </c>
      <c r="S21" s="1482">
        <v>3333</v>
      </c>
      <c r="T21" s="1482">
        <v>25280</v>
      </c>
      <c r="U21" s="1482">
        <v>22346</v>
      </c>
      <c r="V21" s="1482">
        <v>23933</v>
      </c>
      <c r="W21" s="1482">
        <v>12325</v>
      </c>
      <c r="X21" s="1482">
        <v>8985</v>
      </c>
      <c r="Y21" s="1482">
        <v>4950</v>
      </c>
      <c r="Z21" s="1482">
        <v>2734</v>
      </c>
      <c r="AA21" s="1482">
        <v>6380</v>
      </c>
      <c r="AB21" s="1482">
        <v>2587</v>
      </c>
      <c r="AC21" s="1482">
        <v>8662</v>
      </c>
      <c r="AD21" s="1482">
        <v>6746</v>
      </c>
      <c r="AE21" s="1482">
        <v>1617</v>
      </c>
      <c r="AF21" s="1482">
        <v>2571</v>
      </c>
      <c r="AG21" s="1482">
        <v>1204</v>
      </c>
      <c r="AH21" s="1482">
        <v>10645</v>
      </c>
      <c r="AI21" s="1482">
        <v>1000</v>
      </c>
      <c r="AJ21" s="1482">
        <v>1000</v>
      </c>
      <c r="AK21" s="1482">
        <v>1314</v>
      </c>
      <c r="AL21" s="1482">
        <v>1000</v>
      </c>
      <c r="AM21" s="1482">
        <v>1000</v>
      </c>
      <c r="AN21" s="1482">
        <v>1220</v>
      </c>
      <c r="AO21" s="1482">
        <v>1000</v>
      </c>
      <c r="AP21" s="1482">
        <v>1000</v>
      </c>
      <c r="AQ21" s="1482">
        <v>85019</v>
      </c>
      <c r="AR21" s="1482">
        <v>26321</v>
      </c>
      <c r="AS21" s="1482">
        <v>8781</v>
      </c>
      <c r="AT21" s="1482">
        <v>4132</v>
      </c>
      <c r="AU21" s="1482">
        <v>1000</v>
      </c>
      <c r="AV21" s="1482">
        <v>1000</v>
      </c>
      <c r="AW21" s="1482">
        <v>49703</v>
      </c>
      <c r="AX21" s="1482">
        <v>16852</v>
      </c>
      <c r="AY21" s="1482">
        <v>14732</v>
      </c>
      <c r="AZ21" s="1482">
        <v>4688</v>
      </c>
      <c r="BA21" s="1482">
        <v>12706</v>
      </c>
      <c r="BB21" s="1482">
        <v>8788</v>
      </c>
      <c r="BC21" s="1477">
        <v>41698</v>
      </c>
      <c r="BD21" s="1482">
        <v>4276</v>
      </c>
      <c r="BE21" s="1482">
        <v>15391</v>
      </c>
      <c r="BF21" s="1482">
        <v>11240</v>
      </c>
      <c r="BG21" s="1482">
        <v>2225</v>
      </c>
      <c r="BH21" s="1482">
        <v>1049</v>
      </c>
      <c r="BI21" s="1482">
        <v>1000</v>
      </c>
      <c r="BJ21" s="1482">
        <v>6123</v>
      </c>
      <c r="BK21" s="1482">
        <v>1772</v>
      </c>
      <c r="BL21" s="1482">
        <v>2502</v>
      </c>
      <c r="BM21" s="1482">
        <v>13703</v>
      </c>
      <c r="BN21" s="1482">
        <v>5754</v>
      </c>
      <c r="BO21" s="1482">
        <v>24524</v>
      </c>
      <c r="BP21" s="1482">
        <v>6966</v>
      </c>
      <c r="BQ21" s="1482">
        <v>1000</v>
      </c>
      <c r="BR21" s="1477">
        <v>17970</v>
      </c>
      <c r="BS21" s="1483">
        <v>4274</v>
      </c>
      <c r="BT21" s="1484">
        <v>1702</v>
      </c>
      <c r="BU21" s="1482">
        <v>15620</v>
      </c>
      <c r="BV21" s="1482">
        <v>18097</v>
      </c>
      <c r="BW21" s="1482">
        <v>14502</v>
      </c>
      <c r="BX21" s="1477">
        <v>1802</v>
      </c>
      <c r="BY21" s="1482">
        <v>1000</v>
      </c>
      <c r="BZ21" s="1477">
        <v>0</v>
      </c>
      <c r="CA21" s="1482">
        <v>5783</v>
      </c>
      <c r="CB21" s="1482">
        <v>1879</v>
      </c>
      <c r="CC21" s="1482">
        <v>750</v>
      </c>
      <c r="CD21" s="1477">
        <v>0</v>
      </c>
      <c r="CE21" s="1482">
        <v>8994</v>
      </c>
      <c r="CF21" s="1482">
        <v>19492</v>
      </c>
      <c r="CG21" s="1482">
        <v>11450</v>
      </c>
      <c r="CH21" s="1482">
        <v>5665</v>
      </c>
      <c r="CI21" s="1482"/>
      <c r="CJ21" s="1477">
        <v>1000</v>
      </c>
      <c r="CK21" s="1477">
        <v>1000</v>
      </c>
      <c r="CL21" s="1477">
        <v>1000</v>
      </c>
      <c r="CM21" s="1477">
        <v>1000</v>
      </c>
      <c r="CN21" s="1477">
        <v>1000</v>
      </c>
      <c r="CO21" s="1477">
        <v>1000</v>
      </c>
      <c r="CP21" s="1477">
        <v>1000</v>
      </c>
      <c r="CQ21" s="1477">
        <v>1000</v>
      </c>
      <c r="CR21" s="1477" t="s">
        <v>6</v>
      </c>
    </row>
    <row r="22" spans="1:107" ht="26.4" x14ac:dyDescent="0.25">
      <c r="A22" s="1381"/>
      <c r="B22" s="1384" t="s">
        <v>1284</v>
      </c>
      <c r="C22" s="1384" t="s">
        <v>1285</v>
      </c>
      <c r="D22" s="1387" t="s">
        <v>1286</v>
      </c>
      <c r="E22" s="1456" t="s">
        <v>3</v>
      </c>
      <c r="F22" s="1456" t="s">
        <v>4</v>
      </c>
      <c r="G22" s="1456" t="s">
        <v>5</v>
      </c>
      <c r="H22" s="1358" t="s">
        <v>9</v>
      </c>
      <c r="I22" s="1359" t="s">
        <v>10</v>
      </c>
      <c r="J22" s="1359" t="s">
        <v>11</v>
      </c>
      <c r="K22" s="1359" t="s">
        <v>12</v>
      </c>
      <c r="L22" s="1359" t="s">
        <v>13</v>
      </c>
      <c r="M22" s="1359" t="s">
        <v>14</v>
      </c>
      <c r="N22" s="1359" t="s">
        <v>15</v>
      </c>
      <c r="O22" s="1359" t="s">
        <v>16</v>
      </c>
      <c r="P22" s="1359" t="s">
        <v>17</v>
      </c>
      <c r="Q22" s="1359" t="s">
        <v>18</v>
      </c>
      <c r="R22" s="1359" t="s">
        <v>19</v>
      </c>
      <c r="S22" s="1359" t="s">
        <v>490</v>
      </c>
      <c r="T22" s="1359" t="s">
        <v>20</v>
      </c>
      <c r="U22" s="1359" t="s">
        <v>21</v>
      </c>
      <c r="V22" s="1359" t="s">
        <v>22</v>
      </c>
      <c r="W22" s="1359" t="s">
        <v>1287</v>
      </c>
      <c r="X22" s="1359" t="s">
        <v>1288</v>
      </c>
      <c r="Y22" s="1360" t="s">
        <v>25</v>
      </c>
      <c r="Z22" s="1360" t="s">
        <v>26</v>
      </c>
      <c r="AA22" s="1360" t="s">
        <v>27</v>
      </c>
      <c r="AB22" s="1360" t="s">
        <v>370</v>
      </c>
      <c r="AC22" s="1360" t="s">
        <v>28</v>
      </c>
      <c r="AD22" s="1360" t="s">
        <v>29</v>
      </c>
      <c r="AE22" s="1360" t="s">
        <v>30</v>
      </c>
      <c r="AF22" s="1360" t="s">
        <v>31</v>
      </c>
      <c r="AG22" s="1360" t="s">
        <v>32</v>
      </c>
      <c r="AH22" s="1360" t="s">
        <v>33</v>
      </c>
      <c r="AI22" s="1360" t="s">
        <v>34</v>
      </c>
      <c r="AJ22" s="1360" t="s">
        <v>35</v>
      </c>
      <c r="AK22" s="1361" t="s">
        <v>36</v>
      </c>
      <c r="AL22" s="1361" t="s">
        <v>37</v>
      </c>
      <c r="AM22" s="1361" t="s">
        <v>38</v>
      </c>
      <c r="AN22" s="1361" t="s">
        <v>39</v>
      </c>
      <c r="AO22" s="1361" t="s">
        <v>41</v>
      </c>
      <c r="AP22" s="1361" t="s">
        <v>42</v>
      </c>
      <c r="AQ22" s="1362" t="s">
        <v>43</v>
      </c>
      <c r="AR22" s="1363" t="s">
        <v>44</v>
      </c>
      <c r="AS22" s="1363" t="s">
        <v>45</v>
      </c>
      <c r="AT22" s="1364" t="s">
        <v>354</v>
      </c>
      <c r="AU22" s="1364" t="s">
        <v>47</v>
      </c>
      <c r="AV22" s="1364" t="s">
        <v>48</v>
      </c>
      <c r="AW22" s="1381" t="s">
        <v>50</v>
      </c>
      <c r="AX22" s="1366" t="s">
        <v>51</v>
      </c>
      <c r="AY22" s="1366" t="s">
        <v>52</v>
      </c>
      <c r="AZ22" s="1367" t="s">
        <v>53</v>
      </c>
      <c r="BA22" s="1367" t="s">
        <v>54</v>
      </c>
      <c r="BB22" s="1368" t="s">
        <v>55</v>
      </c>
      <c r="BC22" s="1369" t="s">
        <v>56</v>
      </c>
      <c r="BD22" s="1370" t="s">
        <v>1289</v>
      </c>
      <c r="BE22" s="1370" t="s">
        <v>931</v>
      </c>
      <c r="BF22" s="1370" t="s">
        <v>57</v>
      </c>
      <c r="BG22" s="1371" t="s">
        <v>339</v>
      </c>
      <c r="BH22" s="1372" t="s">
        <v>360</v>
      </c>
      <c r="BI22" s="1371" t="s">
        <v>365</v>
      </c>
      <c r="BJ22" s="1372" t="s">
        <v>59</v>
      </c>
      <c r="BK22" s="1372" t="s">
        <v>60</v>
      </c>
      <c r="BL22" s="1372" t="s">
        <v>61</v>
      </c>
      <c r="BM22" s="1413" t="s">
        <v>62</v>
      </c>
      <c r="BN22" s="1374" t="s">
        <v>63</v>
      </c>
      <c r="BO22" s="1414" t="s">
        <v>64</v>
      </c>
      <c r="BP22" s="1414" t="s">
        <v>589</v>
      </c>
      <c r="BQ22" s="1414" t="s">
        <v>65</v>
      </c>
      <c r="BR22" s="1373" t="s">
        <v>66</v>
      </c>
      <c r="BS22" s="1374" t="s">
        <v>1032</v>
      </c>
      <c r="BT22" s="1374" t="s">
        <v>67</v>
      </c>
      <c r="BU22" s="1366" t="s">
        <v>436</v>
      </c>
      <c r="BV22" s="1414" t="s">
        <v>68</v>
      </c>
      <c r="BW22" s="1370" t="s">
        <v>77</v>
      </c>
      <c r="BX22" s="1372" t="s">
        <v>442</v>
      </c>
      <c r="BY22" s="1372" t="s">
        <v>78</v>
      </c>
      <c r="BZ22" s="1375" t="s">
        <v>69</v>
      </c>
      <c r="CA22" s="1375" t="s">
        <v>70</v>
      </c>
      <c r="CB22" s="1376" t="s">
        <v>71</v>
      </c>
      <c r="CC22" s="1376" t="s">
        <v>1122</v>
      </c>
      <c r="CD22" s="1377" t="s">
        <v>72</v>
      </c>
      <c r="CE22" s="1415" t="s">
        <v>73</v>
      </c>
      <c r="CF22" s="1378" t="s">
        <v>74</v>
      </c>
      <c r="CG22" s="1379" t="s">
        <v>75</v>
      </c>
      <c r="CH22" s="1380" t="s">
        <v>76</v>
      </c>
      <c r="CI22" s="1383" t="s">
        <v>399</v>
      </c>
      <c r="CJ22" s="1381" t="s">
        <v>79</v>
      </c>
      <c r="CK22" s="1381" t="s">
        <v>80</v>
      </c>
      <c r="CL22" s="1381" t="s">
        <v>81</v>
      </c>
      <c r="CM22" s="1381" t="s">
        <v>82</v>
      </c>
      <c r="CN22" s="1381" t="s">
        <v>83</v>
      </c>
      <c r="CO22" s="1381" t="s">
        <v>84</v>
      </c>
      <c r="CP22" s="1381" t="s">
        <v>85</v>
      </c>
      <c r="CQ22" s="1381" t="s">
        <v>86</v>
      </c>
    </row>
    <row r="23" spans="1:107" s="1404" customFormat="1" x14ac:dyDescent="0.25">
      <c r="A23" s="1911" t="s">
        <v>121</v>
      </c>
      <c r="B23" s="1911"/>
      <c r="C23" s="1394"/>
      <c r="D23" s="1395"/>
      <c r="E23" s="1394"/>
      <c r="F23" s="1394"/>
      <c r="G23" s="1394"/>
      <c r="H23" s="1419" t="s">
        <v>6</v>
      </c>
      <c r="I23" s="1404" t="s">
        <v>6</v>
      </c>
      <c r="J23" s="1404" t="s">
        <v>6</v>
      </c>
      <c r="W23" s="1404" t="s">
        <v>6</v>
      </c>
      <c r="AE23" s="1404" t="s">
        <v>6</v>
      </c>
      <c r="BA23" s="1404" t="s">
        <v>6</v>
      </c>
      <c r="BH23" s="1404" t="s">
        <v>6</v>
      </c>
      <c r="BJ23" s="1404" t="s">
        <v>6</v>
      </c>
      <c r="BK23" s="1404" t="s">
        <v>6</v>
      </c>
      <c r="BL23" s="1404" t="s">
        <v>6</v>
      </c>
      <c r="BO23" s="1404" t="s">
        <v>6</v>
      </c>
      <c r="BP23" s="1404" t="s">
        <v>6</v>
      </c>
      <c r="BQ23" s="1404" t="s">
        <v>6</v>
      </c>
      <c r="BR23" s="1404" t="s">
        <v>6</v>
      </c>
      <c r="BS23" s="1420"/>
      <c r="BT23" s="1420"/>
      <c r="BU23" s="1404" t="s">
        <v>6</v>
      </c>
      <c r="BV23" s="1404" t="s">
        <v>6</v>
      </c>
    </row>
    <row r="24" spans="1:107" s="1405" customFormat="1" x14ac:dyDescent="0.25">
      <c r="A24" s="1911"/>
      <c r="B24" s="1911"/>
      <c r="C24" s="1398" t="s">
        <v>6</v>
      </c>
      <c r="D24" s="1395"/>
      <c r="E24" s="1394"/>
      <c r="F24" s="1394"/>
      <c r="G24" s="1394"/>
      <c r="H24" s="1419"/>
      <c r="I24" s="1404"/>
      <c r="J24" s="1404"/>
      <c r="K24" s="1404"/>
      <c r="L24" s="1404"/>
      <c r="M24" s="1404"/>
      <c r="N24" s="1404"/>
      <c r="O24" s="1404"/>
      <c r="P24" s="1404"/>
      <c r="Q24" s="1404"/>
      <c r="R24" s="1404"/>
      <c r="S24" s="1404"/>
      <c r="T24" s="1404"/>
      <c r="U24" s="1404"/>
      <c r="V24" s="1404"/>
      <c r="W24" s="1404"/>
      <c r="X24" s="1404"/>
      <c r="Y24" s="1404"/>
      <c r="Z24" s="1404"/>
      <c r="AA24" s="1404"/>
      <c r="AB24" s="1404"/>
      <c r="AC24" s="1404"/>
      <c r="AD24" s="1404"/>
      <c r="AE24" s="1404"/>
      <c r="AF24" s="1404"/>
      <c r="AG24" s="1404"/>
      <c r="AH24" s="1404"/>
      <c r="AI24" s="1404"/>
      <c r="AJ24" s="1404"/>
      <c r="AK24" s="1404"/>
      <c r="AL24" s="1404"/>
      <c r="AM24" s="1404"/>
      <c r="AN24" s="1404"/>
      <c r="AO24" s="1404"/>
      <c r="AP24" s="1404"/>
      <c r="AQ24" s="1404"/>
      <c r="AR24" s="1404"/>
      <c r="AS24" s="1404"/>
      <c r="AT24" s="1404"/>
      <c r="AU24" s="1404"/>
      <c r="AV24" s="1404"/>
      <c r="AW24" s="1404"/>
      <c r="AX24" s="1404"/>
      <c r="AY24" s="1404"/>
      <c r="AZ24" s="1404"/>
      <c r="BA24" s="1404"/>
      <c r="BB24" s="1404"/>
      <c r="BC24" s="1404"/>
      <c r="BD24" s="1404"/>
      <c r="BE24" s="1404"/>
      <c r="BF24" s="1404"/>
      <c r="BG24" s="1404"/>
      <c r="BH24" s="1404"/>
      <c r="BI24" s="1404"/>
      <c r="BJ24" s="1404"/>
      <c r="BK24" s="1404"/>
      <c r="BL24" s="1404"/>
      <c r="BM24" s="1404"/>
      <c r="BN24" s="1404"/>
      <c r="BO24" s="1404"/>
      <c r="BP24" s="1404"/>
      <c r="BQ24" s="1404"/>
      <c r="BR24" s="1404"/>
      <c r="BS24" s="1404"/>
      <c r="BT24" s="1404"/>
      <c r="BU24" s="1404"/>
      <c r="BV24" s="1404"/>
      <c r="BW24" s="1404"/>
      <c r="BX24" s="1404"/>
      <c r="BY24" s="1404"/>
      <c r="BZ24" s="1404"/>
      <c r="CA24" s="1404"/>
      <c r="CB24" s="1404"/>
      <c r="CC24" s="1404"/>
      <c r="CD24" s="1404"/>
      <c r="CE24" s="1404"/>
      <c r="CF24" s="1404"/>
      <c r="CG24" s="1404"/>
      <c r="CH24" s="1404"/>
      <c r="CI24" s="1404"/>
      <c r="CJ24" s="1404"/>
      <c r="CK24" s="1404"/>
      <c r="CL24" s="1404"/>
      <c r="CM24" s="1404"/>
      <c r="CN24" s="1404"/>
      <c r="CO24" s="1404"/>
      <c r="CP24" s="1404"/>
      <c r="CQ24" s="1404"/>
    </row>
    <row r="25" spans="1:107" s="1406" customFormat="1" ht="39.6" x14ac:dyDescent="0.25">
      <c r="A25" s="1407"/>
      <c r="B25" s="1386" t="s">
        <v>126</v>
      </c>
      <c r="C25" s="1386" t="s">
        <v>497</v>
      </c>
      <c r="D25" s="1387" t="s">
        <v>1290</v>
      </c>
      <c r="E25" s="1386">
        <v>2726882</v>
      </c>
      <c r="F25" s="1386" t="s">
        <v>1291</v>
      </c>
      <c r="G25" s="1388" t="s">
        <v>129</v>
      </c>
      <c r="H25" s="1477">
        <f>IF(H10="MPO",H6*$E$25,"")</f>
        <v>2195980.4856269159</v>
      </c>
      <c r="I25" s="1477">
        <f t="shared" ref="I25:AM25" si="23">IF(I10="MPO",I6*$E$25,"")</f>
        <v>22390.486704547799</v>
      </c>
      <c r="J25" s="1477">
        <f t="shared" si="23"/>
        <v>12647.138121567097</v>
      </c>
      <c r="K25" s="1477">
        <f t="shared" si="23"/>
        <v>1467301.5841810424</v>
      </c>
      <c r="L25" s="1477">
        <f t="shared" si="23"/>
        <v>66648.016021120129</v>
      </c>
      <c r="M25" s="1477">
        <f t="shared" si="23"/>
        <v>57608.666613210284</v>
      </c>
      <c r="N25" s="1477">
        <f t="shared" si="23"/>
        <v>13864.642577277878</v>
      </c>
      <c r="O25" s="1477">
        <f t="shared" si="23"/>
        <v>70825.629949422975</v>
      </c>
      <c r="P25" s="1477">
        <f t="shared" si="23"/>
        <v>10149.183401550963</v>
      </c>
      <c r="Q25" s="1477">
        <f t="shared" si="23"/>
        <v>62347.823412922589</v>
      </c>
      <c r="R25" s="1477">
        <f t="shared" si="23"/>
        <v>18453.06073009266</v>
      </c>
      <c r="S25" s="1477">
        <f t="shared" si="23"/>
        <v>8819.0390778288456</v>
      </c>
      <c r="T25" s="1477">
        <f t="shared" si="23"/>
        <v>48085.628360310577</v>
      </c>
      <c r="U25" s="1477">
        <f t="shared" si="23"/>
        <v>59125.991894068895</v>
      </c>
      <c r="V25" s="1477">
        <f t="shared" si="23"/>
        <v>48156.856512141283</v>
      </c>
      <c r="W25" s="1477">
        <f t="shared" si="23"/>
        <v>33076.365947799844</v>
      </c>
      <c r="X25" s="1477">
        <f t="shared" si="23"/>
        <v>23785.23330551172</v>
      </c>
      <c r="Y25" s="1477">
        <f t="shared" si="23"/>
        <v>13122.544623320831</v>
      </c>
      <c r="Z25" s="1477">
        <f t="shared" si="23"/>
        <v>7245.3938629645691</v>
      </c>
      <c r="AA25" s="1477">
        <f t="shared" si="23"/>
        <v>16895.98020170064</v>
      </c>
      <c r="AB25" s="1477">
        <f t="shared" si="23"/>
        <v>6880.9707605749481</v>
      </c>
      <c r="AC25" s="1477">
        <f t="shared" si="23"/>
        <v>23540.075945722336</v>
      </c>
      <c r="AD25" s="1477">
        <f t="shared" si="23"/>
        <v>17856.732017091465</v>
      </c>
      <c r="AE25" s="1477">
        <f t="shared" si="23"/>
        <v>4306.8184827864379</v>
      </c>
      <c r="AF25" s="1477">
        <f t="shared" si="23"/>
        <v>7321.5914207369442</v>
      </c>
      <c r="AG25" s="1477">
        <f t="shared" si="23"/>
        <v>3218.5185815592495</v>
      </c>
      <c r="AH25" s="1477">
        <f t="shared" si="23"/>
        <v>28227.88221737065</v>
      </c>
      <c r="AI25" s="1477">
        <f t="shared" si="23"/>
        <v>2284.2702645240379</v>
      </c>
      <c r="AJ25" s="1477">
        <f t="shared" si="23"/>
        <v>1624.9957429282674</v>
      </c>
      <c r="AK25" s="1477">
        <f t="shared" si="23"/>
        <v>77.854026419600999</v>
      </c>
      <c r="AL25" s="1477">
        <f t="shared" si="23"/>
        <v>387.61366345077943</v>
      </c>
      <c r="AM25" s="1477">
        <f t="shared" si="23"/>
        <v>1030.323498574294</v>
      </c>
      <c r="AN25" s="1477">
        <f t="shared" ref="AN25:BS25" si="24">IF(AN10="MPO",AN6*$E$25,"")</f>
        <v>3369.257228456775</v>
      </c>
      <c r="AO25" s="1477">
        <f t="shared" si="24"/>
        <v>962.4082840380463</v>
      </c>
      <c r="AP25" s="1477">
        <f t="shared" si="24"/>
        <v>1692.9109574645151</v>
      </c>
      <c r="AQ25" s="1477">
        <f t="shared" si="24"/>
        <v>375726.84443828883</v>
      </c>
      <c r="AR25" s="1477">
        <f t="shared" si="24"/>
        <v>73086.709652885853</v>
      </c>
      <c r="AS25" s="1477">
        <f t="shared" si="24"/>
        <v>23944.254295645369</v>
      </c>
      <c r="AT25" s="1477">
        <f t="shared" si="24"/>
        <v>11340.184358906135</v>
      </c>
      <c r="AU25" s="1477">
        <f t="shared" si="24"/>
        <v>3173.7939280841597</v>
      </c>
      <c r="AV25" s="1477">
        <f t="shared" si="24"/>
        <v>1378.1819144916603</v>
      </c>
      <c r="AW25" s="1477" t="str">
        <f t="shared" si="24"/>
        <v/>
      </c>
      <c r="AX25" s="1477" t="str">
        <f t="shared" si="24"/>
        <v/>
      </c>
      <c r="AY25" s="1477">
        <f t="shared" si="24"/>
        <v>41131.772979257708</v>
      </c>
      <c r="AZ25" s="1477">
        <f t="shared" si="24"/>
        <v>12575.9099697364</v>
      </c>
      <c r="BA25" s="1477">
        <f t="shared" si="24"/>
        <v>35382.170304737818</v>
      </c>
      <c r="BB25" s="1477" t="str">
        <f t="shared" si="24"/>
        <v/>
      </c>
      <c r="BC25" s="1477" t="str">
        <f t="shared" si="24"/>
        <v/>
      </c>
      <c r="BD25" s="1477" t="str">
        <f t="shared" si="24"/>
        <v/>
      </c>
      <c r="BE25" s="1477" t="str">
        <f t="shared" si="24"/>
        <v/>
      </c>
      <c r="BF25" s="1477">
        <f t="shared" si="24"/>
        <v>30866.636772400958</v>
      </c>
      <c r="BG25" s="1477" t="str">
        <f t="shared" si="24"/>
        <v/>
      </c>
      <c r="BH25" s="1477" t="str">
        <f t="shared" si="24"/>
        <v/>
      </c>
      <c r="BI25" s="1477" t="str">
        <f t="shared" si="24"/>
        <v/>
      </c>
      <c r="BJ25" s="1477">
        <f t="shared" si="24"/>
        <v>16549.778254430501</v>
      </c>
      <c r="BK25" s="1477" t="str">
        <f t="shared" si="24"/>
        <v/>
      </c>
      <c r="BL25" s="1477" t="str">
        <f t="shared" si="24"/>
        <v/>
      </c>
      <c r="BM25" s="1477" t="str">
        <f t="shared" si="24"/>
        <v/>
      </c>
      <c r="BN25" s="1477" t="str">
        <f t="shared" si="24"/>
        <v/>
      </c>
      <c r="BO25" s="1477" t="str">
        <f t="shared" si="24"/>
        <v/>
      </c>
      <c r="BP25" s="1477" t="str">
        <f t="shared" si="24"/>
        <v/>
      </c>
      <c r="BQ25" s="1477" t="str">
        <f t="shared" si="24"/>
        <v/>
      </c>
      <c r="BR25" s="1477" t="str">
        <f t="shared" si="24"/>
        <v/>
      </c>
      <c r="BS25" s="1477" t="str">
        <f t="shared" si="24"/>
        <v/>
      </c>
      <c r="BT25" s="1477" t="str">
        <f t="shared" ref="BT25:CH25" si="25">IF(BT10="MPO",BT6*$E$25,"")</f>
        <v/>
      </c>
      <c r="BU25" s="1477" t="str">
        <f t="shared" si="25"/>
        <v/>
      </c>
      <c r="BV25" s="1477" t="str">
        <f t="shared" si="25"/>
        <v/>
      </c>
      <c r="BW25" s="1477" t="str">
        <f t="shared" si="25"/>
        <v/>
      </c>
      <c r="BX25" s="1477" t="str">
        <f t="shared" si="25"/>
        <v/>
      </c>
      <c r="BY25" s="1477" t="str">
        <f t="shared" si="25"/>
        <v/>
      </c>
      <c r="BZ25" s="1477" t="str">
        <f t="shared" si="25"/>
        <v/>
      </c>
      <c r="CA25" s="1477" t="str">
        <f t="shared" si="25"/>
        <v/>
      </c>
      <c r="CB25" s="1477" t="str">
        <f t="shared" si="25"/>
        <v/>
      </c>
      <c r="CC25" s="1477" t="str">
        <f t="shared" si="25"/>
        <v/>
      </c>
      <c r="CD25" s="1477" t="str">
        <f t="shared" si="25"/>
        <v/>
      </c>
      <c r="CE25" s="1477" t="str">
        <f t="shared" si="25"/>
        <v/>
      </c>
      <c r="CF25" s="1477" t="str">
        <f t="shared" si="25"/>
        <v/>
      </c>
      <c r="CG25" s="1477" t="str">
        <f t="shared" si="25"/>
        <v/>
      </c>
      <c r="CH25" s="1477">
        <f t="shared" si="25"/>
        <v>18668.401654231984</v>
      </c>
      <c r="CI25" s="1503"/>
      <c r="CJ25" s="1478"/>
      <c r="CK25" s="1478"/>
      <c r="CL25" s="1478"/>
      <c r="CM25" s="1478"/>
      <c r="CN25" s="1478"/>
      <c r="CO25" s="1478"/>
      <c r="CP25" s="1478"/>
      <c r="CQ25" s="1478"/>
      <c r="CR25" s="1407"/>
    </row>
    <row r="26" spans="1:107" s="1406" customFormat="1" ht="26.4" x14ac:dyDescent="0.25">
      <c r="A26" s="1407"/>
      <c r="B26" s="1386" t="s">
        <v>131</v>
      </c>
      <c r="C26" s="1386" t="s">
        <v>131</v>
      </c>
      <c r="D26" s="1387" t="s">
        <v>1292</v>
      </c>
      <c r="E26" s="1386">
        <v>913240</v>
      </c>
      <c r="F26" s="1386" t="s">
        <v>682</v>
      </c>
      <c r="G26" s="1388" t="s">
        <v>129</v>
      </c>
      <c r="H26" s="1477">
        <f t="shared" ref="H26:AM26" si="26">IF(H3="County",$E$26*H7,"")</f>
        <v>495267.04313022189</v>
      </c>
      <c r="I26" s="1477" t="str">
        <f t="shared" si="26"/>
        <v/>
      </c>
      <c r="J26" s="1477" t="str">
        <f t="shared" si="26"/>
        <v/>
      </c>
      <c r="K26" s="1477" t="str">
        <f t="shared" si="26"/>
        <v/>
      </c>
      <c r="L26" s="1477" t="str">
        <f t="shared" si="26"/>
        <v/>
      </c>
      <c r="M26" s="1477" t="str">
        <f t="shared" si="26"/>
        <v/>
      </c>
      <c r="N26" s="1477" t="str">
        <f t="shared" si="26"/>
        <v/>
      </c>
      <c r="O26" s="1477" t="str">
        <f t="shared" si="26"/>
        <v/>
      </c>
      <c r="P26" s="1477" t="str">
        <f t="shared" si="26"/>
        <v/>
      </c>
      <c r="Q26" s="1477" t="str">
        <f t="shared" si="26"/>
        <v/>
      </c>
      <c r="R26" s="1477" t="str">
        <f t="shared" si="26"/>
        <v/>
      </c>
      <c r="S26" s="1477" t="str">
        <f t="shared" si="26"/>
        <v/>
      </c>
      <c r="T26" s="1477" t="str">
        <f t="shared" si="26"/>
        <v/>
      </c>
      <c r="U26" s="1477" t="str">
        <f t="shared" si="26"/>
        <v/>
      </c>
      <c r="V26" s="1477" t="str">
        <f t="shared" si="26"/>
        <v/>
      </c>
      <c r="W26" s="1477" t="str">
        <f t="shared" si="26"/>
        <v/>
      </c>
      <c r="X26" s="1477" t="str">
        <f t="shared" si="26"/>
        <v/>
      </c>
      <c r="Y26" s="1477" t="str">
        <f t="shared" si="26"/>
        <v/>
      </c>
      <c r="Z26" s="1477" t="str">
        <f t="shared" si="26"/>
        <v/>
      </c>
      <c r="AA26" s="1477" t="str">
        <f t="shared" si="26"/>
        <v/>
      </c>
      <c r="AB26" s="1477" t="str">
        <f t="shared" si="26"/>
        <v/>
      </c>
      <c r="AC26" s="1477" t="str">
        <f t="shared" si="26"/>
        <v/>
      </c>
      <c r="AD26" s="1477" t="str">
        <f t="shared" si="26"/>
        <v/>
      </c>
      <c r="AE26" s="1477" t="str">
        <f t="shared" si="26"/>
        <v/>
      </c>
      <c r="AF26" s="1477" t="str">
        <f t="shared" si="26"/>
        <v/>
      </c>
      <c r="AG26" s="1477" t="str">
        <f t="shared" si="26"/>
        <v/>
      </c>
      <c r="AH26" s="1477" t="str">
        <f t="shared" si="26"/>
        <v/>
      </c>
      <c r="AI26" s="1477" t="str">
        <f t="shared" si="26"/>
        <v/>
      </c>
      <c r="AJ26" s="1477" t="str">
        <f t="shared" si="26"/>
        <v/>
      </c>
      <c r="AK26" s="1477" t="str">
        <f t="shared" si="26"/>
        <v/>
      </c>
      <c r="AL26" s="1477" t="str">
        <f t="shared" si="26"/>
        <v/>
      </c>
      <c r="AM26" s="1477" t="str">
        <f t="shared" si="26"/>
        <v/>
      </c>
      <c r="AN26" s="1477" t="str">
        <f t="shared" ref="AN26:BS26" si="27">IF(AN3="County",$E$26*AN7,"")</f>
        <v/>
      </c>
      <c r="AO26" s="1477" t="str">
        <f t="shared" si="27"/>
        <v/>
      </c>
      <c r="AP26" s="1477" t="str">
        <f t="shared" si="27"/>
        <v/>
      </c>
      <c r="AQ26" s="1477">
        <f t="shared" si="27"/>
        <v>84738.969443289927</v>
      </c>
      <c r="AR26" s="1477" t="str">
        <f t="shared" si="27"/>
        <v/>
      </c>
      <c r="AS26" s="1477" t="str">
        <f t="shared" si="27"/>
        <v/>
      </c>
      <c r="AT26" s="1477" t="str">
        <f t="shared" si="27"/>
        <v/>
      </c>
      <c r="AU26" s="1477" t="str">
        <f t="shared" si="27"/>
        <v/>
      </c>
      <c r="AV26" s="1477" t="str">
        <f t="shared" si="27"/>
        <v/>
      </c>
      <c r="AW26" s="1477">
        <f t="shared" si="27"/>
        <v>60878.955681807027</v>
      </c>
      <c r="AX26" s="1477" t="str">
        <f t="shared" si="27"/>
        <v/>
      </c>
      <c r="AY26" s="1477" t="str">
        <f t="shared" si="27"/>
        <v/>
      </c>
      <c r="AZ26" s="1477" t="str">
        <f t="shared" si="27"/>
        <v/>
      </c>
      <c r="BA26" s="1477" t="str">
        <f t="shared" si="27"/>
        <v/>
      </c>
      <c r="BB26" s="1477">
        <f t="shared" si="27"/>
        <v>10372.327212391552</v>
      </c>
      <c r="BC26" s="1477">
        <f t="shared" si="27"/>
        <v>67742.907845517955</v>
      </c>
      <c r="BD26" s="1477" t="str">
        <f t="shared" si="27"/>
        <v/>
      </c>
      <c r="BE26" s="1477" t="str">
        <f t="shared" si="27"/>
        <v/>
      </c>
      <c r="BF26" s="1477" t="str">
        <f t="shared" si="27"/>
        <v/>
      </c>
      <c r="BG26" s="1477" t="str">
        <f t="shared" si="27"/>
        <v/>
      </c>
      <c r="BH26" s="1477" t="str">
        <f t="shared" si="27"/>
        <v/>
      </c>
      <c r="BI26" s="1477" t="str">
        <f t="shared" si="27"/>
        <v/>
      </c>
      <c r="BJ26" s="1477" t="str">
        <f t="shared" si="27"/>
        <v/>
      </c>
      <c r="BK26" s="1477" t="str">
        <f t="shared" si="27"/>
        <v/>
      </c>
      <c r="BL26" s="1477" t="str">
        <f t="shared" si="27"/>
        <v/>
      </c>
      <c r="BM26" s="1477">
        <f t="shared" si="27"/>
        <v>17188.833562964101</v>
      </c>
      <c r="BN26" s="1477" t="str">
        <f t="shared" si="27"/>
        <v/>
      </c>
      <c r="BO26" s="1477">
        <f t="shared" si="27"/>
        <v>23582.437075169441</v>
      </c>
      <c r="BP26" s="1477" t="str">
        <f t="shared" si="27"/>
        <v/>
      </c>
      <c r="BQ26" s="1477" t="str">
        <f t="shared" si="27"/>
        <v/>
      </c>
      <c r="BR26" s="1477">
        <f t="shared" si="27"/>
        <v>16263.079823146125</v>
      </c>
      <c r="BS26" s="1477" t="str">
        <f t="shared" si="27"/>
        <v/>
      </c>
      <c r="BT26" s="1477" t="str">
        <f t="shared" ref="BT26:CI26" si="28">IF(BT3="County",$E$26*BT7,"")</f>
        <v/>
      </c>
      <c r="BU26" s="1477">
        <f t="shared" si="28"/>
        <v>24102.099485212544</v>
      </c>
      <c r="BV26" s="1477">
        <f t="shared" si="28"/>
        <v>13192.551176025894</v>
      </c>
      <c r="BW26" s="1477">
        <f t="shared" si="28"/>
        <v>13240.370578244094</v>
      </c>
      <c r="BX26" s="1477" t="str">
        <f t="shared" si="28"/>
        <v/>
      </c>
      <c r="BY26" s="1477" t="str">
        <f t="shared" si="28"/>
        <v/>
      </c>
      <c r="BZ26" s="1477">
        <f t="shared" si="28"/>
        <v>22375.370758239707</v>
      </c>
      <c r="CA26" s="1477" t="str">
        <f t="shared" si="28"/>
        <v/>
      </c>
      <c r="CB26" s="1477" t="str">
        <f t="shared" si="28"/>
        <v/>
      </c>
      <c r="CC26" s="1477" t="str">
        <f t="shared" si="28"/>
        <v/>
      </c>
      <c r="CD26" s="1477">
        <f t="shared" si="28"/>
        <v>28493.265529530738</v>
      </c>
      <c r="CE26" s="1477" t="str">
        <f t="shared" si="28"/>
        <v/>
      </c>
      <c r="CF26" s="1477">
        <f t="shared" si="28"/>
        <v>25039.06089742541</v>
      </c>
      <c r="CG26" s="1477" t="str">
        <f t="shared" si="28"/>
        <v/>
      </c>
      <c r="CH26" s="1477" t="str">
        <f t="shared" si="28"/>
        <v/>
      </c>
      <c r="CI26" s="1477">
        <f t="shared" si="28"/>
        <v>10762.72780081358</v>
      </c>
      <c r="CJ26" s="1477"/>
      <c r="CK26" s="1477"/>
      <c r="CL26" s="1477"/>
      <c r="CM26" s="1477"/>
      <c r="CN26" s="1477"/>
      <c r="CO26" s="1477"/>
      <c r="CP26" s="1477"/>
      <c r="CQ26" s="1477"/>
      <c r="CR26" s="1407"/>
    </row>
    <row r="27" spans="1:107" s="1406" customFormat="1" ht="26.4" x14ac:dyDescent="0.25">
      <c r="A27" s="1407"/>
      <c r="B27" s="1386" t="s">
        <v>137</v>
      </c>
      <c r="C27" s="1386" t="s">
        <v>137</v>
      </c>
      <c r="D27" s="1387">
        <v>36035</v>
      </c>
      <c r="E27" s="1386">
        <f>600169-2500</f>
        <v>597669</v>
      </c>
      <c r="F27" s="1386" t="s">
        <v>1278</v>
      </c>
      <c r="G27" s="1388" t="s">
        <v>129</v>
      </c>
      <c r="H27" s="1477">
        <f t="shared" ref="H27:AM27" si="29">IF(H15=1,H16*$E$27,"")</f>
        <v>338685.55504640879</v>
      </c>
      <c r="I27" s="1477" t="str">
        <f t="shared" si="29"/>
        <v/>
      </c>
      <c r="J27" s="1477" t="str">
        <f t="shared" si="29"/>
        <v/>
      </c>
      <c r="K27" s="1477" t="str">
        <f t="shared" si="29"/>
        <v/>
      </c>
      <c r="L27" s="1477" t="str">
        <f t="shared" si="29"/>
        <v/>
      </c>
      <c r="M27" s="1477" t="str">
        <f t="shared" si="29"/>
        <v/>
      </c>
      <c r="N27" s="1477" t="str">
        <f t="shared" si="29"/>
        <v/>
      </c>
      <c r="O27" s="1477" t="str">
        <f t="shared" si="29"/>
        <v/>
      </c>
      <c r="P27" s="1477" t="str">
        <f t="shared" si="29"/>
        <v/>
      </c>
      <c r="Q27" s="1477" t="str">
        <f t="shared" si="29"/>
        <v/>
      </c>
      <c r="R27" s="1477" t="str">
        <f t="shared" si="29"/>
        <v/>
      </c>
      <c r="S27" s="1477" t="str">
        <f t="shared" si="29"/>
        <v/>
      </c>
      <c r="T27" s="1477" t="str">
        <f t="shared" si="29"/>
        <v/>
      </c>
      <c r="U27" s="1477" t="str">
        <f t="shared" si="29"/>
        <v/>
      </c>
      <c r="V27" s="1477" t="str">
        <f t="shared" si="29"/>
        <v/>
      </c>
      <c r="W27" s="1477" t="str">
        <f t="shared" si="29"/>
        <v/>
      </c>
      <c r="X27" s="1477" t="str">
        <f t="shared" si="29"/>
        <v/>
      </c>
      <c r="Y27" s="1477" t="str">
        <f t="shared" si="29"/>
        <v/>
      </c>
      <c r="Z27" s="1477" t="str">
        <f t="shared" si="29"/>
        <v/>
      </c>
      <c r="AA27" s="1477" t="str">
        <f t="shared" si="29"/>
        <v/>
      </c>
      <c r="AB27" s="1477" t="str">
        <f t="shared" si="29"/>
        <v/>
      </c>
      <c r="AC27" s="1477" t="str">
        <f t="shared" si="29"/>
        <v/>
      </c>
      <c r="AD27" s="1477" t="str">
        <f t="shared" si="29"/>
        <v/>
      </c>
      <c r="AE27" s="1477" t="str">
        <f t="shared" si="29"/>
        <v/>
      </c>
      <c r="AF27" s="1477" t="str">
        <f t="shared" si="29"/>
        <v/>
      </c>
      <c r="AG27" s="1477" t="str">
        <f t="shared" si="29"/>
        <v/>
      </c>
      <c r="AH27" s="1477" t="str">
        <f t="shared" si="29"/>
        <v/>
      </c>
      <c r="AI27" s="1477" t="str">
        <f t="shared" si="29"/>
        <v/>
      </c>
      <c r="AJ27" s="1477" t="str">
        <f t="shared" si="29"/>
        <v/>
      </c>
      <c r="AK27" s="1477" t="str">
        <f t="shared" si="29"/>
        <v/>
      </c>
      <c r="AL27" s="1477" t="str">
        <f t="shared" si="29"/>
        <v/>
      </c>
      <c r="AM27" s="1477" t="str">
        <f t="shared" si="29"/>
        <v/>
      </c>
      <c r="AN27" s="1477" t="str">
        <f t="shared" ref="AN27:BS27" si="30">IF(AN15=1,AN16*$E$27,"")</f>
        <v/>
      </c>
      <c r="AO27" s="1477" t="str">
        <f t="shared" si="30"/>
        <v/>
      </c>
      <c r="AP27" s="1477" t="str">
        <f t="shared" si="30"/>
        <v/>
      </c>
      <c r="AQ27" s="1477">
        <f t="shared" si="30"/>
        <v>57948.263059400037</v>
      </c>
      <c r="AR27" s="1477" t="str">
        <f t="shared" si="30"/>
        <v/>
      </c>
      <c r="AS27" s="1477" t="str">
        <f t="shared" si="30"/>
        <v/>
      </c>
      <c r="AT27" s="1477" t="str">
        <f t="shared" si="30"/>
        <v/>
      </c>
      <c r="AU27" s="1477" t="str">
        <f t="shared" si="30"/>
        <v/>
      </c>
      <c r="AV27" s="1477" t="str">
        <f t="shared" si="30"/>
        <v/>
      </c>
      <c r="AW27" s="1477">
        <f t="shared" si="30"/>
        <v>41631.728138868253</v>
      </c>
      <c r="AX27" s="1477" t="str">
        <f t="shared" si="30"/>
        <v/>
      </c>
      <c r="AY27" s="1477" t="str">
        <f t="shared" si="30"/>
        <v/>
      </c>
      <c r="AZ27" s="1477" t="str">
        <f t="shared" si="30"/>
        <v/>
      </c>
      <c r="BA27" s="1477" t="str">
        <f t="shared" si="30"/>
        <v/>
      </c>
      <c r="BB27" s="1477">
        <f t="shared" si="30"/>
        <v>7093.0570644252057</v>
      </c>
      <c r="BC27" s="1477">
        <f t="shared" si="30"/>
        <v>46325.602848732975</v>
      </c>
      <c r="BD27" s="1477" t="str">
        <f t="shared" si="30"/>
        <v/>
      </c>
      <c r="BE27" s="1477" t="str">
        <f t="shared" si="30"/>
        <v/>
      </c>
      <c r="BF27" s="1477" t="str">
        <f t="shared" si="30"/>
        <v/>
      </c>
      <c r="BG27" s="1477" t="str">
        <f t="shared" si="30"/>
        <v/>
      </c>
      <c r="BH27" s="1477" t="str">
        <f t="shared" si="30"/>
        <v/>
      </c>
      <c r="BI27" s="1477" t="str">
        <f t="shared" si="30"/>
        <v/>
      </c>
      <c r="BJ27" s="1477" t="str">
        <f t="shared" si="30"/>
        <v/>
      </c>
      <c r="BK27" s="1477" t="str">
        <f t="shared" si="30"/>
        <v/>
      </c>
      <c r="BL27" s="1477" t="str">
        <f t="shared" si="30"/>
        <v/>
      </c>
      <c r="BM27" s="1477">
        <f t="shared" si="30"/>
        <v>11754.486224398635</v>
      </c>
      <c r="BN27" s="1477" t="str">
        <f t="shared" si="30"/>
        <v/>
      </c>
      <c r="BO27" s="1477">
        <f t="shared" si="30"/>
        <v>16126.715679829156</v>
      </c>
      <c r="BP27" s="1477" t="str">
        <f t="shared" si="30"/>
        <v/>
      </c>
      <c r="BQ27" s="1477" t="str">
        <f t="shared" si="30"/>
        <v/>
      </c>
      <c r="BR27" s="1477">
        <f t="shared" si="30"/>
        <v>11121.414786362126</v>
      </c>
      <c r="BS27" s="1477" t="str">
        <f t="shared" si="30"/>
        <v/>
      </c>
      <c r="BT27" s="1477" t="str">
        <f t="shared" ref="BT27:CI27" si="31">IF(BT15=1,BT16*$E$27,"")</f>
        <v/>
      </c>
      <c r="BU27" s="1477">
        <f t="shared" si="31"/>
        <v>16482.083868008649</v>
      </c>
      <c r="BV27" s="1477">
        <f t="shared" si="31"/>
        <v>9021.651207176461</v>
      </c>
      <c r="BW27" s="1477">
        <f t="shared" si="31"/>
        <v>9054.3522338385574</v>
      </c>
      <c r="BX27" s="1477" t="str">
        <f t="shared" si="31"/>
        <v/>
      </c>
      <c r="BY27" s="1477" t="str">
        <f t="shared" si="31"/>
        <v/>
      </c>
      <c r="BZ27" s="1477">
        <f t="shared" si="31"/>
        <v>15301.270233382034</v>
      </c>
      <c r="CA27" s="1477" t="str">
        <f t="shared" si="31"/>
        <v/>
      </c>
      <c r="CB27" s="1477" t="str">
        <f t="shared" si="31"/>
        <v/>
      </c>
      <c r="CC27" s="1477" t="str">
        <f t="shared" si="31"/>
        <v/>
      </c>
      <c r="CD27" s="1477" t="str">
        <f t="shared" si="31"/>
        <v/>
      </c>
      <c r="CE27" s="1477" t="str">
        <f t="shared" si="31"/>
        <v/>
      </c>
      <c r="CF27" s="1477">
        <f t="shared" si="31"/>
        <v>17122.819609169088</v>
      </c>
      <c r="CG27" s="1477" t="str">
        <f t="shared" si="31"/>
        <v/>
      </c>
      <c r="CH27" s="1477" t="str">
        <f t="shared" si="31"/>
        <v/>
      </c>
      <c r="CI27" s="1477" t="str">
        <f t="shared" si="31"/>
        <v/>
      </c>
      <c r="CJ27" s="1477"/>
      <c r="CK27" s="1477"/>
      <c r="CL27" s="1477"/>
      <c r="CM27" s="1477"/>
      <c r="CN27" s="1477"/>
      <c r="CO27" s="1477"/>
      <c r="CP27" s="1477"/>
      <c r="CQ27" s="1477"/>
      <c r="CR27" s="1407"/>
      <c r="CS27" s="1407"/>
      <c r="CT27" s="1407"/>
      <c r="CU27" s="1407"/>
      <c r="CV27" s="1407"/>
      <c r="CW27" s="1407"/>
      <c r="CX27" s="1407"/>
      <c r="CY27" s="1407"/>
      <c r="CZ27" s="1407"/>
      <c r="DA27" s="1407"/>
      <c r="DB27" s="1407"/>
      <c r="DC27" s="1407"/>
    </row>
    <row r="28" spans="1:107" s="1406" customFormat="1" ht="39.6" x14ac:dyDescent="0.25">
      <c r="A28" s="1407"/>
      <c r="B28" s="1386" t="s">
        <v>139</v>
      </c>
      <c r="C28" s="1386" t="s">
        <v>139</v>
      </c>
      <c r="D28" s="1387" t="s">
        <v>1293</v>
      </c>
      <c r="E28" s="1386">
        <v>215077</v>
      </c>
      <c r="F28" s="1386" t="s">
        <v>1294</v>
      </c>
      <c r="G28" s="1388" t="s">
        <v>129</v>
      </c>
      <c r="H28" s="1477" t="str">
        <f t="shared" ref="H28:AM28" si="32">IF(H13="CORPO",$E$28*H8,"")</f>
        <v/>
      </c>
      <c r="I28" s="1477" t="str">
        <f t="shared" si="32"/>
        <v/>
      </c>
      <c r="J28" s="1477" t="str">
        <f t="shared" si="32"/>
        <v/>
      </c>
      <c r="K28" s="1477" t="str">
        <f t="shared" si="32"/>
        <v/>
      </c>
      <c r="L28" s="1477" t="str">
        <f t="shared" si="32"/>
        <v/>
      </c>
      <c r="M28" s="1477" t="str">
        <f t="shared" si="32"/>
        <v/>
      </c>
      <c r="N28" s="1477" t="str">
        <f t="shared" si="32"/>
        <v/>
      </c>
      <c r="O28" s="1477" t="str">
        <f t="shared" si="32"/>
        <v/>
      </c>
      <c r="P28" s="1477" t="str">
        <f t="shared" si="32"/>
        <v/>
      </c>
      <c r="Q28" s="1477" t="str">
        <f t="shared" si="32"/>
        <v/>
      </c>
      <c r="R28" s="1477" t="str">
        <f t="shared" si="32"/>
        <v/>
      </c>
      <c r="S28" s="1477" t="str">
        <f t="shared" si="32"/>
        <v/>
      </c>
      <c r="T28" s="1477" t="str">
        <f t="shared" si="32"/>
        <v/>
      </c>
      <c r="U28" s="1477" t="str">
        <f t="shared" si="32"/>
        <v/>
      </c>
      <c r="V28" s="1477" t="str">
        <f t="shared" si="32"/>
        <v/>
      </c>
      <c r="W28" s="1477" t="str">
        <f t="shared" si="32"/>
        <v/>
      </c>
      <c r="X28" s="1477" t="str">
        <f t="shared" si="32"/>
        <v/>
      </c>
      <c r="Y28" s="1477" t="str">
        <f t="shared" si="32"/>
        <v/>
      </c>
      <c r="Z28" s="1477" t="str">
        <f t="shared" si="32"/>
        <v/>
      </c>
      <c r="AA28" s="1477" t="str">
        <f t="shared" si="32"/>
        <v/>
      </c>
      <c r="AB28" s="1477" t="str">
        <f t="shared" si="32"/>
        <v/>
      </c>
      <c r="AC28" s="1477" t="str">
        <f t="shared" si="32"/>
        <v/>
      </c>
      <c r="AD28" s="1477" t="str">
        <f t="shared" si="32"/>
        <v/>
      </c>
      <c r="AE28" s="1477" t="str">
        <f t="shared" si="32"/>
        <v/>
      </c>
      <c r="AF28" s="1477" t="str">
        <f t="shared" si="32"/>
        <v/>
      </c>
      <c r="AG28" s="1477" t="str">
        <f t="shared" si="32"/>
        <v/>
      </c>
      <c r="AH28" s="1477" t="str">
        <f t="shared" si="32"/>
        <v/>
      </c>
      <c r="AI28" s="1477" t="str">
        <f t="shared" si="32"/>
        <v/>
      </c>
      <c r="AJ28" s="1477" t="str">
        <f t="shared" si="32"/>
        <v/>
      </c>
      <c r="AK28" s="1477" t="str">
        <f t="shared" si="32"/>
        <v/>
      </c>
      <c r="AL28" s="1477" t="str">
        <f t="shared" si="32"/>
        <v/>
      </c>
      <c r="AM28" s="1477" t="str">
        <f t="shared" si="32"/>
        <v/>
      </c>
      <c r="AN28" s="1477" t="str">
        <f t="shared" ref="AN28:BS28" si="33">IF(AN13="CORPO",$E$28*AN8,"")</f>
        <v/>
      </c>
      <c r="AO28" s="1477" t="str">
        <f t="shared" si="33"/>
        <v/>
      </c>
      <c r="AP28" s="1477" t="str">
        <f t="shared" si="33"/>
        <v/>
      </c>
      <c r="AQ28" s="1477" t="str">
        <f t="shared" si="33"/>
        <v/>
      </c>
      <c r="AR28" s="1477" t="str">
        <f t="shared" si="33"/>
        <v/>
      </c>
      <c r="AS28" s="1477" t="str">
        <f t="shared" si="33"/>
        <v/>
      </c>
      <c r="AT28" s="1477" t="str">
        <f t="shared" si="33"/>
        <v/>
      </c>
      <c r="AU28" s="1477" t="str">
        <f t="shared" si="33"/>
        <v/>
      </c>
      <c r="AV28" s="1477" t="str">
        <f t="shared" si="33"/>
        <v/>
      </c>
      <c r="AW28" s="1477">
        <f t="shared" si="33"/>
        <v>70611.0776900497</v>
      </c>
      <c r="AX28" s="1477" t="str">
        <f t="shared" si="33"/>
        <v/>
      </c>
      <c r="AY28" s="1477" t="str">
        <f t="shared" si="33"/>
        <v/>
      </c>
      <c r="AZ28" s="1477" t="str">
        <f t="shared" si="33"/>
        <v/>
      </c>
      <c r="BA28" s="1477" t="str">
        <f t="shared" si="33"/>
        <v/>
      </c>
      <c r="BB28" s="1477" t="str">
        <f t="shared" si="33"/>
        <v/>
      </c>
      <c r="BC28" s="1477" t="str">
        <f t="shared" si="33"/>
        <v/>
      </c>
      <c r="BD28" s="1477" t="str">
        <f t="shared" si="33"/>
        <v/>
      </c>
      <c r="BE28" s="1477" t="str">
        <f t="shared" si="33"/>
        <v/>
      </c>
      <c r="BF28" s="1477" t="str">
        <f t="shared" si="33"/>
        <v/>
      </c>
      <c r="BG28" s="1477" t="str">
        <f t="shared" si="33"/>
        <v/>
      </c>
      <c r="BH28" s="1477" t="str">
        <f t="shared" si="33"/>
        <v/>
      </c>
      <c r="BI28" s="1477" t="str">
        <f t="shared" si="33"/>
        <v/>
      </c>
      <c r="BJ28" s="1477" t="str">
        <f t="shared" si="33"/>
        <v/>
      </c>
      <c r="BK28" s="1477" t="str">
        <f t="shared" si="33"/>
        <v/>
      </c>
      <c r="BL28" s="1477" t="str">
        <f t="shared" si="33"/>
        <v/>
      </c>
      <c r="BM28" s="1477" t="str">
        <f t="shared" si="33"/>
        <v/>
      </c>
      <c r="BN28" s="1477" t="str">
        <f t="shared" si="33"/>
        <v/>
      </c>
      <c r="BO28" s="1477">
        <f t="shared" si="33"/>
        <v>27352.330173645179</v>
      </c>
      <c r="BP28" s="1477" t="str">
        <f t="shared" si="33"/>
        <v/>
      </c>
      <c r="BQ28" s="1477" t="str">
        <f t="shared" si="33"/>
        <v/>
      </c>
      <c r="BR28" s="1477">
        <f t="shared" si="33"/>
        <v>18862.89901018823</v>
      </c>
      <c r="BS28" s="1477" t="str">
        <f t="shared" si="33"/>
        <v/>
      </c>
      <c r="BT28" s="1477" t="str">
        <f t="shared" ref="BT28:CI28" si="34">IF(BT13="CORPO",$E$28*BT8,"")</f>
        <v/>
      </c>
      <c r="BU28" s="1477">
        <f t="shared" si="34"/>
        <v>27955.06592029527</v>
      </c>
      <c r="BV28" s="1477">
        <f t="shared" si="34"/>
        <v>15301.515040585708</v>
      </c>
      <c r="BW28" s="1477" t="str">
        <f t="shared" si="34"/>
        <v/>
      </c>
      <c r="BX28" s="1477" t="str">
        <f t="shared" si="34"/>
        <v/>
      </c>
      <c r="BY28" s="1477" t="str">
        <f t="shared" si="34"/>
        <v/>
      </c>
      <c r="BZ28" s="1477">
        <f t="shared" si="34"/>
        <v>25952.301994330694</v>
      </c>
      <c r="CA28" s="1477" t="str">
        <f t="shared" si="34"/>
        <v/>
      </c>
      <c r="CB28" s="1477" t="str">
        <f t="shared" si="34"/>
        <v/>
      </c>
      <c r="CC28" s="1477" t="str">
        <f t="shared" si="34"/>
        <v/>
      </c>
      <c r="CD28" s="1477" t="str">
        <f t="shared" si="34"/>
        <v/>
      </c>
      <c r="CE28" s="1477" t="str">
        <f t="shared" si="34"/>
        <v/>
      </c>
      <c r="CF28" s="1477">
        <f t="shared" si="34"/>
        <v>29041.810170905217</v>
      </c>
      <c r="CG28" s="1477" t="str">
        <f t="shared" si="34"/>
        <v/>
      </c>
      <c r="CH28" s="1477" t="str">
        <f t="shared" si="34"/>
        <v/>
      </c>
      <c r="CI28" s="1477" t="str">
        <f t="shared" si="34"/>
        <v/>
      </c>
      <c r="CJ28" s="1477"/>
      <c r="CK28" s="1477"/>
      <c r="CL28" s="1477"/>
      <c r="CM28" s="1477"/>
      <c r="CN28" s="1477"/>
      <c r="CO28" s="1477"/>
      <c r="CP28" s="1477"/>
      <c r="CQ28" s="1477"/>
    </row>
    <row r="29" spans="1:107" s="1406" customFormat="1" ht="26.4" x14ac:dyDescent="0.25">
      <c r="A29" s="1407"/>
      <c r="B29" s="1386" t="s">
        <v>142</v>
      </c>
      <c r="C29" s="1386" t="s">
        <v>143</v>
      </c>
      <c r="D29" s="1387">
        <v>30013</v>
      </c>
      <c r="E29" s="1386">
        <v>180000</v>
      </c>
      <c r="F29" s="1386" t="s">
        <v>9</v>
      </c>
      <c r="G29" s="1388" t="s">
        <v>129</v>
      </c>
      <c r="H29" s="1477">
        <f t="shared" ref="H29:AM29" si="35">IF(H1="Franklin County",$E$29*H5,"")</f>
        <v>180000</v>
      </c>
      <c r="I29" s="1477">
        <f t="shared" si="35"/>
        <v>1835.3021045485405</v>
      </c>
      <c r="J29" s="1477">
        <f t="shared" si="35"/>
        <v>1036.6598778004072</v>
      </c>
      <c r="K29" s="1477">
        <f t="shared" si="35"/>
        <v>120271.69042769859</v>
      </c>
      <c r="L29" s="1477">
        <f t="shared" si="35"/>
        <v>5463.0006788866258</v>
      </c>
      <c r="M29" s="1477">
        <f t="shared" si="35"/>
        <v>4722.0638153428381</v>
      </c>
      <c r="N29" s="1477">
        <f t="shared" si="35"/>
        <v>1136.4562118126273</v>
      </c>
      <c r="O29" s="1477">
        <f t="shared" si="35"/>
        <v>5805.431093007468</v>
      </c>
      <c r="P29" s="1477">
        <f t="shared" si="35"/>
        <v>831.90767141887306</v>
      </c>
      <c r="Q29" s="1477">
        <f t="shared" si="35"/>
        <v>5110.522742701969</v>
      </c>
      <c r="R29" s="1477">
        <f t="shared" si="35"/>
        <v>1512.5594025797693</v>
      </c>
      <c r="S29" s="1477">
        <f t="shared" si="35"/>
        <v>722.87847929395787</v>
      </c>
      <c r="T29" s="1477">
        <f t="shared" si="35"/>
        <v>3941.479972844535</v>
      </c>
      <c r="U29" s="1477">
        <f t="shared" si="35"/>
        <v>4846.4358452138495</v>
      </c>
      <c r="V29" s="1477">
        <f t="shared" si="35"/>
        <v>3947.3183978275629</v>
      </c>
      <c r="W29" s="1477">
        <f t="shared" si="35"/>
        <v>2711.2016293279021</v>
      </c>
      <c r="X29" s="1477">
        <f t="shared" si="35"/>
        <v>1949.6266123557366</v>
      </c>
      <c r="Y29" s="1477">
        <f t="shared" si="35"/>
        <v>1075.6279701289884</v>
      </c>
      <c r="Z29" s="1477">
        <f t="shared" si="35"/>
        <v>593.89002036659872</v>
      </c>
      <c r="AA29" s="1477">
        <f t="shared" si="35"/>
        <v>1384.9287169042771</v>
      </c>
      <c r="AB29" s="1477">
        <f t="shared" si="35"/>
        <v>564.01900882552616</v>
      </c>
      <c r="AC29" s="1477">
        <f t="shared" si="35"/>
        <v>1929.5315682281059</v>
      </c>
      <c r="AD29" s="1477">
        <f t="shared" si="35"/>
        <v>1463.6795655125595</v>
      </c>
      <c r="AE29" s="1477">
        <f t="shared" si="35"/>
        <v>353.02104548540399</v>
      </c>
      <c r="AF29" s="1477">
        <f t="shared" si="35"/>
        <v>600.13577732518661</v>
      </c>
      <c r="AG29" s="1477">
        <f t="shared" si="35"/>
        <v>263.81534283774607</v>
      </c>
      <c r="AH29" s="1477">
        <f t="shared" si="35"/>
        <v>2313.7813985064495</v>
      </c>
      <c r="AI29" s="1477">
        <f t="shared" si="35"/>
        <v>187.23693143245077</v>
      </c>
      <c r="AJ29" s="1477">
        <f t="shared" si="35"/>
        <v>133.19755600814665</v>
      </c>
      <c r="AK29" s="1477">
        <f t="shared" si="35"/>
        <v>6.3815342837746094</v>
      </c>
      <c r="AL29" s="1477">
        <f t="shared" si="35"/>
        <v>31.771894093686353</v>
      </c>
      <c r="AM29" s="1477">
        <f t="shared" si="35"/>
        <v>84.453496266123565</v>
      </c>
      <c r="AN29" s="1477">
        <f t="shared" ref="AN29:BS29" si="36">IF(AN1="Franklin County",$E$29*AN5,"")</f>
        <v>276.17107942973524</v>
      </c>
      <c r="AO29" s="1477">
        <f t="shared" si="36"/>
        <v>78.886625933469119</v>
      </c>
      <c r="AP29" s="1477">
        <f t="shared" si="36"/>
        <v>138.76442634080109</v>
      </c>
      <c r="AQ29" s="1477" t="str">
        <f t="shared" si="36"/>
        <v/>
      </c>
      <c r="AR29" s="1477" t="str">
        <f t="shared" si="36"/>
        <v/>
      </c>
      <c r="AS29" s="1477" t="str">
        <f t="shared" si="36"/>
        <v/>
      </c>
      <c r="AT29" s="1477" t="str">
        <f t="shared" si="36"/>
        <v/>
      </c>
      <c r="AU29" s="1477" t="str">
        <f t="shared" si="36"/>
        <v/>
      </c>
      <c r="AV29" s="1477" t="str">
        <f t="shared" si="36"/>
        <v/>
      </c>
      <c r="AW29" s="1477" t="str">
        <f t="shared" si="36"/>
        <v/>
      </c>
      <c r="AX29" s="1477" t="str">
        <f t="shared" si="36"/>
        <v/>
      </c>
      <c r="AY29" s="1477" t="str">
        <f t="shared" si="36"/>
        <v/>
      </c>
      <c r="AZ29" s="1477" t="str">
        <f t="shared" si="36"/>
        <v/>
      </c>
      <c r="BA29" s="1477" t="str">
        <f t="shared" si="36"/>
        <v/>
      </c>
      <c r="BB29" s="1477" t="str">
        <f t="shared" si="36"/>
        <v/>
      </c>
      <c r="BC29" s="1477" t="str">
        <f t="shared" si="36"/>
        <v/>
      </c>
      <c r="BD29" s="1477" t="str">
        <f t="shared" si="36"/>
        <v/>
      </c>
      <c r="BE29" s="1477" t="str">
        <f t="shared" si="36"/>
        <v/>
      </c>
      <c r="BF29" s="1477" t="str">
        <f t="shared" si="36"/>
        <v/>
      </c>
      <c r="BG29" s="1477" t="str">
        <f t="shared" si="36"/>
        <v/>
      </c>
      <c r="BH29" s="1477" t="str">
        <f t="shared" si="36"/>
        <v/>
      </c>
      <c r="BI29" s="1477" t="str">
        <f t="shared" si="36"/>
        <v/>
      </c>
      <c r="BJ29" s="1477" t="str">
        <f t="shared" si="36"/>
        <v/>
      </c>
      <c r="BK29" s="1477" t="str">
        <f t="shared" si="36"/>
        <v/>
      </c>
      <c r="BL29" s="1477" t="str">
        <f t="shared" si="36"/>
        <v/>
      </c>
      <c r="BM29" s="1477" t="str">
        <f t="shared" si="36"/>
        <v/>
      </c>
      <c r="BN29" s="1477" t="str">
        <f t="shared" si="36"/>
        <v/>
      </c>
      <c r="BO29" s="1477" t="str">
        <f t="shared" si="36"/>
        <v/>
      </c>
      <c r="BP29" s="1477" t="str">
        <f t="shared" si="36"/>
        <v/>
      </c>
      <c r="BQ29" s="1477" t="str">
        <f t="shared" si="36"/>
        <v/>
      </c>
      <c r="BR29" s="1477" t="str">
        <f t="shared" si="36"/>
        <v/>
      </c>
      <c r="BS29" s="1477" t="str">
        <f t="shared" si="36"/>
        <v/>
      </c>
      <c r="BT29" s="1477" t="str">
        <f t="shared" ref="BT29:CI29" si="37">IF(BT1="Franklin County",$E$29*BT5,"")</f>
        <v/>
      </c>
      <c r="BU29" s="1477" t="str">
        <f t="shared" si="37"/>
        <v/>
      </c>
      <c r="BV29" s="1477" t="str">
        <f t="shared" si="37"/>
        <v/>
      </c>
      <c r="BW29" s="1477" t="str">
        <f t="shared" si="37"/>
        <v/>
      </c>
      <c r="BX29" s="1477" t="str">
        <f t="shared" si="37"/>
        <v/>
      </c>
      <c r="BY29" s="1477" t="str">
        <f t="shared" si="37"/>
        <v/>
      </c>
      <c r="BZ29" s="1477" t="str">
        <f t="shared" si="37"/>
        <v/>
      </c>
      <c r="CA29" s="1477" t="str">
        <f t="shared" si="37"/>
        <v/>
      </c>
      <c r="CB29" s="1477" t="str">
        <f t="shared" si="37"/>
        <v/>
      </c>
      <c r="CC29" s="1477" t="str">
        <f t="shared" si="37"/>
        <v/>
      </c>
      <c r="CD29" s="1477" t="str">
        <f t="shared" si="37"/>
        <v/>
      </c>
      <c r="CE29" s="1477" t="str">
        <f t="shared" si="37"/>
        <v/>
      </c>
      <c r="CF29" s="1477" t="str">
        <f t="shared" si="37"/>
        <v/>
      </c>
      <c r="CG29" s="1477" t="str">
        <f t="shared" si="37"/>
        <v/>
      </c>
      <c r="CH29" s="1477" t="str">
        <f t="shared" si="37"/>
        <v/>
      </c>
      <c r="CI29" s="1477" t="str">
        <f t="shared" si="37"/>
        <v/>
      </c>
      <c r="CJ29" s="1477">
        <v>180000</v>
      </c>
      <c r="CK29" s="1477"/>
      <c r="CL29" s="1477"/>
      <c r="CM29" s="1477">
        <v>180000</v>
      </c>
      <c r="CN29" s="1477"/>
      <c r="CO29" s="1477"/>
      <c r="CP29" s="1477"/>
      <c r="CQ29" s="1477">
        <v>180000</v>
      </c>
    </row>
    <row r="30" spans="1:107" s="1406" customFormat="1" ht="39.6" x14ac:dyDescent="0.25">
      <c r="A30" s="1407"/>
      <c r="B30" s="1386" t="s">
        <v>149</v>
      </c>
      <c r="C30" s="1386" t="s">
        <v>150</v>
      </c>
      <c r="D30" s="1387">
        <v>36043</v>
      </c>
      <c r="E30" s="1386">
        <v>55005</v>
      </c>
      <c r="F30" s="1386" t="s">
        <v>9</v>
      </c>
      <c r="G30" s="1388" t="s">
        <v>129</v>
      </c>
      <c r="H30" s="1477">
        <f t="shared" ref="H30:AM30" si="38">IF(H1="Franklin County",$E$30*H5,"")</f>
        <v>55005</v>
      </c>
      <c r="I30" s="1477">
        <f t="shared" si="38"/>
        <v>560.83773478162482</v>
      </c>
      <c r="J30" s="1477">
        <f t="shared" si="38"/>
        <v>316.78598099117448</v>
      </c>
      <c r="K30" s="1477">
        <f t="shared" si="38"/>
        <v>36753.024066530896</v>
      </c>
      <c r="L30" s="1477">
        <f t="shared" si="38"/>
        <v>1669.4019574564381</v>
      </c>
      <c r="M30" s="1477">
        <f t="shared" si="38"/>
        <v>1442.9840009051823</v>
      </c>
      <c r="N30" s="1477">
        <f t="shared" si="38"/>
        <v>347.28207739307533</v>
      </c>
      <c r="O30" s="1477">
        <f t="shared" si="38"/>
        <v>1774.0429848381987</v>
      </c>
      <c r="P30" s="1477">
        <f t="shared" si="38"/>
        <v>254.21711925775062</v>
      </c>
      <c r="Q30" s="1477">
        <f t="shared" si="38"/>
        <v>1561.6905747906767</v>
      </c>
      <c r="R30" s="1477">
        <f t="shared" si="38"/>
        <v>462.21294410500116</v>
      </c>
      <c r="S30" s="1477">
        <f t="shared" si="38"/>
        <v>220.89961529757863</v>
      </c>
      <c r="T30" s="1477">
        <f t="shared" si="38"/>
        <v>1204.4505883684092</v>
      </c>
      <c r="U30" s="1477">
        <f t="shared" si="38"/>
        <v>1480.9900203665986</v>
      </c>
      <c r="V30" s="1477">
        <f t="shared" si="38"/>
        <v>1206.2347137361394</v>
      </c>
      <c r="W30" s="1477">
        <f t="shared" si="38"/>
        <v>828.49803122878473</v>
      </c>
      <c r="X30" s="1477">
        <f t="shared" si="38"/>
        <v>595.77339895904049</v>
      </c>
      <c r="Y30" s="1477">
        <f t="shared" si="38"/>
        <v>328.69398053858339</v>
      </c>
      <c r="Z30" s="1477">
        <f t="shared" si="38"/>
        <v>181.48289205702648</v>
      </c>
      <c r="AA30" s="1477">
        <f t="shared" si="38"/>
        <v>423.21113374066533</v>
      </c>
      <c r="AB30" s="1477">
        <f t="shared" si="38"/>
        <v>172.35480878026704</v>
      </c>
      <c r="AC30" s="1477">
        <f t="shared" si="38"/>
        <v>589.63268839103876</v>
      </c>
      <c r="AD30" s="1477">
        <f t="shared" si="38"/>
        <v>447.27608056121295</v>
      </c>
      <c r="AE30" s="1477">
        <f t="shared" si="38"/>
        <v>107.87734781624803</v>
      </c>
      <c r="AF30" s="1477">
        <f t="shared" si="38"/>
        <v>183.39149128762162</v>
      </c>
      <c r="AG30" s="1477">
        <f t="shared" si="38"/>
        <v>80.617571848834572</v>
      </c>
      <c r="AH30" s="1477">
        <f t="shared" si="38"/>
        <v>707.05303236026248</v>
      </c>
      <c r="AI30" s="1477">
        <f t="shared" si="38"/>
        <v>57.216485630233088</v>
      </c>
      <c r="AJ30" s="1477">
        <f t="shared" si="38"/>
        <v>40.702953156822815</v>
      </c>
      <c r="AK30" s="1477">
        <f t="shared" si="38"/>
        <v>1.9500905182167909</v>
      </c>
      <c r="AL30" s="1477">
        <f t="shared" si="38"/>
        <v>9.7089613034623223</v>
      </c>
      <c r="AM30" s="1477">
        <f t="shared" si="38"/>
        <v>25.807580900656259</v>
      </c>
      <c r="AN30" s="1477">
        <f t="shared" ref="AN30:BS30" si="39">IF(AN1="Franklin County",$E$30*AN5,"")</f>
        <v>84.393279022403249</v>
      </c>
      <c r="AO30" s="1477">
        <f t="shared" si="39"/>
        <v>24.106438108169268</v>
      </c>
      <c r="AP30" s="1477">
        <f t="shared" si="39"/>
        <v>42.404095949309799</v>
      </c>
      <c r="AQ30" s="1477" t="str">
        <f t="shared" si="39"/>
        <v/>
      </c>
      <c r="AR30" s="1477" t="str">
        <f t="shared" si="39"/>
        <v/>
      </c>
      <c r="AS30" s="1477" t="str">
        <f t="shared" si="39"/>
        <v/>
      </c>
      <c r="AT30" s="1477" t="str">
        <f t="shared" si="39"/>
        <v/>
      </c>
      <c r="AU30" s="1477" t="str">
        <f t="shared" si="39"/>
        <v/>
      </c>
      <c r="AV30" s="1477" t="str">
        <f t="shared" si="39"/>
        <v/>
      </c>
      <c r="AW30" s="1477" t="str">
        <f t="shared" si="39"/>
        <v/>
      </c>
      <c r="AX30" s="1477" t="str">
        <f t="shared" si="39"/>
        <v/>
      </c>
      <c r="AY30" s="1477" t="str">
        <f t="shared" si="39"/>
        <v/>
      </c>
      <c r="AZ30" s="1477" t="str">
        <f t="shared" si="39"/>
        <v/>
      </c>
      <c r="BA30" s="1477" t="str">
        <f t="shared" si="39"/>
        <v/>
      </c>
      <c r="BB30" s="1477" t="str">
        <f t="shared" si="39"/>
        <v/>
      </c>
      <c r="BC30" s="1477" t="str">
        <f t="shared" si="39"/>
        <v/>
      </c>
      <c r="BD30" s="1477" t="str">
        <f t="shared" si="39"/>
        <v/>
      </c>
      <c r="BE30" s="1477" t="str">
        <f t="shared" si="39"/>
        <v/>
      </c>
      <c r="BF30" s="1477" t="str">
        <f t="shared" si="39"/>
        <v/>
      </c>
      <c r="BG30" s="1477" t="str">
        <f t="shared" si="39"/>
        <v/>
      </c>
      <c r="BH30" s="1477" t="str">
        <f t="shared" si="39"/>
        <v/>
      </c>
      <c r="BI30" s="1477" t="str">
        <f t="shared" si="39"/>
        <v/>
      </c>
      <c r="BJ30" s="1477" t="str">
        <f t="shared" si="39"/>
        <v/>
      </c>
      <c r="BK30" s="1477" t="str">
        <f t="shared" si="39"/>
        <v/>
      </c>
      <c r="BL30" s="1477" t="str">
        <f t="shared" si="39"/>
        <v/>
      </c>
      <c r="BM30" s="1477" t="str">
        <f t="shared" si="39"/>
        <v/>
      </c>
      <c r="BN30" s="1477" t="str">
        <f t="shared" si="39"/>
        <v/>
      </c>
      <c r="BO30" s="1477" t="str">
        <f t="shared" si="39"/>
        <v/>
      </c>
      <c r="BP30" s="1477" t="str">
        <f t="shared" si="39"/>
        <v/>
      </c>
      <c r="BQ30" s="1477" t="str">
        <f t="shared" si="39"/>
        <v/>
      </c>
      <c r="BR30" s="1477" t="str">
        <f t="shared" si="39"/>
        <v/>
      </c>
      <c r="BS30" s="1477" t="str">
        <f t="shared" si="39"/>
        <v/>
      </c>
      <c r="BT30" s="1477" t="str">
        <f t="shared" ref="BT30:CI30" si="40">IF(BT1="Franklin County",$E$30*BT5,"")</f>
        <v/>
      </c>
      <c r="BU30" s="1477" t="str">
        <f t="shared" si="40"/>
        <v/>
      </c>
      <c r="BV30" s="1477" t="str">
        <f t="shared" si="40"/>
        <v/>
      </c>
      <c r="BW30" s="1477" t="str">
        <f t="shared" si="40"/>
        <v/>
      </c>
      <c r="BX30" s="1477" t="str">
        <f t="shared" si="40"/>
        <v/>
      </c>
      <c r="BY30" s="1477" t="str">
        <f t="shared" si="40"/>
        <v/>
      </c>
      <c r="BZ30" s="1477" t="str">
        <f t="shared" si="40"/>
        <v/>
      </c>
      <c r="CA30" s="1477" t="str">
        <f t="shared" si="40"/>
        <v/>
      </c>
      <c r="CB30" s="1477" t="str">
        <f t="shared" si="40"/>
        <v/>
      </c>
      <c r="CC30" s="1477" t="str">
        <f t="shared" si="40"/>
        <v/>
      </c>
      <c r="CD30" s="1477" t="str">
        <f t="shared" si="40"/>
        <v/>
      </c>
      <c r="CE30" s="1477" t="str">
        <f t="shared" si="40"/>
        <v/>
      </c>
      <c r="CF30" s="1477" t="str">
        <f t="shared" si="40"/>
        <v/>
      </c>
      <c r="CG30" s="1477" t="str">
        <f t="shared" si="40"/>
        <v/>
      </c>
      <c r="CH30" s="1477" t="str">
        <f t="shared" si="40"/>
        <v/>
      </c>
      <c r="CI30" s="1477" t="str">
        <f t="shared" si="40"/>
        <v/>
      </c>
      <c r="CJ30" s="1477">
        <v>55005</v>
      </c>
      <c r="CK30" s="1477"/>
      <c r="CL30" s="1477"/>
      <c r="CM30" s="1477">
        <v>55005</v>
      </c>
      <c r="CN30" s="1477"/>
      <c r="CO30" s="1477"/>
      <c r="CP30" s="1477"/>
      <c r="CQ30" s="1477">
        <v>55005</v>
      </c>
    </row>
    <row r="31" spans="1:107" s="1405" customFormat="1" ht="39.6" x14ac:dyDescent="0.25">
      <c r="A31" s="1407"/>
      <c r="B31" s="1386" t="s">
        <v>684</v>
      </c>
      <c r="C31" s="1386" t="s">
        <v>153</v>
      </c>
      <c r="D31" s="1387" t="s">
        <v>1295</v>
      </c>
      <c r="E31" s="1386">
        <v>2154130</v>
      </c>
      <c r="F31" s="1386" t="s">
        <v>89</v>
      </c>
      <c r="G31" s="1388" t="s">
        <v>129</v>
      </c>
      <c r="H31" s="1477">
        <f t="shared" ref="H31:AM31" si="41">IF(H10="MPO",$E$31*H6,"")</f>
        <v>1734738.5928336862</v>
      </c>
      <c r="I31" s="1477">
        <f t="shared" si="41"/>
        <v>17687.607723717985</v>
      </c>
      <c r="J31" s="1477">
        <f t="shared" si="41"/>
        <v>9990.743875903443</v>
      </c>
      <c r="K31" s="1477">
        <f t="shared" si="41"/>
        <v>1159110.7945015253</v>
      </c>
      <c r="L31" s="1477">
        <f t="shared" si="41"/>
        <v>52649.322835229206</v>
      </c>
      <c r="M31" s="1477">
        <f t="shared" si="41"/>
        <v>45508.590768326118</v>
      </c>
      <c r="N31" s="1477">
        <f t="shared" si="41"/>
        <v>10952.524720538548</v>
      </c>
      <c r="O31" s="1477">
        <f t="shared" si="41"/>
        <v>55949.474250426138</v>
      </c>
      <c r="P31" s="1477">
        <f t="shared" si="41"/>
        <v>8017.4574626929134</v>
      </c>
      <c r="Q31" s="1477">
        <f t="shared" si="41"/>
        <v>49252.339062885352</v>
      </c>
      <c r="R31" s="1477">
        <f t="shared" si="41"/>
        <v>14577.195386714389</v>
      </c>
      <c r="S31" s="1477">
        <f t="shared" si="41"/>
        <v>6966.6955331119752</v>
      </c>
      <c r="T31" s="1477">
        <f t="shared" si="41"/>
        <v>37985.763454302694</v>
      </c>
      <c r="U31" s="1477">
        <f t="shared" si="41"/>
        <v>46707.218324361165</v>
      </c>
      <c r="V31" s="1477">
        <f t="shared" si="41"/>
        <v>38042.030905077263</v>
      </c>
      <c r="W31" s="1477">
        <f t="shared" si="41"/>
        <v>26129.033885270459</v>
      </c>
      <c r="X31" s="1477">
        <f t="shared" si="41"/>
        <v>18789.402922606096</v>
      </c>
      <c r="Y31" s="1477">
        <f t="shared" si="41"/>
        <v>10366.296396189531</v>
      </c>
      <c r="Z31" s="1477">
        <f t="shared" si="41"/>
        <v>5723.5774346040162</v>
      </c>
      <c r="AA31" s="1477">
        <f t="shared" si="41"/>
        <v>13347.162741874932</v>
      </c>
      <c r="AB31" s="1477">
        <f t="shared" si="41"/>
        <v>5435.6974538969098</v>
      </c>
      <c r="AC31" s="1477">
        <f t="shared" si="41"/>
        <v>18595.738208312225</v>
      </c>
      <c r="AD31" s="1477">
        <f t="shared" si="41"/>
        <v>14106.119054648216</v>
      </c>
      <c r="AE31" s="1477">
        <f t="shared" si="41"/>
        <v>3402.2179538112578</v>
      </c>
      <c r="AF31" s="1477">
        <f t="shared" si="41"/>
        <v>5783.7705214791376</v>
      </c>
      <c r="AG31" s="1477">
        <f t="shared" si="41"/>
        <v>2542.5036477904896</v>
      </c>
      <c r="AH31" s="1477">
        <f t="shared" si="41"/>
        <v>22298.921596499091</v>
      </c>
      <c r="AI31" s="1477">
        <f t="shared" si="41"/>
        <v>1804.4840608868171</v>
      </c>
      <c r="AJ31" s="1477">
        <f t="shared" si="41"/>
        <v>1283.6830048803245</v>
      </c>
      <c r="AK31" s="1477">
        <f t="shared" si="41"/>
        <v>61.501632241972736</v>
      </c>
      <c r="AL31" s="1477">
        <f t="shared" si="41"/>
        <v>306.19961584301319</v>
      </c>
      <c r="AM31" s="1477">
        <f t="shared" si="41"/>
        <v>813.91521818100091</v>
      </c>
      <c r="AN31" s="1477">
        <f t="shared" ref="AN31:BS31" si="42">IF(AN10="MPO",$E$31*AN6,"")</f>
        <v>2661.5812761738839</v>
      </c>
      <c r="AO31" s="1477">
        <f t="shared" si="42"/>
        <v>760.26485814013097</v>
      </c>
      <c r="AP31" s="1477">
        <f t="shared" si="42"/>
        <v>1337.3333649211943</v>
      </c>
      <c r="AQ31" s="1477">
        <f t="shared" si="42"/>
        <v>296809.49429049413</v>
      </c>
      <c r="AR31" s="1477">
        <f t="shared" si="42"/>
        <v>57735.638676177041</v>
      </c>
      <c r="AS31" s="1477">
        <f t="shared" si="42"/>
        <v>18915.023277823741</v>
      </c>
      <c r="AT31" s="1477">
        <f t="shared" si="42"/>
        <v>8958.3015814584105</v>
      </c>
      <c r="AU31" s="1477">
        <f t="shared" si="42"/>
        <v>2507.1729228855265</v>
      </c>
      <c r="AV31" s="1477">
        <f t="shared" si="42"/>
        <v>1088.7097452196026</v>
      </c>
      <c r="AW31" s="1477" t="str">
        <f t="shared" si="42"/>
        <v/>
      </c>
      <c r="AX31" s="1477" t="str">
        <f t="shared" si="42"/>
        <v/>
      </c>
      <c r="AY31" s="1477">
        <f t="shared" si="42"/>
        <v>32492.49000426436</v>
      </c>
      <c r="AZ31" s="1477">
        <f t="shared" si="42"/>
        <v>9934.4764251288725</v>
      </c>
      <c r="BA31" s="1477">
        <f t="shared" si="42"/>
        <v>27950.529035926334</v>
      </c>
      <c r="BB31" s="1477" t="str">
        <f t="shared" si="42"/>
        <v/>
      </c>
      <c r="BC31" s="1477" t="str">
        <f t="shared" si="42"/>
        <v/>
      </c>
      <c r="BD31" s="1477" t="str">
        <f t="shared" si="42"/>
        <v/>
      </c>
      <c r="BE31" s="1477" t="str">
        <f t="shared" si="42"/>
        <v/>
      </c>
      <c r="BF31" s="1477">
        <f t="shared" si="42"/>
        <v>24383.434365891913</v>
      </c>
      <c r="BG31" s="1477" t="str">
        <f t="shared" si="42"/>
        <v/>
      </c>
      <c r="BH31" s="1477" t="str">
        <f t="shared" si="42"/>
        <v/>
      </c>
      <c r="BI31" s="1477" t="str">
        <f t="shared" si="42"/>
        <v/>
      </c>
      <c r="BJ31" s="1477">
        <f t="shared" si="42"/>
        <v>13073.676760203183</v>
      </c>
      <c r="BK31" s="1477" t="str">
        <f t="shared" si="42"/>
        <v/>
      </c>
      <c r="BL31" s="1477" t="str">
        <f t="shared" si="42"/>
        <v/>
      </c>
      <c r="BM31" s="1477" t="str">
        <f t="shared" si="42"/>
        <v/>
      </c>
      <c r="BN31" s="1477" t="str">
        <f t="shared" si="42"/>
        <v/>
      </c>
      <c r="BO31" s="1477" t="str">
        <f t="shared" si="42"/>
        <v/>
      </c>
      <c r="BP31" s="1477" t="str">
        <f t="shared" si="42"/>
        <v/>
      </c>
      <c r="BQ31" s="1477" t="str">
        <f t="shared" si="42"/>
        <v/>
      </c>
      <c r="BR31" s="1477" t="str">
        <f t="shared" si="42"/>
        <v/>
      </c>
      <c r="BS31" s="1477" t="str">
        <f t="shared" si="42"/>
        <v/>
      </c>
      <c r="BT31" s="1477" t="str">
        <f t="shared" ref="BT31:CH31" si="43">IF(BT10="MPO",$E$31*BT6,"")</f>
        <v/>
      </c>
      <c r="BU31" s="1477" t="str">
        <f t="shared" si="43"/>
        <v/>
      </c>
      <c r="BV31" s="1477" t="str">
        <f t="shared" si="43"/>
        <v/>
      </c>
      <c r="BW31" s="1477" t="str">
        <f t="shared" si="43"/>
        <v/>
      </c>
      <c r="BX31" s="1477" t="str">
        <f t="shared" si="43"/>
        <v/>
      </c>
      <c r="BY31" s="1477" t="str">
        <f t="shared" si="43"/>
        <v/>
      </c>
      <c r="BZ31" s="1477" t="str">
        <f t="shared" si="43"/>
        <v/>
      </c>
      <c r="CA31" s="1477" t="str">
        <f t="shared" si="43"/>
        <v/>
      </c>
      <c r="CB31" s="1477" t="str">
        <f t="shared" si="43"/>
        <v/>
      </c>
      <c r="CC31" s="1477" t="str">
        <f t="shared" si="43"/>
        <v/>
      </c>
      <c r="CD31" s="1477" t="str">
        <f t="shared" si="43"/>
        <v/>
      </c>
      <c r="CE31" s="1477" t="str">
        <f t="shared" si="43"/>
        <v/>
      </c>
      <c r="CF31" s="1477" t="str">
        <f t="shared" si="43"/>
        <v/>
      </c>
      <c r="CG31" s="1477" t="str">
        <f t="shared" si="43"/>
        <v/>
      </c>
      <c r="CH31" s="1477">
        <f t="shared" si="43"/>
        <v>14747.306284404951</v>
      </c>
      <c r="CI31" s="1503"/>
      <c r="CJ31" s="1530" t="s">
        <v>6</v>
      </c>
      <c r="CK31" s="1530"/>
      <c r="CL31" s="1530"/>
      <c r="CM31" s="1530"/>
      <c r="CN31" s="1530"/>
      <c r="CO31" s="1530"/>
      <c r="CP31" s="1530"/>
      <c r="CQ31" s="1530"/>
    </row>
    <row r="32" spans="1:107" s="1407" customFormat="1" ht="39.6" x14ac:dyDescent="0.25">
      <c r="B32" s="1386" t="s">
        <v>178</v>
      </c>
      <c r="C32" s="1386" t="s">
        <v>1296</v>
      </c>
      <c r="D32" s="1387" t="s">
        <v>1297</v>
      </c>
      <c r="E32" s="1386">
        <v>287391</v>
      </c>
      <c r="F32" s="1386" t="s">
        <v>1298</v>
      </c>
      <c r="G32" s="1386" t="s">
        <v>1299</v>
      </c>
      <c r="H32" s="1477"/>
      <c r="I32" s="1477" t="s">
        <v>6</v>
      </c>
      <c r="J32" s="1477" t="s">
        <v>6</v>
      </c>
      <c r="K32" s="1477" t="s">
        <v>6</v>
      </c>
      <c r="L32" s="1477" t="s">
        <v>6</v>
      </c>
      <c r="M32" s="1477" t="s">
        <v>6</v>
      </c>
      <c r="N32" s="1477" t="s">
        <v>6</v>
      </c>
      <c r="O32" s="1477">
        <v>57478</v>
      </c>
      <c r="P32" s="1477" t="s">
        <v>6</v>
      </c>
      <c r="Q32" s="1477" t="s">
        <v>6</v>
      </c>
      <c r="R32" s="1477" t="s">
        <v>6</v>
      </c>
      <c r="S32" s="1477" t="s">
        <v>6</v>
      </c>
      <c r="T32" s="1477" t="s">
        <v>6</v>
      </c>
      <c r="U32" s="1477" t="s">
        <v>6</v>
      </c>
      <c r="V32" s="1477" t="s">
        <v>6</v>
      </c>
      <c r="W32" s="1477" t="s">
        <v>6</v>
      </c>
      <c r="X32" s="1477" t="s">
        <v>6</v>
      </c>
      <c r="Y32" s="1477" t="s">
        <v>6</v>
      </c>
      <c r="Z32" s="1477" t="s">
        <v>6</v>
      </c>
      <c r="AA32" s="1477" t="s">
        <v>130</v>
      </c>
      <c r="AB32" s="1477" t="s">
        <v>6</v>
      </c>
      <c r="AC32" s="1477" t="s">
        <v>6</v>
      </c>
      <c r="AD32" s="1477" t="s">
        <v>6</v>
      </c>
      <c r="AE32" s="1477" t="s">
        <v>6</v>
      </c>
      <c r="AF32" s="1477" t="s">
        <v>6</v>
      </c>
      <c r="AG32" s="1477" t="s">
        <v>6</v>
      </c>
      <c r="AH32" s="1477" t="s">
        <v>6</v>
      </c>
      <c r="AI32" s="1477" t="s">
        <v>6</v>
      </c>
      <c r="AJ32" s="1477" t="s">
        <v>6</v>
      </c>
      <c r="AK32" s="1477" t="s">
        <v>6</v>
      </c>
      <c r="AL32" s="1477" t="s">
        <v>6</v>
      </c>
      <c r="AM32" s="1477" t="s">
        <v>130</v>
      </c>
      <c r="AN32" s="1477" t="s">
        <v>6</v>
      </c>
      <c r="AO32" s="1477" t="s">
        <v>6</v>
      </c>
      <c r="AP32" s="1477" t="s">
        <v>6</v>
      </c>
      <c r="AQ32" s="1477" t="s">
        <v>6</v>
      </c>
      <c r="AR32" s="1477">
        <v>57478</v>
      </c>
      <c r="AS32" s="1477" t="s">
        <v>6</v>
      </c>
      <c r="AT32" s="1477" t="s">
        <v>6</v>
      </c>
      <c r="AU32" s="1477" t="s">
        <v>6</v>
      </c>
      <c r="AV32" s="1477" t="s">
        <v>6</v>
      </c>
      <c r="AW32" s="1477" t="s">
        <v>6</v>
      </c>
      <c r="AX32" s="1477" t="s">
        <v>6</v>
      </c>
      <c r="AY32" s="1477" t="s">
        <v>6</v>
      </c>
      <c r="AZ32" s="1477" t="s">
        <v>6</v>
      </c>
      <c r="BA32" s="1477">
        <v>57478</v>
      </c>
      <c r="BB32" s="1477"/>
      <c r="BC32" s="1477"/>
      <c r="BD32" s="1477" t="s">
        <v>6</v>
      </c>
      <c r="BE32" s="1477" t="s">
        <v>6</v>
      </c>
      <c r="BF32" s="1477" t="s">
        <v>6</v>
      </c>
      <c r="BG32" s="1477"/>
      <c r="BH32" s="1477"/>
      <c r="BI32" s="1477"/>
      <c r="BJ32" s="1477" t="s">
        <v>6</v>
      </c>
      <c r="BK32" s="1477"/>
      <c r="BL32" s="1477"/>
      <c r="BM32" s="1477"/>
      <c r="BN32" s="1477"/>
      <c r="BO32" s="1477"/>
      <c r="BP32" s="1477"/>
      <c r="BQ32" s="1477"/>
      <c r="BR32" s="1477"/>
      <c r="BS32" s="1478"/>
      <c r="BT32" s="1478"/>
      <c r="BU32" s="1477"/>
      <c r="BV32" s="1477"/>
      <c r="BW32" s="1477"/>
      <c r="BX32" s="1477"/>
      <c r="BY32" s="1477"/>
      <c r="BZ32" s="1477"/>
      <c r="CA32" s="1477"/>
      <c r="CB32" s="1477"/>
      <c r="CC32" s="1477"/>
      <c r="CD32" s="1477"/>
      <c r="CE32" s="1477"/>
      <c r="CF32" s="1477"/>
      <c r="CG32" s="1477"/>
      <c r="CH32" s="1477" t="s">
        <v>6</v>
      </c>
      <c r="CI32" s="1477"/>
      <c r="CJ32" s="1477" t="s">
        <v>6</v>
      </c>
      <c r="CK32" s="1477" t="s">
        <v>6</v>
      </c>
      <c r="CL32" s="1477" t="s">
        <v>6</v>
      </c>
      <c r="CM32" s="1477" t="s">
        <v>6</v>
      </c>
      <c r="CN32" s="1477" t="s">
        <v>6</v>
      </c>
      <c r="CO32" s="1477" t="s">
        <v>6</v>
      </c>
      <c r="CP32" s="1477" t="s">
        <v>6</v>
      </c>
      <c r="CQ32" s="1477" t="s">
        <v>6</v>
      </c>
    </row>
    <row r="33" spans="1:95" s="1407" customFormat="1" x14ac:dyDescent="0.25">
      <c r="B33" s="1386" t="s">
        <v>1300</v>
      </c>
      <c r="C33" s="1386" t="s">
        <v>1301</v>
      </c>
      <c r="D33" s="1387" t="s">
        <v>1302</v>
      </c>
      <c r="E33" s="1386" t="s">
        <v>6</v>
      </c>
      <c r="F33" s="1386" t="s">
        <v>6</v>
      </c>
      <c r="G33" s="1386" t="s">
        <v>6</v>
      </c>
      <c r="H33" s="1477"/>
      <c r="I33" s="1477"/>
      <c r="J33" s="1477"/>
      <c r="K33" s="1477"/>
      <c r="L33" s="1477"/>
      <c r="M33" s="1477"/>
      <c r="N33" s="1477"/>
      <c r="O33" s="1477"/>
      <c r="P33" s="1477"/>
      <c r="Q33" s="1477"/>
      <c r="R33" s="1477"/>
      <c r="S33" s="1477"/>
      <c r="T33" s="1477"/>
      <c r="U33" s="1477"/>
      <c r="V33" s="1477"/>
      <c r="W33" s="1477"/>
      <c r="X33" s="1477"/>
      <c r="Y33" s="1477"/>
      <c r="Z33" s="1477"/>
      <c r="AA33" s="1477"/>
      <c r="AB33" s="1477"/>
      <c r="AC33" s="1477"/>
      <c r="AD33" s="1477"/>
      <c r="AE33" s="1477"/>
      <c r="AF33" s="1477"/>
      <c r="AG33" s="1477"/>
      <c r="AH33" s="1477"/>
      <c r="AI33" s="1477"/>
      <c r="AJ33" s="1477"/>
      <c r="AK33" s="1477"/>
      <c r="AL33" s="1477"/>
      <c r="AM33" s="1477"/>
      <c r="AN33" s="1477"/>
      <c r="AO33" s="1477"/>
      <c r="AP33" s="1477"/>
      <c r="AQ33" s="1477"/>
      <c r="AR33" s="1477"/>
      <c r="AS33" s="1477"/>
      <c r="AT33" s="1477"/>
      <c r="AU33" s="1477"/>
      <c r="AV33" s="1477"/>
      <c r="AW33" s="1477"/>
      <c r="AX33" s="1477"/>
      <c r="AY33" s="1477"/>
      <c r="AZ33" s="1477"/>
      <c r="BA33" s="1477"/>
      <c r="BB33" s="1477"/>
      <c r="BC33" s="1477"/>
      <c r="BD33" s="1477"/>
      <c r="BE33" s="1477"/>
      <c r="BF33" s="1477"/>
      <c r="BG33" s="1477"/>
      <c r="BH33" s="1477"/>
      <c r="BI33" s="1477"/>
      <c r="BJ33" s="1477"/>
      <c r="BK33" s="1477"/>
      <c r="BL33" s="1477"/>
      <c r="BM33" s="1477"/>
      <c r="BN33" s="1477"/>
      <c r="BO33" s="1477"/>
      <c r="BP33" s="1477"/>
      <c r="BQ33" s="1477"/>
      <c r="BR33" s="1477"/>
      <c r="BS33" s="1478"/>
      <c r="BT33" s="1478"/>
      <c r="BU33" s="1477"/>
      <c r="BV33" s="1477"/>
      <c r="BW33" s="1477"/>
      <c r="BX33" s="1477"/>
      <c r="BY33" s="1477"/>
      <c r="BZ33" s="1477"/>
      <c r="CA33" s="1477"/>
      <c r="CB33" s="1477"/>
      <c r="CC33" s="1477"/>
      <c r="CD33" s="1477"/>
      <c r="CE33" s="1477"/>
      <c r="CF33" s="1477"/>
      <c r="CG33" s="1477"/>
      <c r="CH33" s="1477"/>
      <c r="CI33" s="1477"/>
      <c r="CJ33" s="1477"/>
      <c r="CK33" s="1477"/>
      <c r="CL33" s="1477"/>
      <c r="CM33" s="1477"/>
      <c r="CN33" s="1477"/>
      <c r="CO33" s="1477"/>
      <c r="CP33" s="1477"/>
      <c r="CQ33" s="1477"/>
    </row>
    <row r="34" spans="1:95" s="1407" customFormat="1" ht="26.4" x14ac:dyDescent="0.25">
      <c r="B34" s="1386" t="s">
        <v>1303</v>
      </c>
      <c r="C34" s="1386" t="s">
        <v>1304</v>
      </c>
      <c r="D34" s="1387"/>
      <c r="E34" s="1386" t="s">
        <v>6</v>
      </c>
      <c r="F34" s="1386" t="s">
        <v>157</v>
      </c>
      <c r="G34" s="1386" t="s">
        <v>158</v>
      </c>
      <c r="H34" s="1477"/>
      <c r="I34" s="1477"/>
      <c r="J34" s="1477" t="s">
        <v>6</v>
      </c>
      <c r="K34" s="1477">
        <v>19099139</v>
      </c>
      <c r="L34" s="1477">
        <v>120000</v>
      </c>
      <c r="M34" s="1477"/>
      <c r="N34" s="1477"/>
      <c r="O34" s="1477"/>
      <c r="P34" s="1477">
        <v>14240</v>
      </c>
      <c r="Q34" s="1477">
        <v>72000</v>
      </c>
      <c r="R34" s="1477"/>
      <c r="S34" s="1477"/>
      <c r="T34" s="1477"/>
      <c r="U34" s="1477" t="s">
        <v>6</v>
      </c>
      <c r="V34" s="1477"/>
      <c r="W34" s="1477" t="s">
        <v>6</v>
      </c>
      <c r="X34" s="1477" t="s">
        <v>6</v>
      </c>
      <c r="Y34" s="1477" t="s">
        <v>6</v>
      </c>
      <c r="Z34" s="1477" t="s">
        <v>6</v>
      </c>
      <c r="AA34" s="1477"/>
      <c r="AB34" s="1477"/>
      <c r="AC34" s="1477"/>
      <c r="AD34" s="1477"/>
      <c r="AE34" s="1477"/>
      <c r="AF34" s="1477"/>
      <c r="AG34" s="1477"/>
      <c r="AH34" s="1477"/>
      <c r="AI34" s="1477"/>
      <c r="AJ34" s="1477"/>
      <c r="AK34" s="1477"/>
      <c r="AL34" s="1477"/>
      <c r="AM34" s="1477"/>
      <c r="AN34" s="1477"/>
      <c r="AO34" s="1477"/>
      <c r="AP34" s="1477"/>
      <c r="AQ34" s="1477">
        <v>730465</v>
      </c>
      <c r="AR34" s="1477">
        <v>18609158</v>
      </c>
      <c r="AS34" s="1477" t="s">
        <v>6</v>
      </c>
      <c r="AT34" s="1477"/>
      <c r="AU34" s="1477" t="s">
        <v>6</v>
      </c>
      <c r="AV34" s="1477"/>
      <c r="AW34" s="1477">
        <v>750000</v>
      </c>
      <c r="AX34" s="1477"/>
      <c r="AY34" s="1477"/>
      <c r="AZ34" s="1477"/>
      <c r="BA34" s="1477"/>
      <c r="BB34" s="1477"/>
      <c r="BC34" s="1477"/>
      <c r="BD34" s="1477"/>
      <c r="BE34" s="1477"/>
      <c r="BF34" s="1477"/>
      <c r="BG34" s="1477"/>
      <c r="BH34" s="1477"/>
      <c r="BI34" s="1477"/>
      <c r="BJ34" s="1477"/>
      <c r="BK34" s="1477"/>
      <c r="BL34" s="1477"/>
      <c r="BM34" s="1477"/>
      <c r="BN34" s="1477"/>
      <c r="BO34" s="1477"/>
      <c r="BP34" s="1477"/>
      <c r="BQ34" s="1477"/>
      <c r="BR34" s="1477"/>
      <c r="BS34" s="1478"/>
      <c r="BT34" s="1478"/>
      <c r="BU34" s="1477"/>
      <c r="BV34" s="1477"/>
      <c r="BW34" s="1477"/>
      <c r="BX34" s="1477"/>
      <c r="BY34" s="1477"/>
      <c r="BZ34" s="1477"/>
      <c r="CA34" s="1477"/>
      <c r="CB34" s="1477"/>
      <c r="CC34" s="1477"/>
      <c r="CD34" s="1477"/>
      <c r="CE34" s="1477"/>
      <c r="CF34" s="1477"/>
      <c r="CG34" s="1477"/>
      <c r="CH34" s="1477"/>
      <c r="CI34" s="1477"/>
      <c r="CJ34" s="1477"/>
      <c r="CK34" s="1477"/>
      <c r="CL34" s="1477"/>
      <c r="CM34" s="1477"/>
      <c r="CN34" s="1477"/>
      <c r="CO34" s="1477"/>
      <c r="CP34" s="1477"/>
      <c r="CQ34" s="1477"/>
    </row>
    <row r="35" spans="1:95" s="1406" customFormat="1" ht="52.8" x14ac:dyDescent="0.25">
      <c r="A35" s="1407"/>
      <c r="B35" s="1386" t="s">
        <v>1305</v>
      </c>
      <c r="C35" s="1386" t="s">
        <v>1306</v>
      </c>
      <c r="D35" s="1387"/>
      <c r="E35" s="1386">
        <f>3375000+212915</f>
        <v>3587915</v>
      </c>
      <c r="F35" s="1386" t="s">
        <v>160</v>
      </c>
      <c r="G35" s="1388" t="s">
        <v>1307</v>
      </c>
      <c r="H35" s="1477">
        <f>$E$35*H5</f>
        <v>3587915</v>
      </c>
      <c r="I35" s="1477">
        <f t="shared" ref="I35:AP35" si="44">$E$35*I5</f>
        <v>36582.82194689598</v>
      </c>
      <c r="J35" s="1477">
        <f t="shared" si="44"/>
        <v>20663.597363656936</v>
      </c>
      <c r="K35" s="1477">
        <f t="shared" si="44"/>
        <v>2397358.9008938675</v>
      </c>
      <c r="L35" s="1477">
        <f t="shared" si="44"/>
        <v>108893.23378215282</v>
      </c>
      <c r="M35" s="1477">
        <f t="shared" si="44"/>
        <v>94124.242189032215</v>
      </c>
      <c r="N35" s="1477">
        <f t="shared" si="44"/>
        <v>22652.823828920569</v>
      </c>
      <c r="O35" s="1477">
        <f t="shared" si="44"/>
        <v>115718.85166704383</v>
      </c>
      <c r="P35" s="1477">
        <f t="shared" si="44"/>
        <v>16582.300071660255</v>
      </c>
      <c r="Q35" s="1477">
        <f t="shared" si="44"/>
        <v>101867.34003545297</v>
      </c>
      <c r="R35" s="1477">
        <f t="shared" si="44"/>
        <v>30149.636493927737</v>
      </c>
      <c r="S35" s="1477">
        <f t="shared" si="44"/>
        <v>14409.036327977672</v>
      </c>
      <c r="T35" s="1477">
        <f t="shared" si="44"/>
        <v>78564.972870936108</v>
      </c>
      <c r="U35" s="1477">
        <f t="shared" si="44"/>
        <v>96603.332586558041</v>
      </c>
      <c r="V35" s="1477">
        <f t="shared" si="44"/>
        <v>78681.349385230453</v>
      </c>
      <c r="W35" s="1477">
        <f t="shared" si="44"/>
        <v>54042.005521611223</v>
      </c>
      <c r="X35" s="1477">
        <f t="shared" si="44"/>
        <v>38861.636482612957</v>
      </c>
      <c r="Y35" s="1477">
        <f t="shared" si="44"/>
        <v>21440.342935807497</v>
      </c>
      <c r="Z35" s="1477">
        <f t="shared" si="44"/>
        <v>11837.927291242362</v>
      </c>
      <c r="AA35" s="1477">
        <f t="shared" si="44"/>
        <v>27605.591762842272</v>
      </c>
      <c r="AB35" s="1477">
        <f t="shared" si="44"/>
        <v>11242.512566945765</v>
      </c>
      <c r="AC35" s="1477">
        <f t="shared" si="44"/>
        <v>38461.084758995246</v>
      </c>
      <c r="AD35" s="1477">
        <f t="shared" si="44"/>
        <v>29175.321490533304</v>
      </c>
      <c r="AE35" s="1477">
        <f t="shared" si="44"/>
        <v>7036.7194689597954</v>
      </c>
      <c r="AF35" s="1477">
        <f t="shared" si="44"/>
        <v>11962.423097231651</v>
      </c>
      <c r="AG35" s="1477">
        <f t="shared" si="44"/>
        <v>5258.5945877649547</v>
      </c>
      <c r="AH35" s="1477">
        <f t="shared" si="44"/>
        <v>46120.283257901487</v>
      </c>
      <c r="AI35" s="1477">
        <f t="shared" si="44"/>
        <v>3732.1677491136757</v>
      </c>
      <c r="AJ35" s="1477">
        <f t="shared" si="44"/>
        <v>2655.0083842498307</v>
      </c>
      <c r="AK35" s="1477">
        <f t="shared" si="44"/>
        <v>127.2022365542732</v>
      </c>
      <c r="AL35" s="1477">
        <f t="shared" si="44"/>
        <v>633.30475220638152</v>
      </c>
      <c r="AM35" s="1477">
        <f t="shared" si="44"/>
        <v>1683.3998114203816</v>
      </c>
      <c r="AN35" s="1477">
        <f t="shared" si="44"/>
        <v>5504.8797691785467</v>
      </c>
      <c r="AO35" s="1477">
        <f t="shared" si="44"/>
        <v>1572.4361582560157</v>
      </c>
      <c r="AP35" s="1477">
        <f t="shared" si="44"/>
        <v>2765.9720374141966</v>
      </c>
      <c r="AQ35" s="1508" t="s">
        <v>6</v>
      </c>
      <c r="AR35" s="1509"/>
      <c r="AS35" s="1509"/>
      <c r="AT35" s="1510"/>
      <c r="AU35" s="1510"/>
      <c r="AV35" s="1510"/>
      <c r="AW35" s="1511"/>
      <c r="AX35" s="1512"/>
      <c r="AY35" s="1512"/>
      <c r="AZ35" s="1513"/>
      <c r="BA35" s="1513"/>
      <c r="BB35" s="1514"/>
      <c r="BC35" s="1515"/>
      <c r="BD35" s="1516"/>
      <c r="BE35" s="1516"/>
      <c r="BF35" s="1516"/>
      <c r="BG35" s="1517"/>
      <c r="BH35" s="1518"/>
      <c r="BI35" s="1517"/>
      <c r="BJ35" s="1518"/>
      <c r="BK35" s="1518"/>
      <c r="BL35" s="1518"/>
      <c r="BM35" s="1519"/>
      <c r="BN35" s="1520"/>
      <c r="BO35" s="1521"/>
      <c r="BP35" s="1521"/>
      <c r="BQ35" s="1521"/>
      <c r="BR35" s="1522"/>
      <c r="BS35" s="1523"/>
      <c r="BT35" s="1523"/>
      <c r="BU35" s="1512"/>
      <c r="BV35" s="1521"/>
      <c r="BW35" s="1516"/>
      <c r="BX35" s="1518"/>
      <c r="BY35" s="1518"/>
      <c r="BZ35" s="1522"/>
      <c r="CA35" s="1524"/>
      <c r="CB35" s="1525"/>
      <c r="CC35" s="1525"/>
      <c r="CD35" s="1522"/>
      <c r="CE35" s="1526"/>
      <c r="CF35" s="1527"/>
      <c r="CG35" s="1528"/>
      <c r="CH35" s="1529"/>
      <c r="CI35" s="1503"/>
      <c r="CJ35" s="1477">
        <v>3587915</v>
      </c>
      <c r="CK35" s="1477"/>
      <c r="CL35" s="1477"/>
      <c r="CM35" s="1477">
        <v>3587915</v>
      </c>
      <c r="CN35" s="1477"/>
      <c r="CO35" s="1477"/>
      <c r="CP35" s="1477"/>
      <c r="CQ35" s="1477">
        <v>3587915</v>
      </c>
    </row>
    <row r="36" spans="1:95" s="1407" customFormat="1" ht="39.6" x14ac:dyDescent="0.25">
      <c r="B36" s="1386" t="s">
        <v>1308</v>
      </c>
      <c r="C36" s="1386" t="s">
        <v>1309</v>
      </c>
      <c r="D36" s="1387"/>
      <c r="E36" s="1386" t="s">
        <v>1310</v>
      </c>
      <c r="F36" s="1386"/>
      <c r="G36" s="1386"/>
      <c r="H36" s="1477"/>
      <c r="I36" s="1477" t="s">
        <v>6</v>
      </c>
      <c r="J36" s="1477" t="s">
        <v>6</v>
      </c>
      <c r="K36" s="1477" t="s">
        <v>6</v>
      </c>
      <c r="L36" s="1477"/>
      <c r="M36" s="1477"/>
      <c r="N36" s="1477"/>
      <c r="O36" s="1477"/>
      <c r="P36" s="1477"/>
      <c r="Q36" s="1477"/>
      <c r="R36" s="1477"/>
      <c r="S36" s="1477"/>
      <c r="T36" s="1477"/>
      <c r="U36" s="1477"/>
      <c r="V36" s="1477"/>
      <c r="W36" s="1477"/>
      <c r="X36" s="1477"/>
      <c r="Y36" s="1477"/>
      <c r="Z36" s="1477"/>
      <c r="AA36" s="1477"/>
      <c r="AB36" s="1477"/>
      <c r="AC36" s="1477"/>
      <c r="AD36" s="1477"/>
      <c r="AE36" s="1477"/>
      <c r="AF36" s="1477"/>
      <c r="AG36" s="1477"/>
      <c r="AH36" s="1477"/>
      <c r="AI36" s="1477"/>
      <c r="AJ36" s="1477"/>
      <c r="AK36" s="1477"/>
      <c r="AL36" s="1477"/>
      <c r="AM36" s="1477"/>
      <c r="AN36" s="1477"/>
      <c r="AO36" s="1477"/>
      <c r="AP36" s="1477"/>
      <c r="AQ36" s="1477"/>
      <c r="AR36" s="1477"/>
      <c r="AS36" s="1477"/>
      <c r="AT36" s="1477"/>
      <c r="AU36" s="1477"/>
      <c r="AV36" s="1477"/>
      <c r="AW36" s="1477"/>
      <c r="AX36" s="1477"/>
      <c r="AY36" s="1477"/>
      <c r="AZ36" s="1477"/>
      <c r="BA36" s="1477"/>
      <c r="BB36" s="1477"/>
      <c r="BC36" s="1477"/>
      <c r="BD36" s="1477"/>
      <c r="BE36" s="1477"/>
      <c r="BF36" s="1477"/>
      <c r="BG36" s="1477"/>
      <c r="BH36" s="1477"/>
      <c r="BI36" s="1477"/>
      <c r="BJ36" s="1477"/>
      <c r="BK36" s="1477"/>
      <c r="BL36" s="1477"/>
      <c r="BM36" s="1477"/>
      <c r="BN36" s="1477"/>
      <c r="BO36" s="1477"/>
      <c r="BP36" s="1477"/>
      <c r="BQ36" s="1477"/>
      <c r="BR36" s="1477"/>
      <c r="BS36" s="1478"/>
      <c r="BT36" s="1478"/>
      <c r="BU36" s="1477"/>
      <c r="BV36" s="1477"/>
      <c r="BW36" s="1477"/>
      <c r="BX36" s="1477"/>
      <c r="BY36" s="1477"/>
      <c r="BZ36" s="1477"/>
      <c r="CA36" s="1477"/>
      <c r="CB36" s="1477"/>
      <c r="CC36" s="1477"/>
      <c r="CD36" s="1477"/>
      <c r="CE36" s="1477"/>
      <c r="CF36" s="1477"/>
      <c r="CG36" s="1477"/>
      <c r="CH36" s="1477"/>
      <c r="CI36" s="1477"/>
      <c r="CJ36" s="1477"/>
      <c r="CK36" s="1477"/>
      <c r="CL36" s="1477"/>
      <c r="CM36" s="1477"/>
      <c r="CN36" s="1477"/>
      <c r="CO36" s="1477"/>
      <c r="CP36" s="1477"/>
      <c r="CQ36" s="1477"/>
    </row>
    <row r="37" spans="1:95" s="1406" customFormat="1" ht="92.4" x14ac:dyDescent="0.25">
      <c r="A37" s="1407"/>
      <c r="B37" s="1386" t="s">
        <v>1311</v>
      </c>
      <c r="C37" s="1386" t="s">
        <v>1312</v>
      </c>
      <c r="D37" s="1387"/>
      <c r="E37" s="1386">
        <f>181581+416242</f>
        <v>597823</v>
      </c>
      <c r="F37" s="1386" t="s">
        <v>163</v>
      </c>
      <c r="G37" s="1388" t="s">
        <v>1313</v>
      </c>
      <c r="H37" s="1477" t="str">
        <f t="shared" ref="H37:AM37" si="45">IF(H1="Delaware County",$E$37*H5,"")</f>
        <v/>
      </c>
      <c r="I37" s="1477" t="str">
        <f t="shared" si="45"/>
        <v/>
      </c>
      <c r="J37" s="1477" t="str">
        <f t="shared" si="45"/>
        <v/>
      </c>
      <c r="K37" s="1477" t="str">
        <f t="shared" si="45"/>
        <v/>
      </c>
      <c r="L37" s="1477" t="str">
        <f t="shared" si="45"/>
        <v/>
      </c>
      <c r="M37" s="1477" t="str">
        <f t="shared" si="45"/>
        <v/>
      </c>
      <c r="N37" s="1477" t="str">
        <f t="shared" si="45"/>
        <v/>
      </c>
      <c r="O37" s="1477" t="str">
        <f t="shared" si="45"/>
        <v/>
      </c>
      <c r="P37" s="1477" t="str">
        <f t="shared" si="45"/>
        <v/>
      </c>
      <c r="Q37" s="1477" t="str">
        <f t="shared" si="45"/>
        <v/>
      </c>
      <c r="R37" s="1477" t="str">
        <f t="shared" si="45"/>
        <v/>
      </c>
      <c r="S37" s="1477" t="str">
        <f t="shared" si="45"/>
        <v/>
      </c>
      <c r="T37" s="1477" t="str">
        <f t="shared" si="45"/>
        <v/>
      </c>
      <c r="U37" s="1477" t="str">
        <f t="shared" si="45"/>
        <v/>
      </c>
      <c r="V37" s="1477" t="str">
        <f t="shared" si="45"/>
        <v/>
      </c>
      <c r="W37" s="1477" t="str">
        <f t="shared" si="45"/>
        <v/>
      </c>
      <c r="X37" s="1477" t="str">
        <f t="shared" si="45"/>
        <v/>
      </c>
      <c r="Y37" s="1477" t="str">
        <f t="shared" si="45"/>
        <v/>
      </c>
      <c r="Z37" s="1477" t="str">
        <f t="shared" si="45"/>
        <v/>
      </c>
      <c r="AA37" s="1477" t="str">
        <f t="shared" si="45"/>
        <v/>
      </c>
      <c r="AB37" s="1477" t="str">
        <f t="shared" si="45"/>
        <v/>
      </c>
      <c r="AC37" s="1477" t="str">
        <f t="shared" si="45"/>
        <v/>
      </c>
      <c r="AD37" s="1477" t="str">
        <f t="shared" si="45"/>
        <v/>
      </c>
      <c r="AE37" s="1477" t="str">
        <f t="shared" si="45"/>
        <v/>
      </c>
      <c r="AF37" s="1477" t="str">
        <f t="shared" si="45"/>
        <v/>
      </c>
      <c r="AG37" s="1477" t="str">
        <f t="shared" si="45"/>
        <v/>
      </c>
      <c r="AH37" s="1477" t="str">
        <f t="shared" si="45"/>
        <v/>
      </c>
      <c r="AI37" s="1477" t="str">
        <f t="shared" si="45"/>
        <v/>
      </c>
      <c r="AJ37" s="1477" t="str">
        <f t="shared" si="45"/>
        <v/>
      </c>
      <c r="AK37" s="1477" t="str">
        <f t="shared" si="45"/>
        <v/>
      </c>
      <c r="AL37" s="1477" t="str">
        <f t="shared" si="45"/>
        <v/>
      </c>
      <c r="AM37" s="1477" t="str">
        <f t="shared" si="45"/>
        <v/>
      </c>
      <c r="AN37" s="1477" t="str">
        <f t="shared" ref="AN37:BS37" si="46">IF(AN1="Delaware County",$E$37*AN5,"")</f>
        <v/>
      </c>
      <c r="AO37" s="1477" t="str">
        <f t="shared" si="46"/>
        <v/>
      </c>
      <c r="AP37" s="1477" t="str">
        <f t="shared" si="46"/>
        <v/>
      </c>
      <c r="AQ37" s="1477">
        <f t="shared" si="46"/>
        <v>597823</v>
      </c>
      <c r="AR37" s="1477">
        <f t="shared" si="46"/>
        <v>116289.04527739569</v>
      </c>
      <c r="AS37" s="1477">
        <f t="shared" si="46"/>
        <v>38097.95905636088</v>
      </c>
      <c r="AT37" s="1477">
        <f t="shared" si="46"/>
        <v>18043.488599090044</v>
      </c>
      <c r="AU37" s="1477">
        <f t="shared" si="46"/>
        <v>5049.8574577646104</v>
      </c>
      <c r="AV37" s="1477">
        <f t="shared" si="46"/>
        <v>2192.8399816597889</v>
      </c>
      <c r="AW37" s="1477" t="str">
        <f t="shared" si="46"/>
        <v/>
      </c>
      <c r="AX37" s="1477" t="str">
        <f t="shared" si="46"/>
        <v/>
      </c>
      <c r="AY37" s="1477" t="str">
        <f t="shared" si="46"/>
        <v/>
      </c>
      <c r="AZ37" s="1477" t="str">
        <f t="shared" si="46"/>
        <v/>
      </c>
      <c r="BA37" s="1477" t="str">
        <f t="shared" si="46"/>
        <v/>
      </c>
      <c r="BB37" s="1477" t="str">
        <f t="shared" si="46"/>
        <v/>
      </c>
      <c r="BC37" s="1477" t="str">
        <f t="shared" si="46"/>
        <v/>
      </c>
      <c r="BD37" s="1477" t="str">
        <f t="shared" si="46"/>
        <v/>
      </c>
      <c r="BE37" s="1477" t="str">
        <f t="shared" si="46"/>
        <v/>
      </c>
      <c r="BF37" s="1477" t="str">
        <f t="shared" si="46"/>
        <v/>
      </c>
      <c r="BG37" s="1477" t="str">
        <f t="shared" si="46"/>
        <v/>
      </c>
      <c r="BH37" s="1477" t="str">
        <f t="shared" si="46"/>
        <v/>
      </c>
      <c r="BI37" s="1477" t="str">
        <f t="shared" si="46"/>
        <v/>
      </c>
      <c r="BJ37" s="1477" t="str">
        <f t="shared" si="46"/>
        <v/>
      </c>
      <c r="BK37" s="1477" t="str">
        <f t="shared" si="46"/>
        <v/>
      </c>
      <c r="BL37" s="1477" t="str">
        <f t="shared" si="46"/>
        <v/>
      </c>
      <c r="BM37" s="1477" t="str">
        <f t="shared" si="46"/>
        <v/>
      </c>
      <c r="BN37" s="1477" t="str">
        <f t="shared" si="46"/>
        <v/>
      </c>
      <c r="BO37" s="1477" t="str">
        <f t="shared" si="46"/>
        <v/>
      </c>
      <c r="BP37" s="1477" t="str">
        <f t="shared" si="46"/>
        <v/>
      </c>
      <c r="BQ37" s="1477" t="str">
        <f t="shared" si="46"/>
        <v/>
      </c>
      <c r="BR37" s="1477" t="str">
        <f t="shared" si="46"/>
        <v/>
      </c>
      <c r="BS37" s="1477" t="str">
        <f t="shared" si="46"/>
        <v/>
      </c>
      <c r="BT37" s="1477" t="str">
        <f t="shared" ref="BT37:CI37" si="47">IF(BT1="Delaware County",$E$37*BT5,"")</f>
        <v/>
      </c>
      <c r="BU37" s="1477" t="str">
        <f t="shared" si="47"/>
        <v/>
      </c>
      <c r="BV37" s="1477" t="str">
        <f t="shared" si="47"/>
        <v/>
      </c>
      <c r="BW37" s="1477" t="str">
        <f t="shared" si="47"/>
        <v/>
      </c>
      <c r="BX37" s="1477" t="str">
        <f t="shared" si="47"/>
        <v/>
      </c>
      <c r="BY37" s="1477" t="str">
        <f t="shared" si="47"/>
        <v/>
      </c>
      <c r="BZ37" s="1477" t="str">
        <f t="shared" si="47"/>
        <v/>
      </c>
      <c r="CA37" s="1477" t="str">
        <f t="shared" si="47"/>
        <v/>
      </c>
      <c r="CB37" s="1477" t="str">
        <f t="shared" si="47"/>
        <v/>
      </c>
      <c r="CC37" s="1477" t="str">
        <f t="shared" si="47"/>
        <v/>
      </c>
      <c r="CD37" s="1477" t="str">
        <f t="shared" si="47"/>
        <v/>
      </c>
      <c r="CE37" s="1477" t="str">
        <f t="shared" si="47"/>
        <v/>
      </c>
      <c r="CF37" s="1477" t="str">
        <f t="shared" si="47"/>
        <v/>
      </c>
      <c r="CG37" s="1477" t="str">
        <f t="shared" si="47"/>
        <v/>
      </c>
      <c r="CH37" s="1477" t="str">
        <f t="shared" si="47"/>
        <v/>
      </c>
      <c r="CI37" s="1477" t="str">
        <f t="shared" si="47"/>
        <v/>
      </c>
      <c r="CJ37" s="1477"/>
      <c r="CK37" s="1477"/>
      <c r="CL37" s="1477"/>
      <c r="CM37" s="1477"/>
      <c r="CN37" s="1477"/>
      <c r="CO37" s="1477"/>
      <c r="CP37" s="1477"/>
      <c r="CQ37" s="1477"/>
    </row>
    <row r="38" spans="1:95" s="1407" customFormat="1" ht="39.6" x14ac:dyDescent="0.25">
      <c r="B38" s="1386" t="s">
        <v>1314</v>
      </c>
      <c r="C38" s="1384" t="s">
        <v>1315</v>
      </c>
      <c r="D38" s="1387"/>
      <c r="E38" s="1386" t="s">
        <v>6</v>
      </c>
      <c r="F38" s="1386" t="s">
        <v>157</v>
      </c>
      <c r="G38" s="1386" t="s">
        <v>158</v>
      </c>
      <c r="H38" s="1477">
        <v>2805350</v>
      </c>
      <c r="I38" s="1477"/>
      <c r="J38" s="1477"/>
      <c r="K38" s="1477">
        <v>7360509</v>
      </c>
      <c r="L38" s="1477"/>
      <c r="M38" s="1477"/>
      <c r="N38" s="1477"/>
      <c r="O38" s="1477">
        <v>2621499</v>
      </c>
      <c r="P38" s="1477"/>
      <c r="Q38" s="1477">
        <v>1113065.6399999999</v>
      </c>
      <c r="R38" s="1477"/>
      <c r="S38" s="1477"/>
      <c r="T38" s="1477">
        <v>3370500</v>
      </c>
      <c r="U38" s="1477"/>
      <c r="V38" s="1477" t="s">
        <v>6</v>
      </c>
      <c r="W38" s="1477">
        <v>2841020</v>
      </c>
      <c r="X38" s="1477"/>
      <c r="Y38" s="1477"/>
      <c r="Z38" s="1477">
        <v>51358</v>
      </c>
      <c r="AA38" s="1477"/>
      <c r="AB38" s="1477"/>
      <c r="AC38" s="1477"/>
      <c r="AD38" s="1477"/>
      <c r="AE38" s="1477"/>
      <c r="AF38" s="1477"/>
      <c r="AG38" s="1477">
        <v>152892</v>
      </c>
      <c r="AH38" s="1477"/>
      <c r="AI38" s="1477"/>
      <c r="AJ38" s="1477"/>
      <c r="AK38" s="1477"/>
      <c r="AL38" s="1477"/>
      <c r="AM38" s="1477"/>
      <c r="AN38" s="1477"/>
      <c r="AO38" s="1477"/>
      <c r="AP38" s="1477"/>
      <c r="AQ38" s="1477"/>
      <c r="AR38" s="1477"/>
      <c r="AS38" s="1477"/>
      <c r="AT38" s="1477"/>
      <c r="AU38" s="1477"/>
      <c r="AV38" s="1477"/>
      <c r="AW38" s="1477"/>
      <c r="AX38" s="1477"/>
      <c r="AY38" s="1477"/>
      <c r="AZ38" s="1477"/>
      <c r="BA38" s="1477"/>
      <c r="BB38" s="1477"/>
      <c r="BC38" s="1477"/>
      <c r="BD38" s="1477"/>
      <c r="BE38" s="1477"/>
      <c r="BF38" s="1477"/>
      <c r="BG38" s="1477"/>
      <c r="BH38" s="1477"/>
      <c r="BI38" s="1477"/>
      <c r="BJ38" s="1477"/>
      <c r="BK38" s="1477"/>
      <c r="BL38" s="1477"/>
      <c r="BM38" s="1477"/>
      <c r="BN38" s="1477"/>
      <c r="BO38" s="1477"/>
      <c r="BP38" s="1477"/>
      <c r="BQ38" s="1477"/>
      <c r="BR38" s="1477"/>
      <c r="BS38" s="1478"/>
      <c r="BT38" s="1478"/>
      <c r="BU38" s="1477"/>
      <c r="BV38" s="1477"/>
      <c r="BW38" s="1477"/>
      <c r="BX38" s="1477"/>
      <c r="BY38" s="1477"/>
      <c r="BZ38" s="1477"/>
      <c r="CA38" s="1477"/>
      <c r="CB38" s="1477"/>
      <c r="CC38" s="1477"/>
      <c r="CD38" s="1477"/>
      <c r="CE38" s="1477"/>
      <c r="CF38" s="1477"/>
      <c r="CG38" s="1477"/>
      <c r="CH38" s="1477"/>
      <c r="CI38" s="1477"/>
      <c r="CJ38" s="1477"/>
      <c r="CK38" s="1477"/>
      <c r="CL38" s="1477"/>
      <c r="CM38" s="1477"/>
      <c r="CN38" s="1477"/>
      <c r="CO38" s="1477"/>
      <c r="CP38" s="1477"/>
      <c r="CQ38" s="1477"/>
    </row>
    <row r="39" spans="1:95" s="1407" customFormat="1" ht="52.8" x14ac:dyDescent="0.25">
      <c r="B39" s="1386" t="s">
        <v>1316</v>
      </c>
      <c r="C39" s="1386" t="s">
        <v>1317</v>
      </c>
      <c r="D39" s="1387" t="s">
        <v>1318</v>
      </c>
      <c r="E39" s="1386" t="s">
        <v>1319</v>
      </c>
      <c r="F39" s="1386" t="s">
        <v>1320</v>
      </c>
      <c r="G39" s="1386" t="s">
        <v>1321</v>
      </c>
      <c r="H39" s="1477"/>
      <c r="I39" s="1477" t="s">
        <v>6</v>
      </c>
      <c r="J39" s="1477"/>
      <c r="K39" s="1477">
        <v>2470000</v>
      </c>
      <c r="L39" s="1477"/>
      <c r="M39" s="1477"/>
      <c r="N39" s="1477"/>
      <c r="O39" s="1477"/>
      <c r="P39" s="1477"/>
      <c r="Q39" s="1477">
        <v>1507500</v>
      </c>
      <c r="R39" s="1477"/>
      <c r="S39" s="1477"/>
      <c r="T39" s="1477"/>
      <c r="U39" s="1477"/>
      <c r="V39" s="1477"/>
      <c r="W39" s="1477">
        <v>535035</v>
      </c>
      <c r="X39" s="1477"/>
      <c r="Y39" s="1477"/>
      <c r="Z39" s="1477"/>
      <c r="AA39" s="1477"/>
      <c r="AB39" s="1477"/>
      <c r="AC39" s="1477"/>
      <c r="AD39" s="1477"/>
      <c r="AE39" s="1477"/>
      <c r="AF39" s="1477"/>
      <c r="AG39" s="1477"/>
      <c r="AH39" s="1477"/>
      <c r="AI39" s="1477"/>
      <c r="AJ39" s="1477"/>
      <c r="AK39" s="1477"/>
      <c r="AL39" s="1477"/>
      <c r="AM39" s="1477"/>
      <c r="AN39" s="1477"/>
      <c r="AO39" s="1477"/>
      <c r="AP39" s="1477"/>
      <c r="AQ39" s="1477"/>
      <c r="AR39" s="1477"/>
      <c r="AS39" s="1477"/>
      <c r="AT39" s="1477"/>
      <c r="AU39" s="1477"/>
      <c r="AV39" s="1477"/>
      <c r="AW39" s="1477"/>
      <c r="AX39" s="1477"/>
      <c r="AY39" s="1477"/>
      <c r="AZ39" s="1477"/>
      <c r="BA39" s="1477"/>
      <c r="BB39" s="1477"/>
      <c r="BC39" s="1477"/>
      <c r="BD39" s="1477"/>
      <c r="BE39" s="1477"/>
      <c r="BF39" s="1477"/>
      <c r="BG39" s="1477"/>
      <c r="BH39" s="1477"/>
      <c r="BI39" s="1477"/>
      <c r="BJ39" s="1477"/>
      <c r="BK39" s="1477"/>
      <c r="BL39" s="1477"/>
      <c r="BM39" s="1477"/>
      <c r="BN39" s="1477"/>
      <c r="BO39" s="1477"/>
      <c r="BP39" s="1477"/>
      <c r="BQ39" s="1477"/>
      <c r="BR39" s="1477"/>
      <c r="BS39" s="1478"/>
      <c r="BT39" s="1478"/>
      <c r="BU39" s="1477"/>
      <c r="BV39" s="1477"/>
      <c r="BW39" s="1477"/>
      <c r="BX39" s="1477"/>
      <c r="BY39" s="1477"/>
      <c r="BZ39" s="1477"/>
      <c r="CA39" s="1477"/>
      <c r="CB39" s="1477"/>
      <c r="CC39" s="1477"/>
      <c r="CD39" s="1477"/>
      <c r="CE39" s="1477"/>
      <c r="CF39" s="1477"/>
      <c r="CG39" s="1477"/>
      <c r="CH39" s="1477"/>
      <c r="CI39" s="1477"/>
      <c r="CJ39" s="1477"/>
      <c r="CK39" s="1477"/>
      <c r="CL39" s="1477"/>
      <c r="CM39" s="1477"/>
      <c r="CN39" s="1477"/>
      <c r="CO39" s="1477"/>
      <c r="CP39" s="1477" t="s">
        <v>6</v>
      </c>
      <c r="CQ39" s="1477"/>
    </row>
    <row r="40" spans="1:95" s="1407" customFormat="1" ht="52.8" x14ac:dyDescent="0.25">
      <c r="B40" s="1384" t="s">
        <v>1322</v>
      </c>
      <c r="C40" s="1386" t="s">
        <v>1323</v>
      </c>
      <c r="D40" s="1387">
        <v>10143</v>
      </c>
      <c r="E40" s="1386">
        <v>166846</v>
      </c>
      <c r="F40" s="1386" t="s">
        <v>1324</v>
      </c>
      <c r="G40" s="1386" t="s">
        <v>1325</v>
      </c>
      <c r="H40" s="1477">
        <v>0</v>
      </c>
      <c r="I40" s="1477" t="s">
        <v>6</v>
      </c>
      <c r="J40" s="1477"/>
      <c r="K40" s="1477">
        <v>16000</v>
      </c>
      <c r="L40" s="1477"/>
      <c r="M40" s="1477"/>
      <c r="N40" s="1477"/>
      <c r="O40" s="1477"/>
      <c r="P40" s="1477"/>
      <c r="Q40" s="1477" t="s">
        <v>6</v>
      </c>
      <c r="R40" s="1477"/>
      <c r="S40" s="1477"/>
      <c r="T40" s="1477"/>
      <c r="U40" s="1477"/>
      <c r="V40" s="1477"/>
      <c r="W40" s="1477"/>
      <c r="X40" s="1477"/>
      <c r="Y40" s="1477"/>
      <c r="Z40" s="1477"/>
      <c r="AA40" s="1477"/>
      <c r="AB40" s="1477"/>
      <c r="AC40" s="1477"/>
      <c r="AD40" s="1477"/>
      <c r="AE40" s="1477"/>
      <c r="AF40" s="1477"/>
      <c r="AG40" s="1477"/>
      <c r="AH40" s="1477"/>
      <c r="AI40" s="1477"/>
      <c r="AJ40" s="1477"/>
      <c r="AK40" s="1477"/>
      <c r="AL40" s="1477"/>
      <c r="AM40" s="1477"/>
      <c r="AN40" s="1477"/>
      <c r="AO40" s="1477"/>
      <c r="AP40" s="1477"/>
      <c r="AQ40" s="1477"/>
      <c r="AR40" s="1477"/>
      <c r="AS40" s="1477">
        <v>10950</v>
      </c>
      <c r="AT40" s="1477"/>
      <c r="AU40" s="1477"/>
      <c r="AV40" s="1477"/>
      <c r="AW40" s="1477"/>
      <c r="AX40" s="1477"/>
      <c r="AY40" s="1477"/>
      <c r="AZ40" s="1477"/>
      <c r="BA40" s="1477"/>
      <c r="BB40" s="1477"/>
      <c r="BC40" s="1477"/>
      <c r="BD40" s="1477"/>
      <c r="BE40" s="1477"/>
      <c r="BF40" s="1477"/>
      <c r="BG40" s="1477"/>
      <c r="BH40" s="1477"/>
      <c r="BI40" s="1477"/>
      <c r="BJ40" s="1477"/>
      <c r="BK40" s="1477"/>
      <c r="BL40" s="1477"/>
      <c r="BM40" s="1477"/>
      <c r="BN40" s="1477"/>
      <c r="BO40" s="1477"/>
      <c r="BP40" s="1477"/>
      <c r="BQ40" s="1477"/>
      <c r="BR40" s="1477"/>
      <c r="BS40" s="1478"/>
      <c r="BT40" s="1478"/>
      <c r="BU40" s="1477"/>
      <c r="BV40" s="1477"/>
      <c r="BW40" s="1477"/>
      <c r="BX40" s="1477"/>
      <c r="BY40" s="1477"/>
      <c r="BZ40" s="1477"/>
      <c r="CA40" s="1477"/>
      <c r="CB40" s="1477"/>
      <c r="CC40" s="1477"/>
      <c r="CD40" s="1477"/>
      <c r="CE40" s="1477"/>
      <c r="CF40" s="1477"/>
      <c r="CG40" s="1477"/>
      <c r="CH40" s="1477"/>
      <c r="CI40" s="1477"/>
      <c r="CJ40" s="1477"/>
      <c r="CK40" s="1477"/>
      <c r="CL40" s="1477"/>
      <c r="CM40" s="1477"/>
      <c r="CN40" s="1477"/>
      <c r="CO40" s="1477"/>
      <c r="CP40" s="1477" t="s">
        <v>6</v>
      </c>
      <c r="CQ40" s="1477"/>
    </row>
    <row r="41" spans="1:95" s="1406" customFormat="1" ht="26.4" x14ac:dyDescent="0.25">
      <c r="A41" s="1407"/>
      <c r="B41" s="1386" t="s">
        <v>1326</v>
      </c>
      <c r="C41" s="1386"/>
      <c r="D41" s="1387" t="s">
        <v>1327</v>
      </c>
      <c r="E41" s="1386">
        <v>195184</v>
      </c>
      <c r="F41" s="1386" t="s">
        <v>89</v>
      </c>
      <c r="G41" s="1388" t="s">
        <v>1328</v>
      </c>
      <c r="H41" s="1477">
        <f t="shared" ref="H41:AM41" si="48">IF(H10="MPO",$E$41*H6,"")</f>
        <v>157183.27933024016</v>
      </c>
      <c r="I41" s="1477">
        <f t="shared" si="48"/>
        <v>1602.6600186368378</v>
      </c>
      <c r="J41" s="1477">
        <f t="shared" si="48"/>
        <v>905.25332857085573</v>
      </c>
      <c r="K41" s="1477">
        <f t="shared" si="48"/>
        <v>105026.10395565066</v>
      </c>
      <c r="L41" s="1477">
        <f t="shared" si="48"/>
        <v>4770.5131205040452</v>
      </c>
      <c r="M41" s="1477">
        <f t="shared" si="48"/>
        <v>4123.4970872347376</v>
      </c>
      <c r="N41" s="1477">
        <f t="shared" si="48"/>
        <v>992.39952326628202</v>
      </c>
      <c r="O41" s="1477">
        <f t="shared" si="48"/>
        <v>5069.5372062480792</v>
      </c>
      <c r="P41" s="1477">
        <f t="shared" si="48"/>
        <v>726.45542163112418</v>
      </c>
      <c r="Q41" s="1477">
        <f t="shared" si="48"/>
        <v>4462.7151321648253</v>
      </c>
      <c r="R41" s="1477">
        <f t="shared" si="48"/>
        <v>1320.8280393293169</v>
      </c>
      <c r="S41" s="1477">
        <f t="shared" si="48"/>
        <v>631.2467218482301</v>
      </c>
      <c r="T41" s="1477">
        <f t="shared" si="48"/>
        <v>3441.8597085898327</v>
      </c>
      <c r="U41" s="1477">
        <f t="shared" si="48"/>
        <v>4232.1037734129832</v>
      </c>
      <c r="V41" s="1477">
        <f t="shared" si="48"/>
        <v>3446.9580573951434</v>
      </c>
      <c r="W41" s="1477">
        <f t="shared" si="48"/>
        <v>2367.5309056847218</v>
      </c>
      <c r="X41" s="1477">
        <f t="shared" si="48"/>
        <v>1702.4928022198978</v>
      </c>
      <c r="Y41" s="1477">
        <f t="shared" si="48"/>
        <v>939.28184269002224</v>
      </c>
      <c r="Z41" s="1477">
        <f t="shared" si="48"/>
        <v>518.60878312625061</v>
      </c>
      <c r="AA41" s="1477">
        <f t="shared" si="48"/>
        <v>1209.3757631202002</v>
      </c>
      <c r="AB41" s="1477">
        <f t="shared" si="48"/>
        <v>492.52420784326591</v>
      </c>
      <c r="AC41" s="1477">
        <f t="shared" si="48"/>
        <v>1684.9449970295261</v>
      </c>
      <c r="AD41" s="1477">
        <f t="shared" si="48"/>
        <v>1278.1441888662509</v>
      </c>
      <c r="AE41" s="1477">
        <f t="shared" si="48"/>
        <v>308.2722533443648</v>
      </c>
      <c r="AF41" s="1477">
        <f t="shared" si="48"/>
        <v>524.06283068542007</v>
      </c>
      <c r="AG41" s="1477">
        <f t="shared" si="48"/>
        <v>230.37422624926953</v>
      </c>
      <c r="AH41" s="1477">
        <f t="shared" si="48"/>
        <v>2020.4874881697385</v>
      </c>
      <c r="AI41" s="1477">
        <f t="shared" si="48"/>
        <v>163.50286052379963</v>
      </c>
      <c r="AJ41" s="1477">
        <f t="shared" si="48"/>
        <v>116.31349251185455</v>
      </c>
      <c r="AK41" s="1477">
        <f t="shared" si="48"/>
        <v>5.5726138104558247</v>
      </c>
      <c r="AL41" s="1477">
        <f t="shared" si="48"/>
        <v>27.74450280099283</v>
      </c>
      <c r="AM41" s="1477">
        <f t="shared" si="48"/>
        <v>73.748208300074964</v>
      </c>
      <c r="AN41" s="1477">
        <f t="shared" ref="AN41:BS41" si="49">IF(AN10="MPO",$E$41*AN6,"")</f>
        <v>241.16375511632231</v>
      </c>
      <c r="AO41" s="1477">
        <f t="shared" si="49"/>
        <v>68.886991997336892</v>
      </c>
      <c r="AP41" s="1477">
        <f t="shared" si="49"/>
        <v>121.17470881459261</v>
      </c>
      <c r="AQ41" s="1477">
        <f t="shared" si="49"/>
        <v>26893.671381762382</v>
      </c>
      <c r="AR41" s="1477">
        <f t="shared" si="49"/>
        <v>5231.3801392538708</v>
      </c>
      <c r="AS41" s="1477">
        <f t="shared" si="49"/>
        <v>1713.8751623433818</v>
      </c>
      <c r="AT41" s="1477">
        <f t="shared" si="49"/>
        <v>811.70455630596973</v>
      </c>
      <c r="AU41" s="1477">
        <f t="shared" si="49"/>
        <v>227.17293746453956</v>
      </c>
      <c r="AV41" s="1477">
        <f t="shared" si="49"/>
        <v>98.647121070196732</v>
      </c>
      <c r="AW41" s="1477" t="str">
        <f t="shared" si="49"/>
        <v/>
      </c>
      <c r="AX41" s="1477" t="str">
        <f t="shared" si="49"/>
        <v/>
      </c>
      <c r="AY41" s="1477">
        <f t="shared" si="49"/>
        <v>2944.1185856899701</v>
      </c>
      <c r="AZ41" s="1477">
        <f t="shared" si="49"/>
        <v>900.15497976554525</v>
      </c>
      <c r="BA41" s="1477">
        <f t="shared" si="49"/>
        <v>2532.5751274752433</v>
      </c>
      <c r="BB41" s="1477" t="str">
        <f t="shared" si="49"/>
        <v/>
      </c>
      <c r="BC41" s="1477" t="str">
        <f t="shared" si="49"/>
        <v/>
      </c>
      <c r="BD41" s="1477" t="str">
        <f t="shared" si="49"/>
        <v/>
      </c>
      <c r="BE41" s="1477" t="str">
        <f t="shared" si="49"/>
        <v/>
      </c>
      <c r="BF41" s="1477">
        <f t="shared" si="49"/>
        <v>2209.363526468805</v>
      </c>
      <c r="BG41" s="1477" t="str">
        <f t="shared" si="49"/>
        <v/>
      </c>
      <c r="BH41" s="1477" t="str">
        <f t="shared" si="49"/>
        <v/>
      </c>
      <c r="BI41" s="1477" t="str">
        <f t="shared" si="49"/>
        <v/>
      </c>
      <c r="BJ41" s="1477">
        <f t="shared" si="49"/>
        <v>1184.5954166013648</v>
      </c>
      <c r="BK41" s="1477" t="str">
        <f t="shared" si="49"/>
        <v/>
      </c>
      <c r="BL41" s="1477" t="str">
        <f t="shared" si="49"/>
        <v/>
      </c>
      <c r="BM41" s="1477" t="str">
        <f t="shared" si="49"/>
        <v/>
      </c>
      <c r="BN41" s="1477" t="str">
        <f t="shared" si="49"/>
        <v/>
      </c>
      <c r="BO41" s="1477" t="str">
        <f t="shared" si="49"/>
        <v/>
      </c>
      <c r="BP41" s="1477" t="str">
        <f t="shared" si="49"/>
        <v/>
      </c>
      <c r="BQ41" s="1477" t="str">
        <f t="shared" si="49"/>
        <v/>
      </c>
      <c r="BR41" s="1477" t="str">
        <f t="shared" si="49"/>
        <v/>
      </c>
      <c r="BS41" s="1477" t="str">
        <f t="shared" si="49"/>
        <v/>
      </c>
      <c r="BT41" s="1477" t="str">
        <f t="shared" ref="BT41:CH41" si="50">IF(BT10="MPO",$E$41*BT6,"")</f>
        <v/>
      </c>
      <c r="BU41" s="1477" t="str">
        <f t="shared" si="50"/>
        <v/>
      </c>
      <c r="BV41" s="1477" t="str">
        <f t="shared" si="50"/>
        <v/>
      </c>
      <c r="BW41" s="1477" t="str">
        <f t="shared" si="50"/>
        <v/>
      </c>
      <c r="BX41" s="1477" t="str">
        <f t="shared" si="50"/>
        <v/>
      </c>
      <c r="BY41" s="1477" t="str">
        <f t="shared" si="50"/>
        <v/>
      </c>
      <c r="BZ41" s="1477" t="str">
        <f t="shared" si="50"/>
        <v/>
      </c>
      <c r="CA41" s="1477" t="str">
        <f t="shared" si="50"/>
        <v/>
      </c>
      <c r="CB41" s="1477" t="str">
        <f t="shared" si="50"/>
        <v/>
      </c>
      <c r="CC41" s="1477" t="str">
        <f t="shared" si="50"/>
        <v/>
      </c>
      <c r="CD41" s="1477" t="str">
        <f t="shared" si="50"/>
        <v/>
      </c>
      <c r="CE41" s="1477" t="str">
        <f t="shared" si="50"/>
        <v/>
      </c>
      <c r="CF41" s="1477" t="str">
        <f t="shared" si="50"/>
        <v/>
      </c>
      <c r="CG41" s="1477" t="str">
        <f t="shared" si="50"/>
        <v/>
      </c>
      <c r="CH41" s="1477">
        <f t="shared" si="50"/>
        <v>1336.241651996535</v>
      </c>
      <c r="CI41" s="1503"/>
      <c r="CJ41" s="1477"/>
      <c r="CK41" s="1477"/>
      <c r="CL41" s="1477"/>
      <c r="CM41" s="1477"/>
      <c r="CN41" s="1477"/>
      <c r="CO41" s="1477"/>
      <c r="CP41" s="1477" t="s">
        <v>6</v>
      </c>
      <c r="CQ41" s="1477"/>
    </row>
    <row r="42" spans="1:95" s="1406" customFormat="1" x14ac:dyDescent="0.25">
      <c r="A42" s="1407"/>
      <c r="B42" s="1386" t="s">
        <v>1329</v>
      </c>
      <c r="C42" s="1386"/>
      <c r="D42" s="1387">
        <v>66522</v>
      </c>
      <c r="E42" s="1386">
        <v>135670</v>
      </c>
      <c r="F42" s="1386" t="s">
        <v>89</v>
      </c>
      <c r="G42" s="1388" t="s">
        <v>1328</v>
      </c>
      <c r="H42" s="1477">
        <f t="shared" ref="H42:AM42" si="51">IF(H10="MPO",$E$42*H6,"")</f>
        <v>109256.16601121855</v>
      </c>
      <c r="I42" s="1477">
        <f t="shared" si="51"/>
        <v>1113.9892856405227</v>
      </c>
      <c r="J42" s="1477">
        <f t="shared" si="51"/>
        <v>629.23046503406022</v>
      </c>
      <c r="K42" s="1477">
        <f t="shared" si="51"/>
        <v>73002.354310102892</v>
      </c>
      <c r="L42" s="1477">
        <f t="shared" si="51"/>
        <v>3315.9250505102045</v>
      </c>
      <c r="M42" s="1477">
        <f t="shared" si="51"/>
        <v>2866.1921562481393</v>
      </c>
      <c r="N42" s="1477">
        <f t="shared" si="51"/>
        <v>689.80471412378313</v>
      </c>
      <c r="O42" s="1477">
        <f t="shared" si="51"/>
        <v>3523.7730181350771</v>
      </c>
      <c r="P42" s="1477">
        <f t="shared" si="51"/>
        <v>504.95023696970355</v>
      </c>
      <c r="Q42" s="1477">
        <f t="shared" si="51"/>
        <v>3101.97845100419</v>
      </c>
      <c r="R42" s="1477">
        <f t="shared" si="51"/>
        <v>918.0913399449156</v>
      </c>
      <c r="S42" s="1477">
        <f t="shared" si="51"/>
        <v>438.77183966487712</v>
      </c>
      <c r="T42" s="1477">
        <f t="shared" si="51"/>
        <v>2392.3943902388651</v>
      </c>
      <c r="U42" s="1477">
        <f t="shared" si="51"/>
        <v>2941.6833292633592</v>
      </c>
      <c r="V42" s="1477">
        <f t="shared" si="51"/>
        <v>2395.9381898454744</v>
      </c>
      <c r="W42" s="1477">
        <f t="shared" si="51"/>
        <v>1645.6416405763084</v>
      </c>
      <c r="X42" s="1477">
        <f t="shared" si="51"/>
        <v>1183.3818267746001</v>
      </c>
      <c r="Y42" s="1477">
        <f t="shared" si="51"/>
        <v>652.88326705957104</v>
      </c>
      <c r="Z42" s="1477">
        <f t="shared" si="51"/>
        <v>360.47859254210601</v>
      </c>
      <c r="AA42" s="1477">
        <f t="shared" si="51"/>
        <v>840.62223226554204</v>
      </c>
      <c r="AB42" s="1477">
        <f t="shared" si="51"/>
        <v>342.34752478735902</v>
      </c>
      <c r="AC42" s="1477">
        <f t="shared" si="51"/>
        <v>1171.1845630123157</v>
      </c>
      <c r="AD42" s="1477">
        <f t="shared" si="51"/>
        <v>888.4223199826024</v>
      </c>
      <c r="AE42" s="1477">
        <f t="shared" si="51"/>
        <v>214.2762552833735</v>
      </c>
      <c r="AF42" s="1477">
        <f t="shared" si="51"/>
        <v>364.2696339817349</v>
      </c>
      <c r="AG42" s="1477">
        <f t="shared" si="51"/>
        <v>160.13029385215179</v>
      </c>
      <c r="AH42" s="1477">
        <f t="shared" si="51"/>
        <v>1404.4160254938336</v>
      </c>
      <c r="AI42" s="1477">
        <f t="shared" si="51"/>
        <v>113.6488292445277</v>
      </c>
      <c r="AJ42" s="1477">
        <f t="shared" si="51"/>
        <v>80.848079397303607</v>
      </c>
      <c r="AK42" s="1477">
        <f t="shared" si="51"/>
        <v>3.8734553839686745</v>
      </c>
      <c r="AL42" s="1477">
        <f t="shared" si="51"/>
        <v>19.284862975503614</v>
      </c>
      <c r="AM42" s="1477">
        <f t="shared" si="51"/>
        <v>51.26147337933012</v>
      </c>
      <c r="AN42" s="1477">
        <f t="shared" ref="AN42:BS42" si="52">IF(AN10="MPO",$E$42*AN6,"")</f>
        <v>167.62996278706987</v>
      </c>
      <c r="AO42" s="1477">
        <f t="shared" si="52"/>
        <v>47.882501661399992</v>
      </c>
      <c r="AP42" s="1477">
        <f t="shared" si="52"/>
        <v>84.227051115233721</v>
      </c>
      <c r="AQ42" s="1477">
        <f t="shared" si="52"/>
        <v>18693.460510921501</v>
      </c>
      <c r="AR42" s="1477">
        <f t="shared" si="52"/>
        <v>3636.2680521588481</v>
      </c>
      <c r="AS42" s="1477">
        <f t="shared" si="52"/>
        <v>1191.2935654312168</v>
      </c>
      <c r="AT42" s="1477">
        <f t="shared" si="52"/>
        <v>564.20586294999032</v>
      </c>
      <c r="AU42" s="1477">
        <f t="shared" si="52"/>
        <v>157.9051173549783</v>
      </c>
      <c r="AV42" s="1477">
        <f t="shared" si="52"/>
        <v>68.568401690679522</v>
      </c>
      <c r="AW42" s="1477" t="str">
        <f t="shared" si="52"/>
        <v/>
      </c>
      <c r="AX42" s="1477" t="str">
        <f t="shared" si="52"/>
        <v/>
      </c>
      <c r="AY42" s="1477">
        <f t="shared" si="52"/>
        <v>2046.4206519005565</v>
      </c>
      <c r="AZ42" s="1477">
        <f t="shared" si="52"/>
        <v>625.68666542745063</v>
      </c>
      <c r="BA42" s="1477">
        <f t="shared" si="52"/>
        <v>1760.3618510972531</v>
      </c>
      <c r="BB42" s="1477" t="str">
        <f t="shared" si="52"/>
        <v/>
      </c>
      <c r="BC42" s="1477" t="str">
        <f t="shared" si="52"/>
        <v/>
      </c>
      <c r="BD42" s="1477" t="str">
        <f t="shared" si="52"/>
        <v/>
      </c>
      <c r="BE42" s="1477" t="str">
        <f t="shared" si="52"/>
        <v/>
      </c>
      <c r="BF42" s="1477">
        <f t="shared" si="52"/>
        <v>1535.70143882707</v>
      </c>
      <c r="BG42" s="1477" t="str">
        <f t="shared" si="52"/>
        <v/>
      </c>
      <c r="BH42" s="1477" t="str">
        <f t="shared" si="52"/>
        <v/>
      </c>
      <c r="BI42" s="1477" t="str">
        <f t="shared" si="52"/>
        <v/>
      </c>
      <c r="BJ42" s="1477">
        <f t="shared" si="52"/>
        <v>823.39771789853251</v>
      </c>
      <c r="BK42" s="1477" t="str">
        <f t="shared" si="52"/>
        <v/>
      </c>
      <c r="BL42" s="1477" t="str">
        <f t="shared" si="52"/>
        <v/>
      </c>
      <c r="BM42" s="1477" t="str">
        <f t="shared" si="52"/>
        <v/>
      </c>
      <c r="BN42" s="1477" t="str">
        <f t="shared" si="52"/>
        <v/>
      </c>
      <c r="BO42" s="1477" t="str">
        <f t="shared" si="52"/>
        <v/>
      </c>
      <c r="BP42" s="1477" t="str">
        <f t="shared" si="52"/>
        <v/>
      </c>
      <c r="BQ42" s="1477" t="str">
        <f t="shared" si="52"/>
        <v/>
      </c>
      <c r="BR42" s="1477" t="str">
        <f t="shared" si="52"/>
        <v/>
      </c>
      <c r="BS42" s="1477" t="str">
        <f t="shared" si="52"/>
        <v/>
      </c>
      <c r="BT42" s="1477" t="str">
        <f t="shared" ref="BT42:CH42" si="53">IF(BT10="MPO",$E$42*BT6,"")</f>
        <v/>
      </c>
      <c r="BU42" s="1477" t="str">
        <f t="shared" si="53"/>
        <v/>
      </c>
      <c r="BV42" s="1477" t="str">
        <f t="shared" si="53"/>
        <v/>
      </c>
      <c r="BW42" s="1477" t="str">
        <f t="shared" si="53"/>
        <v/>
      </c>
      <c r="BX42" s="1477" t="str">
        <f t="shared" si="53"/>
        <v/>
      </c>
      <c r="BY42" s="1477" t="str">
        <f t="shared" si="53"/>
        <v/>
      </c>
      <c r="BZ42" s="1477" t="str">
        <f t="shared" si="53"/>
        <v/>
      </c>
      <c r="CA42" s="1477" t="str">
        <f t="shared" si="53"/>
        <v/>
      </c>
      <c r="CB42" s="1477" t="str">
        <f t="shared" si="53"/>
        <v/>
      </c>
      <c r="CC42" s="1477" t="str">
        <f t="shared" si="53"/>
        <v/>
      </c>
      <c r="CD42" s="1477" t="str">
        <f t="shared" si="53"/>
        <v/>
      </c>
      <c r="CE42" s="1477" t="str">
        <f t="shared" si="53"/>
        <v/>
      </c>
      <c r="CF42" s="1477" t="str">
        <f t="shared" si="53"/>
        <v/>
      </c>
      <c r="CG42" s="1477" t="str">
        <f t="shared" si="53"/>
        <v/>
      </c>
      <c r="CH42" s="1477">
        <f t="shared" si="53"/>
        <v>928.80515270908427</v>
      </c>
      <c r="CI42" s="1503"/>
      <c r="CJ42" s="1477"/>
      <c r="CK42" s="1477"/>
      <c r="CL42" s="1477"/>
      <c r="CM42" s="1477"/>
      <c r="CN42" s="1477"/>
      <c r="CO42" s="1477"/>
      <c r="CP42" s="1477" t="s">
        <v>6</v>
      </c>
      <c r="CQ42" s="1477"/>
    </row>
    <row r="43" spans="1:95" s="1407" customFormat="1" ht="39.6" x14ac:dyDescent="0.25">
      <c r="B43" s="1386" t="s">
        <v>1330</v>
      </c>
      <c r="C43" s="1386" t="s">
        <v>507</v>
      </c>
      <c r="D43" s="1387">
        <v>32001</v>
      </c>
      <c r="E43" s="1386">
        <v>194701</v>
      </c>
      <c r="F43" s="1386" t="s">
        <v>683</v>
      </c>
      <c r="G43" s="1462" t="s">
        <v>1331</v>
      </c>
      <c r="H43" s="1477">
        <f>IF(H17=1,H16*$E$43,"")</f>
        <v>110332.66950952925</v>
      </c>
      <c r="I43" s="1547">
        <f>$H$43*I5</f>
        <v>1124.9654475072089</v>
      </c>
      <c r="J43" s="1547">
        <f t="shared" ref="J43:AP43" si="54">$H$43*J5</f>
        <v>635.4302871730074</v>
      </c>
      <c r="K43" s="1547">
        <f>$H$43*K5</f>
        <v>73721.648173953785</v>
      </c>
      <c r="L43" s="1547">
        <f t="shared" si="54"/>
        <v>3348.5969357440667</v>
      </c>
      <c r="M43" s="1547">
        <f t="shared" si="54"/>
        <v>2894.4328130062672</v>
      </c>
      <c r="N43" s="1547">
        <f t="shared" si="54"/>
        <v>696.60137572207873</v>
      </c>
      <c r="O43" s="1547">
        <f t="shared" si="54"/>
        <v>3558.4928341396562</v>
      </c>
      <c r="P43" s="1547">
        <f t="shared" si="54"/>
        <v>509.9255231838921</v>
      </c>
      <c r="Q43" s="1547">
        <f t="shared" si="54"/>
        <v>3132.542315508163</v>
      </c>
      <c r="R43" s="1547">
        <f t="shared" si="54"/>
        <v>927.13731487980385</v>
      </c>
      <c r="S43" s="1547">
        <f t="shared" si="54"/>
        <v>443.09506861939633</v>
      </c>
      <c r="T43" s="1547">
        <f t="shared" si="54"/>
        <v>2415.9667067904688</v>
      </c>
      <c r="U43" s="1547">
        <f t="shared" si="54"/>
        <v>2970.6678022728647</v>
      </c>
      <c r="V43" s="1547">
        <f t="shared" si="54"/>
        <v>2419.5454235355169</v>
      </c>
      <c r="W43" s="1547">
        <f t="shared" si="54"/>
        <v>1661.8561852351816</v>
      </c>
      <c r="X43" s="1547">
        <f t="shared" si="54"/>
        <v>1195.0417149334921</v>
      </c>
      <c r="Y43" s="1547">
        <f t="shared" si="54"/>
        <v>659.31614079693054</v>
      </c>
      <c r="Z43" s="1547">
        <f t="shared" si="54"/>
        <v>364.03039634508633</v>
      </c>
      <c r="AA43" s="1547">
        <f t="shared" si="54"/>
        <v>848.90490231364447</v>
      </c>
      <c r="AB43" s="1547">
        <f t="shared" si="54"/>
        <v>345.72068276577244</v>
      </c>
      <c r="AC43" s="1547">
        <f t="shared" si="54"/>
        <v>1182.7242712528628</v>
      </c>
      <c r="AD43" s="1547">
        <f t="shared" si="54"/>
        <v>897.17596538638111</v>
      </c>
      <c r="AE43" s="1547">
        <f t="shared" si="54"/>
        <v>216.38752411916428</v>
      </c>
      <c r="AF43" s="1547">
        <f t="shared" si="54"/>
        <v>367.85879100257921</v>
      </c>
      <c r="AG43" s="1547">
        <f t="shared" si="54"/>
        <v>161.70806129366775</v>
      </c>
      <c r="AH43" s="1547">
        <f t="shared" si="54"/>
        <v>1418.2537686594917</v>
      </c>
      <c r="AI43" s="1547">
        <f t="shared" si="54"/>
        <v>114.76861375397212</v>
      </c>
      <c r="AJ43" s="1547">
        <f t="shared" si="54"/>
        <v>81.644677369576982</v>
      </c>
      <c r="AK43" s="1547">
        <f t="shared" si="54"/>
        <v>3.9116206283079689</v>
      </c>
      <c r="AL43" s="1547">
        <f t="shared" si="54"/>
        <v>19.474877170724781</v>
      </c>
      <c r="AM43" s="1547">
        <f t="shared" si="54"/>
        <v>51.766553846969295</v>
      </c>
      <c r="AN43" s="1547">
        <f t="shared" si="54"/>
        <v>169.28162463783849</v>
      </c>
      <c r="AO43" s="1547">
        <f t="shared" si="54"/>
        <v>48.354289043551709</v>
      </c>
      <c r="AP43" s="1547">
        <f t="shared" si="54"/>
        <v>85.056942172994567</v>
      </c>
      <c r="AQ43" s="1477">
        <f>IF(AQ17=1,AQ16*$E$43,"")</f>
        <v>18877.647604155889</v>
      </c>
      <c r="AR43" s="1547">
        <f>$AQ$43*AR5</f>
        <v>3672.0962843022176</v>
      </c>
      <c r="AS43" s="1547">
        <f t="shared" ref="AS43:AV43" si="55">$AQ$43*AS5</f>
        <v>1203.0314081317383</v>
      </c>
      <c r="AT43" s="1547">
        <f t="shared" si="55"/>
        <v>569.76499619992251</v>
      </c>
      <c r="AU43" s="1547">
        <f t="shared" si="55"/>
        <v>159.46096008166103</v>
      </c>
      <c r="AV43" s="1547">
        <f t="shared" si="55"/>
        <v>69.244007718132551</v>
      </c>
      <c r="AW43" s="1477">
        <f>IF(AW17=1,AW16*$E$43,"")</f>
        <v>13562.254526110251</v>
      </c>
      <c r="AX43" s="1477">
        <f>$AW$43*AX5</f>
        <v>3430.4912910260891</v>
      </c>
      <c r="AY43" s="1477">
        <f>$AW$43*AY5</f>
        <v>2066.5840813088339</v>
      </c>
      <c r="AZ43" s="1477">
        <f>$AW$43*AZ5</f>
        <v>631.8515704279597</v>
      </c>
      <c r="BA43" s="1477">
        <f>$AW$43*BA5</f>
        <v>1777.7067366097497</v>
      </c>
      <c r="BB43" s="1477" t="str">
        <f>IF(BB17=1,BB16*$E$43,"")</f>
        <v/>
      </c>
      <c r="BC43" s="1477">
        <f>IF(BC17=1,BC16*$E$43,"")</f>
        <v>15091.365287895407</v>
      </c>
      <c r="BD43" s="1477">
        <f>$BC$43*BD5</f>
        <v>865.71654841828718</v>
      </c>
      <c r="BE43" s="1477">
        <f t="shared" ref="BE43:BL43" si="56">$BC$43*BE5</f>
        <v>4148.1488373643788</v>
      </c>
      <c r="BF43" s="1477">
        <f t="shared" si="56"/>
        <v>1550.8327401678873</v>
      </c>
      <c r="BG43" s="1477">
        <f t="shared" si="56"/>
        <v>488.36999674279082</v>
      </c>
      <c r="BH43" s="1477">
        <f t="shared" si="56"/>
        <v>211.64364378270568</v>
      </c>
      <c r="BI43" s="1477">
        <f t="shared" si="56"/>
        <v>209.56299451232908</v>
      </c>
      <c r="BJ43" s="1477">
        <f t="shared" si="56"/>
        <v>831.51067441329621</v>
      </c>
      <c r="BK43" s="1477">
        <f t="shared" si="56"/>
        <v>359.28651600862776</v>
      </c>
      <c r="BL43" s="1477">
        <f t="shared" si="56"/>
        <v>504.09970522683767</v>
      </c>
      <c r="BM43" s="1477">
        <f>IF(BM17=1,BM16*$E$43,"")</f>
        <v>3829.2269172010574</v>
      </c>
      <c r="BN43" s="1477">
        <f>BM43*BN5</f>
        <v>1164.8306875276244</v>
      </c>
      <c r="BO43" s="1477">
        <f>IF(BO17=1,BO16*$E$43,"")</f>
        <v>5253.5561817300486</v>
      </c>
      <c r="BP43" s="1477">
        <f>$BO$43*BP5</f>
        <v>1417.1718310388958</v>
      </c>
      <c r="BQ43" s="1477">
        <f>$BO$43*BQ5</f>
        <v>184.92810715107041</v>
      </c>
      <c r="BR43" s="1477">
        <f>IF(BR17=1,BR16*$E$43,"")</f>
        <v>3622.9929615213305</v>
      </c>
      <c r="BS43" s="1477">
        <f>$BR$43*BS5</f>
        <v>841.58101688191891</v>
      </c>
      <c r="BT43" s="1477">
        <f>$BR$43*BT5</f>
        <v>315.75933327234975</v>
      </c>
      <c r="BU43" s="1477">
        <f t="shared" ref="BU43:BZ43" si="57">IF(BU17=1,BU16*$E$43,"")</f>
        <v>5369.3235071338013</v>
      </c>
      <c r="BV43" s="1477">
        <f t="shared" si="57"/>
        <v>2938.9587073923258</v>
      </c>
      <c r="BW43" s="1477" t="str">
        <f t="shared" si="57"/>
        <v/>
      </c>
      <c r="BX43" s="1477" t="str">
        <f t="shared" si="57"/>
        <v/>
      </c>
      <c r="BY43" s="1477" t="str">
        <f t="shared" si="57"/>
        <v/>
      </c>
      <c r="BZ43" s="1477">
        <f t="shared" si="57"/>
        <v>4984.6530700265785</v>
      </c>
      <c r="CA43" s="1477">
        <f>$BZ$43*CA5</f>
        <v>1153.6784074384057</v>
      </c>
      <c r="CB43" s="1477">
        <f t="shared" ref="CB43:CC43" si="58">$BZ$43*CB5</f>
        <v>373.51815701800348</v>
      </c>
      <c r="CC43" s="1477">
        <f t="shared" si="58"/>
        <v>259.581802972182</v>
      </c>
      <c r="CD43" s="1477" t="str">
        <f>IF(CD17=1,CD16*$E$43,"")</f>
        <v/>
      </c>
      <c r="CE43" s="1477" t="str">
        <f>IF(CE17=1,CE16*$E$43,"")</f>
        <v/>
      </c>
      <c r="CF43" s="1477">
        <f>IF(CF17=1,CF16*$E$43,"")</f>
        <v>5578.0542419379799</v>
      </c>
      <c r="CG43" s="1477">
        <f>$CF$43*CG5</f>
        <v>2337.0684864577893</v>
      </c>
      <c r="CH43" s="1477">
        <f>$CF$43*CH5</f>
        <v>937.95669108576203</v>
      </c>
      <c r="CI43" s="1477" t="str">
        <f>IF(CI17=1,CI16*$E$43,"")</f>
        <v/>
      </c>
      <c r="CJ43" s="1477"/>
      <c r="CK43" s="1477"/>
      <c r="CL43" s="1477"/>
      <c r="CM43" s="1477"/>
      <c r="CN43" s="1477"/>
      <c r="CO43" s="1477"/>
      <c r="CP43" s="1477" t="s">
        <v>6</v>
      </c>
      <c r="CQ43" s="1477"/>
    </row>
    <row r="44" spans="1:95" s="1407" customFormat="1" x14ac:dyDescent="0.25">
      <c r="B44" s="1386"/>
      <c r="C44" s="1386"/>
      <c r="D44" s="1387"/>
      <c r="E44" s="1386" t="s">
        <v>6</v>
      </c>
      <c r="F44" s="1386"/>
      <c r="G44" s="1462"/>
      <c r="H44" s="1531" t="s">
        <v>6</v>
      </c>
      <c r="I44" s="1477" t="s">
        <v>6</v>
      </c>
      <c r="J44" s="1477"/>
      <c r="K44" s="1477" t="s">
        <v>6</v>
      </c>
      <c r="L44" s="1477"/>
      <c r="M44" s="1477"/>
      <c r="N44" s="1477"/>
      <c r="O44" s="1477"/>
      <c r="P44" s="1477"/>
      <c r="Q44" s="1477" t="s">
        <v>6</v>
      </c>
      <c r="R44" s="1477"/>
      <c r="S44" s="1477"/>
      <c r="T44" s="1477"/>
      <c r="U44" s="1477"/>
      <c r="V44" s="1477"/>
      <c r="W44" s="1477"/>
      <c r="X44" s="1477"/>
      <c r="Y44" s="1477"/>
      <c r="Z44" s="1477"/>
      <c r="AA44" s="1477"/>
      <c r="AB44" s="1477"/>
      <c r="AC44" s="1477"/>
      <c r="AD44" s="1477"/>
      <c r="AE44" s="1477"/>
      <c r="AF44" s="1477"/>
      <c r="AG44" s="1477"/>
      <c r="AH44" s="1477"/>
      <c r="AI44" s="1477"/>
      <c r="AJ44" s="1477"/>
      <c r="AK44" s="1477"/>
      <c r="AL44" s="1477"/>
      <c r="AM44" s="1477"/>
      <c r="AN44" s="1477"/>
      <c r="AO44" s="1477"/>
      <c r="AP44" s="1477"/>
      <c r="AQ44" s="1477"/>
      <c r="AR44" s="1477"/>
      <c r="AS44" s="1477"/>
      <c r="AT44" s="1477"/>
      <c r="AU44" s="1477"/>
      <c r="AV44" s="1477"/>
      <c r="AW44" s="1477"/>
      <c r="AX44" s="1477"/>
      <c r="AY44" s="1477"/>
      <c r="AZ44" s="1477"/>
      <c r="BA44" s="1477"/>
      <c r="BB44" s="1477"/>
      <c r="BC44" s="1477"/>
      <c r="BD44" s="1477"/>
      <c r="BE44" s="1477"/>
      <c r="BF44" s="1477"/>
      <c r="BG44" s="1477"/>
      <c r="BH44" s="1477"/>
      <c r="BI44" s="1477"/>
      <c r="BJ44" s="1477"/>
      <c r="BK44" s="1477"/>
      <c r="BL44" s="1477"/>
      <c r="BM44" s="1477"/>
      <c r="BN44" s="1477"/>
      <c r="BO44" s="1477"/>
      <c r="BP44" s="1477"/>
      <c r="BQ44" s="1477"/>
      <c r="BR44" s="1477"/>
      <c r="BS44" s="1478"/>
      <c r="BT44" s="1478"/>
      <c r="BU44" s="1477"/>
      <c r="BV44" s="1477"/>
      <c r="BW44" s="1477"/>
      <c r="BX44" s="1477"/>
      <c r="BY44" s="1477"/>
      <c r="BZ44" s="1477"/>
      <c r="CA44" s="1477"/>
      <c r="CB44" s="1477"/>
      <c r="CC44" s="1477"/>
      <c r="CD44" s="1477"/>
      <c r="CE44" s="1477"/>
      <c r="CF44" s="1477"/>
      <c r="CG44" s="1477"/>
      <c r="CH44" s="1477"/>
      <c r="CI44" s="1477"/>
      <c r="CJ44" s="1477"/>
      <c r="CK44" s="1477"/>
      <c r="CL44" s="1477"/>
      <c r="CM44" s="1477"/>
      <c r="CN44" s="1477"/>
      <c r="CO44" s="1477"/>
      <c r="CP44" s="1477" t="s">
        <v>6</v>
      </c>
      <c r="CQ44" s="1477"/>
    </row>
    <row r="45" spans="1:95" s="1407" customFormat="1" ht="39.6" x14ac:dyDescent="0.25">
      <c r="B45" s="1386" t="s">
        <v>1332</v>
      </c>
      <c r="C45" s="1388" t="s">
        <v>1333</v>
      </c>
      <c r="D45" s="1387">
        <v>66534</v>
      </c>
      <c r="E45" s="1386">
        <v>550000</v>
      </c>
      <c r="F45" s="1389" t="s">
        <v>1334</v>
      </c>
      <c r="G45" s="1462" t="s">
        <v>1335</v>
      </c>
      <c r="H45" s="1531"/>
      <c r="I45" s="1477"/>
      <c r="J45" s="1477"/>
      <c r="K45" s="1477"/>
      <c r="L45" s="1477"/>
      <c r="M45" s="1477"/>
      <c r="N45" s="1477"/>
      <c r="O45" s="1477"/>
      <c r="P45" s="1477"/>
      <c r="Q45" s="1477"/>
      <c r="R45" s="1477"/>
      <c r="S45" s="1477"/>
      <c r="T45" s="1477"/>
      <c r="U45" s="1477"/>
      <c r="V45" s="1477"/>
      <c r="W45" s="1477"/>
      <c r="X45" s="1477"/>
      <c r="Y45" s="1477"/>
      <c r="Z45" s="1477"/>
      <c r="AA45" s="1477"/>
      <c r="AB45" s="1477"/>
      <c r="AC45" s="1477"/>
      <c r="AD45" s="1477"/>
      <c r="AE45" s="1477"/>
      <c r="AF45" s="1477"/>
      <c r="AG45" s="1477"/>
      <c r="AH45" s="1477"/>
      <c r="AI45" s="1477"/>
      <c r="AJ45" s="1477"/>
      <c r="AK45" s="1477"/>
      <c r="AL45" s="1477"/>
      <c r="AM45" s="1477"/>
      <c r="AN45" s="1477"/>
      <c r="AO45" s="1477"/>
      <c r="AP45" s="1477"/>
      <c r="AQ45" s="1477"/>
      <c r="AR45" s="1477"/>
      <c r="AS45" s="1477"/>
      <c r="AT45" s="1477"/>
      <c r="AU45" s="1477"/>
      <c r="AV45" s="1477"/>
      <c r="AW45" s="1477"/>
      <c r="AX45" s="1477"/>
      <c r="AY45" s="1477"/>
      <c r="AZ45" s="1477"/>
      <c r="BA45" s="1477"/>
      <c r="BB45" s="1477"/>
      <c r="BC45" s="1477"/>
      <c r="BD45" s="1477"/>
      <c r="BE45" s="1477"/>
      <c r="BF45" s="1477"/>
      <c r="BG45" s="1477"/>
      <c r="BH45" s="1477"/>
      <c r="BI45" s="1477"/>
      <c r="BJ45" s="1477"/>
      <c r="BK45" s="1477"/>
      <c r="BL45" s="1477"/>
      <c r="BM45" s="1477"/>
      <c r="BN45" s="1477"/>
      <c r="BO45" s="1477"/>
      <c r="BP45" s="1477"/>
      <c r="BQ45" s="1477"/>
      <c r="BR45" s="1477"/>
      <c r="BS45" s="1478"/>
      <c r="BT45" s="1478"/>
      <c r="BU45" s="1477"/>
      <c r="BV45" s="1477"/>
      <c r="BW45" s="1477"/>
      <c r="BX45" s="1477"/>
      <c r="BY45" s="1477"/>
      <c r="BZ45" s="1477"/>
      <c r="CA45" s="1477"/>
      <c r="CB45" s="1477"/>
      <c r="CC45" s="1477"/>
      <c r="CD45" s="1477"/>
      <c r="CE45" s="1477"/>
      <c r="CF45" s="1477"/>
      <c r="CG45" s="1477"/>
      <c r="CH45" s="1477"/>
      <c r="CI45" s="1477"/>
      <c r="CJ45" s="1477"/>
      <c r="CK45" s="1477"/>
      <c r="CL45" s="1477"/>
      <c r="CM45" s="1477"/>
      <c r="CN45" s="1477"/>
      <c r="CO45" s="1477"/>
      <c r="CP45" s="1477"/>
      <c r="CQ45" s="1477"/>
    </row>
    <row r="46" spans="1:95" s="1407" customFormat="1" ht="39.6" x14ac:dyDescent="0.25">
      <c r="B46" s="1386" t="s">
        <v>1336</v>
      </c>
      <c r="C46" s="1386"/>
      <c r="D46" s="1387" t="s">
        <v>1337</v>
      </c>
      <c r="E46" s="1386">
        <v>120000</v>
      </c>
      <c r="F46" s="1389" t="s">
        <v>1338</v>
      </c>
      <c r="G46" s="1461" t="s">
        <v>1339</v>
      </c>
      <c r="H46" s="1477">
        <f>$E$46*H5</f>
        <v>120000</v>
      </c>
      <c r="I46" s="1477">
        <f t="shared" ref="I46:AP46" si="59">$E$46*I5</f>
        <v>1223.5347363656936</v>
      </c>
      <c r="J46" s="1477">
        <f t="shared" si="59"/>
        <v>691.10658520027152</v>
      </c>
      <c r="K46" s="1477">
        <f t="shared" si="59"/>
        <v>80181.126951799059</v>
      </c>
      <c r="L46" s="1477">
        <f t="shared" si="59"/>
        <v>3642.000452591084</v>
      </c>
      <c r="M46" s="1477">
        <f t="shared" si="59"/>
        <v>3148.0425435618918</v>
      </c>
      <c r="N46" s="1477">
        <f t="shared" si="59"/>
        <v>757.63747454175143</v>
      </c>
      <c r="O46" s="1477">
        <f t="shared" si="59"/>
        <v>3870.2873953383119</v>
      </c>
      <c r="P46" s="1477">
        <f t="shared" si="59"/>
        <v>554.60511427924871</v>
      </c>
      <c r="Q46" s="1477">
        <f t="shared" si="59"/>
        <v>3407.0151618013128</v>
      </c>
      <c r="R46" s="1477">
        <f t="shared" si="59"/>
        <v>1008.3729350531795</v>
      </c>
      <c r="S46" s="1477">
        <f t="shared" si="59"/>
        <v>481.91898619597191</v>
      </c>
      <c r="T46" s="1477">
        <f t="shared" si="59"/>
        <v>2627.6533152296902</v>
      </c>
      <c r="U46" s="1477">
        <f t="shared" si="59"/>
        <v>3230.957230142566</v>
      </c>
      <c r="V46" s="1477">
        <f t="shared" si="59"/>
        <v>2631.5455985517087</v>
      </c>
      <c r="W46" s="1477">
        <f t="shared" si="59"/>
        <v>1807.4677528852681</v>
      </c>
      <c r="X46" s="1477">
        <f t="shared" si="59"/>
        <v>1299.7510749038242</v>
      </c>
      <c r="Y46" s="1477">
        <f t="shared" si="59"/>
        <v>717.08531341932564</v>
      </c>
      <c r="Z46" s="1477">
        <f t="shared" si="59"/>
        <v>395.92668024439917</v>
      </c>
      <c r="AA46" s="1477">
        <f t="shared" si="59"/>
        <v>923.28581126951804</v>
      </c>
      <c r="AB46" s="1477">
        <f t="shared" si="59"/>
        <v>376.01267255035077</v>
      </c>
      <c r="AC46" s="1477">
        <f t="shared" si="59"/>
        <v>1286.3543788187374</v>
      </c>
      <c r="AD46" s="1477">
        <f t="shared" si="59"/>
        <v>975.78637700837305</v>
      </c>
      <c r="AE46" s="1477">
        <f t="shared" si="59"/>
        <v>235.34736365693598</v>
      </c>
      <c r="AF46" s="1477">
        <f t="shared" si="59"/>
        <v>400.09051821679111</v>
      </c>
      <c r="AG46" s="1477">
        <f t="shared" si="59"/>
        <v>175.87689522516405</v>
      </c>
      <c r="AH46" s="1477">
        <f t="shared" si="59"/>
        <v>1542.520932337633</v>
      </c>
      <c r="AI46" s="1477">
        <f t="shared" si="59"/>
        <v>124.82462095496719</v>
      </c>
      <c r="AJ46" s="1477">
        <f t="shared" si="59"/>
        <v>88.798370672097761</v>
      </c>
      <c r="AK46" s="1477">
        <f t="shared" si="59"/>
        <v>4.2543561891830723</v>
      </c>
      <c r="AL46" s="1477">
        <f t="shared" si="59"/>
        <v>21.181262729124235</v>
      </c>
      <c r="AM46" s="1477">
        <f t="shared" si="59"/>
        <v>56.30233084408237</v>
      </c>
      <c r="AN46" s="1477">
        <f t="shared" si="59"/>
        <v>184.1140529531568</v>
      </c>
      <c r="AO46" s="1477">
        <f t="shared" si="59"/>
        <v>52.591083955646077</v>
      </c>
      <c r="AP46" s="1477">
        <f t="shared" si="59"/>
        <v>92.509617560534068</v>
      </c>
      <c r="AQ46" s="1477"/>
      <c r="AR46" s="1477"/>
      <c r="AS46" s="1477"/>
      <c r="AT46" s="1477"/>
      <c r="AU46" s="1477"/>
      <c r="AV46" s="1477"/>
      <c r="AW46" s="1477"/>
      <c r="AX46" s="1477"/>
      <c r="AY46" s="1477"/>
      <c r="AZ46" s="1477"/>
      <c r="BA46" s="1477"/>
      <c r="BB46" s="1477"/>
      <c r="BC46" s="1477"/>
      <c r="BD46" s="1477"/>
      <c r="BE46" s="1477"/>
      <c r="BF46" s="1477"/>
      <c r="BG46" s="1477"/>
      <c r="BH46" s="1477"/>
      <c r="BI46" s="1477"/>
      <c r="BJ46" s="1477"/>
      <c r="BK46" s="1477"/>
      <c r="BL46" s="1477"/>
      <c r="BM46" s="1477"/>
      <c r="BN46" s="1477"/>
      <c r="BO46" s="1477"/>
      <c r="BP46" s="1477"/>
      <c r="BQ46" s="1477"/>
      <c r="BR46" s="1477"/>
      <c r="BS46" s="1478"/>
      <c r="BT46" s="1478"/>
      <c r="BU46" s="1477"/>
      <c r="BV46" s="1477"/>
      <c r="BW46" s="1477"/>
      <c r="BX46" s="1477"/>
      <c r="BY46" s="1477"/>
      <c r="BZ46" s="1477"/>
      <c r="CA46" s="1477"/>
      <c r="CB46" s="1477"/>
      <c r="CC46" s="1477"/>
      <c r="CD46" s="1477"/>
      <c r="CE46" s="1477"/>
      <c r="CF46" s="1477"/>
      <c r="CG46" s="1477"/>
      <c r="CH46" s="1477"/>
      <c r="CI46" s="1477"/>
      <c r="CJ46" s="1477">
        <v>120000</v>
      </c>
      <c r="CK46" s="1477"/>
      <c r="CL46" s="1477"/>
      <c r="CM46" s="1477">
        <v>120000</v>
      </c>
      <c r="CN46" s="1477"/>
      <c r="CO46" s="1477"/>
      <c r="CP46" s="1477"/>
      <c r="CQ46" s="1477">
        <v>120000</v>
      </c>
    </row>
    <row r="47" spans="1:95" s="1404" customFormat="1" x14ac:dyDescent="0.25">
      <c r="A47" s="1911" t="s">
        <v>175</v>
      </c>
      <c r="B47" s="1911"/>
      <c r="C47" s="1394"/>
      <c r="D47" s="1395"/>
      <c r="E47" s="1394"/>
      <c r="F47" s="1396"/>
      <c r="G47" s="1397"/>
      <c r="H47" s="1532"/>
      <c r="I47" s="1532"/>
      <c r="J47" s="1532"/>
      <c r="K47" s="1532"/>
      <c r="L47" s="1532"/>
      <c r="M47" s="1532"/>
      <c r="N47" s="1532"/>
      <c r="O47" s="1532"/>
      <c r="P47" s="1532"/>
      <c r="Q47" s="1532"/>
      <c r="R47" s="1532"/>
      <c r="S47" s="1532"/>
      <c r="T47" s="1532"/>
      <c r="U47" s="1532"/>
      <c r="V47" s="1532"/>
      <c r="W47" s="1532"/>
      <c r="X47" s="1532"/>
      <c r="Y47" s="1532"/>
      <c r="Z47" s="1532"/>
      <c r="AA47" s="1532"/>
      <c r="AB47" s="1532"/>
      <c r="AC47" s="1532"/>
      <c r="AD47" s="1532"/>
      <c r="AE47" s="1532"/>
      <c r="AF47" s="1532"/>
      <c r="AG47" s="1532"/>
      <c r="AH47" s="1532"/>
      <c r="AI47" s="1532"/>
      <c r="AJ47" s="1532"/>
      <c r="AK47" s="1532"/>
      <c r="AL47" s="1532"/>
      <c r="AM47" s="1532"/>
      <c r="AN47" s="1532"/>
      <c r="AO47" s="1532"/>
      <c r="AP47" s="1532"/>
      <c r="AQ47" s="1532"/>
      <c r="AR47" s="1532"/>
      <c r="AS47" s="1532"/>
      <c r="AT47" s="1532"/>
      <c r="AU47" s="1532"/>
      <c r="AV47" s="1532"/>
      <c r="AW47" s="1532"/>
      <c r="AX47" s="1532"/>
      <c r="AY47" s="1532"/>
      <c r="AZ47" s="1532"/>
      <c r="BA47" s="1532"/>
      <c r="BB47" s="1532"/>
      <c r="BC47" s="1532"/>
      <c r="BD47" s="1532"/>
      <c r="BE47" s="1532"/>
      <c r="BF47" s="1532"/>
      <c r="BG47" s="1532"/>
      <c r="BH47" s="1532"/>
      <c r="BI47" s="1532"/>
      <c r="BJ47" s="1532"/>
      <c r="BK47" s="1532"/>
      <c r="BL47" s="1532"/>
      <c r="BM47" s="1532"/>
      <c r="BN47" s="1532"/>
      <c r="BO47" s="1532"/>
      <c r="BP47" s="1532"/>
      <c r="BQ47" s="1532"/>
      <c r="BR47" s="1532"/>
      <c r="BS47" s="1533"/>
      <c r="BT47" s="1533"/>
      <c r="BU47" s="1532"/>
      <c r="BV47" s="1532"/>
      <c r="BW47" s="1532"/>
      <c r="BX47" s="1532"/>
      <c r="BY47" s="1532"/>
      <c r="BZ47" s="1532"/>
      <c r="CA47" s="1532"/>
      <c r="CB47" s="1532"/>
      <c r="CC47" s="1532"/>
      <c r="CD47" s="1532"/>
      <c r="CE47" s="1532"/>
      <c r="CF47" s="1532"/>
      <c r="CG47" s="1532"/>
      <c r="CH47" s="1532"/>
      <c r="CI47" s="1532"/>
      <c r="CJ47" s="1532"/>
      <c r="CK47" s="1532"/>
      <c r="CL47" s="1532"/>
      <c r="CM47" s="1532"/>
      <c r="CN47" s="1532"/>
      <c r="CO47" s="1532"/>
      <c r="CP47" s="1532"/>
      <c r="CQ47" s="1532"/>
    </row>
    <row r="48" spans="1:95" s="1405" customFormat="1" x14ac:dyDescent="0.25">
      <c r="A48" s="1911"/>
      <c r="B48" s="1911"/>
      <c r="C48" s="1398"/>
      <c r="D48" s="1395"/>
      <c r="E48" s="1394" t="s">
        <v>6</v>
      </c>
      <c r="F48" s="1394"/>
      <c r="G48" s="1394" t="s">
        <v>6</v>
      </c>
      <c r="H48" s="1534"/>
      <c r="I48" s="1532" t="s">
        <v>6</v>
      </c>
      <c r="J48" s="1532"/>
      <c r="K48" s="1532" t="s">
        <v>6</v>
      </c>
      <c r="L48" s="1532"/>
      <c r="M48" s="1532"/>
      <c r="N48" s="1532"/>
      <c r="O48" s="1532"/>
      <c r="P48" s="1532"/>
      <c r="Q48" s="1532" t="s">
        <v>6</v>
      </c>
      <c r="R48" s="1532"/>
      <c r="S48" s="1532"/>
      <c r="T48" s="1532"/>
      <c r="U48" s="1532"/>
      <c r="V48" s="1532"/>
      <c r="W48" s="1532"/>
      <c r="X48" s="1532"/>
      <c r="Y48" s="1532"/>
      <c r="Z48" s="1532"/>
      <c r="AA48" s="1532"/>
      <c r="AB48" s="1532"/>
      <c r="AC48" s="1532"/>
      <c r="AD48" s="1532"/>
      <c r="AE48" s="1532"/>
      <c r="AF48" s="1532"/>
      <c r="AG48" s="1532"/>
      <c r="AH48" s="1532"/>
      <c r="AI48" s="1532"/>
      <c r="AJ48" s="1532"/>
      <c r="AK48" s="1532"/>
      <c r="AL48" s="1532"/>
      <c r="AM48" s="1532"/>
      <c r="AN48" s="1532"/>
      <c r="AO48" s="1532"/>
      <c r="AP48" s="1532"/>
      <c r="AQ48" s="1532"/>
      <c r="AR48" s="1532"/>
      <c r="AS48" s="1532"/>
      <c r="AT48" s="1532"/>
      <c r="AU48" s="1532"/>
      <c r="AV48" s="1532"/>
      <c r="AW48" s="1532"/>
      <c r="AX48" s="1532"/>
      <c r="AY48" s="1532"/>
      <c r="AZ48" s="1532"/>
      <c r="BA48" s="1532"/>
      <c r="BB48" s="1532"/>
      <c r="BC48" s="1532"/>
      <c r="BD48" s="1532"/>
      <c r="BE48" s="1532"/>
      <c r="BF48" s="1532"/>
      <c r="BG48" s="1532"/>
      <c r="BH48" s="1532"/>
      <c r="BI48" s="1532"/>
      <c r="BJ48" s="1532"/>
      <c r="BK48" s="1532"/>
      <c r="BL48" s="1532"/>
      <c r="BM48" s="1532"/>
      <c r="BN48" s="1532"/>
      <c r="BO48" s="1532"/>
      <c r="BP48" s="1532"/>
      <c r="BQ48" s="1532"/>
      <c r="BR48" s="1532"/>
      <c r="BS48" s="1533"/>
      <c r="BT48" s="1533"/>
      <c r="BU48" s="1532"/>
      <c r="BV48" s="1532"/>
      <c r="BW48" s="1532"/>
      <c r="BX48" s="1532"/>
      <c r="BY48" s="1532"/>
      <c r="BZ48" s="1532"/>
      <c r="CA48" s="1532"/>
      <c r="CB48" s="1532"/>
      <c r="CC48" s="1532"/>
      <c r="CD48" s="1532"/>
      <c r="CE48" s="1532"/>
      <c r="CF48" s="1532"/>
      <c r="CG48" s="1532"/>
      <c r="CH48" s="1532"/>
      <c r="CI48" s="1532"/>
      <c r="CJ48" s="1532"/>
      <c r="CK48" s="1532"/>
      <c r="CL48" s="1532"/>
      <c r="CM48" s="1532"/>
      <c r="CN48" s="1532"/>
      <c r="CO48" s="1532"/>
      <c r="CP48" s="1532" t="s">
        <v>6</v>
      </c>
      <c r="CQ48" s="1532"/>
    </row>
    <row r="49" spans="1:228" s="1406" customFormat="1" ht="26.4" x14ac:dyDescent="0.25">
      <c r="A49" s="1407"/>
      <c r="B49" s="1386" t="s">
        <v>704</v>
      </c>
      <c r="C49" s="1386" t="s">
        <v>704</v>
      </c>
      <c r="D49" s="1387"/>
      <c r="E49" s="1386">
        <v>360000</v>
      </c>
      <c r="F49" s="1388" t="s">
        <v>703</v>
      </c>
      <c r="G49" s="1388" t="s">
        <v>1340</v>
      </c>
      <c r="H49" s="1477">
        <f t="shared" ref="H49:AM49" si="60">IF(H11=1,$E$49*H9,"")</f>
        <v>205462.94514452951</v>
      </c>
      <c r="I49" s="1477">
        <f t="shared" si="60"/>
        <v>2094.9254201694239</v>
      </c>
      <c r="J49" s="1477">
        <f t="shared" si="60"/>
        <v>1183.3066200335541</v>
      </c>
      <c r="K49" s="1477">
        <f t="shared" si="60"/>
        <v>137285.42073770036</v>
      </c>
      <c r="L49" s="1477">
        <f t="shared" si="60"/>
        <v>6235.8011600589462</v>
      </c>
      <c r="M49" s="1477">
        <f t="shared" si="60"/>
        <v>5390.0507703375179</v>
      </c>
      <c r="N49" s="1477">
        <f t="shared" si="60"/>
        <v>1297.2202239267647</v>
      </c>
      <c r="O49" s="1477">
        <f t="shared" si="60"/>
        <v>6626.6720566829963</v>
      </c>
      <c r="P49" s="1477">
        <f t="shared" si="60"/>
        <v>949.59000143360663</v>
      </c>
      <c r="Q49" s="1477">
        <f t="shared" si="60"/>
        <v>5833.4614107980278</v>
      </c>
      <c r="R49" s="1477">
        <f t="shared" si="60"/>
        <v>1726.5272753338302</v>
      </c>
      <c r="S49" s="1477">
        <f t="shared" si="60"/>
        <v>825.13745187408551</v>
      </c>
      <c r="T49" s="1477">
        <f t="shared" si="60"/>
        <v>4499.0449080489907</v>
      </c>
      <c r="U49" s="1477">
        <f t="shared" si="60"/>
        <v>5532.0165678425255</v>
      </c>
      <c r="V49" s="1477">
        <f t="shared" si="60"/>
        <v>4505.7092413379814</v>
      </c>
      <c r="W49" s="1477">
        <f t="shared" si="60"/>
        <v>3094.7303980130987</v>
      </c>
      <c r="X49" s="1477">
        <f t="shared" si="60"/>
        <v>2225.4223650375643</v>
      </c>
      <c r="Y49" s="1477">
        <f t="shared" si="60"/>
        <v>1227.7871701251886</v>
      </c>
      <c r="Z49" s="1477">
        <f t="shared" si="60"/>
        <v>677.90218153592218</v>
      </c>
      <c r="AA49" s="1477">
        <f t="shared" si="60"/>
        <v>1580.8418499465947</v>
      </c>
      <c r="AB49" s="1477">
        <f t="shared" si="60"/>
        <v>643.80559261550536</v>
      </c>
      <c r="AC49" s="1477">
        <f t="shared" si="60"/>
        <v>2202.4846597638298</v>
      </c>
      <c r="AD49" s="1477">
        <f t="shared" si="60"/>
        <v>1670.7328571004209</v>
      </c>
      <c r="AE49" s="1477">
        <f t="shared" si="60"/>
        <v>402.95968724128886</v>
      </c>
      <c r="AF49" s="1477">
        <f t="shared" si="60"/>
        <v>685.03146831019114</v>
      </c>
      <c r="AG49" s="1477">
        <f t="shared" si="60"/>
        <v>301.13487396531707</v>
      </c>
      <c r="AH49" s="1477">
        <f t="shared" si="60"/>
        <v>2641.0907808764632</v>
      </c>
      <c r="AI49" s="1477">
        <f t="shared" si="60"/>
        <v>213.72361873297592</v>
      </c>
      <c r="AJ49" s="1477">
        <f t="shared" si="60"/>
        <v>152.03978968604017</v>
      </c>
      <c r="AK49" s="1477">
        <f t="shared" si="60"/>
        <v>7.2842712693617608</v>
      </c>
      <c r="AL49" s="1477">
        <f t="shared" si="60"/>
        <v>36.266371851716002</v>
      </c>
      <c r="AM49" s="1477">
        <f t="shared" si="60"/>
        <v>96.400355947723725</v>
      </c>
      <c r="AN49" s="1477">
        <f t="shared" ref="AN49:BS49" si="61">IF(AN11=1,$E$49*AN9,"")</f>
        <v>315.23846301876216</v>
      </c>
      <c r="AO49" s="1477">
        <f t="shared" si="61"/>
        <v>90.045991648918786</v>
      </c>
      <c r="AP49" s="1477">
        <f t="shared" si="61"/>
        <v>158.3941539848451</v>
      </c>
      <c r="AQ49" s="1477">
        <f t="shared" si="61"/>
        <v>35154.203114930046</v>
      </c>
      <c r="AR49" s="1477">
        <f t="shared" si="61"/>
        <v>6838.2258924846728</v>
      </c>
      <c r="AS49" s="1477">
        <f t="shared" si="61"/>
        <v>2240.3008765664736</v>
      </c>
      <c r="AT49" s="1477">
        <f t="shared" si="61"/>
        <v>1061.0238534053321</v>
      </c>
      <c r="AU49" s="1477">
        <f t="shared" si="61"/>
        <v>296.95029259781137</v>
      </c>
      <c r="AV49" s="1477">
        <f t="shared" si="61"/>
        <v>128.94709991721246</v>
      </c>
      <c r="AW49" s="1477">
        <f t="shared" si="61"/>
        <v>25255.808366837966</v>
      </c>
      <c r="AX49" s="1477">
        <f t="shared" si="61"/>
        <v>6388.3059032302644</v>
      </c>
      <c r="AY49" s="1477">
        <f t="shared" si="61"/>
        <v>3848.4199976494019</v>
      </c>
      <c r="AZ49" s="1477">
        <f t="shared" si="61"/>
        <v>1176.6422867445635</v>
      </c>
      <c r="BA49" s="1477">
        <f t="shared" si="61"/>
        <v>3310.4688151822816</v>
      </c>
      <c r="BB49" s="1477">
        <f t="shared" si="61"/>
        <v>4302.9895217565945</v>
      </c>
      <c r="BC49" s="1477">
        <f t="shared" si="61"/>
        <v>28103.338495178043</v>
      </c>
      <c r="BD49" s="1477">
        <f t="shared" si="61"/>
        <v>1612.148717955341</v>
      </c>
      <c r="BE49" s="1477">
        <f t="shared" si="61"/>
        <v>7724.737204415509</v>
      </c>
      <c r="BF49" s="1477">
        <f t="shared" si="61"/>
        <v>2887.9810815592991</v>
      </c>
      <c r="BG49" s="1477">
        <f t="shared" si="61"/>
        <v>909.44901720457051</v>
      </c>
      <c r="BH49" s="1477">
        <f t="shared" si="61"/>
        <v>394.12557102099908</v>
      </c>
      <c r="BI49" s="1477">
        <f t="shared" si="61"/>
        <v>390.25095864367904</v>
      </c>
      <c r="BJ49" s="1477">
        <f t="shared" si="61"/>
        <v>1548.450090472199</v>
      </c>
      <c r="BK49" s="1477">
        <f t="shared" si="61"/>
        <v>669.06806531563234</v>
      </c>
      <c r="BL49" s="1477">
        <f t="shared" si="61"/>
        <v>938.74108677711047</v>
      </c>
      <c r="BM49" s="1477">
        <f t="shared" si="61"/>
        <v>7130.8366192198855</v>
      </c>
      <c r="BN49" s="1477">
        <f t="shared" si="61"/>
        <v>2169.1629933188769</v>
      </c>
      <c r="BO49" s="1477">
        <f t="shared" si="61"/>
        <v>9783.2412682381237</v>
      </c>
      <c r="BP49" s="1477">
        <f t="shared" si="61"/>
        <v>2639.0759824402567</v>
      </c>
      <c r="BQ49" s="1477">
        <f t="shared" si="61"/>
        <v>344.37554809620923</v>
      </c>
      <c r="BR49" s="1477">
        <f t="shared" si="61"/>
        <v>6746.7850403799184</v>
      </c>
      <c r="BS49" s="1477">
        <f t="shared" si="61"/>
        <v>1567.2032143784284</v>
      </c>
      <c r="BT49" s="1477">
        <f t="shared" ref="BT49:CI49" si="62">IF(BT11=1,$E$49*BT9,"")</f>
        <v>588.0111743820961</v>
      </c>
      <c r="BU49" s="1477">
        <f t="shared" si="62"/>
        <v>9998.8247009122133</v>
      </c>
      <c r="BV49" s="1477">
        <f t="shared" si="62"/>
        <v>5472.9674752121673</v>
      </c>
      <c r="BW49" s="1477">
        <f t="shared" si="62"/>
        <v>5492.8054905840463</v>
      </c>
      <c r="BX49" s="1477">
        <f t="shared" si="62"/>
        <v>682.70670088379904</v>
      </c>
      <c r="BY49" s="1477">
        <f t="shared" si="62"/>
        <v>227.98219228151385</v>
      </c>
      <c r="BZ49" s="1477" t="str">
        <f t="shared" si="62"/>
        <v/>
      </c>
      <c r="CA49" s="1477">
        <f t="shared" si="62"/>
        <v>2148.3950709764408</v>
      </c>
      <c r="CB49" s="1477">
        <f t="shared" si="62"/>
        <v>695.57041397650175</v>
      </c>
      <c r="CC49" s="1477">
        <f t="shared" si="62"/>
        <v>483.39664019445388</v>
      </c>
      <c r="CD49" s="1477" t="str">
        <f t="shared" si="62"/>
        <v/>
      </c>
      <c r="CE49" s="1477">
        <f t="shared" si="62"/>
        <v>3380.366822469136</v>
      </c>
      <c r="CF49" s="1477">
        <f t="shared" si="62"/>
        <v>10387.525814604964</v>
      </c>
      <c r="CG49" s="1477">
        <f t="shared" si="62"/>
        <v>4352.1196067010123</v>
      </c>
      <c r="CH49" s="1477">
        <f t="shared" si="62"/>
        <v>1746.6752596958945</v>
      </c>
      <c r="CI49" s="1477" t="str">
        <f t="shared" si="62"/>
        <v/>
      </c>
      <c r="CJ49" s="1477">
        <v>205462.94514452951</v>
      </c>
      <c r="CK49" s="1477"/>
      <c r="CL49" s="1477"/>
      <c r="CM49" s="1477">
        <v>205462.94514452951</v>
      </c>
      <c r="CN49" s="1477"/>
      <c r="CO49" s="1477"/>
      <c r="CP49" s="1477" t="s">
        <v>6</v>
      </c>
      <c r="CQ49" s="1477">
        <v>205462.94514452951</v>
      </c>
    </row>
    <row r="50" spans="1:228" s="1406" customFormat="1" ht="39.6" x14ac:dyDescent="0.25">
      <c r="A50" s="1407"/>
      <c r="B50" s="1386" t="s">
        <v>1341</v>
      </c>
      <c r="C50" s="1465" t="s">
        <v>1342</v>
      </c>
      <c r="D50" s="1387" t="s">
        <v>1343</v>
      </c>
      <c r="E50" s="1386">
        <v>1183442</v>
      </c>
      <c r="F50" s="1388" t="s">
        <v>89</v>
      </c>
      <c r="G50" s="1388" t="s">
        <v>1328</v>
      </c>
      <c r="H50" s="1477">
        <f t="shared" ref="H50:AM50" si="63">IF(H10="MPO",$E$50*H6,"")</f>
        <v>953035.56878195994</v>
      </c>
      <c r="I50" s="1477">
        <f t="shared" si="63"/>
        <v>9717.2676949730339</v>
      </c>
      <c r="J50" s="1477">
        <f t="shared" si="63"/>
        <v>5488.7429792941566</v>
      </c>
      <c r="K50" s="1477">
        <f t="shared" si="63"/>
        <v>636795.5494173863</v>
      </c>
      <c r="L50" s="1477">
        <f t="shared" si="63"/>
        <v>28924.633106994159</v>
      </c>
      <c r="M50" s="1477">
        <f t="shared" si="63"/>
        <v>25001.637633777627</v>
      </c>
      <c r="N50" s="1477">
        <f t="shared" si="63"/>
        <v>6017.128845670215</v>
      </c>
      <c r="O50" s="1477">
        <f t="shared" si="63"/>
        <v>30737.679576382488</v>
      </c>
      <c r="P50" s="1477">
        <f t="shared" si="63"/>
        <v>4404.6533378042304</v>
      </c>
      <c r="Q50" s="1477">
        <f t="shared" si="63"/>
        <v>27058.388604800624</v>
      </c>
      <c r="R50" s="1477">
        <f t="shared" si="63"/>
        <v>8008.4606141895101</v>
      </c>
      <c r="S50" s="1477">
        <f t="shared" si="63"/>
        <v>3827.3827926341969</v>
      </c>
      <c r="T50" s="1477">
        <f t="shared" si="63"/>
        <v>20868.725598681085</v>
      </c>
      <c r="U50" s="1477">
        <f t="shared" si="63"/>
        <v>25660.143012825887</v>
      </c>
      <c r="V50" s="1477">
        <f t="shared" si="63"/>
        <v>20899.637969094922</v>
      </c>
      <c r="W50" s="1477">
        <f t="shared" si="63"/>
        <v>14354.842149383856</v>
      </c>
      <c r="X50" s="1477">
        <f t="shared" si="63"/>
        <v>10322.575041216085</v>
      </c>
      <c r="Y50" s="1477">
        <f t="shared" si="63"/>
        <v>5695.065079498142</v>
      </c>
      <c r="Z50" s="1477">
        <f t="shared" si="63"/>
        <v>3144.4350741889511</v>
      </c>
      <c r="AA50" s="1477">
        <f t="shared" si="63"/>
        <v>7332.701819096319</v>
      </c>
      <c r="AB50" s="1477">
        <f t="shared" si="63"/>
        <v>2986.2787604437367</v>
      </c>
      <c r="AC50" s="1477">
        <f t="shared" si="63"/>
        <v>10216.178975605668</v>
      </c>
      <c r="AD50" s="1477">
        <f t="shared" si="63"/>
        <v>7749.6593735155229</v>
      </c>
      <c r="AE50" s="1477">
        <f t="shared" si="63"/>
        <v>1869.1200715343562</v>
      </c>
      <c r="AF50" s="1477">
        <f t="shared" si="63"/>
        <v>3177.5041216084051</v>
      </c>
      <c r="AG50" s="1477">
        <f t="shared" si="63"/>
        <v>1396.8078073043282</v>
      </c>
      <c r="AH50" s="1477">
        <f t="shared" si="63"/>
        <v>12250.644284237293</v>
      </c>
      <c r="AI50" s="1477">
        <f t="shared" si="63"/>
        <v>991.35253024841427</v>
      </c>
      <c r="AJ50" s="1477">
        <f t="shared" si="63"/>
        <v>705.23338083661656</v>
      </c>
      <c r="AK50" s="1477">
        <f t="shared" si="63"/>
        <v>33.787939754659511</v>
      </c>
      <c r="AL50" s="1477">
        <f t="shared" si="63"/>
        <v>168.22080643809204</v>
      </c>
      <c r="AM50" s="1477">
        <f t="shared" si="63"/>
        <v>447.15103249783442</v>
      </c>
      <c r="AN50" s="1477">
        <f t="shared" ref="AN50:BS50" si="64">IF(AN10="MPO",$E$50*AN6,"")</f>
        <v>1462.227009808031</v>
      </c>
      <c r="AO50" s="1477">
        <f t="shared" si="64"/>
        <v>417.676446754408</v>
      </c>
      <c r="AP50" s="1477">
        <f t="shared" si="64"/>
        <v>734.70796658004292</v>
      </c>
      <c r="AQ50" s="1477">
        <f t="shared" si="64"/>
        <v>163062.03504065721</v>
      </c>
      <c r="AR50" s="1477">
        <f t="shared" si="64"/>
        <v>31718.967613938021</v>
      </c>
      <c r="AS50" s="1477">
        <f t="shared" si="64"/>
        <v>10391.588705395814</v>
      </c>
      <c r="AT50" s="1477">
        <f t="shared" si="64"/>
        <v>4921.5369268170007</v>
      </c>
      <c r="AU50" s="1477">
        <f t="shared" si="64"/>
        <v>1377.3977142537792</v>
      </c>
      <c r="AV50" s="1477">
        <f t="shared" si="64"/>
        <v>598.118422890994</v>
      </c>
      <c r="AW50" s="1477" t="str">
        <f t="shared" si="64"/>
        <v/>
      </c>
      <c r="AX50" s="1477" t="str">
        <f t="shared" si="64"/>
        <v/>
      </c>
      <c r="AY50" s="1477">
        <f t="shared" si="64"/>
        <v>17850.815575488305</v>
      </c>
      <c r="AZ50" s="1477">
        <f t="shared" si="64"/>
        <v>5457.8306088803201</v>
      </c>
      <c r="BA50" s="1477">
        <f t="shared" si="64"/>
        <v>15355.540279989942</v>
      </c>
      <c r="BB50" s="1477" t="str">
        <f t="shared" si="64"/>
        <v/>
      </c>
      <c r="BC50" s="1477" t="str">
        <f t="shared" si="64"/>
        <v/>
      </c>
      <c r="BD50" s="1477" t="str">
        <f t="shared" si="64"/>
        <v/>
      </c>
      <c r="BE50" s="1477" t="str">
        <f t="shared" si="64"/>
        <v/>
      </c>
      <c r="BF50" s="1477">
        <f t="shared" si="64"/>
        <v>13395.839774219688</v>
      </c>
      <c r="BG50" s="1477" t="str">
        <f t="shared" si="64"/>
        <v/>
      </c>
      <c r="BH50" s="1477" t="str">
        <f t="shared" si="64"/>
        <v/>
      </c>
      <c r="BI50" s="1477" t="str">
        <f t="shared" si="64"/>
        <v/>
      </c>
      <c r="BJ50" s="1477">
        <f t="shared" si="64"/>
        <v>7182.4533210383661</v>
      </c>
      <c r="BK50" s="1477" t="str">
        <f t="shared" si="64"/>
        <v/>
      </c>
      <c r="BL50" s="1477" t="str">
        <f t="shared" si="64"/>
        <v/>
      </c>
      <c r="BM50" s="1477" t="str">
        <f t="shared" si="64"/>
        <v/>
      </c>
      <c r="BN50" s="1477" t="str">
        <f t="shared" si="64"/>
        <v/>
      </c>
      <c r="BO50" s="1477" t="str">
        <f t="shared" si="64"/>
        <v/>
      </c>
      <c r="BP50" s="1477" t="str">
        <f t="shared" si="64"/>
        <v/>
      </c>
      <c r="BQ50" s="1477" t="str">
        <f t="shared" si="64"/>
        <v/>
      </c>
      <c r="BR50" s="1477" t="str">
        <f t="shared" si="64"/>
        <v/>
      </c>
      <c r="BS50" s="1477" t="str">
        <f t="shared" si="64"/>
        <v/>
      </c>
      <c r="BT50" s="1477" t="str">
        <f t="shared" ref="BT50:CH50" si="65">IF(BT10="MPO",$E$50*BT6,"")</f>
        <v/>
      </c>
      <c r="BU50" s="1477" t="str">
        <f t="shared" si="65"/>
        <v/>
      </c>
      <c r="BV50" s="1477" t="str">
        <f t="shared" si="65"/>
        <v/>
      </c>
      <c r="BW50" s="1477" t="str">
        <f t="shared" si="65"/>
        <v/>
      </c>
      <c r="BX50" s="1477" t="str">
        <f t="shared" si="65"/>
        <v/>
      </c>
      <c r="BY50" s="1477" t="str">
        <f t="shared" si="65"/>
        <v/>
      </c>
      <c r="BZ50" s="1477" t="str">
        <f t="shared" si="65"/>
        <v/>
      </c>
      <c r="CA50" s="1477" t="str">
        <f t="shared" si="65"/>
        <v/>
      </c>
      <c r="CB50" s="1477" t="str">
        <f t="shared" si="65"/>
        <v/>
      </c>
      <c r="CC50" s="1477" t="str">
        <f t="shared" si="65"/>
        <v/>
      </c>
      <c r="CD50" s="1477" t="str">
        <f t="shared" si="65"/>
        <v/>
      </c>
      <c r="CE50" s="1477" t="str">
        <f t="shared" si="65"/>
        <v/>
      </c>
      <c r="CF50" s="1477" t="str">
        <f t="shared" si="65"/>
        <v/>
      </c>
      <c r="CG50" s="1477" t="str">
        <f t="shared" si="65"/>
        <v/>
      </c>
      <c r="CH50" s="1477">
        <f t="shared" si="65"/>
        <v>8101.9166177662282</v>
      </c>
      <c r="CI50" s="1503"/>
      <c r="CJ50" s="1477"/>
      <c r="CK50" s="1477"/>
      <c r="CL50" s="1477"/>
      <c r="CM50" s="1477"/>
      <c r="CN50" s="1477"/>
      <c r="CO50" s="1477"/>
      <c r="CP50" s="1477" t="s">
        <v>6</v>
      </c>
      <c r="CQ50" s="1477"/>
    </row>
    <row r="51" spans="1:228" s="1407" customFormat="1" ht="52.8" x14ac:dyDescent="0.25">
      <c r="B51" s="1386" t="s">
        <v>186</v>
      </c>
      <c r="C51" s="1386" t="s">
        <v>1279</v>
      </c>
      <c r="D51" s="1387"/>
      <c r="E51" s="1386">
        <v>203952</v>
      </c>
      <c r="F51" s="1386" t="s">
        <v>1344</v>
      </c>
      <c r="G51" s="1386" t="s">
        <v>1299</v>
      </c>
      <c r="H51" s="1477">
        <v>25492</v>
      </c>
      <c r="I51" s="1477" t="s">
        <v>6</v>
      </c>
      <c r="J51" s="1477"/>
      <c r="K51" s="1477" t="s">
        <v>6</v>
      </c>
      <c r="L51" s="1477"/>
      <c r="M51" s="1477"/>
      <c r="N51" s="1477"/>
      <c r="O51" s="1477"/>
      <c r="P51" s="1477"/>
      <c r="Q51" s="1477"/>
      <c r="R51" s="1477"/>
      <c r="S51" s="1477"/>
      <c r="T51" s="1477"/>
      <c r="U51" s="1477"/>
      <c r="V51" s="1477"/>
      <c r="W51" s="1477"/>
      <c r="X51" s="1477"/>
      <c r="Y51" s="1477"/>
      <c r="Z51" s="1477"/>
      <c r="AA51" s="1477"/>
      <c r="AB51" s="1477"/>
      <c r="AC51" s="1477"/>
      <c r="AD51" s="1477"/>
      <c r="AE51" s="1477"/>
      <c r="AF51" s="1477"/>
      <c r="AG51" s="1477"/>
      <c r="AH51" s="1477"/>
      <c r="AI51" s="1477"/>
      <c r="AJ51" s="1477"/>
      <c r="AK51" s="1477"/>
      <c r="AL51" s="1477"/>
      <c r="AM51" s="1477"/>
      <c r="AN51" s="1477"/>
      <c r="AO51" s="1477"/>
      <c r="AP51" s="1477"/>
      <c r="AQ51" s="1477">
        <v>25494</v>
      </c>
      <c r="AR51" s="1477"/>
      <c r="AS51" s="1477"/>
      <c r="AT51" s="1477"/>
      <c r="AU51" s="1477"/>
      <c r="AV51" s="1477"/>
      <c r="AW51" s="1477">
        <v>25494</v>
      </c>
      <c r="AX51" s="1477"/>
      <c r="AY51" s="1477"/>
      <c r="AZ51" s="1477"/>
      <c r="BA51" s="1477"/>
      <c r="BB51" s="1477"/>
      <c r="BC51" s="1477">
        <v>25494</v>
      </c>
      <c r="BD51" s="1477"/>
      <c r="BE51" s="1477"/>
      <c r="BF51" s="1477"/>
      <c r="BG51" s="1477"/>
      <c r="BH51" s="1477"/>
      <c r="BI51" s="1477"/>
      <c r="BJ51" s="1477"/>
      <c r="BK51" s="1477"/>
      <c r="BL51" s="1477"/>
      <c r="BM51" s="1477"/>
      <c r="BN51" s="1477"/>
      <c r="BO51" s="1477">
        <v>25494</v>
      </c>
      <c r="BP51" s="1477"/>
      <c r="BQ51" s="1477"/>
      <c r="BR51" s="1477">
        <v>25494</v>
      </c>
      <c r="BS51" s="1478"/>
      <c r="BT51" s="1478"/>
      <c r="BU51" s="1477"/>
      <c r="BV51" s="1477"/>
      <c r="BW51" s="1477"/>
      <c r="BX51" s="1477"/>
      <c r="BY51" s="1477"/>
      <c r="BZ51" s="1477">
        <v>25494</v>
      </c>
      <c r="CA51" s="1477"/>
      <c r="CB51" s="1477"/>
      <c r="CC51" s="1477"/>
      <c r="CD51" s="1477"/>
      <c r="CE51" s="1477"/>
      <c r="CF51" s="1477">
        <v>25494</v>
      </c>
      <c r="CG51" s="1477"/>
      <c r="CH51" s="1477"/>
      <c r="CI51" s="1477"/>
      <c r="CJ51" s="1477"/>
      <c r="CK51" s="1477"/>
      <c r="CL51" s="1477"/>
      <c r="CM51" s="1477"/>
      <c r="CN51" s="1477"/>
      <c r="CO51" s="1477"/>
      <c r="CP51" s="1477"/>
      <c r="CQ51" s="1477"/>
    </row>
    <row r="52" spans="1:228" s="1452" customFormat="1" ht="26.4" x14ac:dyDescent="0.25">
      <c r="A52" s="1407"/>
      <c r="B52" s="1386" t="s">
        <v>190</v>
      </c>
      <c r="C52" s="1386" t="s">
        <v>1345</v>
      </c>
      <c r="D52" s="1387">
        <v>10200</v>
      </c>
      <c r="E52" s="1386">
        <v>118642</v>
      </c>
      <c r="F52" s="1467" t="s">
        <v>6</v>
      </c>
      <c r="G52" s="1388" t="s">
        <v>1346</v>
      </c>
      <c r="H52" s="1477">
        <f t="shared" ref="H52:AM52" si="66">IF(H11=1,$E$52*H9,"")</f>
        <v>67712.596493992416</v>
      </c>
      <c r="I52" s="1477">
        <f t="shared" si="66"/>
        <v>690.40594916594659</v>
      </c>
      <c r="J52" s="1477">
        <f t="shared" si="66"/>
        <v>389.97184448339146</v>
      </c>
      <c r="K52" s="1477">
        <f t="shared" si="66"/>
        <v>45243.935797672908</v>
      </c>
      <c r="L52" s="1477">
        <f t="shared" si="66"/>
        <v>2055.0775589769819</v>
      </c>
      <c r="M52" s="1477">
        <f t="shared" si="66"/>
        <v>1776.3511208177326</v>
      </c>
      <c r="N52" s="1477">
        <f t="shared" si="66"/>
        <v>427.51333835310891</v>
      </c>
      <c r="O52" s="1477">
        <f t="shared" si="66"/>
        <v>2183.8934059694002</v>
      </c>
      <c r="P52" s="1477">
        <f t="shared" si="66"/>
        <v>312.94793597246098</v>
      </c>
      <c r="Q52" s="1477">
        <f t="shared" si="66"/>
        <v>1922.4820241663879</v>
      </c>
      <c r="R52" s="1477">
        <f t="shared" si="66"/>
        <v>568.99624722265639</v>
      </c>
      <c r="S52" s="1477">
        <f t="shared" si="66"/>
        <v>271.9332154590146</v>
      </c>
      <c r="T52" s="1477">
        <f t="shared" si="66"/>
        <v>1482.7102388354122</v>
      </c>
      <c r="U52" s="1477">
        <f t="shared" si="66"/>
        <v>1823.1375267832582</v>
      </c>
      <c r="V52" s="1477">
        <f t="shared" si="66"/>
        <v>1484.9065439189467</v>
      </c>
      <c r="W52" s="1477">
        <f t="shared" si="66"/>
        <v>1019.902788558528</v>
      </c>
      <c r="X52" s="1477">
        <f t="shared" si="66"/>
        <v>733.41266731329642</v>
      </c>
      <c r="Y52" s="1477">
        <f t="shared" si="66"/>
        <v>404.63090399442399</v>
      </c>
      <c r="Z52" s="1477">
        <f t="shared" si="66"/>
        <v>223.41019617162465</v>
      </c>
      <c r="AA52" s="1477">
        <f t="shared" si="66"/>
        <v>520.98399655934418</v>
      </c>
      <c r="AB52" s="1477">
        <f t="shared" si="66"/>
        <v>212.17328644191332</v>
      </c>
      <c r="AC52" s="1477">
        <f t="shared" si="66"/>
        <v>725.85329167694522</v>
      </c>
      <c r="AD52" s="1477">
        <f t="shared" si="66"/>
        <v>550.60857675585589</v>
      </c>
      <c r="AE52" s="1477">
        <f t="shared" si="66"/>
        <v>132.79984226022498</v>
      </c>
      <c r="AF52" s="1477">
        <f t="shared" si="66"/>
        <v>225.75973184238248</v>
      </c>
      <c r="AG52" s="1477">
        <f t="shared" si="66"/>
        <v>99.242343658314297</v>
      </c>
      <c r="AH52" s="1477">
        <f t="shared" si="66"/>
        <v>870.40081229095927</v>
      </c>
      <c r="AI52" s="1477">
        <f t="shared" si="66"/>
        <v>70.434993260327019</v>
      </c>
      <c r="AJ52" s="1477">
        <f t="shared" si="66"/>
        <v>50.106402022031041</v>
      </c>
      <c r="AK52" s="1477">
        <f t="shared" si="66"/>
        <v>2.4006125331656056</v>
      </c>
      <c r="AL52" s="1477">
        <f t="shared" si="66"/>
        <v>11.951985803420248</v>
      </c>
      <c r="AM52" s="1477">
        <f t="shared" si="66"/>
        <v>31.769808417638441</v>
      </c>
      <c r="AN52" s="1477">
        <f t="shared" ref="AN52:BS52" si="67">IF(AN11=1,$E$52*AN9,"")</f>
        <v>103.89033813742216</v>
      </c>
      <c r="AO52" s="1477">
        <f t="shared" si="67"/>
        <v>29.675657058919509</v>
      </c>
      <c r="AP52" s="1477">
        <f t="shared" si="67"/>
        <v>52.200553380749973</v>
      </c>
      <c r="AQ52" s="1477">
        <f t="shared" si="67"/>
        <v>11585.458238782028</v>
      </c>
      <c r="AR52" s="1477">
        <f t="shared" si="67"/>
        <v>2253.6133231560184</v>
      </c>
      <c r="AS52" s="1477">
        <f t="shared" si="67"/>
        <v>738.31604610444322</v>
      </c>
      <c r="AT52" s="1477">
        <f t="shared" si="67"/>
        <v>349.67220004365396</v>
      </c>
      <c r="AU52" s="1477">
        <f t="shared" si="67"/>
        <v>97.863268373304265</v>
      </c>
      <c r="AV52" s="1477">
        <f t="shared" si="67"/>
        <v>42.495949523272003</v>
      </c>
      <c r="AW52" s="1477">
        <f t="shared" si="67"/>
        <v>8323.3322673844159</v>
      </c>
      <c r="AX52" s="1477">
        <f t="shared" si="67"/>
        <v>2105.3371915862363</v>
      </c>
      <c r="AY52" s="1477">
        <f t="shared" si="67"/>
        <v>1268.2895704475566</v>
      </c>
      <c r="AZ52" s="1477">
        <f t="shared" si="67"/>
        <v>387.775539399857</v>
      </c>
      <c r="BA52" s="1477">
        <f t="shared" si="67"/>
        <v>1091.0017810301563</v>
      </c>
      <c r="BB52" s="1477">
        <f t="shared" si="67"/>
        <v>1418.0980078895718</v>
      </c>
      <c r="BC52" s="1477">
        <f t="shared" si="67"/>
        <v>9261.7674604025378</v>
      </c>
      <c r="BD52" s="1477">
        <f t="shared" si="67"/>
        <v>531.3015227657155</v>
      </c>
      <c r="BE52" s="1477">
        <f t="shared" si="67"/>
        <v>2545.7729761285132</v>
      </c>
      <c r="BF52" s="1477">
        <f t="shared" si="67"/>
        <v>951.76625410655106</v>
      </c>
      <c r="BG52" s="1477">
        <f t="shared" si="67"/>
        <v>299.71902860884626</v>
      </c>
      <c r="BH52" s="1477">
        <f t="shared" si="67"/>
        <v>129.88846110298158</v>
      </c>
      <c r="BI52" s="1477">
        <f t="shared" si="67"/>
        <v>128.61153954278714</v>
      </c>
      <c r="BJ52" s="1477">
        <f t="shared" si="67"/>
        <v>510.30893231611839</v>
      </c>
      <c r="BK52" s="1477">
        <f t="shared" si="67"/>
        <v>220.49881501438125</v>
      </c>
      <c r="BL52" s="1477">
        <f t="shared" si="67"/>
        <v>309.37255560391651</v>
      </c>
      <c r="BM52" s="1477">
        <f t="shared" si="67"/>
        <v>2350.0464393819047</v>
      </c>
      <c r="BN52" s="1477">
        <f t="shared" si="67"/>
        <v>714.8717662592727</v>
      </c>
      <c r="BO52" s="1477">
        <f t="shared" si="67"/>
        <v>3224.1758626286319</v>
      </c>
      <c r="BP52" s="1477">
        <f t="shared" si="67"/>
        <v>869.73681307965819</v>
      </c>
      <c r="BQ52" s="1477">
        <f t="shared" si="67"/>
        <v>113.4927882700846</v>
      </c>
      <c r="BR52" s="1477">
        <f t="shared" si="67"/>
        <v>2223.4779743354288</v>
      </c>
      <c r="BS52" s="1477">
        <f t="shared" si="67"/>
        <v>516.48923266745976</v>
      </c>
      <c r="BT52" s="1477">
        <f t="shared" ref="BT52:CI52" si="68">IF(BT11=1,$E$52*BT9,"")</f>
        <v>193.78561597511293</v>
      </c>
      <c r="BU52" s="1477">
        <f t="shared" si="68"/>
        <v>3295.2237782378525</v>
      </c>
      <c r="BV52" s="1477">
        <f t="shared" si="68"/>
        <v>1803.6772422058943</v>
      </c>
      <c r="BW52" s="1477">
        <f t="shared" si="68"/>
        <v>1810.2150805940901</v>
      </c>
      <c r="BX52" s="1477">
        <f t="shared" si="68"/>
        <v>224.99357890626581</v>
      </c>
      <c r="BY52" s="1477">
        <f t="shared" si="68"/>
        <v>75.134064601842681</v>
      </c>
      <c r="BZ52" s="1477" t="str">
        <f t="shared" si="68"/>
        <v/>
      </c>
      <c r="CA52" s="1477">
        <f t="shared" si="68"/>
        <v>708.02746669663031</v>
      </c>
      <c r="CB52" s="1477">
        <f t="shared" si="68"/>
        <v>229.23295848611144</v>
      </c>
      <c r="CC52" s="1477">
        <f t="shared" si="68"/>
        <v>159.30873384986222</v>
      </c>
      <c r="CD52" s="1477" t="str">
        <f t="shared" si="68"/>
        <v/>
      </c>
      <c r="CE52" s="1477">
        <f t="shared" si="68"/>
        <v>1114.0374459760644</v>
      </c>
      <c r="CF52" s="1477">
        <f t="shared" si="68"/>
        <v>3423.3245491565613</v>
      </c>
      <c r="CG52" s="1477">
        <f t="shared" si="68"/>
        <v>1434.2893732728376</v>
      </c>
      <c r="CH52" s="1477">
        <f t="shared" si="68"/>
        <v>575.6362393356676</v>
      </c>
      <c r="CI52" s="1477" t="str">
        <f t="shared" si="68"/>
        <v/>
      </c>
      <c r="CJ52" s="1477">
        <v>67712.596493992416</v>
      </c>
      <c r="CK52" s="1477"/>
      <c r="CL52" s="1477"/>
      <c r="CM52" s="1477">
        <v>67712.596493992416</v>
      </c>
      <c r="CN52" s="1477"/>
      <c r="CO52" s="1477"/>
      <c r="CP52" s="1477" t="s">
        <v>6</v>
      </c>
      <c r="CQ52" s="1477">
        <v>67712.596493992416</v>
      </c>
      <c r="CR52" s="1407"/>
      <c r="CS52" s="1407"/>
      <c r="CT52" s="1407"/>
      <c r="CU52" s="1407"/>
      <c r="CV52" s="1407"/>
      <c r="CW52" s="1407"/>
      <c r="CX52" s="1407"/>
      <c r="CY52" s="1407"/>
      <c r="CZ52" s="1407"/>
      <c r="DA52" s="1407"/>
      <c r="DB52" s="1407"/>
      <c r="DC52" s="1407"/>
      <c r="DD52" s="1407"/>
      <c r="DE52" s="1407"/>
      <c r="DF52" s="1407"/>
      <c r="DG52" s="1407"/>
      <c r="DH52" s="1407"/>
      <c r="DI52" s="1407"/>
      <c r="DJ52" s="1407"/>
      <c r="DK52" s="1407"/>
      <c r="DL52" s="1407"/>
      <c r="DM52" s="1407"/>
      <c r="DN52" s="1407"/>
      <c r="DO52" s="1407"/>
      <c r="DP52" s="1407"/>
      <c r="DQ52" s="1407"/>
      <c r="DR52" s="1407"/>
      <c r="DS52" s="1407"/>
      <c r="DT52" s="1407"/>
      <c r="DU52" s="1407"/>
      <c r="DV52" s="1407"/>
      <c r="DW52" s="1407"/>
      <c r="DX52" s="1407"/>
      <c r="DY52" s="1407"/>
      <c r="DZ52" s="1407"/>
      <c r="EA52" s="1407"/>
      <c r="EB52" s="1407"/>
      <c r="EC52" s="1407"/>
      <c r="ED52" s="1407"/>
      <c r="EE52" s="1407"/>
      <c r="EF52" s="1407"/>
      <c r="EG52" s="1407"/>
      <c r="EH52" s="1407"/>
      <c r="EI52" s="1407"/>
      <c r="EJ52" s="1407"/>
      <c r="EK52" s="1407"/>
      <c r="EL52" s="1407"/>
      <c r="EM52" s="1407"/>
      <c r="EN52" s="1407"/>
      <c r="EO52" s="1407"/>
      <c r="EP52" s="1407"/>
      <c r="EQ52" s="1407"/>
      <c r="ER52" s="1407"/>
      <c r="ES52" s="1407"/>
      <c r="ET52" s="1407"/>
      <c r="EU52" s="1407"/>
      <c r="EV52" s="1407"/>
      <c r="EW52" s="1407"/>
      <c r="EX52" s="1407"/>
      <c r="EY52" s="1407"/>
      <c r="EZ52" s="1407"/>
      <c r="FA52" s="1407"/>
      <c r="FB52" s="1407"/>
      <c r="FC52" s="1407"/>
      <c r="FD52" s="1407"/>
      <c r="FE52" s="1407"/>
      <c r="FF52" s="1407"/>
      <c r="FG52" s="1407"/>
      <c r="FH52" s="1407"/>
      <c r="FI52" s="1407"/>
      <c r="FJ52" s="1407"/>
      <c r="FK52" s="1407"/>
      <c r="FL52" s="1407"/>
      <c r="FM52" s="1407"/>
      <c r="FN52" s="1407"/>
      <c r="FO52" s="1407"/>
      <c r="FP52" s="1407"/>
      <c r="FQ52" s="1407"/>
      <c r="FR52" s="1407"/>
      <c r="FS52" s="1407"/>
      <c r="FT52" s="1407"/>
      <c r="FU52" s="1407"/>
      <c r="FV52" s="1407"/>
      <c r="FW52" s="1407"/>
      <c r="FX52" s="1407"/>
      <c r="FY52" s="1407"/>
      <c r="FZ52" s="1407"/>
      <c r="GA52" s="1407"/>
      <c r="GB52" s="1407"/>
      <c r="GC52" s="1407"/>
      <c r="GD52" s="1407"/>
      <c r="GE52" s="1407"/>
      <c r="GF52" s="1407"/>
      <c r="GG52" s="1407"/>
      <c r="GH52" s="1407"/>
      <c r="GI52" s="1407"/>
      <c r="GJ52" s="1407"/>
      <c r="GK52" s="1407"/>
      <c r="GL52" s="1407"/>
      <c r="GM52" s="1407"/>
      <c r="GN52" s="1407"/>
      <c r="GO52" s="1407"/>
      <c r="GP52" s="1407"/>
      <c r="GQ52" s="1407"/>
      <c r="GR52" s="1407"/>
      <c r="GS52" s="1407"/>
      <c r="GT52" s="1407"/>
      <c r="GU52" s="1407"/>
      <c r="GV52" s="1407"/>
      <c r="GW52" s="1407"/>
      <c r="GX52" s="1407"/>
      <c r="GY52" s="1407"/>
      <c r="GZ52" s="1407"/>
      <c r="HA52" s="1407"/>
      <c r="HB52" s="1407"/>
      <c r="HC52" s="1407"/>
      <c r="HD52" s="1407"/>
      <c r="HE52" s="1407"/>
      <c r="HF52" s="1407"/>
      <c r="HG52" s="1407"/>
      <c r="HH52" s="1407"/>
      <c r="HI52" s="1407"/>
      <c r="HJ52" s="1407"/>
      <c r="HK52" s="1407"/>
      <c r="HL52" s="1407"/>
      <c r="HM52" s="1407"/>
      <c r="HN52" s="1407"/>
      <c r="HO52" s="1407"/>
      <c r="HP52" s="1407"/>
      <c r="HQ52" s="1407"/>
      <c r="HR52" s="1407"/>
      <c r="HS52" s="1407"/>
      <c r="HT52" s="1407"/>
    </row>
    <row r="53" spans="1:228" s="1381" customFormat="1" ht="39.6" x14ac:dyDescent="0.25">
      <c r="B53" s="1384" t="s">
        <v>1347</v>
      </c>
      <c r="C53" s="1384" t="s">
        <v>1348</v>
      </c>
      <c r="D53" s="1387"/>
      <c r="E53" s="1386">
        <v>1200</v>
      </c>
      <c r="F53" s="1384" t="s">
        <v>1349</v>
      </c>
      <c r="G53" s="1384" t="s">
        <v>1321</v>
      </c>
      <c r="H53" s="1478">
        <v>1200</v>
      </c>
      <c r="I53" s="1477">
        <v>1200</v>
      </c>
      <c r="J53" s="1477">
        <v>1200</v>
      </c>
      <c r="K53" s="1477">
        <v>1200</v>
      </c>
      <c r="L53" s="1477">
        <v>1200</v>
      </c>
      <c r="M53" s="1477">
        <v>1200</v>
      </c>
      <c r="N53" s="1477">
        <v>1200</v>
      </c>
      <c r="O53" s="1477">
        <v>1200</v>
      </c>
      <c r="P53" s="1477">
        <v>1200</v>
      </c>
      <c r="Q53" s="1477">
        <v>1200</v>
      </c>
      <c r="R53" s="1477">
        <v>1200</v>
      </c>
      <c r="S53" s="1477">
        <v>1200</v>
      </c>
      <c r="T53" s="1477">
        <v>1200</v>
      </c>
      <c r="U53" s="1477">
        <v>1200</v>
      </c>
      <c r="V53" s="1477">
        <v>1200</v>
      </c>
      <c r="W53" s="1477">
        <v>1200</v>
      </c>
      <c r="X53" s="1477">
        <v>1200</v>
      </c>
      <c r="Y53" s="1477">
        <v>1200</v>
      </c>
      <c r="Z53" s="1477">
        <v>1200</v>
      </c>
      <c r="AA53" s="1477">
        <v>1200</v>
      </c>
      <c r="AB53" s="1477">
        <v>1200</v>
      </c>
      <c r="AC53" s="1477">
        <v>1200</v>
      </c>
      <c r="AD53" s="1477">
        <v>1200</v>
      </c>
      <c r="AE53" s="1477">
        <v>1200</v>
      </c>
      <c r="AF53" s="1477">
        <v>1200</v>
      </c>
      <c r="AG53" s="1477">
        <v>1200</v>
      </c>
      <c r="AH53" s="1477">
        <v>1200</v>
      </c>
      <c r="AI53" s="1477">
        <v>1200</v>
      </c>
      <c r="AJ53" s="1477">
        <v>1200</v>
      </c>
      <c r="AK53" s="1477">
        <v>1200</v>
      </c>
      <c r="AL53" s="1477">
        <v>1200</v>
      </c>
      <c r="AM53" s="1477">
        <v>1200</v>
      </c>
      <c r="AN53" s="1477">
        <v>1200</v>
      </c>
      <c r="AO53" s="1477">
        <v>1200</v>
      </c>
      <c r="AP53" s="1477">
        <v>1200</v>
      </c>
      <c r="AQ53" s="1477">
        <v>1200</v>
      </c>
      <c r="AR53" s="1477">
        <v>1200</v>
      </c>
      <c r="AS53" s="1477">
        <v>1200</v>
      </c>
      <c r="AT53" s="1477">
        <v>1200</v>
      </c>
      <c r="AU53" s="1477">
        <v>1200</v>
      </c>
      <c r="AV53" s="1477">
        <v>1200</v>
      </c>
      <c r="AW53" s="1477">
        <v>1200</v>
      </c>
      <c r="AX53" s="1477">
        <v>1200</v>
      </c>
      <c r="AY53" s="1477">
        <v>1200</v>
      </c>
      <c r="AZ53" s="1477">
        <v>1200</v>
      </c>
      <c r="BA53" s="1477">
        <v>1200</v>
      </c>
      <c r="BB53" s="1477">
        <v>1200</v>
      </c>
      <c r="BC53" s="1477">
        <v>1200</v>
      </c>
      <c r="BD53" s="1477">
        <v>1200</v>
      </c>
      <c r="BE53" s="1477">
        <v>1200</v>
      </c>
      <c r="BF53" s="1477">
        <v>1200</v>
      </c>
      <c r="BG53" s="1477">
        <v>1200</v>
      </c>
      <c r="BH53" s="1477">
        <v>1200</v>
      </c>
      <c r="BI53" s="1477">
        <v>1200</v>
      </c>
      <c r="BJ53" s="1477">
        <v>1200</v>
      </c>
      <c r="BK53" s="1477">
        <v>1200</v>
      </c>
      <c r="BL53" s="1477">
        <v>1200</v>
      </c>
      <c r="BM53" s="1477">
        <v>1200</v>
      </c>
      <c r="BN53" s="1477">
        <v>1200</v>
      </c>
      <c r="BO53" s="1477">
        <v>1200</v>
      </c>
      <c r="BP53" s="1477">
        <v>1200</v>
      </c>
      <c r="BQ53" s="1477">
        <v>1200</v>
      </c>
      <c r="BR53" s="1477">
        <v>1200</v>
      </c>
      <c r="BS53" s="1478">
        <v>1200</v>
      </c>
      <c r="BT53" s="1478">
        <v>1200</v>
      </c>
      <c r="BU53" s="1477">
        <v>1200</v>
      </c>
      <c r="BV53" s="1477">
        <v>1200</v>
      </c>
      <c r="BW53" s="1477">
        <v>1200</v>
      </c>
      <c r="BX53" s="1477">
        <v>1200</v>
      </c>
      <c r="BY53" s="1477">
        <v>1200</v>
      </c>
      <c r="BZ53" s="1477">
        <v>1200</v>
      </c>
      <c r="CA53" s="1477">
        <v>1200</v>
      </c>
      <c r="CB53" s="1477">
        <v>1200</v>
      </c>
      <c r="CC53" s="1477">
        <v>1200</v>
      </c>
      <c r="CD53" s="1477">
        <v>1200</v>
      </c>
      <c r="CE53" s="1477">
        <v>1200</v>
      </c>
      <c r="CF53" s="1477">
        <v>1200</v>
      </c>
      <c r="CG53" s="1477">
        <v>1200</v>
      </c>
      <c r="CH53" s="1477">
        <v>1200</v>
      </c>
      <c r="CI53" s="1477"/>
      <c r="CJ53" s="1477"/>
      <c r="CK53" s="1477"/>
      <c r="CL53" s="1477"/>
      <c r="CM53" s="1477"/>
      <c r="CN53" s="1477"/>
      <c r="CO53" s="1477"/>
      <c r="CP53" s="1477" t="s">
        <v>6</v>
      </c>
      <c r="CQ53" s="1477"/>
    </row>
    <row r="54" spans="1:228" s="1407" customFormat="1" x14ac:dyDescent="0.25">
      <c r="B54" s="1386" t="s">
        <v>146</v>
      </c>
      <c r="C54" s="1386" t="s">
        <v>147</v>
      </c>
      <c r="D54" s="1387" t="s">
        <v>1350</v>
      </c>
      <c r="E54" s="1386">
        <v>29000</v>
      </c>
      <c r="F54" s="1386" t="s">
        <v>1351</v>
      </c>
      <c r="G54" s="1386" t="s">
        <v>1321</v>
      </c>
      <c r="H54" s="1477">
        <v>29000</v>
      </c>
      <c r="I54" s="1477"/>
      <c r="J54" s="1477"/>
      <c r="K54" s="1477"/>
      <c r="L54" s="1477"/>
      <c r="M54" s="1477"/>
      <c r="N54" s="1477"/>
      <c r="O54" s="1477"/>
      <c r="P54" s="1477"/>
      <c r="Q54" s="1477"/>
      <c r="R54" s="1477"/>
      <c r="S54" s="1477"/>
      <c r="T54" s="1477"/>
      <c r="U54" s="1477"/>
      <c r="V54" s="1477"/>
      <c r="W54" s="1477"/>
      <c r="X54" s="1477"/>
      <c r="Y54" s="1477"/>
      <c r="Z54" s="1477"/>
      <c r="AA54" s="1477"/>
      <c r="AB54" s="1477"/>
      <c r="AC54" s="1477"/>
      <c r="AD54" s="1477"/>
      <c r="AE54" s="1477"/>
      <c r="AF54" s="1477"/>
      <c r="AG54" s="1477"/>
      <c r="AH54" s="1477"/>
      <c r="AI54" s="1477"/>
      <c r="AJ54" s="1477"/>
      <c r="AK54" s="1477"/>
      <c r="AL54" s="1477"/>
      <c r="AM54" s="1477"/>
      <c r="AN54" s="1477"/>
      <c r="AO54" s="1477"/>
      <c r="AP54" s="1477"/>
      <c r="AQ54" s="1477"/>
      <c r="AR54" s="1477"/>
      <c r="AS54" s="1477"/>
      <c r="AT54" s="1477"/>
      <c r="AU54" s="1477"/>
      <c r="AV54" s="1477"/>
      <c r="AW54" s="1477"/>
      <c r="AX54" s="1477"/>
      <c r="AY54" s="1477"/>
      <c r="AZ54" s="1477"/>
      <c r="BA54" s="1477"/>
      <c r="BB54" s="1477"/>
      <c r="BC54" s="1477"/>
      <c r="BD54" s="1477"/>
      <c r="BE54" s="1477"/>
      <c r="BF54" s="1477"/>
      <c r="BG54" s="1477"/>
      <c r="BH54" s="1477"/>
      <c r="BI54" s="1477"/>
      <c r="BJ54" s="1477"/>
      <c r="BK54" s="1477"/>
      <c r="BL54" s="1477"/>
      <c r="BM54" s="1477"/>
      <c r="BN54" s="1477"/>
      <c r="BO54" s="1477"/>
      <c r="BP54" s="1477"/>
      <c r="BQ54" s="1477"/>
      <c r="BR54" s="1477"/>
      <c r="BS54" s="1478"/>
      <c r="BT54" s="1478"/>
      <c r="BU54" s="1477"/>
      <c r="BV54" s="1477"/>
      <c r="BW54" s="1477"/>
      <c r="BX54" s="1477"/>
      <c r="BY54" s="1477"/>
      <c r="BZ54" s="1477"/>
      <c r="CA54" s="1477"/>
      <c r="CB54" s="1477"/>
      <c r="CC54" s="1477"/>
      <c r="CD54" s="1477"/>
      <c r="CE54" s="1477"/>
      <c r="CF54" s="1477"/>
      <c r="CG54" s="1477"/>
      <c r="CH54" s="1477"/>
      <c r="CI54" s="1477"/>
      <c r="CJ54" s="1477"/>
      <c r="CK54" s="1477"/>
      <c r="CL54" s="1477"/>
      <c r="CM54" s="1477"/>
      <c r="CN54" s="1477"/>
      <c r="CO54" s="1477"/>
      <c r="CP54" s="1477"/>
      <c r="CQ54" s="1477"/>
    </row>
    <row r="55" spans="1:228" s="1406" customFormat="1" x14ac:dyDescent="0.25">
      <c r="A55" s="1407"/>
      <c r="B55" s="1386" t="s">
        <v>202</v>
      </c>
      <c r="C55" s="1386" t="s">
        <v>708</v>
      </c>
      <c r="D55" s="1387">
        <v>90033</v>
      </c>
      <c r="E55" s="1386">
        <v>91965</v>
      </c>
      <c r="F55" s="1386" t="s">
        <v>703</v>
      </c>
      <c r="G55" s="1388" t="s">
        <v>129</v>
      </c>
      <c r="H55" s="1477">
        <f t="shared" ref="H55:AM55" si="69">IF(H11=1,$E$55*H9,"")</f>
        <v>52487.221528379596</v>
      </c>
      <c r="I55" s="1477">
        <f t="shared" si="69"/>
        <v>535.1661562941141</v>
      </c>
      <c r="J55" s="1477">
        <f t="shared" si="69"/>
        <v>302.28553697607168</v>
      </c>
      <c r="K55" s="1477">
        <f t="shared" si="69"/>
        <v>35070.704772618374</v>
      </c>
      <c r="L55" s="1477">
        <f t="shared" si="69"/>
        <v>1592.987371346725</v>
      </c>
      <c r="M55" s="1477">
        <f t="shared" si="69"/>
        <v>1376.9333863724717</v>
      </c>
      <c r="N55" s="1477">
        <f t="shared" si="69"/>
        <v>331.38571637062478</v>
      </c>
      <c r="O55" s="1477">
        <f t="shared" si="69"/>
        <v>1692.8385991468103</v>
      </c>
      <c r="P55" s="1477">
        <f t="shared" si="69"/>
        <v>242.58067911622678</v>
      </c>
      <c r="Q55" s="1477">
        <f t="shared" si="69"/>
        <v>1490.2063295667797</v>
      </c>
      <c r="R55" s="1477">
        <f t="shared" si="69"/>
        <v>441.05578021132141</v>
      </c>
      <c r="S55" s="1477">
        <f t="shared" si="69"/>
        <v>210.7882382266674</v>
      </c>
      <c r="T55" s="1477">
        <f t="shared" si="69"/>
        <v>1149.3185138020151</v>
      </c>
      <c r="U55" s="1477">
        <f t="shared" si="69"/>
        <v>1413.1997323934386</v>
      </c>
      <c r="V55" s="1477">
        <f t="shared" si="69"/>
        <v>1151.0209732767985</v>
      </c>
      <c r="W55" s="1477">
        <f t="shared" si="69"/>
        <v>790.57466959242947</v>
      </c>
      <c r="X55" s="1477">
        <f t="shared" si="69"/>
        <v>568.50268833522114</v>
      </c>
      <c r="Y55" s="1477">
        <f t="shared" si="69"/>
        <v>313.64846416823048</v>
      </c>
      <c r="Z55" s="1477">
        <f t="shared" si="69"/>
        <v>173.17576145819746</v>
      </c>
      <c r="AA55" s="1477">
        <f t="shared" si="69"/>
        <v>403.8392242509405</v>
      </c>
      <c r="AB55" s="1477">
        <f t="shared" si="69"/>
        <v>164.465503680236</v>
      </c>
      <c r="AC55" s="1477">
        <f t="shared" si="69"/>
        <v>562.64306037550159</v>
      </c>
      <c r="AD55" s="1477">
        <f t="shared" si="69"/>
        <v>426.8026311201117</v>
      </c>
      <c r="AE55" s="1477">
        <f t="shared" si="69"/>
        <v>102.93941010318092</v>
      </c>
      <c r="AF55" s="1477">
        <f t="shared" si="69"/>
        <v>174.99699717540759</v>
      </c>
      <c r="AG55" s="1477">
        <f t="shared" si="69"/>
        <v>76.927413011723289</v>
      </c>
      <c r="AH55" s="1477">
        <f t="shared" si="69"/>
        <v>674.68864906473311</v>
      </c>
      <c r="AI55" s="1477">
        <f t="shared" si="69"/>
        <v>54.597479435494805</v>
      </c>
      <c r="AJ55" s="1477">
        <f t="shared" si="69"/>
        <v>38.839831273546338</v>
      </c>
      <c r="AK55" s="1477">
        <f t="shared" si="69"/>
        <v>1.8608277980190397</v>
      </c>
      <c r="AL55" s="1477">
        <f t="shared" si="69"/>
        <v>9.2645469092862829</v>
      </c>
      <c r="AM55" s="1477">
        <f t="shared" si="69"/>
        <v>24.626274263145589</v>
      </c>
      <c r="AN55" s="1477">
        <f t="shared" ref="AN55:BS55" si="70">IF(AN11=1,$E$55*AN9,"")</f>
        <v>80.530292365334617</v>
      </c>
      <c r="AO55" s="1477">
        <f t="shared" si="70"/>
        <v>23.002998949980046</v>
      </c>
      <c r="AP55" s="1477">
        <f t="shared" si="70"/>
        <v>40.463106586711888</v>
      </c>
      <c r="AQ55" s="1477">
        <f t="shared" si="70"/>
        <v>8980.4341374015039</v>
      </c>
      <c r="AR55" s="1477">
        <f t="shared" si="70"/>
        <v>1746.8817894509805</v>
      </c>
      <c r="AS55" s="1477">
        <f t="shared" si="70"/>
        <v>572.30352809287706</v>
      </c>
      <c r="AT55" s="1477">
        <f t="shared" si="70"/>
        <v>271.04738521783713</v>
      </c>
      <c r="AU55" s="1477">
        <f t="shared" si="70"/>
        <v>75.858426829882561</v>
      </c>
      <c r="AV55" s="1477">
        <f t="shared" si="70"/>
        <v>32.940611233017897</v>
      </c>
      <c r="AW55" s="1477">
        <f t="shared" si="70"/>
        <v>6451.8067123784822</v>
      </c>
      <c r="AX55" s="1477">
        <f t="shared" si="70"/>
        <v>1631.945978862698</v>
      </c>
      <c r="AY55" s="1477">
        <f t="shared" si="70"/>
        <v>983.11095856618681</v>
      </c>
      <c r="AZ55" s="1477">
        <f t="shared" si="70"/>
        <v>300.5830775012883</v>
      </c>
      <c r="BA55" s="1477">
        <f t="shared" si="70"/>
        <v>845.68684607844034</v>
      </c>
      <c r="BB55" s="1477">
        <f t="shared" si="70"/>
        <v>1099.2345315787368</v>
      </c>
      <c r="BC55" s="1477">
        <f t="shared" si="70"/>
        <v>7179.2320130806911</v>
      </c>
      <c r="BD55" s="1477">
        <f t="shared" si="70"/>
        <v>411.83682457434151</v>
      </c>
      <c r="BE55" s="1477">
        <f t="shared" si="70"/>
        <v>1973.3484916779785</v>
      </c>
      <c r="BF55" s="1477">
        <f t="shared" si="70"/>
        <v>737.75883379333595</v>
      </c>
      <c r="BG55" s="1477">
        <f t="shared" si="70"/>
        <v>232.32633018671757</v>
      </c>
      <c r="BH55" s="1477">
        <f t="shared" si="70"/>
        <v>100.68266149707271</v>
      </c>
      <c r="BI55" s="1477">
        <f t="shared" si="70"/>
        <v>99.692859476849833</v>
      </c>
      <c r="BJ55" s="1477">
        <f t="shared" si="70"/>
        <v>395.56447936187715</v>
      </c>
      <c r="BK55" s="1477">
        <f t="shared" si="70"/>
        <v>170.91901285208925</v>
      </c>
      <c r="BL55" s="1477">
        <f t="shared" si="70"/>
        <v>239.80923345960267</v>
      </c>
      <c r="BM55" s="1477">
        <f t="shared" si="70"/>
        <v>1821.6316380182132</v>
      </c>
      <c r="BN55" s="1477">
        <f t="shared" si="70"/>
        <v>554.13076300158468</v>
      </c>
      <c r="BO55" s="1477">
        <f t="shared" si="70"/>
        <v>2499.2105089819975</v>
      </c>
      <c r="BP55" s="1477">
        <f t="shared" si="70"/>
        <v>674.17395201421732</v>
      </c>
      <c r="BQ55" s="1477">
        <f t="shared" si="70"/>
        <v>87.973603557410783</v>
      </c>
      <c r="BR55" s="1477">
        <f t="shared" si="70"/>
        <v>1723.5224617737201</v>
      </c>
      <c r="BS55" s="1477">
        <f t="shared" si="70"/>
        <v>400.35512113975602</v>
      </c>
      <c r="BT55" s="1477">
        <f t="shared" ref="BT55:CI55" si="71">IF(BT11=1,$E$55*BT9,"")</f>
        <v>150.21235458902632</v>
      </c>
      <c r="BU55" s="1477">
        <f t="shared" si="71"/>
        <v>2554.2830933871992</v>
      </c>
      <c r="BV55" s="1477">
        <f t="shared" si="71"/>
        <v>1398.1151496052416</v>
      </c>
      <c r="BW55" s="1477">
        <f t="shared" si="71"/>
        <v>1403.1829359487829</v>
      </c>
      <c r="BX55" s="1477">
        <f t="shared" si="71"/>
        <v>174.40311596327385</v>
      </c>
      <c r="BY55" s="1477">
        <f t="shared" si="71"/>
        <v>58.239950869915056</v>
      </c>
      <c r="BZ55" s="1477" t="str">
        <f t="shared" si="71"/>
        <v/>
      </c>
      <c r="CA55" s="1477">
        <f t="shared" si="71"/>
        <v>548.82542417318996</v>
      </c>
      <c r="CB55" s="1477">
        <f t="shared" si="71"/>
        <v>177.68925867041384</v>
      </c>
      <c r="CC55" s="1477">
        <f t="shared" si="71"/>
        <v>123.4877000430082</v>
      </c>
      <c r="CD55" s="1477" t="str">
        <f t="shared" si="71"/>
        <v/>
      </c>
      <c r="CE55" s="1477">
        <f t="shared" si="71"/>
        <v>863.54287452326128</v>
      </c>
      <c r="CF55" s="1477">
        <f t="shared" si="71"/>
        <v>2653.5800320559597</v>
      </c>
      <c r="CG55" s="1477">
        <f t="shared" si="71"/>
        <v>1111.7852211951629</v>
      </c>
      <c r="CH55" s="1477">
        <f t="shared" si="71"/>
        <v>446.20275071648041</v>
      </c>
      <c r="CI55" s="1477" t="str">
        <f t="shared" si="71"/>
        <v/>
      </c>
      <c r="CJ55" s="1477">
        <v>52487.221528379596</v>
      </c>
      <c r="CK55" s="1477"/>
      <c r="CL55" s="1477"/>
      <c r="CM55" s="1477">
        <v>52487.221528379596</v>
      </c>
      <c r="CN55" s="1477"/>
      <c r="CO55" s="1477"/>
      <c r="CP55" s="1477" t="s">
        <v>6</v>
      </c>
      <c r="CQ55" s="1477">
        <v>52487.221528379596</v>
      </c>
    </row>
    <row r="56" spans="1:228" s="1406" customFormat="1" x14ac:dyDescent="0.25">
      <c r="A56" s="1407"/>
      <c r="B56" s="1386" t="s">
        <v>702</v>
      </c>
      <c r="C56" s="1389" t="s">
        <v>1352</v>
      </c>
      <c r="D56" s="1387"/>
      <c r="E56" s="1386">
        <v>204912</v>
      </c>
      <c r="F56" s="1386" t="s">
        <v>703</v>
      </c>
      <c r="G56" s="1388" t="s">
        <v>129</v>
      </c>
      <c r="H56" s="1477">
        <f t="shared" ref="H56:AM56" si="72">IF(H11=1,$E$56*H9,"")</f>
        <v>116949.5083762662</v>
      </c>
      <c r="I56" s="1477">
        <f t="shared" si="72"/>
        <v>1192.4315491604361</v>
      </c>
      <c r="J56" s="1477">
        <f t="shared" si="72"/>
        <v>673.538128123099</v>
      </c>
      <c r="K56" s="1477">
        <f t="shared" si="72"/>
        <v>78142.861483899047</v>
      </c>
      <c r="L56" s="1477">
        <f t="shared" si="72"/>
        <v>3549.4180203055521</v>
      </c>
      <c r="M56" s="1477">
        <f t="shared" si="72"/>
        <v>3068.0168984761149</v>
      </c>
      <c r="N56" s="1477">
        <f t="shared" si="72"/>
        <v>738.37775145911451</v>
      </c>
      <c r="O56" s="1477">
        <f t="shared" si="72"/>
        <v>3771.9017346639612</v>
      </c>
      <c r="P56" s="1477">
        <f t="shared" si="72"/>
        <v>540.50662881600886</v>
      </c>
      <c r="Q56" s="1477">
        <f t="shared" si="72"/>
        <v>3320.4062350262375</v>
      </c>
      <c r="R56" s="1477">
        <f t="shared" si="72"/>
        <v>982.73932512001625</v>
      </c>
      <c r="S56" s="1477">
        <f t="shared" si="72"/>
        <v>469.66823760672946</v>
      </c>
      <c r="T56" s="1477">
        <f t="shared" si="72"/>
        <v>2560.8563616614856</v>
      </c>
      <c r="U56" s="1477">
        <f t="shared" si="72"/>
        <v>3148.8238304159654</v>
      </c>
      <c r="V56" s="1477">
        <f t="shared" si="72"/>
        <v>2564.6497001695789</v>
      </c>
      <c r="W56" s="1477">
        <f t="shared" si="72"/>
        <v>1761.5205425490558</v>
      </c>
      <c r="X56" s="1477">
        <f t="shared" si="72"/>
        <v>1266.7104101793818</v>
      </c>
      <c r="Y56" s="1477">
        <f t="shared" si="72"/>
        <v>698.85645723525738</v>
      </c>
      <c r="Z56" s="1477">
        <f t="shared" si="72"/>
        <v>385.86192173024688</v>
      </c>
      <c r="AA56" s="1477">
        <f t="shared" si="72"/>
        <v>899.8151809896018</v>
      </c>
      <c r="AB56" s="1477">
        <f t="shared" si="72"/>
        <v>366.45414331674567</v>
      </c>
      <c r="AC56" s="1477">
        <f t="shared" si="72"/>
        <v>1253.6542683375717</v>
      </c>
      <c r="AD56" s="1477">
        <f t="shared" si="72"/>
        <v>950.98114226155951</v>
      </c>
      <c r="AE56" s="1477">
        <f t="shared" si="72"/>
        <v>229.36465397774163</v>
      </c>
      <c r="AF56" s="1477">
        <f t="shared" si="72"/>
        <v>389.91991176216078</v>
      </c>
      <c r="AG56" s="1477">
        <f t="shared" si="72"/>
        <v>171.40597026105848</v>
      </c>
      <c r="AH56" s="1477">
        <f t="shared" si="72"/>
        <v>1503.3088724748829</v>
      </c>
      <c r="AI56" s="1477">
        <f t="shared" si="72"/>
        <v>121.65148378280989</v>
      </c>
      <c r="AJ56" s="1477">
        <f t="shared" si="72"/>
        <v>86.541048289294054</v>
      </c>
      <c r="AK56" s="1477">
        <f t="shared" si="72"/>
        <v>4.1462072065207138</v>
      </c>
      <c r="AL56" s="1477">
        <f t="shared" si="72"/>
        <v>20.642818857996748</v>
      </c>
      <c r="AM56" s="1477">
        <f t="shared" si="72"/>
        <v>54.871082605444343</v>
      </c>
      <c r="AN56" s="1477">
        <f t="shared" ref="AN56:BS56" si="73">IF(AN11=1,$E$56*AN9,"")</f>
        <v>179.43373315027941</v>
      </c>
      <c r="AO56" s="1477">
        <f t="shared" si="73"/>
        <v>51.254178446564573</v>
      </c>
      <c r="AP56" s="1477">
        <f t="shared" si="73"/>
        <v>90.15795244817383</v>
      </c>
      <c r="AQ56" s="1477">
        <f t="shared" si="73"/>
        <v>20009.772413018181</v>
      </c>
      <c r="AR56" s="1477">
        <f t="shared" si="73"/>
        <v>3892.318178002276</v>
      </c>
      <c r="AS56" s="1477">
        <f t="shared" si="73"/>
        <v>1275.1792589416366</v>
      </c>
      <c r="AT56" s="1477">
        <f t="shared" si="73"/>
        <v>603.93477735831505</v>
      </c>
      <c r="AU56" s="1477">
        <f t="shared" si="73"/>
        <v>169.02410654667423</v>
      </c>
      <c r="AV56" s="1477">
        <f t="shared" si="73"/>
        <v>73.396689272877325</v>
      </c>
      <c r="AW56" s="1477">
        <f t="shared" si="73"/>
        <v>14375.60612240417</v>
      </c>
      <c r="AX56" s="1477">
        <f t="shared" si="73"/>
        <v>3636.2237201186663</v>
      </c>
      <c r="AY56" s="1477">
        <f t="shared" si="73"/>
        <v>2190.5206626620397</v>
      </c>
      <c r="AZ56" s="1477">
        <f t="shared" si="73"/>
        <v>669.74478961500563</v>
      </c>
      <c r="BA56" s="1477">
        <f t="shared" si="73"/>
        <v>1884.3188496017544</v>
      </c>
      <c r="BB56" s="1477">
        <f t="shared" si="73"/>
        <v>2449.2616357838538</v>
      </c>
      <c r="BC56" s="1477">
        <f t="shared" si="73"/>
        <v>15996.420271455341</v>
      </c>
      <c r="BD56" s="1477">
        <f t="shared" si="73"/>
        <v>917.63505026018015</v>
      </c>
      <c r="BE56" s="1477">
        <f t="shared" si="73"/>
        <v>4396.9204167533071</v>
      </c>
      <c r="BF56" s="1477">
        <f t="shared" si="73"/>
        <v>1643.838831623553</v>
      </c>
      <c r="BG56" s="1477">
        <f t="shared" si="73"/>
        <v>517.65838059284158</v>
      </c>
      <c r="BH56" s="1477">
        <f t="shared" si="73"/>
        <v>224.33627502515267</v>
      </c>
      <c r="BI56" s="1477">
        <f t="shared" si="73"/>
        <v>222.1308456599821</v>
      </c>
      <c r="BJ56" s="1477">
        <f t="shared" si="73"/>
        <v>881.37779149677567</v>
      </c>
      <c r="BK56" s="1477">
        <f t="shared" si="73"/>
        <v>380.83354277765795</v>
      </c>
      <c r="BL56" s="1477">
        <f t="shared" si="73"/>
        <v>534.33142659353121</v>
      </c>
      <c r="BM56" s="1477">
        <f t="shared" si="73"/>
        <v>4058.8722036599588</v>
      </c>
      <c r="BN56" s="1477">
        <f t="shared" si="73"/>
        <v>1234.6875757971047</v>
      </c>
      <c r="BO56" s="1477">
        <f t="shared" si="73"/>
        <v>5568.62092988114</v>
      </c>
      <c r="BP56" s="1477">
        <f t="shared" si="73"/>
        <v>1502.1620492049942</v>
      </c>
      <c r="BQ56" s="1477">
        <f t="shared" si="73"/>
        <v>196.01856197636229</v>
      </c>
      <c r="BR56" s="1477">
        <f t="shared" si="73"/>
        <v>3840.2700449842496</v>
      </c>
      <c r="BS56" s="1477">
        <f t="shared" si="73"/>
        <v>892.05206962420141</v>
      </c>
      <c r="BT56" s="1477">
        <f t="shared" ref="BT56:CI56" si="74">IF(BT11=1,$E$56*BT9,"")</f>
        <v>334.69596045828911</v>
      </c>
      <c r="BU56" s="1477">
        <f t="shared" si="74"/>
        <v>5691.3310197592318</v>
      </c>
      <c r="BV56" s="1477">
        <f t="shared" si="74"/>
        <v>3115.2130868907657</v>
      </c>
      <c r="BW56" s="1477">
        <f t="shared" si="74"/>
        <v>3126.5048852404393</v>
      </c>
      <c r="BX56" s="1477">
        <f t="shared" si="74"/>
        <v>388.59665414305846</v>
      </c>
      <c r="BY56" s="1477">
        <f t="shared" si="74"/>
        <v>129.7674638466377</v>
      </c>
      <c r="BZ56" s="1477" t="str">
        <f t="shared" si="74"/>
        <v/>
      </c>
      <c r="CA56" s="1477">
        <f t="shared" si="74"/>
        <v>1222.8664743997901</v>
      </c>
      <c r="CB56" s="1477">
        <f t="shared" si="74"/>
        <v>395.91867963542478</v>
      </c>
      <c r="CC56" s="1477">
        <f t="shared" si="74"/>
        <v>275.14936759868317</v>
      </c>
      <c r="CD56" s="1477" t="str">
        <f t="shared" si="74"/>
        <v/>
      </c>
      <c r="CE56" s="1477">
        <f t="shared" si="74"/>
        <v>1924.1047953494322</v>
      </c>
      <c r="CF56" s="1477">
        <f t="shared" si="74"/>
        <v>5912.5796936731449</v>
      </c>
      <c r="CG56" s="1477">
        <f t="shared" si="74"/>
        <v>2477.2264801342162</v>
      </c>
      <c r="CH56" s="1477">
        <f t="shared" si="74"/>
        <v>994.20755781890318</v>
      </c>
      <c r="CI56" s="1477" t="str">
        <f t="shared" si="74"/>
        <v/>
      </c>
      <c r="CJ56" s="1477">
        <v>116949.5083762662</v>
      </c>
      <c r="CK56" s="1477"/>
      <c r="CL56" s="1477"/>
      <c r="CM56" s="1477">
        <v>116949.5083762662</v>
      </c>
      <c r="CN56" s="1477"/>
      <c r="CO56" s="1477"/>
      <c r="CP56" s="1477" t="s">
        <v>6</v>
      </c>
      <c r="CQ56" s="1477">
        <v>116949.5083762662</v>
      </c>
    </row>
    <row r="57" spans="1:228" s="1407" customFormat="1" ht="39.6" x14ac:dyDescent="0.25">
      <c r="B57" s="1386" t="s">
        <v>1353</v>
      </c>
      <c r="C57" s="1386" t="s">
        <v>1354</v>
      </c>
      <c r="D57" s="1387"/>
      <c r="E57" s="1386">
        <v>79516</v>
      </c>
      <c r="F57" s="1386" t="s">
        <v>206</v>
      </c>
      <c r="G57" s="1386" t="s">
        <v>1355</v>
      </c>
      <c r="H57" s="1477">
        <f>IFERROR(IF(H19=1,H4/$F$19,"")*$E$57,"")</f>
        <v>59795.758483005629</v>
      </c>
      <c r="I57" s="1477">
        <f>$H$57*I5</f>
        <v>609.68489659409147</v>
      </c>
      <c r="J57" s="1477">
        <f t="shared" ref="J57:AP57" si="75">$H$57*J5</f>
        <v>344.37702045541823</v>
      </c>
      <c r="K57" s="1477">
        <f t="shared" si="75"/>
        <v>39954.094184208247</v>
      </c>
      <c r="L57" s="1477">
        <f t="shared" si="75"/>
        <v>1814.8014954844471</v>
      </c>
      <c r="M57" s="1477">
        <f t="shared" si="75"/>
        <v>1568.6632635754468</v>
      </c>
      <c r="N57" s="1477">
        <f t="shared" si="75"/>
        <v>377.52922871144079</v>
      </c>
      <c r="O57" s="1477">
        <f t="shared" si="75"/>
        <v>1928.5564195955885</v>
      </c>
      <c r="P57" s="1477">
        <f t="shared" si="75"/>
        <v>276.35861222401411</v>
      </c>
      <c r="Q57" s="1477">
        <f t="shared" si="75"/>
        <v>1697.7087980250803</v>
      </c>
      <c r="R57" s="1477">
        <f t="shared" si="75"/>
        <v>502.47020404366202</v>
      </c>
      <c r="S57" s="1477">
        <f t="shared" si="75"/>
        <v>240.13926089124385</v>
      </c>
      <c r="T57" s="1477">
        <f t="shared" si="75"/>
        <v>1309.35435845453</v>
      </c>
      <c r="U57" s="1477">
        <f t="shared" si="75"/>
        <v>1609.9794850210476</v>
      </c>
      <c r="V57" s="1477">
        <f t="shared" si="75"/>
        <v>1311.2938754001204</v>
      </c>
      <c r="W57" s="1477">
        <f t="shared" si="75"/>
        <v>900.65754347790323</v>
      </c>
      <c r="X57" s="1477">
        <f t="shared" si="75"/>
        <v>647.66334469146705</v>
      </c>
      <c r="Y57" s="1477">
        <f t="shared" si="75"/>
        <v>357.32216844110326</v>
      </c>
      <c r="Z57" s="1477">
        <f t="shared" si="75"/>
        <v>197.28946790726908</v>
      </c>
      <c r="AA57" s="1477">
        <f t="shared" si="75"/>
        <v>460.07146151215017</v>
      </c>
      <c r="AB57" s="1477">
        <f t="shared" si="75"/>
        <v>187.36635795308547</v>
      </c>
      <c r="AC57" s="1477">
        <f t="shared" si="75"/>
        <v>640.98779799501619</v>
      </c>
      <c r="AD57" s="1477">
        <f t="shared" si="75"/>
        <v>486.23238775499789</v>
      </c>
      <c r="AE57" s="1477">
        <f t="shared" si="75"/>
        <v>117.273117640352</v>
      </c>
      <c r="AF57" s="1477">
        <f t="shared" si="75"/>
        <v>199.36429998859836</v>
      </c>
      <c r="AG57" s="1477">
        <f t="shared" si="75"/>
        <v>87.639102913539972</v>
      </c>
      <c r="AH57" s="1477">
        <f t="shared" si="75"/>
        <v>768.6350760420147</v>
      </c>
      <c r="AI57" s="1477">
        <f t="shared" si="75"/>
        <v>62.199857394632843</v>
      </c>
      <c r="AJ57" s="1477">
        <f t="shared" si="75"/>
        <v>44.248049386609736</v>
      </c>
      <c r="AK57" s="1477">
        <f t="shared" si="75"/>
        <v>2.1199371265755937</v>
      </c>
      <c r="AL57" s="1477">
        <f t="shared" si="75"/>
        <v>10.55458058763168</v>
      </c>
      <c r="AM57" s="1477">
        <f t="shared" si="75"/>
        <v>28.0553381431919</v>
      </c>
      <c r="AN57" s="1477">
        <f t="shared" si="75"/>
        <v>91.743662030952279</v>
      </c>
      <c r="AO57" s="1477">
        <f t="shared" si="75"/>
        <v>26.206031288094042</v>
      </c>
      <c r="AP57" s="1477">
        <f t="shared" si="75"/>
        <v>46.097356241707594</v>
      </c>
      <c r="AQ57" s="1477">
        <f t="shared" ref="AQ57:BR57" si="76">IFERROR(IF(AQ19=1,AQ4/$F$19,"")*$E$57,"")</f>
        <v>10230.906782944307</v>
      </c>
      <c r="AR57" s="1477">
        <f>$AQ$57*AR5</f>
        <v>1990.1248063567732</v>
      </c>
      <c r="AS57" s="1477">
        <f t="shared" ref="AS57:AV57" si="77">$AQ$57*AS5</f>
        <v>651.99342903511081</v>
      </c>
      <c r="AT57" s="1477">
        <f t="shared" si="77"/>
        <v>308.78913975609601</v>
      </c>
      <c r="AU57" s="1477">
        <f t="shared" si="77"/>
        <v>86.421266691890153</v>
      </c>
      <c r="AV57" s="1477">
        <f t="shared" si="77"/>
        <v>37.527397644912632</v>
      </c>
      <c r="AW57" s="1477" t="str">
        <f t="shared" si="76"/>
        <v/>
      </c>
      <c r="AX57" s="1477" t="str">
        <f t="shared" si="76"/>
        <v/>
      </c>
      <c r="AY57" s="1477" t="str">
        <f t="shared" si="76"/>
        <v/>
      </c>
      <c r="AZ57" s="1477" t="str">
        <f t="shared" si="76"/>
        <v/>
      </c>
      <c r="BA57" s="1477" t="str">
        <f t="shared" si="76"/>
        <v/>
      </c>
      <c r="BB57" s="1477" t="str">
        <f t="shared" si="76"/>
        <v/>
      </c>
      <c r="BC57" s="1477" t="str">
        <f t="shared" si="76"/>
        <v/>
      </c>
      <c r="BD57" s="1477" t="str">
        <f t="shared" si="76"/>
        <v/>
      </c>
      <c r="BE57" s="1477" t="str">
        <f t="shared" si="76"/>
        <v/>
      </c>
      <c r="BF57" s="1477" t="str">
        <f t="shared" si="76"/>
        <v/>
      </c>
      <c r="BG57" s="1477" t="str">
        <f t="shared" si="76"/>
        <v/>
      </c>
      <c r="BH57" s="1477" t="str">
        <f t="shared" si="76"/>
        <v/>
      </c>
      <c r="BI57" s="1477" t="str">
        <f t="shared" si="76"/>
        <v/>
      </c>
      <c r="BJ57" s="1477" t="str">
        <f t="shared" si="76"/>
        <v/>
      </c>
      <c r="BK57" s="1477" t="str">
        <f t="shared" si="76"/>
        <v/>
      </c>
      <c r="BL57" s="1477" t="str">
        <f t="shared" si="76"/>
        <v/>
      </c>
      <c r="BM57" s="1477" t="str">
        <f t="shared" si="76"/>
        <v/>
      </c>
      <c r="BN57" s="1477" t="str">
        <f t="shared" si="76"/>
        <v/>
      </c>
      <c r="BO57" s="1477" t="str">
        <f t="shared" si="76"/>
        <v/>
      </c>
      <c r="BP57" s="1477" t="str">
        <f t="shared" si="76"/>
        <v/>
      </c>
      <c r="BQ57" s="1477" t="str">
        <f t="shared" si="76"/>
        <v/>
      </c>
      <c r="BR57" s="1477">
        <f t="shared" si="76"/>
        <v>1963.5128296614625</v>
      </c>
      <c r="BS57" s="1477">
        <f>$BR$57*BS5</f>
        <v>456.10221753047665</v>
      </c>
      <c r="BT57" s="1477">
        <f>$BR$57*BT5</f>
        <v>171.12854166442133</v>
      </c>
      <c r="BU57" s="1477">
        <f t="shared" ref="BU57:CI57" si="78">IFERROR(IF(BU19=1,BU4/$F$19,"")*$E$57,"")</f>
        <v>2909.9519940643495</v>
      </c>
      <c r="BV57" s="1477">
        <f t="shared" si="78"/>
        <v>1592.7944627822114</v>
      </c>
      <c r="BW57" s="1477" t="str">
        <f t="shared" si="78"/>
        <v/>
      </c>
      <c r="BX57" s="1477" t="str">
        <f t="shared" si="78"/>
        <v/>
      </c>
      <c r="BY57" s="1477" t="str">
        <f t="shared" si="78"/>
        <v/>
      </c>
      <c r="BZ57" s="1477" t="str">
        <f t="shared" si="78"/>
        <v/>
      </c>
      <c r="CA57" s="1477" t="str">
        <f t="shared" si="78"/>
        <v/>
      </c>
      <c r="CB57" s="1477" t="str">
        <f t="shared" si="78"/>
        <v/>
      </c>
      <c r="CC57" s="1477" t="str">
        <f t="shared" si="78"/>
        <v/>
      </c>
      <c r="CD57" s="1477" t="str">
        <f t="shared" si="78"/>
        <v/>
      </c>
      <c r="CE57" s="1477" t="str">
        <f t="shared" si="78"/>
        <v/>
      </c>
      <c r="CF57" s="1477">
        <f t="shared" si="78"/>
        <v>3023.0754475420426</v>
      </c>
      <c r="CG57" s="1477">
        <f>$CF$57*CG5</f>
        <v>1266.5947755610478</v>
      </c>
      <c r="CH57" s="1477">
        <f>$CF$57*CH5</f>
        <v>508.33385992567952</v>
      </c>
      <c r="CI57" s="1477" t="str">
        <f t="shared" si="78"/>
        <v/>
      </c>
      <c r="CJ57" s="1477"/>
      <c r="CK57" s="1477"/>
      <c r="CL57" s="1477"/>
      <c r="CM57" s="1477"/>
      <c r="CN57" s="1477"/>
      <c r="CO57" s="1477"/>
      <c r="CP57" s="1477" t="s">
        <v>6</v>
      </c>
      <c r="CQ57" s="1477"/>
    </row>
    <row r="58" spans="1:228" s="1407" customFormat="1" ht="26.4" x14ac:dyDescent="0.25">
      <c r="B58" s="1386" t="s">
        <v>210</v>
      </c>
      <c r="C58" s="1386" t="s">
        <v>210</v>
      </c>
      <c r="D58" s="1387" t="s">
        <v>1356</v>
      </c>
      <c r="E58" s="1386">
        <v>560817</v>
      </c>
      <c r="F58" s="1386" t="s">
        <v>710</v>
      </c>
      <c r="G58" s="1386" t="s">
        <v>129</v>
      </c>
      <c r="H58" s="1477">
        <f>$E$58*(H4/$F$3)</f>
        <v>304141.49328452727</v>
      </c>
      <c r="I58" s="1477">
        <f t="shared" ref="I58:BT58" si="79">$E$58*(I4/$F$3)</f>
        <v>3101.0640150312702</v>
      </c>
      <c r="J58" s="1477">
        <f t="shared" si="79"/>
        <v>1751.6182403465079</v>
      </c>
      <c r="K58" s="1477">
        <f t="shared" si="79"/>
        <v>203220.06403630349</v>
      </c>
      <c r="L58" s="1477">
        <f t="shared" si="79"/>
        <v>9230.6954682831347</v>
      </c>
      <c r="M58" s="1477">
        <f t="shared" si="79"/>
        <v>7978.7530010177934</v>
      </c>
      <c r="N58" s="1477">
        <f t="shared" si="79"/>
        <v>1920.2416072953858</v>
      </c>
      <c r="O58" s="1477">
        <f t="shared" si="79"/>
        <v>9809.2915654873123</v>
      </c>
      <c r="P58" s="1477">
        <f t="shared" si="79"/>
        <v>1405.6535636677215</v>
      </c>
      <c r="Q58" s="1477">
        <f t="shared" si="79"/>
        <v>8635.1223246106365</v>
      </c>
      <c r="R58" s="1477">
        <f t="shared" si="79"/>
        <v>2555.7337521231302</v>
      </c>
      <c r="S58" s="1477">
        <f t="shared" si="79"/>
        <v>1221.4296675317366</v>
      </c>
      <c r="T58" s="1477">
        <f t="shared" si="79"/>
        <v>6659.8200260666381</v>
      </c>
      <c r="U58" s="1477">
        <f t="shared" si="79"/>
        <v>8188.9013059500012</v>
      </c>
      <c r="V58" s="1477">
        <f t="shared" si="79"/>
        <v>6669.6850665820139</v>
      </c>
      <c r="W58" s="1477">
        <f t="shared" si="79"/>
        <v>4581.0495118846193</v>
      </c>
      <c r="X58" s="1477">
        <f t="shared" si="79"/>
        <v>3294.2352734951546</v>
      </c>
      <c r="Y58" s="1477">
        <f t="shared" si="79"/>
        <v>1817.4616502979745</v>
      </c>
      <c r="Z58" s="1477">
        <f t="shared" si="79"/>
        <v>1003.4810980059759</v>
      </c>
      <c r="AA58" s="1477">
        <f t="shared" si="79"/>
        <v>2340.079378066062</v>
      </c>
      <c r="AB58" s="1477">
        <f t="shared" si="79"/>
        <v>953.00879769474705</v>
      </c>
      <c r="AC58" s="1477">
        <f t="shared" si="79"/>
        <v>3260.2811805585102</v>
      </c>
      <c r="AD58" s="1477">
        <f t="shared" si="79"/>
        <v>2473.1427152502101</v>
      </c>
      <c r="AE58" s="1477">
        <f t="shared" si="79"/>
        <v>596.49082185997645</v>
      </c>
      <c r="AF58" s="1477">
        <f t="shared" si="79"/>
        <v>1014.0343971619601</v>
      </c>
      <c r="AG58" s="1477">
        <f t="shared" si="79"/>
        <v>445.76217956689783</v>
      </c>
      <c r="AH58" s="1477">
        <f t="shared" si="79"/>
        <v>3909.5384981984075</v>
      </c>
      <c r="AI58" s="1477">
        <f t="shared" si="79"/>
        <v>316.36955513265673</v>
      </c>
      <c r="AJ58" s="1477">
        <f t="shared" si="79"/>
        <v>225.06057547870651</v>
      </c>
      <c r="AK58" s="1477">
        <f t="shared" si="79"/>
        <v>10.782718702853421</v>
      </c>
      <c r="AL58" s="1477">
        <f t="shared" si="79"/>
        <v>53.684173967397882</v>
      </c>
      <c r="AM58" s="1477">
        <f t="shared" si="79"/>
        <v>142.6989581526559</v>
      </c>
      <c r="AN58" s="1477">
        <f t="shared" si="79"/>
        <v>466.63935833199696</v>
      </c>
      <c r="AO58" s="1477">
        <f t="shared" si="79"/>
        <v>133.29275673101782</v>
      </c>
      <c r="AP58" s="1477">
        <f t="shared" si="79"/>
        <v>234.46677690034463</v>
      </c>
      <c r="AQ58" s="1477">
        <f t="shared" si="79"/>
        <v>52037.859299064345</v>
      </c>
      <c r="AR58" s="1477">
        <f t="shared" si="79"/>
        <v>10122.449246963801</v>
      </c>
      <c r="AS58" s="1477">
        <f t="shared" si="79"/>
        <v>3316.2595499946001</v>
      </c>
      <c r="AT58" s="1477">
        <f t="shared" si="79"/>
        <v>1570.6062178666918</v>
      </c>
      <c r="AU58" s="1477">
        <f t="shared" si="79"/>
        <v>439.56785180142884</v>
      </c>
      <c r="AV58" s="1477">
        <f t="shared" si="79"/>
        <v>190.87706299519249</v>
      </c>
      <c r="AW58" s="1477">
        <f t="shared" si="79"/>
        <v>37385.521099167767</v>
      </c>
      <c r="AX58" s="1477">
        <f t="shared" si="79"/>
        <v>9456.4443024024495</v>
      </c>
      <c r="AY58" s="1477">
        <f t="shared" si="79"/>
        <v>5696.716768309645</v>
      </c>
      <c r="AZ58" s="1477">
        <f t="shared" si="79"/>
        <v>1741.7531998311315</v>
      </c>
      <c r="BA58" s="1477">
        <f t="shared" si="79"/>
        <v>4900.4015211265769</v>
      </c>
      <c r="BB58" s="1477">
        <f t="shared" si="79"/>
        <v>6369.6042992770726</v>
      </c>
      <c r="BC58" s="1477">
        <f t="shared" si="79"/>
        <v>41600.646433795977</v>
      </c>
      <c r="BD58" s="1477">
        <f t="shared" si="79"/>
        <v>2386.4221265336446</v>
      </c>
      <c r="BE58" s="1477">
        <f t="shared" si="79"/>
        <v>11434.72905505575</v>
      </c>
      <c r="BF58" s="1477">
        <f t="shared" si="79"/>
        <v>4275.0038363610774</v>
      </c>
      <c r="BG58" s="1477">
        <f t="shared" si="79"/>
        <v>1346.233901028593</v>
      </c>
      <c r="BH58" s="1477">
        <f t="shared" si="79"/>
        <v>583.41390768843087</v>
      </c>
      <c r="BI58" s="1477">
        <f t="shared" si="79"/>
        <v>577.67841901670033</v>
      </c>
      <c r="BJ58" s="1477">
        <f t="shared" si="79"/>
        <v>2292.1306927703945</v>
      </c>
      <c r="BK58" s="1477">
        <f t="shared" si="79"/>
        <v>990.40418383443011</v>
      </c>
      <c r="BL58" s="1477">
        <f t="shared" si="79"/>
        <v>1389.5941953868762</v>
      </c>
      <c r="BM58" s="1477">
        <f t="shared" si="79"/>
        <v>10555.593351452892</v>
      </c>
      <c r="BN58" s="1477">
        <f t="shared" si="79"/>
        <v>3210.9559779816277</v>
      </c>
      <c r="BO58" s="1477">
        <f t="shared" si="79"/>
        <v>14481.879476572753</v>
      </c>
      <c r="BP58" s="1477">
        <f t="shared" si="79"/>
        <v>3906.5560440891077</v>
      </c>
      <c r="BQ58" s="1477">
        <f t="shared" si="79"/>
        <v>509.77023314341068</v>
      </c>
      <c r="BR58" s="1477">
        <f t="shared" si="79"/>
        <v>9987.09171431096</v>
      </c>
      <c r="BS58" s="1477">
        <f t="shared" si="79"/>
        <v>2319.8904579415698</v>
      </c>
      <c r="BT58" s="1477">
        <f t="shared" si="79"/>
        <v>870.4177608218273</v>
      </c>
      <c r="BU58" s="1477">
        <f t="shared" ref="BU58:CI58" si="80">$E$58*(BU4/$F$3)</f>
        <v>14801.00206626784</v>
      </c>
      <c r="BV58" s="1477">
        <f t="shared" si="80"/>
        <v>8101.4924585928275</v>
      </c>
      <c r="BW58" s="1477">
        <f t="shared" si="80"/>
        <v>8130.8581605920881</v>
      </c>
      <c r="BX58" s="1477">
        <f t="shared" si="80"/>
        <v>1010.5931039589217</v>
      </c>
      <c r="BY58" s="1477">
        <f t="shared" si="80"/>
        <v>337.47615344462514</v>
      </c>
      <c r="BZ58" s="1477">
        <f t="shared" si="80"/>
        <v>13740.624920638298</v>
      </c>
      <c r="CA58" s="1477">
        <f t="shared" si="80"/>
        <v>3180.2137587011516</v>
      </c>
      <c r="CB58" s="1477">
        <f t="shared" si="80"/>
        <v>1029.634926349067</v>
      </c>
      <c r="CC58" s="1477">
        <f t="shared" si="80"/>
        <v>715.55956668510248</v>
      </c>
      <c r="CD58" s="1477">
        <f t="shared" si="80"/>
        <v>17497.599420168674</v>
      </c>
      <c r="CE58" s="1477">
        <f t="shared" si="80"/>
        <v>5003.8697367645955</v>
      </c>
      <c r="CF58" s="1477">
        <f t="shared" si="80"/>
        <v>15376.38628981585</v>
      </c>
      <c r="CG58" s="1477">
        <f t="shared" si="80"/>
        <v>6442.330295634616</v>
      </c>
      <c r="CH58" s="1477">
        <f t="shared" si="80"/>
        <v>2585.5582932161292</v>
      </c>
      <c r="CI58" s="1477">
        <f t="shared" si="80"/>
        <v>6609.3477257554096</v>
      </c>
      <c r="CJ58" s="1477"/>
      <c r="CK58" s="1477"/>
      <c r="CL58" s="1477"/>
      <c r="CM58" s="1477"/>
      <c r="CN58" s="1477"/>
      <c r="CO58" s="1477"/>
      <c r="CP58" s="1477" t="s">
        <v>6</v>
      </c>
      <c r="CQ58" s="1477"/>
    </row>
    <row r="59" spans="1:228" s="1407" customFormat="1" ht="26.4" x14ac:dyDescent="0.25">
      <c r="B59" s="1384"/>
      <c r="C59" s="1386" t="s">
        <v>1357</v>
      </c>
      <c r="D59" s="1387">
        <v>10500</v>
      </c>
      <c r="E59" s="1386">
        <v>25000</v>
      </c>
      <c r="F59" s="1386" t="s">
        <v>332</v>
      </c>
      <c r="G59" s="1386" t="s">
        <v>1358</v>
      </c>
      <c r="H59" s="1477">
        <v>0</v>
      </c>
      <c r="I59" s="1477" t="s">
        <v>6</v>
      </c>
      <c r="J59" s="1477"/>
      <c r="K59" s="1544">
        <v>25000</v>
      </c>
      <c r="L59" s="1477"/>
      <c r="M59" s="1477"/>
      <c r="N59" s="1477"/>
      <c r="O59" s="1477"/>
      <c r="P59" s="1477"/>
      <c r="Q59" s="1477" t="s">
        <v>6</v>
      </c>
      <c r="R59" s="1477"/>
      <c r="S59" s="1477"/>
      <c r="T59" s="1477"/>
      <c r="U59" s="1477"/>
      <c r="V59" s="1477"/>
      <c r="W59" s="1477"/>
      <c r="X59" s="1477"/>
      <c r="Y59" s="1477"/>
      <c r="Z59" s="1477"/>
      <c r="AA59" s="1477"/>
      <c r="AB59" s="1477"/>
      <c r="AC59" s="1477"/>
      <c r="AD59" s="1477"/>
      <c r="AE59" s="1477"/>
      <c r="AF59" s="1477"/>
      <c r="AG59" s="1477"/>
      <c r="AH59" s="1477"/>
      <c r="AI59" s="1477"/>
      <c r="AJ59" s="1477"/>
      <c r="AK59" s="1477"/>
      <c r="AL59" s="1477"/>
      <c r="AM59" s="1477"/>
      <c r="AN59" s="1477"/>
      <c r="AO59" s="1477"/>
      <c r="AP59" s="1477"/>
      <c r="AQ59" s="1477"/>
      <c r="AR59" s="1477"/>
      <c r="AS59" s="1477"/>
      <c r="AT59" s="1477"/>
      <c r="AU59" s="1477"/>
      <c r="AV59" s="1477"/>
      <c r="AW59" s="1477"/>
      <c r="AX59" s="1477"/>
      <c r="AY59" s="1477"/>
      <c r="AZ59" s="1477"/>
      <c r="BA59" s="1477"/>
      <c r="BB59" s="1477"/>
      <c r="BC59" s="1477"/>
      <c r="BD59" s="1477"/>
      <c r="BE59" s="1477"/>
      <c r="BF59" s="1477"/>
      <c r="BG59" s="1477"/>
      <c r="BH59" s="1477"/>
      <c r="BI59" s="1477"/>
      <c r="BJ59" s="1477"/>
      <c r="BK59" s="1477"/>
      <c r="BL59" s="1477"/>
      <c r="BM59" s="1477"/>
      <c r="BN59" s="1477"/>
      <c r="BO59" s="1477"/>
      <c r="BP59" s="1477"/>
      <c r="BQ59" s="1477"/>
      <c r="BR59" s="1477"/>
      <c r="BS59" s="1478"/>
      <c r="BT59" s="1478"/>
      <c r="BU59" s="1477"/>
      <c r="BV59" s="1477"/>
      <c r="BW59" s="1477"/>
      <c r="BX59" s="1477"/>
      <c r="BY59" s="1477"/>
      <c r="BZ59" s="1477"/>
      <c r="CA59" s="1477"/>
      <c r="CB59" s="1477"/>
      <c r="CC59" s="1477"/>
      <c r="CD59" s="1477"/>
      <c r="CE59" s="1477"/>
      <c r="CF59" s="1477"/>
      <c r="CG59" s="1477"/>
      <c r="CH59" s="1477"/>
      <c r="CI59" s="1477"/>
      <c r="CJ59" s="1477"/>
      <c r="CK59" s="1477"/>
      <c r="CL59" s="1477"/>
      <c r="CM59" s="1477"/>
      <c r="CN59" s="1477"/>
      <c r="CO59" s="1477"/>
      <c r="CP59" s="1477" t="s">
        <v>6</v>
      </c>
      <c r="CQ59" s="1477"/>
    </row>
    <row r="60" spans="1:228" s="1407" customFormat="1" ht="26.4" x14ac:dyDescent="0.25">
      <c r="B60" s="1384"/>
      <c r="C60" s="1386" t="s">
        <v>1359</v>
      </c>
      <c r="D60" s="1387"/>
      <c r="E60" s="1386">
        <v>35000</v>
      </c>
      <c r="F60" s="1386" t="s">
        <v>1360</v>
      </c>
      <c r="G60" s="1386" t="s">
        <v>1361</v>
      </c>
      <c r="H60" s="1477">
        <v>35000</v>
      </c>
      <c r="I60" s="1477">
        <v>35000</v>
      </c>
      <c r="J60" s="1477">
        <v>35000</v>
      </c>
      <c r="K60" s="1477">
        <v>35000</v>
      </c>
      <c r="L60" s="1477">
        <v>35000</v>
      </c>
      <c r="M60" s="1477">
        <v>35000</v>
      </c>
      <c r="N60" s="1477">
        <v>35000</v>
      </c>
      <c r="O60" s="1477">
        <v>35000</v>
      </c>
      <c r="P60" s="1477">
        <v>35000</v>
      </c>
      <c r="Q60" s="1477">
        <v>35000</v>
      </c>
      <c r="R60" s="1477">
        <v>35000</v>
      </c>
      <c r="S60" s="1477">
        <v>35000</v>
      </c>
      <c r="T60" s="1477">
        <v>35000</v>
      </c>
      <c r="U60" s="1477">
        <v>35000</v>
      </c>
      <c r="V60" s="1477">
        <v>35000</v>
      </c>
      <c r="W60" s="1477">
        <v>35000</v>
      </c>
      <c r="X60" s="1477">
        <v>35000</v>
      </c>
      <c r="Y60" s="1477">
        <v>35000</v>
      </c>
      <c r="Z60" s="1477">
        <v>35000</v>
      </c>
      <c r="AA60" s="1477">
        <v>35000</v>
      </c>
      <c r="AB60" s="1477">
        <v>35000</v>
      </c>
      <c r="AC60" s="1477">
        <v>35000</v>
      </c>
      <c r="AD60" s="1477">
        <v>35000</v>
      </c>
      <c r="AE60" s="1477">
        <v>35000</v>
      </c>
      <c r="AF60" s="1477">
        <v>35000</v>
      </c>
      <c r="AG60" s="1477">
        <v>35000</v>
      </c>
      <c r="AH60" s="1477">
        <v>35000</v>
      </c>
      <c r="AI60" s="1477">
        <v>35000</v>
      </c>
      <c r="AJ60" s="1477">
        <v>35000</v>
      </c>
      <c r="AK60" s="1477">
        <v>35000</v>
      </c>
      <c r="AL60" s="1477">
        <v>35000</v>
      </c>
      <c r="AM60" s="1477">
        <v>35000</v>
      </c>
      <c r="AN60" s="1477">
        <v>35000</v>
      </c>
      <c r="AO60" s="1477">
        <v>35000</v>
      </c>
      <c r="AP60" s="1477">
        <v>35000</v>
      </c>
      <c r="AQ60" s="1477">
        <v>35000</v>
      </c>
      <c r="AR60" s="1477">
        <v>35000</v>
      </c>
      <c r="AS60" s="1477">
        <v>35000</v>
      </c>
      <c r="AT60" s="1477">
        <v>35000</v>
      </c>
      <c r="AU60" s="1477">
        <v>35000</v>
      </c>
      <c r="AV60" s="1477">
        <v>35000</v>
      </c>
      <c r="AW60" s="1477">
        <v>35000</v>
      </c>
      <c r="AX60" s="1477">
        <v>35000</v>
      </c>
      <c r="AY60" s="1477">
        <v>35000</v>
      </c>
      <c r="AZ60" s="1477">
        <v>35000</v>
      </c>
      <c r="BA60" s="1477">
        <v>35000</v>
      </c>
      <c r="BB60" s="1477">
        <v>35000</v>
      </c>
      <c r="BC60" s="1477">
        <v>35000</v>
      </c>
      <c r="BD60" s="1477">
        <v>35000</v>
      </c>
      <c r="BE60" s="1477">
        <v>35000</v>
      </c>
      <c r="BF60" s="1477">
        <v>35000</v>
      </c>
      <c r="BG60" s="1477">
        <v>35000</v>
      </c>
      <c r="BH60" s="1477">
        <v>35000</v>
      </c>
      <c r="BI60" s="1477">
        <v>35000</v>
      </c>
      <c r="BJ60" s="1477">
        <v>35000</v>
      </c>
      <c r="BK60" s="1477">
        <v>35000</v>
      </c>
      <c r="BL60" s="1477">
        <v>35000</v>
      </c>
      <c r="BM60" s="1477">
        <v>35000</v>
      </c>
      <c r="BN60" s="1477">
        <v>35000</v>
      </c>
      <c r="BO60" s="1477">
        <v>35000</v>
      </c>
      <c r="BP60" s="1477">
        <v>35000</v>
      </c>
      <c r="BQ60" s="1477">
        <v>35000</v>
      </c>
      <c r="BR60" s="1477">
        <v>35000</v>
      </c>
      <c r="BS60" s="1478">
        <v>35000</v>
      </c>
      <c r="BT60" s="1478">
        <v>35000</v>
      </c>
      <c r="BU60" s="1477">
        <v>35000</v>
      </c>
      <c r="BV60" s="1477">
        <v>35000</v>
      </c>
      <c r="BW60" s="1477">
        <v>35000</v>
      </c>
      <c r="BX60" s="1477">
        <v>35000</v>
      </c>
      <c r="BY60" s="1477">
        <v>35000</v>
      </c>
      <c r="BZ60" s="1477">
        <v>35000</v>
      </c>
      <c r="CA60" s="1477">
        <v>35000</v>
      </c>
      <c r="CB60" s="1477">
        <v>35000</v>
      </c>
      <c r="CC60" s="1477">
        <v>35000</v>
      </c>
      <c r="CD60" s="1477">
        <v>35000</v>
      </c>
      <c r="CE60" s="1477">
        <v>35000</v>
      </c>
      <c r="CF60" s="1477">
        <v>35000</v>
      </c>
      <c r="CG60" s="1477">
        <v>35000</v>
      </c>
      <c r="CH60" s="1477">
        <v>35000</v>
      </c>
      <c r="CI60" s="1477"/>
      <c r="CJ60" s="1477">
        <v>35000</v>
      </c>
      <c r="CK60" s="1477">
        <v>35000</v>
      </c>
      <c r="CL60" s="1477">
        <v>35000</v>
      </c>
      <c r="CM60" s="1477">
        <v>35000</v>
      </c>
      <c r="CN60" s="1477">
        <v>35000</v>
      </c>
      <c r="CO60" s="1477">
        <v>35000</v>
      </c>
      <c r="CP60" s="1477">
        <v>35000</v>
      </c>
      <c r="CQ60" s="1477">
        <v>35000</v>
      </c>
    </row>
    <row r="61" spans="1:228" s="1407" customFormat="1" ht="26.4" x14ac:dyDescent="0.25">
      <c r="B61" s="1386" t="s">
        <v>239</v>
      </c>
      <c r="C61" s="1386" t="s">
        <v>240</v>
      </c>
      <c r="D61" s="1387" t="s">
        <v>1362</v>
      </c>
      <c r="E61" s="1386">
        <v>15591</v>
      </c>
      <c r="F61" s="1386" t="s">
        <v>1363</v>
      </c>
      <c r="G61" s="1386" t="s">
        <v>1361</v>
      </c>
      <c r="H61" s="1477">
        <v>15591</v>
      </c>
      <c r="I61" s="1477">
        <v>15591</v>
      </c>
      <c r="J61" s="1477">
        <v>15591</v>
      </c>
      <c r="K61" s="1477">
        <v>15591</v>
      </c>
      <c r="L61" s="1477">
        <v>15591</v>
      </c>
      <c r="M61" s="1477">
        <v>15591</v>
      </c>
      <c r="N61" s="1477">
        <v>15591</v>
      </c>
      <c r="O61" s="1477">
        <v>15591</v>
      </c>
      <c r="P61" s="1477">
        <v>15591</v>
      </c>
      <c r="Q61" s="1477">
        <v>15591</v>
      </c>
      <c r="R61" s="1477">
        <v>15591</v>
      </c>
      <c r="S61" s="1477">
        <v>15591</v>
      </c>
      <c r="T61" s="1477">
        <v>15591</v>
      </c>
      <c r="U61" s="1477">
        <v>15591</v>
      </c>
      <c r="V61" s="1477">
        <v>15591</v>
      </c>
      <c r="W61" s="1477">
        <v>15591</v>
      </c>
      <c r="X61" s="1477">
        <v>15591</v>
      </c>
      <c r="Y61" s="1477">
        <v>15591</v>
      </c>
      <c r="Z61" s="1477">
        <v>15591</v>
      </c>
      <c r="AA61" s="1477">
        <v>15591</v>
      </c>
      <c r="AB61" s="1477">
        <v>15591</v>
      </c>
      <c r="AC61" s="1477">
        <v>15591</v>
      </c>
      <c r="AD61" s="1477">
        <v>15591</v>
      </c>
      <c r="AE61" s="1477">
        <v>15591</v>
      </c>
      <c r="AF61" s="1477">
        <v>15591</v>
      </c>
      <c r="AG61" s="1477">
        <v>15591</v>
      </c>
      <c r="AH61" s="1477">
        <v>15591</v>
      </c>
      <c r="AI61" s="1477">
        <v>15591</v>
      </c>
      <c r="AJ61" s="1477">
        <v>15591</v>
      </c>
      <c r="AK61" s="1477">
        <v>15591</v>
      </c>
      <c r="AL61" s="1477">
        <v>15591</v>
      </c>
      <c r="AM61" s="1477">
        <v>15591</v>
      </c>
      <c r="AN61" s="1477">
        <v>15591</v>
      </c>
      <c r="AO61" s="1477">
        <v>15591</v>
      </c>
      <c r="AP61" s="1477">
        <v>15591</v>
      </c>
      <c r="AQ61" s="1477" t="s">
        <v>6</v>
      </c>
      <c r="AR61" s="1477" t="s">
        <v>6</v>
      </c>
      <c r="AS61" s="1477" t="s">
        <v>6</v>
      </c>
      <c r="AT61" s="1477" t="s">
        <v>6</v>
      </c>
      <c r="AU61" s="1477" t="s">
        <v>6</v>
      </c>
      <c r="AV61" s="1477" t="s">
        <v>6</v>
      </c>
      <c r="AW61" s="1477" t="s">
        <v>6</v>
      </c>
      <c r="AX61" s="1477" t="s">
        <v>6</v>
      </c>
      <c r="AY61" s="1477" t="s">
        <v>6</v>
      </c>
      <c r="AZ61" s="1477" t="s">
        <v>6</v>
      </c>
      <c r="BA61" s="1477" t="s">
        <v>6</v>
      </c>
      <c r="BB61" s="1477" t="s">
        <v>6</v>
      </c>
      <c r="BC61" s="1477" t="s">
        <v>6</v>
      </c>
      <c r="BD61" s="1477" t="s">
        <v>6</v>
      </c>
      <c r="BE61" s="1477" t="s">
        <v>6</v>
      </c>
      <c r="BF61" s="1477" t="s">
        <v>6</v>
      </c>
      <c r="BG61" s="1477" t="s">
        <v>6</v>
      </c>
      <c r="BH61" s="1477" t="s">
        <v>6</v>
      </c>
      <c r="BI61" s="1477" t="s">
        <v>6</v>
      </c>
      <c r="BJ61" s="1477" t="s">
        <v>6</v>
      </c>
      <c r="BK61" s="1477" t="s">
        <v>6</v>
      </c>
      <c r="BL61" s="1477" t="s">
        <v>6</v>
      </c>
      <c r="BM61" s="1477" t="s">
        <v>6</v>
      </c>
      <c r="BN61" s="1477" t="s">
        <v>6</v>
      </c>
      <c r="BO61" s="1477" t="s">
        <v>6</v>
      </c>
      <c r="BP61" s="1477" t="s">
        <v>6</v>
      </c>
      <c r="BQ61" s="1477" t="s">
        <v>6</v>
      </c>
      <c r="BR61" s="1477" t="s">
        <v>6</v>
      </c>
      <c r="BS61" s="1478" t="s">
        <v>6</v>
      </c>
      <c r="BT61" s="1478" t="s">
        <v>6</v>
      </c>
      <c r="BU61" s="1477" t="s">
        <v>6</v>
      </c>
      <c r="BV61" s="1477" t="s">
        <v>6</v>
      </c>
      <c r="BW61" s="1477" t="s">
        <v>6</v>
      </c>
      <c r="BX61" s="1477" t="s">
        <v>6</v>
      </c>
      <c r="BY61" s="1477" t="s">
        <v>6</v>
      </c>
      <c r="BZ61" s="1477" t="s">
        <v>6</v>
      </c>
      <c r="CA61" s="1477" t="s">
        <v>6</v>
      </c>
      <c r="CB61" s="1477" t="s">
        <v>6</v>
      </c>
      <c r="CC61" s="1477" t="s">
        <v>6</v>
      </c>
      <c r="CD61" s="1477" t="s">
        <v>6</v>
      </c>
      <c r="CE61" s="1477" t="s">
        <v>6</v>
      </c>
      <c r="CF61" s="1477" t="s">
        <v>6</v>
      </c>
      <c r="CG61" s="1477" t="s">
        <v>6</v>
      </c>
      <c r="CH61" s="1477" t="s">
        <v>6</v>
      </c>
      <c r="CI61" s="1477"/>
      <c r="CJ61" s="1477">
        <v>15591</v>
      </c>
      <c r="CK61" s="1477" t="s">
        <v>6</v>
      </c>
      <c r="CL61" s="1477" t="s">
        <v>6</v>
      </c>
      <c r="CM61" s="1477">
        <v>15591</v>
      </c>
      <c r="CN61" s="1477" t="s">
        <v>6</v>
      </c>
      <c r="CO61" s="1477" t="s">
        <v>6</v>
      </c>
      <c r="CP61" s="1477" t="s">
        <v>6</v>
      </c>
      <c r="CQ61" s="1477">
        <v>15591</v>
      </c>
    </row>
    <row r="62" spans="1:228" s="1407" customFormat="1" x14ac:dyDescent="0.25">
      <c r="B62" s="1386"/>
      <c r="C62" s="1386"/>
      <c r="D62" s="1387"/>
      <c r="E62" s="1386" t="s">
        <v>6</v>
      </c>
      <c r="F62" s="1386"/>
      <c r="G62" s="1386"/>
      <c r="H62" s="1531" t="s">
        <v>6</v>
      </c>
      <c r="I62" s="1477" t="s">
        <v>6</v>
      </c>
      <c r="J62" s="1477"/>
      <c r="K62" s="1477" t="s">
        <v>6</v>
      </c>
      <c r="L62" s="1477"/>
      <c r="M62" s="1477"/>
      <c r="N62" s="1477"/>
      <c r="O62" s="1477"/>
      <c r="P62" s="1477"/>
      <c r="Q62" s="1477" t="s">
        <v>6</v>
      </c>
      <c r="R62" s="1477"/>
      <c r="S62" s="1477"/>
      <c r="T62" s="1477"/>
      <c r="U62" s="1477"/>
      <c r="V62" s="1477"/>
      <c r="W62" s="1477"/>
      <c r="X62" s="1477"/>
      <c r="Y62" s="1477"/>
      <c r="Z62" s="1477"/>
      <c r="AA62" s="1477"/>
      <c r="AB62" s="1477"/>
      <c r="AC62" s="1477"/>
      <c r="AD62" s="1477"/>
      <c r="AE62" s="1477"/>
      <c r="AF62" s="1477"/>
      <c r="AG62" s="1477"/>
      <c r="AH62" s="1477"/>
      <c r="AI62" s="1477"/>
      <c r="AJ62" s="1477"/>
      <c r="AK62" s="1477"/>
      <c r="AL62" s="1477"/>
      <c r="AM62" s="1477"/>
      <c r="AN62" s="1477"/>
      <c r="AO62" s="1477"/>
      <c r="AP62" s="1477"/>
      <c r="AQ62" s="1477"/>
      <c r="AR62" s="1477"/>
      <c r="AS62" s="1477"/>
      <c r="AT62" s="1477"/>
      <c r="AU62" s="1477"/>
      <c r="AV62" s="1477"/>
      <c r="AW62" s="1477"/>
      <c r="AX62" s="1477"/>
      <c r="AY62" s="1477"/>
      <c r="AZ62" s="1477"/>
      <c r="BA62" s="1477"/>
      <c r="BB62" s="1477"/>
      <c r="BC62" s="1477"/>
      <c r="BD62" s="1477"/>
      <c r="BE62" s="1477"/>
      <c r="BF62" s="1477"/>
      <c r="BG62" s="1477"/>
      <c r="BH62" s="1477"/>
      <c r="BI62" s="1477"/>
      <c r="BJ62" s="1477"/>
      <c r="BK62" s="1477"/>
      <c r="BL62" s="1477"/>
      <c r="BM62" s="1477"/>
      <c r="BN62" s="1477"/>
      <c r="BO62" s="1477"/>
      <c r="BP62" s="1477"/>
      <c r="BQ62" s="1477"/>
      <c r="BR62" s="1477"/>
      <c r="BS62" s="1478"/>
      <c r="BT62" s="1478"/>
      <c r="BU62" s="1477"/>
      <c r="BV62" s="1477"/>
      <c r="BW62" s="1477"/>
      <c r="BX62" s="1477"/>
      <c r="BY62" s="1477"/>
      <c r="BZ62" s="1477"/>
      <c r="CA62" s="1477"/>
      <c r="CB62" s="1477"/>
      <c r="CC62" s="1477"/>
      <c r="CD62" s="1477"/>
      <c r="CE62" s="1477"/>
      <c r="CF62" s="1477"/>
      <c r="CG62" s="1477"/>
      <c r="CH62" s="1477"/>
      <c r="CI62" s="1477"/>
      <c r="CJ62" s="1477"/>
      <c r="CK62" s="1477"/>
      <c r="CL62" s="1477"/>
      <c r="CM62" s="1477"/>
      <c r="CN62" s="1477"/>
      <c r="CO62" s="1477"/>
      <c r="CP62" s="1477" t="s">
        <v>6</v>
      </c>
      <c r="CQ62" s="1477"/>
    </row>
    <row r="63" spans="1:228" s="1407" customFormat="1" x14ac:dyDescent="0.25">
      <c r="B63" s="1386" t="s">
        <v>1364</v>
      </c>
      <c r="C63" s="1386"/>
      <c r="D63" s="1387"/>
      <c r="E63" s="1386">
        <v>100000</v>
      </c>
      <c r="F63" s="1388" t="s">
        <v>220</v>
      </c>
      <c r="G63" s="1388" t="s">
        <v>129</v>
      </c>
      <c r="H63" s="1477">
        <f t="shared" ref="H63:AM63" si="81">IF(H11=1,$E$63*H9,"")</f>
        <v>57073.040317924861</v>
      </c>
      <c r="I63" s="1477">
        <f t="shared" si="81"/>
        <v>581.92372782483994</v>
      </c>
      <c r="J63" s="1477">
        <f t="shared" si="81"/>
        <v>328.69628334265394</v>
      </c>
      <c r="K63" s="1477">
        <f t="shared" si="81"/>
        <v>38134.839093805655</v>
      </c>
      <c r="L63" s="1477">
        <f t="shared" si="81"/>
        <v>1732.1669889052628</v>
      </c>
      <c r="M63" s="1477">
        <f t="shared" si="81"/>
        <v>1497.2363250937549</v>
      </c>
      <c r="N63" s="1477">
        <f t="shared" si="81"/>
        <v>360.33895109076798</v>
      </c>
      <c r="O63" s="1477">
        <f t="shared" si="81"/>
        <v>1840.7422379674988</v>
      </c>
      <c r="P63" s="1477">
        <f t="shared" si="81"/>
        <v>263.77500039822405</v>
      </c>
      <c r="Q63" s="1477">
        <f t="shared" si="81"/>
        <v>1620.4059474438968</v>
      </c>
      <c r="R63" s="1477">
        <f t="shared" si="81"/>
        <v>479.59090981495285</v>
      </c>
      <c r="S63" s="1477">
        <f t="shared" si="81"/>
        <v>229.20484774280152</v>
      </c>
      <c r="T63" s="1477">
        <f t="shared" si="81"/>
        <v>1249.7346966802752</v>
      </c>
      <c r="U63" s="1477">
        <f t="shared" si="81"/>
        <v>1536.671268845146</v>
      </c>
      <c r="V63" s="1477">
        <f t="shared" si="81"/>
        <v>1251.5859003716614</v>
      </c>
      <c r="W63" s="1477">
        <f t="shared" si="81"/>
        <v>859.64733278141637</v>
      </c>
      <c r="X63" s="1477">
        <f t="shared" si="81"/>
        <v>618.17287917710121</v>
      </c>
      <c r="Y63" s="1477">
        <f t="shared" si="81"/>
        <v>341.0519917014413</v>
      </c>
      <c r="Z63" s="1477">
        <f t="shared" si="81"/>
        <v>188.30616153775614</v>
      </c>
      <c r="AA63" s="1477">
        <f t="shared" si="81"/>
        <v>439.12273609627636</v>
      </c>
      <c r="AB63" s="1477">
        <f t="shared" si="81"/>
        <v>178.8348868376404</v>
      </c>
      <c r="AC63" s="1477">
        <f t="shared" si="81"/>
        <v>611.80129437884159</v>
      </c>
      <c r="AD63" s="1477">
        <f t="shared" si="81"/>
        <v>464.09246030567249</v>
      </c>
      <c r="AE63" s="1477">
        <f t="shared" si="81"/>
        <v>111.93324645591358</v>
      </c>
      <c r="AF63" s="1477">
        <f t="shared" si="81"/>
        <v>190.2865189750531</v>
      </c>
      <c r="AG63" s="1477">
        <f t="shared" si="81"/>
        <v>83.648576101476962</v>
      </c>
      <c r="AH63" s="1477">
        <f t="shared" si="81"/>
        <v>733.63632802123982</v>
      </c>
      <c r="AI63" s="1477">
        <f t="shared" si="81"/>
        <v>59.367671870271089</v>
      </c>
      <c r="AJ63" s="1477">
        <f t="shared" si="81"/>
        <v>42.233274912788929</v>
      </c>
      <c r="AK63" s="1477">
        <f t="shared" si="81"/>
        <v>2.0234086859338225</v>
      </c>
      <c r="AL63" s="1477">
        <f t="shared" si="81"/>
        <v>10.073992181032223</v>
      </c>
      <c r="AM63" s="1477">
        <f t="shared" si="81"/>
        <v>26.77787665214548</v>
      </c>
      <c r="AN63" s="1477">
        <f t="shared" ref="AN63:BS63" si="82">IF(AN11=1,$E$63*AN9,"")</f>
        <v>87.566239727433938</v>
      </c>
      <c r="AO63" s="1477">
        <f t="shared" si="82"/>
        <v>25.012775458032998</v>
      </c>
      <c r="AP63" s="1477">
        <f t="shared" si="82"/>
        <v>43.998376106901418</v>
      </c>
      <c r="AQ63" s="1477">
        <f t="shared" si="82"/>
        <v>9765.0564208139022</v>
      </c>
      <c r="AR63" s="1477">
        <f t="shared" si="82"/>
        <v>1899.5071923568537</v>
      </c>
      <c r="AS63" s="1477">
        <f t="shared" si="82"/>
        <v>622.30579904624267</v>
      </c>
      <c r="AT63" s="1477">
        <f t="shared" si="82"/>
        <v>294.72884816814781</v>
      </c>
      <c r="AU63" s="1477">
        <f t="shared" si="82"/>
        <v>82.486192388280926</v>
      </c>
      <c r="AV63" s="1477">
        <f t="shared" si="82"/>
        <v>35.818638865892346</v>
      </c>
      <c r="AW63" s="1477">
        <f t="shared" si="82"/>
        <v>7015.5023241216568</v>
      </c>
      <c r="AX63" s="1477">
        <f t="shared" si="82"/>
        <v>1774.5294175639622</v>
      </c>
      <c r="AY63" s="1477">
        <f t="shared" si="82"/>
        <v>1069.0055549026117</v>
      </c>
      <c r="AZ63" s="1477">
        <f t="shared" si="82"/>
        <v>326.84507965126767</v>
      </c>
      <c r="BA63" s="1477">
        <f t="shared" si="82"/>
        <v>919.57467088396709</v>
      </c>
      <c r="BB63" s="1477">
        <f t="shared" si="82"/>
        <v>1195.2748671546096</v>
      </c>
      <c r="BC63" s="1477">
        <f t="shared" si="82"/>
        <v>7806.482915327234</v>
      </c>
      <c r="BD63" s="1477">
        <f t="shared" si="82"/>
        <v>447.81908832092807</v>
      </c>
      <c r="BE63" s="1477">
        <f t="shared" si="82"/>
        <v>2145.7603345598636</v>
      </c>
      <c r="BF63" s="1477">
        <f t="shared" si="82"/>
        <v>802.21696709980529</v>
      </c>
      <c r="BG63" s="1477">
        <f t="shared" si="82"/>
        <v>252.6247270012696</v>
      </c>
      <c r="BH63" s="1477">
        <f t="shared" si="82"/>
        <v>109.47932528361085</v>
      </c>
      <c r="BI63" s="1477">
        <f t="shared" si="82"/>
        <v>108.40304406768863</v>
      </c>
      <c r="BJ63" s="1477">
        <f t="shared" si="82"/>
        <v>430.12502513116635</v>
      </c>
      <c r="BK63" s="1477">
        <f t="shared" si="82"/>
        <v>185.85224036545344</v>
      </c>
      <c r="BL63" s="1477">
        <f t="shared" si="82"/>
        <v>260.76141299364178</v>
      </c>
      <c r="BM63" s="1477">
        <f t="shared" si="82"/>
        <v>1980.7879497833014</v>
      </c>
      <c r="BN63" s="1477">
        <f t="shared" si="82"/>
        <v>602.54527592191027</v>
      </c>
      <c r="BO63" s="1477">
        <f t="shared" si="82"/>
        <v>2717.5670189550342</v>
      </c>
      <c r="BP63" s="1477">
        <f t="shared" si="82"/>
        <v>733.07666178896022</v>
      </c>
      <c r="BQ63" s="1477">
        <f t="shared" si="82"/>
        <v>95.659874471169232</v>
      </c>
      <c r="BR63" s="1477">
        <f t="shared" si="82"/>
        <v>1874.1069556610885</v>
      </c>
      <c r="BS63" s="1477">
        <f t="shared" si="82"/>
        <v>435.33422621623009</v>
      </c>
      <c r="BT63" s="1477">
        <f t="shared" ref="BT63:CI63" si="83">IF(BT11=1,$E$63*BT9,"")</f>
        <v>163.33643732836003</v>
      </c>
      <c r="BU63" s="1477">
        <f t="shared" si="83"/>
        <v>2777.4513058089483</v>
      </c>
      <c r="BV63" s="1477">
        <f t="shared" si="83"/>
        <v>1520.2687431144909</v>
      </c>
      <c r="BW63" s="1477">
        <f t="shared" si="83"/>
        <v>1525.7793029400129</v>
      </c>
      <c r="BX63" s="1477">
        <f t="shared" si="83"/>
        <v>189.64075024549973</v>
      </c>
      <c r="BY63" s="1477">
        <f t="shared" si="83"/>
        <v>63.328386744864957</v>
      </c>
      <c r="BZ63" s="1477" t="str">
        <f t="shared" si="83"/>
        <v/>
      </c>
      <c r="CA63" s="1477">
        <f t="shared" si="83"/>
        <v>596.77640860456688</v>
      </c>
      <c r="CB63" s="1477">
        <f t="shared" si="83"/>
        <v>193.2140038823616</v>
      </c>
      <c r="CC63" s="1477">
        <f t="shared" si="83"/>
        <v>134.27684449845941</v>
      </c>
      <c r="CD63" s="1477" t="str">
        <f t="shared" si="83"/>
        <v/>
      </c>
      <c r="CE63" s="1477">
        <f t="shared" si="83"/>
        <v>938.9907840192044</v>
      </c>
      <c r="CF63" s="1477">
        <f t="shared" si="83"/>
        <v>2885.4238373902676</v>
      </c>
      <c r="CG63" s="1477">
        <f t="shared" si="83"/>
        <v>1208.9221129725036</v>
      </c>
      <c r="CH63" s="1477">
        <f t="shared" si="83"/>
        <v>485.18757213774848</v>
      </c>
      <c r="CI63" s="1477" t="str">
        <f t="shared" si="83"/>
        <v/>
      </c>
      <c r="CJ63" s="1477">
        <v>57073.040317924861</v>
      </c>
      <c r="CK63" s="1477"/>
      <c r="CL63" s="1477"/>
      <c r="CM63" s="1477">
        <v>57073.040317924861</v>
      </c>
      <c r="CN63" s="1477"/>
      <c r="CO63" s="1477"/>
      <c r="CP63" s="1477"/>
      <c r="CQ63" s="1477">
        <v>57073.040317924861</v>
      </c>
    </row>
    <row r="64" spans="1:228" s="1404" customFormat="1" x14ac:dyDescent="0.25">
      <c r="A64" s="1911" t="s">
        <v>1365</v>
      </c>
      <c r="B64" s="1911"/>
      <c r="C64" s="1394"/>
      <c r="D64" s="1395"/>
      <c r="E64" s="1394"/>
      <c r="F64" s="1399"/>
      <c r="G64" s="1399"/>
      <c r="H64" s="1532"/>
      <c r="I64" s="1532"/>
      <c r="J64" s="1532"/>
      <c r="K64" s="1532"/>
      <c r="L64" s="1532"/>
      <c r="M64" s="1532"/>
      <c r="N64" s="1532"/>
      <c r="O64" s="1532"/>
      <c r="P64" s="1532"/>
      <c r="Q64" s="1532"/>
      <c r="R64" s="1532"/>
      <c r="S64" s="1532"/>
      <c r="T64" s="1532"/>
      <c r="U64" s="1532"/>
      <c r="V64" s="1532"/>
      <c r="W64" s="1532"/>
      <c r="X64" s="1532"/>
      <c r="Y64" s="1532"/>
      <c r="Z64" s="1532"/>
      <c r="AA64" s="1532"/>
      <c r="AB64" s="1532"/>
      <c r="AC64" s="1532"/>
      <c r="AD64" s="1532"/>
      <c r="AE64" s="1532"/>
      <c r="AF64" s="1532"/>
      <c r="AG64" s="1532"/>
      <c r="AH64" s="1532"/>
      <c r="AI64" s="1532"/>
      <c r="AJ64" s="1532"/>
      <c r="AK64" s="1532"/>
      <c r="AL64" s="1532"/>
      <c r="AM64" s="1532"/>
      <c r="AN64" s="1532"/>
      <c r="AO64" s="1532"/>
      <c r="AP64" s="1532"/>
      <c r="AQ64" s="1532"/>
      <c r="AR64" s="1532"/>
      <c r="AS64" s="1532"/>
      <c r="AT64" s="1532"/>
      <c r="AU64" s="1532"/>
      <c r="AV64" s="1532"/>
      <c r="AW64" s="1532"/>
      <c r="AX64" s="1532"/>
      <c r="AY64" s="1532"/>
      <c r="AZ64" s="1532"/>
      <c r="BA64" s="1532"/>
      <c r="BB64" s="1532"/>
      <c r="BC64" s="1532"/>
      <c r="BD64" s="1532"/>
      <c r="BE64" s="1532"/>
      <c r="BF64" s="1532"/>
      <c r="BG64" s="1532"/>
      <c r="BH64" s="1532"/>
      <c r="BI64" s="1532"/>
      <c r="BJ64" s="1532"/>
      <c r="BK64" s="1532"/>
      <c r="BL64" s="1532"/>
      <c r="BM64" s="1532"/>
      <c r="BN64" s="1532"/>
      <c r="BO64" s="1532"/>
      <c r="BP64" s="1532"/>
      <c r="BQ64" s="1532"/>
      <c r="BR64" s="1532"/>
      <c r="BS64" s="1532"/>
      <c r="BT64" s="1532"/>
      <c r="BU64" s="1532"/>
      <c r="BV64" s="1532"/>
      <c r="BW64" s="1532"/>
      <c r="BX64" s="1532"/>
      <c r="BY64" s="1532"/>
      <c r="BZ64" s="1532"/>
      <c r="CA64" s="1532"/>
      <c r="CB64" s="1532"/>
      <c r="CC64" s="1532"/>
      <c r="CD64" s="1532"/>
      <c r="CE64" s="1532"/>
      <c r="CF64" s="1532"/>
      <c r="CG64" s="1532"/>
      <c r="CH64" s="1532"/>
      <c r="CI64" s="1532"/>
      <c r="CJ64" s="1532"/>
      <c r="CK64" s="1532"/>
      <c r="CL64" s="1532"/>
      <c r="CM64" s="1532"/>
      <c r="CN64" s="1532"/>
      <c r="CO64" s="1532"/>
      <c r="CP64" s="1532"/>
      <c r="CQ64" s="1532"/>
    </row>
    <row r="65" spans="1:95" s="1405" customFormat="1" x14ac:dyDescent="0.25">
      <c r="A65" s="1911"/>
      <c r="B65" s="1911"/>
      <c r="C65" s="1394" t="s">
        <v>6</v>
      </c>
      <c r="D65" s="1395"/>
      <c r="E65" s="1394" t="s">
        <v>6</v>
      </c>
      <c r="F65" s="1394" t="s">
        <v>6</v>
      </c>
      <c r="G65" s="1394" t="s">
        <v>6</v>
      </c>
      <c r="H65" s="1534" t="s">
        <v>6</v>
      </c>
      <c r="I65" s="1532" t="s">
        <v>6</v>
      </c>
      <c r="J65" s="1532"/>
      <c r="K65" s="1532" t="s">
        <v>6</v>
      </c>
      <c r="L65" s="1532"/>
      <c r="M65" s="1532"/>
      <c r="N65" s="1532"/>
      <c r="O65" s="1532"/>
      <c r="P65" s="1532"/>
      <c r="Q65" s="1532" t="s">
        <v>6</v>
      </c>
      <c r="R65" s="1532"/>
      <c r="S65" s="1532"/>
      <c r="T65" s="1532"/>
      <c r="U65" s="1532"/>
      <c r="V65" s="1532"/>
      <c r="W65" s="1532"/>
      <c r="X65" s="1532"/>
      <c r="Y65" s="1532"/>
      <c r="Z65" s="1532"/>
      <c r="AA65" s="1532"/>
      <c r="AB65" s="1532"/>
      <c r="AC65" s="1532"/>
      <c r="AD65" s="1532"/>
      <c r="AE65" s="1532"/>
      <c r="AF65" s="1532"/>
      <c r="AG65" s="1532"/>
      <c r="AH65" s="1532"/>
      <c r="AI65" s="1532"/>
      <c r="AJ65" s="1532"/>
      <c r="AK65" s="1532"/>
      <c r="AL65" s="1532"/>
      <c r="AM65" s="1532"/>
      <c r="AN65" s="1532"/>
      <c r="AO65" s="1532"/>
      <c r="AP65" s="1532"/>
      <c r="AQ65" s="1532"/>
      <c r="AR65" s="1532"/>
      <c r="AS65" s="1532"/>
      <c r="AT65" s="1532"/>
      <c r="AU65" s="1532"/>
      <c r="AV65" s="1532"/>
      <c r="AW65" s="1532"/>
      <c r="AX65" s="1532"/>
      <c r="AY65" s="1532"/>
      <c r="AZ65" s="1532"/>
      <c r="BA65" s="1532"/>
      <c r="BB65" s="1532"/>
      <c r="BC65" s="1532"/>
      <c r="BD65" s="1532"/>
      <c r="BE65" s="1532"/>
      <c r="BF65" s="1532"/>
      <c r="BG65" s="1532"/>
      <c r="BH65" s="1532"/>
      <c r="BI65" s="1532"/>
      <c r="BJ65" s="1532"/>
      <c r="BK65" s="1532"/>
      <c r="BL65" s="1532"/>
      <c r="BM65" s="1532"/>
      <c r="BN65" s="1532"/>
      <c r="BO65" s="1532"/>
      <c r="BP65" s="1532"/>
      <c r="BQ65" s="1532"/>
      <c r="BR65" s="1532"/>
      <c r="BS65" s="1533"/>
      <c r="BT65" s="1533"/>
      <c r="BU65" s="1532"/>
      <c r="BV65" s="1532"/>
      <c r="BW65" s="1532"/>
      <c r="BX65" s="1532"/>
      <c r="BY65" s="1532"/>
      <c r="BZ65" s="1532"/>
      <c r="CA65" s="1532"/>
      <c r="CB65" s="1532"/>
      <c r="CC65" s="1532"/>
      <c r="CD65" s="1532"/>
      <c r="CE65" s="1532"/>
      <c r="CF65" s="1532"/>
      <c r="CG65" s="1532"/>
      <c r="CH65" s="1532"/>
      <c r="CI65" s="1532"/>
      <c r="CJ65" s="1532"/>
      <c r="CK65" s="1532"/>
      <c r="CL65" s="1532"/>
      <c r="CM65" s="1532"/>
      <c r="CN65" s="1532"/>
      <c r="CO65" s="1532"/>
      <c r="CP65" s="1532" t="s">
        <v>6</v>
      </c>
      <c r="CQ65" s="1532"/>
    </row>
    <row r="66" spans="1:95" s="1407" customFormat="1" ht="26.4" x14ac:dyDescent="0.25">
      <c r="B66" s="1386" t="s">
        <v>217</v>
      </c>
      <c r="C66" s="1386" t="s">
        <v>218</v>
      </c>
      <c r="D66" s="1387" t="s">
        <v>1366</v>
      </c>
      <c r="E66" s="1386">
        <v>6547</v>
      </c>
      <c r="F66" s="1386" t="s">
        <v>1367</v>
      </c>
      <c r="G66" s="1386" t="s">
        <v>1361</v>
      </c>
      <c r="H66" s="1477">
        <v>6547</v>
      </c>
      <c r="I66" s="1477">
        <v>6547</v>
      </c>
      <c r="J66" s="1477">
        <v>6547</v>
      </c>
      <c r="K66" s="1477">
        <v>6547</v>
      </c>
      <c r="L66" s="1477">
        <v>6547</v>
      </c>
      <c r="M66" s="1477">
        <v>6547</v>
      </c>
      <c r="N66" s="1477">
        <v>6547</v>
      </c>
      <c r="O66" s="1477">
        <v>6547</v>
      </c>
      <c r="P66" s="1477">
        <v>6547</v>
      </c>
      <c r="Q66" s="1477">
        <v>6547</v>
      </c>
      <c r="R66" s="1477">
        <v>6547</v>
      </c>
      <c r="S66" s="1477">
        <v>6547</v>
      </c>
      <c r="T66" s="1477">
        <v>6547</v>
      </c>
      <c r="U66" s="1477">
        <v>6547</v>
      </c>
      <c r="V66" s="1477">
        <v>6547</v>
      </c>
      <c r="W66" s="1477">
        <v>6547</v>
      </c>
      <c r="X66" s="1477">
        <v>6547</v>
      </c>
      <c r="Y66" s="1477">
        <v>6547</v>
      </c>
      <c r="Z66" s="1477">
        <v>6547</v>
      </c>
      <c r="AA66" s="1477">
        <v>6547</v>
      </c>
      <c r="AB66" s="1477">
        <v>6547</v>
      </c>
      <c r="AC66" s="1477">
        <v>6547</v>
      </c>
      <c r="AD66" s="1477">
        <v>6547</v>
      </c>
      <c r="AE66" s="1477">
        <v>6547</v>
      </c>
      <c r="AF66" s="1477">
        <v>6547</v>
      </c>
      <c r="AG66" s="1477">
        <v>6547</v>
      </c>
      <c r="AH66" s="1477">
        <v>6547</v>
      </c>
      <c r="AI66" s="1477">
        <v>6547</v>
      </c>
      <c r="AJ66" s="1477">
        <v>6547</v>
      </c>
      <c r="AK66" s="1477">
        <v>6547</v>
      </c>
      <c r="AL66" s="1477">
        <v>6547</v>
      </c>
      <c r="AM66" s="1477">
        <v>6547</v>
      </c>
      <c r="AN66" s="1477">
        <v>6547</v>
      </c>
      <c r="AO66" s="1477">
        <v>6547</v>
      </c>
      <c r="AP66" s="1477">
        <v>6547</v>
      </c>
      <c r="AQ66" s="1477">
        <v>6547</v>
      </c>
      <c r="AR66" s="1477">
        <v>6547</v>
      </c>
      <c r="AS66" s="1477">
        <v>6547</v>
      </c>
      <c r="AT66" s="1477">
        <v>6547</v>
      </c>
      <c r="AU66" s="1477">
        <v>6547</v>
      </c>
      <c r="AV66" s="1477">
        <v>6547</v>
      </c>
      <c r="AW66" s="1477">
        <v>6547</v>
      </c>
      <c r="AX66" s="1477">
        <v>6547</v>
      </c>
      <c r="AY66" s="1477">
        <v>6547</v>
      </c>
      <c r="AZ66" s="1477">
        <v>6547</v>
      </c>
      <c r="BA66" s="1477">
        <v>6547</v>
      </c>
      <c r="BB66" s="1477">
        <v>6547</v>
      </c>
      <c r="BC66" s="1477">
        <v>6547</v>
      </c>
      <c r="BD66" s="1477">
        <v>6547</v>
      </c>
      <c r="BE66" s="1477">
        <v>6547</v>
      </c>
      <c r="BF66" s="1477">
        <v>6547</v>
      </c>
      <c r="BG66" s="1477">
        <v>6547</v>
      </c>
      <c r="BH66" s="1477">
        <v>6547</v>
      </c>
      <c r="BI66" s="1477">
        <v>6547</v>
      </c>
      <c r="BJ66" s="1477">
        <v>6547</v>
      </c>
      <c r="BK66" s="1477">
        <v>6547</v>
      </c>
      <c r="BL66" s="1477">
        <v>6547</v>
      </c>
      <c r="BM66" s="1477">
        <v>6547</v>
      </c>
      <c r="BN66" s="1477">
        <v>6547</v>
      </c>
      <c r="BO66" s="1477">
        <v>6547</v>
      </c>
      <c r="BP66" s="1477">
        <v>6547</v>
      </c>
      <c r="BQ66" s="1477">
        <v>6547</v>
      </c>
      <c r="BR66" s="1477">
        <v>6547</v>
      </c>
      <c r="BS66" s="1478">
        <v>6547</v>
      </c>
      <c r="BT66" s="1478">
        <v>6547</v>
      </c>
      <c r="BU66" s="1477">
        <v>6547</v>
      </c>
      <c r="BV66" s="1477">
        <v>6547</v>
      </c>
      <c r="BW66" s="1477">
        <v>6547</v>
      </c>
      <c r="BX66" s="1477">
        <v>6547</v>
      </c>
      <c r="BY66" s="1477">
        <v>6547</v>
      </c>
      <c r="BZ66" s="1477">
        <v>6547</v>
      </c>
      <c r="CA66" s="1477">
        <v>6547</v>
      </c>
      <c r="CB66" s="1477">
        <v>6547</v>
      </c>
      <c r="CC66" s="1477">
        <v>6547</v>
      </c>
      <c r="CD66" s="1477">
        <v>6547</v>
      </c>
      <c r="CE66" s="1477">
        <v>6547</v>
      </c>
      <c r="CF66" s="1477">
        <v>6547</v>
      </c>
      <c r="CG66" s="1477">
        <v>6547</v>
      </c>
      <c r="CH66" s="1477">
        <v>6547</v>
      </c>
      <c r="CI66" s="1477"/>
      <c r="CJ66" s="1477">
        <v>6547</v>
      </c>
      <c r="CK66" s="1477">
        <v>6547</v>
      </c>
      <c r="CL66" s="1477">
        <v>6547</v>
      </c>
      <c r="CM66" s="1477">
        <v>6547</v>
      </c>
      <c r="CN66" s="1477">
        <v>6547</v>
      </c>
      <c r="CO66" s="1477">
        <v>6547</v>
      </c>
      <c r="CP66" s="1477">
        <v>6547</v>
      </c>
      <c r="CQ66" s="1477">
        <v>6547</v>
      </c>
    </row>
    <row r="67" spans="1:95" s="1406" customFormat="1" ht="66" x14ac:dyDescent="0.25">
      <c r="A67" s="1407"/>
      <c r="B67" s="1386" t="s">
        <v>224</v>
      </c>
      <c r="C67" s="1386" t="s">
        <v>224</v>
      </c>
      <c r="D67" s="1387" t="s">
        <v>1290</v>
      </c>
      <c r="E67" s="1386">
        <v>1243287</v>
      </c>
      <c r="F67" s="1388" t="s">
        <v>1368</v>
      </c>
      <c r="G67" s="1388" t="s">
        <v>129</v>
      </c>
      <c r="H67" s="1477">
        <f t="shared" ref="H67:AM67" si="84">IF(H11=1,$E$67*H9,"")</f>
        <v>709581.69077751844</v>
      </c>
      <c r="I67" s="1477">
        <f t="shared" si="84"/>
        <v>7234.982057961618</v>
      </c>
      <c r="J67" s="1477">
        <f t="shared" si="84"/>
        <v>4086.6381602823817</v>
      </c>
      <c r="K67" s="1477">
        <f t="shared" si="84"/>
        <v>474125.49692420353</v>
      </c>
      <c r="L67" s="1477">
        <f t="shared" si="84"/>
        <v>21535.806991350575</v>
      </c>
      <c r="M67" s="1477">
        <f t="shared" si="84"/>
        <v>18614.944589168394</v>
      </c>
      <c r="N67" s="1477">
        <f t="shared" si="84"/>
        <v>4480.0473348478763</v>
      </c>
      <c r="O67" s="1477">
        <f t="shared" si="84"/>
        <v>22885.708948158979</v>
      </c>
      <c r="P67" s="1477">
        <f t="shared" si="84"/>
        <v>3279.480289201068</v>
      </c>
      <c r="Q67" s="1477">
        <f t="shared" si="84"/>
        <v>20146.296491796798</v>
      </c>
      <c r="R67" s="1477">
        <f t="shared" si="84"/>
        <v>5962.691434911033</v>
      </c>
      <c r="S67" s="1477">
        <f t="shared" si="84"/>
        <v>2849.6740753560448</v>
      </c>
      <c r="T67" s="1477">
        <f t="shared" si="84"/>
        <v>15537.789018315292</v>
      </c>
      <c r="U67" s="1477">
        <f t="shared" si="84"/>
        <v>19105.234118286749</v>
      </c>
      <c r="V67" s="1477">
        <f t="shared" si="84"/>
        <v>15560.804793153819</v>
      </c>
      <c r="W67" s="1477">
        <f t="shared" si="84"/>
        <v>10687.883534318087</v>
      </c>
      <c r="X67" s="1477">
        <f t="shared" si="84"/>
        <v>7685.6630443346066</v>
      </c>
      <c r="Y67" s="1477">
        <f t="shared" si="84"/>
        <v>4240.2550760650984</v>
      </c>
      <c r="Z67" s="1477">
        <f t="shared" si="84"/>
        <v>2341.1860265979221</v>
      </c>
      <c r="AA67" s="1477">
        <f t="shared" si="84"/>
        <v>5459.5558919293107</v>
      </c>
      <c r="AB67" s="1477">
        <f t="shared" si="84"/>
        <v>2223.4308995170941</v>
      </c>
      <c r="AC67" s="1477">
        <f t="shared" si="84"/>
        <v>7606.4459588438676</v>
      </c>
      <c r="AD67" s="1477">
        <f t="shared" si="84"/>
        <v>5770.0012269605859</v>
      </c>
      <c r="AE67" s="1477">
        <f t="shared" si="84"/>
        <v>1391.6515018643343</v>
      </c>
      <c r="AF67" s="1477">
        <f t="shared" si="84"/>
        <v>2365.8075531693685</v>
      </c>
      <c r="AG67" s="1477">
        <f t="shared" si="84"/>
        <v>1039.9918723547698</v>
      </c>
      <c r="AH67" s="1477">
        <f t="shared" si="84"/>
        <v>9121.2050935654315</v>
      </c>
      <c r="AI67" s="1477">
        <f t="shared" si="84"/>
        <v>738.11054656573731</v>
      </c>
      <c r="AJ67" s="1477">
        <f t="shared" si="84"/>
        <v>525.08081666496616</v>
      </c>
      <c r="AK67" s="1477">
        <f t="shared" si="84"/>
        <v>25.156777149086043</v>
      </c>
      <c r="AL67" s="1477">
        <f t="shared" si="84"/>
        <v>125.24863516779008</v>
      </c>
      <c r="AM67" s="1477">
        <f t="shared" si="84"/>
        <v>332.92585929216</v>
      </c>
      <c r="AN67" s="1477">
        <f t="shared" ref="AN67:BS67" si="85">IF(AN11=1,$E$67*AN9,"")</f>
        <v>1088.6996749200216</v>
      </c>
      <c r="AO67" s="1477">
        <f t="shared" si="85"/>
        <v>310.98058560891468</v>
      </c>
      <c r="AP67" s="1477">
        <f t="shared" si="85"/>
        <v>547.02609034821137</v>
      </c>
      <c r="AQ67" s="1477">
        <f t="shared" si="85"/>
        <v>121407.67702264454</v>
      </c>
      <c r="AR67" s="1477">
        <f t="shared" si="85"/>
        <v>23616.325986637756</v>
      </c>
      <c r="AS67" s="1477">
        <f t="shared" si="85"/>
        <v>7737.0470997880584</v>
      </c>
      <c r="AT67" s="1477">
        <f t="shared" si="85"/>
        <v>3664.3254545243203</v>
      </c>
      <c r="AU67" s="1477">
        <f t="shared" si="85"/>
        <v>1025.5401067584864</v>
      </c>
      <c r="AV67" s="1477">
        <f t="shared" si="85"/>
        <v>445.32848059658699</v>
      </c>
      <c r="AW67" s="1477">
        <f t="shared" si="85"/>
        <v>87222.828380502426</v>
      </c>
      <c r="AX67" s="1477">
        <f t="shared" si="85"/>
        <v>22062.493559748458</v>
      </c>
      <c r="AY67" s="1477">
        <f t="shared" si="85"/>
        <v>13290.807093382033</v>
      </c>
      <c r="AZ67" s="1477">
        <f t="shared" si="85"/>
        <v>4063.6223854438563</v>
      </c>
      <c r="BA67" s="1477">
        <f t="shared" si="85"/>
        <v>11432.952338393146</v>
      </c>
      <c r="BB67" s="1477">
        <f t="shared" si="85"/>
        <v>14860.69703760053</v>
      </c>
      <c r="BC67" s="1477">
        <f t="shared" si="85"/>
        <v>97056.987243484517</v>
      </c>
      <c r="BD67" s="1477">
        <f t="shared" si="85"/>
        <v>5567.676508612617</v>
      </c>
      <c r="BE67" s="1477">
        <f t="shared" si="85"/>
        <v>26677.959290739291</v>
      </c>
      <c r="BF67" s="1477">
        <f t="shared" si="85"/>
        <v>9973.859263746157</v>
      </c>
      <c r="BG67" s="1477">
        <f t="shared" si="85"/>
        <v>3140.8503895922745</v>
      </c>
      <c r="BH67" s="1477">
        <f t="shared" si="85"/>
        <v>1361.1422189388468</v>
      </c>
      <c r="BI67" s="1477">
        <f t="shared" si="85"/>
        <v>1347.7609544978438</v>
      </c>
      <c r="BJ67" s="1477">
        <f t="shared" si="85"/>
        <v>5347.6885212025245</v>
      </c>
      <c r="BK67" s="1477">
        <f t="shared" si="85"/>
        <v>2310.6767436724349</v>
      </c>
      <c r="BL67" s="1477">
        <f t="shared" si="85"/>
        <v>3242.0127487662589</v>
      </c>
      <c r="BM67" s="1477">
        <f t="shared" si="85"/>
        <v>24626.879077222315</v>
      </c>
      <c r="BN67" s="1477">
        <f t="shared" si="85"/>
        <v>7491.3670846512396</v>
      </c>
      <c r="BO67" s="1477">
        <f t="shared" si="85"/>
        <v>33787.157462955474</v>
      </c>
      <c r="BP67" s="1477">
        <f t="shared" si="85"/>
        <v>9114.2468360561106</v>
      </c>
      <c r="BQ67" s="1477">
        <f t="shared" si="85"/>
        <v>1189.3267835163658</v>
      </c>
      <c r="BR67" s="1477">
        <f t="shared" si="85"/>
        <v>23300.528145830078</v>
      </c>
      <c r="BS67" s="1477">
        <f t="shared" si="85"/>
        <v>5412.4538410969808</v>
      </c>
      <c r="BT67" s="1477">
        <f t="shared" ref="BT67:CI67" si="86">IF(BT11=1,$E$67*BT9,"")</f>
        <v>2030.7406915666477</v>
      </c>
      <c r="BU67" s="1477">
        <f t="shared" si="86"/>
        <v>34531.691016452896</v>
      </c>
      <c r="BV67" s="1477">
        <f t="shared" si="86"/>
        <v>18901.30364820586</v>
      </c>
      <c r="BW67" s="1477">
        <f t="shared" si="86"/>
        <v>18969.815722143798</v>
      </c>
      <c r="BX67" s="1477">
        <f t="shared" si="86"/>
        <v>2357.7787945047662</v>
      </c>
      <c r="BY67" s="1477">
        <f t="shared" si="86"/>
        <v>787.35359970862919</v>
      </c>
      <c r="BZ67" s="1477" t="str">
        <f t="shared" si="86"/>
        <v/>
      </c>
      <c r="CA67" s="1477">
        <f t="shared" si="86"/>
        <v>7419.6435072474624</v>
      </c>
      <c r="CB67" s="1477">
        <f t="shared" si="86"/>
        <v>2402.2045924488971</v>
      </c>
      <c r="CC67" s="1477">
        <f t="shared" si="86"/>
        <v>1669.446551659561</v>
      </c>
      <c r="CD67" s="1477" t="str">
        <f t="shared" si="86"/>
        <v/>
      </c>
      <c r="CE67" s="1477">
        <f t="shared" si="86"/>
        <v>11674.350348908845</v>
      </c>
      <c r="CF67" s="1477">
        <f t="shared" si="86"/>
        <v>35874.099465174339</v>
      </c>
      <c r="CG67" s="1477">
        <f t="shared" si="86"/>
        <v>15030.371470712449</v>
      </c>
      <c r="CH67" s="1477">
        <f t="shared" si="86"/>
        <v>6032.2740100042492</v>
      </c>
      <c r="CI67" s="1477" t="str">
        <f t="shared" si="86"/>
        <v/>
      </c>
      <c r="CJ67" s="1477">
        <v>709581.69077751844</v>
      </c>
      <c r="CK67" s="1477"/>
      <c r="CL67" s="1477"/>
      <c r="CM67" s="1477">
        <v>709581.69077751844</v>
      </c>
      <c r="CN67" s="1477"/>
      <c r="CO67" s="1477"/>
      <c r="CP67" s="1477" t="s">
        <v>6</v>
      </c>
      <c r="CQ67" s="1477">
        <v>709581.69077751844</v>
      </c>
    </row>
    <row r="68" spans="1:95" s="1407" customFormat="1" ht="26.4" x14ac:dyDescent="0.25">
      <c r="B68" s="1386" t="s">
        <v>541</v>
      </c>
      <c r="C68" s="1386" t="s">
        <v>542</v>
      </c>
      <c r="D68" s="1387"/>
      <c r="E68" s="1386">
        <v>5000</v>
      </c>
      <c r="F68" s="1386" t="s">
        <v>1367</v>
      </c>
      <c r="G68" s="1386" t="s">
        <v>1361</v>
      </c>
      <c r="H68" s="1477">
        <v>5000</v>
      </c>
      <c r="I68" s="1477">
        <v>5000</v>
      </c>
      <c r="J68" s="1477">
        <v>5000</v>
      </c>
      <c r="K68" s="1477">
        <v>5000</v>
      </c>
      <c r="L68" s="1477">
        <v>5000</v>
      </c>
      <c r="M68" s="1477">
        <v>5000</v>
      </c>
      <c r="N68" s="1477">
        <v>5000</v>
      </c>
      <c r="O68" s="1477">
        <v>5000</v>
      </c>
      <c r="P68" s="1477">
        <v>5000</v>
      </c>
      <c r="Q68" s="1477">
        <v>5000</v>
      </c>
      <c r="R68" s="1477">
        <v>5000</v>
      </c>
      <c r="S68" s="1477">
        <v>5000</v>
      </c>
      <c r="T68" s="1477">
        <v>5000</v>
      </c>
      <c r="U68" s="1477">
        <v>5000</v>
      </c>
      <c r="V68" s="1477">
        <v>5000</v>
      </c>
      <c r="W68" s="1477">
        <v>5000</v>
      </c>
      <c r="X68" s="1477">
        <v>5000</v>
      </c>
      <c r="Y68" s="1477">
        <v>5000</v>
      </c>
      <c r="Z68" s="1477">
        <v>5000</v>
      </c>
      <c r="AA68" s="1477">
        <v>5000</v>
      </c>
      <c r="AB68" s="1477">
        <v>5000</v>
      </c>
      <c r="AC68" s="1477">
        <v>5000</v>
      </c>
      <c r="AD68" s="1477">
        <v>5000</v>
      </c>
      <c r="AE68" s="1477">
        <v>5000</v>
      </c>
      <c r="AF68" s="1477">
        <v>5000</v>
      </c>
      <c r="AG68" s="1477">
        <v>5000</v>
      </c>
      <c r="AH68" s="1477">
        <v>5000</v>
      </c>
      <c r="AI68" s="1477">
        <v>5000</v>
      </c>
      <c r="AJ68" s="1477">
        <v>5000</v>
      </c>
      <c r="AK68" s="1477">
        <v>5000</v>
      </c>
      <c r="AL68" s="1477">
        <v>5000</v>
      </c>
      <c r="AM68" s="1477">
        <v>5000</v>
      </c>
      <c r="AN68" s="1477">
        <v>5000</v>
      </c>
      <c r="AO68" s="1477">
        <v>5000</v>
      </c>
      <c r="AP68" s="1477">
        <v>5000</v>
      </c>
      <c r="AQ68" s="1477">
        <v>5000</v>
      </c>
      <c r="AR68" s="1477">
        <v>5000</v>
      </c>
      <c r="AS68" s="1477">
        <v>5000</v>
      </c>
      <c r="AT68" s="1477">
        <v>5000</v>
      </c>
      <c r="AU68" s="1477">
        <v>5000</v>
      </c>
      <c r="AV68" s="1477">
        <v>5000</v>
      </c>
      <c r="AW68" s="1477">
        <v>5000</v>
      </c>
      <c r="AX68" s="1477">
        <v>5000</v>
      </c>
      <c r="AY68" s="1477">
        <v>5000</v>
      </c>
      <c r="AZ68" s="1477">
        <v>5000</v>
      </c>
      <c r="BA68" s="1477">
        <v>5000</v>
      </c>
      <c r="BB68" s="1477">
        <v>5000</v>
      </c>
      <c r="BC68" s="1477">
        <v>5000</v>
      </c>
      <c r="BD68" s="1477">
        <v>5000</v>
      </c>
      <c r="BE68" s="1477">
        <v>5000</v>
      </c>
      <c r="BF68" s="1477">
        <v>5000</v>
      </c>
      <c r="BG68" s="1477">
        <v>5000</v>
      </c>
      <c r="BH68" s="1477">
        <v>5000</v>
      </c>
      <c r="BI68" s="1477">
        <v>5000</v>
      </c>
      <c r="BJ68" s="1477">
        <v>5000</v>
      </c>
      <c r="BK68" s="1477">
        <v>5000</v>
      </c>
      <c r="BL68" s="1477">
        <v>5000</v>
      </c>
      <c r="BM68" s="1477">
        <v>5000</v>
      </c>
      <c r="BN68" s="1477">
        <v>5000</v>
      </c>
      <c r="BO68" s="1477">
        <v>5000</v>
      </c>
      <c r="BP68" s="1477">
        <v>5000</v>
      </c>
      <c r="BQ68" s="1477">
        <v>5000</v>
      </c>
      <c r="BR68" s="1477">
        <v>5000</v>
      </c>
      <c r="BS68" s="1478">
        <v>5000</v>
      </c>
      <c r="BT68" s="1478">
        <v>5000</v>
      </c>
      <c r="BU68" s="1477">
        <v>5000</v>
      </c>
      <c r="BV68" s="1477">
        <v>5000</v>
      </c>
      <c r="BW68" s="1477">
        <v>5000</v>
      </c>
      <c r="BX68" s="1477">
        <v>5000</v>
      </c>
      <c r="BY68" s="1477">
        <v>5000</v>
      </c>
      <c r="BZ68" s="1477">
        <v>5000</v>
      </c>
      <c r="CA68" s="1477">
        <v>5000</v>
      </c>
      <c r="CB68" s="1477">
        <v>5000</v>
      </c>
      <c r="CC68" s="1477">
        <v>5000</v>
      </c>
      <c r="CD68" s="1477">
        <v>5000</v>
      </c>
      <c r="CE68" s="1477">
        <v>5000</v>
      </c>
      <c r="CF68" s="1477">
        <v>5000</v>
      </c>
      <c r="CG68" s="1477">
        <v>5000</v>
      </c>
      <c r="CH68" s="1477">
        <v>5000</v>
      </c>
      <c r="CI68" s="1477"/>
      <c r="CJ68" s="1477">
        <v>5000</v>
      </c>
      <c r="CK68" s="1477">
        <v>5000</v>
      </c>
      <c r="CL68" s="1477">
        <v>5000</v>
      </c>
      <c r="CM68" s="1477">
        <v>5000</v>
      </c>
      <c r="CN68" s="1477">
        <v>5000</v>
      </c>
      <c r="CO68" s="1477">
        <v>5000</v>
      </c>
      <c r="CP68" s="1477">
        <v>5000</v>
      </c>
      <c r="CQ68" s="1477">
        <v>5000</v>
      </c>
    </row>
    <row r="69" spans="1:95" s="1404" customFormat="1" x14ac:dyDescent="0.25">
      <c r="A69" s="1911" t="s">
        <v>1369</v>
      </c>
      <c r="B69" s="1911"/>
      <c r="C69" s="1394"/>
      <c r="D69" s="1395"/>
      <c r="E69" s="1394" t="s">
        <v>6</v>
      </c>
      <c r="F69" s="1394"/>
      <c r="G69" s="1394"/>
      <c r="H69" s="1534" t="s">
        <v>6</v>
      </c>
      <c r="I69" s="1532" t="s">
        <v>6</v>
      </c>
      <c r="J69" s="1532"/>
      <c r="K69" s="1532" t="s">
        <v>6</v>
      </c>
      <c r="L69" s="1532"/>
      <c r="M69" s="1532"/>
      <c r="N69" s="1532"/>
      <c r="O69" s="1532"/>
      <c r="P69" s="1532"/>
      <c r="Q69" s="1532" t="s">
        <v>6</v>
      </c>
      <c r="R69" s="1532"/>
      <c r="S69" s="1532"/>
      <c r="T69" s="1532"/>
      <c r="U69" s="1532"/>
      <c r="V69" s="1532"/>
      <c r="W69" s="1532"/>
      <c r="X69" s="1532"/>
      <c r="Y69" s="1532"/>
      <c r="Z69" s="1532"/>
      <c r="AA69" s="1532"/>
      <c r="AB69" s="1532"/>
      <c r="AC69" s="1532"/>
      <c r="AD69" s="1532"/>
      <c r="AE69" s="1532"/>
      <c r="AF69" s="1532"/>
      <c r="AG69" s="1532"/>
      <c r="AH69" s="1532"/>
      <c r="AI69" s="1532"/>
      <c r="AJ69" s="1532"/>
      <c r="AK69" s="1532"/>
      <c r="AL69" s="1532"/>
      <c r="AM69" s="1532"/>
      <c r="AN69" s="1532"/>
      <c r="AO69" s="1532"/>
      <c r="AP69" s="1532"/>
      <c r="AQ69" s="1532"/>
      <c r="AR69" s="1532"/>
      <c r="AS69" s="1532"/>
      <c r="AT69" s="1532"/>
      <c r="AU69" s="1532"/>
      <c r="AV69" s="1532"/>
      <c r="AW69" s="1532"/>
      <c r="AX69" s="1532"/>
      <c r="AY69" s="1532"/>
      <c r="AZ69" s="1532"/>
      <c r="BA69" s="1532"/>
      <c r="BB69" s="1532"/>
      <c r="BC69" s="1532"/>
      <c r="BD69" s="1532"/>
      <c r="BE69" s="1532"/>
      <c r="BF69" s="1532"/>
      <c r="BG69" s="1532"/>
      <c r="BH69" s="1532"/>
      <c r="BI69" s="1532"/>
      <c r="BJ69" s="1532"/>
      <c r="BK69" s="1532"/>
      <c r="BL69" s="1532"/>
      <c r="BM69" s="1532"/>
      <c r="BN69" s="1532"/>
      <c r="BO69" s="1532"/>
      <c r="BP69" s="1532"/>
      <c r="BQ69" s="1532"/>
      <c r="BR69" s="1532"/>
      <c r="BS69" s="1533"/>
      <c r="BT69" s="1533"/>
      <c r="BU69" s="1532"/>
      <c r="BV69" s="1532"/>
      <c r="BW69" s="1532"/>
      <c r="BX69" s="1532"/>
      <c r="BY69" s="1532"/>
      <c r="BZ69" s="1532"/>
      <c r="CA69" s="1532"/>
      <c r="CB69" s="1532"/>
      <c r="CC69" s="1532"/>
      <c r="CD69" s="1532"/>
      <c r="CE69" s="1532"/>
      <c r="CF69" s="1532"/>
      <c r="CG69" s="1532"/>
      <c r="CH69" s="1532"/>
      <c r="CI69" s="1532"/>
      <c r="CJ69" s="1532"/>
      <c r="CK69" s="1532"/>
      <c r="CL69" s="1532"/>
      <c r="CM69" s="1532"/>
      <c r="CN69" s="1532"/>
      <c r="CO69" s="1532"/>
      <c r="CP69" s="1532" t="s">
        <v>6</v>
      </c>
      <c r="CQ69" s="1532"/>
    </row>
    <row r="70" spans="1:95" s="1405" customFormat="1" x14ac:dyDescent="0.25">
      <c r="A70" s="1911"/>
      <c r="B70" s="1911"/>
      <c r="C70" s="1398"/>
      <c r="D70" s="1395"/>
      <c r="E70" s="1394" t="s">
        <v>6</v>
      </c>
      <c r="F70" s="1394"/>
      <c r="G70" s="1394"/>
      <c r="H70" s="1534"/>
      <c r="I70" s="1532" t="s">
        <v>6</v>
      </c>
      <c r="J70" s="1532"/>
      <c r="K70" s="1532" t="s">
        <v>6</v>
      </c>
      <c r="L70" s="1532"/>
      <c r="M70" s="1532"/>
      <c r="N70" s="1532"/>
      <c r="O70" s="1532"/>
      <c r="P70" s="1532"/>
      <c r="Q70" s="1532" t="s">
        <v>6</v>
      </c>
      <c r="R70" s="1532"/>
      <c r="S70" s="1532"/>
      <c r="T70" s="1532"/>
      <c r="U70" s="1532"/>
      <c r="V70" s="1532"/>
      <c r="W70" s="1532"/>
      <c r="X70" s="1532"/>
      <c r="Y70" s="1532"/>
      <c r="Z70" s="1532"/>
      <c r="AA70" s="1532"/>
      <c r="AB70" s="1532"/>
      <c r="AC70" s="1532"/>
      <c r="AD70" s="1532"/>
      <c r="AE70" s="1532"/>
      <c r="AF70" s="1532"/>
      <c r="AG70" s="1532"/>
      <c r="AH70" s="1532"/>
      <c r="AI70" s="1532"/>
      <c r="AJ70" s="1532"/>
      <c r="AK70" s="1532"/>
      <c r="AL70" s="1532"/>
      <c r="AM70" s="1532"/>
      <c r="AN70" s="1532"/>
      <c r="AO70" s="1532"/>
      <c r="AP70" s="1532"/>
      <c r="AQ70" s="1532"/>
      <c r="AR70" s="1532"/>
      <c r="AS70" s="1532"/>
      <c r="AT70" s="1532"/>
      <c r="AU70" s="1532"/>
      <c r="AV70" s="1532"/>
      <c r="AW70" s="1532"/>
      <c r="AX70" s="1532"/>
      <c r="AY70" s="1532"/>
      <c r="AZ70" s="1532"/>
      <c r="BA70" s="1532"/>
      <c r="BB70" s="1532"/>
      <c r="BC70" s="1532"/>
      <c r="BD70" s="1532"/>
      <c r="BE70" s="1532"/>
      <c r="BF70" s="1532"/>
      <c r="BG70" s="1532"/>
      <c r="BH70" s="1532"/>
      <c r="BI70" s="1532"/>
      <c r="BJ70" s="1532"/>
      <c r="BK70" s="1532"/>
      <c r="BL70" s="1532"/>
      <c r="BM70" s="1532"/>
      <c r="BN70" s="1532"/>
      <c r="BO70" s="1532"/>
      <c r="BP70" s="1532"/>
      <c r="BQ70" s="1532"/>
      <c r="BR70" s="1532"/>
      <c r="BS70" s="1533"/>
      <c r="BT70" s="1533"/>
      <c r="BU70" s="1532"/>
      <c r="BV70" s="1532"/>
      <c r="BW70" s="1532"/>
      <c r="BX70" s="1532"/>
      <c r="BY70" s="1532"/>
      <c r="BZ70" s="1532"/>
      <c r="CA70" s="1532"/>
      <c r="CB70" s="1532"/>
      <c r="CC70" s="1532"/>
      <c r="CD70" s="1532"/>
      <c r="CE70" s="1532"/>
      <c r="CF70" s="1532"/>
      <c r="CG70" s="1532"/>
      <c r="CH70" s="1532"/>
      <c r="CI70" s="1532"/>
      <c r="CJ70" s="1532"/>
      <c r="CK70" s="1532"/>
      <c r="CL70" s="1532"/>
      <c r="CM70" s="1532"/>
      <c r="CN70" s="1532"/>
      <c r="CO70" s="1532"/>
      <c r="CP70" s="1532" t="s">
        <v>6</v>
      </c>
      <c r="CQ70" s="1532"/>
    </row>
    <row r="71" spans="1:95" s="1407" customFormat="1" ht="26.4" x14ac:dyDescent="0.25">
      <c r="B71" s="1386" t="s">
        <v>235</v>
      </c>
      <c r="C71" s="1386" t="s">
        <v>235</v>
      </c>
      <c r="D71" s="1387" t="s">
        <v>1370</v>
      </c>
      <c r="E71" s="1386">
        <v>1302631</v>
      </c>
      <c r="F71" s="1386" t="s">
        <v>237</v>
      </c>
      <c r="G71" s="1386" t="s">
        <v>1371</v>
      </c>
      <c r="H71" s="1477">
        <v>664425</v>
      </c>
      <c r="I71" s="1477" t="s">
        <v>6</v>
      </c>
      <c r="J71" s="1477"/>
      <c r="K71" s="1477" t="s">
        <v>6</v>
      </c>
      <c r="L71" s="1477"/>
      <c r="M71" s="1477"/>
      <c r="N71" s="1477"/>
      <c r="O71" s="1477">
        <v>23000</v>
      </c>
      <c r="P71" s="1477"/>
      <c r="Q71" s="1477">
        <v>39685</v>
      </c>
      <c r="R71" s="1477"/>
      <c r="S71" s="1477"/>
      <c r="T71" s="1477"/>
      <c r="U71" s="1477"/>
      <c r="V71" s="1477"/>
      <c r="W71" s="1477">
        <v>98850</v>
      </c>
      <c r="X71" s="1477"/>
      <c r="Y71" s="1477"/>
      <c r="Z71" s="1477">
        <v>31350</v>
      </c>
      <c r="AA71" s="1477">
        <v>132075</v>
      </c>
      <c r="AB71" s="1477">
        <v>53925</v>
      </c>
      <c r="AC71" s="1477"/>
      <c r="AD71" s="1477">
        <v>43920</v>
      </c>
      <c r="AE71" s="1477">
        <v>60248</v>
      </c>
      <c r="AF71" s="1477"/>
      <c r="AG71" s="1477"/>
      <c r="AH71" s="1477">
        <v>53695</v>
      </c>
      <c r="AI71" s="1477">
        <v>15903</v>
      </c>
      <c r="AJ71" s="1477"/>
      <c r="AK71" s="1477"/>
      <c r="AL71" s="1477">
        <v>95674</v>
      </c>
      <c r="AM71" s="1477"/>
      <c r="AN71" s="1477"/>
      <c r="AO71" s="1477"/>
      <c r="AP71" s="1477">
        <v>16100</v>
      </c>
      <c r="AQ71" s="1477"/>
      <c r="AR71" s="1477"/>
      <c r="AS71" s="1477"/>
      <c r="AT71" s="1477"/>
      <c r="AU71" s="1477"/>
      <c r="AV71" s="1477"/>
      <c r="AW71" s="1477"/>
      <c r="AX71" s="1477"/>
      <c r="AY71" s="1477"/>
      <c r="AZ71" s="1477"/>
      <c r="BA71" s="1477"/>
      <c r="BB71" s="1477"/>
      <c r="BC71" s="1477"/>
      <c r="BD71" s="1477"/>
      <c r="BE71" s="1477"/>
      <c r="BF71" s="1477"/>
      <c r="BG71" s="1477"/>
      <c r="BH71" s="1477"/>
      <c r="BI71" s="1477"/>
      <c r="BJ71" s="1477"/>
      <c r="BK71" s="1477"/>
      <c r="BL71" s="1477"/>
      <c r="BM71" s="1477"/>
      <c r="BN71" s="1477"/>
      <c r="BO71" s="1477"/>
      <c r="BP71" s="1477"/>
      <c r="BQ71" s="1477"/>
      <c r="BR71" s="1477"/>
      <c r="BS71" s="1478"/>
      <c r="BT71" s="1478"/>
      <c r="BU71" s="1477"/>
      <c r="BV71" s="1477"/>
      <c r="BW71" s="1477"/>
      <c r="BX71" s="1477"/>
      <c r="BY71" s="1477"/>
      <c r="BZ71" s="1477"/>
      <c r="CA71" s="1477"/>
      <c r="CB71" s="1477"/>
      <c r="CC71" s="1477"/>
      <c r="CD71" s="1477"/>
      <c r="CE71" s="1477"/>
      <c r="CF71" s="1477"/>
      <c r="CG71" s="1477"/>
      <c r="CH71" s="1477"/>
      <c r="CI71" s="1477"/>
      <c r="CJ71" s="1477"/>
      <c r="CK71" s="1477"/>
      <c r="CL71" s="1477"/>
      <c r="CM71" s="1477"/>
      <c r="CN71" s="1477"/>
      <c r="CO71" s="1477"/>
      <c r="CP71" s="1477" t="s">
        <v>6</v>
      </c>
      <c r="CQ71" s="1477"/>
    </row>
    <row r="72" spans="1:95" s="1407" customFormat="1" ht="26.4" x14ac:dyDescent="0.25">
      <c r="B72" s="1386" t="s">
        <v>248</v>
      </c>
      <c r="C72" s="1386" t="s">
        <v>1372</v>
      </c>
      <c r="D72" s="1387"/>
      <c r="E72" s="1386">
        <v>100000</v>
      </c>
      <c r="F72" s="1386" t="s">
        <v>237</v>
      </c>
      <c r="G72" s="1386" t="s">
        <v>1371</v>
      </c>
      <c r="H72" s="1477">
        <v>64673</v>
      </c>
      <c r="I72" s="1477" t="s">
        <v>6</v>
      </c>
      <c r="J72" s="1477"/>
      <c r="K72" s="1477" t="s">
        <v>6</v>
      </c>
      <c r="L72" s="1477"/>
      <c r="M72" s="1477"/>
      <c r="N72" s="1477"/>
      <c r="O72" s="1477"/>
      <c r="P72" s="1477"/>
      <c r="Q72" s="1477">
        <v>11773</v>
      </c>
      <c r="R72" s="1477"/>
      <c r="S72" s="1477"/>
      <c r="T72" s="1477"/>
      <c r="U72" s="1477"/>
      <c r="V72" s="1477"/>
      <c r="W72" s="1477">
        <v>8025</v>
      </c>
      <c r="X72" s="1477"/>
      <c r="Y72" s="1477"/>
      <c r="Z72" s="1477"/>
      <c r="AA72" s="1477"/>
      <c r="AB72" s="1477">
        <v>21275</v>
      </c>
      <c r="AC72" s="1477"/>
      <c r="AD72" s="1477"/>
      <c r="AE72" s="1477"/>
      <c r="AF72" s="1477"/>
      <c r="AG72" s="1477"/>
      <c r="AH72" s="1477"/>
      <c r="AI72" s="1477"/>
      <c r="AJ72" s="1477"/>
      <c r="AK72" s="1477"/>
      <c r="AL72" s="1477"/>
      <c r="AM72" s="1477"/>
      <c r="AN72" s="1477"/>
      <c r="AO72" s="1477"/>
      <c r="AP72" s="1477">
        <v>23600</v>
      </c>
      <c r="AQ72" s="1477"/>
      <c r="AR72" s="1477"/>
      <c r="AS72" s="1477"/>
      <c r="AT72" s="1477"/>
      <c r="AU72" s="1477"/>
      <c r="AV72" s="1477"/>
      <c r="AW72" s="1477"/>
      <c r="AX72" s="1477"/>
      <c r="AY72" s="1477"/>
      <c r="AZ72" s="1477"/>
      <c r="BA72" s="1477"/>
      <c r="BB72" s="1477"/>
      <c r="BC72" s="1477"/>
      <c r="BD72" s="1477"/>
      <c r="BE72" s="1477"/>
      <c r="BF72" s="1477"/>
      <c r="BG72" s="1477"/>
      <c r="BH72" s="1477"/>
      <c r="BI72" s="1477"/>
      <c r="BJ72" s="1477"/>
      <c r="BK72" s="1477"/>
      <c r="BL72" s="1477"/>
      <c r="BM72" s="1477"/>
      <c r="BN72" s="1477"/>
      <c r="BO72" s="1477"/>
      <c r="BP72" s="1477"/>
      <c r="BQ72" s="1477"/>
      <c r="BR72" s="1477"/>
      <c r="BS72" s="1478"/>
      <c r="BT72" s="1478"/>
      <c r="BU72" s="1477"/>
      <c r="BV72" s="1477"/>
      <c r="BW72" s="1477"/>
      <c r="BX72" s="1477"/>
      <c r="BY72" s="1477"/>
      <c r="BZ72" s="1477"/>
      <c r="CA72" s="1477"/>
      <c r="CB72" s="1477"/>
      <c r="CC72" s="1477"/>
      <c r="CD72" s="1477"/>
      <c r="CE72" s="1477"/>
      <c r="CF72" s="1477"/>
      <c r="CG72" s="1477"/>
      <c r="CH72" s="1477"/>
      <c r="CI72" s="1477"/>
      <c r="CJ72" s="1477"/>
      <c r="CK72" s="1477"/>
      <c r="CL72" s="1477"/>
      <c r="CM72" s="1477"/>
      <c r="CN72" s="1477"/>
      <c r="CO72" s="1477"/>
      <c r="CP72" s="1477" t="s">
        <v>6</v>
      </c>
      <c r="CQ72" s="1477"/>
    </row>
    <row r="73" spans="1:95" s="1407" customFormat="1" ht="39.6" x14ac:dyDescent="0.25">
      <c r="B73" s="1386" t="s">
        <v>1373</v>
      </c>
      <c r="C73" s="1386" t="s">
        <v>1374</v>
      </c>
      <c r="D73" s="1387" t="s">
        <v>1375</v>
      </c>
      <c r="E73" s="1386">
        <v>60875</v>
      </c>
      <c r="F73" s="1386" t="s">
        <v>1376</v>
      </c>
      <c r="G73" s="1386" t="s">
        <v>1371</v>
      </c>
      <c r="H73" s="1477">
        <v>55360</v>
      </c>
      <c r="I73" s="1477"/>
      <c r="J73" s="1477"/>
      <c r="K73" s="1477"/>
      <c r="L73" s="1477"/>
      <c r="M73" s="1477"/>
      <c r="N73" s="1477"/>
      <c r="O73" s="1477">
        <v>15000</v>
      </c>
      <c r="P73" s="1477"/>
      <c r="Q73" s="1477"/>
      <c r="R73" s="1477"/>
      <c r="S73" s="1477"/>
      <c r="T73" s="1477"/>
      <c r="U73" s="1477"/>
      <c r="V73" s="1477"/>
      <c r="W73" s="1477">
        <v>23000</v>
      </c>
      <c r="X73" s="1477"/>
      <c r="Y73" s="1477"/>
      <c r="Z73" s="1477"/>
      <c r="AA73" s="1477">
        <v>3750</v>
      </c>
      <c r="AB73" s="1477"/>
      <c r="AC73" s="1477"/>
      <c r="AD73" s="1477">
        <v>7000</v>
      </c>
      <c r="AE73" s="1477">
        <v>6610</v>
      </c>
      <c r="AF73" s="1477"/>
      <c r="AG73" s="1477"/>
      <c r="AH73" s="1477"/>
      <c r="AI73" s="1477"/>
      <c r="AJ73" s="1477"/>
      <c r="AK73" s="1477"/>
      <c r="AL73" s="1477"/>
      <c r="AM73" s="1477"/>
      <c r="AN73" s="1477"/>
      <c r="AO73" s="1477"/>
      <c r="AP73" s="1477"/>
      <c r="AQ73" s="1477"/>
      <c r="AR73" s="1477"/>
      <c r="AS73" s="1477"/>
      <c r="AT73" s="1477"/>
      <c r="AU73" s="1477"/>
      <c r="AV73" s="1477"/>
      <c r="AW73" s="1477"/>
      <c r="AX73" s="1477"/>
      <c r="AY73" s="1477"/>
      <c r="AZ73" s="1477"/>
      <c r="BA73" s="1477"/>
      <c r="BB73" s="1477"/>
      <c r="BC73" s="1477"/>
      <c r="BD73" s="1477"/>
      <c r="BE73" s="1477"/>
      <c r="BF73" s="1477"/>
      <c r="BG73" s="1477"/>
      <c r="BH73" s="1477"/>
      <c r="BI73" s="1477"/>
      <c r="BJ73" s="1477"/>
      <c r="BK73" s="1477"/>
      <c r="BL73" s="1477"/>
      <c r="BM73" s="1477"/>
      <c r="BN73" s="1477"/>
      <c r="BO73" s="1477"/>
      <c r="BP73" s="1477"/>
      <c r="BQ73" s="1477"/>
      <c r="BR73" s="1477"/>
      <c r="BS73" s="1478"/>
      <c r="BT73" s="1478"/>
      <c r="BU73" s="1477"/>
      <c r="BV73" s="1477"/>
      <c r="BW73" s="1477"/>
      <c r="BX73" s="1477"/>
      <c r="BY73" s="1477"/>
      <c r="BZ73" s="1477"/>
      <c r="CA73" s="1477"/>
      <c r="CB73" s="1477"/>
      <c r="CC73" s="1477"/>
      <c r="CD73" s="1477"/>
      <c r="CE73" s="1477"/>
      <c r="CF73" s="1477"/>
      <c r="CG73" s="1477"/>
      <c r="CH73" s="1477"/>
      <c r="CI73" s="1477"/>
      <c r="CJ73" s="1477"/>
      <c r="CK73" s="1477"/>
      <c r="CL73" s="1477"/>
      <c r="CM73" s="1477"/>
      <c r="CN73" s="1477"/>
      <c r="CO73" s="1477"/>
      <c r="CP73" s="1477"/>
      <c r="CQ73" s="1477"/>
    </row>
    <row r="74" spans="1:95" s="1407" customFormat="1" ht="26.4" x14ac:dyDescent="0.25">
      <c r="B74" s="1386" t="s">
        <v>251</v>
      </c>
      <c r="C74" s="1386" t="s">
        <v>252</v>
      </c>
      <c r="D74" s="1387" t="s">
        <v>1377</v>
      </c>
      <c r="E74" s="1386">
        <v>2701461</v>
      </c>
      <c r="F74" s="1386" t="s">
        <v>237</v>
      </c>
      <c r="G74" s="1386" t="s">
        <v>1371</v>
      </c>
      <c r="H74" s="1477">
        <v>1395127</v>
      </c>
      <c r="I74" s="1477" t="s">
        <v>6</v>
      </c>
      <c r="J74" s="1477">
        <v>17219</v>
      </c>
      <c r="K74" s="1477">
        <v>1196399</v>
      </c>
      <c r="L74" s="1477">
        <v>8026</v>
      </c>
      <c r="M74" s="1477">
        <v>10612</v>
      </c>
      <c r="N74" s="1477"/>
      <c r="O74" s="1477">
        <v>42139</v>
      </c>
      <c r="P74" s="1477">
        <v>23518</v>
      </c>
      <c r="Q74" s="1477">
        <v>4556</v>
      </c>
      <c r="R74" s="1477"/>
      <c r="S74" s="1477">
        <v>26325</v>
      </c>
      <c r="T74" s="1477">
        <v>18394</v>
      </c>
      <c r="U74" s="1477"/>
      <c r="V74" s="1477">
        <v>7712</v>
      </c>
      <c r="W74" s="1477"/>
      <c r="X74" s="1477">
        <v>15679</v>
      </c>
      <c r="Y74" s="1477"/>
      <c r="Z74" s="1477"/>
      <c r="AA74" s="1477"/>
      <c r="AB74" s="1477"/>
      <c r="AC74" s="1477">
        <v>7750</v>
      </c>
      <c r="AD74" s="1477"/>
      <c r="AE74" s="1477"/>
      <c r="AF74" s="1477"/>
      <c r="AG74" s="1477"/>
      <c r="AH74" s="1477">
        <v>15558</v>
      </c>
      <c r="AI74" s="1477"/>
      <c r="AJ74" s="1477"/>
      <c r="AK74" s="1477"/>
      <c r="AL74" s="1477"/>
      <c r="AM74" s="1477"/>
      <c r="AN74" s="1477"/>
      <c r="AO74" s="1477"/>
      <c r="AP74" s="1477"/>
      <c r="AQ74" s="1477"/>
      <c r="AR74" s="1477"/>
      <c r="AS74" s="1477">
        <v>1240</v>
      </c>
      <c r="AT74" s="1477"/>
      <c r="AU74" s="1477"/>
      <c r="AV74" s="1477"/>
      <c r="AW74" s="1477"/>
      <c r="AX74" s="1477"/>
      <c r="AY74" s="1477"/>
      <c r="AZ74" s="1477"/>
      <c r="BA74" s="1477"/>
      <c r="BB74" s="1477"/>
      <c r="BC74" s="1477"/>
      <c r="BD74" s="1477"/>
      <c r="BE74" s="1477"/>
      <c r="BF74" s="1477"/>
      <c r="BG74" s="1477"/>
      <c r="BH74" s="1477"/>
      <c r="BI74" s="1477"/>
      <c r="BJ74" s="1477"/>
      <c r="BK74" s="1477"/>
      <c r="BL74" s="1477"/>
      <c r="BM74" s="1477"/>
      <c r="BN74" s="1477"/>
      <c r="BO74" s="1477"/>
      <c r="BP74" s="1477"/>
      <c r="BQ74" s="1477"/>
      <c r="BR74" s="1477"/>
      <c r="BS74" s="1478"/>
      <c r="BT74" s="1478"/>
      <c r="BU74" s="1477"/>
      <c r="BV74" s="1477"/>
      <c r="BW74" s="1477"/>
      <c r="BX74" s="1477"/>
      <c r="BY74" s="1477"/>
      <c r="BZ74" s="1477"/>
      <c r="CA74" s="1477"/>
      <c r="CB74" s="1477"/>
      <c r="CC74" s="1477"/>
      <c r="CD74" s="1477"/>
      <c r="CE74" s="1477"/>
      <c r="CF74" s="1477"/>
      <c r="CG74" s="1477"/>
      <c r="CH74" s="1477"/>
      <c r="CI74" s="1477"/>
      <c r="CJ74" s="1477"/>
      <c r="CK74" s="1477"/>
      <c r="CL74" s="1477"/>
      <c r="CM74" s="1477"/>
      <c r="CN74" s="1477"/>
      <c r="CO74" s="1477"/>
      <c r="CP74" s="1477" t="s">
        <v>6</v>
      </c>
      <c r="CQ74" s="1477"/>
    </row>
    <row r="75" spans="1:95" s="1407" customFormat="1" ht="26.4" x14ac:dyDescent="0.25">
      <c r="B75" s="1386" t="s">
        <v>257</v>
      </c>
      <c r="C75" s="1384" t="s">
        <v>1378</v>
      </c>
      <c r="D75" s="1387"/>
      <c r="E75" s="1386">
        <v>1028446</v>
      </c>
      <c r="F75" s="1386" t="s">
        <v>260</v>
      </c>
      <c r="G75" s="1386" t="s">
        <v>1371</v>
      </c>
      <c r="H75" s="1477">
        <v>496153</v>
      </c>
      <c r="I75" s="1477" t="s">
        <v>6</v>
      </c>
      <c r="J75" s="1477"/>
      <c r="K75" s="1477" t="s">
        <v>6</v>
      </c>
      <c r="L75" s="1477"/>
      <c r="M75" s="1477"/>
      <c r="N75" s="1477"/>
      <c r="O75" s="1477"/>
      <c r="P75" s="1477"/>
      <c r="Q75" s="1477" t="s">
        <v>6</v>
      </c>
      <c r="R75" s="1477"/>
      <c r="S75" s="1477"/>
      <c r="T75" s="1477"/>
      <c r="U75" s="1477"/>
      <c r="V75" s="1477"/>
      <c r="W75" s="1477"/>
      <c r="X75" s="1477"/>
      <c r="Y75" s="1477"/>
      <c r="Z75" s="1477"/>
      <c r="AA75" s="1477"/>
      <c r="AB75" s="1477"/>
      <c r="AC75" s="1477"/>
      <c r="AD75" s="1477"/>
      <c r="AE75" s="1477"/>
      <c r="AF75" s="1477"/>
      <c r="AG75" s="1477"/>
      <c r="AH75" s="1477"/>
      <c r="AI75" s="1477"/>
      <c r="AJ75" s="1477"/>
      <c r="AK75" s="1477"/>
      <c r="AL75" s="1477"/>
      <c r="AM75" s="1477"/>
      <c r="AN75" s="1477"/>
      <c r="AO75" s="1477"/>
      <c r="AP75" s="1477"/>
      <c r="AQ75" s="1477"/>
      <c r="AR75" s="1477"/>
      <c r="AS75" s="1477"/>
      <c r="AT75" s="1477"/>
      <c r="AU75" s="1477"/>
      <c r="AV75" s="1477"/>
      <c r="AW75" s="1477"/>
      <c r="AX75" s="1477"/>
      <c r="AY75" s="1477"/>
      <c r="AZ75" s="1477"/>
      <c r="BA75" s="1477"/>
      <c r="BB75" s="1477"/>
      <c r="BC75" s="1477"/>
      <c r="BD75" s="1477"/>
      <c r="BE75" s="1477"/>
      <c r="BF75" s="1477"/>
      <c r="BG75" s="1477"/>
      <c r="BH75" s="1477"/>
      <c r="BI75" s="1477"/>
      <c r="BJ75" s="1477"/>
      <c r="BK75" s="1477"/>
      <c r="BL75" s="1477"/>
      <c r="BM75" s="1477"/>
      <c r="BN75" s="1477"/>
      <c r="BO75" s="1477"/>
      <c r="BP75" s="1477"/>
      <c r="BQ75" s="1477"/>
      <c r="BR75" s="1477"/>
      <c r="BS75" s="1478"/>
      <c r="BT75" s="1478"/>
      <c r="BU75" s="1477"/>
      <c r="BV75" s="1477"/>
      <c r="BW75" s="1477"/>
      <c r="BX75" s="1477"/>
      <c r="BY75" s="1477"/>
      <c r="BZ75" s="1477"/>
      <c r="CA75" s="1477"/>
      <c r="CB75" s="1477"/>
      <c r="CC75" s="1477"/>
      <c r="CD75" s="1477"/>
      <c r="CE75" s="1477"/>
      <c r="CF75" s="1477"/>
      <c r="CG75" s="1477"/>
      <c r="CH75" s="1477"/>
      <c r="CI75" s="1477"/>
      <c r="CJ75" s="1477"/>
      <c r="CK75" s="1477"/>
      <c r="CL75" s="1477"/>
      <c r="CM75" s="1477"/>
      <c r="CN75" s="1477"/>
      <c r="CO75" s="1477"/>
      <c r="CP75" s="1477" t="s">
        <v>6</v>
      </c>
      <c r="CQ75" s="1477"/>
    </row>
    <row r="76" spans="1:95" s="1407" customFormat="1" ht="39.6" x14ac:dyDescent="0.25">
      <c r="B76" s="1384" t="s">
        <v>1379</v>
      </c>
      <c r="C76" s="1384" t="s">
        <v>1380</v>
      </c>
      <c r="D76" s="1387"/>
      <c r="E76" s="1386">
        <v>787787</v>
      </c>
      <c r="F76" s="1386" t="s">
        <v>1381</v>
      </c>
      <c r="G76" s="1386" t="s">
        <v>1371</v>
      </c>
      <c r="H76" s="1477">
        <v>246078</v>
      </c>
      <c r="I76" s="1477">
        <v>28146</v>
      </c>
      <c r="J76" s="1477"/>
      <c r="K76" s="1477">
        <v>32800</v>
      </c>
      <c r="L76" s="1477"/>
      <c r="M76" s="1477"/>
      <c r="N76" s="1477"/>
      <c r="O76" s="1477"/>
      <c r="P76" s="1477"/>
      <c r="Q76" s="1477">
        <v>7757</v>
      </c>
      <c r="R76" s="1477"/>
      <c r="S76" s="1477"/>
      <c r="T76" s="1477"/>
      <c r="U76" s="1477"/>
      <c r="V76" s="1477"/>
      <c r="W76" s="1477">
        <v>73925</v>
      </c>
      <c r="X76" s="1477"/>
      <c r="Y76" s="1477"/>
      <c r="Z76" s="1477">
        <v>35400</v>
      </c>
      <c r="AA76" s="1477">
        <v>45200</v>
      </c>
      <c r="AB76" s="1477">
        <v>10200</v>
      </c>
      <c r="AC76" s="1477"/>
      <c r="AD76" s="1477">
        <v>2100</v>
      </c>
      <c r="AE76" s="1477"/>
      <c r="AF76" s="1477"/>
      <c r="AG76" s="1477"/>
      <c r="AH76" s="1477">
        <v>2350</v>
      </c>
      <c r="AI76" s="1477"/>
      <c r="AJ76" s="1477"/>
      <c r="AK76" s="1477"/>
      <c r="AL76" s="1477">
        <v>8025</v>
      </c>
      <c r="AM76" s="1477"/>
      <c r="AN76" s="1477"/>
      <c r="AO76" s="1477"/>
      <c r="AP76" s="1477">
        <v>175</v>
      </c>
      <c r="AQ76" s="1477"/>
      <c r="AR76" s="1477"/>
      <c r="AS76" s="1477"/>
      <c r="AT76" s="1477"/>
      <c r="AU76" s="1477"/>
      <c r="AV76" s="1477"/>
      <c r="AW76" s="1477"/>
      <c r="AX76" s="1477"/>
      <c r="AY76" s="1477"/>
      <c r="AZ76" s="1477"/>
      <c r="BA76" s="1477"/>
      <c r="BB76" s="1477"/>
      <c r="BC76" s="1477"/>
      <c r="BD76" s="1477"/>
      <c r="BE76" s="1477"/>
      <c r="BF76" s="1477"/>
      <c r="BG76" s="1477"/>
      <c r="BH76" s="1477"/>
      <c r="BI76" s="1477"/>
      <c r="BJ76" s="1477"/>
      <c r="BK76" s="1477"/>
      <c r="BL76" s="1477"/>
      <c r="BM76" s="1477"/>
      <c r="BN76" s="1477"/>
      <c r="BO76" s="1477"/>
      <c r="BP76" s="1477"/>
      <c r="BQ76" s="1477"/>
      <c r="BR76" s="1477"/>
      <c r="BS76" s="1478"/>
      <c r="BT76" s="1478"/>
      <c r="BU76" s="1477"/>
      <c r="BV76" s="1477"/>
      <c r="BW76" s="1477"/>
      <c r="BX76" s="1477"/>
      <c r="BY76" s="1477"/>
      <c r="BZ76" s="1477"/>
      <c r="CA76" s="1477"/>
      <c r="CB76" s="1477"/>
      <c r="CC76" s="1477"/>
      <c r="CD76" s="1477"/>
      <c r="CE76" s="1477"/>
      <c r="CF76" s="1477"/>
      <c r="CG76" s="1477"/>
      <c r="CH76" s="1477"/>
      <c r="CI76" s="1477"/>
      <c r="CJ76" s="1477"/>
      <c r="CK76" s="1477"/>
      <c r="CL76" s="1477"/>
      <c r="CM76" s="1477"/>
      <c r="CN76" s="1477"/>
      <c r="CO76" s="1477"/>
      <c r="CP76" s="1477" t="s">
        <v>6</v>
      </c>
      <c r="CQ76" s="1477"/>
    </row>
    <row r="77" spans="1:95" s="1407" customFormat="1" ht="26.4" x14ac:dyDescent="0.25">
      <c r="B77" s="1384" t="s">
        <v>1382</v>
      </c>
      <c r="C77" s="1384" t="s">
        <v>1383</v>
      </c>
      <c r="D77" s="1387"/>
      <c r="E77" s="1386">
        <v>576426</v>
      </c>
      <c r="F77" s="1386" t="s">
        <v>1381</v>
      </c>
      <c r="G77" s="1386" t="s">
        <v>1371</v>
      </c>
      <c r="H77" s="1477">
        <v>92663</v>
      </c>
      <c r="I77" s="1477" t="s">
        <v>6</v>
      </c>
      <c r="J77" s="1477"/>
      <c r="K77" s="1477" t="s">
        <v>6</v>
      </c>
      <c r="L77" s="1477"/>
      <c r="M77" s="1477"/>
      <c r="N77" s="1477"/>
      <c r="O77" s="1477"/>
      <c r="P77" s="1477"/>
      <c r="Q77" s="1477">
        <v>17707</v>
      </c>
      <c r="R77" s="1477"/>
      <c r="S77" s="1477"/>
      <c r="T77" s="1477"/>
      <c r="U77" s="1477"/>
      <c r="V77" s="1477"/>
      <c r="W77" s="1477">
        <v>20581</v>
      </c>
      <c r="X77" s="1477"/>
      <c r="Y77" s="1477"/>
      <c r="Z77" s="1477">
        <v>4100</v>
      </c>
      <c r="AA77" s="1477">
        <v>4100</v>
      </c>
      <c r="AB77" s="1477">
        <v>19625</v>
      </c>
      <c r="AC77" s="1477"/>
      <c r="AD77" s="1477">
        <v>8950</v>
      </c>
      <c r="AE77" s="1477">
        <v>900</v>
      </c>
      <c r="AF77" s="1477"/>
      <c r="AG77" s="1477"/>
      <c r="AH77" s="1477">
        <v>350</v>
      </c>
      <c r="AI77" s="1477">
        <v>6700</v>
      </c>
      <c r="AJ77" s="1477"/>
      <c r="AK77" s="1477"/>
      <c r="AL77" s="1477">
        <v>9650</v>
      </c>
      <c r="AM77" s="1477"/>
      <c r="AN77" s="1477"/>
      <c r="AO77" s="1477"/>
      <c r="AP77" s="1477"/>
      <c r="AQ77" s="1477"/>
      <c r="AR77" s="1477"/>
      <c r="AS77" s="1477"/>
      <c r="AT77" s="1477"/>
      <c r="AU77" s="1477"/>
      <c r="AV77" s="1477"/>
      <c r="AW77" s="1477"/>
      <c r="AX77" s="1477"/>
      <c r="AY77" s="1477"/>
      <c r="AZ77" s="1477"/>
      <c r="BA77" s="1477"/>
      <c r="BB77" s="1477"/>
      <c r="BC77" s="1477"/>
      <c r="BD77" s="1477"/>
      <c r="BE77" s="1477"/>
      <c r="BF77" s="1477"/>
      <c r="BG77" s="1477"/>
      <c r="BH77" s="1477"/>
      <c r="BI77" s="1477"/>
      <c r="BJ77" s="1477"/>
      <c r="BK77" s="1477"/>
      <c r="BL77" s="1477"/>
      <c r="BM77" s="1477"/>
      <c r="BN77" s="1477"/>
      <c r="BO77" s="1477"/>
      <c r="BP77" s="1477"/>
      <c r="BQ77" s="1477"/>
      <c r="BR77" s="1477"/>
      <c r="BS77" s="1478"/>
      <c r="BT77" s="1478"/>
      <c r="BU77" s="1477"/>
      <c r="BV77" s="1477"/>
      <c r="BW77" s="1477"/>
      <c r="BX77" s="1477"/>
      <c r="BY77" s="1477"/>
      <c r="BZ77" s="1477"/>
      <c r="CA77" s="1477"/>
      <c r="CB77" s="1477"/>
      <c r="CC77" s="1477"/>
      <c r="CD77" s="1477"/>
      <c r="CE77" s="1477"/>
      <c r="CF77" s="1477"/>
      <c r="CG77" s="1477"/>
      <c r="CH77" s="1477"/>
      <c r="CI77" s="1477"/>
      <c r="CJ77" s="1477"/>
      <c r="CK77" s="1477"/>
      <c r="CL77" s="1477"/>
      <c r="CM77" s="1477"/>
      <c r="CN77" s="1477"/>
      <c r="CO77" s="1477"/>
      <c r="CP77" s="1477" t="s">
        <v>6</v>
      </c>
      <c r="CQ77" s="1477"/>
    </row>
    <row r="78" spans="1:95" s="1407" customFormat="1" x14ac:dyDescent="0.25">
      <c r="B78" s="1386"/>
      <c r="C78" s="1384" t="s">
        <v>1384</v>
      </c>
      <c r="D78" s="1387"/>
      <c r="E78" s="1386">
        <v>0</v>
      </c>
      <c r="F78" s="1386"/>
      <c r="G78" s="1386"/>
      <c r="H78" s="1477">
        <v>0</v>
      </c>
      <c r="I78" s="1477" t="s">
        <v>6</v>
      </c>
      <c r="J78" s="1477"/>
      <c r="K78" s="1477" t="s">
        <v>6</v>
      </c>
      <c r="L78" s="1477"/>
      <c r="M78" s="1477"/>
      <c r="N78" s="1477"/>
      <c r="O78" s="1477"/>
      <c r="P78" s="1477"/>
      <c r="Q78" s="1477" t="s">
        <v>6</v>
      </c>
      <c r="R78" s="1477"/>
      <c r="S78" s="1477"/>
      <c r="T78" s="1477"/>
      <c r="U78" s="1477"/>
      <c r="V78" s="1477"/>
      <c r="W78" s="1477"/>
      <c r="X78" s="1477"/>
      <c r="Y78" s="1477"/>
      <c r="Z78" s="1477"/>
      <c r="AA78" s="1477"/>
      <c r="AB78" s="1477"/>
      <c r="AC78" s="1477"/>
      <c r="AD78" s="1477"/>
      <c r="AE78" s="1477"/>
      <c r="AF78" s="1477"/>
      <c r="AG78" s="1477"/>
      <c r="AH78" s="1477"/>
      <c r="AI78" s="1477"/>
      <c r="AJ78" s="1477"/>
      <c r="AK78" s="1477"/>
      <c r="AL78" s="1477"/>
      <c r="AM78" s="1477"/>
      <c r="AN78" s="1477"/>
      <c r="AO78" s="1477"/>
      <c r="AP78" s="1477"/>
      <c r="AQ78" s="1477"/>
      <c r="AR78" s="1477"/>
      <c r="AS78" s="1477"/>
      <c r="AT78" s="1477"/>
      <c r="AU78" s="1477"/>
      <c r="AV78" s="1477"/>
      <c r="AW78" s="1477"/>
      <c r="AX78" s="1477"/>
      <c r="AY78" s="1477"/>
      <c r="AZ78" s="1477"/>
      <c r="BA78" s="1477"/>
      <c r="BB78" s="1477"/>
      <c r="BC78" s="1477"/>
      <c r="BD78" s="1477"/>
      <c r="BE78" s="1477"/>
      <c r="BF78" s="1477"/>
      <c r="BG78" s="1477"/>
      <c r="BH78" s="1477"/>
      <c r="BI78" s="1477"/>
      <c r="BJ78" s="1477"/>
      <c r="BK78" s="1477"/>
      <c r="BL78" s="1477"/>
      <c r="BM78" s="1477"/>
      <c r="BN78" s="1477"/>
      <c r="BO78" s="1477"/>
      <c r="BP78" s="1477"/>
      <c r="BQ78" s="1477"/>
      <c r="BR78" s="1477"/>
      <c r="BS78" s="1478"/>
      <c r="BT78" s="1478"/>
      <c r="BU78" s="1477"/>
      <c r="BV78" s="1477"/>
      <c r="BW78" s="1477"/>
      <c r="BX78" s="1477"/>
      <c r="BY78" s="1477"/>
      <c r="BZ78" s="1477"/>
      <c r="CA78" s="1477"/>
      <c r="CB78" s="1477"/>
      <c r="CC78" s="1477"/>
      <c r="CD78" s="1477"/>
      <c r="CE78" s="1477"/>
      <c r="CF78" s="1477"/>
      <c r="CG78" s="1477"/>
      <c r="CH78" s="1477"/>
      <c r="CI78" s="1477"/>
      <c r="CJ78" s="1477"/>
      <c r="CK78" s="1477"/>
      <c r="CL78" s="1477"/>
      <c r="CM78" s="1477"/>
      <c r="CN78" s="1477"/>
      <c r="CO78" s="1477"/>
      <c r="CP78" s="1477" t="s">
        <v>6</v>
      </c>
      <c r="CQ78" s="1477"/>
    </row>
    <row r="79" spans="1:95" s="1404" customFormat="1" x14ac:dyDescent="0.25">
      <c r="A79" s="1911" t="s">
        <v>1385</v>
      </c>
      <c r="B79" s="1911"/>
      <c r="C79" s="1400"/>
      <c r="D79" s="1395"/>
      <c r="E79" s="1394"/>
      <c r="F79" s="1394"/>
      <c r="G79" s="1394"/>
      <c r="H79" s="1534"/>
      <c r="I79" s="1532" t="s">
        <v>6</v>
      </c>
      <c r="J79" s="1532"/>
      <c r="K79" s="1532" t="s">
        <v>6</v>
      </c>
      <c r="L79" s="1532"/>
      <c r="M79" s="1532"/>
      <c r="N79" s="1532"/>
      <c r="O79" s="1532"/>
      <c r="P79" s="1532"/>
      <c r="Q79" s="1532" t="s">
        <v>6</v>
      </c>
      <c r="R79" s="1532"/>
      <c r="S79" s="1532"/>
      <c r="T79" s="1532"/>
      <c r="U79" s="1532"/>
      <c r="V79" s="1532"/>
      <c r="W79" s="1532"/>
      <c r="X79" s="1532"/>
      <c r="Y79" s="1532"/>
      <c r="Z79" s="1532"/>
      <c r="AA79" s="1532"/>
      <c r="AB79" s="1532"/>
      <c r="AC79" s="1532"/>
      <c r="AD79" s="1532"/>
      <c r="AE79" s="1532"/>
      <c r="AF79" s="1532"/>
      <c r="AG79" s="1532"/>
      <c r="AH79" s="1532"/>
      <c r="AI79" s="1532"/>
      <c r="AJ79" s="1532"/>
      <c r="AK79" s="1532"/>
      <c r="AL79" s="1532"/>
      <c r="AM79" s="1532"/>
      <c r="AN79" s="1532"/>
      <c r="AO79" s="1532"/>
      <c r="AP79" s="1532"/>
      <c r="AQ79" s="1532"/>
      <c r="AR79" s="1532"/>
      <c r="AS79" s="1532"/>
      <c r="AT79" s="1532"/>
      <c r="AU79" s="1532"/>
      <c r="AV79" s="1532"/>
      <c r="AW79" s="1532"/>
      <c r="AX79" s="1532"/>
      <c r="AY79" s="1532"/>
      <c r="AZ79" s="1532"/>
      <c r="BA79" s="1532"/>
      <c r="BB79" s="1532"/>
      <c r="BC79" s="1532"/>
      <c r="BD79" s="1532"/>
      <c r="BE79" s="1532"/>
      <c r="BF79" s="1532"/>
      <c r="BG79" s="1532"/>
      <c r="BH79" s="1532"/>
      <c r="BI79" s="1532"/>
      <c r="BJ79" s="1532"/>
      <c r="BK79" s="1532"/>
      <c r="BL79" s="1532"/>
      <c r="BM79" s="1532"/>
      <c r="BN79" s="1532"/>
      <c r="BO79" s="1532"/>
      <c r="BP79" s="1532"/>
      <c r="BQ79" s="1532"/>
      <c r="BR79" s="1532"/>
      <c r="BS79" s="1533"/>
      <c r="BT79" s="1533"/>
      <c r="BU79" s="1532"/>
      <c r="BV79" s="1532"/>
      <c r="BW79" s="1532"/>
      <c r="BX79" s="1532"/>
      <c r="BY79" s="1532"/>
      <c r="BZ79" s="1532"/>
      <c r="CA79" s="1532"/>
      <c r="CB79" s="1532"/>
      <c r="CC79" s="1532"/>
      <c r="CD79" s="1532"/>
      <c r="CE79" s="1532"/>
      <c r="CF79" s="1532"/>
      <c r="CG79" s="1532"/>
      <c r="CH79" s="1532"/>
      <c r="CI79" s="1532"/>
      <c r="CJ79" s="1532"/>
      <c r="CK79" s="1532"/>
      <c r="CL79" s="1532"/>
      <c r="CM79" s="1532"/>
      <c r="CN79" s="1532"/>
      <c r="CO79" s="1532"/>
      <c r="CP79" s="1532" t="s">
        <v>6</v>
      </c>
      <c r="CQ79" s="1532"/>
    </row>
    <row r="80" spans="1:95" s="1405" customFormat="1" x14ac:dyDescent="0.25">
      <c r="A80" s="1911"/>
      <c r="B80" s="1911"/>
      <c r="C80" s="1398"/>
      <c r="D80" s="1395"/>
      <c r="E80" s="1394"/>
      <c r="F80" s="1394"/>
      <c r="G80" s="1394"/>
      <c r="H80" s="1534"/>
      <c r="I80" s="1532" t="s">
        <v>6</v>
      </c>
      <c r="J80" s="1532"/>
      <c r="K80" s="1532" t="s">
        <v>6</v>
      </c>
      <c r="L80" s="1532"/>
      <c r="M80" s="1532"/>
      <c r="N80" s="1532"/>
      <c r="O80" s="1532"/>
      <c r="P80" s="1532"/>
      <c r="Q80" s="1532" t="s">
        <v>6</v>
      </c>
      <c r="R80" s="1532"/>
      <c r="S80" s="1532"/>
      <c r="T80" s="1532"/>
      <c r="U80" s="1532"/>
      <c r="V80" s="1532"/>
      <c r="W80" s="1532"/>
      <c r="X80" s="1532"/>
      <c r="Y80" s="1532"/>
      <c r="Z80" s="1532"/>
      <c r="AA80" s="1532"/>
      <c r="AB80" s="1532"/>
      <c r="AC80" s="1532"/>
      <c r="AD80" s="1532"/>
      <c r="AE80" s="1532"/>
      <c r="AF80" s="1532"/>
      <c r="AG80" s="1532"/>
      <c r="AH80" s="1532"/>
      <c r="AI80" s="1532"/>
      <c r="AJ80" s="1532"/>
      <c r="AK80" s="1532"/>
      <c r="AL80" s="1532"/>
      <c r="AM80" s="1532"/>
      <c r="AN80" s="1532"/>
      <c r="AO80" s="1532"/>
      <c r="AP80" s="1532"/>
      <c r="AQ80" s="1532"/>
      <c r="AR80" s="1532"/>
      <c r="AS80" s="1532"/>
      <c r="AT80" s="1532"/>
      <c r="AU80" s="1532"/>
      <c r="AV80" s="1532"/>
      <c r="AW80" s="1532"/>
      <c r="AX80" s="1532"/>
      <c r="AY80" s="1532"/>
      <c r="AZ80" s="1532"/>
      <c r="BA80" s="1532"/>
      <c r="BB80" s="1532"/>
      <c r="BC80" s="1532"/>
      <c r="BD80" s="1532"/>
      <c r="BE80" s="1532"/>
      <c r="BF80" s="1532"/>
      <c r="BG80" s="1532"/>
      <c r="BH80" s="1532"/>
      <c r="BI80" s="1532"/>
      <c r="BJ80" s="1532"/>
      <c r="BK80" s="1532"/>
      <c r="BL80" s="1532"/>
      <c r="BM80" s="1532"/>
      <c r="BN80" s="1532"/>
      <c r="BO80" s="1532"/>
      <c r="BP80" s="1532"/>
      <c r="BQ80" s="1532"/>
      <c r="BR80" s="1532"/>
      <c r="BS80" s="1533"/>
      <c r="BT80" s="1533"/>
      <c r="BU80" s="1532"/>
      <c r="BV80" s="1532"/>
      <c r="BW80" s="1532"/>
      <c r="BX80" s="1532"/>
      <c r="BY80" s="1532"/>
      <c r="BZ80" s="1532"/>
      <c r="CA80" s="1532"/>
      <c r="CB80" s="1532"/>
      <c r="CC80" s="1532"/>
      <c r="CD80" s="1532"/>
      <c r="CE80" s="1532"/>
      <c r="CF80" s="1532"/>
      <c r="CG80" s="1532"/>
      <c r="CH80" s="1532"/>
      <c r="CI80" s="1532"/>
      <c r="CJ80" s="1532"/>
      <c r="CK80" s="1532"/>
      <c r="CL80" s="1532"/>
      <c r="CM80" s="1532"/>
      <c r="CN80" s="1532"/>
      <c r="CO80" s="1532"/>
      <c r="CP80" s="1532" t="s">
        <v>6</v>
      </c>
      <c r="CQ80" s="1532"/>
    </row>
    <row r="81" spans="1:101" s="1406" customFormat="1" ht="26.4" x14ac:dyDescent="0.25">
      <c r="A81" s="1407" t="s">
        <v>1386</v>
      </c>
      <c r="B81" s="1536" t="s">
        <v>1387</v>
      </c>
      <c r="C81" s="1536" t="s">
        <v>1388</v>
      </c>
      <c r="D81" s="1537"/>
      <c r="E81" s="1536">
        <v>2500</v>
      </c>
      <c r="F81" s="1538" t="s">
        <v>1389</v>
      </c>
      <c r="G81" s="1538" t="s">
        <v>1390</v>
      </c>
      <c r="H81" s="1504">
        <v>0</v>
      </c>
      <c r="I81" s="1505" t="s">
        <v>6</v>
      </c>
      <c r="J81" s="1505"/>
      <c r="K81" s="1505" t="s">
        <v>6</v>
      </c>
      <c r="L81" s="1505"/>
      <c r="M81" s="1505"/>
      <c r="N81" s="1505"/>
      <c r="O81" s="1505"/>
      <c r="P81" s="1505"/>
      <c r="Q81" s="1505" t="s">
        <v>6</v>
      </c>
      <c r="R81" s="1505"/>
      <c r="S81" s="1505"/>
      <c r="T81" s="1505"/>
      <c r="U81" s="1505"/>
      <c r="V81" s="1505"/>
      <c r="W81" s="1505"/>
      <c r="X81" s="1505"/>
      <c r="Y81" s="1506"/>
      <c r="Z81" s="1506"/>
      <c r="AA81" s="1506"/>
      <c r="AB81" s="1506"/>
      <c r="AC81" s="1506"/>
      <c r="AD81" s="1506"/>
      <c r="AE81" s="1506"/>
      <c r="AF81" s="1506"/>
      <c r="AG81" s="1506"/>
      <c r="AH81" s="1506"/>
      <c r="AI81" s="1506"/>
      <c r="AJ81" s="1506"/>
      <c r="AK81" s="1507"/>
      <c r="AL81" s="1507"/>
      <c r="AM81" s="1507"/>
      <c r="AN81" s="1507"/>
      <c r="AO81" s="1507"/>
      <c r="AP81" s="1507"/>
      <c r="AQ81" s="1508">
        <v>2500</v>
      </c>
      <c r="AR81" s="1509">
        <v>2500</v>
      </c>
      <c r="AS81" s="1509">
        <v>2500</v>
      </c>
      <c r="AT81" s="1510">
        <v>2500</v>
      </c>
      <c r="AU81" s="1510">
        <v>2500</v>
      </c>
      <c r="AV81" s="1510">
        <v>2500</v>
      </c>
      <c r="AW81" s="1511">
        <v>2500</v>
      </c>
      <c r="AX81" s="1512">
        <v>2500</v>
      </c>
      <c r="AY81" s="1512">
        <v>2500</v>
      </c>
      <c r="AZ81" s="1513">
        <v>2500</v>
      </c>
      <c r="BA81" s="1513">
        <v>2500</v>
      </c>
      <c r="BB81" s="1514">
        <v>2500</v>
      </c>
      <c r="BC81" s="1515">
        <v>2500</v>
      </c>
      <c r="BD81" s="1516">
        <v>2500</v>
      </c>
      <c r="BE81" s="1516">
        <v>2500</v>
      </c>
      <c r="BF81" s="1516">
        <v>2500</v>
      </c>
      <c r="BG81" s="1517">
        <v>2500</v>
      </c>
      <c r="BH81" s="1518">
        <v>2500</v>
      </c>
      <c r="BI81" s="1517">
        <v>2500</v>
      </c>
      <c r="BJ81" s="1518">
        <v>2500</v>
      </c>
      <c r="BK81" s="1518">
        <v>2500</v>
      </c>
      <c r="BL81" s="1518">
        <v>2500</v>
      </c>
      <c r="BM81" s="1519">
        <v>2500</v>
      </c>
      <c r="BN81" s="1520">
        <v>2500</v>
      </c>
      <c r="BO81" s="1521">
        <v>2500</v>
      </c>
      <c r="BP81" s="1521">
        <v>2500</v>
      </c>
      <c r="BQ81" s="1521">
        <v>2500</v>
      </c>
      <c r="BR81" s="1522">
        <v>2500</v>
      </c>
      <c r="BS81" s="1523">
        <v>2500</v>
      </c>
      <c r="BT81" s="1523">
        <v>2500</v>
      </c>
      <c r="BU81" s="1512">
        <v>2500</v>
      </c>
      <c r="BV81" s="1521">
        <v>2500</v>
      </c>
      <c r="BW81" s="1516">
        <v>2500</v>
      </c>
      <c r="BX81" s="1518">
        <v>2500</v>
      </c>
      <c r="BY81" s="1518">
        <v>2500</v>
      </c>
      <c r="BZ81" s="1522">
        <v>2500</v>
      </c>
      <c r="CA81" s="1524">
        <v>2500</v>
      </c>
      <c r="CB81" s="1525">
        <v>2500</v>
      </c>
      <c r="CC81" s="1525">
        <v>2500</v>
      </c>
      <c r="CD81" s="1522">
        <v>2500</v>
      </c>
      <c r="CE81" s="1526">
        <v>2500</v>
      </c>
      <c r="CF81" s="1527">
        <v>2500</v>
      </c>
      <c r="CG81" s="1528">
        <v>2500</v>
      </c>
      <c r="CH81" s="1529">
        <v>2500</v>
      </c>
      <c r="CI81" s="1503"/>
      <c r="CJ81" s="1477" t="s">
        <v>6</v>
      </c>
      <c r="CK81" s="1477" t="s">
        <v>6</v>
      </c>
      <c r="CL81" s="1477" t="s">
        <v>6</v>
      </c>
      <c r="CM81" s="1477" t="s">
        <v>6</v>
      </c>
      <c r="CN81" s="1477" t="s">
        <v>6</v>
      </c>
      <c r="CO81" s="1477" t="s">
        <v>6</v>
      </c>
      <c r="CP81" s="1477" t="s">
        <v>6</v>
      </c>
      <c r="CQ81" s="1477" t="s">
        <v>6</v>
      </c>
      <c r="CR81" s="1407"/>
    </row>
    <row r="82" spans="1:101" s="1406" customFormat="1" ht="39.6" x14ac:dyDescent="0.25">
      <c r="A82" s="1407"/>
      <c r="B82" s="1386" t="s">
        <v>263</v>
      </c>
      <c r="C82" s="1386" t="s">
        <v>264</v>
      </c>
      <c r="D82" s="1387" t="s">
        <v>1391</v>
      </c>
      <c r="E82" s="1386">
        <f>2149+5800</f>
        <v>7949</v>
      </c>
      <c r="F82" s="1388" t="s">
        <v>220</v>
      </c>
      <c r="G82" s="1388" t="s">
        <v>266</v>
      </c>
      <c r="H82" s="1477">
        <f t="shared" ref="H82:AM82" si="87">IF(H11=1,$E$82*H9,"")</f>
        <v>4536.7359748718472</v>
      </c>
      <c r="I82" s="1477">
        <f t="shared" si="87"/>
        <v>46.25711712479653</v>
      </c>
      <c r="J82" s="1477">
        <f t="shared" si="87"/>
        <v>26.12806756290756</v>
      </c>
      <c r="K82" s="1477">
        <f t="shared" si="87"/>
        <v>3031.3383595666114</v>
      </c>
      <c r="L82" s="1477">
        <f t="shared" si="87"/>
        <v>137.68995394807934</v>
      </c>
      <c r="M82" s="1477">
        <f t="shared" si="87"/>
        <v>119.01531548170257</v>
      </c>
      <c r="N82" s="1477">
        <f t="shared" si="87"/>
        <v>28.643343222205147</v>
      </c>
      <c r="O82" s="1477">
        <f t="shared" si="87"/>
        <v>146.32060049603649</v>
      </c>
      <c r="P82" s="1477">
        <f t="shared" si="87"/>
        <v>20.967474781654833</v>
      </c>
      <c r="Q82" s="1477">
        <f t="shared" si="87"/>
        <v>128.80606876231536</v>
      </c>
      <c r="R82" s="1477">
        <f t="shared" si="87"/>
        <v>38.122681421190599</v>
      </c>
      <c r="S82" s="1477">
        <f t="shared" si="87"/>
        <v>18.219493347075293</v>
      </c>
      <c r="T82" s="1477">
        <f t="shared" si="87"/>
        <v>99.341411039115073</v>
      </c>
      <c r="U82" s="1477">
        <f t="shared" si="87"/>
        <v>122.14999916050066</v>
      </c>
      <c r="V82" s="1477">
        <f t="shared" si="87"/>
        <v>99.488563220543369</v>
      </c>
      <c r="W82" s="1477">
        <f t="shared" si="87"/>
        <v>68.333366482794787</v>
      </c>
      <c r="X82" s="1477">
        <f t="shared" si="87"/>
        <v>49.138562165787782</v>
      </c>
      <c r="Y82" s="1477">
        <f t="shared" si="87"/>
        <v>27.11022282034757</v>
      </c>
      <c r="Z82" s="1477">
        <f t="shared" si="87"/>
        <v>14.968456780636236</v>
      </c>
      <c r="AA82" s="1477">
        <f t="shared" si="87"/>
        <v>34.905866292293005</v>
      </c>
      <c r="AB82" s="1477">
        <f t="shared" si="87"/>
        <v>14.215585154724035</v>
      </c>
      <c r="AC82" s="1477">
        <f t="shared" si="87"/>
        <v>48.632084890174113</v>
      </c>
      <c r="AD82" s="1477">
        <f t="shared" si="87"/>
        <v>36.890709669697905</v>
      </c>
      <c r="AE82" s="1477">
        <f t="shared" si="87"/>
        <v>8.8975737607805705</v>
      </c>
      <c r="AF82" s="1477">
        <f t="shared" si="87"/>
        <v>15.12587539332697</v>
      </c>
      <c r="AG82" s="1477">
        <f t="shared" si="87"/>
        <v>6.6492253143064035</v>
      </c>
      <c r="AH82" s="1477">
        <f t="shared" si="87"/>
        <v>58.316751714408348</v>
      </c>
      <c r="AI82" s="1477">
        <f t="shared" si="87"/>
        <v>4.7191362369678487</v>
      </c>
      <c r="AJ82" s="1477">
        <f t="shared" si="87"/>
        <v>3.3571230228175923</v>
      </c>
      <c r="AK82" s="1477">
        <f t="shared" si="87"/>
        <v>0.16084075644487955</v>
      </c>
      <c r="AL82" s="1477">
        <f t="shared" si="87"/>
        <v>0.8007816384702513</v>
      </c>
      <c r="AM82" s="1477">
        <f t="shared" si="87"/>
        <v>2.1285734150790443</v>
      </c>
      <c r="AN82" s="1477">
        <f t="shared" ref="AN82:BS82" si="88">IF(AN11=1,$E$82*AN9,"")</f>
        <v>6.9606403959337237</v>
      </c>
      <c r="AO82" s="1477">
        <f t="shared" si="88"/>
        <v>1.988265521159043</v>
      </c>
      <c r="AP82" s="1477">
        <f t="shared" si="88"/>
        <v>3.4974309167375934</v>
      </c>
      <c r="AQ82" s="1477">
        <f t="shared" si="88"/>
        <v>776.22433489049706</v>
      </c>
      <c r="AR82" s="1477">
        <f t="shared" si="88"/>
        <v>150.99182672044628</v>
      </c>
      <c r="AS82" s="1477">
        <f t="shared" si="88"/>
        <v>49.467087966185829</v>
      </c>
      <c r="AT82" s="1477">
        <f t="shared" si="88"/>
        <v>23.427996140886069</v>
      </c>
      <c r="AU82" s="1477">
        <f t="shared" si="88"/>
        <v>6.5568274329444511</v>
      </c>
      <c r="AV82" s="1477">
        <f t="shared" si="88"/>
        <v>2.8472236034497826</v>
      </c>
      <c r="AW82" s="1477">
        <f t="shared" si="88"/>
        <v>557.66227974443052</v>
      </c>
      <c r="AX82" s="1477">
        <f t="shared" si="88"/>
        <v>141.05734340215935</v>
      </c>
      <c r="AY82" s="1477">
        <f t="shared" si="88"/>
        <v>84.975251559208601</v>
      </c>
      <c r="AZ82" s="1477">
        <f t="shared" si="88"/>
        <v>25.980915381479267</v>
      </c>
      <c r="BA82" s="1477">
        <f t="shared" si="88"/>
        <v>73.096990588566541</v>
      </c>
      <c r="BB82" s="1477">
        <f t="shared" si="88"/>
        <v>95.012399190119908</v>
      </c>
      <c r="BC82" s="1477">
        <f t="shared" si="88"/>
        <v>620.53732693936183</v>
      </c>
      <c r="BD82" s="1477">
        <f t="shared" si="88"/>
        <v>35.597139330630576</v>
      </c>
      <c r="BE82" s="1477">
        <f t="shared" si="88"/>
        <v>170.56648899416356</v>
      </c>
      <c r="BF82" s="1477">
        <f t="shared" si="88"/>
        <v>63.768226714763522</v>
      </c>
      <c r="BG82" s="1477">
        <f t="shared" si="88"/>
        <v>20.081139549330921</v>
      </c>
      <c r="BH82" s="1477">
        <f t="shared" si="88"/>
        <v>8.702511566794227</v>
      </c>
      <c r="BI82" s="1477">
        <f t="shared" si="88"/>
        <v>8.6169579729405683</v>
      </c>
      <c r="BJ82" s="1477">
        <f t="shared" si="88"/>
        <v>34.190638247676418</v>
      </c>
      <c r="BK82" s="1477">
        <f t="shared" si="88"/>
        <v>14.773394586649893</v>
      </c>
      <c r="BL82" s="1477">
        <f t="shared" si="88"/>
        <v>20.727924718864585</v>
      </c>
      <c r="BM82" s="1477">
        <f t="shared" si="88"/>
        <v>157.45283412827465</v>
      </c>
      <c r="BN82" s="1477">
        <f t="shared" si="88"/>
        <v>47.896323983032644</v>
      </c>
      <c r="BO82" s="1477">
        <f t="shared" si="88"/>
        <v>216.01940233673568</v>
      </c>
      <c r="BP82" s="1477">
        <f t="shared" si="88"/>
        <v>58.272263845604449</v>
      </c>
      <c r="BQ82" s="1477">
        <f t="shared" si="88"/>
        <v>7.6040034217132417</v>
      </c>
      <c r="BR82" s="1477">
        <f t="shared" si="88"/>
        <v>148.97276190549994</v>
      </c>
      <c r="BS82" s="1477">
        <f t="shared" si="88"/>
        <v>34.604717641928133</v>
      </c>
      <c r="BT82" s="1477">
        <f t="shared" ref="BT82:CI82" si="89">IF(BT11=1,$E$82*BT9,"")</f>
        <v>12.98361340323134</v>
      </c>
      <c r="BU82" s="1477">
        <f t="shared" si="89"/>
        <v>220.7796042987533</v>
      </c>
      <c r="BV82" s="1477">
        <f t="shared" si="89"/>
        <v>120.84616239017089</v>
      </c>
      <c r="BW82" s="1477">
        <f t="shared" si="89"/>
        <v>121.28419679070163</v>
      </c>
      <c r="BX82" s="1477">
        <f t="shared" si="89"/>
        <v>15.074543237014774</v>
      </c>
      <c r="BY82" s="1477">
        <f t="shared" si="89"/>
        <v>5.0339734623493158</v>
      </c>
      <c r="BZ82" s="1477" t="str">
        <f t="shared" si="89"/>
        <v/>
      </c>
      <c r="CA82" s="1477">
        <f t="shared" si="89"/>
        <v>47.437756719977024</v>
      </c>
      <c r="CB82" s="1477">
        <f t="shared" si="89"/>
        <v>15.358581168608923</v>
      </c>
      <c r="CC82" s="1477">
        <f t="shared" si="89"/>
        <v>10.67366636918254</v>
      </c>
      <c r="CD82" s="1477" t="str">
        <f t="shared" si="89"/>
        <v/>
      </c>
      <c r="CE82" s="1477">
        <f t="shared" si="89"/>
        <v>74.640377421686551</v>
      </c>
      <c r="CF82" s="1477">
        <f t="shared" si="89"/>
        <v>229.36234083415238</v>
      </c>
      <c r="CG82" s="1477">
        <f t="shared" si="89"/>
        <v>96.097218760184305</v>
      </c>
      <c r="CH82" s="1477">
        <f t="shared" si="89"/>
        <v>38.567560109229625</v>
      </c>
      <c r="CI82" s="1477" t="str">
        <f t="shared" si="89"/>
        <v/>
      </c>
      <c r="CJ82" s="1477">
        <v>4536.7359748718472</v>
      </c>
      <c r="CK82" s="1477"/>
      <c r="CL82" s="1477"/>
      <c r="CM82" s="1477">
        <v>4536.7359748718472</v>
      </c>
      <c r="CN82" s="1477"/>
      <c r="CO82" s="1477"/>
      <c r="CP82" s="1477" t="s">
        <v>6</v>
      </c>
      <c r="CQ82" s="1477">
        <v>4536.7359748718472</v>
      </c>
      <c r="CR82" s="1407"/>
    </row>
    <row r="83" spans="1:101" s="1407" customFormat="1" ht="26.4" x14ac:dyDescent="0.25">
      <c r="B83" s="1386" t="s">
        <v>267</v>
      </c>
      <c r="C83" s="1386" t="s">
        <v>268</v>
      </c>
      <c r="D83" s="1387" t="s">
        <v>1392</v>
      </c>
      <c r="E83" s="1386">
        <v>1894</v>
      </c>
      <c r="F83" s="1386" t="s">
        <v>220</v>
      </c>
      <c r="G83" s="1386" t="s">
        <v>1393</v>
      </c>
      <c r="H83" s="1477">
        <v>1894</v>
      </c>
      <c r="I83" s="1477">
        <v>1894</v>
      </c>
      <c r="J83" s="1477">
        <v>1894</v>
      </c>
      <c r="K83" s="1477">
        <v>1894</v>
      </c>
      <c r="L83" s="1477">
        <v>1894</v>
      </c>
      <c r="M83" s="1477">
        <v>1894</v>
      </c>
      <c r="N83" s="1477">
        <v>1894</v>
      </c>
      <c r="O83" s="1477">
        <v>1894</v>
      </c>
      <c r="P83" s="1477">
        <v>1894</v>
      </c>
      <c r="Q83" s="1477">
        <v>1894</v>
      </c>
      <c r="R83" s="1477">
        <v>1894</v>
      </c>
      <c r="S83" s="1477">
        <v>1894</v>
      </c>
      <c r="T83" s="1477">
        <v>1894</v>
      </c>
      <c r="U83" s="1477">
        <v>1894</v>
      </c>
      <c r="V83" s="1477">
        <v>1894</v>
      </c>
      <c r="W83" s="1477">
        <v>1894</v>
      </c>
      <c r="X83" s="1477">
        <v>1894</v>
      </c>
      <c r="Y83" s="1477">
        <v>1894</v>
      </c>
      <c r="Z83" s="1477">
        <v>1894</v>
      </c>
      <c r="AA83" s="1477">
        <v>1894</v>
      </c>
      <c r="AB83" s="1477">
        <v>1894</v>
      </c>
      <c r="AC83" s="1477">
        <v>1894</v>
      </c>
      <c r="AD83" s="1477">
        <v>1894</v>
      </c>
      <c r="AE83" s="1477">
        <v>1894</v>
      </c>
      <c r="AF83" s="1477">
        <v>1894</v>
      </c>
      <c r="AG83" s="1477">
        <v>1894</v>
      </c>
      <c r="AH83" s="1477">
        <v>1894</v>
      </c>
      <c r="AI83" s="1477">
        <v>1894</v>
      </c>
      <c r="AJ83" s="1477">
        <v>1894</v>
      </c>
      <c r="AK83" s="1477">
        <v>1894</v>
      </c>
      <c r="AL83" s="1477">
        <v>1894</v>
      </c>
      <c r="AM83" s="1477">
        <v>1894</v>
      </c>
      <c r="AN83" s="1477">
        <v>1894</v>
      </c>
      <c r="AO83" s="1477">
        <v>1894</v>
      </c>
      <c r="AP83" s="1477">
        <v>1894</v>
      </c>
      <c r="AQ83" s="1477">
        <v>1894</v>
      </c>
      <c r="AR83" s="1477">
        <v>1894</v>
      </c>
      <c r="AS83" s="1477">
        <v>1894</v>
      </c>
      <c r="AT83" s="1477">
        <v>1894</v>
      </c>
      <c r="AU83" s="1477">
        <v>1894</v>
      </c>
      <c r="AV83" s="1477">
        <v>1894</v>
      </c>
      <c r="AW83" s="1477">
        <v>1894</v>
      </c>
      <c r="AX83" s="1477">
        <v>1894</v>
      </c>
      <c r="AY83" s="1477">
        <v>1894</v>
      </c>
      <c r="AZ83" s="1477">
        <v>1894</v>
      </c>
      <c r="BA83" s="1477">
        <v>1894</v>
      </c>
      <c r="BB83" s="1477">
        <v>1894</v>
      </c>
      <c r="BC83" s="1477">
        <v>1894</v>
      </c>
      <c r="BD83" s="1477">
        <v>1894</v>
      </c>
      <c r="BE83" s="1477">
        <v>1894</v>
      </c>
      <c r="BF83" s="1477">
        <v>1894</v>
      </c>
      <c r="BG83" s="1477">
        <v>1894</v>
      </c>
      <c r="BH83" s="1477">
        <v>1894</v>
      </c>
      <c r="BI83" s="1477">
        <v>1894</v>
      </c>
      <c r="BJ83" s="1477">
        <v>1894</v>
      </c>
      <c r="BK83" s="1477">
        <v>1894</v>
      </c>
      <c r="BL83" s="1477">
        <v>1894</v>
      </c>
      <c r="BM83" s="1477">
        <v>1894</v>
      </c>
      <c r="BN83" s="1477">
        <v>1894</v>
      </c>
      <c r="BO83" s="1477">
        <v>1894</v>
      </c>
      <c r="BP83" s="1477">
        <v>1894</v>
      </c>
      <c r="BQ83" s="1477">
        <v>1894</v>
      </c>
      <c r="BR83" s="1477">
        <v>1894</v>
      </c>
      <c r="BS83" s="1478">
        <v>1894</v>
      </c>
      <c r="BT83" s="1478">
        <v>1894</v>
      </c>
      <c r="BU83" s="1477">
        <v>1894</v>
      </c>
      <c r="BV83" s="1477">
        <v>1894</v>
      </c>
      <c r="BW83" s="1477">
        <v>1894</v>
      </c>
      <c r="BX83" s="1477">
        <v>1894</v>
      </c>
      <c r="BY83" s="1477">
        <v>1894</v>
      </c>
      <c r="BZ83" s="1477">
        <v>1894</v>
      </c>
      <c r="CA83" s="1477">
        <v>1894</v>
      </c>
      <c r="CB83" s="1477">
        <v>1894</v>
      </c>
      <c r="CC83" s="1477">
        <v>1894</v>
      </c>
      <c r="CD83" s="1477">
        <v>1894</v>
      </c>
      <c r="CE83" s="1477">
        <v>1894</v>
      </c>
      <c r="CF83" s="1477">
        <v>1894</v>
      </c>
      <c r="CG83" s="1477">
        <v>1894</v>
      </c>
      <c r="CH83" s="1477">
        <v>1894</v>
      </c>
      <c r="CI83" s="1477"/>
      <c r="CJ83" s="1477">
        <v>1894</v>
      </c>
      <c r="CK83" s="1477">
        <v>1894</v>
      </c>
      <c r="CL83" s="1477">
        <v>1894</v>
      </c>
      <c r="CM83" s="1477">
        <v>1894</v>
      </c>
      <c r="CN83" s="1477">
        <v>1894</v>
      </c>
      <c r="CO83" s="1477">
        <v>1894</v>
      </c>
      <c r="CP83" s="1477">
        <v>1894</v>
      </c>
      <c r="CQ83" s="1477">
        <v>1894</v>
      </c>
    </row>
    <row r="84" spans="1:101" s="1407" customFormat="1" ht="26.4" x14ac:dyDescent="0.25">
      <c r="B84" s="1386" t="s">
        <v>271</v>
      </c>
      <c r="C84" s="1386" t="s">
        <v>272</v>
      </c>
      <c r="D84" s="1387" t="s">
        <v>1394</v>
      </c>
      <c r="E84" s="1386">
        <v>2063</v>
      </c>
      <c r="F84" s="1386" t="s">
        <v>220</v>
      </c>
      <c r="G84" s="1386" t="s">
        <v>1393</v>
      </c>
      <c r="H84" s="1477">
        <v>2063</v>
      </c>
      <c r="I84" s="1477">
        <v>2063</v>
      </c>
      <c r="J84" s="1477">
        <v>2063</v>
      </c>
      <c r="K84" s="1477">
        <v>2063</v>
      </c>
      <c r="L84" s="1477">
        <v>2063</v>
      </c>
      <c r="M84" s="1477">
        <v>2063</v>
      </c>
      <c r="N84" s="1477">
        <v>2063</v>
      </c>
      <c r="O84" s="1477">
        <v>2063</v>
      </c>
      <c r="P84" s="1477">
        <v>2063</v>
      </c>
      <c r="Q84" s="1477">
        <v>2063</v>
      </c>
      <c r="R84" s="1477">
        <v>2063</v>
      </c>
      <c r="S84" s="1477">
        <v>2063</v>
      </c>
      <c r="T84" s="1477">
        <v>2063</v>
      </c>
      <c r="U84" s="1477">
        <v>2063</v>
      </c>
      <c r="V84" s="1477">
        <v>2063</v>
      </c>
      <c r="W84" s="1477">
        <v>2063</v>
      </c>
      <c r="X84" s="1477">
        <v>2063</v>
      </c>
      <c r="Y84" s="1477">
        <v>2063</v>
      </c>
      <c r="Z84" s="1477">
        <v>2063</v>
      </c>
      <c r="AA84" s="1477">
        <v>2063</v>
      </c>
      <c r="AB84" s="1477">
        <v>2063</v>
      </c>
      <c r="AC84" s="1477">
        <v>2063</v>
      </c>
      <c r="AD84" s="1477">
        <v>2063</v>
      </c>
      <c r="AE84" s="1477">
        <v>2063</v>
      </c>
      <c r="AF84" s="1477">
        <v>2063</v>
      </c>
      <c r="AG84" s="1477">
        <v>2063</v>
      </c>
      <c r="AH84" s="1477">
        <v>2063</v>
      </c>
      <c r="AI84" s="1477">
        <v>2063</v>
      </c>
      <c r="AJ84" s="1477">
        <v>2063</v>
      </c>
      <c r="AK84" s="1477">
        <v>2063</v>
      </c>
      <c r="AL84" s="1477">
        <v>2063</v>
      </c>
      <c r="AM84" s="1477">
        <v>2063</v>
      </c>
      <c r="AN84" s="1477">
        <v>2063</v>
      </c>
      <c r="AO84" s="1477">
        <v>2063</v>
      </c>
      <c r="AP84" s="1477">
        <v>2063</v>
      </c>
      <c r="AQ84" s="1477">
        <v>2063</v>
      </c>
      <c r="AR84" s="1477">
        <v>2063</v>
      </c>
      <c r="AS84" s="1477">
        <v>2063</v>
      </c>
      <c r="AT84" s="1477">
        <v>2063</v>
      </c>
      <c r="AU84" s="1477">
        <v>2063</v>
      </c>
      <c r="AV84" s="1477">
        <v>2063</v>
      </c>
      <c r="AW84" s="1477">
        <v>2063</v>
      </c>
      <c r="AX84" s="1477">
        <v>2063</v>
      </c>
      <c r="AY84" s="1477">
        <v>2063</v>
      </c>
      <c r="AZ84" s="1477">
        <v>2063</v>
      </c>
      <c r="BA84" s="1477">
        <v>2063</v>
      </c>
      <c r="BB84" s="1477">
        <v>2063</v>
      </c>
      <c r="BC84" s="1477">
        <v>2063</v>
      </c>
      <c r="BD84" s="1477">
        <v>2063</v>
      </c>
      <c r="BE84" s="1477">
        <v>2063</v>
      </c>
      <c r="BF84" s="1477">
        <v>2063</v>
      </c>
      <c r="BG84" s="1477">
        <v>2063</v>
      </c>
      <c r="BH84" s="1477">
        <v>2063</v>
      </c>
      <c r="BI84" s="1477">
        <v>2063</v>
      </c>
      <c r="BJ84" s="1477">
        <v>2063</v>
      </c>
      <c r="BK84" s="1477">
        <v>2063</v>
      </c>
      <c r="BL84" s="1477">
        <v>2063</v>
      </c>
      <c r="BM84" s="1477">
        <v>2063</v>
      </c>
      <c r="BN84" s="1477">
        <v>2063</v>
      </c>
      <c r="BO84" s="1477">
        <v>2063</v>
      </c>
      <c r="BP84" s="1477">
        <v>2063</v>
      </c>
      <c r="BQ84" s="1477">
        <v>2063</v>
      </c>
      <c r="BR84" s="1477">
        <v>2063</v>
      </c>
      <c r="BS84" s="1478">
        <v>2063</v>
      </c>
      <c r="BT84" s="1478">
        <v>2063</v>
      </c>
      <c r="BU84" s="1477">
        <v>2063</v>
      </c>
      <c r="BV84" s="1477">
        <v>2063</v>
      </c>
      <c r="BW84" s="1477">
        <v>2063</v>
      </c>
      <c r="BX84" s="1477">
        <v>2063</v>
      </c>
      <c r="BY84" s="1477">
        <v>2063</v>
      </c>
      <c r="BZ84" s="1477">
        <v>2063</v>
      </c>
      <c r="CA84" s="1477">
        <v>2063</v>
      </c>
      <c r="CB84" s="1477">
        <v>2063</v>
      </c>
      <c r="CC84" s="1477">
        <v>2063</v>
      </c>
      <c r="CD84" s="1477">
        <v>2063</v>
      </c>
      <c r="CE84" s="1477">
        <v>2063</v>
      </c>
      <c r="CF84" s="1477">
        <v>2063</v>
      </c>
      <c r="CG84" s="1477">
        <v>2063</v>
      </c>
      <c r="CH84" s="1477">
        <v>2063</v>
      </c>
      <c r="CI84" s="1477"/>
      <c r="CJ84" s="1477">
        <v>2063</v>
      </c>
      <c r="CK84" s="1477">
        <v>2063</v>
      </c>
      <c r="CL84" s="1477">
        <v>2063</v>
      </c>
      <c r="CM84" s="1477">
        <v>2063</v>
      </c>
      <c r="CN84" s="1477">
        <v>2063</v>
      </c>
      <c r="CO84" s="1477">
        <v>2063</v>
      </c>
      <c r="CP84" s="1477">
        <v>2063</v>
      </c>
      <c r="CQ84" s="1477">
        <v>2063</v>
      </c>
    </row>
    <row r="85" spans="1:101" s="1407" customFormat="1" ht="26.4" x14ac:dyDescent="0.25">
      <c r="B85" s="1384" t="s">
        <v>1395</v>
      </c>
      <c r="C85" s="1386" t="s">
        <v>1396</v>
      </c>
      <c r="D85" s="1387" t="s">
        <v>1397</v>
      </c>
      <c r="E85" s="1386">
        <f>87781+86257+24195</f>
        <v>198233</v>
      </c>
      <c r="F85" s="1386"/>
      <c r="G85" s="1386" t="s">
        <v>1398</v>
      </c>
      <c r="H85" s="1477" t="s">
        <v>6</v>
      </c>
      <c r="I85" s="1477" t="s">
        <v>6</v>
      </c>
      <c r="J85" s="1477"/>
      <c r="K85" s="1477" t="s">
        <v>6</v>
      </c>
      <c r="L85" s="1477"/>
      <c r="M85" s="1477"/>
      <c r="N85" s="1477"/>
      <c r="O85" s="1477"/>
      <c r="P85" s="1477"/>
      <c r="Q85" s="1477" t="s">
        <v>6</v>
      </c>
      <c r="R85" s="1477"/>
      <c r="S85" s="1477"/>
      <c r="T85" s="1477"/>
      <c r="U85" s="1477"/>
      <c r="V85" s="1477"/>
      <c r="W85" s="1477"/>
      <c r="X85" s="1477"/>
      <c r="Y85" s="1477"/>
      <c r="Z85" s="1477"/>
      <c r="AA85" s="1477"/>
      <c r="AB85" s="1477"/>
      <c r="AC85" s="1477"/>
      <c r="AD85" s="1477"/>
      <c r="AE85" s="1477"/>
      <c r="AF85" s="1477"/>
      <c r="AG85" s="1477"/>
      <c r="AH85" s="1477"/>
      <c r="AI85" s="1477"/>
      <c r="AJ85" s="1477"/>
      <c r="AK85" s="1477"/>
      <c r="AL85" s="1477"/>
      <c r="AM85" s="1477"/>
      <c r="AN85" s="1477"/>
      <c r="AO85" s="1477"/>
      <c r="AP85" s="1477"/>
      <c r="AQ85" s="1477"/>
      <c r="AR85" s="1477"/>
      <c r="AS85" s="1477"/>
      <c r="AT85" s="1477"/>
      <c r="AU85" s="1477"/>
      <c r="AV85" s="1477"/>
      <c r="AW85" s="1477"/>
      <c r="AX85" s="1477"/>
      <c r="AY85" s="1477"/>
      <c r="AZ85" s="1477"/>
      <c r="BA85" s="1477"/>
      <c r="BB85" s="1477"/>
      <c r="BC85" s="1477"/>
      <c r="BD85" s="1477"/>
      <c r="BE85" s="1477"/>
      <c r="BF85" s="1477"/>
      <c r="BG85" s="1477"/>
      <c r="BH85" s="1477"/>
      <c r="BI85" s="1477"/>
      <c r="BJ85" s="1477"/>
      <c r="BK85" s="1477"/>
      <c r="BL85" s="1477"/>
      <c r="BM85" s="1477"/>
      <c r="BN85" s="1477"/>
      <c r="BO85" s="1477"/>
      <c r="BP85" s="1477"/>
      <c r="BQ85" s="1477"/>
      <c r="BR85" s="1477"/>
      <c r="BS85" s="1478"/>
      <c r="BT85" s="1478"/>
      <c r="BU85" s="1477"/>
      <c r="BV85" s="1477"/>
      <c r="BW85" s="1477"/>
      <c r="BX85" s="1477"/>
      <c r="BY85" s="1477"/>
      <c r="BZ85" s="1477"/>
      <c r="CA85" s="1477"/>
      <c r="CB85" s="1477"/>
      <c r="CC85" s="1477"/>
      <c r="CD85" s="1477"/>
      <c r="CE85" s="1477"/>
      <c r="CF85" s="1477"/>
      <c r="CG85" s="1477"/>
      <c r="CH85" s="1477"/>
      <c r="CI85" s="1477"/>
      <c r="CJ85" s="1477"/>
      <c r="CK85" s="1477"/>
      <c r="CL85" s="1477"/>
      <c r="CM85" s="1477"/>
      <c r="CN85" s="1477"/>
      <c r="CO85" s="1477"/>
      <c r="CP85" s="1477" t="s">
        <v>6</v>
      </c>
      <c r="CQ85" s="1477"/>
    </row>
    <row r="86" spans="1:101" s="1404" customFormat="1" x14ac:dyDescent="0.25">
      <c r="A86" s="1911" t="s">
        <v>554</v>
      </c>
      <c r="B86" s="1911"/>
      <c r="C86" s="1394"/>
      <c r="D86" s="1395"/>
      <c r="E86" s="1394"/>
      <c r="F86" s="1394"/>
      <c r="G86" s="1394"/>
      <c r="H86" s="1534"/>
      <c r="I86" s="1532"/>
      <c r="J86" s="1532"/>
      <c r="K86" s="1532"/>
      <c r="L86" s="1532"/>
      <c r="M86" s="1532"/>
      <c r="N86" s="1532"/>
      <c r="O86" s="1532"/>
      <c r="P86" s="1532"/>
      <c r="Q86" s="1532"/>
      <c r="R86" s="1532"/>
      <c r="S86" s="1532"/>
      <c r="T86" s="1532"/>
      <c r="U86" s="1532"/>
      <c r="V86" s="1532"/>
      <c r="W86" s="1532"/>
      <c r="X86" s="1532"/>
      <c r="Y86" s="1532"/>
      <c r="Z86" s="1532"/>
      <c r="AA86" s="1532"/>
      <c r="AB86" s="1532"/>
      <c r="AC86" s="1532"/>
      <c r="AD86" s="1532"/>
      <c r="AE86" s="1532"/>
      <c r="AF86" s="1532"/>
      <c r="AG86" s="1532"/>
      <c r="AH86" s="1532"/>
      <c r="AI86" s="1532"/>
      <c r="AJ86" s="1532"/>
      <c r="AK86" s="1532"/>
      <c r="AL86" s="1532"/>
      <c r="AM86" s="1532"/>
      <c r="AN86" s="1532"/>
      <c r="AO86" s="1532"/>
      <c r="AP86" s="1532"/>
      <c r="AQ86" s="1532"/>
      <c r="AR86" s="1532"/>
      <c r="AS86" s="1532"/>
      <c r="AT86" s="1532"/>
      <c r="AU86" s="1532"/>
      <c r="AV86" s="1532"/>
      <c r="AW86" s="1532"/>
      <c r="AX86" s="1532"/>
      <c r="AY86" s="1532"/>
      <c r="AZ86" s="1532"/>
      <c r="BA86" s="1532"/>
      <c r="BB86" s="1532"/>
      <c r="BC86" s="1532"/>
      <c r="BD86" s="1532"/>
      <c r="BE86" s="1532"/>
      <c r="BF86" s="1532"/>
      <c r="BG86" s="1532"/>
      <c r="BH86" s="1532"/>
      <c r="BI86" s="1532"/>
      <c r="BJ86" s="1532"/>
      <c r="BK86" s="1532"/>
      <c r="BL86" s="1532"/>
      <c r="BM86" s="1532"/>
      <c r="BN86" s="1532"/>
      <c r="BO86" s="1532"/>
      <c r="BP86" s="1532"/>
      <c r="BQ86" s="1532"/>
      <c r="BR86" s="1532"/>
      <c r="BS86" s="1533"/>
      <c r="BT86" s="1533"/>
      <c r="BU86" s="1532"/>
      <c r="BV86" s="1532"/>
      <c r="BW86" s="1532"/>
      <c r="BX86" s="1532"/>
      <c r="BY86" s="1532"/>
      <c r="BZ86" s="1532"/>
      <c r="CA86" s="1532"/>
      <c r="CB86" s="1532"/>
      <c r="CC86" s="1532"/>
      <c r="CD86" s="1532"/>
      <c r="CE86" s="1532"/>
      <c r="CF86" s="1532"/>
      <c r="CG86" s="1532"/>
      <c r="CH86" s="1532"/>
      <c r="CI86" s="1532"/>
      <c r="CJ86" s="1532"/>
      <c r="CK86" s="1532"/>
      <c r="CL86" s="1532"/>
      <c r="CM86" s="1532"/>
      <c r="CN86" s="1532"/>
      <c r="CO86" s="1532"/>
      <c r="CP86" s="1532"/>
      <c r="CQ86" s="1532"/>
    </row>
    <row r="87" spans="1:101" s="1405" customFormat="1" x14ac:dyDescent="0.25">
      <c r="A87" s="1911"/>
      <c r="B87" s="1911"/>
      <c r="C87" s="1398"/>
      <c r="D87" s="1395"/>
      <c r="E87" s="1394"/>
      <c r="F87" s="1394"/>
      <c r="G87" s="1394"/>
      <c r="H87" s="1534"/>
      <c r="I87" s="1532" t="s">
        <v>6</v>
      </c>
      <c r="J87" s="1532"/>
      <c r="K87" s="1532" t="s">
        <v>6</v>
      </c>
      <c r="L87" s="1532"/>
      <c r="M87" s="1532"/>
      <c r="N87" s="1532"/>
      <c r="O87" s="1532"/>
      <c r="P87" s="1532"/>
      <c r="Q87" s="1532" t="s">
        <v>6</v>
      </c>
      <c r="R87" s="1532"/>
      <c r="S87" s="1532"/>
      <c r="T87" s="1532"/>
      <c r="U87" s="1532"/>
      <c r="V87" s="1532"/>
      <c r="W87" s="1532"/>
      <c r="X87" s="1532"/>
      <c r="Y87" s="1532"/>
      <c r="Z87" s="1532"/>
      <c r="AA87" s="1532"/>
      <c r="AB87" s="1532"/>
      <c r="AC87" s="1532"/>
      <c r="AD87" s="1532"/>
      <c r="AE87" s="1532"/>
      <c r="AF87" s="1532"/>
      <c r="AG87" s="1532"/>
      <c r="AH87" s="1532"/>
      <c r="AI87" s="1532"/>
      <c r="AJ87" s="1532"/>
      <c r="AK87" s="1532"/>
      <c r="AL87" s="1532"/>
      <c r="AM87" s="1532"/>
      <c r="AN87" s="1532"/>
      <c r="AO87" s="1532"/>
      <c r="AP87" s="1532"/>
      <c r="AQ87" s="1532"/>
      <c r="AR87" s="1532"/>
      <c r="AS87" s="1532"/>
      <c r="AT87" s="1532"/>
      <c r="AU87" s="1532"/>
      <c r="AV87" s="1532"/>
      <c r="AW87" s="1532"/>
      <c r="AX87" s="1532"/>
      <c r="AY87" s="1532"/>
      <c r="AZ87" s="1532"/>
      <c r="BA87" s="1532"/>
      <c r="BB87" s="1532"/>
      <c r="BC87" s="1532"/>
      <c r="BD87" s="1532"/>
      <c r="BE87" s="1532"/>
      <c r="BF87" s="1532"/>
      <c r="BG87" s="1532"/>
      <c r="BH87" s="1532"/>
      <c r="BI87" s="1532"/>
      <c r="BJ87" s="1532"/>
      <c r="BK87" s="1532"/>
      <c r="BL87" s="1532"/>
      <c r="BM87" s="1532"/>
      <c r="BN87" s="1532"/>
      <c r="BO87" s="1532"/>
      <c r="BP87" s="1532"/>
      <c r="BQ87" s="1532"/>
      <c r="BR87" s="1532"/>
      <c r="BS87" s="1533"/>
      <c r="BT87" s="1533"/>
      <c r="BU87" s="1532"/>
      <c r="BV87" s="1532"/>
      <c r="BW87" s="1532"/>
      <c r="BX87" s="1532"/>
      <c r="BY87" s="1532"/>
      <c r="BZ87" s="1532"/>
      <c r="CA87" s="1532"/>
      <c r="CB87" s="1532"/>
      <c r="CC87" s="1532"/>
      <c r="CD87" s="1532"/>
      <c r="CE87" s="1532"/>
      <c r="CF87" s="1532"/>
      <c r="CG87" s="1532"/>
      <c r="CH87" s="1532"/>
      <c r="CI87" s="1532"/>
      <c r="CJ87" s="1532"/>
      <c r="CK87" s="1532"/>
      <c r="CL87" s="1532"/>
      <c r="CM87" s="1532"/>
      <c r="CN87" s="1532"/>
      <c r="CO87" s="1532"/>
      <c r="CP87" s="1532" t="s">
        <v>6</v>
      </c>
      <c r="CQ87" s="1532"/>
      <c r="CW87" s="1405" t="s">
        <v>6</v>
      </c>
    </row>
    <row r="88" spans="1:101" s="1406" customFormat="1" ht="39.6" x14ac:dyDescent="0.25">
      <c r="A88" s="1407"/>
      <c r="B88" s="1386" t="s">
        <v>735</v>
      </c>
      <c r="C88" s="1386" t="s">
        <v>556</v>
      </c>
      <c r="D88" s="1387" t="s">
        <v>1399</v>
      </c>
      <c r="E88" s="1386">
        <f>470579-86000-3500-15250</f>
        <v>365829</v>
      </c>
      <c r="F88" s="1388" t="s">
        <v>220</v>
      </c>
      <c r="G88" s="1388" t="s">
        <v>129</v>
      </c>
      <c r="H88" s="1477">
        <f t="shared" ref="H88:AM88" si="90">IF(H11=1,$E$88*H9,"")</f>
        <v>208789.73266466134</v>
      </c>
      <c r="I88" s="1477">
        <f t="shared" si="90"/>
        <v>2128.8457542643337</v>
      </c>
      <c r="J88" s="1477">
        <f t="shared" si="90"/>
        <v>1202.4663263895975</v>
      </c>
      <c r="K88" s="1477">
        <f t="shared" si="90"/>
        <v>139508.30050847831</v>
      </c>
      <c r="L88" s="1477">
        <f t="shared" si="90"/>
        <v>6336.7691738422336</v>
      </c>
      <c r="M88" s="1477">
        <f t="shared" si="90"/>
        <v>5477.3246757272327</v>
      </c>
      <c r="N88" s="1477">
        <f t="shared" si="90"/>
        <v>1318.2243813858456</v>
      </c>
      <c r="O88" s="1477">
        <f t="shared" si="90"/>
        <v>6733.968921734122</v>
      </c>
      <c r="P88" s="1477">
        <f t="shared" si="90"/>
        <v>964.96544620681914</v>
      </c>
      <c r="Q88" s="1477">
        <f t="shared" si="90"/>
        <v>5927.9148734745331</v>
      </c>
      <c r="R88" s="1477">
        <f t="shared" si="90"/>
        <v>1754.482629466944</v>
      </c>
      <c r="S88" s="1477">
        <f t="shared" si="90"/>
        <v>838.49780244901342</v>
      </c>
      <c r="T88" s="1477">
        <f t="shared" si="90"/>
        <v>4571.8919435184844</v>
      </c>
      <c r="U88" s="1477">
        <f t="shared" si="90"/>
        <v>5621.5891361035092</v>
      </c>
      <c r="V88" s="1477">
        <f t="shared" si="90"/>
        <v>4578.6641834706452</v>
      </c>
      <c r="W88" s="1477">
        <f t="shared" si="90"/>
        <v>3144.8392410409274</v>
      </c>
      <c r="X88" s="1477">
        <f t="shared" si="90"/>
        <v>2261.4556621647976</v>
      </c>
      <c r="Y88" s="1477">
        <f t="shared" si="90"/>
        <v>1247.6670907214657</v>
      </c>
      <c r="Z88" s="1477">
        <f t="shared" si="90"/>
        <v>688.87854769195792</v>
      </c>
      <c r="AA88" s="1477">
        <f t="shared" si="90"/>
        <v>1606.4383142336467</v>
      </c>
      <c r="AB88" s="1477">
        <f t="shared" si="90"/>
        <v>654.2298781692715</v>
      </c>
      <c r="AC88" s="1477">
        <f t="shared" si="90"/>
        <v>2238.1465572131724</v>
      </c>
      <c r="AD88" s="1477">
        <f t="shared" si="90"/>
        <v>1697.7848066116385</v>
      </c>
      <c r="AE88" s="1477">
        <f t="shared" si="90"/>
        <v>409.48427617720409</v>
      </c>
      <c r="AF88" s="1477">
        <f t="shared" si="90"/>
        <v>696.12326950124702</v>
      </c>
      <c r="AG88" s="1477">
        <f t="shared" si="90"/>
        <v>306.01074946627216</v>
      </c>
      <c r="AH88" s="1477">
        <f t="shared" si="90"/>
        <v>2683.8544424368215</v>
      </c>
      <c r="AI88" s="1477">
        <f t="shared" si="90"/>
        <v>217.18416032629401</v>
      </c>
      <c r="AJ88" s="1477">
        <f t="shared" si="90"/>
        <v>154.50156728070661</v>
      </c>
      <c r="AK88" s="1477">
        <f t="shared" si="90"/>
        <v>7.4022157616648432</v>
      </c>
      <c r="AL88" s="1477">
        <f t="shared" si="90"/>
        <v>36.85358485594837</v>
      </c>
      <c r="AM88" s="1477">
        <f t="shared" si="90"/>
        <v>97.961238377777292</v>
      </c>
      <c r="AN88" s="1477">
        <f t="shared" ref="AN88:BS88" si="91">IF(AN11=1,$E$88*AN9,"")</f>
        <v>320.34269913247431</v>
      </c>
      <c r="AO88" s="1477">
        <f t="shared" si="91"/>
        <v>91.503986330367539</v>
      </c>
      <c r="AP88" s="1477">
        <f t="shared" si="91"/>
        <v>160.95881932811636</v>
      </c>
      <c r="AQ88" s="1477">
        <f t="shared" si="91"/>
        <v>35723.408253699286</v>
      </c>
      <c r="AR88" s="1477">
        <f t="shared" si="91"/>
        <v>6948.9481667271539</v>
      </c>
      <c r="AS88" s="1477">
        <f t="shared" si="91"/>
        <v>2276.5750815928791</v>
      </c>
      <c r="AT88" s="1477">
        <f t="shared" si="91"/>
        <v>1078.2035979650536</v>
      </c>
      <c r="AU88" s="1477">
        <f t="shared" si="91"/>
        <v>301.75841275212423</v>
      </c>
      <c r="AV88" s="1477">
        <f t="shared" si="91"/>
        <v>131.03496837670531</v>
      </c>
      <c r="AW88" s="1477">
        <f t="shared" si="91"/>
        <v>25664.741997311015</v>
      </c>
      <c r="AX88" s="1477">
        <f t="shared" si="91"/>
        <v>6491.7432229800679</v>
      </c>
      <c r="AY88" s="1477">
        <f t="shared" si="91"/>
        <v>3910.7323314446753</v>
      </c>
      <c r="AZ88" s="1477">
        <f t="shared" si="91"/>
        <v>1195.694086437436</v>
      </c>
      <c r="BA88" s="1477">
        <f t="shared" si="91"/>
        <v>3364.0708227481077</v>
      </c>
      <c r="BB88" s="1477">
        <f t="shared" si="91"/>
        <v>4372.6620937630369</v>
      </c>
      <c r="BC88" s="1477">
        <f t="shared" si="91"/>
        <v>28558.378384312466</v>
      </c>
      <c r="BD88" s="1477">
        <f t="shared" si="91"/>
        <v>1638.252092613568</v>
      </c>
      <c r="BE88" s="1477">
        <f t="shared" si="91"/>
        <v>7849.8135743170033</v>
      </c>
      <c r="BF88" s="1477">
        <f t="shared" si="91"/>
        <v>2934.7423085715468</v>
      </c>
      <c r="BG88" s="1477">
        <f t="shared" si="91"/>
        <v>924.17451254147454</v>
      </c>
      <c r="BH88" s="1477">
        <f t="shared" si="91"/>
        <v>400.50712089178074</v>
      </c>
      <c r="BI88" s="1477">
        <f t="shared" si="91"/>
        <v>396.56977208238459</v>
      </c>
      <c r="BJ88" s="1477">
        <f t="shared" si="91"/>
        <v>1573.5220781870946</v>
      </c>
      <c r="BK88" s="1477">
        <f t="shared" si="91"/>
        <v>679.90139240653468</v>
      </c>
      <c r="BL88" s="1477">
        <f t="shared" si="91"/>
        <v>953.94086954050977</v>
      </c>
      <c r="BM88" s="1477">
        <f t="shared" si="91"/>
        <v>7246.2967488127542</v>
      </c>
      <c r="BN88" s="1477">
        <f t="shared" si="91"/>
        <v>2204.2853574523651</v>
      </c>
      <c r="BO88" s="1477">
        <f t="shared" si="91"/>
        <v>9941.6482497730121</v>
      </c>
      <c r="BP88" s="1477">
        <f t="shared" si="91"/>
        <v>2681.8070210559354</v>
      </c>
      <c r="BQ88" s="1477">
        <f t="shared" si="91"/>
        <v>349.9515621791337</v>
      </c>
      <c r="BR88" s="1477">
        <f t="shared" si="91"/>
        <v>6856.0267348254038</v>
      </c>
      <c r="BS88" s="1477">
        <f t="shared" si="91"/>
        <v>1592.5788464245725</v>
      </c>
      <c r="BT88" s="1477">
        <f t="shared" ref="BT88:CI88" si="92">IF(BT11=1,$E$88*BT9,"")</f>
        <v>597.53205531396623</v>
      </c>
      <c r="BU88" s="1477">
        <f t="shared" si="92"/>
        <v>10160.722337527817</v>
      </c>
      <c r="BV88" s="1477">
        <f t="shared" si="92"/>
        <v>5561.5839402483107</v>
      </c>
      <c r="BW88" s="1477">
        <f t="shared" si="92"/>
        <v>5581.7431661524197</v>
      </c>
      <c r="BX88" s="1477">
        <f t="shared" si="92"/>
        <v>693.76086021560923</v>
      </c>
      <c r="BY88" s="1477">
        <f t="shared" si="92"/>
        <v>231.67360394487204</v>
      </c>
      <c r="BZ88" s="1477" t="str">
        <f t="shared" si="92"/>
        <v/>
      </c>
      <c r="CA88" s="1477">
        <f t="shared" si="92"/>
        <v>2183.1811678340009</v>
      </c>
      <c r="CB88" s="1477">
        <f t="shared" si="92"/>
        <v>706.83285826280462</v>
      </c>
      <c r="CC88" s="1477">
        <f t="shared" si="92"/>
        <v>491.22363746026906</v>
      </c>
      <c r="CD88" s="1477" t="str">
        <f t="shared" si="92"/>
        <v/>
      </c>
      <c r="CE88" s="1477">
        <f t="shared" si="92"/>
        <v>3435.100595269615</v>
      </c>
      <c r="CF88" s="1477">
        <f t="shared" si="92"/>
        <v>10555.717170086442</v>
      </c>
      <c r="CG88" s="1477">
        <f t="shared" si="92"/>
        <v>4422.5876766661795</v>
      </c>
      <c r="CH88" s="1477">
        <f t="shared" si="92"/>
        <v>1774.956843275804</v>
      </c>
      <c r="CI88" s="1477" t="str">
        <f t="shared" si="92"/>
        <v/>
      </c>
      <c r="CJ88" s="1477">
        <v>208789.73266466134</v>
      </c>
      <c r="CK88" s="1477"/>
      <c r="CL88" s="1477"/>
      <c r="CM88" s="1477">
        <v>208789.73266466134</v>
      </c>
      <c r="CN88" s="1477"/>
      <c r="CO88" s="1477"/>
      <c r="CP88" s="1477" t="s">
        <v>6</v>
      </c>
      <c r="CQ88" s="1477">
        <v>208789.73266466134</v>
      </c>
      <c r="CR88" s="1407"/>
      <c r="CW88" s="1407" t="s">
        <v>6</v>
      </c>
    </row>
    <row r="89" spans="1:101" s="1406" customFormat="1" ht="26.4" x14ac:dyDescent="0.25">
      <c r="A89" s="1407"/>
      <c r="B89" s="1386" t="s">
        <v>1400</v>
      </c>
      <c r="C89" s="1386"/>
      <c r="D89" s="1387" t="s">
        <v>1401</v>
      </c>
      <c r="E89" s="1386">
        <v>83200</v>
      </c>
      <c r="F89" s="1388" t="s">
        <v>220</v>
      </c>
      <c r="G89" s="1388" t="s">
        <v>129</v>
      </c>
      <c r="H89" s="1477">
        <f t="shared" ref="H89:AM89" si="93">IF(H11=1,$E$89*H9,"")</f>
        <v>47484.769544513481</v>
      </c>
      <c r="I89" s="1477">
        <f t="shared" si="93"/>
        <v>484.16054155026683</v>
      </c>
      <c r="J89" s="1477">
        <f t="shared" si="93"/>
        <v>273.47530774108805</v>
      </c>
      <c r="K89" s="1477">
        <f t="shared" si="93"/>
        <v>31728.186126046305</v>
      </c>
      <c r="L89" s="1477">
        <f t="shared" si="93"/>
        <v>1441.1629347691787</v>
      </c>
      <c r="M89" s="1477">
        <f t="shared" si="93"/>
        <v>1245.7006224780041</v>
      </c>
      <c r="N89" s="1477">
        <f t="shared" si="93"/>
        <v>299.80200730751898</v>
      </c>
      <c r="O89" s="1477">
        <f t="shared" si="93"/>
        <v>1531.497541988959</v>
      </c>
      <c r="P89" s="1477">
        <f t="shared" si="93"/>
        <v>219.46080033132242</v>
      </c>
      <c r="Q89" s="1477">
        <f t="shared" si="93"/>
        <v>1348.1777482733221</v>
      </c>
      <c r="R89" s="1477">
        <f t="shared" si="93"/>
        <v>399.01963696604076</v>
      </c>
      <c r="S89" s="1477">
        <f t="shared" si="93"/>
        <v>190.69843332201086</v>
      </c>
      <c r="T89" s="1477">
        <f t="shared" si="93"/>
        <v>1039.7792676379891</v>
      </c>
      <c r="U89" s="1477">
        <f t="shared" si="93"/>
        <v>1278.5104956791615</v>
      </c>
      <c r="V89" s="1477">
        <f t="shared" si="93"/>
        <v>1041.3194691092224</v>
      </c>
      <c r="W89" s="1477">
        <f t="shared" si="93"/>
        <v>715.22658087413834</v>
      </c>
      <c r="X89" s="1477">
        <f t="shared" si="93"/>
        <v>514.31983547534821</v>
      </c>
      <c r="Y89" s="1477">
        <f t="shared" si="93"/>
        <v>283.75525709559918</v>
      </c>
      <c r="Z89" s="1477">
        <f t="shared" si="93"/>
        <v>156.67072639941313</v>
      </c>
      <c r="AA89" s="1477">
        <f t="shared" si="93"/>
        <v>365.35011643210191</v>
      </c>
      <c r="AB89" s="1477">
        <f t="shared" si="93"/>
        <v>148.79062584891682</v>
      </c>
      <c r="AC89" s="1477">
        <f t="shared" si="93"/>
        <v>509.01867692319615</v>
      </c>
      <c r="AD89" s="1477">
        <f t="shared" si="93"/>
        <v>386.12492697431946</v>
      </c>
      <c r="AE89" s="1477">
        <f t="shared" si="93"/>
        <v>93.128461051320087</v>
      </c>
      <c r="AF89" s="1477">
        <f t="shared" si="93"/>
        <v>158.31838378724419</v>
      </c>
      <c r="AG89" s="1477">
        <f t="shared" si="93"/>
        <v>69.595615316428834</v>
      </c>
      <c r="AH89" s="1477">
        <f t="shared" si="93"/>
        <v>610.3854249136715</v>
      </c>
      <c r="AI89" s="1477">
        <f t="shared" si="93"/>
        <v>49.393902996065542</v>
      </c>
      <c r="AJ89" s="1477">
        <f t="shared" si="93"/>
        <v>35.138084727440393</v>
      </c>
      <c r="AK89" s="1477">
        <f t="shared" si="93"/>
        <v>1.6834760266969402</v>
      </c>
      <c r="AL89" s="1477">
        <f t="shared" si="93"/>
        <v>8.3815614946188095</v>
      </c>
      <c r="AM89" s="1477">
        <f t="shared" si="93"/>
        <v>22.279193374585038</v>
      </c>
      <c r="AN89" s="1477">
        <f t="shared" ref="AN89:BS89" si="94">IF(AN11=1,$E$89*AN9,"")</f>
        <v>72.855111453225035</v>
      </c>
      <c r="AO89" s="1477">
        <f t="shared" si="94"/>
        <v>20.810629181083453</v>
      </c>
      <c r="AP89" s="1477">
        <f t="shared" si="94"/>
        <v>36.606648920941979</v>
      </c>
      <c r="AQ89" s="1477">
        <f t="shared" si="94"/>
        <v>8124.5269421171661</v>
      </c>
      <c r="AR89" s="1477">
        <f t="shared" si="94"/>
        <v>1580.3899840409022</v>
      </c>
      <c r="AS89" s="1477">
        <f t="shared" si="94"/>
        <v>517.75842480647384</v>
      </c>
      <c r="AT89" s="1477">
        <f t="shared" si="94"/>
        <v>245.21440167589898</v>
      </c>
      <c r="AU89" s="1477">
        <f t="shared" si="94"/>
        <v>68.628512067049741</v>
      </c>
      <c r="AV89" s="1477">
        <f t="shared" si="94"/>
        <v>29.801107536422435</v>
      </c>
      <c r="AW89" s="1477">
        <f t="shared" si="94"/>
        <v>5836.8979336692191</v>
      </c>
      <c r="AX89" s="1477">
        <f t="shared" si="94"/>
        <v>1476.4084754132166</v>
      </c>
      <c r="AY89" s="1477">
        <f t="shared" si="94"/>
        <v>889.41262167897287</v>
      </c>
      <c r="AZ89" s="1477">
        <f t="shared" si="94"/>
        <v>271.93510626985471</v>
      </c>
      <c r="BA89" s="1477">
        <f t="shared" si="94"/>
        <v>765.08612617546055</v>
      </c>
      <c r="BB89" s="1477">
        <f t="shared" si="94"/>
        <v>994.46868947263511</v>
      </c>
      <c r="BC89" s="1477">
        <f t="shared" si="94"/>
        <v>6494.9937855522585</v>
      </c>
      <c r="BD89" s="1477">
        <f t="shared" si="94"/>
        <v>372.58548148301219</v>
      </c>
      <c r="BE89" s="1477">
        <f t="shared" si="94"/>
        <v>1785.2725983538064</v>
      </c>
      <c r="BF89" s="1477">
        <f t="shared" si="94"/>
        <v>667.44451662703807</v>
      </c>
      <c r="BG89" s="1477">
        <f t="shared" si="94"/>
        <v>210.18377286505631</v>
      </c>
      <c r="BH89" s="1477">
        <f t="shared" si="94"/>
        <v>91.086798635964229</v>
      </c>
      <c r="BI89" s="1477">
        <f t="shared" si="94"/>
        <v>90.191332664316931</v>
      </c>
      <c r="BJ89" s="1477">
        <f t="shared" si="94"/>
        <v>357.86402090913043</v>
      </c>
      <c r="BK89" s="1477">
        <f t="shared" si="94"/>
        <v>154.62906398405727</v>
      </c>
      <c r="BL89" s="1477">
        <f t="shared" si="94"/>
        <v>216.95349561070995</v>
      </c>
      <c r="BM89" s="1477">
        <f t="shared" si="94"/>
        <v>1648.0155742197069</v>
      </c>
      <c r="BN89" s="1477">
        <f t="shared" si="94"/>
        <v>501.31766956702933</v>
      </c>
      <c r="BO89" s="1477">
        <f t="shared" si="94"/>
        <v>2261.0157597705884</v>
      </c>
      <c r="BP89" s="1477">
        <f t="shared" si="94"/>
        <v>609.91978260841495</v>
      </c>
      <c r="BQ89" s="1477">
        <f t="shared" si="94"/>
        <v>79.589015560012797</v>
      </c>
      <c r="BR89" s="1477">
        <f t="shared" si="94"/>
        <v>1559.2569871100256</v>
      </c>
      <c r="BS89" s="1477">
        <f t="shared" si="94"/>
        <v>362.19807621190347</v>
      </c>
      <c r="BT89" s="1477">
        <f t="shared" ref="BT89:CI89" si="95">IF(BT11=1,$E$89*BT9,"")</f>
        <v>135.89591585719555</v>
      </c>
      <c r="BU89" s="1477">
        <f t="shared" si="95"/>
        <v>2310.8394864330448</v>
      </c>
      <c r="BV89" s="1477">
        <f t="shared" si="95"/>
        <v>1264.8635942712565</v>
      </c>
      <c r="BW89" s="1477">
        <f t="shared" si="95"/>
        <v>1269.4483800460907</v>
      </c>
      <c r="BX89" s="1477">
        <f t="shared" si="95"/>
        <v>157.7811042042558</v>
      </c>
      <c r="BY89" s="1477">
        <f t="shared" si="95"/>
        <v>52.689217771727648</v>
      </c>
      <c r="BZ89" s="1477" t="str">
        <f t="shared" si="95"/>
        <v/>
      </c>
      <c r="CA89" s="1477">
        <f t="shared" si="95"/>
        <v>496.51797195899968</v>
      </c>
      <c r="CB89" s="1477">
        <f t="shared" si="95"/>
        <v>160.75405123012484</v>
      </c>
      <c r="CC89" s="1477">
        <f t="shared" si="95"/>
        <v>111.71833462271823</v>
      </c>
      <c r="CD89" s="1477" t="str">
        <f t="shared" si="95"/>
        <v/>
      </c>
      <c r="CE89" s="1477">
        <f t="shared" si="95"/>
        <v>781.24033230397799</v>
      </c>
      <c r="CF89" s="1477">
        <f t="shared" si="95"/>
        <v>2400.6726327087026</v>
      </c>
      <c r="CG89" s="1477">
        <f t="shared" si="95"/>
        <v>1005.8231979931229</v>
      </c>
      <c r="CH89" s="1477">
        <f t="shared" si="95"/>
        <v>403.67606001860673</v>
      </c>
      <c r="CI89" s="1477" t="str">
        <f t="shared" si="95"/>
        <v/>
      </c>
      <c r="CJ89" s="1477">
        <v>47484.769544513481</v>
      </c>
      <c r="CK89" s="1477"/>
      <c r="CL89" s="1477"/>
      <c r="CM89" s="1477">
        <v>47484.769544513481</v>
      </c>
      <c r="CN89" s="1477"/>
      <c r="CO89" s="1477"/>
      <c r="CP89" s="1477"/>
      <c r="CQ89" s="1477">
        <v>47484.769544513481</v>
      </c>
      <c r="CR89" s="1407"/>
      <c r="CW89" s="1407"/>
    </row>
    <row r="90" spans="1:101" s="1406" customFormat="1" ht="39.6" x14ac:dyDescent="0.25">
      <c r="A90" s="1407"/>
      <c r="B90" s="1386" t="s">
        <v>291</v>
      </c>
      <c r="C90" s="1386" t="s">
        <v>1402</v>
      </c>
      <c r="D90" s="1387" t="s">
        <v>1403</v>
      </c>
      <c r="E90" s="1386">
        <v>221884</v>
      </c>
      <c r="F90" s="1388" t="s">
        <v>220</v>
      </c>
      <c r="G90" s="1388" t="s">
        <v>129</v>
      </c>
      <c r="H90" s="1477">
        <f t="shared" ref="H90:AM90" si="96">IF(H11=1,$E$90*H9,"")</f>
        <v>126635.9447790244</v>
      </c>
      <c r="I90" s="1477">
        <f t="shared" si="96"/>
        <v>1291.1956442468679</v>
      </c>
      <c r="J90" s="1477">
        <f t="shared" si="96"/>
        <v>729.32446133201427</v>
      </c>
      <c r="K90" s="1477">
        <f t="shared" si="96"/>
        <v>84615.10637489974</v>
      </c>
      <c r="L90" s="1477">
        <f t="shared" si="96"/>
        <v>3843.4014016625533</v>
      </c>
      <c r="M90" s="1477">
        <f t="shared" si="96"/>
        <v>3322.1278475710274</v>
      </c>
      <c r="N90" s="1477">
        <f t="shared" si="96"/>
        <v>799.53447823823956</v>
      </c>
      <c r="O90" s="1477">
        <f t="shared" si="96"/>
        <v>4084.3125072918051</v>
      </c>
      <c r="P90" s="1477">
        <f t="shared" si="96"/>
        <v>585.27452188359553</v>
      </c>
      <c r="Q90" s="1477">
        <f t="shared" si="96"/>
        <v>3595.421532426416</v>
      </c>
      <c r="R90" s="1477">
        <f t="shared" si="96"/>
        <v>1064.1354943338099</v>
      </c>
      <c r="S90" s="1477">
        <f t="shared" si="96"/>
        <v>508.5688843656377</v>
      </c>
      <c r="T90" s="1477">
        <f t="shared" si="96"/>
        <v>2772.961334382062</v>
      </c>
      <c r="U90" s="1477">
        <f t="shared" si="96"/>
        <v>3409.6276781643637</v>
      </c>
      <c r="V90" s="1477">
        <f t="shared" si="96"/>
        <v>2777.0688591806575</v>
      </c>
      <c r="W90" s="1477">
        <f t="shared" si="96"/>
        <v>1907.4198878687178</v>
      </c>
      <c r="X90" s="1477">
        <f t="shared" si="96"/>
        <v>1371.6267112333194</v>
      </c>
      <c r="Y90" s="1477">
        <f t="shared" si="96"/>
        <v>756.73980126682602</v>
      </c>
      <c r="Z90" s="1477">
        <f t="shared" si="96"/>
        <v>417.82124346643485</v>
      </c>
      <c r="AA90" s="1477">
        <f t="shared" si="96"/>
        <v>974.34309175986175</v>
      </c>
      <c r="AB90" s="1477">
        <f t="shared" si="96"/>
        <v>396.80600031083003</v>
      </c>
      <c r="AC90" s="1477">
        <f t="shared" si="96"/>
        <v>1357.4891840195487</v>
      </c>
      <c r="AD90" s="1477">
        <f t="shared" si="96"/>
        <v>1029.7469146246383</v>
      </c>
      <c r="AE90" s="1477">
        <f t="shared" si="96"/>
        <v>248.36196456623927</v>
      </c>
      <c r="AF90" s="1477">
        <f t="shared" si="96"/>
        <v>422.21533976260679</v>
      </c>
      <c r="AG90" s="1477">
        <f t="shared" si="96"/>
        <v>185.60280659700115</v>
      </c>
      <c r="AH90" s="1477">
        <f t="shared" si="96"/>
        <v>1627.8216300666477</v>
      </c>
      <c r="AI90" s="1477">
        <f t="shared" si="96"/>
        <v>131.72736505263231</v>
      </c>
      <c r="AJ90" s="1477">
        <f t="shared" si="96"/>
        <v>93.708879707492599</v>
      </c>
      <c r="AK90" s="1477">
        <f t="shared" si="96"/>
        <v>4.4896201286974025</v>
      </c>
      <c r="AL90" s="1477">
        <f t="shared" si="96"/>
        <v>22.352576810961537</v>
      </c>
      <c r="AM90" s="1477">
        <f t="shared" si="96"/>
        <v>59.415823830846477</v>
      </c>
      <c r="AN90" s="1477">
        <f t="shared" ref="AN90:BS90" si="97">IF(AN11=1,$E$90*AN9,"")</f>
        <v>194.29547535681951</v>
      </c>
      <c r="AO90" s="1477">
        <f t="shared" si="97"/>
        <v>55.499346697301938</v>
      </c>
      <c r="AP90" s="1477">
        <f t="shared" si="97"/>
        <v>97.625356841037132</v>
      </c>
      <c r="AQ90" s="1477">
        <f t="shared" si="97"/>
        <v>21667.097788758718</v>
      </c>
      <c r="AR90" s="1477">
        <f t="shared" si="97"/>
        <v>4214.7025386890809</v>
      </c>
      <c r="AS90" s="1477">
        <f t="shared" si="97"/>
        <v>1380.796999155765</v>
      </c>
      <c r="AT90" s="1477">
        <f t="shared" si="97"/>
        <v>653.95615746941314</v>
      </c>
      <c r="AU90" s="1477">
        <f t="shared" si="97"/>
        <v>183.02366311881326</v>
      </c>
      <c r="AV90" s="1477">
        <f t="shared" si="97"/>
        <v>79.475828661196573</v>
      </c>
      <c r="AW90" s="1477">
        <f t="shared" si="97"/>
        <v>15566.277176854097</v>
      </c>
      <c r="AX90" s="1477">
        <f t="shared" si="97"/>
        <v>3937.3968528676219</v>
      </c>
      <c r="AY90" s="1477">
        <f t="shared" si="97"/>
        <v>2371.9522854401107</v>
      </c>
      <c r="AZ90" s="1477">
        <f t="shared" si="97"/>
        <v>725.21693653341868</v>
      </c>
      <c r="BA90" s="1477">
        <f t="shared" si="97"/>
        <v>2040.3890627441815</v>
      </c>
      <c r="BB90" s="1477">
        <f t="shared" si="97"/>
        <v>2652.1236862373339</v>
      </c>
      <c r="BC90" s="1477">
        <f t="shared" si="97"/>
        <v>17321.336551844681</v>
      </c>
      <c r="BD90" s="1477">
        <f t="shared" si="97"/>
        <v>993.63890593000804</v>
      </c>
      <c r="BE90" s="1477">
        <f t="shared" si="97"/>
        <v>4761.0988607348072</v>
      </c>
      <c r="BF90" s="1477">
        <f t="shared" si="97"/>
        <v>1779.991095279732</v>
      </c>
      <c r="BG90" s="1477">
        <f t="shared" si="97"/>
        <v>560.53384925949706</v>
      </c>
      <c r="BH90" s="1477">
        <f t="shared" si="97"/>
        <v>242.91710611228712</v>
      </c>
      <c r="BI90" s="1477">
        <f t="shared" si="97"/>
        <v>240.52901029915023</v>
      </c>
      <c r="BJ90" s="1477">
        <f t="shared" si="97"/>
        <v>954.37861076203717</v>
      </c>
      <c r="BK90" s="1477">
        <f t="shared" si="97"/>
        <v>412.37638501248267</v>
      </c>
      <c r="BL90" s="1477">
        <f t="shared" si="97"/>
        <v>578.58785360681213</v>
      </c>
      <c r="BM90" s="1477">
        <f t="shared" si="97"/>
        <v>4395.0515344971809</v>
      </c>
      <c r="BN90" s="1477">
        <f t="shared" si="97"/>
        <v>1336.9515600265713</v>
      </c>
      <c r="BO90" s="1477">
        <f t="shared" si="97"/>
        <v>6029.8464043381882</v>
      </c>
      <c r="BP90" s="1477">
        <f t="shared" si="97"/>
        <v>1626.5798202438166</v>
      </c>
      <c r="BQ90" s="1477">
        <f t="shared" si="97"/>
        <v>212.25395587160912</v>
      </c>
      <c r="BR90" s="1477">
        <f t="shared" si="97"/>
        <v>4158.3434774990492</v>
      </c>
      <c r="BS90" s="1477">
        <f t="shared" si="97"/>
        <v>965.93699449762005</v>
      </c>
      <c r="BT90" s="1477">
        <f t="shared" ref="BT90:CI90" si="98">IF(BT11=1,$E$90*BT9,"")</f>
        <v>362.41742060165842</v>
      </c>
      <c r="BU90" s="1477">
        <f t="shared" si="98"/>
        <v>6162.7200553811263</v>
      </c>
      <c r="BV90" s="1477">
        <f t="shared" si="98"/>
        <v>3373.2330979721569</v>
      </c>
      <c r="BW90" s="1477">
        <f t="shared" si="98"/>
        <v>3385.4601485354183</v>
      </c>
      <c r="BX90" s="1477">
        <f t="shared" si="98"/>
        <v>420.78248227472466</v>
      </c>
      <c r="BY90" s="1477">
        <f t="shared" si="98"/>
        <v>140.51555764497616</v>
      </c>
      <c r="BZ90" s="1477" t="str">
        <f t="shared" si="98"/>
        <v/>
      </c>
      <c r="CA90" s="1477">
        <f t="shared" si="98"/>
        <v>1324.1513664681572</v>
      </c>
      <c r="CB90" s="1477">
        <f t="shared" si="98"/>
        <v>428.71096037433921</v>
      </c>
      <c r="CC90" s="1477">
        <f t="shared" si="98"/>
        <v>297.93883364696171</v>
      </c>
      <c r="CD90" s="1477" t="str">
        <f t="shared" si="98"/>
        <v/>
      </c>
      <c r="CE90" s="1477">
        <f t="shared" si="98"/>
        <v>2083.4703112131715</v>
      </c>
      <c r="CF90" s="1477">
        <f t="shared" si="98"/>
        <v>6402.2938273550217</v>
      </c>
      <c r="CG90" s="1477">
        <f t="shared" si="98"/>
        <v>2682.4047411479096</v>
      </c>
      <c r="CH90" s="1477">
        <f t="shared" si="98"/>
        <v>1076.5535925621218</v>
      </c>
      <c r="CI90" s="1477" t="str">
        <f t="shared" si="98"/>
        <v/>
      </c>
      <c r="CJ90" s="1477">
        <v>126635.9447790244</v>
      </c>
      <c r="CK90" s="1477"/>
      <c r="CL90" s="1477"/>
      <c r="CM90" s="1477">
        <v>126635.9447790244</v>
      </c>
      <c r="CN90" s="1477"/>
      <c r="CO90" s="1477"/>
      <c r="CP90" s="1477" t="s">
        <v>6</v>
      </c>
      <c r="CQ90" s="1477">
        <v>126635.9447790244</v>
      </c>
    </row>
    <row r="91" spans="1:101" s="1407" customFormat="1" ht="26.4" x14ac:dyDescent="0.25">
      <c r="B91" s="1386" t="s">
        <v>736</v>
      </c>
      <c r="C91" s="1386"/>
      <c r="D91" s="1387">
        <v>90200</v>
      </c>
      <c r="E91" s="1386">
        <v>11008</v>
      </c>
      <c r="F91" s="1386" t="s">
        <v>237</v>
      </c>
      <c r="G91" s="1386" t="s">
        <v>270</v>
      </c>
      <c r="H91" s="1477">
        <v>0</v>
      </c>
      <c r="I91" s="1477" t="s">
        <v>6</v>
      </c>
      <c r="J91" s="1477"/>
      <c r="K91" s="1477" t="s">
        <v>6</v>
      </c>
      <c r="L91" s="1477"/>
      <c r="M91" s="1477"/>
      <c r="N91" s="1477"/>
      <c r="O91" s="1477"/>
      <c r="P91" s="1477"/>
      <c r="Q91" s="1477" t="s">
        <v>6</v>
      </c>
      <c r="R91" s="1477"/>
      <c r="S91" s="1477"/>
      <c r="T91" s="1477"/>
      <c r="U91" s="1477"/>
      <c r="V91" s="1477">
        <v>4200</v>
      </c>
      <c r="W91" s="1477">
        <v>4200</v>
      </c>
      <c r="X91" s="1477"/>
      <c r="Y91" s="1477"/>
      <c r="Z91" s="1477"/>
      <c r="AA91" s="1477"/>
      <c r="AB91" s="1477"/>
      <c r="AC91" s="1477"/>
      <c r="AD91" s="1477"/>
      <c r="AE91" s="1477"/>
      <c r="AF91" s="1477"/>
      <c r="AG91" s="1477"/>
      <c r="AH91" s="1477"/>
      <c r="AI91" s="1477"/>
      <c r="AJ91" s="1477"/>
      <c r="AK91" s="1477"/>
      <c r="AL91" s="1477"/>
      <c r="AM91" s="1477"/>
      <c r="AN91" s="1477"/>
      <c r="AO91" s="1477"/>
      <c r="AP91" s="1477"/>
      <c r="AQ91" s="1477"/>
      <c r="AR91" s="1477"/>
      <c r="AS91" s="1477"/>
      <c r="AT91" s="1477"/>
      <c r="AU91" s="1477"/>
      <c r="AV91" s="1477"/>
      <c r="AW91" s="1477"/>
      <c r="AX91" s="1477"/>
      <c r="AY91" s="1477"/>
      <c r="AZ91" s="1477"/>
      <c r="BA91" s="1477"/>
      <c r="BB91" s="1477"/>
      <c r="BC91" s="1477"/>
      <c r="BD91" s="1477"/>
      <c r="BE91" s="1477"/>
      <c r="BF91" s="1477"/>
      <c r="BG91" s="1477"/>
      <c r="BH91" s="1477"/>
      <c r="BI91" s="1477"/>
      <c r="BJ91" s="1477"/>
      <c r="BK91" s="1477"/>
      <c r="BL91" s="1477"/>
      <c r="BM91" s="1477"/>
      <c r="BN91" s="1477"/>
      <c r="BO91" s="1477"/>
      <c r="BP91" s="1477"/>
      <c r="BQ91" s="1477"/>
      <c r="BR91" s="1477"/>
      <c r="BS91" s="1478"/>
      <c r="BT91" s="1478"/>
      <c r="BU91" s="1477"/>
      <c r="BV91" s="1477"/>
      <c r="BW91" s="1477"/>
      <c r="BX91" s="1477"/>
      <c r="BY91" s="1477"/>
      <c r="BZ91" s="1477"/>
      <c r="CA91" s="1477"/>
      <c r="CB91" s="1477"/>
      <c r="CC91" s="1477"/>
      <c r="CD91" s="1477"/>
      <c r="CE91" s="1477"/>
      <c r="CF91" s="1477"/>
      <c r="CG91" s="1477"/>
      <c r="CH91" s="1477"/>
      <c r="CI91" s="1477"/>
      <c r="CJ91" s="1477"/>
      <c r="CK91" s="1477"/>
      <c r="CL91" s="1477"/>
      <c r="CM91" s="1477"/>
      <c r="CN91" s="1477"/>
      <c r="CO91" s="1477"/>
      <c r="CP91" s="1477" t="s">
        <v>6</v>
      </c>
      <c r="CQ91" s="1477"/>
    </row>
    <row r="92" spans="1:101" s="1407" customFormat="1" ht="26.4" x14ac:dyDescent="0.25">
      <c r="B92" s="1386" t="s">
        <v>560</v>
      </c>
      <c r="C92" s="1386"/>
      <c r="D92" s="1387">
        <v>90200</v>
      </c>
      <c r="E92" s="1386">
        <v>26992</v>
      </c>
      <c r="F92" s="1386" t="s">
        <v>237</v>
      </c>
      <c r="G92" s="1386" t="s">
        <v>270</v>
      </c>
      <c r="H92" s="1477">
        <v>0</v>
      </c>
      <c r="I92" s="1477" t="s">
        <v>6</v>
      </c>
      <c r="J92" s="1477"/>
      <c r="K92" s="1477">
        <v>650</v>
      </c>
      <c r="L92" s="1477"/>
      <c r="M92" s="1477"/>
      <c r="N92" s="1477"/>
      <c r="O92" s="1477"/>
      <c r="P92" s="1477"/>
      <c r="Q92" s="1477" t="s">
        <v>6</v>
      </c>
      <c r="R92" s="1477"/>
      <c r="S92" s="1477"/>
      <c r="T92" s="1477"/>
      <c r="U92" s="1477"/>
      <c r="V92" s="1477"/>
      <c r="W92" s="1477"/>
      <c r="X92" s="1477"/>
      <c r="Y92" s="1477"/>
      <c r="Z92" s="1477"/>
      <c r="AA92" s="1477"/>
      <c r="AB92" s="1477"/>
      <c r="AC92" s="1477"/>
      <c r="AD92" s="1477"/>
      <c r="AE92" s="1477"/>
      <c r="AF92" s="1477"/>
      <c r="AG92" s="1477"/>
      <c r="AH92" s="1477"/>
      <c r="AI92" s="1477"/>
      <c r="AJ92" s="1477"/>
      <c r="AK92" s="1477"/>
      <c r="AL92" s="1477"/>
      <c r="AM92" s="1477"/>
      <c r="AN92" s="1477"/>
      <c r="AO92" s="1477"/>
      <c r="AP92" s="1477"/>
      <c r="AQ92" s="1477"/>
      <c r="AR92" s="1477"/>
      <c r="AS92" s="1477"/>
      <c r="AT92" s="1477"/>
      <c r="AU92" s="1477"/>
      <c r="AV92" s="1477"/>
      <c r="AW92" s="1477">
        <v>1500</v>
      </c>
      <c r="AX92" s="1477"/>
      <c r="AY92" s="1477"/>
      <c r="AZ92" s="1477"/>
      <c r="BA92" s="1477">
        <v>1500</v>
      </c>
      <c r="BB92" s="1477">
        <v>20000</v>
      </c>
      <c r="BC92" s="1477">
        <v>8400</v>
      </c>
      <c r="BD92" s="1477"/>
      <c r="BE92" s="1477"/>
      <c r="BF92" s="1477"/>
      <c r="BG92" s="1477"/>
      <c r="BH92" s="1477">
        <v>1500</v>
      </c>
      <c r="BI92" s="1477"/>
      <c r="BJ92" s="1477"/>
      <c r="BK92" s="1477"/>
      <c r="BL92" s="1477"/>
      <c r="BM92" s="1477"/>
      <c r="BN92" s="1477"/>
      <c r="BO92" s="1477"/>
      <c r="BP92" s="1477"/>
      <c r="BQ92" s="1477"/>
      <c r="BR92" s="1477">
        <v>8400</v>
      </c>
      <c r="BS92" s="1478"/>
      <c r="BT92" s="1478">
        <v>1500</v>
      </c>
      <c r="BU92" s="1477">
        <v>8400</v>
      </c>
      <c r="BV92" s="1477"/>
      <c r="BW92" s="1477">
        <v>10000</v>
      </c>
      <c r="BX92" s="1477">
        <v>1500</v>
      </c>
      <c r="BY92" s="1477"/>
      <c r="BZ92" s="1477"/>
      <c r="CA92" s="1477"/>
      <c r="CB92" s="1477"/>
      <c r="CC92" s="1477"/>
      <c r="CD92" s="1477"/>
      <c r="CE92" s="1477">
        <v>10000</v>
      </c>
      <c r="CF92" s="1477"/>
      <c r="CG92" s="1477"/>
      <c r="CH92" s="1477"/>
      <c r="CI92" s="1477"/>
      <c r="CJ92" s="1477"/>
      <c r="CK92" s="1477"/>
      <c r="CL92" s="1477"/>
      <c r="CM92" s="1477"/>
      <c r="CN92" s="1477">
        <v>1500</v>
      </c>
      <c r="CO92" s="1477"/>
      <c r="CP92" s="1477" t="s">
        <v>6</v>
      </c>
      <c r="CQ92" s="1477"/>
    </row>
    <row r="93" spans="1:101" s="1407" customFormat="1" ht="39.6" x14ac:dyDescent="0.25">
      <c r="B93" s="1386" t="s">
        <v>279</v>
      </c>
      <c r="C93" s="1386" t="s">
        <v>280</v>
      </c>
      <c r="D93" s="1387" t="s">
        <v>1404</v>
      </c>
      <c r="E93" s="1386">
        <v>15250</v>
      </c>
      <c r="F93" s="1386" t="s">
        <v>683</v>
      </c>
      <c r="G93" s="1386" t="s">
        <v>562</v>
      </c>
      <c r="H93" s="1477">
        <v>15250</v>
      </c>
      <c r="I93" s="1477">
        <v>15250</v>
      </c>
      <c r="J93" s="1477">
        <v>15250</v>
      </c>
      <c r="K93" s="1477">
        <v>15250</v>
      </c>
      <c r="L93" s="1477">
        <v>15250</v>
      </c>
      <c r="M93" s="1477">
        <v>15250</v>
      </c>
      <c r="N93" s="1477">
        <v>15250</v>
      </c>
      <c r="O93" s="1477">
        <v>15250</v>
      </c>
      <c r="P93" s="1477">
        <v>15250</v>
      </c>
      <c r="Q93" s="1477">
        <v>15250</v>
      </c>
      <c r="R93" s="1477">
        <v>15250</v>
      </c>
      <c r="S93" s="1477">
        <v>15250</v>
      </c>
      <c r="T93" s="1477">
        <v>15250</v>
      </c>
      <c r="U93" s="1477">
        <v>15250</v>
      </c>
      <c r="V93" s="1477">
        <v>15250</v>
      </c>
      <c r="W93" s="1477">
        <v>15250</v>
      </c>
      <c r="X93" s="1477">
        <v>15250</v>
      </c>
      <c r="Y93" s="1477">
        <v>15250</v>
      </c>
      <c r="Z93" s="1477">
        <v>15250</v>
      </c>
      <c r="AA93" s="1477">
        <v>15250</v>
      </c>
      <c r="AB93" s="1477">
        <v>15250</v>
      </c>
      <c r="AC93" s="1477">
        <v>15250</v>
      </c>
      <c r="AD93" s="1477">
        <v>15250</v>
      </c>
      <c r="AE93" s="1477">
        <v>15250</v>
      </c>
      <c r="AF93" s="1477">
        <v>15250</v>
      </c>
      <c r="AG93" s="1477">
        <v>15250</v>
      </c>
      <c r="AH93" s="1477">
        <v>15250</v>
      </c>
      <c r="AI93" s="1477">
        <v>15250</v>
      </c>
      <c r="AJ93" s="1477">
        <v>15250</v>
      </c>
      <c r="AK93" s="1477">
        <v>15250</v>
      </c>
      <c r="AL93" s="1477">
        <v>15250</v>
      </c>
      <c r="AM93" s="1477">
        <v>15250</v>
      </c>
      <c r="AN93" s="1477">
        <v>15250</v>
      </c>
      <c r="AO93" s="1477">
        <v>15250</v>
      </c>
      <c r="AP93" s="1477">
        <v>15250</v>
      </c>
      <c r="AQ93" s="1477">
        <v>15250</v>
      </c>
      <c r="AR93" s="1477">
        <v>15250</v>
      </c>
      <c r="AS93" s="1477">
        <v>15250</v>
      </c>
      <c r="AT93" s="1477">
        <v>15250</v>
      </c>
      <c r="AU93" s="1477">
        <v>15250</v>
      </c>
      <c r="AV93" s="1477">
        <v>15250</v>
      </c>
      <c r="AW93" s="1477">
        <v>15250</v>
      </c>
      <c r="AX93" s="1477">
        <v>15250</v>
      </c>
      <c r="AY93" s="1477">
        <v>15250</v>
      </c>
      <c r="AZ93" s="1477">
        <v>15250</v>
      </c>
      <c r="BA93" s="1477">
        <v>15250</v>
      </c>
      <c r="BB93" s="1477"/>
      <c r="BC93" s="1477">
        <v>15250</v>
      </c>
      <c r="BD93" s="1477">
        <v>15250</v>
      </c>
      <c r="BE93" s="1477">
        <v>15250</v>
      </c>
      <c r="BF93" s="1477">
        <v>15250</v>
      </c>
      <c r="BG93" s="1477">
        <v>15250</v>
      </c>
      <c r="BH93" s="1477">
        <v>15250</v>
      </c>
      <c r="BI93" s="1477">
        <v>15250</v>
      </c>
      <c r="BJ93" s="1477">
        <v>15250</v>
      </c>
      <c r="BK93" s="1477">
        <v>15250</v>
      </c>
      <c r="BL93" s="1477">
        <v>15250</v>
      </c>
      <c r="BM93" s="1477">
        <v>15250</v>
      </c>
      <c r="BN93" s="1477">
        <v>15250</v>
      </c>
      <c r="BO93" s="1477">
        <v>15250</v>
      </c>
      <c r="BP93" s="1477">
        <v>15250</v>
      </c>
      <c r="BQ93" s="1477">
        <v>15250</v>
      </c>
      <c r="BR93" s="1477">
        <v>15250</v>
      </c>
      <c r="BS93" s="1478">
        <v>15250</v>
      </c>
      <c r="BT93" s="1478">
        <v>15250</v>
      </c>
      <c r="BU93" s="1477">
        <v>15250</v>
      </c>
      <c r="BV93" s="1477">
        <v>15250</v>
      </c>
      <c r="BW93" s="1477" t="s">
        <v>6</v>
      </c>
      <c r="BX93" s="1477" t="s">
        <v>6</v>
      </c>
      <c r="BY93" s="1477"/>
      <c r="BZ93" s="1477">
        <v>15250</v>
      </c>
      <c r="CA93" s="1477">
        <v>15250</v>
      </c>
      <c r="CB93" s="1477">
        <v>15250</v>
      </c>
      <c r="CC93" s="1477">
        <v>15250</v>
      </c>
      <c r="CD93" s="1477"/>
      <c r="CE93" s="1477">
        <v>15250</v>
      </c>
      <c r="CF93" s="1477">
        <v>15250</v>
      </c>
      <c r="CG93" s="1477">
        <v>15250</v>
      </c>
      <c r="CH93" s="1477">
        <v>15250</v>
      </c>
      <c r="CI93" s="1477"/>
      <c r="CJ93" s="1477">
        <v>15250</v>
      </c>
      <c r="CK93" s="1477">
        <v>15250</v>
      </c>
      <c r="CL93" s="1477">
        <v>15250</v>
      </c>
      <c r="CM93" s="1477">
        <v>15250</v>
      </c>
      <c r="CN93" s="1477">
        <v>15250</v>
      </c>
      <c r="CO93" s="1477">
        <v>15250</v>
      </c>
      <c r="CP93" s="1477">
        <v>15250</v>
      </c>
      <c r="CQ93" s="1477">
        <v>15250</v>
      </c>
    </row>
    <row r="94" spans="1:101" s="1407" customFormat="1" x14ac:dyDescent="0.25">
      <c r="A94" s="1912" t="s">
        <v>1405</v>
      </c>
      <c r="B94" s="1912"/>
      <c r="C94" s="1394"/>
      <c r="D94" s="1395"/>
      <c r="E94" s="1394"/>
      <c r="F94" s="1394"/>
      <c r="G94" s="1394"/>
      <c r="H94" s="1532"/>
      <c r="I94" s="1532"/>
      <c r="J94" s="1532"/>
      <c r="K94" s="1532"/>
      <c r="L94" s="1532"/>
      <c r="M94" s="1532"/>
      <c r="N94" s="1532"/>
      <c r="O94" s="1532"/>
      <c r="P94" s="1532"/>
      <c r="Q94" s="1532"/>
      <c r="R94" s="1532"/>
      <c r="S94" s="1532"/>
      <c r="T94" s="1532"/>
      <c r="U94" s="1532"/>
      <c r="V94" s="1532"/>
      <c r="W94" s="1532"/>
      <c r="X94" s="1532"/>
      <c r="Y94" s="1532"/>
      <c r="Z94" s="1532"/>
      <c r="AA94" s="1532"/>
      <c r="AB94" s="1532"/>
      <c r="AC94" s="1532"/>
      <c r="AD94" s="1532"/>
      <c r="AE94" s="1532"/>
      <c r="AF94" s="1532"/>
      <c r="AG94" s="1532"/>
      <c r="AH94" s="1532"/>
      <c r="AI94" s="1532"/>
      <c r="AJ94" s="1532"/>
      <c r="AK94" s="1532"/>
      <c r="AL94" s="1532"/>
      <c r="AM94" s="1532"/>
      <c r="AN94" s="1532"/>
      <c r="AO94" s="1532"/>
      <c r="AP94" s="1532"/>
      <c r="AQ94" s="1532"/>
      <c r="AR94" s="1532"/>
      <c r="AS94" s="1532"/>
      <c r="AT94" s="1532"/>
      <c r="AU94" s="1532"/>
      <c r="AV94" s="1532"/>
      <c r="AW94" s="1532"/>
      <c r="AX94" s="1532"/>
      <c r="AY94" s="1532"/>
      <c r="AZ94" s="1532"/>
      <c r="BA94" s="1532"/>
      <c r="BB94" s="1532"/>
      <c r="BC94" s="1532"/>
      <c r="BD94" s="1532"/>
      <c r="BE94" s="1532"/>
      <c r="BF94" s="1532"/>
      <c r="BG94" s="1532"/>
      <c r="BH94" s="1532"/>
      <c r="BI94" s="1532"/>
      <c r="BJ94" s="1532"/>
      <c r="BK94" s="1532"/>
      <c r="BL94" s="1532"/>
      <c r="BM94" s="1532"/>
      <c r="BN94" s="1532"/>
      <c r="BO94" s="1532"/>
      <c r="BP94" s="1532"/>
      <c r="BQ94" s="1532"/>
      <c r="BR94" s="1532"/>
      <c r="BS94" s="1533"/>
      <c r="BT94" s="1533"/>
      <c r="BU94" s="1532"/>
      <c r="BV94" s="1532"/>
      <c r="BW94" s="1532"/>
      <c r="BX94" s="1532"/>
      <c r="BY94" s="1532"/>
      <c r="BZ94" s="1532"/>
      <c r="CA94" s="1532"/>
      <c r="CB94" s="1532"/>
      <c r="CC94" s="1532"/>
      <c r="CD94" s="1532"/>
      <c r="CE94" s="1532"/>
      <c r="CF94" s="1532"/>
      <c r="CG94" s="1532"/>
      <c r="CH94" s="1532"/>
      <c r="CI94" s="1532"/>
      <c r="CJ94" s="1532"/>
      <c r="CK94" s="1532"/>
      <c r="CL94" s="1532"/>
      <c r="CM94" s="1532"/>
      <c r="CN94" s="1532"/>
      <c r="CO94" s="1532"/>
      <c r="CP94" s="1532"/>
      <c r="CQ94" s="1532"/>
    </row>
    <row r="95" spans="1:101" s="1407" customFormat="1" x14ac:dyDescent="0.25">
      <c r="A95" s="1912"/>
      <c r="B95" s="1912"/>
      <c r="C95" s="1394"/>
      <c r="D95" s="1395"/>
      <c r="E95" s="1394"/>
      <c r="F95" s="1394" t="s">
        <v>6</v>
      </c>
      <c r="G95" s="1394" t="s">
        <v>6</v>
      </c>
      <c r="H95" s="1532" t="s">
        <v>6</v>
      </c>
      <c r="I95" s="1532" t="s">
        <v>6</v>
      </c>
      <c r="J95" s="1532"/>
      <c r="K95" s="1532" t="s">
        <v>6</v>
      </c>
      <c r="L95" s="1532"/>
      <c r="M95" s="1532"/>
      <c r="N95" s="1532"/>
      <c r="O95" s="1532"/>
      <c r="P95" s="1532"/>
      <c r="Q95" s="1532" t="s">
        <v>6</v>
      </c>
      <c r="R95" s="1532"/>
      <c r="S95" s="1532"/>
      <c r="T95" s="1532"/>
      <c r="U95" s="1532"/>
      <c r="V95" s="1532"/>
      <c r="W95" s="1532"/>
      <c r="X95" s="1532"/>
      <c r="Y95" s="1532"/>
      <c r="Z95" s="1532"/>
      <c r="AA95" s="1532"/>
      <c r="AB95" s="1532"/>
      <c r="AC95" s="1532"/>
      <c r="AD95" s="1532"/>
      <c r="AE95" s="1532"/>
      <c r="AF95" s="1532"/>
      <c r="AG95" s="1532"/>
      <c r="AH95" s="1532"/>
      <c r="AI95" s="1532"/>
      <c r="AJ95" s="1532"/>
      <c r="AK95" s="1532"/>
      <c r="AL95" s="1532"/>
      <c r="AM95" s="1532"/>
      <c r="AN95" s="1532"/>
      <c r="AO95" s="1532"/>
      <c r="AP95" s="1532"/>
      <c r="AQ95" s="1532"/>
      <c r="AR95" s="1532"/>
      <c r="AS95" s="1532"/>
      <c r="AT95" s="1532"/>
      <c r="AU95" s="1532"/>
      <c r="AV95" s="1532"/>
      <c r="AW95" s="1532"/>
      <c r="AX95" s="1532"/>
      <c r="AY95" s="1532"/>
      <c r="AZ95" s="1532"/>
      <c r="BA95" s="1532"/>
      <c r="BB95" s="1532"/>
      <c r="BC95" s="1532"/>
      <c r="BD95" s="1532"/>
      <c r="BE95" s="1532"/>
      <c r="BF95" s="1532"/>
      <c r="BG95" s="1532"/>
      <c r="BH95" s="1532"/>
      <c r="BI95" s="1532"/>
      <c r="BJ95" s="1532"/>
      <c r="BK95" s="1532"/>
      <c r="BL95" s="1532"/>
      <c r="BM95" s="1532"/>
      <c r="BN95" s="1532"/>
      <c r="BO95" s="1532"/>
      <c r="BP95" s="1532"/>
      <c r="BQ95" s="1532"/>
      <c r="BR95" s="1532"/>
      <c r="BS95" s="1533"/>
      <c r="BT95" s="1533"/>
      <c r="BU95" s="1532"/>
      <c r="BV95" s="1532"/>
      <c r="BW95" s="1532"/>
      <c r="BX95" s="1532"/>
      <c r="BY95" s="1532"/>
      <c r="BZ95" s="1532"/>
      <c r="CA95" s="1532"/>
      <c r="CB95" s="1532"/>
      <c r="CC95" s="1532"/>
      <c r="CD95" s="1532"/>
      <c r="CE95" s="1532"/>
      <c r="CF95" s="1532"/>
      <c r="CG95" s="1532"/>
      <c r="CH95" s="1532"/>
      <c r="CI95" s="1532"/>
      <c r="CJ95" s="1532"/>
      <c r="CK95" s="1532"/>
      <c r="CL95" s="1532"/>
      <c r="CM95" s="1532"/>
      <c r="CN95" s="1532"/>
      <c r="CO95" s="1532"/>
      <c r="CP95" s="1532" t="s">
        <v>6</v>
      </c>
      <c r="CQ95" s="1532"/>
    </row>
    <row r="96" spans="1:101" s="1407" customFormat="1" ht="26.4" x14ac:dyDescent="0.25">
      <c r="B96" s="1386" t="s">
        <v>1406</v>
      </c>
      <c r="C96" s="1386" t="s">
        <v>1405</v>
      </c>
      <c r="D96" s="1387" t="s">
        <v>1404</v>
      </c>
      <c r="E96" s="1386">
        <v>44000</v>
      </c>
      <c r="F96" s="1386" t="s">
        <v>220</v>
      </c>
      <c r="G96" s="1386" t="s">
        <v>1393</v>
      </c>
      <c r="H96" s="1477">
        <v>44000</v>
      </c>
      <c r="I96" s="1477">
        <v>44000</v>
      </c>
      <c r="J96" s="1477">
        <v>44000</v>
      </c>
      <c r="K96" s="1477">
        <v>44000</v>
      </c>
      <c r="L96" s="1477">
        <v>44000</v>
      </c>
      <c r="M96" s="1477">
        <v>44000</v>
      </c>
      <c r="N96" s="1477">
        <v>44000</v>
      </c>
      <c r="O96" s="1477">
        <v>44000</v>
      </c>
      <c r="P96" s="1477">
        <v>44000</v>
      </c>
      <c r="Q96" s="1477">
        <v>44000</v>
      </c>
      <c r="R96" s="1477">
        <v>44000</v>
      </c>
      <c r="S96" s="1477">
        <v>44000</v>
      </c>
      <c r="T96" s="1477">
        <v>44000</v>
      </c>
      <c r="U96" s="1477">
        <v>44000</v>
      </c>
      <c r="V96" s="1477">
        <v>44000</v>
      </c>
      <c r="W96" s="1477">
        <v>44000</v>
      </c>
      <c r="X96" s="1477">
        <v>44000</v>
      </c>
      <c r="Y96" s="1477">
        <v>44000</v>
      </c>
      <c r="Z96" s="1477">
        <v>44000</v>
      </c>
      <c r="AA96" s="1477">
        <v>44000</v>
      </c>
      <c r="AB96" s="1477">
        <v>44000</v>
      </c>
      <c r="AC96" s="1477">
        <v>44000</v>
      </c>
      <c r="AD96" s="1477">
        <v>44000</v>
      </c>
      <c r="AE96" s="1477">
        <v>44000</v>
      </c>
      <c r="AF96" s="1477">
        <v>44000</v>
      </c>
      <c r="AG96" s="1477">
        <v>44000</v>
      </c>
      <c r="AH96" s="1477">
        <v>44000</v>
      </c>
      <c r="AI96" s="1477">
        <v>44000</v>
      </c>
      <c r="AJ96" s="1477">
        <v>44000</v>
      </c>
      <c r="AK96" s="1477">
        <v>44000</v>
      </c>
      <c r="AL96" s="1477">
        <v>44000</v>
      </c>
      <c r="AM96" s="1477">
        <v>44000</v>
      </c>
      <c r="AN96" s="1477">
        <v>44000</v>
      </c>
      <c r="AO96" s="1477">
        <v>44000</v>
      </c>
      <c r="AP96" s="1477">
        <v>44000</v>
      </c>
      <c r="AQ96" s="1477">
        <v>44000</v>
      </c>
      <c r="AR96" s="1477">
        <v>44000</v>
      </c>
      <c r="AS96" s="1477">
        <v>44000</v>
      </c>
      <c r="AT96" s="1477">
        <v>44000</v>
      </c>
      <c r="AU96" s="1477">
        <v>44000</v>
      </c>
      <c r="AV96" s="1477">
        <v>44000</v>
      </c>
      <c r="AW96" s="1477">
        <v>44000</v>
      </c>
      <c r="AX96" s="1477">
        <v>44000</v>
      </c>
      <c r="AY96" s="1477">
        <v>44000</v>
      </c>
      <c r="AZ96" s="1477">
        <v>44000</v>
      </c>
      <c r="BA96" s="1477">
        <v>44000</v>
      </c>
      <c r="BB96" s="1477">
        <v>44000</v>
      </c>
      <c r="BC96" s="1477">
        <v>44000</v>
      </c>
      <c r="BD96" s="1477">
        <v>44000</v>
      </c>
      <c r="BE96" s="1477">
        <v>44000</v>
      </c>
      <c r="BF96" s="1477">
        <v>44000</v>
      </c>
      <c r="BG96" s="1477">
        <v>44000</v>
      </c>
      <c r="BH96" s="1477">
        <v>44000</v>
      </c>
      <c r="BI96" s="1477">
        <v>44000</v>
      </c>
      <c r="BJ96" s="1477">
        <v>44000</v>
      </c>
      <c r="BK96" s="1477">
        <v>44000</v>
      </c>
      <c r="BL96" s="1477">
        <v>44000</v>
      </c>
      <c r="BM96" s="1477">
        <v>44000</v>
      </c>
      <c r="BN96" s="1477">
        <v>44000</v>
      </c>
      <c r="BO96" s="1477">
        <v>44000</v>
      </c>
      <c r="BP96" s="1477">
        <v>44000</v>
      </c>
      <c r="BQ96" s="1477">
        <v>44000</v>
      </c>
      <c r="BR96" s="1477">
        <v>44000</v>
      </c>
      <c r="BS96" s="1478">
        <v>44000</v>
      </c>
      <c r="BT96" s="1478">
        <v>44000</v>
      </c>
      <c r="BU96" s="1477">
        <v>44000</v>
      </c>
      <c r="BV96" s="1477">
        <v>44000</v>
      </c>
      <c r="BW96" s="1477">
        <v>44000</v>
      </c>
      <c r="BX96" s="1477">
        <v>44000</v>
      </c>
      <c r="BY96" s="1477">
        <v>44000</v>
      </c>
      <c r="BZ96" s="1477">
        <v>44000</v>
      </c>
      <c r="CA96" s="1477">
        <v>44000</v>
      </c>
      <c r="CB96" s="1477">
        <v>44000</v>
      </c>
      <c r="CC96" s="1477">
        <v>44000</v>
      </c>
      <c r="CD96" s="1477">
        <v>44000</v>
      </c>
      <c r="CE96" s="1477">
        <v>44000</v>
      </c>
      <c r="CF96" s="1477">
        <v>44000</v>
      </c>
      <c r="CG96" s="1477">
        <v>44000</v>
      </c>
      <c r="CH96" s="1477">
        <v>44000</v>
      </c>
      <c r="CI96" s="1477"/>
      <c r="CJ96" s="1477">
        <v>44000</v>
      </c>
      <c r="CK96" s="1477">
        <v>44000</v>
      </c>
      <c r="CL96" s="1477">
        <v>44000</v>
      </c>
      <c r="CM96" s="1477">
        <v>44000</v>
      </c>
      <c r="CN96" s="1477">
        <v>44000</v>
      </c>
      <c r="CO96" s="1477">
        <v>44000</v>
      </c>
      <c r="CP96" s="1477">
        <v>44000</v>
      </c>
      <c r="CQ96" s="1477">
        <v>44000</v>
      </c>
    </row>
    <row r="97" spans="1:96" s="1407" customFormat="1" ht="26.4" x14ac:dyDescent="0.25">
      <c r="B97" s="1386" t="s">
        <v>1407</v>
      </c>
      <c r="C97" s="1386" t="s">
        <v>6</v>
      </c>
      <c r="D97" s="1387" t="s">
        <v>1404</v>
      </c>
      <c r="E97" s="1386">
        <v>42000</v>
      </c>
      <c r="F97" s="1386" t="s">
        <v>220</v>
      </c>
      <c r="G97" s="1386" t="s">
        <v>1393</v>
      </c>
      <c r="H97" s="1477">
        <v>42000</v>
      </c>
      <c r="I97" s="1477">
        <v>42000</v>
      </c>
      <c r="J97" s="1477">
        <v>42000</v>
      </c>
      <c r="K97" s="1477">
        <v>42000</v>
      </c>
      <c r="L97" s="1477">
        <v>42000</v>
      </c>
      <c r="M97" s="1477">
        <v>42000</v>
      </c>
      <c r="N97" s="1477">
        <v>42000</v>
      </c>
      <c r="O97" s="1477">
        <v>42000</v>
      </c>
      <c r="P97" s="1477">
        <v>42000</v>
      </c>
      <c r="Q97" s="1477">
        <v>42000</v>
      </c>
      <c r="R97" s="1477">
        <v>42000</v>
      </c>
      <c r="S97" s="1477">
        <v>42000</v>
      </c>
      <c r="T97" s="1477">
        <v>42000</v>
      </c>
      <c r="U97" s="1477">
        <v>42000</v>
      </c>
      <c r="V97" s="1477">
        <v>42000</v>
      </c>
      <c r="W97" s="1477">
        <v>42000</v>
      </c>
      <c r="X97" s="1477">
        <v>42000</v>
      </c>
      <c r="Y97" s="1477">
        <v>42000</v>
      </c>
      <c r="Z97" s="1477">
        <v>42000</v>
      </c>
      <c r="AA97" s="1477">
        <v>42000</v>
      </c>
      <c r="AB97" s="1477">
        <v>42000</v>
      </c>
      <c r="AC97" s="1477">
        <v>42000</v>
      </c>
      <c r="AD97" s="1477">
        <v>42000</v>
      </c>
      <c r="AE97" s="1477">
        <v>42000</v>
      </c>
      <c r="AF97" s="1477">
        <v>42000</v>
      </c>
      <c r="AG97" s="1477">
        <v>42000</v>
      </c>
      <c r="AH97" s="1477">
        <v>42000</v>
      </c>
      <c r="AI97" s="1477">
        <v>42000</v>
      </c>
      <c r="AJ97" s="1477">
        <v>42000</v>
      </c>
      <c r="AK97" s="1477">
        <v>42000</v>
      </c>
      <c r="AL97" s="1477">
        <v>42000</v>
      </c>
      <c r="AM97" s="1477">
        <v>42000</v>
      </c>
      <c r="AN97" s="1477">
        <v>42000</v>
      </c>
      <c r="AO97" s="1477">
        <v>42000</v>
      </c>
      <c r="AP97" s="1477">
        <v>42000</v>
      </c>
      <c r="AQ97" s="1477">
        <v>42000</v>
      </c>
      <c r="AR97" s="1477">
        <v>42000</v>
      </c>
      <c r="AS97" s="1477">
        <v>42000</v>
      </c>
      <c r="AT97" s="1477">
        <v>42000</v>
      </c>
      <c r="AU97" s="1477">
        <v>42000</v>
      </c>
      <c r="AV97" s="1477">
        <v>42000</v>
      </c>
      <c r="AW97" s="1477">
        <v>42000</v>
      </c>
      <c r="AX97" s="1477">
        <v>42000</v>
      </c>
      <c r="AY97" s="1477">
        <v>42000</v>
      </c>
      <c r="AZ97" s="1477">
        <v>42000</v>
      </c>
      <c r="BA97" s="1477">
        <v>42000</v>
      </c>
      <c r="BB97" s="1477">
        <v>42000</v>
      </c>
      <c r="BC97" s="1477">
        <v>42000</v>
      </c>
      <c r="BD97" s="1477">
        <v>42000</v>
      </c>
      <c r="BE97" s="1477">
        <v>42000</v>
      </c>
      <c r="BF97" s="1477">
        <v>42000</v>
      </c>
      <c r="BG97" s="1477">
        <v>42000</v>
      </c>
      <c r="BH97" s="1477">
        <v>42000</v>
      </c>
      <c r="BI97" s="1477">
        <v>42000</v>
      </c>
      <c r="BJ97" s="1477">
        <v>42000</v>
      </c>
      <c r="BK97" s="1477">
        <v>42000</v>
      </c>
      <c r="BL97" s="1477">
        <v>42000</v>
      </c>
      <c r="BM97" s="1477">
        <v>42000</v>
      </c>
      <c r="BN97" s="1477">
        <v>42000</v>
      </c>
      <c r="BO97" s="1477">
        <v>42000</v>
      </c>
      <c r="BP97" s="1477">
        <v>42000</v>
      </c>
      <c r="BQ97" s="1477">
        <v>42000</v>
      </c>
      <c r="BR97" s="1477">
        <v>42000</v>
      </c>
      <c r="BS97" s="1478">
        <v>42000</v>
      </c>
      <c r="BT97" s="1478">
        <v>42000</v>
      </c>
      <c r="BU97" s="1477">
        <v>42000</v>
      </c>
      <c r="BV97" s="1477">
        <v>42000</v>
      </c>
      <c r="BW97" s="1477">
        <v>42000</v>
      </c>
      <c r="BX97" s="1477">
        <v>42000</v>
      </c>
      <c r="BY97" s="1477">
        <v>42000</v>
      </c>
      <c r="BZ97" s="1477">
        <v>42000</v>
      </c>
      <c r="CA97" s="1477">
        <v>42000</v>
      </c>
      <c r="CB97" s="1477">
        <v>42000</v>
      </c>
      <c r="CC97" s="1477">
        <v>42000</v>
      </c>
      <c r="CD97" s="1477">
        <v>42000</v>
      </c>
      <c r="CE97" s="1477">
        <v>42000</v>
      </c>
      <c r="CF97" s="1477">
        <v>42000</v>
      </c>
      <c r="CG97" s="1477">
        <v>42000</v>
      </c>
      <c r="CH97" s="1477">
        <v>42000</v>
      </c>
      <c r="CI97" s="1477"/>
      <c r="CJ97" s="1477">
        <v>42000</v>
      </c>
      <c r="CK97" s="1477">
        <v>42000</v>
      </c>
      <c r="CL97" s="1477">
        <v>42000</v>
      </c>
      <c r="CM97" s="1477">
        <v>42000</v>
      </c>
      <c r="CN97" s="1477">
        <v>42000</v>
      </c>
      <c r="CO97" s="1477">
        <v>42000</v>
      </c>
      <c r="CP97" s="1477">
        <v>42000</v>
      </c>
      <c r="CQ97" s="1477">
        <v>42000</v>
      </c>
    </row>
    <row r="98" spans="1:96" s="1407" customFormat="1" ht="26.4" x14ac:dyDescent="0.25">
      <c r="B98" s="1386" t="s">
        <v>737</v>
      </c>
      <c r="C98" s="1386" t="s">
        <v>302</v>
      </c>
      <c r="D98" s="1387" t="s">
        <v>1408</v>
      </c>
      <c r="E98" s="1386">
        <v>1463</v>
      </c>
      <c r="F98" s="1386" t="s">
        <v>220</v>
      </c>
      <c r="G98" s="1386" t="s">
        <v>1393</v>
      </c>
      <c r="H98" s="1477">
        <v>1463</v>
      </c>
      <c r="I98" s="1477">
        <v>1463</v>
      </c>
      <c r="J98" s="1477">
        <v>1463</v>
      </c>
      <c r="K98" s="1477">
        <v>1463</v>
      </c>
      <c r="L98" s="1477">
        <v>1463</v>
      </c>
      <c r="M98" s="1477">
        <v>1463</v>
      </c>
      <c r="N98" s="1477">
        <v>1463</v>
      </c>
      <c r="O98" s="1477">
        <v>1463</v>
      </c>
      <c r="P98" s="1477">
        <v>1463</v>
      </c>
      <c r="Q98" s="1477">
        <v>1463</v>
      </c>
      <c r="R98" s="1477">
        <v>1463</v>
      </c>
      <c r="S98" s="1477">
        <v>1463</v>
      </c>
      <c r="T98" s="1477">
        <v>1463</v>
      </c>
      <c r="U98" s="1477">
        <v>1463</v>
      </c>
      <c r="V98" s="1477">
        <v>1463</v>
      </c>
      <c r="W98" s="1477">
        <v>1463</v>
      </c>
      <c r="X98" s="1477">
        <v>1463</v>
      </c>
      <c r="Y98" s="1477">
        <v>1463</v>
      </c>
      <c r="Z98" s="1477">
        <v>1463</v>
      </c>
      <c r="AA98" s="1477">
        <v>1463</v>
      </c>
      <c r="AB98" s="1477">
        <v>1463</v>
      </c>
      <c r="AC98" s="1477">
        <v>1463</v>
      </c>
      <c r="AD98" s="1477">
        <v>1463</v>
      </c>
      <c r="AE98" s="1477">
        <v>1463</v>
      </c>
      <c r="AF98" s="1477">
        <v>1463</v>
      </c>
      <c r="AG98" s="1477">
        <v>1463</v>
      </c>
      <c r="AH98" s="1477">
        <v>1463</v>
      </c>
      <c r="AI98" s="1477">
        <v>1463</v>
      </c>
      <c r="AJ98" s="1477">
        <v>1463</v>
      </c>
      <c r="AK98" s="1477">
        <v>1463</v>
      </c>
      <c r="AL98" s="1477">
        <v>1463</v>
      </c>
      <c r="AM98" s="1477">
        <v>1463</v>
      </c>
      <c r="AN98" s="1477">
        <v>1463</v>
      </c>
      <c r="AO98" s="1477">
        <v>1463</v>
      </c>
      <c r="AP98" s="1477">
        <v>1463</v>
      </c>
      <c r="AQ98" s="1477">
        <v>1463</v>
      </c>
      <c r="AR98" s="1477">
        <v>1463</v>
      </c>
      <c r="AS98" s="1477">
        <v>1463</v>
      </c>
      <c r="AT98" s="1477">
        <v>1463</v>
      </c>
      <c r="AU98" s="1477">
        <v>1463</v>
      </c>
      <c r="AV98" s="1477">
        <v>1463</v>
      </c>
      <c r="AW98" s="1477">
        <v>1463</v>
      </c>
      <c r="AX98" s="1477">
        <v>1463</v>
      </c>
      <c r="AY98" s="1477">
        <v>1463</v>
      </c>
      <c r="AZ98" s="1477">
        <v>1463</v>
      </c>
      <c r="BA98" s="1477">
        <v>1463</v>
      </c>
      <c r="BB98" s="1477">
        <v>1463</v>
      </c>
      <c r="BC98" s="1477">
        <v>1463</v>
      </c>
      <c r="BD98" s="1477">
        <v>1463</v>
      </c>
      <c r="BE98" s="1477">
        <v>1463</v>
      </c>
      <c r="BF98" s="1477">
        <v>1463</v>
      </c>
      <c r="BG98" s="1477">
        <v>1463</v>
      </c>
      <c r="BH98" s="1477">
        <v>1463</v>
      </c>
      <c r="BI98" s="1477">
        <v>1463</v>
      </c>
      <c r="BJ98" s="1477">
        <v>1463</v>
      </c>
      <c r="BK98" s="1477">
        <v>1463</v>
      </c>
      <c r="BL98" s="1477">
        <v>1463</v>
      </c>
      <c r="BM98" s="1477">
        <v>1463</v>
      </c>
      <c r="BN98" s="1477">
        <v>1463</v>
      </c>
      <c r="BO98" s="1477">
        <v>1463</v>
      </c>
      <c r="BP98" s="1477">
        <v>1463</v>
      </c>
      <c r="BQ98" s="1477">
        <v>1463</v>
      </c>
      <c r="BR98" s="1477">
        <v>1463</v>
      </c>
      <c r="BS98" s="1478">
        <v>1463</v>
      </c>
      <c r="BT98" s="1478">
        <v>1463</v>
      </c>
      <c r="BU98" s="1477">
        <v>1463</v>
      </c>
      <c r="BV98" s="1477">
        <v>1463</v>
      </c>
      <c r="BW98" s="1477">
        <v>1463</v>
      </c>
      <c r="BX98" s="1477">
        <v>1463</v>
      </c>
      <c r="BY98" s="1477">
        <v>1463</v>
      </c>
      <c r="BZ98" s="1477">
        <v>1463</v>
      </c>
      <c r="CA98" s="1477">
        <v>1463</v>
      </c>
      <c r="CB98" s="1477">
        <v>1463</v>
      </c>
      <c r="CC98" s="1477">
        <v>1463</v>
      </c>
      <c r="CD98" s="1477">
        <v>1463</v>
      </c>
      <c r="CE98" s="1477">
        <v>1463</v>
      </c>
      <c r="CF98" s="1477">
        <v>1463</v>
      </c>
      <c r="CG98" s="1477">
        <v>1463</v>
      </c>
      <c r="CH98" s="1477">
        <v>1463</v>
      </c>
      <c r="CI98" s="1477"/>
      <c r="CJ98" s="1477">
        <v>1463</v>
      </c>
      <c r="CK98" s="1477">
        <v>1463</v>
      </c>
      <c r="CL98" s="1477">
        <v>1463</v>
      </c>
      <c r="CM98" s="1477">
        <v>1463</v>
      </c>
      <c r="CN98" s="1477">
        <v>1463</v>
      </c>
      <c r="CO98" s="1477">
        <v>1463</v>
      </c>
      <c r="CP98" s="1477">
        <v>1463</v>
      </c>
      <c r="CQ98" s="1477">
        <v>1463</v>
      </c>
    </row>
    <row r="99" spans="1:96" s="1407" customFormat="1" ht="39.6" x14ac:dyDescent="0.25">
      <c r="B99" s="1386" t="s">
        <v>300</v>
      </c>
      <c r="C99" s="1386" t="s">
        <v>300</v>
      </c>
      <c r="D99" s="1387" t="s">
        <v>1409</v>
      </c>
      <c r="E99" s="1386">
        <v>1250</v>
      </c>
      <c r="F99" s="1386" t="s">
        <v>220</v>
      </c>
      <c r="G99" s="1386" t="s">
        <v>1393</v>
      </c>
      <c r="H99" s="1477">
        <v>1250</v>
      </c>
      <c r="I99" s="1477">
        <v>1250</v>
      </c>
      <c r="J99" s="1477">
        <v>1250</v>
      </c>
      <c r="K99" s="1477">
        <v>1250</v>
      </c>
      <c r="L99" s="1477">
        <v>1250</v>
      </c>
      <c r="M99" s="1477">
        <v>1250</v>
      </c>
      <c r="N99" s="1477">
        <v>1250</v>
      </c>
      <c r="O99" s="1477">
        <v>1250</v>
      </c>
      <c r="P99" s="1477">
        <v>1250</v>
      </c>
      <c r="Q99" s="1477">
        <v>1250</v>
      </c>
      <c r="R99" s="1477">
        <v>1250</v>
      </c>
      <c r="S99" s="1477">
        <v>1250</v>
      </c>
      <c r="T99" s="1477">
        <v>1250</v>
      </c>
      <c r="U99" s="1477">
        <v>1250</v>
      </c>
      <c r="V99" s="1477">
        <v>1250</v>
      </c>
      <c r="W99" s="1477">
        <v>1250</v>
      </c>
      <c r="X99" s="1477">
        <v>1250</v>
      </c>
      <c r="Y99" s="1477">
        <v>1250</v>
      </c>
      <c r="Z99" s="1477">
        <v>1250</v>
      </c>
      <c r="AA99" s="1477">
        <v>1250</v>
      </c>
      <c r="AB99" s="1477">
        <v>1250</v>
      </c>
      <c r="AC99" s="1477">
        <v>1250</v>
      </c>
      <c r="AD99" s="1477">
        <v>1250</v>
      </c>
      <c r="AE99" s="1477">
        <v>1250</v>
      </c>
      <c r="AF99" s="1477">
        <v>1250</v>
      </c>
      <c r="AG99" s="1477">
        <v>1250</v>
      </c>
      <c r="AH99" s="1477">
        <v>1250</v>
      </c>
      <c r="AI99" s="1477">
        <v>1250</v>
      </c>
      <c r="AJ99" s="1477">
        <v>1250</v>
      </c>
      <c r="AK99" s="1477">
        <v>1250</v>
      </c>
      <c r="AL99" s="1477">
        <v>1250</v>
      </c>
      <c r="AM99" s="1477">
        <v>1250</v>
      </c>
      <c r="AN99" s="1477">
        <v>1250</v>
      </c>
      <c r="AO99" s="1477">
        <v>1250</v>
      </c>
      <c r="AP99" s="1477">
        <v>1250</v>
      </c>
      <c r="AQ99" s="1477">
        <v>1250</v>
      </c>
      <c r="AR99" s="1477">
        <v>1250</v>
      </c>
      <c r="AS99" s="1477">
        <v>1250</v>
      </c>
      <c r="AT99" s="1477">
        <v>1250</v>
      </c>
      <c r="AU99" s="1477">
        <v>1250</v>
      </c>
      <c r="AV99" s="1477">
        <v>1250</v>
      </c>
      <c r="AW99" s="1477">
        <v>1250</v>
      </c>
      <c r="AX99" s="1477">
        <v>1250</v>
      </c>
      <c r="AY99" s="1477">
        <v>1250</v>
      </c>
      <c r="AZ99" s="1477">
        <v>1250</v>
      </c>
      <c r="BA99" s="1477">
        <v>1250</v>
      </c>
      <c r="BB99" s="1477">
        <v>1250</v>
      </c>
      <c r="BC99" s="1477">
        <v>1250</v>
      </c>
      <c r="BD99" s="1477">
        <v>1250</v>
      </c>
      <c r="BE99" s="1477">
        <v>1250</v>
      </c>
      <c r="BF99" s="1477">
        <v>1250</v>
      </c>
      <c r="BG99" s="1477">
        <v>1250</v>
      </c>
      <c r="BH99" s="1477">
        <v>1250</v>
      </c>
      <c r="BI99" s="1477">
        <v>1250</v>
      </c>
      <c r="BJ99" s="1477">
        <v>1250</v>
      </c>
      <c r="BK99" s="1477">
        <v>1250</v>
      </c>
      <c r="BL99" s="1477">
        <v>1250</v>
      </c>
      <c r="BM99" s="1477">
        <v>1250</v>
      </c>
      <c r="BN99" s="1477">
        <v>1250</v>
      </c>
      <c r="BO99" s="1477">
        <v>1250</v>
      </c>
      <c r="BP99" s="1477">
        <v>1250</v>
      </c>
      <c r="BQ99" s="1477">
        <v>1250</v>
      </c>
      <c r="BR99" s="1477">
        <v>1250</v>
      </c>
      <c r="BS99" s="1478">
        <v>1250</v>
      </c>
      <c r="BT99" s="1478">
        <v>1250</v>
      </c>
      <c r="BU99" s="1477">
        <v>1250</v>
      </c>
      <c r="BV99" s="1477">
        <v>1250</v>
      </c>
      <c r="BW99" s="1477">
        <v>1250</v>
      </c>
      <c r="BX99" s="1477">
        <v>1250</v>
      </c>
      <c r="BY99" s="1477">
        <v>1250</v>
      </c>
      <c r="BZ99" s="1477">
        <v>1250</v>
      </c>
      <c r="CA99" s="1477">
        <v>1250</v>
      </c>
      <c r="CB99" s="1477">
        <v>1250</v>
      </c>
      <c r="CC99" s="1477">
        <v>1250</v>
      </c>
      <c r="CD99" s="1477">
        <v>1250</v>
      </c>
      <c r="CE99" s="1477">
        <v>1250</v>
      </c>
      <c r="CF99" s="1477">
        <v>1250</v>
      </c>
      <c r="CG99" s="1477">
        <v>1250</v>
      </c>
      <c r="CH99" s="1477">
        <v>1250</v>
      </c>
      <c r="CI99" s="1477"/>
      <c r="CJ99" s="1477">
        <v>1250</v>
      </c>
      <c r="CK99" s="1477">
        <v>1250</v>
      </c>
      <c r="CL99" s="1477">
        <v>1250</v>
      </c>
      <c r="CM99" s="1477">
        <v>1250</v>
      </c>
      <c r="CN99" s="1477">
        <v>1250</v>
      </c>
      <c r="CO99" s="1477">
        <v>1250</v>
      </c>
      <c r="CP99" s="1477">
        <v>1250</v>
      </c>
      <c r="CQ99" s="1477">
        <v>1250</v>
      </c>
    </row>
    <row r="100" spans="1:96" s="1356" customFormat="1" ht="26.4" x14ac:dyDescent="0.25">
      <c r="B100" s="1385" t="s">
        <v>1410</v>
      </c>
      <c r="C100" s="1385" t="s">
        <v>1411</v>
      </c>
      <c r="D100" s="1387" t="s">
        <v>1412</v>
      </c>
      <c r="E100" s="1401">
        <v>3500</v>
      </c>
      <c r="F100" s="1386" t="s">
        <v>220</v>
      </c>
      <c r="G100" s="1386" t="s">
        <v>1393</v>
      </c>
      <c r="H100" s="1545">
        <v>3500</v>
      </c>
      <c r="I100" s="1477">
        <v>3500</v>
      </c>
      <c r="J100" s="1477">
        <v>3500</v>
      </c>
      <c r="K100" s="1477">
        <v>3500</v>
      </c>
      <c r="L100" s="1477">
        <v>3500</v>
      </c>
      <c r="M100" s="1477">
        <v>3500</v>
      </c>
      <c r="N100" s="1477">
        <v>3500</v>
      </c>
      <c r="O100" s="1477">
        <v>3500</v>
      </c>
      <c r="P100" s="1477">
        <v>3500</v>
      </c>
      <c r="Q100" s="1477">
        <v>3500</v>
      </c>
      <c r="R100" s="1477">
        <v>3500</v>
      </c>
      <c r="S100" s="1477">
        <v>3500</v>
      </c>
      <c r="T100" s="1477">
        <v>3500</v>
      </c>
      <c r="U100" s="1477">
        <v>3500</v>
      </c>
      <c r="V100" s="1477">
        <v>3500</v>
      </c>
      <c r="W100" s="1477">
        <v>3500</v>
      </c>
      <c r="X100" s="1477">
        <v>3500</v>
      </c>
      <c r="Y100" s="1477">
        <v>3500</v>
      </c>
      <c r="Z100" s="1477">
        <v>3500</v>
      </c>
      <c r="AA100" s="1477">
        <v>3500</v>
      </c>
      <c r="AB100" s="1477">
        <v>3500</v>
      </c>
      <c r="AC100" s="1477">
        <v>3500</v>
      </c>
      <c r="AD100" s="1477">
        <v>3500</v>
      </c>
      <c r="AE100" s="1477">
        <v>3500</v>
      </c>
      <c r="AF100" s="1477">
        <v>3500</v>
      </c>
      <c r="AG100" s="1477">
        <v>3500</v>
      </c>
      <c r="AH100" s="1477">
        <v>3500</v>
      </c>
      <c r="AI100" s="1477">
        <v>3500</v>
      </c>
      <c r="AJ100" s="1477">
        <v>3500</v>
      </c>
      <c r="AK100" s="1477">
        <v>3500</v>
      </c>
      <c r="AL100" s="1477">
        <v>3500</v>
      </c>
      <c r="AM100" s="1477">
        <v>3500</v>
      </c>
      <c r="AN100" s="1477">
        <v>3500</v>
      </c>
      <c r="AO100" s="1477">
        <v>3500</v>
      </c>
      <c r="AP100" s="1477">
        <v>3500</v>
      </c>
      <c r="AQ100" s="1477">
        <v>3500</v>
      </c>
      <c r="AR100" s="1477">
        <v>3500</v>
      </c>
      <c r="AS100" s="1477">
        <v>3500</v>
      </c>
      <c r="AT100" s="1477">
        <v>3500</v>
      </c>
      <c r="AU100" s="1477">
        <v>3500</v>
      </c>
      <c r="AV100" s="1477">
        <v>3500</v>
      </c>
      <c r="AW100" s="1477">
        <v>3500</v>
      </c>
      <c r="AX100" s="1477">
        <v>3500</v>
      </c>
      <c r="AY100" s="1477">
        <v>3500</v>
      </c>
      <c r="AZ100" s="1477">
        <v>3500</v>
      </c>
      <c r="BA100" s="1477">
        <v>3500</v>
      </c>
      <c r="BB100" s="1477">
        <v>3500</v>
      </c>
      <c r="BC100" s="1477">
        <v>3500</v>
      </c>
      <c r="BD100" s="1477">
        <v>3500</v>
      </c>
      <c r="BE100" s="1477">
        <v>3500</v>
      </c>
      <c r="BF100" s="1477">
        <v>3500</v>
      </c>
      <c r="BG100" s="1477">
        <v>3500</v>
      </c>
      <c r="BH100" s="1477">
        <v>3500</v>
      </c>
      <c r="BI100" s="1477">
        <v>3500</v>
      </c>
      <c r="BJ100" s="1477">
        <v>3500</v>
      </c>
      <c r="BK100" s="1477">
        <v>3500</v>
      </c>
      <c r="BL100" s="1477">
        <v>3500</v>
      </c>
      <c r="BM100" s="1477">
        <v>3500</v>
      </c>
      <c r="BN100" s="1477">
        <v>3500</v>
      </c>
      <c r="BO100" s="1477">
        <v>3500</v>
      </c>
      <c r="BP100" s="1477">
        <v>3500</v>
      </c>
      <c r="BQ100" s="1477">
        <v>3500</v>
      </c>
      <c r="BR100" s="1477">
        <v>3500</v>
      </c>
      <c r="BS100" s="1478">
        <v>3500</v>
      </c>
      <c r="BT100" s="1478">
        <v>3500</v>
      </c>
      <c r="BU100" s="1477">
        <v>3500</v>
      </c>
      <c r="BV100" s="1477">
        <v>3500</v>
      </c>
      <c r="BW100" s="1477">
        <v>3500</v>
      </c>
      <c r="BX100" s="1477">
        <v>3500</v>
      </c>
      <c r="BY100" s="1477">
        <v>3500</v>
      </c>
      <c r="BZ100" s="1477">
        <v>3500</v>
      </c>
      <c r="CA100" s="1477">
        <v>3500</v>
      </c>
      <c r="CB100" s="1477">
        <v>3500</v>
      </c>
      <c r="CC100" s="1477">
        <v>3500</v>
      </c>
      <c r="CD100" s="1477">
        <v>3500</v>
      </c>
      <c r="CE100" s="1477">
        <v>3500</v>
      </c>
      <c r="CF100" s="1477">
        <v>3500</v>
      </c>
      <c r="CG100" s="1477">
        <v>3500</v>
      </c>
      <c r="CH100" s="1477">
        <v>3500</v>
      </c>
      <c r="CI100" s="1477"/>
      <c r="CJ100" s="1477">
        <v>3500</v>
      </c>
      <c r="CK100" s="1477">
        <v>3500</v>
      </c>
      <c r="CL100" s="1477">
        <v>3500</v>
      </c>
      <c r="CM100" s="1477">
        <v>3500</v>
      </c>
      <c r="CN100" s="1477">
        <v>3500</v>
      </c>
      <c r="CO100" s="1477">
        <v>3500</v>
      </c>
      <c r="CP100" s="1477">
        <v>3500</v>
      </c>
      <c r="CQ100" s="1477">
        <v>3500</v>
      </c>
    </row>
    <row r="101" spans="1:96" s="1404" customFormat="1" x14ac:dyDescent="0.25">
      <c r="A101" s="1911" t="s">
        <v>290</v>
      </c>
      <c r="B101" s="1911"/>
      <c r="C101" s="1394"/>
      <c r="D101" s="1395"/>
      <c r="E101" s="1394"/>
      <c r="F101" s="1394"/>
      <c r="G101" s="1394"/>
      <c r="H101" s="1532" t="s">
        <v>6</v>
      </c>
      <c r="I101" s="1532" t="s">
        <v>6</v>
      </c>
      <c r="J101" s="1532"/>
      <c r="K101" s="1532" t="s">
        <v>6</v>
      </c>
      <c r="L101" s="1532"/>
      <c r="M101" s="1532"/>
      <c r="N101" s="1532"/>
      <c r="O101" s="1532"/>
      <c r="P101" s="1532"/>
      <c r="Q101" s="1532" t="s">
        <v>6</v>
      </c>
      <c r="R101" s="1532"/>
      <c r="S101" s="1532"/>
      <c r="T101" s="1532"/>
      <c r="U101" s="1532"/>
      <c r="V101" s="1532"/>
      <c r="W101" s="1532"/>
      <c r="X101" s="1532"/>
      <c r="Y101" s="1532"/>
      <c r="Z101" s="1532"/>
      <c r="AA101" s="1532"/>
      <c r="AB101" s="1532"/>
      <c r="AC101" s="1532"/>
      <c r="AD101" s="1532"/>
      <c r="AE101" s="1532"/>
      <c r="AF101" s="1532"/>
      <c r="AG101" s="1532"/>
      <c r="AH101" s="1532"/>
      <c r="AI101" s="1532"/>
      <c r="AJ101" s="1532"/>
      <c r="AK101" s="1532"/>
      <c r="AL101" s="1532"/>
      <c r="AM101" s="1532"/>
      <c r="AN101" s="1532"/>
      <c r="AO101" s="1532"/>
      <c r="AP101" s="1532"/>
      <c r="AQ101" s="1532"/>
      <c r="AR101" s="1532"/>
      <c r="AS101" s="1532"/>
      <c r="AT101" s="1532"/>
      <c r="AU101" s="1532"/>
      <c r="AV101" s="1532"/>
      <c r="AW101" s="1532"/>
      <c r="AX101" s="1532"/>
      <c r="AY101" s="1532"/>
      <c r="AZ101" s="1532"/>
      <c r="BA101" s="1532"/>
      <c r="BB101" s="1532"/>
      <c r="BC101" s="1532"/>
      <c r="BD101" s="1532"/>
      <c r="BE101" s="1532"/>
      <c r="BF101" s="1532"/>
      <c r="BG101" s="1532"/>
      <c r="BH101" s="1532"/>
      <c r="BI101" s="1532"/>
      <c r="BJ101" s="1532"/>
      <c r="BK101" s="1532"/>
      <c r="BL101" s="1532"/>
      <c r="BM101" s="1532"/>
      <c r="BN101" s="1532"/>
      <c r="BO101" s="1532"/>
      <c r="BP101" s="1532"/>
      <c r="BQ101" s="1532"/>
      <c r="BR101" s="1532"/>
      <c r="BS101" s="1533"/>
      <c r="BT101" s="1533"/>
      <c r="BU101" s="1532"/>
      <c r="BV101" s="1532"/>
      <c r="BW101" s="1532"/>
      <c r="BX101" s="1532"/>
      <c r="BY101" s="1532"/>
      <c r="BZ101" s="1532"/>
      <c r="CA101" s="1532"/>
      <c r="CB101" s="1532"/>
      <c r="CC101" s="1532"/>
      <c r="CD101" s="1532"/>
      <c r="CE101" s="1532"/>
      <c r="CF101" s="1532"/>
      <c r="CG101" s="1532"/>
      <c r="CH101" s="1532"/>
      <c r="CI101" s="1532"/>
      <c r="CJ101" s="1532"/>
      <c r="CK101" s="1532"/>
      <c r="CL101" s="1532"/>
      <c r="CM101" s="1532"/>
      <c r="CN101" s="1532"/>
      <c r="CO101" s="1532"/>
      <c r="CP101" s="1532" t="s">
        <v>6</v>
      </c>
      <c r="CQ101" s="1532"/>
    </row>
    <row r="102" spans="1:96" s="1405" customFormat="1" x14ac:dyDescent="0.25">
      <c r="A102" s="1911"/>
      <c r="B102" s="1911"/>
      <c r="C102" s="1398"/>
      <c r="D102" s="1395"/>
      <c r="E102" s="1394"/>
      <c r="F102" s="1394"/>
      <c r="G102" s="1394"/>
      <c r="H102" s="1534"/>
      <c r="I102" s="1532" t="s">
        <v>6</v>
      </c>
      <c r="J102" s="1532"/>
      <c r="K102" s="1532" t="s">
        <v>6</v>
      </c>
      <c r="L102" s="1532"/>
      <c r="M102" s="1532"/>
      <c r="N102" s="1532"/>
      <c r="O102" s="1532"/>
      <c r="P102" s="1532"/>
      <c r="Q102" s="1532" t="s">
        <v>6</v>
      </c>
      <c r="R102" s="1532"/>
      <c r="S102" s="1532"/>
      <c r="T102" s="1532"/>
      <c r="U102" s="1532"/>
      <c r="V102" s="1532"/>
      <c r="W102" s="1532"/>
      <c r="X102" s="1532"/>
      <c r="Y102" s="1532"/>
      <c r="Z102" s="1532"/>
      <c r="AA102" s="1532"/>
      <c r="AB102" s="1532"/>
      <c r="AC102" s="1532"/>
      <c r="AD102" s="1532"/>
      <c r="AE102" s="1532"/>
      <c r="AF102" s="1532"/>
      <c r="AG102" s="1532"/>
      <c r="AH102" s="1532"/>
      <c r="AI102" s="1532"/>
      <c r="AJ102" s="1532"/>
      <c r="AK102" s="1532"/>
      <c r="AL102" s="1532"/>
      <c r="AM102" s="1532"/>
      <c r="AN102" s="1532"/>
      <c r="AO102" s="1532"/>
      <c r="AP102" s="1532"/>
      <c r="AQ102" s="1532"/>
      <c r="AR102" s="1532"/>
      <c r="AS102" s="1532"/>
      <c r="AT102" s="1532"/>
      <c r="AU102" s="1532"/>
      <c r="AV102" s="1532"/>
      <c r="AW102" s="1532"/>
      <c r="AX102" s="1532"/>
      <c r="AY102" s="1532"/>
      <c r="AZ102" s="1532"/>
      <c r="BA102" s="1532"/>
      <c r="BB102" s="1532"/>
      <c r="BC102" s="1532"/>
      <c r="BD102" s="1532"/>
      <c r="BE102" s="1532"/>
      <c r="BF102" s="1532"/>
      <c r="BG102" s="1532"/>
      <c r="BH102" s="1532"/>
      <c r="BI102" s="1532"/>
      <c r="BJ102" s="1532"/>
      <c r="BK102" s="1532"/>
      <c r="BL102" s="1532"/>
      <c r="BM102" s="1532"/>
      <c r="BN102" s="1532"/>
      <c r="BO102" s="1532"/>
      <c r="BP102" s="1532"/>
      <c r="BQ102" s="1532"/>
      <c r="BR102" s="1532"/>
      <c r="BS102" s="1533"/>
      <c r="BT102" s="1533"/>
      <c r="BU102" s="1532"/>
      <c r="BV102" s="1532"/>
      <c r="BW102" s="1532"/>
      <c r="BX102" s="1532"/>
      <c r="BY102" s="1532"/>
      <c r="BZ102" s="1532"/>
      <c r="CA102" s="1532"/>
      <c r="CB102" s="1532"/>
      <c r="CC102" s="1532"/>
      <c r="CD102" s="1532"/>
      <c r="CE102" s="1532"/>
      <c r="CF102" s="1532"/>
      <c r="CG102" s="1532"/>
      <c r="CH102" s="1532"/>
      <c r="CI102" s="1532"/>
      <c r="CJ102" s="1532"/>
      <c r="CK102" s="1532"/>
      <c r="CL102" s="1532"/>
      <c r="CM102" s="1532"/>
      <c r="CN102" s="1532"/>
      <c r="CO102" s="1532"/>
      <c r="CP102" s="1532" t="s">
        <v>6</v>
      </c>
      <c r="CQ102" s="1532"/>
    </row>
    <row r="103" spans="1:96" s="1407" customFormat="1" ht="26.4" x14ac:dyDescent="0.25">
      <c r="B103" s="1386" t="s">
        <v>567</v>
      </c>
      <c r="C103" s="1386" t="s">
        <v>568</v>
      </c>
      <c r="D103" s="1387"/>
      <c r="E103" s="1386" t="s">
        <v>740</v>
      </c>
      <c r="F103" s="1386" t="s">
        <v>6</v>
      </c>
      <c r="G103" s="1386" t="s">
        <v>6</v>
      </c>
      <c r="H103" s="1477">
        <v>0</v>
      </c>
      <c r="I103" s="1477" t="s">
        <v>6</v>
      </c>
      <c r="J103" s="1477"/>
      <c r="K103" s="1477" t="s">
        <v>6</v>
      </c>
      <c r="L103" s="1477"/>
      <c r="M103" s="1477"/>
      <c r="N103" s="1477"/>
      <c r="O103" s="1477"/>
      <c r="P103" s="1477"/>
      <c r="Q103" s="1477" t="s">
        <v>6</v>
      </c>
      <c r="R103" s="1477"/>
      <c r="S103" s="1477"/>
      <c r="T103" s="1477"/>
      <c r="U103" s="1477"/>
      <c r="V103" s="1477"/>
      <c r="W103" s="1477"/>
      <c r="X103" s="1477"/>
      <c r="Y103" s="1477"/>
      <c r="Z103" s="1477"/>
      <c r="AA103" s="1477"/>
      <c r="AB103" s="1477"/>
      <c r="AC103" s="1477"/>
      <c r="AD103" s="1477"/>
      <c r="AE103" s="1477"/>
      <c r="AF103" s="1477"/>
      <c r="AG103" s="1477"/>
      <c r="AH103" s="1477"/>
      <c r="AI103" s="1477"/>
      <c r="AJ103" s="1477"/>
      <c r="AK103" s="1477"/>
      <c r="AL103" s="1477"/>
      <c r="AM103" s="1477"/>
      <c r="AN103" s="1477"/>
      <c r="AO103" s="1477"/>
      <c r="AP103" s="1477"/>
      <c r="AQ103" s="1477"/>
      <c r="AR103" s="1477"/>
      <c r="AS103" s="1477"/>
      <c r="AT103" s="1477"/>
      <c r="AU103" s="1477"/>
      <c r="AV103" s="1477"/>
      <c r="AW103" s="1477"/>
      <c r="AX103" s="1477"/>
      <c r="AY103" s="1477"/>
      <c r="AZ103" s="1477"/>
      <c r="BA103" s="1477"/>
      <c r="BB103" s="1477"/>
      <c r="BC103" s="1477"/>
      <c r="BD103" s="1477"/>
      <c r="BE103" s="1477"/>
      <c r="BF103" s="1477"/>
      <c r="BG103" s="1477"/>
      <c r="BH103" s="1477"/>
      <c r="BI103" s="1477"/>
      <c r="BJ103" s="1477"/>
      <c r="BK103" s="1477"/>
      <c r="BL103" s="1477"/>
      <c r="BM103" s="1477"/>
      <c r="BN103" s="1477"/>
      <c r="BO103" s="1477"/>
      <c r="BP103" s="1477"/>
      <c r="BQ103" s="1477"/>
      <c r="BR103" s="1477"/>
      <c r="BS103" s="1478"/>
      <c r="BT103" s="1478"/>
      <c r="BU103" s="1477"/>
      <c r="BV103" s="1477"/>
      <c r="BW103" s="1477"/>
      <c r="BX103" s="1477"/>
      <c r="BY103" s="1477"/>
      <c r="BZ103" s="1477"/>
      <c r="CA103" s="1477"/>
      <c r="CB103" s="1477"/>
      <c r="CC103" s="1477"/>
      <c r="CD103" s="1477"/>
      <c r="CE103" s="1477"/>
      <c r="CF103" s="1477"/>
      <c r="CG103" s="1477"/>
      <c r="CH103" s="1477"/>
      <c r="CI103" s="1477"/>
      <c r="CJ103" s="1477"/>
      <c r="CK103" s="1477"/>
      <c r="CL103" s="1477"/>
      <c r="CM103" s="1477"/>
      <c r="CN103" s="1477"/>
      <c r="CO103" s="1477"/>
      <c r="CP103" s="1477" t="s">
        <v>6</v>
      </c>
      <c r="CQ103" s="1477"/>
    </row>
    <row r="104" spans="1:96" s="1355" customFormat="1" x14ac:dyDescent="0.25">
      <c r="A104" s="1356"/>
      <c r="B104" s="1385" t="s">
        <v>297</v>
      </c>
      <c r="C104" s="1385" t="s">
        <v>298</v>
      </c>
      <c r="D104" s="1387" t="s">
        <v>1413</v>
      </c>
      <c r="E104" s="1401">
        <v>49830</v>
      </c>
      <c r="F104" s="1388" t="s">
        <v>220</v>
      </c>
      <c r="G104" s="1388" t="s">
        <v>129</v>
      </c>
      <c r="H104" s="1477">
        <f t="shared" ref="H104:AM104" si="99">IF(H11=1,$E$104*H9,"")</f>
        <v>28439.495990421958</v>
      </c>
      <c r="I104" s="1477">
        <f t="shared" si="99"/>
        <v>289.97259357511774</v>
      </c>
      <c r="J104" s="1477">
        <f t="shared" si="99"/>
        <v>163.78935798964446</v>
      </c>
      <c r="K104" s="1477">
        <f t="shared" si="99"/>
        <v>19002.59032044336</v>
      </c>
      <c r="L104" s="1477">
        <f t="shared" si="99"/>
        <v>863.1388105714924</v>
      </c>
      <c r="M104" s="1477">
        <f t="shared" si="99"/>
        <v>746.07286079421806</v>
      </c>
      <c r="N104" s="1477">
        <f t="shared" si="99"/>
        <v>179.55689932852968</v>
      </c>
      <c r="O104" s="1477">
        <f t="shared" si="99"/>
        <v>917.24185717920466</v>
      </c>
      <c r="P104" s="1477">
        <f t="shared" si="99"/>
        <v>131.43908269843504</v>
      </c>
      <c r="Q104" s="1477">
        <f t="shared" si="99"/>
        <v>807.44828361129373</v>
      </c>
      <c r="R104" s="1477">
        <f t="shared" si="99"/>
        <v>238.98015036079101</v>
      </c>
      <c r="S104" s="1477">
        <f t="shared" si="99"/>
        <v>114.212775630238</v>
      </c>
      <c r="T104" s="1477">
        <f t="shared" si="99"/>
        <v>622.74279935578113</v>
      </c>
      <c r="U104" s="1477">
        <f t="shared" si="99"/>
        <v>765.72329326553631</v>
      </c>
      <c r="V104" s="1477">
        <f t="shared" si="99"/>
        <v>623.66525415519891</v>
      </c>
      <c r="W104" s="1477">
        <f t="shared" si="99"/>
        <v>428.36226592497974</v>
      </c>
      <c r="X104" s="1477">
        <f t="shared" si="99"/>
        <v>308.03554569394953</v>
      </c>
      <c r="Y104" s="1477">
        <f t="shared" si="99"/>
        <v>169.94620746482821</v>
      </c>
      <c r="Z104" s="1477">
        <f t="shared" si="99"/>
        <v>93.832960294263884</v>
      </c>
      <c r="AA104" s="1477">
        <f t="shared" si="99"/>
        <v>218.81485939677449</v>
      </c>
      <c r="AB104" s="1477">
        <f t="shared" si="99"/>
        <v>89.11342411119621</v>
      </c>
      <c r="AC104" s="1477">
        <f t="shared" si="99"/>
        <v>304.86058498897671</v>
      </c>
      <c r="AD104" s="1477">
        <f t="shared" si="99"/>
        <v>231.25727297031659</v>
      </c>
      <c r="AE104" s="1477">
        <f t="shared" si="99"/>
        <v>55.776336708981731</v>
      </c>
      <c r="AF104" s="1477">
        <f t="shared" si="99"/>
        <v>94.819772405268964</v>
      </c>
      <c r="AG104" s="1477">
        <f t="shared" si="99"/>
        <v>41.682085471365973</v>
      </c>
      <c r="AH104" s="1477">
        <f t="shared" si="99"/>
        <v>365.57098225298381</v>
      </c>
      <c r="AI104" s="1477">
        <f t="shared" si="99"/>
        <v>29.582910892956082</v>
      </c>
      <c r="AJ104" s="1477">
        <f t="shared" si="99"/>
        <v>21.044840889042725</v>
      </c>
      <c r="AK104" s="1477">
        <f t="shared" si="99"/>
        <v>1.0082645482008237</v>
      </c>
      <c r="AL104" s="1477">
        <f t="shared" si="99"/>
        <v>5.0198703038083563</v>
      </c>
      <c r="AM104" s="1477">
        <f t="shared" si="99"/>
        <v>13.343415935764092</v>
      </c>
      <c r="AN104" s="1477">
        <f t="shared" ref="AN104:BS104" si="100">IF(AN11=1,$E$104*AN9,"")</f>
        <v>43.634257256180327</v>
      </c>
      <c r="AO104" s="1477">
        <f t="shared" si="100"/>
        <v>12.463866010737842</v>
      </c>
      <c r="AP104" s="1477">
        <f t="shared" si="100"/>
        <v>21.924390814068975</v>
      </c>
      <c r="AQ104" s="1477">
        <f t="shared" si="100"/>
        <v>4865.9276144915675</v>
      </c>
      <c r="AR104" s="1477">
        <f t="shared" si="100"/>
        <v>946.52443395142018</v>
      </c>
      <c r="AS104" s="1477">
        <f t="shared" si="100"/>
        <v>310.09497966474271</v>
      </c>
      <c r="AT104" s="1477">
        <f t="shared" si="100"/>
        <v>146.86338504218807</v>
      </c>
      <c r="AU104" s="1477">
        <f t="shared" si="100"/>
        <v>41.102869667080391</v>
      </c>
      <c r="AV104" s="1477">
        <f t="shared" si="100"/>
        <v>17.848427746874158</v>
      </c>
      <c r="AW104" s="1477">
        <f t="shared" si="100"/>
        <v>3495.8248081098218</v>
      </c>
      <c r="AX104" s="1477">
        <f t="shared" si="100"/>
        <v>884.24800877212238</v>
      </c>
      <c r="AY104" s="1477">
        <f t="shared" si="100"/>
        <v>532.68546800797139</v>
      </c>
      <c r="AZ104" s="1477">
        <f t="shared" si="100"/>
        <v>162.86690319022668</v>
      </c>
      <c r="BA104" s="1477">
        <f t="shared" si="100"/>
        <v>458.22405850148078</v>
      </c>
      <c r="BB104" s="1477">
        <f t="shared" si="100"/>
        <v>595.60546630314195</v>
      </c>
      <c r="BC104" s="1477">
        <f t="shared" si="100"/>
        <v>3889.9704367075606</v>
      </c>
      <c r="BD104" s="1477">
        <f t="shared" si="100"/>
        <v>223.14825171031848</v>
      </c>
      <c r="BE104" s="1477">
        <f t="shared" si="100"/>
        <v>1069.23237471118</v>
      </c>
      <c r="BF104" s="1477">
        <f t="shared" si="100"/>
        <v>399.74471470583296</v>
      </c>
      <c r="BG104" s="1477">
        <f t="shared" si="100"/>
        <v>125.88290146473264</v>
      </c>
      <c r="BH104" s="1477">
        <f t="shared" si="100"/>
        <v>54.553547788823288</v>
      </c>
      <c r="BI104" s="1477">
        <f t="shared" si="100"/>
        <v>54.017236858929238</v>
      </c>
      <c r="BJ104" s="1477">
        <f t="shared" si="100"/>
        <v>214.3313000228602</v>
      </c>
      <c r="BK104" s="1477">
        <f t="shared" si="100"/>
        <v>92.610171374105448</v>
      </c>
      <c r="BL104" s="1477">
        <f t="shared" si="100"/>
        <v>129.93741209473171</v>
      </c>
      <c r="BM104" s="1477">
        <f t="shared" si="100"/>
        <v>987.02663537701915</v>
      </c>
      <c r="BN104" s="1477">
        <f t="shared" si="100"/>
        <v>300.24831099188788</v>
      </c>
      <c r="BO104" s="1477">
        <f t="shared" si="100"/>
        <v>1354.1636455452935</v>
      </c>
      <c r="BP104" s="1477">
        <f t="shared" si="100"/>
        <v>365.2921005694389</v>
      </c>
      <c r="BQ104" s="1477">
        <f t="shared" si="100"/>
        <v>47.667315448983629</v>
      </c>
      <c r="BR104" s="1477">
        <f t="shared" si="100"/>
        <v>933.86749600592043</v>
      </c>
      <c r="BS104" s="1477">
        <f t="shared" si="100"/>
        <v>216.92704492354747</v>
      </c>
      <c r="BT104" s="1477">
        <f t="shared" ref="BT104:CI104" si="101">IF(BT11=1,$E$104*BT9,"")</f>
        <v>81.390546720721815</v>
      </c>
      <c r="BU104" s="1477">
        <f t="shared" si="101"/>
        <v>1384.0039856845988</v>
      </c>
      <c r="BV104" s="1477">
        <f t="shared" si="101"/>
        <v>757.54991469395077</v>
      </c>
      <c r="BW104" s="1477">
        <f t="shared" si="101"/>
        <v>760.29582665500845</v>
      </c>
      <c r="BX104" s="1477">
        <f t="shared" si="101"/>
        <v>94.497985847332529</v>
      </c>
      <c r="BY104" s="1477">
        <f t="shared" si="101"/>
        <v>31.556535114966209</v>
      </c>
      <c r="BZ104" s="1477" t="str">
        <f t="shared" si="101"/>
        <v/>
      </c>
      <c r="CA104" s="1477">
        <f t="shared" si="101"/>
        <v>297.37368440765567</v>
      </c>
      <c r="CB104" s="1477">
        <f t="shared" si="101"/>
        <v>96.278538134580785</v>
      </c>
      <c r="CC104" s="1477">
        <f t="shared" si="101"/>
        <v>66.910151613582329</v>
      </c>
      <c r="CD104" s="1477" t="str">
        <f t="shared" si="101"/>
        <v/>
      </c>
      <c r="CE104" s="1477">
        <f t="shared" si="101"/>
        <v>467.89910767676952</v>
      </c>
      <c r="CF104" s="1477">
        <f t="shared" si="101"/>
        <v>1437.8066981715704</v>
      </c>
      <c r="CG104" s="1477">
        <f t="shared" si="101"/>
        <v>602.40588889419848</v>
      </c>
      <c r="CH104" s="1477">
        <f t="shared" si="101"/>
        <v>241.76896719624008</v>
      </c>
      <c r="CI104" s="1477" t="str">
        <f t="shared" si="101"/>
        <v/>
      </c>
      <c r="CJ104" s="1477">
        <v>28439.495990421958</v>
      </c>
      <c r="CK104" s="1477"/>
      <c r="CL104" s="1477"/>
      <c r="CM104" s="1477">
        <v>28439.495990421958</v>
      </c>
      <c r="CN104" s="1477"/>
      <c r="CO104" s="1477"/>
      <c r="CP104" s="1477" t="s">
        <v>6</v>
      </c>
      <c r="CQ104" s="1477">
        <v>28439.495990421958</v>
      </c>
      <c r="CR104" s="1356"/>
    </row>
    <row r="105" spans="1:96" s="1356" customFormat="1" ht="26.4" x14ac:dyDescent="0.25">
      <c r="B105" s="1385" t="s">
        <v>571</v>
      </c>
      <c r="C105" s="1385" t="s">
        <v>572</v>
      </c>
      <c r="D105" s="1387">
        <v>90013</v>
      </c>
      <c r="E105" s="1401">
        <v>100159</v>
      </c>
      <c r="F105" s="1388" t="s">
        <v>220</v>
      </c>
      <c r="G105" s="1388" t="s">
        <v>129</v>
      </c>
      <c r="H105" s="1477">
        <f t="shared" ref="H105:AM105" si="102">IF(H11=1,$E$105*H9,"")</f>
        <v>57163.786452030363</v>
      </c>
      <c r="I105" s="1477">
        <f t="shared" si="102"/>
        <v>582.84898655208144</v>
      </c>
      <c r="J105" s="1477">
        <f t="shared" si="102"/>
        <v>329.21891043316873</v>
      </c>
      <c r="K105" s="1477">
        <f t="shared" si="102"/>
        <v>38195.473487964809</v>
      </c>
      <c r="L105" s="1477">
        <f t="shared" si="102"/>
        <v>1734.9211344176222</v>
      </c>
      <c r="M105" s="1477">
        <f t="shared" si="102"/>
        <v>1499.6169308506539</v>
      </c>
      <c r="N105" s="1477">
        <f t="shared" si="102"/>
        <v>360.91189002300229</v>
      </c>
      <c r="O105" s="1477">
        <f t="shared" si="102"/>
        <v>1843.6690181258673</v>
      </c>
      <c r="P105" s="1477">
        <f t="shared" si="102"/>
        <v>264.19440264885725</v>
      </c>
      <c r="Q105" s="1477">
        <f t="shared" si="102"/>
        <v>1622.9823929003326</v>
      </c>
      <c r="R105" s="1477">
        <f t="shared" si="102"/>
        <v>480.35345936155863</v>
      </c>
      <c r="S105" s="1477">
        <f t="shared" si="102"/>
        <v>229.56928345071256</v>
      </c>
      <c r="T105" s="1477">
        <f t="shared" si="102"/>
        <v>1251.7217748479968</v>
      </c>
      <c r="U105" s="1477">
        <f t="shared" si="102"/>
        <v>1539.1145761626099</v>
      </c>
      <c r="V105" s="1477">
        <f t="shared" si="102"/>
        <v>1253.5759219532524</v>
      </c>
      <c r="W105" s="1477">
        <f t="shared" si="102"/>
        <v>861.01417204053882</v>
      </c>
      <c r="X105" s="1477">
        <f t="shared" si="102"/>
        <v>619.15577405499289</v>
      </c>
      <c r="Y105" s="1477">
        <f t="shared" si="102"/>
        <v>341.59426436824657</v>
      </c>
      <c r="Z105" s="1477">
        <f t="shared" si="102"/>
        <v>188.60556833460117</v>
      </c>
      <c r="AA105" s="1477">
        <f t="shared" si="102"/>
        <v>439.82094124666941</v>
      </c>
      <c r="AB105" s="1477">
        <f t="shared" si="102"/>
        <v>179.11923430771225</v>
      </c>
      <c r="AC105" s="1477">
        <f t="shared" si="102"/>
        <v>612.77405843690394</v>
      </c>
      <c r="AD105" s="1477">
        <f t="shared" si="102"/>
        <v>464.83036731755845</v>
      </c>
      <c r="AE105" s="1477">
        <f t="shared" si="102"/>
        <v>112.11122031777847</v>
      </c>
      <c r="AF105" s="1477">
        <f t="shared" si="102"/>
        <v>190.58907454022344</v>
      </c>
      <c r="AG105" s="1477">
        <f t="shared" si="102"/>
        <v>83.781577337478311</v>
      </c>
      <c r="AH105" s="1477">
        <f t="shared" si="102"/>
        <v>734.80280978279359</v>
      </c>
      <c r="AI105" s="1477">
        <f t="shared" si="102"/>
        <v>59.462066468544819</v>
      </c>
      <c r="AJ105" s="1477">
        <f t="shared" si="102"/>
        <v>42.300425819900269</v>
      </c>
      <c r="AK105" s="1477">
        <f t="shared" si="102"/>
        <v>2.0266259057444573</v>
      </c>
      <c r="AL105" s="1477">
        <f t="shared" si="102"/>
        <v>10.090009828600063</v>
      </c>
      <c r="AM105" s="1477">
        <f t="shared" si="102"/>
        <v>26.82045347602239</v>
      </c>
      <c r="AN105" s="1477">
        <f t="shared" ref="AN105:BS105" si="103">IF(AN11=1,$E$105*AN9,"")</f>
        <v>87.705470048600546</v>
      </c>
      <c r="AO105" s="1477">
        <f t="shared" si="103"/>
        <v>25.052545771011268</v>
      </c>
      <c r="AP105" s="1477">
        <f t="shared" si="103"/>
        <v>44.068333524911388</v>
      </c>
      <c r="AQ105" s="1477">
        <f t="shared" si="103"/>
        <v>9780.5828605229963</v>
      </c>
      <c r="AR105" s="1477">
        <f t="shared" si="103"/>
        <v>1902.527408792701</v>
      </c>
      <c r="AS105" s="1477">
        <f t="shared" si="103"/>
        <v>623.29526526672612</v>
      </c>
      <c r="AT105" s="1477">
        <f t="shared" si="103"/>
        <v>295.19746703673519</v>
      </c>
      <c r="AU105" s="1477">
        <f t="shared" si="103"/>
        <v>82.617345434178304</v>
      </c>
      <c r="AV105" s="1477">
        <f t="shared" si="103"/>
        <v>35.875590501689118</v>
      </c>
      <c r="AW105" s="1477">
        <f t="shared" si="103"/>
        <v>7026.6569728170107</v>
      </c>
      <c r="AX105" s="1477">
        <f t="shared" si="103"/>
        <v>1777.3509193378889</v>
      </c>
      <c r="AY105" s="1477">
        <f t="shared" si="103"/>
        <v>1070.7052737349068</v>
      </c>
      <c r="AZ105" s="1477">
        <f t="shared" si="103"/>
        <v>327.36476332791318</v>
      </c>
      <c r="BA105" s="1477">
        <f t="shared" si="103"/>
        <v>921.03679461067259</v>
      </c>
      <c r="BB105" s="1477">
        <f t="shared" si="103"/>
        <v>1197.1753541933854</v>
      </c>
      <c r="BC105" s="1477">
        <f t="shared" si="103"/>
        <v>7818.8952231626045</v>
      </c>
      <c r="BD105" s="1477">
        <f t="shared" si="103"/>
        <v>448.53112067135834</v>
      </c>
      <c r="BE105" s="1477">
        <f t="shared" si="103"/>
        <v>2149.1720934918135</v>
      </c>
      <c r="BF105" s="1477">
        <f t="shared" si="103"/>
        <v>803.49249207749403</v>
      </c>
      <c r="BG105" s="1477">
        <f t="shared" si="103"/>
        <v>253.02640031720162</v>
      </c>
      <c r="BH105" s="1477">
        <f t="shared" si="103"/>
        <v>109.65339741081179</v>
      </c>
      <c r="BI105" s="1477">
        <f t="shared" si="103"/>
        <v>108.57540490775624</v>
      </c>
      <c r="BJ105" s="1477">
        <f t="shared" si="103"/>
        <v>430.80892392112492</v>
      </c>
      <c r="BK105" s="1477">
        <f t="shared" si="103"/>
        <v>186.1477454276345</v>
      </c>
      <c r="BL105" s="1477">
        <f t="shared" si="103"/>
        <v>261.17602364030165</v>
      </c>
      <c r="BM105" s="1477">
        <f t="shared" si="103"/>
        <v>1983.937402623457</v>
      </c>
      <c r="BN105" s="1477">
        <f t="shared" si="103"/>
        <v>603.50332291062603</v>
      </c>
      <c r="BO105" s="1477">
        <f t="shared" si="103"/>
        <v>2721.8879505151726</v>
      </c>
      <c r="BP105" s="1477">
        <f t="shared" si="103"/>
        <v>734.24225368120472</v>
      </c>
      <c r="BQ105" s="1477">
        <f t="shared" si="103"/>
        <v>95.811973671578386</v>
      </c>
      <c r="BR105" s="1477">
        <f t="shared" si="103"/>
        <v>1877.0867857205897</v>
      </c>
      <c r="BS105" s="1477">
        <f t="shared" si="103"/>
        <v>436.02640763591393</v>
      </c>
      <c r="BT105" s="1477">
        <f t="shared" ref="BT105:CI105" si="104">IF(BT11=1,$E$105*BT9,"")</f>
        <v>163.59614226371212</v>
      </c>
      <c r="BU105" s="1477">
        <f t="shared" si="104"/>
        <v>2781.8674533851845</v>
      </c>
      <c r="BV105" s="1477">
        <f t="shared" si="104"/>
        <v>1522.6859704160429</v>
      </c>
      <c r="BW105" s="1477">
        <f t="shared" si="104"/>
        <v>1528.2052920316876</v>
      </c>
      <c r="BX105" s="1477">
        <f t="shared" si="104"/>
        <v>189.9422790383901</v>
      </c>
      <c r="BY105" s="1477">
        <f t="shared" si="104"/>
        <v>63.429078879789294</v>
      </c>
      <c r="BZ105" s="1477" t="str">
        <f t="shared" si="104"/>
        <v/>
      </c>
      <c r="CA105" s="1477">
        <f t="shared" si="104"/>
        <v>597.7252830942482</v>
      </c>
      <c r="CB105" s="1477">
        <f t="shared" si="104"/>
        <v>193.52121414853454</v>
      </c>
      <c r="CC105" s="1477">
        <f t="shared" si="104"/>
        <v>134.49034468121195</v>
      </c>
      <c r="CD105" s="1477" t="str">
        <f t="shared" si="104"/>
        <v/>
      </c>
      <c r="CE105" s="1477">
        <f t="shared" si="104"/>
        <v>940.48377936579493</v>
      </c>
      <c r="CF105" s="1477">
        <f t="shared" si="104"/>
        <v>2890.0116612917182</v>
      </c>
      <c r="CG105" s="1477">
        <f t="shared" si="104"/>
        <v>1210.8442991321299</v>
      </c>
      <c r="CH105" s="1477">
        <f t="shared" si="104"/>
        <v>485.95902037744753</v>
      </c>
      <c r="CI105" s="1477" t="str">
        <f t="shared" si="104"/>
        <v/>
      </c>
      <c r="CJ105" s="1477">
        <v>57163.786452030363</v>
      </c>
      <c r="CK105" s="1477"/>
      <c r="CL105" s="1477"/>
      <c r="CM105" s="1477">
        <v>57163.786452030363</v>
      </c>
      <c r="CN105" s="1477"/>
      <c r="CO105" s="1477"/>
      <c r="CP105" s="1477" t="s">
        <v>6</v>
      </c>
      <c r="CQ105" s="1477">
        <v>57163.786452030363</v>
      </c>
    </row>
    <row r="106" spans="1:96" s="1407" customFormat="1" ht="26.4" x14ac:dyDescent="0.25">
      <c r="B106" s="1386" t="s">
        <v>741</v>
      </c>
      <c r="C106" s="1386" t="s">
        <v>1414</v>
      </c>
      <c r="D106" s="1387"/>
      <c r="E106" s="1386" t="s">
        <v>6</v>
      </c>
      <c r="F106" s="1386" t="s">
        <v>6</v>
      </c>
      <c r="G106" s="1386" t="s">
        <v>6</v>
      </c>
      <c r="H106" s="1477">
        <v>0</v>
      </c>
      <c r="I106" s="1477" t="s">
        <v>6</v>
      </c>
      <c r="J106" s="1477"/>
      <c r="K106" s="1477" t="s">
        <v>6</v>
      </c>
      <c r="L106" s="1477"/>
      <c r="M106" s="1477"/>
      <c r="N106" s="1477"/>
      <c r="O106" s="1477"/>
      <c r="P106" s="1477"/>
      <c r="Q106" s="1477" t="s">
        <v>6</v>
      </c>
      <c r="R106" s="1477"/>
      <c r="S106" s="1477"/>
      <c r="T106" s="1477"/>
      <c r="U106" s="1477"/>
      <c r="V106" s="1477"/>
      <c r="W106" s="1477"/>
      <c r="X106" s="1477"/>
      <c r="Y106" s="1477"/>
      <c r="Z106" s="1477"/>
      <c r="AA106" s="1477"/>
      <c r="AB106" s="1477"/>
      <c r="AC106" s="1477"/>
      <c r="AD106" s="1477"/>
      <c r="AE106" s="1477"/>
      <c r="AF106" s="1477"/>
      <c r="AG106" s="1477"/>
      <c r="AH106" s="1477"/>
      <c r="AI106" s="1477"/>
      <c r="AJ106" s="1477"/>
      <c r="AK106" s="1477"/>
      <c r="AL106" s="1477"/>
      <c r="AM106" s="1477"/>
      <c r="AN106" s="1477"/>
      <c r="AO106" s="1477"/>
      <c r="AP106" s="1477"/>
      <c r="AQ106" s="1477"/>
      <c r="AR106" s="1477"/>
      <c r="AS106" s="1477"/>
      <c r="AT106" s="1477"/>
      <c r="AU106" s="1477"/>
      <c r="AV106" s="1477"/>
      <c r="AW106" s="1477"/>
      <c r="AX106" s="1477"/>
      <c r="AY106" s="1477"/>
      <c r="AZ106" s="1477"/>
      <c r="BA106" s="1477"/>
      <c r="BB106" s="1477"/>
      <c r="BC106" s="1477"/>
      <c r="BD106" s="1477"/>
      <c r="BE106" s="1477"/>
      <c r="BF106" s="1477"/>
      <c r="BG106" s="1477"/>
      <c r="BH106" s="1477"/>
      <c r="BI106" s="1477"/>
      <c r="BJ106" s="1477"/>
      <c r="BK106" s="1477"/>
      <c r="BL106" s="1477"/>
      <c r="BM106" s="1477"/>
      <c r="BN106" s="1477"/>
      <c r="BO106" s="1477"/>
      <c r="BP106" s="1477"/>
      <c r="BQ106" s="1477"/>
      <c r="BR106" s="1477"/>
      <c r="BS106" s="1478"/>
      <c r="BT106" s="1478"/>
      <c r="BU106" s="1477"/>
      <c r="BV106" s="1477"/>
      <c r="BW106" s="1477"/>
      <c r="BX106" s="1477"/>
      <c r="BY106" s="1477"/>
      <c r="BZ106" s="1477"/>
      <c r="CA106" s="1477"/>
      <c r="CB106" s="1477"/>
      <c r="CC106" s="1477"/>
      <c r="CD106" s="1477"/>
      <c r="CE106" s="1477"/>
      <c r="CF106" s="1477"/>
      <c r="CG106" s="1477"/>
      <c r="CH106" s="1477"/>
      <c r="CI106" s="1477"/>
      <c r="CJ106" s="1477"/>
      <c r="CK106" s="1477"/>
      <c r="CL106" s="1477"/>
      <c r="CM106" s="1477"/>
      <c r="CN106" s="1477"/>
      <c r="CO106" s="1477"/>
      <c r="CP106" s="1477" t="s">
        <v>6</v>
      </c>
      <c r="CQ106" s="1477"/>
    </row>
    <row r="107" spans="1:96" s="1404" customFormat="1" x14ac:dyDescent="0.25">
      <c r="B107" s="1394"/>
      <c r="C107" s="1394"/>
      <c r="D107" s="1395"/>
      <c r="E107" s="1394"/>
      <c r="F107" s="1399"/>
      <c r="G107" s="1399"/>
      <c r="H107" s="1534"/>
      <c r="I107" s="1532"/>
      <c r="J107" s="1532"/>
      <c r="K107" s="1532"/>
      <c r="L107" s="1532"/>
      <c r="M107" s="1532"/>
      <c r="N107" s="1532"/>
      <c r="O107" s="1532"/>
      <c r="P107" s="1532"/>
      <c r="Q107" s="1532"/>
      <c r="R107" s="1532"/>
      <c r="S107" s="1532"/>
      <c r="T107" s="1532"/>
      <c r="U107" s="1532"/>
      <c r="V107" s="1532"/>
      <c r="W107" s="1532"/>
      <c r="X107" s="1532"/>
      <c r="Y107" s="1532"/>
      <c r="Z107" s="1532"/>
      <c r="AA107" s="1532"/>
      <c r="AB107" s="1532"/>
      <c r="AC107" s="1532"/>
      <c r="AD107" s="1532"/>
      <c r="AE107" s="1532"/>
      <c r="AF107" s="1532"/>
      <c r="AG107" s="1532"/>
      <c r="AH107" s="1532"/>
      <c r="AI107" s="1532"/>
      <c r="AJ107" s="1532"/>
      <c r="AK107" s="1532"/>
      <c r="AL107" s="1532"/>
      <c r="AM107" s="1532"/>
      <c r="AN107" s="1532"/>
      <c r="AO107" s="1532"/>
      <c r="AP107" s="1532"/>
      <c r="AQ107" s="1532"/>
      <c r="AR107" s="1532"/>
      <c r="AS107" s="1532"/>
      <c r="AT107" s="1532"/>
      <c r="AU107" s="1532"/>
      <c r="AV107" s="1532"/>
      <c r="AW107" s="1532"/>
      <c r="AX107" s="1532"/>
      <c r="AY107" s="1532"/>
      <c r="AZ107" s="1532"/>
      <c r="BA107" s="1532"/>
      <c r="BB107" s="1532"/>
      <c r="BC107" s="1532"/>
      <c r="BD107" s="1532"/>
      <c r="BE107" s="1532"/>
      <c r="BF107" s="1532"/>
      <c r="BG107" s="1532"/>
      <c r="BH107" s="1532"/>
      <c r="BI107" s="1532"/>
      <c r="BJ107" s="1532"/>
      <c r="BK107" s="1532"/>
      <c r="BL107" s="1532"/>
      <c r="BM107" s="1532"/>
      <c r="BN107" s="1532"/>
      <c r="BO107" s="1532"/>
      <c r="BP107" s="1532"/>
      <c r="BQ107" s="1532"/>
      <c r="BR107" s="1532"/>
      <c r="BS107" s="1533"/>
      <c r="BT107" s="1533"/>
      <c r="BU107" s="1532"/>
      <c r="BV107" s="1532"/>
      <c r="BW107" s="1532"/>
      <c r="BX107" s="1532"/>
      <c r="BY107" s="1532"/>
      <c r="BZ107" s="1532"/>
      <c r="CA107" s="1532"/>
      <c r="CB107" s="1532"/>
      <c r="CC107" s="1532"/>
      <c r="CD107" s="1532"/>
      <c r="CE107" s="1532"/>
      <c r="CF107" s="1532"/>
      <c r="CG107" s="1532"/>
      <c r="CH107" s="1532"/>
      <c r="CI107" s="1532"/>
      <c r="CJ107" s="1532"/>
      <c r="CK107" s="1532"/>
      <c r="CL107" s="1532"/>
      <c r="CM107" s="1532"/>
      <c r="CN107" s="1532"/>
      <c r="CO107" s="1532"/>
      <c r="CP107" s="1532"/>
      <c r="CQ107" s="1532"/>
    </row>
    <row r="108" spans="1:96" s="1404" customFormat="1" x14ac:dyDescent="0.25">
      <c r="B108" s="1400"/>
      <c r="C108" s="1394"/>
      <c r="D108" s="1395"/>
      <c r="E108" s="1394" t="s">
        <v>6</v>
      </c>
      <c r="F108" s="1394"/>
      <c r="G108" s="1394"/>
      <c r="H108" s="1532"/>
      <c r="I108" s="1532"/>
      <c r="J108" s="1532" t="s">
        <v>6</v>
      </c>
      <c r="K108" s="1532"/>
      <c r="L108" s="1532"/>
      <c r="M108" s="1532"/>
      <c r="N108" s="1532"/>
      <c r="O108" s="1532"/>
      <c r="P108" s="1532"/>
      <c r="Q108" s="1532"/>
      <c r="R108" s="1532"/>
      <c r="S108" s="1532"/>
      <c r="T108" s="1532"/>
      <c r="U108" s="1532"/>
      <c r="V108" s="1532"/>
      <c r="W108" s="1532"/>
      <c r="X108" s="1532"/>
      <c r="Y108" s="1532"/>
      <c r="Z108" s="1532"/>
      <c r="AA108" s="1532"/>
      <c r="AB108" s="1532"/>
      <c r="AC108" s="1532"/>
      <c r="AD108" s="1532"/>
      <c r="AE108" s="1532"/>
      <c r="AF108" s="1532"/>
      <c r="AG108" s="1532"/>
      <c r="AH108" s="1532"/>
      <c r="AI108" s="1532"/>
      <c r="AJ108" s="1532"/>
      <c r="AK108" s="1532"/>
      <c r="AL108" s="1532"/>
      <c r="AM108" s="1532"/>
      <c r="AN108" s="1532"/>
      <c r="AO108" s="1532"/>
      <c r="AP108" s="1532"/>
      <c r="AQ108" s="1532"/>
      <c r="AR108" s="1532"/>
      <c r="AS108" s="1532"/>
      <c r="AT108" s="1532"/>
      <c r="AU108" s="1532"/>
      <c r="AV108" s="1532"/>
      <c r="AW108" s="1532"/>
      <c r="AX108" s="1532"/>
      <c r="AY108" s="1532"/>
      <c r="AZ108" s="1532"/>
      <c r="BA108" s="1532"/>
      <c r="BB108" s="1532"/>
      <c r="BC108" s="1532"/>
      <c r="BD108" s="1532"/>
      <c r="BE108" s="1532"/>
      <c r="BF108" s="1532"/>
      <c r="BG108" s="1532"/>
      <c r="BH108" s="1532"/>
      <c r="BI108" s="1532"/>
      <c r="BJ108" s="1532"/>
      <c r="BK108" s="1532"/>
      <c r="BL108" s="1532"/>
      <c r="BM108" s="1532"/>
      <c r="BN108" s="1532"/>
      <c r="BO108" s="1532"/>
      <c r="BP108" s="1532"/>
      <c r="BQ108" s="1532"/>
      <c r="BR108" s="1532"/>
      <c r="BS108" s="1532"/>
      <c r="BT108" s="1532"/>
      <c r="BU108" s="1532"/>
      <c r="BV108" s="1532"/>
      <c r="BW108" s="1532"/>
      <c r="BX108" s="1532"/>
      <c r="BY108" s="1532"/>
      <c r="BZ108" s="1532"/>
      <c r="CA108" s="1532"/>
      <c r="CB108" s="1532"/>
      <c r="CC108" s="1532"/>
      <c r="CD108" s="1532"/>
      <c r="CE108" s="1532"/>
      <c r="CF108" s="1532"/>
      <c r="CG108" s="1532"/>
      <c r="CH108" s="1532"/>
      <c r="CI108" s="1532"/>
      <c r="CJ108" s="1532"/>
      <c r="CK108" s="1532"/>
      <c r="CL108" s="1532"/>
      <c r="CM108" s="1532"/>
      <c r="CN108" s="1532"/>
      <c r="CO108" s="1532"/>
      <c r="CP108" s="1532"/>
      <c r="CQ108" s="1532"/>
    </row>
    <row r="109" spans="1:96" s="1381" customFormat="1" x14ac:dyDescent="0.25">
      <c r="B109" s="1384" t="s">
        <v>304</v>
      </c>
      <c r="C109" s="1384" t="s">
        <v>304</v>
      </c>
      <c r="D109" s="1387"/>
      <c r="E109" s="1402">
        <f>SUM(E25:E108)</f>
        <v>24678034</v>
      </c>
      <c r="F109" s="1384"/>
      <c r="G109" s="1384"/>
      <c r="H109" s="1543">
        <f>SUM(H25:H108)</f>
        <v>18132733.080081843</v>
      </c>
      <c r="I109" s="1543">
        <f>SUM(I25:I108)</f>
        <v>317607.33780713042</v>
      </c>
      <c r="J109" s="1543">
        <f t="shared" ref="J109:BU109" si="105">SUMIFS(J25:J106,J25:J106,"&gt;0")</f>
        <v>256766.52313068294</v>
      </c>
      <c r="K109" s="1543">
        <f t="shared" si="105"/>
        <v>37892036.189087361</v>
      </c>
      <c r="L109" s="1543">
        <f t="shared" si="105"/>
        <v>644212.48240511166</v>
      </c>
      <c r="M109" s="1543">
        <f t="shared" si="105"/>
        <v>480491.15722840739</v>
      </c>
      <c r="N109" s="1543">
        <f t="shared" si="105"/>
        <v>245784.62850082724</v>
      </c>
      <c r="O109" s="1543">
        <f t="shared" si="105"/>
        <v>3296703.8153894707</v>
      </c>
      <c r="P109" s="1543">
        <f t="shared" si="105"/>
        <v>264508.84979982895</v>
      </c>
      <c r="Q109" s="1543">
        <f t="shared" si="105"/>
        <v>3268200.8359549148</v>
      </c>
      <c r="R109" s="1543">
        <f t="shared" si="105"/>
        <v>269290.45418150723</v>
      </c>
      <c r="S109" s="1543">
        <f t="shared" si="105"/>
        <v>246261.70610972572</v>
      </c>
      <c r="T109" s="1543">
        <f t="shared" si="105"/>
        <v>3809987.9616189389</v>
      </c>
      <c r="U109" s="1543">
        <f t="shared" si="105"/>
        <v>477652.20283256</v>
      </c>
      <c r="V109" s="1543">
        <f t="shared" si="105"/>
        <v>433370.85349773592</v>
      </c>
      <c r="W109" s="1543">
        <f t="shared" si="105"/>
        <v>3948839.6054844116</v>
      </c>
      <c r="X109" s="1543">
        <f t="shared" si="105"/>
        <v>312285.42994544544</v>
      </c>
      <c r="Y109" s="1543">
        <f t="shared" si="105"/>
        <v>241982.9642752154</v>
      </c>
      <c r="Z109" s="1543">
        <f t="shared" si="105"/>
        <v>334083.14134559355</v>
      </c>
      <c r="AA109" s="1543">
        <f t="shared" si="105"/>
        <v>446438.74799383979</v>
      </c>
      <c r="AB109" s="1543">
        <f t="shared" si="105"/>
        <v>315033.2526633736</v>
      </c>
      <c r="AC109" s="1543">
        <f t="shared" si="105"/>
        <v>303100.52301377017</v>
      </c>
      <c r="AD109" s="1543">
        <f t="shared" si="105"/>
        <v>328205.54542878346</v>
      </c>
      <c r="AE109" s="1543">
        <f t="shared" si="105"/>
        <v>264579.2298807826</v>
      </c>
      <c r="AF109" s="1543">
        <f t="shared" si="105"/>
        <v>212265.49079733051</v>
      </c>
      <c r="AG109" s="1543">
        <f t="shared" si="105"/>
        <v>344138.02140706166</v>
      </c>
      <c r="AH109" s="1543">
        <f t="shared" si="105"/>
        <v>391318.50015323737</v>
      </c>
      <c r="AI109" s="1543">
        <f t="shared" si="105"/>
        <v>209062.99769446126</v>
      </c>
      <c r="AJ109" s="1543">
        <f t="shared" si="105"/>
        <v>183082.62635117225</v>
      </c>
      <c r="AK109" s="1543">
        <f t="shared" si="105"/>
        <v>175156.83530938337</v>
      </c>
      <c r="AL109" s="1543">
        <f t="shared" si="105"/>
        <v>290092.69068927044</v>
      </c>
      <c r="AM109" s="1543">
        <f t="shared" si="105"/>
        <v>180036.20345609493</v>
      </c>
      <c r="AN109" s="1543">
        <f t="shared" si="105"/>
        <v>192018.23445288918</v>
      </c>
      <c r="AO109" s="1543">
        <f t="shared" si="105"/>
        <v>179688.28329259026</v>
      </c>
      <c r="AP109" s="1543">
        <f t="shared" si="105"/>
        <v>223305.54651467688</v>
      </c>
      <c r="AQ109" s="1543">
        <f t="shared" si="105"/>
        <v>2908308.5209930474</v>
      </c>
      <c r="AR109" s="1543">
        <f t="shared" si="105"/>
        <v>19187776.636470445</v>
      </c>
      <c r="AS109" s="1543">
        <f t="shared" si="105"/>
        <v>291625.71889715432</v>
      </c>
      <c r="AT109" s="1543">
        <f t="shared" si="105"/>
        <v>217443.17776339807</v>
      </c>
      <c r="AU109" s="1543">
        <f t="shared" si="105"/>
        <v>177277.16018034919</v>
      </c>
      <c r="AV109" s="1543">
        <f t="shared" si="105"/>
        <v>168445.52467121638</v>
      </c>
      <c r="AW109" s="1543">
        <f t="shared" si="105"/>
        <v>1369523.4824781378</v>
      </c>
      <c r="AX109" s="1543">
        <f t="shared" si="105"/>
        <v>226860.9761873119</v>
      </c>
      <c r="AY109" s="1543">
        <f t="shared" si="105"/>
        <v>297406.53571569506</v>
      </c>
      <c r="AZ109" s="1543">
        <f t="shared" si="105"/>
        <v>203168.93528869381</v>
      </c>
      <c r="BA109" s="1543">
        <f t="shared" si="105"/>
        <v>337410.19201350107</v>
      </c>
      <c r="BB109" s="1543">
        <f t="shared" si="105"/>
        <v>225484.59186701739</v>
      </c>
      <c r="BC109" s="1543">
        <f t="shared" si="105"/>
        <v>596429.86252338963</v>
      </c>
      <c r="BD109" s="1543">
        <f t="shared" si="105"/>
        <v>178119.30937917993</v>
      </c>
      <c r="BE109" s="1543">
        <f t="shared" si="105"/>
        <v>240499.53259729737</v>
      </c>
      <c r="BF109" s="1543">
        <f t="shared" si="105"/>
        <v>263530.41704024258</v>
      </c>
      <c r="BG109" s="1543">
        <f t="shared" si="105"/>
        <v>170948.1143469552</v>
      </c>
      <c r="BH109" s="1543">
        <f t="shared" si="105"/>
        <v>167189.13254674626</v>
      </c>
      <c r="BI109" s="1543">
        <f t="shared" si="105"/>
        <v>165649.59133020332</v>
      </c>
      <c r="BJ109" s="1543">
        <f t="shared" si="105"/>
        <v>216283.1532493862</v>
      </c>
      <c r="BK109" s="1543">
        <f t="shared" si="105"/>
        <v>168494.97727263218</v>
      </c>
      <c r="BL109" s="1543">
        <f t="shared" si="105"/>
        <v>171247.04594401969</v>
      </c>
      <c r="BM109" s="1543">
        <f t="shared" si="105"/>
        <v>263381.97471296065</v>
      </c>
      <c r="BN109" s="1543">
        <f t="shared" si="105"/>
        <v>183803.75466939076</v>
      </c>
      <c r="BO109" s="1543">
        <f t="shared" si="105"/>
        <v>354062.47305086604</v>
      </c>
      <c r="BP109" s="1543">
        <f t="shared" si="105"/>
        <v>188599.3134117166</v>
      </c>
      <c r="BQ109" s="1543">
        <f t="shared" si="105"/>
        <v>165181.42332633512</v>
      </c>
      <c r="BR109" s="1543">
        <f t="shared" si="105"/>
        <v>312624.23599122115</v>
      </c>
      <c r="BS109" s="1543">
        <f t="shared" si="105"/>
        <v>178116.73348481252</v>
      </c>
      <c r="BT109" s="1543">
        <f t="shared" si="105"/>
        <v>169338.90356421861</v>
      </c>
      <c r="BU109" s="1543">
        <f t="shared" si="105"/>
        <v>343556.26467825135</v>
      </c>
      <c r="BV109" s="1543">
        <f t="shared" ref="BV109:CH109" si="106">SUMIFS(BV25:BV106,BV25:BV106,"&gt;0")</f>
        <v>256628.27107778171</v>
      </c>
      <c r="BW109" s="1543">
        <f t="shared" si="106"/>
        <v>231817.32140033724</v>
      </c>
      <c r="BX109" s="1543">
        <f t="shared" si="106"/>
        <v>154517.5519534229</v>
      </c>
      <c r="BY109" s="1543">
        <f t="shared" si="106"/>
        <v>148621.17977831673</v>
      </c>
      <c r="BZ109" s="1543">
        <f t="shared" si="106"/>
        <v>269515.2209766173</v>
      </c>
      <c r="CA109" s="1543">
        <f t="shared" si="106"/>
        <v>183591.81374872063</v>
      </c>
      <c r="CB109" s="1543">
        <f t="shared" si="106"/>
        <v>168765.43919378577</v>
      </c>
      <c r="CC109" s="1543">
        <f t="shared" si="106"/>
        <v>166600.16217589527</v>
      </c>
      <c r="CD109" s="1543">
        <f t="shared" si="106"/>
        <v>192407.8649496994</v>
      </c>
      <c r="CE109" s="1543">
        <f t="shared" si="106"/>
        <v>204349.09731126155</v>
      </c>
      <c r="CF109" s="1543">
        <f t="shared" si="106"/>
        <v>367394.60437929846</v>
      </c>
      <c r="CG109" s="1543">
        <f t="shared" si="106"/>
        <v>207347.87084523536</v>
      </c>
      <c r="CH109" s="1543">
        <f t="shared" si="106"/>
        <v>223783.18563858475</v>
      </c>
      <c r="CI109" s="1543"/>
      <c r="CJ109" s="1543">
        <f t="shared" ref="CJ109:CQ109" si="107">SUM(CJ25:CJ106)</f>
        <v>5798795.4680441339</v>
      </c>
      <c r="CK109" s="1543">
        <f t="shared" si="107"/>
        <v>157967</v>
      </c>
      <c r="CL109" s="1543">
        <f t="shared" si="107"/>
        <v>157967</v>
      </c>
      <c r="CM109" s="1543">
        <f t="shared" si="107"/>
        <v>5798795.4680441339</v>
      </c>
      <c r="CN109" s="1543">
        <f t="shared" si="107"/>
        <v>159467</v>
      </c>
      <c r="CO109" s="1543">
        <f t="shared" si="107"/>
        <v>157967</v>
      </c>
      <c r="CP109" s="1543">
        <f t="shared" si="107"/>
        <v>157967</v>
      </c>
      <c r="CQ109" s="1543">
        <f t="shared" si="107"/>
        <v>5798795.4680441339</v>
      </c>
    </row>
    <row r="110" spans="1:96" s="1381" customFormat="1" ht="26.4" x14ac:dyDescent="0.25">
      <c r="B110" s="1384" t="s">
        <v>305</v>
      </c>
      <c r="C110" s="1384" t="s">
        <v>306</v>
      </c>
      <c r="D110" s="1387"/>
      <c r="E110" s="1384">
        <f>(E109-G21)/G21</f>
        <v>15.548944317217838</v>
      </c>
      <c r="F110" s="1384"/>
      <c r="G110" s="1384" t="s">
        <v>6</v>
      </c>
      <c r="H110" s="1482">
        <f t="shared" ref="H110:AM110" si="108">SUM(H109-H21)/H21</f>
        <v>128.91762672820172</v>
      </c>
      <c r="I110" s="1482">
        <f t="shared" si="108"/>
        <v>36.533365375458573</v>
      </c>
      <c r="J110" s="1482">
        <f t="shared" si="108"/>
        <v>43.110380197677877</v>
      </c>
      <c r="K110" s="1482">
        <f t="shared" si="108"/>
        <v>66.827014051712155</v>
      </c>
      <c r="L110" s="1482">
        <f t="shared" si="108"/>
        <v>20.381807640648933</v>
      </c>
      <c r="M110" s="1482">
        <f t="shared" si="108"/>
        <v>21.112897842901532</v>
      </c>
      <c r="N110" s="1482">
        <f t="shared" si="108"/>
        <v>44.532535846763103</v>
      </c>
      <c r="O110" s="1482">
        <f t="shared" si="108"/>
        <v>127.99921018115005</v>
      </c>
      <c r="P110" s="1482">
        <f t="shared" si="108"/>
        <v>70.975197224443249</v>
      </c>
      <c r="Q110" s="1482">
        <f t="shared" si="108"/>
        <v>142.69507720519323</v>
      </c>
      <c r="R110" s="1482">
        <f t="shared" si="108"/>
        <v>39.096851426668735</v>
      </c>
      <c r="S110" s="1482">
        <f t="shared" si="108"/>
        <v>72.88590042296002</v>
      </c>
      <c r="T110" s="1482">
        <f t="shared" si="108"/>
        <v>149.7115491146732</v>
      </c>
      <c r="U110" s="1482">
        <f t="shared" si="108"/>
        <v>20.375288769021747</v>
      </c>
      <c r="V110" s="1482">
        <f t="shared" si="108"/>
        <v>17.10766947301784</v>
      </c>
      <c r="W110" s="1482">
        <f t="shared" si="108"/>
        <v>319.39266575938433</v>
      </c>
      <c r="X110" s="1482">
        <f t="shared" si="108"/>
        <v>33.756308285525371</v>
      </c>
      <c r="Y110" s="1482">
        <f t="shared" si="108"/>
        <v>47.885447328326343</v>
      </c>
      <c r="Z110" s="1482">
        <f t="shared" si="108"/>
        <v>121.19573567871015</v>
      </c>
      <c r="AA110" s="1482">
        <f t="shared" si="108"/>
        <v>68.974725390883975</v>
      </c>
      <c r="AB110" s="1482">
        <f t="shared" si="108"/>
        <v>120.77551320578802</v>
      </c>
      <c r="AC110" s="1482">
        <f t="shared" si="108"/>
        <v>33.99197910572272</v>
      </c>
      <c r="AD110" s="1482">
        <f t="shared" si="108"/>
        <v>47.651874507676169</v>
      </c>
      <c r="AE110" s="1482">
        <f t="shared" si="108"/>
        <v>162.62351878836276</v>
      </c>
      <c r="AF110" s="1482">
        <f t="shared" si="108"/>
        <v>81.561451107479783</v>
      </c>
      <c r="AG110" s="1482">
        <f t="shared" si="108"/>
        <v>284.82892143443661</v>
      </c>
      <c r="AH110" s="1482">
        <f t="shared" si="108"/>
        <v>35.760779723178707</v>
      </c>
      <c r="AI110" s="1482">
        <f t="shared" si="108"/>
        <v>208.06299769446125</v>
      </c>
      <c r="AJ110" s="1482">
        <f t="shared" si="108"/>
        <v>182.08262635117225</v>
      </c>
      <c r="AK110" s="1482">
        <f t="shared" si="108"/>
        <v>132.30048349268142</v>
      </c>
      <c r="AL110" s="1482">
        <f t="shared" si="108"/>
        <v>289.09269068927046</v>
      </c>
      <c r="AM110" s="1482">
        <f t="shared" si="108"/>
        <v>179.03620345609494</v>
      </c>
      <c r="AN110" s="1482">
        <f t="shared" ref="AN110:BS110" si="109">SUM(AN109-AN21)/AN21</f>
        <v>156.39199545318786</v>
      </c>
      <c r="AO110" s="1482">
        <f t="shared" si="109"/>
        <v>178.68828329259026</v>
      </c>
      <c r="AP110" s="1482">
        <f t="shared" si="109"/>
        <v>222.30554651467688</v>
      </c>
      <c r="AQ110" s="1482">
        <f t="shared" si="109"/>
        <v>33.2077479268522</v>
      </c>
      <c r="AR110" s="1482">
        <f t="shared" si="109"/>
        <v>727.99117193383404</v>
      </c>
      <c r="AS110" s="1482">
        <f t="shared" si="109"/>
        <v>32.210991788766009</v>
      </c>
      <c r="AT110" s="1482">
        <f t="shared" si="109"/>
        <v>51.624195973716859</v>
      </c>
      <c r="AU110" s="1482">
        <f t="shared" si="109"/>
        <v>176.2771601803492</v>
      </c>
      <c r="AV110" s="1482">
        <f t="shared" si="109"/>
        <v>167.44552467121639</v>
      </c>
      <c r="AW110" s="1482">
        <f t="shared" si="109"/>
        <v>26.554141248579317</v>
      </c>
      <c r="AX110" s="1482">
        <f t="shared" si="109"/>
        <v>12.461961558705903</v>
      </c>
      <c r="AY110" s="1482">
        <f t="shared" si="109"/>
        <v>19.187790912007539</v>
      </c>
      <c r="AZ110" s="1482">
        <f t="shared" si="109"/>
        <v>42.338083466018304</v>
      </c>
      <c r="BA110" s="1482">
        <f t="shared" si="109"/>
        <v>25.555185897489459</v>
      </c>
      <c r="BB110" s="1482">
        <f t="shared" si="109"/>
        <v>24.658237581590509</v>
      </c>
      <c r="BC110" s="1482">
        <f t="shared" si="109"/>
        <v>13.303560423123162</v>
      </c>
      <c r="BD110" s="1482">
        <f t="shared" si="109"/>
        <v>40.655591529275007</v>
      </c>
      <c r="BE110" s="1482">
        <f t="shared" si="109"/>
        <v>14.625984835117755</v>
      </c>
      <c r="BF110" s="1482">
        <f t="shared" si="109"/>
        <v>22.445766640590978</v>
      </c>
      <c r="BG110" s="1482">
        <f t="shared" si="109"/>
        <v>75.83061318964279</v>
      </c>
      <c r="BH110" s="1482">
        <f t="shared" si="109"/>
        <v>158.37953531625001</v>
      </c>
      <c r="BI110" s="1482">
        <f t="shared" si="109"/>
        <v>164.64959133020332</v>
      </c>
      <c r="BJ110" s="1482">
        <f t="shared" si="109"/>
        <v>34.323069287830506</v>
      </c>
      <c r="BK110" s="1482">
        <f t="shared" si="109"/>
        <v>94.087458957467376</v>
      </c>
      <c r="BL110" s="1482">
        <f t="shared" si="109"/>
        <v>67.44406312710619</v>
      </c>
      <c r="BM110" s="1482">
        <f t="shared" si="109"/>
        <v>18.220752733924005</v>
      </c>
      <c r="BN110" s="1482">
        <f t="shared" si="109"/>
        <v>30.943648708618486</v>
      </c>
      <c r="BO110" s="1482">
        <f t="shared" si="109"/>
        <v>13.437386766060433</v>
      </c>
      <c r="BP110" s="1482">
        <f t="shared" si="109"/>
        <v>26.074262620114357</v>
      </c>
      <c r="BQ110" s="1482">
        <f t="shared" si="109"/>
        <v>164.18142332633511</v>
      </c>
      <c r="BR110" s="1482">
        <f t="shared" si="109"/>
        <v>16.397008124163669</v>
      </c>
      <c r="BS110" s="1482">
        <f t="shared" si="109"/>
        <v>40.674481395604239</v>
      </c>
      <c r="BT110" s="1482">
        <f t="shared" ref="BT110:CH110" si="110">SUM(BT109-BT21)/BT21</f>
        <v>98.494067899070856</v>
      </c>
      <c r="BU110" s="1482">
        <f t="shared" si="110"/>
        <v>20.994639223959755</v>
      </c>
      <c r="BV110" s="1482">
        <f t="shared" si="110"/>
        <v>13.18070791168601</v>
      </c>
      <c r="BW110" s="1482">
        <f t="shared" si="110"/>
        <v>14.985196621178957</v>
      </c>
      <c r="BX110" s="1482">
        <f t="shared" si="110"/>
        <v>84.747809075151437</v>
      </c>
      <c r="BY110" s="1482">
        <f t="shared" si="110"/>
        <v>147.62117977831673</v>
      </c>
      <c r="BZ110" s="1482" t="e">
        <f t="shared" si="110"/>
        <v>#DIV/0!</v>
      </c>
      <c r="CA110" s="1482">
        <f t="shared" si="110"/>
        <v>30.746811991824419</v>
      </c>
      <c r="CB110" s="1482">
        <f t="shared" si="110"/>
        <v>88.816625435756137</v>
      </c>
      <c r="CC110" s="1482">
        <f t="shared" si="110"/>
        <v>221.13354956786037</v>
      </c>
      <c r="CD110" s="1482" t="e">
        <f t="shared" si="110"/>
        <v>#DIV/0!</v>
      </c>
      <c r="CE110" s="1482">
        <f t="shared" si="110"/>
        <v>21.720602325023521</v>
      </c>
      <c r="CF110" s="1482">
        <f t="shared" si="110"/>
        <v>17.84848165294985</v>
      </c>
      <c r="CG110" s="1482">
        <f t="shared" si="110"/>
        <v>17.108984353295664</v>
      </c>
      <c r="CH110" s="1482">
        <f t="shared" si="110"/>
        <v>38.502768868240906</v>
      </c>
      <c r="CI110" s="1482"/>
      <c r="CJ110" s="1482">
        <f t="shared" ref="CJ110:CQ110" si="111">SUM(CJ109-CJ21)/CJ21</f>
        <v>5797.7954680441335</v>
      </c>
      <c r="CK110" s="1482">
        <f t="shared" si="111"/>
        <v>156.96700000000001</v>
      </c>
      <c r="CL110" s="1482">
        <f t="shared" si="111"/>
        <v>156.96700000000001</v>
      </c>
      <c r="CM110" s="1482">
        <f t="shared" si="111"/>
        <v>5797.7954680441335</v>
      </c>
      <c r="CN110" s="1482">
        <f t="shared" si="111"/>
        <v>158.46700000000001</v>
      </c>
      <c r="CO110" s="1482">
        <f t="shared" si="111"/>
        <v>156.96700000000001</v>
      </c>
      <c r="CP110" s="1482">
        <f t="shared" si="111"/>
        <v>156.96700000000001</v>
      </c>
      <c r="CQ110" s="1482">
        <f t="shared" si="111"/>
        <v>5797.7954680441335</v>
      </c>
    </row>
    <row r="111" spans="1:96" s="1365" customFormat="1" x14ac:dyDescent="0.25">
      <c r="B111" s="1384" t="s">
        <v>6</v>
      </c>
      <c r="C111" s="1384"/>
      <c r="D111" s="1387"/>
      <c r="E111" s="1384"/>
      <c r="F111" s="1384"/>
      <c r="G111" s="1384"/>
      <c r="H111" s="1494"/>
      <c r="I111" s="1494"/>
      <c r="AX111" s="1460"/>
    </row>
    <row r="112" spans="1:96" s="1460" customFormat="1" ht="39.6" x14ac:dyDescent="0.25">
      <c r="B112" s="1384" t="s">
        <v>1415</v>
      </c>
      <c r="C112" s="1386"/>
      <c r="D112" s="1387"/>
      <c r="E112" s="1386"/>
      <c r="F112" s="1386"/>
      <c r="G112" s="1386"/>
      <c r="I112" s="1365"/>
    </row>
    <row r="113" spans="2:7" s="1365" customFormat="1" x14ac:dyDescent="0.25">
      <c r="B113" s="1384"/>
      <c r="C113" s="1384"/>
      <c r="D113" s="1387"/>
      <c r="E113" s="1384"/>
      <c r="F113" s="1384"/>
      <c r="G113" s="1384"/>
    </row>
    <row r="114" spans="2:7" s="1365" customFormat="1" x14ac:dyDescent="0.25">
      <c r="B114" s="1384"/>
      <c r="C114" s="1384"/>
      <c r="D114" s="1387"/>
      <c r="E114" s="1384"/>
      <c r="F114" s="1384"/>
      <c r="G114" s="1384"/>
    </row>
    <row r="115" spans="2:7" s="1365" customFormat="1" x14ac:dyDescent="0.25">
      <c r="B115" s="1384"/>
      <c r="C115" s="1384"/>
      <c r="D115" s="1387"/>
      <c r="E115" s="1384"/>
      <c r="F115" s="1384"/>
      <c r="G115" s="1384"/>
    </row>
    <row r="116" spans="2:7" s="1365" customFormat="1" x14ac:dyDescent="0.25">
      <c r="B116" s="1384"/>
      <c r="C116" s="1384"/>
      <c r="D116" s="1387"/>
      <c r="E116" s="1384"/>
      <c r="F116" s="1384"/>
      <c r="G116" s="1384"/>
    </row>
    <row r="117" spans="2:7" s="1365" customFormat="1" x14ac:dyDescent="0.25">
      <c r="B117" s="1384"/>
      <c r="C117" s="1384"/>
      <c r="D117" s="1387"/>
      <c r="E117" s="1384"/>
      <c r="F117" s="1384"/>
      <c r="G117" s="1384"/>
    </row>
    <row r="118" spans="2:7" s="1365" customFormat="1" x14ac:dyDescent="0.25">
      <c r="B118" s="1384"/>
      <c r="C118" s="1384"/>
      <c r="D118" s="1387"/>
      <c r="E118" s="1384"/>
      <c r="F118" s="1384"/>
      <c r="G118" s="1384"/>
    </row>
    <row r="119" spans="2:7" s="1365" customFormat="1" x14ac:dyDescent="0.25">
      <c r="B119" s="1384"/>
      <c r="C119" s="1384"/>
      <c r="D119" s="1387"/>
      <c r="E119" s="1384"/>
      <c r="F119" s="1384"/>
      <c r="G119" s="1384"/>
    </row>
    <row r="120" spans="2:7" s="1365" customFormat="1" x14ac:dyDescent="0.25">
      <c r="B120" s="1384"/>
      <c r="C120" s="1384"/>
      <c r="D120" s="1387"/>
      <c r="E120" s="1384"/>
      <c r="F120" s="1384"/>
      <c r="G120" s="1384"/>
    </row>
    <row r="121" spans="2:7" s="1365" customFormat="1" x14ac:dyDescent="0.25">
      <c r="B121" s="1384"/>
      <c r="C121" s="1384"/>
      <c r="D121" s="1387"/>
      <c r="E121" s="1384"/>
      <c r="F121" s="1384"/>
      <c r="G121" s="1384"/>
    </row>
    <row r="122" spans="2:7" s="1365" customFormat="1" x14ac:dyDescent="0.25">
      <c r="B122" s="1384"/>
      <c r="C122" s="1384"/>
      <c r="D122" s="1387"/>
      <c r="E122" s="1384"/>
      <c r="F122" s="1384"/>
      <c r="G122" s="1384"/>
    </row>
    <row r="123" spans="2:7" s="1365" customFormat="1" x14ac:dyDescent="0.25">
      <c r="B123" s="1384"/>
      <c r="C123" s="1384"/>
      <c r="D123" s="1387"/>
      <c r="E123" s="1384"/>
      <c r="F123" s="1384"/>
      <c r="G123" s="1384"/>
    </row>
    <row r="124" spans="2:7" s="1365" customFormat="1" x14ac:dyDescent="0.25">
      <c r="B124" s="1384"/>
      <c r="C124" s="1384"/>
      <c r="D124" s="1387"/>
      <c r="E124" s="1384"/>
      <c r="F124" s="1384"/>
      <c r="G124" s="1384"/>
    </row>
    <row r="125" spans="2:7" s="1365" customFormat="1" x14ac:dyDescent="0.25">
      <c r="B125" s="1384"/>
      <c r="C125" s="1384"/>
      <c r="D125" s="1387"/>
      <c r="E125" s="1384"/>
      <c r="F125" s="1384"/>
      <c r="G125" s="1384"/>
    </row>
    <row r="126" spans="2:7" s="1365" customFormat="1" x14ac:dyDescent="0.25">
      <c r="B126" s="1384"/>
      <c r="C126" s="1384"/>
      <c r="D126" s="1387"/>
      <c r="E126" s="1384"/>
      <c r="F126" s="1384"/>
      <c r="G126" s="1384"/>
    </row>
    <row r="127" spans="2:7" s="1365" customFormat="1" x14ac:dyDescent="0.25">
      <c r="B127" s="1384"/>
      <c r="C127" s="1384"/>
      <c r="D127" s="1387"/>
      <c r="E127" s="1384"/>
      <c r="F127" s="1384"/>
      <c r="G127" s="1384"/>
    </row>
    <row r="128" spans="2:7" s="1365" customFormat="1" x14ac:dyDescent="0.25">
      <c r="B128" s="1384"/>
      <c r="C128" s="1384"/>
      <c r="D128" s="1387"/>
      <c r="E128" s="1384"/>
      <c r="F128" s="1384"/>
      <c r="G128" s="1384"/>
    </row>
    <row r="129" spans="2:87" s="1365" customFormat="1" x14ac:dyDescent="0.25">
      <c r="B129" s="1384"/>
      <c r="C129" s="1384"/>
      <c r="D129" s="1387"/>
      <c r="E129" s="1384"/>
      <c r="F129" s="1384"/>
      <c r="G129" s="1384"/>
    </row>
    <row r="130" spans="2:87" s="1365" customFormat="1" x14ac:dyDescent="0.25">
      <c r="B130" s="1384"/>
      <c r="C130" s="1384"/>
      <c r="D130" s="1387"/>
      <c r="E130" s="1384"/>
      <c r="F130" s="1384"/>
      <c r="G130" s="1384"/>
    </row>
    <row r="131" spans="2:87" s="1365" customFormat="1" x14ac:dyDescent="0.25">
      <c r="B131" s="1384"/>
      <c r="C131" s="1384"/>
      <c r="D131" s="1387"/>
      <c r="E131" s="1384"/>
      <c r="F131" s="1384"/>
      <c r="G131" s="1384"/>
    </row>
    <row r="132" spans="2:87" s="1365" customFormat="1" x14ac:dyDescent="0.25">
      <c r="B132" s="1384"/>
      <c r="C132" s="1384"/>
      <c r="D132" s="1387"/>
      <c r="E132" s="1384"/>
      <c r="F132" s="1384"/>
      <c r="G132" s="1384"/>
    </row>
    <row r="133" spans="2:87" s="1365" customFormat="1" x14ac:dyDescent="0.25">
      <c r="B133" s="1384"/>
      <c r="C133" s="1384"/>
      <c r="D133" s="1387"/>
      <c r="E133" s="1384"/>
      <c r="F133" s="1384"/>
      <c r="G133" s="1384"/>
    </row>
    <row r="134" spans="2:87" s="1365" customFormat="1" x14ac:dyDescent="0.25">
      <c r="B134" s="1384"/>
      <c r="C134" s="1384"/>
      <c r="D134" s="1387"/>
      <c r="E134" s="1384"/>
      <c r="F134" s="1384"/>
      <c r="G134" s="1384"/>
    </row>
    <row r="135" spans="2:87" s="1365" customFormat="1" x14ac:dyDescent="0.25">
      <c r="B135" s="1384"/>
      <c r="C135" s="1384"/>
      <c r="D135" s="1387"/>
      <c r="E135" s="1384"/>
      <c r="F135" s="1384"/>
      <c r="G135" s="1384"/>
    </row>
    <row r="136" spans="2:87" s="1365" customFormat="1" x14ac:dyDescent="0.25">
      <c r="B136" s="1384"/>
      <c r="C136" s="1384"/>
      <c r="D136" s="1387"/>
      <c r="E136" s="1384"/>
      <c r="F136" s="1384"/>
      <c r="G136" s="1384"/>
    </row>
    <row r="137" spans="2:87" s="1365" customFormat="1" x14ac:dyDescent="0.25">
      <c r="B137" s="1384"/>
      <c r="C137" s="1384"/>
      <c r="D137" s="1387"/>
      <c r="E137" s="1384"/>
      <c r="F137" s="1384"/>
      <c r="G137" s="1384"/>
    </row>
    <row r="138" spans="2:87" s="1365" customFormat="1" x14ac:dyDescent="0.25">
      <c r="B138" s="1384"/>
      <c r="C138" s="1384"/>
      <c r="D138" s="1387"/>
      <c r="E138" s="1384"/>
      <c r="F138" s="1384"/>
      <c r="G138" s="1384"/>
      <c r="S138" s="1418"/>
      <c r="BU138" s="1418"/>
      <c r="CI138" s="1455"/>
    </row>
    <row r="139" spans="2:87" s="1365" customFormat="1" x14ac:dyDescent="0.25">
      <c r="B139" s="1384"/>
      <c r="C139" s="1384"/>
      <c r="D139" s="1387"/>
      <c r="E139" s="1384"/>
      <c r="F139" s="1384"/>
      <c r="G139" s="1384"/>
      <c r="S139" s="1418"/>
      <c r="BU139" s="1418"/>
      <c r="CI139" s="1455"/>
    </row>
    <row r="140" spans="2:87" s="1365" customFormat="1" x14ac:dyDescent="0.25">
      <c r="B140" s="1384"/>
      <c r="C140" s="1384"/>
      <c r="D140" s="1387"/>
      <c r="E140" s="1384"/>
      <c r="F140" s="1384"/>
      <c r="G140" s="1384"/>
      <c r="S140" s="1418"/>
      <c r="BU140" s="1418"/>
      <c r="CI140" s="1455"/>
    </row>
    <row r="141" spans="2:87" s="1365" customFormat="1" x14ac:dyDescent="0.25">
      <c r="B141" s="1384"/>
      <c r="C141" s="1384"/>
      <c r="D141" s="1387"/>
      <c r="E141" s="1384"/>
      <c r="F141" s="1384"/>
      <c r="G141" s="1384"/>
      <c r="S141" s="1418"/>
      <c r="BU141" s="1418"/>
      <c r="CI141" s="1455"/>
    </row>
    <row r="142" spans="2:87" s="1365" customFormat="1" x14ac:dyDescent="0.25">
      <c r="B142" s="1384"/>
      <c r="C142" s="1384"/>
      <c r="D142" s="1387"/>
      <c r="E142" s="1384"/>
      <c r="F142" s="1384"/>
      <c r="G142" s="1384"/>
      <c r="S142" s="1418"/>
      <c r="BU142" s="1418"/>
      <c r="CI142" s="1455"/>
    </row>
    <row r="143" spans="2:87" s="1365" customFormat="1" x14ac:dyDescent="0.25">
      <c r="B143" s="1384"/>
      <c r="C143" s="1384"/>
      <c r="D143" s="1387"/>
      <c r="E143" s="1384"/>
      <c r="F143" s="1384"/>
      <c r="G143" s="1384"/>
      <c r="S143" s="1418"/>
      <c r="BU143" s="1418"/>
      <c r="CI143" s="1455"/>
    </row>
    <row r="144" spans="2:87" s="1365" customFormat="1" x14ac:dyDescent="0.25">
      <c r="B144" s="1384"/>
      <c r="C144" s="1384"/>
      <c r="D144" s="1387"/>
      <c r="E144" s="1384"/>
      <c r="F144" s="1384"/>
      <c r="G144" s="1384"/>
      <c r="S144" s="1418"/>
      <c r="BU144" s="1418"/>
      <c r="CI144" s="1455"/>
    </row>
    <row r="145" spans="2:87" s="1365" customFormat="1" x14ac:dyDescent="0.25">
      <c r="B145" s="1384"/>
      <c r="C145" s="1384"/>
      <c r="D145" s="1387"/>
      <c r="E145" s="1384"/>
      <c r="F145" s="1384"/>
      <c r="G145" s="1384"/>
      <c r="S145" s="1418"/>
      <c r="BU145" s="1418"/>
      <c r="CI145" s="1455"/>
    </row>
    <row r="146" spans="2:87" s="1365" customFormat="1" x14ac:dyDescent="0.25">
      <c r="B146" s="1384"/>
      <c r="C146" s="1384"/>
      <c r="D146" s="1387"/>
      <c r="E146" s="1384"/>
      <c r="F146" s="1384"/>
      <c r="G146" s="1384"/>
      <c r="S146" s="1418"/>
      <c r="BU146" s="1418"/>
      <c r="CI146" s="1455"/>
    </row>
    <row r="147" spans="2:87" s="1365" customFormat="1" x14ac:dyDescent="0.25">
      <c r="B147" s="1384"/>
      <c r="C147" s="1384"/>
      <c r="D147" s="1387"/>
      <c r="E147" s="1384"/>
      <c r="F147" s="1384"/>
      <c r="G147" s="1384"/>
      <c r="S147" s="1418"/>
      <c r="BU147" s="1418"/>
      <c r="CI147" s="1455"/>
    </row>
    <row r="148" spans="2:87" s="1365" customFormat="1" x14ac:dyDescent="0.25">
      <c r="B148" s="1384"/>
      <c r="C148" s="1384"/>
      <c r="D148" s="1387"/>
      <c r="E148" s="1384"/>
      <c r="F148" s="1384"/>
      <c r="G148" s="1384"/>
      <c r="S148" s="1418"/>
      <c r="BU148" s="1418"/>
      <c r="CI148" s="1455"/>
    </row>
    <row r="149" spans="2:87" s="1365" customFormat="1" x14ac:dyDescent="0.25">
      <c r="B149" s="1384"/>
      <c r="C149" s="1384"/>
      <c r="D149" s="1387"/>
      <c r="E149" s="1384"/>
      <c r="F149" s="1384"/>
      <c r="G149" s="1384"/>
      <c r="S149" s="1418"/>
      <c r="BU149" s="1418"/>
      <c r="CI149" s="1455"/>
    </row>
    <row r="150" spans="2:87" s="1365" customFormat="1" x14ac:dyDescent="0.25">
      <c r="B150" s="1384"/>
      <c r="C150" s="1384"/>
      <c r="D150" s="1387"/>
      <c r="E150" s="1384"/>
      <c r="F150" s="1384"/>
      <c r="G150" s="1384"/>
      <c r="S150" s="1418"/>
      <c r="BU150" s="1418"/>
      <c r="CI150" s="1455"/>
    </row>
    <row r="151" spans="2:87" s="1365" customFormat="1" x14ac:dyDescent="0.25">
      <c r="B151" s="1384"/>
      <c r="C151" s="1384"/>
      <c r="D151" s="1387"/>
      <c r="E151" s="1384"/>
      <c r="F151" s="1384"/>
      <c r="G151" s="1384"/>
      <c r="S151" s="1418"/>
      <c r="BU151" s="1418"/>
      <c r="CI151" s="1455"/>
    </row>
    <row r="152" spans="2:87" s="1365" customFormat="1" x14ac:dyDescent="0.25">
      <c r="B152" s="1384"/>
      <c r="C152" s="1384"/>
      <c r="D152" s="1387"/>
      <c r="E152" s="1384"/>
      <c r="F152" s="1384"/>
      <c r="G152" s="1384"/>
      <c r="S152" s="1418"/>
      <c r="BU152" s="1418"/>
      <c r="CI152" s="1455"/>
    </row>
    <row r="153" spans="2:87" s="1365" customFormat="1" x14ac:dyDescent="0.25">
      <c r="B153" s="1384"/>
      <c r="C153" s="1384"/>
      <c r="D153" s="1387"/>
      <c r="E153" s="1384"/>
      <c r="F153" s="1384"/>
      <c r="G153" s="1384"/>
      <c r="S153" s="1418"/>
      <c r="BU153" s="1418"/>
      <c r="CI153" s="1455"/>
    </row>
    <row r="154" spans="2:87" s="1365" customFormat="1" x14ac:dyDescent="0.25">
      <c r="B154" s="1384"/>
      <c r="C154" s="1384"/>
      <c r="D154" s="1387"/>
      <c r="E154" s="1384"/>
      <c r="F154" s="1384"/>
      <c r="G154" s="1384"/>
      <c r="S154" s="1418"/>
      <c r="BU154" s="1418"/>
      <c r="CI154" s="1455"/>
    </row>
    <row r="155" spans="2:87" s="1365" customFormat="1" x14ac:dyDescent="0.25">
      <c r="B155" s="1384"/>
      <c r="C155" s="1384"/>
      <c r="D155" s="1387"/>
      <c r="E155" s="1384"/>
      <c r="F155" s="1384"/>
      <c r="G155" s="1384"/>
      <c r="S155" s="1418"/>
      <c r="BU155" s="1418"/>
      <c r="CI155" s="1455"/>
    </row>
    <row r="156" spans="2:87" s="1365" customFormat="1" x14ac:dyDescent="0.25">
      <c r="B156" s="1384"/>
      <c r="C156" s="1384"/>
      <c r="D156" s="1387"/>
      <c r="E156" s="1384"/>
      <c r="F156" s="1384"/>
      <c r="G156" s="1384"/>
      <c r="S156" s="1418"/>
      <c r="BU156" s="1418"/>
      <c r="CI156" s="1455"/>
    </row>
    <row r="157" spans="2:87" s="1365" customFormat="1" x14ac:dyDescent="0.25">
      <c r="B157" s="1384"/>
      <c r="C157" s="1384"/>
      <c r="D157" s="1387"/>
      <c r="E157" s="1384"/>
      <c r="F157" s="1384"/>
      <c r="G157" s="1384"/>
      <c r="S157" s="1418"/>
      <c r="BU157" s="1418"/>
      <c r="CI157" s="1455"/>
    </row>
    <row r="158" spans="2:87" s="1365" customFormat="1" x14ac:dyDescent="0.25">
      <c r="B158" s="1384"/>
      <c r="C158" s="1384"/>
      <c r="D158" s="1387"/>
      <c r="E158" s="1384"/>
      <c r="F158" s="1384"/>
      <c r="G158" s="1384"/>
      <c r="S158" s="1418"/>
      <c r="BU158" s="1418"/>
      <c r="CI158" s="1455"/>
    </row>
    <row r="159" spans="2:87" s="1365" customFormat="1" x14ac:dyDescent="0.25">
      <c r="B159" s="1384"/>
      <c r="C159" s="1384"/>
      <c r="D159" s="1387"/>
      <c r="E159" s="1384"/>
      <c r="F159" s="1384"/>
      <c r="G159" s="1384"/>
      <c r="S159" s="1418"/>
      <c r="BU159" s="1418"/>
      <c r="CI159" s="1455"/>
    </row>
    <row r="160" spans="2:87" s="1365" customFormat="1" x14ac:dyDescent="0.25">
      <c r="B160" s="1384"/>
      <c r="C160" s="1384"/>
      <c r="D160" s="1387"/>
      <c r="E160" s="1384"/>
      <c r="F160" s="1384"/>
      <c r="G160" s="1384"/>
      <c r="S160" s="1418"/>
      <c r="BU160" s="1418"/>
      <c r="CI160" s="1455"/>
    </row>
    <row r="161" spans="2:87" s="1365" customFormat="1" x14ac:dyDescent="0.25">
      <c r="B161" s="1384"/>
      <c r="C161" s="1384"/>
      <c r="D161" s="1387"/>
      <c r="E161" s="1384"/>
      <c r="F161" s="1384"/>
      <c r="G161" s="1384"/>
      <c r="S161" s="1418"/>
      <c r="BU161" s="1418"/>
      <c r="CI161" s="1455"/>
    </row>
    <row r="162" spans="2:87" s="1365" customFormat="1" x14ac:dyDescent="0.25">
      <c r="B162" s="1384"/>
      <c r="C162" s="1384"/>
      <c r="D162" s="1387"/>
      <c r="E162" s="1384"/>
      <c r="F162" s="1384"/>
      <c r="G162" s="1384"/>
      <c r="S162" s="1418"/>
      <c r="BU162" s="1418"/>
      <c r="CI162" s="1455"/>
    </row>
    <row r="163" spans="2:87" s="1365" customFormat="1" x14ac:dyDescent="0.25">
      <c r="B163" s="1384"/>
      <c r="C163" s="1384"/>
      <c r="D163" s="1387"/>
      <c r="E163" s="1384"/>
      <c r="F163" s="1384"/>
      <c r="G163" s="1384"/>
      <c r="S163" s="1418"/>
      <c r="BU163" s="1418"/>
      <c r="CI163" s="1455"/>
    </row>
    <row r="164" spans="2:87" s="1365" customFormat="1" x14ac:dyDescent="0.25">
      <c r="B164" s="1384"/>
      <c r="C164" s="1384"/>
      <c r="D164" s="1387"/>
      <c r="E164" s="1384"/>
      <c r="F164" s="1384"/>
      <c r="G164" s="1384"/>
      <c r="S164" s="1418"/>
      <c r="BU164" s="1418"/>
      <c r="CI164" s="1455"/>
    </row>
    <row r="165" spans="2:87" s="1365" customFormat="1" x14ac:dyDescent="0.25">
      <c r="B165" s="1384"/>
      <c r="C165" s="1384"/>
      <c r="D165" s="1387"/>
      <c r="E165" s="1384"/>
      <c r="F165" s="1384"/>
      <c r="G165" s="1384"/>
      <c r="S165" s="1418"/>
      <c r="BU165" s="1418"/>
      <c r="CI165" s="1455"/>
    </row>
    <row r="166" spans="2:87" s="1365" customFormat="1" x14ac:dyDescent="0.25">
      <c r="B166" s="1384"/>
      <c r="C166" s="1384"/>
      <c r="D166" s="1387"/>
      <c r="E166" s="1384"/>
      <c r="F166" s="1384"/>
      <c r="G166" s="1384"/>
      <c r="S166" s="1418"/>
      <c r="BU166" s="1418"/>
      <c r="CI166" s="1455"/>
    </row>
    <row r="167" spans="2:87" s="1365" customFormat="1" x14ac:dyDescent="0.25">
      <c r="B167" s="1384"/>
      <c r="C167" s="1384"/>
      <c r="D167" s="1387"/>
      <c r="E167" s="1384"/>
      <c r="F167" s="1384"/>
      <c r="G167" s="1384"/>
      <c r="S167" s="1418"/>
      <c r="BU167" s="1418"/>
      <c r="CI167" s="1455"/>
    </row>
    <row r="168" spans="2:87" s="1365" customFormat="1" x14ac:dyDescent="0.25">
      <c r="B168" s="1384"/>
      <c r="C168" s="1384"/>
      <c r="D168" s="1387"/>
      <c r="E168" s="1384"/>
      <c r="F168" s="1384"/>
      <c r="G168" s="1384"/>
      <c r="S168" s="1418"/>
      <c r="BU168" s="1418"/>
      <c r="CI168" s="1455"/>
    </row>
    <row r="169" spans="2:87" s="1365" customFormat="1" x14ac:dyDescent="0.25">
      <c r="B169" s="1384"/>
      <c r="C169" s="1384"/>
      <c r="D169" s="1387"/>
      <c r="E169" s="1384"/>
      <c r="F169" s="1384"/>
      <c r="G169" s="1384"/>
      <c r="S169" s="1418"/>
      <c r="BU169" s="1418"/>
      <c r="CI169" s="1455"/>
    </row>
    <row r="170" spans="2:87" s="1365" customFormat="1" x14ac:dyDescent="0.25">
      <c r="B170" s="1384"/>
      <c r="C170" s="1384"/>
      <c r="D170" s="1387"/>
      <c r="E170" s="1384"/>
      <c r="F170" s="1384"/>
      <c r="G170" s="1384"/>
      <c r="S170" s="1418"/>
      <c r="BU170" s="1418"/>
      <c r="CI170" s="1455"/>
    </row>
    <row r="171" spans="2:87" s="1365" customFormat="1" x14ac:dyDescent="0.25">
      <c r="B171" s="1384"/>
      <c r="C171" s="1384"/>
      <c r="D171" s="1387"/>
      <c r="E171" s="1384"/>
      <c r="F171" s="1384"/>
      <c r="G171" s="1384"/>
      <c r="S171" s="1418"/>
      <c r="BU171" s="1418"/>
      <c r="CI171" s="1455"/>
    </row>
    <row r="172" spans="2:87" s="1365" customFormat="1" x14ac:dyDescent="0.25">
      <c r="B172" s="1384"/>
      <c r="C172" s="1384"/>
      <c r="D172" s="1387"/>
      <c r="E172" s="1384"/>
      <c r="F172" s="1384"/>
      <c r="G172" s="1384"/>
      <c r="S172" s="1418"/>
      <c r="BU172" s="1418"/>
      <c r="CI172" s="1455"/>
    </row>
    <row r="173" spans="2:87" s="1365" customFormat="1" x14ac:dyDescent="0.25">
      <c r="B173" s="1384"/>
      <c r="C173" s="1384"/>
      <c r="D173" s="1387"/>
      <c r="E173" s="1384"/>
      <c r="F173" s="1384"/>
      <c r="G173" s="1384"/>
      <c r="S173" s="1473"/>
      <c r="BU173" s="1418"/>
      <c r="CI173" s="1455"/>
    </row>
    <row r="174" spans="2:87" s="1365" customFormat="1" x14ac:dyDescent="0.25">
      <c r="B174" s="1384"/>
      <c r="C174" s="1384"/>
      <c r="D174" s="1387"/>
      <c r="E174" s="1384"/>
      <c r="F174" s="1384"/>
      <c r="G174" s="1384"/>
      <c r="S174" s="1473"/>
      <c r="BU174" s="1418"/>
      <c r="CI174" s="1455"/>
    </row>
    <row r="175" spans="2:87" s="1365" customFormat="1" x14ac:dyDescent="0.25">
      <c r="B175" s="1384"/>
      <c r="C175" s="1384"/>
      <c r="D175" s="1387"/>
      <c r="E175" s="1384"/>
      <c r="F175" s="1384"/>
      <c r="G175" s="1384"/>
      <c r="S175" s="1473"/>
      <c r="BU175" s="1418"/>
      <c r="CI175" s="1455"/>
    </row>
    <row r="176" spans="2:87" s="1365" customFormat="1" x14ac:dyDescent="0.25">
      <c r="B176" s="1384"/>
      <c r="C176" s="1384"/>
      <c r="D176" s="1387"/>
      <c r="E176" s="1384"/>
      <c r="F176" s="1384"/>
      <c r="G176" s="1384"/>
      <c r="S176" s="1473"/>
      <c r="BU176" s="1418"/>
      <c r="CI176" s="1455"/>
    </row>
    <row r="177" spans="2:87" s="1365" customFormat="1" x14ac:dyDescent="0.25">
      <c r="B177" s="1384"/>
      <c r="C177" s="1384"/>
      <c r="D177" s="1387"/>
      <c r="E177" s="1384"/>
      <c r="F177" s="1384"/>
      <c r="G177" s="1384"/>
      <c r="S177" s="1473"/>
      <c r="BU177" s="1418"/>
      <c r="CI177" s="1455"/>
    </row>
    <row r="178" spans="2:87" s="1365" customFormat="1" x14ac:dyDescent="0.25">
      <c r="B178" s="1384"/>
      <c r="C178" s="1384"/>
      <c r="D178" s="1387"/>
      <c r="E178" s="1384"/>
      <c r="F178" s="1384"/>
      <c r="G178" s="1384"/>
      <c r="S178" s="1473"/>
      <c r="BU178" s="1418"/>
      <c r="CI178" s="1455"/>
    </row>
    <row r="179" spans="2:87" s="1365" customFormat="1" x14ac:dyDescent="0.25">
      <c r="B179" s="1384"/>
      <c r="C179" s="1384"/>
      <c r="D179" s="1387"/>
      <c r="E179" s="1384"/>
      <c r="F179" s="1384"/>
      <c r="G179" s="1384"/>
      <c r="S179" s="1473"/>
      <c r="BU179" s="1418"/>
      <c r="CI179" s="1455"/>
    </row>
    <row r="180" spans="2:87" s="1365" customFormat="1" x14ac:dyDescent="0.25">
      <c r="B180" s="1384"/>
      <c r="C180" s="1384"/>
      <c r="D180" s="1387"/>
      <c r="E180" s="1384"/>
      <c r="F180" s="1384"/>
      <c r="G180" s="1384"/>
      <c r="S180" s="1473"/>
      <c r="BU180" s="1418"/>
      <c r="CI180" s="1455"/>
    </row>
    <row r="181" spans="2:87" s="1365" customFormat="1" x14ac:dyDescent="0.25">
      <c r="B181" s="1384"/>
      <c r="C181" s="1384"/>
      <c r="D181" s="1387"/>
      <c r="E181" s="1384"/>
      <c r="F181" s="1384"/>
      <c r="G181" s="1384"/>
      <c r="S181" s="1473"/>
      <c r="BU181" s="1418"/>
      <c r="CI181" s="1455"/>
    </row>
    <row r="182" spans="2:87" s="1365" customFormat="1" x14ac:dyDescent="0.25">
      <c r="B182" s="1384"/>
      <c r="C182" s="1384"/>
      <c r="D182" s="1387"/>
      <c r="E182" s="1384"/>
      <c r="F182" s="1384"/>
      <c r="G182" s="1384"/>
      <c r="S182" s="1473"/>
      <c r="BU182" s="1418"/>
      <c r="CI182" s="1455"/>
    </row>
    <row r="183" spans="2:87" s="1365" customFormat="1" x14ac:dyDescent="0.25">
      <c r="B183" s="1384"/>
      <c r="C183" s="1384"/>
      <c r="D183" s="1387"/>
      <c r="E183" s="1384"/>
      <c r="F183" s="1384"/>
      <c r="G183" s="1384"/>
      <c r="S183" s="1473"/>
      <c r="BU183" s="1418"/>
      <c r="CI183" s="1455"/>
    </row>
    <row r="184" spans="2:87" s="1365" customFormat="1" x14ac:dyDescent="0.25">
      <c r="B184" s="1384"/>
      <c r="C184" s="1384"/>
      <c r="D184" s="1387"/>
      <c r="E184" s="1384"/>
      <c r="F184" s="1384"/>
      <c r="G184" s="1384"/>
      <c r="S184" s="1473"/>
      <c r="BU184" s="1418"/>
      <c r="CI184" s="1455"/>
    </row>
    <row r="185" spans="2:87" s="1365" customFormat="1" x14ac:dyDescent="0.25">
      <c r="B185" s="1384"/>
      <c r="C185" s="1384"/>
      <c r="D185" s="1387"/>
      <c r="E185" s="1384"/>
      <c r="F185" s="1384"/>
      <c r="G185" s="1384"/>
      <c r="S185" s="1473"/>
      <c r="BU185" s="1418"/>
      <c r="CI185" s="1455"/>
    </row>
    <row r="186" spans="2:87" s="1365" customFormat="1" x14ac:dyDescent="0.25">
      <c r="B186" s="1384"/>
      <c r="C186" s="1384"/>
      <c r="D186" s="1387"/>
      <c r="E186" s="1384"/>
      <c r="F186" s="1384"/>
      <c r="G186" s="1384"/>
      <c r="S186" s="1473"/>
      <c r="BU186" s="1418"/>
      <c r="CI186" s="1455"/>
    </row>
    <row r="187" spans="2:87" s="1365" customFormat="1" x14ac:dyDescent="0.25">
      <c r="B187" s="1384"/>
      <c r="C187" s="1384"/>
      <c r="D187" s="1387"/>
      <c r="E187" s="1384"/>
      <c r="F187" s="1384"/>
      <c r="G187" s="1384"/>
      <c r="S187" s="1473"/>
      <c r="BU187" s="1418"/>
      <c r="CI187" s="1455"/>
    </row>
    <row r="188" spans="2:87" s="1365" customFormat="1" x14ac:dyDescent="0.25">
      <c r="B188" s="1384"/>
      <c r="C188" s="1384"/>
      <c r="D188" s="1387"/>
      <c r="E188" s="1384"/>
      <c r="F188" s="1384"/>
      <c r="G188" s="1384"/>
      <c r="S188" s="1473"/>
      <c r="BU188" s="1418"/>
      <c r="CI188" s="1455"/>
    </row>
    <row r="189" spans="2:87" s="1365" customFormat="1" x14ac:dyDescent="0.25">
      <c r="B189" s="1384"/>
      <c r="C189" s="1384"/>
      <c r="D189" s="1387"/>
      <c r="E189" s="1384"/>
      <c r="F189" s="1384"/>
      <c r="G189" s="1384"/>
      <c r="S189" s="1473"/>
      <c r="BU189" s="1418"/>
      <c r="CI189" s="1455"/>
    </row>
    <row r="190" spans="2:87" s="1365" customFormat="1" x14ac:dyDescent="0.25">
      <c r="B190" s="1384"/>
      <c r="C190" s="1384"/>
      <c r="D190" s="1387"/>
      <c r="E190" s="1384"/>
      <c r="F190" s="1384"/>
      <c r="G190" s="1384"/>
      <c r="S190" s="1473"/>
      <c r="BU190" s="1418"/>
      <c r="CI190" s="1455"/>
    </row>
    <row r="191" spans="2:87" s="1365" customFormat="1" x14ac:dyDescent="0.25">
      <c r="B191" s="1384"/>
      <c r="C191" s="1384"/>
      <c r="D191" s="1387"/>
      <c r="E191" s="1384"/>
      <c r="F191" s="1384"/>
      <c r="G191" s="1384"/>
      <c r="S191" s="1473"/>
      <c r="BU191" s="1418"/>
      <c r="CI191" s="1455"/>
    </row>
    <row r="192" spans="2:87" s="1365" customFormat="1" x14ac:dyDescent="0.25">
      <c r="B192" s="1384"/>
      <c r="C192" s="1384"/>
      <c r="D192" s="1387"/>
      <c r="E192" s="1384"/>
      <c r="F192" s="1384"/>
      <c r="G192" s="1384"/>
      <c r="S192" s="1473"/>
      <c r="BU192" s="1418"/>
      <c r="CI192" s="1455"/>
    </row>
    <row r="193" spans="2:87" s="1365" customFormat="1" x14ac:dyDescent="0.25">
      <c r="B193" s="1384"/>
      <c r="C193" s="1384"/>
      <c r="D193" s="1387"/>
      <c r="E193" s="1384"/>
      <c r="F193" s="1384"/>
      <c r="G193" s="1384"/>
      <c r="S193" s="1473"/>
      <c r="BU193" s="1418"/>
      <c r="CI193" s="1455"/>
    </row>
    <row r="194" spans="2:87" s="1365" customFormat="1" x14ac:dyDescent="0.25">
      <c r="B194" s="1384"/>
      <c r="C194" s="1384"/>
      <c r="D194" s="1387"/>
      <c r="E194" s="1384"/>
      <c r="F194" s="1384"/>
      <c r="G194" s="1384"/>
      <c r="S194" s="1473"/>
      <c r="BU194" s="1418"/>
      <c r="CI194" s="1455"/>
    </row>
    <row r="195" spans="2:87" s="1365" customFormat="1" x14ac:dyDescent="0.25">
      <c r="B195" s="1384"/>
      <c r="C195" s="1384"/>
      <c r="D195" s="1387"/>
      <c r="E195" s="1384"/>
      <c r="F195" s="1384"/>
      <c r="G195" s="1384"/>
      <c r="S195" s="1473"/>
      <c r="BU195" s="1418"/>
      <c r="CI195" s="1455"/>
    </row>
    <row r="196" spans="2:87" s="1365" customFormat="1" x14ac:dyDescent="0.25">
      <c r="B196" s="1384"/>
      <c r="C196" s="1384"/>
      <c r="D196" s="1387"/>
      <c r="E196" s="1384"/>
      <c r="F196" s="1384"/>
      <c r="G196" s="1384"/>
      <c r="S196" s="1473"/>
      <c r="BU196" s="1418"/>
      <c r="CI196" s="1455"/>
    </row>
    <row r="197" spans="2:87" s="1365" customFormat="1" x14ac:dyDescent="0.25">
      <c r="B197" s="1384"/>
      <c r="C197" s="1384"/>
      <c r="D197" s="1387"/>
      <c r="E197" s="1384"/>
      <c r="F197" s="1384"/>
      <c r="G197" s="1384"/>
      <c r="S197" s="1473"/>
      <c r="BU197" s="1418"/>
      <c r="CI197" s="1455"/>
    </row>
    <row r="198" spans="2:87" s="1365" customFormat="1" x14ac:dyDescent="0.25">
      <c r="B198" s="1384"/>
      <c r="C198" s="1384"/>
      <c r="D198" s="1387"/>
      <c r="E198" s="1384"/>
      <c r="F198" s="1384"/>
      <c r="G198" s="1384"/>
      <c r="S198" s="1473"/>
      <c r="BU198" s="1418"/>
      <c r="CI198" s="1455"/>
    </row>
    <row r="199" spans="2:87" s="1365" customFormat="1" x14ac:dyDescent="0.25">
      <c r="B199" s="1384"/>
      <c r="C199" s="1384"/>
      <c r="D199" s="1387"/>
      <c r="E199" s="1384"/>
      <c r="F199" s="1384"/>
      <c r="G199" s="1384"/>
      <c r="S199" s="1473"/>
      <c r="BU199" s="1418"/>
      <c r="CI199" s="1455"/>
    </row>
    <row r="200" spans="2:87" s="1365" customFormat="1" x14ac:dyDescent="0.25">
      <c r="B200" s="1384"/>
      <c r="C200" s="1384"/>
      <c r="D200" s="1387"/>
      <c r="E200" s="1384"/>
      <c r="F200" s="1384"/>
      <c r="G200" s="1384"/>
      <c r="S200" s="1473"/>
      <c r="BU200" s="1418"/>
      <c r="CI200" s="1455"/>
    </row>
    <row r="201" spans="2:87" s="1365" customFormat="1" x14ac:dyDescent="0.25">
      <c r="B201" s="1384"/>
      <c r="C201" s="1384"/>
      <c r="D201" s="1387"/>
      <c r="E201" s="1384"/>
      <c r="F201" s="1384"/>
      <c r="G201" s="1384"/>
      <c r="S201" s="1473"/>
      <c r="BU201" s="1418"/>
      <c r="CI201" s="1455"/>
    </row>
    <row r="202" spans="2:87" s="1365" customFormat="1" x14ac:dyDescent="0.25">
      <c r="B202" s="1384"/>
      <c r="C202" s="1384"/>
      <c r="D202" s="1387"/>
      <c r="E202" s="1384"/>
      <c r="F202" s="1384"/>
      <c r="G202" s="1384"/>
      <c r="S202" s="1473"/>
      <c r="BU202" s="1418"/>
      <c r="CI202" s="1455"/>
    </row>
    <row r="203" spans="2:87" s="1365" customFormat="1" x14ac:dyDescent="0.25">
      <c r="B203" s="1384"/>
      <c r="C203" s="1384"/>
      <c r="D203" s="1387"/>
      <c r="E203" s="1384"/>
      <c r="F203" s="1384"/>
      <c r="G203" s="1384"/>
      <c r="S203" s="1473"/>
      <c r="BU203" s="1418"/>
      <c r="CI203" s="1455"/>
    </row>
    <row r="204" spans="2:87" s="1365" customFormat="1" x14ac:dyDescent="0.25">
      <c r="B204" s="1384"/>
      <c r="C204" s="1384"/>
      <c r="D204" s="1387"/>
      <c r="E204" s="1384"/>
      <c r="F204" s="1384"/>
      <c r="G204" s="1384"/>
      <c r="S204" s="1473"/>
      <c r="BU204" s="1418"/>
      <c r="CI204" s="1455"/>
    </row>
    <row r="205" spans="2:87" s="1365" customFormat="1" x14ac:dyDescent="0.25">
      <c r="B205" s="1384"/>
      <c r="C205" s="1384"/>
      <c r="D205" s="1387"/>
      <c r="E205" s="1384"/>
      <c r="F205" s="1384"/>
      <c r="G205" s="1384"/>
      <c r="S205" s="1473"/>
      <c r="BU205" s="1418"/>
      <c r="CI205" s="1455"/>
    </row>
    <row r="206" spans="2:87" s="1365" customFormat="1" x14ac:dyDescent="0.25">
      <c r="B206" s="1384"/>
      <c r="C206" s="1384"/>
      <c r="D206" s="1387"/>
      <c r="E206" s="1384"/>
      <c r="F206" s="1384"/>
      <c r="G206" s="1384"/>
      <c r="S206" s="1473"/>
      <c r="BU206" s="1418"/>
      <c r="CI206" s="1455"/>
    </row>
    <row r="207" spans="2:87" s="1365" customFormat="1" x14ac:dyDescent="0.25">
      <c r="B207" s="1384"/>
      <c r="C207" s="1384"/>
      <c r="D207" s="1387"/>
      <c r="E207" s="1384"/>
      <c r="F207" s="1384"/>
      <c r="G207" s="1384"/>
      <c r="S207" s="1473"/>
      <c r="BU207" s="1418"/>
      <c r="CI207" s="1455"/>
    </row>
    <row r="208" spans="2:87" s="1365" customFormat="1" x14ac:dyDescent="0.25">
      <c r="B208" s="1384"/>
      <c r="C208" s="1384"/>
      <c r="D208" s="1387"/>
      <c r="E208" s="1384"/>
      <c r="F208" s="1384"/>
      <c r="G208" s="1384"/>
      <c r="S208" s="1473"/>
      <c r="BU208" s="1418"/>
      <c r="CI208" s="1455"/>
    </row>
    <row r="209" spans="2:87" s="1365" customFormat="1" x14ac:dyDescent="0.25">
      <c r="B209" s="1384"/>
      <c r="C209" s="1384"/>
      <c r="D209" s="1387"/>
      <c r="E209" s="1384"/>
      <c r="F209" s="1384"/>
      <c r="G209" s="1384"/>
      <c r="S209" s="1473"/>
      <c r="BU209" s="1418"/>
      <c r="CI209" s="1455"/>
    </row>
    <row r="210" spans="2:87" s="1365" customFormat="1" x14ac:dyDescent="0.25">
      <c r="B210" s="1384"/>
      <c r="C210" s="1384"/>
      <c r="D210" s="1387"/>
      <c r="E210" s="1384"/>
      <c r="F210" s="1384"/>
      <c r="G210" s="1384"/>
      <c r="S210" s="1473"/>
      <c r="BU210" s="1418"/>
      <c r="CI210" s="1455"/>
    </row>
    <row r="211" spans="2:87" s="1365" customFormat="1" x14ac:dyDescent="0.25">
      <c r="B211" s="1384"/>
      <c r="C211" s="1384"/>
      <c r="D211" s="1387"/>
      <c r="E211" s="1384"/>
      <c r="F211" s="1384"/>
      <c r="G211" s="1384"/>
      <c r="S211" s="1473"/>
      <c r="BU211" s="1418"/>
      <c r="CI211" s="1455"/>
    </row>
    <row r="212" spans="2:87" s="1365" customFormat="1" x14ac:dyDescent="0.25">
      <c r="B212" s="1384"/>
      <c r="C212" s="1384"/>
      <c r="D212" s="1387"/>
      <c r="E212" s="1384"/>
      <c r="F212" s="1384"/>
      <c r="G212" s="1384"/>
      <c r="S212" s="1473"/>
      <c r="BU212" s="1418"/>
      <c r="CI212" s="1455"/>
    </row>
    <row r="213" spans="2:87" s="1365" customFormat="1" x14ac:dyDescent="0.25">
      <c r="B213" s="1384"/>
      <c r="C213" s="1384"/>
      <c r="D213" s="1387"/>
      <c r="E213" s="1384"/>
      <c r="F213" s="1384"/>
      <c r="G213" s="1384"/>
      <c r="S213" s="1473"/>
      <c r="BU213" s="1418"/>
      <c r="CI213" s="1455"/>
    </row>
    <row r="214" spans="2:87" s="1365" customFormat="1" x14ac:dyDescent="0.25">
      <c r="B214" s="1384"/>
      <c r="C214" s="1384"/>
      <c r="D214" s="1387"/>
      <c r="E214" s="1384"/>
      <c r="F214" s="1384"/>
      <c r="G214" s="1384"/>
      <c r="S214" s="1473"/>
      <c r="BU214" s="1418"/>
      <c r="CI214" s="1455"/>
    </row>
    <row r="215" spans="2:87" s="1365" customFormat="1" x14ac:dyDescent="0.25">
      <c r="B215" s="1384"/>
      <c r="C215" s="1384"/>
      <c r="D215" s="1387"/>
      <c r="E215" s="1384"/>
      <c r="F215" s="1384"/>
      <c r="G215" s="1384"/>
      <c r="S215" s="1473"/>
      <c r="BU215" s="1418"/>
      <c r="CI215" s="1455"/>
    </row>
    <row r="216" spans="2:87" s="1365" customFormat="1" x14ac:dyDescent="0.25">
      <c r="B216" s="1384"/>
      <c r="C216" s="1384"/>
      <c r="D216" s="1387"/>
      <c r="E216" s="1384"/>
      <c r="F216" s="1384"/>
      <c r="G216" s="1384"/>
      <c r="S216" s="1473"/>
      <c r="BU216" s="1418"/>
      <c r="CI216" s="1455"/>
    </row>
    <row r="217" spans="2:87" s="1365" customFormat="1" x14ac:dyDescent="0.25">
      <c r="B217" s="1384"/>
      <c r="C217" s="1384"/>
      <c r="D217" s="1387"/>
      <c r="E217" s="1384"/>
      <c r="F217" s="1384"/>
      <c r="G217" s="1384"/>
      <c r="S217" s="1473"/>
      <c r="BU217" s="1418"/>
      <c r="CI217" s="1455"/>
    </row>
    <row r="218" spans="2:87" s="1365" customFormat="1" x14ac:dyDescent="0.25">
      <c r="B218" s="1384"/>
      <c r="C218" s="1384"/>
      <c r="D218" s="1387"/>
      <c r="E218" s="1384"/>
      <c r="F218" s="1384"/>
      <c r="G218" s="1384"/>
      <c r="S218" s="1473"/>
      <c r="BU218" s="1418"/>
      <c r="CI218" s="1455"/>
    </row>
    <row r="219" spans="2:87" s="1365" customFormat="1" x14ac:dyDescent="0.25">
      <c r="B219" s="1384"/>
      <c r="C219" s="1384"/>
      <c r="D219" s="1387"/>
      <c r="E219" s="1384"/>
      <c r="F219" s="1384"/>
      <c r="G219" s="1384"/>
      <c r="S219" s="1473"/>
      <c r="BU219" s="1418"/>
      <c r="CI219" s="1455"/>
    </row>
    <row r="220" spans="2:87" s="1365" customFormat="1" x14ac:dyDescent="0.25">
      <c r="B220" s="1384"/>
      <c r="C220" s="1384"/>
      <c r="D220" s="1387"/>
      <c r="E220" s="1384"/>
      <c r="F220" s="1384"/>
      <c r="G220" s="1384"/>
      <c r="S220" s="1473"/>
      <c r="BU220" s="1418"/>
      <c r="CI220" s="1455"/>
    </row>
    <row r="221" spans="2:87" s="1365" customFormat="1" x14ac:dyDescent="0.25">
      <c r="B221" s="1384"/>
      <c r="C221" s="1384"/>
      <c r="D221" s="1387"/>
      <c r="E221" s="1384"/>
      <c r="F221" s="1384"/>
      <c r="G221" s="1384"/>
      <c r="S221" s="1473"/>
      <c r="BU221" s="1418"/>
      <c r="CI221" s="1455"/>
    </row>
    <row r="222" spans="2:87" s="1365" customFormat="1" x14ac:dyDescent="0.25">
      <c r="B222" s="1384"/>
      <c r="C222" s="1384"/>
      <c r="D222" s="1387"/>
      <c r="E222" s="1384"/>
      <c r="F222" s="1384"/>
      <c r="G222" s="1384"/>
      <c r="S222" s="1473"/>
      <c r="BU222" s="1418"/>
      <c r="CI222" s="1455"/>
    </row>
    <row r="223" spans="2:87" s="1381" customFormat="1" x14ac:dyDescent="0.25">
      <c r="B223" s="1384"/>
      <c r="C223" s="1384"/>
      <c r="D223" s="1387"/>
      <c r="E223" s="1384"/>
      <c r="F223" s="1384"/>
      <c r="G223" s="1384"/>
      <c r="H223" s="1365"/>
      <c r="I223" s="1365"/>
      <c r="J223" s="1365"/>
      <c r="S223" s="1359"/>
      <c r="BU223" s="1417"/>
      <c r="CI223" s="1383"/>
    </row>
    <row r="224" spans="2:87" s="1381" customFormat="1" x14ac:dyDescent="0.25">
      <c r="B224" s="1384"/>
      <c r="C224" s="1384"/>
      <c r="D224" s="1387"/>
      <c r="E224" s="1384"/>
      <c r="F224" s="1384"/>
      <c r="G224" s="1384"/>
      <c r="H224" s="1365"/>
      <c r="I224" s="1365"/>
      <c r="J224" s="1365"/>
      <c r="S224" s="1359"/>
      <c r="BU224" s="1417"/>
      <c r="CI224" s="1383"/>
    </row>
    <row r="225" spans="2:87" s="1381" customFormat="1" x14ac:dyDescent="0.25">
      <c r="B225" s="1384"/>
      <c r="C225" s="1384"/>
      <c r="D225" s="1387"/>
      <c r="E225" s="1384"/>
      <c r="F225" s="1384"/>
      <c r="G225" s="1384"/>
      <c r="H225" s="1365"/>
      <c r="I225" s="1365"/>
      <c r="J225" s="1365"/>
      <c r="S225" s="1359"/>
      <c r="BU225" s="1417"/>
      <c r="CI225" s="1383"/>
    </row>
    <row r="226" spans="2:87" s="1381" customFormat="1" x14ac:dyDescent="0.25">
      <c r="B226" s="1384"/>
      <c r="C226" s="1384"/>
      <c r="D226" s="1387"/>
      <c r="E226" s="1384"/>
      <c r="F226" s="1384"/>
      <c r="G226" s="1384"/>
      <c r="H226" s="1365"/>
      <c r="I226" s="1365"/>
      <c r="J226" s="1365"/>
      <c r="S226" s="1359"/>
      <c r="BU226" s="1417"/>
      <c r="CI226" s="1383"/>
    </row>
    <row r="227" spans="2:87" s="1381" customFormat="1" x14ac:dyDescent="0.25">
      <c r="B227" s="1384"/>
      <c r="C227" s="1384"/>
      <c r="D227" s="1387"/>
      <c r="E227" s="1384"/>
      <c r="F227" s="1384"/>
      <c r="G227" s="1384"/>
      <c r="H227" s="1365"/>
      <c r="I227" s="1365"/>
      <c r="J227" s="1365"/>
      <c r="S227" s="1359"/>
      <c r="BU227" s="1417"/>
      <c r="CI227" s="1383"/>
    </row>
    <row r="228" spans="2:87" s="1381" customFormat="1" x14ac:dyDescent="0.25">
      <c r="B228" s="1384"/>
      <c r="C228" s="1384"/>
      <c r="D228" s="1387"/>
      <c r="E228" s="1384"/>
      <c r="F228" s="1384"/>
      <c r="G228" s="1384"/>
      <c r="H228" s="1365"/>
      <c r="I228" s="1365"/>
      <c r="J228" s="1365"/>
      <c r="S228" s="1359"/>
      <c r="BU228" s="1366"/>
      <c r="CI228" s="1383"/>
    </row>
    <row r="229" spans="2:87" s="1381" customFormat="1" x14ac:dyDescent="0.25">
      <c r="B229" s="1384"/>
      <c r="C229" s="1384"/>
      <c r="D229" s="1387"/>
      <c r="E229" s="1384"/>
      <c r="F229" s="1384"/>
      <c r="G229" s="1384"/>
      <c r="H229" s="1365"/>
      <c r="I229" s="1365"/>
      <c r="J229" s="1365"/>
      <c r="S229" s="1359"/>
      <c r="BU229" s="1366"/>
      <c r="CI229" s="1383"/>
    </row>
    <row r="230" spans="2:87" s="1381" customFormat="1" x14ac:dyDescent="0.25">
      <c r="B230" s="1384"/>
      <c r="C230" s="1384"/>
      <c r="D230" s="1387"/>
      <c r="E230" s="1384"/>
      <c r="F230" s="1384"/>
      <c r="G230" s="1384"/>
      <c r="H230" s="1365"/>
      <c r="I230" s="1365"/>
      <c r="J230" s="1365"/>
      <c r="S230" s="1359"/>
      <c r="BU230" s="1366"/>
      <c r="CI230" s="1383"/>
    </row>
    <row r="231" spans="2:87" s="1381" customFormat="1" x14ac:dyDescent="0.25">
      <c r="B231" s="1384"/>
      <c r="C231" s="1384"/>
      <c r="D231" s="1387"/>
      <c r="E231" s="1384"/>
      <c r="F231" s="1384"/>
      <c r="G231" s="1384"/>
      <c r="H231" s="1365"/>
      <c r="I231" s="1365"/>
      <c r="J231" s="1365"/>
      <c r="S231" s="1359"/>
      <c r="BU231" s="1366"/>
      <c r="CI231" s="1383"/>
    </row>
    <row r="232" spans="2:87" s="1381" customFormat="1" x14ac:dyDescent="0.25">
      <c r="B232" s="1384"/>
      <c r="C232" s="1384"/>
      <c r="D232" s="1387"/>
      <c r="E232" s="1384"/>
      <c r="F232" s="1384"/>
      <c r="G232" s="1384"/>
      <c r="H232" s="1365"/>
      <c r="I232" s="1365"/>
      <c r="J232" s="1365"/>
      <c r="S232" s="1359"/>
      <c r="BU232" s="1366"/>
      <c r="CI232" s="1383"/>
    </row>
    <row r="233" spans="2:87" s="1381" customFormat="1" x14ac:dyDescent="0.25">
      <c r="B233" s="1384"/>
      <c r="C233" s="1384"/>
      <c r="D233" s="1387"/>
      <c r="E233" s="1384"/>
      <c r="F233" s="1384"/>
      <c r="G233" s="1384"/>
      <c r="H233" s="1365"/>
      <c r="I233" s="1365"/>
      <c r="J233" s="1365"/>
      <c r="S233" s="1359"/>
      <c r="BU233" s="1366"/>
      <c r="CI233" s="1383"/>
    </row>
    <row r="234" spans="2:87" s="1381" customFormat="1" x14ac:dyDescent="0.25">
      <c r="B234" s="1384"/>
      <c r="C234" s="1384"/>
      <c r="D234" s="1387"/>
      <c r="E234" s="1384"/>
      <c r="F234" s="1384"/>
      <c r="G234" s="1384"/>
      <c r="H234" s="1365"/>
      <c r="I234" s="1365"/>
      <c r="J234" s="1365"/>
      <c r="S234" s="1359"/>
      <c r="BU234" s="1366"/>
      <c r="CI234" s="1383"/>
    </row>
    <row r="235" spans="2:87" s="1381" customFormat="1" x14ac:dyDescent="0.25">
      <c r="B235" s="1384"/>
      <c r="C235" s="1384"/>
      <c r="D235" s="1387"/>
      <c r="E235" s="1384"/>
      <c r="F235" s="1384"/>
      <c r="G235" s="1384"/>
      <c r="H235" s="1365"/>
      <c r="I235" s="1365"/>
      <c r="J235" s="1365"/>
      <c r="S235" s="1359"/>
      <c r="BU235" s="1366"/>
      <c r="CI235" s="1383"/>
    </row>
    <row r="236" spans="2:87" s="1381" customFormat="1" x14ac:dyDescent="0.25">
      <c r="B236" s="1384"/>
      <c r="C236" s="1384"/>
      <c r="D236" s="1387"/>
      <c r="E236" s="1384"/>
      <c r="F236" s="1384"/>
      <c r="G236" s="1384"/>
      <c r="H236" s="1365"/>
      <c r="I236" s="1365"/>
      <c r="J236" s="1365"/>
      <c r="S236" s="1359"/>
      <c r="BU236" s="1366"/>
      <c r="CI236" s="1383"/>
    </row>
    <row r="237" spans="2:87" s="1381" customFormat="1" x14ac:dyDescent="0.25">
      <c r="B237" s="1384"/>
      <c r="C237" s="1384"/>
      <c r="D237" s="1387"/>
      <c r="E237" s="1384"/>
      <c r="F237" s="1384"/>
      <c r="G237" s="1384"/>
      <c r="H237" s="1365"/>
      <c r="I237" s="1365"/>
      <c r="J237" s="1365"/>
      <c r="S237" s="1359"/>
      <c r="BU237" s="1366"/>
      <c r="CI237" s="1383"/>
    </row>
    <row r="238" spans="2:87" s="1381" customFormat="1" x14ac:dyDescent="0.25">
      <c r="B238" s="1384"/>
      <c r="C238" s="1384"/>
      <c r="D238" s="1387"/>
      <c r="E238" s="1384"/>
      <c r="F238" s="1384"/>
      <c r="G238" s="1384"/>
      <c r="H238" s="1365"/>
      <c r="I238" s="1365"/>
      <c r="J238" s="1365"/>
      <c r="S238" s="1359"/>
      <c r="BU238" s="1366"/>
      <c r="CI238" s="1383"/>
    </row>
    <row r="239" spans="2:87" s="1381" customFormat="1" x14ac:dyDescent="0.25">
      <c r="B239" s="1384"/>
      <c r="C239" s="1384"/>
      <c r="D239" s="1387"/>
      <c r="E239" s="1384"/>
      <c r="F239" s="1384"/>
      <c r="G239" s="1384"/>
      <c r="H239" s="1365"/>
      <c r="I239" s="1365"/>
      <c r="J239" s="1365"/>
      <c r="S239" s="1359"/>
      <c r="BU239" s="1366"/>
      <c r="CI239" s="1383"/>
    </row>
    <row r="240" spans="2:87" s="1381" customFormat="1" x14ac:dyDescent="0.25">
      <c r="B240" s="1384"/>
      <c r="C240" s="1384"/>
      <c r="D240" s="1387"/>
      <c r="E240" s="1384"/>
      <c r="F240" s="1384"/>
      <c r="G240" s="1384"/>
      <c r="H240" s="1365"/>
      <c r="I240" s="1365"/>
      <c r="J240" s="1365"/>
      <c r="S240" s="1359"/>
      <c r="BU240" s="1366"/>
      <c r="CI240" s="1383"/>
    </row>
    <row r="241" spans="2:87" s="1381" customFormat="1" x14ac:dyDescent="0.25">
      <c r="B241" s="1384"/>
      <c r="C241" s="1384"/>
      <c r="D241" s="1387"/>
      <c r="E241" s="1384"/>
      <c r="F241" s="1384"/>
      <c r="G241" s="1384"/>
      <c r="H241" s="1365"/>
      <c r="I241" s="1365"/>
      <c r="J241" s="1365"/>
      <c r="S241" s="1359"/>
      <c r="BU241" s="1366"/>
      <c r="CI241" s="1383"/>
    </row>
    <row r="242" spans="2:87" s="1381" customFormat="1" x14ac:dyDescent="0.25">
      <c r="B242" s="1384"/>
      <c r="C242" s="1384"/>
      <c r="D242" s="1387"/>
      <c r="E242" s="1384"/>
      <c r="F242" s="1384"/>
      <c r="G242" s="1384"/>
      <c r="H242" s="1365"/>
      <c r="I242" s="1365"/>
      <c r="J242" s="1365"/>
      <c r="S242" s="1359"/>
      <c r="BU242" s="1366"/>
      <c r="CI242" s="1383"/>
    </row>
    <row r="243" spans="2:87" s="1381" customFormat="1" x14ac:dyDescent="0.25">
      <c r="B243" s="1384"/>
      <c r="C243" s="1384"/>
      <c r="D243" s="1387"/>
      <c r="E243" s="1384"/>
      <c r="F243" s="1384"/>
      <c r="G243" s="1384"/>
      <c r="H243" s="1365"/>
      <c r="I243" s="1365"/>
      <c r="J243" s="1365"/>
      <c r="S243" s="1359"/>
      <c r="BU243" s="1366"/>
      <c r="CI243" s="1383"/>
    </row>
    <row r="244" spans="2:87" s="1381" customFormat="1" x14ac:dyDescent="0.25">
      <c r="B244" s="1384"/>
      <c r="C244" s="1384"/>
      <c r="D244" s="1387"/>
      <c r="E244" s="1384"/>
      <c r="F244" s="1384"/>
      <c r="G244" s="1384"/>
      <c r="H244" s="1365"/>
      <c r="I244" s="1365"/>
      <c r="J244" s="1365"/>
      <c r="S244" s="1359"/>
      <c r="BU244" s="1366"/>
      <c r="CI244" s="1383"/>
    </row>
    <row r="245" spans="2:87" s="1381" customFormat="1" x14ac:dyDescent="0.25">
      <c r="B245" s="1384"/>
      <c r="C245" s="1384"/>
      <c r="D245" s="1387"/>
      <c r="E245" s="1384"/>
      <c r="F245" s="1384"/>
      <c r="G245" s="1384"/>
      <c r="H245" s="1365"/>
      <c r="I245" s="1365"/>
      <c r="J245" s="1365"/>
      <c r="S245" s="1359"/>
      <c r="BU245" s="1366"/>
      <c r="CI245" s="1383"/>
    </row>
    <row r="246" spans="2:87" s="1381" customFormat="1" x14ac:dyDescent="0.25">
      <c r="B246" s="1384"/>
      <c r="C246" s="1384"/>
      <c r="D246" s="1387"/>
      <c r="E246" s="1384"/>
      <c r="F246" s="1384"/>
      <c r="G246" s="1384"/>
      <c r="H246" s="1365"/>
      <c r="I246" s="1365"/>
      <c r="J246" s="1365"/>
      <c r="S246" s="1359"/>
      <c r="BU246" s="1366"/>
      <c r="CI246" s="1383"/>
    </row>
    <row r="247" spans="2:87" s="1381" customFormat="1" x14ac:dyDescent="0.25">
      <c r="B247" s="1384"/>
      <c r="C247" s="1384"/>
      <c r="D247" s="1387"/>
      <c r="E247" s="1384"/>
      <c r="F247" s="1384"/>
      <c r="G247" s="1384"/>
      <c r="H247" s="1365"/>
      <c r="I247" s="1365"/>
      <c r="J247" s="1365"/>
      <c r="S247" s="1359"/>
      <c r="BU247" s="1366"/>
      <c r="CI247" s="1383"/>
    </row>
    <row r="248" spans="2:87" s="1381" customFormat="1" x14ac:dyDescent="0.25">
      <c r="B248" s="1384"/>
      <c r="C248" s="1384"/>
      <c r="D248" s="1387"/>
      <c r="E248" s="1384"/>
      <c r="F248" s="1384"/>
      <c r="G248" s="1384"/>
      <c r="H248" s="1365"/>
      <c r="I248" s="1365"/>
      <c r="J248" s="1365"/>
      <c r="S248" s="1359"/>
      <c r="BU248" s="1366"/>
      <c r="CI248" s="1383"/>
    </row>
    <row r="249" spans="2:87" s="1381" customFormat="1" x14ac:dyDescent="0.25">
      <c r="B249" s="1384"/>
      <c r="C249" s="1384"/>
      <c r="D249" s="1387"/>
      <c r="E249" s="1384"/>
      <c r="F249" s="1384"/>
      <c r="G249" s="1384"/>
      <c r="H249" s="1365"/>
      <c r="I249" s="1365"/>
      <c r="J249" s="1365"/>
      <c r="S249" s="1359"/>
      <c r="BU249" s="1366"/>
      <c r="CI249" s="1383"/>
    </row>
    <row r="250" spans="2:87" s="1381" customFormat="1" x14ac:dyDescent="0.25">
      <c r="B250" s="1384"/>
      <c r="C250" s="1384"/>
      <c r="D250" s="1387"/>
      <c r="E250" s="1384"/>
      <c r="F250" s="1384"/>
      <c r="G250" s="1384"/>
      <c r="H250" s="1365"/>
      <c r="I250" s="1365"/>
      <c r="J250" s="1365"/>
      <c r="S250" s="1359"/>
      <c r="BU250" s="1366"/>
      <c r="CI250" s="1383"/>
    </row>
    <row r="251" spans="2:87" s="1381" customFormat="1" x14ac:dyDescent="0.25">
      <c r="B251" s="1384"/>
      <c r="C251" s="1384"/>
      <c r="D251" s="1387"/>
      <c r="E251" s="1384"/>
      <c r="F251" s="1384"/>
      <c r="G251" s="1384"/>
      <c r="H251" s="1365"/>
      <c r="I251" s="1365"/>
      <c r="J251" s="1365"/>
      <c r="S251" s="1359"/>
      <c r="BU251" s="1366"/>
      <c r="CI251" s="1383"/>
    </row>
    <row r="252" spans="2:87" s="1381" customFormat="1" x14ac:dyDescent="0.25">
      <c r="B252" s="1384"/>
      <c r="C252" s="1384"/>
      <c r="D252" s="1387"/>
      <c r="E252" s="1384"/>
      <c r="F252" s="1384"/>
      <c r="G252" s="1384"/>
      <c r="H252" s="1365"/>
      <c r="I252" s="1365"/>
      <c r="J252" s="1365"/>
      <c r="S252" s="1359"/>
      <c r="BU252" s="1366"/>
      <c r="CI252" s="1383"/>
    </row>
    <row r="253" spans="2:87" s="1381" customFormat="1" x14ac:dyDescent="0.25">
      <c r="B253" s="1384"/>
      <c r="C253" s="1384"/>
      <c r="D253" s="1387"/>
      <c r="E253" s="1384"/>
      <c r="F253" s="1384"/>
      <c r="G253" s="1384"/>
      <c r="H253" s="1365"/>
      <c r="I253" s="1365"/>
      <c r="J253" s="1365"/>
      <c r="S253" s="1359"/>
      <c r="BU253" s="1366"/>
      <c r="CI253" s="1383"/>
    </row>
    <row r="254" spans="2:87" s="1381" customFormat="1" x14ac:dyDescent="0.25">
      <c r="B254" s="1384"/>
      <c r="C254" s="1384"/>
      <c r="D254" s="1387"/>
      <c r="E254" s="1384"/>
      <c r="F254" s="1384"/>
      <c r="G254" s="1384"/>
      <c r="H254" s="1365"/>
      <c r="I254" s="1365"/>
      <c r="J254" s="1365"/>
      <c r="S254" s="1359"/>
      <c r="BU254" s="1366"/>
      <c r="CI254" s="1383"/>
    </row>
    <row r="255" spans="2:87" s="1381" customFormat="1" x14ac:dyDescent="0.25">
      <c r="B255" s="1384"/>
      <c r="C255" s="1384"/>
      <c r="D255" s="1387"/>
      <c r="E255" s="1384"/>
      <c r="F255" s="1384"/>
      <c r="G255" s="1384"/>
      <c r="H255" s="1365"/>
      <c r="I255" s="1365"/>
      <c r="J255" s="1365"/>
      <c r="S255" s="1359"/>
      <c r="BU255" s="1366"/>
      <c r="CI255" s="1383"/>
    </row>
    <row r="256" spans="2:87" s="1381" customFormat="1" x14ac:dyDescent="0.25">
      <c r="B256" s="1384"/>
      <c r="C256" s="1384"/>
      <c r="D256" s="1387"/>
      <c r="E256" s="1384"/>
      <c r="F256" s="1384"/>
      <c r="G256" s="1384"/>
      <c r="H256" s="1365"/>
      <c r="I256" s="1365"/>
      <c r="J256" s="1365"/>
      <c r="S256" s="1359"/>
      <c r="BU256" s="1366"/>
      <c r="CI256" s="1383"/>
    </row>
    <row r="257" spans="2:87" s="1381" customFormat="1" x14ac:dyDescent="0.25">
      <c r="B257" s="1384"/>
      <c r="C257" s="1384"/>
      <c r="D257" s="1387"/>
      <c r="E257" s="1384"/>
      <c r="F257" s="1384"/>
      <c r="G257" s="1384"/>
      <c r="H257" s="1365"/>
      <c r="I257" s="1365"/>
      <c r="J257" s="1365"/>
      <c r="S257" s="1359"/>
      <c r="BU257" s="1366"/>
      <c r="CI257" s="1383"/>
    </row>
    <row r="258" spans="2:87" s="1381" customFormat="1" x14ac:dyDescent="0.25">
      <c r="B258" s="1384"/>
      <c r="C258" s="1384"/>
      <c r="D258" s="1387"/>
      <c r="E258" s="1384"/>
      <c r="F258" s="1384"/>
      <c r="G258" s="1384"/>
      <c r="H258" s="1365"/>
      <c r="I258" s="1365"/>
      <c r="J258" s="1365"/>
      <c r="S258" s="1359"/>
      <c r="BU258" s="1366"/>
      <c r="CI258" s="1383"/>
    </row>
    <row r="259" spans="2:87" s="1381" customFormat="1" x14ac:dyDescent="0.25">
      <c r="B259" s="1384"/>
      <c r="C259" s="1384"/>
      <c r="D259" s="1387"/>
      <c r="E259" s="1384"/>
      <c r="F259" s="1384"/>
      <c r="G259" s="1384"/>
      <c r="H259" s="1365"/>
      <c r="I259" s="1365"/>
      <c r="J259" s="1365"/>
      <c r="S259" s="1359"/>
      <c r="BU259" s="1366"/>
      <c r="CI259" s="1383"/>
    </row>
    <row r="260" spans="2:87" s="1381" customFormat="1" x14ac:dyDescent="0.25">
      <c r="B260" s="1384"/>
      <c r="C260" s="1384"/>
      <c r="D260" s="1387"/>
      <c r="E260" s="1384"/>
      <c r="F260" s="1384"/>
      <c r="G260" s="1384"/>
      <c r="H260" s="1365"/>
      <c r="I260" s="1365"/>
      <c r="J260" s="1365"/>
      <c r="S260" s="1359"/>
      <c r="BU260" s="1366"/>
      <c r="CI260" s="1383"/>
    </row>
    <row r="261" spans="2:87" s="1381" customFormat="1" x14ac:dyDescent="0.25">
      <c r="B261" s="1384"/>
      <c r="C261" s="1384"/>
      <c r="D261" s="1387"/>
      <c r="E261" s="1384"/>
      <c r="F261" s="1384"/>
      <c r="G261" s="1384"/>
      <c r="H261" s="1365"/>
      <c r="I261" s="1365"/>
      <c r="J261" s="1365"/>
      <c r="S261" s="1359"/>
      <c r="BU261" s="1366"/>
      <c r="CI261" s="1383"/>
    </row>
    <row r="262" spans="2:87" s="1381" customFormat="1" x14ac:dyDescent="0.25">
      <c r="B262" s="1384"/>
      <c r="C262" s="1384"/>
      <c r="D262" s="1387"/>
      <c r="E262" s="1384"/>
      <c r="F262" s="1384"/>
      <c r="G262" s="1384"/>
      <c r="H262" s="1365"/>
      <c r="I262" s="1365"/>
      <c r="J262" s="1365"/>
      <c r="S262" s="1359"/>
      <c r="BU262" s="1366"/>
      <c r="CI262" s="1383"/>
    </row>
    <row r="263" spans="2:87" s="1381" customFormat="1" x14ac:dyDescent="0.25">
      <c r="B263" s="1384"/>
      <c r="C263" s="1384"/>
      <c r="D263" s="1387"/>
      <c r="E263" s="1384"/>
      <c r="F263" s="1384"/>
      <c r="G263" s="1384"/>
      <c r="H263" s="1365"/>
      <c r="I263" s="1365"/>
      <c r="J263" s="1365"/>
      <c r="S263" s="1359"/>
      <c r="BU263" s="1366"/>
      <c r="CI263" s="1383"/>
    </row>
    <row r="264" spans="2:87" s="1381" customFormat="1" x14ac:dyDescent="0.25">
      <c r="B264" s="1384"/>
      <c r="C264" s="1384"/>
      <c r="D264" s="1387"/>
      <c r="E264" s="1384"/>
      <c r="F264" s="1384"/>
      <c r="G264" s="1384"/>
      <c r="H264" s="1365"/>
      <c r="I264" s="1365"/>
      <c r="J264" s="1365"/>
      <c r="S264" s="1359"/>
      <c r="BU264" s="1366"/>
      <c r="CI264" s="1383"/>
    </row>
    <row r="265" spans="2:87" s="1381" customFormat="1" x14ac:dyDescent="0.25">
      <c r="B265" s="1384"/>
      <c r="C265" s="1384"/>
      <c r="D265" s="1387"/>
      <c r="E265" s="1384"/>
      <c r="F265" s="1384"/>
      <c r="G265" s="1384"/>
      <c r="H265" s="1365"/>
      <c r="I265" s="1365"/>
      <c r="J265" s="1365"/>
      <c r="S265" s="1359"/>
      <c r="BU265" s="1366"/>
      <c r="CI265" s="1383"/>
    </row>
    <row r="266" spans="2:87" s="1381" customFormat="1" x14ac:dyDescent="0.25">
      <c r="B266" s="1384"/>
      <c r="C266" s="1384"/>
      <c r="D266" s="1387"/>
      <c r="E266" s="1384"/>
      <c r="F266" s="1384"/>
      <c r="G266" s="1384"/>
      <c r="H266" s="1365"/>
      <c r="I266" s="1365"/>
      <c r="J266" s="1365"/>
      <c r="S266" s="1359"/>
      <c r="BU266" s="1366"/>
      <c r="CI266" s="1383"/>
    </row>
    <row r="267" spans="2:87" s="1381" customFormat="1" x14ac:dyDescent="0.25">
      <c r="B267" s="1384"/>
      <c r="C267" s="1384"/>
      <c r="D267" s="1387"/>
      <c r="E267" s="1384"/>
      <c r="F267" s="1384"/>
      <c r="G267" s="1384"/>
      <c r="H267" s="1365"/>
      <c r="I267" s="1365"/>
      <c r="J267" s="1365"/>
      <c r="S267" s="1359"/>
      <c r="BU267" s="1366"/>
      <c r="CI267" s="1383"/>
    </row>
    <row r="268" spans="2:87" s="1381" customFormat="1" x14ac:dyDescent="0.25">
      <c r="B268" s="1384"/>
      <c r="C268" s="1384"/>
      <c r="D268" s="1387"/>
      <c r="E268" s="1384"/>
      <c r="F268" s="1384"/>
      <c r="G268" s="1384"/>
      <c r="H268" s="1365"/>
      <c r="I268" s="1365"/>
      <c r="J268" s="1365"/>
      <c r="S268" s="1359"/>
      <c r="BU268" s="1366"/>
      <c r="CI268" s="1383"/>
    </row>
    <row r="269" spans="2:87" s="1381" customFormat="1" x14ac:dyDescent="0.25">
      <c r="B269" s="1384"/>
      <c r="C269" s="1384"/>
      <c r="D269" s="1387"/>
      <c r="E269" s="1384"/>
      <c r="F269" s="1384"/>
      <c r="G269" s="1384"/>
      <c r="H269" s="1365"/>
      <c r="I269" s="1365"/>
      <c r="J269" s="1365"/>
      <c r="S269" s="1359"/>
      <c r="BU269" s="1366"/>
      <c r="CI269" s="1383"/>
    </row>
    <row r="270" spans="2:87" s="1381" customFormat="1" x14ac:dyDescent="0.25">
      <c r="B270" s="1384"/>
      <c r="C270" s="1384"/>
      <c r="D270" s="1387"/>
      <c r="E270" s="1384"/>
      <c r="F270" s="1384"/>
      <c r="G270" s="1384"/>
      <c r="H270" s="1365"/>
      <c r="I270" s="1365"/>
      <c r="J270" s="1365"/>
      <c r="S270" s="1359"/>
      <c r="BU270" s="1366"/>
      <c r="CI270" s="1383"/>
    </row>
    <row r="271" spans="2:87" s="1381" customFormat="1" x14ac:dyDescent="0.25">
      <c r="B271" s="1384"/>
      <c r="C271" s="1384"/>
      <c r="D271" s="1387"/>
      <c r="E271" s="1384"/>
      <c r="F271" s="1384"/>
      <c r="G271" s="1384"/>
      <c r="H271" s="1365"/>
      <c r="I271" s="1365"/>
      <c r="J271" s="1365"/>
      <c r="S271" s="1359"/>
      <c r="BU271" s="1366"/>
      <c r="CI271" s="1383"/>
    </row>
    <row r="272" spans="2:87" s="1381" customFormat="1" x14ac:dyDescent="0.25">
      <c r="B272" s="1384"/>
      <c r="C272" s="1384"/>
      <c r="D272" s="1387"/>
      <c r="E272" s="1384"/>
      <c r="F272" s="1384"/>
      <c r="G272" s="1384"/>
      <c r="H272" s="1365"/>
      <c r="I272" s="1365"/>
      <c r="J272" s="1365"/>
      <c r="S272" s="1359"/>
      <c r="BU272" s="1366"/>
      <c r="CI272" s="1383"/>
    </row>
    <row r="273" spans="2:87" s="1381" customFormat="1" x14ac:dyDescent="0.25">
      <c r="B273" s="1384"/>
      <c r="C273" s="1384"/>
      <c r="D273" s="1387"/>
      <c r="E273" s="1384"/>
      <c r="F273" s="1384"/>
      <c r="G273" s="1384"/>
      <c r="H273" s="1365"/>
      <c r="I273" s="1365"/>
      <c r="J273" s="1365"/>
      <c r="S273" s="1359"/>
      <c r="BU273" s="1366"/>
      <c r="CI273" s="1383"/>
    </row>
    <row r="274" spans="2:87" s="1381" customFormat="1" x14ac:dyDescent="0.25">
      <c r="B274" s="1384"/>
      <c r="C274" s="1384"/>
      <c r="D274" s="1387"/>
      <c r="E274" s="1384"/>
      <c r="F274" s="1384"/>
      <c r="G274" s="1384"/>
      <c r="H274" s="1365"/>
      <c r="I274" s="1365"/>
      <c r="J274" s="1365"/>
      <c r="S274" s="1359"/>
      <c r="BU274" s="1366"/>
      <c r="CI274" s="1383"/>
    </row>
    <row r="275" spans="2:87" s="1381" customFormat="1" x14ac:dyDescent="0.25">
      <c r="B275" s="1384"/>
      <c r="C275" s="1384"/>
      <c r="D275" s="1387"/>
      <c r="E275" s="1384"/>
      <c r="F275" s="1384"/>
      <c r="G275" s="1384"/>
      <c r="H275" s="1365"/>
      <c r="I275" s="1365"/>
      <c r="J275" s="1365"/>
      <c r="S275" s="1359"/>
      <c r="BU275" s="1366"/>
      <c r="CI275" s="1383"/>
    </row>
    <row r="276" spans="2:87" s="1381" customFormat="1" x14ac:dyDescent="0.25">
      <c r="B276" s="1384"/>
      <c r="C276" s="1384"/>
      <c r="D276" s="1387"/>
      <c r="E276" s="1384"/>
      <c r="F276" s="1384"/>
      <c r="G276" s="1384"/>
      <c r="H276" s="1365"/>
      <c r="I276" s="1365"/>
      <c r="J276" s="1365"/>
      <c r="S276" s="1359"/>
      <c r="BU276" s="1366"/>
      <c r="CI276" s="1383"/>
    </row>
    <row r="277" spans="2:87" s="1381" customFormat="1" x14ac:dyDescent="0.25">
      <c r="B277" s="1384"/>
      <c r="C277" s="1384"/>
      <c r="D277" s="1387"/>
      <c r="E277" s="1384"/>
      <c r="F277" s="1384"/>
      <c r="G277" s="1384"/>
      <c r="H277" s="1365"/>
      <c r="I277" s="1365"/>
      <c r="J277" s="1365"/>
      <c r="S277" s="1359"/>
      <c r="BU277" s="1366"/>
      <c r="CI277" s="1383"/>
    </row>
    <row r="278" spans="2:87" s="1381" customFormat="1" x14ac:dyDescent="0.25">
      <c r="B278" s="1384"/>
      <c r="C278" s="1384"/>
      <c r="D278" s="1387"/>
      <c r="E278" s="1384"/>
      <c r="F278" s="1384"/>
      <c r="G278" s="1384"/>
      <c r="H278" s="1365"/>
      <c r="I278" s="1365"/>
      <c r="J278" s="1365"/>
      <c r="S278" s="1359"/>
      <c r="BU278" s="1366"/>
      <c r="CI278" s="1383"/>
    </row>
    <row r="279" spans="2:87" s="1381" customFormat="1" x14ac:dyDescent="0.25">
      <c r="B279" s="1384"/>
      <c r="C279" s="1384"/>
      <c r="D279" s="1387"/>
      <c r="E279" s="1384"/>
      <c r="F279" s="1384"/>
      <c r="G279" s="1384"/>
      <c r="H279" s="1365"/>
      <c r="I279" s="1365"/>
      <c r="J279" s="1365"/>
      <c r="S279" s="1359"/>
      <c r="BU279" s="1366"/>
      <c r="CI279" s="1383"/>
    </row>
    <row r="280" spans="2:87" s="1381" customFormat="1" x14ac:dyDescent="0.25">
      <c r="B280" s="1384"/>
      <c r="C280" s="1384"/>
      <c r="D280" s="1387"/>
      <c r="E280" s="1384"/>
      <c r="F280" s="1384"/>
      <c r="G280" s="1384"/>
      <c r="H280" s="1365"/>
      <c r="I280" s="1365"/>
      <c r="J280" s="1365"/>
      <c r="S280" s="1359"/>
      <c r="BU280" s="1366"/>
      <c r="CI280" s="1383"/>
    </row>
    <row r="281" spans="2:87" s="1381" customFormat="1" x14ac:dyDescent="0.25">
      <c r="B281" s="1384"/>
      <c r="C281" s="1384"/>
      <c r="D281" s="1387"/>
      <c r="E281" s="1384"/>
      <c r="F281" s="1384"/>
      <c r="G281" s="1384"/>
      <c r="H281" s="1365"/>
      <c r="I281" s="1365"/>
      <c r="J281" s="1365"/>
      <c r="S281" s="1359"/>
      <c r="BU281" s="1366"/>
      <c r="CI281" s="1383"/>
    </row>
    <row r="282" spans="2:87" s="1381" customFormat="1" x14ac:dyDescent="0.25">
      <c r="B282" s="1384"/>
      <c r="C282" s="1384"/>
      <c r="D282" s="1387"/>
      <c r="E282" s="1384"/>
      <c r="F282" s="1384"/>
      <c r="G282" s="1384"/>
      <c r="H282" s="1365"/>
      <c r="I282" s="1365"/>
      <c r="J282" s="1365"/>
      <c r="S282" s="1359"/>
      <c r="BU282" s="1366"/>
      <c r="CI282" s="1383"/>
    </row>
    <row r="283" spans="2:87" s="1381" customFormat="1" x14ac:dyDescent="0.25">
      <c r="B283" s="1384"/>
      <c r="C283" s="1384"/>
      <c r="D283" s="1387"/>
      <c r="E283" s="1384"/>
      <c r="F283" s="1384"/>
      <c r="G283" s="1384"/>
      <c r="H283" s="1365"/>
      <c r="I283" s="1365"/>
      <c r="J283" s="1365"/>
      <c r="S283" s="1359"/>
      <c r="BU283" s="1366"/>
      <c r="CI283" s="1383"/>
    </row>
    <row r="284" spans="2:87" s="1381" customFormat="1" x14ac:dyDescent="0.25">
      <c r="B284" s="1384"/>
      <c r="C284" s="1384"/>
      <c r="D284" s="1387"/>
      <c r="E284" s="1384"/>
      <c r="F284" s="1384"/>
      <c r="G284" s="1384"/>
      <c r="H284" s="1365"/>
      <c r="I284" s="1365"/>
      <c r="J284" s="1365"/>
      <c r="S284" s="1359"/>
      <c r="BU284" s="1366"/>
      <c r="CI284" s="1383"/>
    </row>
    <row r="285" spans="2:87" s="1381" customFormat="1" x14ac:dyDescent="0.25">
      <c r="B285" s="1384"/>
      <c r="C285" s="1384"/>
      <c r="D285" s="1387"/>
      <c r="E285" s="1384"/>
      <c r="F285" s="1384"/>
      <c r="G285" s="1384"/>
      <c r="H285" s="1365"/>
      <c r="I285" s="1365"/>
      <c r="J285" s="1365"/>
      <c r="S285" s="1359"/>
      <c r="BU285" s="1366"/>
      <c r="CI285" s="1383"/>
    </row>
    <row r="286" spans="2:87" s="1381" customFormat="1" x14ac:dyDescent="0.25">
      <c r="B286" s="1384"/>
      <c r="C286" s="1384"/>
      <c r="D286" s="1387"/>
      <c r="E286" s="1384"/>
      <c r="F286" s="1384"/>
      <c r="G286" s="1384"/>
      <c r="H286" s="1365"/>
      <c r="I286" s="1365"/>
      <c r="J286" s="1365"/>
      <c r="S286" s="1359"/>
      <c r="BU286" s="1366"/>
      <c r="CI286" s="1383"/>
    </row>
    <row r="287" spans="2:87" s="1381" customFormat="1" x14ac:dyDescent="0.25">
      <c r="B287" s="1384"/>
      <c r="C287" s="1384"/>
      <c r="D287" s="1387"/>
      <c r="E287" s="1384"/>
      <c r="F287" s="1384"/>
      <c r="G287" s="1384"/>
      <c r="H287" s="1365"/>
      <c r="I287" s="1365"/>
      <c r="J287" s="1365"/>
      <c r="S287" s="1359"/>
      <c r="BU287" s="1366"/>
      <c r="CI287" s="1383"/>
    </row>
    <row r="288" spans="2:87" s="1381" customFormat="1" x14ac:dyDescent="0.25">
      <c r="B288" s="1384"/>
      <c r="C288" s="1384"/>
      <c r="D288" s="1387"/>
      <c r="E288" s="1384"/>
      <c r="F288" s="1384"/>
      <c r="G288" s="1384"/>
      <c r="H288" s="1365"/>
      <c r="I288" s="1365"/>
      <c r="J288" s="1365"/>
      <c r="S288" s="1359"/>
      <c r="BU288" s="1366"/>
      <c r="CI288" s="1383"/>
    </row>
    <row r="289" spans="2:87" s="1381" customFormat="1" x14ac:dyDescent="0.25">
      <c r="B289" s="1384"/>
      <c r="C289" s="1384"/>
      <c r="D289" s="1387"/>
      <c r="E289" s="1384"/>
      <c r="F289" s="1384"/>
      <c r="G289" s="1384"/>
      <c r="H289" s="1365"/>
      <c r="I289" s="1365"/>
      <c r="J289" s="1365"/>
      <c r="S289" s="1359"/>
      <c r="BU289" s="1366"/>
      <c r="CI289" s="1383"/>
    </row>
    <row r="290" spans="2:87" s="1381" customFormat="1" x14ac:dyDescent="0.25">
      <c r="B290" s="1384"/>
      <c r="C290" s="1384"/>
      <c r="D290" s="1387"/>
      <c r="E290" s="1384"/>
      <c r="F290" s="1384"/>
      <c r="G290" s="1384"/>
      <c r="H290" s="1365"/>
      <c r="I290" s="1365"/>
      <c r="J290" s="1365"/>
      <c r="S290" s="1359"/>
      <c r="BU290" s="1366"/>
      <c r="CI290" s="1383"/>
    </row>
    <row r="291" spans="2:87" s="1381" customFormat="1" x14ac:dyDescent="0.25">
      <c r="B291" s="1384"/>
      <c r="C291" s="1384"/>
      <c r="D291" s="1387"/>
      <c r="E291" s="1384"/>
      <c r="F291" s="1384"/>
      <c r="G291" s="1384"/>
      <c r="H291" s="1365"/>
      <c r="I291" s="1365"/>
      <c r="J291" s="1365"/>
      <c r="S291" s="1359"/>
      <c r="BU291" s="1366"/>
      <c r="CI291" s="1383"/>
    </row>
    <row r="292" spans="2:87" s="1381" customFormat="1" x14ac:dyDescent="0.25">
      <c r="B292" s="1384"/>
      <c r="C292" s="1384"/>
      <c r="D292" s="1387"/>
      <c r="E292" s="1384"/>
      <c r="F292" s="1384"/>
      <c r="G292" s="1384"/>
      <c r="H292" s="1365"/>
      <c r="I292" s="1365"/>
      <c r="J292" s="1365"/>
      <c r="S292" s="1359"/>
      <c r="BU292" s="1366"/>
      <c r="CI292" s="1383"/>
    </row>
    <row r="293" spans="2:87" s="1381" customFormat="1" x14ac:dyDescent="0.25">
      <c r="B293" s="1384"/>
      <c r="C293" s="1384"/>
      <c r="D293" s="1387"/>
      <c r="E293" s="1384"/>
      <c r="F293" s="1384"/>
      <c r="G293" s="1384"/>
      <c r="H293" s="1365"/>
      <c r="I293" s="1365"/>
      <c r="J293" s="1365"/>
      <c r="S293" s="1359"/>
      <c r="BU293" s="1366"/>
      <c r="CI293" s="1383"/>
    </row>
    <row r="294" spans="2:87" s="1381" customFormat="1" x14ac:dyDescent="0.25">
      <c r="B294" s="1384"/>
      <c r="C294" s="1384"/>
      <c r="D294" s="1387"/>
      <c r="E294" s="1384"/>
      <c r="F294" s="1384"/>
      <c r="G294" s="1384"/>
      <c r="H294" s="1365"/>
      <c r="I294" s="1365"/>
      <c r="J294" s="1365"/>
      <c r="S294" s="1359"/>
      <c r="BU294" s="1366"/>
      <c r="CI294" s="1383"/>
    </row>
    <row r="295" spans="2:87" s="1381" customFormat="1" x14ac:dyDescent="0.25">
      <c r="B295" s="1384"/>
      <c r="C295" s="1384"/>
      <c r="D295" s="1387"/>
      <c r="E295" s="1384"/>
      <c r="F295" s="1384"/>
      <c r="G295" s="1384"/>
      <c r="H295" s="1365"/>
      <c r="I295" s="1365"/>
      <c r="J295" s="1365"/>
      <c r="S295" s="1359"/>
      <c r="BU295" s="1366"/>
      <c r="CI295" s="1383"/>
    </row>
    <row r="296" spans="2:87" s="1381" customFormat="1" x14ac:dyDescent="0.25">
      <c r="B296" s="1384"/>
      <c r="C296" s="1384"/>
      <c r="D296" s="1387"/>
      <c r="E296" s="1384"/>
      <c r="F296" s="1384"/>
      <c r="G296" s="1384"/>
      <c r="H296" s="1365"/>
      <c r="I296" s="1365"/>
      <c r="J296" s="1365"/>
      <c r="S296" s="1359"/>
      <c r="BU296" s="1366"/>
      <c r="CI296" s="1383"/>
    </row>
    <row r="297" spans="2:87" s="1381" customFormat="1" x14ac:dyDescent="0.25">
      <c r="B297" s="1384"/>
      <c r="C297" s="1384"/>
      <c r="D297" s="1387"/>
      <c r="E297" s="1384"/>
      <c r="F297" s="1384"/>
      <c r="G297" s="1384"/>
      <c r="H297" s="1365"/>
      <c r="I297" s="1365"/>
      <c r="J297" s="1365"/>
      <c r="S297" s="1359"/>
      <c r="BU297" s="1366"/>
      <c r="CI297" s="1383"/>
    </row>
    <row r="298" spans="2:87" s="1381" customFormat="1" x14ac:dyDescent="0.25">
      <c r="B298" s="1384"/>
      <c r="C298" s="1384"/>
      <c r="D298" s="1387"/>
      <c r="E298" s="1384"/>
      <c r="F298" s="1384"/>
      <c r="G298" s="1384"/>
      <c r="H298" s="1365"/>
      <c r="I298" s="1365"/>
      <c r="J298" s="1365"/>
      <c r="S298" s="1359"/>
      <c r="BU298" s="1366"/>
      <c r="CI298" s="1383"/>
    </row>
    <row r="299" spans="2:87" s="1381" customFormat="1" x14ac:dyDescent="0.25">
      <c r="B299" s="1384"/>
      <c r="C299" s="1384"/>
      <c r="D299" s="1387"/>
      <c r="E299" s="1384"/>
      <c r="F299" s="1384"/>
      <c r="G299" s="1384"/>
      <c r="H299" s="1365"/>
      <c r="I299" s="1365"/>
      <c r="J299" s="1365"/>
      <c r="S299" s="1359"/>
      <c r="BU299" s="1366"/>
      <c r="CI299" s="1383"/>
    </row>
    <row r="300" spans="2:87" s="1381" customFormat="1" x14ac:dyDescent="0.25">
      <c r="B300" s="1384"/>
      <c r="C300" s="1384"/>
      <c r="D300" s="1387"/>
      <c r="E300" s="1384"/>
      <c r="F300" s="1384"/>
      <c r="G300" s="1384"/>
      <c r="H300" s="1365"/>
      <c r="I300" s="1365"/>
      <c r="J300" s="1365"/>
      <c r="S300" s="1359"/>
      <c r="BU300" s="1366"/>
      <c r="CI300" s="1383"/>
    </row>
    <row r="301" spans="2:87" s="1381" customFormat="1" x14ac:dyDescent="0.25">
      <c r="B301" s="1384"/>
      <c r="C301" s="1384"/>
      <c r="D301" s="1387"/>
      <c r="E301" s="1384"/>
      <c r="F301" s="1384"/>
      <c r="G301" s="1384"/>
      <c r="H301" s="1365"/>
      <c r="I301" s="1365"/>
      <c r="J301" s="1365"/>
      <c r="S301" s="1359"/>
      <c r="BU301" s="1366"/>
      <c r="CI301" s="1383"/>
    </row>
    <row r="302" spans="2:87" s="1381" customFormat="1" x14ac:dyDescent="0.25">
      <c r="B302" s="1384"/>
      <c r="C302" s="1384"/>
      <c r="D302" s="1387"/>
      <c r="E302" s="1384"/>
      <c r="F302" s="1384"/>
      <c r="G302" s="1384"/>
      <c r="H302" s="1365"/>
      <c r="I302" s="1365"/>
      <c r="J302" s="1365"/>
      <c r="S302" s="1359"/>
      <c r="BU302" s="1366"/>
      <c r="CI302" s="1383"/>
    </row>
    <row r="303" spans="2:87" s="1381" customFormat="1" x14ac:dyDescent="0.25">
      <c r="B303" s="1384"/>
      <c r="C303" s="1384"/>
      <c r="D303" s="1387"/>
      <c r="E303" s="1384"/>
      <c r="F303" s="1384"/>
      <c r="G303" s="1384"/>
      <c r="H303" s="1365"/>
      <c r="I303" s="1365"/>
      <c r="J303" s="1365"/>
      <c r="S303" s="1359"/>
      <c r="BU303" s="1366"/>
      <c r="CI303" s="1383"/>
    </row>
    <row r="304" spans="2:87" s="1381" customFormat="1" x14ac:dyDescent="0.25">
      <c r="B304" s="1384"/>
      <c r="C304" s="1384"/>
      <c r="D304" s="1387"/>
      <c r="E304" s="1384"/>
      <c r="F304" s="1384"/>
      <c r="G304" s="1384"/>
      <c r="H304" s="1365"/>
      <c r="I304" s="1365"/>
      <c r="J304" s="1365"/>
      <c r="S304" s="1359"/>
      <c r="BU304" s="1366"/>
      <c r="CI304" s="1383"/>
    </row>
    <row r="305" spans="2:87" s="1381" customFormat="1" x14ac:dyDescent="0.25">
      <c r="B305" s="1384"/>
      <c r="C305" s="1384"/>
      <c r="D305" s="1387"/>
      <c r="E305" s="1384"/>
      <c r="F305" s="1384"/>
      <c r="G305" s="1384"/>
      <c r="H305" s="1365"/>
      <c r="I305" s="1365"/>
      <c r="J305" s="1365"/>
      <c r="S305" s="1359"/>
      <c r="BU305" s="1366"/>
      <c r="CI305" s="1383"/>
    </row>
    <row r="306" spans="2:87" s="1381" customFormat="1" x14ac:dyDescent="0.25">
      <c r="B306" s="1384"/>
      <c r="C306" s="1384"/>
      <c r="D306" s="1387"/>
      <c r="E306" s="1384"/>
      <c r="F306" s="1384"/>
      <c r="G306" s="1384"/>
      <c r="H306" s="1365"/>
      <c r="I306" s="1365"/>
      <c r="J306" s="1365"/>
      <c r="S306" s="1359"/>
      <c r="BU306" s="1366"/>
      <c r="CI306" s="1383"/>
    </row>
    <row r="307" spans="2:87" s="1381" customFormat="1" x14ac:dyDescent="0.25">
      <c r="B307" s="1384"/>
      <c r="C307" s="1384"/>
      <c r="D307" s="1387"/>
      <c r="E307" s="1384"/>
      <c r="F307" s="1384"/>
      <c r="G307" s="1384"/>
      <c r="H307" s="1365"/>
      <c r="I307" s="1365"/>
      <c r="J307" s="1365"/>
      <c r="S307" s="1359"/>
      <c r="BU307" s="1366"/>
      <c r="CI307" s="1383"/>
    </row>
    <row r="308" spans="2:87" s="1381" customFormat="1" x14ac:dyDescent="0.25">
      <c r="B308" s="1384"/>
      <c r="C308" s="1384"/>
      <c r="D308" s="1387"/>
      <c r="E308" s="1384"/>
      <c r="F308" s="1384"/>
      <c r="G308" s="1384"/>
      <c r="H308" s="1365"/>
      <c r="I308" s="1365"/>
      <c r="J308" s="1365"/>
      <c r="S308" s="1359"/>
      <c r="BU308" s="1366"/>
      <c r="CI308" s="1383"/>
    </row>
    <row r="309" spans="2:87" s="1381" customFormat="1" x14ac:dyDescent="0.25">
      <c r="B309" s="1384"/>
      <c r="C309" s="1384"/>
      <c r="D309" s="1387"/>
      <c r="E309" s="1384"/>
      <c r="F309" s="1384"/>
      <c r="G309" s="1384"/>
      <c r="H309" s="1365"/>
      <c r="I309" s="1365"/>
      <c r="J309" s="1365"/>
      <c r="S309" s="1359"/>
      <c r="BU309" s="1366"/>
      <c r="CI309" s="1383"/>
    </row>
    <row r="310" spans="2:87" s="1381" customFormat="1" x14ac:dyDescent="0.25">
      <c r="B310" s="1384"/>
      <c r="C310" s="1384"/>
      <c r="D310" s="1387"/>
      <c r="E310" s="1384"/>
      <c r="F310" s="1384"/>
      <c r="G310" s="1384"/>
      <c r="H310" s="1365"/>
      <c r="I310" s="1365"/>
      <c r="J310" s="1365"/>
      <c r="S310" s="1359"/>
      <c r="BU310" s="1366"/>
      <c r="CI310" s="1383"/>
    </row>
    <row r="311" spans="2:87" s="1381" customFormat="1" x14ac:dyDescent="0.25">
      <c r="B311" s="1384"/>
      <c r="C311" s="1384"/>
      <c r="D311" s="1387"/>
      <c r="E311" s="1384"/>
      <c r="F311" s="1384"/>
      <c r="G311" s="1384"/>
      <c r="H311" s="1365"/>
      <c r="I311" s="1365"/>
      <c r="J311" s="1365"/>
      <c r="S311" s="1359"/>
      <c r="BU311" s="1366"/>
      <c r="CI311" s="1383"/>
    </row>
    <row r="312" spans="2:87" s="1381" customFormat="1" x14ac:dyDescent="0.25">
      <c r="B312" s="1384"/>
      <c r="C312" s="1384"/>
      <c r="D312" s="1387"/>
      <c r="E312" s="1384"/>
      <c r="F312" s="1384"/>
      <c r="G312" s="1384"/>
      <c r="H312" s="1365"/>
      <c r="I312" s="1365"/>
      <c r="J312" s="1365"/>
      <c r="S312" s="1359"/>
      <c r="BU312" s="1366"/>
      <c r="CI312" s="1383"/>
    </row>
    <row r="313" spans="2:87" s="1381" customFormat="1" x14ac:dyDescent="0.25">
      <c r="B313" s="1384"/>
      <c r="C313" s="1384"/>
      <c r="D313" s="1387"/>
      <c r="E313" s="1384"/>
      <c r="F313" s="1384"/>
      <c r="G313" s="1384"/>
      <c r="H313" s="1365"/>
      <c r="I313" s="1365"/>
      <c r="J313" s="1365"/>
      <c r="S313" s="1359"/>
      <c r="BU313" s="1366"/>
      <c r="CI313" s="1383"/>
    </row>
    <row r="314" spans="2:87" s="1381" customFormat="1" x14ac:dyDescent="0.25">
      <c r="B314" s="1384"/>
      <c r="C314" s="1384"/>
      <c r="D314" s="1387"/>
      <c r="E314" s="1384"/>
      <c r="F314" s="1384"/>
      <c r="G314" s="1384"/>
      <c r="H314" s="1365"/>
      <c r="I314" s="1365"/>
      <c r="J314" s="1365"/>
      <c r="S314" s="1359"/>
      <c r="BU314" s="1366"/>
      <c r="CI314" s="1383"/>
    </row>
    <row r="315" spans="2:87" s="1381" customFormat="1" x14ac:dyDescent="0.25">
      <c r="B315" s="1384"/>
      <c r="C315" s="1384"/>
      <c r="D315" s="1387"/>
      <c r="E315" s="1384"/>
      <c r="F315" s="1384"/>
      <c r="G315" s="1384"/>
      <c r="H315" s="1365"/>
      <c r="I315" s="1365"/>
      <c r="J315" s="1365"/>
      <c r="S315" s="1359"/>
      <c r="BU315" s="1366"/>
      <c r="CI315" s="1383"/>
    </row>
    <row r="316" spans="2:87" s="1381" customFormat="1" x14ac:dyDescent="0.25">
      <c r="B316" s="1384"/>
      <c r="C316" s="1384"/>
      <c r="D316" s="1387"/>
      <c r="E316" s="1384"/>
      <c r="F316" s="1384"/>
      <c r="G316" s="1384"/>
      <c r="H316" s="1365"/>
      <c r="I316" s="1365"/>
      <c r="J316" s="1365"/>
      <c r="S316" s="1359"/>
      <c r="BU316" s="1366"/>
      <c r="CI316" s="1383"/>
    </row>
    <row r="317" spans="2:87" s="1381" customFormat="1" x14ac:dyDescent="0.25">
      <c r="B317" s="1384"/>
      <c r="C317" s="1384"/>
      <c r="D317" s="1387"/>
      <c r="E317" s="1384"/>
      <c r="F317" s="1384"/>
      <c r="G317" s="1384"/>
      <c r="H317" s="1365"/>
      <c r="I317" s="1365"/>
      <c r="J317" s="1365"/>
      <c r="S317" s="1359"/>
      <c r="BU317" s="1366"/>
      <c r="CI317" s="1383"/>
    </row>
    <row r="318" spans="2:87" s="1381" customFormat="1" x14ac:dyDescent="0.25">
      <c r="B318" s="1384"/>
      <c r="C318" s="1384"/>
      <c r="D318" s="1387"/>
      <c r="E318" s="1384"/>
      <c r="F318" s="1384"/>
      <c r="G318" s="1384"/>
      <c r="H318" s="1365"/>
      <c r="I318" s="1365"/>
      <c r="J318" s="1365"/>
      <c r="S318" s="1359"/>
      <c r="BU318" s="1366"/>
      <c r="CI318" s="1383"/>
    </row>
    <row r="319" spans="2:87" s="1381" customFormat="1" x14ac:dyDescent="0.25">
      <c r="B319" s="1384"/>
      <c r="C319" s="1384"/>
      <c r="D319" s="1387"/>
      <c r="E319" s="1384"/>
      <c r="F319" s="1384"/>
      <c r="G319" s="1384"/>
      <c r="H319" s="1365"/>
      <c r="I319" s="1365"/>
      <c r="J319" s="1365"/>
      <c r="S319" s="1359"/>
      <c r="BU319" s="1366"/>
      <c r="CI319" s="1383"/>
    </row>
    <row r="320" spans="2:87" s="1381" customFormat="1" x14ac:dyDescent="0.25">
      <c r="B320" s="1384"/>
      <c r="C320" s="1384"/>
      <c r="D320" s="1387"/>
      <c r="E320" s="1384"/>
      <c r="F320" s="1384"/>
      <c r="G320" s="1384"/>
      <c r="H320" s="1365"/>
      <c r="I320" s="1365"/>
      <c r="J320" s="1365"/>
      <c r="S320" s="1359"/>
      <c r="BU320" s="1366"/>
      <c r="CI320" s="1383"/>
    </row>
    <row r="321" spans="2:87" s="1381" customFormat="1" x14ac:dyDescent="0.25">
      <c r="B321" s="1384"/>
      <c r="C321" s="1384"/>
      <c r="D321" s="1387"/>
      <c r="E321" s="1384"/>
      <c r="F321" s="1384"/>
      <c r="G321" s="1384"/>
      <c r="H321" s="1365"/>
      <c r="I321" s="1365"/>
      <c r="J321" s="1365"/>
      <c r="S321" s="1359"/>
      <c r="BU321" s="1366"/>
      <c r="CI321" s="1383"/>
    </row>
    <row r="322" spans="2:87" s="1381" customFormat="1" x14ac:dyDescent="0.25">
      <c r="B322" s="1384"/>
      <c r="C322" s="1384"/>
      <c r="D322" s="1387"/>
      <c r="E322" s="1384"/>
      <c r="F322" s="1384"/>
      <c r="G322" s="1384"/>
      <c r="H322" s="1365"/>
      <c r="I322" s="1365"/>
      <c r="J322" s="1365"/>
      <c r="S322" s="1359"/>
      <c r="BU322" s="1366"/>
      <c r="CI322" s="1383"/>
    </row>
    <row r="323" spans="2:87" s="1381" customFormat="1" x14ac:dyDescent="0.25">
      <c r="B323" s="1384"/>
      <c r="C323" s="1384"/>
      <c r="D323" s="1387"/>
      <c r="E323" s="1384"/>
      <c r="F323" s="1384"/>
      <c r="G323" s="1384"/>
      <c r="H323" s="1365"/>
      <c r="I323" s="1365"/>
      <c r="J323" s="1365"/>
      <c r="S323" s="1359"/>
      <c r="BU323" s="1366"/>
      <c r="CI323" s="1383"/>
    </row>
    <row r="324" spans="2:87" s="1381" customFormat="1" x14ac:dyDescent="0.25">
      <c r="B324" s="1384"/>
      <c r="C324" s="1384"/>
      <c r="D324" s="1387"/>
      <c r="E324" s="1384"/>
      <c r="F324" s="1384"/>
      <c r="G324" s="1384"/>
      <c r="H324" s="1365"/>
      <c r="I324" s="1365"/>
      <c r="J324" s="1365"/>
      <c r="S324" s="1359"/>
      <c r="BU324" s="1366"/>
      <c r="CI324" s="1383"/>
    </row>
    <row r="325" spans="2:87" s="1381" customFormat="1" x14ac:dyDescent="0.25">
      <c r="B325" s="1384"/>
      <c r="C325" s="1384"/>
      <c r="D325" s="1387"/>
      <c r="E325" s="1384"/>
      <c r="F325" s="1384"/>
      <c r="G325" s="1384"/>
      <c r="H325" s="1365"/>
      <c r="I325" s="1365"/>
      <c r="J325" s="1365"/>
      <c r="S325" s="1359"/>
      <c r="BU325" s="1366"/>
      <c r="CI325" s="1383"/>
    </row>
    <row r="326" spans="2:87" s="1381" customFormat="1" x14ac:dyDescent="0.25">
      <c r="B326" s="1384"/>
      <c r="C326" s="1384"/>
      <c r="D326" s="1387"/>
      <c r="E326" s="1384"/>
      <c r="F326" s="1384"/>
      <c r="G326" s="1384"/>
      <c r="H326" s="1365"/>
      <c r="I326" s="1365"/>
      <c r="J326" s="1365"/>
      <c r="S326" s="1359"/>
      <c r="BU326" s="1366"/>
      <c r="CI326" s="1383"/>
    </row>
    <row r="327" spans="2:87" s="1381" customFormat="1" x14ac:dyDescent="0.25">
      <c r="B327" s="1384"/>
      <c r="C327" s="1384"/>
      <c r="D327" s="1387"/>
      <c r="E327" s="1384"/>
      <c r="F327" s="1384"/>
      <c r="G327" s="1384"/>
      <c r="H327" s="1365"/>
      <c r="I327" s="1365"/>
      <c r="J327" s="1365"/>
      <c r="S327" s="1359"/>
      <c r="BU327" s="1366"/>
      <c r="CI327" s="1383"/>
    </row>
    <row r="328" spans="2:87" s="1381" customFormat="1" x14ac:dyDescent="0.25">
      <c r="B328" s="1384"/>
      <c r="C328" s="1384"/>
      <c r="D328" s="1387"/>
      <c r="E328" s="1384"/>
      <c r="F328" s="1384"/>
      <c r="G328" s="1384"/>
      <c r="H328" s="1365"/>
      <c r="I328" s="1365"/>
      <c r="J328" s="1365"/>
      <c r="S328" s="1359"/>
      <c r="BU328" s="1366"/>
      <c r="CI328" s="1383"/>
    </row>
    <row r="329" spans="2:87" s="1381" customFormat="1" x14ac:dyDescent="0.25">
      <c r="B329" s="1384"/>
      <c r="C329" s="1384"/>
      <c r="D329" s="1387"/>
      <c r="E329" s="1384"/>
      <c r="F329" s="1384"/>
      <c r="G329" s="1384"/>
      <c r="H329" s="1365"/>
      <c r="I329" s="1365"/>
      <c r="J329" s="1365"/>
      <c r="S329" s="1359"/>
      <c r="BU329" s="1366"/>
      <c r="CI329" s="1383"/>
    </row>
    <row r="330" spans="2:87" s="1381" customFormat="1" x14ac:dyDescent="0.25">
      <c r="B330" s="1384"/>
      <c r="C330" s="1384"/>
      <c r="D330" s="1387"/>
      <c r="E330" s="1384"/>
      <c r="F330" s="1384"/>
      <c r="G330" s="1384"/>
      <c r="H330" s="1365"/>
      <c r="I330" s="1365"/>
      <c r="J330" s="1365"/>
      <c r="S330" s="1359"/>
      <c r="BU330" s="1366"/>
      <c r="CI330" s="1383"/>
    </row>
    <row r="331" spans="2:87" s="1381" customFormat="1" x14ac:dyDescent="0.25">
      <c r="B331" s="1384"/>
      <c r="C331" s="1384"/>
      <c r="D331" s="1387"/>
      <c r="E331" s="1384"/>
      <c r="F331" s="1384"/>
      <c r="G331" s="1384"/>
      <c r="H331" s="1365"/>
      <c r="I331" s="1365"/>
      <c r="J331" s="1365"/>
      <c r="S331" s="1359"/>
      <c r="BU331" s="1366"/>
      <c r="CI331" s="1383"/>
    </row>
    <row r="332" spans="2:87" s="1381" customFormat="1" x14ac:dyDescent="0.25">
      <c r="B332" s="1384"/>
      <c r="C332" s="1384"/>
      <c r="D332" s="1387"/>
      <c r="E332" s="1384"/>
      <c r="F332" s="1384"/>
      <c r="G332" s="1384"/>
      <c r="H332" s="1365"/>
      <c r="I332" s="1365"/>
      <c r="J332" s="1365"/>
      <c r="S332" s="1359"/>
      <c r="BU332" s="1366"/>
      <c r="CI332" s="1383"/>
    </row>
    <row r="333" spans="2:87" s="1381" customFormat="1" x14ac:dyDescent="0.25">
      <c r="B333" s="1384"/>
      <c r="C333" s="1384"/>
      <c r="D333" s="1387"/>
      <c r="E333" s="1384"/>
      <c r="F333" s="1384"/>
      <c r="G333" s="1384"/>
      <c r="H333" s="1365"/>
      <c r="I333" s="1365"/>
      <c r="J333" s="1365"/>
      <c r="S333" s="1359"/>
      <c r="BU333" s="1366"/>
      <c r="CI333" s="1383"/>
    </row>
    <row r="334" spans="2:87" s="1381" customFormat="1" x14ac:dyDescent="0.25">
      <c r="B334" s="1384"/>
      <c r="C334" s="1384"/>
      <c r="D334" s="1387"/>
      <c r="E334" s="1384"/>
      <c r="F334" s="1384"/>
      <c r="G334" s="1384"/>
      <c r="H334" s="1365"/>
      <c r="I334" s="1365"/>
      <c r="J334" s="1365"/>
      <c r="S334" s="1359"/>
      <c r="BU334" s="1366"/>
      <c r="CI334" s="1383"/>
    </row>
    <row r="335" spans="2:87" s="1381" customFormat="1" x14ac:dyDescent="0.25">
      <c r="B335" s="1384"/>
      <c r="C335" s="1384"/>
      <c r="D335" s="1387"/>
      <c r="E335" s="1384"/>
      <c r="F335" s="1384"/>
      <c r="G335" s="1384"/>
      <c r="H335" s="1365"/>
      <c r="I335" s="1365"/>
      <c r="J335" s="1365"/>
      <c r="S335" s="1359"/>
      <c r="BU335" s="1366"/>
      <c r="CI335" s="1383"/>
    </row>
    <row r="336" spans="2:87" s="1381" customFormat="1" x14ac:dyDescent="0.25">
      <c r="B336" s="1384"/>
      <c r="C336" s="1384"/>
      <c r="D336" s="1387"/>
      <c r="E336" s="1384"/>
      <c r="F336" s="1384"/>
      <c r="G336" s="1384"/>
      <c r="H336" s="1365"/>
      <c r="I336" s="1365"/>
      <c r="J336" s="1365"/>
      <c r="S336" s="1359"/>
      <c r="BU336" s="1366"/>
      <c r="CI336" s="1383"/>
    </row>
    <row r="337" spans="2:87" s="1381" customFormat="1" x14ac:dyDescent="0.25">
      <c r="B337" s="1384"/>
      <c r="C337" s="1384"/>
      <c r="D337" s="1387"/>
      <c r="E337" s="1384"/>
      <c r="F337" s="1384"/>
      <c r="G337" s="1384"/>
      <c r="H337" s="1365"/>
      <c r="I337" s="1365"/>
      <c r="J337" s="1365"/>
      <c r="S337" s="1359"/>
      <c r="BU337" s="1366"/>
      <c r="CI337" s="1383"/>
    </row>
    <row r="338" spans="2:87" s="1381" customFormat="1" x14ac:dyDescent="0.25">
      <c r="B338" s="1384"/>
      <c r="C338" s="1384"/>
      <c r="D338" s="1387"/>
      <c r="E338" s="1384"/>
      <c r="F338" s="1384"/>
      <c r="G338" s="1384"/>
      <c r="H338" s="1365"/>
      <c r="I338" s="1365"/>
      <c r="J338" s="1365"/>
      <c r="S338" s="1359"/>
      <c r="BU338" s="1366"/>
      <c r="CI338" s="1383"/>
    </row>
    <row r="339" spans="2:87" s="1381" customFormat="1" x14ac:dyDescent="0.25">
      <c r="B339" s="1384"/>
      <c r="C339" s="1384"/>
      <c r="D339" s="1387"/>
      <c r="E339" s="1384"/>
      <c r="F339" s="1384"/>
      <c r="G339" s="1384"/>
      <c r="H339" s="1365"/>
      <c r="I339" s="1365"/>
      <c r="J339" s="1365"/>
      <c r="S339" s="1359"/>
      <c r="BU339" s="1366"/>
      <c r="CI339" s="1383"/>
    </row>
    <row r="340" spans="2:87" s="1381" customFormat="1" x14ac:dyDescent="0.25">
      <c r="B340" s="1384"/>
      <c r="C340" s="1384"/>
      <c r="D340" s="1387"/>
      <c r="E340" s="1384"/>
      <c r="F340" s="1384"/>
      <c r="G340" s="1384"/>
      <c r="H340" s="1365"/>
      <c r="I340" s="1365"/>
      <c r="J340" s="1365"/>
      <c r="S340" s="1359"/>
      <c r="BU340" s="1366"/>
      <c r="CI340" s="1383"/>
    </row>
    <row r="341" spans="2:87" s="1381" customFormat="1" x14ac:dyDescent="0.25">
      <c r="B341" s="1384"/>
      <c r="C341" s="1384"/>
      <c r="D341" s="1387"/>
      <c r="E341" s="1384"/>
      <c r="F341" s="1384"/>
      <c r="G341" s="1384"/>
      <c r="H341" s="1365"/>
      <c r="I341" s="1365"/>
      <c r="J341" s="1365"/>
      <c r="S341" s="1359"/>
      <c r="BU341" s="1366"/>
      <c r="CI341" s="1383"/>
    </row>
    <row r="342" spans="2:87" s="1381" customFormat="1" x14ac:dyDescent="0.25">
      <c r="B342" s="1384"/>
      <c r="C342" s="1384"/>
      <c r="D342" s="1387"/>
      <c r="E342" s="1384"/>
      <c r="F342" s="1384"/>
      <c r="G342" s="1384"/>
      <c r="H342" s="1365"/>
      <c r="I342" s="1365"/>
      <c r="J342" s="1365"/>
      <c r="S342" s="1359"/>
      <c r="BU342" s="1366"/>
      <c r="CI342" s="1383"/>
    </row>
    <row r="343" spans="2:87" s="1381" customFormat="1" x14ac:dyDescent="0.25">
      <c r="B343" s="1384"/>
      <c r="C343" s="1384"/>
      <c r="D343" s="1387"/>
      <c r="E343" s="1384"/>
      <c r="F343" s="1384"/>
      <c r="G343" s="1384"/>
      <c r="H343" s="1365"/>
      <c r="I343" s="1365"/>
      <c r="J343" s="1365"/>
      <c r="S343" s="1359"/>
      <c r="BU343" s="1366"/>
      <c r="CI343" s="1383"/>
    </row>
    <row r="344" spans="2:87" s="1381" customFormat="1" x14ac:dyDescent="0.25">
      <c r="B344" s="1384"/>
      <c r="C344" s="1384"/>
      <c r="D344" s="1387"/>
      <c r="E344" s="1384"/>
      <c r="F344" s="1384"/>
      <c r="G344" s="1384"/>
      <c r="H344" s="1365"/>
      <c r="I344" s="1365"/>
      <c r="J344" s="1365"/>
      <c r="S344" s="1359"/>
      <c r="BU344" s="1366"/>
      <c r="CI344" s="1383"/>
    </row>
    <row r="345" spans="2:87" s="1381" customFormat="1" x14ac:dyDescent="0.25">
      <c r="B345" s="1384"/>
      <c r="C345" s="1384"/>
      <c r="D345" s="1387"/>
      <c r="E345" s="1384"/>
      <c r="F345" s="1384"/>
      <c r="G345" s="1384"/>
      <c r="H345" s="1365"/>
      <c r="I345" s="1365"/>
      <c r="J345" s="1365"/>
      <c r="S345" s="1359"/>
      <c r="BU345" s="1366"/>
      <c r="CI345" s="1383"/>
    </row>
    <row r="346" spans="2:87" s="1381" customFormat="1" x14ac:dyDescent="0.25">
      <c r="B346" s="1384"/>
      <c r="C346" s="1384"/>
      <c r="D346" s="1387"/>
      <c r="E346" s="1384"/>
      <c r="F346" s="1384"/>
      <c r="G346" s="1384"/>
      <c r="H346" s="1365"/>
      <c r="I346" s="1365"/>
      <c r="J346" s="1365"/>
      <c r="S346" s="1359"/>
      <c r="BU346" s="1366"/>
      <c r="CI346" s="1383"/>
    </row>
    <row r="347" spans="2:87" s="1381" customFormat="1" x14ac:dyDescent="0.25">
      <c r="B347" s="1384"/>
      <c r="C347" s="1384"/>
      <c r="D347" s="1387"/>
      <c r="E347" s="1384"/>
      <c r="F347" s="1384"/>
      <c r="G347" s="1384"/>
      <c r="H347" s="1365"/>
      <c r="I347" s="1365"/>
      <c r="J347" s="1365"/>
      <c r="S347" s="1359"/>
      <c r="BU347" s="1366"/>
      <c r="CI347" s="1383"/>
    </row>
    <row r="348" spans="2:87" s="1381" customFormat="1" x14ac:dyDescent="0.25">
      <c r="B348" s="1384"/>
      <c r="C348" s="1384"/>
      <c r="D348" s="1387"/>
      <c r="E348" s="1384"/>
      <c r="F348" s="1384"/>
      <c r="G348" s="1384"/>
      <c r="H348" s="1365"/>
      <c r="I348" s="1365"/>
      <c r="J348" s="1365"/>
      <c r="S348" s="1359"/>
      <c r="BU348" s="1366"/>
      <c r="CI348" s="1383"/>
    </row>
    <row r="349" spans="2:87" s="1381" customFormat="1" x14ac:dyDescent="0.25">
      <c r="B349" s="1384"/>
      <c r="C349" s="1384"/>
      <c r="D349" s="1387"/>
      <c r="E349" s="1384"/>
      <c r="F349" s="1384"/>
      <c r="G349" s="1384"/>
      <c r="H349" s="1365"/>
      <c r="I349" s="1365"/>
      <c r="J349" s="1365"/>
      <c r="S349" s="1359"/>
      <c r="BU349" s="1366"/>
      <c r="CI349" s="1383"/>
    </row>
    <row r="350" spans="2:87" s="1381" customFormat="1" x14ac:dyDescent="0.25">
      <c r="B350" s="1384"/>
      <c r="C350" s="1384"/>
      <c r="D350" s="1387"/>
      <c r="E350" s="1384"/>
      <c r="F350" s="1384"/>
      <c r="G350" s="1384"/>
      <c r="H350" s="1365"/>
      <c r="I350" s="1365"/>
      <c r="J350" s="1365"/>
      <c r="S350" s="1359"/>
      <c r="BU350" s="1366"/>
      <c r="CI350" s="1383"/>
    </row>
    <row r="351" spans="2:87" s="1381" customFormat="1" x14ac:dyDescent="0.25">
      <c r="B351" s="1384"/>
      <c r="C351" s="1384"/>
      <c r="D351" s="1387"/>
      <c r="E351" s="1384"/>
      <c r="F351" s="1384"/>
      <c r="G351" s="1384"/>
      <c r="H351" s="1365"/>
      <c r="I351" s="1365"/>
      <c r="J351" s="1365"/>
      <c r="S351" s="1359"/>
      <c r="BU351" s="1366"/>
      <c r="CI351" s="1383"/>
    </row>
    <row r="352" spans="2:87" s="1381" customFormat="1" x14ac:dyDescent="0.25">
      <c r="B352" s="1384"/>
      <c r="C352" s="1384"/>
      <c r="D352" s="1387"/>
      <c r="E352" s="1384"/>
      <c r="F352" s="1384"/>
      <c r="G352" s="1384"/>
      <c r="H352" s="1365"/>
      <c r="I352" s="1365"/>
      <c r="J352" s="1365"/>
      <c r="S352" s="1359"/>
      <c r="BU352" s="1366"/>
      <c r="CI352" s="1383"/>
    </row>
    <row r="353" spans="2:87" s="1381" customFormat="1" x14ac:dyDescent="0.25">
      <c r="B353" s="1384"/>
      <c r="C353" s="1384"/>
      <c r="D353" s="1387"/>
      <c r="E353" s="1384"/>
      <c r="F353" s="1384"/>
      <c r="G353" s="1384"/>
      <c r="H353" s="1365"/>
      <c r="I353" s="1365"/>
      <c r="J353" s="1365"/>
      <c r="S353" s="1359"/>
      <c r="BU353" s="1366"/>
      <c r="CI353" s="1383"/>
    </row>
    <row r="354" spans="2:87" s="1381" customFormat="1" x14ac:dyDescent="0.25">
      <c r="B354" s="1384"/>
      <c r="C354" s="1384"/>
      <c r="D354" s="1387"/>
      <c r="E354" s="1384"/>
      <c r="F354" s="1384"/>
      <c r="G354" s="1384"/>
      <c r="H354" s="1365"/>
      <c r="I354" s="1365"/>
      <c r="J354" s="1365"/>
      <c r="S354" s="1359"/>
      <c r="BU354" s="1366"/>
      <c r="CI354" s="1383"/>
    </row>
    <row r="355" spans="2:87" s="1381" customFormat="1" x14ac:dyDescent="0.25">
      <c r="B355" s="1384"/>
      <c r="C355" s="1384"/>
      <c r="D355" s="1387"/>
      <c r="E355" s="1384"/>
      <c r="F355" s="1384"/>
      <c r="G355" s="1384"/>
      <c r="H355" s="1365"/>
      <c r="I355" s="1365"/>
      <c r="J355" s="1365"/>
      <c r="S355" s="1359"/>
      <c r="BU355" s="1366"/>
      <c r="CI355" s="1383"/>
    </row>
    <row r="356" spans="2:87" s="1381" customFormat="1" x14ac:dyDescent="0.25">
      <c r="B356" s="1384"/>
      <c r="C356" s="1384"/>
      <c r="D356" s="1387"/>
      <c r="E356" s="1384"/>
      <c r="F356" s="1384"/>
      <c r="G356" s="1384"/>
      <c r="H356" s="1365"/>
      <c r="I356" s="1365"/>
      <c r="J356" s="1365"/>
      <c r="S356" s="1359"/>
      <c r="BU356" s="1366"/>
      <c r="CI356" s="1383"/>
    </row>
    <row r="357" spans="2:87" s="1381" customFormat="1" x14ac:dyDescent="0.25">
      <c r="B357" s="1384"/>
      <c r="C357" s="1384"/>
      <c r="D357" s="1387"/>
      <c r="E357" s="1384"/>
      <c r="F357" s="1384"/>
      <c r="G357" s="1384"/>
      <c r="H357" s="1365"/>
      <c r="I357" s="1365"/>
      <c r="J357" s="1365"/>
      <c r="S357" s="1359"/>
      <c r="BU357" s="1366"/>
      <c r="CI357" s="1383"/>
    </row>
    <row r="358" spans="2:87" s="1381" customFormat="1" x14ac:dyDescent="0.25">
      <c r="B358" s="1384"/>
      <c r="C358" s="1384"/>
      <c r="D358" s="1387"/>
      <c r="E358" s="1384"/>
      <c r="F358" s="1384"/>
      <c r="G358" s="1384"/>
      <c r="H358" s="1365"/>
      <c r="I358" s="1365"/>
      <c r="J358" s="1365"/>
      <c r="S358" s="1359"/>
      <c r="BU358" s="1366"/>
      <c r="CI358" s="1383"/>
    </row>
    <row r="359" spans="2:87" s="1381" customFormat="1" x14ac:dyDescent="0.25">
      <c r="B359" s="1384"/>
      <c r="C359" s="1384"/>
      <c r="D359" s="1387"/>
      <c r="E359" s="1384"/>
      <c r="F359" s="1384"/>
      <c r="G359" s="1384"/>
      <c r="H359" s="1365"/>
      <c r="I359" s="1365"/>
      <c r="J359" s="1365"/>
      <c r="S359" s="1359"/>
      <c r="BU359" s="1366"/>
      <c r="CI359" s="1383"/>
    </row>
    <row r="360" spans="2:87" s="1381" customFormat="1" x14ac:dyDescent="0.25">
      <c r="B360" s="1384"/>
      <c r="C360" s="1384"/>
      <c r="D360" s="1387"/>
      <c r="E360" s="1384"/>
      <c r="F360" s="1384"/>
      <c r="G360" s="1384"/>
      <c r="H360" s="1365"/>
      <c r="I360" s="1365"/>
      <c r="J360" s="1365"/>
      <c r="S360" s="1359"/>
      <c r="BU360" s="1366"/>
      <c r="CI360" s="1383"/>
    </row>
    <row r="361" spans="2:87" s="1381" customFormat="1" x14ac:dyDescent="0.25">
      <c r="B361" s="1384"/>
      <c r="C361" s="1384"/>
      <c r="D361" s="1387"/>
      <c r="E361" s="1384"/>
      <c r="F361" s="1384"/>
      <c r="G361" s="1384"/>
      <c r="H361" s="1365"/>
      <c r="I361" s="1365"/>
      <c r="J361" s="1365"/>
      <c r="S361" s="1359"/>
      <c r="BU361" s="1366"/>
      <c r="CI361" s="1383"/>
    </row>
    <row r="362" spans="2:87" s="1381" customFormat="1" x14ac:dyDescent="0.25">
      <c r="B362" s="1384"/>
      <c r="C362" s="1384"/>
      <c r="D362" s="1387"/>
      <c r="E362" s="1384"/>
      <c r="F362" s="1384"/>
      <c r="G362" s="1384"/>
      <c r="H362" s="1365"/>
      <c r="I362" s="1365"/>
      <c r="J362" s="1365"/>
      <c r="S362" s="1359"/>
      <c r="BU362" s="1366"/>
      <c r="CI362" s="1383"/>
    </row>
    <row r="363" spans="2:87" s="1381" customFormat="1" x14ac:dyDescent="0.25">
      <c r="B363" s="1384"/>
      <c r="C363" s="1384"/>
      <c r="D363" s="1387"/>
      <c r="E363" s="1384"/>
      <c r="F363" s="1384"/>
      <c r="G363" s="1384"/>
      <c r="H363" s="1365"/>
      <c r="I363" s="1365"/>
      <c r="J363" s="1365"/>
      <c r="S363" s="1359"/>
      <c r="BU363" s="1366"/>
      <c r="CI363" s="1383"/>
    </row>
    <row r="364" spans="2:87" s="1381" customFormat="1" x14ac:dyDescent="0.25">
      <c r="B364" s="1384"/>
      <c r="C364" s="1384"/>
      <c r="D364" s="1387"/>
      <c r="E364" s="1384"/>
      <c r="F364" s="1384"/>
      <c r="G364" s="1384"/>
      <c r="H364" s="1365"/>
      <c r="I364" s="1365"/>
      <c r="J364" s="1365"/>
      <c r="S364" s="1359"/>
      <c r="BU364" s="1366"/>
      <c r="CI364" s="1383"/>
    </row>
    <row r="365" spans="2:87" s="1381" customFormat="1" x14ac:dyDescent="0.25">
      <c r="B365" s="1384"/>
      <c r="C365" s="1384"/>
      <c r="D365" s="1387"/>
      <c r="E365" s="1384"/>
      <c r="F365" s="1384"/>
      <c r="G365" s="1384"/>
      <c r="H365" s="1365"/>
      <c r="I365" s="1365"/>
      <c r="J365" s="1365"/>
      <c r="S365" s="1359"/>
      <c r="BU365" s="1366"/>
      <c r="CI365" s="1383"/>
    </row>
    <row r="366" spans="2:87" s="1381" customFormat="1" x14ac:dyDescent="0.25">
      <c r="B366" s="1384"/>
      <c r="C366" s="1384"/>
      <c r="D366" s="1387"/>
      <c r="E366" s="1384"/>
      <c r="F366" s="1384"/>
      <c r="G366" s="1384"/>
      <c r="H366" s="1365"/>
      <c r="I366" s="1365"/>
      <c r="J366" s="1365"/>
      <c r="S366" s="1359"/>
      <c r="BU366" s="1366"/>
      <c r="CI366" s="1383"/>
    </row>
    <row r="367" spans="2:87" s="1381" customFormat="1" x14ac:dyDescent="0.25">
      <c r="B367" s="1384"/>
      <c r="C367" s="1384"/>
      <c r="D367" s="1387"/>
      <c r="E367" s="1384"/>
      <c r="F367" s="1384"/>
      <c r="G367" s="1384"/>
      <c r="H367" s="1365"/>
      <c r="I367" s="1365"/>
      <c r="J367" s="1365"/>
      <c r="S367" s="1359"/>
      <c r="BU367" s="1366"/>
      <c r="CI367" s="1383"/>
    </row>
    <row r="368" spans="2:87" s="1381" customFormat="1" x14ac:dyDescent="0.25">
      <c r="B368" s="1384"/>
      <c r="C368" s="1384"/>
      <c r="D368" s="1387"/>
      <c r="E368" s="1384"/>
      <c r="F368" s="1384"/>
      <c r="G368" s="1384"/>
      <c r="H368" s="1365"/>
      <c r="I368" s="1365"/>
      <c r="J368" s="1365"/>
      <c r="S368" s="1359"/>
      <c r="BU368" s="1366"/>
      <c r="CI368" s="1383"/>
    </row>
    <row r="369" spans="2:87" s="1381" customFormat="1" x14ac:dyDescent="0.25">
      <c r="B369" s="1384"/>
      <c r="C369" s="1384"/>
      <c r="D369" s="1387"/>
      <c r="E369" s="1384"/>
      <c r="F369" s="1384"/>
      <c r="G369" s="1384"/>
      <c r="H369" s="1365"/>
      <c r="I369" s="1365"/>
      <c r="J369" s="1365"/>
      <c r="S369" s="1359"/>
      <c r="BU369" s="1366"/>
      <c r="CI369" s="1383"/>
    </row>
    <row r="370" spans="2:87" s="1381" customFormat="1" x14ac:dyDescent="0.25">
      <c r="B370" s="1384"/>
      <c r="C370" s="1384"/>
      <c r="D370" s="1387"/>
      <c r="E370" s="1384"/>
      <c r="F370" s="1384"/>
      <c r="G370" s="1384"/>
      <c r="H370" s="1365"/>
      <c r="I370" s="1365"/>
      <c r="J370" s="1365"/>
      <c r="S370" s="1359"/>
      <c r="BU370" s="1366"/>
      <c r="CI370" s="1383"/>
    </row>
    <row r="371" spans="2:87" s="1381" customFormat="1" x14ac:dyDescent="0.25">
      <c r="B371" s="1384"/>
      <c r="C371" s="1384"/>
      <c r="D371" s="1387"/>
      <c r="E371" s="1384"/>
      <c r="F371" s="1384"/>
      <c r="G371" s="1384"/>
      <c r="H371" s="1365"/>
      <c r="I371" s="1365"/>
      <c r="J371" s="1365"/>
      <c r="S371" s="1359"/>
      <c r="BU371" s="1366"/>
      <c r="CI371" s="1383"/>
    </row>
    <row r="372" spans="2:87" s="1381" customFormat="1" x14ac:dyDescent="0.25">
      <c r="B372" s="1384"/>
      <c r="C372" s="1384"/>
      <c r="D372" s="1387"/>
      <c r="E372" s="1384"/>
      <c r="F372" s="1384"/>
      <c r="G372" s="1384"/>
      <c r="H372" s="1365"/>
      <c r="I372" s="1365"/>
      <c r="J372" s="1365"/>
      <c r="S372" s="1359"/>
      <c r="BU372" s="1366"/>
      <c r="CI372" s="1383"/>
    </row>
    <row r="373" spans="2:87" s="1381" customFormat="1" x14ac:dyDescent="0.25">
      <c r="B373" s="1384"/>
      <c r="C373" s="1384"/>
      <c r="D373" s="1387"/>
      <c r="E373" s="1384"/>
      <c r="F373" s="1384"/>
      <c r="G373" s="1384"/>
      <c r="H373" s="1365"/>
      <c r="I373" s="1365"/>
      <c r="J373" s="1365"/>
      <c r="S373" s="1359"/>
      <c r="BU373" s="1366"/>
      <c r="CI373" s="1383"/>
    </row>
    <row r="374" spans="2:87" s="1381" customFormat="1" x14ac:dyDescent="0.25">
      <c r="B374" s="1384"/>
      <c r="C374" s="1384"/>
      <c r="D374" s="1387"/>
      <c r="E374" s="1384"/>
      <c r="F374" s="1384"/>
      <c r="G374" s="1384"/>
      <c r="H374" s="1365"/>
      <c r="I374" s="1365"/>
      <c r="J374" s="1365"/>
      <c r="S374" s="1359"/>
      <c r="BU374" s="1366"/>
      <c r="CI374" s="1383"/>
    </row>
    <row r="375" spans="2:87" s="1381" customFormat="1" x14ac:dyDescent="0.25">
      <c r="B375" s="1384"/>
      <c r="C375" s="1384"/>
      <c r="D375" s="1387"/>
      <c r="E375" s="1384"/>
      <c r="F375" s="1384"/>
      <c r="G375" s="1384"/>
      <c r="H375" s="1365"/>
      <c r="I375" s="1365"/>
      <c r="J375" s="1365"/>
      <c r="S375" s="1359"/>
      <c r="BU375" s="1366"/>
      <c r="CI375" s="1383"/>
    </row>
    <row r="376" spans="2:87" s="1381" customFormat="1" x14ac:dyDescent="0.25">
      <c r="B376" s="1384"/>
      <c r="C376" s="1384"/>
      <c r="D376" s="1387"/>
      <c r="E376" s="1384"/>
      <c r="F376" s="1384"/>
      <c r="G376" s="1384"/>
      <c r="H376" s="1365"/>
      <c r="I376" s="1365"/>
      <c r="J376" s="1365"/>
      <c r="S376" s="1359"/>
      <c r="BU376" s="1366"/>
      <c r="CI376" s="1383"/>
    </row>
    <row r="377" spans="2:87" s="1381" customFormat="1" x14ac:dyDescent="0.25">
      <c r="B377" s="1384"/>
      <c r="C377" s="1384"/>
      <c r="D377" s="1387"/>
      <c r="E377" s="1384"/>
      <c r="F377" s="1384"/>
      <c r="G377" s="1384"/>
      <c r="H377" s="1365"/>
      <c r="I377" s="1365"/>
      <c r="J377" s="1365"/>
      <c r="S377" s="1359"/>
      <c r="BU377" s="1366"/>
      <c r="CI377" s="1383"/>
    </row>
    <row r="378" spans="2:87" s="1381" customFormat="1" x14ac:dyDescent="0.25">
      <c r="B378" s="1384"/>
      <c r="C378" s="1384"/>
      <c r="D378" s="1387"/>
      <c r="E378" s="1384"/>
      <c r="F378" s="1384"/>
      <c r="G378" s="1384"/>
      <c r="H378" s="1365"/>
      <c r="I378" s="1365"/>
      <c r="J378" s="1365"/>
      <c r="S378" s="1359"/>
      <c r="BU378" s="1366"/>
      <c r="CI378" s="1383"/>
    </row>
    <row r="379" spans="2:87" s="1381" customFormat="1" x14ac:dyDescent="0.25">
      <c r="B379" s="1384"/>
      <c r="C379" s="1384"/>
      <c r="D379" s="1387"/>
      <c r="E379" s="1384"/>
      <c r="F379" s="1384"/>
      <c r="G379" s="1384"/>
      <c r="H379" s="1365"/>
      <c r="I379" s="1365"/>
      <c r="J379" s="1365"/>
      <c r="S379" s="1359"/>
      <c r="BU379" s="1366"/>
      <c r="CI379" s="1383"/>
    </row>
    <row r="380" spans="2:87" s="1381" customFormat="1" x14ac:dyDescent="0.25">
      <c r="B380" s="1384"/>
      <c r="C380" s="1384"/>
      <c r="D380" s="1387"/>
      <c r="E380" s="1384"/>
      <c r="F380" s="1384"/>
      <c r="G380" s="1384"/>
      <c r="H380" s="1365"/>
      <c r="I380" s="1365"/>
      <c r="J380" s="1365"/>
      <c r="S380" s="1359"/>
      <c r="BU380" s="1366"/>
      <c r="CI380" s="1383"/>
    </row>
    <row r="381" spans="2:87" s="1381" customFormat="1" x14ac:dyDescent="0.25">
      <c r="B381" s="1384"/>
      <c r="C381" s="1384"/>
      <c r="D381" s="1387"/>
      <c r="E381" s="1384"/>
      <c r="F381" s="1384"/>
      <c r="G381" s="1384"/>
      <c r="H381" s="1365"/>
      <c r="I381" s="1365"/>
      <c r="J381" s="1365"/>
      <c r="S381" s="1359"/>
      <c r="BU381" s="1366"/>
      <c r="CI381" s="1383"/>
    </row>
    <row r="382" spans="2:87" s="1381" customFormat="1" x14ac:dyDescent="0.25">
      <c r="B382" s="1384"/>
      <c r="C382" s="1384"/>
      <c r="D382" s="1387"/>
      <c r="E382" s="1384"/>
      <c r="F382" s="1384"/>
      <c r="G382" s="1384"/>
      <c r="H382" s="1365"/>
      <c r="I382" s="1365"/>
      <c r="J382" s="1365"/>
      <c r="S382" s="1359"/>
      <c r="BU382" s="1366"/>
      <c r="CI382" s="1383"/>
    </row>
    <row r="383" spans="2:87" s="1381" customFormat="1" x14ac:dyDescent="0.25">
      <c r="B383" s="1384"/>
      <c r="C383" s="1384"/>
      <c r="D383" s="1387"/>
      <c r="E383" s="1384"/>
      <c r="F383" s="1384"/>
      <c r="G383" s="1384"/>
      <c r="H383" s="1365"/>
      <c r="I383" s="1365"/>
      <c r="J383" s="1365"/>
      <c r="S383" s="1359"/>
      <c r="BU383" s="1366"/>
      <c r="CI383" s="1383"/>
    </row>
    <row r="384" spans="2:87" s="1381" customFormat="1" x14ac:dyDescent="0.25">
      <c r="B384" s="1384"/>
      <c r="C384" s="1384"/>
      <c r="D384" s="1387"/>
      <c r="E384" s="1384"/>
      <c r="F384" s="1384"/>
      <c r="G384" s="1384"/>
      <c r="H384" s="1365"/>
      <c r="I384" s="1365"/>
      <c r="J384" s="1365"/>
      <c r="S384" s="1359"/>
      <c r="BU384" s="1366"/>
      <c r="CI384" s="1383"/>
    </row>
    <row r="385" spans="2:87" s="1381" customFormat="1" x14ac:dyDescent="0.25">
      <c r="B385" s="1384"/>
      <c r="C385" s="1384"/>
      <c r="D385" s="1387"/>
      <c r="E385" s="1384"/>
      <c r="F385" s="1384"/>
      <c r="G385" s="1384"/>
      <c r="H385" s="1365"/>
      <c r="I385" s="1365"/>
      <c r="J385" s="1365"/>
      <c r="S385" s="1359"/>
      <c r="BU385" s="1366"/>
      <c r="CI385" s="1383"/>
    </row>
    <row r="386" spans="2:87" s="1381" customFormat="1" x14ac:dyDescent="0.25">
      <c r="B386" s="1384"/>
      <c r="C386" s="1384"/>
      <c r="D386" s="1387"/>
      <c r="E386" s="1384"/>
      <c r="F386" s="1384"/>
      <c r="G386" s="1384"/>
      <c r="H386" s="1365"/>
      <c r="I386" s="1365"/>
      <c r="J386" s="1365"/>
      <c r="S386" s="1359"/>
      <c r="BU386" s="1366"/>
      <c r="CI386" s="1383"/>
    </row>
    <row r="387" spans="2:87" s="1381" customFormat="1" x14ac:dyDescent="0.25">
      <c r="B387" s="1384"/>
      <c r="C387" s="1384"/>
      <c r="D387" s="1387"/>
      <c r="E387" s="1384"/>
      <c r="F387" s="1384"/>
      <c r="G387" s="1384"/>
      <c r="H387" s="1365"/>
      <c r="I387" s="1365"/>
      <c r="J387" s="1365"/>
      <c r="S387" s="1359"/>
      <c r="BU387" s="1366"/>
      <c r="CI387" s="1383"/>
    </row>
    <row r="388" spans="2:87" s="1381" customFormat="1" x14ac:dyDescent="0.25">
      <c r="B388" s="1384"/>
      <c r="C388" s="1384"/>
      <c r="D388" s="1387"/>
      <c r="E388" s="1384"/>
      <c r="F388" s="1384"/>
      <c r="G388" s="1384"/>
      <c r="H388" s="1365"/>
      <c r="I388" s="1365"/>
      <c r="J388" s="1365"/>
      <c r="S388" s="1359"/>
      <c r="BU388" s="1366"/>
      <c r="CI388" s="1383"/>
    </row>
    <row r="389" spans="2:87" s="1381" customFormat="1" x14ac:dyDescent="0.25">
      <c r="B389" s="1384"/>
      <c r="C389" s="1384"/>
      <c r="D389" s="1387"/>
      <c r="E389" s="1384"/>
      <c r="F389" s="1384"/>
      <c r="G389" s="1384"/>
      <c r="H389" s="1365"/>
      <c r="I389" s="1365"/>
      <c r="J389" s="1365"/>
      <c r="S389" s="1359"/>
      <c r="BU389" s="1366"/>
      <c r="CI389" s="1383"/>
    </row>
    <row r="390" spans="2:87" s="1381" customFormat="1" x14ac:dyDescent="0.25">
      <c r="B390" s="1384"/>
      <c r="C390" s="1384"/>
      <c r="D390" s="1387"/>
      <c r="E390" s="1384"/>
      <c r="F390" s="1384"/>
      <c r="G390" s="1384"/>
      <c r="H390" s="1365"/>
      <c r="I390" s="1365"/>
      <c r="J390" s="1365"/>
      <c r="S390" s="1359"/>
      <c r="BU390" s="1366"/>
      <c r="CI390" s="1383"/>
    </row>
    <row r="391" spans="2:87" s="1381" customFormat="1" x14ac:dyDescent="0.25">
      <c r="B391" s="1384"/>
      <c r="C391" s="1384"/>
      <c r="D391" s="1387"/>
      <c r="E391" s="1384"/>
      <c r="F391" s="1384"/>
      <c r="G391" s="1384"/>
      <c r="H391" s="1365"/>
      <c r="I391" s="1365"/>
      <c r="J391" s="1365"/>
      <c r="S391" s="1359"/>
      <c r="BU391" s="1366"/>
      <c r="CI391" s="1383"/>
    </row>
    <row r="392" spans="2:87" s="1381" customFormat="1" x14ac:dyDescent="0.25">
      <c r="B392" s="1384"/>
      <c r="C392" s="1384"/>
      <c r="D392" s="1387"/>
      <c r="E392" s="1384"/>
      <c r="F392" s="1384"/>
      <c r="G392" s="1384"/>
      <c r="H392" s="1365"/>
      <c r="I392" s="1365"/>
      <c r="J392" s="1365"/>
      <c r="S392" s="1359"/>
      <c r="BU392" s="1366"/>
      <c r="CI392" s="1383"/>
    </row>
    <row r="393" spans="2:87" s="1381" customFormat="1" x14ac:dyDescent="0.25">
      <c r="B393" s="1384"/>
      <c r="C393" s="1384"/>
      <c r="D393" s="1387"/>
      <c r="E393" s="1384"/>
      <c r="F393" s="1384"/>
      <c r="G393" s="1384"/>
      <c r="H393" s="1365"/>
      <c r="I393" s="1365"/>
      <c r="J393" s="1365"/>
      <c r="S393" s="1359"/>
      <c r="BU393" s="1366"/>
      <c r="CI393" s="1383"/>
    </row>
    <row r="394" spans="2:87" s="1381" customFormat="1" x14ac:dyDescent="0.25">
      <c r="B394" s="1384"/>
      <c r="C394" s="1384"/>
      <c r="D394" s="1387"/>
      <c r="E394" s="1384"/>
      <c r="F394" s="1384"/>
      <c r="G394" s="1384"/>
      <c r="H394" s="1365"/>
      <c r="I394" s="1365"/>
      <c r="J394" s="1365"/>
      <c r="S394" s="1359"/>
      <c r="BU394" s="1366"/>
      <c r="CI394" s="1383"/>
    </row>
    <row r="395" spans="2:87" s="1381" customFormat="1" x14ac:dyDescent="0.25">
      <c r="B395" s="1384"/>
      <c r="C395" s="1384"/>
      <c r="D395" s="1387"/>
      <c r="E395" s="1384"/>
      <c r="F395" s="1384"/>
      <c r="G395" s="1384"/>
      <c r="H395" s="1365"/>
      <c r="I395" s="1365"/>
      <c r="J395" s="1365"/>
      <c r="S395" s="1359"/>
      <c r="BU395" s="1366"/>
      <c r="CI395" s="1383"/>
    </row>
    <row r="396" spans="2:87" s="1381" customFormat="1" x14ac:dyDescent="0.25">
      <c r="B396" s="1384"/>
      <c r="C396" s="1384"/>
      <c r="D396" s="1387"/>
      <c r="E396" s="1384"/>
      <c r="F396" s="1384"/>
      <c r="G396" s="1384"/>
      <c r="H396" s="1365"/>
      <c r="I396" s="1365"/>
      <c r="J396" s="1365"/>
      <c r="S396" s="1359"/>
      <c r="BU396" s="1366"/>
      <c r="CI396" s="1383"/>
    </row>
    <row r="397" spans="2:87" s="1381" customFormat="1" x14ac:dyDescent="0.25">
      <c r="B397" s="1384"/>
      <c r="C397" s="1384"/>
      <c r="D397" s="1387"/>
      <c r="E397" s="1384"/>
      <c r="F397" s="1384"/>
      <c r="G397" s="1384"/>
      <c r="H397" s="1365"/>
      <c r="I397" s="1365"/>
      <c r="J397" s="1365"/>
      <c r="S397" s="1359"/>
      <c r="BU397" s="1366"/>
      <c r="CI397" s="1383"/>
    </row>
    <row r="398" spans="2:87" s="1381" customFormat="1" x14ac:dyDescent="0.25">
      <c r="B398" s="1384"/>
      <c r="C398" s="1384"/>
      <c r="D398" s="1387"/>
      <c r="E398" s="1384"/>
      <c r="F398" s="1384"/>
      <c r="G398" s="1384"/>
      <c r="H398" s="1365"/>
      <c r="I398" s="1365"/>
      <c r="J398" s="1365"/>
      <c r="S398" s="1359"/>
      <c r="BU398" s="1366"/>
      <c r="CI398" s="1383"/>
    </row>
    <row r="399" spans="2:87" s="1381" customFormat="1" x14ac:dyDescent="0.25">
      <c r="B399" s="1384"/>
      <c r="C399" s="1384"/>
      <c r="D399" s="1387"/>
      <c r="E399" s="1384"/>
      <c r="F399" s="1384"/>
      <c r="G399" s="1384"/>
      <c r="H399" s="1365"/>
      <c r="I399" s="1365"/>
      <c r="J399" s="1365"/>
      <c r="S399" s="1359"/>
      <c r="BU399" s="1366"/>
      <c r="CI399" s="1383"/>
    </row>
    <row r="400" spans="2:87" s="1381" customFormat="1" x14ac:dyDescent="0.25">
      <c r="B400" s="1384"/>
      <c r="C400" s="1384"/>
      <c r="D400" s="1387"/>
      <c r="E400" s="1384"/>
      <c r="F400" s="1384"/>
      <c r="G400" s="1384"/>
      <c r="H400" s="1365"/>
      <c r="I400" s="1365"/>
      <c r="J400" s="1365"/>
      <c r="S400" s="1359"/>
      <c r="BU400" s="1366"/>
      <c r="CI400" s="1383"/>
    </row>
    <row r="401" spans="2:87" s="1381" customFormat="1" x14ac:dyDescent="0.25">
      <c r="B401" s="1384"/>
      <c r="C401" s="1384"/>
      <c r="D401" s="1387"/>
      <c r="E401" s="1384"/>
      <c r="F401" s="1384"/>
      <c r="G401" s="1384"/>
      <c r="H401" s="1365"/>
      <c r="I401" s="1365"/>
      <c r="J401" s="1365"/>
      <c r="S401" s="1359"/>
      <c r="BU401" s="1366"/>
      <c r="CI401" s="1383"/>
    </row>
    <row r="402" spans="2:87" s="1381" customFormat="1" x14ac:dyDescent="0.25">
      <c r="B402" s="1384"/>
      <c r="C402" s="1384"/>
      <c r="D402" s="1387"/>
      <c r="E402" s="1384"/>
      <c r="F402" s="1384"/>
      <c r="G402" s="1384"/>
      <c r="H402" s="1365"/>
      <c r="I402" s="1365"/>
      <c r="J402" s="1365"/>
      <c r="S402" s="1359"/>
      <c r="BU402" s="1366"/>
      <c r="CI402" s="1383"/>
    </row>
    <row r="403" spans="2:87" s="1381" customFormat="1" x14ac:dyDescent="0.25">
      <c r="B403" s="1384"/>
      <c r="C403" s="1384"/>
      <c r="D403" s="1387"/>
      <c r="E403" s="1384"/>
      <c r="F403" s="1384"/>
      <c r="G403" s="1384"/>
      <c r="H403" s="1365"/>
      <c r="I403" s="1365"/>
      <c r="J403" s="1365"/>
      <c r="S403" s="1359"/>
      <c r="BU403" s="1366"/>
      <c r="CI403" s="1383"/>
    </row>
    <row r="404" spans="2:87" s="1381" customFormat="1" x14ac:dyDescent="0.25">
      <c r="B404" s="1384"/>
      <c r="C404" s="1384"/>
      <c r="D404" s="1387"/>
      <c r="E404" s="1384"/>
      <c r="F404" s="1384"/>
      <c r="G404" s="1384"/>
      <c r="H404" s="1365"/>
      <c r="I404" s="1365"/>
      <c r="J404" s="1365"/>
      <c r="S404" s="1359"/>
      <c r="BU404" s="1366"/>
      <c r="CI404" s="1383"/>
    </row>
    <row r="405" spans="2:87" s="1381" customFormat="1" x14ac:dyDescent="0.25">
      <c r="B405" s="1384"/>
      <c r="C405" s="1384"/>
      <c r="D405" s="1387"/>
      <c r="E405" s="1384"/>
      <c r="F405" s="1384"/>
      <c r="G405" s="1384"/>
      <c r="H405" s="1365"/>
      <c r="I405" s="1365"/>
      <c r="J405" s="1365"/>
      <c r="S405" s="1359"/>
      <c r="BU405" s="1366"/>
      <c r="CI405" s="1383"/>
    </row>
    <row r="406" spans="2:87" s="1381" customFormat="1" x14ac:dyDescent="0.25">
      <c r="B406" s="1384"/>
      <c r="C406" s="1384"/>
      <c r="D406" s="1387"/>
      <c r="E406" s="1384"/>
      <c r="F406" s="1384"/>
      <c r="G406" s="1384"/>
      <c r="H406" s="1365"/>
      <c r="I406" s="1365"/>
      <c r="J406" s="1365"/>
      <c r="S406" s="1359"/>
      <c r="BU406" s="1366"/>
      <c r="CI406" s="1383"/>
    </row>
    <row r="407" spans="2:87" s="1381" customFormat="1" x14ac:dyDescent="0.25">
      <c r="B407" s="1384"/>
      <c r="C407" s="1384"/>
      <c r="D407" s="1387"/>
      <c r="E407" s="1384"/>
      <c r="F407" s="1384"/>
      <c r="G407" s="1384"/>
      <c r="H407" s="1365"/>
      <c r="I407" s="1365"/>
      <c r="J407" s="1365"/>
      <c r="S407" s="1359"/>
      <c r="BU407" s="1366"/>
      <c r="CI407" s="1383"/>
    </row>
    <row r="408" spans="2:87" s="1381" customFormat="1" x14ac:dyDescent="0.25">
      <c r="B408" s="1384"/>
      <c r="C408" s="1384"/>
      <c r="D408" s="1387"/>
      <c r="E408" s="1384"/>
      <c r="F408" s="1384"/>
      <c r="G408" s="1384"/>
      <c r="H408" s="1365"/>
      <c r="I408" s="1365"/>
      <c r="J408" s="1365"/>
      <c r="S408" s="1359"/>
      <c r="BU408" s="1366"/>
      <c r="CI408" s="1383"/>
    </row>
    <row r="409" spans="2:87" s="1381" customFormat="1" x14ac:dyDescent="0.25">
      <c r="B409" s="1384"/>
      <c r="C409" s="1384"/>
      <c r="D409" s="1387"/>
      <c r="E409" s="1384"/>
      <c r="F409" s="1384"/>
      <c r="G409" s="1384"/>
      <c r="H409" s="1365"/>
      <c r="I409" s="1365"/>
      <c r="J409" s="1365"/>
      <c r="S409" s="1359"/>
      <c r="BU409" s="1366"/>
      <c r="CI409" s="1383"/>
    </row>
    <row r="410" spans="2:87" s="1381" customFormat="1" x14ac:dyDescent="0.25">
      <c r="B410" s="1384"/>
      <c r="C410" s="1384"/>
      <c r="D410" s="1387"/>
      <c r="E410" s="1384"/>
      <c r="F410" s="1384"/>
      <c r="G410" s="1384"/>
      <c r="H410" s="1365"/>
      <c r="I410" s="1365"/>
      <c r="J410" s="1365"/>
      <c r="S410" s="1359"/>
      <c r="BU410" s="1366"/>
      <c r="CI410" s="1383"/>
    </row>
    <row r="411" spans="2:87" s="1381" customFormat="1" x14ac:dyDescent="0.25">
      <c r="B411" s="1384"/>
      <c r="C411" s="1384"/>
      <c r="D411" s="1387"/>
      <c r="E411" s="1384"/>
      <c r="F411" s="1384"/>
      <c r="G411" s="1384"/>
      <c r="H411" s="1365"/>
      <c r="I411" s="1365"/>
      <c r="J411" s="1365"/>
      <c r="S411" s="1359"/>
      <c r="BU411" s="1366"/>
      <c r="CI411" s="1383"/>
    </row>
    <row r="412" spans="2:87" s="1381" customFormat="1" x14ac:dyDescent="0.25">
      <c r="B412" s="1384"/>
      <c r="C412" s="1384"/>
      <c r="D412" s="1387"/>
      <c r="E412" s="1384"/>
      <c r="F412" s="1384"/>
      <c r="G412" s="1384"/>
      <c r="H412" s="1365"/>
      <c r="I412" s="1365"/>
      <c r="J412" s="1365"/>
      <c r="S412" s="1359"/>
      <c r="BU412" s="1366"/>
      <c r="CI412" s="1383"/>
    </row>
    <row r="413" spans="2:87" s="1381" customFormat="1" x14ac:dyDescent="0.25">
      <c r="B413" s="1384"/>
      <c r="C413" s="1384"/>
      <c r="D413" s="1387"/>
      <c r="E413" s="1384"/>
      <c r="F413" s="1384"/>
      <c r="G413" s="1384"/>
      <c r="H413" s="1365"/>
      <c r="I413" s="1365"/>
      <c r="J413" s="1365"/>
      <c r="S413" s="1359"/>
      <c r="BU413" s="1366"/>
      <c r="CI413" s="1383"/>
    </row>
    <row r="414" spans="2:87" s="1381" customFormat="1" x14ac:dyDescent="0.25">
      <c r="B414" s="1384"/>
      <c r="C414" s="1384"/>
      <c r="D414" s="1387"/>
      <c r="E414" s="1384"/>
      <c r="F414" s="1384"/>
      <c r="G414" s="1384"/>
      <c r="H414" s="1365"/>
      <c r="I414" s="1365"/>
      <c r="J414" s="1365"/>
      <c r="S414" s="1359"/>
      <c r="BU414" s="1366"/>
      <c r="CI414" s="1383"/>
    </row>
    <row r="415" spans="2:87" s="1381" customFormat="1" x14ac:dyDescent="0.25">
      <c r="B415" s="1384"/>
      <c r="C415" s="1384"/>
      <c r="D415" s="1387"/>
      <c r="E415" s="1384"/>
      <c r="F415" s="1384"/>
      <c r="G415" s="1384"/>
      <c r="H415" s="1365"/>
      <c r="I415" s="1365"/>
      <c r="J415" s="1365"/>
      <c r="S415" s="1359"/>
      <c r="BU415" s="1366"/>
      <c r="CI415" s="1383"/>
    </row>
    <row r="416" spans="2:87" s="1381" customFormat="1" x14ac:dyDescent="0.25">
      <c r="B416" s="1384"/>
      <c r="C416" s="1384"/>
      <c r="D416" s="1387"/>
      <c r="E416" s="1384"/>
      <c r="F416" s="1384"/>
      <c r="G416" s="1384"/>
      <c r="H416" s="1365"/>
      <c r="I416" s="1365"/>
      <c r="J416" s="1365"/>
      <c r="S416" s="1359"/>
      <c r="BU416" s="1366"/>
      <c r="CI416" s="1383"/>
    </row>
    <row r="417" spans="2:87" s="1381" customFormat="1" x14ac:dyDescent="0.25">
      <c r="B417" s="1384"/>
      <c r="C417" s="1384"/>
      <c r="D417" s="1387"/>
      <c r="E417" s="1384"/>
      <c r="F417" s="1384"/>
      <c r="G417" s="1384"/>
      <c r="H417" s="1365"/>
      <c r="I417" s="1365"/>
      <c r="J417" s="1365"/>
      <c r="S417" s="1359"/>
      <c r="BU417" s="1366"/>
      <c r="CI417" s="1383"/>
    </row>
    <row r="418" spans="2:87" s="1381" customFormat="1" x14ac:dyDescent="0.25">
      <c r="B418" s="1384"/>
      <c r="C418" s="1384"/>
      <c r="D418" s="1387"/>
      <c r="E418" s="1384"/>
      <c r="F418" s="1384"/>
      <c r="G418" s="1384"/>
      <c r="H418" s="1365"/>
      <c r="I418" s="1365"/>
      <c r="J418" s="1365"/>
      <c r="S418" s="1359"/>
      <c r="BU418" s="1366"/>
      <c r="CI418" s="1383"/>
    </row>
    <row r="419" spans="2:87" s="1381" customFormat="1" x14ac:dyDescent="0.25">
      <c r="B419" s="1384"/>
      <c r="C419" s="1384"/>
      <c r="D419" s="1387"/>
      <c r="E419" s="1384"/>
      <c r="F419" s="1384"/>
      <c r="G419" s="1384"/>
      <c r="H419" s="1365"/>
      <c r="I419" s="1365"/>
      <c r="J419" s="1365"/>
      <c r="S419" s="1359"/>
      <c r="BU419" s="1366"/>
      <c r="CI419" s="1383"/>
    </row>
    <row r="420" spans="2:87" s="1381" customFormat="1" x14ac:dyDescent="0.25">
      <c r="B420" s="1384"/>
      <c r="C420" s="1384"/>
      <c r="D420" s="1387"/>
      <c r="E420" s="1384"/>
      <c r="F420" s="1384"/>
      <c r="G420" s="1384"/>
      <c r="H420" s="1365"/>
      <c r="I420" s="1365"/>
      <c r="J420" s="1365"/>
      <c r="S420" s="1359"/>
      <c r="BU420" s="1366"/>
      <c r="CI420" s="1383"/>
    </row>
    <row r="421" spans="2:87" s="1381" customFormat="1" x14ac:dyDescent="0.25">
      <c r="B421" s="1384"/>
      <c r="C421" s="1384"/>
      <c r="D421" s="1387"/>
      <c r="E421" s="1384"/>
      <c r="F421" s="1384"/>
      <c r="G421" s="1384"/>
      <c r="H421" s="1365"/>
      <c r="I421" s="1365"/>
      <c r="J421" s="1365"/>
      <c r="S421" s="1359"/>
      <c r="BU421" s="1366"/>
      <c r="CI421" s="1383"/>
    </row>
    <row r="422" spans="2:87" s="1381" customFormat="1" x14ac:dyDescent="0.25">
      <c r="B422" s="1384"/>
      <c r="C422" s="1384"/>
      <c r="D422" s="1387"/>
      <c r="E422" s="1384"/>
      <c r="F422" s="1384"/>
      <c r="G422" s="1384"/>
      <c r="H422" s="1365"/>
      <c r="I422" s="1365"/>
      <c r="J422" s="1365"/>
      <c r="S422" s="1359"/>
      <c r="BU422" s="1366"/>
      <c r="CI422" s="1383"/>
    </row>
    <row r="423" spans="2:87" s="1381" customFormat="1" x14ac:dyDescent="0.25">
      <c r="B423" s="1384"/>
      <c r="C423" s="1384"/>
      <c r="D423" s="1387"/>
      <c r="E423" s="1384"/>
      <c r="F423" s="1384"/>
      <c r="G423" s="1384"/>
      <c r="H423" s="1365"/>
      <c r="I423" s="1365"/>
      <c r="J423" s="1365"/>
      <c r="S423" s="1359"/>
      <c r="BU423" s="1366"/>
      <c r="CI423" s="1383"/>
    </row>
    <row r="424" spans="2:87" s="1381" customFormat="1" x14ac:dyDescent="0.25">
      <c r="B424" s="1384"/>
      <c r="C424" s="1384"/>
      <c r="D424" s="1387"/>
      <c r="E424" s="1384"/>
      <c r="F424" s="1384"/>
      <c r="G424" s="1384"/>
      <c r="H424" s="1365"/>
      <c r="I424" s="1365"/>
      <c r="J424" s="1365"/>
      <c r="S424" s="1359"/>
      <c r="BU424" s="1366"/>
      <c r="CI424" s="1383"/>
    </row>
    <row r="425" spans="2:87" s="1381" customFormat="1" x14ac:dyDescent="0.25">
      <c r="B425" s="1384"/>
      <c r="C425" s="1384"/>
      <c r="D425" s="1387"/>
      <c r="E425" s="1384"/>
      <c r="F425" s="1384"/>
      <c r="G425" s="1384"/>
      <c r="H425" s="1365"/>
      <c r="I425" s="1365"/>
      <c r="J425" s="1365"/>
      <c r="S425" s="1359"/>
      <c r="BU425" s="1366"/>
      <c r="CI425" s="1383"/>
    </row>
    <row r="426" spans="2:87" s="1381" customFormat="1" x14ac:dyDescent="0.25">
      <c r="B426" s="1384"/>
      <c r="C426" s="1384"/>
      <c r="D426" s="1387"/>
      <c r="E426" s="1384"/>
      <c r="F426" s="1384"/>
      <c r="G426" s="1384"/>
      <c r="H426" s="1365"/>
      <c r="I426" s="1365"/>
      <c r="J426" s="1365"/>
      <c r="S426" s="1359"/>
      <c r="BU426" s="1366"/>
      <c r="CI426" s="1383"/>
    </row>
    <row r="427" spans="2:87" s="1381" customFormat="1" x14ac:dyDescent="0.25">
      <c r="B427" s="1384"/>
      <c r="C427" s="1384"/>
      <c r="D427" s="1387"/>
      <c r="E427" s="1384"/>
      <c r="F427" s="1384"/>
      <c r="G427" s="1384"/>
      <c r="H427" s="1365"/>
      <c r="I427" s="1365"/>
      <c r="J427" s="1365"/>
      <c r="S427" s="1359"/>
      <c r="BU427" s="1366"/>
      <c r="CI427" s="1383"/>
    </row>
    <row r="428" spans="2:87" s="1381" customFormat="1" x14ac:dyDescent="0.25">
      <c r="B428" s="1384"/>
      <c r="C428" s="1384"/>
      <c r="D428" s="1387"/>
      <c r="E428" s="1384"/>
      <c r="F428" s="1384"/>
      <c r="G428" s="1384"/>
      <c r="H428" s="1365"/>
      <c r="I428" s="1365"/>
      <c r="J428" s="1365"/>
      <c r="S428" s="1359"/>
      <c r="BU428" s="1366"/>
      <c r="CI428" s="1383"/>
    </row>
    <row r="429" spans="2:87" s="1381" customFormat="1" x14ac:dyDescent="0.25">
      <c r="B429" s="1384"/>
      <c r="C429" s="1384"/>
      <c r="D429" s="1387"/>
      <c r="E429" s="1384"/>
      <c r="F429" s="1384"/>
      <c r="G429" s="1384"/>
      <c r="H429" s="1365"/>
      <c r="I429" s="1365"/>
      <c r="J429" s="1365"/>
      <c r="S429" s="1359"/>
      <c r="BU429" s="1366"/>
      <c r="CI429" s="1383"/>
    </row>
    <row r="430" spans="2:87" s="1381" customFormat="1" x14ac:dyDescent="0.25">
      <c r="B430" s="1384"/>
      <c r="C430" s="1384"/>
      <c r="D430" s="1387"/>
      <c r="E430" s="1384"/>
      <c r="F430" s="1384"/>
      <c r="G430" s="1384"/>
      <c r="H430" s="1365"/>
      <c r="I430" s="1365"/>
      <c r="J430" s="1365"/>
      <c r="S430" s="1359"/>
      <c r="BU430" s="1366"/>
      <c r="CI430" s="1383"/>
    </row>
    <row r="431" spans="2:87" s="1381" customFormat="1" x14ac:dyDescent="0.25">
      <c r="B431" s="1384"/>
      <c r="C431" s="1384"/>
      <c r="D431" s="1387"/>
      <c r="E431" s="1384"/>
      <c r="F431" s="1384"/>
      <c r="G431" s="1384"/>
      <c r="H431" s="1365"/>
      <c r="I431" s="1365"/>
      <c r="J431" s="1365"/>
      <c r="S431" s="1359"/>
      <c r="BU431" s="1366"/>
      <c r="CI431" s="1383"/>
    </row>
    <row r="432" spans="2:87" s="1381" customFormat="1" x14ac:dyDescent="0.25">
      <c r="B432" s="1384"/>
      <c r="C432" s="1384"/>
      <c r="D432" s="1387"/>
      <c r="E432" s="1384"/>
      <c r="F432" s="1384"/>
      <c r="G432" s="1384"/>
      <c r="H432" s="1365"/>
      <c r="I432" s="1365"/>
      <c r="J432" s="1365"/>
      <c r="S432" s="1359"/>
      <c r="BU432" s="1366"/>
      <c r="CI432" s="1383"/>
    </row>
    <row r="433" spans="2:87" s="1381" customFormat="1" x14ac:dyDescent="0.25">
      <c r="B433" s="1384"/>
      <c r="C433" s="1384"/>
      <c r="D433" s="1387"/>
      <c r="E433" s="1384"/>
      <c r="F433" s="1384"/>
      <c r="G433" s="1384"/>
      <c r="H433" s="1365"/>
      <c r="I433" s="1365"/>
      <c r="J433" s="1365"/>
      <c r="S433" s="1359"/>
      <c r="BU433" s="1366"/>
      <c r="CI433" s="1383"/>
    </row>
    <row r="434" spans="2:87" s="1381" customFormat="1" x14ac:dyDescent="0.25">
      <c r="B434" s="1384"/>
      <c r="C434" s="1384"/>
      <c r="D434" s="1387"/>
      <c r="E434" s="1384"/>
      <c r="F434" s="1384"/>
      <c r="G434" s="1384"/>
      <c r="H434" s="1365"/>
      <c r="I434" s="1365"/>
      <c r="J434" s="1365"/>
      <c r="S434" s="1359"/>
      <c r="BU434" s="1366"/>
      <c r="CI434" s="1383"/>
    </row>
    <row r="435" spans="2:87" s="1381" customFormat="1" x14ac:dyDescent="0.25">
      <c r="B435" s="1384"/>
      <c r="C435" s="1384"/>
      <c r="D435" s="1387"/>
      <c r="E435" s="1384"/>
      <c r="F435" s="1384"/>
      <c r="G435" s="1384"/>
      <c r="H435" s="1365"/>
      <c r="I435" s="1365"/>
      <c r="J435" s="1365"/>
      <c r="S435" s="1359"/>
      <c r="BU435" s="1366"/>
      <c r="CI435" s="1383"/>
    </row>
    <row r="436" spans="2:87" s="1381" customFormat="1" x14ac:dyDescent="0.25">
      <c r="B436" s="1384"/>
      <c r="C436" s="1384"/>
      <c r="D436" s="1387"/>
      <c r="E436" s="1384"/>
      <c r="F436" s="1384"/>
      <c r="G436" s="1384"/>
      <c r="H436" s="1365"/>
      <c r="I436" s="1365"/>
      <c r="J436" s="1365"/>
      <c r="S436" s="1359"/>
      <c r="BU436" s="1366"/>
      <c r="CI436" s="1383"/>
    </row>
    <row r="437" spans="2:87" s="1381" customFormat="1" x14ac:dyDescent="0.25">
      <c r="B437" s="1384"/>
      <c r="C437" s="1384"/>
      <c r="D437" s="1387"/>
      <c r="E437" s="1384"/>
      <c r="F437" s="1384"/>
      <c r="G437" s="1384"/>
      <c r="H437" s="1365"/>
      <c r="I437" s="1365"/>
      <c r="J437" s="1365"/>
      <c r="S437" s="1359"/>
      <c r="BU437" s="1366"/>
      <c r="CI437" s="1383"/>
    </row>
    <row r="438" spans="2:87" s="1381" customFormat="1" x14ac:dyDescent="0.25">
      <c r="B438" s="1384"/>
      <c r="C438" s="1384"/>
      <c r="D438" s="1387"/>
      <c r="E438" s="1384"/>
      <c r="F438" s="1384"/>
      <c r="G438" s="1384"/>
      <c r="H438" s="1365"/>
      <c r="I438" s="1365"/>
      <c r="J438" s="1365"/>
      <c r="S438" s="1359"/>
      <c r="BU438" s="1366"/>
      <c r="CI438" s="1383"/>
    </row>
    <row r="439" spans="2:87" s="1381" customFormat="1" x14ac:dyDescent="0.25">
      <c r="B439" s="1384"/>
      <c r="C439" s="1384"/>
      <c r="D439" s="1387"/>
      <c r="E439" s="1384"/>
      <c r="F439" s="1384"/>
      <c r="G439" s="1384"/>
      <c r="H439" s="1365"/>
      <c r="I439" s="1365"/>
      <c r="J439" s="1365"/>
      <c r="S439" s="1359"/>
      <c r="BU439" s="1366"/>
      <c r="CI439" s="1383"/>
    </row>
    <row r="440" spans="2:87" s="1381" customFormat="1" x14ac:dyDescent="0.25">
      <c r="B440" s="1384"/>
      <c r="C440" s="1384"/>
      <c r="D440" s="1387"/>
      <c r="E440" s="1384"/>
      <c r="F440" s="1384"/>
      <c r="G440" s="1384"/>
      <c r="H440" s="1365"/>
      <c r="I440" s="1365"/>
      <c r="J440" s="1365"/>
      <c r="S440" s="1359"/>
      <c r="BU440" s="1366"/>
      <c r="CI440" s="1383"/>
    </row>
    <row r="441" spans="2:87" s="1381" customFormat="1" x14ac:dyDescent="0.25">
      <c r="B441" s="1384"/>
      <c r="C441" s="1384"/>
      <c r="D441" s="1387"/>
      <c r="E441" s="1384"/>
      <c r="F441" s="1384"/>
      <c r="G441" s="1384"/>
      <c r="H441" s="1365"/>
      <c r="I441" s="1365"/>
      <c r="J441" s="1365"/>
      <c r="S441" s="1359"/>
      <c r="BU441" s="1366"/>
      <c r="CI441" s="1383"/>
    </row>
    <row r="442" spans="2:87" s="1381" customFormat="1" x14ac:dyDescent="0.25">
      <c r="B442" s="1384"/>
      <c r="C442" s="1384"/>
      <c r="D442" s="1387"/>
      <c r="E442" s="1384"/>
      <c r="F442" s="1384"/>
      <c r="G442" s="1384"/>
      <c r="H442" s="1365"/>
      <c r="I442" s="1365"/>
      <c r="J442" s="1365"/>
      <c r="S442" s="1359"/>
      <c r="BU442" s="1366"/>
      <c r="CI442" s="1383"/>
    </row>
    <row r="443" spans="2:87" s="1381" customFormat="1" x14ac:dyDescent="0.25">
      <c r="B443" s="1384"/>
      <c r="C443" s="1384"/>
      <c r="D443" s="1387"/>
      <c r="E443" s="1384"/>
      <c r="F443" s="1384"/>
      <c r="G443" s="1384"/>
      <c r="H443" s="1365"/>
      <c r="I443" s="1365"/>
      <c r="J443" s="1365"/>
      <c r="S443" s="1359"/>
      <c r="BU443" s="1366"/>
      <c r="CI443" s="1383"/>
    </row>
    <row r="444" spans="2:87" s="1381" customFormat="1" x14ac:dyDescent="0.25">
      <c r="B444" s="1384"/>
      <c r="C444" s="1384"/>
      <c r="D444" s="1387"/>
      <c r="E444" s="1384"/>
      <c r="F444" s="1384"/>
      <c r="G444" s="1384"/>
      <c r="H444" s="1365"/>
      <c r="I444" s="1365"/>
      <c r="J444" s="1365"/>
      <c r="S444" s="1359"/>
      <c r="BU444" s="1366"/>
      <c r="CI444" s="1383"/>
    </row>
    <row r="445" spans="2:87" s="1381" customFormat="1" x14ac:dyDescent="0.25">
      <c r="B445" s="1384"/>
      <c r="C445" s="1384"/>
      <c r="D445" s="1387"/>
      <c r="E445" s="1384"/>
      <c r="F445" s="1384"/>
      <c r="G445" s="1384"/>
      <c r="H445" s="1365"/>
      <c r="I445" s="1365"/>
      <c r="J445" s="1365"/>
      <c r="S445" s="1359"/>
      <c r="BU445" s="1366"/>
      <c r="CI445" s="1383"/>
    </row>
    <row r="446" spans="2:87" s="1381" customFormat="1" x14ac:dyDescent="0.25">
      <c r="B446" s="1384"/>
      <c r="C446" s="1384"/>
      <c r="D446" s="1387"/>
      <c r="E446" s="1384"/>
      <c r="F446" s="1384"/>
      <c r="G446" s="1384"/>
      <c r="H446" s="1365"/>
      <c r="I446" s="1365"/>
      <c r="J446" s="1365"/>
      <c r="S446" s="1359"/>
      <c r="BU446" s="1366"/>
      <c r="CI446" s="1383"/>
    </row>
    <row r="447" spans="2:87" s="1381" customFormat="1" x14ac:dyDescent="0.25">
      <c r="B447" s="1384"/>
      <c r="C447" s="1384"/>
      <c r="D447" s="1387"/>
      <c r="E447" s="1384"/>
      <c r="F447" s="1384"/>
      <c r="G447" s="1384"/>
      <c r="H447" s="1365"/>
      <c r="I447" s="1365"/>
      <c r="J447" s="1365"/>
      <c r="S447" s="1359"/>
      <c r="BU447" s="1366"/>
      <c r="CI447" s="1383"/>
    </row>
    <row r="448" spans="2:87" s="1381" customFormat="1" x14ac:dyDescent="0.25">
      <c r="B448" s="1384"/>
      <c r="C448" s="1384"/>
      <c r="D448" s="1387"/>
      <c r="E448" s="1384"/>
      <c r="F448" s="1384"/>
      <c r="G448" s="1384"/>
      <c r="H448" s="1365"/>
      <c r="I448" s="1365"/>
      <c r="J448" s="1365"/>
      <c r="S448" s="1359"/>
      <c r="BU448" s="1366"/>
      <c r="CI448" s="1383"/>
    </row>
    <row r="449" spans="2:87" s="1381" customFormat="1" x14ac:dyDescent="0.25">
      <c r="B449" s="1384"/>
      <c r="C449" s="1384"/>
      <c r="D449" s="1387"/>
      <c r="E449" s="1384"/>
      <c r="F449" s="1384"/>
      <c r="G449" s="1384"/>
      <c r="H449" s="1365"/>
      <c r="I449" s="1365"/>
      <c r="J449" s="1365"/>
      <c r="S449" s="1359"/>
      <c r="BU449" s="1366"/>
      <c r="CI449" s="1383"/>
    </row>
    <row r="450" spans="2:87" s="1381" customFormat="1" x14ac:dyDescent="0.25">
      <c r="B450" s="1384"/>
      <c r="C450" s="1384"/>
      <c r="D450" s="1387"/>
      <c r="E450" s="1384"/>
      <c r="F450" s="1384"/>
      <c r="G450" s="1384"/>
      <c r="H450" s="1365"/>
      <c r="I450" s="1365"/>
      <c r="J450" s="1365"/>
      <c r="S450" s="1359"/>
      <c r="BU450" s="1366"/>
      <c r="CI450" s="1383"/>
    </row>
    <row r="451" spans="2:87" s="1381" customFormat="1" x14ac:dyDescent="0.25">
      <c r="B451" s="1384"/>
      <c r="C451" s="1384"/>
      <c r="D451" s="1387"/>
      <c r="E451" s="1384"/>
      <c r="F451" s="1384"/>
      <c r="G451" s="1384"/>
      <c r="H451" s="1365"/>
      <c r="I451" s="1365"/>
      <c r="J451" s="1365"/>
      <c r="S451" s="1359"/>
      <c r="BU451" s="1366"/>
      <c r="CI451" s="1383"/>
    </row>
    <row r="452" spans="2:87" s="1381" customFormat="1" x14ac:dyDescent="0.25">
      <c r="B452" s="1384"/>
      <c r="C452" s="1384"/>
      <c r="D452" s="1387"/>
      <c r="E452" s="1384"/>
      <c r="F452" s="1384"/>
      <c r="G452" s="1384"/>
      <c r="H452" s="1365"/>
      <c r="I452" s="1365"/>
      <c r="J452" s="1365"/>
      <c r="S452" s="1359"/>
      <c r="BU452" s="1366"/>
      <c r="CI452" s="1383"/>
    </row>
    <row r="453" spans="2:87" s="1381" customFormat="1" x14ac:dyDescent="0.25">
      <c r="B453" s="1384"/>
      <c r="C453" s="1384"/>
      <c r="D453" s="1387"/>
      <c r="E453" s="1384"/>
      <c r="F453" s="1384"/>
      <c r="G453" s="1384"/>
      <c r="H453" s="1365"/>
      <c r="I453" s="1365"/>
      <c r="J453" s="1365"/>
      <c r="S453" s="1359"/>
      <c r="BU453" s="1366"/>
      <c r="CI453" s="1383"/>
    </row>
    <row r="454" spans="2:87" s="1381" customFormat="1" x14ac:dyDescent="0.25">
      <c r="B454" s="1384"/>
      <c r="C454" s="1384"/>
      <c r="D454" s="1387"/>
      <c r="E454" s="1384"/>
      <c r="F454" s="1384"/>
      <c r="G454" s="1384"/>
      <c r="H454" s="1365"/>
      <c r="I454" s="1365"/>
      <c r="J454" s="1365"/>
      <c r="S454" s="1359"/>
      <c r="BU454" s="1366"/>
      <c r="CI454" s="1383"/>
    </row>
    <row r="455" spans="2:87" s="1381" customFormat="1" x14ac:dyDescent="0.25">
      <c r="B455" s="1384"/>
      <c r="C455" s="1384"/>
      <c r="D455" s="1387"/>
      <c r="E455" s="1384"/>
      <c r="F455" s="1384"/>
      <c r="G455" s="1384"/>
      <c r="H455" s="1365"/>
      <c r="I455" s="1365"/>
      <c r="J455" s="1365"/>
      <c r="S455" s="1359"/>
      <c r="BU455" s="1366"/>
      <c r="CI455" s="1383"/>
    </row>
    <row r="456" spans="2:87" s="1381" customFormat="1" x14ac:dyDescent="0.25">
      <c r="B456" s="1384"/>
      <c r="C456" s="1384"/>
      <c r="D456" s="1387"/>
      <c r="E456" s="1384"/>
      <c r="F456" s="1384"/>
      <c r="G456" s="1384"/>
      <c r="H456" s="1365"/>
      <c r="I456" s="1365"/>
      <c r="J456" s="1365"/>
      <c r="S456" s="1359"/>
      <c r="BU456" s="1366"/>
      <c r="CI456" s="1383"/>
    </row>
    <row r="457" spans="2:87" s="1381" customFormat="1" x14ac:dyDescent="0.25">
      <c r="B457" s="1384"/>
      <c r="C457" s="1384"/>
      <c r="D457" s="1387"/>
      <c r="E457" s="1384"/>
      <c r="F457" s="1384"/>
      <c r="G457" s="1384"/>
      <c r="H457" s="1365"/>
      <c r="I457" s="1365"/>
      <c r="J457" s="1365"/>
      <c r="S457" s="1359"/>
      <c r="BU457" s="1366"/>
      <c r="CI457" s="1383"/>
    </row>
    <row r="458" spans="2:87" s="1381" customFormat="1" x14ac:dyDescent="0.25">
      <c r="B458" s="1384"/>
      <c r="C458" s="1384"/>
      <c r="D458" s="1387"/>
      <c r="E458" s="1384"/>
      <c r="F458" s="1384"/>
      <c r="G458" s="1384"/>
      <c r="H458" s="1365"/>
      <c r="I458" s="1365"/>
      <c r="J458" s="1365"/>
      <c r="S458" s="1359"/>
      <c r="BU458" s="1366"/>
      <c r="CI458" s="1383"/>
    </row>
    <row r="459" spans="2:87" s="1381" customFormat="1" x14ac:dyDescent="0.25">
      <c r="B459" s="1384"/>
      <c r="C459" s="1384"/>
      <c r="D459" s="1387"/>
      <c r="E459" s="1384"/>
      <c r="F459" s="1384"/>
      <c r="G459" s="1384"/>
      <c r="H459" s="1365"/>
      <c r="I459" s="1365"/>
      <c r="J459" s="1365"/>
      <c r="S459" s="1359"/>
      <c r="BU459" s="1366"/>
      <c r="CI459" s="1383"/>
    </row>
    <row r="460" spans="2:87" s="1381" customFormat="1" x14ac:dyDescent="0.25">
      <c r="B460" s="1384"/>
      <c r="C460" s="1384"/>
      <c r="D460" s="1387"/>
      <c r="E460" s="1384"/>
      <c r="F460" s="1384"/>
      <c r="G460" s="1384"/>
      <c r="H460" s="1365"/>
      <c r="I460" s="1365"/>
      <c r="J460" s="1365"/>
      <c r="S460" s="1359"/>
      <c r="BU460" s="1366"/>
      <c r="CI460" s="1383"/>
    </row>
    <row r="461" spans="2:87" s="1381" customFormat="1" x14ac:dyDescent="0.25">
      <c r="B461" s="1384"/>
      <c r="C461" s="1384"/>
      <c r="D461" s="1387"/>
      <c r="E461" s="1384"/>
      <c r="F461" s="1384"/>
      <c r="G461" s="1384"/>
      <c r="H461" s="1365"/>
      <c r="I461" s="1365"/>
      <c r="J461" s="1365"/>
      <c r="S461" s="1359"/>
      <c r="BU461" s="1366"/>
      <c r="CI461" s="1383"/>
    </row>
    <row r="462" spans="2:87" s="1381" customFormat="1" x14ac:dyDescent="0.25">
      <c r="B462" s="1384"/>
      <c r="C462" s="1384"/>
      <c r="D462" s="1387"/>
      <c r="E462" s="1384"/>
      <c r="F462" s="1384"/>
      <c r="G462" s="1384"/>
      <c r="H462" s="1365"/>
      <c r="I462" s="1365"/>
      <c r="J462" s="1365"/>
      <c r="S462" s="1359"/>
      <c r="BU462" s="1366"/>
      <c r="CI462" s="1383"/>
    </row>
    <row r="463" spans="2:87" s="1381" customFormat="1" x14ac:dyDescent="0.25">
      <c r="B463" s="1384"/>
      <c r="C463" s="1384"/>
      <c r="D463" s="1387"/>
      <c r="E463" s="1384"/>
      <c r="F463" s="1384"/>
      <c r="G463" s="1384"/>
      <c r="H463" s="1365"/>
      <c r="I463" s="1365"/>
      <c r="J463" s="1365"/>
      <c r="S463" s="1359"/>
      <c r="BU463" s="1366"/>
      <c r="CI463" s="1383"/>
    </row>
    <row r="464" spans="2:87" s="1381" customFormat="1" x14ac:dyDescent="0.25">
      <c r="B464" s="1384"/>
      <c r="C464" s="1384"/>
      <c r="D464" s="1387"/>
      <c r="E464" s="1384"/>
      <c r="F464" s="1384"/>
      <c r="G464" s="1384"/>
      <c r="H464" s="1365"/>
      <c r="I464" s="1365"/>
      <c r="J464" s="1365"/>
      <c r="S464" s="1359"/>
      <c r="BU464" s="1366"/>
      <c r="CI464" s="1383"/>
    </row>
    <row r="465" spans="2:87" s="1381" customFormat="1" x14ac:dyDescent="0.25">
      <c r="B465" s="1384"/>
      <c r="C465" s="1384"/>
      <c r="D465" s="1387"/>
      <c r="E465" s="1384"/>
      <c r="F465" s="1384"/>
      <c r="G465" s="1384"/>
      <c r="H465" s="1365"/>
      <c r="I465" s="1365"/>
      <c r="J465" s="1365"/>
      <c r="S465" s="1359"/>
      <c r="BU465" s="1366"/>
      <c r="CI465" s="1383"/>
    </row>
    <row r="466" spans="2:87" s="1381" customFormat="1" x14ac:dyDescent="0.25">
      <c r="B466" s="1384"/>
      <c r="C466" s="1384"/>
      <c r="D466" s="1387"/>
      <c r="E466" s="1384"/>
      <c r="F466" s="1384"/>
      <c r="G466" s="1384"/>
      <c r="H466" s="1365"/>
      <c r="I466" s="1365"/>
      <c r="J466" s="1365"/>
      <c r="S466" s="1359"/>
      <c r="BU466" s="1366"/>
      <c r="CI466" s="1383"/>
    </row>
    <row r="467" spans="2:87" s="1381" customFormat="1" x14ac:dyDescent="0.25">
      <c r="B467" s="1384"/>
      <c r="C467" s="1384"/>
      <c r="D467" s="1387"/>
      <c r="E467" s="1384"/>
      <c r="F467" s="1384"/>
      <c r="G467" s="1384"/>
      <c r="H467" s="1365"/>
      <c r="I467" s="1365"/>
      <c r="J467" s="1365"/>
      <c r="S467" s="1359"/>
      <c r="BU467" s="1366"/>
      <c r="CI467" s="1383"/>
    </row>
    <row r="468" spans="2:87" s="1381" customFormat="1" x14ac:dyDescent="0.25">
      <c r="B468" s="1384"/>
      <c r="C468" s="1384"/>
      <c r="D468" s="1387"/>
      <c r="E468" s="1384"/>
      <c r="F468" s="1384"/>
      <c r="G468" s="1384"/>
      <c r="H468" s="1365"/>
      <c r="I468" s="1365"/>
      <c r="J468" s="1365"/>
      <c r="S468" s="1359"/>
      <c r="BU468" s="1366"/>
      <c r="CI468" s="1383"/>
    </row>
    <row r="469" spans="2:87" s="1381" customFormat="1" x14ac:dyDescent="0.25">
      <c r="B469" s="1384"/>
      <c r="C469" s="1384"/>
      <c r="D469" s="1387"/>
      <c r="E469" s="1384"/>
      <c r="F469" s="1384"/>
      <c r="G469" s="1384"/>
      <c r="H469" s="1365"/>
      <c r="I469" s="1365"/>
      <c r="J469" s="1365"/>
      <c r="S469" s="1359"/>
      <c r="BU469" s="1366"/>
      <c r="CI469" s="1383"/>
    </row>
    <row r="470" spans="2:87" s="1381" customFormat="1" x14ac:dyDescent="0.25">
      <c r="B470" s="1384"/>
      <c r="C470" s="1384"/>
      <c r="D470" s="1387"/>
      <c r="E470" s="1384"/>
      <c r="F470" s="1384"/>
      <c r="G470" s="1384"/>
      <c r="H470" s="1365"/>
      <c r="I470" s="1365"/>
      <c r="J470" s="1365"/>
      <c r="S470" s="1359"/>
      <c r="BU470" s="1366"/>
      <c r="CI470" s="1383"/>
    </row>
    <row r="471" spans="2:87" s="1381" customFormat="1" x14ac:dyDescent="0.25">
      <c r="B471" s="1384"/>
      <c r="C471" s="1384"/>
      <c r="D471" s="1387"/>
      <c r="E471" s="1384"/>
      <c r="F471" s="1384"/>
      <c r="G471" s="1384"/>
      <c r="H471" s="1365"/>
      <c r="I471" s="1365"/>
      <c r="J471" s="1365"/>
      <c r="S471" s="1359"/>
      <c r="BU471" s="1366"/>
      <c r="CI471" s="1383"/>
    </row>
    <row r="472" spans="2:87" s="1381" customFormat="1" x14ac:dyDescent="0.25">
      <c r="B472" s="1384"/>
      <c r="C472" s="1384"/>
      <c r="D472" s="1387"/>
      <c r="E472" s="1384"/>
      <c r="F472" s="1384"/>
      <c r="G472" s="1384"/>
      <c r="H472" s="1365"/>
      <c r="I472" s="1365"/>
      <c r="J472" s="1365"/>
      <c r="S472" s="1359"/>
      <c r="BU472" s="1366"/>
      <c r="CI472" s="1383"/>
    </row>
    <row r="473" spans="2:87" s="1381" customFormat="1" x14ac:dyDescent="0.25">
      <c r="B473" s="1384"/>
      <c r="C473" s="1384"/>
      <c r="D473" s="1387"/>
      <c r="E473" s="1384"/>
      <c r="F473" s="1384"/>
      <c r="G473" s="1384"/>
      <c r="H473" s="1365"/>
      <c r="I473" s="1365"/>
      <c r="J473" s="1365"/>
      <c r="S473" s="1359"/>
      <c r="BU473" s="1366"/>
      <c r="CI473" s="1383"/>
    </row>
    <row r="474" spans="2:87" s="1381" customFormat="1" x14ac:dyDescent="0.25">
      <c r="B474" s="1384"/>
      <c r="C474" s="1384"/>
      <c r="D474" s="1387"/>
      <c r="E474" s="1384"/>
      <c r="F474" s="1384"/>
      <c r="G474" s="1384"/>
      <c r="H474" s="1365"/>
      <c r="I474" s="1365"/>
      <c r="J474" s="1365"/>
      <c r="S474" s="1359"/>
      <c r="BU474" s="1366"/>
      <c r="CI474" s="1383"/>
    </row>
    <row r="475" spans="2:87" s="1381" customFormat="1" x14ac:dyDescent="0.25">
      <c r="B475" s="1384"/>
      <c r="C475" s="1384"/>
      <c r="D475" s="1387"/>
      <c r="E475" s="1384"/>
      <c r="F475" s="1384"/>
      <c r="G475" s="1384"/>
      <c r="H475" s="1365"/>
      <c r="I475" s="1365"/>
      <c r="J475" s="1365"/>
      <c r="S475" s="1359"/>
      <c r="BU475" s="1366"/>
      <c r="CI475" s="1383"/>
    </row>
    <row r="476" spans="2:87" s="1381" customFormat="1" x14ac:dyDescent="0.25">
      <c r="B476" s="1384"/>
      <c r="C476" s="1384"/>
      <c r="D476" s="1387"/>
      <c r="E476" s="1384"/>
      <c r="F476" s="1384"/>
      <c r="G476" s="1384"/>
      <c r="H476" s="1365"/>
      <c r="I476" s="1365"/>
      <c r="J476" s="1365"/>
      <c r="S476" s="1359"/>
      <c r="BU476" s="1366"/>
      <c r="CI476" s="1383"/>
    </row>
    <row r="477" spans="2:87" s="1381" customFormat="1" x14ac:dyDescent="0.25">
      <c r="B477" s="1384"/>
      <c r="C477" s="1384"/>
      <c r="D477" s="1387"/>
      <c r="E477" s="1384"/>
      <c r="F477" s="1384"/>
      <c r="G477" s="1384"/>
      <c r="H477" s="1365"/>
      <c r="I477" s="1365"/>
      <c r="J477" s="1365"/>
      <c r="S477" s="1359"/>
      <c r="BU477" s="1366"/>
      <c r="CI477" s="1383"/>
    </row>
    <row r="478" spans="2:87" s="1381" customFormat="1" x14ac:dyDescent="0.25">
      <c r="B478" s="1384"/>
      <c r="C478" s="1384"/>
      <c r="D478" s="1387"/>
      <c r="E478" s="1384"/>
      <c r="F478" s="1384"/>
      <c r="G478" s="1384"/>
      <c r="H478" s="1365"/>
      <c r="I478" s="1365"/>
      <c r="J478" s="1365"/>
      <c r="S478" s="1359"/>
      <c r="BU478" s="1366"/>
      <c r="CI478" s="1383"/>
    </row>
    <row r="479" spans="2:87" s="1381" customFormat="1" x14ac:dyDescent="0.25">
      <c r="B479" s="1384"/>
      <c r="C479" s="1384"/>
      <c r="D479" s="1387"/>
      <c r="E479" s="1384"/>
      <c r="F479" s="1384"/>
      <c r="G479" s="1384"/>
      <c r="H479" s="1365"/>
      <c r="I479" s="1365"/>
      <c r="J479" s="1365"/>
      <c r="S479" s="1359"/>
      <c r="BU479" s="1366"/>
      <c r="CI479" s="1383"/>
    </row>
    <row r="480" spans="2:87" s="1381" customFormat="1" x14ac:dyDescent="0.25">
      <c r="B480" s="1384"/>
      <c r="C480" s="1384"/>
      <c r="D480" s="1387"/>
      <c r="E480" s="1384"/>
      <c r="F480" s="1384"/>
      <c r="G480" s="1384"/>
      <c r="H480" s="1365"/>
      <c r="I480" s="1365"/>
      <c r="J480" s="1365"/>
      <c r="S480" s="1359"/>
      <c r="BU480" s="1366"/>
      <c r="CI480" s="1383"/>
    </row>
    <row r="481" spans="2:87" s="1381" customFormat="1" x14ac:dyDescent="0.25">
      <c r="B481" s="1384"/>
      <c r="C481" s="1384"/>
      <c r="D481" s="1387"/>
      <c r="E481" s="1384"/>
      <c r="F481" s="1384"/>
      <c r="G481" s="1384"/>
      <c r="H481" s="1365"/>
      <c r="I481" s="1365"/>
      <c r="J481" s="1365"/>
      <c r="S481" s="1359"/>
      <c r="BU481" s="1366"/>
      <c r="CI481" s="1383"/>
    </row>
    <row r="482" spans="2:87" s="1381" customFormat="1" x14ac:dyDescent="0.25">
      <c r="B482" s="1384"/>
      <c r="C482" s="1384"/>
      <c r="D482" s="1387"/>
      <c r="E482" s="1384"/>
      <c r="F482" s="1384"/>
      <c r="G482" s="1384"/>
      <c r="H482" s="1365"/>
      <c r="I482" s="1365"/>
      <c r="J482" s="1365"/>
      <c r="S482" s="1359"/>
      <c r="BU482" s="1366"/>
      <c r="CI482" s="1383"/>
    </row>
    <row r="483" spans="2:87" s="1381" customFormat="1" x14ac:dyDescent="0.25">
      <c r="B483" s="1384"/>
      <c r="C483" s="1384"/>
      <c r="D483" s="1387"/>
      <c r="E483" s="1384"/>
      <c r="F483" s="1384"/>
      <c r="G483" s="1384"/>
      <c r="H483" s="1365"/>
      <c r="I483" s="1365"/>
      <c r="J483" s="1365"/>
      <c r="S483" s="1359"/>
      <c r="BU483" s="1366"/>
      <c r="CI483" s="1383"/>
    </row>
    <row r="484" spans="2:87" s="1381" customFormat="1" x14ac:dyDescent="0.25">
      <c r="B484" s="1384"/>
      <c r="C484" s="1384"/>
      <c r="D484" s="1387"/>
      <c r="E484" s="1384"/>
      <c r="F484" s="1384"/>
      <c r="G484" s="1384"/>
      <c r="H484" s="1365"/>
      <c r="I484" s="1365"/>
      <c r="J484" s="1365"/>
      <c r="S484" s="1359"/>
      <c r="BU484" s="1366"/>
      <c r="CI484" s="1383"/>
    </row>
    <row r="485" spans="2:87" s="1381" customFormat="1" x14ac:dyDescent="0.25">
      <c r="B485" s="1384"/>
      <c r="C485" s="1384"/>
      <c r="D485" s="1387"/>
      <c r="E485" s="1384"/>
      <c r="F485" s="1384"/>
      <c r="G485" s="1384"/>
      <c r="H485" s="1365"/>
      <c r="I485" s="1365"/>
      <c r="J485" s="1365"/>
      <c r="S485" s="1359"/>
      <c r="BU485" s="1366"/>
      <c r="CI485" s="1383"/>
    </row>
    <row r="486" spans="2:87" s="1381" customFormat="1" x14ac:dyDescent="0.25">
      <c r="B486" s="1384"/>
      <c r="C486" s="1384"/>
      <c r="D486" s="1387"/>
      <c r="E486" s="1384"/>
      <c r="F486" s="1384"/>
      <c r="G486" s="1384"/>
      <c r="H486" s="1365"/>
      <c r="I486" s="1365"/>
      <c r="J486" s="1365"/>
      <c r="S486" s="1359"/>
      <c r="BU486" s="1366"/>
      <c r="CI486" s="1383"/>
    </row>
    <row r="487" spans="2:87" s="1381" customFormat="1" x14ac:dyDescent="0.25">
      <c r="B487" s="1384"/>
      <c r="C487" s="1384"/>
      <c r="D487" s="1387"/>
      <c r="E487" s="1384"/>
      <c r="F487" s="1384"/>
      <c r="G487" s="1384"/>
      <c r="H487" s="1365"/>
      <c r="I487" s="1365"/>
      <c r="J487" s="1365"/>
      <c r="S487" s="1359"/>
      <c r="BU487" s="1366"/>
      <c r="CI487" s="1383"/>
    </row>
    <row r="488" spans="2:87" s="1381" customFormat="1" x14ac:dyDescent="0.25">
      <c r="B488" s="1384"/>
      <c r="C488" s="1384"/>
      <c r="D488" s="1387"/>
      <c r="E488" s="1384"/>
      <c r="F488" s="1384"/>
      <c r="G488" s="1384"/>
      <c r="H488" s="1365"/>
      <c r="I488" s="1365"/>
      <c r="J488" s="1365"/>
      <c r="S488" s="1359"/>
      <c r="BU488" s="1366"/>
      <c r="CI488" s="1383"/>
    </row>
    <row r="489" spans="2:87" s="1381" customFormat="1" x14ac:dyDescent="0.25">
      <c r="B489" s="1384"/>
      <c r="C489" s="1384"/>
      <c r="D489" s="1387"/>
      <c r="E489" s="1384"/>
      <c r="F489" s="1384"/>
      <c r="G489" s="1384"/>
      <c r="H489" s="1365"/>
      <c r="I489" s="1365"/>
      <c r="J489" s="1365"/>
      <c r="S489" s="1359"/>
      <c r="BU489" s="1366"/>
      <c r="CI489" s="1383"/>
    </row>
    <row r="490" spans="2:87" s="1381" customFormat="1" x14ac:dyDescent="0.25">
      <c r="B490" s="1384"/>
      <c r="C490" s="1384"/>
      <c r="D490" s="1387"/>
      <c r="E490" s="1384"/>
      <c r="F490" s="1384"/>
      <c r="G490" s="1384"/>
      <c r="H490" s="1365"/>
      <c r="I490" s="1365"/>
      <c r="J490" s="1365"/>
      <c r="S490" s="1359"/>
      <c r="BU490" s="1366"/>
      <c r="CI490" s="1383"/>
    </row>
    <row r="491" spans="2:87" s="1381" customFormat="1" x14ac:dyDescent="0.25">
      <c r="B491" s="1384"/>
      <c r="C491" s="1384"/>
      <c r="D491" s="1387"/>
      <c r="E491" s="1384"/>
      <c r="F491" s="1384"/>
      <c r="G491" s="1384"/>
      <c r="H491" s="1365"/>
      <c r="I491" s="1365"/>
      <c r="J491" s="1365"/>
      <c r="S491" s="1359"/>
      <c r="BU491" s="1366"/>
      <c r="CI491" s="1383"/>
    </row>
    <row r="492" spans="2:87" s="1381" customFormat="1" x14ac:dyDescent="0.25">
      <c r="B492" s="1384"/>
      <c r="C492" s="1384"/>
      <c r="D492" s="1387"/>
      <c r="E492" s="1384"/>
      <c r="F492" s="1384"/>
      <c r="G492" s="1384"/>
      <c r="H492" s="1365"/>
      <c r="I492" s="1365"/>
      <c r="J492" s="1365"/>
      <c r="S492" s="1359"/>
      <c r="BU492" s="1366"/>
      <c r="CI492" s="1383"/>
    </row>
    <row r="493" spans="2:87" s="1381" customFormat="1" x14ac:dyDescent="0.25">
      <c r="B493" s="1384"/>
      <c r="C493" s="1384"/>
      <c r="D493" s="1387"/>
      <c r="E493" s="1384"/>
      <c r="F493" s="1384"/>
      <c r="G493" s="1384"/>
      <c r="H493" s="1365"/>
      <c r="I493" s="1365"/>
      <c r="J493" s="1365"/>
      <c r="S493" s="1359"/>
      <c r="BU493" s="1366"/>
      <c r="CI493" s="1383"/>
    </row>
    <row r="494" spans="2:87" s="1381" customFormat="1" x14ac:dyDescent="0.25">
      <c r="B494" s="1384"/>
      <c r="C494" s="1384"/>
      <c r="D494" s="1387"/>
      <c r="E494" s="1384"/>
      <c r="F494" s="1384"/>
      <c r="G494" s="1384"/>
      <c r="H494" s="1365"/>
      <c r="I494" s="1365"/>
      <c r="J494" s="1365"/>
      <c r="S494" s="1359"/>
      <c r="BU494" s="1366"/>
      <c r="CI494" s="1383"/>
    </row>
    <row r="495" spans="2:87" s="1381" customFormat="1" x14ac:dyDescent="0.25">
      <c r="B495" s="1384"/>
      <c r="C495" s="1384"/>
      <c r="D495" s="1387"/>
      <c r="E495" s="1384"/>
      <c r="F495" s="1384"/>
      <c r="G495" s="1384"/>
      <c r="H495" s="1365"/>
      <c r="I495" s="1365"/>
      <c r="J495" s="1365"/>
      <c r="S495" s="1359"/>
      <c r="BU495" s="1366"/>
      <c r="CI495" s="1383"/>
    </row>
    <row r="496" spans="2:87" s="1381" customFormat="1" x14ac:dyDescent="0.25">
      <c r="B496" s="1384"/>
      <c r="C496" s="1384"/>
      <c r="D496" s="1387"/>
      <c r="E496" s="1384"/>
      <c r="F496" s="1384"/>
      <c r="G496" s="1384"/>
      <c r="H496" s="1365"/>
      <c r="I496" s="1365"/>
      <c r="J496" s="1365"/>
      <c r="S496" s="1359"/>
      <c r="BU496" s="1366"/>
      <c r="CI496" s="1383"/>
    </row>
    <row r="497" spans="2:87" s="1381" customFormat="1" x14ac:dyDescent="0.25">
      <c r="B497" s="1384"/>
      <c r="C497" s="1384"/>
      <c r="D497" s="1387"/>
      <c r="E497" s="1384"/>
      <c r="F497" s="1384"/>
      <c r="G497" s="1384"/>
      <c r="H497" s="1365"/>
      <c r="I497" s="1365"/>
      <c r="J497" s="1365"/>
      <c r="S497" s="1359"/>
      <c r="BU497" s="1366"/>
      <c r="CI497" s="1383"/>
    </row>
    <row r="498" spans="2:87" s="1381" customFormat="1" x14ac:dyDescent="0.25">
      <c r="B498" s="1384"/>
      <c r="C498" s="1384"/>
      <c r="D498" s="1387"/>
      <c r="E498" s="1384"/>
      <c r="F498" s="1384"/>
      <c r="G498" s="1384"/>
      <c r="H498" s="1365"/>
      <c r="I498" s="1365"/>
      <c r="J498" s="1365"/>
      <c r="S498" s="1359"/>
      <c r="BU498" s="1366"/>
      <c r="CI498" s="1383"/>
    </row>
    <row r="499" spans="2:87" s="1381" customFormat="1" x14ac:dyDescent="0.25">
      <c r="B499" s="1384"/>
      <c r="C499" s="1384"/>
      <c r="D499" s="1387"/>
      <c r="E499" s="1384"/>
      <c r="F499" s="1384"/>
      <c r="G499" s="1384"/>
      <c r="H499" s="1365"/>
      <c r="I499" s="1365"/>
      <c r="J499" s="1365"/>
      <c r="S499" s="1359"/>
      <c r="BU499" s="1366"/>
      <c r="CI499" s="1383"/>
    </row>
    <row r="500" spans="2:87" s="1381" customFormat="1" x14ac:dyDescent="0.25">
      <c r="B500" s="1384"/>
      <c r="C500" s="1384"/>
      <c r="D500" s="1387"/>
      <c r="E500" s="1384"/>
      <c r="F500" s="1384"/>
      <c r="G500" s="1384"/>
      <c r="H500" s="1365"/>
      <c r="I500" s="1365"/>
      <c r="J500" s="1365"/>
      <c r="S500" s="1359"/>
      <c r="BU500" s="1366"/>
      <c r="CI500" s="1383"/>
    </row>
    <row r="501" spans="2:87" s="1381" customFormat="1" x14ac:dyDescent="0.25">
      <c r="B501" s="1384"/>
      <c r="C501" s="1384"/>
      <c r="D501" s="1387"/>
      <c r="E501" s="1384"/>
      <c r="F501" s="1384"/>
      <c r="G501" s="1384"/>
      <c r="H501" s="1365"/>
      <c r="I501" s="1365"/>
      <c r="J501" s="1365"/>
      <c r="S501" s="1359"/>
      <c r="BU501" s="1366"/>
      <c r="CI501" s="1383"/>
    </row>
    <row r="502" spans="2:87" s="1381" customFormat="1" x14ac:dyDescent="0.25">
      <c r="B502" s="1384"/>
      <c r="C502" s="1384"/>
      <c r="D502" s="1387"/>
      <c r="E502" s="1384"/>
      <c r="F502" s="1384"/>
      <c r="G502" s="1384"/>
      <c r="H502" s="1365"/>
      <c r="I502" s="1365"/>
      <c r="J502" s="1365"/>
      <c r="S502" s="1359"/>
      <c r="BU502" s="1366"/>
      <c r="CI502" s="1383"/>
    </row>
    <row r="503" spans="2:87" s="1381" customFormat="1" x14ac:dyDescent="0.25">
      <c r="B503" s="1384"/>
      <c r="C503" s="1384"/>
      <c r="D503" s="1387"/>
      <c r="E503" s="1384"/>
      <c r="F503" s="1384"/>
      <c r="G503" s="1384"/>
      <c r="H503" s="1365"/>
      <c r="I503" s="1365"/>
      <c r="J503" s="1365"/>
      <c r="S503" s="1359"/>
      <c r="BU503" s="1366"/>
      <c r="CI503" s="1383"/>
    </row>
    <row r="504" spans="2:87" s="1381" customFormat="1" x14ac:dyDescent="0.25">
      <c r="B504" s="1384"/>
      <c r="C504" s="1384"/>
      <c r="D504" s="1387"/>
      <c r="E504" s="1384"/>
      <c r="F504" s="1384"/>
      <c r="G504" s="1384"/>
      <c r="H504" s="1365"/>
      <c r="I504" s="1365"/>
      <c r="J504" s="1365"/>
      <c r="S504" s="1359"/>
      <c r="BU504" s="1366"/>
      <c r="CI504" s="1383"/>
    </row>
    <row r="505" spans="2:87" s="1381" customFormat="1" x14ac:dyDescent="0.25">
      <c r="B505" s="1384"/>
      <c r="C505" s="1384"/>
      <c r="D505" s="1387"/>
      <c r="E505" s="1384"/>
      <c r="F505" s="1384"/>
      <c r="G505" s="1384"/>
      <c r="H505" s="1365"/>
      <c r="I505" s="1365"/>
      <c r="J505" s="1365"/>
      <c r="S505" s="1359"/>
      <c r="BU505" s="1366"/>
      <c r="CI505" s="1383"/>
    </row>
    <row r="506" spans="2:87" s="1381" customFormat="1" x14ac:dyDescent="0.25">
      <c r="B506" s="1384"/>
      <c r="C506" s="1384"/>
      <c r="D506" s="1387"/>
      <c r="E506" s="1384"/>
      <c r="F506" s="1384"/>
      <c r="G506" s="1384"/>
      <c r="H506" s="1365"/>
      <c r="I506" s="1365"/>
      <c r="J506" s="1365"/>
      <c r="S506" s="1359"/>
      <c r="BU506" s="1366"/>
      <c r="CI506" s="1383"/>
    </row>
    <row r="507" spans="2:87" s="1381" customFormat="1" x14ac:dyDescent="0.25">
      <c r="B507" s="1384"/>
      <c r="C507" s="1384"/>
      <c r="D507" s="1387"/>
      <c r="E507" s="1384"/>
      <c r="F507" s="1384"/>
      <c r="G507" s="1384"/>
      <c r="H507" s="1365"/>
      <c r="I507" s="1365"/>
      <c r="J507" s="1365"/>
      <c r="S507" s="1359"/>
      <c r="BU507" s="1366"/>
      <c r="CI507" s="1383"/>
    </row>
    <row r="508" spans="2:87" s="1381" customFormat="1" x14ac:dyDescent="0.25">
      <c r="B508" s="1384"/>
      <c r="C508" s="1384"/>
      <c r="D508" s="1387"/>
      <c r="E508" s="1384"/>
      <c r="F508" s="1384"/>
      <c r="G508" s="1384"/>
      <c r="H508" s="1365"/>
      <c r="I508" s="1365"/>
      <c r="J508" s="1365"/>
      <c r="S508" s="1359"/>
      <c r="BU508" s="1366"/>
      <c r="CI508" s="1383"/>
    </row>
    <row r="509" spans="2:87" s="1381" customFormat="1" x14ac:dyDescent="0.25">
      <c r="B509" s="1384"/>
      <c r="C509" s="1384"/>
      <c r="D509" s="1387"/>
      <c r="E509" s="1384"/>
      <c r="F509" s="1384"/>
      <c r="G509" s="1384"/>
      <c r="H509" s="1365"/>
      <c r="I509" s="1365"/>
      <c r="J509" s="1365"/>
      <c r="S509" s="1359"/>
      <c r="BU509" s="1366"/>
      <c r="CI509" s="1383"/>
    </row>
    <row r="510" spans="2:87" s="1381" customFormat="1" x14ac:dyDescent="0.25">
      <c r="B510" s="1384"/>
      <c r="C510" s="1384"/>
      <c r="D510" s="1387"/>
      <c r="E510" s="1384"/>
      <c r="F510" s="1384"/>
      <c r="G510" s="1384"/>
      <c r="H510" s="1365"/>
      <c r="I510" s="1365"/>
      <c r="J510" s="1365"/>
      <c r="S510" s="1359"/>
      <c r="BU510" s="1366"/>
      <c r="CI510" s="1383"/>
    </row>
    <row r="511" spans="2:87" s="1381" customFormat="1" x14ac:dyDescent="0.25">
      <c r="B511" s="1384"/>
      <c r="C511" s="1384"/>
      <c r="D511" s="1387"/>
      <c r="E511" s="1384"/>
      <c r="F511" s="1384"/>
      <c r="G511" s="1384"/>
      <c r="H511" s="1365"/>
      <c r="I511" s="1365"/>
      <c r="J511" s="1365"/>
      <c r="S511" s="1359"/>
      <c r="BU511" s="1366"/>
      <c r="CI511" s="1383"/>
    </row>
    <row r="512" spans="2:87" s="1381" customFormat="1" x14ac:dyDescent="0.25">
      <c r="B512" s="1384"/>
      <c r="C512" s="1384"/>
      <c r="D512" s="1387"/>
      <c r="E512" s="1384"/>
      <c r="F512" s="1384"/>
      <c r="G512" s="1384"/>
      <c r="H512" s="1365"/>
      <c r="I512" s="1365"/>
      <c r="J512" s="1365"/>
      <c r="S512" s="1359"/>
      <c r="BU512" s="1366"/>
      <c r="CI512" s="1383"/>
    </row>
    <row r="513" spans="2:87" s="1381" customFormat="1" x14ac:dyDescent="0.25">
      <c r="B513" s="1384"/>
      <c r="C513" s="1384"/>
      <c r="D513" s="1387"/>
      <c r="E513" s="1384"/>
      <c r="F513" s="1384"/>
      <c r="G513" s="1384"/>
      <c r="H513" s="1365"/>
      <c r="I513" s="1365"/>
      <c r="J513" s="1365"/>
      <c r="S513" s="1359"/>
      <c r="BU513" s="1366"/>
      <c r="CI513" s="1383"/>
    </row>
    <row r="514" spans="2:87" s="1381" customFormat="1" x14ac:dyDescent="0.25">
      <c r="B514" s="1384"/>
      <c r="C514" s="1384"/>
      <c r="D514" s="1387"/>
      <c r="E514" s="1384"/>
      <c r="F514" s="1384"/>
      <c r="G514" s="1384"/>
      <c r="H514" s="1365"/>
      <c r="I514" s="1365"/>
      <c r="J514" s="1365"/>
      <c r="S514" s="1359"/>
      <c r="BU514" s="1366"/>
      <c r="CI514" s="1383"/>
    </row>
    <row r="515" spans="2:87" s="1381" customFormat="1" x14ac:dyDescent="0.25">
      <c r="B515" s="1384"/>
      <c r="C515" s="1384"/>
      <c r="D515" s="1387"/>
      <c r="E515" s="1384"/>
      <c r="F515" s="1384"/>
      <c r="G515" s="1384"/>
      <c r="H515" s="1365"/>
      <c r="I515" s="1365"/>
      <c r="J515" s="1365"/>
      <c r="S515" s="1359"/>
      <c r="BU515" s="1366"/>
      <c r="CI515" s="1383"/>
    </row>
    <row r="516" spans="2:87" s="1381" customFormat="1" x14ac:dyDescent="0.25">
      <c r="B516" s="1384"/>
      <c r="C516" s="1384"/>
      <c r="D516" s="1387"/>
      <c r="E516" s="1384"/>
      <c r="F516" s="1384"/>
      <c r="G516" s="1384"/>
      <c r="H516" s="1365"/>
      <c r="I516" s="1365"/>
      <c r="J516" s="1365"/>
      <c r="S516" s="1359"/>
      <c r="BU516" s="1366"/>
      <c r="CI516" s="1383"/>
    </row>
    <row r="517" spans="2:87" s="1381" customFormat="1" x14ac:dyDescent="0.25">
      <c r="B517" s="1384"/>
      <c r="C517" s="1384"/>
      <c r="D517" s="1387"/>
      <c r="E517" s="1384"/>
      <c r="F517" s="1384"/>
      <c r="G517" s="1384"/>
      <c r="H517" s="1365"/>
      <c r="I517" s="1365"/>
      <c r="J517" s="1365"/>
      <c r="S517" s="1359"/>
      <c r="BU517" s="1366"/>
      <c r="CI517" s="1383"/>
    </row>
    <row r="518" spans="2:87" s="1381" customFormat="1" x14ac:dyDescent="0.25">
      <c r="B518" s="1384"/>
      <c r="C518" s="1384"/>
      <c r="D518" s="1387"/>
      <c r="E518" s="1384"/>
      <c r="F518" s="1384"/>
      <c r="G518" s="1384"/>
      <c r="H518" s="1365"/>
      <c r="I518" s="1365"/>
      <c r="J518" s="1365"/>
      <c r="S518" s="1359"/>
      <c r="BU518" s="1366"/>
      <c r="CI518" s="1383"/>
    </row>
    <row r="519" spans="2:87" s="1381" customFormat="1" x14ac:dyDescent="0.25">
      <c r="B519" s="1384"/>
      <c r="C519" s="1384"/>
      <c r="D519" s="1387"/>
      <c r="E519" s="1384"/>
      <c r="F519" s="1384"/>
      <c r="G519" s="1384"/>
      <c r="H519" s="1365"/>
      <c r="I519" s="1365"/>
      <c r="J519" s="1365"/>
      <c r="S519" s="1359"/>
      <c r="BU519" s="1366"/>
      <c r="CI519" s="1383"/>
    </row>
    <row r="520" spans="2:87" s="1381" customFormat="1" x14ac:dyDescent="0.25">
      <c r="B520" s="1384"/>
      <c r="C520" s="1384"/>
      <c r="D520" s="1387"/>
      <c r="E520" s="1384"/>
      <c r="F520" s="1384"/>
      <c r="G520" s="1384"/>
      <c r="H520" s="1365"/>
      <c r="I520" s="1365"/>
      <c r="J520" s="1365"/>
      <c r="S520" s="1359"/>
      <c r="BU520" s="1366"/>
      <c r="CI520" s="1383"/>
    </row>
    <row r="521" spans="2:87" s="1381" customFormat="1" x14ac:dyDescent="0.25">
      <c r="B521" s="1384"/>
      <c r="C521" s="1384"/>
      <c r="D521" s="1387"/>
      <c r="E521" s="1384"/>
      <c r="F521" s="1384"/>
      <c r="G521" s="1384"/>
      <c r="H521" s="1365"/>
      <c r="I521" s="1365"/>
      <c r="J521" s="1365"/>
      <c r="S521" s="1359"/>
      <c r="BU521" s="1366"/>
      <c r="CI521" s="1383"/>
    </row>
    <row r="522" spans="2:87" s="1381" customFormat="1" x14ac:dyDescent="0.25">
      <c r="B522" s="1384"/>
      <c r="C522" s="1384"/>
      <c r="D522" s="1387"/>
      <c r="E522" s="1384"/>
      <c r="F522" s="1384"/>
      <c r="G522" s="1384"/>
      <c r="H522" s="1365"/>
      <c r="I522" s="1365"/>
      <c r="J522" s="1365"/>
      <c r="S522" s="1359"/>
      <c r="BU522" s="1366"/>
      <c r="CI522" s="1383"/>
    </row>
    <row r="523" spans="2:87" s="1381" customFormat="1" x14ac:dyDescent="0.25">
      <c r="B523" s="1384"/>
      <c r="C523" s="1384"/>
      <c r="D523" s="1387"/>
      <c r="E523" s="1384"/>
      <c r="F523" s="1384"/>
      <c r="G523" s="1384"/>
      <c r="H523" s="1365"/>
      <c r="I523" s="1365"/>
      <c r="J523" s="1365"/>
      <c r="S523" s="1359"/>
      <c r="BU523" s="1366"/>
      <c r="CI523" s="1383"/>
    </row>
    <row r="524" spans="2:87" s="1381" customFormat="1" x14ac:dyDescent="0.25">
      <c r="B524" s="1384"/>
      <c r="C524" s="1384"/>
      <c r="D524" s="1387"/>
      <c r="E524" s="1384"/>
      <c r="F524" s="1384"/>
      <c r="G524" s="1384"/>
      <c r="H524" s="1365"/>
      <c r="I524" s="1365"/>
      <c r="J524" s="1365"/>
      <c r="S524" s="1359"/>
      <c r="BU524" s="1366"/>
      <c r="CI524" s="1383"/>
    </row>
    <row r="525" spans="2:87" s="1381" customFormat="1" x14ac:dyDescent="0.25">
      <c r="B525" s="1384"/>
      <c r="C525" s="1384"/>
      <c r="D525" s="1387"/>
      <c r="E525" s="1384"/>
      <c r="F525" s="1384"/>
      <c r="G525" s="1384"/>
      <c r="H525" s="1365"/>
      <c r="I525" s="1365"/>
      <c r="J525" s="1365"/>
      <c r="S525" s="1359"/>
      <c r="BU525" s="1366"/>
      <c r="CI525" s="1383"/>
    </row>
    <row r="526" spans="2:87" s="1381" customFormat="1" x14ac:dyDescent="0.25">
      <c r="B526" s="1384"/>
      <c r="C526" s="1384"/>
      <c r="D526" s="1387"/>
      <c r="E526" s="1384"/>
      <c r="F526" s="1384"/>
      <c r="G526" s="1384"/>
      <c r="H526" s="1365"/>
      <c r="I526" s="1365"/>
      <c r="J526" s="1365"/>
      <c r="S526" s="1359"/>
      <c r="BU526" s="1366"/>
      <c r="CI526" s="1383"/>
    </row>
    <row r="527" spans="2:87" s="1381" customFormat="1" x14ac:dyDescent="0.25">
      <c r="B527" s="1384"/>
      <c r="C527" s="1384"/>
      <c r="D527" s="1387"/>
      <c r="E527" s="1384"/>
      <c r="F527" s="1384"/>
      <c r="G527" s="1384"/>
      <c r="H527" s="1365"/>
      <c r="I527" s="1365"/>
      <c r="J527" s="1365"/>
      <c r="S527" s="1359"/>
      <c r="BU527" s="1366"/>
      <c r="CI527" s="1383"/>
    </row>
    <row r="528" spans="2:87" s="1381" customFormat="1" x14ac:dyDescent="0.25">
      <c r="B528" s="1384"/>
      <c r="C528" s="1384"/>
      <c r="D528" s="1387"/>
      <c r="E528" s="1384"/>
      <c r="F528" s="1384"/>
      <c r="G528" s="1384"/>
      <c r="H528" s="1365"/>
      <c r="I528" s="1365"/>
      <c r="J528" s="1365"/>
      <c r="S528" s="1359"/>
      <c r="BU528" s="1366"/>
      <c r="CI528" s="1383"/>
    </row>
    <row r="529" spans="2:87" s="1381" customFormat="1" x14ac:dyDescent="0.25">
      <c r="B529" s="1384"/>
      <c r="C529" s="1384"/>
      <c r="D529" s="1387"/>
      <c r="E529" s="1384"/>
      <c r="F529" s="1384"/>
      <c r="G529" s="1384"/>
      <c r="H529" s="1365"/>
      <c r="I529" s="1365"/>
      <c r="J529" s="1365"/>
      <c r="S529" s="1359"/>
      <c r="BU529" s="1366"/>
      <c r="CI529" s="1383"/>
    </row>
    <row r="530" spans="2:87" s="1381" customFormat="1" x14ac:dyDescent="0.25">
      <c r="B530" s="1384"/>
      <c r="C530" s="1384"/>
      <c r="D530" s="1387"/>
      <c r="E530" s="1384"/>
      <c r="F530" s="1384"/>
      <c r="G530" s="1384"/>
      <c r="H530" s="1365"/>
      <c r="I530" s="1365"/>
      <c r="J530" s="1365"/>
      <c r="S530" s="1359"/>
      <c r="BU530" s="1366"/>
      <c r="CI530" s="1383"/>
    </row>
    <row r="531" spans="2:87" s="1381" customFormat="1" x14ac:dyDescent="0.25">
      <c r="B531" s="1384"/>
      <c r="C531" s="1384"/>
      <c r="D531" s="1387"/>
      <c r="E531" s="1384"/>
      <c r="F531" s="1384"/>
      <c r="G531" s="1384"/>
      <c r="H531" s="1365"/>
      <c r="I531" s="1365"/>
      <c r="J531" s="1365"/>
      <c r="S531" s="1359"/>
      <c r="BU531" s="1366"/>
      <c r="CI531" s="1383"/>
    </row>
    <row r="532" spans="2:87" s="1381" customFormat="1" x14ac:dyDescent="0.25">
      <c r="B532" s="1384"/>
      <c r="C532" s="1384"/>
      <c r="D532" s="1387"/>
      <c r="E532" s="1384"/>
      <c r="F532" s="1384"/>
      <c r="G532" s="1384"/>
      <c r="H532" s="1365"/>
      <c r="I532" s="1365"/>
      <c r="J532" s="1365"/>
      <c r="S532" s="1359"/>
      <c r="BU532" s="1366"/>
      <c r="CI532" s="1383"/>
    </row>
    <row r="533" spans="2:87" s="1381" customFormat="1" x14ac:dyDescent="0.25">
      <c r="B533" s="1384"/>
      <c r="C533" s="1384"/>
      <c r="D533" s="1387"/>
      <c r="E533" s="1384"/>
      <c r="F533" s="1384"/>
      <c r="G533" s="1384"/>
      <c r="H533" s="1365"/>
      <c r="I533" s="1365"/>
      <c r="J533" s="1365"/>
      <c r="S533" s="1359"/>
      <c r="BU533" s="1366"/>
      <c r="CI533" s="1383"/>
    </row>
    <row r="534" spans="2:87" s="1381" customFormat="1" x14ac:dyDescent="0.25">
      <c r="B534" s="1384"/>
      <c r="C534" s="1384"/>
      <c r="D534" s="1387"/>
      <c r="E534" s="1384"/>
      <c r="F534" s="1384"/>
      <c r="G534" s="1384"/>
      <c r="H534" s="1365"/>
      <c r="I534" s="1365"/>
      <c r="J534" s="1365"/>
      <c r="S534" s="1359"/>
      <c r="BU534" s="1366"/>
      <c r="CI534" s="1383"/>
    </row>
    <row r="535" spans="2:87" s="1381" customFormat="1" x14ac:dyDescent="0.25">
      <c r="B535" s="1384"/>
      <c r="C535" s="1384"/>
      <c r="D535" s="1387"/>
      <c r="E535" s="1384"/>
      <c r="F535" s="1384"/>
      <c r="G535" s="1384"/>
      <c r="H535" s="1365"/>
      <c r="I535" s="1365"/>
      <c r="J535" s="1365"/>
      <c r="S535" s="1359"/>
      <c r="BU535" s="1366"/>
      <c r="CI535" s="1383"/>
    </row>
    <row r="536" spans="2:87" s="1381" customFormat="1" x14ac:dyDescent="0.25">
      <c r="B536" s="1384"/>
      <c r="C536" s="1384"/>
      <c r="D536" s="1387"/>
      <c r="E536" s="1384"/>
      <c r="F536" s="1384"/>
      <c r="G536" s="1384"/>
      <c r="H536" s="1365"/>
      <c r="I536" s="1365"/>
      <c r="J536" s="1365"/>
      <c r="S536" s="1359"/>
      <c r="BU536" s="1366"/>
      <c r="CI536" s="1383"/>
    </row>
    <row r="537" spans="2:87" s="1381" customFormat="1" x14ac:dyDescent="0.25">
      <c r="B537" s="1384"/>
      <c r="C537" s="1384"/>
      <c r="D537" s="1387"/>
      <c r="E537" s="1384"/>
      <c r="F537" s="1384"/>
      <c r="G537" s="1384"/>
      <c r="H537" s="1365"/>
      <c r="I537" s="1365"/>
      <c r="J537" s="1365"/>
      <c r="S537" s="1359"/>
      <c r="BU537" s="1366"/>
      <c r="CI537" s="1383"/>
    </row>
    <row r="538" spans="2:87" s="1381" customFormat="1" x14ac:dyDescent="0.25">
      <c r="B538" s="1384"/>
      <c r="C538" s="1384"/>
      <c r="D538" s="1387"/>
      <c r="E538" s="1384"/>
      <c r="F538" s="1384"/>
      <c r="G538" s="1384"/>
      <c r="H538" s="1365"/>
      <c r="I538" s="1365"/>
      <c r="J538" s="1365"/>
      <c r="S538" s="1359"/>
      <c r="BU538" s="1366"/>
      <c r="CI538" s="1383"/>
    </row>
    <row r="539" spans="2:87" s="1381" customFormat="1" x14ac:dyDescent="0.25">
      <c r="B539" s="1384"/>
      <c r="C539" s="1384"/>
      <c r="D539" s="1387"/>
      <c r="E539" s="1384"/>
      <c r="F539" s="1384"/>
      <c r="G539" s="1384"/>
      <c r="H539" s="1365"/>
      <c r="I539" s="1365"/>
      <c r="J539" s="1365"/>
      <c r="S539" s="1359"/>
      <c r="BU539" s="1366"/>
      <c r="CI539" s="1383"/>
    </row>
    <row r="540" spans="2:87" s="1381" customFormat="1" x14ac:dyDescent="0.25">
      <c r="B540" s="1384"/>
      <c r="C540" s="1384"/>
      <c r="D540" s="1387"/>
      <c r="E540" s="1384"/>
      <c r="F540" s="1384"/>
      <c r="G540" s="1384"/>
      <c r="H540" s="1365"/>
      <c r="I540" s="1365"/>
      <c r="J540" s="1365"/>
      <c r="S540" s="1359"/>
      <c r="BU540" s="1366"/>
      <c r="CI540" s="1383"/>
    </row>
    <row r="541" spans="2:87" s="1381" customFormat="1" x14ac:dyDescent="0.25">
      <c r="B541" s="1384"/>
      <c r="C541" s="1384"/>
      <c r="D541" s="1387"/>
      <c r="E541" s="1384"/>
      <c r="F541" s="1384"/>
      <c r="G541" s="1384"/>
      <c r="H541" s="1365"/>
      <c r="I541" s="1365"/>
      <c r="J541" s="1365"/>
      <c r="S541" s="1359"/>
      <c r="BU541" s="1366"/>
      <c r="CI541" s="1383"/>
    </row>
    <row r="542" spans="2:87" s="1381" customFormat="1" x14ac:dyDescent="0.25">
      <c r="B542" s="1384"/>
      <c r="C542" s="1384"/>
      <c r="D542" s="1387"/>
      <c r="E542" s="1384"/>
      <c r="F542" s="1384"/>
      <c r="G542" s="1384"/>
      <c r="H542" s="1365"/>
      <c r="I542" s="1365"/>
      <c r="J542" s="1365"/>
      <c r="S542" s="1359"/>
      <c r="BU542" s="1366"/>
      <c r="CI542" s="1383"/>
    </row>
    <row r="543" spans="2:87" s="1381" customFormat="1" x14ac:dyDescent="0.25">
      <c r="B543" s="1384"/>
      <c r="C543" s="1384"/>
      <c r="D543" s="1387"/>
      <c r="E543" s="1384"/>
      <c r="F543" s="1384"/>
      <c r="G543" s="1384"/>
      <c r="H543" s="1365"/>
      <c r="I543" s="1365"/>
      <c r="J543" s="1365"/>
      <c r="S543" s="1359"/>
      <c r="BU543" s="1366"/>
      <c r="CI543" s="1383"/>
    </row>
    <row r="544" spans="2:87" s="1381" customFormat="1" x14ac:dyDescent="0.25">
      <c r="B544" s="1384"/>
      <c r="C544" s="1384"/>
      <c r="D544" s="1387"/>
      <c r="E544" s="1384"/>
      <c r="F544" s="1384"/>
      <c r="G544" s="1384"/>
      <c r="H544" s="1365"/>
      <c r="I544" s="1365"/>
      <c r="J544" s="1365"/>
      <c r="S544" s="1359"/>
      <c r="BU544" s="1366"/>
      <c r="CI544" s="1383"/>
    </row>
    <row r="545" spans="2:87" s="1381" customFormat="1" x14ac:dyDescent="0.25">
      <c r="B545" s="1384"/>
      <c r="C545" s="1384"/>
      <c r="D545" s="1387"/>
      <c r="E545" s="1384"/>
      <c r="F545" s="1384"/>
      <c r="G545" s="1384"/>
      <c r="H545" s="1365"/>
      <c r="I545" s="1365"/>
      <c r="J545" s="1365"/>
      <c r="S545" s="1359"/>
      <c r="BU545" s="1366"/>
      <c r="CI545" s="1383"/>
    </row>
    <row r="546" spans="2:87" s="1381" customFormat="1" x14ac:dyDescent="0.25">
      <c r="B546" s="1384"/>
      <c r="C546" s="1384"/>
      <c r="D546" s="1387"/>
      <c r="E546" s="1384"/>
      <c r="F546" s="1384"/>
      <c r="G546" s="1384"/>
      <c r="H546" s="1365"/>
      <c r="I546" s="1365"/>
      <c r="J546" s="1365"/>
      <c r="S546" s="1359"/>
      <c r="BU546" s="1366"/>
      <c r="CI546" s="1383"/>
    </row>
    <row r="547" spans="2:87" s="1381" customFormat="1" x14ac:dyDescent="0.25">
      <c r="B547" s="1384"/>
      <c r="C547" s="1384"/>
      <c r="D547" s="1387"/>
      <c r="E547" s="1384"/>
      <c r="F547" s="1384"/>
      <c r="G547" s="1384"/>
      <c r="H547" s="1365"/>
      <c r="I547" s="1365"/>
      <c r="J547" s="1365"/>
      <c r="S547" s="1359"/>
      <c r="BU547" s="1366"/>
      <c r="CI547" s="1383"/>
    </row>
    <row r="548" spans="2:87" s="1381" customFormat="1" x14ac:dyDescent="0.25">
      <c r="B548" s="1384"/>
      <c r="C548" s="1384"/>
      <c r="D548" s="1387"/>
      <c r="E548" s="1384"/>
      <c r="F548" s="1384"/>
      <c r="G548" s="1384"/>
      <c r="H548" s="1365"/>
      <c r="I548" s="1365"/>
      <c r="J548" s="1365"/>
      <c r="S548" s="1359"/>
      <c r="BU548" s="1366"/>
      <c r="CI548" s="1383"/>
    </row>
    <row r="549" spans="2:87" s="1381" customFormat="1" x14ac:dyDescent="0.25">
      <c r="B549" s="1384"/>
      <c r="C549" s="1384"/>
      <c r="D549" s="1387"/>
      <c r="E549" s="1384"/>
      <c r="F549" s="1384"/>
      <c r="G549" s="1384"/>
      <c r="H549" s="1365"/>
      <c r="I549" s="1365"/>
      <c r="J549" s="1365"/>
      <c r="S549" s="1359"/>
      <c r="BU549" s="1366"/>
      <c r="CI549" s="1383"/>
    </row>
    <row r="550" spans="2:87" s="1381" customFormat="1" x14ac:dyDescent="0.25">
      <c r="B550" s="1384"/>
      <c r="C550" s="1384"/>
      <c r="D550" s="1387"/>
      <c r="E550" s="1384"/>
      <c r="F550" s="1384"/>
      <c r="G550" s="1384"/>
      <c r="H550" s="1365"/>
      <c r="I550" s="1365"/>
      <c r="J550" s="1365"/>
      <c r="S550" s="1359"/>
      <c r="BU550" s="1366"/>
      <c r="CI550" s="1383"/>
    </row>
    <row r="551" spans="2:87" s="1381" customFormat="1" x14ac:dyDescent="0.25">
      <c r="B551" s="1384"/>
      <c r="C551" s="1384"/>
      <c r="D551" s="1387"/>
      <c r="E551" s="1384"/>
      <c r="F551" s="1384"/>
      <c r="G551" s="1384"/>
      <c r="H551" s="1365"/>
      <c r="I551" s="1365"/>
      <c r="J551" s="1365"/>
      <c r="S551" s="1359"/>
      <c r="BU551" s="1366"/>
      <c r="CI551" s="1383"/>
    </row>
    <row r="552" spans="2:87" s="1381" customFormat="1" x14ac:dyDescent="0.25">
      <c r="B552" s="1384"/>
      <c r="C552" s="1384"/>
      <c r="D552" s="1387"/>
      <c r="E552" s="1384"/>
      <c r="F552" s="1384"/>
      <c r="G552" s="1384"/>
      <c r="H552" s="1365"/>
      <c r="I552" s="1365"/>
      <c r="J552" s="1365"/>
      <c r="S552" s="1359"/>
      <c r="BU552" s="1366"/>
      <c r="CI552" s="1383"/>
    </row>
    <row r="553" spans="2:87" s="1381" customFormat="1" x14ac:dyDescent="0.25">
      <c r="B553" s="1384"/>
      <c r="C553" s="1384"/>
      <c r="D553" s="1387"/>
      <c r="E553" s="1384"/>
      <c r="F553" s="1384"/>
      <c r="G553" s="1384"/>
      <c r="H553" s="1365"/>
      <c r="I553" s="1365"/>
      <c r="J553" s="1365"/>
      <c r="S553" s="1359"/>
      <c r="BU553" s="1366"/>
      <c r="CI553" s="1383"/>
    </row>
    <row r="554" spans="2:87" s="1381" customFormat="1" x14ac:dyDescent="0.25">
      <c r="B554" s="1384"/>
      <c r="C554" s="1384"/>
      <c r="D554" s="1387"/>
      <c r="E554" s="1384"/>
      <c r="F554" s="1384"/>
      <c r="G554" s="1384"/>
      <c r="H554" s="1365"/>
      <c r="I554" s="1365"/>
      <c r="J554" s="1365"/>
      <c r="S554" s="1359"/>
      <c r="BU554" s="1366"/>
      <c r="CI554" s="1383"/>
    </row>
    <row r="555" spans="2:87" s="1381" customFormat="1" x14ac:dyDescent="0.25">
      <c r="B555" s="1384"/>
      <c r="C555" s="1384"/>
      <c r="D555" s="1387"/>
      <c r="E555" s="1384"/>
      <c r="F555" s="1384"/>
      <c r="G555" s="1384"/>
      <c r="H555" s="1365"/>
      <c r="I555" s="1365"/>
      <c r="J555" s="1365"/>
      <c r="S555" s="1359"/>
      <c r="BU555" s="1366"/>
      <c r="CI555" s="1383"/>
    </row>
    <row r="556" spans="2:87" s="1381" customFormat="1" x14ac:dyDescent="0.25">
      <c r="B556" s="1384"/>
      <c r="C556" s="1384"/>
      <c r="D556" s="1387"/>
      <c r="E556" s="1384"/>
      <c r="F556" s="1384"/>
      <c r="G556" s="1384"/>
      <c r="H556" s="1365"/>
      <c r="I556" s="1365"/>
      <c r="J556" s="1365"/>
      <c r="S556" s="1359"/>
      <c r="BU556" s="1366"/>
      <c r="CI556" s="1383"/>
    </row>
    <row r="557" spans="2:87" s="1381" customFormat="1" x14ac:dyDescent="0.25">
      <c r="B557" s="1384"/>
      <c r="C557" s="1384"/>
      <c r="D557" s="1387"/>
      <c r="E557" s="1384"/>
      <c r="F557" s="1384"/>
      <c r="G557" s="1384"/>
      <c r="H557" s="1365"/>
      <c r="I557" s="1365"/>
      <c r="J557" s="1365"/>
      <c r="S557" s="1359"/>
      <c r="BU557" s="1366"/>
      <c r="CI557" s="1383"/>
    </row>
    <row r="558" spans="2:87" s="1381" customFormat="1" x14ac:dyDescent="0.25">
      <c r="B558" s="1384"/>
      <c r="C558" s="1384"/>
      <c r="D558" s="1387"/>
      <c r="E558" s="1384"/>
      <c r="F558" s="1384"/>
      <c r="G558" s="1384"/>
      <c r="H558" s="1365"/>
      <c r="I558" s="1365"/>
      <c r="J558" s="1365"/>
      <c r="S558" s="1359"/>
      <c r="BU558" s="1366"/>
      <c r="CI558" s="1383"/>
    </row>
    <row r="559" spans="2:87" s="1381" customFormat="1" x14ac:dyDescent="0.25">
      <c r="B559" s="1384"/>
      <c r="C559" s="1384"/>
      <c r="D559" s="1387"/>
      <c r="E559" s="1384"/>
      <c r="F559" s="1384"/>
      <c r="G559" s="1384"/>
      <c r="H559" s="1365"/>
      <c r="I559" s="1365"/>
      <c r="J559" s="1365"/>
      <c r="S559" s="1359"/>
      <c r="BU559" s="1366"/>
      <c r="CI559" s="1383"/>
    </row>
    <row r="560" spans="2:87" s="1381" customFormat="1" x14ac:dyDescent="0.25">
      <c r="B560" s="1384"/>
      <c r="C560" s="1384"/>
      <c r="D560" s="1387"/>
      <c r="E560" s="1384"/>
      <c r="F560" s="1384"/>
      <c r="G560" s="1384"/>
      <c r="H560" s="1365"/>
      <c r="I560" s="1365"/>
      <c r="J560" s="1365"/>
      <c r="S560" s="1359"/>
      <c r="BU560" s="1366"/>
      <c r="CI560" s="1383"/>
    </row>
    <row r="561" spans="2:87" s="1381" customFormat="1" x14ac:dyDescent="0.25">
      <c r="B561" s="1384"/>
      <c r="C561" s="1384"/>
      <c r="D561" s="1387"/>
      <c r="E561" s="1384"/>
      <c r="F561" s="1384"/>
      <c r="G561" s="1384"/>
      <c r="H561" s="1365"/>
      <c r="I561" s="1365"/>
      <c r="J561" s="1365"/>
      <c r="S561" s="1359"/>
      <c r="BU561" s="1366"/>
      <c r="CI561" s="1383"/>
    </row>
    <row r="562" spans="2:87" s="1381" customFormat="1" x14ac:dyDescent="0.25">
      <c r="B562" s="1384"/>
      <c r="C562" s="1384"/>
      <c r="D562" s="1387"/>
      <c r="E562" s="1384"/>
      <c r="F562" s="1384"/>
      <c r="G562" s="1384"/>
      <c r="H562" s="1365"/>
      <c r="I562" s="1365"/>
      <c r="J562" s="1365"/>
      <c r="S562" s="1359"/>
      <c r="BU562" s="1366"/>
      <c r="CI562" s="1383"/>
    </row>
    <row r="563" spans="2:87" s="1381" customFormat="1" x14ac:dyDescent="0.25">
      <c r="B563" s="1384"/>
      <c r="C563" s="1384"/>
      <c r="D563" s="1387"/>
      <c r="E563" s="1384"/>
      <c r="F563" s="1384"/>
      <c r="G563" s="1384"/>
      <c r="H563" s="1365"/>
      <c r="I563" s="1365"/>
      <c r="J563" s="1365"/>
      <c r="S563" s="1359"/>
      <c r="BU563" s="1366"/>
      <c r="CI563" s="1383"/>
    </row>
    <row r="564" spans="2:87" s="1381" customFormat="1" x14ac:dyDescent="0.25">
      <c r="B564" s="1384"/>
      <c r="C564" s="1384"/>
      <c r="D564" s="1387"/>
      <c r="E564" s="1384"/>
      <c r="F564" s="1384"/>
      <c r="G564" s="1384"/>
      <c r="H564" s="1365"/>
      <c r="I564" s="1365"/>
      <c r="J564" s="1365"/>
      <c r="S564" s="1359"/>
      <c r="BU564" s="1366"/>
      <c r="CI564" s="1383"/>
    </row>
    <row r="565" spans="2:87" s="1381" customFormat="1" x14ac:dyDescent="0.25">
      <c r="B565" s="1384"/>
      <c r="C565" s="1384"/>
      <c r="D565" s="1387"/>
      <c r="E565" s="1384"/>
      <c r="F565" s="1384"/>
      <c r="G565" s="1384"/>
      <c r="H565" s="1365"/>
      <c r="I565" s="1365"/>
      <c r="J565" s="1365"/>
      <c r="S565" s="1359"/>
      <c r="BU565" s="1366"/>
      <c r="CI565" s="1383"/>
    </row>
    <row r="566" spans="2:87" s="1381" customFormat="1" x14ac:dyDescent="0.25">
      <c r="B566" s="1384"/>
      <c r="C566" s="1384"/>
      <c r="D566" s="1387"/>
      <c r="E566" s="1384"/>
      <c r="F566" s="1384"/>
      <c r="G566" s="1384"/>
      <c r="H566" s="1365"/>
      <c r="I566" s="1365"/>
      <c r="J566" s="1365"/>
      <c r="S566" s="1359"/>
      <c r="BU566" s="1366"/>
      <c r="CI566" s="1383"/>
    </row>
    <row r="567" spans="2:87" s="1381" customFormat="1" x14ac:dyDescent="0.25">
      <c r="B567" s="1384"/>
      <c r="C567" s="1384"/>
      <c r="D567" s="1387"/>
      <c r="E567" s="1384"/>
      <c r="F567" s="1384"/>
      <c r="G567" s="1384"/>
      <c r="H567" s="1365"/>
      <c r="I567" s="1365"/>
      <c r="J567" s="1365"/>
      <c r="S567" s="1359"/>
      <c r="BU567" s="1366"/>
      <c r="CI567" s="1383"/>
    </row>
    <row r="568" spans="2:87" s="1381" customFormat="1" x14ac:dyDescent="0.25">
      <c r="B568" s="1384"/>
      <c r="C568" s="1384"/>
      <c r="D568" s="1387"/>
      <c r="E568" s="1384"/>
      <c r="F568" s="1384"/>
      <c r="G568" s="1384"/>
      <c r="H568" s="1365"/>
      <c r="I568" s="1365"/>
      <c r="J568" s="1365"/>
      <c r="S568" s="1359"/>
      <c r="BU568" s="1366"/>
      <c r="CI568" s="1383"/>
    </row>
    <row r="569" spans="2:87" s="1381" customFormat="1" x14ac:dyDescent="0.25">
      <c r="B569" s="1384"/>
      <c r="C569" s="1384"/>
      <c r="D569" s="1387"/>
      <c r="E569" s="1384"/>
      <c r="F569" s="1384"/>
      <c r="G569" s="1384"/>
      <c r="H569" s="1365"/>
      <c r="I569" s="1365"/>
      <c r="J569" s="1365"/>
      <c r="S569" s="1359"/>
      <c r="BU569" s="1366"/>
      <c r="CI569" s="1383"/>
    </row>
    <row r="570" spans="2:87" s="1381" customFormat="1" x14ac:dyDescent="0.25">
      <c r="B570" s="1384"/>
      <c r="C570" s="1384"/>
      <c r="D570" s="1387"/>
      <c r="E570" s="1384"/>
      <c r="F570" s="1384"/>
      <c r="G570" s="1384"/>
      <c r="H570" s="1365"/>
      <c r="I570" s="1365"/>
      <c r="J570" s="1365"/>
      <c r="S570" s="1359"/>
      <c r="BU570" s="1366"/>
      <c r="CI570" s="1383"/>
    </row>
    <row r="571" spans="2:87" s="1381" customFormat="1" x14ac:dyDescent="0.25">
      <c r="B571" s="1384"/>
      <c r="C571" s="1384"/>
      <c r="D571" s="1387"/>
      <c r="E571" s="1384"/>
      <c r="F571" s="1384"/>
      <c r="G571" s="1384"/>
      <c r="H571" s="1365"/>
      <c r="I571" s="1365"/>
      <c r="J571" s="1365"/>
      <c r="S571" s="1359"/>
      <c r="BU571" s="1366"/>
      <c r="CI571" s="1383"/>
    </row>
    <row r="572" spans="2:87" s="1381" customFormat="1" x14ac:dyDescent="0.25">
      <c r="B572" s="1384"/>
      <c r="C572" s="1384"/>
      <c r="D572" s="1387"/>
      <c r="E572" s="1384"/>
      <c r="F572" s="1384"/>
      <c r="G572" s="1384"/>
      <c r="H572" s="1365"/>
      <c r="I572" s="1365"/>
      <c r="J572" s="1365"/>
      <c r="S572" s="1359"/>
      <c r="BU572" s="1366"/>
      <c r="CI572" s="1383"/>
    </row>
    <row r="573" spans="2:87" s="1381" customFormat="1" x14ac:dyDescent="0.25">
      <c r="B573" s="1384"/>
      <c r="C573" s="1384"/>
      <c r="D573" s="1387"/>
      <c r="E573" s="1384"/>
      <c r="F573" s="1384"/>
      <c r="G573" s="1384"/>
      <c r="H573" s="1365"/>
      <c r="I573" s="1365"/>
      <c r="J573" s="1365"/>
      <c r="S573" s="1359"/>
      <c r="BU573" s="1366"/>
      <c r="CI573" s="1383"/>
    </row>
    <row r="574" spans="2:87" s="1381" customFormat="1" x14ac:dyDescent="0.25">
      <c r="B574" s="1384"/>
      <c r="C574" s="1384"/>
      <c r="D574" s="1387"/>
      <c r="E574" s="1384"/>
      <c r="F574" s="1384"/>
      <c r="G574" s="1384"/>
      <c r="H574" s="1365"/>
      <c r="I574" s="1365"/>
      <c r="J574" s="1365"/>
      <c r="S574" s="1359"/>
      <c r="BU574" s="1366"/>
      <c r="CI574" s="1383"/>
    </row>
    <row r="575" spans="2:87" s="1381" customFormat="1" x14ac:dyDescent="0.25">
      <c r="B575" s="1384"/>
      <c r="C575" s="1384"/>
      <c r="D575" s="1387"/>
      <c r="E575" s="1384"/>
      <c r="F575" s="1384"/>
      <c r="G575" s="1384"/>
      <c r="H575" s="1365"/>
      <c r="I575" s="1365"/>
      <c r="J575" s="1365"/>
      <c r="S575" s="1359"/>
      <c r="BU575" s="1366"/>
      <c r="CI575" s="1383"/>
    </row>
    <row r="576" spans="2:87" s="1381" customFormat="1" x14ac:dyDescent="0.25">
      <c r="B576" s="1384"/>
      <c r="C576" s="1384"/>
      <c r="D576" s="1387"/>
      <c r="E576" s="1384"/>
      <c r="F576" s="1384"/>
      <c r="G576" s="1384"/>
      <c r="H576" s="1365"/>
      <c r="I576" s="1365"/>
      <c r="J576" s="1365"/>
      <c r="S576" s="1359"/>
      <c r="BU576" s="1366"/>
      <c r="CI576" s="1383"/>
    </row>
    <row r="577" spans="2:87" s="1381" customFormat="1" x14ac:dyDescent="0.25">
      <c r="B577" s="1384"/>
      <c r="C577" s="1384"/>
      <c r="D577" s="1387"/>
      <c r="E577" s="1384"/>
      <c r="F577" s="1384"/>
      <c r="G577" s="1384"/>
      <c r="H577" s="1365"/>
      <c r="I577" s="1365"/>
      <c r="J577" s="1365"/>
      <c r="S577" s="1359"/>
      <c r="BU577" s="1366"/>
      <c r="CI577" s="1383"/>
    </row>
    <row r="578" spans="2:87" s="1381" customFormat="1" x14ac:dyDescent="0.25">
      <c r="B578" s="1384"/>
      <c r="C578" s="1384"/>
      <c r="D578" s="1387"/>
      <c r="E578" s="1384"/>
      <c r="F578" s="1384"/>
      <c r="G578" s="1384"/>
      <c r="H578" s="1365"/>
      <c r="I578" s="1365"/>
      <c r="J578" s="1365"/>
      <c r="S578" s="1359"/>
      <c r="BU578" s="1366"/>
      <c r="CI578" s="1383"/>
    </row>
    <row r="579" spans="2:87" s="1381" customFormat="1" x14ac:dyDescent="0.25">
      <c r="B579" s="1384"/>
      <c r="C579" s="1384"/>
      <c r="D579" s="1387"/>
      <c r="E579" s="1384"/>
      <c r="F579" s="1384"/>
      <c r="G579" s="1384"/>
      <c r="H579" s="1365"/>
      <c r="I579" s="1365"/>
      <c r="J579" s="1365"/>
      <c r="S579" s="1359"/>
      <c r="BU579" s="1366"/>
      <c r="CI579" s="1383"/>
    </row>
    <row r="580" spans="2:87" s="1381" customFormat="1" x14ac:dyDescent="0.25">
      <c r="B580" s="1384"/>
      <c r="C580" s="1384"/>
      <c r="D580" s="1387"/>
      <c r="E580" s="1384"/>
      <c r="F580" s="1384"/>
      <c r="G580" s="1384"/>
      <c r="H580" s="1365"/>
      <c r="I580" s="1365"/>
      <c r="J580" s="1365"/>
      <c r="S580" s="1359"/>
      <c r="BU580" s="1366"/>
      <c r="CI580" s="1383"/>
    </row>
    <row r="581" spans="2:87" s="1381" customFormat="1" x14ac:dyDescent="0.25">
      <c r="B581" s="1384"/>
      <c r="C581" s="1384"/>
      <c r="D581" s="1387"/>
      <c r="E581" s="1384"/>
      <c r="F581" s="1384"/>
      <c r="G581" s="1384"/>
      <c r="H581" s="1365"/>
      <c r="I581" s="1365"/>
      <c r="J581" s="1365"/>
      <c r="S581" s="1359"/>
      <c r="BU581" s="1366"/>
      <c r="CI581" s="1383"/>
    </row>
    <row r="582" spans="2:87" s="1381" customFormat="1" x14ac:dyDescent="0.25">
      <c r="B582" s="1384"/>
      <c r="C582" s="1384"/>
      <c r="D582" s="1387"/>
      <c r="E582" s="1384"/>
      <c r="F582" s="1384"/>
      <c r="G582" s="1384"/>
      <c r="H582" s="1365"/>
      <c r="I582" s="1365"/>
      <c r="J582" s="1365"/>
      <c r="S582" s="1359"/>
      <c r="BU582" s="1366"/>
      <c r="CI582" s="1383"/>
    </row>
    <row r="583" spans="2:87" s="1381" customFormat="1" x14ac:dyDescent="0.25">
      <c r="B583" s="1384"/>
      <c r="C583" s="1384"/>
      <c r="D583" s="1387"/>
      <c r="E583" s="1384"/>
      <c r="F583" s="1384"/>
      <c r="G583" s="1384"/>
      <c r="H583" s="1365"/>
      <c r="I583" s="1365"/>
      <c r="J583" s="1365"/>
      <c r="S583" s="1359"/>
      <c r="BU583" s="1366"/>
      <c r="CI583" s="1383"/>
    </row>
    <row r="584" spans="2:87" s="1381" customFormat="1" x14ac:dyDescent="0.25">
      <c r="B584" s="1384"/>
      <c r="C584" s="1384"/>
      <c r="D584" s="1387"/>
      <c r="E584" s="1384"/>
      <c r="F584" s="1384"/>
      <c r="G584" s="1384"/>
      <c r="H584" s="1365"/>
      <c r="I584" s="1365"/>
      <c r="J584" s="1365"/>
      <c r="S584" s="1359"/>
      <c r="BU584" s="1366"/>
      <c r="CI584" s="1383"/>
    </row>
    <row r="585" spans="2:87" s="1381" customFormat="1" x14ac:dyDescent="0.25">
      <c r="B585" s="1384"/>
      <c r="C585" s="1384"/>
      <c r="D585" s="1387"/>
      <c r="E585" s="1384"/>
      <c r="F585" s="1384"/>
      <c r="G585" s="1384"/>
      <c r="H585" s="1365"/>
      <c r="I585" s="1365"/>
      <c r="J585" s="1365"/>
      <c r="S585" s="1359"/>
      <c r="BU585" s="1366"/>
      <c r="CI585" s="1383"/>
    </row>
    <row r="586" spans="2:87" s="1381" customFormat="1" x14ac:dyDescent="0.25">
      <c r="B586" s="1384"/>
      <c r="C586" s="1384"/>
      <c r="D586" s="1387"/>
      <c r="E586" s="1384"/>
      <c r="F586" s="1384"/>
      <c r="G586" s="1384"/>
      <c r="H586" s="1365"/>
      <c r="I586" s="1365"/>
      <c r="J586" s="1365"/>
      <c r="S586" s="1359"/>
      <c r="BU586" s="1366"/>
      <c r="CI586" s="1383"/>
    </row>
    <row r="587" spans="2:87" s="1381" customFormat="1" x14ac:dyDescent="0.25">
      <c r="B587" s="1384"/>
      <c r="C587" s="1384"/>
      <c r="D587" s="1387"/>
      <c r="E587" s="1384"/>
      <c r="F587" s="1384"/>
      <c r="G587" s="1384"/>
      <c r="H587" s="1365"/>
      <c r="I587" s="1365"/>
      <c r="J587" s="1365"/>
      <c r="S587" s="1359"/>
      <c r="BU587" s="1366"/>
      <c r="CI587" s="1383"/>
    </row>
    <row r="588" spans="2:87" s="1381" customFormat="1" x14ac:dyDescent="0.25">
      <c r="B588" s="1384"/>
      <c r="C588" s="1384"/>
      <c r="D588" s="1387"/>
      <c r="E588" s="1384"/>
      <c r="F588" s="1384"/>
      <c r="G588" s="1384"/>
      <c r="H588" s="1365"/>
      <c r="I588" s="1365"/>
      <c r="J588" s="1365"/>
      <c r="S588" s="1359"/>
      <c r="BU588" s="1366"/>
      <c r="CI588" s="1383"/>
    </row>
    <row r="589" spans="2:87" s="1381" customFormat="1" x14ac:dyDescent="0.25">
      <c r="B589" s="1384"/>
      <c r="C589" s="1384"/>
      <c r="D589" s="1387"/>
      <c r="E589" s="1384"/>
      <c r="F589" s="1384"/>
      <c r="G589" s="1384"/>
      <c r="H589" s="1365"/>
      <c r="I589" s="1365"/>
      <c r="J589" s="1365"/>
      <c r="S589" s="1359"/>
      <c r="BU589" s="1366"/>
      <c r="CI589" s="1383"/>
    </row>
    <row r="590" spans="2:87" s="1381" customFormat="1" x14ac:dyDescent="0.25">
      <c r="B590" s="1384"/>
      <c r="C590" s="1384"/>
      <c r="D590" s="1387"/>
      <c r="E590" s="1384"/>
      <c r="F590" s="1384"/>
      <c r="G590" s="1384"/>
      <c r="H590" s="1365"/>
      <c r="I590" s="1365"/>
      <c r="J590" s="1365"/>
      <c r="S590" s="1359"/>
      <c r="BU590" s="1366"/>
      <c r="CI590" s="1383"/>
    </row>
    <row r="591" spans="2:87" s="1381" customFormat="1" x14ac:dyDescent="0.25">
      <c r="B591" s="1384"/>
      <c r="C591" s="1384"/>
      <c r="D591" s="1387"/>
      <c r="E591" s="1384"/>
      <c r="F591" s="1384"/>
      <c r="G591" s="1384"/>
      <c r="H591" s="1365"/>
      <c r="I591" s="1365"/>
      <c r="J591" s="1365"/>
      <c r="S591" s="1359"/>
      <c r="BU591" s="1366"/>
      <c r="CI591" s="1383"/>
    </row>
    <row r="592" spans="2:87" s="1381" customFormat="1" x14ac:dyDescent="0.25">
      <c r="B592" s="1384"/>
      <c r="C592" s="1384"/>
      <c r="D592" s="1387"/>
      <c r="E592" s="1384"/>
      <c r="F592" s="1384"/>
      <c r="G592" s="1384"/>
      <c r="H592" s="1365"/>
      <c r="I592" s="1365"/>
      <c r="J592" s="1365"/>
      <c r="S592" s="1359"/>
      <c r="BU592" s="1366"/>
      <c r="CI592" s="1383"/>
    </row>
    <row r="593" spans="2:87" s="1381" customFormat="1" x14ac:dyDescent="0.25">
      <c r="B593" s="1384"/>
      <c r="C593" s="1384"/>
      <c r="D593" s="1387"/>
      <c r="E593" s="1384"/>
      <c r="F593" s="1384"/>
      <c r="G593" s="1384"/>
      <c r="H593" s="1365"/>
      <c r="I593" s="1365"/>
      <c r="J593" s="1365"/>
      <c r="S593" s="1359"/>
      <c r="BU593" s="1366"/>
      <c r="CI593" s="1383"/>
    </row>
    <row r="594" spans="2:87" s="1381" customFormat="1" x14ac:dyDescent="0.25">
      <c r="B594" s="1384"/>
      <c r="C594" s="1384"/>
      <c r="D594" s="1387"/>
      <c r="E594" s="1384"/>
      <c r="F594" s="1384"/>
      <c r="G594" s="1384"/>
      <c r="H594" s="1365"/>
      <c r="I594" s="1365"/>
      <c r="J594" s="1365"/>
      <c r="S594" s="1359"/>
      <c r="BU594" s="1366"/>
      <c r="CI594" s="1383"/>
    </row>
    <row r="595" spans="2:87" s="1381" customFormat="1" x14ac:dyDescent="0.25">
      <c r="B595" s="1384"/>
      <c r="C595" s="1384"/>
      <c r="D595" s="1387"/>
      <c r="E595" s="1384"/>
      <c r="F595" s="1384"/>
      <c r="G595" s="1384"/>
      <c r="H595" s="1365"/>
      <c r="I595" s="1365"/>
      <c r="J595" s="1365"/>
      <c r="S595" s="1359"/>
      <c r="BU595" s="1366"/>
      <c r="CI595" s="1383"/>
    </row>
    <row r="596" spans="2:87" s="1381" customFormat="1" x14ac:dyDescent="0.25">
      <c r="B596" s="1384"/>
      <c r="C596" s="1384"/>
      <c r="D596" s="1387"/>
      <c r="E596" s="1384"/>
      <c r="F596" s="1384"/>
      <c r="G596" s="1384"/>
      <c r="H596" s="1365"/>
      <c r="I596" s="1365"/>
      <c r="J596" s="1365"/>
      <c r="S596" s="1359"/>
      <c r="BU596" s="1366"/>
      <c r="CI596" s="1383"/>
    </row>
    <row r="597" spans="2:87" s="1381" customFormat="1" x14ac:dyDescent="0.25">
      <c r="B597" s="1384"/>
      <c r="C597" s="1384"/>
      <c r="D597" s="1387"/>
      <c r="E597" s="1384"/>
      <c r="F597" s="1384"/>
      <c r="G597" s="1384"/>
      <c r="H597" s="1365"/>
      <c r="I597" s="1365"/>
      <c r="J597" s="1365"/>
      <c r="S597" s="1359"/>
      <c r="BU597" s="1366"/>
      <c r="CI597" s="1383"/>
    </row>
    <row r="598" spans="2:87" s="1381" customFormat="1" x14ac:dyDescent="0.25">
      <c r="B598" s="1384"/>
      <c r="C598" s="1384"/>
      <c r="D598" s="1387"/>
      <c r="E598" s="1384"/>
      <c r="F598" s="1384"/>
      <c r="G598" s="1384"/>
      <c r="H598" s="1365"/>
      <c r="I598" s="1365"/>
      <c r="J598" s="1365"/>
      <c r="S598" s="1359"/>
      <c r="BU598" s="1366"/>
      <c r="CI598" s="1383"/>
    </row>
    <row r="599" spans="2:87" s="1381" customFormat="1" x14ac:dyDescent="0.25">
      <c r="B599" s="1384"/>
      <c r="C599" s="1384"/>
      <c r="D599" s="1387"/>
      <c r="E599" s="1384"/>
      <c r="F599" s="1384"/>
      <c r="G599" s="1384"/>
      <c r="H599" s="1365"/>
      <c r="I599" s="1365"/>
      <c r="J599" s="1365"/>
      <c r="S599" s="1359"/>
      <c r="BU599" s="1366"/>
      <c r="CI599" s="1383"/>
    </row>
    <row r="600" spans="2:87" s="1381" customFormat="1" x14ac:dyDescent="0.25">
      <c r="B600" s="1384"/>
      <c r="C600" s="1384"/>
      <c r="D600" s="1387"/>
      <c r="E600" s="1384"/>
      <c r="F600" s="1384"/>
      <c r="G600" s="1384"/>
      <c r="H600" s="1365"/>
      <c r="I600" s="1365"/>
      <c r="J600" s="1365"/>
      <c r="S600" s="1359"/>
      <c r="BU600" s="1366"/>
      <c r="CI600" s="1383"/>
    </row>
    <row r="601" spans="2:87" s="1381" customFormat="1" x14ac:dyDescent="0.25">
      <c r="B601" s="1384"/>
      <c r="C601" s="1384"/>
      <c r="D601" s="1387"/>
      <c r="E601" s="1384"/>
      <c r="F601" s="1384"/>
      <c r="G601" s="1384"/>
      <c r="H601" s="1365"/>
      <c r="I601" s="1365"/>
      <c r="J601" s="1365"/>
      <c r="S601" s="1359"/>
      <c r="BU601" s="1366"/>
      <c r="CI601" s="1383"/>
    </row>
    <row r="602" spans="2:87" s="1381" customFormat="1" x14ac:dyDescent="0.25">
      <c r="B602" s="1384"/>
      <c r="C602" s="1384"/>
      <c r="D602" s="1387"/>
      <c r="E602" s="1384"/>
      <c r="F602" s="1384"/>
      <c r="G602" s="1384"/>
      <c r="H602" s="1365"/>
      <c r="I602" s="1365"/>
      <c r="J602" s="1365"/>
      <c r="S602" s="1359"/>
      <c r="BU602" s="1366"/>
      <c r="CI602" s="1383"/>
    </row>
    <row r="603" spans="2:87" s="1381" customFormat="1" x14ac:dyDescent="0.25">
      <c r="B603" s="1384"/>
      <c r="C603" s="1384"/>
      <c r="D603" s="1387"/>
      <c r="E603" s="1384"/>
      <c r="F603" s="1384"/>
      <c r="G603" s="1384"/>
      <c r="H603" s="1365"/>
      <c r="I603" s="1365"/>
      <c r="J603" s="1365"/>
      <c r="S603" s="1359"/>
      <c r="BU603" s="1366"/>
      <c r="CI603" s="1383"/>
    </row>
    <row r="604" spans="2:87" s="1381" customFormat="1" x14ac:dyDescent="0.25">
      <c r="B604" s="1384"/>
      <c r="C604" s="1384"/>
      <c r="D604" s="1387"/>
      <c r="E604" s="1384"/>
      <c r="F604" s="1384"/>
      <c r="G604" s="1384"/>
      <c r="H604" s="1365"/>
      <c r="I604" s="1365"/>
      <c r="J604" s="1365"/>
      <c r="S604" s="1359"/>
      <c r="BU604" s="1366"/>
      <c r="CI604" s="1383"/>
    </row>
    <row r="605" spans="2:87" s="1381" customFormat="1" x14ac:dyDescent="0.25">
      <c r="B605" s="1384"/>
      <c r="C605" s="1384"/>
      <c r="D605" s="1387"/>
      <c r="E605" s="1384"/>
      <c r="F605" s="1384"/>
      <c r="G605" s="1384"/>
      <c r="H605" s="1365"/>
      <c r="I605" s="1365"/>
      <c r="J605" s="1365"/>
      <c r="S605" s="1359"/>
      <c r="BU605" s="1366"/>
      <c r="CI605" s="1383"/>
    </row>
    <row r="606" spans="2:87" s="1381" customFormat="1" x14ac:dyDescent="0.25">
      <c r="B606" s="1384"/>
      <c r="C606" s="1384"/>
      <c r="D606" s="1387"/>
      <c r="E606" s="1384"/>
      <c r="F606" s="1384"/>
      <c r="G606" s="1384"/>
      <c r="H606" s="1365"/>
      <c r="I606" s="1365"/>
      <c r="J606" s="1365"/>
      <c r="S606" s="1359"/>
      <c r="BU606" s="1366"/>
      <c r="CI606" s="1383"/>
    </row>
    <row r="607" spans="2:87" s="1381" customFormat="1" x14ac:dyDescent="0.25">
      <c r="B607" s="1384"/>
      <c r="C607" s="1384"/>
      <c r="D607" s="1387"/>
      <c r="E607" s="1384"/>
      <c r="F607" s="1384"/>
      <c r="G607" s="1384"/>
      <c r="H607" s="1365"/>
      <c r="I607" s="1365"/>
      <c r="J607" s="1365"/>
      <c r="S607" s="1359"/>
      <c r="BU607" s="1366"/>
      <c r="CI607" s="1383"/>
    </row>
    <row r="608" spans="2:87" s="1381" customFormat="1" x14ac:dyDescent="0.25">
      <c r="B608" s="1384"/>
      <c r="C608" s="1384"/>
      <c r="D608" s="1387"/>
      <c r="E608" s="1384"/>
      <c r="F608" s="1384"/>
      <c r="G608" s="1384"/>
      <c r="H608" s="1365"/>
      <c r="I608" s="1365"/>
      <c r="J608" s="1365"/>
      <c r="S608" s="1359"/>
      <c r="BU608" s="1366"/>
      <c r="CI608" s="1383"/>
    </row>
    <row r="609" spans="2:87" s="1381" customFormat="1" x14ac:dyDescent="0.25">
      <c r="B609" s="1384"/>
      <c r="C609" s="1384"/>
      <c r="D609" s="1387"/>
      <c r="E609" s="1384"/>
      <c r="F609" s="1384"/>
      <c r="G609" s="1384"/>
      <c r="H609" s="1365"/>
      <c r="I609" s="1365"/>
      <c r="J609" s="1365"/>
      <c r="S609" s="1359"/>
      <c r="BU609" s="1366"/>
      <c r="CI609" s="1383"/>
    </row>
    <row r="610" spans="2:87" s="1381" customFormat="1" x14ac:dyDescent="0.25">
      <c r="B610" s="1384"/>
      <c r="C610" s="1384"/>
      <c r="D610" s="1387"/>
      <c r="E610" s="1384"/>
      <c r="F610" s="1384"/>
      <c r="G610" s="1384"/>
      <c r="H610" s="1365"/>
      <c r="I610" s="1365"/>
      <c r="J610" s="1365"/>
      <c r="S610" s="1359"/>
      <c r="BU610" s="1366"/>
      <c r="CI610" s="1383"/>
    </row>
    <row r="611" spans="2:87" s="1381" customFormat="1" x14ac:dyDescent="0.25">
      <c r="B611" s="1384"/>
      <c r="C611" s="1384"/>
      <c r="D611" s="1387"/>
      <c r="E611" s="1384"/>
      <c r="F611" s="1384"/>
      <c r="G611" s="1384"/>
      <c r="H611" s="1365"/>
      <c r="I611" s="1365"/>
      <c r="J611" s="1365"/>
      <c r="S611" s="1359"/>
      <c r="BU611" s="1366"/>
      <c r="CI611" s="1383"/>
    </row>
    <row r="612" spans="2:87" s="1381" customFormat="1" x14ac:dyDescent="0.25">
      <c r="B612" s="1384"/>
      <c r="C612" s="1384"/>
      <c r="D612" s="1387"/>
      <c r="E612" s="1384"/>
      <c r="F612" s="1384"/>
      <c r="G612" s="1384"/>
      <c r="H612" s="1365"/>
      <c r="I612" s="1365"/>
      <c r="J612" s="1365"/>
      <c r="S612" s="1359"/>
      <c r="BU612" s="1366"/>
      <c r="CI612" s="1383"/>
    </row>
    <row r="613" spans="2:87" s="1381" customFormat="1" x14ac:dyDescent="0.25">
      <c r="B613" s="1384"/>
      <c r="C613" s="1384"/>
      <c r="D613" s="1387"/>
      <c r="E613" s="1384"/>
      <c r="F613" s="1384"/>
      <c r="G613" s="1384"/>
      <c r="H613" s="1365"/>
      <c r="I613" s="1365"/>
      <c r="J613" s="1365"/>
      <c r="S613" s="1359"/>
      <c r="BU613" s="1366"/>
      <c r="CI613" s="1383"/>
    </row>
    <row r="614" spans="2:87" s="1381" customFormat="1" x14ac:dyDescent="0.25">
      <c r="B614" s="1384"/>
      <c r="C614" s="1384"/>
      <c r="D614" s="1387"/>
      <c r="E614" s="1384"/>
      <c r="F614" s="1384"/>
      <c r="G614" s="1384"/>
      <c r="H614" s="1365"/>
      <c r="I614" s="1365"/>
      <c r="J614" s="1365"/>
      <c r="S614" s="1359"/>
      <c r="BU614" s="1366"/>
      <c r="CI614" s="1383"/>
    </row>
    <row r="615" spans="2:87" s="1381" customFormat="1" x14ac:dyDescent="0.25">
      <c r="B615" s="1384"/>
      <c r="C615" s="1384"/>
      <c r="D615" s="1387"/>
      <c r="E615" s="1384"/>
      <c r="F615" s="1384"/>
      <c r="G615" s="1384"/>
      <c r="H615" s="1365"/>
      <c r="I615" s="1365"/>
      <c r="J615" s="1365"/>
      <c r="S615" s="1359"/>
      <c r="BU615" s="1366"/>
      <c r="CI615" s="1383"/>
    </row>
    <row r="616" spans="2:87" s="1381" customFormat="1" x14ac:dyDescent="0.25">
      <c r="B616" s="1384"/>
      <c r="C616" s="1384"/>
      <c r="D616" s="1387"/>
      <c r="E616" s="1384"/>
      <c r="F616" s="1384"/>
      <c r="G616" s="1384"/>
      <c r="H616" s="1365"/>
      <c r="I616" s="1365"/>
      <c r="J616" s="1365"/>
      <c r="S616" s="1359"/>
      <c r="BU616" s="1366"/>
      <c r="CI616" s="1383"/>
    </row>
    <row r="617" spans="2:87" s="1381" customFormat="1" x14ac:dyDescent="0.25">
      <c r="B617" s="1384"/>
      <c r="C617" s="1384"/>
      <c r="D617" s="1387"/>
      <c r="E617" s="1384"/>
      <c r="F617" s="1384"/>
      <c r="G617" s="1384"/>
      <c r="H617" s="1365"/>
      <c r="I617" s="1365"/>
      <c r="J617" s="1365"/>
      <c r="S617" s="1359"/>
      <c r="BU617" s="1366"/>
      <c r="CI617" s="1383"/>
    </row>
    <row r="618" spans="2:87" s="1381" customFormat="1" x14ac:dyDescent="0.25">
      <c r="B618" s="1384"/>
      <c r="C618" s="1384"/>
      <c r="D618" s="1387"/>
      <c r="E618" s="1384"/>
      <c r="F618" s="1384"/>
      <c r="G618" s="1384"/>
      <c r="H618" s="1365"/>
      <c r="I618" s="1365"/>
      <c r="J618" s="1365"/>
      <c r="S618" s="1359"/>
      <c r="BU618" s="1366"/>
      <c r="CI618" s="1383"/>
    </row>
    <row r="619" spans="2:87" s="1381" customFormat="1" x14ac:dyDescent="0.25">
      <c r="B619" s="1384"/>
      <c r="C619" s="1384"/>
      <c r="D619" s="1387"/>
      <c r="E619" s="1384"/>
      <c r="F619" s="1384"/>
      <c r="G619" s="1384"/>
      <c r="H619" s="1365"/>
      <c r="I619" s="1365"/>
      <c r="J619" s="1365"/>
      <c r="S619" s="1359"/>
      <c r="BU619" s="1366"/>
      <c r="CI619" s="1383"/>
    </row>
    <row r="620" spans="2:87" s="1381" customFormat="1" x14ac:dyDescent="0.25">
      <c r="B620" s="1384"/>
      <c r="C620" s="1384"/>
      <c r="D620" s="1387"/>
      <c r="E620" s="1384"/>
      <c r="F620" s="1384"/>
      <c r="G620" s="1384"/>
      <c r="H620" s="1365"/>
      <c r="I620" s="1365"/>
      <c r="J620" s="1365"/>
      <c r="S620" s="1359"/>
      <c r="BU620" s="1366"/>
      <c r="CI620" s="1383"/>
    </row>
    <row r="621" spans="2:87" s="1381" customFormat="1" x14ac:dyDescent="0.25">
      <c r="B621" s="1384"/>
      <c r="C621" s="1384"/>
      <c r="D621" s="1387"/>
      <c r="E621" s="1384"/>
      <c r="F621" s="1384"/>
      <c r="G621" s="1384"/>
      <c r="H621" s="1365"/>
      <c r="I621" s="1365"/>
      <c r="J621" s="1365"/>
      <c r="S621" s="1359"/>
      <c r="BU621" s="1366"/>
      <c r="CI621" s="1383"/>
    </row>
    <row r="622" spans="2:87" s="1381" customFormat="1" x14ac:dyDescent="0.25">
      <c r="B622" s="1384"/>
      <c r="C622" s="1384"/>
      <c r="D622" s="1387"/>
      <c r="E622" s="1384"/>
      <c r="F622" s="1384"/>
      <c r="G622" s="1384"/>
      <c r="H622" s="1365"/>
      <c r="I622" s="1365"/>
      <c r="J622" s="1365"/>
      <c r="S622" s="1359"/>
      <c r="BU622" s="1366"/>
      <c r="CI622" s="1383"/>
    </row>
    <row r="623" spans="2:87" s="1381" customFormat="1" x14ac:dyDescent="0.25">
      <c r="B623" s="1384"/>
      <c r="C623" s="1384"/>
      <c r="D623" s="1387"/>
      <c r="E623" s="1384"/>
      <c r="F623" s="1384"/>
      <c r="G623" s="1384"/>
      <c r="H623" s="1365"/>
      <c r="I623" s="1365"/>
      <c r="J623" s="1365"/>
      <c r="S623" s="1359"/>
      <c r="BU623" s="1366"/>
      <c r="CI623" s="1383"/>
    </row>
    <row r="624" spans="2:87" s="1381" customFormat="1" x14ac:dyDescent="0.25">
      <c r="B624" s="1384"/>
      <c r="C624" s="1384"/>
      <c r="D624" s="1387"/>
      <c r="E624" s="1384"/>
      <c r="F624" s="1384"/>
      <c r="G624" s="1384"/>
      <c r="H624" s="1365"/>
      <c r="I624" s="1365"/>
      <c r="J624" s="1365"/>
      <c r="S624" s="1359"/>
      <c r="BU624" s="1366"/>
      <c r="CI624" s="1383"/>
    </row>
    <row r="625" spans="2:87" s="1381" customFormat="1" x14ac:dyDescent="0.25">
      <c r="B625" s="1384"/>
      <c r="C625" s="1384"/>
      <c r="D625" s="1387"/>
      <c r="E625" s="1384"/>
      <c r="F625" s="1384"/>
      <c r="G625" s="1384"/>
      <c r="H625" s="1365"/>
      <c r="I625" s="1365"/>
      <c r="J625" s="1365"/>
      <c r="S625" s="1359"/>
      <c r="BU625" s="1366"/>
      <c r="CI625" s="1383"/>
    </row>
    <row r="626" spans="2:87" s="1381" customFormat="1" x14ac:dyDescent="0.25">
      <c r="B626" s="1384"/>
      <c r="C626" s="1384"/>
      <c r="D626" s="1387"/>
      <c r="E626" s="1384"/>
      <c r="F626" s="1384"/>
      <c r="G626" s="1384"/>
      <c r="H626" s="1365"/>
      <c r="I626" s="1365"/>
      <c r="J626" s="1365"/>
      <c r="S626" s="1359"/>
      <c r="BU626" s="1366"/>
      <c r="CI626" s="1383"/>
    </row>
    <row r="627" spans="2:87" s="1381" customFormat="1" x14ac:dyDescent="0.25">
      <c r="B627" s="1384"/>
      <c r="C627" s="1384"/>
      <c r="D627" s="1387"/>
      <c r="E627" s="1384"/>
      <c r="F627" s="1384"/>
      <c r="G627" s="1384"/>
      <c r="H627" s="1365"/>
      <c r="I627" s="1365"/>
      <c r="J627" s="1365"/>
      <c r="S627" s="1359"/>
      <c r="BU627" s="1366"/>
      <c r="CI627" s="1383"/>
    </row>
    <row r="628" spans="2:87" s="1381" customFormat="1" x14ac:dyDescent="0.25">
      <c r="B628" s="1384"/>
      <c r="C628" s="1384"/>
      <c r="D628" s="1387"/>
      <c r="E628" s="1384"/>
      <c r="F628" s="1384"/>
      <c r="G628" s="1384"/>
      <c r="H628" s="1365"/>
      <c r="I628" s="1365"/>
      <c r="J628" s="1365"/>
      <c r="S628" s="1359"/>
      <c r="BU628" s="1366"/>
      <c r="CI628" s="1383"/>
    </row>
    <row r="629" spans="2:87" s="1381" customFormat="1" x14ac:dyDescent="0.25">
      <c r="B629" s="1384"/>
      <c r="C629" s="1384"/>
      <c r="D629" s="1387"/>
      <c r="E629" s="1384"/>
      <c r="F629" s="1384"/>
      <c r="G629" s="1384"/>
      <c r="H629" s="1365"/>
      <c r="I629" s="1365"/>
      <c r="J629" s="1365"/>
      <c r="S629" s="1359"/>
      <c r="BU629" s="1366"/>
      <c r="CI629" s="1383"/>
    </row>
    <row r="630" spans="2:87" s="1381" customFormat="1" x14ac:dyDescent="0.25">
      <c r="B630" s="1384"/>
      <c r="C630" s="1384"/>
      <c r="D630" s="1387"/>
      <c r="E630" s="1384"/>
      <c r="F630" s="1384"/>
      <c r="G630" s="1384"/>
      <c r="H630" s="1365"/>
      <c r="I630" s="1365"/>
      <c r="J630" s="1365"/>
      <c r="S630" s="1359"/>
      <c r="BU630" s="1366"/>
      <c r="CI630" s="1383"/>
    </row>
    <row r="631" spans="2:87" s="1381" customFormat="1" x14ac:dyDescent="0.25">
      <c r="B631" s="1384"/>
      <c r="C631" s="1384"/>
      <c r="D631" s="1387"/>
      <c r="E631" s="1384"/>
      <c r="F631" s="1384"/>
      <c r="G631" s="1384"/>
      <c r="H631" s="1365"/>
      <c r="I631" s="1365"/>
      <c r="J631" s="1365"/>
      <c r="S631" s="1359"/>
      <c r="BU631" s="1366"/>
      <c r="CI631" s="1383"/>
    </row>
    <row r="632" spans="2:87" s="1381" customFormat="1" x14ac:dyDescent="0.25">
      <c r="B632" s="1384"/>
      <c r="C632" s="1384"/>
      <c r="D632" s="1387"/>
      <c r="E632" s="1384"/>
      <c r="F632" s="1384"/>
      <c r="G632" s="1384"/>
      <c r="H632" s="1365"/>
      <c r="I632" s="1365"/>
      <c r="J632" s="1365"/>
      <c r="S632" s="1359"/>
      <c r="BU632" s="1366"/>
      <c r="CI632" s="1383"/>
    </row>
    <row r="633" spans="2:87" s="1381" customFormat="1" x14ac:dyDescent="0.25">
      <c r="B633" s="1384"/>
      <c r="C633" s="1384"/>
      <c r="D633" s="1387"/>
      <c r="E633" s="1384"/>
      <c r="F633" s="1384"/>
      <c r="G633" s="1384"/>
      <c r="H633" s="1365"/>
      <c r="I633" s="1365"/>
      <c r="J633" s="1365"/>
      <c r="S633" s="1359"/>
      <c r="BU633" s="1366"/>
      <c r="CI633" s="1383"/>
    </row>
    <row r="634" spans="2:87" s="1381" customFormat="1" x14ac:dyDescent="0.25">
      <c r="B634" s="1384"/>
      <c r="C634" s="1384"/>
      <c r="D634" s="1387"/>
      <c r="E634" s="1384"/>
      <c r="F634" s="1384"/>
      <c r="G634" s="1384"/>
      <c r="H634" s="1365"/>
      <c r="I634" s="1365"/>
      <c r="J634" s="1365"/>
      <c r="S634" s="1359"/>
      <c r="BU634" s="1366"/>
      <c r="CI634" s="1383"/>
    </row>
    <row r="635" spans="2:87" s="1381" customFormat="1" x14ac:dyDescent="0.25">
      <c r="B635" s="1384"/>
      <c r="C635" s="1384"/>
      <c r="D635" s="1387"/>
      <c r="E635" s="1384"/>
      <c r="F635" s="1384"/>
      <c r="G635" s="1384"/>
      <c r="H635" s="1365"/>
      <c r="I635" s="1365"/>
      <c r="J635" s="1365"/>
      <c r="S635" s="1359"/>
      <c r="BU635" s="1366"/>
      <c r="CI635" s="1383"/>
    </row>
    <row r="636" spans="2:87" s="1381" customFormat="1" x14ac:dyDescent="0.25">
      <c r="B636" s="1384"/>
      <c r="C636" s="1384"/>
      <c r="D636" s="1387"/>
      <c r="E636" s="1384"/>
      <c r="F636" s="1384"/>
      <c r="G636" s="1384"/>
      <c r="H636" s="1365"/>
      <c r="I636" s="1365"/>
      <c r="J636" s="1365"/>
      <c r="S636" s="1359"/>
      <c r="BU636" s="1366"/>
      <c r="CI636" s="1383"/>
    </row>
    <row r="637" spans="2:87" s="1381" customFormat="1" x14ac:dyDescent="0.25">
      <c r="B637" s="1384"/>
      <c r="C637" s="1384"/>
      <c r="D637" s="1387"/>
      <c r="E637" s="1384"/>
      <c r="F637" s="1384"/>
      <c r="G637" s="1384"/>
      <c r="H637" s="1365"/>
      <c r="I637" s="1365"/>
      <c r="J637" s="1365"/>
      <c r="S637" s="1359"/>
      <c r="BU637" s="1366"/>
      <c r="CI637" s="1383"/>
    </row>
    <row r="638" spans="2:87" s="1381" customFormat="1" x14ac:dyDescent="0.25">
      <c r="B638" s="1384"/>
      <c r="C638" s="1384"/>
      <c r="D638" s="1387"/>
      <c r="E638" s="1384"/>
      <c r="F638" s="1384"/>
      <c r="G638" s="1384"/>
      <c r="H638" s="1365"/>
      <c r="I638" s="1365"/>
      <c r="J638" s="1365"/>
      <c r="S638" s="1359"/>
      <c r="BU638" s="1366"/>
      <c r="CI638" s="1383"/>
    </row>
    <row r="639" spans="2:87" s="1381" customFormat="1" x14ac:dyDescent="0.25">
      <c r="B639" s="1384"/>
      <c r="C639" s="1384"/>
      <c r="D639" s="1387"/>
      <c r="E639" s="1384"/>
      <c r="F639" s="1384"/>
      <c r="G639" s="1384"/>
      <c r="H639" s="1365"/>
      <c r="I639" s="1365"/>
      <c r="J639" s="1365"/>
      <c r="S639" s="1359"/>
      <c r="BU639" s="1366"/>
      <c r="CI639" s="1383"/>
    </row>
    <row r="640" spans="2:87" s="1381" customFormat="1" x14ac:dyDescent="0.25">
      <c r="B640" s="1384"/>
      <c r="C640" s="1384"/>
      <c r="D640" s="1387"/>
      <c r="E640" s="1384"/>
      <c r="F640" s="1384"/>
      <c r="G640" s="1384"/>
      <c r="H640" s="1365"/>
      <c r="I640" s="1365"/>
      <c r="J640" s="1365"/>
      <c r="S640" s="1359"/>
      <c r="BU640" s="1366"/>
      <c r="CI640" s="1383"/>
    </row>
    <row r="641" spans="2:87" s="1381" customFormat="1" x14ac:dyDescent="0.25">
      <c r="B641" s="1384"/>
      <c r="C641" s="1384"/>
      <c r="D641" s="1387"/>
      <c r="E641" s="1384"/>
      <c r="F641" s="1384"/>
      <c r="G641" s="1384"/>
      <c r="H641" s="1365"/>
      <c r="I641" s="1365"/>
      <c r="J641" s="1365"/>
      <c r="S641" s="1359"/>
      <c r="BU641" s="1366"/>
      <c r="CI641" s="1383"/>
    </row>
    <row r="642" spans="2:87" s="1381" customFormat="1" x14ac:dyDescent="0.25">
      <c r="B642" s="1384"/>
      <c r="C642" s="1384"/>
      <c r="D642" s="1387"/>
      <c r="E642" s="1384"/>
      <c r="F642" s="1384"/>
      <c r="G642" s="1384"/>
      <c r="H642" s="1365"/>
      <c r="I642" s="1365"/>
      <c r="J642" s="1365"/>
      <c r="S642" s="1359"/>
      <c r="BU642" s="1366"/>
      <c r="CI642" s="1383"/>
    </row>
    <row r="643" spans="2:87" s="1381" customFormat="1" x14ac:dyDescent="0.25">
      <c r="B643" s="1384"/>
      <c r="C643" s="1384"/>
      <c r="D643" s="1387"/>
      <c r="E643" s="1384"/>
      <c r="F643" s="1384"/>
      <c r="G643" s="1384"/>
      <c r="H643" s="1365"/>
      <c r="I643" s="1365"/>
      <c r="J643" s="1365"/>
      <c r="S643" s="1359"/>
      <c r="BU643" s="1366"/>
      <c r="CI643" s="1383"/>
    </row>
    <row r="644" spans="2:87" s="1381" customFormat="1" x14ac:dyDescent="0.25">
      <c r="B644" s="1384"/>
      <c r="C644" s="1384"/>
      <c r="D644" s="1387"/>
      <c r="E644" s="1384"/>
      <c r="F644" s="1384"/>
      <c r="G644" s="1384"/>
      <c r="H644" s="1365"/>
      <c r="I644" s="1365"/>
      <c r="J644" s="1365"/>
      <c r="S644" s="1359"/>
      <c r="BU644" s="1366"/>
      <c r="CI644" s="1383"/>
    </row>
    <row r="645" spans="2:87" s="1381" customFormat="1" x14ac:dyDescent="0.25">
      <c r="B645" s="1384"/>
      <c r="C645" s="1384"/>
      <c r="D645" s="1387"/>
      <c r="E645" s="1384"/>
      <c r="F645" s="1384"/>
      <c r="G645" s="1384"/>
      <c r="H645" s="1365"/>
      <c r="I645" s="1365"/>
      <c r="J645" s="1365"/>
      <c r="S645" s="1359"/>
      <c r="BU645" s="1366"/>
      <c r="CI645" s="1383"/>
    </row>
    <row r="646" spans="2:87" s="1381" customFormat="1" x14ac:dyDescent="0.25">
      <c r="B646" s="1384"/>
      <c r="C646" s="1384"/>
      <c r="D646" s="1387"/>
      <c r="E646" s="1384"/>
      <c r="F646" s="1384"/>
      <c r="G646" s="1384"/>
      <c r="H646" s="1365"/>
      <c r="I646" s="1365"/>
      <c r="J646" s="1365"/>
      <c r="S646" s="1359"/>
      <c r="BU646" s="1366"/>
      <c r="CI646" s="1383"/>
    </row>
    <row r="647" spans="2:87" s="1381" customFormat="1" x14ac:dyDescent="0.25">
      <c r="B647" s="1384"/>
      <c r="C647" s="1384"/>
      <c r="D647" s="1387"/>
      <c r="E647" s="1384"/>
      <c r="F647" s="1384"/>
      <c r="G647" s="1384"/>
      <c r="H647" s="1365"/>
      <c r="I647" s="1365"/>
      <c r="J647" s="1365"/>
      <c r="S647" s="1359"/>
      <c r="BU647" s="1366"/>
      <c r="CI647" s="1383"/>
    </row>
    <row r="648" spans="2:87" s="1381" customFormat="1" x14ac:dyDescent="0.25">
      <c r="B648" s="1384"/>
      <c r="C648" s="1384"/>
      <c r="D648" s="1387"/>
      <c r="E648" s="1384"/>
      <c r="F648" s="1384"/>
      <c r="G648" s="1384"/>
      <c r="H648" s="1365"/>
      <c r="I648" s="1365"/>
      <c r="J648" s="1365"/>
      <c r="S648" s="1359"/>
      <c r="BU648" s="1366"/>
      <c r="CI648" s="1383"/>
    </row>
    <row r="649" spans="2:87" s="1381" customFormat="1" x14ac:dyDescent="0.25">
      <c r="B649" s="1384"/>
      <c r="C649" s="1384"/>
      <c r="D649" s="1387"/>
      <c r="E649" s="1384"/>
      <c r="F649" s="1384"/>
      <c r="G649" s="1384"/>
      <c r="H649" s="1365"/>
      <c r="I649" s="1365"/>
      <c r="J649" s="1365"/>
      <c r="S649" s="1359"/>
      <c r="BU649" s="1366"/>
      <c r="CI649" s="1383"/>
    </row>
    <row r="650" spans="2:87" s="1381" customFormat="1" x14ac:dyDescent="0.25">
      <c r="B650" s="1384"/>
      <c r="C650" s="1384"/>
      <c r="D650" s="1387"/>
      <c r="E650" s="1384"/>
      <c r="F650" s="1384"/>
      <c r="G650" s="1384"/>
      <c r="H650" s="1365"/>
      <c r="I650" s="1365"/>
      <c r="J650" s="1365"/>
      <c r="S650" s="1359"/>
      <c r="BU650" s="1366"/>
      <c r="CI650" s="1383"/>
    </row>
    <row r="651" spans="2:87" s="1381" customFormat="1" x14ac:dyDescent="0.25">
      <c r="B651" s="1384"/>
      <c r="C651" s="1384"/>
      <c r="D651" s="1387"/>
      <c r="E651" s="1384"/>
      <c r="F651" s="1384"/>
      <c r="G651" s="1384"/>
      <c r="H651" s="1365"/>
      <c r="I651" s="1365"/>
      <c r="J651" s="1365"/>
      <c r="S651" s="1359"/>
      <c r="BU651" s="1366"/>
      <c r="CI651" s="1383"/>
    </row>
    <row r="652" spans="2:87" s="1381" customFormat="1" x14ac:dyDescent="0.25">
      <c r="B652" s="1384"/>
      <c r="C652" s="1384"/>
      <c r="D652" s="1387"/>
      <c r="E652" s="1384"/>
      <c r="F652" s="1384"/>
      <c r="G652" s="1384"/>
      <c r="H652" s="1365"/>
      <c r="I652" s="1365"/>
      <c r="J652" s="1365"/>
      <c r="S652" s="1359"/>
      <c r="BU652" s="1366"/>
      <c r="CI652" s="1383"/>
    </row>
    <row r="653" spans="2:87" s="1381" customFormat="1" x14ac:dyDescent="0.25">
      <c r="B653" s="1384"/>
      <c r="C653" s="1384"/>
      <c r="D653" s="1387"/>
      <c r="E653" s="1384"/>
      <c r="F653" s="1384"/>
      <c r="G653" s="1384"/>
      <c r="H653" s="1365"/>
      <c r="I653" s="1365"/>
      <c r="J653" s="1365"/>
      <c r="S653" s="1359"/>
      <c r="BU653" s="1366"/>
      <c r="CI653" s="1383"/>
    </row>
    <row r="654" spans="2:87" s="1381" customFormat="1" x14ac:dyDescent="0.25">
      <c r="B654" s="1384"/>
      <c r="C654" s="1384"/>
      <c r="D654" s="1387"/>
      <c r="E654" s="1384"/>
      <c r="F654" s="1384"/>
      <c r="G654" s="1384"/>
      <c r="H654" s="1365"/>
      <c r="I654" s="1365"/>
      <c r="J654" s="1365"/>
      <c r="S654" s="1359"/>
      <c r="BU654" s="1366"/>
      <c r="CI654" s="1383"/>
    </row>
    <row r="655" spans="2:87" s="1381" customFormat="1" x14ac:dyDescent="0.25">
      <c r="B655" s="1384"/>
      <c r="C655" s="1384"/>
      <c r="D655" s="1387"/>
      <c r="E655" s="1384"/>
      <c r="F655" s="1384"/>
      <c r="G655" s="1384"/>
      <c r="H655" s="1365"/>
      <c r="I655" s="1365"/>
      <c r="J655" s="1365"/>
      <c r="S655" s="1359"/>
      <c r="BU655" s="1366"/>
      <c r="CI655" s="1383"/>
    </row>
    <row r="656" spans="2:87" s="1381" customFormat="1" x14ac:dyDescent="0.25">
      <c r="B656" s="1384"/>
      <c r="C656" s="1384"/>
      <c r="D656" s="1387"/>
      <c r="E656" s="1384"/>
      <c r="F656" s="1384"/>
      <c r="G656" s="1384"/>
      <c r="H656" s="1365"/>
      <c r="I656" s="1365"/>
      <c r="J656" s="1365"/>
      <c r="S656" s="1359"/>
      <c r="BU656" s="1366"/>
      <c r="CI656" s="1383"/>
    </row>
    <row r="657" spans="2:87" s="1381" customFormat="1" x14ac:dyDescent="0.25">
      <c r="B657" s="1384"/>
      <c r="C657" s="1384"/>
      <c r="D657" s="1387"/>
      <c r="E657" s="1384"/>
      <c r="F657" s="1384"/>
      <c r="G657" s="1384"/>
      <c r="H657" s="1365"/>
      <c r="I657" s="1365"/>
      <c r="J657" s="1365"/>
      <c r="S657" s="1359"/>
      <c r="BU657" s="1366"/>
      <c r="CI657" s="1383"/>
    </row>
    <row r="658" spans="2:87" s="1381" customFormat="1" x14ac:dyDescent="0.25">
      <c r="B658" s="1384"/>
      <c r="C658" s="1384"/>
      <c r="D658" s="1387"/>
      <c r="E658" s="1384"/>
      <c r="F658" s="1384"/>
      <c r="G658" s="1384"/>
      <c r="H658" s="1365"/>
      <c r="I658" s="1365"/>
      <c r="J658" s="1365"/>
      <c r="S658" s="1359"/>
      <c r="BU658" s="1366"/>
      <c r="CI658" s="1383"/>
    </row>
    <row r="659" spans="2:87" s="1381" customFormat="1" x14ac:dyDescent="0.25">
      <c r="B659" s="1384"/>
      <c r="C659" s="1384"/>
      <c r="D659" s="1387"/>
      <c r="E659" s="1384"/>
      <c r="F659" s="1384"/>
      <c r="G659" s="1384"/>
      <c r="H659" s="1365"/>
      <c r="I659" s="1365"/>
      <c r="J659" s="1365"/>
      <c r="S659" s="1359"/>
      <c r="BU659" s="1366"/>
      <c r="CI659" s="1383"/>
    </row>
    <row r="660" spans="2:87" s="1381" customFormat="1" x14ac:dyDescent="0.25">
      <c r="B660" s="1384"/>
      <c r="C660" s="1384"/>
      <c r="D660" s="1387"/>
      <c r="E660" s="1384"/>
      <c r="F660" s="1384"/>
      <c r="G660" s="1384"/>
      <c r="H660" s="1365"/>
      <c r="I660" s="1365"/>
      <c r="J660" s="1365"/>
      <c r="S660" s="1359"/>
      <c r="BU660" s="1366"/>
      <c r="CI660" s="1383"/>
    </row>
    <row r="661" spans="2:87" s="1381" customFormat="1" x14ac:dyDescent="0.25">
      <c r="B661" s="1384"/>
      <c r="C661" s="1384"/>
      <c r="D661" s="1387"/>
      <c r="E661" s="1384"/>
      <c r="F661" s="1384"/>
      <c r="G661" s="1384"/>
      <c r="H661" s="1365"/>
      <c r="I661" s="1365"/>
      <c r="J661" s="1365"/>
      <c r="S661" s="1359"/>
      <c r="BU661" s="1366"/>
      <c r="CI661" s="1383"/>
    </row>
    <row r="662" spans="2:87" s="1381" customFormat="1" x14ac:dyDescent="0.25">
      <c r="B662" s="1384"/>
      <c r="C662" s="1384"/>
      <c r="D662" s="1387"/>
      <c r="E662" s="1384"/>
      <c r="F662" s="1384"/>
      <c r="G662" s="1384"/>
      <c r="H662" s="1365"/>
      <c r="I662" s="1365"/>
      <c r="J662" s="1365"/>
      <c r="S662" s="1359"/>
      <c r="BU662" s="1366"/>
      <c r="CI662" s="1383"/>
    </row>
    <row r="663" spans="2:87" s="1381" customFormat="1" x14ac:dyDescent="0.25">
      <c r="B663" s="1384"/>
      <c r="C663" s="1384"/>
      <c r="D663" s="1387"/>
      <c r="E663" s="1384"/>
      <c r="F663" s="1384"/>
      <c r="G663" s="1384"/>
      <c r="H663" s="1365"/>
      <c r="I663" s="1365"/>
      <c r="J663" s="1365"/>
      <c r="S663" s="1359"/>
      <c r="BU663" s="1366"/>
      <c r="CI663" s="1383"/>
    </row>
    <row r="664" spans="2:87" s="1381" customFormat="1" x14ac:dyDescent="0.25">
      <c r="B664" s="1384"/>
      <c r="C664" s="1384"/>
      <c r="D664" s="1387"/>
      <c r="E664" s="1384"/>
      <c r="F664" s="1384"/>
      <c r="G664" s="1384"/>
      <c r="H664" s="1365"/>
      <c r="I664" s="1365"/>
      <c r="J664" s="1365"/>
      <c r="S664" s="1359"/>
      <c r="BU664" s="1366"/>
      <c r="CI664" s="1383"/>
    </row>
    <row r="665" spans="2:87" s="1381" customFormat="1" x14ac:dyDescent="0.25">
      <c r="B665" s="1384"/>
      <c r="C665" s="1384"/>
      <c r="D665" s="1387"/>
      <c r="E665" s="1384"/>
      <c r="F665" s="1384"/>
      <c r="G665" s="1384"/>
      <c r="H665" s="1365"/>
      <c r="I665" s="1365"/>
      <c r="J665" s="1365"/>
      <c r="S665" s="1359"/>
      <c r="BU665" s="1366"/>
      <c r="CI665" s="1383"/>
    </row>
    <row r="666" spans="2:87" s="1381" customFormat="1" x14ac:dyDescent="0.25">
      <c r="B666" s="1384"/>
      <c r="C666" s="1384"/>
      <c r="D666" s="1387"/>
      <c r="E666" s="1384"/>
      <c r="F666" s="1384"/>
      <c r="G666" s="1384"/>
      <c r="H666" s="1365"/>
      <c r="I666" s="1365"/>
      <c r="J666" s="1365"/>
      <c r="S666" s="1359"/>
      <c r="BU666" s="1366"/>
      <c r="CI666" s="1383"/>
    </row>
    <row r="667" spans="2:87" s="1381" customFormat="1" x14ac:dyDescent="0.25">
      <c r="B667" s="1384"/>
      <c r="C667" s="1384"/>
      <c r="D667" s="1387"/>
      <c r="E667" s="1384"/>
      <c r="F667" s="1384"/>
      <c r="G667" s="1384"/>
      <c r="H667" s="1365"/>
      <c r="I667" s="1365"/>
      <c r="J667" s="1365"/>
      <c r="S667" s="1359"/>
      <c r="BU667" s="1366"/>
      <c r="CI667" s="1383"/>
    </row>
    <row r="668" spans="2:87" s="1381" customFormat="1" x14ac:dyDescent="0.25">
      <c r="B668" s="1384"/>
      <c r="C668" s="1384"/>
      <c r="D668" s="1387"/>
      <c r="E668" s="1384"/>
      <c r="F668" s="1384"/>
      <c r="G668" s="1384"/>
      <c r="H668" s="1365"/>
      <c r="I668" s="1365"/>
      <c r="J668" s="1365"/>
      <c r="S668" s="1359"/>
      <c r="BU668" s="1366"/>
      <c r="CI668" s="1383"/>
    </row>
    <row r="669" spans="2:87" s="1381" customFormat="1" x14ac:dyDescent="0.25">
      <c r="B669" s="1384"/>
      <c r="C669" s="1384"/>
      <c r="D669" s="1387"/>
      <c r="E669" s="1384"/>
      <c r="F669" s="1384"/>
      <c r="G669" s="1384"/>
      <c r="H669" s="1365"/>
      <c r="I669" s="1365"/>
      <c r="J669" s="1365"/>
      <c r="S669" s="1359"/>
      <c r="BU669" s="1366"/>
      <c r="CI669" s="1383"/>
    </row>
    <row r="670" spans="2:87" s="1381" customFormat="1" x14ac:dyDescent="0.25">
      <c r="B670" s="1384"/>
      <c r="C670" s="1384"/>
      <c r="D670" s="1387"/>
      <c r="E670" s="1384"/>
      <c r="F670" s="1384"/>
      <c r="G670" s="1384"/>
      <c r="H670" s="1365"/>
      <c r="I670" s="1365"/>
      <c r="J670" s="1365"/>
      <c r="S670" s="1359"/>
      <c r="BU670" s="1366"/>
      <c r="CI670" s="1383"/>
    </row>
    <row r="671" spans="2:87" s="1381" customFormat="1" x14ac:dyDescent="0.25">
      <c r="B671" s="1384"/>
      <c r="C671" s="1384"/>
      <c r="D671" s="1387"/>
      <c r="E671" s="1384"/>
      <c r="F671" s="1384"/>
      <c r="G671" s="1384"/>
      <c r="H671" s="1365"/>
      <c r="I671" s="1365"/>
      <c r="J671" s="1365"/>
      <c r="S671" s="1359"/>
      <c r="BU671" s="1366"/>
      <c r="CI671" s="1383"/>
    </row>
    <row r="672" spans="2:87" s="1381" customFormat="1" x14ac:dyDescent="0.25">
      <c r="B672" s="1384"/>
      <c r="C672" s="1384"/>
      <c r="D672" s="1387"/>
      <c r="E672" s="1384"/>
      <c r="F672" s="1384"/>
      <c r="G672" s="1384"/>
      <c r="H672" s="1365"/>
      <c r="I672" s="1365"/>
      <c r="J672" s="1365"/>
      <c r="S672" s="1359"/>
      <c r="BU672" s="1366"/>
      <c r="CI672" s="1383"/>
    </row>
    <row r="673" spans="2:87" s="1381" customFormat="1" x14ac:dyDescent="0.25">
      <c r="B673" s="1384"/>
      <c r="C673" s="1384"/>
      <c r="D673" s="1387"/>
      <c r="E673" s="1384"/>
      <c r="F673" s="1384"/>
      <c r="G673" s="1384"/>
      <c r="H673" s="1365"/>
      <c r="I673" s="1365"/>
      <c r="J673" s="1365"/>
      <c r="S673" s="1359"/>
      <c r="BU673" s="1366"/>
      <c r="CI673" s="1383"/>
    </row>
    <row r="674" spans="2:87" s="1381" customFormat="1" x14ac:dyDescent="0.25">
      <c r="B674" s="1384"/>
      <c r="C674" s="1384"/>
      <c r="D674" s="1387"/>
      <c r="E674" s="1384"/>
      <c r="F674" s="1384"/>
      <c r="G674" s="1384"/>
      <c r="H674" s="1365"/>
      <c r="I674" s="1365"/>
      <c r="J674" s="1365"/>
      <c r="S674" s="1359"/>
      <c r="BU674" s="1366"/>
      <c r="CI674" s="1383"/>
    </row>
    <row r="675" spans="2:87" s="1381" customFormat="1" x14ac:dyDescent="0.25">
      <c r="B675" s="1384"/>
      <c r="C675" s="1384"/>
      <c r="D675" s="1387"/>
      <c r="E675" s="1384"/>
      <c r="F675" s="1384"/>
      <c r="G675" s="1384"/>
      <c r="H675" s="1365"/>
      <c r="I675" s="1365"/>
      <c r="J675" s="1365"/>
      <c r="S675" s="1359"/>
      <c r="BU675" s="1366"/>
      <c r="CI675" s="1383"/>
    </row>
    <row r="676" spans="2:87" s="1381" customFormat="1" x14ac:dyDescent="0.25">
      <c r="B676" s="1384"/>
      <c r="C676" s="1384"/>
      <c r="D676" s="1387"/>
      <c r="E676" s="1384"/>
      <c r="F676" s="1384"/>
      <c r="G676" s="1384"/>
      <c r="H676" s="1365"/>
      <c r="I676" s="1365"/>
      <c r="J676" s="1365"/>
      <c r="S676" s="1359"/>
      <c r="BU676" s="1366"/>
      <c r="CI676" s="1383"/>
    </row>
    <row r="677" spans="2:87" s="1381" customFormat="1" x14ac:dyDescent="0.25">
      <c r="B677" s="1384"/>
      <c r="C677" s="1384"/>
      <c r="D677" s="1387"/>
      <c r="E677" s="1384"/>
      <c r="F677" s="1384"/>
      <c r="G677" s="1384"/>
      <c r="H677" s="1365"/>
      <c r="I677" s="1365"/>
      <c r="J677" s="1365"/>
      <c r="S677" s="1359"/>
      <c r="BU677" s="1366"/>
      <c r="CI677" s="1383"/>
    </row>
    <row r="678" spans="2:87" s="1381" customFormat="1" x14ac:dyDescent="0.25">
      <c r="B678" s="1384"/>
      <c r="C678" s="1384"/>
      <c r="D678" s="1387"/>
      <c r="E678" s="1384"/>
      <c r="F678" s="1384"/>
      <c r="G678" s="1384"/>
      <c r="H678" s="1365"/>
      <c r="I678" s="1365"/>
      <c r="J678" s="1365"/>
      <c r="S678" s="1359"/>
      <c r="BU678" s="1366"/>
      <c r="CI678" s="1383"/>
    </row>
    <row r="679" spans="2:87" s="1381" customFormat="1" x14ac:dyDescent="0.25">
      <c r="B679" s="1384"/>
      <c r="C679" s="1384"/>
      <c r="D679" s="1387"/>
      <c r="E679" s="1384"/>
      <c r="F679" s="1384"/>
      <c r="G679" s="1384"/>
      <c r="H679" s="1365"/>
      <c r="I679" s="1365"/>
      <c r="J679" s="1365"/>
      <c r="S679" s="1359"/>
      <c r="BU679" s="1366"/>
      <c r="CI679" s="1383"/>
    </row>
    <row r="680" spans="2:87" s="1381" customFormat="1" x14ac:dyDescent="0.25">
      <c r="B680" s="1384"/>
      <c r="C680" s="1384"/>
      <c r="D680" s="1387"/>
      <c r="E680" s="1384"/>
      <c r="F680" s="1384"/>
      <c r="G680" s="1384"/>
      <c r="H680" s="1365"/>
      <c r="I680" s="1365"/>
      <c r="J680" s="1365"/>
      <c r="S680" s="1359"/>
      <c r="BU680" s="1366"/>
      <c r="CI680" s="1383"/>
    </row>
    <row r="681" spans="2:87" s="1381" customFormat="1" x14ac:dyDescent="0.25">
      <c r="B681" s="1384"/>
      <c r="C681" s="1384"/>
      <c r="D681" s="1387"/>
      <c r="E681" s="1384"/>
      <c r="F681" s="1384"/>
      <c r="G681" s="1384"/>
      <c r="H681" s="1365"/>
      <c r="I681" s="1365"/>
      <c r="J681" s="1365"/>
      <c r="S681" s="1359"/>
      <c r="BU681" s="1366"/>
      <c r="CI681" s="1383"/>
    </row>
    <row r="682" spans="2:87" s="1381" customFormat="1" x14ac:dyDescent="0.25">
      <c r="B682" s="1384"/>
      <c r="C682" s="1384"/>
      <c r="D682" s="1387"/>
      <c r="E682" s="1384"/>
      <c r="F682" s="1384"/>
      <c r="G682" s="1384"/>
      <c r="H682" s="1365"/>
      <c r="I682" s="1365"/>
      <c r="J682" s="1365"/>
      <c r="S682" s="1359"/>
      <c r="BU682" s="1366"/>
      <c r="CI682" s="1383"/>
    </row>
    <row r="683" spans="2:87" s="1381" customFormat="1" x14ac:dyDescent="0.25">
      <c r="B683" s="1384"/>
      <c r="C683" s="1384"/>
      <c r="D683" s="1387"/>
      <c r="E683" s="1384"/>
      <c r="F683" s="1384"/>
      <c r="G683" s="1384"/>
      <c r="H683" s="1365"/>
      <c r="I683" s="1365"/>
      <c r="J683" s="1365"/>
      <c r="S683" s="1359"/>
      <c r="BU683" s="1366"/>
      <c r="CI683" s="1383"/>
    </row>
    <row r="684" spans="2:87" s="1381" customFormat="1" x14ac:dyDescent="0.25">
      <c r="B684" s="1384"/>
      <c r="C684" s="1384"/>
      <c r="D684" s="1387"/>
      <c r="E684" s="1384"/>
      <c r="F684" s="1384"/>
      <c r="G684" s="1384"/>
      <c r="H684" s="1365"/>
      <c r="I684" s="1365"/>
      <c r="J684" s="1365"/>
      <c r="S684" s="1359"/>
      <c r="BU684" s="1366"/>
      <c r="CI684" s="1383"/>
    </row>
    <row r="685" spans="2:87" s="1381" customFormat="1" x14ac:dyDescent="0.25">
      <c r="B685" s="1384"/>
      <c r="C685" s="1384"/>
      <c r="D685" s="1387"/>
      <c r="E685" s="1384"/>
      <c r="F685" s="1384"/>
      <c r="G685" s="1384"/>
      <c r="H685" s="1365"/>
      <c r="I685" s="1365"/>
      <c r="J685" s="1365"/>
      <c r="S685" s="1359"/>
      <c r="BU685" s="1366"/>
      <c r="CI685" s="1383"/>
    </row>
    <row r="686" spans="2:87" s="1381" customFormat="1" x14ac:dyDescent="0.25">
      <c r="B686" s="1384"/>
      <c r="C686" s="1384"/>
      <c r="D686" s="1387"/>
      <c r="E686" s="1384"/>
      <c r="F686" s="1384"/>
      <c r="G686" s="1384"/>
      <c r="H686" s="1365"/>
      <c r="I686" s="1365"/>
      <c r="J686" s="1365"/>
      <c r="S686" s="1359"/>
      <c r="BU686" s="1366"/>
      <c r="CI686" s="1383"/>
    </row>
    <row r="687" spans="2:87" s="1381" customFormat="1" x14ac:dyDescent="0.25">
      <c r="B687" s="1384"/>
      <c r="C687" s="1384"/>
      <c r="D687" s="1387"/>
      <c r="E687" s="1384"/>
      <c r="F687" s="1384"/>
      <c r="G687" s="1384"/>
      <c r="H687" s="1365"/>
      <c r="I687" s="1365"/>
      <c r="J687" s="1365"/>
      <c r="S687" s="1359"/>
      <c r="BU687" s="1366"/>
      <c r="CI687" s="1383"/>
    </row>
    <row r="688" spans="2:87" s="1381" customFormat="1" x14ac:dyDescent="0.25">
      <c r="B688" s="1384"/>
      <c r="C688" s="1384"/>
      <c r="D688" s="1387"/>
      <c r="E688" s="1384"/>
      <c r="F688" s="1384"/>
      <c r="G688" s="1384"/>
      <c r="H688" s="1365"/>
      <c r="I688" s="1365"/>
      <c r="J688" s="1365"/>
      <c r="S688" s="1359"/>
      <c r="BU688" s="1366"/>
      <c r="CI688" s="1383"/>
    </row>
    <row r="689" spans="2:87" s="1381" customFormat="1" x14ac:dyDescent="0.25">
      <c r="B689" s="1384"/>
      <c r="C689" s="1384"/>
      <c r="D689" s="1387"/>
      <c r="E689" s="1384"/>
      <c r="F689" s="1384"/>
      <c r="G689" s="1384"/>
      <c r="H689" s="1365"/>
      <c r="I689" s="1365"/>
      <c r="J689" s="1365"/>
      <c r="S689" s="1359"/>
      <c r="BU689" s="1366"/>
      <c r="CI689" s="1383"/>
    </row>
    <row r="690" spans="2:87" s="1381" customFormat="1" x14ac:dyDescent="0.25">
      <c r="B690" s="1384"/>
      <c r="C690" s="1384"/>
      <c r="D690" s="1387"/>
      <c r="E690" s="1384"/>
      <c r="F690" s="1384"/>
      <c r="G690" s="1384"/>
      <c r="H690" s="1365"/>
      <c r="I690" s="1365"/>
      <c r="J690" s="1365"/>
      <c r="S690" s="1359"/>
      <c r="BU690" s="1366"/>
      <c r="CI690" s="1383"/>
    </row>
    <row r="691" spans="2:87" s="1381" customFormat="1" x14ac:dyDescent="0.25">
      <c r="B691" s="1384"/>
      <c r="C691" s="1384"/>
      <c r="D691" s="1387"/>
      <c r="E691" s="1384"/>
      <c r="F691" s="1384"/>
      <c r="G691" s="1384"/>
      <c r="H691" s="1365"/>
      <c r="I691" s="1365"/>
      <c r="J691" s="1365"/>
      <c r="S691" s="1359"/>
      <c r="BU691" s="1366"/>
      <c r="CI691" s="1383"/>
    </row>
    <row r="692" spans="2:87" s="1381" customFormat="1" x14ac:dyDescent="0.25">
      <c r="B692" s="1384"/>
      <c r="C692" s="1384"/>
      <c r="D692" s="1387"/>
      <c r="E692" s="1384"/>
      <c r="F692" s="1384"/>
      <c r="G692" s="1384"/>
      <c r="H692" s="1365"/>
      <c r="I692" s="1365"/>
      <c r="J692" s="1365"/>
      <c r="S692" s="1359"/>
      <c r="BU692" s="1366"/>
      <c r="CI692" s="1383"/>
    </row>
    <row r="693" spans="2:87" s="1381" customFormat="1" x14ac:dyDescent="0.25">
      <c r="B693" s="1384"/>
      <c r="C693" s="1384"/>
      <c r="D693" s="1387"/>
      <c r="E693" s="1384"/>
      <c r="F693" s="1384"/>
      <c r="G693" s="1384"/>
      <c r="H693" s="1365"/>
      <c r="I693" s="1365"/>
      <c r="J693" s="1365"/>
      <c r="S693" s="1359"/>
      <c r="BU693" s="1366"/>
      <c r="CI693" s="1383"/>
    </row>
    <row r="694" spans="2:87" s="1381" customFormat="1" x14ac:dyDescent="0.25">
      <c r="B694" s="1384"/>
      <c r="C694" s="1384"/>
      <c r="D694" s="1387"/>
      <c r="E694" s="1384"/>
      <c r="F694" s="1384"/>
      <c r="G694" s="1384"/>
      <c r="H694" s="1365"/>
      <c r="I694" s="1365"/>
      <c r="J694" s="1365"/>
      <c r="S694" s="1359"/>
      <c r="BU694" s="1366"/>
      <c r="CI694" s="1383"/>
    </row>
    <row r="695" spans="2:87" s="1381" customFormat="1" x14ac:dyDescent="0.25">
      <c r="B695" s="1384"/>
      <c r="C695" s="1384"/>
      <c r="D695" s="1387"/>
      <c r="E695" s="1384"/>
      <c r="F695" s="1384"/>
      <c r="G695" s="1384"/>
      <c r="H695" s="1365"/>
      <c r="I695" s="1365"/>
      <c r="J695" s="1365"/>
      <c r="S695" s="1359"/>
      <c r="BU695" s="1366"/>
      <c r="CI695" s="1383"/>
    </row>
    <row r="696" spans="2:87" s="1381" customFormat="1" x14ac:dyDescent="0.25">
      <c r="B696" s="1384"/>
      <c r="C696" s="1384"/>
      <c r="D696" s="1387"/>
      <c r="E696" s="1384"/>
      <c r="F696" s="1384"/>
      <c r="G696" s="1384"/>
      <c r="H696" s="1365"/>
      <c r="I696" s="1365"/>
      <c r="J696" s="1365"/>
      <c r="S696" s="1359"/>
      <c r="BU696" s="1366"/>
      <c r="CI696" s="1383"/>
    </row>
    <row r="697" spans="2:87" s="1381" customFormat="1" x14ac:dyDescent="0.25">
      <c r="B697" s="1384"/>
      <c r="C697" s="1384"/>
      <c r="D697" s="1387"/>
      <c r="E697" s="1384"/>
      <c r="F697" s="1384"/>
      <c r="G697" s="1384"/>
      <c r="H697" s="1365"/>
      <c r="I697" s="1365"/>
      <c r="J697" s="1365"/>
      <c r="S697" s="1359"/>
      <c r="BU697" s="1366"/>
      <c r="CI697" s="1383"/>
    </row>
    <row r="698" spans="2:87" s="1381" customFormat="1" x14ac:dyDescent="0.25">
      <c r="B698" s="1384"/>
      <c r="C698" s="1384"/>
      <c r="D698" s="1387"/>
      <c r="E698" s="1384"/>
      <c r="F698" s="1384"/>
      <c r="G698" s="1384"/>
      <c r="H698" s="1365"/>
      <c r="I698" s="1365"/>
      <c r="J698" s="1365"/>
      <c r="S698" s="1359"/>
      <c r="BU698" s="1366"/>
      <c r="CI698" s="1383"/>
    </row>
    <row r="699" spans="2:87" s="1381" customFormat="1" x14ac:dyDescent="0.25">
      <c r="B699" s="1384"/>
      <c r="C699" s="1384"/>
      <c r="D699" s="1387"/>
      <c r="E699" s="1384"/>
      <c r="F699" s="1384"/>
      <c r="G699" s="1384"/>
      <c r="H699" s="1365"/>
      <c r="I699" s="1365"/>
      <c r="J699" s="1365"/>
      <c r="S699" s="1359"/>
      <c r="BU699" s="1366"/>
      <c r="CI699" s="1383"/>
    </row>
    <row r="700" spans="2:87" s="1381" customFormat="1" x14ac:dyDescent="0.25">
      <c r="B700" s="1384"/>
      <c r="C700" s="1384"/>
      <c r="D700" s="1387"/>
      <c r="E700" s="1384"/>
      <c r="F700" s="1384"/>
      <c r="G700" s="1384"/>
      <c r="H700" s="1365"/>
      <c r="I700" s="1365"/>
      <c r="J700" s="1365"/>
      <c r="S700" s="1359"/>
      <c r="BU700" s="1366"/>
      <c r="CI700" s="1383"/>
    </row>
    <row r="701" spans="2:87" s="1381" customFormat="1" x14ac:dyDescent="0.25">
      <c r="B701" s="1384"/>
      <c r="C701" s="1384"/>
      <c r="D701" s="1387"/>
      <c r="E701" s="1384"/>
      <c r="F701" s="1384"/>
      <c r="G701" s="1384"/>
      <c r="H701" s="1365"/>
      <c r="I701" s="1365"/>
      <c r="J701" s="1365"/>
      <c r="S701" s="1359"/>
      <c r="BU701" s="1366"/>
      <c r="CI701" s="1383"/>
    </row>
    <row r="702" spans="2:87" s="1381" customFormat="1" x14ac:dyDescent="0.25">
      <c r="B702" s="1384"/>
      <c r="C702" s="1384"/>
      <c r="D702" s="1387"/>
      <c r="E702" s="1384"/>
      <c r="F702" s="1384"/>
      <c r="G702" s="1384"/>
      <c r="H702" s="1365"/>
      <c r="I702" s="1365"/>
      <c r="J702" s="1365"/>
      <c r="S702" s="1359"/>
      <c r="BU702" s="1366"/>
      <c r="CI702" s="1383"/>
    </row>
    <row r="703" spans="2:87" s="1381" customFormat="1" x14ac:dyDescent="0.25">
      <c r="B703" s="1384"/>
      <c r="C703" s="1384"/>
      <c r="D703" s="1387"/>
      <c r="E703" s="1384"/>
      <c r="F703" s="1384"/>
      <c r="G703" s="1384"/>
      <c r="H703" s="1365"/>
      <c r="I703" s="1365"/>
      <c r="J703" s="1365"/>
      <c r="S703" s="1359"/>
      <c r="BU703" s="1366"/>
      <c r="CI703" s="1383"/>
    </row>
    <row r="704" spans="2:87" s="1381" customFormat="1" x14ac:dyDescent="0.25">
      <c r="B704" s="1384"/>
      <c r="C704" s="1384"/>
      <c r="D704" s="1387"/>
      <c r="E704" s="1384"/>
      <c r="F704" s="1384"/>
      <c r="G704" s="1384"/>
      <c r="H704" s="1365"/>
      <c r="I704" s="1365"/>
      <c r="J704" s="1365"/>
      <c r="S704" s="1359"/>
      <c r="BU704" s="1366"/>
      <c r="CI704" s="1383"/>
    </row>
    <row r="705" spans="2:87" s="1381" customFormat="1" x14ac:dyDescent="0.25">
      <c r="B705" s="1384"/>
      <c r="C705" s="1384"/>
      <c r="D705" s="1387"/>
      <c r="E705" s="1384"/>
      <c r="F705" s="1384"/>
      <c r="G705" s="1384"/>
      <c r="H705" s="1365"/>
      <c r="I705" s="1365"/>
      <c r="J705" s="1365"/>
      <c r="S705" s="1359"/>
      <c r="BU705" s="1366"/>
      <c r="CI705" s="1383"/>
    </row>
    <row r="706" spans="2:87" s="1381" customFormat="1" x14ac:dyDescent="0.25">
      <c r="B706" s="1384"/>
      <c r="C706" s="1384"/>
      <c r="D706" s="1387"/>
      <c r="E706" s="1384"/>
      <c r="F706" s="1384"/>
      <c r="G706" s="1384"/>
      <c r="H706" s="1365"/>
      <c r="I706" s="1365"/>
      <c r="J706" s="1365"/>
      <c r="S706" s="1359"/>
      <c r="BU706" s="1366"/>
      <c r="CI706" s="1383"/>
    </row>
    <row r="707" spans="2:87" s="1381" customFormat="1" x14ac:dyDescent="0.25">
      <c r="B707" s="1384"/>
      <c r="C707" s="1384"/>
      <c r="D707" s="1387"/>
      <c r="E707" s="1384"/>
      <c r="F707" s="1384"/>
      <c r="G707" s="1384"/>
      <c r="H707" s="1365"/>
      <c r="I707" s="1365"/>
      <c r="J707" s="1365"/>
      <c r="S707" s="1359"/>
      <c r="BU707" s="1366"/>
      <c r="CI707" s="1383"/>
    </row>
    <row r="708" spans="2:87" s="1381" customFormat="1" x14ac:dyDescent="0.25">
      <c r="B708" s="1384"/>
      <c r="C708" s="1384"/>
      <c r="D708" s="1387"/>
      <c r="E708" s="1384"/>
      <c r="F708" s="1384"/>
      <c r="G708" s="1384"/>
      <c r="H708" s="1365"/>
      <c r="I708" s="1365"/>
      <c r="J708" s="1365"/>
      <c r="S708" s="1359"/>
      <c r="BU708" s="1366"/>
      <c r="CI708" s="1383"/>
    </row>
    <row r="709" spans="2:87" s="1381" customFormat="1" x14ac:dyDescent="0.25">
      <c r="B709" s="1384"/>
      <c r="C709" s="1384"/>
      <c r="D709" s="1387"/>
      <c r="E709" s="1384"/>
      <c r="F709" s="1384"/>
      <c r="G709" s="1384"/>
      <c r="H709" s="1365"/>
      <c r="I709" s="1365"/>
      <c r="J709" s="1365"/>
      <c r="S709" s="1359"/>
      <c r="BU709" s="1366"/>
      <c r="CI709" s="1383"/>
    </row>
    <row r="710" spans="2:87" s="1381" customFormat="1" x14ac:dyDescent="0.25">
      <c r="B710" s="1384"/>
      <c r="C710" s="1384"/>
      <c r="D710" s="1387"/>
      <c r="E710" s="1384"/>
      <c r="F710" s="1384"/>
      <c r="G710" s="1384"/>
      <c r="H710" s="1365"/>
      <c r="I710" s="1365"/>
      <c r="J710" s="1365"/>
      <c r="S710" s="1359"/>
      <c r="BU710" s="1366"/>
      <c r="CI710" s="1383"/>
    </row>
    <row r="711" spans="2:87" s="1381" customFormat="1" x14ac:dyDescent="0.25">
      <c r="B711" s="1384"/>
      <c r="C711" s="1384"/>
      <c r="D711" s="1387"/>
      <c r="E711" s="1384"/>
      <c r="F711" s="1384"/>
      <c r="G711" s="1384"/>
      <c r="H711" s="1365"/>
      <c r="I711" s="1365"/>
      <c r="J711" s="1365"/>
      <c r="S711" s="1359"/>
      <c r="BU711" s="1366"/>
      <c r="CI711" s="1383"/>
    </row>
    <row r="712" spans="2:87" s="1381" customFormat="1" x14ac:dyDescent="0.25">
      <c r="B712" s="1384"/>
      <c r="C712" s="1384"/>
      <c r="D712" s="1387"/>
      <c r="E712" s="1384"/>
      <c r="F712" s="1384"/>
      <c r="G712" s="1384"/>
      <c r="H712" s="1365"/>
      <c r="I712" s="1365"/>
      <c r="J712" s="1365"/>
      <c r="S712" s="1359"/>
      <c r="BU712" s="1366"/>
      <c r="CI712" s="1383"/>
    </row>
    <row r="713" spans="2:87" s="1381" customFormat="1" x14ac:dyDescent="0.25">
      <c r="B713" s="1384"/>
      <c r="C713" s="1384"/>
      <c r="D713" s="1387"/>
      <c r="E713" s="1384"/>
      <c r="F713" s="1384"/>
      <c r="G713" s="1384"/>
      <c r="H713" s="1365"/>
      <c r="I713" s="1365"/>
      <c r="J713" s="1365"/>
      <c r="S713" s="1359"/>
      <c r="BU713" s="1366"/>
      <c r="CI713" s="1383"/>
    </row>
    <row r="714" spans="2:87" s="1381" customFormat="1" x14ac:dyDescent="0.25">
      <c r="B714" s="1384"/>
      <c r="C714" s="1384"/>
      <c r="D714" s="1387"/>
      <c r="E714" s="1384"/>
      <c r="F714" s="1384"/>
      <c r="G714" s="1384"/>
      <c r="H714" s="1365"/>
      <c r="I714" s="1365"/>
      <c r="J714" s="1365"/>
      <c r="S714" s="1359"/>
      <c r="BU714" s="1366"/>
      <c r="CI714" s="1383"/>
    </row>
    <row r="715" spans="2:87" s="1381" customFormat="1" x14ac:dyDescent="0.25">
      <c r="B715" s="1384"/>
      <c r="C715" s="1384"/>
      <c r="D715" s="1387"/>
      <c r="E715" s="1384"/>
      <c r="F715" s="1384"/>
      <c r="G715" s="1384"/>
      <c r="H715" s="1365"/>
      <c r="I715" s="1365"/>
      <c r="J715" s="1365"/>
      <c r="S715" s="1359"/>
      <c r="BU715" s="1366"/>
      <c r="CI715" s="1383"/>
    </row>
    <row r="716" spans="2:87" s="1381" customFormat="1" x14ac:dyDescent="0.25">
      <c r="B716" s="1384"/>
      <c r="C716" s="1384"/>
      <c r="D716" s="1387"/>
      <c r="E716" s="1384"/>
      <c r="F716" s="1384"/>
      <c r="G716" s="1384"/>
      <c r="H716" s="1365"/>
      <c r="I716" s="1365"/>
      <c r="J716" s="1365"/>
      <c r="S716" s="1359"/>
      <c r="BU716" s="1366"/>
      <c r="CI716" s="1383"/>
    </row>
    <row r="717" spans="2:87" s="1381" customFormat="1" x14ac:dyDescent="0.25">
      <c r="B717" s="1384"/>
      <c r="C717" s="1384"/>
      <c r="D717" s="1387"/>
      <c r="E717" s="1384"/>
      <c r="F717" s="1384"/>
      <c r="G717" s="1384"/>
      <c r="H717" s="1365"/>
      <c r="I717" s="1365"/>
      <c r="J717" s="1365"/>
      <c r="S717" s="1359"/>
      <c r="BU717" s="1366"/>
      <c r="CI717" s="1383"/>
    </row>
    <row r="718" spans="2:87" s="1381" customFormat="1" x14ac:dyDescent="0.25">
      <c r="B718" s="1384"/>
      <c r="C718" s="1384"/>
      <c r="D718" s="1387"/>
      <c r="E718" s="1384"/>
      <c r="F718" s="1384"/>
      <c r="G718" s="1384"/>
      <c r="H718" s="1365"/>
      <c r="I718" s="1365"/>
      <c r="J718" s="1365"/>
      <c r="S718" s="1359"/>
      <c r="BU718" s="1366"/>
      <c r="CI718" s="1383"/>
    </row>
    <row r="719" spans="2:87" s="1381" customFormat="1" x14ac:dyDescent="0.25">
      <c r="B719" s="1384"/>
      <c r="C719" s="1384"/>
      <c r="D719" s="1387"/>
      <c r="E719" s="1384"/>
      <c r="F719" s="1384"/>
      <c r="G719" s="1384"/>
      <c r="H719" s="1365"/>
      <c r="I719" s="1365"/>
      <c r="J719" s="1365"/>
      <c r="S719" s="1359"/>
      <c r="BU719" s="1366"/>
      <c r="CI719" s="1383"/>
    </row>
    <row r="720" spans="2:87" s="1381" customFormat="1" x14ac:dyDescent="0.25">
      <c r="B720" s="1384"/>
      <c r="C720" s="1384"/>
      <c r="D720" s="1387"/>
      <c r="E720" s="1384"/>
      <c r="F720" s="1384"/>
      <c r="G720" s="1384"/>
      <c r="H720" s="1365"/>
      <c r="I720" s="1365"/>
      <c r="J720" s="1365"/>
      <c r="S720" s="1359"/>
      <c r="BU720" s="1366"/>
      <c r="CI720" s="1383"/>
    </row>
    <row r="721" spans="2:87" s="1381" customFormat="1" x14ac:dyDescent="0.25">
      <c r="B721" s="1384"/>
      <c r="C721" s="1384"/>
      <c r="D721" s="1387"/>
      <c r="E721" s="1384"/>
      <c r="F721" s="1384"/>
      <c r="G721" s="1384"/>
      <c r="H721" s="1365"/>
      <c r="I721" s="1365"/>
      <c r="J721" s="1365"/>
      <c r="S721" s="1359"/>
      <c r="BU721" s="1366"/>
      <c r="CI721" s="1383"/>
    </row>
    <row r="722" spans="2:87" s="1381" customFormat="1" x14ac:dyDescent="0.25">
      <c r="B722" s="1384"/>
      <c r="C722" s="1384"/>
      <c r="D722" s="1387"/>
      <c r="E722" s="1384"/>
      <c r="F722" s="1384"/>
      <c r="G722" s="1384"/>
      <c r="H722" s="1365"/>
      <c r="I722" s="1365"/>
      <c r="J722" s="1365"/>
      <c r="S722" s="1359"/>
      <c r="BU722" s="1366"/>
      <c r="CI722" s="1383"/>
    </row>
    <row r="723" spans="2:87" s="1381" customFormat="1" x14ac:dyDescent="0.25">
      <c r="B723" s="1384"/>
      <c r="C723" s="1384"/>
      <c r="D723" s="1387"/>
      <c r="E723" s="1384"/>
      <c r="F723" s="1384"/>
      <c r="G723" s="1384"/>
      <c r="H723" s="1365"/>
      <c r="I723" s="1365"/>
      <c r="J723" s="1365"/>
      <c r="S723" s="1359"/>
      <c r="BU723" s="1366"/>
      <c r="CI723" s="1383"/>
    </row>
    <row r="724" spans="2:87" s="1381" customFormat="1" x14ac:dyDescent="0.25">
      <c r="B724" s="1384"/>
      <c r="C724" s="1384"/>
      <c r="D724" s="1387"/>
      <c r="E724" s="1384"/>
      <c r="F724" s="1384"/>
      <c r="G724" s="1384"/>
      <c r="H724" s="1365"/>
      <c r="I724" s="1365"/>
      <c r="J724" s="1365"/>
      <c r="S724" s="1359"/>
      <c r="BU724" s="1366"/>
      <c r="CI724" s="1383"/>
    </row>
    <row r="725" spans="2:87" s="1381" customFormat="1" x14ac:dyDescent="0.25">
      <c r="B725" s="1384"/>
      <c r="C725" s="1384"/>
      <c r="D725" s="1387"/>
      <c r="E725" s="1384"/>
      <c r="F725" s="1384"/>
      <c r="G725" s="1384"/>
      <c r="H725" s="1365"/>
      <c r="I725" s="1365"/>
      <c r="J725" s="1365"/>
      <c r="S725" s="1359"/>
      <c r="BU725" s="1366"/>
      <c r="CI725" s="1383"/>
    </row>
    <row r="726" spans="2:87" s="1381" customFormat="1" x14ac:dyDescent="0.25">
      <c r="B726" s="1384"/>
      <c r="C726" s="1384"/>
      <c r="D726" s="1387"/>
      <c r="E726" s="1384"/>
      <c r="F726" s="1384"/>
      <c r="G726" s="1384"/>
      <c r="H726" s="1365"/>
      <c r="I726" s="1365"/>
      <c r="J726" s="1365"/>
      <c r="S726" s="1359"/>
      <c r="BU726" s="1366"/>
      <c r="CI726" s="1383"/>
    </row>
    <row r="727" spans="2:87" s="1381" customFormat="1" x14ac:dyDescent="0.25">
      <c r="B727" s="1384"/>
      <c r="C727" s="1384"/>
      <c r="D727" s="1387"/>
      <c r="E727" s="1384"/>
      <c r="F727" s="1384"/>
      <c r="G727" s="1384"/>
      <c r="H727" s="1365"/>
      <c r="I727" s="1365"/>
      <c r="J727" s="1365"/>
      <c r="S727" s="1359"/>
      <c r="BU727" s="1366"/>
      <c r="CI727" s="1383"/>
    </row>
    <row r="728" spans="2:87" s="1381" customFormat="1" x14ac:dyDescent="0.25">
      <c r="B728" s="1384"/>
      <c r="C728" s="1384"/>
      <c r="D728" s="1387"/>
      <c r="E728" s="1384"/>
      <c r="F728" s="1384"/>
      <c r="G728" s="1384"/>
      <c r="H728" s="1365"/>
      <c r="I728" s="1365"/>
      <c r="J728" s="1365"/>
      <c r="S728" s="1359"/>
      <c r="BU728" s="1366"/>
      <c r="CI728" s="1383"/>
    </row>
    <row r="729" spans="2:87" s="1381" customFormat="1" x14ac:dyDescent="0.25">
      <c r="B729" s="1384"/>
      <c r="C729" s="1384"/>
      <c r="D729" s="1387"/>
      <c r="E729" s="1384"/>
      <c r="F729" s="1384"/>
      <c r="G729" s="1384"/>
      <c r="H729" s="1365"/>
      <c r="I729" s="1365"/>
      <c r="J729" s="1365"/>
      <c r="S729" s="1359"/>
      <c r="BU729" s="1366"/>
      <c r="CI729" s="1383"/>
    </row>
    <row r="730" spans="2:87" s="1381" customFormat="1" x14ac:dyDescent="0.25">
      <c r="B730" s="1384"/>
      <c r="C730" s="1384"/>
      <c r="D730" s="1387"/>
      <c r="E730" s="1384"/>
      <c r="F730" s="1384"/>
      <c r="G730" s="1384"/>
      <c r="H730" s="1365"/>
      <c r="I730" s="1365"/>
      <c r="J730" s="1365"/>
      <c r="S730" s="1359"/>
      <c r="BU730" s="1366"/>
      <c r="CI730" s="1383"/>
    </row>
    <row r="731" spans="2:87" s="1381" customFormat="1" x14ac:dyDescent="0.25">
      <c r="B731" s="1384"/>
      <c r="C731" s="1384"/>
      <c r="D731" s="1387"/>
      <c r="E731" s="1384"/>
      <c r="F731" s="1384"/>
      <c r="G731" s="1384"/>
      <c r="H731" s="1365"/>
      <c r="I731" s="1365"/>
      <c r="J731" s="1365"/>
      <c r="S731" s="1359"/>
      <c r="BU731" s="1366"/>
      <c r="CI731" s="1383"/>
    </row>
    <row r="732" spans="2:87" s="1381" customFormat="1" x14ac:dyDescent="0.25">
      <c r="B732" s="1384"/>
      <c r="C732" s="1384"/>
      <c r="D732" s="1387"/>
      <c r="E732" s="1384"/>
      <c r="F732" s="1384"/>
      <c r="G732" s="1384"/>
      <c r="H732" s="1365"/>
      <c r="I732" s="1365"/>
      <c r="J732" s="1365"/>
      <c r="S732" s="1359"/>
      <c r="BU732" s="1366"/>
      <c r="CI732" s="1383"/>
    </row>
    <row r="733" spans="2:87" s="1381" customFormat="1" x14ac:dyDescent="0.25">
      <c r="B733" s="1384"/>
      <c r="C733" s="1384"/>
      <c r="D733" s="1387"/>
      <c r="E733" s="1384"/>
      <c r="F733" s="1384"/>
      <c r="G733" s="1384"/>
      <c r="H733" s="1365"/>
      <c r="I733" s="1365"/>
      <c r="J733" s="1365"/>
      <c r="S733" s="1359"/>
      <c r="BU733" s="1366"/>
      <c r="CI733" s="1383"/>
    </row>
    <row r="734" spans="2:87" s="1381" customFormat="1" x14ac:dyDescent="0.25">
      <c r="B734" s="1384"/>
      <c r="C734" s="1384"/>
      <c r="D734" s="1387"/>
      <c r="E734" s="1384"/>
      <c r="F734" s="1384"/>
      <c r="G734" s="1384"/>
      <c r="H734" s="1365"/>
      <c r="I734" s="1365"/>
      <c r="J734" s="1365"/>
      <c r="S734" s="1359"/>
      <c r="BU734" s="1366"/>
      <c r="CI734" s="1383"/>
    </row>
    <row r="735" spans="2:87" s="1381" customFormat="1" x14ac:dyDescent="0.25">
      <c r="B735" s="1384"/>
      <c r="C735" s="1384"/>
      <c r="D735" s="1387"/>
      <c r="E735" s="1384"/>
      <c r="F735" s="1384"/>
      <c r="G735" s="1384"/>
      <c r="H735" s="1365"/>
      <c r="I735" s="1365"/>
      <c r="J735" s="1365"/>
      <c r="S735" s="1359"/>
      <c r="BU735" s="1366"/>
      <c r="CI735" s="1383"/>
    </row>
    <row r="736" spans="2:87" s="1381" customFormat="1" x14ac:dyDescent="0.25">
      <c r="B736" s="1384"/>
      <c r="C736" s="1384"/>
      <c r="D736" s="1387"/>
      <c r="E736" s="1384"/>
      <c r="F736" s="1384"/>
      <c r="G736" s="1384"/>
      <c r="H736" s="1365"/>
      <c r="I736" s="1365"/>
      <c r="J736" s="1365"/>
      <c r="S736" s="1359"/>
      <c r="BU736" s="1366"/>
      <c r="CI736" s="1383"/>
    </row>
    <row r="737" spans="2:87" s="1381" customFormat="1" x14ac:dyDescent="0.25">
      <c r="B737" s="1384"/>
      <c r="C737" s="1384"/>
      <c r="D737" s="1387"/>
      <c r="E737" s="1384"/>
      <c r="F737" s="1384"/>
      <c r="G737" s="1384"/>
      <c r="H737" s="1365"/>
      <c r="I737" s="1365"/>
      <c r="J737" s="1365"/>
      <c r="S737" s="1359"/>
      <c r="BU737" s="1366"/>
      <c r="CI737" s="1383"/>
    </row>
    <row r="738" spans="2:87" s="1381" customFormat="1" x14ac:dyDescent="0.25">
      <c r="B738" s="1384"/>
      <c r="C738" s="1384"/>
      <c r="D738" s="1387"/>
      <c r="E738" s="1384"/>
      <c r="F738" s="1384"/>
      <c r="G738" s="1384"/>
      <c r="H738" s="1365"/>
      <c r="I738" s="1365"/>
      <c r="J738" s="1365"/>
      <c r="S738" s="1359"/>
      <c r="BU738" s="1366"/>
      <c r="CI738" s="1383"/>
    </row>
    <row r="739" spans="2:87" s="1381" customFormat="1" x14ac:dyDescent="0.25">
      <c r="B739" s="1384"/>
      <c r="C739" s="1384"/>
      <c r="D739" s="1387"/>
      <c r="E739" s="1384"/>
      <c r="F739" s="1384"/>
      <c r="G739" s="1384"/>
      <c r="H739" s="1365"/>
      <c r="I739" s="1365"/>
      <c r="J739" s="1365"/>
      <c r="S739" s="1359"/>
      <c r="BU739" s="1366"/>
      <c r="CI739" s="1383"/>
    </row>
    <row r="740" spans="2:87" s="1381" customFormat="1" x14ac:dyDescent="0.25">
      <c r="B740" s="1384"/>
      <c r="C740" s="1384"/>
      <c r="D740" s="1387"/>
      <c r="E740" s="1384"/>
      <c r="F740" s="1384"/>
      <c r="G740" s="1384"/>
      <c r="H740" s="1365"/>
      <c r="I740" s="1365"/>
      <c r="J740" s="1365"/>
      <c r="S740" s="1359"/>
      <c r="BU740" s="1366"/>
      <c r="CI740" s="1383"/>
    </row>
    <row r="741" spans="2:87" s="1381" customFormat="1" x14ac:dyDescent="0.25">
      <c r="B741" s="1384"/>
      <c r="C741" s="1384"/>
      <c r="D741" s="1387"/>
      <c r="E741" s="1384"/>
      <c r="F741" s="1384"/>
      <c r="G741" s="1384"/>
      <c r="H741" s="1365"/>
      <c r="I741" s="1365"/>
      <c r="J741" s="1365"/>
      <c r="S741" s="1359"/>
      <c r="BU741" s="1366"/>
      <c r="CI741" s="1383"/>
    </row>
    <row r="742" spans="2:87" s="1381" customFormat="1" x14ac:dyDescent="0.25">
      <c r="B742" s="1384"/>
      <c r="C742" s="1384"/>
      <c r="D742" s="1387"/>
      <c r="E742" s="1384"/>
      <c r="F742" s="1384"/>
      <c r="G742" s="1384"/>
      <c r="H742" s="1365"/>
      <c r="I742" s="1365"/>
      <c r="J742" s="1365"/>
      <c r="S742" s="1359"/>
      <c r="BU742" s="1366"/>
      <c r="CI742" s="1383"/>
    </row>
    <row r="743" spans="2:87" s="1381" customFormat="1" x14ac:dyDescent="0.25">
      <c r="B743" s="1384"/>
      <c r="C743" s="1384"/>
      <c r="D743" s="1387"/>
      <c r="E743" s="1384"/>
      <c r="F743" s="1384"/>
      <c r="G743" s="1384"/>
      <c r="H743" s="1365"/>
      <c r="I743" s="1365"/>
      <c r="J743" s="1365"/>
      <c r="S743" s="1359"/>
      <c r="BU743" s="1366"/>
      <c r="CI743" s="1383"/>
    </row>
    <row r="744" spans="2:87" s="1381" customFormat="1" x14ac:dyDescent="0.25">
      <c r="B744" s="1384"/>
      <c r="C744" s="1384"/>
      <c r="D744" s="1387"/>
      <c r="E744" s="1384"/>
      <c r="F744" s="1384"/>
      <c r="G744" s="1384"/>
      <c r="H744" s="1365"/>
      <c r="I744" s="1365"/>
      <c r="J744" s="1365"/>
      <c r="S744" s="1359"/>
      <c r="BU744" s="1366"/>
      <c r="CI744" s="1383"/>
    </row>
    <row r="745" spans="2:87" s="1381" customFormat="1" x14ac:dyDescent="0.25">
      <c r="B745" s="1384"/>
      <c r="C745" s="1384"/>
      <c r="D745" s="1387"/>
      <c r="E745" s="1384"/>
      <c r="F745" s="1384"/>
      <c r="G745" s="1384"/>
      <c r="H745" s="1365"/>
      <c r="I745" s="1365"/>
      <c r="J745" s="1365"/>
      <c r="S745" s="1359"/>
      <c r="BU745" s="1366"/>
      <c r="CI745" s="1383"/>
    </row>
    <row r="746" spans="2:87" s="1381" customFormat="1" x14ac:dyDescent="0.25">
      <c r="B746" s="1384"/>
      <c r="C746" s="1384"/>
      <c r="D746" s="1387"/>
      <c r="E746" s="1384"/>
      <c r="F746" s="1384"/>
      <c r="G746" s="1384"/>
      <c r="H746" s="1365"/>
      <c r="I746" s="1365"/>
      <c r="J746" s="1365"/>
      <c r="S746" s="1359"/>
      <c r="BU746" s="1366"/>
      <c r="CI746" s="1383"/>
    </row>
    <row r="747" spans="2:87" s="1381" customFormat="1" x14ac:dyDescent="0.25">
      <c r="B747" s="1384"/>
      <c r="C747" s="1384"/>
      <c r="D747" s="1387"/>
      <c r="E747" s="1384"/>
      <c r="F747" s="1384"/>
      <c r="G747" s="1384"/>
      <c r="H747" s="1365"/>
      <c r="I747" s="1365"/>
      <c r="J747" s="1365"/>
      <c r="S747" s="1359"/>
      <c r="BU747" s="1366"/>
      <c r="CI747" s="1383"/>
    </row>
    <row r="748" spans="2:87" s="1381" customFormat="1" x14ac:dyDescent="0.25">
      <c r="B748" s="1384"/>
      <c r="C748" s="1384"/>
      <c r="D748" s="1387"/>
      <c r="E748" s="1384"/>
      <c r="F748" s="1384"/>
      <c r="G748" s="1384"/>
      <c r="H748" s="1365"/>
      <c r="I748" s="1365"/>
      <c r="J748" s="1365"/>
      <c r="S748" s="1359"/>
      <c r="BU748" s="1366"/>
      <c r="CI748" s="1383"/>
    </row>
    <row r="749" spans="2:87" s="1381" customFormat="1" x14ac:dyDescent="0.25">
      <c r="B749" s="1384"/>
      <c r="C749" s="1384"/>
      <c r="D749" s="1387"/>
      <c r="E749" s="1384"/>
      <c r="F749" s="1384"/>
      <c r="G749" s="1384"/>
      <c r="H749" s="1365"/>
      <c r="I749" s="1365"/>
      <c r="J749" s="1365"/>
      <c r="S749" s="1359"/>
      <c r="BU749" s="1366"/>
      <c r="CI749" s="1383"/>
    </row>
    <row r="750" spans="2:87" s="1381" customFormat="1" x14ac:dyDescent="0.25">
      <c r="B750" s="1384"/>
      <c r="C750" s="1384"/>
      <c r="D750" s="1387"/>
      <c r="E750" s="1384"/>
      <c r="F750" s="1384"/>
      <c r="G750" s="1384"/>
      <c r="H750" s="1365"/>
      <c r="I750" s="1365"/>
      <c r="J750" s="1365"/>
      <c r="S750" s="1359"/>
      <c r="BU750" s="1366"/>
      <c r="CI750" s="1383"/>
    </row>
    <row r="751" spans="2:87" s="1381" customFormat="1" x14ac:dyDescent="0.25">
      <c r="B751" s="1384"/>
      <c r="C751" s="1384"/>
      <c r="D751" s="1387"/>
      <c r="E751" s="1384"/>
      <c r="F751" s="1384"/>
      <c r="G751" s="1384"/>
      <c r="H751" s="1365"/>
      <c r="I751" s="1365"/>
      <c r="J751" s="1365"/>
      <c r="S751" s="1359"/>
      <c r="BU751" s="1366"/>
      <c r="CI751" s="1383"/>
    </row>
    <row r="752" spans="2:87" s="1381" customFormat="1" x14ac:dyDescent="0.25">
      <c r="B752" s="1384"/>
      <c r="C752" s="1384"/>
      <c r="D752" s="1387"/>
      <c r="E752" s="1384"/>
      <c r="F752" s="1384"/>
      <c r="G752" s="1384"/>
      <c r="H752" s="1365"/>
      <c r="I752" s="1365"/>
      <c r="J752" s="1365"/>
      <c r="S752" s="1359"/>
      <c r="BU752" s="1366"/>
      <c r="CI752" s="1383"/>
    </row>
    <row r="753" spans="2:87" s="1381" customFormat="1" x14ac:dyDescent="0.25">
      <c r="B753" s="1384"/>
      <c r="C753" s="1384"/>
      <c r="D753" s="1387"/>
      <c r="E753" s="1384"/>
      <c r="F753" s="1384"/>
      <c r="G753" s="1384"/>
      <c r="H753" s="1365"/>
      <c r="I753" s="1365"/>
      <c r="J753" s="1365"/>
      <c r="S753" s="1359"/>
      <c r="BU753" s="1366"/>
      <c r="CI753" s="1383"/>
    </row>
    <row r="754" spans="2:87" s="1381" customFormat="1" x14ac:dyDescent="0.25">
      <c r="B754" s="1384"/>
      <c r="C754" s="1384"/>
      <c r="D754" s="1387"/>
      <c r="E754" s="1384"/>
      <c r="F754" s="1384"/>
      <c r="G754" s="1384"/>
      <c r="H754" s="1365"/>
      <c r="I754" s="1365"/>
      <c r="J754" s="1365"/>
      <c r="S754" s="1359"/>
      <c r="BU754" s="1366"/>
      <c r="CI754" s="1383"/>
    </row>
    <row r="755" spans="2:87" s="1381" customFormat="1" x14ac:dyDescent="0.25">
      <c r="B755" s="1384"/>
      <c r="C755" s="1384"/>
      <c r="D755" s="1387"/>
      <c r="E755" s="1384"/>
      <c r="F755" s="1384"/>
      <c r="G755" s="1384"/>
      <c r="H755" s="1365"/>
      <c r="I755" s="1365"/>
      <c r="J755" s="1365"/>
      <c r="S755" s="1359"/>
      <c r="BU755" s="1366"/>
      <c r="CI755" s="1383"/>
    </row>
    <row r="756" spans="2:87" s="1381" customFormat="1" x14ac:dyDescent="0.25">
      <c r="B756" s="1384"/>
      <c r="C756" s="1384"/>
      <c r="D756" s="1387"/>
      <c r="E756" s="1384"/>
      <c r="F756" s="1384"/>
      <c r="G756" s="1384"/>
      <c r="H756" s="1365"/>
      <c r="I756" s="1365"/>
      <c r="J756" s="1365"/>
      <c r="S756" s="1359"/>
      <c r="BU756" s="1366"/>
      <c r="CI756" s="1383"/>
    </row>
    <row r="757" spans="2:87" s="1381" customFormat="1" x14ac:dyDescent="0.25">
      <c r="B757" s="1384"/>
      <c r="C757" s="1384"/>
      <c r="D757" s="1387"/>
      <c r="E757" s="1384"/>
      <c r="F757" s="1384"/>
      <c r="G757" s="1384"/>
      <c r="H757" s="1365"/>
      <c r="I757" s="1365"/>
      <c r="J757" s="1365"/>
      <c r="S757" s="1359"/>
      <c r="BU757" s="1366"/>
      <c r="CI757" s="1383"/>
    </row>
    <row r="758" spans="2:87" s="1381" customFormat="1" x14ac:dyDescent="0.25">
      <c r="B758" s="1384"/>
      <c r="C758" s="1384"/>
      <c r="D758" s="1387"/>
      <c r="E758" s="1384"/>
      <c r="F758" s="1384"/>
      <c r="G758" s="1384"/>
      <c r="H758" s="1365"/>
      <c r="I758" s="1365"/>
      <c r="J758" s="1365"/>
      <c r="S758" s="1359"/>
      <c r="BU758" s="1366"/>
      <c r="CI758" s="1383"/>
    </row>
    <row r="759" spans="2:87" s="1381" customFormat="1" x14ac:dyDescent="0.25">
      <c r="B759" s="1384"/>
      <c r="C759" s="1384"/>
      <c r="D759" s="1387"/>
      <c r="E759" s="1384"/>
      <c r="F759" s="1384"/>
      <c r="G759" s="1384"/>
      <c r="H759" s="1365"/>
      <c r="I759" s="1365"/>
      <c r="J759" s="1365"/>
      <c r="S759" s="1359"/>
      <c r="BU759" s="1366"/>
      <c r="CI759" s="1383"/>
    </row>
    <row r="760" spans="2:87" s="1381" customFormat="1" x14ac:dyDescent="0.25">
      <c r="B760" s="1384"/>
      <c r="C760" s="1384"/>
      <c r="D760" s="1387"/>
      <c r="E760" s="1384"/>
      <c r="F760" s="1384"/>
      <c r="G760" s="1384"/>
      <c r="H760" s="1365"/>
      <c r="I760" s="1365"/>
      <c r="J760" s="1365"/>
      <c r="S760" s="1359"/>
      <c r="BU760" s="1366"/>
      <c r="CI760" s="1383"/>
    </row>
    <row r="761" spans="2:87" s="1381" customFormat="1" x14ac:dyDescent="0.25">
      <c r="B761" s="1384"/>
      <c r="C761" s="1384"/>
      <c r="D761" s="1387"/>
      <c r="E761" s="1384"/>
      <c r="F761" s="1384"/>
      <c r="G761" s="1384"/>
      <c r="H761" s="1365"/>
      <c r="I761" s="1365"/>
      <c r="J761" s="1365"/>
      <c r="S761" s="1359"/>
      <c r="BU761" s="1366"/>
      <c r="CI761" s="1383"/>
    </row>
    <row r="762" spans="2:87" s="1381" customFormat="1" x14ac:dyDescent="0.25">
      <c r="B762" s="1384"/>
      <c r="C762" s="1384"/>
      <c r="D762" s="1387"/>
      <c r="E762" s="1384"/>
      <c r="F762" s="1384"/>
      <c r="G762" s="1384"/>
      <c r="H762" s="1365"/>
      <c r="I762" s="1365"/>
      <c r="J762" s="1365"/>
      <c r="S762" s="1359"/>
      <c r="BU762" s="1366"/>
      <c r="CI762" s="1383"/>
    </row>
    <row r="763" spans="2:87" s="1381" customFormat="1" x14ac:dyDescent="0.25">
      <c r="B763" s="1384"/>
      <c r="C763" s="1384"/>
      <c r="D763" s="1387"/>
      <c r="E763" s="1384"/>
      <c r="F763" s="1384"/>
      <c r="G763" s="1384"/>
      <c r="H763" s="1365"/>
      <c r="I763" s="1365"/>
      <c r="J763" s="1365"/>
      <c r="S763" s="1359"/>
      <c r="BU763" s="1366"/>
      <c r="CI763" s="1383"/>
    </row>
    <row r="764" spans="2:87" s="1381" customFormat="1" x14ac:dyDescent="0.25">
      <c r="B764" s="1384"/>
      <c r="C764" s="1384"/>
      <c r="D764" s="1387"/>
      <c r="E764" s="1384"/>
      <c r="F764" s="1384"/>
      <c r="G764" s="1384"/>
      <c r="H764" s="1365"/>
      <c r="I764" s="1365"/>
      <c r="J764" s="1365"/>
      <c r="S764" s="1359"/>
      <c r="BU764" s="1366"/>
      <c r="CI764" s="1383"/>
    </row>
    <row r="765" spans="2:87" s="1381" customFormat="1" x14ac:dyDescent="0.25">
      <c r="B765" s="1384"/>
      <c r="C765" s="1384"/>
      <c r="D765" s="1387"/>
      <c r="E765" s="1384"/>
      <c r="F765" s="1384"/>
      <c r="G765" s="1384"/>
      <c r="H765" s="1365"/>
      <c r="I765" s="1365"/>
      <c r="J765" s="1365"/>
      <c r="S765" s="1359"/>
      <c r="BU765" s="1366"/>
      <c r="CI765" s="1383"/>
    </row>
    <row r="766" spans="2:87" s="1381" customFormat="1" x14ac:dyDescent="0.25">
      <c r="B766" s="1384"/>
      <c r="C766" s="1384"/>
      <c r="D766" s="1387"/>
      <c r="E766" s="1384"/>
      <c r="F766" s="1384"/>
      <c r="G766" s="1384"/>
      <c r="H766" s="1365"/>
      <c r="I766" s="1365"/>
      <c r="J766" s="1365"/>
      <c r="S766" s="1359"/>
      <c r="BU766" s="1366"/>
      <c r="CI766" s="1383"/>
    </row>
    <row r="767" spans="2:87" s="1381" customFormat="1" x14ac:dyDescent="0.25">
      <c r="B767" s="1384"/>
      <c r="C767" s="1384"/>
      <c r="D767" s="1387"/>
      <c r="E767" s="1384"/>
      <c r="F767" s="1384"/>
      <c r="G767" s="1384"/>
      <c r="H767" s="1365"/>
      <c r="I767" s="1365"/>
      <c r="J767" s="1365"/>
      <c r="S767" s="1359"/>
      <c r="BU767" s="1366"/>
      <c r="CI767" s="1383"/>
    </row>
    <row r="768" spans="2:87" s="1381" customFormat="1" x14ac:dyDescent="0.25">
      <c r="B768" s="1384"/>
      <c r="C768" s="1384"/>
      <c r="D768" s="1387"/>
      <c r="E768" s="1384"/>
      <c r="F768" s="1384"/>
      <c r="G768" s="1384"/>
      <c r="H768" s="1365"/>
      <c r="I768" s="1365"/>
      <c r="J768" s="1365"/>
      <c r="S768" s="1359"/>
      <c r="BU768" s="1366"/>
      <c r="CI768" s="1383"/>
    </row>
    <row r="769" spans="2:87" s="1381" customFormat="1" x14ac:dyDescent="0.25">
      <c r="B769" s="1384"/>
      <c r="C769" s="1384"/>
      <c r="D769" s="1387"/>
      <c r="E769" s="1384"/>
      <c r="F769" s="1384"/>
      <c r="G769" s="1384"/>
      <c r="H769" s="1365"/>
      <c r="I769" s="1365"/>
      <c r="J769" s="1365"/>
      <c r="S769" s="1359"/>
      <c r="BU769" s="1366"/>
      <c r="CI769" s="1383"/>
    </row>
    <row r="770" spans="2:87" s="1381" customFormat="1" x14ac:dyDescent="0.25">
      <c r="B770" s="1384"/>
      <c r="C770" s="1384"/>
      <c r="D770" s="1387"/>
      <c r="E770" s="1384"/>
      <c r="F770" s="1384"/>
      <c r="G770" s="1384"/>
      <c r="H770" s="1365"/>
      <c r="I770" s="1365"/>
      <c r="J770" s="1365"/>
      <c r="S770" s="1359"/>
      <c r="BU770" s="1366"/>
      <c r="CI770" s="1383"/>
    </row>
    <row r="771" spans="2:87" s="1381" customFormat="1" x14ac:dyDescent="0.25">
      <c r="B771" s="1384"/>
      <c r="C771" s="1384"/>
      <c r="D771" s="1387"/>
      <c r="E771" s="1384"/>
      <c r="F771" s="1384"/>
      <c r="G771" s="1384"/>
      <c r="H771" s="1365"/>
      <c r="I771" s="1365"/>
      <c r="J771" s="1365"/>
      <c r="S771" s="1359"/>
      <c r="BU771" s="1366"/>
      <c r="CI771" s="1383"/>
    </row>
    <row r="772" spans="2:87" s="1381" customFormat="1" x14ac:dyDescent="0.25">
      <c r="B772" s="1384"/>
      <c r="C772" s="1384"/>
      <c r="D772" s="1387"/>
      <c r="E772" s="1384"/>
      <c r="F772" s="1384"/>
      <c r="G772" s="1384"/>
      <c r="H772" s="1365"/>
      <c r="I772" s="1365"/>
      <c r="J772" s="1365"/>
      <c r="S772" s="1359"/>
      <c r="BU772" s="1366"/>
      <c r="CI772" s="1383"/>
    </row>
    <row r="773" spans="2:87" s="1381" customFormat="1" x14ac:dyDescent="0.25">
      <c r="B773" s="1384"/>
      <c r="C773" s="1384"/>
      <c r="D773" s="1387"/>
      <c r="E773" s="1384"/>
      <c r="F773" s="1384"/>
      <c r="G773" s="1384"/>
      <c r="H773" s="1365"/>
      <c r="I773" s="1365"/>
      <c r="J773" s="1365"/>
      <c r="S773" s="1359"/>
      <c r="BU773" s="1366"/>
      <c r="CI773" s="1383"/>
    </row>
    <row r="774" spans="2:87" s="1381" customFormat="1" x14ac:dyDescent="0.25">
      <c r="B774" s="1384"/>
      <c r="C774" s="1384"/>
      <c r="D774" s="1387"/>
      <c r="E774" s="1384"/>
      <c r="F774" s="1384"/>
      <c r="G774" s="1384"/>
      <c r="H774" s="1365"/>
      <c r="I774" s="1365"/>
      <c r="J774" s="1365"/>
      <c r="S774" s="1359"/>
      <c r="BU774" s="1366"/>
      <c r="CI774" s="1383"/>
    </row>
    <row r="775" spans="2:87" s="1381" customFormat="1" x14ac:dyDescent="0.25">
      <c r="B775" s="1384"/>
      <c r="C775" s="1384"/>
      <c r="D775" s="1387"/>
      <c r="E775" s="1384"/>
      <c r="F775" s="1384"/>
      <c r="G775" s="1384"/>
      <c r="H775" s="1365"/>
      <c r="I775" s="1365"/>
      <c r="J775" s="1365"/>
      <c r="S775" s="1359"/>
      <c r="BU775" s="1366"/>
      <c r="CI775" s="1383"/>
    </row>
    <row r="776" spans="2:87" s="1381" customFormat="1" x14ac:dyDescent="0.25">
      <c r="B776" s="1384"/>
      <c r="C776" s="1384"/>
      <c r="D776" s="1387"/>
      <c r="E776" s="1384"/>
      <c r="F776" s="1384"/>
      <c r="G776" s="1384"/>
      <c r="H776" s="1365"/>
      <c r="I776" s="1365"/>
      <c r="J776" s="1365"/>
      <c r="S776" s="1359"/>
      <c r="BU776" s="1366"/>
      <c r="CI776" s="1383"/>
    </row>
    <row r="777" spans="2:87" s="1381" customFormat="1" x14ac:dyDescent="0.25">
      <c r="B777" s="1384"/>
      <c r="C777" s="1384"/>
      <c r="D777" s="1387"/>
      <c r="E777" s="1384"/>
      <c r="F777" s="1384"/>
      <c r="G777" s="1384"/>
      <c r="H777" s="1365"/>
      <c r="I777" s="1365"/>
      <c r="J777" s="1365"/>
      <c r="S777" s="1359"/>
      <c r="BU777" s="1366"/>
      <c r="CI777" s="1383"/>
    </row>
    <row r="778" spans="2:87" s="1381" customFormat="1" x14ac:dyDescent="0.25">
      <c r="B778" s="1384"/>
      <c r="C778" s="1384"/>
      <c r="D778" s="1387"/>
      <c r="E778" s="1384"/>
      <c r="F778" s="1384"/>
      <c r="G778" s="1384"/>
      <c r="H778" s="1365"/>
      <c r="I778" s="1365"/>
      <c r="J778" s="1365"/>
      <c r="S778" s="1359"/>
      <c r="BU778" s="1366"/>
      <c r="CI778" s="1383"/>
    </row>
    <row r="779" spans="2:87" s="1381" customFormat="1" x14ac:dyDescent="0.25">
      <c r="B779" s="1384"/>
      <c r="C779" s="1384"/>
      <c r="D779" s="1387"/>
      <c r="E779" s="1384"/>
      <c r="F779" s="1384"/>
      <c r="G779" s="1384"/>
      <c r="H779" s="1365"/>
      <c r="I779" s="1365"/>
      <c r="J779" s="1365"/>
      <c r="S779" s="1359"/>
      <c r="BU779" s="1366"/>
      <c r="CI779" s="1383"/>
    </row>
    <row r="780" spans="2:87" s="1381" customFormat="1" x14ac:dyDescent="0.25">
      <c r="B780" s="1384"/>
      <c r="C780" s="1384"/>
      <c r="D780" s="1387"/>
      <c r="E780" s="1384"/>
      <c r="F780" s="1384"/>
      <c r="G780" s="1384"/>
      <c r="H780" s="1365"/>
      <c r="I780" s="1365"/>
      <c r="J780" s="1365"/>
      <c r="S780" s="1359"/>
      <c r="BU780" s="1366"/>
      <c r="CI780" s="1383"/>
    </row>
    <row r="781" spans="2:87" s="1381" customFormat="1" x14ac:dyDescent="0.25">
      <c r="B781" s="1384"/>
      <c r="C781" s="1384"/>
      <c r="D781" s="1387"/>
      <c r="E781" s="1384"/>
      <c r="F781" s="1384"/>
      <c r="G781" s="1384"/>
      <c r="H781" s="1365"/>
      <c r="I781" s="1365"/>
      <c r="J781" s="1365"/>
      <c r="S781" s="1359"/>
      <c r="BU781" s="1366"/>
      <c r="CI781" s="1383"/>
    </row>
    <row r="782" spans="2:87" s="1381" customFormat="1" x14ac:dyDescent="0.25">
      <c r="B782" s="1384"/>
      <c r="C782" s="1384"/>
      <c r="D782" s="1387"/>
      <c r="E782" s="1384"/>
      <c r="F782" s="1384"/>
      <c r="G782" s="1384"/>
      <c r="H782" s="1365"/>
      <c r="I782" s="1365"/>
      <c r="J782" s="1365"/>
      <c r="S782" s="1359"/>
      <c r="BU782" s="1366"/>
      <c r="CI782" s="1383"/>
    </row>
    <row r="783" spans="2:87" s="1381" customFormat="1" x14ac:dyDescent="0.25">
      <c r="B783" s="1384"/>
      <c r="C783" s="1384"/>
      <c r="D783" s="1387"/>
      <c r="E783" s="1384"/>
      <c r="F783" s="1384"/>
      <c r="G783" s="1384"/>
      <c r="H783" s="1365"/>
      <c r="I783" s="1365"/>
      <c r="J783" s="1365"/>
      <c r="S783" s="1359"/>
      <c r="BU783" s="1366"/>
      <c r="CI783" s="1383"/>
    </row>
    <row r="784" spans="2:87" s="1381" customFormat="1" x14ac:dyDescent="0.25">
      <c r="B784" s="1384"/>
      <c r="C784" s="1384"/>
      <c r="D784" s="1387"/>
      <c r="E784" s="1384"/>
      <c r="F784" s="1384"/>
      <c r="G784" s="1384"/>
      <c r="H784" s="1365"/>
      <c r="I784" s="1365"/>
      <c r="J784" s="1365"/>
      <c r="S784" s="1359"/>
      <c r="BU784" s="1366"/>
      <c r="CI784" s="1383"/>
    </row>
    <row r="785" spans="2:87" s="1381" customFormat="1" x14ac:dyDescent="0.25">
      <c r="B785" s="1384"/>
      <c r="C785" s="1384"/>
      <c r="D785" s="1387"/>
      <c r="E785" s="1384"/>
      <c r="F785" s="1384"/>
      <c r="G785" s="1384"/>
      <c r="H785" s="1365"/>
      <c r="I785" s="1365"/>
      <c r="J785" s="1365"/>
      <c r="S785" s="1359"/>
      <c r="BU785" s="1366"/>
      <c r="CI785" s="1383"/>
    </row>
    <row r="786" spans="2:87" s="1381" customFormat="1" x14ac:dyDescent="0.25">
      <c r="B786" s="1384"/>
      <c r="C786" s="1384"/>
      <c r="D786" s="1387"/>
      <c r="E786" s="1384"/>
      <c r="F786" s="1384"/>
      <c r="G786" s="1384"/>
      <c r="H786" s="1365"/>
      <c r="I786" s="1365"/>
      <c r="J786" s="1365"/>
      <c r="S786" s="1359"/>
      <c r="BU786" s="1366"/>
      <c r="CI786" s="1383"/>
    </row>
    <row r="787" spans="2:87" s="1381" customFormat="1" x14ac:dyDescent="0.25">
      <c r="B787" s="1384"/>
      <c r="C787" s="1384"/>
      <c r="D787" s="1387"/>
      <c r="E787" s="1384"/>
      <c r="F787" s="1384"/>
      <c r="G787" s="1384"/>
      <c r="H787" s="1365"/>
      <c r="I787" s="1365"/>
      <c r="J787" s="1365"/>
      <c r="S787" s="1359"/>
      <c r="BU787" s="1366"/>
      <c r="CI787" s="1383"/>
    </row>
    <row r="788" spans="2:87" s="1381" customFormat="1" x14ac:dyDescent="0.25">
      <c r="B788" s="1384"/>
      <c r="C788" s="1384"/>
      <c r="D788" s="1387"/>
      <c r="E788" s="1384"/>
      <c r="F788" s="1384"/>
      <c r="G788" s="1384"/>
      <c r="H788" s="1365"/>
      <c r="I788" s="1365"/>
      <c r="J788" s="1365"/>
      <c r="S788" s="1359"/>
      <c r="BU788" s="1366"/>
      <c r="CI788" s="1383"/>
    </row>
    <row r="789" spans="2:87" s="1381" customFormat="1" x14ac:dyDescent="0.25">
      <c r="B789" s="1384"/>
      <c r="C789" s="1384"/>
      <c r="D789" s="1387"/>
      <c r="E789" s="1384"/>
      <c r="F789" s="1384"/>
      <c r="G789" s="1384"/>
      <c r="H789" s="1365"/>
      <c r="I789" s="1365"/>
      <c r="J789" s="1365"/>
      <c r="S789" s="1359"/>
      <c r="BU789" s="1366"/>
      <c r="CI789" s="1383"/>
    </row>
    <row r="790" spans="2:87" s="1381" customFormat="1" x14ac:dyDescent="0.25">
      <c r="B790" s="1384"/>
      <c r="C790" s="1384"/>
      <c r="D790" s="1387"/>
      <c r="E790" s="1384"/>
      <c r="F790" s="1384"/>
      <c r="G790" s="1384"/>
      <c r="H790" s="1365"/>
      <c r="I790" s="1365"/>
      <c r="J790" s="1365"/>
      <c r="S790" s="1359"/>
      <c r="BU790" s="1366"/>
      <c r="CI790" s="1383"/>
    </row>
    <row r="791" spans="2:87" s="1381" customFormat="1" x14ac:dyDescent="0.25">
      <c r="B791" s="1384"/>
      <c r="C791" s="1384"/>
      <c r="D791" s="1387"/>
      <c r="E791" s="1384"/>
      <c r="F791" s="1384"/>
      <c r="G791" s="1384"/>
      <c r="H791" s="1365"/>
      <c r="I791" s="1365"/>
      <c r="J791" s="1365"/>
      <c r="S791" s="1359"/>
      <c r="BU791" s="1366"/>
      <c r="CI791" s="1383"/>
    </row>
    <row r="792" spans="2:87" s="1381" customFormat="1" x14ac:dyDescent="0.25">
      <c r="B792" s="1384"/>
      <c r="C792" s="1384"/>
      <c r="D792" s="1387"/>
      <c r="E792" s="1384"/>
      <c r="F792" s="1384"/>
      <c r="G792" s="1384"/>
      <c r="H792" s="1365"/>
      <c r="I792" s="1365"/>
      <c r="J792" s="1365"/>
      <c r="S792" s="1359"/>
      <c r="BU792" s="1366"/>
      <c r="CI792" s="1383"/>
    </row>
    <row r="793" spans="2:87" s="1381" customFormat="1" x14ac:dyDescent="0.25">
      <c r="B793" s="1384"/>
      <c r="C793" s="1384"/>
      <c r="D793" s="1387"/>
      <c r="E793" s="1384"/>
      <c r="F793" s="1384"/>
      <c r="G793" s="1384"/>
      <c r="H793" s="1365"/>
      <c r="I793" s="1365"/>
      <c r="J793" s="1365"/>
      <c r="S793" s="1359"/>
      <c r="BU793" s="1366"/>
      <c r="CI793" s="1383"/>
    </row>
    <row r="794" spans="2:87" s="1381" customFormat="1" x14ac:dyDescent="0.25">
      <c r="B794" s="1384"/>
      <c r="C794" s="1384"/>
      <c r="D794" s="1387"/>
      <c r="E794" s="1384"/>
      <c r="F794" s="1384"/>
      <c r="G794" s="1384"/>
      <c r="H794" s="1365"/>
      <c r="I794" s="1365"/>
      <c r="J794" s="1365"/>
      <c r="S794" s="1359"/>
      <c r="BU794" s="1366"/>
      <c r="CI794" s="1383"/>
    </row>
    <row r="795" spans="2:87" s="1381" customFormat="1" x14ac:dyDescent="0.25">
      <c r="B795" s="1384"/>
      <c r="C795" s="1384"/>
      <c r="D795" s="1387"/>
      <c r="E795" s="1384"/>
      <c r="F795" s="1384"/>
      <c r="G795" s="1384"/>
      <c r="H795" s="1365"/>
      <c r="I795" s="1365"/>
      <c r="J795" s="1365"/>
      <c r="S795" s="1359"/>
      <c r="BU795" s="1366"/>
      <c r="CI795" s="1383"/>
    </row>
    <row r="796" spans="2:87" s="1381" customFormat="1" x14ac:dyDescent="0.25">
      <c r="B796" s="1384"/>
      <c r="C796" s="1384"/>
      <c r="D796" s="1387"/>
      <c r="E796" s="1384"/>
      <c r="F796" s="1384"/>
      <c r="G796" s="1384"/>
      <c r="H796" s="1365"/>
      <c r="I796" s="1365"/>
      <c r="J796" s="1365"/>
      <c r="S796" s="1359"/>
      <c r="BU796" s="1366"/>
      <c r="CI796" s="1383"/>
    </row>
    <row r="797" spans="2:87" s="1381" customFormat="1" x14ac:dyDescent="0.25">
      <c r="B797" s="1384"/>
      <c r="C797" s="1384"/>
      <c r="D797" s="1387"/>
      <c r="E797" s="1384"/>
      <c r="F797" s="1384"/>
      <c r="G797" s="1384"/>
      <c r="H797" s="1365"/>
      <c r="I797" s="1365"/>
      <c r="J797" s="1365"/>
      <c r="S797" s="1359"/>
      <c r="BU797" s="1366"/>
      <c r="CI797" s="1383"/>
    </row>
    <row r="798" spans="2:87" s="1381" customFormat="1" x14ac:dyDescent="0.25">
      <c r="B798" s="1384"/>
      <c r="C798" s="1384"/>
      <c r="D798" s="1387"/>
      <c r="E798" s="1384"/>
      <c r="F798" s="1384"/>
      <c r="G798" s="1384"/>
      <c r="H798" s="1365"/>
      <c r="I798" s="1365"/>
      <c r="J798" s="1365"/>
      <c r="S798" s="1359"/>
      <c r="BU798" s="1366"/>
      <c r="CI798" s="1383"/>
    </row>
    <row r="799" spans="2:87" s="1381" customFormat="1" x14ac:dyDescent="0.25">
      <c r="B799" s="1384"/>
      <c r="C799" s="1384"/>
      <c r="D799" s="1387"/>
      <c r="E799" s="1384"/>
      <c r="F799" s="1384"/>
      <c r="G799" s="1384"/>
      <c r="H799" s="1365"/>
      <c r="I799" s="1365"/>
      <c r="J799" s="1365"/>
      <c r="S799" s="1359"/>
      <c r="BU799" s="1366"/>
      <c r="CI799" s="1383"/>
    </row>
    <row r="800" spans="2:87" s="1381" customFormat="1" x14ac:dyDescent="0.25">
      <c r="B800" s="1384"/>
      <c r="C800" s="1384"/>
      <c r="D800" s="1387"/>
      <c r="E800" s="1384"/>
      <c r="F800" s="1384"/>
      <c r="G800" s="1384"/>
      <c r="H800" s="1365"/>
      <c r="I800" s="1365"/>
      <c r="J800" s="1365"/>
      <c r="S800" s="1359"/>
      <c r="BU800" s="1366"/>
      <c r="CI800" s="1383"/>
    </row>
    <row r="801" spans="2:87" s="1381" customFormat="1" x14ac:dyDescent="0.25">
      <c r="B801" s="1384"/>
      <c r="C801" s="1384"/>
      <c r="D801" s="1387"/>
      <c r="E801" s="1384"/>
      <c r="F801" s="1384"/>
      <c r="G801" s="1384"/>
      <c r="H801" s="1365"/>
      <c r="I801" s="1365"/>
      <c r="J801" s="1365"/>
      <c r="S801" s="1359"/>
      <c r="BU801" s="1366"/>
      <c r="CI801" s="1383"/>
    </row>
    <row r="802" spans="2:87" s="1381" customFormat="1" x14ac:dyDescent="0.25">
      <c r="B802" s="1384"/>
      <c r="C802" s="1384"/>
      <c r="D802" s="1387"/>
      <c r="E802" s="1384"/>
      <c r="F802" s="1384"/>
      <c r="G802" s="1384"/>
      <c r="H802" s="1365"/>
      <c r="I802" s="1365"/>
      <c r="J802" s="1365"/>
      <c r="S802" s="1359"/>
      <c r="BU802" s="1366"/>
      <c r="CI802" s="1383"/>
    </row>
    <row r="803" spans="2:87" s="1381" customFormat="1" x14ac:dyDescent="0.25">
      <c r="B803" s="1384"/>
      <c r="C803" s="1384"/>
      <c r="D803" s="1387"/>
      <c r="E803" s="1384"/>
      <c r="F803" s="1384"/>
      <c r="G803" s="1384"/>
      <c r="H803" s="1365"/>
      <c r="I803" s="1365"/>
      <c r="J803" s="1365"/>
      <c r="S803" s="1359"/>
      <c r="BU803" s="1366"/>
      <c r="CI803" s="1383"/>
    </row>
    <row r="804" spans="2:87" s="1381" customFormat="1" x14ac:dyDescent="0.25">
      <c r="B804" s="1384"/>
      <c r="C804" s="1384"/>
      <c r="D804" s="1387"/>
      <c r="E804" s="1384"/>
      <c r="F804" s="1384"/>
      <c r="G804" s="1384"/>
      <c r="H804" s="1365"/>
      <c r="I804" s="1365"/>
      <c r="J804" s="1365"/>
      <c r="S804" s="1359"/>
      <c r="BU804" s="1366"/>
      <c r="CI804" s="1383"/>
    </row>
    <row r="805" spans="2:87" s="1381" customFormat="1" x14ac:dyDescent="0.25">
      <c r="B805" s="1384"/>
      <c r="C805" s="1384"/>
      <c r="D805" s="1387"/>
      <c r="E805" s="1384"/>
      <c r="F805" s="1384"/>
      <c r="G805" s="1384"/>
      <c r="H805" s="1365"/>
      <c r="I805" s="1365"/>
      <c r="J805" s="1365"/>
      <c r="S805" s="1359"/>
      <c r="BU805" s="1366"/>
      <c r="CI805" s="1383"/>
    </row>
    <row r="806" spans="2:87" s="1381" customFormat="1" x14ac:dyDescent="0.25">
      <c r="B806" s="1384"/>
      <c r="C806" s="1384"/>
      <c r="D806" s="1387"/>
      <c r="E806" s="1384"/>
      <c r="F806" s="1384"/>
      <c r="G806" s="1384"/>
      <c r="H806" s="1365"/>
      <c r="I806" s="1365"/>
      <c r="J806" s="1365"/>
      <c r="S806" s="1359"/>
      <c r="BU806" s="1366"/>
      <c r="CI806" s="1383"/>
    </row>
    <row r="807" spans="2:87" s="1381" customFormat="1" x14ac:dyDescent="0.25">
      <c r="B807" s="1384"/>
      <c r="C807" s="1384"/>
      <c r="D807" s="1387"/>
      <c r="E807" s="1384"/>
      <c r="F807" s="1384"/>
      <c r="G807" s="1384"/>
      <c r="H807" s="1365"/>
      <c r="I807" s="1365"/>
      <c r="J807" s="1365"/>
      <c r="S807" s="1359"/>
      <c r="BU807" s="1366"/>
      <c r="CI807" s="1383"/>
    </row>
    <row r="808" spans="2:87" s="1381" customFormat="1" x14ac:dyDescent="0.25">
      <c r="B808" s="1384"/>
      <c r="C808" s="1384"/>
      <c r="D808" s="1387"/>
      <c r="E808" s="1384"/>
      <c r="F808" s="1384"/>
      <c r="G808" s="1384"/>
      <c r="H808" s="1365"/>
      <c r="I808" s="1365"/>
      <c r="J808" s="1365"/>
      <c r="S808" s="1359"/>
      <c r="BU808" s="1366"/>
      <c r="CI808" s="1383"/>
    </row>
    <row r="809" spans="2:87" s="1381" customFormat="1" x14ac:dyDescent="0.25">
      <c r="B809" s="1384"/>
      <c r="C809" s="1384"/>
      <c r="D809" s="1387"/>
      <c r="E809" s="1384"/>
      <c r="F809" s="1384"/>
      <c r="G809" s="1384"/>
      <c r="H809" s="1365"/>
      <c r="I809" s="1365"/>
      <c r="J809" s="1365"/>
      <c r="S809" s="1359"/>
      <c r="BU809" s="1366"/>
      <c r="CI809" s="1383"/>
    </row>
    <row r="810" spans="2:87" s="1381" customFormat="1" x14ac:dyDescent="0.25">
      <c r="B810" s="1384"/>
      <c r="C810" s="1384"/>
      <c r="D810" s="1387"/>
      <c r="E810" s="1384"/>
      <c r="F810" s="1384"/>
      <c r="G810" s="1384"/>
      <c r="H810" s="1365"/>
      <c r="I810" s="1365"/>
      <c r="J810" s="1365"/>
      <c r="S810" s="1359"/>
      <c r="BU810" s="1366"/>
      <c r="CI810" s="1383"/>
    </row>
    <row r="811" spans="2:87" s="1381" customFormat="1" x14ac:dyDescent="0.25">
      <c r="B811" s="1384"/>
      <c r="C811" s="1384"/>
      <c r="D811" s="1387"/>
      <c r="E811" s="1384"/>
      <c r="F811" s="1384"/>
      <c r="G811" s="1384"/>
      <c r="H811" s="1365"/>
      <c r="I811" s="1365"/>
      <c r="J811" s="1365"/>
      <c r="S811" s="1359"/>
      <c r="BU811" s="1366"/>
      <c r="CI811" s="1383"/>
    </row>
    <row r="812" spans="2:87" s="1381" customFormat="1" x14ac:dyDescent="0.25">
      <c r="B812" s="1384"/>
      <c r="C812" s="1384"/>
      <c r="D812" s="1387"/>
      <c r="E812" s="1384"/>
      <c r="F812" s="1384"/>
      <c r="G812" s="1384"/>
      <c r="H812" s="1365"/>
      <c r="I812" s="1365"/>
      <c r="J812" s="1365"/>
      <c r="S812" s="1359"/>
      <c r="BU812" s="1366"/>
      <c r="CI812" s="1383"/>
    </row>
    <row r="813" spans="2:87" s="1381" customFormat="1" x14ac:dyDescent="0.25">
      <c r="B813" s="1384"/>
      <c r="C813" s="1384"/>
      <c r="D813" s="1387"/>
      <c r="E813" s="1384"/>
      <c r="F813" s="1384"/>
      <c r="G813" s="1384"/>
      <c r="H813" s="1365"/>
      <c r="I813" s="1365"/>
      <c r="J813" s="1365"/>
      <c r="S813" s="1359"/>
      <c r="BU813" s="1366"/>
      <c r="CI813" s="1383"/>
    </row>
    <row r="814" spans="2:87" s="1381" customFormat="1" x14ac:dyDescent="0.25">
      <c r="B814" s="1384"/>
      <c r="C814" s="1384"/>
      <c r="D814" s="1387"/>
      <c r="E814" s="1384"/>
      <c r="F814" s="1384"/>
      <c r="G814" s="1384"/>
      <c r="H814" s="1365"/>
      <c r="I814" s="1365"/>
      <c r="J814" s="1365"/>
      <c r="S814" s="1359"/>
      <c r="BU814" s="1366"/>
      <c r="CI814" s="1383"/>
    </row>
    <row r="815" spans="2:87" s="1381" customFormat="1" x14ac:dyDescent="0.25">
      <c r="B815" s="1384"/>
      <c r="C815" s="1384"/>
      <c r="D815" s="1387"/>
      <c r="E815" s="1384"/>
      <c r="F815" s="1384"/>
      <c r="G815" s="1384"/>
      <c r="H815" s="1365"/>
      <c r="I815" s="1365"/>
      <c r="J815" s="1365"/>
      <c r="S815" s="1359"/>
      <c r="BU815" s="1366"/>
      <c r="CI815" s="1383"/>
    </row>
    <row r="816" spans="2:87" s="1381" customFormat="1" x14ac:dyDescent="0.25">
      <c r="B816" s="1384"/>
      <c r="C816" s="1384"/>
      <c r="D816" s="1387"/>
      <c r="E816" s="1384"/>
      <c r="F816" s="1384"/>
      <c r="G816" s="1384"/>
      <c r="H816" s="1365"/>
      <c r="I816" s="1365"/>
      <c r="J816" s="1365"/>
      <c r="S816" s="1359"/>
      <c r="BU816" s="1366"/>
      <c r="CI816" s="1383"/>
    </row>
    <row r="817" spans="2:87" s="1381" customFormat="1" x14ac:dyDescent="0.25">
      <c r="B817" s="1384"/>
      <c r="C817" s="1384"/>
      <c r="D817" s="1387"/>
      <c r="E817" s="1384"/>
      <c r="F817" s="1384"/>
      <c r="G817" s="1384"/>
      <c r="H817" s="1365"/>
      <c r="I817" s="1365"/>
      <c r="J817" s="1365"/>
      <c r="S817" s="1359"/>
      <c r="BU817" s="1366"/>
      <c r="CI817" s="1383"/>
    </row>
    <row r="818" spans="2:87" s="1381" customFormat="1" x14ac:dyDescent="0.25">
      <c r="B818" s="1384"/>
      <c r="C818" s="1384"/>
      <c r="D818" s="1387"/>
      <c r="E818" s="1384"/>
      <c r="F818" s="1384"/>
      <c r="G818" s="1384"/>
      <c r="H818" s="1365"/>
      <c r="I818" s="1365"/>
      <c r="J818" s="1365"/>
      <c r="S818" s="1359"/>
      <c r="BU818" s="1366"/>
      <c r="CI818" s="1383"/>
    </row>
    <row r="819" spans="2:87" s="1381" customFormat="1" x14ac:dyDescent="0.25">
      <c r="B819" s="1384"/>
      <c r="C819" s="1384"/>
      <c r="D819" s="1387"/>
      <c r="E819" s="1384"/>
      <c r="F819" s="1384"/>
      <c r="G819" s="1384"/>
      <c r="H819" s="1365"/>
      <c r="I819" s="1365"/>
      <c r="J819" s="1365"/>
      <c r="S819" s="1359"/>
      <c r="BU819" s="1366"/>
      <c r="CI819" s="1383"/>
    </row>
    <row r="820" spans="2:87" s="1381" customFormat="1" x14ac:dyDescent="0.25">
      <c r="B820" s="1384"/>
      <c r="C820" s="1384"/>
      <c r="D820" s="1387"/>
      <c r="E820" s="1384"/>
      <c r="F820" s="1384"/>
      <c r="G820" s="1384"/>
      <c r="H820" s="1365"/>
      <c r="I820" s="1365"/>
      <c r="J820" s="1365"/>
      <c r="S820" s="1359"/>
      <c r="BU820" s="1366"/>
      <c r="CI820" s="1383"/>
    </row>
    <row r="821" spans="2:87" s="1381" customFormat="1" x14ac:dyDescent="0.25">
      <c r="B821" s="1384"/>
      <c r="C821" s="1384"/>
      <c r="D821" s="1387"/>
      <c r="E821" s="1384"/>
      <c r="F821" s="1384"/>
      <c r="G821" s="1384"/>
      <c r="H821" s="1365"/>
      <c r="I821" s="1365"/>
      <c r="J821" s="1365"/>
      <c r="S821" s="1359"/>
      <c r="BU821" s="1366"/>
      <c r="CI821" s="1383"/>
    </row>
    <row r="822" spans="2:87" s="1381" customFormat="1" x14ac:dyDescent="0.25">
      <c r="B822" s="1384"/>
      <c r="C822" s="1384"/>
      <c r="D822" s="1387"/>
      <c r="E822" s="1384"/>
      <c r="F822" s="1384"/>
      <c r="G822" s="1384"/>
      <c r="H822" s="1365"/>
      <c r="I822" s="1365"/>
      <c r="J822" s="1365"/>
      <c r="S822" s="1359"/>
      <c r="BU822" s="1366"/>
      <c r="CI822" s="1383"/>
    </row>
    <row r="823" spans="2:87" s="1381" customFormat="1" x14ac:dyDescent="0.25">
      <c r="B823" s="1384"/>
      <c r="C823" s="1384"/>
      <c r="D823" s="1387"/>
      <c r="E823" s="1384"/>
      <c r="F823" s="1384"/>
      <c r="G823" s="1384"/>
      <c r="H823" s="1365"/>
      <c r="I823" s="1365"/>
      <c r="J823" s="1365"/>
      <c r="S823" s="1359"/>
      <c r="BU823" s="1366"/>
      <c r="CI823" s="1383"/>
    </row>
    <row r="824" spans="2:87" s="1381" customFormat="1" x14ac:dyDescent="0.25">
      <c r="B824" s="1384"/>
      <c r="C824" s="1384"/>
      <c r="D824" s="1387"/>
      <c r="E824" s="1384"/>
      <c r="F824" s="1384"/>
      <c r="G824" s="1384"/>
      <c r="H824" s="1365"/>
      <c r="I824" s="1365"/>
      <c r="J824" s="1365"/>
      <c r="S824" s="1359"/>
      <c r="BU824" s="1366"/>
      <c r="CI824" s="1383"/>
    </row>
    <row r="825" spans="2:87" s="1381" customFormat="1" x14ac:dyDescent="0.25">
      <c r="B825" s="1384"/>
      <c r="C825" s="1384"/>
      <c r="D825" s="1387"/>
      <c r="E825" s="1384"/>
      <c r="F825" s="1384"/>
      <c r="G825" s="1384"/>
      <c r="H825" s="1365"/>
      <c r="I825" s="1365"/>
      <c r="J825" s="1365"/>
      <c r="S825" s="1359"/>
      <c r="BU825" s="1366"/>
      <c r="CI825" s="1383"/>
    </row>
    <row r="826" spans="2:87" s="1381" customFormat="1" x14ac:dyDescent="0.25">
      <c r="B826" s="1384"/>
      <c r="C826" s="1384"/>
      <c r="D826" s="1387"/>
      <c r="E826" s="1384"/>
      <c r="F826" s="1384"/>
      <c r="G826" s="1384"/>
      <c r="H826" s="1365"/>
      <c r="I826" s="1365"/>
      <c r="J826" s="1365"/>
      <c r="S826" s="1359"/>
      <c r="BU826" s="1366"/>
      <c r="CI826" s="1383"/>
    </row>
    <row r="827" spans="2:87" s="1381" customFormat="1" x14ac:dyDescent="0.25">
      <c r="B827" s="1384"/>
      <c r="C827" s="1384"/>
      <c r="D827" s="1387"/>
      <c r="E827" s="1384"/>
      <c r="F827" s="1384"/>
      <c r="G827" s="1384"/>
      <c r="H827" s="1365"/>
      <c r="I827" s="1365"/>
      <c r="J827" s="1365"/>
      <c r="S827" s="1359"/>
      <c r="BU827" s="1366"/>
      <c r="CI827" s="1383"/>
    </row>
    <row r="828" spans="2:87" s="1381" customFormat="1" x14ac:dyDescent="0.25">
      <c r="B828" s="1384"/>
      <c r="C828" s="1384"/>
      <c r="D828" s="1387"/>
      <c r="E828" s="1384"/>
      <c r="F828" s="1384"/>
      <c r="G828" s="1384"/>
      <c r="H828" s="1365"/>
      <c r="I828" s="1365"/>
      <c r="J828" s="1365"/>
      <c r="S828" s="1359"/>
      <c r="BU828" s="1366"/>
      <c r="CI828" s="1383"/>
    </row>
    <row r="829" spans="2:87" s="1381" customFormat="1" x14ac:dyDescent="0.25">
      <c r="B829" s="1384"/>
      <c r="C829" s="1384"/>
      <c r="D829" s="1387"/>
      <c r="E829" s="1384"/>
      <c r="F829" s="1384"/>
      <c r="G829" s="1384"/>
      <c r="H829" s="1365"/>
      <c r="I829" s="1365"/>
      <c r="J829" s="1365"/>
      <c r="S829" s="1359"/>
      <c r="BU829" s="1366"/>
      <c r="CI829" s="1383"/>
    </row>
    <row r="830" spans="2:87" s="1381" customFormat="1" x14ac:dyDescent="0.25">
      <c r="B830" s="1384"/>
      <c r="C830" s="1384"/>
      <c r="D830" s="1387"/>
      <c r="E830" s="1384"/>
      <c r="F830" s="1384"/>
      <c r="G830" s="1384"/>
      <c r="H830" s="1365"/>
      <c r="I830" s="1365"/>
      <c r="J830" s="1365"/>
      <c r="S830" s="1359"/>
      <c r="BU830" s="1366"/>
      <c r="CI830" s="1383"/>
    </row>
    <row r="831" spans="2:87" s="1381" customFormat="1" x14ac:dyDescent="0.25">
      <c r="B831" s="1384"/>
      <c r="C831" s="1384"/>
      <c r="D831" s="1387"/>
      <c r="E831" s="1384"/>
      <c r="F831" s="1384"/>
      <c r="G831" s="1384"/>
      <c r="H831" s="1365"/>
      <c r="I831" s="1365"/>
      <c r="J831" s="1365"/>
      <c r="S831" s="1359"/>
      <c r="BU831" s="1366"/>
      <c r="CI831" s="1383"/>
    </row>
    <row r="832" spans="2:87" s="1381" customFormat="1" x14ac:dyDescent="0.25">
      <c r="B832" s="1384"/>
      <c r="C832" s="1384"/>
      <c r="D832" s="1387"/>
      <c r="E832" s="1384"/>
      <c r="F832" s="1384"/>
      <c r="G832" s="1384"/>
      <c r="H832" s="1365"/>
      <c r="I832" s="1365"/>
      <c r="J832" s="1365"/>
      <c r="S832" s="1359"/>
      <c r="BU832" s="1366"/>
      <c r="CI832" s="1383"/>
    </row>
    <row r="833" spans="2:87" s="1381" customFormat="1" x14ac:dyDescent="0.25">
      <c r="B833" s="1384"/>
      <c r="C833" s="1384"/>
      <c r="D833" s="1387"/>
      <c r="E833" s="1384"/>
      <c r="F833" s="1384"/>
      <c r="G833" s="1384"/>
      <c r="H833" s="1365"/>
      <c r="I833" s="1365"/>
      <c r="J833" s="1365"/>
      <c r="S833" s="1359"/>
      <c r="BU833" s="1366"/>
      <c r="CI833" s="1383"/>
    </row>
    <row r="834" spans="2:87" s="1381" customFormat="1" x14ac:dyDescent="0.25">
      <c r="B834" s="1384"/>
      <c r="C834" s="1384"/>
      <c r="D834" s="1387"/>
      <c r="E834" s="1384"/>
      <c r="F834" s="1384"/>
      <c r="G834" s="1384"/>
      <c r="H834" s="1365"/>
      <c r="I834" s="1365"/>
      <c r="J834" s="1365"/>
      <c r="S834" s="1359"/>
      <c r="BU834" s="1366"/>
      <c r="CI834" s="1383"/>
    </row>
    <row r="835" spans="2:87" s="1381" customFormat="1" x14ac:dyDescent="0.25">
      <c r="B835" s="1384"/>
      <c r="C835" s="1384"/>
      <c r="D835" s="1387"/>
      <c r="E835" s="1384"/>
      <c r="F835" s="1384"/>
      <c r="G835" s="1384"/>
      <c r="H835" s="1365"/>
      <c r="I835" s="1365"/>
      <c r="J835" s="1365"/>
      <c r="S835" s="1359"/>
      <c r="BU835" s="1366"/>
      <c r="CI835" s="1383"/>
    </row>
    <row r="836" spans="2:87" s="1381" customFormat="1" x14ac:dyDescent="0.25">
      <c r="B836" s="1384"/>
      <c r="C836" s="1384"/>
      <c r="D836" s="1387"/>
      <c r="E836" s="1384"/>
      <c r="F836" s="1384"/>
      <c r="G836" s="1384"/>
      <c r="H836" s="1365"/>
      <c r="I836" s="1365"/>
      <c r="J836" s="1365"/>
      <c r="S836" s="1359"/>
      <c r="BU836" s="1366"/>
      <c r="CI836" s="1383"/>
    </row>
    <row r="837" spans="2:87" s="1381" customFormat="1" x14ac:dyDescent="0.25">
      <c r="B837" s="1384"/>
      <c r="C837" s="1384"/>
      <c r="D837" s="1387"/>
      <c r="E837" s="1384"/>
      <c r="F837" s="1384"/>
      <c r="G837" s="1384"/>
      <c r="H837" s="1365"/>
      <c r="I837" s="1365"/>
      <c r="J837" s="1365"/>
      <c r="S837" s="1359"/>
      <c r="BU837" s="1366"/>
      <c r="CI837" s="1383"/>
    </row>
    <row r="838" spans="2:87" s="1381" customFormat="1" x14ac:dyDescent="0.25">
      <c r="B838" s="1384"/>
      <c r="C838" s="1384"/>
      <c r="D838" s="1387"/>
      <c r="E838" s="1384"/>
      <c r="F838" s="1384"/>
      <c r="G838" s="1384"/>
      <c r="H838" s="1365"/>
      <c r="I838" s="1365"/>
      <c r="J838" s="1365"/>
      <c r="S838" s="1359"/>
      <c r="BU838" s="1366"/>
      <c r="CI838" s="1383"/>
    </row>
    <row r="839" spans="2:87" s="1381" customFormat="1" x14ac:dyDescent="0.25">
      <c r="B839" s="1384"/>
      <c r="C839" s="1384"/>
      <c r="D839" s="1387"/>
      <c r="E839" s="1384"/>
      <c r="F839" s="1384"/>
      <c r="G839" s="1384"/>
      <c r="H839" s="1365"/>
      <c r="I839" s="1365"/>
      <c r="J839" s="1365"/>
      <c r="S839" s="1359"/>
      <c r="BU839" s="1366"/>
      <c r="CI839" s="1383"/>
    </row>
    <row r="840" spans="2:87" s="1381" customFormat="1" x14ac:dyDescent="0.25">
      <c r="B840" s="1384"/>
      <c r="C840" s="1384"/>
      <c r="D840" s="1387"/>
      <c r="E840" s="1384"/>
      <c r="F840" s="1384"/>
      <c r="G840" s="1384"/>
      <c r="H840" s="1365"/>
      <c r="I840" s="1365"/>
      <c r="J840" s="1365"/>
      <c r="S840" s="1359"/>
      <c r="BU840" s="1366"/>
      <c r="CI840" s="1383"/>
    </row>
    <row r="841" spans="2:87" s="1381" customFormat="1" x14ac:dyDescent="0.25">
      <c r="B841" s="1384"/>
      <c r="C841" s="1384"/>
      <c r="D841" s="1387"/>
      <c r="E841" s="1384"/>
      <c r="F841" s="1384"/>
      <c r="G841" s="1384"/>
      <c r="H841" s="1365"/>
      <c r="I841" s="1365"/>
      <c r="J841" s="1365"/>
      <c r="S841" s="1359"/>
      <c r="BU841" s="1366"/>
      <c r="CI841" s="1383"/>
    </row>
    <row r="842" spans="2:87" s="1381" customFormat="1" x14ac:dyDescent="0.25">
      <c r="B842" s="1384"/>
      <c r="C842" s="1384"/>
      <c r="D842" s="1387"/>
      <c r="E842" s="1384"/>
      <c r="F842" s="1384"/>
      <c r="G842" s="1384"/>
      <c r="H842" s="1365"/>
      <c r="I842" s="1365"/>
      <c r="J842" s="1365"/>
      <c r="S842" s="1359"/>
      <c r="BU842" s="1366"/>
      <c r="CI842" s="1383"/>
    </row>
    <row r="843" spans="2:87" s="1381" customFormat="1" x14ac:dyDescent="0.25">
      <c r="B843" s="1384"/>
      <c r="C843" s="1384"/>
      <c r="D843" s="1387"/>
      <c r="E843" s="1384"/>
      <c r="F843" s="1384"/>
      <c r="G843" s="1384"/>
      <c r="H843" s="1365"/>
      <c r="I843" s="1365"/>
      <c r="J843" s="1365"/>
      <c r="S843" s="1359"/>
      <c r="BU843" s="1366"/>
      <c r="CI843" s="1383"/>
    </row>
    <row r="844" spans="2:87" s="1381" customFormat="1" x14ac:dyDescent="0.25">
      <c r="B844" s="1384"/>
      <c r="C844" s="1384"/>
      <c r="D844" s="1387"/>
      <c r="E844" s="1384"/>
      <c r="F844" s="1384"/>
      <c r="G844" s="1384"/>
      <c r="H844" s="1365"/>
      <c r="I844" s="1365"/>
      <c r="J844" s="1365"/>
      <c r="S844" s="1359"/>
      <c r="BU844" s="1366"/>
      <c r="CI844" s="1383"/>
    </row>
    <row r="845" spans="2:87" s="1381" customFormat="1" x14ac:dyDescent="0.25">
      <c r="B845" s="1384"/>
      <c r="C845" s="1384"/>
      <c r="D845" s="1387"/>
      <c r="E845" s="1384"/>
      <c r="F845" s="1384"/>
      <c r="G845" s="1384"/>
      <c r="H845" s="1365"/>
      <c r="I845" s="1365"/>
      <c r="J845" s="1365"/>
      <c r="S845" s="1359"/>
      <c r="BU845" s="1366"/>
      <c r="CI845" s="1383"/>
    </row>
    <row r="846" spans="2:87" s="1381" customFormat="1" x14ac:dyDescent="0.25">
      <c r="B846" s="1384"/>
      <c r="C846" s="1384"/>
      <c r="D846" s="1387"/>
      <c r="E846" s="1384"/>
      <c r="F846" s="1384"/>
      <c r="G846" s="1384"/>
      <c r="H846" s="1365"/>
      <c r="I846" s="1365"/>
      <c r="J846" s="1365"/>
      <c r="S846" s="1359"/>
      <c r="BU846" s="1366"/>
      <c r="CI846" s="1383"/>
    </row>
    <row r="847" spans="2:87" s="1381" customFormat="1" x14ac:dyDescent="0.25">
      <c r="B847" s="1384"/>
      <c r="C847" s="1384"/>
      <c r="D847" s="1387"/>
      <c r="E847" s="1384"/>
      <c r="F847" s="1384"/>
      <c r="G847" s="1384"/>
      <c r="H847" s="1365"/>
      <c r="I847" s="1365"/>
      <c r="J847" s="1365"/>
      <c r="S847" s="1359"/>
      <c r="BU847" s="1366"/>
      <c r="CI847" s="1383"/>
    </row>
    <row r="848" spans="2:87" s="1381" customFormat="1" x14ac:dyDescent="0.25">
      <c r="B848" s="1384"/>
      <c r="C848" s="1384"/>
      <c r="D848" s="1387"/>
      <c r="E848" s="1384"/>
      <c r="F848" s="1384"/>
      <c r="G848" s="1384"/>
      <c r="H848" s="1365"/>
      <c r="I848" s="1365"/>
      <c r="J848" s="1365"/>
      <c r="S848" s="1359"/>
      <c r="BU848" s="1366"/>
      <c r="CI848" s="1383"/>
    </row>
    <row r="849" spans="2:87" s="1381" customFormat="1" x14ac:dyDescent="0.25">
      <c r="B849" s="1384"/>
      <c r="C849" s="1384"/>
      <c r="D849" s="1387"/>
      <c r="E849" s="1384"/>
      <c r="F849" s="1384"/>
      <c r="G849" s="1384"/>
      <c r="H849" s="1365"/>
      <c r="I849" s="1365"/>
      <c r="J849" s="1365"/>
      <c r="S849" s="1359"/>
      <c r="BU849" s="1366"/>
      <c r="CI849" s="1383"/>
    </row>
    <row r="850" spans="2:87" s="1381" customFormat="1" x14ac:dyDescent="0.25">
      <c r="B850" s="1384"/>
      <c r="C850" s="1384"/>
      <c r="D850" s="1387"/>
      <c r="E850" s="1384"/>
      <c r="F850" s="1384"/>
      <c r="G850" s="1384"/>
      <c r="H850" s="1365"/>
      <c r="I850" s="1365"/>
      <c r="J850" s="1365"/>
      <c r="S850" s="1359"/>
      <c r="BU850" s="1366"/>
      <c r="CI850" s="1383"/>
    </row>
    <row r="851" spans="2:87" s="1381" customFormat="1" x14ac:dyDescent="0.25">
      <c r="B851" s="1384"/>
      <c r="C851" s="1384"/>
      <c r="D851" s="1387"/>
      <c r="E851" s="1384"/>
      <c r="F851" s="1384"/>
      <c r="G851" s="1384"/>
      <c r="H851" s="1365"/>
      <c r="I851" s="1365"/>
      <c r="J851" s="1365"/>
      <c r="S851" s="1359"/>
      <c r="BU851" s="1366"/>
      <c r="CI851" s="1383"/>
    </row>
    <row r="852" spans="2:87" s="1381" customFormat="1" x14ac:dyDescent="0.25">
      <c r="B852" s="1384"/>
      <c r="C852" s="1384"/>
      <c r="D852" s="1387"/>
      <c r="E852" s="1384"/>
      <c r="F852" s="1384"/>
      <c r="G852" s="1384"/>
      <c r="H852" s="1365"/>
      <c r="I852" s="1365"/>
      <c r="J852" s="1365"/>
      <c r="S852" s="1359"/>
      <c r="BU852" s="1366"/>
      <c r="CI852" s="1383"/>
    </row>
    <row r="853" spans="2:87" s="1381" customFormat="1" x14ac:dyDescent="0.25">
      <c r="B853" s="1384"/>
      <c r="C853" s="1384"/>
      <c r="D853" s="1387"/>
      <c r="E853" s="1384"/>
      <c r="F853" s="1384"/>
      <c r="G853" s="1384"/>
      <c r="H853" s="1365"/>
      <c r="I853" s="1365"/>
      <c r="J853" s="1365"/>
      <c r="S853" s="1359"/>
      <c r="BU853" s="1366"/>
      <c r="CI853" s="1383"/>
    </row>
    <row r="854" spans="2:87" s="1381" customFormat="1" x14ac:dyDescent="0.25">
      <c r="B854" s="1384"/>
      <c r="C854" s="1384"/>
      <c r="D854" s="1387"/>
      <c r="E854" s="1384"/>
      <c r="F854" s="1384"/>
      <c r="G854" s="1384"/>
      <c r="H854" s="1365"/>
      <c r="I854" s="1365"/>
      <c r="J854" s="1365"/>
      <c r="S854" s="1359"/>
      <c r="BU854" s="1366"/>
      <c r="CI854" s="1383"/>
    </row>
    <row r="855" spans="2:87" s="1381" customFormat="1" x14ac:dyDescent="0.25">
      <c r="B855" s="1384"/>
      <c r="C855" s="1384"/>
      <c r="D855" s="1387"/>
      <c r="E855" s="1384"/>
      <c r="F855" s="1384"/>
      <c r="G855" s="1384"/>
      <c r="H855" s="1365"/>
      <c r="I855" s="1365"/>
      <c r="J855" s="1365"/>
      <c r="S855" s="1359"/>
      <c r="BU855" s="1366"/>
      <c r="CI855" s="1383"/>
    </row>
    <row r="856" spans="2:87" s="1381" customFormat="1" x14ac:dyDescent="0.25">
      <c r="B856" s="1384"/>
      <c r="C856" s="1384"/>
      <c r="D856" s="1387"/>
      <c r="E856" s="1384"/>
      <c r="F856" s="1384"/>
      <c r="G856" s="1384"/>
      <c r="H856" s="1365"/>
      <c r="I856" s="1365"/>
      <c r="J856" s="1365"/>
      <c r="S856" s="1359"/>
      <c r="BU856" s="1366"/>
      <c r="CI856" s="1383"/>
    </row>
    <row r="857" spans="2:87" s="1381" customFormat="1" x14ac:dyDescent="0.25">
      <c r="B857" s="1384"/>
      <c r="C857" s="1384"/>
      <c r="D857" s="1387"/>
      <c r="E857" s="1384"/>
      <c r="F857" s="1384"/>
      <c r="G857" s="1384"/>
      <c r="H857" s="1365"/>
      <c r="I857" s="1365"/>
      <c r="J857" s="1365"/>
      <c r="S857" s="1359"/>
      <c r="BU857" s="1366"/>
      <c r="CI857" s="1383"/>
    </row>
    <row r="858" spans="2:87" s="1381" customFormat="1" x14ac:dyDescent="0.25">
      <c r="B858" s="1384"/>
      <c r="C858" s="1384"/>
      <c r="D858" s="1387"/>
      <c r="E858" s="1384"/>
      <c r="F858" s="1384"/>
      <c r="G858" s="1384"/>
      <c r="H858" s="1365"/>
      <c r="I858" s="1365"/>
      <c r="J858" s="1365"/>
      <c r="S858" s="1359"/>
      <c r="BU858" s="1366"/>
      <c r="CI858" s="1383"/>
    </row>
    <row r="859" spans="2:87" s="1381" customFormat="1" x14ac:dyDescent="0.25">
      <c r="B859" s="1384"/>
      <c r="C859" s="1384"/>
      <c r="D859" s="1387"/>
      <c r="E859" s="1384"/>
      <c r="F859" s="1384"/>
      <c r="G859" s="1384"/>
      <c r="H859" s="1365"/>
      <c r="I859" s="1365"/>
      <c r="J859" s="1365"/>
      <c r="S859" s="1359"/>
      <c r="BU859" s="1366"/>
      <c r="CI859" s="1383"/>
    </row>
    <row r="860" spans="2:87" s="1381" customFormat="1" x14ac:dyDescent="0.25">
      <c r="B860" s="1384"/>
      <c r="C860" s="1384"/>
      <c r="D860" s="1387"/>
      <c r="E860" s="1384"/>
      <c r="F860" s="1384"/>
      <c r="G860" s="1384"/>
      <c r="H860" s="1365"/>
      <c r="I860" s="1365"/>
      <c r="J860" s="1365"/>
      <c r="S860" s="1359"/>
      <c r="BU860" s="1366"/>
      <c r="CI860" s="1383"/>
    </row>
    <row r="861" spans="2:87" s="1381" customFormat="1" x14ac:dyDescent="0.25">
      <c r="B861" s="1384"/>
      <c r="C861" s="1384"/>
      <c r="D861" s="1387"/>
      <c r="E861" s="1384"/>
      <c r="F861" s="1384"/>
      <c r="G861" s="1384"/>
      <c r="H861" s="1365"/>
      <c r="I861" s="1365"/>
      <c r="J861" s="1365"/>
      <c r="S861" s="1359"/>
      <c r="BU861" s="1366"/>
      <c r="CI861" s="1383"/>
    </row>
    <row r="862" spans="2:87" s="1381" customFormat="1" x14ac:dyDescent="0.25">
      <c r="B862" s="1384"/>
      <c r="C862" s="1384"/>
      <c r="D862" s="1387"/>
      <c r="E862" s="1384"/>
      <c r="F862" s="1384"/>
      <c r="G862" s="1384"/>
      <c r="H862" s="1365"/>
      <c r="I862" s="1365"/>
      <c r="J862" s="1365"/>
      <c r="S862" s="1359"/>
      <c r="BU862" s="1366"/>
      <c r="CI862" s="1383"/>
    </row>
    <row r="863" spans="2:87" s="1381" customFormat="1" x14ac:dyDescent="0.25">
      <c r="B863" s="1384"/>
      <c r="C863" s="1384"/>
      <c r="D863" s="1387"/>
      <c r="E863" s="1384"/>
      <c r="F863" s="1384"/>
      <c r="G863" s="1384"/>
      <c r="H863" s="1365"/>
      <c r="I863" s="1365"/>
      <c r="J863" s="1365"/>
      <c r="S863" s="1359"/>
      <c r="BU863" s="1366"/>
      <c r="CI863" s="1383"/>
    </row>
    <row r="864" spans="2:87" s="1381" customFormat="1" x14ac:dyDescent="0.25">
      <c r="B864" s="1384"/>
      <c r="C864" s="1384"/>
      <c r="D864" s="1387"/>
      <c r="E864" s="1384"/>
      <c r="F864" s="1384"/>
      <c r="G864" s="1384"/>
      <c r="H864" s="1365"/>
      <c r="I864" s="1365"/>
      <c r="J864" s="1365"/>
      <c r="S864" s="1359"/>
      <c r="BU864" s="1366"/>
      <c r="CI864" s="1383"/>
    </row>
    <row r="865" spans="2:87" s="1381" customFormat="1" x14ac:dyDescent="0.25">
      <c r="B865" s="1384"/>
      <c r="C865" s="1384"/>
      <c r="D865" s="1387"/>
      <c r="E865" s="1384"/>
      <c r="F865" s="1384"/>
      <c r="G865" s="1384"/>
      <c r="H865" s="1365"/>
      <c r="I865" s="1365"/>
      <c r="J865" s="1365"/>
      <c r="S865" s="1359"/>
      <c r="BU865" s="1366"/>
      <c r="CI865" s="1383"/>
    </row>
    <row r="866" spans="2:87" s="1381" customFormat="1" x14ac:dyDescent="0.25">
      <c r="B866" s="1384"/>
      <c r="C866" s="1384"/>
      <c r="D866" s="1387"/>
      <c r="E866" s="1384"/>
      <c r="F866" s="1384"/>
      <c r="G866" s="1384"/>
      <c r="H866" s="1365"/>
      <c r="I866" s="1365"/>
      <c r="J866" s="1365"/>
      <c r="S866" s="1359"/>
      <c r="BU866" s="1366"/>
      <c r="CI866" s="1383"/>
    </row>
    <row r="867" spans="2:87" s="1381" customFormat="1" x14ac:dyDescent="0.25">
      <c r="B867" s="1384"/>
      <c r="C867" s="1384"/>
      <c r="D867" s="1387"/>
      <c r="E867" s="1384"/>
      <c r="F867" s="1384"/>
      <c r="G867" s="1384"/>
      <c r="H867" s="1365"/>
      <c r="I867" s="1365"/>
      <c r="J867" s="1365"/>
      <c r="S867" s="1359"/>
      <c r="BU867" s="1366"/>
      <c r="CI867" s="1383"/>
    </row>
    <row r="868" spans="2:87" s="1381" customFormat="1" x14ac:dyDescent="0.25">
      <c r="B868" s="1384"/>
      <c r="C868" s="1384"/>
      <c r="D868" s="1387"/>
      <c r="E868" s="1384"/>
      <c r="F868" s="1384"/>
      <c r="G868" s="1384"/>
      <c r="H868" s="1365"/>
      <c r="I868" s="1365"/>
      <c r="J868" s="1365"/>
      <c r="S868" s="1359"/>
      <c r="BU868" s="1366"/>
      <c r="CI868" s="1383"/>
    </row>
    <row r="869" spans="2:87" s="1381" customFormat="1" x14ac:dyDescent="0.25">
      <c r="B869" s="1384"/>
      <c r="C869" s="1384"/>
      <c r="D869" s="1387"/>
      <c r="E869" s="1384"/>
      <c r="F869" s="1384"/>
      <c r="G869" s="1384"/>
      <c r="H869" s="1365"/>
      <c r="I869" s="1365"/>
      <c r="J869" s="1365"/>
      <c r="S869" s="1359"/>
      <c r="BU869" s="1366"/>
      <c r="CI869" s="1383"/>
    </row>
    <row r="870" spans="2:87" s="1381" customFormat="1" x14ac:dyDescent="0.25">
      <c r="B870" s="1384"/>
      <c r="C870" s="1384"/>
      <c r="D870" s="1387"/>
      <c r="E870" s="1384"/>
      <c r="F870" s="1384"/>
      <c r="G870" s="1384"/>
      <c r="H870" s="1365"/>
      <c r="I870" s="1365"/>
      <c r="J870" s="1365"/>
      <c r="S870" s="1359"/>
      <c r="BU870" s="1366"/>
      <c r="CI870" s="1383"/>
    </row>
    <row r="871" spans="2:87" s="1381" customFormat="1" x14ac:dyDescent="0.25">
      <c r="B871" s="1384"/>
      <c r="C871" s="1384"/>
      <c r="D871" s="1387"/>
      <c r="E871" s="1384"/>
      <c r="F871" s="1384"/>
      <c r="G871" s="1384"/>
      <c r="H871" s="1365"/>
      <c r="I871" s="1365"/>
      <c r="J871" s="1365"/>
      <c r="S871" s="1359"/>
      <c r="BU871" s="1366"/>
      <c r="CI871" s="1383"/>
    </row>
    <row r="872" spans="2:87" s="1381" customFormat="1" x14ac:dyDescent="0.25">
      <c r="B872" s="1384"/>
      <c r="C872" s="1384"/>
      <c r="D872" s="1387"/>
      <c r="E872" s="1384"/>
      <c r="F872" s="1384"/>
      <c r="G872" s="1384"/>
      <c r="H872" s="1365"/>
      <c r="I872" s="1365"/>
      <c r="J872" s="1365"/>
      <c r="S872" s="1359"/>
      <c r="BU872" s="1366"/>
      <c r="CI872" s="1383"/>
    </row>
    <row r="873" spans="2:87" s="1381" customFormat="1" x14ac:dyDescent="0.25">
      <c r="B873" s="1384"/>
      <c r="C873" s="1384"/>
      <c r="D873" s="1387"/>
      <c r="E873" s="1384"/>
      <c r="F873" s="1384"/>
      <c r="G873" s="1384"/>
      <c r="H873" s="1365"/>
      <c r="I873" s="1365"/>
      <c r="J873" s="1365"/>
      <c r="S873" s="1359"/>
      <c r="BU873" s="1366"/>
      <c r="CI873" s="1383"/>
    </row>
    <row r="874" spans="2:87" s="1381" customFormat="1" x14ac:dyDescent="0.25">
      <c r="B874" s="1384"/>
      <c r="C874" s="1384"/>
      <c r="D874" s="1387"/>
      <c r="E874" s="1384"/>
      <c r="F874" s="1384"/>
      <c r="G874" s="1384"/>
      <c r="H874" s="1365"/>
      <c r="I874" s="1365"/>
      <c r="J874" s="1365"/>
      <c r="S874" s="1359"/>
      <c r="BU874" s="1366"/>
      <c r="CI874" s="1383"/>
    </row>
    <row r="875" spans="2:87" s="1381" customFormat="1" x14ac:dyDescent="0.25">
      <c r="B875" s="1384"/>
      <c r="C875" s="1384"/>
      <c r="D875" s="1387"/>
      <c r="E875" s="1384"/>
      <c r="F875" s="1384"/>
      <c r="G875" s="1384"/>
      <c r="H875" s="1365"/>
      <c r="I875" s="1365"/>
      <c r="J875" s="1365"/>
      <c r="S875" s="1359"/>
      <c r="BU875" s="1366"/>
      <c r="CI875" s="1383"/>
    </row>
    <row r="876" spans="2:87" s="1381" customFormat="1" x14ac:dyDescent="0.25">
      <c r="B876" s="1384"/>
      <c r="C876" s="1384"/>
      <c r="D876" s="1387"/>
      <c r="E876" s="1384"/>
      <c r="F876" s="1384"/>
      <c r="G876" s="1384"/>
      <c r="H876" s="1365"/>
      <c r="I876" s="1365"/>
      <c r="J876" s="1365"/>
      <c r="S876" s="1359"/>
      <c r="BU876" s="1366"/>
      <c r="CI876" s="1383"/>
    </row>
    <row r="877" spans="2:87" s="1381" customFormat="1" x14ac:dyDescent="0.25">
      <c r="B877" s="1384"/>
      <c r="C877" s="1384"/>
      <c r="D877" s="1387"/>
      <c r="E877" s="1384"/>
      <c r="F877" s="1384"/>
      <c r="G877" s="1384"/>
      <c r="H877" s="1365"/>
      <c r="I877" s="1365"/>
      <c r="J877" s="1365"/>
      <c r="S877" s="1359"/>
      <c r="BU877" s="1366"/>
      <c r="CI877" s="1383"/>
    </row>
    <row r="878" spans="2:87" s="1381" customFormat="1" x14ac:dyDescent="0.25">
      <c r="B878" s="1384"/>
      <c r="C878" s="1384"/>
      <c r="D878" s="1387"/>
      <c r="E878" s="1384"/>
      <c r="F878" s="1384"/>
      <c r="G878" s="1384"/>
      <c r="H878" s="1365"/>
      <c r="I878" s="1365"/>
      <c r="J878" s="1365"/>
      <c r="S878" s="1359"/>
      <c r="BU878" s="1366"/>
      <c r="CI878" s="1383"/>
    </row>
    <row r="879" spans="2:87" s="1381" customFormat="1" x14ac:dyDescent="0.25">
      <c r="B879" s="1384"/>
      <c r="C879" s="1384"/>
      <c r="D879" s="1387"/>
      <c r="E879" s="1384"/>
      <c r="F879" s="1384"/>
      <c r="G879" s="1384"/>
      <c r="H879" s="1365"/>
      <c r="I879" s="1365"/>
      <c r="J879" s="1365"/>
      <c r="S879" s="1359"/>
      <c r="BU879" s="1366"/>
      <c r="CI879" s="1383"/>
    </row>
    <row r="880" spans="2:87" s="1381" customFormat="1" x14ac:dyDescent="0.25">
      <c r="B880" s="1384"/>
      <c r="C880" s="1384"/>
      <c r="D880" s="1387"/>
      <c r="E880" s="1384"/>
      <c r="F880" s="1384"/>
      <c r="G880" s="1384"/>
      <c r="H880" s="1365"/>
      <c r="I880" s="1365"/>
      <c r="J880" s="1365"/>
      <c r="S880" s="1359"/>
      <c r="BU880" s="1366"/>
      <c r="CI880" s="1383"/>
    </row>
    <row r="881" spans="2:87" s="1381" customFormat="1" x14ac:dyDescent="0.25">
      <c r="B881" s="1384"/>
      <c r="C881" s="1384"/>
      <c r="D881" s="1387"/>
      <c r="E881" s="1384"/>
      <c r="F881" s="1384"/>
      <c r="G881" s="1384"/>
      <c r="H881" s="1365"/>
      <c r="I881" s="1365"/>
      <c r="J881" s="1365"/>
      <c r="S881" s="1359"/>
      <c r="BU881" s="1366"/>
      <c r="CI881" s="1383"/>
    </row>
    <row r="882" spans="2:87" s="1381" customFormat="1" x14ac:dyDescent="0.25">
      <c r="B882" s="1384"/>
      <c r="C882" s="1384"/>
      <c r="D882" s="1387"/>
      <c r="E882" s="1384"/>
      <c r="F882" s="1384"/>
      <c r="G882" s="1384"/>
      <c r="H882" s="1365"/>
      <c r="I882" s="1365"/>
      <c r="J882" s="1365"/>
      <c r="S882" s="1359"/>
      <c r="BU882" s="1366"/>
      <c r="CI882" s="1383"/>
    </row>
    <row r="883" spans="2:87" s="1381" customFormat="1" x14ac:dyDescent="0.25">
      <c r="B883" s="1384"/>
      <c r="C883" s="1384"/>
      <c r="D883" s="1387"/>
      <c r="E883" s="1384"/>
      <c r="F883" s="1384"/>
      <c r="G883" s="1384"/>
      <c r="H883" s="1365"/>
      <c r="I883" s="1365"/>
      <c r="J883" s="1365"/>
      <c r="S883" s="1359"/>
      <c r="BU883" s="1366"/>
      <c r="CI883" s="1383"/>
    </row>
    <row r="884" spans="2:87" s="1381" customFormat="1" x14ac:dyDescent="0.25">
      <c r="B884" s="1384"/>
      <c r="C884" s="1384"/>
      <c r="D884" s="1387"/>
      <c r="E884" s="1384"/>
      <c r="F884" s="1384"/>
      <c r="G884" s="1384"/>
      <c r="H884" s="1365"/>
      <c r="I884" s="1365"/>
      <c r="J884" s="1365"/>
      <c r="S884" s="1359"/>
      <c r="BU884" s="1366"/>
      <c r="CI884" s="1383"/>
    </row>
    <row r="885" spans="2:87" s="1381" customFormat="1" x14ac:dyDescent="0.25">
      <c r="B885" s="1384"/>
      <c r="C885" s="1384"/>
      <c r="D885" s="1387"/>
      <c r="E885" s="1384"/>
      <c r="F885" s="1384"/>
      <c r="G885" s="1384"/>
      <c r="H885" s="1365"/>
      <c r="I885" s="1365"/>
      <c r="J885" s="1365"/>
      <c r="S885" s="1359"/>
      <c r="BU885" s="1366"/>
      <c r="CI885" s="1383"/>
    </row>
    <row r="886" spans="2:87" s="1381" customFormat="1" x14ac:dyDescent="0.25">
      <c r="B886" s="1384"/>
      <c r="C886" s="1384"/>
      <c r="D886" s="1387"/>
      <c r="E886" s="1384"/>
      <c r="F886" s="1384"/>
      <c r="G886" s="1384"/>
      <c r="H886" s="1365"/>
      <c r="I886" s="1365"/>
      <c r="J886" s="1365"/>
      <c r="S886" s="1359"/>
      <c r="BU886" s="1366"/>
      <c r="CI886" s="1383"/>
    </row>
    <row r="887" spans="2:87" s="1381" customFormat="1" x14ac:dyDescent="0.25">
      <c r="B887" s="1384"/>
      <c r="C887" s="1384"/>
      <c r="D887" s="1387"/>
      <c r="E887" s="1384"/>
      <c r="F887" s="1384"/>
      <c r="G887" s="1384"/>
      <c r="H887" s="1365"/>
      <c r="I887" s="1365"/>
      <c r="J887" s="1365"/>
      <c r="S887" s="1359"/>
      <c r="BU887" s="1366"/>
      <c r="CI887" s="1383"/>
    </row>
    <row r="888" spans="2:87" s="1381" customFormat="1" x14ac:dyDescent="0.25">
      <c r="B888" s="1384"/>
      <c r="C888" s="1384"/>
      <c r="D888" s="1387"/>
      <c r="E888" s="1384"/>
      <c r="F888" s="1384"/>
      <c r="G888" s="1384"/>
      <c r="H888" s="1365"/>
      <c r="I888" s="1365"/>
      <c r="J888" s="1365"/>
      <c r="S888" s="1359"/>
      <c r="BU888" s="1366"/>
      <c r="CI888" s="1383"/>
    </row>
    <row r="889" spans="2:87" s="1381" customFormat="1" x14ac:dyDescent="0.25">
      <c r="B889" s="1384"/>
      <c r="C889" s="1384"/>
      <c r="D889" s="1387"/>
      <c r="E889" s="1384"/>
      <c r="F889" s="1384"/>
      <c r="G889" s="1384"/>
      <c r="H889" s="1365"/>
      <c r="I889" s="1365"/>
      <c r="J889" s="1365"/>
      <c r="S889" s="1359"/>
      <c r="BU889" s="1366"/>
      <c r="CI889" s="1383"/>
    </row>
    <row r="890" spans="2:87" s="1381" customFormat="1" x14ac:dyDescent="0.25">
      <c r="B890" s="1384"/>
      <c r="C890" s="1384"/>
      <c r="D890" s="1387"/>
      <c r="E890" s="1384"/>
      <c r="F890" s="1384"/>
      <c r="G890" s="1384"/>
      <c r="H890" s="1365"/>
      <c r="I890" s="1365"/>
      <c r="J890" s="1365"/>
      <c r="S890" s="1359"/>
      <c r="BU890" s="1366"/>
      <c r="CI890" s="1383"/>
    </row>
    <row r="891" spans="2:87" s="1381" customFormat="1" x14ac:dyDescent="0.25">
      <c r="B891" s="1384"/>
      <c r="C891" s="1384"/>
      <c r="D891" s="1387"/>
      <c r="E891" s="1384"/>
      <c r="F891" s="1384"/>
      <c r="G891" s="1384"/>
      <c r="H891" s="1365"/>
      <c r="I891" s="1365"/>
      <c r="J891" s="1365"/>
      <c r="S891" s="1359"/>
      <c r="BU891" s="1366"/>
      <c r="CI891" s="1383"/>
    </row>
    <row r="892" spans="2:87" s="1381" customFormat="1" x14ac:dyDescent="0.25">
      <c r="B892" s="1384"/>
      <c r="C892" s="1384"/>
      <c r="D892" s="1387"/>
      <c r="E892" s="1384"/>
      <c r="F892" s="1384"/>
      <c r="G892" s="1384"/>
      <c r="H892" s="1365"/>
      <c r="I892" s="1365"/>
      <c r="J892" s="1365"/>
      <c r="S892" s="1359"/>
      <c r="BU892" s="1366"/>
      <c r="CI892" s="1383"/>
    </row>
    <row r="893" spans="2:87" s="1381" customFormat="1" x14ac:dyDescent="0.25">
      <c r="B893" s="1384"/>
      <c r="C893" s="1384"/>
      <c r="D893" s="1387"/>
      <c r="E893" s="1384"/>
      <c r="F893" s="1384"/>
      <c r="G893" s="1384"/>
      <c r="H893" s="1365"/>
      <c r="I893" s="1365"/>
      <c r="J893" s="1365"/>
      <c r="S893" s="1359"/>
      <c r="BU893" s="1366"/>
      <c r="CI893" s="1383"/>
    </row>
    <row r="894" spans="2:87" s="1381" customFormat="1" x14ac:dyDescent="0.25">
      <c r="B894" s="1384"/>
      <c r="C894" s="1384"/>
      <c r="D894" s="1387"/>
      <c r="E894" s="1384"/>
      <c r="F894" s="1384"/>
      <c r="G894" s="1384"/>
      <c r="H894" s="1365"/>
      <c r="I894" s="1365"/>
      <c r="J894" s="1365"/>
      <c r="S894" s="1359"/>
      <c r="BU894" s="1366"/>
      <c r="CI894" s="1383"/>
    </row>
    <row r="895" spans="2:87" s="1381" customFormat="1" x14ac:dyDescent="0.25">
      <c r="B895" s="1384"/>
      <c r="C895" s="1384"/>
      <c r="D895" s="1387"/>
      <c r="E895" s="1384"/>
      <c r="F895" s="1384"/>
      <c r="G895" s="1384"/>
      <c r="H895" s="1365"/>
      <c r="I895" s="1365"/>
      <c r="J895" s="1365"/>
      <c r="S895" s="1359"/>
      <c r="BU895" s="1366"/>
      <c r="CI895" s="1383"/>
    </row>
    <row r="896" spans="2:87" s="1381" customFormat="1" x14ac:dyDescent="0.25">
      <c r="B896" s="1384"/>
      <c r="C896" s="1384"/>
      <c r="D896" s="1387"/>
      <c r="E896" s="1384"/>
      <c r="F896" s="1384"/>
      <c r="G896" s="1384"/>
      <c r="H896" s="1365"/>
      <c r="I896" s="1365"/>
      <c r="J896" s="1365"/>
      <c r="S896" s="1359"/>
      <c r="BU896" s="1366"/>
      <c r="CI896" s="1383"/>
    </row>
    <row r="897" spans="2:87" s="1381" customFormat="1" x14ac:dyDescent="0.25">
      <c r="B897" s="1384"/>
      <c r="C897" s="1384"/>
      <c r="D897" s="1387"/>
      <c r="E897" s="1384"/>
      <c r="F897" s="1384"/>
      <c r="G897" s="1384"/>
      <c r="H897" s="1365"/>
      <c r="I897" s="1365"/>
      <c r="J897" s="1365"/>
      <c r="S897" s="1359"/>
      <c r="BU897" s="1366"/>
      <c r="CI897" s="1383"/>
    </row>
    <row r="898" spans="2:87" s="1381" customFormat="1" x14ac:dyDescent="0.25">
      <c r="B898" s="1384"/>
      <c r="C898" s="1384"/>
      <c r="D898" s="1387"/>
      <c r="E898" s="1384"/>
      <c r="F898" s="1384"/>
      <c r="G898" s="1384"/>
      <c r="H898" s="1365"/>
      <c r="I898" s="1365"/>
      <c r="J898" s="1365"/>
      <c r="S898" s="1359"/>
      <c r="BU898" s="1366"/>
      <c r="CI898" s="1383"/>
    </row>
    <row r="899" spans="2:87" s="1381" customFormat="1" x14ac:dyDescent="0.25">
      <c r="B899" s="1384"/>
      <c r="C899" s="1384"/>
      <c r="D899" s="1387"/>
      <c r="E899" s="1384"/>
      <c r="F899" s="1384"/>
      <c r="G899" s="1384"/>
      <c r="H899" s="1365"/>
      <c r="I899" s="1365"/>
      <c r="J899" s="1365"/>
      <c r="S899" s="1359"/>
      <c r="BU899" s="1366"/>
      <c r="CI899" s="1383"/>
    </row>
    <row r="900" spans="2:87" s="1381" customFormat="1" x14ac:dyDescent="0.25">
      <c r="B900" s="1384"/>
      <c r="C900" s="1384"/>
      <c r="D900" s="1387"/>
      <c r="E900" s="1384"/>
      <c r="F900" s="1384"/>
      <c r="G900" s="1384"/>
      <c r="H900" s="1365"/>
      <c r="I900" s="1365"/>
      <c r="J900" s="1365"/>
      <c r="S900" s="1359"/>
      <c r="BU900" s="1366"/>
      <c r="CI900" s="1383"/>
    </row>
    <row r="901" spans="2:87" s="1381" customFormat="1" x14ac:dyDescent="0.25">
      <c r="B901" s="1384"/>
      <c r="C901" s="1384"/>
      <c r="D901" s="1387"/>
      <c r="E901" s="1384"/>
      <c r="F901" s="1384"/>
      <c r="G901" s="1384"/>
      <c r="H901" s="1365"/>
      <c r="I901" s="1365"/>
      <c r="J901" s="1365"/>
      <c r="S901" s="1359"/>
      <c r="BU901" s="1366"/>
      <c r="CI901" s="1383"/>
    </row>
    <row r="902" spans="2:87" s="1381" customFormat="1" x14ac:dyDescent="0.25">
      <c r="B902" s="1384"/>
      <c r="C902" s="1384"/>
      <c r="D902" s="1387"/>
      <c r="E902" s="1384"/>
      <c r="F902" s="1384"/>
      <c r="G902" s="1384"/>
      <c r="H902" s="1365"/>
      <c r="I902" s="1365"/>
      <c r="J902" s="1365"/>
      <c r="S902" s="1359"/>
      <c r="BU902" s="1366"/>
      <c r="CI902" s="1383"/>
    </row>
    <row r="903" spans="2:87" s="1381" customFormat="1" x14ac:dyDescent="0.25">
      <c r="B903" s="1384"/>
      <c r="C903" s="1384"/>
      <c r="D903" s="1387"/>
      <c r="E903" s="1384"/>
      <c r="F903" s="1384"/>
      <c r="G903" s="1384"/>
      <c r="H903" s="1365"/>
      <c r="I903" s="1365"/>
      <c r="J903" s="1365"/>
      <c r="S903" s="1359"/>
      <c r="BU903" s="1366"/>
      <c r="CI903" s="1383"/>
    </row>
    <row r="904" spans="2:87" s="1381" customFormat="1" x14ac:dyDescent="0.25">
      <c r="B904" s="1384"/>
      <c r="C904" s="1384"/>
      <c r="D904" s="1387"/>
      <c r="E904" s="1384"/>
      <c r="F904" s="1384"/>
      <c r="G904" s="1384"/>
      <c r="H904" s="1365"/>
      <c r="I904" s="1365"/>
      <c r="J904" s="1365"/>
      <c r="S904" s="1359"/>
      <c r="BU904" s="1366"/>
      <c r="CI904" s="1383"/>
    </row>
    <row r="905" spans="2:87" s="1381" customFormat="1" x14ac:dyDescent="0.25">
      <c r="B905" s="1384"/>
      <c r="C905" s="1384"/>
      <c r="D905" s="1387"/>
      <c r="E905" s="1384"/>
      <c r="F905" s="1384"/>
      <c r="G905" s="1384"/>
      <c r="H905" s="1365"/>
      <c r="I905" s="1365"/>
      <c r="J905" s="1365"/>
      <c r="S905" s="1359"/>
      <c r="BU905" s="1366"/>
      <c r="CI905" s="1383"/>
    </row>
    <row r="906" spans="2:87" s="1381" customFormat="1" x14ac:dyDescent="0.25">
      <c r="B906" s="1384"/>
      <c r="C906" s="1384"/>
      <c r="D906" s="1387"/>
      <c r="E906" s="1384"/>
      <c r="F906" s="1384"/>
      <c r="G906" s="1384"/>
      <c r="H906" s="1365"/>
      <c r="I906" s="1365"/>
      <c r="J906" s="1365"/>
      <c r="S906" s="1359"/>
      <c r="BU906" s="1366"/>
      <c r="CI906" s="1383"/>
    </row>
    <row r="907" spans="2:87" s="1381" customFormat="1" x14ac:dyDescent="0.25">
      <c r="B907" s="1384"/>
      <c r="C907" s="1384"/>
      <c r="D907" s="1387"/>
      <c r="E907" s="1384"/>
      <c r="F907" s="1384"/>
      <c r="G907" s="1384"/>
      <c r="H907" s="1365"/>
      <c r="I907" s="1365"/>
      <c r="J907" s="1365"/>
      <c r="S907" s="1359"/>
      <c r="BU907" s="1366"/>
      <c r="CI907" s="1383"/>
    </row>
    <row r="908" spans="2:87" s="1381" customFormat="1" x14ac:dyDescent="0.25">
      <c r="B908" s="1384"/>
      <c r="C908" s="1384"/>
      <c r="D908" s="1387"/>
      <c r="E908" s="1384"/>
      <c r="F908" s="1384"/>
      <c r="G908" s="1384"/>
      <c r="H908" s="1365"/>
      <c r="I908" s="1365"/>
      <c r="J908" s="1365"/>
      <c r="S908" s="1359"/>
      <c r="BU908" s="1366"/>
      <c r="CI908" s="1383"/>
    </row>
    <row r="909" spans="2:87" s="1381" customFormat="1" x14ac:dyDescent="0.25">
      <c r="B909" s="1384"/>
      <c r="C909" s="1384"/>
      <c r="D909" s="1387"/>
      <c r="E909" s="1384"/>
      <c r="F909" s="1384"/>
      <c r="G909" s="1384"/>
      <c r="H909" s="1365"/>
      <c r="I909" s="1365"/>
      <c r="J909" s="1365"/>
      <c r="S909" s="1359"/>
      <c r="BU909" s="1366"/>
      <c r="CI909" s="1383"/>
    </row>
    <row r="910" spans="2:87" s="1381" customFormat="1" x14ac:dyDescent="0.25">
      <c r="B910" s="1384"/>
      <c r="C910" s="1384"/>
      <c r="D910" s="1387"/>
      <c r="E910" s="1384"/>
      <c r="F910" s="1384"/>
      <c r="G910" s="1384"/>
      <c r="H910" s="1365"/>
      <c r="I910" s="1365"/>
      <c r="J910" s="1365"/>
      <c r="S910" s="1359"/>
      <c r="BU910" s="1366"/>
      <c r="CI910" s="1383"/>
    </row>
    <row r="911" spans="2:87" s="1381" customFormat="1" x14ac:dyDescent="0.25">
      <c r="B911" s="1384"/>
      <c r="C911" s="1384"/>
      <c r="D911" s="1387"/>
      <c r="E911" s="1384"/>
      <c r="F911" s="1384"/>
      <c r="G911" s="1384"/>
      <c r="H911" s="1365"/>
      <c r="I911" s="1365"/>
      <c r="J911" s="1365"/>
      <c r="S911" s="1359"/>
      <c r="BU911" s="1366"/>
      <c r="CI911" s="1383"/>
    </row>
    <row r="912" spans="2:87" s="1381" customFormat="1" x14ac:dyDescent="0.25">
      <c r="B912" s="1384"/>
      <c r="C912" s="1384"/>
      <c r="D912" s="1387"/>
      <c r="E912" s="1384"/>
      <c r="F912" s="1384"/>
      <c r="G912" s="1384"/>
      <c r="H912" s="1365"/>
      <c r="I912" s="1365"/>
      <c r="J912" s="1365"/>
      <c r="S912" s="1359"/>
      <c r="BU912" s="1366"/>
      <c r="CI912" s="1383"/>
    </row>
    <row r="913" spans="2:87" s="1381" customFormat="1" x14ac:dyDescent="0.25">
      <c r="B913" s="1384"/>
      <c r="C913" s="1384"/>
      <c r="D913" s="1387"/>
      <c r="E913" s="1384"/>
      <c r="F913" s="1384"/>
      <c r="G913" s="1384"/>
      <c r="H913" s="1365"/>
      <c r="I913" s="1365"/>
      <c r="J913" s="1365"/>
      <c r="S913" s="1359"/>
      <c r="BU913" s="1366"/>
      <c r="CI913" s="1383"/>
    </row>
    <row r="914" spans="2:87" s="1381" customFormat="1" x14ac:dyDescent="0.25">
      <c r="B914" s="1384"/>
      <c r="C914" s="1384"/>
      <c r="D914" s="1387"/>
      <c r="E914" s="1384"/>
      <c r="F914" s="1384"/>
      <c r="G914" s="1384"/>
      <c r="H914" s="1365"/>
      <c r="I914" s="1365"/>
      <c r="J914" s="1365"/>
      <c r="S914" s="1359"/>
      <c r="BU914" s="1366"/>
      <c r="CI914" s="1383"/>
    </row>
    <row r="915" spans="2:87" s="1381" customFormat="1" x14ac:dyDescent="0.25">
      <c r="B915" s="1384"/>
      <c r="C915" s="1384"/>
      <c r="D915" s="1387"/>
      <c r="E915" s="1384"/>
      <c r="F915" s="1384"/>
      <c r="G915" s="1384"/>
      <c r="H915" s="1365"/>
      <c r="I915" s="1365"/>
      <c r="J915" s="1365"/>
      <c r="S915" s="1359"/>
      <c r="BU915" s="1366"/>
      <c r="CI915" s="1383"/>
    </row>
    <row r="916" spans="2:87" s="1381" customFormat="1" x14ac:dyDescent="0.25">
      <c r="B916" s="1384"/>
      <c r="C916" s="1384"/>
      <c r="D916" s="1387"/>
      <c r="E916" s="1384"/>
      <c r="F916" s="1384"/>
      <c r="G916" s="1384"/>
      <c r="H916" s="1365"/>
      <c r="I916" s="1365"/>
      <c r="J916" s="1365"/>
      <c r="S916" s="1359"/>
      <c r="BU916" s="1366"/>
      <c r="CI916" s="1383"/>
    </row>
    <row r="917" spans="2:87" s="1381" customFormat="1" x14ac:dyDescent="0.25">
      <c r="B917" s="1384"/>
      <c r="C917" s="1384"/>
      <c r="D917" s="1387"/>
      <c r="E917" s="1384"/>
      <c r="F917" s="1384"/>
      <c r="G917" s="1384"/>
      <c r="H917" s="1365"/>
      <c r="I917" s="1365"/>
      <c r="J917" s="1365"/>
      <c r="S917" s="1359"/>
      <c r="BU917" s="1366"/>
      <c r="CI917" s="1383"/>
    </row>
    <row r="918" spans="2:87" s="1381" customFormat="1" x14ac:dyDescent="0.25">
      <c r="B918" s="1384"/>
      <c r="C918" s="1384"/>
      <c r="D918" s="1387"/>
      <c r="E918" s="1384"/>
      <c r="F918" s="1384"/>
      <c r="G918" s="1384"/>
      <c r="H918" s="1365"/>
      <c r="I918" s="1365"/>
      <c r="J918" s="1365"/>
      <c r="S918" s="1359"/>
      <c r="BU918" s="1366"/>
      <c r="CI918" s="1383"/>
    </row>
    <row r="919" spans="2:87" s="1381" customFormat="1" x14ac:dyDescent="0.25">
      <c r="B919" s="1384"/>
      <c r="C919" s="1384"/>
      <c r="D919" s="1387"/>
      <c r="E919" s="1384"/>
      <c r="F919" s="1384"/>
      <c r="G919" s="1384"/>
      <c r="H919" s="1365"/>
      <c r="I919" s="1365"/>
      <c r="J919" s="1365"/>
      <c r="S919" s="1359"/>
      <c r="BU919" s="1366"/>
      <c r="CI919" s="1383"/>
    </row>
    <row r="920" spans="2:87" s="1381" customFormat="1" x14ac:dyDescent="0.25">
      <c r="B920" s="1384"/>
      <c r="C920" s="1384"/>
      <c r="D920" s="1387"/>
      <c r="E920" s="1384"/>
      <c r="F920" s="1384"/>
      <c r="G920" s="1384"/>
      <c r="H920" s="1365"/>
      <c r="I920" s="1365"/>
      <c r="J920" s="1365"/>
      <c r="S920" s="1359"/>
      <c r="BU920" s="1366"/>
      <c r="CI920" s="1383"/>
    </row>
    <row r="921" spans="2:87" s="1381" customFormat="1" x14ac:dyDescent="0.25">
      <c r="B921" s="1384"/>
      <c r="C921" s="1384"/>
      <c r="D921" s="1387"/>
      <c r="E921" s="1384"/>
      <c r="F921" s="1384"/>
      <c r="G921" s="1384"/>
      <c r="H921" s="1365"/>
      <c r="I921" s="1365"/>
      <c r="J921" s="1365"/>
      <c r="S921" s="1359"/>
      <c r="BU921" s="1366"/>
      <c r="CI921" s="1383"/>
    </row>
    <row r="922" spans="2:87" s="1381" customFormat="1" x14ac:dyDescent="0.25">
      <c r="B922" s="1384"/>
      <c r="C922" s="1384"/>
      <c r="D922" s="1387"/>
      <c r="E922" s="1384"/>
      <c r="F922" s="1384"/>
      <c r="G922" s="1384"/>
      <c r="H922" s="1365"/>
      <c r="I922" s="1365"/>
      <c r="J922" s="1365"/>
      <c r="S922" s="1359"/>
      <c r="BU922" s="1366"/>
      <c r="CI922" s="1383"/>
    </row>
    <row r="923" spans="2:87" s="1381" customFormat="1" x14ac:dyDescent="0.25">
      <c r="B923" s="1384"/>
      <c r="C923" s="1384"/>
      <c r="D923" s="1387"/>
      <c r="E923" s="1384"/>
      <c r="F923" s="1384"/>
      <c r="G923" s="1384"/>
      <c r="H923" s="1365"/>
      <c r="I923" s="1365"/>
      <c r="J923" s="1365"/>
      <c r="S923" s="1359"/>
      <c r="BU923" s="1366"/>
      <c r="CI923" s="1383"/>
    </row>
    <row r="924" spans="2:87" s="1381" customFormat="1" x14ac:dyDescent="0.25">
      <c r="B924" s="1384"/>
      <c r="C924" s="1384"/>
      <c r="D924" s="1387"/>
      <c r="E924" s="1384"/>
      <c r="F924" s="1384"/>
      <c r="G924" s="1384"/>
      <c r="H924" s="1365"/>
      <c r="I924" s="1365"/>
      <c r="J924" s="1365"/>
      <c r="S924" s="1359"/>
      <c r="BU924" s="1366"/>
      <c r="CI924" s="1383"/>
    </row>
    <row r="925" spans="2:87" s="1381" customFormat="1" x14ac:dyDescent="0.25">
      <c r="B925" s="1384"/>
      <c r="C925" s="1384"/>
      <c r="D925" s="1387"/>
      <c r="E925" s="1384"/>
      <c r="F925" s="1384"/>
      <c r="G925" s="1384"/>
      <c r="H925" s="1365"/>
      <c r="I925" s="1365"/>
      <c r="J925" s="1365"/>
      <c r="S925" s="1359"/>
      <c r="BU925" s="1366"/>
      <c r="CI925" s="1383"/>
    </row>
    <row r="926" spans="2:87" s="1381" customFormat="1" x14ac:dyDescent="0.25">
      <c r="B926" s="1384"/>
      <c r="C926" s="1384"/>
      <c r="D926" s="1387"/>
      <c r="E926" s="1384"/>
      <c r="F926" s="1384"/>
      <c r="G926" s="1384"/>
      <c r="H926" s="1365"/>
      <c r="I926" s="1365"/>
      <c r="J926" s="1365"/>
      <c r="S926" s="1359"/>
      <c r="BU926" s="1366"/>
      <c r="CI926" s="1383"/>
    </row>
    <row r="927" spans="2:87" s="1381" customFormat="1" x14ac:dyDescent="0.25">
      <c r="B927" s="1384"/>
      <c r="C927" s="1384"/>
      <c r="D927" s="1387"/>
      <c r="E927" s="1384"/>
      <c r="F927" s="1384"/>
      <c r="G927" s="1384"/>
      <c r="H927" s="1365"/>
      <c r="I927" s="1365"/>
      <c r="J927" s="1365"/>
      <c r="S927" s="1359"/>
      <c r="BU927" s="1366"/>
      <c r="CI927" s="1383"/>
    </row>
    <row r="928" spans="2:87" s="1381" customFormat="1" x14ac:dyDescent="0.25">
      <c r="B928" s="1384"/>
      <c r="C928" s="1384"/>
      <c r="D928" s="1387"/>
      <c r="E928" s="1384"/>
      <c r="F928" s="1384"/>
      <c r="G928" s="1384"/>
      <c r="H928" s="1365"/>
      <c r="I928" s="1365"/>
      <c r="J928" s="1365"/>
      <c r="S928" s="1359"/>
      <c r="BU928" s="1366"/>
      <c r="CI928" s="1383"/>
    </row>
    <row r="929" spans="2:87" s="1381" customFormat="1" x14ac:dyDescent="0.25">
      <c r="B929" s="1384"/>
      <c r="C929" s="1384"/>
      <c r="D929" s="1387"/>
      <c r="E929" s="1384"/>
      <c r="F929" s="1384"/>
      <c r="G929" s="1384"/>
      <c r="H929" s="1365"/>
      <c r="I929" s="1365"/>
      <c r="J929" s="1365"/>
      <c r="S929" s="1359"/>
      <c r="BU929" s="1366"/>
      <c r="CI929" s="1383"/>
    </row>
    <row r="930" spans="2:87" s="1381" customFormat="1" x14ac:dyDescent="0.25">
      <c r="B930" s="1384"/>
      <c r="C930" s="1384"/>
      <c r="D930" s="1387"/>
      <c r="E930" s="1384"/>
      <c r="F930" s="1384"/>
      <c r="G930" s="1384"/>
      <c r="H930" s="1365"/>
      <c r="I930" s="1365"/>
      <c r="J930" s="1365"/>
      <c r="S930" s="1359"/>
      <c r="BU930" s="1366"/>
      <c r="CI930" s="1383"/>
    </row>
    <row r="931" spans="2:87" s="1381" customFormat="1" x14ac:dyDescent="0.25">
      <c r="B931" s="1384"/>
      <c r="C931" s="1384"/>
      <c r="D931" s="1387"/>
      <c r="E931" s="1384"/>
      <c r="F931" s="1384"/>
      <c r="G931" s="1384"/>
      <c r="H931" s="1365"/>
      <c r="I931" s="1365"/>
      <c r="J931" s="1365"/>
      <c r="S931" s="1359"/>
      <c r="BU931" s="1366"/>
      <c r="CI931" s="1383"/>
    </row>
    <row r="932" spans="2:87" s="1381" customFormat="1" x14ac:dyDescent="0.25">
      <c r="B932" s="1384"/>
      <c r="C932" s="1384"/>
      <c r="D932" s="1387"/>
      <c r="E932" s="1384"/>
      <c r="F932" s="1384"/>
      <c r="G932" s="1384"/>
      <c r="H932" s="1365"/>
      <c r="I932" s="1365"/>
      <c r="J932" s="1365"/>
      <c r="S932" s="1359"/>
      <c r="BU932" s="1366"/>
      <c r="CI932" s="1383"/>
    </row>
    <row r="933" spans="2:87" s="1381" customFormat="1" x14ac:dyDescent="0.25">
      <c r="B933" s="1384"/>
      <c r="C933" s="1384"/>
      <c r="D933" s="1387"/>
      <c r="E933" s="1384"/>
      <c r="F933" s="1384"/>
      <c r="G933" s="1384"/>
      <c r="H933" s="1365"/>
      <c r="I933" s="1365"/>
      <c r="J933" s="1365"/>
      <c r="S933" s="1359"/>
      <c r="BU933" s="1366"/>
      <c r="CI933" s="1383"/>
    </row>
    <row r="934" spans="2:87" s="1381" customFormat="1" x14ac:dyDescent="0.25">
      <c r="B934" s="1384"/>
      <c r="C934" s="1384"/>
      <c r="D934" s="1387"/>
      <c r="E934" s="1384"/>
      <c r="F934" s="1384"/>
      <c r="G934" s="1384"/>
      <c r="H934" s="1365"/>
      <c r="I934" s="1365"/>
      <c r="J934" s="1365"/>
      <c r="S934" s="1359"/>
      <c r="BU934" s="1366"/>
      <c r="CI934" s="1383"/>
    </row>
    <row r="935" spans="2:87" s="1381" customFormat="1" x14ac:dyDescent="0.25">
      <c r="B935" s="1384"/>
      <c r="C935" s="1384"/>
      <c r="D935" s="1387"/>
      <c r="E935" s="1384"/>
      <c r="F935" s="1384"/>
      <c r="G935" s="1384"/>
      <c r="H935" s="1365"/>
      <c r="I935" s="1365"/>
      <c r="J935" s="1365"/>
      <c r="S935" s="1359"/>
      <c r="BU935" s="1366"/>
      <c r="CI935" s="1383"/>
    </row>
    <row r="936" spans="2:87" s="1381" customFormat="1" x14ac:dyDescent="0.25">
      <c r="B936" s="1384"/>
      <c r="C936" s="1384"/>
      <c r="D936" s="1387"/>
      <c r="E936" s="1384"/>
      <c r="F936" s="1384"/>
      <c r="G936" s="1384"/>
      <c r="H936" s="1365"/>
      <c r="I936" s="1365"/>
      <c r="J936" s="1365"/>
      <c r="S936" s="1359"/>
      <c r="BU936" s="1366"/>
      <c r="CI936" s="1383"/>
    </row>
    <row r="937" spans="2:87" s="1381" customFormat="1" x14ac:dyDescent="0.25">
      <c r="B937" s="1384"/>
      <c r="C937" s="1384"/>
      <c r="D937" s="1387"/>
      <c r="E937" s="1384"/>
      <c r="F937" s="1384"/>
      <c r="G937" s="1384"/>
      <c r="H937" s="1365"/>
      <c r="I937" s="1365"/>
      <c r="J937" s="1365"/>
      <c r="S937" s="1359"/>
      <c r="BU937" s="1366"/>
      <c r="CI937" s="1383"/>
    </row>
    <row r="938" spans="2:87" s="1381" customFormat="1" x14ac:dyDescent="0.25">
      <c r="B938" s="1384"/>
      <c r="C938" s="1384"/>
      <c r="D938" s="1387"/>
      <c r="E938" s="1384"/>
      <c r="F938" s="1384"/>
      <c r="G938" s="1384"/>
      <c r="H938" s="1365"/>
      <c r="I938" s="1365"/>
      <c r="J938" s="1365"/>
      <c r="S938" s="1359"/>
      <c r="BU938" s="1366"/>
      <c r="CI938" s="1383"/>
    </row>
    <row r="939" spans="2:87" s="1381" customFormat="1" x14ac:dyDescent="0.25">
      <c r="B939" s="1384"/>
      <c r="C939" s="1384"/>
      <c r="D939" s="1387"/>
      <c r="E939" s="1384"/>
      <c r="F939" s="1384"/>
      <c r="G939" s="1384"/>
      <c r="H939" s="1365"/>
      <c r="I939" s="1365"/>
      <c r="J939" s="1365"/>
      <c r="S939" s="1359"/>
      <c r="BU939" s="1366"/>
      <c r="CI939" s="1383"/>
    </row>
    <row r="940" spans="2:87" s="1381" customFormat="1" x14ac:dyDescent="0.25">
      <c r="B940" s="1384"/>
      <c r="C940" s="1384"/>
      <c r="D940" s="1387"/>
      <c r="E940" s="1384"/>
      <c r="F940" s="1384"/>
      <c r="G940" s="1384"/>
      <c r="H940" s="1365"/>
      <c r="I940" s="1365"/>
      <c r="J940" s="1365"/>
      <c r="S940" s="1359"/>
      <c r="BU940" s="1366"/>
      <c r="CI940" s="1383"/>
    </row>
    <row r="941" spans="2:87" s="1381" customFormat="1" x14ac:dyDescent="0.25">
      <c r="B941" s="1384"/>
      <c r="C941" s="1384"/>
      <c r="D941" s="1387"/>
      <c r="E941" s="1384"/>
      <c r="F941" s="1384"/>
      <c r="G941" s="1384"/>
      <c r="H941" s="1365"/>
      <c r="I941" s="1365"/>
      <c r="J941" s="1365"/>
      <c r="S941" s="1359"/>
      <c r="BU941" s="1366"/>
      <c r="CI941" s="1383"/>
    </row>
    <row r="942" spans="2:87" s="1381" customFormat="1" x14ac:dyDescent="0.25">
      <c r="B942" s="1384"/>
      <c r="C942" s="1384"/>
      <c r="D942" s="1387"/>
      <c r="E942" s="1384"/>
      <c r="F942" s="1384"/>
      <c r="G942" s="1384"/>
      <c r="H942" s="1365"/>
      <c r="I942" s="1365"/>
      <c r="J942" s="1365"/>
      <c r="S942" s="1359"/>
      <c r="BU942" s="1366"/>
      <c r="CI942" s="1383"/>
    </row>
    <row r="943" spans="2:87" s="1381" customFormat="1" x14ac:dyDescent="0.25">
      <c r="B943" s="1384"/>
      <c r="C943" s="1384"/>
      <c r="D943" s="1387"/>
      <c r="E943" s="1384"/>
      <c r="F943" s="1384"/>
      <c r="G943" s="1384"/>
      <c r="H943" s="1365"/>
      <c r="I943" s="1365"/>
      <c r="J943" s="1365"/>
      <c r="S943" s="1359"/>
      <c r="BU943" s="1366"/>
      <c r="CI943" s="1383"/>
    </row>
    <row r="944" spans="2:87" s="1381" customFormat="1" x14ac:dyDescent="0.25">
      <c r="B944" s="1384"/>
      <c r="C944" s="1384"/>
      <c r="D944" s="1387"/>
      <c r="E944" s="1384"/>
      <c r="F944" s="1384"/>
      <c r="G944" s="1384"/>
      <c r="H944" s="1365"/>
      <c r="I944" s="1365"/>
      <c r="J944" s="1365"/>
      <c r="S944" s="1359"/>
      <c r="BU944" s="1366"/>
      <c r="CI944" s="1383"/>
    </row>
    <row r="945" spans="2:87" s="1381" customFormat="1" x14ac:dyDescent="0.25">
      <c r="B945" s="1384"/>
      <c r="C945" s="1384"/>
      <c r="D945" s="1387"/>
      <c r="E945" s="1384"/>
      <c r="F945" s="1384"/>
      <c r="G945" s="1384"/>
      <c r="H945" s="1365"/>
      <c r="I945" s="1365"/>
      <c r="J945" s="1365"/>
      <c r="S945" s="1359"/>
      <c r="BU945" s="1366"/>
      <c r="CI945" s="1383"/>
    </row>
    <row r="946" spans="2:87" s="1381" customFormat="1" x14ac:dyDescent="0.25">
      <c r="B946" s="1384"/>
      <c r="C946" s="1384"/>
      <c r="D946" s="1387"/>
      <c r="E946" s="1384"/>
      <c r="F946" s="1384"/>
      <c r="G946" s="1384"/>
      <c r="H946" s="1365"/>
      <c r="I946" s="1365"/>
      <c r="J946" s="1365"/>
      <c r="S946" s="1359"/>
      <c r="BU946" s="1366"/>
      <c r="CI946" s="1383"/>
    </row>
    <row r="947" spans="2:87" s="1381" customFormat="1" x14ac:dyDescent="0.25">
      <c r="B947" s="1384"/>
      <c r="C947" s="1384"/>
      <c r="D947" s="1387"/>
      <c r="E947" s="1384"/>
      <c r="F947" s="1384"/>
      <c r="G947" s="1384"/>
      <c r="H947" s="1365"/>
      <c r="I947" s="1365"/>
      <c r="J947" s="1365"/>
      <c r="S947" s="1359"/>
      <c r="BU947" s="1366"/>
      <c r="CI947" s="1383"/>
    </row>
    <row r="948" spans="2:87" s="1381" customFormat="1" x14ac:dyDescent="0.25">
      <c r="B948" s="1384"/>
      <c r="C948" s="1384"/>
      <c r="D948" s="1387"/>
      <c r="E948" s="1384"/>
      <c r="F948" s="1384"/>
      <c r="G948" s="1384"/>
      <c r="H948" s="1365"/>
      <c r="I948" s="1365"/>
      <c r="J948" s="1365"/>
      <c r="S948" s="1359"/>
      <c r="BU948" s="1366"/>
      <c r="CI948" s="1383"/>
    </row>
    <row r="949" spans="2:87" s="1381" customFormat="1" x14ac:dyDescent="0.25">
      <c r="B949" s="1384"/>
      <c r="C949" s="1384"/>
      <c r="D949" s="1387"/>
      <c r="E949" s="1384"/>
      <c r="F949" s="1384"/>
      <c r="G949" s="1384"/>
      <c r="H949" s="1365"/>
      <c r="I949" s="1365"/>
      <c r="J949" s="1365"/>
      <c r="S949" s="1359"/>
      <c r="BU949" s="1366"/>
      <c r="CI949" s="1383"/>
    </row>
    <row r="950" spans="2:87" s="1381" customFormat="1" x14ac:dyDescent="0.25">
      <c r="B950" s="1384"/>
      <c r="C950" s="1384"/>
      <c r="D950" s="1387"/>
      <c r="E950" s="1384"/>
      <c r="F950" s="1384"/>
      <c r="G950" s="1384"/>
      <c r="H950" s="1365"/>
      <c r="I950" s="1365"/>
      <c r="J950" s="1365"/>
      <c r="S950" s="1359"/>
      <c r="BU950" s="1366"/>
      <c r="CI950" s="1383"/>
    </row>
    <row r="951" spans="2:87" s="1381" customFormat="1" x14ac:dyDescent="0.25">
      <c r="B951" s="1384"/>
      <c r="C951" s="1384"/>
      <c r="D951" s="1387"/>
      <c r="E951" s="1384"/>
      <c r="F951" s="1384"/>
      <c r="G951" s="1384"/>
      <c r="H951" s="1365"/>
      <c r="I951" s="1365"/>
      <c r="J951" s="1365"/>
      <c r="S951" s="1359"/>
      <c r="BU951" s="1366"/>
      <c r="CI951" s="1383"/>
    </row>
    <row r="952" spans="2:87" s="1381" customFormat="1" x14ac:dyDescent="0.25">
      <c r="B952" s="1384"/>
      <c r="C952" s="1384"/>
      <c r="D952" s="1387"/>
      <c r="E952" s="1384"/>
      <c r="F952" s="1384"/>
      <c r="G952" s="1384"/>
      <c r="H952" s="1365"/>
      <c r="I952" s="1365"/>
      <c r="J952" s="1365"/>
      <c r="S952" s="1359"/>
      <c r="BU952" s="1366"/>
      <c r="CI952" s="1383"/>
    </row>
    <row r="953" spans="2:87" s="1381" customFormat="1" x14ac:dyDescent="0.25">
      <c r="B953" s="1384"/>
      <c r="C953" s="1384"/>
      <c r="D953" s="1387"/>
      <c r="E953" s="1384"/>
      <c r="F953" s="1384"/>
      <c r="G953" s="1384"/>
      <c r="H953" s="1365"/>
      <c r="I953" s="1365"/>
      <c r="J953" s="1365"/>
      <c r="S953" s="1359"/>
      <c r="BU953" s="1366"/>
      <c r="CI953" s="1383"/>
    </row>
    <row r="954" spans="2:87" s="1381" customFormat="1" x14ac:dyDescent="0.25">
      <c r="B954" s="1384"/>
      <c r="C954" s="1384"/>
      <c r="D954" s="1387"/>
      <c r="E954" s="1384"/>
      <c r="F954" s="1384"/>
      <c r="G954" s="1384"/>
      <c r="H954" s="1365"/>
      <c r="I954" s="1365"/>
      <c r="J954" s="1365"/>
      <c r="S954" s="1359"/>
      <c r="BU954" s="1366"/>
      <c r="CI954" s="1383"/>
    </row>
    <row r="955" spans="2:87" s="1381" customFormat="1" x14ac:dyDescent="0.25">
      <c r="B955" s="1384"/>
      <c r="C955" s="1384"/>
      <c r="D955" s="1387"/>
      <c r="E955" s="1384"/>
      <c r="F955" s="1384"/>
      <c r="G955" s="1384"/>
      <c r="H955" s="1365"/>
      <c r="I955" s="1365"/>
      <c r="J955" s="1365"/>
      <c r="S955" s="1359"/>
      <c r="BU955" s="1366"/>
      <c r="CI955" s="1383"/>
    </row>
    <row r="956" spans="2:87" s="1381" customFormat="1" x14ac:dyDescent="0.25">
      <c r="B956" s="1384"/>
      <c r="C956" s="1384"/>
      <c r="D956" s="1387"/>
      <c r="E956" s="1384"/>
      <c r="F956" s="1384"/>
      <c r="G956" s="1384"/>
      <c r="H956" s="1365"/>
      <c r="I956" s="1365"/>
      <c r="J956" s="1365"/>
      <c r="S956" s="1359"/>
      <c r="BU956" s="1366"/>
      <c r="CI956" s="1383"/>
    </row>
    <row r="957" spans="2:87" s="1381" customFormat="1" x14ac:dyDescent="0.25">
      <c r="B957" s="1384"/>
      <c r="C957" s="1384"/>
      <c r="D957" s="1387"/>
      <c r="E957" s="1384"/>
      <c r="F957" s="1384"/>
      <c r="G957" s="1384"/>
      <c r="H957" s="1365"/>
      <c r="I957" s="1365"/>
      <c r="J957" s="1365"/>
      <c r="S957" s="1359"/>
      <c r="BU957" s="1366"/>
      <c r="CI957" s="1383"/>
    </row>
    <row r="958" spans="2:87" s="1381" customFormat="1" x14ac:dyDescent="0.25">
      <c r="B958" s="1384"/>
      <c r="C958" s="1384"/>
      <c r="D958" s="1387"/>
      <c r="E958" s="1384"/>
      <c r="F958" s="1384"/>
      <c r="G958" s="1384"/>
      <c r="H958" s="1365"/>
      <c r="I958" s="1365"/>
      <c r="J958" s="1365"/>
      <c r="S958" s="1359"/>
      <c r="BU958" s="1366"/>
      <c r="CI958" s="1383"/>
    </row>
    <row r="959" spans="2:87" s="1381" customFormat="1" x14ac:dyDescent="0.25">
      <c r="B959" s="1384"/>
      <c r="C959" s="1384"/>
      <c r="D959" s="1387"/>
      <c r="E959" s="1384"/>
      <c r="F959" s="1384"/>
      <c r="G959" s="1384"/>
      <c r="H959" s="1365"/>
      <c r="I959" s="1365"/>
      <c r="J959" s="1365"/>
      <c r="S959" s="1359"/>
      <c r="BU959" s="1366"/>
      <c r="CI959" s="1383"/>
    </row>
    <row r="960" spans="2:87" s="1381" customFormat="1" x14ac:dyDescent="0.25">
      <c r="B960" s="1384"/>
      <c r="C960" s="1384"/>
      <c r="D960" s="1387"/>
      <c r="E960" s="1384"/>
      <c r="F960" s="1384"/>
      <c r="G960" s="1384"/>
      <c r="H960" s="1365"/>
      <c r="I960" s="1365"/>
      <c r="J960" s="1365"/>
      <c r="S960" s="1359"/>
      <c r="BU960" s="1366"/>
      <c r="CI960" s="1383"/>
    </row>
    <row r="961" spans="2:87" s="1381" customFormat="1" x14ac:dyDescent="0.25">
      <c r="B961" s="1384"/>
      <c r="C961" s="1384"/>
      <c r="D961" s="1387"/>
      <c r="E961" s="1384"/>
      <c r="F961" s="1384"/>
      <c r="G961" s="1384"/>
      <c r="H961" s="1365"/>
      <c r="I961" s="1365"/>
      <c r="J961" s="1365"/>
      <c r="S961" s="1359"/>
      <c r="BU961" s="1366"/>
      <c r="CI961" s="1383"/>
    </row>
    <row r="962" spans="2:87" s="1381" customFormat="1" x14ac:dyDescent="0.25">
      <c r="B962" s="1384"/>
      <c r="C962" s="1384"/>
      <c r="D962" s="1387"/>
      <c r="E962" s="1384"/>
      <c r="F962" s="1384"/>
      <c r="G962" s="1384"/>
      <c r="H962" s="1365"/>
      <c r="I962" s="1365"/>
      <c r="J962" s="1365"/>
      <c r="S962" s="1359"/>
      <c r="BU962" s="1366"/>
      <c r="CI962" s="1383"/>
    </row>
    <row r="963" spans="2:87" s="1381" customFormat="1" x14ac:dyDescent="0.25">
      <c r="B963" s="1384"/>
      <c r="C963" s="1384"/>
      <c r="D963" s="1387"/>
      <c r="E963" s="1384"/>
      <c r="F963" s="1384"/>
      <c r="G963" s="1384"/>
      <c r="H963" s="1365"/>
      <c r="I963" s="1365"/>
      <c r="J963" s="1365"/>
      <c r="S963" s="1359"/>
      <c r="BU963" s="1366"/>
      <c r="CI963" s="1383"/>
    </row>
    <row r="964" spans="2:87" s="1381" customFormat="1" x14ac:dyDescent="0.25">
      <c r="B964" s="1384"/>
      <c r="C964" s="1384"/>
      <c r="D964" s="1387"/>
      <c r="E964" s="1384"/>
      <c r="F964" s="1384"/>
      <c r="G964" s="1384"/>
      <c r="H964" s="1365"/>
      <c r="I964" s="1365"/>
      <c r="J964" s="1365"/>
      <c r="S964" s="1359"/>
      <c r="BU964" s="1366"/>
      <c r="CI964" s="1383"/>
    </row>
    <row r="965" spans="2:87" s="1381" customFormat="1" x14ac:dyDescent="0.25">
      <c r="B965" s="1384"/>
      <c r="C965" s="1384"/>
      <c r="D965" s="1387"/>
      <c r="E965" s="1384"/>
      <c r="F965" s="1384"/>
      <c r="G965" s="1384"/>
      <c r="H965" s="1365"/>
      <c r="I965" s="1365"/>
      <c r="J965" s="1365"/>
      <c r="S965" s="1359"/>
      <c r="BU965" s="1366"/>
      <c r="CI965" s="1383"/>
    </row>
    <row r="966" spans="2:87" s="1381" customFormat="1" x14ac:dyDescent="0.25">
      <c r="B966" s="1384"/>
      <c r="C966" s="1384"/>
      <c r="D966" s="1387"/>
      <c r="E966" s="1384"/>
      <c r="F966" s="1384"/>
      <c r="G966" s="1384"/>
      <c r="H966" s="1365"/>
      <c r="I966" s="1365"/>
      <c r="J966" s="1365"/>
      <c r="S966" s="1359"/>
      <c r="BU966" s="1366"/>
      <c r="CI966" s="1383"/>
    </row>
    <row r="967" spans="2:87" s="1381" customFormat="1" x14ac:dyDescent="0.25">
      <c r="B967" s="1384"/>
      <c r="C967" s="1384"/>
      <c r="D967" s="1387"/>
      <c r="E967" s="1384"/>
      <c r="F967" s="1384"/>
      <c r="G967" s="1384"/>
      <c r="H967" s="1365"/>
      <c r="I967" s="1365"/>
      <c r="J967" s="1365"/>
      <c r="S967" s="1359"/>
      <c r="BU967" s="1366"/>
      <c r="CI967" s="1383"/>
    </row>
    <row r="968" spans="2:87" s="1381" customFormat="1" x14ac:dyDescent="0.25">
      <c r="B968" s="1384"/>
      <c r="C968" s="1384"/>
      <c r="D968" s="1387"/>
      <c r="E968" s="1384"/>
      <c r="F968" s="1384"/>
      <c r="G968" s="1384"/>
      <c r="H968" s="1365"/>
      <c r="I968" s="1365"/>
      <c r="J968" s="1365"/>
      <c r="S968" s="1359"/>
      <c r="BU968" s="1366"/>
      <c r="CI968" s="1383"/>
    </row>
    <row r="969" spans="2:87" s="1381" customFormat="1" x14ac:dyDescent="0.25">
      <c r="B969" s="1384"/>
      <c r="C969" s="1384"/>
      <c r="D969" s="1387"/>
      <c r="E969" s="1384"/>
      <c r="F969" s="1384"/>
      <c r="G969" s="1384"/>
      <c r="H969" s="1365"/>
      <c r="I969" s="1365"/>
      <c r="J969" s="1365"/>
      <c r="S969" s="1359"/>
      <c r="BU969" s="1366"/>
      <c r="CI969" s="1383"/>
    </row>
    <row r="970" spans="2:87" s="1381" customFormat="1" x14ac:dyDescent="0.25">
      <c r="B970" s="1384"/>
      <c r="C970" s="1384"/>
      <c r="D970" s="1387"/>
      <c r="E970" s="1384"/>
      <c r="F970" s="1384"/>
      <c r="G970" s="1384"/>
      <c r="H970" s="1365"/>
      <c r="I970" s="1365"/>
      <c r="J970" s="1365"/>
      <c r="S970" s="1359"/>
      <c r="BU970" s="1366"/>
      <c r="CI970" s="1383"/>
    </row>
    <row r="971" spans="2:87" s="1381" customFormat="1" x14ac:dyDescent="0.25">
      <c r="B971" s="1384"/>
      <c r="C971" s="1384"/>
      <c r="D971" s="1387"/>
      <c r="E971" s="1384"/>
      <c r="F971" s="1384"/>
      <c r="G971" s="1384"/>
      <c r="H971" s="1365"/>
      <c r="I971" s="1365"/>
      <c r="J971" s="1365"/>
      <c r="S971" s="1359"/>
      <c r="BU971" s="1366"/>
      <c r="CI971" s="1383"/>
    </row>
    <row r="972" spans="2:87" s="1381" customFormat="1" x14ac:dyDescent="0.25">
      <c r="B972" s="1384"/>
      <c r="C972" s="1384"/>
      <c r="D972" s="1387"/>
      <c r="E972" s="1384"/>
      <c r="F972" s="1384"/>
      <c r="G972" s="1384"/>
      <c r="H972" s="1365"/>
      <c r="I972" s="1365"/>
      <c r="J972" s="1365"/>
      <c r="S972" s="1359"/>
      <c r="BU972" s="1366"/>
      <c r="CI972" s="1383"/>
    </row>
    <row r="973" spans="2:87" s="1381" customFormat="1" x14ac:dyDescent="0.25">
      <c r="B973" s="1384"/>
      <c r="C973" s="1384"/>
      <c r="D973" s="1387"/>
      <c r="E973" s="1384"/>
      <c r="F973" s="1384"/>
      <c r="G973" s="1384"/>
      <c r="H973" s="1365"/>
      <c r="I973" s="1365"/>
      <c r="J973" s="1365"/>
      <c r="S973" s="1359"/>
      <c r="BU973" s="1366"/>
      <c r="CI973" s="1383"/>
    </row>
    <row r="974" spans="2:87" s="1381" customFormat="1" x14ac:dyDescent="0.25">
      <c r="B974" s="1384"/>
      <c r="C974" s="1384"/>
      <c r="D974" s="1387"/>
      <c r="E974" s="1384"/>
      <c r="F974" s="1384"/>
      <c r="G974" s="1384"/>
      <c r="H974" s="1365"/>
      <c r="I974" s="1365"/>
      <c r="J974" s="1365"/>
      <c r="S974" s="1359"/>
      <c r="BU974" s="1366"/>
      <c r="CI974" s="1383"/>
    </row>
    <row r="975" spans="2:87" s="1381" customFormat="1" x14ac:dyDescent="0.25">
      <c r="B975" s="1384"/>
      <c r="C975" s="1384"/>
      <c r="D975" s="1387"/>
      <c r="E975" s="1384"/>
      <c r="F975" s="1384"/>
      <c r="G975" s="1384"/>
      <c r="H975" s="1365"/>
      <c r="I975" s="1365"/>
      <c r="J975" s="1365"/>
      <c r="S975" s="1359"/>
      <c r="BU975" s="1366"/>
      <c r="CI975" s="1383"/>
    </row>
    <row r="976" spans="2:87" s="1381" customFormat="1" x14ac:dyDescent="0.25">
      <c r="B976" s="1384"/>
      <c r="C976" s="1384"/>
      <c r="D976" s="1387"/>
      <c r="E976" s="1384"/>
      <c r="F976" s="1384"/>
      <c r="G976" s="1384"/>
      <c r="H976" s="1365"/>
      <c r="I976" s="1365"/>
      <c r="J976" s="1365"/>
      <c r="S976" s="1359"/>
      <c r="BU976" s="1366"/>
      <c r="CI976" s="1383"/>
    </row>
    <row r="977" spans="2:87" s="1381" customFormat="1" x14ac:dyDescent="0.25">
      <c r="B977" s="1384"/>
      <c r="C977" s="1384"/>
      <c r="D977" s="1387"/>
      <c r="E977" s="1384"/>
      <c r="F977" s="1384"/>
      <c r="G977" s="1384"/>
      <c r="H977" s="1365"/>
      <c r="I977" s="1365"/>
      <c r="J977" s="1365"/>
      <c r="S977" s="1359"/>
      <c r="BU977" s="1366"/>
      <c r="CI977" s="1383"/>
    </row>
    <row r="978" spans="2:87" s="1381" customFormat="1" x14ac:dyDescent="0.25">
      <c r="B978" s="1384"/>
      <c r="C978" s="1384"/>
      <c r="D978" s="1387"/>
      <c r="E978" s="1384"/>
      <c r="F978" s="1384"/>
      <c r="G978" s="1384"/>
      <c r="H978" s="1365"/>
      <c r="I978" s="1365"/>
      <c r="J978" s="1365"/>
      <c r="S978" s="1359"/>
      <c r="BU978" s="1366"/>
      <c r="CI978" s="1383"/>
    </row>
    <row r="979" spans="2:87" s="1381" customFormat="1" x14ac:dyDescent="0.25">
      <c r="B979" s="1384"/>
      <c r="C979" s="1384"/>
      <c r="D979" s="1387"/>
      <c r="E979" s="1384"/>
      <c r="F979" s="1384"/>
      <c r="G979" s="1384"/>
      <c r="H979" s="1365"/>
      <c r="I979" s="1365"/>
      <c r="J979" s="1365"/>
      <c r="S979" s="1359"/>
      <c r="BU979" s="1366"/>
      <c r="CI979" s="1383"/>
    </row>
    <row r="980" spans="2:87" s="1381" customFormat="1" x14ac:dyDescent="0.25">
      <c r="B980" s="1384"/>
      <c r="C980" s="1384"/>
      <c r="D980" s="1387"/>
      <c r="E980" s="1384"/>
      <c r="F980" s="1384"/>
      <c r="G980" s="1384"/>
      <c r="H980" s="1365"/>
      <c r="I980" s="1365"/>
      <c r="J980" s="1365"/>
      <c r="S980" s="1359"/>
      <c r="BU980" s="1366"/>
      <c r="CI980" s="1383"/>
    </row>
    <row r="981" spans="2:87" s="1381" customFormat="1" x14ac:dyDescent="0.25">
      <c r="B981" s="1384"/>
      <c r="C981" s="1384"/>
      <c r="D981" s="1387"/>
      <c r="E981" s="1384"/>
      <c r="F981" s="1384"/>
      <c r="G981" s="1384"/>
      <c r="H981" s="1365"/>
      <c r="I981" s="1365"/>
      <c r="J981" s="1365"/>
      <c r="S981" s="1359"/>
      <c r="BU981" s="1366"/>
      <c r="CI981" s="1383"/>
    </row>
    <row r="982" spans="2:87" s="1381" customFormat="1" x14ac:dyDescent="0.25">
      <c r="B982" s="1384"/>
      <c r="C982" s="1384"/>
      <c r="D982" s="1387"/>
      <c r="E982" s="1384"/>
      <c r="F982" s="1384"/>
      <c r="G982" s="1384"/>
      <c r="H982" s="1365"/>
      <c r="I982" s="1365"/>
      <c r="J982" s="1365"/>
      <c r="S982" s="1359"/>
      <c r="BU982" s="1366"/>
      <c r="CI982" s="1383"/>
    </row>
    <row r="983" spans="2:87" s="1381" customFormat="1" x14ac:dyDescent="0.25">
      <c r="B983" s="1384"/>
      <c r="C983" s="1384"/>
      <c r="D983" s="1387"/>
      <c r="E983" s="1384"/>
      <c r="F983" s="1384"/>
      <c r="G983" s="1384"/>
      <c r="H983" s="1365"/>
      <c r="I983" s="1365"/>
      <c r="J983" s="1365"/>
      <c r="S983" s="1359"/>
      <c r="BU983" s="1366"/>
      <c r="CI983" s="1383"/>
    </row>
    <row r="984" spans="2:87" s="1381" customFormat="1" x14ac:dyDescent="0.25">
      <c r="B984" s="1384"/>
      <c r="C984" s="1384"/>
      <c r="D984" s="1387"/>
      <c r="E984" s="1384"/>
      <c r="F984" s="1384"/>
      <c r="G984" s="1384"/>
      <c r="H984" s="1365"/>
      <c r="I984" s="1365"/>
      <c r="J984" s="1365"/>
      <c r="S984" s="1359"/>
      <c r="BU984" s="1366"/>
      <c r="CI984" s="1383"/>
    </row>
    <row r="985" spans="2:87" s="1381" customFormat="1" x14ac:dyDescent="0.25">
      <c r="B985" s="1384"/>
      <c r="C985" s="1384"/>
      <c r="D985" s="1387"/>
      <c r="E985" s="1384"/>
      <c r="F985" s="1384"/>
      <c r="G985" s="1384"/>
      <c r="H985" s="1365"/>
      <c r="I985" s="1365"/>
      <c r="J985" s="1365"/>
      <c r="S985" s="1359"/>
      <c r="BU985" s="1366"/>
      <c r="CI985" s="1383"/>
    </row>
    <row r="986" spans="2:87" s="1381" customFormat="1" x14ac:dyDescent="0.25">
      <c r="B986" s="1384"/>
      <c r="C986" s="1384"/>
      <c r="D986" s="1387"/>
      <c r="E986" s="1384"/>
      <c r="F986" s="1384"/>
      <c r="G986" s="1384"/>
      <c r="H986" s="1365"/>
      <c r="I986" s="1365"/>
      <c r="J986" s="1365"/>
      <c r="S986" s="1359"/>
      <c r="BU986" s="1366"/>
      <c r="CI986" s="1383"/>
    </row>
    <row r="987" spans="2:87" s="1381" customFormat="1" x14ac:dyDescent="0.25">
      <c r="B987" s="1384"/>
      <c r="C987" s="1384"/>
      <c r="D987" s="1387"/>
      <c r="E987" s="1384"/>
      <c r="F987" s="1384"/>
      <c r="G987" s="1384"/>
      <c r="H987" s="1365"/>
      <c r="I987" s="1365"/>
      <c r="J987" s="1365"/>
      <c r="S987" s="1359"/>
      <c r="BU987" s="1366"/>
      <c r="CI987" s="1383"/>
    </row>
    <row r="988" spans="2:87" s="1381" customFormat="1" x14ac:dyDescent="0.25">
      <c r="B988" s="1384"/>
      <c r="C988" s="1384"/>
      <c r="D988" s="1387"/>
      <c r="E988" s="1384"/>
      <c r="F988" s="1384"/>
      <c r="G988" s="1384"/>
      <c r="H988" s="1365"/>
      <c r="I988" s="1365"/>
      <c r="J988" s="1365"/>
      <c r="S988" s="1359"/>
      <c r="BU988" s="1366"/>
      <c r="CI988" s="1383"/>
    </row>
    <row r="989" spans="2:87" s="1381" customFormat="1" x14ac:dyDescent="0.25">
      <c r="B989" s="1384"/>
      <c r="C989" s="1384"/>
      <c r="D989" s="1387"/>
      <c r="E989" s="1384"/>
      <c r="F989" s="1384"/>
      <c r="G989" s="1384"/>
      <c r="H989" s="1365"/>
      <c r="I989" s="1365"/>
      <c r="J989" s="1365"/>
      <c r="S989" s="1359"/>
      <c r="BU989" s="1366"/>
      <c r="CI989" s="1383"/>
    </row>
    <row r="990" spans="2:87" s="1381" customFormat="1" x14ac:dyDescent="0.25">
      <c r="B990" s="1384"/>
      <c r="C990" s="1384"/>
      <c r="D990" s="1387"/>
      <c r="E990" s="1384"/>
      <c r="F990" s="1384"/>
      <c r="G990" s="1384"/>
      <c r="H990" s="1365"/>
      <c r="I990" s="1365"/>
      <c r="J990" s="1365"/>
      <c r="S990" s="1359"/>
      <c r="BU990" s="1366"/>
      <c r="CI990" s="1383"/>
    </row>
    <row r="991" spans="2:87" s="1381" customFormat="1" x14ac:dyDescent="0.25">
      <c r="B991" s="1384"/>
      <c r="C991" s="1384"/>
      <c r="D991" s="1387"/>
      <c r="E991" s="1384"/>
      <c r="F991" s="1384"/>
      <c r="G991" s="1384"/>
      <c r="H991" s="1365"/>
      <c r="I991" s="1365"/>
      <c r="J991" s="1365"/>
      <c r="S991" s="1359"/>
      <c r="BU991" s="1366"/>
      <c r="CI991" s="1383"/>
    </row>
    <row r="992" spans="2:87" s="1381" customFormat="1" x14ac:dyDescent="0.25">
      <c r="B992" s="1384"/>
      <c r="C992" s="1384"/>
      <c r="D992" s="1387"/>
      <c r="E992" s="1384"/>
      <c r="F992" s="1384"/>
      <c r="G992" s="1384"/>
      <c r="H992" s="1365"/>
      <c r="I992" s="1365"/>
      <c r="J992" s="1365"/>
      <c r="S992" s="1359"/>
      <c r="BU992" s="1366"/>
      <c r="CI992" s="1383"/>
    </row>
    <row r="993" spans="2:87" s="1381" customFormat="1" x14ac:dyDescent="0.25">
      <c r="B993" s="1384"/>
      <c r="C993" s="1384"/>
      <c r="D993" s="1387"/>
      <c r="E993" s="1384"/>
      <c r="F993" s="1384"/>
      <c r="G993" s="1384"/>
      <c r="H993" s="1365"/>
      <c r="I993" s="1365"/>
      <c r="J993" s="1365"/>
      <c r="S993" s="1359"/>
      <c r="BU993" s="1366"/>
      <c r="CI993" s="1383"/>
    </row>
    <row r="994" spans="2:87" s="1381" customFormat="1" x14ac:dyDescent="0.25">
      <c r="B994" s="1384"/>
      <c r="C994" s="1384"/>
      <c r="D994" s="1387"/>
      <c r="E994" s="1384"/>
      <c r="F994" s="1384"/>
      <c r="G994" s="1384"/>
      <c r="H994" s="1365"/>
      <c r="I994" s="1365"/>
      <c r="J994" s="1365"/>
      <c r="S994" s="1359"/>
      <c r="BU994" s="1366"/>
      <c r="CI994" s="1383"/>
    </row>
    <row r="995" spans="2:87" s="1381" customFormat="1" x14ac:dyDescent="0.25">
      <c r="B995" s="1384"/>
      <c r="C995" s="1384"/>
      <c r="D995" s="1387"/>
      <c r="E995" s="1384"/>
      <c r="F995" s="1384"/>
      <c r="G995" s="1384"/>
      <c r="H995" s="1365"/>
      <c r="I995" s="1365"/>
      <c r="J995" s="1365"/>
      <c r="S995" s="1359"/>
      <c r="BU995" s="1366"/>
      <c r="CI995" s="1383"/>
    </row>
    <row r="996" spans="2:87" s="1381" customFormat="1" x14ac:dyDescent="0.25">
      <c r="B996" s="1384"/>
      <c r="C996" s="1384"/>
      <c r="D996" s="1387"/>
      <c r="E996" s="1384"/>
      <c r="F996" s="1384"/>
      <c r="G996" s="1384"/>
      <c r="H996" s="1365"/>
      <c r="I996" s="1365"/>
      <c r="J996" s="1365"/>
      <c r="S996" s="1359"/>
      <c r="BU996" s="1366"/>
      <c r="CI996" s="1383"/>
    </row>
    <row r="997" spans="2:87" s="1381" customFormat="1" x14ac:dyDescent="0.25">
      <c r="B997" s="1384"/>
      <c r="C997" s="1384"/>
      <c r="D997" s="1387"/>
      <c r="E997" s="1384"/>
      <c r="F997" s="1384"/>
      <c r="G997" s="1384"/>
      <c r="H997" s="1365"/>
      <c r="I997" s="1365"/>
      <c r="J997" s="1365"/>
      <c r="S997" s="1359"/>
      <c r="BU997" s="1366"/>
      <c r="CI997" s="1383"/>
    </row>
    <row r="998" spans="2:87" s="1381" customFormat="1" x14ac:dyDescent="0.25">
      <c r="B998" s="1384"/>
      <c r="C998" s="1384"/>
      <c r="D998" s="1387"/>
      <c r="E998" s="1384"/>
      <c r="F998" s="1384"/>
      <c r="G998" s="1384"/>
      <c r="H998" s="1365"/>
      <c r="I998" s="1365"/>
      <c r="J998" s="1365"/>
      <c r="S998" s="1359"/>
      <c r="BU998" s="1366"/>
      <c r="CI998" s="1383"/>
    </row>
    <row r="999" spans="2:87" s="1381" customFormat="1" x14ac:dyDescent="0.25">
      <c r="B999" s="1384"/>
      <c r="C999" s="1384"/>
      <c r="D999" s="1387"/>
      <c r="E999" s="1384"/>
      <c r="F999" s="1384"/>
      <c r="G999" s="1384"/>
      <c r="H999" s="1365"/>
      <c r="I999" s="1365"/>
      <c r="J999" s="1365"/>
      <c r="S999" s="1359"/>
      <c r="BU999" s="1366"/>
      <c r="CI999" s="1383"/>
    </row>
    <row r="1000" spans="2:87" s="1381" customFormat="1" x14ac:dyDescent="0.25">
      <c r="B1000" s="1384"/>
      <c r="C1000" s="1384"/>
      <c r="D1000" s="1387"/>
      <c r="E1000" s="1384"/>
      <c r="F1000" s="1384"/>
      <c r="G1000" s="1384"/>
      <c r="H1000" s="1365"/>
      <c r="I1000" s="1365"/>
      <c r="J1000" s="1365"/>
      <c r="S1000" s="1359"/>
      <c r="BU1000" s="1366"/>
      <c r="CI1000" s="1383"/>
    </row>
    <row r="1001" spans="2:87" s="1381" customFormat="1" x14ac:dyDescent="0.25">
      <c r="B1001" s="1384"/>
      <c r="C1001" s="1384"/>
      <c r="D1001" s="1387"/>
      <c r="E1001" s="1384"/>
      <c r="F1001" s="1384"/>
      <c r="G1001" s="1384"/>
      <c r="H1001" s="1365"/>
      <c r="I1001" s="1365"/>
      <c r="J1001" s="1365"/>
      <c r="S1001" s="1359"/>
      <c r="BU1001" s="1366"/>
      <c r="CI1001" s="1383"/>
    </row>
    <row r="1002" spans="2:87" s="1381" customFormat="1" x14ac:dyDescent="0.25">
      <c r="B1002" s="1384"/>
      <c r="C1002" s="1384"/>
      <c r="D1002" s="1387"/>
      <c r="E1002" s="1384"/>
      <c r="F1002" s="1384"/>
      <c r="G1002" s="1384"/>
      <c r="H1002" s="1365"/>
      <c r="I1002" s="1365"/>
      <c r="J1002" s="1365"/>
      <c r="S1002" s="1359"/>
      <c r="BU1002" s="1366"/>
      <c r="CI1002" s="1383"/>
    </row>
    <row r="1003" spans="2:87" s="1381" customFormat="1" x14ac:dyDescent="0.25">
      <c r="B1003" s="1384"/>
      <c r="C1003" s="1384"/>
      <c r="D1003" s="1387"/>
      <c r="E1003" s="1384"/>
      <c r="F1003" s="1384"/>
      <c r="G1003" s="1384"/>
      <c r="H1003" s="1365"/>
      <c r="I1003" s="1365"/>
      <c r="J1003" s="1365"/>
      <c r="S1003" s="1359"/>
      <c r="BU1003" s="1366"/>
      <c r="CI1003" s="1383"/>
    </row>
    <row r="1004" spans="2:87" s="1381" customFormat="1" x14ac:dyDescent="0.25">
      <c r="B1004" s="1384"/>
      <c r="C1004" s="1384"/>
      <c r="D1004" s="1387"/>
      <c r="E1004" s="1384"/>
      <c r="F1004" s="1384"/>
      <c r="G1004" s="1384"/>
      <c r="H1004" s="1365"/>
      <c r="I1004" s="1365"/>
      <c r="J1004" s="1365"/>
      <c r="S1004" s="1359"/>
      <c r="BU1004" s="1366"/>
      <c r="CI1004" s="1383"/>
    </row>
    <row r="1005" spans="2:87" s="1381" customFormat="1" x14ac:dyDescent="0.25">
      <c r="B1005" s="1384"/>
      <c r="C1005" s="1384"/>
      <c r="D1005" s="1387"/>
      <c r="E1005" s="1384"/>
      <c r="F1005" s="1384"/>
      <c r="G1005" s="1384"/>
      <c r="H1005" s="1365"/>
      <c r="I1005" s="1365"/>
      <c r="J1005" s="1365"/>
      <c r="S1005" s="1359"/>
      <c r="BU1005" s="1366"/>
      <c r="CI1005" s="1383"/>
    </row>
    <row r="1006" spans="2:87" s="1381" customFormat="1" x14ac:dyDescent="0.25">
      <c r="B1006" s="1384"/>
      <c r="C1006" s="1384"/>
      <c r="D1006" s="1387"/>
      <c r="E1006" s="1384"/>
      <c r="F1006" s="1384"/>
      <c r="G1006" s="1384"/>
      <c r="H1006" s="1365"/>
      <c r="I1006" s="1365"/>
      <c r="J1006" s="1365"/>
      <c r="S1006" s="1359"/>
      <c r="BU1006" s="1366"/>
      <c r="CI1006" s="1383"/>
    </row>
    <row r="1007" spans="2:87" s="1381" customFormat="1" x14ac:dyDescent="0.25">
      <c r="B1007" s="1384"/>
      <c r="C1007" s="1384"/>
      <c r="D1007" s="1387"/>
      <c r="E1007" s="1384"/>
      <c r="F1007" s="1384"/>
      <c r="G1007" s="1384"/>
      <c r="H1007" s="1365"/>
      <c r="I1007" s="1365"/>
      <c r="J1007" s="1365"/>
      <c r="S1007" s="1359"/>
      <c r="BU1007" s="1366"/>
      <c r="CI1007" s="1383"/>
    </row>
    <row r="1008" spans="2:87" s="1381" customFormat="1" x14ac:dyDescent="0.25">
      <c r="B1008" s="1384"/>
      <c r="C1008" s="1384"/>
      <c r="D1008" s="1387"/>
      <c r="E1008" s="1384"/>
      <c r="F1008" s="1384"/>
      <c r="G1008" s="1384"/>
      <c r="H1008" s="1365"/>
      <c r="I1008" s="1365"/>
      <c r="J1008" s="1365"/>
      <c r="S1008" s="1359"/>
      <c r="BU1008" s="1366"/>
      <c r="CI1008" s="1383"/>
    </row>
    <row r="1009" spans="2:87" s="1381" customFormat="1" x14ac:dyDescent="0.25">
      <c r="B1009" s="1384"/>
      <c r="C1009" s="1384"/>
      <c r="D1009" s="1387"/>
      <c r="E1009" s="1384"/>
      <c r="F1009" s="1384"/>
      <c r="G1009" s="1384"/>
      <c r="H1009" s="1365"/>
      <c r="I1009" s="1365"/>
      <c r="J1009" s="1365"/>
      <c r="S1009" s="1359"/>
      <c r="BU1009" s="1366"/>
      <c r="CI1009" s="1383"/>
    </row>
    <row r="1010" spans="2:87" s="1381" customFormat="1" x14ac:dyDescent="0.25">
      <c r="B1010" s="1384"/>
      <c r="C1010" s="1384"/>
      <c r="D1010" s="1387"/>
      <c r="E1010" s="1384"/>
      <c r="F1010" s="1384"/>
      <c r="G1010" s="1384"/>
      <c r="H1010" s="1365"/>
      <c r="I1010" s="1365"/>
      <c r="J1010" s="1365"/>
      <c r="S1010" s="1359"/>
      <c r="BU1010" s="1366"/>
      <c r="CI1010" s="1383"/>
    </row>
    <row r="1011" spans="2:87" s="1381" customFormat="1" x14ac:dyDescent="0.25">
      <c r="B1011" s="1384"/>
      <c r="C1011" s="1384"/>
      <c r="D1011" s="1387"/>
      <c r="E1011" s="1384"/>
      <c r="F1011" s="1384"/>
      <c r="G1011" s="1384"/>
      <c r="H1011" s="1365"/>
      <c r="I1011" s="1365"/>
      <c r="J1011" s="1365"/>
      <c r="S1011" s="1359"/>
      <c r="BU1011" s="1366"/>
      <c r="CI1011" s="1383"/>
    </row>
    <row r="1012" spans="2:87" s="1381" customFormat="1" x14ac:dyDescent="0.25">
      <c r="B1012" s="1384"/>
      <c r="C1012" s="1384"/>
      <c r="D1012" s="1387"/>
      <c r="E1012" s="1384"/>
      <c r="F1012" s="1384"/>
      <c r="G1012" s="1384"/>
      <c r="H1012" s="1365"/>
      <c r="I1012" s="1365"/>
      <c r="J1012" s="1365"/>
      <c r="S1012" s="1359"/>
      <c r="BU1012" s="1366"/>
      <c r="CI1012" s="1383"/>
    </row>
    <row r="1013" spans="2:87" s="1381" customFormat="1" x14ac:dyDescent="0.25">
      <c r="B1013" s="1384"/>
      <c r="C1013" s="1384"/>
      <c r="D1013" s="1387"/>
      <c r="E1013" s="1384"/>
      <c r="F1013" s="1384"/>
      <c r="G1013" s="1384"/>
      <c r="H1013" s="1365"/>
      <c r="I1013" s="1365"/>
      <c r="J1013" s="1365"/>
      <c r="S1013" s="1359"/>
      <c r="BU1013" s="1366"/>
      <c r="CI1013" s="1383"/>
    </row>
    <row r="1014" spans="2:87" s="1381" customFormat="1" x14ac:dyDescent="0.25">
      <c r="B1014" s="1384"/>
      <c r="C1014" s="1384"/>
      <c r="D1014" s="1387"/>
      <c r="E1014" s="1384"/>
      <c r="F1014" s="1384"/>
      <c r="G1014" s="1384"/>
      <c r="H1014" s="1365"/>
      <c r="I1014" s="1365"/>
      <c r="J1014" s="1365"/>
      <c r="S1014" s="1359"/>
      <c r="BU1014" s="1366"/>
      <c r="CI1014" s="1383"/>
    </row>
    <row r="1015" spans="2:87" s="1381" customFormat="1" x14ac:dyDescent="0.25">
      <c r="B1015" s="1384"/>
      <c r="C1015" s="1384"/>
      <c r="D1015" s="1387"/>
      <c r="E1015" s="1384"/>
      <c r="F1015" s="1384"/>
      <c r="G1015" s="1384"/>
      <c r="H1015" s="1365"/>
      <c r="I1015" s="1365"/>
      <c r="J1015" s="1365"/>
      <c r="S1015" s="1359"/>
      <c r="BU1015" s="1366"/>
      <c r="CI1015" s="1383"/>
    </row>
    <row r="1016" spans="2:87" s="1381" customFormat="1" x14ac:dyDescent="0.25">
      <c r="B1016" s="1384"/>
      <c r="C1016" s="1384"/>
      <c r="D1016" s="1387"/>
      <c r="E1016" s="1384"/>
      <c r="F1016" s="1384"/>
      <c r="G1016" s="1384"/>
      <c r="H1016" s="1365"/>
      <c r="I1016" s="1365"/>
      <c r="J1016" s="1365"/>
      <c r="S1016" s="1359"/>
      <c r="BU1016" s="1366"/>
      <c r="CI1016" s="1383"/>
    </row>
    <row r="1017" spans="2:87" s="1381" customFormat="1" x14ac:dyDescent="0.25">
      <c r="B1017" s="1384"/>
      <c r="C1017" s="1384"/>
      <c r="D1017" s="1387"/>
      <c r="E1017" s="1384"/>
      <c r="F1017" s="1384"/>
      <c r="G1017" s="1384"/>
      <c r="H1017" s="1365"/>
      <c r="I1017" s="1365"/>
      <c r="J1017" s="1365"/>
      <c r="S1017" s="1359"/>
      <c r="BU1017" s="1366"/>
      <c r="CI1017" s="1383"/>
    </row>
    <row r="1018" spans="2:87" s="1381" customFormat="1" x14ac:dyDescent="0.25">
      <c r="B1018" s="1384"/>
      <c r="C1018" s="1384"/>
      <c r="D1018" s="1387"/>
      <c r="E1018" s="1384"/>
      <c r="F1018" s="1384"/>
      <c r="G1018" s="1384"/>
      <c r="H1018" s="1365"/>
      <c r="I1018" s="1365"/>
      <c r="J1018" s="1365"/>
      <c r="S1018" s="1359"/>
      <c r="BU1018" s="1366"/>
      <c r="CI1018" s="1383"/>
    </row>
    <row r="1019" spans="2:87" s="1381" customFormat="1" x14ac:dyDescent="0.25">
      <c r="B1019" s="1384"/>
      <c r="C1019" s="1384"/>
      <c r="D1019" s="1387"/>
      <c r="E1019" s="1384"/>
      <c r="F1019" s="1384"/>
      <c r="G1019" s="1384"/>
      <c r="H1019" s="1365"/>
      <c r="I1019" s="1365"/>
      <c r="J1019" s="1365"/>
      <c r="S1019" s="1359"/>
      <c r="BU1019" s="1366"/>
      <c r="CI1019" s="1383"/>
    </row>
    <row r="1020" spans="2:87" s="1381" customFormat="1" x14ac:dyDescent="0.25">
      <c r="B1020" s="1384"/>
      <c r="C1020" s="1384"/>
      <c r="D1020" s="1387"/>
      <c r="E1020" s="1384"/>
      <c r="F1020" s="1384"/>
      <c r="G1020" s="1384"/>
      <c r="H1020" s="1365"/>
      <c r="I1020" s="1365"/>
      <c r="J1020" s="1365"/>
      <c r="S1020" s="1359"/>
      <c r="BU1020" s="1366"/>
      <c r="CI1020" s="1383"/>
    </row>
    <row r="1021" spans="2:87" s="1381" customFormat="1" x14ac:dyDescent="0.25">
      <c r="B1021" s="1384"/>
      <c r="C1021" s="1384"/>
      <c r="D1021" s="1387"/>
      <c r="E1021" s="1384"/>
      <c r="F1021" s="1384"/>
      <c r="G1021" s="1384"/>
      <c r="H1021" s="1365"/>
      <c r="I1021" s="1365"/>
      <c r="J1021" s="1365"/>
      <c r="S1021" s="1359"/>
      <c r="BU1021" s="1366"/>
      <c r="CI1021" s="1383"/>
    </row>
    <row r="1022" spans="2:87" s="1381" customFormat="1" x14ac:dyDescent="0.25">
      <c r="B1022" s="1384"/>
      <c r="C1022" s="1384"/>
      <c r="D1022" s="1387"/>
      <c r="E1022" s="1384"/>
      <c r="F1022" s="1384"/>
      <c r="G1022" s="1384"/>
      <c r="H1022" s="1365"/>
      <c r="I1022" s="1365"/>
      <c r="J1022" s="1365"/>
      <c r="S1022" s="1359"/>
      <c r="BU1022" s="1366"/>
      <c r="CI1022" s="1383"/>
    </row>
    <row r="1023" spans="2:87" s="1381" customFormat="1" x14ac:dyDescent="0.25">
      <c r="B1023" s="1384"/>
      <c r="C1023" s="1384"/>
      <c r="D1023" s="1387"/>
      <c r="E1023" s="1384"/>
      <c r="F1023" s="1384"/>
      <c r="G1023" s="1384"/>
      <c r="H1023" s="1365"/>
      <c r="I1023" s="1365"/>
      <c r="J1023" s="1365"/>
      <c r="S1023" s="1359"/>
      <c r="BU1023" s="1366"/>
      <c r="CI1023" s="1383"/>
    </row>
    <row r="1024" spans="2:87" s="1381" customFormat="1" x14ac:dyDescent="0.25">
      <c r="B1024" s="1384"/>
      <c r="C1024" s="1384"/>
      <c r="D1024" s="1387"/>
      <c r="E1024" s="1384"/>
      <c r="F1024" s="1384"/>
      <c r="G1024" s="1384"/>
      <c r="H1024" s="1365"/>
      <c r="I1024" s="1365"/>
      <c r="J1024" s="1365"/>
      <c r="S1024" s="1359"/>
      <c r="BU1024" s="1366"/>
      <c r="CI1024" s="1383"/>
    </row>
    <row r="1025" spans="2:87" s="1381" customFormat="1" x14ac:dyDescent="0.25">
      <c r="B1025" s="1384"/>
      <c r="C1025" s="1384"/>
      <c r="D1025" s="1387"/>
      <c r="E1025" s="1384"/>
      <c r="F1025" s="1384"/>
      <c r="G1025" s="1384"/>
      <c r="H1025" s="1365"/>
      <c r="I1025" s="1365"/>
      <c r="J1025" s="1365"/>
      <c r="S1025" s="1359"/>
      <c r="BU1025" s="1366"/>
      <c r="CI1025" s="1383"/>
    </row>
    <row r="1026" spans="2:87" s="1381" customFormat="1" x14ac:dyDescent="0.25">
      <c r="B1026" s="1384"/>
      <c r="C1026" s="1384"/>
      <c r="D1026" s="1387"/>
      <c r="E1026" s="1384"/>
      <c r="F1026" s="1384"/>
      <c r="G1026" s="1384"/>
      <c r="H1026" s="1365"/>
      <c r="I1026" s="1365"/>
      <c r="J1026" s="1365"/>
      <c r="S1026" s="1359"/>
      <c r="BU1026" s="1366"/>
      <c r="CI1026" s="1383"/>
    </row>
    <row r="1027" spans="2:87" s="1381" customFormat="1" x14ac:dyDescent="0.25">
      <c r="B1027" s="1384"/>
      <c r="C1027" s="1384"/>
      <c r="D1027" s="1387"/>
      <c r="E1027" s="1384"/>
      <c r="F1027" s="1384"/>
      <c r="G1027" s="1384"/>
      <c r="H1027" s="1365"/>
      <c r="I1027" s="1365"/>
      <c r="J1027" s="1365"/>
      <c r="S1027" s="1359"/>
      <c r="BU1027" s="1366"/>
      <c r="CI1027" s="1383"/>
    </row>
    <row r="1028" spans="2:87" s="1381" customFormat="1" x14ac:dyDescent="0.25">
      <c r="B1028" s="1384"/>
      <c r="C1028" s="1384"/>
      <c r="D1028" s="1387"/>
      <c r="E1028" s="1384"/>
      <c r="F1028" s="1384"/>
      <c r="G1028" s="1384"/>
      <c r="H1028" s="1365"/>
      <c r="I1028" s="1365"/>
      <c r="J1028" s="1365"/>
      <c r="S1028" s="1359"/>
      <c r="BU1028" s="1366"/>
      <c r="CI1028" s="1383"/>
    </row>
    <row r="1029" spans="2:87" s="1381" customFormat="1" x14ac:dyDescent="0.25">
      <c r="B1029" s="1384"/>
      <c r="C1029" s="1384"/>
      <c r="D1029" s="1387"/>
      <c r="E1029" s="1384"/>
      <c r="F1029" s="1384"/>
      <c r="G1029" s="1384"/>
      <c r="H1029" s="1365"/>
      <c r="I1029" s="1365"/>
      <c r="J1029" s="1365"/>
      <c r="S1029" s="1359"/>
      <c r="BU1029" s="1366"/>
      <c r="CI1029" s="1383"/>
    </row>
    <row r="1030" spans="2:87" s="1381" customFormat="1" x14ac:dyDescent="0.25">
      <c r="B1030" s="1384"/>
      <c r="C1030" s="1384"/>
      <c r="D1030" s="1387"/>
      <c r="E1030" s="1384"/>
      <c r="F1030" s="1384"/>
      <c r="G1030" s="1384"/>
      <c r="H1030" s="1365"/>
      <c r="I1030" s="1365"/>
      <c r="J1030" s="1365"/>
      <c r="S1030" s="1359"/>
      <c r="BU1030" s="1366"/>
      <c r="CI1030" s="1383"/>
    </row>
    <row r="1031" spans="2:87" s="1381" customFormat="1" x14ac:dyDescent="0.25">
      <c r="B1031" s="1384"/>
      <c r="C1031" s="1384"/>
      <c r="D1031" s="1387"/>
      <c r="E1031" s="1384"/>
      <c r="F1031" s="1384"/>
      <c r="G1031" s="1384"/>
      <c r="H1031" s="1365"/>
      <c r="I1031" s="1365"/>
      <c r="J1031" s="1365"/>
      <c r="S1031" s="1359"/>
      <c r="BU1031" s="1366"/>
      <c r="CI1031" s="1383"/>
    </row>
    <row r="1032" spans="2:87" s="1381" customFormat="1" x14ac:dyDescent="0.25">
      <c r="B1032" s="1384"/>
      <c r="C1032" s="1384"/>
      <c r="D1032" s="1387"/>
      <c r="E1032" s="1384"/>
      <c r="F1032" s="1384"/>
      <c r="G1032" s="1384"/>
      <c r="H1032" s="1365"/>
      <c r="I1032" s="1365"/>
      <c r="J1032" s="1365"/>
      <c r="S1032" s="1359"/>
      <c r="BU1032" s="1366"/>
      <c r="CI1032" s="1383"/>
    </row>
    <row r="1033" spans="2:87" s="1381" customFormat="1" x14ac:dyDescent="0.25">
      <c r="B1033" s="1384"/>
      <c r="C1033" s="1384"/>
      <c r="D1033" s="1387"/>
      <c r="E1033" s="1384"/>
      <c r="F1033" s="1384"/>
      <c r="G1033" s="1384"/>
      <c r="H1033" s="1365"/>
      <c r="I1033" s="1365"/>
      <c r="J1033" s="1365"/>
      <c r="S1033" s="1359"/>
      <c r="BU1033" s="1366"/>
      <c r="CI1033" s="1383"/>
    </row>
    <row r="1034" spans="2:87" s="1381" customFormat="1" x14ac:dyDescent="0.25">
      <c r="B1034" s="1384"/>
      <c r="C1034" s="1384"/>
      <c r="D1034" s="1387"/>
      <c r="E1034" s="1384"/>
      <c r="F1034" s="1384"/>
      <c r="G1034" s="1384"/>
      <c r="H1034" s="1365"/>
      <c r="I1034" s="1365"/>
      <c r="J1034" s="1365"/>
      <c r="S1034" s="1359"/>
      <c r="BU1034" s="1366"/>
      <c r="CI1034" s="1383"/>
    </row>
    <row r="1035" spans="2:87" s="1381" customFormat="1" x14ac:dyDescent="0.25">
      <c r="B1035" s="1384"/>
      <c r="C1035" s="1384"/>
      <c r="D1035" s="1387"/>
      <c r="E1035" s="1384"/>
      <c r="F1035" s="1384"/>
      <c r="G1035" s="1384"/>
      <c r="H1035" s="1365"/>
      <c r="I1035" s="1365"/>
      <c r="J1035" s="1365"/>
      <c r="S1035" s="1359"/>
      <c r="BU1035" s="1366"/>
      <c r="CI1035" s="1383"/>
    </row>
    <row r="1036" spans="2:87" s="1381" customFormat="1" x14ac:dyDescent="0.25">
      <c r="B1036" s="1384"/>
      <c r="C1036" s="1384"/>
      <c r="D1036" s="1387"/>
      <c r="E1036" s="1384"/>
      <c r="F1036" s="1384"/>
      <c r="G1036" s="1384"/>
      <c r="H1036" s="1365"/>
      <c r="I1036" s="1365"/>
      <c r="J1036" s="1365"/>
      <c r="S1036" s="1359"/>
      <c r="BU1036" s="1366"/>
      <c r="CI1036" s="1383"/>
    </row>
    <row r="1037" spans="2:87" s="1381" customFormat="1" x14ac:dyDescent="0.25">
      <c r="B1037" s="1384"/>
      <c r="C1037" s="1384"/>
      <c r="D1037" s="1387"/>
      <c r="E1037" s="1384"/>
      <c r="F1037" s="1384"/>
      <c r="G1037" s="1384"/>
      <c r="H1037" s="1365"/>
      <c r="I1037" s="1365"/>
      <c r="J1037" s="1365"/>
      <c r="S1037" s="1359"/>
      <c r="BU1037" s="1366"/>
      <c r="CI1037" s="1383"/>
    </row>
    <row r="1038" spans="2:87" s="1381" customFormat="1" x14ac:dyDescent="0.25">
      <c r="B1038" s="1384"/>
      <c r="C1038" s="1384"/>
      <c r="D1038" s="1387"/>
      <c r="E1038" s="1384"/>
      <c r="F1038" s="1384"/>
      <c r="G1038" s="1384"/>
      <c r="H1038" s="1365"/>
      <c r="I1038" s="1365"/>
      <c r="J1038" s="1365"/>
      <c r="S1038" s="1359"/>
      <c r="BU1038" s="1366"/>
      <c r="CI1038" s="1383"/>
    </row>
    <row r="1039" spans="2:87" s="1381" customFormat="1" x14ac:dyDescent="0.25">
      <c r="B1039" s="1384"/>
      <c r="C1039" s="1384"/>
      <c r="D1039" s="1387"/>
      <c r="E1039" s="1384"/>
      <c r="F1039" s="1384"/>
      <c r="G1039" s="1384"/>
      <c r="H1039" s="1365"/>
      <c r="I1039" s="1365"/>
      <c r="J1039" s="1365"/>
      <c r="S1039" s="1359"/>
      <c r="BU1039" s="1366"/>
      <c r="CI1039" s="1383"/>
    </row>
    <row r="1040" spans="2:87" s="1381" customFormat="1" x14ac:dyDescent="0.25">
      <c r="B1040" s="1384"/>
      <c r="C1040" s="1384"/>
      <c r="D1040" s="1387"/>
      <c r="E1040" s="1384"/>
      <c r="F1040" s="1384"/>
      <c r="G1040" s="1384"/>
      <c r="H1040" s="1365"/>
      <c r="I1040" s="1365"/>
      <c r="J1040" s="1365"/>
      <c r="S1040" s="1359"/>
      <c r="BU1040" s="1366"/>
      <c r="CI1040" s="1383"/>
    </row>
    <row r="1041" spans="2:87" s="1381" customFormat="1" x14ac:dyDescent="0.25">
      <c r="B1041" s="1384"/>
      <c r="C1041" s="1384"/>
      <c r="D1041" s="1387"/>
      <c r="E1041" s="1384"/>
      <c r="F1041" s="1384"/>
      <c r="G1041" s="1384"/>
      <c r="H1041" s="1365"/>
      <c r="I1041" s="1365"/>
      <c r="J1041" s="1365"/>
      <c r="S1041" s="1359"/>
      <c r="BU1041" s="1366"/>
      <c r="CI1041" s="1383"/>
    </row>
    <row r="1042" spans="2:87" s="1381" customFormat="1" x14ac:dyDescent="0.25">
      <c r="B1042" s="1384"/>
      <c r="C1042" s="1384"/>
      <c r="D1042" s="1387"/>
      <c r="E1042" s="1384"/>
      <c r="F1042" s="1384"/>
      <c r="G1042" s="1384"/>
      <c r="H1042" s="1365"/>
      <c r="I1042" s="1365"/>
      <c r="J1042" s="1365"/>
      <c r="S1042" s="1359"/>
      <c r="BU1042" s="1366"/>
      <c r="CI1042" s="1383"/>
    </row>
    <row r="1043" spans="2:87" s="1381" customFormat="1" x14ac:dyDescent="0.25">
      <c r="B1043" s="1384"/>
      <c r="C1043" s="1384"/>
      <c r="D1043" s="1387"/>
      <c r="E1043" s="1384"/>
      <c r="F1043" s="1384"/>
      <c r="G1043" s="1384"/>
      <c r="H1043" s="1365"/>
      <c r="I1043" s="1365"/>
      <c r="J1043" s="1365"/>
      <c r="S1043" s="1359"/>
      <c r="BU1043" s="1366"/>
      <c r="CI1043" s="1383"/>
    </row>
    <row r="1044" spans="2:87" s="1381" customFormat="1" x14ac:dyDescent="0.25">
      <c r="B1044" s="1384"/>
      <c r="C1044" s="1384"/>
      <c r="D1044" s="1387"/>
      <c r="E1044" s="1384"/>
      <c r="F1044" s="1384"/>
      <c r="G1044" s="1384"/>
      <c r="H1044" s="1365"/>
      <c r="I1044" s="1365"/>
      <c r="J1044" s="1365"/>
      <c r="S1044" s="1359"/>
      <c r="BU1044" s="1366"/>
      <c r="CI1044" s="1383"/>
    </row>
    <row r="1045" spans="2:87" s="1381" customFormat="1" x14ac:dyDescent="0.25">
      <c r="B1045" s="1384"/>
      <c r="C1045" s="1384"/>
      <c r="D1045" s="1387"/>
      <c r="E1045" s="1384"/>
      <c r="F1045" s="1384"/>
      <c r="G1045" s="1384"/>
      <c r="H1045" s="1365"/>
      <c r="I1045" s="1365"/>
      <c r="J1045" s="1365"/>
      <c r="S1045" s="1359"/>
      <c r="BU1045" s="1366"/>
      <c r="CI1045" s="1383"/>
    </row>
    <row r="1046" spans="2:87" s="1381" customFormat="1" x14ac:dyDescent="0.25">
      <c r="B1046" s="1384"/>
      <c r="C1046" s="1384"/>
      <c r="D1046" s="1387"/>
      <c r="E1046" s="1384"/>
      <c r="F1046" s="1384"/>
      <c r="G1046" s="1384"/>
      <c r="H1046" s="1365"/>
      <c r="I1046" s="1365"/>
      <c r="J1046" s="1365"/>
      <c r="S1046" s="1359"/>
      <c r="BU1046" s="1366"/>
      <c r="CI1046" s="1383"/>
    </row>
    <row r="1047" spans="2:87" s="1381" customFormat="1" x14ac:dyDescent="0.25">
      <c r="B1047" s="1384"/>
      <c r="C1047" s="1384"/>
      <c r="D1047" s="1387"/>
      <c r="E1047" s="1384"/>
      <c r="F1047" s="1384"/>
      <c r="G1047" s="1384"/>
      <c r="H1047" s="1365"/>
      <c r="I1047" s="1365"/>
      <c r="J1047" s="1365"/>
      <c r="S1047" s="1359"/>
      <c r="BU1047" s="1366"/>
      <c r="CI1047" s="1383"/>
    </row>
    <row r="1048" spans="2:87" s="1381" customFormat="1" x14ac:dyDescent="0.25">
      <c r="B1048" s="1384"/>
      <c r="C1048" s="1384"/>
      <c r="D1048" s="1387"/>
      <c r="E1048" s="1384"/>
      <c r="F1048" s="1384"/>
      <c r="G1048" s="1384"/>
      <c r="H1048" s="1365"/>
      <c r="I1048" s="1365"/>
      <c r="J1048" s="1365"/>
      <c r="S1048" s="1359"/>
      <c r="BU1048" s="1366"/>
      <c r="CI1048" s="1383"/>
    </row>
    <row r="1049" spans="2:87" s="1381" customFormat="1" x14ac:dyDescent="0.25">
      <c r="B1049" s="1384"/>
      <c r="C1049" s="1384"/>
      <c r="D1049" s="1387"/>
      <c r="E1049" s="1384"/>
      <c r="F1049" s="1384"/>
      <c r="G1049" s="1384"/>
      <c r="H1049" s="1365"/>
      <c r="I1049" s="1365"/>
      <c r="J1049" s="1365"/>
      <c r="S1049" s="1359"/>
      <c r="BU1049" s="1366"/>
      <c r="CI1049" s="1383"/>
    </row>
    <row r="1050" spans="2:87" s="1381" customFormat="1" x14ac:dyDescent="0.25">
      <c r="B1050" s="1384"/>
      <c r="C1050" s="1384"/>
      <c r="D1050" s="1387"/>
      <c r="E1050" s="1384"/>
      <c r="F1050" s="1384"/>
      <c r="G1050" s="1384"/>
      <c r="H1050" s="1365"/>
      <c r="I1050" s="1365"/>
      <c r="J1050" s="1365"/>
      <c r="S1050" s="1359"/>
      <c r="BU1050" s="1366"/>
      <c r="CI1050" s="1383"/>
    </row>
    <row r="1051" spans="2:87" s="1381" customFormat="1" x14ac:dyDescent="0.25">
      <c r="B1051" s="1384"/>
      <c r="C1051" s="1384"/>
      <c r="D1051" s="1387"/>
      <c r="E1051" s="1384"/>
      <c r="F1051" s="1384"/>
      <c r="G1051" s="1384"/>
      <c r="H1051" s="1365"/>
      <c r="I1051" s="1365"/>
      <c r="J1051" s="1365"/>
      <c r="S1051" s="1359"/>
      <c r="BU1051" s="1366"/>
      <c r="CI1051" s="1383"/>
    </row>
    <row r="1052" spans="2:87" s="1381" customFormat="1" x14ac:dyDescent="0.25">
      <c r="B1052" s="1384"/>
      <c r="C1052" s="1384"/>
      <c r="D1052" s="1387"/>
      <c r="E1052" s="1384"/>
      <c r="F1052" s="1384"/>
      <c r="G1052" s="1384"/>
      <c r="H1052" s="1365"/>
      <c r="I1052" s="1365"/>
      <c r="J1052" s="1365"/>
      <c r="S1052" s="1359"/>
      <c r="BU1052" s="1366"/>
      <c r="CI1052" s="1383"/>
    </row>
    <row r="1053" spans="2:87" s="1381" customFormat="1" x14ac:dyDescent="0.25">
      <c r="B1053" s="1384"/>
      <c r="C1053" s="1384"/>
      <c r="D1053" s="1387"/>
      <c r="E1053" s="1384"/>
      <c r="F1053" s="1384"/>
      <c r="G1053" s="1384"/>
      <c r="H1053" s="1365"/>
      <c r="I1053" s="1365"/>
      <c r="J1053" s="1365"/>
      <c r="S1053" s="1359"/>
      <c r="BU1053" s="1366"/>
      <c r="CI1053" s="1383"/>
    </row>
    <row r="1054" spans="2:87" s="1381" customFormat="1" x14ac:dyDescent="0.25">
      <c r="B1054" s="1384"/>
      <c r="C1054" s="1384"/>
      <c r="D1054" s="1387"/>
      <c r="E1054" s="1384"/>
      <c r="F1054" s="1384"/>
      <c r="G1054" s="1384"/>
      <c r="H1054" s="1365"/>
      <c r="I1054" s="1365"/>
      <c r="J1054" s="1365"/>
      <c r="S1054" s="1359"/>
      <c r="BU1054" s="1366"/>
      <c r="CI1054" s="1383"/>
    </row>
    <row r="1055" spans="2:87" s="1381" customFormat="1" x14ac:dyDescent="0.25">
      <c r="B1055" s="1384"/>
      <c r="C1055" s="1384"/>
      <c r="D1055" s="1387"/>
      <c r="E1055" s="1384"/>
      <c r="F1055" s="1384"/>
      <c r="G1055" s="1384"/>
      <c r="H1055" s="1365"/>
      <c r="I1055" s="1365"/>
      <c r="J1055" s="1365"/>
      <c r="S1055" s="1359"/>
      <c r="BU1055" s="1366"/>
      <c r="CI1055" s="1383"/>
    </row>
    <row r="1056" spans="2:87" s="1381" customFormat="1" x14ac:dyDescent="0.25">
      <c r="B1056" s="1384"/>
      <c r="C1056" s="1384"/>
      <c r="D1056" s="1387"/>
      <c r="E1056" s="1384"/>
      <c r="F1056" s="1384"/>
      <c r="G1056" s="1384"/>
      <c r="H1056" s="1365"/>
      <c r="I1056" s="1365"/>
      <c r="J1056" s="1365"/>
      <c r="S1056" s="1359"/>
      <c r="BU1056" s="1366"/>
      <c r="CI1056" s="1383"/>
    </row>
    <row r="1057" spans="2:87" s="1381" customFormat="1" x14ac:dyDescent="0.25">
      <c r="B1057" s="1384"/>
      <c r="C1057" s="1384"/>
      <c r="D1057" s="1387"/>
      <c r="E1057" s="1384"/>
      <c r="F1057" s="1384"/>
      <c r="G1057" s="1384"/>
      <c r="H1057" s="1365"/>
      <c r="I1057" s="1365"/>
      <c r="J1057" s="1365"/>
      <c r="S1057" s="1359"/>
      <c r="BU1057" s="1366"/>
      <c r="CI1057" s="1383"/>
    </row>
    <row r="1058" spans="2:87" s="1381" customFormat="1" x14ac:dyDescent="0.25">
      <c r="B1058" s="1384"/>
      <c r="C1058" s="1384"/>
      <c r="D1058" s="1387"/>
      <c r="E1058" s="1384"/>
      <c r="F1058" s="1384"/>
      <c r="G1058" s="1384"/>
      <c r="H1058" s="1365"/>
      <c r="I1058" s="1365"/>
      <c r="J1058" s="1365"/>
      <c r="S1058" s="1359"/>
      <c r="BU1058" s="1366"/>
      <c r="CI1058" s="1383"/>
    </row>
    <row r="1059" spans="2:87" s="1381" customFormat="1" x14ac:dyDescent="0.25">
      <c r="B1059" s="1384"/>
      <c r="C1059" s="1384"/>
      <c r="D1059" s="1387"/>
      <c r="E1059" s="1384"/>
      <c r="F1059" s="1384"/>
      <c r="G1059" s="1384"/>
      <c r="H1059" s="1365"/>
      <c r="I1059" s="1365"/>
      <c r="J1059" s="1365"/>
      <c r="S1059" s="1359"/>
      <c r="BU1059" s="1366"/>
      <c r="CI1059" s="1383"/>
    </row>
    <row r="1060" spans="2:87" s="1381" customFormat="1" x14ac:dyDescent="0.25">
      <c r="B1060" s="1384"/>
      <c r="C1060" s="1384"/>
      <c r="D1060" s="1387"/>
      <c r="E1060" s="1384"/>
      <c r="F1060" s="1384"/>
      <c r="G1060" s="1384"/>
      <c r="H1060" s="1365"/>
      <c r="I1060" s="1365"/>
      <c r="J1060" s="1365"/>
      <c r="S1060" s="1359"/>
      <c r="BU1060" s="1366"/>
      <c r="CI1060" s="1383"/>
    </row>
    <row r="1061" spans="2:87" s="1381" customFormat="1" x14ac:dyDescent="0.25">
      <c r="B1061" s="1384"/>
      <c r="C1061" s="1384"/>
      <c r="D1061" s="1387"/>
      <c r="E1061" s="1384"/>
      <c r="F1061" s="1384"/>
      <c r="G1061" s="1384"/>
      <c r="H1061" s="1365"/>
      <c r="I1061" s="1365"/>
      <c r="J1061" s="1365"/>
      <c r="S1061" s="1359"/>
      <c r="BU1061" s="1366"/>
      <c r="CI1061" s="1383"/>
    </row>
    <row r="1062" spans="2:87" s="1381" customFormat="1" x14ac:dyDescent="0.25">
      <c r="B1062" s="1384"/>
      <c r="C1062" s="1384"/>
      <c r="D1062" s="1387"/>
      <c r="E1062" s="1384"/>
      <c r="F1062" s="1384"/>
      <c r="G1062" s="1384"/>
      <c r="H1062" s="1365"/>
      <c r="I1062" s="1365"/>
      <c r="J1062" s="1365"/>
      <c r="S1062" s="1359"/>
      <c r="BU1062" s="1366"/>
      <c r="CI1062" s="1383"/>
    </row>
    <row r="1063" spans="2:87" s="1381" customFormat="1" x14ac:dyDescent="0.25">
      <c r="B1063" s="1384"/>
      <c r="C1063" s="1384"/>
      <c r="D1063" s="1387"/>
      <c r="E1063" s="1384"/>
      <c r="F1063" s="1384"/>
      <c r="G1063" s="1384"/>
      <c r="H1063" s="1365"/>
      <c r="I1063" s="1365"/>
      <c r="J1063" s="1365"/>
      <c r="S1063" s="1359"/>
      <c r="BU1063" s="1366"/>
      <c r="CI1063" s="1383"/>
    </row>
    <row r="1064" spans="2:87" s="1381" customFormat="1" x14ac:dyDescent="0.25">
      <c r="B1064" s="1384"/>
      <c r="C1064" s="1384"/>
      <c r="D1064" s="1387"/>
      <c r="E1064" s="1384"/>
      <c r="F1064" s="1384"/>
      <c r="G1064" s="1384"/>
      <c r="H1064" s="1365"/>
      <c r="I1064" s="1365"/>
      <c r="J1064" s="1365"/>
      <c r="S1064" s="1359"/>
      <c r="BU1064" s="1366"/>
      <c r="CI1064" s="1383"/>
    </row>
    <row r="1065" spans="2:87" s="1381" customFormat="1" x14ac:dyDescent="0.25">
      <c r="B1065" s="1384"/>
      <c r="C1065" s="1384"/>
      <c r="D1065" s="1387"/>
      <c r="E1065" s="1384"/>
      <c r="F1065" s="1384"/>
      <c r="G1065" s="1384"/>
      <c r="H1065" s="1365"/>
      <c r="I1065" s="1365"/>
      <c r="J1065" s="1365"/>
      <c r="S1065" s="1359"/>
      <c r="BU1065" s="1366"/>
      <c r="CI1065" s="1383"/>
    </row>
    <row r="1066" spans="2:87" s="1381" customFormat="1" x14ac:dyDescent="0.25">
      <c r="B1066" s="1384"/>
      <c r="C1066" s="1384"/>
      <c r="D1066" s="1387"/>
      <c r="E1066" s="1384"/>
      <c r="F1066" s="1384"/>
      <c r="G1066" s="1384"/>
      <c r="H1066" s="1365"/>
      <c r="I1066" s="1365"/>
      <c r="J1066" s="1365"/>
      <c r="S1066" s="1359"/>
      <c r="BU1066" s="1366"/>
      <c r="CI1066" s="1383"/>
    </row>
    <row r="1067" spans="2:87" s="1381" customFormat="1" x14ac:dyDescent="0.25">
      <c r="B1067" s="1384"/>
      <c r="C1067" s="1384"/>
      <c r="D1067" s="1387"/>
      <c r="E1067" s="1384"/>
      <c r="F1067" s="1384"/>
      <c r="G1067" s="1384"/>
      <c r="H1067" s="1365"/>
      <c r="I1067" s="1365"/>
      <c r="J1067" s="1365"/>
      <c r="S1067" s="1359"/>
      <c r="BU1067" s="1366"/>
      <c r="CI1067" s="1383"/>
    </row>
    <row r="1068" spans="2:87" s="1381" customFormat="1" x14ac:dyDescent="0.25">
      <c r="B1068" s="1384"/>
      <c r="C1068" s="1384"/>
      <c r="D1068" s="1387"/>
      <c r="E1068" s="1384"/>
      <c r="F1068" s="1384"/>
      <c r="G1068" s="1384"/>
      <c r="H1068" s="1365"/>
      <c r="I1068" s="1365"/>
      <c r="J1068" s="1365"/>
      <c r="S1068" s="1359"/>
      <c r="BU1068" s="1366"/>
      <c r="CI1068" s="1383"/>
    </row>
    <row r="1069" spans="2:87" s="1381" customFormat="1" x14ac:dyDescent="0.25">
      <c r="B1069" s="1384"/>
      <c r="C1069" s="1384"/>
      <c r="D1069" s="1387"/>
      <c r="E1069" s="1384"/>
      <c r="F1069" s="1384"/>
      <c r="G1069" s="1384"/>
      <c r="H1069" s="1365"/>
      <c r="I1069" s="1365"/>
      <c r="J1069" s="1365"/>
      <c r="S1069" s="1359"/>
      <c r="BU1069" s="1366"/>
      <c r="CI1069" s="1383"/>
    </row>
    <row r="1070" spans="2:87" s="1381" customFormat="1" x14ac:dyDescent="0.25">
      <c r="B1070" s="1384"/>
      <c r="C1070" s="1384"/>
      <c r="D1070" s="1387"/>
      <c r="E1070" s="1384"/>
      <c r="F1070" s="1384"/>
      <c r="G1070" s="1384"/>
      <c r="H1070" s="1365"/>
      <c r="I1070" s="1365"/>
      <c r="J1070" s="1365"/>
      <c r="S1070" s="1359"/>
      <c r="BU1070" s="1366"/>
      <c r="CI1070" s="1383"/>
    </row>
    <row r="1071" spans="2:87" s="1381" customFormat="1" x14ac:dyDescent="0.25">
      <c r="B1071" s="1384"/>
      <c r="C1071" s="1384"/>
      <c r="D1071" s="1387"/>
      <c r="E1071" s="1384"/>
      <c r="F1071" s="1384"/>
      <c r="G1071" s="1384"/>
      <c r="H1071" s="1365"/>
      <c r="I1071" s="1365"/>
      <c r="J1071" s="1365"/>
      <c r="S1071" s="1359"/>
      <c r="BU1071" s="1366"/>
      <c r="CI1071" s="1383"/>
    </row>
    <row r="1072" spans="2:87" s="1381" customFormat="1" x14ac:dyDescent="0.25">
      <c r="B1072" s="1384"/>
      <c r="C1072" s="1384"/>
      <c r="D1072" s="1387"/>
      <c r="E1072" s="1384"/>
      <c r="F1072" s="1384"/>
      <c r="G1072" s="1384"/>
      <c r="H1072" s="1365"/>
      <c r="I1072" s="1365"/>
      <c r="J1072" s="1365"/>
      <c r="S1072" s="1359"/>
      <c r="BU1072" s="1366"/>
      <c r="CI1072" s="1383"/>
    </row>
    <row r="1073" spans="2:87" s="1381" customFormat="1" x14ac:dyDescent="0.25">
      <c r="B1073" s="1384"/>
      <c r="C1073" s="1384"/>
      <c r="D1073" s="1387"/>
      <c r="E1073" s="1384"/>
      <c r="F1073" s="1384"/>
      <c r="G1073" s="1384"/>
      <c r="H1073" s="1365"/>
      <c r="I1073" s="1365"/>
      <c r="J1073" s="1365"/>
      <c r="S1073" s="1359"/>
      <c r="BU1073" s="1366"/>
      <c r="CI1073" s="1383"/>
    </row>
    <row r="1074" spans="2:87" s="1381" customFormat="1" x14ac:dyDescent="0.25">
      <c r="B1074" s="1384"/>
      <c r="C1074" s="1384"/>
      <c r="D1074" s="1387"/>
      <c r="E1074" s="1384"/>
      <c r="F1074" s="1384"/>
      <c r="G1074" s="1384"/>
      <c r="H1074" s="1365"/>
      <c r="I1074" s="1365"/>
      <c r="J1074" s="1365"/>
      <c r="S1074" s="1359"/>
      <c r="BU1074" s="1366"/>
      <c r="CI1074" s="1383"/>
    </row>
    <row r="1075" spans="2:87" s="1381" customFormat="1" x14ac:dyDescent="0.25">
      <c r="B1075" s="1384"/>
      <c r="C1075" s="1384"/>
      <c r="D1075" s="1387"/>
      <c r="E1075" s="1384"/>
      <c r="F1075" s="1384"/>
      <c r="G1075" s="1384"/>
      <c r="H1075" s="1365"/>
      <c r="I1075" s="1365"/>
      <c r="J1075" s="1365"/>
      <c r="S1075" s="1359"/>
      <c r="BU1075" s="1366"/>
      <c r="CI1075" s="1383"/>
    </row>
    <row r="1076" spans="2:87" s="1381" customFormat="1" x14ac:dyDescent="0.25">
      <c r="B1076" s="1384"/>
      <c r="C1076" s="1384"/>
      <c r="D1076" s="1387"/>
      <c r="E1076" s="1384"/>
      <c r="F1076" s="1384"/>
      <c r="G1076" s="1384"/>
      <c r="H1076" s="1365"/>
      <c r="I1076" s="1365"/>
      <c r="J1076" s="1365"/>
      <c r="S1076" s="1359"/>
      <c r="BU1076" s="1366"/>
      <c r="CI1076" s="1383"/>
    </row>
    <row r="1077" spans="2:87" s="1381" customFormat="1" x14ac:dyDescent="0.25">
      <c r="B1077" s="1384"/>
      <c r="C1077" s="1384"/>
      <c r="D1077" s="1387"/>
      <c r="E1077" s="1384"/>
      <c r="F1077" s="1384"/>
      <c r="G1077" s="1384"/>
      <c r="H1077" s="1365"/>
      <c r="I1077" s="1365"/>
      <c r="J1077" s="1365"/>
      <c r="S1077" s="1359"/>
      <c r="BU1077" s="1366"/>
      <c r="CI1077" s="1383"/>
    </row>
    <row r="1078" spans="2:87" s="1381" customFormat="1" x14ac:dyDescent="0.25">
      <c r="B1078" s="1384"/>
      <c r="C1078" s="1384"/>
      <c r="D1078" s="1387"/>
      <c r="E1078" s="1384"/>
      <c r="F1078" s="1384"/>
      <c r="G1078" s="1384"/>
      <c r="H1078" s="1365"/>
      <c r="I1078" s="1365"/>
      <c r="J1078" s="1365"/>
      <c r="S1078" s="1359"/>
      <c r="BU1078" s="1366"/>
      <c r="CI1078" s="1383"/>
    </row>
    <row r="1079" spans="2:87" s="1381" customFormat="1" x14ac:dyDescent="0.25">
      <c r="B1079" s="1384"/>
      <c r="C1079" s="1384"/>
      <c r="D1079" s="1387"/>
      <c r="E1079" s="1384"/>
      <c r="F1079" s="1384"/>
      <c r="G1079" s="1384"/>
      <c r="H1079" s="1365"/>
      <c r="I1079" s="1365"/>
      <c r="J1079" s="1365"/>
      <c r="S1079" s="1359"/>
      <c r="BU1079" s="1366"/>
      <c r="CI1079" s="1383"/>
    </row>
    <row r="1080" spans="2:87" s="1381" customFormat="1" x14ac:dyDescent="0.25">
      <c r="B1080" s="1384"/>
      <c r="C1080" s="1384"/>
      <c r="D1080" s="1387"/>
      <c r="E1080" s="1384"/>
      <c r="F1080" s="1384"/>
      <c r="G1080" s="1384"/>
      <c r="H1080" s="1365"/>
      <c r="I1080" s="1365"/>
      <c r="J1080" s="1365"/>
      <c r="S1080" s="1359"/>
      <c r="BU1080" s="1366"/>
      <c r="CI1080" s="1383"/>
    </row>
    <row r="1081" spans="2:87" s="1381" customFormat="1" x14ac:dyDescent="0.25">
      <c r="B1081" s="1384"/>
      <c r="C1081" s="1384"/>
      <c r="D1081" s="1387"/>
      <c r="E1081" s="1384"/>
      <c r="F1081" s="1384"/>
      <c r="G1081" s="1384"/>
      <c r="H1081" s="1365"/>
      <c r="I1081" s="1365"/>
      <c r="J1081" s="1365"/>
      <c r="S1081" s="1359"/>
      <c r="BU1081" s="1366"/>
      <c r="CI1081" s="1383"/>
    </row>
    <row r="1082" spans="2:87" s="1381" customFormat="1" x14ac:dyDescent="0.25">
      <c r="B1082" s="1384"/>
      <c r="C1082" s="1384"/>
      <c r="D1082" s="1387"/>
      <c r="E1082" s="1384"/>
      <c r="F1082" s="1384"/>
      <c r="G1082" s="1384"/>
      <c r="H1082" s="1365"/>
      <c r="I1082" s="1365"/>
      <c r="J1082" s="1365"/>
      <c r="S1082" s="1359"/>
      <c r="BU1082" s="1366"/>
      <c r="CI1082" s="1383"/>
    </row>
    <row r="1083" spans="2:87" s="1381" customFormat="1" x14ac:dyDescent="0.25">
      <c r="B1083" s="1384"/>
      <c r="C1083" s="1384"/>
      <c r="D1083" s="1387"/>
      <c r="E1083" s="1384"/>
      <c r="F1083" s="1384"/>
      <c r="G1083" s="1384"/>
      <c r="H1083" s="1365"/>
      <c r="I1083" s="1365"/>
      <c r="J1083" s="1365"/>
      <c r="S1083" s="1359"/>
      <c r="BU1083" s="1366"/>
      <c r="CI1083" s="1383"/>
    </row>
    <row r="1084" spans="2:87" s="1381" customFormat="1" x14ac:dyDescent="0.25">
      <c r="B1084" s="1384"/>
      <c r="C1084" s="1384"/>
      <c r="D1084" s="1387"/>
      <c r="E1084" s="1384"/>
      <c r="F1084" s="1384"/>
      <c r="G1084" s="1384"/>
      <c r="H1084" s="1365"/>
      <c r="I1084" s="1365"/>
      <c r="J1084" s="1365"/>
      <c r="S1084" s="1359"/>
      <c r="BU1084" s="1366"/>
      <c r="CI1084" s="1383"/>
    </row>
    <row r="1085" spans="2:87" s="1381" customFormat="1" x14ac:dyDescent="0.25">
      <c r="B1085" s="1384"/>
      <c r="C1085" s="1384"/>
      <c r="D1085" s="1387"/>
      <c r="E1085" s="1384"/>
      <c r="F1085" s="1384"/>
      <c r="G1085" s="1384"/>
      <c r="H1085" s="1365"/>
      <c r="I1085" s="1365"/>
      <c r="J1085" s="1365"/>
      <c r="S1085" s="1359"/>
      <c r="BU1085" s="1366"/>
      <c r="CI1085" s="1383"/>
    </row>
    <row r="1086" spans="2:87" s="1381" customFormat="1" x14ac:dyDescent="0.25">
      <c r="B1086" s="1384"/>
      <c r="C1086" s="1384"/>
      <c r="D1086" s="1387"/>
      <c r="E1086" s="1384"/>
      <c r="F1086" s="1384"/>
      <c r="G1086" s="1384"/>
      <c r="H1086" s="1365"/>
      <c r="I1086" s="1365"/>
      <c r="J1086" s="1365"/>
      <c r="S1086" s="1359"/>
      <c r="BU1086" s="1366"/>
      <c r="CI1086" s="1383"/>
    </row>
    <row r="1087" spans="2:87" s="1381" customFormat="1" x14ac:dyDescent="0.25">
      <c r="B1087" s="1384"/>
      <c r="C1087" s="1384"/>
      <c r="D1087" s="1387"/>
      <c r="E1087" s="1384"/>
      <c r="F1087" s="1384"/>
      <c r="G1087" s="1384"/>
      <c r="H1087" s="1365"/>
      <c r="I1087" s="1365"/>
      <c r="J1087" s="1365"/>
      <c r="S1087" s="1359"/>
      <c r="BU1087" s="1366"/>
      <c r="CI1087" s="1383"/>
    </row>
    <row r="1088" spans="2:87" s="1381" customFormat="1" x14ac:dyDescent="0.25">
      <c r="B1088" s="1384"/>
      <c r="C1088" s="1384"/>
      <c r="D1088" s="1387"/>
      <c r="E1088" s="1384"/>
      <c r="F1088" s="1384"/>
      <c r="G1088" s="1384"/>
      <c r="H1088" s="1365"/>
      <c r="I1088" s="1365"/>
      <c r="J1088" s="1365"/>
      <c r="S1088" s="1359"/>
      <c r="BU1088" s="1366"/>
      <c r="CI1088" s="1383"/>
    </row>
    <row r="1089" spans="2:87" s="1381" customFormat="1" x14ac:dyDescent="0.25">
      <c r="B1089" s="1384"/>
      <c r="C1089" s="1384"/>
      <c r="D1089" s="1387"/>
      <c r="E1089" s="1384"/>
      <c r="F1089" s="1384"/>
      <c r="G1089" s="1384"/>
      <c r="H1089" s="1365"/>
      <c r="I1089" s="1365"/>
      <c r="J1089" s="1365"/>
      <c r="S1089" s="1359"/>
      <c r="BU1089" s="1366"/>
      <c r="CI1089" s="1383"/>
    </row>
    <row r="1090" spans="2:87" s="1381" customFormat="1" x14ac:dyDescent="0.25">
      <c r="B1090" s="1384"/>
      <c r="C1090" s="1384"/>
      <c r="D1090" s="1387"/>
      <c r="E1090" s="1384"/>
      <c r="F1090" s="1384"/>
      <c r="G1090" s="1384"/>
      <c r="H1090" s="1365"/>
      <c r="I1090" s="1365"/>
      <c r="J1090" s="1365"/>
      <c r="S1090" s="1359"/>
      <c r="BU1090" s="1366"/>
      <c r="CI1090" s="1383"/>
    </row>
    <row r="1091" spans="2:87" s="1381" customFormat="1" x14ac:dyDescent="0.25">
      <c r="B1091" s="1384"/>
      <c r="C1091" s="1384"/>
      <c r="D1091" s="1387"/>
      <c r="E1091" s="1384"/>
      <c r="F1091" s="1384"/>
      <c r="G1091" s="1384"/>
      <c r="H1091" s="1365"/>
      <c r="I1091" s="1365"/>
      <c r="J1091" s="1365"/>
      <c r="S1091" s="1359"/>
      <c r="BU1091" s="1366"/>
      <c r="CI1091" s="1383"/>
    </row>
    <row r="1092" spans="2:87" s="1381" customFormat="1" x14ac:dyDescent="0.25">
      <c r="B1092" s="1384"/>
      <c r="C1092" s="1384"/>
      <c r="D1092" s="1387"/>
      <c r="E1092" s="1384"/>
      <c r="F1092" s="1384"/>
      <c r="G1092" s="1384"/>
      <c r="H1092" s="1365"/>
      <c r="I1092" s="1365"/>
      <c r="J1092" s="1365"/>
      <c r="S1092" s="1359"/>
      <c r="BU1092" s="1366"/>
      <c r="CI1092" s="1383"/>
    </row>
    <row r="1093" spans="2:87" s="1381" customFormat="1" x14ac:dyDescent="0.25">
      <c r="B1093" s="1384"/>
      <c r="C1093" s="1384"/>
      <c r="D1093" s="1387"/>
      <c r="E1093" s="1384"/>
      <c r="F1093" s="1384"/>
      <c r="G1093" s="1384"/>
      <c r="H1093" s="1365"/>
      <c r="I1093" s="1365"/>
      <c r="J1093" s="1365"/>
      <c r="S1093" s="1359"/>
      <c r="BU1093" s="1366"/>
      <c r="CI1093" s="1383"/>
    </row>
    <row r="1094" spans="2:87" s="1381" customFormat="1" x14ac:dyDescent="0.25">
      <c r="B1094" s="1384"/>
      <c r="C1094" s="1384"/>
      <c r="D1094" s="1387"/>
      <c r="E1094" s="1384"/>
      <c r="F1094" s="1384"/>
      <c r="G1094" s="1384"/>
      <c r="H1094" s="1365"/>
      <c r="I1094" s="1365"/>
      <c r="J1094" s="1365"/>
      <c r="S1094" s="1359"/>
      <c r="BU1094" s="1366"/>
      <c r="CI1094" s="1383"/>
    </row>
    <row r="1095" spans="2:87" s="1381" customFormat="1" x14ac:dyDescent="0.25">
      <c r="B1095" s="1384"/>
      <c r="C1095" s="1384"/>
      <c r="D1095" s="1387"/>
      <c r="E1095" s="1384"/>
      <c r="F1095" s="1384"/>
      <c r="G1095" s="1384"/>
      <c r="H1095" s="1365"/>
      <c r="I1095" s="1365"/>
      <c r="J1095" s="1365"/>
      <c r="S1095" s="1359"/>
      <c r="BU1095" s="1366"/>
      <c r="CI1095" s="1383"/>
    </row>
    <row r="1096" spans="2:87" s="1381" customFormat="1" x14ac:dyDescent="0.25">
      <c r="B1096" s="1384"/>
      <c r="C1096" s="1384"/>
      <c r="D1096" s="1387"/>
      <c r="E1096" s="1384"/>
      <c r="F1096" s="1384"/>
      <c r="G1096" s="1384"/>
      <c r="H1096" s="1365"/>
      <c r="I1096" s="1365"/>
      <c r="J1096" s="1365"/>
      <c r="S1096" s="1359"/>
      <c r="BU1096" s="1366"/>
      <c r="CI1096" s="1383"/>
    </row>
    <row r="1097" spans="2:87" s="1381" customFormat="1" x14ac:dyDescent="0.25">
      <c r="B1097" s="1384"/>
      <c r="C1097" s="1384"/>
      <c r="D1097" s="1387"/>
      <c r="E1097" s="1384"/>
      <c r="F1097" s="1384"/>
      <c r="G1097" s="1384"/>
      <c r="H1097" s="1365"/>
      <c r="I1097" s="1365"/>
      <c r="J1097" s="1365"/>
      <c r="S1097" s="1359"/>
      <c r="BU1097" s="1366"/>
      <c r="CI1097" s="1383"/>
    </row>
    <row r="1098" spans="2:87" s="1381" customFormat="1" x14ac:dyDescent="0.25">
      <c r="B1098" s="1384"/>
      <c r="C1098" s="1384"/>
      <c r="D1098" s="1387"/>
      <c r="E1098" s="1384"/>
      <c r="F1098" s="1384"/>
      <c r="G1098" s="1384"/>
      <c r="H1098" s="1365"/>
      <c r="I1098" s="1365"/>
      <c r="J1098" s="1365"/>
      <c r="S1098" s="1359"/>
      <c r="BU1098" s="1366"/>
      <c r="CI1098" s="1383"/>
    </row>
    <row r="1099" spans="2:87" s="1381" customFormat="1" x14ac:dyDescent="0.25">
      <c r="B1099" s="1384"/>
      <c r="C1099" s="1384"/>
      <c r="D1099" s="1387"/>
      <c r="E1099" s="1384"/>
      <c r="F1099" s="1384"/>
      <c r="G1099" s="1384"/>
      <c r="H1099" s="1365"/>
      <c r="I1099" s="1365"/>
      <c r="J1099" s="1365"/>
      <c r="S1099" s="1359"/>
      <c r="BU1099" s="1366"/>
      <c r="CI1099" s="1383"/>
    </row>
    <row r="1100" spans="2:87" s="1381" customFormat="1" x14ac:dyDescent="0.25">
      <c r="B1100" s="1384"/>
      <c r="C1100" s="1384"/>
      <c r="D1100" s="1387"/>
      <c r="E1100" s="1384"/>
      <c r="F1100" s="1384"/>
      <c r="G1100" s="1384"/>
      <c r="H1100" s="1365"/>
      <c r="I1100" s="1365"/>
      <c r="J1100" s="1365"/>
      <c r="S1100" s="1359"/>
      <c r="BU1100" s="1366"/>
      <c r="CI1100" s="1383"/>
    </row>
    <row r="1101" spans="2:87" s="1381" customFormat="1" x14ac:dyDescent="0.25">
      <c r="B1101" s="1384"/>
      <c r="C1101" s="1384"/>
      <c r="D1101" s="1387"/>
      <c r="E1101" s="1384"/>
      <c r="F1101" s="1384"/>
      <c r="G1101" s="1384"/>
      <c r="H1101" s="1365"/>
      <c r="I1101" s="1365"/>
      <c r="J1101" s="1365"/>
      <c r="S1101" s="1359"/>
      <c r="BU1101" s="1366"/>
      <c r="CI1101" s="1383"/>
    </row>
    <row r="1102" spans="2:87" s="1381" customFormat="1" x14ac:dyDescent="0.25">
      <c r="B1102" s="1384"/>
      <c r="C1102" s="1384"/>
      <c r="D1102" s="1387"/>
      <c r="E1102" s="1384"/>
      <c r="F1102" s="1384"/>
      <c r="G1102" s="1384"/>
      <c r="H1102" s="1365"/>
      <c r="I1102" s="1365"/>
      <c r="J1102" s="1365"/>
      <c r="S1102" s="1359"/>
      <c r="BU1102" s="1366"/>
      <c r="CI1102" s="1383"/>
    </row>
    <row r="1103" spans="2:87" s="1381" customFormat="1" x14ac:dyDescent="0.25">
      <c r="B1103" s="1384"/>
      <c r="C1103" s="1384"/>
      <c r="D1103" s="1387"/>
      <c r="E1103" s="1384"/>
      <c r="F1103" s="1384"/>
      <c r="G1103" s="1384"/>
      <c r="H1103" s="1365"/>
      <c r="I1103" s="1365"/>
      <c r="J1103" s="1365"/>
      <c r="S1103" s="1359"/>
      <c r="BU1103" s="1366"/>
      <c r="CI1103" s="1383"/>
    </row>
    <row r="1104" spans="2:87" s="1381" customFormat="1" x14ac:dyDescent="0.25">
      <c r="B1104" s="1384"/>
      <c r="C1104" s="1384"/>
      <c r="D1104" s="1387"/>
      <c r="E1104" s="1384"/>
      <c r="F1104" s="1384"/>
      <c r="G1104" s="1384"/>
      <c r="H1104" s="1365"/>
      <c r="I1104" s="1365"/>
      <c r="J1104" s="1365"/>
      <c r="S1104" s="1359"/>
      <c r="BU1104" s="1366"/>
      <c r="CI1104" s="1383"/>
    </row>
    <row r="1105" spans="2:87" s="1381" customFormat="1" x14ac:dyDescent="0.25">
      <c r="B1105" s="1384"/>
      <c r="C1105" s="1384"/>
      <c r="D1105" s="1387"/>
      <c r="E1105" s="1384"/>
      <c r="F1105" s="1384"/>
      <c r="G1105" s="1384"/>
      <c r="H1105" s="1365"/>
      <c r="I1105" s="1365"/>
      <c r="J1105" s="1365"/>
      <c r="S1105" s="1359"/>
      <c r="BU1105" s="1366"/>
      <c r="CI1105" s="1383"/>
    </row>
    <row r="1106" spans="2:87" s="1381" customFormat="1" x14ac:dyDescent="0.25">
      <c r="B1106" s="1384"/>
      <c r="C1106" s="1384"/>
      <c r="D1106" s="1387"/>
      <c r="E1106" s="1384"/>
      <c r="F1106" s="1384"/>
      <c r="G1106" s="1384"/>
      <c r="H1106" s="1365"/>
      <c r="I1106" s="1365"/>
      <c r="J1106" s="1365"/>
      <c r="S1106" s="1359"/>
      <c r="BU1106" s="1366"/>
      <c r="CI1106" s="1383"/>
    </row>
    <row r="1107" spans="2:87" s="1381" customFormat="1" x14ac:dyDescent="0.25">
      <c r="B1107" s="1384"/>
      <c r="C1107" s="1384"/>
      <c r="D1107" s="1387"/>
      <c r="E1107" s="1384"/>
      <c r="F1107" s="1384"/>
      <c r="G1107" s="1384"/>
      <c r="H1107" s="1365"/>
      <c r="I1107" s="1365"/>
      <c r="J1107" s="1365"/>
      <c r="S1107" s="1359"/>
      <c r="BU1107" s="1366"/>
      <c r="CI1107" s="1383"/>
    </row>
    <row r="1108" spans="2:87" s="1381" customFormat="1" x14ac:dyDescent="0.25">
      <c r="B1108" s="1384"/>
      <c r="C1108" s="1384"/>
      <c r="D1108" s="1387"/>
      <c r="E1108" s="1384"/>
      <c r="F1108" s="1384"/>
      <c r="G1108" s="1384"/>
      <c r="H1108" s="1365"/>
      <c r="I1108" s="1365"/>
      <c r="J1108" s="1365"/>
      <c r="S1108" s="1359"/>
      <c r="BU1108" s="1366"/>
      <c r="CI1108" s="1383"/>
    </row>
    <row r="1109" spans="2:87" s="1381" customFormat="1" x14ac:dyDescent="0.25">
      <c r="B1109" s="1384"/>
      <c r="C1109" s="1384"/>
      <c r="D1109" s="1387"/>
      <c r="E1109" s="1384"/>
      <c r="F1109" s="1384"/>
      <c r="G1109" s="1384"/>
      <c r="H1109" s="1365"/>
      <c r="I1109" s="1365"/>
      <c r="J1109" s="1365"/>
      <c r="S1109" s="1359"/>
      <c r="BU1109" s="1366"/>
      <c r="CI1109" s="1383"/>
    </row>
    <row r="1110" spans="2:87" s="1381" customFormat="1" x14ac:dyDescent="0.25">
      <c r="B1110" s="1384"/>
      <c r="C1110" s="1384"/>
      <c r="D1110" s="1387"/>
      <c r="E1110" s="1384"/>
      <c r="F1110" s="1384"/>
      <c r="G1110" s="1384"/>
      <c r="H1110" s="1365"/>
      <c r="I1110" s="1365"/>
      <c r="J1110" s="1365"/>
      <c r="S1110" s="1359"/>
      <c r="BU1110" s="1366"/>
      <c r="CI1110" s="1383"/>
    </row>
    <row r="1111" spans="2:87" s="1381" customFormat="1" x14ac:dyDescent="0.25">
      <c r="B1111" s="1384"/>
      <c r="C1111" s="1384"/>
      <c r="D1111" s="1387"/>
      <c r="E1111" s="1384"/>
      <c r="F1111" s="1384"/>
      <c r="G1111" s="1384"/>
      <c r="H1111" s="1365"/>
      <c r="I1111" s="1365"/>
      <c r="J1111" s="1365"/>
      <c r="S1111" s="1359"/>
      <c r="BU1111" s="1366"/>
      <c r="CI1111" s="1383"/>
    </row>
    <row r="1112" spans="2:87" s="1381" customFormat="1" x14ac:dyDescent="0.25">
      <c r="B1112" s="1384"/>
      <c r="C1112" s="1384"/>
      <c r="D1112" s="1387"/>
      <c r="E1112" s="1384"/>
      <c r="F1112" s="1384"/>
      <c r="G1112" s="1384"/>
      <c r="H1112" s="1365"/>
      <c r="I1112" s="1365"/>
      <c r="J1112" s="1365"/>
      <c r="S1112" s="1359"/>
      <c r="BU1112" s="1366"/>
      <c r="CI1112" s="1383"/>
    </row>
    <row r="1113" spans="2:87" s="1381" customFormat="1" x14ac:dyDescent="0.25">
      <c r="B1113" s="1384"/>
      <c r="C1113" s="1384"/>
      <c r="D1113" s="1387"/>
      <c r="E1113" s="1384"/>
      <c r="F1113" s="1384"/>
      <c r="G1113" s="1384"/>
      <c r="H1113" s="1365"/>
      <c r="I1113" s="1365"/>
      <c r="J1113" s="1365"/>
      <c r="S1113" s="1359"/>
      <c r="BU1113" s="1366"/>
      <c r="CI1113" s="1383"/>
    </row>
    <row r="1114" spans="2:87" s="1381" customFormat="1" x14ac:dyDescent="0.25">
      <c r="B1114" s="1384"/>
      <c r="C1114" s="1384"/>
      <c r="D1114" s="1387"/>
      <c r="E1114" s="1384"/>
      <c r="F1114" s="1384"/>
      <c r="G1114" s="1384"/>
      <c r="H1114" s="1365"/>
      <c r="I1114" s="1365"/>
      <c r="J1114" s="1365"/>
      <c r="S1114" s="1359"/>
      <c r="BU1114" s="1366"/>
      <c r="CI1114" s="1383"/>
    </row>
    <row r="1115" spans="2:87" s="1381" customFormat="1" x14ac:dyDescent="0.25">
      <c r="B1115" s="1384"/>
      <c r="C1115" s="1384"/>
      <c r="D1115" s="1387"/>
      <c r="E1115" s="1384"/>
      <c r="F1115" s="1384"/>
      <c r="G1115" s="1384"/>
      <c r="H1115" s="1365"/>
      <c r="I1115" s="1365"/>
      <c r="J1115" s="1365"/>
      <c r="S1115" s="1359"/>
      <c r="BU1115" s="1366"/>
      <c r="CI1115" s="1383"/>
    </row>
    <row r="1116" spans="2:87" s="1381" customFormat="1" x14ac:dyDescent="0.25">
      <c r="B1116" s="1384"/>
      <c r="C1116" s="1384"/>
      <c r="D1116" s="1387"/>
      <c r="E1116" s="1384"/>
      <c r="F1116" s="1384"/>
      <c r="G1116" s="1384"/>
      <c r="H1116" s="1365"/>
      <c r="I1116" s="1365"/>
      <c r="J1116" s="1365"/>
      <c r="S1116" s="1359"/>
      <c r="BU1116" s="1366"/>
      <c r="CI1116" s="1383"/>
    </row>
    <row r="1117" spans="2:87" s="1381" customFormat="1" x14ac:dyDescent="0.25">
      <c r="B1117" s="1384"/>
      <c r="C1117" s="1384"/>
      <c r="D1117" s="1387"/>
      <c r="E1117" s="1384"/>
      <c r="F1117" s="1384"/>
      <c r="G1117" s="1384"/>
      <c r="H1117" s="1365"/>
      <c r="I1117" s="1365"/>
      <c r="J1117" s="1365"/>
      <c r="S1117" s="1359"/>
      <c r="BU1117" s="1366"/>
      <c r="CI1117" s="1383"/>
    </row>
    <row r="1118" spans="2:87" s="1381" customFormat="1" x14ac:dyDescent="0.25">
      <c r="B1118" s="1384"/>
      <c r="C1118" s="1384"/>
      <c r="D1118" s="1387"/>
      <c r="E1118" s="1384"/>
      <c r="F1118" s="1384"/>
      <c r="G1118" s="1384"/>
      <c r="H1118" s="1365"/>
      <c r="I1118" s="1365"/>
      <c r="J1118" s="1365"/>
      <c r="S1118" s="1359"/>
      <c r="BU1118" s="1366"/>
      <c r="CI1118" s="1383"/>
    </row>
    <row r="1119" spans="2:87" s="1381" customFormat="1" x14ac:dyDescent="0.25">
      <c r="B1119" s="1384"/>
      <c r="C1119" s="1384"/>
      <c r="D1119" s="1387"/>
      <c r="E1119" s="1384"/>
      <c r="F1119" s="1384"/>
      <c r="G1119" s="1384"/>
      <c r="H1119" s="1365"/>
      <c r="I1119" s="1365"/>
      <c r="J1119" s="1365"/>
      <c r="S1119" s="1359"/>
      <c r="BU1119" s="1366"/>
      <c r="CI1119" s="1383"/>
    </row>
    <row r="1120" spans="2:87" s="1381" customFormat="1" x14ac:dyDescent="0.25">
      <c r="B1120" s="1384"/>
      <c r="C1120" s="1384"/>
      <c r="D1120" s="1387"/>
      <c r="E1120" s="1384"/>
      <c r="F1120" s="1384"/>
      <c r="G1120" s="1384"/>
      <c r="H1120" s="1365"/>
      <c r="I1120" s="1365"/>
      <c r="J1120" s="1365"/>
      <c r="S1120" s="1359"/>
      <c r="BU1120" s="1366"/>
      <c r="CI1120" s="1383"/>
    </row>
    <row r="1121" spans="2:87" s="1381" customFormat="1" x14ac:dyDescent="0.25">
      <c r="B1121" s="1384"/>
      <c r="C1121" s="1384"/>
      <c r="D1121" s="1387"/>
      <c r="E1121" s="1384"/>
      <c r="F1121" s="1384"/>
      <c r="G1121" s="1384"/>
      <c r="H1121" s="1365"/>
      <c r="I1121" s="1365"/>
      <c r="J1121" s="1365"/>
      <c r="S1121" s="1359"/>
      <c r="BU1121" s="1366"/>
      <c r="CI1121" s="1383"/>
    </row>
    <row r="1122" spans="2:87" s="1381" customFormat="1" x14ac:dyDescent="0.25">
      <c r="B1122" s="1384"/>
      <c r="C1122" s="1384"/>
      <c r="D1122" s="1387"/>
      <c r="E1122" s="1384"/>
      <c r="F1122" s="1384"/>
      <c r="G1122" s="1384"/>
      <c r="H1122" s="1365"/>
      <c r="I1122" s="1365"/>
      <c r="J1122" s="1365"/>
      <c r="S1122" s="1359"/>
      <c r="BU1122" s="1366"/>
      <c r="CI1122" s="1383"/>
    </row>
    <row r="1123" spans="2:87" s="1381" customFormat="1" x14ac:dyDescent="0.25">
      <c r="B1123" s="1384"/>
      <c r="C1123" s="1384"/>
      <c r="D1123" s="1387"/>
      <c r="E1123" s="1384"/>
      <c r="F1123" s="1384"/>
      <c r="G1123" s="1384"/>
      <c r="H1123" s="1365"/>
      <c r="I1123" s="1365"/>
      <c r="J1123" s="1365"/>
      <c r="S1123" s="1359"/>
      <c r="BU1123" s="1366"/>
      <c r="CI1123" s="1383"/>
    </row>
    <row r="1124" spans="2:87" s="1381" customFormat="1" x14ac:dyDescent="0.25">
      <c r="B1124" s="1384"/>
      <c r="C1124" s="1384"/>
      <c r="D1124" s="1387"/>
      <c r="E1124" s="1384"/>
      <c r="F1124" s="1384"/>
      <c r="G1124" s="1384"/>
      <c r="H1124" s="1365"/>
      <c r="I1124" s="1365"/>
      <c r="J1124" s="1365"/>
      <c r="S1124" s="1359"/>
      <c r="BU1124" s="1366"/>
      <c r="CI1124" s="1383"/>
    </row>
    <row r="1125" spans="2:87" s="1381" customFormat="1" x14ac:dyDescent="0.25">
      <c r="B1125" s="1384"/>
      <c r="C1125" s="1384"/>
      <c r="D1125" s="1387"/>
      <c r="E1125" s="1384"/>
      <c r="F1125" s="1384"/>
      <c r="G1125" s="1384"/>
      <c r="H1125" s="1365"/>
      <c r="I1125" s="1365"/>
      <c r="J1125" s="1365"/>
      <c r="S1125" s="1359"/>
      <c r="BU1125" s="1366"/>
      <c r="CI1125" s="1383"/>
    </row>
    <row r="1126" spans="2:87" s="1381" customFormat="1" x14ac:dyDescent="0.25">
      <c r="B1126" s="1384"/>
      <c r="C1126" s="1384"/>
      <c r="D1126" s="1387"/>
      <c r="E1126" s="1384"/>
      <c r="F1126" s="1384"/>
      <c r="G1126" s="1384"/>
      <c r="H1126" s="1365"/>
      <c r="I1126" s="1365"/>
      <c r="J1126" s="1365"/>
      <c r="S1126" s="1359"/>
      <c r="BU1126" s="1366"/>
      <c r="CI1126" s="1383"/>
    </row>
    <row r="1127" spans="2:87" s="1381" customFormat="1" x14ac:dyDescent="0.25">
      <c r="B1127" s="1384"/>
      <c r="C1127" s="1384"/>
      <c r="D1127" s="1387"/>
      <c r="E1127" s="1384"/>
      <c r="F1127" s="1384"/>
      <c r="G1127" s="1384"/>
      <c r="H1127" s="1365"/>
      <c r="I1127" s="1365"/>
      <c r="J1127" s="1365"/>
      <c r="S1127" s="1359"/>
      <c r="BU1127" s="1366"/>
      <c r="CI1127" s="1383"/>
    </row>
    <row r="1128" spans="2:87" s="1381" customFormat="1" x14ac:dyDescent="0.25">
      <c r="B1128" s="1384"/>
      <c r="C1128" s="1384"/>
      <c r="D1128" s="1387"/>
      <c r="E1128" s="1384"/>
      <c r="F1128" s="1384"/>
      <c r="G1128" s="1384"/>
      <c r="H1128" s="1365"/>
      <c r="I1128" s="1365"/>
      <c r="J1128" s="1365"/>
      <c r="S1128" s="1359"/>
      <c r="BU1128" s="1366"/>
      <c r="CI1128" s="1383"/>
    </row>
    <row r="1129" spans="2:87" s="1381" customFormat="1" x14ac:dyDescent="0.25">
      <c r="B1129" s="1384"/>
      <c r="C1129" s="1384"/>
      <c r="D1129" s="1387"/>
      <c r="E1129" s="1384"/>
      <c r="F1129" s="1384"/>
      <c r="G1129" s="1384"/>
      <c r="H1129" s="1365"/>
      <c r="I1129" s="1365"/>
      <c r="J1129" s="1365"/>
      <c r="S1129" s="1359"/>
      <c r="BU1129" s="1366"/>
      <c r="CI1129" s="1383"/>
    </row>
    <row r="1130" spans="2:87" s="1381" customFormat="1" x14ac:dyDescent="0.25">
      <c r="B1130" s="1384"/>
      <c r="C1130" s="1384"/>
      <c r="D1130" s="1387"/>
      <c r="E1130" s="1384"/>
      <c r="F1130" s="1384"/>
      <c r="G1130" s="1384"/>
      <c r="H1130" s="1365"/>
      <c r="I1130" s="1365"/>
      <c r="J1130" s="1365"/>
      <c r="S1130" s="1359"/>
      <c r="BU1130" s="1366"/>
      <c r="CI1130" s="1383"/>
    </row>
    <row r="1131" spans="2:87" s="1381" customFormat="1" x14ac:dyDescent="0.25">
      <c r="B1131" s="1384"/>
      <c r="C1131" s="1384"/>
      <c r="D1131" s="1387"/>
      <c r="E1131" s="1384"/>
      <c r="F1131" s="1384"/>
      <c r="G1131" s="1384"/>
      <c r="H1131" s="1365"/>
      <c r="I1131" s="1365"/>
      <c r="J1131" s="1365"/>
      <c r="S1131" s="1359"/>
      <c r="BU1131" s="1366"/>
      <c r="CI1131" s="1383"/>
    </row>
    <row r="1132" spans="2:87" s="1381" customFormat="1" x14ac:dyDescent="0.25">
      <c r="B1132" s="1384"/>
      <c r="C1132" s="1384"/>
      <c r="D1132" s="1387"/>
      <c r="E1132" s="1384"/>
      <c r="F1132" s="1384"/>
      <c r="G1132" s="1384"/>
      <c r="H1132" s="1365"/>
      <c r="I1132" s="1365"/>
      <c r="J1132" s="1365"/>
      <c r="S1132" s="1359"/>
      <c r="BU1132" s="1366"/>
      <c r="CI1132" s="1383"/>
    </row>
    <row r="1133" spans="2:87" s="1381" customFormat="1" x14ac:dyDescent="0.25">
      <c r="B1133" s="1384"/>
      <c r="C1133" s="1384"/>
      <c r="D1133" s="1387"/>
      <c r="E1133" s="1384"/>
      <c r="F1133" s="1384"/>
      <c r="G1133" s="1384"/>
      <c r="H1133" s="1365"/>
      <c r="I1133" s="1365"/>
      <c r="J1133" s="1365"/>
      <c r="S1133" s="1359"/>
      <c r="BU1133" s="1366"/>
      <c r="CI1133" s="1383"/>
    </row>
    <row r="1134" spans="2:87" s="1381" customFormat="1" x14ac:dyDescent="0.25">
      <c r="B1134" s="1384"/>
      <c r="C1134" s="1384"/>
      <c r="D1134" s="1387"/>
      <c r="E1134" s="1384"/>
      <c r="F1134" s="1384"/>
      <c r="G1134" s="1384"/>
      <c r="H1134" s="1365"/>
      <c r="I1134" s="1365"/>
      <c r="J1134" s="1365"/>
      <c r="S1134" s="1359"/>
      <c r="BU1134" s="1366"/>
      <c r="CI1134" s="1383"/>
    </row>
    <row r="1135" spans="2:87" s="1381" customFormat="1" x14ac:dyDescent="0.25">
      <c r="B1135" s="1384"/>
      <c r="C1135" s="1384"/>
      <c r="D1135" s="1387"/>
      <c r="E1135" s="1384"/>
      <c r="F1135" s="1384"/>
      <c r="G1135" s="1384"/>
      <c r="H1135" s="1365"/>
      <c r="I1135" s="1365"/>
      <c r="J1135" s="1365"/>
      <c r="S1135" s="1359"/>
      <c r="BU1135" s="1366"/>
      <c r="CI1135" s="1383"/>
    </row>
    <row r="1136" spans="2:87" s="1381" customFormat="1" x14ac:dyDescent="0.25">
      <c r="B1136" s="1384"/>
      <c r="C1136" s="1384"/>
      <c r="D1136" s="1387"/>
      <c r="E1136" s="1384"/>
      <c r="F1136" s="1384"/>
      <c r="G1136" s="1384"/>
      <c r="H1136" s="1365"/>
      <c r="I1136" s="1365"/>
      <c r="J1136" s="1365"/>
      <c r="S1136" s="1359"/>
      <c r="BU1136" s="1366"/>
      <c r="CI1136" s="1383"/>
    </row>
    <row r="1137" spans="2:87" s="1381" customFormat="1" x14ac:dyDescent="0.25">
      <c r="B1137" s="1384"/>
      <c r="C1137" s="1384"/>
      <c r="D1137" s="1387"/>
      <c r="E1137" s="1384"/>
      <c r="F1137" s="1384"/>
      <c r="G1137" s="1384"/>
      <c r="H1137" s="1365"/>
      <c r="I1137" s="1365"/>
      <c r="J1137" s="1365"/>
      <c r="S1137" s="1359"/>
      <c r="BU1137" s="1366"/>
      <c r="CI1137" s="1383"/>
    </row>
    <row r="1138" spans="2:87" s="1381" customFormat="1" x14ac:dyDescent="0.25">
      <c r="B1138" s="1384"/>
      <c r="C1138" s="1384"/>
      <c r="D1138" s="1387"/>
      <c r="E1138" s="1384"/>
      <c r="F1138" s="1384"/>
      <c r="G1138" s="1384"/>
      <c r="H1138" s="1365"/>
      <c r="I1138" s="1365"/>
      <c r="J1138" s="1365"/>
      <c r="S1138" s="1359"/>
      <c r="BU1138" s="1366"/>
      <c r="CI1138" s="1383"/>
    </row>
    <row r="1139" spans="2:87" s="1381" customFormat="1" x14ac:dyDescent="0.25">
      <c r="B1139" s="1384"/>
      <c r="C1139" s="1384"/>
      <c r="D1139" s="1387"/>
      <c r="E1139" s="1384"/>
      <c r="F1139" s="1384"/>
      <c r="G1139" s="1384"/>
      <c r="H1139" s="1365"/>
      <c r="I1139" s="1365"/>
      <c r="J1139" s="1365"/>
      <c r="S1139" s="1359"/>
      <c r="BU1139" s="1366"/>
      <c r="CI1139" s="1383"/>
    </row>
    <row r="1140" spans="2:87" s="1381" customFormat="1" x14ac:dyDescent="0.25">
      <c r="B1140" s="1384"/>
      <c r="C1140" s="1384"/>
      <c r="D1140" s="1387"/>
      <c r="E1140" s="1384"/>
      <c r="F1140" s="1384"/>
      <c r="G1140" s="1384"/>
      <c r="H1140" s="1365"/>
      <c r="I1140" s="1365"/>
      <c r="J1140" s="1365"/>
      <c r="S1140" s="1359"/>
      <c r="BU1140" s="1366"/>
      <c r="CI1140" s="1383"/>
    </row>
    <row r="1141" spans="2:87" s="1381" customFormat="1" x14ac:dyDescent="0.25">
      <c r="B1141" s="1384"/>
      <c r="C1141" s="1384"/>
      <c r="D1141" s="1387"/>
      <c r="E1141" s="1384"/>
      <c r="F1141" s="1384"/>
      <c r="G1141" s="1384"/>
      <c r="H1141" s="1365"/>
      <c r="I1141" s="1365"/>
      <c r="J1141" s="1365"/>
      <c r="S1141" s="1359"/>
      <c r="BU1141" s="1366"/>
      <c r="CI1141" s="1383"/>
    </row>
    <row r="1142" spans="2:87" s="1381" customFormat="1" x14ac:dyDescent="0.25">
      <c r="B1142" s="1384"/>
      <c r="C1142" s="1384"/>
      <c r="D1142" s="1387"/>
      <c r="E1142" s="1384"/>
      <c r="F1142" s="1384"/>
      <c r="G1142" s="1384"/>
      <c r="H1142" s="1365"/>
      <c r="I1142" s="1365"/>
      <c r="J1142" s="1365"/>
      <c r="S1142" s="1359"/>
      <c r="BU1142" s="1366"/>
      <c r="CI1142" s="1383"/>
    </row>
    <row r="1143" spans="2:87" s="1381" customFormat="1" x14ac:dyDescent="0.25">
      <c r="B1143" s="1384"/>
      <c r="C1143" s="1384"/>
      <c r="D1143" s="1387"/>
      <c r="E1143" s="1384"/>
      <c r="F1143" s="1384"/>
      <c r="G1143" s="1384"/>
      <c r="H1143" s="1365"/>
      <c r="I1143" s="1365"/>
      <c r="J1143" s="1365"/>
      <c r="S1143" s="1359"/>
      <c r="BU1143" s="1366"/>
      <c r="CI1143" s="1383"/>
    </row>
    <row r="1144" spans="2:87" s="1381" customFormat="1" x14ac:dyDescent="0.25">
      <c r="B1144" s="1384"/>
      <c r="C1144" s="1384"/>
      <c r="D1144" s="1387"/>
      <c r="E1144" s="1384"/>
      <c r="F1144" s="1384"/>
      <c r="G1144" s="1384"/>
      <c r="H1144" s="1365"/>
      <c r="I1144" s="1365"/>
      <c r="J1144" s="1365"/>
      <c r="S1144" s="1359"/>
      <c r="BU1144" s="1366"/>
      <c r="CI1144" s="1383"/>
    </row>
    <row r="1145" spans="2:87" s="1381" customFormat="1" x14ac:dyDescent="0.25">
      <c r="B1145" s="1384"/>
      <c r="C1145" s="1384"/>
      <c r="D1145" s="1387"/>
      <c r="E1145" s="1384"/>
      <c r="F1145" s="1384"/>
      <c r="G1145" s="1384"/>
      <c r="H1145" s="1365"/>
      <c r="I1145" s="1365"/>
      <c r="J1145" s="1365"/>
      <c r="S1145" s="1359"/>
      <c r="BU1145" s="1366"/>
      <c r="CI1145" s="1383"/>
    </row>
    <row r="1146" spans="2:87" s="1381" customFormat="1" x14ac:dyDescent="0.25">
      <c r="B1146" s="1384"/>
      <c r="C1146" s="1384"/>
      <c r="D1146" s="1387"/>
      <c r="E1146" s="1384"/>
      <c r="F1146" s="1384"/>
      <c r="G1146" s="1384"/>
      <c r="H1146" s="1365"/>
      <c r="I1146" s="1365"/>
      <c r="J1146" s="1365"/>
      <c r="S1146" s="1359"/>
      <c r="BU1146" s="1366"/>
      <c r="CI1146" s="1383"/>
    </row>
    <row r="1147" spans="2:87" s="1381" customFormat="1" x14ac:dyDescent="0.25">
      <c r="B1147" s="1384"/>
      <c r="C1147" s="1384"/>
      <c r="D1147" s="1387"/>
      <c r="E1147" s="1384"/>
      <c r="F1147" s="1384"/>
      <c r="G1147" s="1384"/>
      <c r="H1147" s="1365"/>
      <c r="I1147" s="1365"/>
      <c r="J1147" s="1365"/>
      <c r="S1147" s="1359"/>
      <c r="BU1147" s="1366"/>
      <c r="CI1147" s="1383"/>
    </row>
    <row r="1148" spans="2:87" s="1381" customFormat="1" x14ac:dyDescent="0.25">
      <c r="B1148" s="1384"/>
      <c r="C1148" s="1384"/>
      <c r="D1148" s="1387"/>
      <c r="E1148" s="1384"/>
      <c r="F1148" s="1384"/>
      <c r="G1148" s="1384"/>
      <c r="H1148" s="1365"/>
      <c r="I1148" s="1365"/>
      <c r="J1148" s="1365"/>
      <c r="S1148" s="1359"/>
      <c r="BU1148" s="1366"/>
      <c r="CI1148" s="1383"/>
    </row>
    <row r="1149" spans="2:87" s="1381" customFormat="1" x14ac:dyDescent="0.25">
      <c r="B1149" s="1384"/>
      <c r="C1149" s="1384"/>
      <c r="D1149" s="1387"/>
      <c r="E1149" s="1384"/>
      <c r="F1149" s="1384"/>
      <c r="G1149" s="1384"/>
      <c r="H1149" s="1365"/>
      <c r="I1149" s="1365"/>
      <c r="J1149" s="1365"/>
      <c r="S1149" s="1359"/>
      <c r="BU1149" s="1366"/>
      <c r="CI1149" s="1383"/>
    </row>
    <row r="1150" spans="2:87" s="1381" customFormat="1" x14ac:dyDescent="0.25">
      <c r="B1150" s="1384"/>
      <c r="C1150" s="1384"/>
      <c r="D1150" s="1387"/>
      <c r="E1150" s="1384"/>
      <c r="F1150" s="1384"/>
      <c r="G1150" s="1384"/>
      <c r="H1150" s="1365"/>
      <c r="I1150" s="1365"/>
      <c r="J1150" s="1365"/>
      <c r="S1150" s="1359"/>
      <c r="BU1150" s="1366"/>
      <c r="CI1150" s="1383"/>
    </row>
    <row r="1151" spans="2:87" s="1381" customFormat="1" x14ac:dyDescent="0.25">
      <c r="B1151" s="1384"/>
      <c r="C1151" s="1384"/>
      <c r="D1151" s="1387"/>
      <c r="E1151" s="1384"/>
      <c r="F1151" s="1384"/>
      <c r="G1151" s="1384"/>
      <c r="H1151" s="1365"/>
      <c r="I1151" s="1365"/>
      <c r="J1151" s="1365"/>
      <c r="S1151" s="1359"/>
      <c r="BU1151" s="1366"/>
      <c r="CI1151" s="1383"/>
    </row>
    <row r="1152" spans="2:87" s="1381" customFormat="1" x14ac:dyDescent="0.25">
      <c r="B1152" s="1384"/>
      <c r="C1152" s="1384"/>
      <c r="D1152" s="1387"/>
      <c r="E1152" s="1384"/>
      <c r="F1152" s="1384"/>
      <c r="G1152" s="1384"/>
      <c r="H1152" s="1365"/>
      <c r="I1152" s="1365"/>
      <c r="J1152" s="1365"/>
      <c r="S1152" s="1359"/>
      <c r="BU1152" s="1366"/>
      <c r="CI1152" s="1383"/>
    </row>
    <row r="1153" spans="2:87" s="1381" customFormat="1" x14ac:dyDescent="0.25">
      <c r="B1153" s="1384"/>
      <c r="C1153" s="1384"/>
      <c r="D1153" s="1387"/>
      <c r="E1153" s="1384"/>
      <c r="F1153" s="1384"/>
      <c r="G1153" s="1384"/>
      <c r="H1153" s="1365"/>
      <c r="I1153" s="1365"/>
      <c r="J1153" s="1365"/>
      <c r="S1153" s="1359"/>
      <c r="BU1153" s="1366"/>
      <c r="CI1153" s="1383"/>
    </row>
    <row r="1154" spans="2:87" s="1381" customFormat="1" x14ac:dyDescent="0.25">
      <c r="B1154" s="1384"/>
      <c r="C1154" s="1384"/>
      <c r="D1154" s="1387"/>
      <c r="E1154" s="1384"/>
      <c r="F1154" s="1384"/>
      <c r="G1154" s="1384"/>
      <c r="H1154" s="1365"/>
      <c r="I1154" s="1365"/>
      <c r="J1154" s="1365"/>
      <c r="S1154" s="1359"/>
      <c r="BU1154" s="1366"/>
      <c r="CI1154" s="1383"/>
    </row>
    <row r="1155" spans="2:87" s="1381" customFormat="1" x14ac:dyDescent="0.25">
      <c r="B1155" s="1384"/>
      <c r="C1155" s="1384"/>
      <c r="D1155" s="1387"/>
      <c r="E1155" s="1384"/>
      <c r="F1155" s="1384"/>
      <c r="G1155" s="1384"/>
      <c r="H1155" s="1365"/>
      <c r="I1155" s="1365"/>
      <c r="J1155" s="1365"/>
      <c r="S1155" s="1359"/>
      <c r="BU1155" s="1366"/>
      <c r="CI1155" s="1383"/>
    </row>
    <row r="1156" spans="2:87" s="1381" customFormat="1" x14ac:dyDescent="0.25">
      <c r="B1156" s="1384"/>
      <c r="C1156" s="1384"/>
      <c r="D1156" s="1387"/>
      <c r="E1156" s="1384"/>
      <c r="F1156" s="1384"/>
      <c r="G1156" s="1384"/>
      <c r="H1156" s="1365"/>
      <c r="I1156" s="1365"/>
      <c r="J1156" s="1365"/>
      <c r="S1156" s="1359"/>
      <c r="BU1156" s="1366"/>
      <c r="CI1156" s="1383"/>
    </row>
    <row r="1157" spans="2:87" s="1381" customFormat="1" x14ac:dyDescent="0.25">
      <c r="B1157" s="1384"/>
      <c r="C1157" s="1384"/>
      <c r="D1157" s="1387"/>
      <c r="E1157" s="1384"/>
      <c r="F1157" s="1384"/>
      <c r="G1157" s="1384"/>
      <c r="H1157" s="1365"/>
      <c r="I1157" s="1365"/>
      <c r="J1157" s="1365"/>
      <c r="S1157" s="1359"/>
      <c r="BU1157" s="1366"/>
      <c r="CI1157" s="1383"/>
    </row>
    <row r="1158" spans="2:87" s="1381" customFormat="1" x14ac:dyDescent="0.25">
      <c r="B1158" s="1384"/>
      <c r="C1158" s="1384"/>
      <c r="D1158" s="1387"/>
      <c r="E1158" s="1384"/>
      <c r="F1158" s="1384"/>
      <c r="G1158" s="1384"/>
      <c r="H1158" s="1365"/>
      <c r="I1158" s="1365"/>
      <c r="J1158" s="1365"/>
      <c r="S1158" s="1359"/>
      <c r="BU1158" s="1366"/>
      <c r="CI1158" s="1383"/>
    </row>
    <row r="1159" spans="2:87" s="1381" customFormat="1" x14ac:dyDescent="0.25">
      <c r="B1159" s="1384"/>
      <c r="C1159" s="1384"/>
      <c r="D1159" s="1387"/>
      <c r="E1159" s="1384"/>
      <c r="F1159" s="1384"/>
      <c r="G1159" s="1384"/>
      <c r="H1159" s="1365"/>
      <c r="I1159" s="1365"/>
      <c r="J1159" s="1365"/>
      <c r="S1159" s="1359"/>
      <c r="BU1159" s="1366"/>
      <c r="CI1159" s="1383"/>
    </row>
    <row r="1160" spans="2:87" s="1381" customFormat="1" x14ac:dyDescent="0.25">
      <c r="B1160" s="1384"/>
      <c r="C1160" s="1384"/>
      <c r="D1160" s="1387"/>
      <c r="E1160" s="1384"/>
      <c r="F1160" s="1384"/>
      <c r="G1160" s="1384"/>
      <c r="H1160" s="1365"/>
      <c r="I1160" s="1365"/>
      <c r="J1160" s="1365"/>
      <c r="S1160" s="1359"/>
      <c r="BU1160" s="1366"/>
      <c r="CI1160" s="1383"/>
    </row>
    <row r="1161" spans="2:87" s="1381" customFormat="1" x14ac:dyDescent="0.25">
      <c r="B1161" s="1384"/>
      <c r="C1161" s="1384"/>
      <c r="D1161" s="1387"/>
      <c r="E1161" s="1384"/>
      <c r="F1161" s="1384"/>
      <c r="G1161" s="1384"/>
      <c r="H1161" s="1365"/>
      <c r="I1161" s="1365"/>
      <c r="J1161" s="1365"/>
      <c r="S1161" s="1359"/>
      <c r="BU1161" s="1366"/>
      <c r="CI1161" s="1383"/>
    </row>
    <row r="1162" spans="2:87" s="1381" customFormat="1" x14ac:dyDescent="0.25">
      <c r="B1162" s="1384"/>
      <c r="C1162" s="1384"/>
      <c r="D1162" s="1387"/>
      <c r="E1162" s="1384"/>
      <c r="F1162" s="1384"/>
      <c r="G1162" s="1384"/>
      <c r="H1162" s="1365"/>
      <c r="I1162" s="1365"/>
      <c r="J1162" s="1365"/>
      <c r="S1162" s="1359"/>
      <c r="BU1162" s="1366"/>
      <c r="CI1162" s="1383"/>
    </row>
    <row r="1163" spans="2:87" s="1381" customFormat="1" x14ac:dyDescent="0.25">
      <c r="B1163" s="1384"/>
      <c r="C1163" s="1384"/>
      <c r="D1163" s="1387"/>
      <c r="E1163" s="1384"/>
      <c r="F1163" s="1384"/>
      <c r="G1163" s="1384"/>
      <c r="H1163" s="1365"/>
      <c r="I1163" s="1365"/>
      <c r="J1163" s="1365"/>
      <c r="S1163" s="1359"/>
      <c r="BU1163" s="1366"/>
      <c r="CI1163" s="1383"/>
    </row>
    <row r="1164" spans="2:87" s="1381" customFormat="1" x14ac:dyDescent="0.25">
      <c r="B1164" s="1384"/>
      <c r="C1164" s="1384"/>
      <c r="D1164" s="1387"/>
      <c r="E1164" s="1384"/>
      <c r="F1164" s="1384"/>
      <c r="G1164" s="1384"/>
      <c r="H1164" s="1365"/>
      <c r="I1164" s="1365"/>
      <c r="J1164" s="1365"/>
      <c r="S1164" s="1359"/>
      <c r="BU1164" s="1366"/>
      <c r="CI1164" s="1383"/>
    </row>
    <row r="1165" spans="2:87" s="1381" customFormat="1" x14ac:dyDescent="0.25">
      <c r="B1165" s="1384"/>
      <c r="C1165" s="1384"/>
      <c r="D1165" s="1387"/>
      <c r="E1165" s="1384"/>
      <c r="F1165" s="1384"/>
      <c r="G1165" s="1384"/>
      <c r="H1165" s="1365"/>
      <c r="I1165" s="1365"/>
      <c r="J1165" s="1365"/>
      <c r="S1165" s="1359"/>
      <c r="BU1165" s="1366"/>
      <c r="CI1165" s="1383"/>
    </row>
    <row r="1166" spans="2:87" s="1381" customFormat="1" x14ac:dyDescent="0.25">
      <c r="B1166" s="1384"/>
      <c r="C1166" s="1384"/>
      <c r="D1166" s="1387"/>
      <c r="E1166" s="1384"/>
      <c r="F1166" s="1384"/>
      <c r="G1166" s="1384"/>
      <c r="H1166" s="1365"/>
      <c r="I1166" s="1365"/>
      <c r="J1166" s="1365"/>
      <c r="S1166" s="1359"/>
      <c r="BU1166" s="1366"/>
      <c r="CI1166" s="1383"/>
    </row>
    <row r="1167" spans="2:87" s="1381" customFormat="1" x14ac:dyDescent="0.25">
      <c r="B1167" s="1384"/>
      <c r="C1167" s="1384"/>
      <c r="D1167" s="1387"/>
      <c r="E1167" s="1384"/>
      <c r="F1167" s="1384"/>
      <c r="G1167" s="1384"/>
      <c r="H1167" s="1365"/>
      <c r="I1167" s="1365"/>
      <c r="J1167" s="1365"/>
      <c r="S1167" s="1359"/>
      <c r="BU1167" s="1366"/>
      <c r="CI1167" s="1383"/>
    </row>
    <row r="1168" spans="2:87" s="1381" customFormat="1" x14ac:dyDescent="0.25">
      <c r="B1168" s="1384"/>
      <c r="C1168" s="1384"/>
      <c r="D1168" s="1387"/>
      <c r="E1168" s="1384"/>
      <c r="F1168" s="1384"/>
      <c r="G1168" s="1384"/>
      <c r="H1168" s="1365"/>
      <c r="I1168" s="1365"/>
      <c r="J1168" s="1365"/>
      <c r="S1168" s="1359"/>
      <c r="BU1168" s="1366"/>
      <c r="CI1168" s="1383"/>
    </row>
    <row r="1169" spans="2:87" s="1381" customFormat="1" x14ac:dyDescent="0.25">
      <c r="B1169" s="1384"/>
      <c r="C1169" s="1384"/>
      <c r="D1169" s="1387"/>
      <c r="E1169" s="1384"/>
      <c r="F1169" s="1384"/>
      <c r="G1169" s="1384"/>
      <c r="H1169" s="1365"/>
      <c r="I1169" s="1365"/>
      <c r="J1169" s="1365"/>
      <c r="S1169" s="1359"/>
      <c r="BU1169" s="1366"/>
      <c r="CI1169" s="1383"/>
    </row>
    <row r="1170" spans="2:87" s="1381" customFormat="1" x14ac:dyDescent="0.25">
      <c r="B1170" s="1384"/>
      <c r="C1170" s="1384"/>
      <c r="D1170" s="1387"/>
      <c r="E1170" s="1384"/>
      <c r="F1170" s="1384"/>
      <c r="G1170" s="1384"/>
      <c r="H1170" s="1365"/>
      <c r="I1170" s="1365"/>
      <c r="J1170" s="1365"/>
      <c r="S1170" s="1359"/>
      <c r="BU1170" s="1366"/>
      <c r="CI1170" s="1383"/>
    </row>
    <row r="1171" spans="2:87" s="1381" customFormat="1" x14ac:dyDescent="0.25">
      <c r="B1171" s="1384"/>
      <c r="C1171" s="1384"/>
      <c r="D1171" s="1387"/>
      <c r="E1171" s="1384"/>
      <c r="F1171" s="1384"/>
      <c r="G1171" s="1384"/>
      <c r="H1171" s="1365"/>
      <c r="I1171" s="1365"/>
      <c r="J1171" s="1365"/>
      <c r="S1171" s="1359"/>
      <c r="BU1171" s="1366"/>
      <c r="CI1171" s="1383"/>
    </row>
    <row r="1172" spans="2:87" s="1381" customFormat="1" x14ac:dyDescent="0.25">
      <c r="B1172" s="1384"/>
      <c r="C1172" s="1384"/>
      <c r="D1172" s="1387"/>
      <c r="E1172" s="1384"/>
      <c r="F1172" s="1384"/>
      <c r="G1172" s="1384"/>
      <c r="H1172" s="1365"/>
      <c r="I1172" s="1365"/>
      <c r="J1172" s="1365"/>
      <c r="S1172" s="1359"/>
      <c r="BU1172" s="1366"/>
      <c r="CI1172" s="1383"/>
    </row>
    <row r="1173" spans="2:87" s="1381" customFormat="1" x14ac:dyDescent="0.25">
      <c r="B1173" s="1384"/>
      <c r="C1173" s="1384"/>
      <c r="D1173" s="1387"/>
      <c r="E1173" s="1384"/>
      <c r="F1173" s="1384"/>
      <c r="G1173" s="1384"/>
      <c r="H1173" s="1365"/>
      <c r="I1173" s="1365"/>
      <c r="J1173" s="1365"/>
      <c r="S1173" s="1359"/>
      <c r="BU1173" s="1366"/>
      <c r="CI1173" s="1383"/>
    </row>
    <row r="1174" spans="2:87" s="1381" customFormat="1" x14ac:dyDescent="0.25">
      <c r="B1174" s="1384"/>
      <c r="C1174" s="1384"/>
      <c r="D1174" s="1387"/>
      <c r="E1174" s="1384"/>
      <c r="F1174" s="1384"/>
      <c r="G1174" s="1384"/>
      <c r="H1174" s="1365"/>
      <c r="I1174" s="1365"/>
      <c r="J1174" s="1365"/>
      <c r="S1174" s="1359"/>
      <c r="BU1174" s="1366"/>
      <c r="CI1174" s="1383"/>
    </row>
    <row r="1175" spans="2:87" s="1381" customFormat="1" x14ac:dyDescent="0.25">
      <c r="B1175" s="1384"/>
      <c r="C1175" s="1384"/>
      <c r="D1175" s="1387"/>
      <c r="E1175" s="1384"/>
      <c r="F1175" s="1384"/>
      <c r="G1175" s="1384"/>
      <c r="H1175" s="1365"/>
      <c r="I1175" s="1365"/>
      <c r="J1175" s="1365"/>
      <c r="S1175" s="1359"/>
      <c r="BU1175" s="1366"/>
      <c r="CI1175" s="1383"/>
    </row>
    <row r="1176" spans="2:87" s="1381" customFormat="1" x14ac:dyDescent="0.25">
      <c r="B1176" s="1384"/>
      <c r="C1176" s="1384"/>
      <c r="D1176" s="1387"/>
      <c r="E1176" s="1384"/>
      <c r="F1176" s="1384"/>
      <c r="G1176" s="1384"/>
      <c r="H1176" s="1365"/>
      <c r="I1176" s="1365"/>
      <c r="J1176" s="1365"/>
      <c r="S1176" s="1359"/>
      <c r="BU1176" s="1366"/>
      <c r="CI1176" s="1383"/>
    </row>
    <row r="1177" spans="2:87" s="1381" customFormat="1" x14ac:dyDescent="0.25">
      <c r="B1177" s="1384"/>
      <c r="C1177" s="1384"/>
      <c r="D1177" s="1387"/>
      <c r="E1177" s="1384"/>
      <c r="F1177" s="1384"/>
      <c r="G1177" s="1384"/>
      <c r="H1177" s="1365"/>
      <c r="I1177" s="1365"/>
      <c r="J1177" s="1365"/>
      <c r="S1177" s="1359"/>
      <c r="BU1177" s="1366"/>
      <c r="CI1177" s="1383"/>
    </row>
    <row r="1178" spans="2:87" s="1381" customFormat="1" x14ac:dyDescent="0.25">
      <c r="B1178" s="1384"/>
      <c r="C1178" s="1384"/>
      <c r="D1178" s="1387"/>
      <c r="E1178" s="1384"/>
      <c r="F1178" s="1384"/>
      <c r="G1178" s="1384"/>
      <c r="H1178" s="1365"/>
      <c r="I1178" s="1365"/>
      <c r="J1178" s="1365"/>
      <c r="S1178" s="1359"/>
      <c r="BU1178" s="1366"/>
      <c r="CI1178" s="1383"/>
    </row>
    <row r="1179" spans="2:87" s="1381" customFormat="1" x14ac:dyDescent="0.25">
      <c r="B1179" s="1384"/>
      <c r="C1179" s="1384"/>
      <c r="D1179" s="1387"/>
      <c r="E1179" s="1384"/>
      <c r="F1179" s="1384"/>
      <c r="G1179" s="1384"/>
      <c r="H1179" s="1365"/>
      <c r="I1179" s="1365"/>
      <c r="J1179" s="1365"/>
      <c r="S1179" s="1359"/>
      <c r="BU1179" s="1366"/>
      <c r="CI1179" s="1383"/>
    </row>
    <row r="1180" spans="2:87" s="1381" customFormat="1" x14ac:dyDescent="0.25">
      <c r="B1180" s="1384"/>
      <c r="C1180" s="1384"/>
      <c r="D1180" s="1387"/>
      <c r="E1180" s="1384"/>
      <c r="F1180" s="1384"/>
      <c r="G1180" s="1384"/>
      <c r="H1180" s="1365"/>
      <c r="I1180" s="1365"/>
      <c r="J1180" s="1365"/>
      <c r="S1180" s="1359"/>
      <c r="BU1180" s="1366"/>
      <c r="CI1180" s="1383"/>
    </row>
    <row r="1181" spans="2:87" s="1381" customFormat="1" x14ac:dyDescent="0.25">
      <c r="B1181" s="1384"/>
      <c r="C1181" s="1384"/>
      <c r="D1181" s="1387"/>
      <c r="E1181" s="1384"/>
      <c r="F1181" s="1384"/>
      <c r="G1181" s="1384"/>
      <c r="H1181" s="1365"/>
      <c r="I1181" s="1365"/>
      <c r="J1181" s="1365"/>
      <c r="S1181" s="1359"/>
      <c r="BU1181" s="1366"/>
      <c r="CI1181" s="1383"/>
    </row>
    <row r="1182" spans="2:87" s="1381" customFormat="1" x14ac:dyDescent="0.25">
      <c r="B1182" s="1384"/>
      <c r="C1182" s="1384"/>
      <c r="D1182" s="1387"/>
      <c r="E1182" s="1384"/>
      <c r="F1182" s="1384"/>
      <c r="G1182" s="1384"/>
      <c r="H1182" s="1365"/>
      <c r="I1182" s="1365"/>
      <c r="J1182" s="1365"/>
      <c r="S1182" s="1359"/>
      <c r="BU1182" s="1366"/>
      <c r="CI1182" s="1383"/>
    </row>
    <row r="1183" spans="2:87" s="1381" customFormat="1" x14ac:dyDescent="0.25">
      <c r="B1183" s="1384"/>
      <c r="C1183" s="1384"/>
      <c r="D1183" s="1387"/>
      <c r="E1183" s="1384"/>
      <c r="F1183" s="1384"/>
      <c r="G1183" s="1384"/>
      <c r="H1183" s="1365"/>
      <c r="I1183" s="1365"/>
      <c r="J1183" s="1365"/>
      <c r="S1183" s="1359"/>
      <c r="BU1183" s="1366"/>
      <c r="CI1183" s="1383"/>
    </row>
    <row r="1184" spans="2:87" s="1381" customFormat="1" x14ac:dyDescent="0.25">
      <c r="B1184" s="1384"/>
      <c r="C1184" s="1384"/>
      <c r="D1184" s="1387"/>
      <c r="E1184" s="1384"/>
      <c r="F1184" s="1384"/>
      <c r="G1184" s="1384"/>
      <c r="H1184" s="1365"/>
      <c r="I1184" s="1365"/>
      <c r="J1184" s="1365"/>
      <c r="S1184" s="1359"/>
      <c r="BU1184" s="1366"/>
      <c r="CI1184" s="1383"/>
    </row>
    <row r="1185" spans="2:87" s="1381" customFormat="1" x14ac:dyDescent="0.25">
      <c r="B1185" s="1384"/>
      <c r="C1185" s="1384"/>
      <c r="D1185" s="1387"/>
      <c r="E1185" s="1384"/>
      <c r="F1185" s="1384"/>
      <c r="G1185" s="1384"/>
      <c r="H1185" s="1365"/>
      <c r="I1185" s="1365"/>
      <c r="J1185" s="1365"/>
      <c r="S1185" s="1359"/>
      <c r="BU1185" s="1366"/>
      <c r="CI1185" s="1383"/>
    </row>
    <row r="1186" spans="2:87" s="1381" customFormat="1" x14ac:dyDescent="0.25">
      <c r="B1186" s="1384"/>
      <c r="C1186" s="1384"/>
      <c r="D1186" s="1387"/>
      <c r="E1186" s="1384"/>
      <c r="F1186" s="1384"/>
      <c r="G1186" s="1384"/>
      <c r="H1186" s="1365"/>
      <c r="I1186" s="1365"/>
      <c r="J1186" s="1365"/>
      <c r="S1186" s="1359"/>
      <c r="BU1186" s="1366"/>
      <c r="CI1186" s="1383"/>
    </row>
    <row r="1187" spans="2:87" s="1381" customFormat="1" x14ac:dyDescent="0.25">
      <c r="B1187" s="1384"/>
      <c r="C1187" s="1384"/>
      <c r="D1187" s="1387"/>
      <c r="E1187" s="1384"/>
      <c r="F1187" s="1384"/>
      <c r="G1187" s="1384"/>
      <c r="H1187" s="1365"/>
      <c r="I1187" s="1365"/>
      <c r="J1187" s="1365"/>
      <c r="S1187" s="1359"/>
      <c r="BU1187" s="1366"/>
      <c r="CI1187" s="1383"/>
    </row>
    <row r="1188" spans="2:87" s="1381" customFormat="1" x14ac:dyDescent="0.25">
      <c r="B1188" s="1384"/>
      <c r="C1188" s="1384"/>
      <c r="D1188" s="1387"/>
      <c r="E1188" s="1384"/>
      <c r="F1188" s="1384"/>
      <c r="G1188" s="1384"/>
      <c r="H1188" s="1365"/>
      <c r="I1188" s="1365"/>
      <c r="J1188" s="1365"/>
      <c r="S1188" s="1359"/>
      <c r="BU1188" s="1366"/>
      <c r="CI1188" s="1383"/>
    </row>
    <row r="1189" spans="2:87" s="1381" customFormat="1" x14ac:dyDescent="0.25">
      <c r="B1189" s="1384"/>
      <c r="C1189" s="1384"/>
      <c r="D1189" s="1387"/>
      <c r="E1189" s="1384"/>
      <c r="F1189" s="1384"/>
      <c r="G1189" s="1384"/>
      <c r="H1189" s="1365"/>
      <c r="I1189" s="1365"/>
      <c r="J1189" s="1365"/>
      <c r="S1189" s="1359"/>
      <c r="BU1189" s="1366"/>
      <c r="CI1189" s="1383"/>
    </row>
    <row r="1190" spans="2:87" s="1381" customFormat="1" x14ac:dyDescent="0.25">
      <c r="B1190" s="1384"/>
      <c r="C1190" s="1384"/>
      <c r="D1190" s="1387"/>
      <c r="E1190" s="1384"/>
      <c r="F1190" s="1384"/>
      <c r="G1190" s="1384"/>
      <c r="H1190" s="1365"/>
      <c r="I1190" s="1365"/>
      <c r="J1190" s="1365"/>
      <c r="S1190" s="1359"/>
      <c r="BU1190" s="1366"/>
      <c r="CI1190" s="1383"/>
    </row>
    <row r="1191" spans="2:87" s="1381" customFormat="1" x14ac:dyDescent="0.25">
      <c r="B1191" s="1384"/>
      <c r="C1191" s="1384"/>
      <c r="D1191" s="1387"/>
      <c r="E1191" s="1384"/>
      <c r="F1191" s="1384"/>
      <c r="G1191" s="1384"/>
      <c r="H1191" s="1365"/>
      <c r="I1191" s="1365"/>
      <c r="J1191" s="1365"/>
      <c r="S1191" s="1359"/>
      <c r="BU1191" s="1366"/>
      <c r="CI1191" s="1383"/>
    </row>
    <row r="1192" spans="2:87" s="1381" customFormat="1" x14ac:dyDescent="0.25">
      <c r="B1192" s="1384"/>
      <c r="C1192" s="1384"/>
      <c r="D1192" s="1387"/>
      <c r="E1192" s="1384"/>
      <c r="F1192" s="1384"/>
      <c r="G1192" s="1384"/>
      <c r="H1192" s="1365"/>
      <c r="I1192" s="1365"/>
      <c r="J1192" s="1365"/>
      <c r="S1192" s="1359"/>
      <c r="BU1192" s="1366"/>
      <c r="CI1192" s="1383"/>
    </row>
    <row r="1193" spans="2:87" s="1381" customFormat="1" x14ac:dyDescent="0.25">
      <c r="B1193" s="1384"/>
      <c r="C1193" s="1384"/>
      <c r="D1193" s="1387"/>
      <c r="E1193" s="1384"/>
      <c r="F1193" s="1384"/>
      <c r="G1193" s="1384"/>
      <c r="H1193" s="1365"/>
      <c r="I1193" s="1365"/>
      <c r="J1193" s="1365"/>
      <c r="S1193" s="1359"/>
      <c r="BU1193" s="1366"/>
      <c r="CI1193" s="1383"/>
    </row>
    <row r="1194" spans="2:87" s="1381" customFormat="1" x14ac:dyDescent="0.25">
      <c r="B1194" s="1384"/>
      <c r="C1194" s="1384"/>
      <c r="D1194" s="1387"/>
      <c r="E1194" s="1384"/>
      <c r="F1194" s="1384"/>
      <c r="G1194" s="1384"/>
      <c r="H1194" s="1365"/>
      <c r="I1194" s="1365"/>
      <c r="J1194" s="1365"/>
      <c r="S1194" s="1359"/>
      <c r="BU1194" s="1366"/>
      <c r="CI1194" s="1383"/>
    </row>
    <row r="1195" spans="2:87" s="1381" customFormat="1" x14ac:dyDescent="0.25">
      <c r="B1195" s="1384"/>
      <c r="C1195" s="1384"/>
      <c r="D1195" s="1387"/>
      <c r="E1195" s="1384"/>
      <c r="F1195" s="1384"/>
      <c r="G1195" s="1384"/>
      <c r="H1195" s="1365"/>
      <c r="I1195" s="1365"/>
      <c r="J1195" s="1365"/>
      <c r="S1195" s="1359"/>
      <c r="BU1195" s="1366"/>
      <c r="CI1195" s="1383"/>
    </row>
    <row r="1196" spans="2:87" s="1381" customFormat="1" x14ac:dyDescent="0.25">
      <c r="B1196" s="1384"/>
      <c r="C1196" s="1384"/>
      <c r="D1196" s="1387"/>
      <c r="E1196" s="1384"/>
      <c r="F1196" s="1384"/>
      <c r="G1196" s="1384"/>
      <c r="H1196" s="1365"/>
      <c r="I1196" s="1365"/>
      <c r="J1196" s="1365"/>
      <c r="S1196" s="1359"/>
      <c r="BU1196" s="1366"/>
      <c r="CI1196" s="1383"/>
    </row>
    <row r="1197" spans="2:87" s="1381" customFormat="1" x14ac:dyDescent="0.25">
      <c r="B1197" s="1384"/>
      <c r="C1197" s="1384"/>
      <c r="D1197" s="1387"/>
      <c r="E1197" s="1384"/>
      <c r="F1197" s="1384"/>
      <c r="G1197" s="1384"/>
      <c r="H1197" s="1365"/>
      <c r="I1197" s="1365"/>
      <c r="J1197" s="1365"/>
      <c r="S1197" s="1359"/>
      <c r="BU1197" s="1366"/>
      <c r="CI1197" s="1383"/>
    </row>
    <row r="1198" spans="2:87" s="1381" customFormat="1" x14ac:dyDescent="0.25">
      <c r="B1198" s="1384"/>
      <c r="C1198" s="1384"/>
      <c r="D1198" s="1387"/>
      <c r="E1198" s="1384"/>
      <c r="F1198" s="1384"/>
      <c r="G1198" s="1384"/>
      <c r="H1198" s="1365"/>
      <c r="I1198" s="1365"/>
      <c r="J1198" s="1365"/>
      <c r="S1198" s="1359"/>
      <c r="BU1198" s="1366"/>
      <c r="CI1198" s="1383"/>
    </row>
    <row r="1199" spans="2:87" s="1381" customFormat="1" x14ac:dyDescent="0.25">
      <c r="B1199" s="1384"/>
      <c r="C1199" s="1384"/>
      <c r="D1199" s="1387"/>
      <c r="E1199" s="1384"/>
      <c r="F1199" s="1384"/>
      <c r="G1199" s="1384"/>
      <c r="H1199" s="1365"/>
      <c r="I1199" s="1365"/>
      <c r="J1199" s="1365"/>
      <c r="S1199" s="1359"/>
      <c r="BU1199" s="1366"/>
      <c r="CI1199" s="1383"/>
    </row>
    <row r="1200" spans="2:87" s="1381" customFormat="1" x14ac:dyDescent="0.25">
      <c r="B1200" s="1384"/>
      <c r="C1200" s="1384"/>
      <c r="D1200" s="1387"/>
      <c r="E1200" s="1384"/>
      <c r="F1200" s="1384"/>
      <c r="G1200" s="1384"/>
      <c r="H1200" s="1365"/>
      <c r="I1200" s="1365"/>
      <c r="J1200" s="1365"/>
      <c r="S1200" s="1359"/>
      <c r="BU1200" s="1366"/>
      <c r="CI1200" s="1383"/>
    </row>
    <row r="1201" spans="2:87" s="1381" customFormat="1" x14ac:dyDescent="0.25">
      <c r="B1201" s="1384"/>
      <c r="C1201" s="1384"/>
      <c r="D1201" s="1387"/>
      <c r="E1201" s="1384"/>
      <c r="F1201" s="1384"/>
      <c r="G1201" s="1384"/>
      <c r="H1201" s="1365"/>
      <c r="I1201" s="1365"/>
      <c r="J1201" s="1365"/>
      <c r="S1201" s="1359"/>
      <c r="BU1201" s="1366"/>
      <c r="CI1201" s="1383"/>
    </row>
    <row r="1202" spans="2:87" s="1381" customFormat="1" x14ac:dyDescent="0.25">
      <c r="B1202" s="1384"/>
      <c r="C1202" s="1384"/>
      <c r="D1202" s="1387"/>
      <c r="E1202" s="1384"/>
      <c r="F1202" s="1384"/>
      <c r="G1202" s="1384"/>
      <c r="H1202" s="1365"/>
      <c r="I1202" s="1365"/>
      <c r="J1202" s="1365"/>
      <c r="S1202" s="1359"/>
      <c r="BU1202" s="1366"/>
      <c r="CI1202" s="1383"/>
    </row>
    <row r="1203" spans="2:87" s="1381" customFormat="1" x14ac:dyDescent="0.25">
      <c r="B1203" s="1384"/>
      <c r="C1203" s="1384"/>
      <c r="D1203" s="1387"/>
      <c r="E1203" s="1384"/>
      <c r="F1203" s="1384"/>
      <c r="G1203" s="1384"/>
      <c r="H1203" s="1365"/>
      <c r="I1203" s="1365"/>
      <c r="J1203" s="1365"/>
      <c r="S1203" s="1359"/>
      <c r="BU1203" s="1366"/>
      <c r="CI1203" s="1383"/>
    </row>
    <row r="1204" spans="2:87" s="1381" customFormat="1" x14ac:dyDescent="0.25">
      <c r="B1204" s="1384"/>
      <c r="C1204" s="1384"/>
      <c r="D1204" s="1387"/>
      <c r="E1204" s="1384"/>
      <c r="F1204" s="1384"/>
      <c r="G1204" s="1384"/>
      <c r="H1204" s="1365"/>
      <c r="I1204" s="1365"/>
      <c r="J1204" s="1365"/>
      <c r="S1204" s="1359"/>
      <c r="BU1204" s="1366"/>
      <c r="CI1204" s="1383"/>
    </row>
    <row r="1205" spans="2:87" s="1381" customFormat="1" x14ac:dyDescent="0.25">
      <c r="B1205" s="1384"/>
      <c r="C1205" s="1384"/>
      <c r="D1205" s="1387"/>
      <c r="E1205" s="1384"/>
      <c r="F1205" s="1384"/>
      <c r="G1205" s="1384"/>
      <c r="H1205" s="1365"/>
      <c r="I1205" s="1365"/>
      <c r="J1205" s="1365"/>
      <c r="S1205" s="1359"/>
      <c r="BU1205" s="1366"/>
      <c r="CI1205" s="1383"/>
    </row>
    <row r="1206" spans="2:87" s="1381" customFormat="1" x14ac:dyDescent="0.25">
      <c r="B1206" s="1384"/>
      <c r="C1206" s="1384"/>
      <c r="D1206" s="1387"/>
      <c r="E1206" s="1384"/>
      <c r="F1206" s="1384"/>
      <c r="G1206" s="1384"/>
      <c r="H1206" s="1365"/>
      <c r="I1206" s="1365"/>
      <c r="J1206" s="1365"/>
      <c r="S1206" s="1359"/>
      <c r="BU1206" s="1366"/>
      <c r="CI1206" s="1383"/>
    </row>
    <row r="1207" spans="2:87" s="1381" customFormat="1" x14ac:dyDescent="0.25">
      <c r="B1207" s="1384"/>
      <c r="C1207" s="1384"/>
      <c r="D1207" s="1387"/>
      <c r="E1207" s="1384"/>
      <c r="F1207" s="1384"/>
      <c r="G1207" s="1384"/>
      <c r="H1207" s="1365"/>
      <c r="I1207" s="1365"/>
      <c r="J1207" s="1365"/>
      <c r="S1207" s="1359"/>
      <c r="BU1207" s="1366"/>
      <c r="CI1207" s="1383"/>
    </row>
    <row r="1208" spans="2:87" s="1381" customFormat="1" x14ac:dyDescent="0.25">
      <c r="B1208" s="1384"/>
      <c r="C1208" s="1384"/>
      <c r="D1208" s="1387"/>
      <c r="E1208" s="1384"/>
      <c r="F1208" s="1384"/>
      <c r="G1208" s="1384"/>
      <c r="H1208" s="1365"/>
      <c r="I1208" s="1365"/>
      <c r="J1208" s="1365"/>
      <c r="S1208" s="1359"/>
      <c r="BU1208" s="1366"/>
      <c r="CI1208" s="1383"/>
    </row>
    <row r="1209" spans="2:87" s="1381" customFormat="1" x14ac:dyDescent="0.25">
      <c r="B1209" s="1384"/>
      <c r="C1209" s="1384"/>
      <c r="D1209" s="1387"/>
      <c r="E1209" s="1384"/>
      <c r="F1209" s="1384"/>
      <c r="G1209" s="1384"/>
      <c r="H1209" s="1365"/>
      <c r="I1209" s="1365"/>
      <c r="J1209" s="1365"/>
      <c r="S1209" s="1359"/>
      <c r="BU1209" s="1366"/>
      <c r="CI1209" s="1383"/>
    </row>
    <row r="1210" spans="2:87" s="1381" customFormat="1" x14ac:dyDescent="0.25">
      <c r="B1210" s="1384"/>
      <c r="C1210" s="1384"/>
      <c r="D1210" s="1387"/>
      <c r="E1210" s="1384"/>
      <c r="F1210" s="1384"/>
      <c r="G1210" s="1384"/>
      <c r="H1210" s="1365"/>
      <c r="I1210" s="1365"/>
      <c r="J1210" s="1365"/>
      <c r="S1210" s="1359"/>
      <c r="BU1210" s="1366"/>
      <c r="CI1210" s="1383"/>
    </row>
    <row r="1211" spans="2:87" s="1381" customFormat="1" x14ac:dyDescent="0.25">
      <c r="B1211" s="1384"/>
      <c r="C1211" s="1384"/>
      <c r="D1211" s="1387"/>
      <c r="E1211" s="1384"/>
      <c r="F1211" s="1384"/>
      <c r="G1211" s="1384"/>
      <c r="H1211" s="1365"/>
      <c r="I1211" s="1365"/>
      <c r="J1211" s="1365"/>
      <c r="S1211" s="1359"/>
      <c r="BU1211" s="1366"/>
      <c r="CI1211" s="1383"/>
    </row>
    <row r="1212" spans="2:87" s="1381" customFormat="1" x14ac:dyDescent="0.25">
      <c r="B1212" s="1384"/>
      <c r="C1212" s="1384"/>
      <c r="D1212" s="1387"/>
      <c r="E1212" s="1384"/>
      <c r="F1212" s="1384"/>
      <c r="G1212" s="1384"/>
      <c r="H1212" s="1365"/>
      <c r="I1212" s="1365"/>
      <c r="J1212" s="1365"/>
      <c r="S1212" s="1359"/>
      <c r="BU1212" s="1366"/>
      <c r="CI1212" s="1383"/>
    </row>
    <row r="1213" spans="2:87" s="1381" customFormat="1" x14ac:dyDescent="0.25">
      <c r="B1213" s="1384"/>
      <c r="C1213" s="1384"/>
      <c r="D1213" s="1387"/>
      <c r="E1213" s="1384"/>
      <c r="F1213" s="1384"/>
      <c r="G1213" s="1384"/>
      <c r="H1213" s="1365"/>
      <c r="I1213" s="1365"/>
      <c r="J1213" s="1365"/>
      <c r="S1213" s="1359"/>
      <c r="BU1213" s="1366"/>
      <c r="CI1213" s="1383"/>
    </row>
    <row r="1214" spans="2:87" s="1381" customFormat="1" x14ac:dyDescent="0.25">
      <c r="B1214" s="1384"/>
      <c r="C1214" s="1384"/>
      <c r="D1214" s="1387"/>
      <c r="E1214" s="1384"/>
      <c r="F1214" s="1384"/>
      <c r="G1214" s="1384"/>
      <c r="H1214" s="1365"/>
      <c r="I1214" s="1365"/>
      <c r="J1214" s="1365"/>
      <c r="S1214" s="1359"/>
      <c r="BU1214" s="1366"/>
      <c r="CI1214" s="1383"/>
    </row>
    <row r="1215" spans="2:87" s="1381" customFormat="1" x14ac:dyDescent="0.25">
      <c r="B1215" s="1384"/>
      <c r="C1215" s="1384"/>
      <c r="D1215" s="1387"/>
      <c r="E1215" s="1384"/>
      <c r="F1215" s="1384"/>
      <c r="G1215" s="1384"/>
      <c r="H1215" s="1365"/>
      <c r="I1215" s="1365"/>
      <c r="J1215" s="1365"/>
      <c r="S1215" s="1359"/>
      <c r="BU1215" s="1366"/>
      <c r="CI1215" s="1383"/>
    </row>
    <row r="1216" spans="2:87" s="1381" customFormat="1" x14ac:dyDescent="0.25">
      <c r="B1216" s="1384"/>
      <c r="C1216" s="1384"/>
      <c r="D1216" s="1387"/>
      <c r="E1216" s="1384"/>
      <c r="F1216" s="1384"/>
      <c r="G1216" s="1384"/>
      <c r="H1216" s="1365"/>
      <c r="I1216" s="1365"/>
      <c r="J1216" s="1365"/>
      <c r="S1216" s="1359"/>
      <c r="BU1216" s="1366"/>
      <c r="CI1216" s="1383"/>
    </row>
    <row r="1217" spans="2:87" s="1381" customFormat="1" x14ac:dyDescent="0.25">
      <c r="B1217" s="1384"/>
      <c r="C1217" s="1384"/>
      <c r="D1217" s="1387"/>
      <c r="E1217" s="1384"/>
      <c r="F1217" s="1384"/>
      <c r="G1217" s="1384"/>
      <c r="H1217" s="1365"/>
      <c r="I1217" s="1365"/>
      <c r="J1217" s="1365"/>
      <c r="S1217" s="1359"/>
      <c r="BU1217" s="1366"/>
      <c r="CI1217" s="1383"/>
    </row>
    <row r="1218" spans="2:87" s="1381" customFormat="1" x14ac:dyDescent="0.25">
      <c r="B1218" s="1384"/>
      <c r="C1218" s="1384"/>
      <c r="D1218" s="1387"/>
      <c r="E1218" s="1384"/>
      <c r="F1218" s="1384"/>
      <c r="G1218" s="1384"/>
      <c r="H1218" s="1365"/>
      <c r="I1218" s="1365"/>
      <c r="J1218" s="1365"/>
      <c r="S1218" s="1359"/>
      <c r="BU1218" s="1366"/>
      <c r="CI1218" s="1383"/>
    </row>
    <row r="1219" spans="2:87" s="1381" customFormat="1" x14ac:dyDescent="0.25">
      <c r="B1219" s="1384"/>
      <c r="C1219" s="1384"/>
      <c r="D1219" s="1387"/>
      <c r="E1219" s="1384"/>
      <c r="F1219" s="1384"/>
      <c r="G1219" s="1384"/>
      <c r="H1219" s="1365"/>
      <c r="I1219" s="1365"/>
      <c r="J1219" s="1365"/>
      <c r="S1219" s="1359"/>
      <c r="BU1219" s="1366"/>
      <c r="CI1219" s="1383"/>
    </row>
    <row r="1220" spans="2:87" s="1381" customFormat="1" x14ac:dyDescent="0.25">
      <c r="B1220" s="1384"/>
      <c r="C1220" s="1384"/>
      <c r="D1220" s="1387"/>
      <c r="E1220" s="1384"/>
      <c r="F1220" s="1384"/>
      <c r="G1220" s="1384"/>
      <c r="H1220" s="1365"/>
      <c r="I1220" s="1365"/>
      <c r="J1220" s="1365"/>
      <c r="S1220" s="1359"/>
      <c r="BU1220" s="1366"/>
      <c r="CI1220" s="1383"/>
    </row>
    <row r="1221" spans="2:87" s="1381" customFormat="1" x14ac:dyDescent="0.25">
      <c r="B1221" s="1384"/>
      <c r="C1221" s="1384"/>
      <c r="D1221" s="1387"/>
      <c r="E1221" s="1384"/>
      <c r="F1221" s="1384"/>
      <c r="G1221" s="1384"/>
      <c r="H1221" s="1365"/>
      <c r="I1221" s="1365"/>
      <c r="J1221" s="1365"/>
      <c r="S1221" s="1359"/>
      <c r="BU1221" s="1366"/>
      <c r="CI1221" s="1383"/>
    </row>
    <row r="1222" spans="2:87" s="1381" customFormat="1" x14ac:dyDescent="0.25">
      <c r="B1222" s="1384"/>
      <c r="C1222" s="1384"/>
      <c r="D1222" s="1387"/>
      <c r="E1222" s="1384"/>
      <c r="F1222" s="1384"/>
      <c r="G1222" s="1384"/>
      <c r="H1222" s="1365"/>
      <c r="I1222" s="1365"/>
      <c r="J1222" s="1365"/>
      <c r="S1222" s="1359"/>
      <c r="BU1222" s="1366"/>
      <c r="CI1222" s="1383"/>
    </row>
    <row r="1223" spans="2:87" s="1381" customFormat="1" x14ac:dyDescent="0.25">
      <c r="B1223" s="1384"/>
      <c r="C1223" s="1384"/>
      <c r="D1223" s="1387"/>
      <c r="E1223" s="1384"/>
      <c r="F1223" s="1384"/>
      <c r="G1223" s="1384"/>
      <c r="H1223" s="1365"/>
      <c r="I1223" s="1365"/>
      <c r="J1223" s="1365"/>
      <c r="S1223" s="1359"/>
      <c r="BU1223" s="1366"/>
      <c r="CI1223" s="1383"/>
    </row>
    <row r="1224" spans="2:87" s="1381" customFormat="1" x14ac:dyDescent="0.25">
      <c r="B1224" s="1384"/>
      <c r="C1224" s="1384"/>
      <c r="D1224" s="1387"/>
      <c r="E1224" s="1384"/>
      <c r="F1224" s="1384"/>
      <c r="G1224" s="1384"/>
      <c r="H1224" s="1365"/>
      <c r="I1224" s="1365"/>
      <c r="J1224" s="1365"/>
      <c r="S1224" s="1359"/>
      <c r="BU1224" s="1366"/>
      <c r="CI1224" s="1383"/>
    </row>
    <row r="1225" spans="2:87" s="1381" customFormat="1" x14ac:dyDescent="0.25">
      <c r="B1225" s="1384"/>
      <c r="C1225" s="1384"/>
      <c r="D1225" s="1387"/>
      <c r="E1225" s="1384"/>
      <c r="F1225" s="1384"/>
      <c r="G1225" s="1384"/>
      <c r="H1225" s="1365"/>
      <c r="I1225" s="1365"/>
      <c r="J1225" s="1365"/>
      <c r="S1225" s="1359"/>
      <c r="BU1225" s="1366"/>
      <c r="CI1225" s="1383"/>
    </row>
    <row r="1226" spans="2:87" s="1381" customFormat="1" x14ac:dyDescent="0.25">
      <c r="B1226" s="1384"/>
      <c r="C1226" s="1384"/>
      <c r="D1226" s="1387"/>
      <c r="E1226" s="1384"/>
      <c r="F1226" s="1384"/>
      <c r="G1226" s="1384"/>
      <c r="H1226" s="1365"/>
      <c r="I1226" s="1365"/>
      <c r="J1226" s="1365"/>
      <c r="S1226" s="1359"/>
      <c r="BU1226" s="1366"/>
      <c r="CI1226" s="1383"/>
    </row>
    <row r="1227" spans="2:87" s="1381" customFormat="1" x14ac:dyDescent="0.25">
      <c r="B1227" s="1384"/>
      <c r="C1227" s="1384"/>
      <c r="D1227" s="1387"/>
      <c r="E1227" s="1384"/>
      <c r="F1227" s="1384"/>
      <c r="G1227" s="1384"/>
      <c r="H1227" s="1365"/>
      <c r="I1227" s="1365"/>
      <c r="J1227" s="1365"/>
      <c r="S1227" s="1359"/>
      <c r="BU1227" s="1366"/>
      <c r="CI1227" s="1383"/>
    </row>
    <row r="1228" spans="2:87" s="1381" customFormat="1" x14ac:dyDescent="0.25">
      <c r="B1228" s="1384"/>
      <c r="C1228" s="1384"/>
      <c r="D1228" s="1387"/>
      <c r="E1228" s="1384"/>
      <c r="F1228" s="1384"/>
      <c r="G1228" s="1384"/>
      <c r="H1228" s="1365"/>
      <c r="I1228" s="1365"/>
      <c r="J1228" s="1365"/>
      <c r="S1228" s="1359"/>
      <c r="BU1228" s="1366"/>
      <c r="CI1228" s="1383"/>
    </row>
    <row r="1229" spans="2:87" s="1381" customFormat="1" x14ac:dyDescent="0.25">
      <c r="B1229" s="1384"/>
      <c r="C1229" s="1384"/>
      <c r="D1229" s="1387"/>
      <c r="E1229" s="1384"/>
      <c r="F1229" s="1384"/>
      <c r="G1229" s="1384"/>
      <c r="H1229" s="1365"/>
      <c r="I1229" s="1365"/>
      <c r="J1229" s="1365"/>
      <c r="S1229" s="1359"/>
      <c r="BU1229" s="1366"/>
      <c r="CI1229" s="1383"/>
    </row>
    <row r="1230" spans="2:87" s="1381" customFormat="1" x14ac:dyDescent="0.25">
      <c r="B1230" s="1384"/>
      <c r="C1230" s="1384"/>
      <c r="D1230" s="1387"/>
      <c r="E1230" s="1384"/>
      <c r="F1230" s="1384"/>
      <c r="G1230" s="1384"/>
      <c r="H1230" s="1365"/>
      <c r="I1230" s="1365"/>
      <c r="J1230" s="1365"/>
      <c r="S1230" s="1359"/>
      <c r="BU1230" s="1366"/>
      <c r="CI1230" s="1383"/>
    </row>
    <row r="1231" spans="2:87" s="1381" customFormat="1" x14ac:dyDescent="0.25">
      <c r="B1231" s="1384"/>
      <c r="C1231" s="1384"/>
      <c r="D1231" s="1387"/>
      <c r="E1231" s="1384"/>
      <c r="F1231" s="1384"/>
      <c r="G1231" s="1384"/>
      <c r="H1231" s="1365"/>
      <c r="I1231" s="1365"/>
      <c r="J1231" s="1365"/>
      <c r="S1231" s="1359"/>
      <c r="BU1231" s="1366"/>
      <c r="CI1231" s="1383"/>
    </row>
    <row r="1232" spans="2:87" s="1381" customFormat="1" x14ac:dyDescent="0.25">
      <c r="B1232" s="1384"/>
      <c r="C1232" s="1384"/>
      <c r="D1232" s="1387"/>
      <c r="E1232" s="1384"/>
      <c r="F1232" s="1384"/>
      <c r="G1232" s="1384"/>
      <c r="H1232" s="1365"/>
      <c r="I1232" s="1365"/>
      <c r="J1232" s="1365"/>
      <c r="S1232" s="1359"/>
      <c r="BU1232" s="1366"/>
      <c r="CI1232" s="1383"/>
    </row>
    <row r="1233" spans="2:87" s="1381" customFormat="1" x14ac:dyDescent="0.25">
      <c r="B1233" s="1384"/>
      <c r="C1233" s="1384"/>
      <c r="D1233" s="1387"/>
      <c r="E1233" s="1384"/>
      <c r="F1233" s="1384"/>
      <c r="G1233" s="1384"/>
      <c r="H1233" s="1365"/>
      <c r="I1233" s="1365"/>
      <c r="J1233" s="1365"/>
      <c r="S1233" s="1359"/>
      <c r="BU1233" s="1366"/>
      <c r="CI1233" s="1383"/>
    </row>
    <row r="1234" spans="2:87" s="1381" customFormat="1" x14ac:dyDescent="0.25">
      <c r="B1234" s="1384"/>
      <c r="C1234" s="1384"/>
      <c r="D1234" s="1387"/>
      <c r="E1234" s="1384"/>
      <c r="F1234" s="1384"/>
      <c r="G1234" s="1384"/>
      <c r="H1234" s="1365"/>
      <c r="I1234" s="1365"/>
      <c r="J1234" s="1365"/>
      <c r="S1234" s="1359"/>
      <c r="BU1234" s="1366"/>
      <c r="CI1234" s="1383"/>
    </row>
    <row r="1235" spans="2:87" s="1381" customFormat="1" x14ac:dyDescent="0.25">
      <c r="B1235" s="1384"/>
      <c r="C1235" s="1384"/>
      <c r="D1235" s="1387"/>
      <c r="E1235" s="1384"/>
      <c r="F1235" s="1384"/>
      <c r="G1235" s="1384"/>
      <c r="H1235" s="1365"/>
      <c r="I1235" s="1365"/>
      <c r="J1235" s="1365"/>
      <c r="S1235" s="1359"/>
      <c r="BU1235" s="1366"/>
      <c r="CI1235" s="1383"/>
    </row>
    <row r="1236" spans="2:87" s="1381" customFormat="1" x14ac:dyDescent="0.25">
      <c r="B1236" s="1384"/>
      <c r="C1236" s="1384"/>
      <c r="D1236" s="1387"/>
      <c r="E1236" s="1384"/>
      <c r="F1236" s="1384"/>
      <c r="G1236" s="1384"/>
      <c r="H1236" s="1365"/>
      <c r="I1236" s="1365"/>
      <c r="J1236" s="1365"/>
      <c r="S1236" s="1359"/>
      <c r="BU1236" s="1366"/>
      <c r="CI1236" s="1383"/>
    </row>
    <row r="1237" spans="2:87" s="1381" customFormat="1" x14ac:dyDescent="0.25">
      <c r="B1237" s="1384"/>
      <c r="C1237" s="1384"/>
      <c r="D1237" s="1387"/>
      <c r="E1237" s="1384"/>
      <c r="F1237" s="1384"/>
      <c r="G1237" s="1384"/>
      <c r="H1237" s="1365"/>
      <c r="I1237" s="1365"/>
      <c r="J1237" s="1365"/>
      <c r="S1237" s="1359"/>
      <c r="BU1237" s="1366"/>
      <c r="CI1237" s="1383"/>
    </row>
    <row r="1238" spans="2:87" s="1381" customFormat="1" x14ac:dyDescent="0.25">
      <c r="B1238" s="1384"/>
      <c r="C1238" s="1384"/>
      <c r="D1238" s="1387"/>
      <c r="E1238" s="1384"/>
      <c r="F1238" s="1384"/>
      <c r="G1238" s="1384"/>
      <c r="H1238" s="1365"/>
      <c r="I1238" s="1365"/>
      <c r="J1238" s="1365"/>
      <c r="S1238" s="1359"/>
      <c r="BU1238" s="1366"/>
      <c r="CI1238" s="1383"/>
    </row>
    <row r="1239" spans="2:87" s="1381" customFormat="1" x14ac:dyDescent="0.25">
      <c r="B1239" s="1384"/>
      <c r="C1239" s="1384"/>
      <c r="D1239" s="1387"/>
      <c r="E1239" s="1384"/>
      <c r="F1239" s="1384"/>
      <c r="G1239" s="1384"/>
      <c r="H1239" s="1365"/>
      <c r="I1239" s="1365"/>
      <c r="J1239" s="1365"/>
      <c r="S1239" s="1359"/>
      <c r="BU1239" s="1366"/>
      <c r="CI1239" s="1383"/>
    </row>
    <row r="1240" spans="2:87" s="1381" customFormat="1" x14ac:dyDescent="0.25">
      <c r="B1240" s="1384"/>
      <c r="C1240" s="1384"/>
      <c r="D1240" s="1387"/>
      <c r="E1240" s="1384"/>
      <c r="F1240" s="1384"/>
      <c r="G1240" s="1384"/>
      <c r="H1240" s="1365"/>
      <c r="I1240" s="1365"/>
      <c r="J1240" s="1365"/>
      <c r="S1240" s="1359"/>
      <c r="BU1240" s="1366"/>
      <c r="CI1240" s="1383"/>
    </row>
    <row r="1241" spans="2:87" s="1381" customFormat="1" x14ac:dyDescent="0.25">
      <c r="B1241" s="1384"/>
      <c r="C1241" s="1384"/>
      <c r="D1241" s="1387"/>
      <c r="E1241" s="1384"/>
      <c r="F1241" s="1384"/>
      <c r="G1241" s="1384"/>
      <c r="H1241" s="1365"/>
      <c r="I1241" s="1365"/>
      <c r="J1241" s="1365"/>
      <c r="S1241" s="1359"/>
      <c r="BU1241" s="1366"/>
      <c r="CI1241" s="1383"/>
    </row>
    <row r="1242" spans="2:87" s="1381" customFormat="1" x14ac:dyDescent="0.25">
      <c r="B1242" s="1384"/>
      <c r="C1242" s="1384"/>
      <c r="D1242" s="1387"/>
      <c r="E1242" s="1384"/>
      <c r="F1242" s="1384"/>
      <c r="G1242" s="1384"/>
      <c r="H1242" s="1365"/>
      <c r="I1242" s="1365"/>
      <c r="J1242" s="1365"/>
      <c r="S1242" s="1359"/>
      <c r="BU1242" s="1366"/>
      <c r="CI1242" s="1383"/>
    </row>
    <row r="1243" spans="2:87" s="1381" customFormat="1" x14ac:dyDescent="0.25">
      <c r="B1243" s="1384"/>
      <c r="C1243" s="1384"/>
      <c r="D1243" s="1387"/>
      <c r="E1243" s="1384"/>
      <c r="F1243" s="1384"/>
      <c r="G1243" s="1384"/>
      <c r="H1243" s="1365"/>
      <c r="I1243" s="1365"/>
      <c r="J1243" s="1365"/>
      <c r="S1243" s="1359"/>
      <c r="BU1243" s="1366"/>
      <c r="CI1243" s="1383"/>
    </row>
    <row r="1244" spans="2:87" s="1381" customFormat="1" x14ac:dyDescent="0.25">
      <c r="B1244" s="1384"/>
      <c r="C1244" s="1384"/>
      <c r="D1244" s="1387"/>
      <c r="E1244" s="1384"/>
      <c r="F1244" s="1384"/>
      <c r="G1244" s="1384"/>
      <c r="H1244" s="1365"/>
      <c r="I1244" s="1365"/>
      <c r="J1244" s="1365"/>
      <c r="S1244" s="1359"/>
      <c r="BU1244" s="1366"/>
      <c r="CI1244" s="1383"/>
    </row>
    <row r="1245" spans="2:87" s="1381" customFormat="1" x14ac:dyDescent="0.25">
      <c r="B1245" s="1384"/>
      <c r="C1245" s="1384"/>
      <c r="D1245" s="1387"/>
      <c r="E1245" s="1384"/>
      <c r="F1245" s="1384"/>
      <c r="G1245" s="1384"/>
      <c r="H1245" s="1365"/>
      <c r="I1245" s="1365"/>
      <c r="J1245" s="1365"/>
      <c r="S1245" s="1359"/>
      <c r="BU1245" s="1366"/>
      <c r="CI1245" s="1383"/>
    </row>
    <row r="1246" spans="2:87" s="1381" customFormat="1" x14ac:dyDescent="0.25">
      <c r="B1246" s="1384"/>
      <c r="C1246" s="1384"/>
      <c r="D1246" s="1387"/>
      <c r="E1246" s="1384"/>
      <c r="F1246" s="1384"/>
      <c r="G1246" s="1384"/>
      <c r="H1246" s="1365"/>
      <c r="I1246" s="1365"/>
      <c r="J1246" s="1365"/>
      <c r="S1246" s="1359"/>
      <c r="BU1246" s="1366"/>
      <c r="CI1246" s="1383"/>
    </row>
    <row r="1247" spans="2:87" s="1381" customFormat="1" x14ac:dyDescent="0.25">
      <c r="B1247" s="1384"/>
      <c r="C1247" s="1384"/>
      <c r="D1247" s="1387"/>
      <c r="E1247" s="1384"/>
      <c r="F1247" s="1384"/>
      <c r="G1247" s="1384"/>
      <c r="H1247" s="1365"/>
      <c r="I1247" s="1365"/>
      <c r="J1247" s="1365"/>
      <c r="S1247" s="1359"/>
      <c r="BU1247" s="1366"/>
      <c r="CI1247" s="1383"/>
    </row>
    <row r="1248" spans="2:87" s="1381" customFormat="1" x14ac:dyDescent="0.25">
      <c r="B1248" s="1384"/>
      <c r="C1248" s="1384"/>
      <c r="D1248" s="1387"/>
      <c r="E1248" s="1384"/>
      <c r="F1248" s="1384"/>
      <c r="G1248" s="1384"/>
      <c r="H1248" s="1365"/>
      <c r="I1248" s="1365"/>
      <c r="J1248" s="1365"/>
      <c r="S1248" s="1359"/>
      <c r="BU1248" s="1366"/>
      <c r="CI1248" s="1383"/>
    </row>
    <row r="1249" spans="2:87" s="1381" customFormat="1" x14ac:dyDescent="0.25">
      <c r="B1249" s="1384"/>
      <c r="C1249" s="1384"/>
      <c r="D1249" s="1387"/>
      <c r="E1249" s="1384"/>
      <c r="F1249" s="1384"/>
      <c r="G1249" s="1384"/>
      <c r="H1249" s="1365"/>
      <c r="I1249" s="1365"/>
      <c r="J1249" s="1365"/>
      <c r="S1249" s="1359"/>
      <c r="BU1249" s="1366"/>
      <c r="CI1249" s="1383"/>
    </row>
    <row r="1250" spans="2:87" s="1381" customFormat="1" x14ac:dyDescent="0.25">
      <c r="B1250" s="1384"/>
      <c r="C1250" s="1384"/>
      <c r="D1250" s="1387"/>
      <c r="E1250" s="1384"/>
      <c r="F1250" s="1384"/>
      <c r="G1250" s="1384"/>
      <c r="H1250" s="1365"/>
      <c r="I1250" s="1365"/>
      <c r="J1250" s="1365"/>
      <c r="S1250" s="1359"/>
      <c r="BU1250" s="1366"/>
      <c r="CI1250" s="1383"/>
    </row>
    <row r="1251" spans="2:87" s="1381" customFormat="1" x14ac:dyDescent="0.25">
      <c r="B1251" s="1384"/>
      <c r="C1251" s="1384"/>
      <c r="D1251" s="1387"/>
      <c r="E1251" s="1384"/>
      <c r="F1251" s="1384"/>
      <c r="G1251" s="1384"/>
      <c r="H1251" s="1365"/>
      <c r="I1251" s="1365"/>
      <c r="J1251" s="1365"/>
      <c r="S1251" s="1359"/>
      <c r="BU1251" s="1366"/>
      <c r="CI1251" s="1383"/>
    </row>
    <row r="1252" spans="2:87" s="1381" customFormat="1" x14ac:dyDescent="0.25">
      <c r="B1252" s="1384"/>
      <c r="C1252" s="1384"/>
      <c r="D1252" s="1387"/>
      <c r="E1252" s="1384"/>
      <c r="F1252" s="1384"/>
      <c r="G1252" s="1384"/>
      <c r="H1252" s="1365"/>
      <c r="I1252" s="1365"/>
      <c r="J1252" s="1365"/>
      <c r="S1252" s="1359"/>
      <c r="BU1252" s="1366"/>
      <c r="CI1252" s="1383"/>
    </row>
    <row r="1253" spans="2:87" s="1381" customFormat="1" x14ac:dyDescent="0.25">
      <c r="B1253" s="1384"/>
      <c r="C1253" s="1384"/>
      <c r="D1253" s="1387"/>
      <c r="E1253" s="1384"/>
      <c r="F1253" s="1384"/>
      <c r="G1253" s="1384"/>
      <c r="H1253" s="1365"/>
      <c r="I1253" s="1365"/>
      <c r="J1253" s="1365"/>
      <c r="S1253" s="1359"/>
      <c r="BU1253" s="1366"/>
      <c r="CI1253" s="1383"/>
    </row>
    <row r="1254" spans="2:87" s="1381" customFormat="1" x14ac:dyDescent="0.25">
      <c r="B1254" s="1384"/>
      <c r="C1254" s="1384"/>
      <c r="D1254" s="1387"/>
      <c r="E1254" s="1384"/>
      <c r="F1254" s="1384"/>
      <c r="G1254" s="1384"/>
      <c r="H1254" s="1365"/>
      <c r="I1254" s="1365"/>
      <c r="J1254" s="1365"/>
      <c r="S1254" s="1359"/>
      <c r="BU1254" s="1366"/>
      <c r="CI1254" s="1383"/>
    </row>
    <row r="1255" spans="2:87" s="1381" customFormat="1" x14ac:dyDescent="0.25">
      <c r="B1255" s="1384"/>
      <c r="C1255" s="1384"/>
      <c r="D1255" s="1387"/>
      <c r="E1255" s="1384"/>
      <c r="F1255" s="1384"/>
      <c r="G1255" s="1384"/>
      <c r="H1255" s="1365"/>
      <c r="I1255" s="1365"/>
      <c r="J1255" s="1365"/>
      <c r="S1255" s="1359"/>
      <c r="BU1255" s="1366"/>
      <c r="CI1255" s="1383"/>
    </row>
    <row r="1256" spans="2:87" s="1381" customFormat="1" x14ac:dyDescent="0.25">
      <c r="B1256" s="1384"/>
      <c r="C1256" s="1384"/>
      <c r="D1256" s="1387"/>
      <c r="E1256" s="1384"/>
      <c r="F1256" s="1384"/>
      <c r="G1256" s="1384"/>
      <c r="H1256" s="1365"/>
      <c r="I1256" s="1365"/>
      <c r="J1256" s="1365"/>
      <c r="S1256" s="1359"/>
      <c r="BU1256" s="1366"/>
      <c r="CI1256" s="1383"/>
    </row>
    <row r="1257" spans="2:87" s="1381" customFormat="1" x14ac:dyDescent="0.25">
      <c r="B1257" s="1384"/>
      <c r="C1257" s="1384"/>
      <c r="D1257" s="1387"/>
      <c r="E1257" s="1384"/>
      <c r="F1257" s="1384"/>
      <c r="G1257" s="1384"/>
      <c r="H1257" s="1365"/>
      <c r="I1257" s="1365"/>
      <c r="J1257" s="1365"/>
      <c r="S1257" s="1359"/>
      <c r="BU1257" s="1366"/>
      <c r="CI1257" s="1383"/>
    </row>
    <row r="1258" spans="2:87" s="1381" customFormat="1" x14ac:dyDescent="0.25">
      <c r="B1258" s="1384"/>
      <c r="C1258" s="1384"/>
      <c r="D1258" s="1387"/>
      <c r="E1258" s="1384"/>
      <c r="F1258" s="1384"/>
      <c r="G1258" s="1384"/>
      <c r="H1258" s="1365"/>
      <c r="I1258" s="1365"/>
      <c r="J1258" s="1365"/>
      <c r="S1258" s="1359"/>
      <c r="BU1258" s="1366"/>
      <c r="CI1258" s="1383"/>
    </row>
    <row r="1259" spans="2:87" s="1381" customFormat="1" x14ac:dyDescent="0.25">
      <c r="B1259" s="1384"/>
      <c r="C1259" s="1384"/>
      <c r="D1259" s="1387"/>
      <c r="E1259" s="1384"/>
      <c r="F1259" s="1384"/>
      <c r="G1259" s="1384"/>
      <c r="H1259" s="1365"/>
      <c r="I1259" s="1365"/>
      <c r="J1259" s="1365"/>
      <c r="S1259" s="1359"/>
      <c r="BU1259" s="1366"/>
      <c r="CI1259" s="1383"/>
    </row>
    <row r="1260" spans="2:87" s="1381" customFormat="1" x14ac:dyDescent="0.25">
      <c r="B1260" s="1384"/>
      <c r="C1260" s="1384"/>
      <c r="D1260" s="1387"/>
      <c r="E1260" s="1384"/>
      <c r="F1260" s="1384"/>
      <c r="G1260" s="1384"/>
      <c r="H1260" s="1365"/>
      <c r="I1260" s="1365"/>
      <c r="J1260" s="1365"/>
      <c r="S1260" s="1359"/>
      <c r="BU1260" s="1366"/>
      <c r="CI1260" s="1383"/>
    </row>
    <row r="1261" spans="2:87" s="1381" customFormat="1" x14ac:dyDescent="0.25">
      <c r="B1261" s="1384"/>
      <c r="C1261" s="1384"/>
      <c r="D1261" s="1387"/>
      <c r="E1261" s="1384"/>
      <c r="F1261" s="1384"/>
      <c r="G1261" s="1384"/>
      <c r="H1261" s="1365"/>
      <c r="I1261" s="1365"/>
      <c r="J1261" s="1365"/>
      <c r="S1261" s="1359"/>
      <c r="BU1261" s="1366"/>
      <c r="CI1261" s="1383"/>
    </row>
    <row r="1262" spans="2:87" s="1381" customFormat="1" x14ac:dyDescent="0.25">
      <c r="B1262" s="1384"/>
      <c r="C1262" s="1384"/>
      <c r="D1262" s="1387"/>
      <c r="E1262" s="1384"/>
      <c r="F1262" s="1384"/>
      <c r="G1262" s="1384"/>
      <c r="H1262" s="1365"/>
      <c r="I1262" s="1365"/>
      <c r="J1262" s="1365"/>
      <c r="S1262" s="1359"/>
      <c r="BU1262" s="1366"/>
      <c r="CI1262" s="1383"/>
    </row>
    <row r="1263" spans="2:87" s="1381" customFormat="1" x14ac:dyDescent="0.25">
      <c r="B1263" s="1384"/>
      <c r="C1263" s="1384"/>
      <c r="D1263" s="1387"/>
      <c r="E1263" s="1384"/>
      <c r="F1263" s="1384"/>
      <c r="G1263" s="1384"/>
      <c r="H1263" s="1365"/>
      <c r="I1263" s="1365"/>
      <c r="J1263" s="1365"/>
      <c r="S1263" s="1359"/>
      <c r="BU1263" s="1366"/>
      <c r="CI1263" s="1383"/>
    </row>
    <row r="1264" spans="2:87" s="1381" customFormat="1" x14ac:dyDescent="0.25">
      <c r="B1264" s="1384"/>
      <c r="C1264" s="1384"/>
      <c r="D1264" s="1387"/>
      <c r="E1264" s="1384"/>
      <c r="F1264" s="1384"/>
      <c r="G1264" s="1384"/>
      <c r="H1264" s="1365"/>
      <c r="I1264" s="1365"/>
      <c r="J1264" s="1365"/>
      <c r="S1264" s="1359"/>
      <c r="BU1264" s="1366"/>
      <c r="CI1264" s="1383"/>
    </row>
    <row r="1265" spans="2:87" s="1381" customFormat="1" x14ac:dyDescent="0.25">
      <c r="B1265" s="1384"/>
      <c r="C1265" s="1384"/>
      <c r="D1265" s="1387"/>
      <c r="E1265" s="1384"/>
      <c r="F1265" s="1384"/>
      <c r="G1265" s="1384"/>
      <c r="H1265" s="1365"/>
      <c r="I1265" s="1365"/>
      <c r="J1265" s="1365"/>
      <c r="S1265" s="1359"/>
      <c r="BU1265" s="1366"/>
      <c r="CI1265" s="1383"/>
    </row>
    <row r="1266" spans="2:87" s="1381" customFormat="1" x14ac:dyDescent="0.25">
      <c r="B1266" s="1384"/>
      <c r="C1266" s="1384"/>
      <c r="D1266" s="1387"/>
      <c r="E1266" s="1384"/>
      <c r="F1266" s="1384"/>
      <c r="G1266" s="1384"/>
      <c r="H1266" s="1365"/>
      <c r="I1266" s="1365"/>
      <c r="J1266" s="1365"/>
      <c r="S1266" s="1359"/>
      <c r="BU1266" s="1366"/>
      <c r="CI1266" s="1383"/>
    </row>
    <row r="1267" spans="2:87" s="1381" customFormat="1" x14ac:dyDescent="0.25">
      <c r="B1267" s="1384"/>
      <c r="C1267" s="1384"/>
      <c r="D1267" s="1387"/>
      <c r="E1267" s="1384"/>
      <c r="F1267" s="1384"/>
      <c r="G1267" s="1384"/>
      <c r="H1267" s="1365"/>
      <c r="I1267" s="1365"/>
      <c r="J1267" s="1365"/>
      <c r="S1267" s="1359"/>
      <c r="BU1267" s="1366"/>
      <c r="CI1267" s="1383"/>
    </row>
    <row r="1268" spans="2:87" s="1381" customFormat="1" x14ac:dyDescent="0.25">
      <c r="B1268" s="1384"/>
      <c r="C1268" s="1384"/>
      <c r="D1268" s="1387"/>
      <c r="E1268" s="1384"/>
      <c r="F1268" s="1384"/>
      <c r="G1268" s="1384"/>
      <c r="H1268" s="1365"/>
      <c r="I1268" s="1365"/>
      <c r="J1268" s="1365"/>
      <c r="S1268" s="1359"/>
      <c r="BU1268" s="1366"/>
      <c r="CI1268" s="1383"/>
    </row>
    <row r="1269" spans="2:87" s="1381" customFormat="1" x14ac:dyDescent="0.25">
      <c r="B1269" s="1384"/>
      <c r="C1269" s="1384"/>
      <c r="D1269" s="1387"/>
      <c r="E1269" s="1384"/>
      <c r="F1269" s="1384"/>
      <c r="G1269" s="1384"/>
      <c r="H1269" s="1365"/>
      <c r="I1269" s="1365"/>
      <c r="J1269" s="1365"/>
      <c r="S1269" s="1359"/>
      <c r="BU1269" s="1366"/>
      <c r="CI1269" s="1383"/>
    </row>
    <row r="1270" spans="2:87" s="1381" customFormat="1" x14ac:dyDescent="0.25">
      <c r="B1270" s="1384"/>
      <c r="C1270" s="1384"/>
      <c r="D1270" s="1387"/>
      <c r="E1270" s="1384"/>
      <c r="F1270" s="1384"/>
      <c r="G1270" s="1384"/>
      <c r="H1270" s="1365"/>
      <c r="I1270" s="1365"/>
      <c r="J1270" s="1365"/>
      <c r="S1270" s="1359"/>
      <c r="BU1270" s="1366"/>
      <c r="CI1270" s="1383"/>
    </row>
    <row r="1271" spans="2:87" s="1381" customFormat="1" x14ac:dyDescent="0.25">
      <c r="B1271" s="1384"/>
      <c r="C1271" s="1384"/>
      <c r="D1271" s="1387"/>
      <c r="E1271" s="1384"/>
      <c r="F1271" s="1384"/>
      <c r="G1271" s="1384"/>
      <c r="H1271" s="1365"/>
      <c r="I1271" s="1365"/>
      <c r="J1271" s="1365"/>
      <c r="S1271" s="1359"/>
      <c r="BU1271" s="1366"/>
      <c r="CI1271" s="1383"/>
    </row>
    <row r="1272" spans="2:87" s="1381" customFormat="1" x14ac:dyDescent="0.25">
      <c r="B1272" s="1384"/>
      <c r="C1272" s="1384"/>
      <c r="D1272" s="1387"/>
      <c r="E1272" s="1384"/>
      <c r="F1272" s="1384"/>
      <c r="G1272" s="1384"/>
      <c r="H1272" s="1365"/>
      <c r="I1272" s="1365"/>
      <c r="J1272" s="1365"/>
      <c r="S1272" s="1359"/>
      <c r="BU1272" s="1366"/>
      <c r="CI1272" s="1383"/>
    </row>
    <row r="1273" spans="2:87" s="1381" customFormat="1" x14ac:dyDescent="0.25">
      <c r="B1273" s="1384"/>
      <c r="C1273" s="1384"/>
      <c r="D1273" s="1387"/>
      <c r="E1273" s="1384"/>
      <c r="F1273" s="1384"/>
      <c r="G1273" s="1384"/>
      <c r="H1273" s="1365"/>
      <c r="I1273" s="1365"/>
      <c r="J1273" s="1365"/>
      <c r="S1273" s="1359"/>
      <c r="BU1273" s="1366"/>
      <c r="CI1273" s="1383"/>
    </row>
    <row r="1274" spans="2:87" s="1381" customFormat="1" x14ac:dyDescent="0.25">
      <c r="B1274" s="1384"/>
      <c r="C1274" s="1384"/>
      <c r="D1274" s="1387"/>
      <c r="E1274" s="1384"/>
      <c r="F1274" s="1384"/>
      <c r="G1274" s="1384"/>
      <c r="H1274" s="1365"/>
      <c r="I1274" s="1365"/>
      <c r="J1274" s="1365"/>
      <c r="S1274" s="1359"/>
      <c r="BU1274" s="1366"/>
      <c r="CI1274" s="1383"/>
    </row>
    <row r="1275" spans="2:87" s="1381" customFormat="1" x14ac:dyDescent="0.25">
      <c r="B1275" s="1384"/>
      <c r="C1275" s="1384"/>
      <c r="D1275" s="1387"/>
      <c r="E1275" s="1384"/>
      <c r="F1275" s="1384"/>
      <c r="G1275" s="1384"/>
      <c r="H1275" s="1365"/>
      <c r="I1275" s="1365"/>
      <c r="J1275" s="1365"/>
      <c r="S1275" s="1359"/>
      <c r="BU1275" s="1366"/>
      <c r="CI1275" s="1383"/>
    </row>
    <row r="1276" spans="2:87" s="1381" customFormat="1" x14ac:dyDescent="0.25">
      <c r="B1276" s="1384"/>
      <c r="C1276" s="1384"/>
      <c r="D1276" s="1387"/>
      <c r="E1276" s="1384"/>
      <c r="F1276" s="1384"/>
      <c r="G1276" s="1384"/>
      <c r="H1276" s="1365"/>
      <c r="I1276" s="1365"/>
      <c r="J1276" s="1365"/>
      <c r="S1276" s="1359"/>
      <c r="BU1276" s="1366"/>
      <c r="CI1276" s="1383"/>
    </row>
    <row r="1277" spans="2:87" s="1381" customFormat="1" x14ac:dyDescent="0.25">
      <c r="B1277" s="1384"/>
      <c r="C1277" s="1384"/>
      <c r="D1277" s="1387"/>
      <c r="E1277" s="1384"/>
      <c r="F1277" s="1384"/>
      <c r="G1277" s="1384"/>
      <c r="H1277" s="1365"/>
      <c r="I1277" s="1365"/>
      <c r="J1277" s="1365"/>
      <c r="S1277" s="1359"/>
      <c r="BU1277" s="1366"/>
      <c r="CI1277" s="1383"/>
    </row>
    <row r="1278" spans="2:87" s="1381" customFormat="1" x14ac:dyDescent="0.25">
      <c r="B1278" s="1384"/>
      <c r="C1278" s="1384"/>
      <c r="D1278" s="1387"/>
      <c r="E1278" s="1384"/>
      <c r="F1278" s="1384"/>
      <c r="G1278" s="1384"/>
      <c r="H1278" s="1365"/>
      <c r="I1278" s="1365"/>
      <c r="J1278" s="1365"/>
      <c r="S1278" s="1359"/>
      <c r="BU1278" s="1366"/>
      <c r="CI1278" s="1383"/>
    </row>
    <row r="1279" spans="2:87" s="1381" customFormat="1" x14ac:dyDescent="0.25">
      <c r="B1279" s="1384"/>
      <c r="C1279" s="1384"/>
      <c r="D1279" s="1387"/>
      <c r="E1279" s="1384"/>
      <c r="F1279" s="1384"/>
      <c r="G1279" s="1384"/>
      <c r="H1279" s="1365"/>
      <c r="I1279" s="1365"/>
      <c r="J1279" s="1365"/>
      <c r="S1279" s="1359"/>
      <c r="BU1279" s="1366"/>
      <c r="CI1279" s="1383"/>
    </row>
    <row r="1280" spans="2:87" s="1381" customFormat="1" x14ac:dyDescent="0.25">
      <c r="B1280" s="1384"/>
      <c r="C1280" s="1384"/>
      <c r="D1280" s="1387"/>
      <c r="E1280" s="1384"/>
      <c r="F1280" s="1384"/>
      <c r="G1280" s="1384"/>
      <c r="H1280" s="1365"/>
      <c r="I1280" s="1365"/>
      <c r="J1280" s="1365"/>
      <c r="S1280" s="1359"/>
      <c r="BU1280" s="1366"/>
      <c r="CI1280" s="1383"/>
    </row>
    <row r="1281" spans="2:87" s="1381" customFormat="1" x14ac:dyDescent="0.25">
      <c r="B1281" s="1384"/>
      <c r="C1281" s="1384"/>
      <c r="D1281" s="1387"/>
      <c r="E1281" s="1384"/>
      <c r="F1281" s="1384"/>
      <c r="G1281" s="1384"/>
      <c r="H1281" s="1365"/>
      <c r="I1281" s="1365"/>
      <c r="J1281" s="1365"/>
      <c r="S1281" s="1359"/>
      <c r="BU1281" s="1366"/>
      <c r="CI1281" s="1383"/>
    </row>
    <row r="1282" spans="2:87" s="1381" customFormat="1" x14ac:dyDescent="0.25">
      <c r="B1282" s="1384"/>
      <c r="C1282" s="1384"/>
      <c r="D1282" s="1387"/>
      <c r="E1282" s="1384"/>
      <c r="F1282" s="1384"/>
      <c r="G1282" s="1384"/>
      <c r="H1282" s="1365"/>
      <c r="I1282" s="1365"/>
      <c r="J1282" s="1365"/>
      <c r="S1282" s="1359"/>
      <c r="BU1282" s="1366"/>
      <c r="CI1282" s="1383"/>
    </row>
    <row r="1283" spans="2:87" s="1381" customFormat="1" x14ac:dyDescent="0.25">
      <c r="B1283" s="1384"/>
      <c r="C1283" s="1384"/>
      <c r="D1283" s="1387"/>
      <c r="E1283" s="1384"/>
      <c r="F1283" s="1384"/>
      <c r="G1283" s="1384"/>
      <c r="H1283" s="1365"/>
      <c r="I1283" s="1365"/>
      <c r="J1283" s="1365"/>
      <c r="S1283" s="1359"/>
      <c r="BU1283" s="1366"/>
      <c r="CI1283" s="1383"/>
    </row>
    <row r="1284" spans="2:87" s="1381" customFormat="1" x14ac:dyDescent="0.25">
      <c r="B1284" s="1384"/>
      <c r="C1284" s="1384"/>
      <c r="D1284" s="1387"/>
      <c r="E1284" s="1384"/>
      <c r="F1284" s="1384"/>
      <c r="G1284" s="1384"/>
      <c r="H1284" s="1365"/>
      <c r="I1284" s="1365"/>
      <c r="J1284" s="1365"/>
      <c r="S1284" s="1359"/>
      <c r="BU1284" s="1366"/>
      <c r="CI1284" s="1383"/>
    </row>
    <row r="1285" spans="2:87" s="1381" customFormat="1" x14ac:dyDescent="0.25">
      <c r="B1285" s="1384"/>
      <c r="C1285" s="1384"/>
      <c r="D1285" s="1387"/>
      <c r="E1285" s="1384"/>
      <c r="F1285" s="1384"/>
      <c r="G1285" s="1384"/>
      <c r="H1285" s="1365"/>
      <c r="I1285" s="1365"/>
      <c r="J1285" s="1365"/>
      <c r="S1285" s="1359"/>
      <c r="BU1285" s="1366"/>
      <c r="CI1285" s="1383"/>
    </row>
    <row r="1286" spans="2:87" s="1381" customFormat="1" x14ac:dyDescent="0.25">
      <c r="B1286" s="1384"/>
      <c r="C1286" s="1384"/>
      <c r="D1286" s="1387"/>
      <c r="E1286" s="1384"/>
      <c r="F1286" s="1384"/>
      <c r="G1286" s="1384"/>
      <c r="H1286" s="1365"/>
      <c r="I1286" s="1365"/>
      <c r="J1286" s="1365"/>
      <c r="S1286" s="1359"/>
      <c r="BU1286" s="1366"/>
      <c r="CI1286" s="1383"/>
    </row>
    <row r="1287" spans="2:87" s="1381" customFormat="1" x14ac:dyDescent="0.25">
      <c r="B1287" s="1384"/>
      <c r="C1287" s="1384"/>
      <c r="D1287" s="1387"/>
      <c r="E1287" s="1384"/>
      <c r="F1287" s="1384"/>
      <c r="G1287" s="1384"/>
      <c r="H1287" s="1365"/>
      <c r="I1287" s="1365"/>
      <c r="J1287" s="1365"/>
      <c r="S1287" s="1359"/>
      <c r="BU1287" s="1366"/>
      <c r="CI1287" s="1383"/>
    </row>
    <row r="1288" spans="2:87" s="1381" customFormat="1" x14ac:dyDescent="0.25">
      <c r="B1288" s="1384"/>
      <c r="C1288" s="1384"/>
      <c r="D1288" s="1387"/>
      <c r="E1288" s="1384"/>
      <c r="F1288" s="1384"/>
      <c r="G1288" s="1384"/>
      <c r="H1288" s="1365"/>
      <c r="I1288" s="1365"/>
      <c r="J1288" s="1365"/>
      <c r="S1288" s="1359"/>
      <c r="BU1288" s="1366"/>
      <c r="CI1288" s="1383"/>
    </row>
    <row r="1289" spans="2:87" s="1381" customFormat="1" x14ac:dyDescent="0.25">
      <c r="B1289" s="1384"/>
      <c r="C1289" s="1384"/>
      <c r="D1289" s="1387"/>
      <c r="E1289" s="1384"/>
      <c r="F1289" s="1384"/>
      <c r="G1289" s="1384"/>
      <c r="H1289" s="1365"/>
      <c r="I1289" s="1365"/>
      <c r="J1289" s="1365"/>
      <c r="S1289" s="1359"/>
      <c r="BU1289" s="1366"/>
      <c r="CI1289" s="1383"/>
    </row>
    <row r="1290" spans="2:87" s="1381" customFormat="1" x14ac:dyDescent="0.25">
      <c r="B1290" s="1384"/>
      <c r="C1290" s="1384"/>
      <c r="D1290" s="1387"/>
      <c r="E1290" s="1384"/>
      <c r="F1290" s="1384"/>
      <c r="G1290" s="1384"/>
      <c r="H1290" s="1365"/>
      <c r="I1290" s="1365"/>
      <c r="J1290" s="1365"/>
      <c r="S1290" s="1359"/>
      <c r="BU1290" s="1366"/>
      <c r="CI1290" s="1383"/>
    </row>
    <row r="1291" spans="2:87" s="1381" customFormat="1" x14ac:dyDescent="0.25">
      <c r="B1291" s="1384"/>
      <c r="C1291" s="1384"/>
      <c r="D1291" s="1387"/>
      <c r="E1291" s="1384"/>
      <c r="F1291" s="1384"/>
      <c r="G1291" s="1384"/>
      <c r="H1291" s="1365"/>
      <c r="I1291" s="1365"/>
      <c r="J1291" s="1365"/>
      <c r="S1291" s="1359"/>
      <c r="BU1291" s="1366"/>
      <c r="CI1291" s="1383"/>
    </row>
    <row r="1292" spans="2:87" s="1381" customFormat="1" x14ac:dyDescent="0.25">
      <c r="B1292" s="1384"/>
      <c r="C1292" s="1384"/>
      <c r="D1292" s="1387"/>
      <c r="E1292" s="1384"/>
      <c r="F1292" s="1384"/>
      <c r="G1292" s="1384"/>
      <c r="H1292" s="1365"/>
      <c r="I1292" s="1365"/>
      <c r="J1292" s="1365"/>
      <c r="S1292" s="1359"/>
      <c r="BU1292" s="1366"/>
      <c r="CI1292" s="1383"/>
    </row>
    <row r="1293" spans="2:87" s="1381" customFormat="1" x14ac:dyDescent="0.25">
      <c r="B1293" s="1384"/>
      <c r="C1293" s="1384"/>
      <c r="D1293" s="1387"/>
      <c r="E1293" s="1384"/>
      <c r="F1293" s="1384"/>
      <c r="G1293" s="1384"/>
      <c r="H1293" s="1365"/>
      <c r="I1293" s="1365"/>
      <c r="J1293" s="1365"/>
      <c r="S1293" s="1359"/>
      <c r="BU1293" s="1366"/>
      <c r="CI1293" s="1383"/>
    </row>
    <row r="1294" spans="2:87" s="1381" customFormat="1" x14ac:dyDescent="0.25">
      <c r="B1294" s="1384"/>
      <c r="C1294" s="1384"/>
      <c r="D1294" s="1387"/>
      <c r="E1294" s="1384"/>
      <c r="F1294" s="1384"/>
      <c r="G1294" s="1384"/>
      <c r="H1294" s="1365"/>
      <c r="I1294" s="1365"/>
      <c r="J1294" s="1365"/>
      <c r="S1294" s="1359"/>
      <c r="BU1294" s="1366"/>
      <c r="CI1294" s="1383"/>
    </row>
    <row r="1295" spans="2:87" s="1381" customFormat="1" x14ac:dyDescent="0.25">
      <c r="B1295" s="1384"/>
      <c r="C1295" s="1384"/>
      <c r="D1295" s="1387"/>
      <c r="E1295" s="1384"/>
      <c r="F1295" s="1384"/>
      <c r="G1295" s="1384"/>
      <c r="H1295" s="1365"/>
      <c r="I1295" s="1365"/>
      <c r="J1295" s="1365"/>
      <c r="S1295" s="1359"/>
      <c r="BU1295" s="1366"/>
      <c r="CI1295" s="1383"/>
    </row>
    <row r="1296" spans="2:87" s="1381" customFormat="1" x14ac:dyDescent="0.25">
      <c r="B1296" s="1384"/>
      <c r="C1296" s="1384"/>
      <c r="D1296" s="1387"/>
      <c r="E1296" s="1384"/>
      <c r="F1296" s="1384"/>
      <c r="G1296" s="1384"/>
      <c r="H1296" s="1365"/>
      <c r="I1296" s="1365"/>
      <c r="J1296" s="1365"/>
      <c r="S1296" s="1359"/>
      <c r="BU1296" s="1366"/>
      <c r="CI1296" s="1383"/>
    </row>
    <row r="1297" spans="2:87" s="1381" customFormat="1" x14ac:dyDescent="0.25">
      <c r="B1297" s="1384"/>
      <c r="C1297" s="1384"/>
      <c r="D1297" s="1387"/>
      <c r="E1297" s="1384"/>
      <c r="F1297" s="1384"/>
      <c r="G1297" s="1384"/>
      <c r="H1297" s="1365"/>
      <c r="I1297" s="1365"/>
      <c r="J1297" s="1365"/>
      <c r="S1297" s="1359"/>
      <c r="BU1297" s="1366"/>
      <c r="CI1297" s="1383"/>
    </row>
    <row r="1298" spans="2:87" s="1381" customFormat="1" x14ac:dyDescent="0.25">
      <c r="B1298" s="1384"/>
      <c r="C1298" s="1384"/>
      <c r="D1298" s="1387"/>
      <c r="E1298" s="1384"/>
      <c r="F1298" s="1384"/>
      <c r="G1298" s="1384"/>
      <c r="H1298" s="1365"/>
      <c r="I1298" s="1365"/>
      <c r="J1298" s="1365"/>
      <c r="S1298" s="1359"/>
      <c r="BU1298" s="1366"/>
      <c r="CI1298" s="1383"/>
    </row>
    <row r="1299" spans="2:87" s="1381" customFormat="1" x14ac:dyDescent="0.25">
      <c r="B1299" s="1384"/>
      <c r="C1299" s="1384"/>
      <c r="D1299" s="1387"/>
      <c r="E1299" s="1384"/>
      <c r="F1299" s="1384"/>
      <c r="G1299" s="1384"/>
      <c r="H1299" s="1365"/>
      <c r="I1299" s="1365"/>
      <c r="J1299" s="1365"/>
      <c r="S1299" s="1359"/>
      <c r="BU1299" s="1366"/>
      <c r="CI1299" s="1383"/>
    </row>
    <row r="1300" spans="2:87" s="1381" customFormat="1" x14ac:dyDescent="0.25">
      <c r="B1300" s="1384"/>
      <c r="C1300" s="1384"/>
      <c r="D1300" s="1387"/>
      <c r="E1300" s="1384"/>
      <c r="F1300" s="1384"/>
      <c r="G1300" s="1384"/>
      <c r="H1300" s="1365"/>
      <c r="I1300" s="1365"/>
      <c r="J1300" s="1365"/>
      <c r="S1300" s="1359"/>
      <c r="BU1300" s="1366"/>
      <c r="CI1300" s="1383"/>
    </row>
    <row r="1301" spans="2:87" s="1381" customFormat="1" x14ac:dyDescent="0.25">
      <c r="B1301" s="1384"/>
      <c r="C1301" s="1384"/>
      <c r="D1301" s="1387"/>
      <c r="E1301" s="1384"/>
      <c r="F1301" s="1384"/>
      <c r="G1301" s="1384"/>
      <c r="H1301" s="1365"/>
      <c r="I1301" s="1365"/>
      <c r="J1301" s="1365"/>
      <c r="S1301" s="1359"/>
      <c r="BU1301" s="1366"/>
      <c r="CI1301" s="1383"/>
    </row>
    <row r="1302" spans="2:87" s="1381" customFormat="1" x14ac:dyDescent="0.25">
      <c r="B1302" s="1384"/>
      <c r="C1302" s="1384"/>
      <c r="D1302" s="1387"/>
      <c r="E1302" s="1384"/>
      <c r="F1302" s="1384"/>
      <c r="G1302" s="1384"/>
      <c r="H1302" s="1365"/>
      <c r="I1302" s="1365"/>
      <c r="J1302" s="1365"/>
      <c r="S1302" s="1359"/>
      <c r="BU1302" s="1366"/>
      <c r="CI1302" s="1383"/>
    </row>
    <row r="1303" spans="2:87" s="1381" customFormat="1" x14ac:dyDescent="0.25">
      <c r="B1303" s="1384"/>
      <c r="C1303" s="1384"/>
      <c r="D1303" s="1387"/>
      <c r="E1303" s="1384"/>
      <c r="F1303" s="1384"/>
      <c r="G1303" s="1384"/>
      <c r="H1303" s="1365"/>
      <c r="I1303" s="1365"/>
      <c r="J1303" s="1365"/>
      <c r="S1303" s="1359"/>
      <c r="BU1303" s="1366"/>
      <c r="CI1303" s="1383"/>
    </row>
    <row r="1304" spans="2:87" s="1381" customFormat="1" x14ac:dyDescent="0.25">
      <c r="B1304" s="1384"/>
      <c r="C1304" s="1384"/>
      <c r="D1304" s="1387"/>
      <c r="E1304" s="1384"/>
      <c r="F1304" s="1384"/>
      <c r="G1304" s="1384"/>
      <c r="H1304" s="1365"/>
      <c r="I1304" s="1365"/>
      <c r="J1304" s="1365"/>
      <c r="S1304" s="1359"/>
      <c r="BU1304" s="1366"/>
      <c r="CI1304" s="1383"/>
    </row>
    <row r="1305" spans="2:87" s="1381" customFormat="1" x14ac:dyDescent="0.25">
      <c r="B1305" s="1384"/>
      <c r="C1305" s="1384"/>
      <c r="D1305" s="1387"/>
      <c r="E1305" s="1384"/>
      <c r="F1305" s="1384"/>
      <c r="G1305" s="1384"/>
      <c r="H1305" s="1365"/>
      <c r="I1305" s="1365"/>
      <c r="J1305" s="1365"/>
      <c r="S1305" s="1359"/>
      <c r="BU1305" s="1366"/>
      <c r="CI1305" s="1383"/>
    </row>
    <row r="1306" spans="2:87" s="1381" customFormat="1" x14ac:dyDescent="0.25">
      <c r="B1306" s="1384"/>
      <c r="C1306" s="1384"/>
      <c r="D1306" s="1387"/>
      <c r="E1306" s="1384"/>
      <c r="F1306" s="1384"/>
      <c r="G1306" s="1384"/>
      <c r="H1306" s="1365"/>
      <c r="I1306" s="1365"/>
      <c r="J1306" s="1365"/>
      <c r="S1306" s="1359"/>
      <c r="BU1306" s="1366"/>
      <c r="CI1306" s="1383"/>
    </row>
    <row r="1307" spans="2:87" s="1381" customFormat="1" x14ac:dyDescent="0.25">
      <c r="B1307" s="1384"/>
      <c r="C1307" s="1384"/>
      <c r="D1307" s="1387"/>
      <c r="E1307" s="1384"/>
      <c r="F1307" s="1384"/>
      <c r="G1307" s="1384"/>
      <c r="H1307" s="1365"/>
      <c r="I1307" s="1365"/>
      <c r="J1307" s="1365"/>
      <c r="S1307" s="1359"/>
      <c r="BU1307" s="1366"/>
      <c r="CI1307" s="1383"/>
    </row>
    <row r="1308" spans="2:87" s="1381" customFormat="1" x14ac:dyDescent="0.25">
      <c r="B1308" s="1384"/>
      <c r="C1308" s="1384"/>
      <c r="D1308" s="1387"/>
      <c r="E1308" s="1384"/>
      <c r="F1308" s="1384"/>
      <c r="G1308" s="1384"/>
      <c r="H1308" s="1365"/>
      <c r="I1308" s="1365"/>
      <c r="J1308" s="1365"/>
      <c r="S1308" s="1359"/>
      <c r="BU1308" s="1366"/>
      <c r="CI1308" s="1383"/>
    </row>
    <row r="1309" spans="2:87" s="1381" customFormat="1" x14ac:dyDescent="0.25">
      <c r="B1309" s="1384"/>
      <c r="C1309" s="1384"/>
      <c r="D1309" s="1387"/>
      <c r="E1309" s="1384"/>
      <c r="F1309" s="1384"/>
      <c r="G1309" s="1384"/>
      <c r="H1309" s="1365"/>
      <c r="I1309" s="1365"/>
      <c r="J1309" s="1365"/>
      <c r="S1309" s="1359"/>
      <c r="BU1309" s="1366"/>
      <c r="CI1309" s="1383"/>
    </row>
    <row r="1310" spans="2:87" s="1381" customFormat="1" x14ac:dyDescent="0.25">
      <c r="B1310" s="1384"/>
      <c r="C1310" s="1384"/>
      <c r="D1310" s="1387"/>
      <c r="E1310" s="1384"/>
      <c r="F1310" s="1384"/>
      <c r="G1310" s="1384"/>
      <c r="H1310" s="1365"/>
      <c r="I1310" s="1365"/>
      <c r="J1310" s="1365"/>
      <c r="S1310" s="1359"/>
      <c r="BU1310" s="1366"/>
      <c r="CI1310" s="1383"/>
    </row>
    <row r="1311" spans="2:87" s="1381" customFormat="1" x14ac:dyDescent="0.25">
      <c r="B1311" s="1384"/>
      <c r="C1311" s="1384"/>
      <c r="D1311" s="1387"/>
      <c r="E1311" s="1384"/>
      <c r="F1311" s="1384"/>
      <c r="G1311" s="1384"/>
      <c r="H1311" s="1365"/>
      <c r="I1311" s="1365"/>
      <c r="J1311" s="1365"/>
      <c r="S1311" s="1359"/>
      <c r="BU1311" s="1366"/>
      <c r="CI1311" s="1383"/>
    </row>
    <row r="1312" spans="2:87" s="1381" customFormat="1" x14ac:dyDescent="0.25">
      <c r="B1312" s="1384"/>
      <c r="C1312" s="1384"/>
      <c r="D1312" s="1387"/>
      <c r="E1312" s="1384"/>
      <c r="F1312" s="1384"/>
      <c r="G1312" s="1384"/>
      <c r="H1312" s="1365"/>
      <c r="I1312" s="1365"/>
      <c r="J1312" s="1365"/>
      <c r="S1312" s="1359"/>
      <c r="BU1312" s="1366"/>
      <c r="CI1312" s="1383"/>
    </row>
    <row r="1313" spans="2:87" s="1381" customFormat="1" x14ac:dyDescent="0.25">
      <c r="B1313" s="1384"/>
      <c r="C1313" s="1384"/>
      <c r="D1313" s="1387"/>
      <c r="E1313" s="1384"/>
      <c r="F1313" s="1384"/>
      <c r="G1313" s="1384"/>
      <c r="H1313" s="1365"/>
      <c r="I1313" s="1365"/>
      <c r="J1313" s="1365"/>
      <c r="S1313" s="1359"/>
      <c r="BU1313" s="1366"/>
      <c r="CI1313" s="1383"/>
    </row>
    <row r="1314" spans="2:87" s="1381" customFormat="1" x14ac:dyDescent="0.25">
      <c r="B1314" s="1384"/>
      <c r="C1314" s="1384"/>
      <c r="D1314" s="1387"/>
      <c r="E1314" s="1384"/>
      <c r="F1314" s="1384"/>
      <c r="G1314" s="1384"/>
      <c r="H1314" s="1365"/>
      <c r="I1314" s="1365"/>
      <c r="J1314" s="1365"/>
      <c r="S1314" s="1359"/>
      <c r="BU1314" s="1366"/>
      <c r="CI1314" s="1383"/>
    </row>
    <row r="1315" spans="2:87" s="1381" customFormat="1" x14ac:dyDescent="0.25">
      <c r="B1315" s="1384"/>
      <c r="C1315" s="1384"/>
      <c r="D1315" s="1387"/>
      <c r="E1315" s="1384"/>
      <c r="F1315" s="1384"/>
      <c r="G1315" s="1384"/>
      <c r="H1315" s="1365"/>
      <c r="I1315" s="1365"/>
      <c r="J1315" s="1365"/>
      <c r="S1315" s="1359"/>
      <c r="BU1315" s="1366"/>
      <c r="CI1315" s="1383"/>
    </row>
    <row r="1316" spans="2:87" s="1381" customFormat="1" x14ac:dyDescent="0.25">
      <c r="B1316" s="1384"/>
      <c r="C1316" s="1384"/>
      <c r="D1316" s="1387"/>
      <c r="E1316" s="1384"/>
      <c r="F1316" s="1384"/>
      <c r="G1316" s="1384"/>
      <c r="H1316" s="1365"/>
      <c r="I1316" s="1365"/>
      <c r="J1316" s="1365"/>
      <c r="S1316" s="1359"/>
      <c r="BU1316" s="1366"/>
      <c r="CI1316" s="1383"/>
    </row>
    <row r="1317" spans="2:87" s="1381" customFormat="1" x14ac:dyDescent="0.25">
      <c r="B1317" s="1384"/>
      <c r="C1317" s="1384"/>
      <c r="D1317" s="1387"/>
      <c r="E1317" s="1384"/>
      <c r="F1317" s="1384"/>
      <c r="G1317" s="1384"/>
      <c r="H1317" s="1365"/>
      <c r="I1317" s="1365"/>
      <c r="J1317" s="1365"/>
      <c r="S1317" s="1359"/>
      <c r="BU1317" s="1366"/>
      <c r="CI1317" s="1383"/>
    </row>
    <row r="1318" spans="2:87" s="1381" customFormat="1" x14ac:dyDescent="0.25">
      <c r="B1318" s="1384"/>
      <c r="C1318" s="1384"/>
      <c r="D1318" s="1387"/>
      <c r="E1318" s="1384"/>
      <c r="F1318" s="1384"/>
      <c r="G1318" s="1384"/>
      <c r="H1318" s="1365"/>
      <c r="I1318" s="1365"/>
      <c r="J1318" s="1365"/>
      <c r="S1318" s="1359"/>
      <c r="BU1318" s="1366"/>
      <c r="CI1318" s="1383"/>
    </row>
    <row r="1319" spans="2:87" s="1381" customFormat="1" x14ac:dyDescent="0.25">
      <c r="B1319" s="1384"/>
      <c r="C1319" s="1384"/>
      <c r="D1319" s="1387"/>
      <c r="E1319" s="1384"/>
      <c r="F1319" s="1384"/>
      <c r="G1319" s="1384"/>
      <c r="H1319" s="1365"/>
      <c r="I1319" s="1365"/>
      <c r="J1319" s="1365"/>
      <c r="S1319" s="1359"/>
      <c r="BU1319" s="1366"/>
      <c r="CI1319" s="1383"/>
    </row>
    <row r="1320" spans="2:87" s="1381" customFormat="1" x14ac:dyDescent="0.25">
      <c r="B1320" s="1384"/>
      <c r="C1320" s="1384"/>
      <c r="D1320" s="1387"/>
      <c r="E1320" s="1384"/>
      <c r="F1320" s="1384"/>
      <c r="G1320" s="1384"/>
      <c r="H1320" s="1365"/>
      <c r="I1320" s="1365"/>
      <c r="J1320" s="1365"/>
      <c r="S1320" s="1359"/>
      <c r="BU1320" s="1366"/>
      <c r="CI1320" s="1383"/>
    </row>
    <row r="1321" spans="2:87" s="1381" customFormat="1" x14ac:dyDescent="0.25">
      <c r="B1321" s="1384"/>
      <c r="C1321" s="1384"/>
      <c r="D1321" s="1387"/>
      <c r="E1321" s="1384"/>
      <c r="F1321" s="1384"/>
      <c r="G1321" s="1384"/>
      <c r="H1321" s="1365"/>
      <c r="I1321" s="1365"/>
      <c r="J1321" s="1365"/>
      <c r="S1321" s="1359"/>
      <c r="BU1321" s="1366"/>
      <c r="CI1321" s="1383"/>
    </row>
    <row r="1322" spans="2:87" s="1381" customFormat="1" x14ac:dyDescent="0.25">
      <c r="B1322" s="1384"/>
      <c r="C1322" s="1384"/>
      <c r="D1322" s="1387"/>
      <c r="E1322" s="1384"/>
      <c r="F1322" s="1384"/>
      <c r="G1322" s="1384"/>
      <c r="H1322" s="1365"/>
      <c r="I1322" s="1365"/>
      <c r="J1322" s="1365"/>
      <c r="S1322" s="1359"/>
      <c r="BU1322" s="1366"/>
      <c r="CI1322" s="1383"/>
    </row>
    <row r="1323" spans="2:87" s="1381" customFormat="1" x14ac:dyDescent="0.25">
      <c r="B1323" s="1384"/>
      <c r="C1323" s="1384"/>
      <c r="D1323" s="1387"/>
      <c r="E1323" s="1384"/>
      <c r="F1323" s="1384"/>
      <c r="G1323" s="1384"/>
      <c r="H1323" s="1365"/>
      <c r="I1323" s="1365"/>
      <c r="J1323" s="1365"/>
      <c r="S1323" s="1359"/>
      <c r="BU1323" s="1366"/>
      <c r="CI1323" s="1383"/>
    </row>
    <row r="1324" spans="2:87" s="1381" customFormat="1" x14ac:dyDescent="0.25">
      <c r="B1324" s="1384"/>
      <c r="C1324" s="1384"/>
      <c r="D1324" s="1387"/>
      <c r="E1324" s="1384"/>
      <c r="F1324" s="1384"/>
      <c r="G1324" s="1384"/>
      <c r="H1324" s="1365"/>
      <c r="I1324" s="1365"/>
      <c r="J1324" s="1365"/>
      <c r="S1324" s="1359"/>
      <c r="BU1324" s="1366"/>
      <c r="CI1324" s="1383"/>
    </row>
    <row r="1325" spans="2:87" s="1381" customFormat="1" x14ac:dyDescent="0.25">
      <c r="B1325" s="1384"/>
      <c r="C1325" s="1384"/>
      <c r="D1325" s="1387"/>
      <c r="E1325" s="1384"/>
      <c r="F1325" s="1384"/>
      <c r="G1325" s="1384"/>
      <c r="H1325" s="1365"/>
      <c r="I1325" s="1365"/>
      <c r="J1325" s="1365"/>
      <c r="S1325" s="1359"/>
      <c r="BU1325" s="1366"/>
      <c r="CI1325" s="1383"/>
    </row>
    <row r="1326" spans="2:87" s="1381" customFormat="1" x14ac:dyDescent="0.25">
      <c r="B1326" s="1384"/>
      <c r="C1326" s="1384"/>
      <c r="D1326" s="1387"/>
      <c r="E1326" s="1384"/>
      <c r="F1326" s="1384"/>
      <c r="G1326" s="1384"/>
      <c r="H1326" s="1365"/>
      <c r="I1326" s="1365"/>
      <c r="J1326" s="1365"/>
      <c r="S1326" s="1359"/>
      <c r="BU1326" s="1366"/>
      <c r="CI1326" s="1383"/>
    </row>
    <row r="1327" spans="2:87" s="1381" customFormat="1" x14ac:dyDescent="0.25">
      <c r="B1327" s="1384"/>
      <c r="C1327" s="1384"/>
      <c r="D1327" s="1387"/>
      <c r="E1327" s="1384"/>
      <c r="F1327" s="1384"/>
      <c r="G1327" s="1384"/>
      <c r="H1327" s="1365"/>
      <c r="I1327" s="1365"/>
      <c r="J1327" s="1365"/>
      <c r="S1327" s="1359"/>
      <c r="BU1327" s="1366"/>
      <c r="CI1327" s="1383"/>
    </row>
    <row r="1328" spans="2:87" s="1381" customFormat="1" x14ac:dyDescent="0.25">
      <c r="B1328" s="1384"/>
      <c r="C1328" s="1384"/>
      <c r="D1328" s="1387"/>
      <c r="E1328" s="1384"/>
      <c r="F1328" s="1384"/>
      <c r="G1328" s="1384"/>
      <c r="H1328" s="1365"/>
      <c r="I1328" s="1365"/>
      <c r="J1328" s="1365"/>
      <c r="S1328" s="1359"/>
      <c r="BU1328" s="1366"/>
      <c r="CI1328" s="1383"/>
    </row>
    <row r="1329" spans="2:87" s="1381" customFormat="1" x14ac:dyDescent="0.25">
      <c r="B1329" s="1384"/>
      <c r="C1329" s="1384"/>
      <c r="D1329" s="1387"/>
      <c r="E1329" s="1384"/>
      <c r="F1329" s="1384"/>
      <c r="G1329" s="1384"/>
      <c r="H1329" s="1365"/>
      <c r="I1329" s="1365"/>
      <c r="J1329" s="1365"/>
      <c r="S1329" s="1359"/>
      <c r="BU1329" s="1366"/>
      <c r="CI1329" s="1383"/>
    </row>
    <row r="1330" spans="2:87" s="1381" customFormat="1" x14ac:dyDescent="0.25">
      <c r="B1330" s="1384"/>
      <c r="C1330" s="1384"/>
      <c r="D1330" s="1387"/>
      <c r="E1330" s="1384"/>
      <c r="F1330" s="1384"/>
      <c r="G1330" s="1384"/>
      <c r="H1330" s="1365"/>
      <c r="I1330" s="1365"/>
      <c r="J1330" s="1365"/>
      <c r="S1330" s="1359"/>
      <c r="BU1330" s="1366"/>
      <c r="CI1330" s="1383"/>
    </row>
    <row r="1331" spans="2:87" s="1381" customFormat="1" x14ac:dyDescent="0.25">
      <c r="B1331" s="1384"/>
      <c r="C1331" s="1384"/>
      <c r="D1331" s="1387"/>
      <c r="E1331" s="1384"/>
      <c r="F1331" s="1384"/>
      <c r="G1331" s="1384"/>
      <c r="H1331" s="1365"/>
      <c r="I1331" s="1365"/>
      <c r="J1331" s="1365"/>
      <c r="S1331" s="1359"/>
      <c r="BU1331" s="1366"/>
      <c r="CI1331" s="1383"/>
    </row>
    <row r="1332" spans="2:87" s="1381" customFormat="1" x14ac:dyDescent="0.25">
      <c r="B1332" s="1384"/>
      <c r="C1332" s="1384"/>
      <c r="D1332" s="1387"/>
      <c r="E1332" s="1384"/>
      <c r="F1332" s="1384"/>
      <c r="G1332" s="1384"/>
      <c r="H1332" s="1365"/>
      <c r="I1332" s="1365"/>
      <c r="J1332" s="1365"/>
      <c r="S1332" s="1359"/>
      <c r="BU1332" s="1366"/>
      <c r="CI1332" s="1383"/>
    </row>
    <row r="1333" spans="2:87" s="1381" customFormat="1" x14ac:dyDescent="0.25">
      <c r="B1333" s="1384"/>
      <c r="C1333" s="1384"/>
      <c r="D1333" s="1387"/>
      <c r="E1333" s="1384"/>
      <c r="F1333" s="1384"/>
      <c r="G1333" s="1384"/>
      <c r="H1333" s="1365"/>
      <c r="I1333" s="1365"/>
      <c r="J1333" s="1365"/>
      <c r="S1333" s="1359"/>
      <c r="BU1333" s="1366"/>
      <c r="CI1333" s="1383"/>
    </row>
    <row r="1334" spans="2:87" s="1381" customFormat="1" x14ac:dyDescent="0.25">
      <c r="B1334" s="1384"/>
      <c r="C1334" s="1384"/>
      <c r="D1334" s="1387"/>
      <c r="E1334" s="1384"/>
      <c r="F1334" s="1384"/>
      <c r="G1334" s="1384"/>
      <c r="H1334" s="1365"/>
      <c r="I1334" s="1365"/>
      <c r="J1334" s="1365"/>
      <c r="S1334" s="1359"/>
      <c r="BU1334" s="1366"/>
      <c r="CI1334" s="1383"/>
    </row>
    <row r="1335" spans="2:87" s="1381" customFormat="1" x14ac:dyDescent="0.25">
      <c r="B1335" s="1384"/>
      <c r="C1335" s="1384"/>
      <c r="D1335" s="1387"/>
      <c r="E1335" s="1384"/>
      <c r="F1335" s="1384"/>
      <c r="G1335" s="1384"/>
      <c r="H1335" s="1365"/>
      <c r="I1335" s="1365"/>
      <c r="J1335" s="1365"/>
      <c r="S1335" s="1359"/>
      <c r="BU1335" s="1366"/>
      <c r="CI1335" s="1383"/>
    </row>
    <row r="1336" spans="2:87" s="1381" customFormat="1" x14ac:dyDescent="0.25">
      <c r="B1336" s="1384"/>
      <c r="C1336" s="1384"/>
      <c r="D1336" s="1387"/>
      <c r="E1336" s="1384"/>
      <c r="F1336" s="1384"/>
      <c r="G1336" s="1384"/>
      <c r="H1336" s="1365"/>
      <c r="I1336" s="1365"/>
      <c r="J1336" s="1365"/>
      <c r="S1336" s="1359"/>
      <c r="BU1336" s="1366"/>
      <c r="CI1336" s="1383"/>
    </row>
    <row r="1337" spans="2:87" s="1381" customFormat="1" x14ac:dyDescent="0.25">
      <c r="B1337" s="1384"/>
      <c r="C1337" s="1384"/>
      <c r="D1337" s="1387"/>
      <c r="E1337" s="1384"/>
      <c r="F1337" s="1384"/>
      <c r="G1337" s="1384"/>
      <c r="H1337" s="1365"/>
      <c r="I1337" s="1365"/>
      <c r="J1337" s="1365"/>
      <c r="S1337" s="1359"/>
      <c r="BU1337" s="1366"/>
      <c r="CI1337" s="1383"/>
    </row>
    <row r="1338" spans="2:87" s="1381" customFormat="1" x14ac:dyDescent="0.25">
      <c r="B1338" s="1384"/>
      <c r="C1338" s="1384"/>
      <c r="D1338" s="1387"/>
      <c r="E1338" s="1384"/>
      <c r="F1338" s="1384"/>
      <c r="G1338" s="1384"/>
      <c r="H1338" s="1365"/>
      <c r="I1338" s="1365"/>
      <c r="J1338" s="1365"/>
      <c r="S1338" s="1359"/>
      <c r="BU1338" s="1366"/>
      <c r="CI1338" s="1383"/>
    </row>
    <row r="1339" spans="2:87" s="1381" customFormat="1" x14ac:dyDescent="0.25">
      <c r="B1339" s="1384"/>
      <c r="C1339" s="1384"/>
      <c r="D1339" s="1387"/>
      <c r="E1339" s="1384"/>
      <c r="F1339" s="1384"/>
      <c r="G1339" s="1384"/>
      <c r="H1339" s="1365"/>
      <c r="I1339" s="1365"/>
      <c r="J1339" s="1365"/>
      <c r="S1339" s="1359"/>
      <c r="BU1339" s="1366"/>
      <c r="CI1339" s="1383"/>
    </row>
    <row r="1340" spans="2:87" s="1381" customFormat="1" x14ac:dyDescent="0.25">
      <c r="B1340" s="1384"/>
      <c r="C1340" s="1384"/>
      <c r="D1340" s="1387"/>
      <c r="E1340" s="1384"/>
      <c r="F1340" s="1384"/>
      <c r="G1340" s="1384"/>
      <c r="H1340" s="1365"/>
      <c r="I1340" s="1365"/>
      <c r="J1340" s="1365"/>
      <c r="S1340" s="1359"/>
      <c r="BU1340" s="1366"/>
      <c r="CI1340" s="1383"/>
    </row>
    <row r="1341" spans="2:87" s="1381" customFormat="1" x14ac:dyDescent="0.25">
      <c r="B1341" s="1384"/>
      <c r="C1341" s="1384"/>
      <c r="D1341" s="1387"/>
      <c r="E1341" s="1384"/>
      <c r="F1341" s="1384"/>
      <c r="G1341" s="1384"/>
      <c r="H1341" s="1365"/>
      <c r="I1341" s="1365"/>
      <c r="J1341" s="1365"/>
      <c r="S1341" s="1359"/>
      <c r="BU1341" s="1366"/>
      <c r="CI1341" s="1383"/>
    </row>
    <row r="1342" spans="2:87" s="1381" customFormat="1" x14ac:dyDescent="0.25">
      <c r="B1342" s="1384"/>
      <c r="C1342" s="1384"/>
      <c r="D1342" s="1387"/>
      <c r="E1342" s="1384"/>
      <c r="F1342" s="1384"/>
      <c r="G1342" s="1384"/>
      <c r="H1342" s="1365"/>
      <c r="I1342" s="1365"/>
      <c r="J1342" s="1365"/>
      <c r="S1342" s="1359"/>
      <c r="BU1342" s="1366"/>
      <c r="CI1342" s="1383"/>
    </row>
    <row r="1343" spans="2:87" s="1381" customFormat="1" x14ac:dyDescent="0.25">
      <c r="B1343" s="1384"/>
      <c r="C1343" s="1384"/>
      <c r="D1343" s="1387"/>
      <c r="E1343" s="1384"/>
      <c r="F1343" s="1384"/>
      <c r="G1343" s="1384"/>
      <c r="H1343" s="1365"/>
      <c r="I1343" s="1365"/>
      <c r="J1343" s="1365"/>
      <c r="S1343" s="1359"/>
      <c r="BU1343" s="1366"/>
      <c r="CI1343" s="1383"/>
    </row>
    <row r="1344" spans="2:87" s="1381" customFormat="1" x14ac:dyDescent="0.25">
      <c r="B1344" s="1384"/>
      <c r="C1344" s="1384"/>
      <c r="D1344" s="1387"/>
      <c r="E1344" s="1384"/>
      <c r="F1344" s="1384"/>
      <c r="G1344" s="1384"/>
      <c r="H1344" s="1365"/>
      <c r="I1344" s="1365"/>
      <c r="J1344" s="1365"/>
      <c r="S1344" s="1359"/>
      <c r="BU1344" s="1366"/>
      <c r="CI1344" s="1383"/>
    </row>
    <row r="1345" spans="2:87" s="1381" customFormat="1" x14ac:dyDescent="0.25">
      <c r="B1345" s="1384"/>
      <c r="C1345" s="1384"/>
      <c r="D1345" s="1387"/>
      <c r="E1345" s="1384"/>
      <c r="F1345" s="1384"/>
      <c r="G1345" s="1384"/>
      <c r="H1345" s="1365"/>
      <c r="I1345" s="1365"/>
      <c r="J1345" s="1365"/>
      <c r="S1345" s="1359"/>
      <c r="BU1345" s="1366"/>
      <c r="CI1345" s="1383"/>
    </row>
    <row r="1346" spans="2:87" s="1381" customFormat="1" x14ac:dyDescent="0.25">
      <c r="B1346" s="1384"/>
      <c r="C1346" s="1384"/>
      <c r="D1346" s="1387"/>
      <c r="E1346" s="1384"/>
      <c r="F1346" s="1384"/>
      <c r="G1346" s="1384"/>
      <c r="H1346" s="1365"/>
      <c r="I1346" s="1365"/>
      <c r="J1346" s="1365"/>
      <c r="S1346" s="1359"/>
      <c r="BU1346" s="1366"/>
      <c r="CI1346" s="1383"/>
    </row>
    <row r="1347" spans="2:87" s="1381" customFormat="1" x14ac:dyDescent="0.25">
      <c r="B1347" s="1384"/>
      <c r="C1347" s="1384"/>
      <c r="D1347" s="1387"/>
      <c r="E1347" s="1384"/>
      <c r="F1347" s="1384"/>
      <c r="G1347" s="1384"/>
      <c r="H1347" s="1365"/>
      <c r="I1347" s="1365"/>
      <c r="J1347" s="1365"/>
      <c r="S1347" s="1359"/>
      <c r="BU1347" s="1366"/>
      <c r="CI1347" s="1383"/>
    </row>
    <row r="1348" spans="2:87" s="1381" customFormat="1" x14ac:dyDescent="0.25">
      <c r="B1348" s="1384"/>
      <c r="C1348" s="1384"/>
      <c r="D1348" s="1387"/>
      <c r="E1348" s="1384"/>
      <c r="F1348" s="1384"/>
      <c r="G1348" s="1384"/>
      <c r="H1348" s="1365"/>
      <c r="I1348" s="1365"/>
      <c r="J1348" s="1365"/>
      <c r="S1348" s="1359"/>
      <c r="BU1348" s="1366"/>
      <c r="CI1348" s="1383"/>
    </row>
    <row r="1349" spans="2:87" s="1381" customFormat="1" x14ac:dyDescent="0.25">
      <c r="B1349" s="1384"/>
      <c r="C1349" s="1384"/>
      <c r="D1349" s="1387"/>
      <c r="E1349" s="1384"/>
      <c r="F1349" s="1384"/>
      <c r="G1349" s="1384"/>
      <c r="H1349" s="1365"/>
      <c r="I1349" s="1365"/>
      <c r="J1349" s="1365"/>
      <c r="S1349" s="1359"/>
      <c r="BU1349" s="1366"/>
      <c r="CI1349" s="1383"/>
    </row>
    <row r="1350" spans="2:87" s="1381" customFormat="1" x14ac:dyDescent="0.25">
      <c r="B1350" s="1384"/>
      <c r="C1350" s="1384"/>
      <c r="D1350" s="1387"/>
      <c r="E1350" s="1384"/>
      <c r="F1350" s="1384"/>
      <c r="G1350" s="1384"/>
      <c r="H1350" s="1365"/>
      <c r="I1350" s="1365"/>
      <c r="J1350" s="1365"/>
      <c r="S1350" s="1359"/>
      <c r="BU1350" s="1366"/>
      <c r="CI1350" s="1383"/>
    </row>
    <row r="1351" spans="2:87" s="1381" customFormat="1" x14ac:dyDescent="0.25">
      <c r="B1351" s="1384"/>
      <c r="C1351" s="1384"/>
      <c r="D1351" s="1387"/>
      <c r="E1351" s="1384"/>
      <c r="F1351" s="1384"/>
      <c r="G1351" s="1384"/>
      <c r="H1351" s="1365"/>
      <c r="I1351" s="1365"/>
      <c r="J1351" s="1365"/>
      <c r="S1351" s="1359"/>
      <c r="BU1351" s="1366"/>
      <c r="CI1351" s="1383"/>
    </row>
    <row r="1352" spans="2:87" s="1381" customFormat="1" x14ac:dyDescent="0.25">
      <c r="B1352" s="1384"/>
      <c r="C1352" s="1384"/>
      <c r="D1352" s="1387"/>
      <c r="E1352" s="1384"/>
      <c r="F1352" s="1384"/>
      <c r="G1352" s="1384"/>
      <c r="H1352" s="1365"/>
      <c r="I1352" s="1365"/>
      <c r="J1352" s="1365"/>
      <c r="S1352" s="1359"/>
      <c r="BU1352" s="1366"/>
      <c r="CI1352" s="1383"/>
    </row>
    <row r="1353" spans="2:87" s="1381" customFormat="1" x14ac:dyDescent="0.25">
      <c r="B1353" s="1384"/>
      <c r="C1353" s="1384"/>
      <c r="D1353" s="1387"/>
      <c r="E1353" s="1384"/>
      <c r="F1353" s="1384"/>
      <c r="G1353" s="1384"/>
      <c r="H1353" s="1365"/>
      <c r="I1353" s="1365"/>
      <c r="J1353" s="1365"/>
      <c r="S1353" s="1359"/>
      <c r="BU1353" s="1366"/>
      <c r="CI1353" s="1383"/>
    </row>
    <row r="1354" spans="2:87" s="1381" customFormat="1" x14ac:dyDescent="0.25">
      <c r="B1354" s="1384"/>
      <c r="C1354" s="1384"/>
      <c r="D1354" s="1387"/>
      <c r="E1354" s="1384"/>
      <c r="F1354" s="1384"/>
      <c r="G1354" s="1384"/>
      <c r="H1354" s="1365"/>
      <c r="I1354" s="1365"/>
      <c r="J1354" s="1365"/>
      <c r="S1354" s="1359"/>
      <c r="BU1354" s="1366"/>
      <c r="CI1354" s="1383"/>
    </row>
    <row r="1355" spans="2:87" s="1381" customFormat="1" x14ac:dyDescent="0.25">
      <c r="B1355" s="1384"/>
      <c r="C1355" s="1384"/>
      <c r="D1355" s="1387"/>
      <c r="E1355" s="1384"/>
      <c r="F1355" s="1384"/>
      <c r="G1355" s="1384"/>
      <c r="H1355" s="1365"/>
      <c r="I1355" s="1365"/>
      <c r="J1355" s="1365"/>
      <c r="S1355" s="1359"/>
      <c r="BU1355" s="1366"/>
      <c r="CI1355" s="1383"/>
    </row>
    <row r="1356" spans="2:87" s="1381" customFormat="1" x14ac:dyDescent="0.25">
      <c r="B1356" s="1384"/>
      <c r="C1356" s="1384"/>
      <c r="D1356" s="1387"/>
      <c r="E1356" s="1384"/>
      <c r="F1356" s="1384"/>
      <c r="G1356" s="1384"/>
      <c r="H1356" s="1365"/>
      <c r="I1356" s="1365"/>
      <c r="J1356" s="1365"/>
      <c r="S1356" s="1359"/>
      <c r="BU1356" s="1366"/>
      <c r="CI1356" s="1383"/>
    </row>
    <row r="1357" spans="2:87" s="1381" customFormat="1" x14ac:dyDescent="0.25">
      <c r="B1357" s="1384"/>
      <c r="C1357" s="1384"/>
      <c r="D1357" s="1387"/>
      <c r="E1357" s="1384"/>
      <c r="F1357" s="1384"/>
      <c r="G1357" s="1384"/>
      <c r="H1357" s="1365"/>
      <c r="I1357" s="1365"/>
      <c r="J1357" s="1365"/>
      <c r="S1357" s="1359"/>
      <c r="BU1357" s="1366"/>
      <c r="CI1357" s="1383"/>
    </row>
    <row r="1358" spans="2:87" s="1381" customFormat="1" x14ac:dyDescent="0.25">
      <c r="B1358" s="1384"/>
      <c r="C1358" s="1384"/>
      <c r="D1358" s="1387"/>
      <c r="E1358" s="1384"/>
      <c r="F1358" s="1384"/>
      <c r="G1358" s="1384"/>
      <c r="H1358" s="1365"/>
      <c r="I1358" s="1365"/>
      <c r="J1358" s="1365"/>
      <c r="S1358" s="1359"/>
      <c r="BU1358" s="1366"/>
      <c r="CI1358" s="1383"/>
    </row>
    <row r="1359" spans="2:87" s="1381" customFormat="1" x14ac:dyDescent="0.25">
      <c r="B1359" s="1384"/>
      <c r="C1359" s="1384"/>
      <c r="D1359" s="1387"/>
      <c r="E1359" s="1384"/>
      <c r="F1359" s="1384"/>
      <c r="G1359" s="1384"/>
      <c r="H1359" s="1365"/>
      <c r="I1359" s="1365"/>
      <c r="J1359" s="1365"/>
      <c r="S1359" s="1359"/>
      <c r="BU1359" s="1366"/>
      <c r="CI1359" s="1383"/>
    </row>
    <row r="1360" spans="2:87" s="1381" customFormat="1" x14ac:dyDescent="0.25">
      <c r="B1360" s="1384"/>
      <c r="C1360" s="1384"/>
      <c r="D1360" s="1387"/>
      <c r="E1360" s="1384"/>
      <c r="F1360" s="1384"/>
      <c r="G1360" s="1384"/>
      <c r="H1360" s="1365"/>
      <c r="I1360" s="1365"/>
      <c r="J1360" s="1365"/>
      <c r="S1360" s="1359"/>
      <c r="BU1360" s="1366"/>
      <c r="CI1360" s="1383"/>
    </row>
    <row r="1361" spans="2:87" s="1381" customFormat="1" x14ac:dyDescent="0.25">
      <c r="B1361" s="1384"/>
      <c r="C1361" s="1384"/>
      <c r="D1361" s="1387"/>
      <c r="E1361" s="1384"/>
      <c r="F1361" s="1384"/>
      <c r="G1361" s="1384"/>
      <c r="H1361" s="1365"/>
      <c r="I1361" s="1365"/>
      <c r="J1361" s="1365"/>
      <c r="S1361" s="1359"/>
      <c r="BU1361" s="1366"/>
      <c r="CI1361" s="1383"/>
    </row>
    <row r="1362" spans="2:87" s="1381" customFormat="1" x14ac:dyDescent="0.25">
      <c r="B1362" s="1384"/>
      <c r="C1362" s="1384"/>
      <c r="D1362" s="1387"/>
      <c r="E1362" s="1384"/>
      <c r="F1362" s="1384"/>
      <c r="G1362" s="1384"/>
      <c r="H1362" s="1365"/>
      <c r="I1362" s="1365"/>
      <c r="J1362" s="1365"/>
      <c r="S1362" s="1359"/>
      <c r="BU1362" s="1366"/>
      <c r="CI1362" s="1383"/>
    </row>
    <row r="1363" spans="2:87" s="1381" customFormat="1" x14ac:dyDescent="0.25">
      <c r="B1363" s="1384"/>
      <c r="C1363" s="1384"/>
      <c r="D1363" s="1387"/>
      <c r="E1363" s="1384"/>
      <c r="F1363" s="1384"/>
      <c r="G1363" s="1384"/>
      <c r="H1363" s="1365"/>
      <c r="I1363" s="1365"/>
      <c r="J1363" s="1365"/>
      <c r="S1363" s="1359"/>
      <c r="BU1363" s="1366"/>
      <c r="CI1363" s="1383"/>
    </row>
    <row r="1364" spans="2:87" s="1381" customFormat="1" x14ac:dyDescent="0.25">
      <c r="B1364" s="1384"/>
      <c r="C1364" s="1384"/>
      <c r="D1364" s="1387"/>
      <c r="E1364" s="1384"/>
      <c r="F1364" s="1384"/>
      <c r="G1364" s="1384"/>
      <c r="H1364" s="1365"/>
      <c r="I1364" s="1365"/>
      <c r="J1364" s="1365"/>
      <c r="S1364" s="1359"/>
      <c r="BU1364" s="1366"/>
      <c r="CI1364" s="1383"/>
    </row>
    <row r="1365" spans="2:87" s="1381" customFormat="1" x14ac:dyDescent="0.25">
      <c r="B1365" s="1384"/>
      <c r="C1365" s="1384"/>
      <c r="D1365" s="1387"/>
      <c r="E1365" s="1384"/>
      <c r="F1365" s="1384"/>
      <c r="G1365" s="1384"/>
      <c r="H1365" s="1365"/>
      <c r="I1365" s="1365"/>
      <c r="J1365" s="1365"/>
      <c r="S1365" s="1359"/>
      <c r="BU1365" s="1366"/>
      <c r="CI1365" s="1383"/>
    </row>
    <row r="1366" spans="2:87" s="1381" customFormat="1" x14ac:dyDescent="0.25">
      <c r="B1366" s="1384"/>
      <c r="C1366" s="1384"/>
      <c r="D1366" s="1387"/>
      <c r="E1366" s="1384"/>
      <c r="F1366" s="1384"/>
      <c r="G1366" s="1384"/>
      <c r="H1366" s="1365"/>
      <c r="I1366" s="1365"/>
      <c r="J1366" s="1365"/>
      <c r="S1366" s="1359"/>
      <c r="BU1366" s="1366"/>
      <c r="CI1366" s="1383"/>
    </row>
    <row r="1367" spans="2:87" s="1381" customFormat="1" x14ac:dyDescent="0.25">
      <c r="B1367" s="1384"/>
      <c r="C1367" s="1384"/>
      <c r="D1367" s="1387"/>
      <c r="E1367" s="1384"/>
      <c r="F1367" s="1384"/>
      <c r="G1367" s="1384"/>
      <c r="H1367" s="1365"/>
      <c r="I1367" s="1365"/>
      <c r="J1367" s="1365"/>
      <c r="S1367" s="1359"/>
      <c r="BU1367" s="1366"/>
      <c r="CI1367" s="1383"/>
    </row>
    <row r="1368" spans="2:87" s="1381" customFormat="1" x14ac:dyDescent="0.25">
      <c r="B1368" s="1384"/>
      <c r="C1368" s="1384"/>
      <c r="D1368" s="1387"/>
      <c r="E1368" s="1384"/>
      <c r="F1368" s="1384"/>
      <c r="G1368" s="1384"/>
      <c r="H1368" s="1365"/>
      <c r="I1368" s="1365"/>
      <c r="J1368" s="1365"/>
      <c r="S1368" s="1359"/>
      <c r="BU1368" s="1366"/>
      <c r="CI1368" s="1383"/>
    </row>
    <row r="1369" spans="2:87" s="1381" customFormat="1" x14ac:dyDescent="0.25">
      <c r="B1369" s="1384"/>
      <c r="C1369" s="1384"/>
      <c r="D1369" s="1387"/>
      <c r="E1369" s="1384"/>
      <c r="F1369" s="1384"/>
      <c r="G1369" s="1384"/>
      <c r="H1369" s="1365"/>
      <c r="I1369" s="1365"/>
      <c r="J1369" s="1365"/>
      <c r="S1369" s="1359"/>
      <c r="BU1369" s="1366"/>
      <c r="CI1369" s="1383"/>
    </row>
    <row r="1370" spans="2:87" s="1381" customFormat="1" x14ac:dyDescent="0.25">
      <c r="B1370" s="1384"/>
      <c r="C1370" s="1384"/>
      <c r="D1370" s="1387"/>
      <c r="E1370" s="1384"/>
      <c r="F1370" s="1384"/>
      <c r="G1370" s="1384"/>
      <c r="H1370" s="1365"/>
      <c r="I1370" s="1365"/>
      <c r="J1370" s="1365"/>
      <c r="S1370" s="1359"/>
      <c r="BU1370" s="1366"/>
      <c r="CI1370" s="1383"/>
    </row>
    <row r="1371" spans="2:87" s="1381" customFormat="1" x14ac:dyDescent="0.25">
      <c r="B1371" s="1384"/>
      <c r="C1371" s="1384"/>
      <c r="D1371" s="1387"/>
      <c r="E1371" s="1384"/>
      <c r="F1371" s="1384"/>
      <c r="G1371" s="1384"/>
      <c r="H1371" s="1365"/>
      <c r="I1371" s="1365"/>
      <c r="J1371" s="1365"/>
      <c r="S1371" s="1359"/>
      <c r="BU1371" s="1366"/>
      <c r="CI1371" s="1383"/>
    </row>
    <row r="1372" spans="2:87" s="1381" customFormat="1" x14ac:dyDescent="0.25">
      <c r="B1372" s="1384"/>
      <c r="C1372" s="1384"/>
      <c r="D1372" s="1387"/>
      <c r="E1372" s="1384"/>
      <c r="F1372" s="1384"/>
      <c r="G1372" s="1384"/>
      <c r="H1372" s="1365"/>
      <c r="I1372" s="1365"/>
      <c r="J1372" s="1365"/>
      <c r="S1372" s="1359"/>
      <c r="BU1372" s="1366"/>
      <c r="CI1372" s="1383"/>
    </row>
    <row r="1373" spans="2:87" s="1381" customFormat="1" x14ac:dyDescent="0.25">
      <c r="B1373" s="1384"/>
      <c r="C1373" s="1384"/>
      <c r="D1373" s="1387"/>
      <c r="E1373" s="1384"/>
      <c r="F1373" s="1384"/>
      <c r="G1373" s="1384"/>
      <c r="H1373" s="1365"/>
      <c r="I1373" s="1365"/>
      <c r="J1373" s="1365"/>
      <c r="S1373" s="1359"/>
      <c r="BU1373" s="1366"/>
      <c r="CI1373" s="1383"/>
    </row>
    <row r="1374" spans="2:87" s="1381" customFormat="1" x14ac:dyDescent="0.25">
      <c r="B1374" s="1384"/>
      <c r="C1374" s="1384"/>
      <c r="D1374" s="1387"/>
      <c r="E1374" s="1384"/>
      <c r="F1374" s="1384"/>
      <c r="G1374" s="1384"/>
      <c r="H1374" s="1365"/>
      <c r="I1374" s="1365"/>
      <c r="J1374" s="1365"/>
      <c r="S1374" s="1359"/>
      <c r="BU1374" s="1366"/>
      <c r="CI1374" s="1383"/>
    </row>
    <row r="1375" spans="2:87" s="1381" customFormat="1" x14ac:dyDescent="0.25">
      <c r="B1375" s="1384"/>
      <c r="C1375" s="1384"/>
      <c r="D1375" s="1387"/>
      <c r="E1375" s="1384"/>
      <c r="F1375" s="1384"/>
      <c r="G1375" s="1384"/>
      <c r="H1375" s="1365"/>
      <c r="I1375" s="1365"/>
      <c r="J1375" s="1365"/>
      <c r="S1375" s="1359"/>
      <c r="BU1375" s="1366"/>
      <c r="CI1375" s="1383"/>
    </row>
    <row r="1376" spans="2:87" s="1381" customFormat="1" x14ac:dyDescent="0.25">
      <c r="B1376" s="1384"/>
      <c r="C1376" s="1384"/>
      <c r="D1376" s="1387"/>
      <c r="E1376" s="1384"/>
      <c r="F1376" s="1384"/>
      <c r="G1376" s="1384"/>
      <c r="H1376" s="1365"/>
      <c r="I1376" s="1365"/>
      <c r="J1376" s="1365"/>
      <c r="S1376" s="1359"/>
      <c r="BU1376" s="1366"/>
      <c r="CI1376" s="1383"/>
    </row>
    <row r="1377" spans="2:87" s="1381" customFormat="1" x14ac:dyDescent="0.25">
      <c r="B1377" s="1384"/>
      <c r="C1377" s="1384"/>
      <c r="D1377" s="1387"/>
      <c r="E1377" s="1384"/>
      <c r="F1377" s="1384"/>
      <c r="G1377" s="1384"/>
      <c r="H1377" s="1365"/>
      <c r="I1377" s="1365"/>
      <c r="J1377" s="1365"/>
      <c r="S1377" s="1359"/>
      <c r="BU1377" s="1366"/>
      <c r="CI1377" s="1383"/>
    </row>
    <row r="1378" spans="2:87" s="1381" customFormat="1" x14ac:dyDescent="0.25">
      <c r="B1378" s="1384"/>
      <c r="C1378" s="1384"/>
      <c r="D1378" s="1387"/>
      <c r="E1378" s="1384"/>
      <c r="F1378" s="1384"/>
      <c r="G1378" s="1384"/>
      <c r="H1378" s="1365"/>
      <c r="I1378" s="1365"/>
      <c r="J1378" s="1365"/>
      <c r="S1378" s="1359"/>
      <c r="BU1378" s="1366"/>
      <c r="CI1378" s="1383"/>
    </row>
    <row r="1379" spans="2:87" s="1381" customFormat="1" x14ac:dyDescent="0.25">
      <c r="B1379" s="1384"/>
      <c r="C1379" s="1384"/>
      <c r="D1379" s="1387"/>
      <c r="E1379" s="1384"/>
      <c r="F1379" s="1384"/>
      <c r="G1379" s="1384"/>
      <c r="H1379" s="1365"/>
      <c r="I1379" s="1365"/>
      <c r="J1379" s="1365"/>
      <c r="S1379" s="1359"/>
      <c r="BU1379" s="1366"/>
      <c r="CI1379" s="1383"/>
    </row>
    <row r="1380" spans="2:87" s="1381" customFormat="1" x14ac:dyDescent="0.25">
      <c r="B1380" s="1384"/>
      <c r="C1380" s="1384"/>
      <c r="D1380" s="1387"/>
      <c r="E1380" s="1384"/>
      <c r="F1380" s="1384"/>
      <c r="G1380" s="1384"/>
      <c r="H1380" s="1365"/>
      <c r="I1380" s="1365"/>
      <c r="J1380" s="1365"/>
      <c r="S1380" s="1359"/>
      <c r="BU1380" s="1366"/>
      <c r="CI1380" s="1383"/>
    </row>
    <row r="1381" spans="2:87" s="1381" customFormat="1" x14ac:dyDescent="0.25">
      <c r="B1381" s="1384"/>
      <c r="C1381" s="1384"/>
      <c r="D1381" s="1387"/>
      <c r="E1381" s="1384"/>
      <c r="F1381" s="1384"/>
      <c r="G1381" s="1384"/>
      <c r="H1381" s="1365"/>
      <c r="I1381" s="1365"/>
      <c r="J1381" s="1365"/>
      <c r="S1381" s="1359"/>
      <c r="BU1381" s="1366"/>
      <c r="CI1381" s="1383"/>
    </row>
    <row r="1382" spans="2:87" s="1381" customFormat="1" x14ac:dyDescent="0.25">
      <c r="B1382" s="1384"/>
      <c r="C1382" s="1384"/>
      <c r="D1382" s="1387"/>
      <c r="E1382" s="1384"/>
      <c r="F1382" s="1384"/>
      <c r="G1382" s="1384"/>
      <c r="H1382" s="1365"/>
      <c r="I1382" s="1365"/>
      <c r="J1382" s="1365"/>
      <c r="S1382" s="1359"/>
      <c r="BU1382" s="1366"/>
      <c r="CI1382" s="1383"/>
    </row>
    <row r="1383" spans="2:87" s="1381" customFormat="1" x14ac:dyDescent="0.25">
      <c r="B1383" s="1384"/>
      <c r="C1383" s="1384"/>
      <c r="D1383" s="1387"/>
      <c r="E1383" s="1384"/>
      <c r="F1383" s="1384"/>
      <c r="G1383" s="1384"/>
      <c r="H1383" s="1365"/>
      <c r="I1383" s="1365"/>
      <c r="J1383" s="1365"/>
      <c r="S1383" s="1359"/>
      <c r="BU1383" s="1366"/>
      <c r="CI1383" s="1383"/>
    </row>
    <row r="1384" spans="2:87" s="1381" customFormat="1" x14ac:dyDescent="0.25">
      <c r="B1384" s="1384"/>
      <c r="C1384" s="1384"/>
      <c r="D1384" s="1387"/>
      <c r="E1384" s="1384"/>
      <c r="F1384" s="1384"/>
      <c r="G1384" s="1384"/>
      <c r="H1384" s="1365"/>
      <c r="I1384" s="1365"/>
      <c r="J1384" s="1365"/>
      <c r="S1384" s="1359"/>
      <c r="BU1384" s="1366"/>
      <c r="CI1384" s="1383"/>
    </row>
    <row r="1385" spans="2:87" s="1381" customFormat="1" x14ac:dyDescent="0.25">
      <c r="B1385" s="1384"/>
      <c r="C1385" s="1384"/>
      <c r="D1385" s="1387"/>
      <c r="E1385" s="1384"/>
      <c r="F1385" s="1384"/>
      <c r="G1385" s="1384"/>
      <c r="H1385" s="1365"/>
      <c r="I1385" s="1365"/>
      <c r="J1385" s="1365"/>
      <c r="S1385" s="1359"/>
      <c r="BU1385" s="1366"/>
      <c r="CI1385" s="1383"/>
    </row>
    <row r="1386" spans="2:87" s="1381" customFormat="1" x14ac:dyDescent="0.25">
      <c r="B1386" s="1384"/>
      <c r="C1386" s="1384"/>
      <c r="D1386" s="1387"/>
      <c r="E1386" s="1384"/>
      <c r="F1386" s="1384"/>
      <c r="G1386" s="1384"/>
      <c r="H1386" s="1365"/>
      <c r="I1386" s="1365"/>
      <c r="J1386" s="1365"/>
      <c r="S1386" s="1359"/>
      <c r="BU1386" s="1366"/>
      <c r="CI1386" s="1383"/>
    </row>
    <row r="1387" spans="2:87" s="1381" customFormat="1" x14ac:dyDescent="0.25">
      <c r="B1387" s="1384"/>
      <c r="C1387" s="1384"/>
      <c r="D1387" s="1387"/>
      <c r="E1387" s="1384"/>
      <c r="F1387" s="1384"/>
      <c r="G1387" s="1384"/>
      <c r="H1387" s="1365"/>
      <c r="I1387" s="1365"/>
      <c r="J1387" s="1365"/>
      <c r="S1387" s="1359"/>
      <c r="BU1387" s="1366"/>
      <c r="CI1387" s="1383"/>
    </row>
    <row r="1388" spans="2:87" s="1381" customFormat="1" x14ac:dyDescent="0.25">
      <c r="B1388" s="1384"/>
      <c r="C1388" s="1384"/>
      <c r="D1388" s="1387"/>
      <c r="E1388" s="1384"/>
      <c r="F1388" s="1384"/>
      <c r="G1388" s="1384"/>
      <c r="H1388" s="1365"/>
      <c r="I1388" s="1365"/>
      <c r="J1388" s="1365"/>
      <c r="S1388" s="1359"/>
      <c r="BU1388" s="1366"/>
      <c r="CI1388" s="1383"/>
    </row>
    <row r="1389" spans="2:87" s="1381" customFormat="1" x14ac:dyDescent="0.25">
      <c r="B1389" s="1384"/>
      <c r="C1389" s="1384"/>
      <c r="D1389" s="1387"/>
      <c r="E1389" s="1384"/>
      <c r="F1389" s="1384"/>
      <c r="G1389" s="1384"/>
      <c r="H1389" s="1365"/>
      <c r="I1389" s="1365"/>
      <c r="J1389" s="1365"/>
      <c r="S1389" s="1359"/>
      <c r="BU1389" s="1366"/>
      <c r="CI1389" s="1383"/>
    </row>
    <row r="1390" spans="2:87" s="1381" customFormat="1" x14ac:dyDescent="0.25">
      <c r="B1390" s="1384"/>
      <c r="C1390" s="1384"/>
      <c r="D1390" s="1387"/>
      <c r="E1390" s="1384"/>
      <c r="F1390" s="1384"/>
      <c r="G1390" s="1384"/>
      <c r="H1390" s="1365"/>
      <c r="I1390" s="1365"/>
      <c r="J1390" s="1365"/>
      <c r="S1390" s="1359"/>
      <c r="BU1390" s="1366"/>
      <c r="CI1390" s="1383"/>
    </row>
    <row r="1391" spans="2:87" s="1381" customFormat="1" x14ac:dyDescent="0.25">
      <c r="B1391" s="1384"/>
      <c r="C1391" s="1384"/>
      <c r="D1391" s="1387"/>
      <c r="E1391" s="1384"/>
      <c r="F1391" s="1384"/>
      <c r="G1391" s="1384"/>
      <c r="H1391" s="1365"/>
      <c r="I1391" s="1365"/>
      <c r="J1391" s="1365"/>
      <c r="S1391" s="1359"/>
      <c r="BU1391" s="1366"/>
      <c r="CI1391" s="1383"/>
    </row>
    <row r="1392" spans="2:87" s="1381" customFormat="1" x14ac:dyDescent="0.25">
      <c r="B1392" s="1384"/>
      <c r="C1392" s="1384"/>
      <c r="D1392" s="1387"/>
      <c r="E1392" s="1384"/>
      <c r="F1392" s="1384"/>
      <c r="G1392" s="1384"/>
      <c r="H1392" s="1365"/>
      <c r="I1392" s="1365"/>
      <c r="J1392" s="1365"/>
      <c r="S1392" s="1359"/>
      <c r="BU1392" s="1366"/>
      <c r="CI1392" s="1383"/>
    </row>
    <row r="1393" spans="2:87" s="1381" customFormat="1" x14ac:dyDescent="0.25">
      <c r="B1393" s="1384"/>
      <c r="C1393" s="1384"/>
      <c r="D1393" s="1387"/>
      <c r="E1393" s="1384"/>
      <c r="F1393" s="1384"/>
      <c r="G1393" s="1384"/>
      <c r="H1393" s="1365"/>
      <c r="I1393" s="1365"/>
      <c r="J1393" s="1365"/>
      <c r="S1393" s="1359"/>
      <c r="BU1393" s="1366"/>
      <c r="CI1393" s="1383"/>
    </row>
    <row r="1394" spans="2:87" s="1381" customFormat="1" x14ac:dyDescent="0.25">
      <c r="B1394" s="1384"/>
      <c r="C1394" s="1384"/>
      <c r="D1394" s="1387"/>
      <c r="E1394" s="1384"/>
      <c r="F1394" s="1384"/>
      <c r="G1394" s="1384"/>
      <c r="H1394" s="1365"/>
      <c r="I1394" s="1365"/>
      <c r="J1394" s="1365"/>
      <c r="S1394" s="1359"/>
      <c r="BU1394" s="1366"/>
      <c r="CI1394" s="1383"/>
    </row>
    <row r="1395" spans="2:87" s="1381" customFormat="1" x14ac:dyDescent="0.25">
      <c r="B1395" s="1384"/>
      <c r="C1395" s="1384"/>
      <c r="D1395" s="1387"/>
      <c r="E1395" s="1384"/>
      <c r="F1395" s="1384"/>
      <c r="G1395" s="1384"/>
      <c r="H1395" s="1365"/>
      <c r="I1395" s="1365"/>
      <c r="J1395" s="1365"/>
      <c r="S1395" s="1359"/>
      <c r="BU1395" s="1366"/>
      <c r="CI1395" s="1383"/>
    </row>
    <row r="1396" spans="2:87" s="1381" customFormat="1" x14ac:dyDescent="0.25">
      <c r="B1396" s="1384"/>
      <c r="C1396" s="1384"/>
      <c r="D1396" s="1387"/>
      <c r="E1396" s="1384"/>
      <c r="F1396" s="1384"/>
      <c r="G1396" s="1384"/>
      <c r="H1396" s="1365"/>
      <c r="I1396" s="1365"/>
      <c r="J1396" s="1365"/>
      <c r="S1396" s="1359"/>
      <c r="BU1396" s="1366"/>
      <c r="CI1396" s="1383"/>
    </row>
    <row r="1397" spans="2:87" s="1381" customFormat="1" x14ac:dyDescent="0.25">
      <c r="B1397" s="1384"/>
      <c r="C1397" s="1384"/>
      <c r="D1397" s="1387"/>
      <c r="E1397" s="1384"/>
      <c r="F1397" s="1384"/>
      <c r="G1397" s="1384"/>
      <c r="H1397" s="1365"/>
      <c r="I1397" s="1365"/>
      <c r="J1397" s="1365"/>
      <c r="S1397" s="1359"/>
      <c r="BU1397" s="1366"/>
      <c r="CI1397" s="1383"/>
    </row>
    <row r="1398" spans="2:87" s="1381" customFormat="1" x14ac:dyDescent="0.25">
      <c r="B1398" s="1384"/>
      <c r="C1398" s="1384"/>
      <c r="D1398" s="1387"/>
      <c r="E1398" s="1384"/>
      <c r="F1398" s="1384"/>
      <c r="G1398" s="1384"/>
      <c r="H1398" s="1365"/>
      <c r="I1398" s="1365"/>
      <c r="J1398" s="1365"/>
      <c r="S1398" s="1359"/>
      <c r="BU1398" s="1366"/>
      <c r="CI1398" s="1383"/>
    </row>
    <row r="1399" spans="2:87" s="1381" customFormat="1" x14ac:dyDescent="0.25">
      <c r="B1399" s="1384"/>
      <c r="C1399" s="1384"/>
      <c r="D1399" s="1387"/>
      <c r="E1399" s="1384"/>
      <c r="F1399" s="1384"/>
      <c r="G1399" s="1384"/>
      <c r="H1399" s="1365"/>
      <c r="I1399" s="1365"/>
      <c r="J1399" s="1365"/>
      <c r="S1399" s="1359"/>
      <c r="BU1399" s="1366"/>
      <c r="CI1399" s="1383"/>
    </row>
    <row r="1400" spans="2:87" s="1381" customFormat="1" x14ac:dyDescent="0.25">
      <c r="B1400" s="1384"/>
      <c r="C1400" s="1384"/>
      <c r="D1400" s="1387"/>
      <c r="E1400" s="1384"/>
      <c r="F1400" s="1384"/>
      <c r="G1400" s="1384"/>
      <c r="H1400" s="1365"/>
      <c r="I1400" s="1365"/>
      <c r="J1400" s="1365"/>
      <c r="S1400" s="1359"/>
      <c r="BU1400" s="1366"/>
      <c r="CI1400" s="1383"/>
    </row>
    <row r="1401" spans="2:87" s="1381" customFormat="1" x14ac:dyDescent="0.25">
      <c r="B1401" s="1384"/>
      <c r="C1401" s="1384"/>
      <c r="D1401" s="1387"/>
      <c r="E1401" s="1384"/>
      <c r="F1401" s="1384"/>
      <c r="G1401" s="1384"/>
      <c r="H1401" s="1365"/>
      <c r="I1401" s="1365"/>
      <c r="J1401" s="1365"/>
      <c r="S1401" s="1359"/>
      <c r="BU1401" s="1366"/>
      <c r="CI1401" s="1383"/>
    </row>
    <row r="1402" spans="2:87" s="1381" customFormat="1" x14ac:dyDescent="0.25">
      <c r="B1402" s="1384"/>
      <c r="C1402" s="1384"/>
      <c r="D1402" s="1387"/>
      <c r="E1402" s="1384"/>
      <c r="F1402" s="1384"/>
      <c r="G1402" s="1384"/>
      <c r="H1402" s="1365"/>
      <c r="I1402" s="1365"/>
      <c r="J1402" s="1365"/>
      <c r="S1402" s="1359"/>
      <c r="BU1402" s="1366"/>
      <c r="CI1402" s="1383"/>
    </row>
    <row r="1403" spans="2:87" s="1381" customFormat="1" x14ac:dyDescent="0.25">
      <c r="B1403" s="1384"/>
      <c r="C1403" s="1384"/>
      <c r="D1403" s="1387"/>
      <c r="E1403" s="1384"/>
      <c r="F1403" s="1384"/>
      <c r="G1403" s="1384"/>
      <c r="H1403" s="1365"/>
      <c r="I1403" s="1365"/>
      <c r="J1403" s="1365"/>
      <c r="S1403" s="1359"/>
      <c r="BU1403" s="1366"/>
      <c r="CI1403" s="1383"/>
    </row>
    <row r="1404" spans="2:87" s="1381" customFormat="1" x14ac:dyDescent="0.25">
      <c r="B1404" s="1384"/>
      <c r="C1404" s="1384"/>
      <c r="D1404" s="1387"/>
      <c r="E1404" s="1384"/>
      <c r="F1404" s="1384"/>
      <c r="G1404" s="1384"/>
      <c r="H1404" s="1365"/>
      <c r="I1404" s="1365"/>
      <c r="J1404" s="1365"/>
      <c r="S1404" s="1359"/>
      <c r="BU1404" s="1366"/>
      <c r="CI1404" s="1383"/>
    </row>
    <row r="1405" spans="2:87" s="1381" customFormat="1" x14ac:dyDescent="0.25">
      <c r="B1405" s="1384"/>
      <c r="C1405" s="1384"/>
      <c r="D1405" s="1387"/>
      <c r="E1405" s="1384"/>
      <c r="F1405" s="1384"/>
      <c r="G1405" s="1384"/>
      <c r="H1405" s="1365"/>
      <c r="I1405" s="1365"/>
      <c r="J1405" s="1365"/>
      <c r="S1405" s="1359"/>
      <c r="BU1405" s="1366"/>
      <c r="CI1405" s="1383"/>
    </row>
    <row r="1406" spans="2:87" s="1381" customFormat="1" x14ac:dyDescent="0.25">
      <c r="B1406" s="1384"/>
      <c r="C1406" s="1384"/>
      <c r="D1406" s="1387"/>
      <c r="E1406" s="1384"/>
      <c r="F1406" s="1384"/>
      <c r="G1406" s="1384"/>
      <c r="H1406" s="1365"/>
      <c r="I1406" s="1365"/>
      <c r="J1406" s="1365"/>
      <c r="S1406" s="1359"/>
      <c r="BU1406" s="1366"/>
      <c r="CI1406" s="1383"/>
    </row>
    <row r="1407" spans="2:87" s="1381" customFormat="1" x14ac:dyDescent="0.25">
      <c r="B1407" s="1384"/>
      <c r="C1407" s="1384"/>
      <c r="D1407" s="1387"/>
      <c r="E1407" s="1384"/>
      <c r="F1407" s="1384"/>
      <c r="G1407" s="1384"/>
      <c r="H1407" s="1365"/>
      <c r="I1407" s="1365"/>
      <c r="J1407" s="1365"/>
      <c r="S1407" s="1359"/>
      <c r="BU1407" s="1366"/>
      <c r="CI1407" s="1383"/>
    </row>
    <row r="1408" spans="2:87" s="1381" customFormat="1" x14ac:dyDescent="0.25">
      <c r="B1408" s="1384"/>
      <c r="C1408" s="1384"/>
      <c r="D1408" s="1387"/>
      <c r="E1408" s="1384"/>
      <c r="F1408" s="1384"/>
      <c r="G1408" s="1384"/>
      <c r="H1408" s="1365"/>
      <c r="I1408" s="1365"/>
      <c r="J1408" s="1365"/>
      <c r="S1408" s="1359"/>
      <c r="BU1408" s="1366"/>
      <c r="CI1408" s="1383"/>
    </row>
    <row r="1409" spans="2:87" s="1381" customFormat="1" x14ac:dyDescent="0.25">
      <c r="B1409" s="1384"/>
      <c r="C1409" s="1384"/>
      <c r="D1409" s="1387"/>
      <c r="E1409" s="1384"/>
      <c r="F1409" s="1384"/>
      <c r="G1409" s="1384"/>
      <c r="H1409" s="1365"/>
      <c r="I1409" s="1365"/>
      <c r="J1409" s="1365"/>
      <c r="S1409" s="1359"/>
      <c r="BU1409" s="1366"/>
      <c r="CI1409" s="1383"/>
    </row>
    <row r="1410" spans="2:87" s="1381" customFormat="1" x14ac:dyDescent="0.25">
      <c r="B1410" s="1384"/>
      <c r="C1410" s="1384"/>
      <c r="D1410" s="1387"/>
      <c r="E1410" s="1384"/>
      <c r="F1410" s="1384"/>
      <c r="G1410" s="1384"/>
      <c r="H1410" s="1365"/>
      <c r="I1410" s="1365"/>
      <c r="J1410" s="1365"/>
      <c r="S1410" s="1359"/>
      <c r="BU1410" s="1366"/>
      <c r="CI1410" s="1383"/>
    </row>
    <row r="1411" spans="2:87" s="1381" customFormat="1" x14ac:dyDescent="0.25">
      <c r="B1411" s="1384"/>
      <c r="C1411" s="1384"/>
      <c r="D1411" s="1387"/>
      <c r="E1411" s="1384"/>
      <c r="F1411" s="1384"/>
      <c r="G1411" s="1384"/>
      <c r="H1411" s="1365"/>
      <c r="I1411" s="1365"/>
      <c r="J1411" s="1365"/>
      <c r="S1411" s="1359"/>
      <c r="BU1411" s="1366"/>
      <c r="CI1411" s="1383"/>
    </row>
    <row r="1412" spans="2:87" s="1381" customFormat="1" x14ac:dyDescent="0.25">
      <c r="B1412" s="1384"/>
      <c r="C1412" s="1384"/>
      <c r="D1412" s="1387"/>
      <c r="E1412" s="1384"/>
      <c r="F1412" s="1384"/>
      <c r="G1412" s="1384"/>
      <c r="H1412" s="1365"/>
      <c r="I1412" s="1365"/>
      <c r="J1412" s="1365"/>
      <c r="S1412" s="1359"/>
      <c r="BU1412" s="1366"/>
      <c r="CI1412" s="1383"/>
    </row>
    <row r="1413" spans="2:87" s="1381" customFormat="1" x14ac:dyDescent="0.25">
      <c r="B1413" s="1384"/>
      <c r="C1413" s="1384"/>
      <c r="D1413" s="1387"/>
      <c r="E1413" s="1384"/>
      <c r="F1413" s="1384"/>
      <c r="G1413" s="1384"/>
      <c r="H1413" s="1365"/>
      <c r="I1413" s="1365"/>
      <c r="J1413" s="1365"/>
      <c r="S1413" s="1359"/>
      <c r="BU1413" s="1366"/>
      <c r="CI1413" s="1383"/>
    </row>
    <row r="1414" spans="2:87" s="1381" customFormat="1" x14ac:dyDescent="0.25">
      <c r="B1414" s="1384"/>
      <c r="C1414" s="1384"/>
      <c r="D1414" s="1387"/>
      <c r="E1414" s="1384"/>
      <c r="F1414" s="1384"/>
      <c r="G1414" s="1384"/>
      <c r="H1414" s="1365"/>
      <c r="I1414" s="1365"/>
      <c r="J1414" s="1365"/>
      <c r="S1414" s="1359"/>
      <c r="BU1414" s="1366"/>
      <c r="CI1414" s="1383"/>
    </row>
    <row r="1415" spans="2:87" s="1381" customFormat="1" x14ac:dyDescent="0.25">
      <c r="B1415" s="1384"/>
      <c r="C1415" s="1384"/>
      <c r="D1415" s="1387"/>
      <c r="E1415" s="1384"/>
      <c r="F1415" s="1384"/>
      <c r="G1415" s="1384"/>
      <c r="H1415" s="1365"/>
      <c r="I1415" s="1365"/>
      <c r="J1415" s="1365"/>
      <c r="S1415" s="1359"/>
      <c r="BU1415" s="1366"/>
      <c r="CI1415" s="1383"/>
    </row>
    <row r="1416" spans="2:87" s="1381" customFormat="1" x14ac:dyDescent="0.25">
      <c r="B1416" s="1384"/>
      <c r="C1416" s="1384"/>
      <c r="D1416" s="1387"/>
      <c r="E1416" s="1384"/>
      <c r="F1416" s="1384"/>
      <c r="G1416" s="1384"/>
      <c r="H1416" s="1365"/>
      <c r="I1416" s="1365"/>
      <c r="J1416" s="1365"/>
      <c r="S1416" s="1359"/>
      <c r="BU1416" s="1366"/>
      <c r="CI1416" s="1383"/>
    </row>
    <row r="1417" spans="2:87" s="1381" customFormat="1" x14ac:dyDescent="0.25">
      <c r="B1417" s="1384"/>
      <c r="C1417" s="1384"/>
      <c r="D1417" s="1387"/>
      <c r="E1417" s="1384"/>
      <c r="F1417" s="1384"/>
      <c r="G1417" s="1384"/>
      <c r="H1417" s="1365"/>
      <c r="I1417" s="1365"/>
      <c r="J1417" s="1365"/>
      <c r="S1417" s="1359"/>
      <c r="BU1417" s="1366"/>
      <c r="CI1417" s="1383"/>
    </row>
    <row r="1418" spans="2:87" s="1381" customFormat="1" x14ac:dyDescent="0.25">
      <c r="B1418" s="1384"/>
      <c r="C1418" s="1384"/>
      <c r="D1418" s="1387"/>
      <c r="E1418" s="1384"/>
      <c r="F1418" s="1384"/>
      <c r="G1418" s="1384"/>
      <c r="H1418" s="1365"/>
      <c r="I1418" s="1365"/>
      <c r="J1418" s="1365"/>
      <c r="S1418" s="1359"/>
      <c r="BU1418" s="1366"/>
      <c r="CI1418" s="1383"/>
    </row>
    <row r="1419" spans="2:87" s="1381" customFormat="1" x14ac:dyDescent="0.25">
      <c r="B1419" s="1384"/>
      <c r="C1419" s="1384"/>
      <c r="D1419" s="1387"/>
      <c r="E1419" s="1384"/>
      <c r="F1419" s="1384"/>
      <c r="G1419" s="1384"/>
      <c r="H1419" s="1365"/>
      <c r="I1419" s="1365"/>
      <c r="J1419" s="1365"/>
      <c r="S1419" s="1359"/>
      <c r="BU1419" s="1366"/>
      <c r="CI1419" s="1383"/>
    </row>
    <row r="1420" spans="2:87" s="1381" customFormat="1" x14ac:dyDescent="0.25">
      <c r="B1420" s="1384"/>
      <c r="C1420" s="1384"/>
      <c r="D1420" s="1387"/>
      <c r="E1420" s="1384"/>
      <c r="F1420" s="1384"/>
      <c r="G1420" s="1384"/>
      <c r="H1420" s="1365"/>
      <c r="I1420" s="1365"/>
      <c r="J1420" s="1365"/>
      <c r="S1420" s="1359"/>
      <c r="BU1420" s="1366"/>
      <c r="CI1420" s="1383"/>
    </row>
    <row r="1421" spans="2:87" s="1381" customFormat="1" x14ac:dyDescent="0.25">
      <c r="B1421" s="1384"/>
      <c r="C1421" s="1384"/>
      <c r="D1421" s="1387"/>
      <c r="E1421" s="1384"/>
      <c r="F1421" s="1384"/>
      <c r="G1421" s="1384"/>
      <c r="H1421" s="1365"/>
      <c r="I1421" s="1365"/>
      <c r="J1421" s="1365"/>
      <c r="S1421" s="1359"/>
      <c r="BU1421" s="1366"/>
      <c r="CI1421" s="1383"/>
    </row>
    <row r="1422" spans="2:87" s="1381" customFormat="1" x14ac:dyDescent="0.25">
      <c r="B1422" s="1384"/>
      <c r="C1422" s="1384"/>
      <c r="D1422" s="1387"/>
      <c r="E1422" s="1384"/>
      <c r="F1422" s="1384"/>
      <c r="G1422" s="1384"/>
      <c r="H1422" s="1365"/>
      <c r="I1422" s="1365"/>
      <c r="J1422" s="1365"/>
      <c r="S1422" s="1359"/>
      <c r="BU1422" s="1366"/>
      <c r="CI1422" s="1383"/>
    </row>
    <row r="1423" spans="2:87" s="1381" customFormat="1" x14ac:dyDescent="0.25">
      <c r="B1423" s="1384"/>
      <c r="C1423" s="1384"/>
      <c r="D1423" s="1387"/>
      <c r="E1423" s="1384"/>
      <c r="F1423" s="1384"/>
      <c r="G1423" s="1384"/>
      <c r="H1423" s="1365"/>
      <c r="I1423" s="1365"/>
      <c r="J1423" s="1365"/>
      <c r="S1423" s="1359"/>
      <c r="BU1423" s="1366"/>
      <c r="CI1423" s="1383"/>
    </row>
    <row r="1424" spans="2:87" s="1381" customFormat="1" x14ac:dyDescent="0.25">
      <c r="B1424" s="1384"/>
      <c r="C1424" s="1384"/>
      <c r="D1424" s="1387"/>
      <c r="E1424" s="1384"/>
      <c r="F1424" s="1384"/>
      <c r="G1424" s="1384"/>
      <c r="H1424" s="1365"/>
      <c r="I1424" s="1365"/>
      <c r="J1424" s="1365"/>
      <c r="S1424" s="1359"/>
      <c r="BU1424" s="1366"/>
      <c r="CI1424" s="1383"/>
    </row>
    <row r="1425" spans="2:87" s="1381" customFormat="1" x14ac:dyDescent="0.25">
      <c r="B1425" s="1384"/>
      <c r="C1425" s="1384"/>
      <c r="D1425" s="1387"/>
      <c r="E1425" s="1384"/>
      <c r="F1425" s="1384"/>
      <c r="G1425" s="1384"/>
      <c r="H1425" s="1365"/>
      <c r="I1425" s="1365"/>
      <c r="J1425" s="1365"/>
      <c r="S1425" s="1359"/>
      <c r="BU1425" s="1366"/>
      <c r="CI1425" s="1383"/>
    </row>
    <row r="1426" spans="2:87" s="1381" customFormat="1" x14ac:dyDescent="0.25">
      <c r="B1426" s="1384"/>
      <c r="C1426" s="1384"/>
      <c r="D1426" s="1387"/>
      <c r="E1426" s="1384"/>
      <c r="F1426" s="1384"/>
      <c r="G1426" s="1384"/>
      <c r="H1426" s="1365"/>
      <c r="I1426" s="1365"/>
      <c r="J1426" s="1365"/>
      <c r="S1426" s="1359"/>
      <c r="BU1426" s="1366"/>
      <c r="CI1426" s="1383"/>
    </row>
    <row r="1427" spans="2:87" s="1381" customFormat="1" x14ac:dyDescent="0.25">
      <c r="B1427" s="1384"/>
      <c r="C1427" s="1384"/>
      <c r="D1427" s="1387"/>
      <c r="E1427" s="1384"/>
      <c r="F1427" s="1384"/>
      <c r="G1427" s="1384"/>
      <c r="H1427" s="1365"/>
      <c r="I1427" s="1365"/>
      <c r="J1427" s="1365"/>
      <c r="S1427" s="1359"/>
      <c r="BU1427" s="1366"/>
      <c r="CI1427" s="1383"/>
    </row>
    <row r="1428" spans="2:87" s="1381" customFormat="1" x14ac:dyDescent="0.25">
      <c r="B1428" s="1384"/>
      <c r="C1428" s="1384"/>
      <c r="D1428" s="1387"/>
      <c r="E1428" s="1384"/>
      <c r="F1428" s="1384"/>
      <c r="G1428" s="1384"/>
      <c r="H1428" s="1365"/>
      <c r="I1428" s="1365"/>
      <c r="J1428" s="1365"/>
      <c r="S1428" s="1359"/>
      <c r="BU1428" s="1366"/>
      <c r="CI1428" s="1383"/>
    </row>
    <row r="1429" spans="2:87" s="1381" customFormat="1" x14ac:dyDescent="0.25">
      <c r="B1429" s="1384"/>
      <c r="C1429" s="1384"/>
      <c r="D1429" s="1387"/>
      <c r="E1429" s="1384"/>
      <c r="F1429" s="1384"/>
      <c r="G1429" s="1384"/>
      <c r="H1429" s="1365"/>
      <c r="I1429" s="1365"/>
      <c r="J1429" s="1365"/>
      <c r="S1429" s="1359"/>
      <c r="BU1429" s="1366"/>
      <c r="CI1429" s="1383"/>
    </row>
    <row r="1430" spans="2:87" s="1381" customFormat="1" x14ac:dyDescent="0.25">
      <c r="B1430" s="1384"/>
      <c r="C1430" s="1384"/>
      <c r="D1430" s="1387"/>
      <c r="E1430" s="1384"/>
      <c r="F1430" s="1384"/>
      <c r="G1430" s="1384"/>
      <c r="H1430" s="1365"/>
      <c r="I1430" s="1365"/>
      <c r="J1430" s="1365"/>
      <c r="S1430" s="1359"/>
      <c r="BU1430" s="1366"/>
      <c r="CI1430" s="1383"/>
    </row>
    <row r="1431" spans="2:87" s="1381" customFormat="1" x14ac:dyDescent="0.25">
      <c r="B1431" s="1384"/>
      <c r="C1431" s="1384"/>
      <c r="D1431" s="1387"/>
      <c r="E1431" s="1384"/>
      <c r="F1431" s="1384"/>
      <c r="G1431" s="1384"/>
      <c r="H1431" s="1365"/>
      <c r="I1431" s="1365"/>
      <c r="J1431" s="1365"/>
      <c r="S1431" s="1359"/>
      <c r="BU1431" s="1366"/>
      <c r="CI1431" s="1383"/>
    </row>
    <row r="1432" spans="2:87" s="1381" customFormat="1" x14ac:dyDescent="0.25">
      <c r="B1432" s="1384"/>
      <c r="C1432" s="1384"/>
      <c r="D1432" s="1387"/>
      <c r="E1432" s="1384"/>
      <c r="F1432" s="1384"/>
      <c r="G1432" s="1384"/>
      <c r="H1432" s="1365"/>
      <c r="I1432" s="1365"/>
      <c r="J1432" s="1365"/>
      <c r="S1432" s="1359"/>
      <c r="BU1432" s="1366"/>
      <c r="CI1432" s="1383"/>
    </row>
    <row r="1433" spans="2:87" s="1381" customFormat="1" x14ac:dyDescent="0.25">
      <c r="B1433" s="1384"/>
      <c r="C1433" s="1384"/>
      <c r="D1433" s="1387"/>
      <c r="E1433" s="1384"/>
      <c r="F1433" s="1384"/>
      <c r="G1433" s="1384"/>
      <c r="H1433" s="1365"/>
      <c r="I1433" s="1365"/>
      <c r="J1433" s="1365"/>
      <c r="S1433" s="1359"/>
      <c r="BU1433" s="1366"/>
      <c r="CI1433" s="1383"/>
    </row>
    <row r="1434" spans="2:87" s="1381" customFormat="1" x14ac:dyDescent="0.25">
      <c r="B1434" s="1384"/>
      <c r="C1434" s="1384"/>
      <c r="D1434" s="1387"/>
      <c r="E1434" s="1384"/>
      <c r="F1434" s="1384"/>
      <c r="G1434" s="1384"/>
      <c r="H1434" s="1365"/>
      <c r="I1434" s="1365"/>
      <c r="J1434" s="1365"/>
      <c r="S1434" s="1359"/>
      <c r="BU1434" s="1366"/>
      <c r="CI1434" s="1383"/>
    </row>
    <row r="1435" spans="2:87" s="1381" customFormat="1" x14ac:dyDescent="0.25">
      <c r="B1435" s="1384"/>
      <c r="C1435" s="1384"/>
      <c r="D1435" s="1387"/>
      <c r="E1435" s="1384"/>
      <c r="F1435" s="1384"/>
      <c r="G1435" s="1384"/>
      <c r="H1435" s="1365"/>
      <c r="I1435" s="1365"/>
      <c r="J1435" s="1365"/>
      <c r="S1435" s="1359"/>
      <c r="BU1435" s="1366"/>
      <c r="CI1435" s="1383"/>
    </row>
    <row r="1436" spans="2:87" s="1381" customFormat="1" x14ac:dyDescent="0.25">
      <c r="B1436" s="1384"/>
      <c r="C1436" s="1384"/>
      <c r="D1436" s="1387"/>
      <c r="E1436" s="1384"/>
      <c r="F1436" s="1384"/>
      <c r="G1436" s="1384"/>
      <c r="H1436" s="1365"/>
      <c r="I1436" s="1365"/>
      <c r="J1436" s="1365"/>
      <c r="S1436" s="1359"/>
      <c r="BU1436" s="1366"/>
      <c r="CI1436" s="1383"/>
    </row>
    <row r="1437" spans="2:87" s="1381" customFormat="1" x14ac:dyDescent="0.25">
      <c r="B1437" s="1384"/>
      <c r="C1437" s="1384"/>
      <c r="D1437" s="1387"/>
      <c r="E1437" s="1384"/>
      <c r="F1437" s="1384"/>
      <c r="G1437" s="1384"/>
      <c r="H1437" s="1365"/>
      <c r="I1437" s="1365"/>
      <c r="J1437" s="1365"/>
      <c r="S1437" s="1359"/>
      <c r="BU1437" s="1366"/>
      <c r="CI1437" s="1383"/>
    </row>
    <row r="1438" spans="2:87" s="1381" customFormat="1" x14ac:dyDescent="0.25">
      <c r="B1438" s="1384"/>
      <c r="C1438" s="1384"/>
      <c r="D1438" s="1387"/>
      <c r="E1438" s="1384"/>
      <c r="F1438" s="1384"/>
      <c r="G1438" s="1384"/>
      <c r="H1438" s="1365"/>
      <c r="I1438" s="1365"/>
      <c r="J1438" s="1365"/>
      <c r="S1438" s="1359"/>
      <c r="BU1438" s="1366"/>
      <c r="CI1438" s="1383"/>
    </row>
    <row r="1439" spans="2:87" s="1381" customFormat="1" x14ac:dyDescent="0.25">
      <c r="B1439" s="1384"/>
      <c r="C1439" s="1384"/>
      <c r="D1439" s="1387"/>
      <c r="E1439" s="1384"/>
      <c r="F1439" s="1384"/>
      <c r="G1439" s="1384"/>
      <c r="H1439" s="1365"/>
      <c r="I1439" s="1365"/>
      <c r="J1439" s="1365"/>
      <c r="S1439" s="1359"/>
      <c r="BU1439" s="1366"/>
      <c r="CI1439" s="1383"/>
    </row>
    <row r="1440" spans="2:87" s="1381" customFormat="1" x14ac:dyDescent="0.25">
      <c r="B1440" s="1384"/>
      <c r="C1440" s="1384"/>
      <c r="D1440" s="1387"/>
      <c r="E1440" s="1384"/>
      <c r="F1440" s="1384"/>
      <c r="G1440" s="1384"/>
      <c r="H1440" s="1365"/>
      <c r="I1440" s="1365"/>
      <c r="J1440" s="1365"/>
      <c r="S1440" s="1359"/>
      <c r="BU1440" s="1366"/>
      <c r="CI1440" s="1383"/>
    </row>
    <row r="1441" spans="2:87" s="1381" customFormat="1" x14ac:dyDescent="0.25">
      <c r="B1441" s="1384"/>
      <c r="C1441" s="1384"/>
      <c r="D1441" s="1387"/>
      <c r="E1441" s="1384"/>
      <c r="F1441" s="1384"/>
      <c r="G1441" s="1384"/>
      <c r="H1441" s="1365"/>
      <c r="I1441" s="1365"/>
      <c r="J1441" s="1365"/>
      <c r="S1441" s="1359"/>
      <c r="BU1441" s="1366"/>
      <c r="CI1441" s="1383"/>
    </row>
    <row r="1442" spans="2:87" s="1381" customFormat="1" x14ac:dyDescent="0.25">
      <c r="B1442" s="1384"/>
      <c r="C1442" s="1384"/>
      <c r="D1442" s="1387"/>
      <c r="E1442" s="1384"/>
      <c r="F1442" s="1384"/>
      <c r="G1442" s="1384"/>
      <c r="H1442" s="1365"/>
      <c r="I1442" s="1365"/>
      <c r="J1442" s="1365"/>
      <c r="S1442" s="1359"/>
      <c r="BU1442" s="1366"/>
      <c r="CI1442" s="1383"/>
    </row>
    <row r="1443" spans="2:87" s="1381" customFormat="1" x14ac:dyDescent="0.25">
      <c r="B1443" s="1384"/>
      <c r="C1443" s="1384"/>
      <c r="D1443" s="1387"/>
      <c r="E1443" s="1384"/>
      <c r="F1443" s="1384"/>
      <c r="G1443" s="1384"/>
      <c r="H1443" s="1365"/>
      <c r="I1443" s="1365"/>
      <c r="J1443" s="1365"/>
      <c r="S1443" s="1359"/>
      <c r="BU1443" s="1366"/>
      <c r="CI1443" s="1383"/>
    </row>
    <row r="1444" spans="2:87" s="1381" customFormat="1" x14ac:dyDescent="0.25">
      <c r="B1444" s="1384"/>
      <c r="C1444" s="1384"/>
      <c r="D1444" s="1387"/>
      <c r="E1444" s="1384"/>
      <c r="F1444" s="1384"/>
      <c r="G1444" s="1384"/>
      <c r="H1444" s="1365"/>
      <c r="I1444" s="1365"/>
      <c r="J1444" s="1365"/>
      <c r="S1444" s="1359"/>
      <c r="BU1444" s="1366"/>
      <c r="CI1444" s="1383"/>
    </row>
    <row r="1445" spans="2:87" s="1381" customFormat="1" x14ac:dyDescent="0.25">
      <c r="B1445" s="1384"/>
      <c r="C1445" s="1384"/>
      <c r="D1445" s="1387"/>
      <c r="E1445" s="1384"/>
      <c r="F1445" s="1384"/>
      <c r="G1445" s="1384"/>
      <c r="H1445" s="1365"/>
      <c r="I1445" s="1365"/>
      <c r="J1445" s="1365"/>
      <c r="S1445" s="1359"/>
      <c r="BU1445" s="1366"/>
      <c r="CI1445" s="1383"/>
    </row>
    <row r="1446" spans="2:87" s="1381" customFormat="1" x14ac:dyDescent="0.25">
      <c r="B1446" s="1384"/>
      <c r="C1446" s="1384"/>
      <c r="D1446" s="1387"/>
      <c r="E1446" s="1384"/>
      <c r="F1446" s="1384"/>
      <c r="G1446" s="1384"/>
      <c r="H1446" s="1365"/>
      <c r="I1446" s="1365"/>
      <c r="J1446" s="1365"/>
      <c r="S1446" s="1359"/>
      <c r="BU1446" s="1366"/>
      <c r="CI1446" s="1383"/>
    </row>
    <row r="1447" spans="2:87" s="1381" customFormat="1" x14ac:dyDescent="0.25">
      <c r="B1447" s="1384"/>
      <c r="C1447" s="1384"/>
      <c r="D1447" s="1387"/>
      <c r="E1447" s="1384"/>
      <c r="F1447" s="1384"/>
      <c r="G1447" s="1384"/>
      <c r="H1447" s="1365"/>
      <c r="I1447" s="1365"/>
      <c r="J1447" s="1365"/>
      <c r="S1447" s="1359"/>
      <c r="BU1447" s="1366"/>
      <c r="CI1447" s="1383"/>
    </row>
    <row r="1448" spans="2:87" s="1381" customFormat="1" x14ac:dyDescent="0.25">
      <c r="B1448" s="1384"/>
      <c r="C1448" s="1384"/>
      <c r="D1448" s="1387"/>
      <c r="E1448" s="1384"/>
      <c r="F1448" s="1384"/>
      <c r="G1448" s="1384"/>
      <c r="H1448" s="1365"/>
      <c r="I1448" s="1365"/>
      <c r="J1448" s="1365"/>
      <c r="S1448" s="1359"/>
      <c r="BU1448" s="1366"/>
      <c r="CI1448" s="1383"/>
    </row>
    <row r="1449" spans="2:87" s="1381" customFormat="1" x14ac:dyDescent="0.25">
      <c r="B1449" s="1384"/>
      <c r="C1449" s="1384"/>
      <c r="D1449" s="1387"/>
      <c r="E1449" s="1384"/>
      <c r="F1449" s="1384"/>
      <c r="G1449" s="1384"/>
      <c r="H1449" s="1365"/>
      <c r="I1449" s="1365"/>
      <c r="J1449" s="1365"/>
      <c r="S1449" s="1359"/>
      <c r="BU1449" s="1366"/>
      <c r="CI1449" s="1383"/>
    </row>
    <row r="1450" spans="2:87" s="1381" customFormat="1" x14ac:dyDescent="0.25">
      <c r="B1450" s="1384"/>
      <c r="C1450" s="1384"/>
      <c r="D1450" s="1387"/>
      <c r="E1450" s="1384"/>
      <c r="F1450" s="1384"/>
      <c r="G1450" s="1384"/>
      <c r="H1450" s="1365"/>
      <c r="I1450" s="1365"/>
      <c r="J1450" s="1365"/>
      <c r="S1450" s="1359"/>
      <c r="BU1450" s="1366"/>
      <c r="CI1450" s="1383"/>
    </row>
    <row r="1451" spans="2:87" s="1381" customFormat="1" x14ac:dyDescent="0.25">
      <c r="B1451" s="1384"/>
      <c r="C1451" s="1384"/>
      <c r="D1451" s="1387"/>
      <c r="E1451" s="1384"/>
      <c r="F1451" s="1384"/>
      <c r="G1451" s="1384"/>
      <c r="H1451" s="1365"/>
      <c r="I1451" s="1365"/>
      <c r="J1451" s="1365"/>
      <c r="S1451" s="1359"/>
      <c r="BU1451" s="1366"/>
      <c r="CI1451" s="1383"/>
    </row>
    <row r="1452" spans="2:87" s="1381" customFormat="1" x14ac:dyDescent="0.25">
      <c r="B1452" s="1384"/>
      <c r="C1452" s="1384"/>
      <c r="D1452" s="1387"/>
      <c r="E1452" s="1384"/>
      <c r="F1452" s="1384"/>
      <c r="G1452" s="1384"/>
      <c r="H1452" s="1365"/>
      <c r="I1452" s="1365"/>
      <c r="J1452" s="1365"/>
      <c r="S1452" s="1359"/>
      <c r="BU1452" s="1366"/>
      <c r="CI1452" s="1383"/>
    </row>
    <row r="1453" spans="2:87" s="1381" customFormat="1" x14ac:dyDescent="0.25">
      <c r="B1453" s="1384"/>
      <c r="C1453" s="1384"/>
      <c r="D1453" s="1387"/>
      <c r="E1453" s="1384"/>
      <c r="F1453" s="1384"/>
      <c r="G1453" s="1384"/>
      <c r="H1453" s="1365"/>
      <c r="I1453" s="1365"/>
      <c r="J1453" s="1365"/>
      <c r="S1453" s="1359"/>
      <c r="BU1453" s="1366"/>
      <c r="CI1453" s="1383"/>
    </row>
    <row r="1454" spans="2:87" s="1381" customFormat="1" x14ac:dyDescent="0.25">
      <c r="B1454" s="1384"/>
      <c r="C1454" s="1384"/>
      <c r="D1454" s="1387"/>
      <c r="E1454" s="1384"/>
      <c r="F1454" s="1384"/>
      <c r="G1454" s="1384"/>
      <c r="H1454" s="1365"/>
      <c r="I1454" s="1365"/>
      <c r="J1454" s="1365"/>
      <c r="S1454" s="1359"/>
      <c r="BU1454" s="1366"/>
      <c r="CI1454" s="1383"/>
    </row>
    <row r="1455" spans="2:87" s="1381" customFormat="1" x14ac:dyDescent="0.25">
      <c r="B1455" s="1384"/>
      <c r="C1455" s="1384"/>
      <c r="D1455" s="1387"/>
      <c r="E1455" s="1384"/>
      <c r="F1455" s="1384"/>
      <c r="G1455" s="1384"/>
      <c r="H1455" s="1365"/>
      <c r="I1455" s="1365"/>
      <c r="J1455" s="1365"/>
      <c r="S1455" s="1359"/>
      <c r="BU1455" s="1366"/>
      <c r="CI1455" s="1383"/>
    </row>
    <row r="1456" spans="2:87" s="1381" customFormat="1" x14ac:dyDescent="0.25">
      <c r="B1456" s="1384"/>
      <c r="C1456" s="1384"/>
      <c r="D1456" s="1387"/>
      <c r="E1456" s="1384"/>
      <c r="F1456" s="1384"/>
      <c r="G1456" s="1384"/>
      <c r="H1456" s="1365"/>
      <c r="I1456" s="1365"/>
      <c r="J1456" s="1365"/>
      <c r="S1456" s="1359"/>
      <c r="BU1456" s="1366"/>
      <c r="CI1456" s="1383"/>
    </row>
    <row r="1457" spans="2:87" s="1381" customFormat="1" x14ac:dyDescent="0.25">
      <c r="B1457" s="1384"/>
      <c r="C1457" s="1384"/>
      <c r="D1457" s="1387"/>
      <c r="E1457" s="1384"/>
      <c r="F1457" s="1384"/>
      <c r="G1457" s="1384"/>
      <c r="H1457" s="1365"/>
      <c r="I1457" s="1365"/>
      <c r="J1457" s="1365"/>
      <c r="S1457" s="1359"/>
      <c r="BU1457" s="1366"/>
      <c r="CI1457" s="1383"/>
    </row>
    <row r="1458" spans="2:87" s="1381" customFormat="1" x14ac:dyDescent="0.25">
      <c r="B1458" s="1384"/>
      <c r="C1458" s="1384"/>
      <c r="D1458" s="1387"/>
      <c r="E1458" s="1384"/>
      <c r="F1458" s="1384"/>
      <c r="G1458" s="1384"/>
      <c r="H1458" s="1365"/>
      <c r="I1458" s="1365"/>
      <c r="J1458" s="1365"/>
      <c r="S1458" s="1359"/>
      <c r="BU1458" s="1366"/>
      <c r="CI1458" s="1383"/>
    </row>
    <row r="1459" spans="2:87" s="1381" customFormat="1" x14ac:dyDescent="0.25">
      <c r="B1459" s="1384"/>
      <c r="C1459" s="1384"/>
      <c r="D1459" s="1387"/>
      <c r="E1459" s="1384"/>
      <c r="F1459" s="1384"/>
      <c r="G1459" s="1384"/>
      <c r="H1459" s="1365"/>
      <c r="I1459" s="1365"/>
      <c r="J1459" s="1365"/>
      <c r="S1459" s="1359"/>
      <c r="BU1459" s="1366"/>
      <c r="CI1459" s="1383"/>
    </row>
    <row r="1460" spans="2:87" s="1381" customFormat="1" x14ac:dyDescent="0.25">
      <c r="B1460" s="1384"/>
      <c r="C1460" s="1384"/>
      <c r="D1460" s="1387"/>
      <c r="E1460" s="1384"/>
      <c r="F1460" s="1384"/>
      <c r="G1460" s="1384"/>
      <c r="H1460" s="1365"/>
      <c r="I1460" s="1365"/>
      <c r="J1460" s="1365"/>
      <c r="S1460" s="1359"/>
      <c r="BU1460" s="1366"/>
      <c r="CI1460" s="1383"/>
    </row>
    <row r="1461" spans="2:87" s="1381" customFormat="1" x14ac:dyDescent="0.25">
      <c r="B1461" s="1384"/>
      <c r="C1461" s="1384"/>
      <c r="D1461" s="1387"/>
      <c r="E1461" s="1384"/>
      <c r="F1461" s="1384"/>
      <c r="G1461" s="1384"/>
      <c r="H1461" s="1365"/>
      <c r="I1461" s="1365"/>
      <c r="J1461" s="1365"/>
      <c r="S1461" s="1359"/>
      <c r="BU1461" s="1366"/>
      <c r="CI1461" s="1383"/>
    </row>
    <row r="1462" spans="2:87" s="1381" customFormat="1" x14ac:dyDescent="0.25">
      <c r="B1462" s="1384"/>
      <c r="C1462" s="1384"/>
      <c r="D1462" s="1387"/>
      <c r="E1462" s="1384"/>
      <c r="F1462" s="1384"/>
      <c r="G1462" s="1384"/>
      <c r="H1462" s="1365"/>
      <c r="I1462" s="1365"/>
      <c r="J1462" s="1365"/>
      <c r="S1462" s="1359"/>
      <c r="BU1462" s="1366"/>
      <c r="CI1462" s="1383"/>
    </row>
    <row r="1463" spans="2:87" s="1381" customFormat="1" x14ac:dyDescent="0.25">
      <c r="B1463" s="1384"/>
      <c r="C1463" s="1384"/>
      <c r="D1463" s="1387"/>
      <c r="E1463" s="1384"/>
      <c r="F1463" s="1384"/>
      <c r="G1463" s="1384"/>
      <c r="H1463" s="1365"/>
      <c r="I1463" s="1365"/>
      <c r="J1463" s="1365"/>
      <c r="S1463" s="1359"/>
      <c r="BU1463" s="1366"/>
      <c r="CI1463" s="1383"/>
    </row>
    <row r="1464" spans="2:87" s="1381" customFormat="1" x14ac:dyDescent="0.25">
      <c r="B1464" s="1384"/>
      <c r="C1464" s="1384"/>
      <c r="D1464" s="1387"/>
      <c r="E1464" s="1384"/>
      <c r="F1464" s="1384"/>
      <c r="G1464" s="1384"/>
      <c r="H1464" s="1365"/>
      <c r="I1464" s="1365"/>
      <c r="J1464" s="1365"/>
      <c r="S1464" s="1359"/>
      <c r="BU1464" s="1366"/>
      <c r="CI1464" s="1383"/>
    </row>
    <row r="1465" spans="2:87" s="1381" customFormat="1" x14ac:dyDescent="0.25">
      <c r="B1465" s="1384"/>
      <c r="C1465" s="1384"/>
      <c r="D1465" s="1387"/>
      <c r="E1465" s="1384"/>
      <c r="F1465" s="1384"/>
      <c r="G1465" s="1384"/>
      <c r="H1465" s="1365"/>
      <c r="I1465" s="1365"/>
      <c r="J1465" s="1365"/>
      <c r="S1465" s="1359"/>
      <c r="BU1465" s="1366"/>
      <c r="CI1465" s="1383"/>
    </row>
    <row r="1466" spans="2:87" s="1381" customFormat="1" x14ac:dyDescent="0.25">
      <c r="B1466" s="1384"/>
      <c r="C1466" s="1384"/>
      <c r="D1466" s="1387"/>
      <c r="E1466" s="1384"/>
      <c r="F1466" s="1384"/>
      <c r="G1466" s="1384"/>
      <c r="H1466" s="1365"/>
      <c r="I1466" s="1365"/>
      <c r="J1466" s="1365"/>
      <c r="S1466" s="1359"/>
      <c r="BU1466" s="1366"/>
      <c r="CI1466" s="1383"/>
    </row>
    <row r="1467" spans="2:87" s="1381" customFormat="1" x14ac:dyDescent="0.25">
      <c r="B1467" s="1384"/>
      <c r="C1467" s="1384"/>
      <c r="D1467" s="1387"/>
      <c r="E1467" s="1384"/>
      <c r="F1467" s="1384"/>
      <c r="G1467" s="1384"/>
      <c r="H1467" s="1365"/>
      <c r="I1467" s="1365"/>
      <c r="J1467" s="1365"/>
      <c r="S1467" s="1359"/>
      <c r="BU1467" s="1366"/>
      <c r="CI1467" s="1383"/>
    </row>
    <row r="1468" spans="2:87" s="1381" customFormat="1" x14ac:dyDescent="0.25">
      <c r="B1468" s="1384"/>
      <c r="C1468" s="1384"/>
      <c r="D1468" s="1387"/>
      <c r="E1468" s="1384"/>
      <c r="F1468" s="1384"/>
      <c r="G1468" s="1384"/>
      <c r="H1468" s="1365"/>
      <c r="I1468" s="1365"/>
      <c r="J1468" s="1365"/>
      <c r="S1468" s="1359"/>
      <c r="BU1468" s="1366"/>
      <c r="CI1468" s="1383"/>
    </row>
    <row r="1469" spans="2:87" s="1381" customFormat="1" x14ac:dyDescent="0.25">
      <c r="B1469" s="1384"/>
      <c r="C1469" s="1384"/>
      <c r="D1469" s="1387"/>
      <c r="E1469" s="1384"/>
      <c r="F1469" s="1384"/>
      <c r="G1469" s="1384"/>
      <c r="H1469" s="1365"/>
      <c r="I1469" s="1365"/>
      <c r="J1469" s="1365"/>
      <c r="S1469" s="1359"/>
      <c r="BU1469" s="1366"/>
      <c r="CI1469" s="1383"/>
    </row>
    <row r="1470" spans="2:87" s="1381" customFormat="1" x14ac:dyDescent="0.25">
      <c r="B1470" s="1384"/>
      <c r="C1470" s="1384"/>
      <c r="D1470" s="1387"/>
      <c r="E1470" s="1384"/>
      <c r="F1470" s="1384"/>
      <c r="G1470" s="1384"/>
      <c r="H1470" s="1365"/>
      <c r="I1470" s="1365"/>
      <c r="J1470" s="1365"/>
      <c r="S1470" s="1359"/>
      <c r="BU1470" s="1366"/>
      <c r="CI1470" s="1383"/>
    </row>
    <row r="1471" spans="2:87" s="1381" customFormat="1" x14ac:dyDescent="0.25">
      <c r="B1471" s="1384"/>
      <c r="C1471" s="1384"/>
      <c r="D1471" s="1387"/>
      <c r="E1471" s="1384"/>
      <c r="F1471" s="1384"/>
      <c r="G1471" s="1384"/>
      <c r="H1471" s="1365"/>
      <c r="I1471" s="1365"/>
      <c r="J1471" s="1365"/>
      <c r="S1471" s="1359"/>
      <c r="BU1471" s="1366"/>
      <c r="CI1471" s="1383"/>
    </row>
    <row r="1472" spans="2:87" s="1381" customFormat="1" x14ac:dyDescent="0.25">
      <c r="B1472" s="1384"/>
      <c r="C1472" s="1384"/>
      <c r="D1472" s="1387"/>
      <c r="E1472" s="1384"/>
      <c r="F1472" s="1384"/>
      <c r="G1472" s="1384"/>
      <c r="H1472" s="1365"/>
      <c r="I1472" s="1365"/>
      <c r="J1472" s="1365"/>
      <c r="S1472" s="1359"/>
      <c r="BU1472" s="1366"/>
      <c r="CI1472" s="1383"/>
    </row>
    <row r="1473" spans="2:87" s="1381" customFormat="1" x14ac:dyDescent="0.25">
      <c r="B1473" s="1384"/>
      <c r="C1473" s="1384"/>
      <c r="D1473" s="1387"/>
      <c r="E1473" s="1384"/>
      <c r="F1473" s="1384"/>
      <c r="G1473" s="1384"/>
      <c r="H1473" s="1365"/>
      <c r="I1473" s="1365"/>
      <c r="J1473" s="1365"/>
      <c r="S1473" s="1359"/>
      <c r="BU1473" s="1366"/>
      <c r="CI1473" s="1383"/>
    </row>
    <row r="1474" spans="2:87" s="1381" customFormat="1" x14ac:dyDescent="0.25">
      <c r="B1474" s="1384"/>
      <c r="C1474" s="1384"/>
      <c r="D1474" s="1387"/>
      <c r="E1474" s="1384"/>
      <c r="F1474" s="1384"/>
      <c r="G1474" s="1384"/>
      <c r="H1474" s="1365"/>
      <c r="I1474" s="1365"/>
      <c r="J1474" s="1365"/>
      <c r="S1474" s="1359"/>
      <c r="BU1474" s="1366"/>
      <c r="CI1474" s="1383"/>
    </row>
    <row r="1475" spans="2:87" s="1381" customFormat="1" x14ac:dyDescent="0.25">
      <c r="B1475" s="1384"/>
      <c r="C1475" s="1384"/>
      <c r="D1475" s="1387"/>
      <c r="E1475" s="1384"/>
      <c r="F1475" s="1384"/>
      <c r="G1475" s="1384"/>
      <c r="H1475" s="1365"/>
      <c r="I1475" s="1365"/>
      <c r="J1475" s="1365"/>
      <c r="S1475" s="1359"/>
      <c r="BU1475" s="1366"/>
      <c r="CI1475" s="1383"/>
    </row>
    <row r="1476" spans="2:87" s="1381" customFormat="1" x14ac:dyDescent="0.25">
      <c r="B1476" s="1384"/>
      <c r="C1476" s="1384"/>
      <c r="D1476" s="1387"/>
      <c r="E1476" s="1384"/>
      <c r="F1476" s="1384"/>
      <c r="G1476" s="1384"/>
      <c r="H1476" s="1365"/>
      <c r="I1476" s="1365"/>
      <c r="J1476" s="1365"/>
      <c r="S1476" s="1359"/>
      <c r="BU1476" s="1366"/>
      <c r="CI1476" s="1383"/>
    </row>
    <row r="1477" spans="2:87" s="1381" customFormat="1" x14ac:dyDescent="0.25">
      <c r="B1477" s="1384"/>
      <c r="C1477" s="1384"/>
      <c r="D1477" s="1387"/>
      <c r="E1477" s="1384"/>
      <c r="F1477" s="1384"/>
      <c r="G1477" s="1384"/>
      <c r="H1477" s="1365"/>
      <c r="I1477" s="1365"/>
      <c r="J1477" s="1365"/>
      <c r="S1477" s="1359"/>
      <c r="BU1477" s="1366"/>
      <c r="CI1477" s="1383"/>
    </row>
    <row r="1478" spans="2:87" s="1381" customFormat="1" x14ac:dyDescent="0.25">
      <c r="B1478" s="1384"/>
      <c r="C1478" s="1384"/>
      <c r="D1478" s="1387"/>
      <c r="E1478" s="1384"/>
      <c r="F1478" s="1384"/>
      <c r="G1478" s="1384"/>
      <c r="H1478" s="1365"/>
      <c r="I1478" s="1365"/>
      <c r="J1478" s="1365"/>
      <c r="S1478" s="1359"/>
      <c r="BU1478" s="1366"/>
      <c r="CI1478" s="1383"/>
    </row>
    <row r="1479" spans="2:87" s="1381" customFormat="1" x14ac:dyDescent="0.25">
      <c r="B1479" s="1384"/>
      <c r="C1479" s="1384"/>
      <c r="D1479" s="1387"/>
      <c r="E1479" s="1384"/>
      <c r="F1479" s="1384"/>
      <c r="G1479" s="1384"/>
      <c r="H1479" s="1365"/>
      <c r="I1479" s="1365"/>
      <c r="J1479" s="1365"/>
      <c r="S1479" s="1359"/>
      <c r="BU1479" s="1366"/>
      <c r="CI1479" s="1383"/>
    </row>
    <row r="1480" spans="2:87" s="1381" customFormat="1" x14ac:dyDescent="0.25">
      <c r="B1480" s="1384"/>
      <c r="C1480" s="1384"/>
      <c r="D1480" s="1387"/>
      <c r="E1480" s="1384"/>
      <c r="F1480" s="1384"/>
      <c r="G1480" s="1384"/>
      <c r="H1480" s="1365"/>
      <c r="I1480" s="1365"/>
      <c r="J1480" s="1365"/>
      <c r="S1480" s="1359"/>
      <c r="BU1480" s="1366"/>
      <c r="CI1480" s="1383"/>
    </row>
    <row r="1481" spans="2:87" s="1381" customFormat="1" x14ac:dyDescent="0.25">
      <c r="B1481" s="1384"/>
      <c r="C1481" s="1384"/>
      <c r="D1481" s="1387"/>
      <c r="E1481" s="1384"/>
      <c r="F1481" s="1384"/>
      <c r="G1481" s="1384"/>
      <c r="H1481" s="1365"/>
      <c r="I1481" s="1365"/>
      <c r="J1481" s="1365"/>
      <c r="S1481" s="1359"/>
      <c r="BU1481" s="1366"/>
      <c r="CI1481" s="1383"/>
    </row>
    <row r="1482" spans="2:87" s="1381" customFormat="1" x14ac:dyDescent="0.25">
      <c r="B1482" s="1384"/>
      <c r="C1482" s="1384"/>
      <c r="D1482" s="1387"/>
      <c r="E1482" s="1384"/>
      <c r="F1482" s="1384"/>
      <c r="G1482" s="1384"/>
      <c r="H1482" s="1365"/>
      <c r="I1482" s="1365"/>
      <c r="J1482" s="1365"/>
      <c r="S1482" s="1359"/>
      <c r="BU1482" s="1366"/>
      <c r="CI1482" s="1383"/>
    </row>
    <row r="1483" spans="2:87" s="1381" customFormat="1" x14ac:dyDescent="0.25">
      <c r="B1483" s="1384"/>
      <c r="C1483" s="1384"/>
      <c r="D1483" s="1387"/>
      <c r="E1483" s="1384"/>
      <c r="F1483" s="1384"/>
      <c r="G1483" s="1384"/>
      <c r="H1483" s="1365"/>
      <c r="I1483" s="1365"/>
      <c r="J1483" s="1365"/>
      <c r="S1483" s="1359"/>
      <c r="BU1483" s="1366"/>
      <c r="CI1483" s="1383"/>
    </row>
    <row r="1484" spans="2:87" s="1381" customFormat="1" x14ac:dyDescent="0.25">
      <c r="B1484" s="1384"/>
      <c r="C1484" s="1384"/>
      <c r="D1484" s="1387"/>
      <c r="E1484" s="1384"/>
      <c r="F1484" s="1384"/>
      <c r="G1484" s="1384"/>
      <c r="H1484" s="1365"/>
      <c r="I1484" s="1365"/>
      <c r="J1484" s="1365"/>
      <c r="S1484" s="1359"/>
      <c r="BU1484" s="1366"/>
      <c r="CI1484" s="1383"/>
    </row>
    <row r="1485" spans="2:87" s="1381" customFormat="1" x14ac:dyDescent="0.25">
      <c r="B1485" s="1384"/>
      <c r="C1485" s="1384"/>
      <c r="D1485" s="1387"/>
      <c r="E1485" s="1384"/>
      <c r="F1485" s="1384"/>
      <c r="G1485" s="1384"/>
      <c r="H1485" s="1365"/>
      <c r="I1485" s="1365"/>
      <c r="J1485" s="1365"/>
      <c r="S1485" s="1359"/>
      <c r="BU1485" s="1366"/>
      <c r="CI1485" s="1383"/>
    </row>
    <row r="1486" spans="2:87" s="1381" customFormat="1" x14ac:dyDescent="0.25">
      <c r="B1486" s="1384"/>
      <c r="C1486" s="1384"/>
      <c r="D1486" s="1387"/>
      <c r="E1486" s="1384"/>
      <c r="F1486" s="1384"/>
      <c r="G1486" s="1384"/>
      <c r="H1486" s="1365"/>
      <c r="I1486" s="1365"/>
      <c r="J1486" s="1365"/>
      <c r="S1486" s="1359"/>
      <c r="BU1486" s="1366"/>
      <c r="CI1486" s="1383"/>
    </row>
    <row r="1487" spans="2:87" s="1381" customFormat="1" x14ac:dyDescent="0.25">
      <c r="B1487" s="1384"/>
      <c r="C1487" s="1384"/>
      <c r="D1487" s="1387"/>
      <c r="E1487" s="1384"/>
      <c r="F1487" s="1384"/>
      <c r="G1487" s="1384"/>
      <c r="H1487" s="1365"/>
      <c r="I1487" s="1365"/>
      <c r="J1487" s="1365"/>
      <c r="S1487" s="1359"/>
      <c r="BU1487" s="1366"/>
      <c r="CI1487" s="1383"/>
    </row>
    <row r="1488" spans="2:87" s="1381" customFormat="1" x14ac:dyDescent="0.25">
      <c r="B1488" s="1384"/>
      <c r="C1488" s="1384"/>
      <c r="D1488" s="1387"/>
      <c r="E1488" s="1384"/>
      <c r="F1488" s="1384"/>
      <c r="G1488" s="1384"/>
      <c r="H1488" s="1365"/>
      <c r="I1488" s="1365"/>
      <c r="J1488" s="1365"/>
      <c r="S1488" s="1359"/>
      <c r="BU1488" s="1366"/>
      <c r="CI1488" s="1383"/>
    </row>
    <row r="1489" spans="2:87" s="1381" customFormat="1" x14ac:dyDescent="0.25">
      <c r="B1489" s="1384"/>
      <c r="C1489" s="1384"/>
      <c r="D1489" s="1387"/>
      <c r="E1489" s="1384"/>
      <c r="F1489" s="1384"/>
      <c r="G1489" s="1384"/>
      <c r="H1489" s="1365"/>
      <c r="I1489" s="1365"/>
      <c r="J1489" s="1365"/>
      <c r="S1489" s="1359"/>
      <c r="BU1489" s="1366"/>
      <c r="CI1489" s="1383"/>
    </row>
    <row r="1490" spans="2:87" s="1381" customFormat="1" x14ac:dyDescent="0.25">
      <c r="B1490" s="1384"/>
      <c r="C1490" s="1384"/>
      <c r="D1490" s="1387"/>
      <c r="E1490" s="1384"/>
      <c r="F1490" s="1384"/>
      <c r="G1490" s="1384"/>
      <c r="H1490" s="1365"/>
      <c r="I1490" s="1365"/>
      <c r="J1490" s="1365"/>
      <c r="S1490" s="1359"/>
      <c r="BU1490" s="1366"/>
      <c r="CI1490" s="1383"/>
    </row>
    <row r="1491" spans="2:87" s="1381" customFormat="1" x14ac:dyDescent="0.25">
      <c r="B1491" s="1384"/>
      <c r="C1491" s="1384"/>
      <c r="D1491" s="1387"/>
      <c r="E1491" s="1384"/>
      <c r="F1491" s="1384"/>
      <c r="G1491" s="1384"/>
      <c r="H1491" s="1365"/>
      <c r="I1491" s="1365"/>
      <c r="J1491" s="1365"/>
      <c r="S1491" s="1359"/>
      <c r="BU1491" s="1366"/>
      <c r="CI1491" s="1383"/>
    </row>
    <row r="1492" spans="2:87" s="1381" customFormat="1" x14ac:dyDescent="0.25">
      <c r="B1492" s="1384"/>
      <c r="C1492" s="1384"/>
      <c r="D1492" s="1387"/>
      <c r="E1492" s="1384"/>
      <c r="F1492" s="1384"/>
      <c r="G1492" s="1384"/>
      <c r="H1492" s="1365"/>
      <c r="I1492" s="1365"/>
      <c r="J1492" s="1365"/>
      <c r="S1492" s="1359"/>
      <c r="BU1492" s="1366"/>
      <c r="CI1492" s="1383"/>
    </row>
    <row r="1493" spans="2:87" s="1381" customFormat="1" x14ac:dyDescent="0.25">
      <c r="B1493" s="1384"/>
      <c r="C1493" s="1384"/>
      <c r="D1493" s="1387"/>
      <c r="E1493" s="1384"/>
      <c r="F1493" s="1384"/>
      <c r="G1493" s="1384"/>
      <c r="H1493" s="1365"/>
      <c r="I1493" s="1365"/>
      <c r="J1493" s="1365"/>
      <c r="S1493" s="1359"/>
      <c r="BU1493" s="1366"/>
      <c r="CI1493" s="1383"/>
    </row>
    <row r="1494" spans="2:87" s="1381" customFormat="1" x14ac:dyDescent="0.25">
      <c r="B1494" s="1384"/>
      <c r="C1494" s="1384"/>
      <c r="D1494" s="1387"/>
      <c r="E1494" s="1384"/>
      <c r="F1494" s="1384"/>
      <c r="G1494" s="1384"/>
      <c r="H1494" s="1365"/>
      <c r="I1494" s="1365"/>
      <c r="J1494" s="1365"/>
      <c r="S1494" s="1359"/>
      <c r="BU1494" s="1366"/>
      <c r="CI1494" s="1383"/>
    </row>
    <row r="1495" spans="2:87" s="1381" customFormat="1" x14ac:dyDescent="0.25">
      <c r="B1495" s="1384"/>
      <c r="C1495" s="1384"/>
      <c r="D1495" s="1387"/>
      <c r="E1495" s="1384"/>
      <c r="F1495" s="1384"/>
      <c r="G1495" s="1384"/>
      <c r="H1495" s="1365"/>
      <c r="I1495" s="1365"/>
      <c r="J1495" s="1365"/>
      <c r="S1495" s="1359"/>
      <c r="BU1495" s="1366"/>
      <c r="CI1495" s="1383"/>
    </row>
    <row r="1496" spans="2:87" s="1381" customFormat="1" x14ac:dyDescent="0.25">
      <c r="B1496" s="1384"/>
      <c r="C1496" s="1384"/>
      <c r="D1496" s="1387"/>
      <c r="E1496" s="1384"/>
      <c r="F1496" s="1384"/>
      <c r="G1496" s="1384"/>
      <c r="H1496" s="1365"/>
      <c r="I1496" s="1365"/>
      <c r="J1496" s="1365"/>
      <c r="S1496" s="1359"/>
      <c r="BU1496" s="1366"/>
      <c r="CI1496" s="1383"/>
    </row>
    <row r="1497" spans="2:87" s="1381" customFormat="1" x14ac:dyDescent="0.25">
      <c r="B1497" s="1384"/>
      <c r="C1497" s="1384"/>
      <c r="D1497" s="1387"/>
      <c r="E1497" s="1384"/>
      <c r="F1497" s="1384"/>
      <c r="G1497" s="1384"/>
      <c r="H1497" s="1365"/>
      <c r="I1497" s="1365"/>
      <c r="J1497" s="1365"/>
      <c r="S1497" s="1359"/>
      <c r="BU1497" s="1366"/>
      <c r="CI1497" s="1383"/>
    </row>
    <row r="1498" spans="2:87" s="1381" customFormat="1" x14ac:dyDescent="0.25">
      <c r="B1498" s="1384"/>
      <c r="C1498" s="1384"/>
      <c r="D1498" s="1387"/>
      <c r="E1498" s="1384"/>
      <c r="F1498" s="1384"/>
      <c r="G1498" s="1384"/>
      <c r="H1498" s="1365"/>
      <c r="I1498" s="1365"/>
      <c r="J1498" s="1365"/>
      <c r="S1498" s="1359"/>
      <c r="BU1498" s="1366"/>
      <c r="CI1498" s="1383"/>
    </row>
    <row r="1499" spans="2:87" s="1381" customFormat="1" x14ac:dyDescent="0.25">
      <c r="B1499" s="1384"/>
      <c r="C1499" s="1384"/>
      <c r="D1499" s="1387"/>
      <c r="E1499" s="1384"/>
      <c r="F1499" s="1384"/>
      <c r="G1499" s="1384"/>
      <c r="H1499" s="1365"/>
      <c r="I1499" s="1365"/>
      <c r="J1499" s="1365"/>
      <c r="S1499" s="1359"/>
      <c r="BU1499" s="1366"/>
      <c r="CI1499" s="1383"/>
    </row>
    <row r="1500" spans="2:87" s="1381" customFormat="1" x14ac:dyDescent="0.25">
      <c r="B1500" s="1384"/>
      <c r="C1500" s="1384"/>
      <c r="D1500" s="1387"/>
      <c r="E1500" s="1384"/>
      <c r="F1500" s="1384"/>
      <c r="G1500" s="1384"/>
      <c r="H1500" s="1365"/>
      <c r="I1500" s="1365"/>
      <c r="J1500" s="1365"/>
      <c r="S1500" s="1359"/>
      <c r="BU1500" s="1366"/>
      <c r="CI1500" s="1383"/>
    </row>
    <row r="1501" spans="2:87" s="1381" customFormat="1" x14ac:dyDescent="0.25">
      <c r="B1501" s="1384"/>
      <c r="C1501" s="1384"/>
      <c r="D1501" s="1387"/>
      <c r="E1501" s="1384"/>
      <c r="F1501" s="1384"/>
      <c r="G1501" s="1384"/>
      <c r="H1501" s="1365"/>
      <c r="I1501" s="1365"/>
      <c r="J1501" s="1365"/>
      <c r="S1501" s="1359"/>
      <c r="BU1501" s="1366"/>
      <c r="CI1501" s="1383"/>
    </row>
    <row r="1502" spans="2:87" s="1381" customFormat="1" x14ac:dyDescent="0.25">
      <c r="B1502" s="1384"/>
      <c r="C1502" s="1384"/>
      <c r="D1502" s="1387"/>
      <c r="E1502" s="1384"/>
      <c r="F1502" s="1384"/>
      <c r="G1502" s="1384"/>
      <c r="H1502" s="1365"/>
      <c r="I1502" s="1365"/>
      <c r="J1502" s="1365"/>
      <c r="S1502" s="1359"/>
      <c r="BU1502" s="1366"/>
      <c r="CI1502" s="1383"/>
    </row>
    <row r="1503" spans="2:87" s="1381" customFormat="1" x14ac:dyDescent="0.25">
      <c r="B1503" s="1384"/>
      <c r="C1503" s="1384"/>
      <c r="D1503" s="1387"/>
      <c r="E1503" s="1384"/>
      <c r="F1503" s="1384"/>
      <c r="G1503" s="1384"/>
      <c r="H1503" s="1365"/>
      <c r="I1503" s="1365"/>
      <c r="J1503" s="1365"/>
      <c r="S1503" s="1359"/>
      <c r="BU1503" s="1366"/>
      <c r="CI1503" s="1383"/>
    </row>
    <row r="1504" spans="2:87" s="1381" customFormat="1" x14ac:dyDescent="0.25">
      <c r="B1504" s="1384"/>
      <c r="C1504" s="1384"/>
      <c r="D1504" s="1387"/>
      <c r="E1504" s="1384"/>
      <c r="F1504" s="1384"/>
      <c r="G1504" s="1384"/>
      <c r="H1504" s="1365"/>
      <c r="I1504" s="1365"/>
      <c r="J1504" s="1365"/>
      <c r="S1504" s="1359"/>
      <c r="BU1504" s="1366"/>
      <c r="CI1504" s="1383"/>
    </row>
    <row r="1505" spans="2:87" s="1381" customFormat="1" x14ac:dyDescent="0.25">
      <c r="B1505" s="1384"/>
      <c r="C1505" s="1384"/>
      <c r="D1505" s="1387"/>
      <c r="E1505" s="1384"/>
      <c r="F1505" s="1384"/>
      <c r="G1505" s="1384"/>
      <c r="H1505" s="1365"/>
      <c r="I1505" s="1365"/>
      <c r="J1505" s="1365"/>
      <c r="S1505" s="1359"/>
      <c r="BU1505" s="1366"/>
      <c r="CI1505" s="1383"/>
    </row>
    <row r="1506" spans="2:87" s="1381" customFormat="1" x14ac:dyDescent="0.25">
      <c r="B1506" s="1384"/>
      <c r="C1506" s="1384"/>
      <c r="D1506" s="1387"/>
      <c r="E1506" s="1384"/>
      <c r="F1506" s="1384"/>
      <c r="G1506" s="1384"/>
      <c r="H1506" s="1365"/>
      <c r="I1506" s="1365"/>
      <c r="J1506" s="1365"/>
      <c r="S1506" s="1359"/>
      <c r="BU1506" s="1366"/>
      <c r="CI1506" s="1383"/>
    </row>
    <row r="1507" spans="2:87" s="1381" customFormat="1" x14ac:dyDescent="0.25">
      <c r="B1507" s="1384"/>
      <c r="C1507" s="1384"/>
      <c r="D1507" s="1387"/>
      <c r="E1507" s="1384"/>
      <c r="F1507" s="1384"/>
      <c r="G1507" s="1384"/>
      <c r="H1507" s="1365"/>
      <c r="I1507" s="1365"/>
      <c r="J1507" s="1365"/>
      <c r="S1507" s="1359"/>
      <c r="BU1507" s="1366"/>
      <c r="CI1507" s="1383"/>
    </row>
    <row r="1508" spans="2:87" s="1381" customFormat="1" x14ac:dyDescent="0.25">
      <c r="B1508" s="1384"/>
      <c r="C1508" s="1384"/>
      <c r="D1508" s="1387"/>
      <c r="E1508" s="1384"/>
      <c r="F1508" s="1384"/>
      <c r="G1508" s="1384"/>
      <c r="H1508" s="1365"/>
      <c r="I1508" s="1365"/>
      <c r="J1508" s="1365"/>
      <c r="S1508" s="1359"/>
      <c r="BU1508" s="1366"/>
      <c r="CI1508" s="1383"/>
    </row>
    <row r="1509" spans="2:87" s="1381" customFormat="1" x14ac:dyDescent="0.25">
      <c r="B1509" s="1384"/>
      <c r="C1509" s="1384"/>
      <c r="D1509" s="1387"/>
      <c r="E1509" s="1384"/>
      <c r="F1509" s="1384"/>
      <c r="G1509" s="1384"/>
      <c r="H1509" s="1365"/>
      <c r="I1509" s="1365"/>
      <c r="J1509" s="1365"/>
      <c r="S1509" s="1359"/>
      <c r="BU1509" s="1366"/>
      <c r="CI1509" s="1383"/>
    </row>
    <row r="1510" spans="2:87" s="1381" customFormat="1" x14ac:dyDescent="0.25">
      <c r="B1510" s="1384"/>
      <c r="C1510" s="1384"/>
      <c r="D1510" s="1387"/>
      <c r="E1510" s="1384"/>
      <c r="F1510" s="1384"/>
      <c r="G1510" s="1384"/>
      <c r="H1510" s="1365"/>
      <c r="I1510" s="1365"/>
      <c r="J1510" s="1365"/>
      <c r="S1510" s="1359"/>
      <c r="BU1510" s="1366"/>
      <c r="CI1510" s="1383"/>
    </row>
    <row r="1511" spans="2:87" s="1381" customFormat="1" x14ac:dyDescent="0.25">
      <c r="B1511" s="1384"/>
      <c r="C1511" s="1384"/>
      <c r="D1511" s="1387"/>
      <c r="E1511" s="1384"/>
      <c r="F1511" s="1384"/>
      <c r="G1511" s="1384"/>
      <c r="H1511" s="1365"/>
      <c r="I1511" s="1365"/>
      <c r="J1511" s="1365"/>
      <c r="S1511" s="1359"/>
      <c r="BU1511" s="1366"/>
      <c r="CI1511" s="1383"/>
    </row>
    <row r="1512" spans="2:87" s="1381" customFormat="1" x14ac:dyDescent="0.25">
      <c r="B1512" s="1384"/>
      <c r="C1512" s="1384"/>
      <c r="D1512" s="1387"/>
      <c r="E1512" s="1384"/>
      <c r="F1512" s="1384"/>
      <c r="G1512" s="1384"/>
      <c r="H1512" s="1365"/>
      <c r="I1512" s="1365"/>
      <c r="J1512" s="1365"/>
      <c r="S1512" s="1359"/>
      <c r="BU1512" s="1366"/>
      <c r="CI1512" s="1383"/>
    </row>
    <row r="1513" spans="2:87" s="1381" customFormat="1" x14ac:dyDescent="0.25">
      <c r="B1513" s="1384"/>
      <c r="C1513" s="1384"/>
      <c r="D1513" s="1387"/>
      <c r="E1513" s="1384"/>
      <c r="F1513" s="1384"/>
      <c r="G1513" s="1384"/>
      <c r="H1513" s="1365"/>
      <c r="I1513" s="1365"/>
      <c r="J1513" s="1365"/>
      <c r="S1513" s="1359"/>
      <c r="BU1513" s="1366"/>
      <c r="CI1513" s="1383"/>
    </row>
    <row r="1514" spans="2:87" s="1381" customFormat="1" x14ac:dyDescent="0.25">
      <c r="B1514" s="1384"/>
      <c r="C1514" s="1384"/>
      <c r="D1514" s="1387"/>
      <c r="E1514" s="1384"/>
      <c r="F1514" s="1384"/>
      <c r="G1514" s="1384"/>
      <c r="H1514" s="1365"/>
      <c r="I1514" s="1365"/>
      <c r="J1514" s="1365"/>
      <c r="S1514" s="1359"/>
      <c r="BU1514" s="1366"/>
      <c r="CI1514" s="1383"/>
    </row>
    <row r="1515" spans="2:87" s="1381" customFormat="1" x14ac:dyDescent="0.25">
      <c r="B1515" s="1384"/>
      <c r="C1515" s="1384"/>
      <c r="D1515" s="1387"/>
      <c r="E1515" s="1384"/>
      <c r="F1515" s="1384"/>
      <c r="G1515" s="1384"/>
      <c r="H1515" s="1365"/>
      <c r="I1515" s="1365"/>
      <c r="J1515" s="1365"/>
      <c r="S1515" s="1359"/>
      <c r="BU1515" s="1366"/>
      <c r="CI1515" s="1383"/>
    </row>
    <row r="1516" spans="2:87" s="1381" customFormat="1" x14ac:dyDescent="0.25">
      <c r="B1516" s="1384"/>
      <c r="C1516" s="1384"/>
      <c r="D1516" s="1387"/>
      <c r="E1516" s="1384"/>
      <c r="F1516" s="1384"/>
      <c r="G1516" s="1384"/>
      <c r="H1516" s="1365"/>
      <c r="I1516" s="1365"/>
      <c r="J1516" s="1365"/>
      <c r="S1516" s="1359"/>
      <c r="BU1516" s="1366"/>
      <c r="CI1516" s="1383"/>
    </row>
    <row r="1517" spans="2:87" s="1381" customFormat="1" x14ac:dyDescent="0.25">
      <c r="B1517" s="1384"/>
      <c r="C1517" s="1384"/>
      <c r="D1517" s="1387"/>
      <c r="E1517" s="1384"/>
      <c r="F1517" s="1384"/>
      <c r="G1517" s="1384"/>
      <c r="H1517" s="1365"/>
      <c r="I1517" s="1365"/>
      <c r="J1517" s="1365"/>
      <c r="S1517" s="1359"/>
      <c r="BU1517" s="1366"/>
      <c r="CI1517" s="1383"/>
    </row>
    <row r="1518" spans="2:87" s="1381" customFormat="1" x14ac:dyDescent="0.25">
      <c r="B1518" s="1384"/>
      <c r="C1518" s="1384"/>
      <c r="D1518" s="1387"/>
      <c r="E1518" s="1384"/>
      <c r="F1518" s="1384"/>
      <c r="G1518" s="1384"/>
      <c r="H1518" s="1365"/>
      <c r="I1518" s="1365"/>
      <c r="J1518" s="1365"/>
      <c r="S1518" s="1359"/>
      <c r="BU1518" s="1366"/>
      <c r="CI1518" s="1383"/>
    </row>
    <row r="1519" spans="2:87" s="1381" customFormat="1" x14ac:dyDescent="0.25">
      <c r="B1519" s="1384"/>
      <c r="C1519" s="1384"/>
      <c r="D1519" s="1387"/>
      <c r="E1519" s="1384"/>
      <c r="F1519" s="1384"/>
      <c r="G1519" s="1384"/>
      <c r="H1519" s="1365"/>
      <c r="I1519" s="1365"/>
      <c r="J1519" s="1365"/>
      <c r="S1519" s="1359"/>
      <c r="BU1519" s="1366"/>
      <c r="CI1519" s="1383"/>
    </row>
    <row r="1520" spans="2:87" s="1381" customFormat="1" x14ac:dyDescent="0.25">
      <c r="B1520" s="1384"/>
      <c r="C1520" s="1384"/>
      <c r="D1520" s="1387"/>
      <c r="E1520" s="1384"/>
      <c r="F1520" s="1384"/>
      <c r="G1520" s="1384"/>
      <c r="H1520" s="1365"/>
      <c r="I1520" s="1365"/>
      <c r="J1520" s="1365"/>
      <c r="S1520" s="1359"/>
      <c r="BU1520" s="1366"/>
      <c r="CI1520" s="1383"/>
    </row>
    <row r="1521" spans="2:87" s="1381" customFormat="1" x14ac:dyDescent="0.25">
      <c r="B1521" s="1384"/>
      <c r="C1521" s="1384"/>
      <c r="D1521" s="1387"/>
      <c r="E1521" s="1384"/>
      <c r="F1521" s="1384"/>
      <c r="G1521" s="1384"/>
      <c r="H1521" s="1365"/>
      <c r="I1521" s="1365"/>
      <c r="J1521" s="1365"/>
      <c r="S1521" s="1359"/>
      <c r="BU1521" s="1366"/>
      <c r="CI1521" s="1383"/>
    </row>
    <row r="1522" spans="2:87" s="1381" customFormat="1" x14ac:dyDescent="0.25">
      <c r="B1522" s="1384"/>
      <c r="C1522" s="1384"/>
      <c r="D1522" s="1387"/>
      <c r="E1522" s="1384"/>
      <c r="F1522" s="1384"/>
      <c r="G1522" s="1384"/>
      <c r="H1522" s="1365"/>
      <c r="I1522" s="1365"/>
      <c r="J1522" s="1365"/>
      <c r="S1522" s="1359"/>
      <c r="BU1522" s="1366"/>
      <c r="CI1522" s="1383"/>
    </row>
    <row r="1523" spans="2:87" s="1381" customFormat="1" x14ac:dyDescent="0.25">
      <c r="B1523" s="1384"/>
      <c r="C1523" s="1384"/>
      <c r="D1523" s="1387"/>
      <c r="E1523" s="1384"/>
      <c r="F1523" s="1384"/>
      <c r="G1523" s="1384"/>
      <c r="H1523" s="1365"/>
      <c r="I1523" s="1365"/>
      <c r="J1523" s="1365"/>
      <c r="S1523" s="1359"/>
      <c r="BU1523" s="1366"/>
      <c r="CI1523" s="1383"/>
    </row>
    <row r="1524" spans="2:87" s="1381" customFormat="1" x14ac:dyDescent="0.25">
      <c r="B1524" s="1384"/>
      <c r="C1524" s="1384"/>
      <c r="D1524" s="1387"/>
      <c r="E1524" s="1384"/>
      <c r="F1524" s="1384"/>
      <c r="G1524" s="1384"/>
      <c r="H1524" s="1365"/>
      <c r="I1524" s="1365"/>
      <c r="J1524" s="1365"/>
      <c r="S1524" s="1359"/>
      <c r="BU1524" s="1366"/>
      <c r="CI1524" s="1383"/>
    </row>
    <row r="1525" spans="2:87" s="1381" customFormat="1" x14ac:dyDescent="0.25">
      <c r="B1525" s="1384"/>
      <c r="C1525" s="1384"/>
      <c r="D1525" s="1387"/>
      <c r="E1525" s="1384"/>
      <c r="F1525" s="1384"/>
      <c r="G1525" s="1384"/>
      <c r="H1525" s="1365"/>
      <c r="I1525" s="1365"/>
      <c r="J1525" s="1365"/>
      <c r="S1525" s="1359"/>
      <c r="BU1525" s="1366"/>
      <c r="CI1525" s="1383"/>
    </row>
    <row r="1526" spans="2:87" s="1381" customFormat="1" x14ac:dyDescent="0.25">
      <c r="B1526" s="1384"/>
      <c r="C1526" s="1384"/>
      <c r="D1526" s="1387"/>
      <c r="E1526" s="1384"/>
      <c r="F1526" s="1384"/>
      <c r="G1526" s="1384"/>
      <c r="H1526" s="1365"/>
      <c r="I1526" s="1365"/>
      <c r="J1526" s="1365"/>
      <c r="S1526" s="1359"/>
      <c r="BU1526" s="1366"/>
      <c r="CI1526" s="1383"/>
    </row>
    <row r="1527" spans="2:87" s="1381" customFormat="1" x14ac:dyDescent="0.25">
      <c r="B1527" s="1384"/>
      <c r="C1527" s="1384"/>
      <c r="D1527" s="1387"/>
      <c r="E1527" s="1384"/>
      <c r="F1527" s="1384"/>
      <c r="G1527" s="1384"/>
      <c r="H1527" s="1365"/>
      <c r="I1527" s="1365"/>
      <c r="J1527" s="1365"/>
      <c r="S1527" s="1359"/>
      <c r="BU1527" s="1366"/>
      <c r="CI1527" s="1383"/>
    </row>
    <row r="1528" spans="2:87" s="1381" customFormat="1" x14ac:dyDescent="0.25">
      <c r="B1528" s="1384"/>
      <c r="C1528" s="1384"/>
      <c r="D1528" s="1387"/>
      <c r="E1528" s="1384"/>
      <c r="F1528" s="1384"/>
      <c r="G1528" s="1384"/>
      <c r="H1528" s="1365"/>
      <c r="I1528" s="1365"/>
      <c r="J1528" s="1365"/>
      <c r="S1528" s="1359"/>
      <c r="BU1528" s="1366"/>
      <c r="CI1528" s="1383"/>
    </row>
    <row r="1529" spans="2:87" s="1381" customFormat="1" x14ac:dyDescent="0.25">
      <c r="B1529" s="1384"/>
      <c r="C1529" s="1384"/>
      <c r="D1529" s="1387"/>
      <c r="E1529" s="1384"/>
      <c r="F1529" s="1384"/>
      <c r="G1529" s="1384"/>
      <c r="H1529" s="1365"/>
      <c r="I1529" s="1365"/>
      <c r="J1529" s="1365"/>
      <c r="S1529" s="1359"/>
      <c r="BU1529" s="1366"/>
      <c r="CI1529" s="1383"/>
    </row>
    <row r="1530" spans="2:87" s="1381" customFormat="1" x14ac:dyDescent="0.25">
      <c r="B1530" s="1384"/>
      <c r="C1530" s="1384"/>
      <c r="D1530" s="1387"/>
      <c r="E1530" s="1384"/>
      <c r="F1530" s="1384"/>
      <c r="G1530" s="1384"/>
      <c r="H1530" s="1365"/>
      <c r="I1530" s="1365"/>
      <c r="J1530" s="1365"/>
      <c r="S1530" s="1359"/>
      <c r="BU1530" s="1366"/>
      <c r="CI1530" s="1383"/>
    </row>
    <row r="1531" spans="2:87" s="1381" customFormat="1" x14ac:dyDescent="0.25">
      <c r="B1531" s="1384"/>
      <c r="C1531" s="1384"/>
      <c r="D1531" s="1387"/>
      <c r="E1531" s="1384"/>
      <c r="F1531" s="1384"/>
      <c r="G1531" s="1384"/>
      <c r="H1531" s="1365"/>
      <c r="I1531" s="1365"/>
      <c r="J1531" s="1365"/>
      <c r="S1531" s="1359"/>
      <c r="BU1531" s="1366"/>
      <c r="CI1531" s="1383"/>
    </row>
    <row r="1532" spans="2:87" s="1381" customFormat="1" x14ac:dyDescent="0.25">
      <c r="B1532" s="1384"/>
      <c r="C1532" s="1384"/>
      <c r="D1532" s="1387"/>
      <c r="E1532" s="1384"/>
      <c r="F1532" s="1384"/>
      <c r="G1532" s="1384"/>
      <c r="H1532" s="1365"/>
      <c r="I1532" s="1365"/>
      <c r="J1532" s="1365"/>
      <c r="S1532" s="1359"/>
      <c r="BU1532" s="1366"/>
      <c r="CI1532" s="1383"/>
    </row>
    <row r="1533" spans="2:87" s="1381" customFormat="1" x14ac:dyDescent="0.25">
      <c r="B1533" s="1384"/>
      <c r="C1533" s="1384"/>
      <c r="D1533" s="1387"/>
      <c r="E1533" s="1384"/>
      <c r="F1533" s="1384"/>
      <c r="G1533" s="1384"/>
      <c r="H1533" s="1365"/>
      <c r="I1533" s="1365"/>
      <c r="J1533" s="1365"/>
      <c r="S1533" s="1359"/>
      <c r="BU1533" s="1366"/>
      <c r="CI1533" s="1383"/>
    </row>
    <row r="1534" spans="2:87" s="1381" customFormat="1" x14ac:dyDescent="0.25">
      <c r="B1534" s="1384"/>
      <c r="C1534" s="1384"/>
      <c r="D1534" s="1387"/>
      <c r="E1534" s="1384"/>
      <c r="F1534" s="1384"/>
      <c r="G1534" s="1384"/>
      <c r="H1534" s="1365"/>
      <c r="I1534" s="1365"/>
      <c r="J1534" s="1365"/>
      <c r="S1534" s="1359"/>
      <c r="BU1534" s="1366"/>
      <c r="CI1534" s="1383"/>
    </row>
    <row r="1535" spans="2:87" s="1381" customFormat="1" x14ac:dyDescent="0.25">
      <c r="B1535" s="1384"/>
      <c r="C1535" s="1384"/>
      <c r="D1535" s="1387"/>
      <c r="E1535" s="1384"/>
      <c r="F1535" s="1384"/>
      <c r="G1535" s="1384"/>
      <c r="H1535" s="1365"/>
      <c r="I1535" s="1365"/>
      <c r="J1535" s="1365"/>
      <c r="S1535" s="1359"/>
      <c r="BU1535" s="1366"/>
      <c r="CI1535" s="1383"/>
    </row>
    <row r="1536" spans="2:87" s="1381" customFormat="1" x14ac:dyDescent="0.25">
      <c r="B1536" s="1384"/>
      <c r="C1536" s="1384"/>
      <c r="D1536" s="1387"/>
      <c r="E1536" s="1384"/>
      <c r="F1536" s="1384"/>
      <c r="G1536" s="1384"/>
      <c r="H1536" s="1365"/>
      <c r="I1536" s="1365"/>
      <c r="J1536" s="1365"/>
      <c r="S1536" s="1359"/>
      <c r="BU1536" s="1366"/>
      <c r="CI1536" s="1383"/>
    </row>
    <row r="1537" spans="2:87" s="1381" customFormat="1" x14ac:dyDescent="0.25">
      <c r="B1537" s="1384"/>
      <c r="C1537" s="1384"/>
      <c r="D1537" s="1387"/>
      <c r="E1537" s="1384"/>
      <c r="F1537" s="1384"/>
      <c r="G1537" s="1384"/>
      <c r="H1537" s="1365"/>
      <c r="I1537" s="1365"/>
      <c r="J1537" s="1365"/>
      <c r="S1537" s="1359"/>
      <c r="BU1537" s="1366"/>
      <c r="CI1537" s="1383"/>
    </row>
    <row r="1538" spans="2:87" s="1381" customFormat="1" x14ac:dyDescent="0.25">
      <c r="B1538" s="1384"/>
      <c r="C1538" s="1384"/>
      <c r="D1538" s="1387"/>
      <c r="E1538" s="1384"/>
      <c r="F1538" s="1384"/>
      <c r="G1538" s="1384"/>
      <c r="H1538" s="1365"/>
      <c r="I1538" s="1365"/>
      <c r="J1538" s="1365"/>
      <c r="S1538" s="1359"/>
      <c r="BU1538" s="1366"/>
      <c r="CI1538" s="1383"/>
    </row>
    <row r="1539" spans="2:87" s="1381" customFormat="1" x14ac:dyDescent="0.25">
      <c r="B1539" s="1384"/>
      <c r="C1539" s="1384"/>
      <c r="D1539" s="1387"/>
      <c r="E1539" s="1384"/>
      <c r="F1539" s="1384"/>
      <c r="G1539" s="1384"/>
      <c r="H1539" s="1365"/>
      <c r="I1539" s="1365"/>
      <c r="J1539" s="1365"/>
      <c r="S1539" s="1359"/>
      <c r="BU1539" s="1366"/>
      <c r="CI1539" s="1383"/>
    </row>
    <row r="1540" spans="2:87" s="1381" customFormat="1" x14ac:dyDescent="0.25">
      <c r="B1540" s="1384"/>
      <c r="C1540" s="1384"/>
      <c r="D1540" s="1387"/>
      <c r="E1540" s="1384"/>
      <c r="F1540" s="1384"/>
      <c r="G1540" s="1384"/>
      <c r="H1540" s="1365"/>
      <c r="I1540" s="1365"/>
      <c r="J1540" s="1365"/>
      <c r="S1540" s="1359"/>
      <c r="BU1540" s="1366"/>
      <c r="CI1540" s="1383"/>
    </row>
    <row r="1541" spans="2:87" s="1381" customFormat="1" x14ac:dyDescent="0.25">
      <c r="B1541" s="1384"/>
      <c r="C1541" s="1384"/>
      <c r="D1541" s="1387"/>
      <c r="E1541" s="1384"/>
      <c r="F1541" s="1384"/>
      <c r="G1541" s="1384"/>
      <c r="H1541" s="1365"/>
      <c r="I1541" s="1365"/>
      <c r="J1541" s="1365"/>
      <c r="S1541" s="1359"/>
      <c r="BU1541" s="1366"/>
      <c r="CI1541" s="1383"/>
    </row>
    <row r="1542" spans="2:87" s="1381" customFormat="1" x14ac:dyDescent="0.25">
      <c r="B1542" s="1384"/>
      <c r="C1542" s="1384"/>
      <c r="D1542" s="1387"/>
      <c r="E1542" s="1384"/>
      <c r="F1542" s="1384"/>
      <c r="G1542" s="1384"/>
      <c r="H1542" s="1365"/>
      <c r="I1542" s="1365"/>
      <c r="J1542" s="1365"/>
      <c r="S1542" s="1359"/>
      <c r="BU1542" s="1366"/>
      <c r="CI1542" s="1383"/>
    </row>
    <row r="1543" spans="2:87" s="1381" customFormat="1" x14ac:dyDescent="0.25">
      <c r="B1543" s="1384"/>
      <c r="C1543" s="1384"/>
      <c r="D1543" s="1387"/>
      <c r="E1543" s="1384"/>
      <c r="F1543" s="1384"/>
      <c r="G1543" s="1384"/>
      <c r="H1543" s="1365"/>
      <c r="I1543" s="1365"/>
      <c r="J1543" s="1365"/>
      <c r="S1543" s="1359"/>
      <c r="BU1543" s="1366"/>
      <c r="CI1543" s="1383"/>
    </row>
    <row r="1544" spans="2:87" s="1381" customFormat="1" x14ac:dyDescent="0.25">
      <c r="B1544" s="1384"/>
      <c r="C1544" s="1384"/>
      <c r="D1544" s="1387"/>
      <c r="E1544" s="1384"/>
      <c r="F1544" s="1384"/>
      <c r="G1544" s="1384"/>
      <c r="H1544" s="1365"/>
      <c r="I1544" s="1365"/>
      <c r="J1544" s="1365"/>
      <c r="S1544" s="1359"/>
      <c r="BU1544" s="1366"/>
      <c r="CI1544" s="1383"/>
    </row>
    <row r="1545" spans="2:87" s="1381" customFormat="1" x14ac:dyDescent="0.25">
      <c r="B1545" s="1384"/>
      <c r="C1545" s="1384"/>
      <c r="D1545" s="1387"/>
      <c r="E1545" s="1384"/>
      <c r="F1545" s="1384"/>
      <c r="G1545" s="1384"/>
      <c r="H1545" s="1365"/>
      <c r="I1545" s="1365"/>
      <c r="J1545" s="1365"/>
      <c r="S1545" s="1359"/>
      <c r="BU1545" s="1366"/>
      <c r="CI1545" s="1383"/>
    </row>
    <row r="1546" spans="2:87" s="1381" customFormat="1" x14ac:dyDescent="0.25">
      <c r="B1546" s="1384"/>
      <c r="C1546" s="1384"/>
      <c r="D1546" s="1387"/>
      <c r="E1546" s="1384"/>
      <c r="F1546" s="1384"/>
      <c r="G1546" s="1384"/>
      <c r="H1546" s="1365"/>
      <c r="I1546" s="1365"/>
      <c r="J1546" s="1365"/>
      <c r="S1546" s="1359"/>
      <c r="BU1546" s="1366"/>
      <c r="CI1546" s="1383"/>
    </row>
    <row r="1547" spans="2:87" s="1381" customFormat="1" x14ac:dyDescent="0.25">
      <c r="B1547" s="1384"/>
      <c r="C1547" s="1384"/>
      <c r="D1547" s="1387"/>
      <c r="E1547" s="1384"/>
      <c r="F1547" s="1384"/>
      <c r="G1547" s="1384"/>
      <c r="H1547" s="1365"/>
      <c r="I1547" s="1365"/>
      <c r="J1547" s="1365"/>
      <c r="S1547" s="1359"/>
      <c r="BU1547" s="1366"/>
      <c r="CI1547" s="1383"/>
    </row>
    <row r="1548" spans="2:87" s="1381" customFormat="1" x14ac:dyDescent="0.25">
      <c r="B1548" s="1384"/>
      <c r="C1548" s="1384"/>
      <c r="D1548" s="1387"/>
      <c r="E1548" s="1384"/>
      <c r="F1548" s="1384"/>
      <c r="G1548" s="1384"/>
      <c r="H1548" s="1365"/>
      <c r="I1548" s="1365"/>
      <c r="J1548" s="1365"/>
      <c r="S1548" s="1359"/>
      <c r="BU1548" s="1366"/>
      <c r="CI1548" s="1383"/>
    </row>
    <row r="1549" spans="2:87" s="1381" customFormat="1" x14ac:dyDescent="0.25">
      <c r="B1549" s="1384"/>
      <c r="C1549" s="1384"/>
      <c r="D1549" s="1387"/>
      <c r="E1549" s="1384"/>
      <c r="F1549" s="1384"/>
      <c r="G1549" s="1384"/>
      <c r="H1549" s="1365"/>
      <c r="I1549" s="1365"/>
      <c r="J1549" s="1365"/>
      <c r="S1549" s="1359"/>
      <c r="BU1549" s="1366"/>
      <c r="CI1549" s="1383"/>
    </row>
    <row r="1550" spans="2:87" s="1381" customFormat="1" x14ac:dyDescent="0.25">
      <c r="B1550" s="1384"/>
      <c r="C1550" s="1384"/>
      <c r="D1550" s="1387"/>
      <c r="E1550" s="1384"/>
      <c r="F1550" s="1384"/>
      <c r="G1550" s="1384"/>
      <c r="H1550" s="1365"/>
      <c r="I1550" s="1365"/>
      <c r="J1550" s="1365"/>
      <c r="S1550" s="1359"/>
      <c r="BU1550" s="1366"/>
      <c r="CI1550" s="1383"/>
    </row>
    <row r="1551" spans="2:87" s="1381" customFormat="1" x14ac:dyDescent="0.25">
      <c r="B1551" s="1384"/>
      <c r="C1551" s="1384"/>
      <c r="D1551" s="1387"/>
      <c r="E1551" s="1384"/>
      <c r="F1551" s="1384"/>
      <c r="G1551" s="1384"/>
      <c r="H1551" s="1365"/>
      <c r="I1551" s="1365"/>
      <c r="J1551" s="1365"/>
      <c r="S1551" s="1359"/>
      <c r="BU1551" s="1366"/>
      <c r="CI1551" s="1383"/>
    </row>
    <row r="1552" spans="2:87" s="1381" customFormat="1" x14ac:dyDescent="0.25">
      <c r="B1552" s="1384"/>
      <c r="C1552" s="1384"/>
      <c r="D1552" s="1387"/>
      <c r="E1552" s="1384"/>
      <c r="F1552" s="1384"/>
      <c r="G1552" s="1384"/>
      <c r="H1552" s="1365"/>
      <c r="I1552" s="1365"/>
      <c r="J1552" s="1365"/>
      <c r="S1552" s="1359"/>
      <c r="BU1552" s="1366"/>
      <c r="CI1552" s="1383"/>
    </row>
    <row r="1553" spans="2:87" s="1381" customFormat="1" x14ac:dyDescent="0.25">
      <c r="B1553" s="1384"/>
      <c r="C1553" s="1384"/>
      <c r="D1553" s="1387"/>
      <c r="E1553" s="1384"/>
      <c r="F1553" s="1384"/>
      <c r="G1553" s="1384"/>
      <c r="H1553" s="1365"/>
      <c r="I1553" s="1365"/>
      <c r="J1553" s="1365"/>
      <c r="S1553" s="1359"/>
      <c r="BU1553" s="1366"/>
      <c r="CI1553" s="1383"/>
    </row>
    <row r="1554" spans="2:87" s="1381" customFormat="1" x14ac:dyDescent="0.25">
      <c r="B1554" s="1384"/>
      <c r="C1554" s="1384"/>
      <c r="D1554" s="1387"/>
      <c r="E1554" s="1384"/>
      <c r="F1554" s="1384"/>
      <c r="G1554" s="1384"/>
      <c r="H1554" s="1365"/>
      <c r="I1554" s="1365"/>
      <c r="J1554" s="1365"/>
      <c r="S1554" s="1359"/>
      <c r="BU1554" s="1366"/>
      <c r="CI1554" s="1383"/>
    </row>
    <row r="1555" spans="2:87" s="1381" customFormat="1" x14ac:dyDescent="0.25">
      <c r="B1555" s="1384"/>
      <c r="C1555" s="1384"/>
      <c r="D1555" s="1387"/>
      <c r="E1555" s="1384"/>
      <c r="F1555" s="1384"/>
      <c r="G1555" s="1384"/>
      <c r="H1555" s="1365"/>
      <c r="I1555" s="1365"/>
      <c r="J1555" s="1365"/>
      <c r="S1555" s="1359"/>
      <c r="BU1555" s="1366"/>
      <c r="CI1555" s="1383"/>
    </row>
    <row r="1556" spans="2:87" s="1381" customFormat="1" x14ac:dyDescent="0.25">
      <c r="B1556" s="1384"/>
      <c r="C1556" s="1384"/>
      <c r="D1556" s="1387"/>
      <c r="E1556" s="1384"/>
      <c r="F1556" s="1384"/>
      <c r="G1556" s="1384"/>
      <c r="H1556" s="1365"/>
      <c r="I1556" s="1365"/>
      <c r="J1556" s="1365"/>
      <c r="S1556" s="1359"/>
      <c r="BU1556" s="1366"/>
      <c r="CI1556" s="1383"/>
    </row>
    <row r="1557" spans="2:87" s="1381" customFormat="1" x14ac:dyDescent="0.25">
      <c r="B1557" s="1384"/>
      <c r="C1557" s="1384"/>
      <c r="D1557" s="1387"/>
      <c r="E1557" s="1384"/>
      <c r="F1557" s="1384"/>
      <c r="G1557" s="1384"/>
      <c r="H1557" s="1365"/>
      <c r="I1557" s="1365"/>
      <c r="J1557" s="1365"/>
      <c r="S1557" s="1359"/>
      <c r="BU1557" s="1366"/>
      <c r="CI1557" s="1383"/>
    </row>
    <row r="1558" spans="2:87" s="1381" customFormat="1" x14ac:dyDescent="0.25">
      <c r="B1558" s="1384"/>
      <c r="C1558" s="1384"/>
      <c r="D1558" s="1387"/>
      <c r="E1558" s="1384"/>
      <c r="F1558" s="1384"/>
      <c r="G1558" s="1384"/>
      <c r="H1558" s="1365"/>
      <c r="I1558" s="1365"/>
      <c r="J1558" s="1365"/>
      <c r="S1558" s="1359"/>
      <c r="BU1558" s="1366"/>
      <c r="CI1558" s="1383"/>
    </row>
    <row r="1559" spans="2:87" s="1381" customFormat="1" x14ac:dyDescent="0.25">
      <c r="B1559" s="1384"/>
      <c r="C1559" s="1384"/>
      <c r="D1559" s="1387"/>
      <c r="E1559" s="1384"/>
      <c r="F1559" s="1384"/>
      <c r="G1559" s="1384"/>
      <c r="H1559" s="1365"/>
      <c r="I1559" s="1365"/>
      <c r="J1559" s="1365"/>
      <c r="S1559" s="1359"/>
      <c r="BU1559" s="1366"/>
      <c r="CI1559" s="1383"/>
    </row>
    <row r="1560" spans="2:87" s="1381" customFormat="1" x14ac:dyDescent="0.25">
      <c r="B1560" s="1384"/>
      <c r="C1560" s="1384"/>
      <c r="D1560" s="1387"/>
      <c r="E1560" s="1384"/>
      <c r="F1560" s="1384"/>
      <c r="G1560" s="1384"/>
      <c r="H1560" s="1365"/>
      <c r="I1560" s="1365"/>
      <c r="J1560" s="1365"/>
      <c r="S1560" s="1359"/>
      <c r="BU1560" s="1366"/>
      <c r="CI1560" s="1383"/>
    </row>
    <row r="1561" spans="2:87" s="1381" customFormat="1" x14ac:dyDescent="0.25">
      <c r="B1561" s="1384"/>
      <c r="C1561" s="1384"/>
      <c r="D1561" s="1387"/>
      <c r="E1561" s="1384"/>
      <c r="F1561" s="1384"/>
      <c r="G1561" s="1384"/>
      <c r="H1561" s="1365"/>
      <c r="I1561" s="1365"/>
      <c r="J1561" s="1365"/>
      <c r="S1561" s="1359"/>
      <c r="BU1561" s="1366"/>
      <c r="CI1561" s="1383"/>
    </row>
    <row r="1562" spans="2:87" s="1381" customFormat="1" x14ac:dyDescent="0.25">
      <c r="B1562" s="1384"/>
      <c r="C1562" s="1384"/>
      <c r="D1562" s="1387"/>
      <c r="E1562" s="1384"/>
      <c r="F1562" s="1384"/>
      <c r="G1562" s="1384"/>
      <c r="H1562" s="1365"/>
      <c r="I1562" s="1365"/>
      <c r="J1562" s="1365"/>
      <c r="S1562" s="1359"/>
      <c r="BU1562" s="1366"/>
      <c r="CI1562" s="1383"/>
    </row>
    <row r="1563" spans="2:87" s="1381" customFormat="1" x14ac:dyDescent="0.25">
      <c r="B1563" s="1384"/>
      <c r="C1563" s="1384"/>
      <c r="D1563" s="1387"/>
      <c r="E1563" s="1384"/>
      <c r="F1563" s="1384"/>
      <c r="G1563" s="1384"/>
      <c r="H1563" s="1365"/>
      <c r="I1563" s="1365"/>
      <c r="J1563" s="1365"/>
      <c r="S1563" s="1359"/>
      <c r="BU1563" s="1366"/>
      <c r="CI1563" s="1383"/>
    </row>
    <row r="1564" spans="2:87" s="1381" customFormat="1" x14ac:dyDescent="0.25">
      <c r="B1564" s="1384"/>
      <c r="C1564" s="1384"/>
      <c r="D1564" s="1387"/>
      <c r="E1564" s="1384"/>
      <c r="F1564" s="1384"/>
      <c r="G1564" s="1384"/>
      <c r="H1564" s="1365"/>
      <c r="I1564" s="1365"/>
      <c r="J1564" s="1365"/>
      <c r="S1564" s="1359"/>
      <c r="BU1564" s="1366"/>
      <c r="CI1564" s="1383"/>
    </row>
    <row r="1565" spans="2:87" s="1381" customFormat="1" x14ac:dyDescent="0.25">
      <c r="B1565" s="1384"/>
      <c r="C1565" s="1384"/>
      <c r="D1565" s="1387"/>
      <c r="E1565" s="1384"/>
      <c r="F1565" s="1384"/>
      <c r="G1565" s="1384"/>
      <c r="H1565" s="1365"/>
      <c r="I1565" s="1365"/>
      <c r="J1565" s="1365"/>
      <c r="S1565" s="1359"/>
      <c r="BU1565" s="1366"/>
      <c r="CI1565" s="1383"/>
    </row>
    <row r="1566" spans="2:87" s="1381" customFormat="1" x14ac:dyDescent="0.25">
      <c r="B1566" s="1384"/>
      <c r="C1566" s="1384"/>
      <c r="D1566" s="1387"/>
      <c r="E1566" s="1384"/>
      <c r="F1566" s="1384"/>
      <c r="G1566" s="1384"/>
      <c r="H1566" s="1365"/>
      <c r="I1566" s="1365"/>
      <c r="J1566" s="1365"/>
      <c r="S1566" s="1359"/>
      <c r="BU1566" s="1366"/>
      <c r="CI1566" s="1383"/>
    </row>
    <row r="1567" spans="2:87" s="1381" customFormat="1" x14ac:dyDescent="0.25">
      <c r="B1567" s="1384"/>
      <c r="C1567" s="1384"/>
      <c r="D1567" s="1387"/>
      <c r="E1567" s="1384"/>
      <c r="F1567" s="1384"/>
      <c r="G1567" s="1384"/>
      <c r="H1567" s="1365"/>
      <c r="I1567" s="1365"/>
      <c r="J1567" s="1365"/>
      <c r="S1567" s="1359"/>
      <c r="BU1567" s="1366"/>
      <c r="CI1567" s="1383"/>
    </row>
    <row r="1568" spans="2:87" s="1381" customFormat="1" x14ac:dyDescent="0.25">
      <c r="B1568" s="1384"/>
      <c r="C1568" s="1384"/>
      <c r="D1568" s="1387"/>
      <c r="E1568" s="1384"/>
      <c r="F1568" s="1384"/>
      <c r="G1568" s="1384"/>
      <c r="H1568" s="1365"/>
      <c r="I1568" s="1365"/>
      <c r="J1568" s="1365"/>
      <c r="S1568" s="1359"/>
      <c r="BU1568" s="1366"/>
      <c r="CI1568" s="1383"/>
    </row>
    <row r="1569" spans="2:87" s="1381" customFormat="1" x14ac:dyDescent="0.25">
      <c r="B1569" s="1384"/>
      <c r="C1569" s="1384"/>
      <c r="D1569" s="1387"/>
      <c r="E1569" s="1384"/>
      <c r="F1569" s="1384"/>
      <c r="G1569" s="1384"/>
      <c r="H1569" s="1365"/>
      <c r="I1569" s="1365"/>
      <c r="J1569" s="1365"/>
      <c r="S1569" s="1359"/>
      <c r="BU1569" s="1366"/>
      <c r="CI1569" s="1383"/>
    </row>
    <row r="1570" spans="2:87" s="1381" customFormat="1" x14ac:dyDescent="0.25">
      <c r="B1570" s="1384"/>
      <c r="C1570" s="1384"/>
      <c r="D1570" s="1387"/>
      <c r="E1570" s="1384"/>
      <c r="F1570" s="1384"/>
      <c r="G1570" s="1384"/>
      <c r="H1570" s="1365"/>
      <c r="I1570" s="1365"/>
      <c r="J1570" s="1365"/>
      <c r="S1570" s="1359"/>
      <c r="BU1570" s="1366"/>
      <c r="CI1570" s="1383"/>
    </row>
    <row r="1571" spans="2:87" s="1381" customFormat="1" x14ac:dyDescent="0.25">
      <c r="B1571" s="1384"/>
      <c r="C1571" s="1384"/>
      <c r="D1571" s="1387"/>
      <c r="E1571" s="1384"/>
      <c r="F1571" s="1384"/>
      <c r="G1571" s="1384"/>
      <c r="H1571" s="1365"/>
      <c r="I1571" s="1365"/>
      <c r="J1571" s="1365"/>
      <c r="S1571" s="1359"/>
      <c r="BU1571" s="1366"/>
      <c r="CI1571" s="1383"/>
    </row>
    <row r="1572" spans="2:87" s="1381" customFormat="1" x14ac:dyDescent="0.25">
      <c r="B1572" s="1384"/>
      <c r="C1572" s="1384"/>
      <c r="D1572" s="1387"/>
      <c r="E1572" s="1384"/>
      <c r="F1572" s="1384"/>
      <c r="G1572" s="1384"/>
      <c r="H1572" s="1365"/>
      <c r="I1572" s="1365"/>
      <c r="J1572" s="1365"/>
      <c r="S1572" s="1359"/>
      <c r="BU1572" s="1366"/>
      <c r="CI1572" s="1383"/>
    </row>
    <row r="1573" spans="2:87" s="1381" customFormat="1" x14ac:dyDescent="0.25">
      <c r="B1573" s="1384"/>
      <c r="C1573" s="1384"/>
      <c r="D1573" s="1387"/>
      <c r="E1573" s="1384"/>
      <c r="F1573" s="1384"/>
      <c r="G1573" s="1384"/>
      <c r="H1573" s="1365"/>
      <c r="I1573" s="1365"/>
      <c r="J1573" s="1365"/>
      <c r="S1573" s="1359"/>
      <c r="BU1573" s="1366"/>
      <c r="CI1573" s="1383"/>
    </row>
    <row r="1574" spans="2:87" s="1381" customFormat="1" x14ac:dyDescent="0.25">
      <c r="B1574" s="1384"/>
      <c r="C1574" s="1384"/>
      <c r="D1574" s="1387"/>
      <c r="E1574" s="1384"/>
      <c r="F1574" s="1384"/>
      <c r="G1574" s="1384"/>
      <c r="H1574" s="1365"/>
      <c r="I1574" s="1365"/>
      <c r="J1574" s="1365"/>
      <c r="S1574" s="1359"/>
      <c r="BU1574" s="1366"/>
      <c r="CI1574" s="1383"/>
    </row>
    <row r="1575" spans="2:87" s="1381" customFormat="1" x14ac:dyDescent="0.25">
      <c r="B1575" s="1384"/>
      <c r="C1575" s="1384"/>
      <c r="D1575" s="1387"/>
      <c r="E1575" s="1384"/>
      <c r="F1575" s="1384"/>
      <c r="G1575" s="1384"/>
      <c r="H1575" s="1365"/>
      <c r="I1575" s="1365"/>
      <c r="J1575" s="1365"/>
      <c r="S1575" s="1359"/>
      <c r="BU1575" s="1366"/>
      <c r="CI1575" s="1383"/>
    </row>
    <row r="1576" spans="2:87" s="1381" customFormat="1" x14ac:dyDescent="0.25">
      <c r="B1576" s="1384"/>
      <c r="C1576" s="1384"/>
      <c r="D1576" s="1387"/>
      <c r="E1576" s="1384"/>
      <c r="F1576" s="1384"/>
      <c r="G1576" s="1384"/>
      <c r="H1576" s="1365"/>
      <c r="I1576" s="1365"/>
      <c r="J1576" s="1365"/>
      <c r="S1576" s="1359"/>
      <c r="BU1576" s="1366"/>
      <c r="CI1576" s="1383"/>
    </row>
    <row r="1577" spans="2:87" s="1381" customFormat="1" x14ac:dyDescent="0.25">
      <c r="B1577" s="1384"/>
      <c r="C1577" s="1384"/>
      <c r="D1577" s="1387"/>
      <c r="E1577" s="1384"/>
      <c r="F1577" s="1384"/>
      <c r="G1577" s="1384"/>
      <c r="H1577" s="1365"/>
      <c r="I1577" s="1365"/>
      <c r="J1577" s="1365"/>
      <c r="S1577" s="1359"/>
      <c r="BU1577" s="1366"/>
      <c r="CI1577" s="1383"/>
    </row>
    <row r="1578" spans="2:87" s="1381" customFormat="1" x14ac:dyDescent="0.25">
      <c r="B1578" s="1384"/>
      <c r="C1578" s="1384"/>
      <c r="D1578" s="1387"/>
      <c r="E1578" s="1384"/>
      <c r="F1578" s="1384"/>
      <c r="G1578" s="1384"/>
      <c r="H1578" s="1365"/>
      <c r="I1578" s="1365"/>
      <c r="J1578" s="1365"/>
      <c r="S1578" s="1359"/>
      <c r="BU1578" s="1366"/>
      <c r="CI1578" s="1383"/>
    </row>
    <row r="1579" spans="2:87" s="1381" customFormat="1" x14ac:dyDescent="0.25">
      <c r="B1579" s="1384"/>
      <c r="C1579" s="1384"/>
      <c r="D1579" s="1387"/>
      <c r="E1579" s="1384"/>
      <c r="F1579" s="1384"/>
      <c r="G1579" s="1384"/>
      <c r="H1579" s="1365"/>
      <c r="I1579" s="1365"/>
      <c r="J1579" s="1365"/>
      <c r="S1579" s="1359"/>
      <c r="BU1579" s="1366"/>
      <c r="CI1579" s="1383"/>
    </row>
    <row r="1580" spans="2:87" s="1381" customFormat="1" x14ac:dyDescent="0.25">
      <c r="B1580" s="1384"/>
      <c r="C1580" s="1384"/>
      <c r="D1580" s="1387"/>
      <c r="E1580" s="1384"/>
      <c r="F1580" s="1384"/>
      <c r="G1580" s="1384"/>
      <c r="H1580" s="1365"/>
      <c r="I1580" s="1365"/>
      <c r="J1580" s="1365"/>
      <c r="S1580" s="1359"/>
      <c r="BU1580" s="1366"/>
      <c r="CI1580" s="1383"/>
    </row>
    <row r="1581" spans="2:87" s="1381" customFormat="1" x14ac:dyDescent="0.25">
      <c r="B1581" s="1384"/>
      <c r="C1581" s="1384"/>
      <c r="D1581" s="1387"/>
      <c r="E1581" s="1384"/>
      <c r="F1581" s="1384"/>
      <c r="G1581" s="1384"/>
      <c r="H1581" s="1365"/>
      <c r="I1581" s="1365"/>
      <c r="J1581" s="1365"/>
      <c r="S1581" s="1359"/>
      <c r="BU1581" s="1366"/>
      <c r="CI1581" s="1383"/>
    </row>
    <row r="1582" spans="2:87" s="1381" customFormat="1" x14ac:dyDescent="0.25">
      <c r="B1582" s="1384"/>
      <c r="C1582" s="1384"/>
      <c r="D1582" s="1387"/>
      <c r="E1582" s="1384"/>
      <c r="F1582" s="1384"/>
      <c r="G1582" s="1384"/>
      <c r="H1582" s="1365"/>
      <c r="I1582" s="1365"/>
      <c r="J1582" s="1365"/>
      <c r="S1582" s="1359"/>
      <c r="BU1582" s="1366"/>
      <c r="CI1582" s="1383"/>
    </row>
    <row r="1583" spans="2:87" s="1381" customFormat="1" x14ac:dyDescent="0.25">
      <c r="B1583" s="1384"/>
      <c r="C1583" s="1384"/>
      <c r="D1583" s="1387"/>
      <c r="E1583" s="1384"/>
      <c r="F1583" s="1384"/>
      <c r="G1583" s="1384"/>
      <c r="H1583" s="1365"/>
      <c r="I1583" s="1365"/>
      <c r="J1583" s="1365"/>
      <c r="S1583" s="1359"/>
      <c r="BU1583" s="1366"/>
      <c r="CI1583" s="1383"/>
    </row>
    <row r="1584" spans="2:87" s="1381" customFormat="1" x14ac:dyDescent="0.25">
      <c r="B1584" s="1384"/>
      <c r="C1584" s="1384"/>
      <c r="D1584" s="1387"/>
      <c r="E1584" s="1384"/>
      <c r="F1584" s="1384"/>
      <c r="G1584" s="1384"/>
      <c r="H1584" s="1365"/>
      <c r="I1584" s="1365"/>
      <c r="J1584" s="1365"/>
      <c r="S1584" s="1359"/>
      <c r="BU1584" s="1366"/>
      <c r="CI1584" s="1383"/>
    </row>
    <row r="1585" spans="2:87" s="1381" customFormat="1" x14ac:dyDescent="0.25">
      <c r="B1585" s="1384"/>
      <c r="C1585" s="1384"/>
      <c r="D1585" s="1387"/>
      <c r="E1585" s="1384"/>
      <c r="F1585" s="1384"/>
      <c r="G1585" s="1384"/>
      <c r="H1585" s="1365"/>
      <c r="I1585" s="1365"/>
      <c r="J1585" s="1365"/>
      <c r="S1585" s="1359"/>
      <c r="BU1585" s="1366"/>
      <c r="CI1585" s="1383"/>
    </row>
    <row r="1586" spans="2:87" s="1381" customFormat="1" x14ac:dyDescent="0.25">
      <c r="B1586" s="1384"/>
      <c r="C1586" s="1384"/>
      <c r="D1586" s="1387"/>
      <c r="E1586" s="1384"/>
      <c r="F1586" s="1384"/>
      <c r="G1586" s="1384"/>
      <c r="H1586" s="1365"/>
      <c r="I1586" s="1365"/>
      <c r="J1586" s="1365"/>
      <c r="S1586" s="1359"/>
      <c r="BU1586" s="1366"/>
      <c r="CI1586" s="1383"/>
    </row>
    <row r="1587" spans="2:87" s="1381" customFormat="1" x14ac:dyDescent="0.25">
      <c r="B1587" s="1384"/>
      <c r="C1587" s="1384"/>
      <c r="D1587" s="1387"/>
      <c r="E1587" s="1384"/>
      <c r="F1587" s="1384"/>
      <c r="G1587" s="1384"/>
      <c r="H1587" s="1365"/>
      <c r="I1587" s="1365"/>
      <c r="J1587" s="1365"/>
      <c r="S1587" s="1359"/>
      <c r="BU1587" s="1366"/>
      <c r="CI1587" s="1383"/>
    </row>
    <row r="1588" spans="2:87" s="1381" customFormat="1" x14ac:dyDescent="0.25">
      <c r="B1588" s="1384"/>
      <c r="C1588" s="1384"/>
      <c r="D1588" s="1387"/>
      <c r="E1588" s="1384"/>
      <c r="F1588" s="1384"/>
      <c r="G1588" s="1384"/>
      <c r="H1588" s="1365"/>
      <c r="I1588" s="1365"/>
      <c r="J1588" s="1365"/>
      <c r="S1588" s="1359"/>
      <c r="BU1588" s="1366"/>
      <c r="CI1588" s="1383"/>
    </row>
    <row r="1589" spans="2:87" s="1381" customFormat="1" x14ac:dyDescent="0.25">
      <c r="B1589" s="1384"/>
      <c r="C1589" s="1384"/>
      <c r="D1589" s="1387"/>
      <c r="E1589" s="1384"/>
      <c r="F1589" s="1384"/>
      <c r="G1589" s="1384"/>
      <c r="H1589" s="1365"/>
      <c r="I1589" s="1365"/>
      <c r="J1589" s="1365"/>
      <c r="S1589" s="1359"/>
      <c r="BU1589" s="1366"/>
      <c r="CI1589" s="1383"/>
    </row>
    <row r="1590" spans="2:87" s="1381" customFormat="1" x14ac:dyDescent="0.25">
      <c r="B1590" s="1384"/>
      <c r="C1590" s="1384"/>
      <c r="D1590" s="1387"/>
      <c r="E1590" s="1384"/>
      <c r="F1590" s="1384"/>
      <c r="G1590" s="1384"/>
      <c r="H1590" s="1365"/>
      <c r="I1590" s="1365"/>
      <c r="J1590" s="1365"/>
      <c r="S1590" s="1359"/>
      <c r="BU1590" s="1366"/>
      <c r="CI1590" s="1383"/>
    </row>
    <row r="1591" spans="2:87" s="1381" customFormat="1" x14ac:dyDescent="0.25">
      <c r="B1591" s="1384"/>
      <c r="C1591" s="1384"/>
      <c r="D1591" s="1387"/>
      <c r="E1591" s="1384"/>
      <c r="F1591" s="1384"/>
      <c r="G1591" s="1384"/>
      <c r="H1591" s="1365"/>
      <c r="I1591" s="1365"/>
      <c r="J1591" s="1365"/>
      <c r="S1591" s="1359"/>
      <c r="BU1591" s="1366"/>
      <c r="CI1591" s="1383"/>
    </row>
    <row r="1592" spans="2:87" s="1381" customFormat="1" x14ac:dyDescent="0.25">
      <c r="B1592" s="1384"/>
      <c r="C1592" s="1384"/>
      <c r="D1592" s="1387"/>
      <c r="E1592" s="1384"/>
      <c r="F1592" s="1384"/>
      <c r="G1592" s="1384"/>
      <c r="H1592" s="1365"/>
      <c r="I1592" s="1365"/>
      <c r="J1592" s="1365"/>
      <c r="S1592" s="1359"/>
      <c r="BU1592" s="1366"/>
      <c r="CI1592" s="1383"/>
    </row>
    <row r="1593" spans="2:87" s="1381" customFormat="1" x14ac:dyDescent="0.25">
      <c r="B1593" s="1384"/>
      <c r="C1593" s="1384"/>
      <c r="D1593" s="1387"/>
      <c r="E1593" s="1384"/>
      <c r="F1593" s="1384"/>
      <c r="G1593" s="1384"/>
      <c r="H1593" s="1365"/>
      <c r="I1593" s="1365"/>
      <c r="J1593" s="1365"/>
      <c r="S1593" s="1359"/>
      <c r="BU1593" s="1366"/>
      <c r="CI1593" s="1383"/>
    </row>
    <row r="1594" spans="2:87" s="1381" customFormat="1" x14ac:dyDescent="0.25">
      <c r="B1594" s="1384"/>
      <c r="C1594" s="1384"/>
      <c r="D1594" s="1387"/>
      <c r="E1594" s="1384"/>
      <c r="F1594" s="1384"/>
      <c r="G1594" s="1384"/>
      <c r="H1594" s="1365"/>
      <c r="I1594" s="1365"/>
      <c r="J1594" s="1365"/>
      <c r="S1594" s="1359"/>
      <c r="BU1594" s="1366"/>
      <c r="CI1594" s="1383"/>
    </row>
    <row r="1595" spans="2:87" s="1381" customFormat="1" x14ac:dyDescent="0.25">
      <c r="B1595" s="1384"/>
      <c r="C1595" s="1384"/>
      <c r="D1595" s="1387"/>
      <c r="E1595" s="1384"/>
      <c r="F1595" s="1384"/>
      <c r="G1595" s="1384"/>
      <c r="H1595" s="1365"/>
      <c r="I1595" s="1365"/>
      <c r="J1595" s="1365"/>
      <c r="S1595" s="1359"/>
      <c r="BU1595" s="1366"/>
      <c r="CI1595" s="1383"/>
    </row>
    <row r="1596" spans="2:87" s="1381" customFormat="1" x14ac:dyDescent="0.25">
      <c r="B1596" s="1384"/>
      <c r="C1596" s="1384"/>
      <c r="D1596" s="1387"/>
      <c r="E1596" s="1384"/>
      <c r="F1596" s="1384"/>
      <c r="G1596" s="1384"/>
      <c r="H1596" s="1365"/>
      <c r="I1596" s="1365"/>
      <c r="J1596" s="1365"/>
      <c r="S1596" s="1359"/>
      <c r="BU1596" s="1366"/>
      <c r="CI1596" s="1383"/>
    </row>
    <row r="1597" spans="2:87" s="1381" customFormat="1" x14ac:dyDescent="0.25">
      <c r="B1597" s="1384"/>
      <c r="C1597" s="1384"/>
      <c r="D1597" s="1387"/>
      <c r="E1597" s="1384"/>
      <c r="F1597" s="1384"/>
      <c r="G1597" s="1384"/>
      <c r="H1597" s="1365"/>
      <c r="I1597" s="1365"/>
      <c r="J1597" s="1365"/>
      <c r="S1597" s="1359"/>
      <c r="BU1597" s="1366"/>
      <c r="CI1597" s="1383"/>
    </row>
    <row r="1598" spans="2:87" s="1381" customFormat="1" x14ac:dyDescent="0.25">
      <c r="B1598" s="1384"/>
      <c r="C1598" s="1384"/>
      <c r="D1598" s="1387"/>
      <c r="E1598" s="1384"/>
      <c r="F1598" s="1384"/>
      <c r="G1598" s="1384"/>
      <c r="H1598" s="1365"/>
      <c r="I1598" s="1365"/>
      <c r="J1598" s="1365"/>
      <c r="S1598" s="1359"/>
      <c r="BU1598" s="1366"/>
      <c r="CI1598" s="1383"/>
    </row>
    <row r="1599" spans="2:87" s="1381" customFormat="1" x14ac:dyDescent="0.25">
      <c r="B1599" s="1384"/>
      <c r="C1599" s="1384"/>
      <c r="D1599" s="1387"/>
      <c r="E1599" s="1384"/>
      <c r="F1599" s="1384"/>
      <c r="G1599" s="1384"/>
      <c r="H1599" s="1365"/>
      <c r="I1599" s="1365"/>
      <c r="J1599" s="1365"/>
      <c r="S1599" s="1359"/>
      <c r="BU1599" s="1366"/>
      <c r="CI1599" s="1383"/>
    </row>
    <row r="1600" spans="2:87" s="1381" customFormat="1" x14ac:dyDescent="0.25">
      <c r="B1600" s="1384"/>
      <c r="C1600" s="1384"/>
      <c r="D1600" s="1387"/>
      <c r="E1600" s="1384"/>
      <c r="F1600" s="1384"/>
      <c r="G1600" s="1384"/>
      <c r="H1600" s="1365"/>
      <c r="I1600" s="1365"/>
      <c r="J1600" s="1365"/>
      <c r="S1600" s="1359"/>
      <c r="BU1600" s="1366"/>
      <c r="CI1600" s="1383"/>
    </row>
    <row r="1601" spans="2:87" s="1381" customFormat="1" x14ac:dyDescent="0.25">
      <c r="B1601" s="1384"/>
      <c r="C1601" s="1384"/>
      <c r="D1601" s="1387"/>
      <c r="E1601" s="1384"/>
      <c r="F1601" s="1384"/>
      <c r="G1601" s="1384"/>
      <c r="H1601" s="1365"/>
      <c r="I1601" s="1365"/>
      <c r="J1601" s="1365"/>
      <c r="S1601" s="1359"/>
      <c r="BU1601" s="1366"/>
      <c r="CI1601" s="1383"/>
    </row>
    <row r="1602" spans="2:87" s="1381" customFormat="1" x14ac:dyDescent="0.25">
      <c r="B1602" s="1384"/>
      <c r="C1602" s="1384"/>
      <c r="D1602" s="1387"/>
      <c r="E1602" s="1384"/>
      <c r="F1602" s="1384"/>
      <c r="G1602" s="1384"/>
      <c r="H1602" s="1365"/>
      <c r="I1602" s="1365"/>
      <c r="J1602" s="1365"/>
      <c r="S1602" s="1359"/>
      <c r="BU1602" s="1366"/>
      <c r="CI1602" s="1383"/>
    </row>
    <row r="1603" spans="2:87" s="1381" customFormat="1" x14ac:dyDescent="0.25">
      <c r="B1603" s="1384"/>
      <c r="C1603" s="1384"/>
      <c r="D1603" s="1387"/>
      <c r="E1603" s="1384"/>
      <c r="F1603" s="1384"/>
      <c r="G1603" s="1384"/>
      <c r="H1603" s="1365"/>
      <c r="I1603" s="1365"/>
      <c r="J1603" s="1365"/>
      <c r="S1603" s="1359"/>
      <c r="BU1603" s="1366"/>
      <c r="CI1603" s="1383"/>
    </row>
    <row r="1604" spans="2:87" s="1381" customFormat="1" x14ac:dyDescent="0.25">
      <c r="B1604" s="1384"/>
      <c r="C1604" s="1384"/>
      <c r="D1604" s="1387"/>
      <c r="E1604" s="1384"/>
      <c r="F1604" s="1384"/>
      <c r="G1604" s="1384"/>
      <c r="H1604" s="1365"/>
      <c r="I1604" s="1365"/>
      <c r="J1604" s="1365"/>
      <c r="S1604" s="1359"/>
      <c r="BU1604" s="1366"/>
      <c r="CI1604" s="1383"/>
    </row>
    <row r="1605" spans="2:87" s="1381" customFormat="1" x14ac:dyDescent="0.25">
      <c r="B1605" s="1384"/>
      <c r="C1605" s="1384"/>
      <c r="D1605" s="1387"/>
      <c r="E1605" s="1384"/>
      <c r="F1605" s="1384"/>
      <c r="G1605" s="1384"/>
      <c r="H1605" s="1365"/>
      <c r="I1605" s="1365"/>
      <c r="J1605" s="1365"/>
      <c r="S1605" s="1359"/>
      <c r="BU1605" s="1366"/>
      <c r="CI1605" s="1383"/>
    </row>
    <row r="1606" spans="2:87" s="1381" customFormat="1" x14ac:dyDescent="0.25">
      <c r="B1606" s="1384"/>
      <c r="C1606" s="1384"/>
      <c r="D1606" s="1387"/>
      <c r="E1606" s="1384"/>
      <c r="F1606" s="1384"/>
      <c r="G1606" s="1384"/>
      <c r="H1606" s="1365"/>
      <c r="I1606" s="1365"/>
      <c r="J1606" s="1365"/>
      <c r="S1606" s="1359"/>
      <c r="BU1606" s="1366"/>
      <c r="CI1606" s="1383"/>
    </row>
    <row r="1607" spans="2:87" s="1381" customFormat="1" x14ac:dyDescent="0.25">
      <c r="B1607" s="1384"/>
      <c r="C1607" s="1384"/>
      <c r="D1607" s="1387"/>
      <c r="E1607" s="1384"/>
      <c r="F1607" s="1384"/>
      <c r="G1607" s="1384"/>
      <c r="H1607" s="1365"/>
      <c r="I1607" s="1365"/>
      <c r="J1607" s="1365"/>
      <c r="S1607" s="1359"/>
      <c r="BU1607" s="1366"/>
      <c r="CI1607" s="1383"/>
    </row>
    <row r="1608" spans="2:87" s="1381" customFormat="1" x14ac:dyDescent="0.25">
      <c r="B1608" s="1384"/>
      <c r="C1608" s="1384"/>
      <c r="D1608" s="1387"/>
      <c r="E1608" s="1384"/>
      <c r="F1608" s="1384"/>
      <c r="G1608" s="1384"/>
      <c r="H1608" s="1365"/>
      <c r="I1608" s="1365"/>
      <c r="J1608" s="1365"/>
      <c r="S1608" s="1359"/>
      <c r="BU1608" s="1366"/>
      <c r="CI1608" s="1383"/>
    </row>
    <row r="1609" spans="2:87" s="1381" customFormat="1" x14ac:dyDescent="0.25">
      <c r="B1609" s="1384"/>
      <c r="C1609" s="1384"/>
      <c r="D1609" s="1387"/>
      <c r="E1609" s="1384"/>
      <c r="F1609" s="1384"/>
      <c r="G1609" s="1384"/>
      <c r="H1609" s="1365"/>
      <c r="I1609" s="1365"/>
      <c r="J1609" s="1365"/>
      <c r="S1609" s="1359"/>
      <c r="BU1609" s="1366"/>
      <c r="CI1609" s="1383"/>
    </row>
    <row r="1610" spans="2:87" s="1381" customFormat="1" x14ac:dyDescent="0.25">
      <c r="B1610" s="1384"/>
      <c r="C1610" s="1384"/>
      <c r="D1610" s="1387"/>
      <c r="E1610" s="1384"/>
      <c r="F1610" s="1384"/>
      <c r="G1610" s="1384"/>
      <c r="H1610" s="1365"/>
      <c r="I1610" s="1365"/>
      <c r="J1610" s="1365"/>
      <c r="S1610" s="1359"/>
      <c r="BU1610" s="1366"/>
      <c r="CI1610" s="1383"/>
    </row>
    <row r="1611" spans="2:87" s="1381" customFormat="1" x14ac:dyDescent="0.25">
      <c r="B1611" s="1384"/>
      <c r="C1611" s="1384"/>
      <c r="D1611" s="1387"/>
      <c r="E1611" s="1384"/>
      <c r="F1611" s="1384"/>
      <c r="G1611" s="1384"/>
      <c r="H1611" s="1365"/>
      <c r="I1611" s="1365"/>
      <c r="J1611" s="1365"/>
      <c r="S1611" s="1359"/>
      <c r="BU1611" s="1366"/>
      <c r="CI1611" s="1383"/>
    </row>
    <row r="1612" spans="2:87" s="1381" customFormat="1" x14ac:dyDescent="0.25">
      <c r="B1612" s="1384"/>
      <c r="C1612" s="1384"/>
      <c r="D1612" s="1387"/>
      <c r="E1612" s="1384"/>
      <c r="F1612" s="1384"/>
      <c r="G1612" s="1384"/>
      <c r="H1612" s="1365"/>
      <c r="I1612" s="1365"/>
      <c r="J1612" s="1365"/>
      <c r="S1612" s="1359"/>
      <c r="BU1612" s="1366"/>
      <c r="CI1612" s="1383"/>
    </row>
    <row r="1613" spans="2:87" s="1381" customFormat="1" x14ac:dyDescent="0.25">
      <c r="B1613" s="1384"/>
      <c r="C1613" s="1384"/>
      <c r="D1613" s="1387"/>
      <c r="E1613" s="1384"/>
      <c r="F1613" s="1384"/>
      <c r="G1613" s="1384"/>
      <c r="H1613" s="1365"/>
      <c r="I1613" s="1365"/>
      <c r="J1613" s="1365"/>
      <c r="S1613" s="1359"/>
      <c r="BU1613" s="1366"/>
      <c r="CI1613" s="1383"/>
    </row>
    <row r="1614" spans="2:87" s="1381" customFormat="1" x14ac:dyDescent="0.25">
      <c r="B1614" s="1384"/>
      <c r="C1614" s="1384"/>
      <c r="D1614" s="1387"/>
      <c r="E1614" s="1384"/>
      <c r="F1614" s="1384"/>
      <c r="G1614" s="1384"/>
      <c r="H1614" s="1365"/>
      <c r="I1614" s="1365"/>
      <c r="J1614" s="1365"/>
      <c r="S1614" s="1359"/>
      <c r="BU1614" s="1366"/>
      <c r="CI1614" s="1383"/>
    </row>
    <row r="1615" spans="2:87" s="1381" customFormat="1" x14ac:dyDescent="0.25">
      <c r="B1615" s="1384"/>
      <c r="C1615" s="1384"/>
      <c r="D1615" s="1387"/>
      <c r="E1615" s="1384"/>
      <c r="F1615" s="1384"/>
      <c r="G1615" s="1384"/>
      <c r="H1615" s="1365"/>
      <c r="I1615" s="1365"/>
      <c r="J1615" s="1365"/>
      <c r="S1615" s="1359"/>
      <c r="BU1615" s="1366"/>
      <c r="CI1615" s="1383"/>
    </row>
    <row r="1616" spans="2:87" s="1381" customFormat="1" x14ac:dyDescent="0.25">
      <c r="B1616" s="1384"/>
      <c r="C1616" s="1384"/>
      <c r="D1616" s="1387"/>
      <c r="E1616" s="1384"/>
      <c r="F1616" s="1384"/>
      <c r="G1616" s="1384"/>
      <c r="H1616" s="1365"/>
      <c r="I1616" s="1365"/>
      <c r="J1616" s="1365"/>
      <c r="S1616" s="1359"/>
      <c r="BU1616" s="1366"/>
      <c r="CI1616" s="1383"/>
    </row>
    <row r="1617" spans="2:87" s="1381" customFormat="1" x14ac:dyDescent="0.25">
      <c r="B1617" s="1384"/>
      <c r="C1617" s="1384"/>
      <c r="D1617" s="1387"/>
      <c r="E1617" s="1384"/>
      <c r="F1617" s="1384"/>
      <c r="G1617" s="1384"/>
      <c r="H1617" s="1365"/>
      <c r="I1617" s="1365"/>
      <c r="J1617" s="1365"/>
      <c r="S1617" s="1359"/>
      <c r="BU1617" s="1366"/>
      <c r="CI1617" s="1383"/>
    </row>
    <row r="1618" spans="2:87" s="1381" customFormat="1" x14ac:dyDescent="0.25">
      <c r="B1618" s="1384"/>
      <c r="C1618" s="1384"/>
      <c r="D1618" s="1387"/>
      <c r="E1618" s="1384"/>
      <c r="F1618" s="1384"/>
      <c r="G1618" s="1384"/>
      <c r="H1618" s="1365"/>
      <c r="I1618" s="1365"/>
      <c r="J1618" s="1365"/>
      <c r="S1618" s="1359"/>
      <c r="BU1618" s="1366"/>
      <c r="CI1618" s="1383"/>
    </row>
    <row r="1619" spans="2:87" s="1381" customFormat="1" x14ac:dyDescent="0.25">
      <c r="B1619" s="1384"/>
      <c r="C1619" s="1384"/>
      <c r="D1619" s="1387"/>
      <c r="E1619" s="1384"/>
      <c r="F1619" s="1384"/>
      <c r="G1619" s="1384"/>
      <c r="H1619" s="1365"/>
      <c r="I1619" s="1365"/>
      <c r="J1619" s="1365"/>
      <c r="S1619" s="1359"/>
      <c r="BU1619" s="1366"/>
      <c r="CI1619" s="1383"/>
    </row>
    <row r="1620" spans="2:87" s="1381" customFormat="1" x14ac:dyDescent="0.25">
      <c r="B1620" s="1384"/>
      <c r="C1620" s="1384"/>
      <c r="D1620" s="1387"/>
      <c r="E1620" s="1384"/>
      <c r="F1620" s="1384"/>
      <c r="G1620" s="1384"/>
      <c r="H1620" s="1365"/>
      <c r="I1620" s="1365"/>
      <c r="J1620" s="1365"/>
      <c r="S1620" s="1359"/>
      <c r="BU1620" s="1366"/>
      <c r="CI1620" s="1383"/>
    </row>
    <row r="1621" spans="2:87" s="1381" customFormat="1" x14ac:dyDescent="0.25">
      <c r="B1621" s="1384"/>
      <c r="C1621" s="1384"/>
      <c r="D1621" s="1387"/>
      <c r="E1621" s="1384"/>
      <c r="F1621" s="1384"/>
      <c r="G1621" s="1384"/>
      <c r="H1621" s="1365"/>
      <c r="I1621" s="1365"/>
      <c r="J1621" s="1365"/>
      <c r="S1621" s="1359"/>
      <c r="BU1621" s="1366"/>
      <c r="CI1621" s="1383"/>
    </row>
    <row r="1622" spans="2:87" s="1381" customFormat="1" x14ac:dyDescent="0.25">
      <c r="B1622" s="1384"/>
      <c r="C1622" s="1384"/>
      <c r="D1622" s="1387"/>
      <c r="E1622" s="1384"/>
      <c r="F1622" s="1384"/>
      <c r="G1622" s="1384"/>
      <c r="H1622" s="1365"/>
      <c r="I1622" s="1365"/>
      <c r="J1622" s="1365"/>
      <c r="S1622" s="1359"/>
      <c r="BU1622" s="1366"/>
      <c r="CI1622" s="1383"/>
    </row>
    <row r="1623" spans="2:87" s="1381" customFormat="1" x14ac:dyDescent="0.25">
      <c r="B1623" s="1384"/>
      <c r="C1623" s="1384"/>
      <c r="D1623" s="1387"/>
      <c r="E1623" s="1384"/>
      <c r="F1623" s="1384"/>
      <c r="G1623" s="1384"/>
      <c r="H1623" s="1365"/>
      <c r="I1623" s="1365"/>
      <c r="J1623" s="1365"/>
      <c r="S1623" s="1359"/>
      <c r="BU1623" s="1366"/>
      <c r="CI1623" s="1383"/>
    </row>
    <row r="1624" spans="2:87" s="1381" customFormat="1" x14ac:dyDescent="0.25">
      <c r="B1624" s="1384"/>
      <c r="C1624" s="1384"/>
      <c r="D1624" s="1387"/>
      <c r="E1624" s="1384"/>
      <c r="F1624" s="1384"/>
      <c r="G1624" s="1384"/>
      <c r="H1624" s="1365"/>
      <c r="I1624" s="1365"/>
      <c r="J1624" s="1365"/>
      <c r="S1624" s="1359"/>
      <c r="BU1624" s="1366"/>
      <c r="CI1624" s="1383"/>
    </row>
    <row r="1625" spans="2:87" s="1381" customFormat="1" x14ac:dyDescent="0.25">
      <c r="B1625" s="1384"/>
      <c r="C1625" s="1384"/>
      <c r="D1625" s="1387"/>
      <c r="E1625" s="1384"/>
      <c r="F1625" s="1384"/>
      <c r="G1625" s="1384"/>
      <c r="H1625" s="1365"/>
      <c r="I1625" s="1365"/>
      <c r="J1625" s="1365"/>
      <c r="S1625" s="1359"/>
      <c r="BU1625" s="1366"/>
      <c r="CI1625" s="1383"/>
    </row>
    <row r="1626" spans="2:87" s="1381" customFormat="1" x14ac:dyDescent="0.25">
      <c r="B1626" s="1384"/>
      <c r="C1626" s="1384"/>
      <c r="D1626" s="1387"/>
      <c r="E1626" s="1384"/>
      <c r="F1626" s="1384"/>
      <c r="G1626" s="1384"/>
      <c r="H1626" s="1365"/>
      <c r="I1626" s="1365"/>
      <c r="J1626" s="1365"/>
      <c r="S1626" s="1359"/>
      <c r="BU1626" s="1366"/>
      <c r="CI1626" s="1383"/>
    </row>
    <row r="1627" spans="2:87" s="1381" customFormat="1" x14ac:dyDescent="0.25">
      <c r="B1627" s="1384"/>
      <c r="C1627" s="1384"/>
      <c r="D1627" s="1387"/>
      <c r="E1627" s="1384"/>
      <c r="F1627" s="1384"/>
      <c r="G1627" s="1384"/>
      <c r="H1627" s="1365"/>
      <c r="I1627" s="1365"/>
      <c r="J1627" s="1365"/>
      <c r="S1627" s="1359"/>
      <c r="BU1627" s="1366"/>
      <c r="CI1627" s="1383"/>
    </row>
    <row r="1628" spans="2:87" s="1381" customFormat="1" x14ac:dyDescent="0.25">
      <c r="B1628" s="1384"/>
      <c r="C1628" s="1384"/>
      <c r="D1628" s="1387"/>
      <c r="E1628" s="1384"/>
      <c r="F1628" s="1384"/>
      <c r="G1628" s="1384"/>
      <c r="H1628" s="1365"/>
      <c r="I1628" s="1365"/>
      <c r="J1628" s="1365"/>
      <c r="S1628" s="1359"/>
      <c r="BU1628" s="1366"/>
      <c r="CI1628" s="1383"/>
    </row>
    <row r="1629" spans="2:87" s="1381" customFormat="1" x14ac:dyDescent="0.25">
      <c r="B1629" s="1384"/>
      <c r="C1629" s="1384"/>
      <c r="D1629" s="1387"/>
      <c r="E1629" s="1384"/>
      <c r="F1629" s="1384"/>
      <c r="G1629" s="1384"/>
      <c r="H1629" s="1365"/>
      <c r="I1629" s="1365"/>
      <c r="J1629" s="1365"/>
      <c r="S1629" s="1359"/>
      <c r="BU1629" s="1366"/>
      <c r="CI1629" s="1383"/>
    </row>
    <row r="1630" spans="2:87" s="1381" customFormat="1" x14ac:dyDescent="0.25">
      <c r="B1630" s="1384"/>
      <c r="C1630" s="1384"/>
      <c r="D1630" s="1387"/>
      <c r="E1630" s="1384"/>
      <c r="F1630" s="1384"/>
      <c r="G1630" s="1384"/>
      <c r="H1630" s="1365"/>
      <c r="I1630" s="1365"/>
      <c r="J1630" s="1365"/>
      <c r="S1630" s="1359"/>
      <c r="BU1630" s="1366"/>
      <c r="CI1630" s="1383"/>
    </row>
    <row r="1631" spans="2:87" s="1381" customFormat="1" x14ac:dyDescent="0.25">
      <c r="B1631" s="1384"/>
      <c r="C1631" s="1384"/>
      <c r="D1631" s="1387"/>
      <c r="E1631" s="1384"/>
      <c r="F1631" s="1384"/>
      <c r="G1631" s="1384"/>
      <c r="H1631" s="1365"/>
      <c r="I1631" s="1365"/>
      <c r="J1631" s="1365"/>
      <c r="S1631" s="1359"/>
      <c r="BU1631" s="1366"/>
      <c r="CI1631" s="1383"/>
    </row>
    <row r="1632" spans="2:87" s="1381" customFormat="1" x14ac:dyDescent="0.25">
      <c r="B1632" s="1384"/>
      <c r="C1632" s="1384"/>
      <c r="D1632" s="1387"/>
      <c r="E1632" s="1384"/>
      <c r="F1632" s="1384"/>
      <c r="G1632" s="1384"/>
      <c r="H1632" s="1365"/>
      <c r="I1632" s="1365"/>
      <c r="J1632" s="1365"/>
      <c r="S1632" s="1359"/>
      <c r="BU1632" s="1366"/>
      <c r="CI1632" s="1383"/>
    </row>
    <row r="1633" spans="2:87" s="1381" customFormat="1" x14ac:dyDescent="0.25">
      <c r="B1633" s="1384"/>
      <c r="C1633" s="1384"/>
      <c r="D1633" s="1387"/>
      <c r="E1633" s="1384"/>
      <c r="F1633" s="1384"/>
      <c r="G1633" s="1384"/>
      <c r="H1633" s="1365"/>
      <c r="I1633" s="1365"/>
      <c r="J1633" s="1365"/>
      <c r="S1633" s="1359"/>
      <c r="BU1633" s="1366"/>
      <c r="CI1633" s="1383"/>
    </row>
    <row r="1634" spans="2:87" s="1381" customFormat="1" x14ac:dyDescent="0.25">
      <c r="B1634" s="1384"/>
      <c r="C1634" s="1384"/>
      <c r="D1634" s="1387"/>
      <c r="E1634" s="1384"/>
      <c r="F1634" s="1384"/>
      <c r="G1634" s="1384"/>
      <c r="H1634" s="1365"/>
      <c r="I1634" s="1365"/>
      <c r="J1634" s="1365"/>
      <c r="S1634" s="1359"/>
      <c r="BU1634" s="1366"/>
      <c r="CI1634" s="1383"/>
    </row>
    <row r="1635" spans="2:87" s="1381" customFormat="1" x14ac:dyDescent="0.25">
      <c r="B1635" s="1384"/>
      <c r="C1635" s="1384"/>
      <c r="D1635" s="1387"/>
      <c r="E1635" s="1384"/>
      <c r="F1635" s="1384"/>
      <c r="G1635" s="1384"/>
      <c r="H1635" s="1365"/>
      <c r="I1635" s="1365"/>
      <c r="J1635" s="1365"/>
      <c r="S1635" s="1359"/>
      <c r="BU1635" s="1366"/>
      <c r="CI1635" s="1383"/>
    </row>
    <row r="1636" spans="2:87" s="1381" customFormat="1" x14ac:dyDescent="0.25">
      <c r="B1636" s="1384"/>
      <c r="C1636" s="1384"/>
      <c r="D1636" s="1387"/>
      <c r="E1636" s="1384"/>
      <c r="F1636" s="1384"/>
      <c r="G1636" s="1384"/>
      <c r="H1636" s="1365"/>
      <c r="I1636" s="1365"/>
      <c r="J1636" s="1365"/>
      <c r="S1636" s="1359"/>
      <c r="BU1636" s="1366"/>
      <c r="CI1636" s="1383"/>
    </row>
    <row r="1637" spans="2:87" s="1381" customFormat="1" x14ac:dyDescent="0.25">
      <c r="B1637" s="1384"/>
      <c r="C1637" s="1384"/>
      <c r="D1637" s="1387"/>
      <c r="E1637" s="1384"/>
      <c r="F1637" s="1384"/>
      <c r="G1637" s="1384"/>
      <c r="H1637" s="1365"/>
      <c r="I1637" s="1365"/>
      <c r="J1637" s="1365"/>
      <c r="S1637" s="1359"/>
      <c r="BU1637" s="1366"/>
      <c r="CI1637" s="1383"/>
    </row>
    <row r="1638" spans="2:87" s="1381" customFormat="1" x14ac:dyDescent="0.25">
      <c r="B1638" s="1384"/>
      <c r="C1638" s="1384"/>
      <c r="D1638" s="1387"/>
      <c r="E1638" s="1384"/>
      <c r="F1638" s="1384"/>
      <c r="G1638" s="1384"/>
      <c r="H1638" s="1365"/>
      <c r="I1638" s="1365"/>
      <c r="J1638" s="1365"/>
      <c r="S1638" s="1359"/>
      <c r="BU1638" s="1366"/>
      <c r="CI1638" s="1383"/>
    </row>
    <row r="1639" spans="2:87" s="1381" customFormat="1" x14ac:dyDescent="0.25">
      <c r="B1639" s="1384"/>
      <c r="C1639" s="1384"/>
      <c r="D1639" s="1387"/>
      <c r="E1639" s="1384"/>
      <c r="F1639" s="1384"/>
      <c r="G1639" s="1384"/>
      <c r="H1639" s="1365"/>
      <c r="I1639" s="1365"/>
      <c r="J1639" s="1365"/>
      <c r="S1639" s="1359"/>
      <c r="BU1639" s="1366"/>
      <c r="CI1639" s="1383"/>
    </row>
    <row r="1640" spans="2:87" s="1381" customFormat="1" x14ac:dyDescent="0.25">
      <c r="B1640" s="1384"/>
      <c r="C1640" s="1384"/>
      <c r="D1640" s="1387"/>
      <c r="E1640" s="1384"/>
      <c r="F1640" s="1384"/>
      <c r="G1640" s="1384"/>
      <c r="H1640" s="1365"/>
      <c r="I1640" s="1365"/>
      <c r="J1640" s="1365"/>
      <c r="S1640" s="1359"/>
      <c r="BU1640" s="1366"/>
      <c r="CI1640" s="1383"/>
    </row>
    <row r="1641" spans="2:87" s="1381" customFormat="1" x14ac:dyDescent="0.25">
      <c r="B1641" s="1384"/>
      <c r="C1641" s="1384"/>
      <c r="D1641" s="1387"/>
      <c r="E1641" s="1384"/>
      <c r="F1641" s="1384"/>
      <c r="G1641" s="1384"/>
      <c r="H1641" s="1365"/>
      <c r="I1641" s="1365"/>
      <c r="J1641" s="1365"/>
      <c r="S1641" s="1359"/>
      <c r="BU1641" s="1366"/>
      <c r="CI1641" s="1383"/>
    </row>
    <row r="1642" spans="2:87" s="1381" customFormat="1" x14ac:dyDescent="0.25">
      <c r="B1642" s="1384"/>
      <c r="C1642" s="1384"/>
      <c r="D1642" s="1387"/>
      <c r="E1642" s="1384"/>
      <c r="F1642" s="1384"/>
      <c r="G1642" s="1384"/>
      <c r="H1642" s="1365"/>
      <c r="I1642" s="1365"/>
      <c r="J1642" s="1365"/>
      <c r="S1642" s="1359"/>
      <c r="BU1642" s="1366"/>
      <c r="CI1642" s="1383"/>
    </row>
    <row r="1643" spans="2:87" s="1381" customFormat="1" x14ac:dyDescent="0.25">
      <c r="B1643" s="1384"/>
      <c r="C1643" s="1384"/>
      <c r="D1643" s="1387"/>
      <c r="E1643" s="1384"/>
      <c r="F1643" s="1384"/>
      <c r="G1643" s="1384"/>
      <c r="H1643" s="1365"/>
      <c r="I1643" s="1365"/>
      <c r="J1643" s="1365"/>
      <c r="S1643" s="1359"/>
      <c r="BU1643" s="1366"/>
      <c r="CI1643" s="1383"/>
    </row>
    <row r="1644" spans="2:87" s="1381" customFormat="1" x14ac:dyDescent="0.25">
      <c r="B1644" s="1384"/>
      <c r="C1644" s="1384"/>
      <c r="D1644" s="1387"/>
      <c r="E1644" s="1384"/>
      <c r="F1644" s="1384"/>
      <c r="G1644" s="1384"/>
      <c r="H1644" s="1365"/>
      <c r="I1644" s="1365"/>
      <c r="J1644" s="1365"/>
      <c r="S1644" s="1359"/>
      <c r="BU1644" s="1366"/>
      <c r="CI1644" s="1383"/>
    </row>
    <row r="1645" spans="2:87" s="1381" customFormat="1" x14ac:dyDescent="0.25">
      <c r="B1645" s="1384"/>
      <c r="C1645" s="1384"/>
      <c r="D1645" s="1387"/>
      <c r="E1645" s="1384"/>
      <c r="F1645" s="1384"/>
      <c r="G1645" s="1384"/>
      <c r="H1645" s="1365"/>
      <c r="I1645" s="1365"/>
      <c r="J1645" s="1365"/>
      <c r="S1645" s="1359"/>
      <c r="BU1645" s="1366"/>
      <c r="CI1645" s="1383"/>
    </row>
    <row r="1646" spans="2:87" s="1381" customFormat="1" x14ac:dyDescent="0.25">
      <c r="B1646" s="1384"/>
      <c r="C1646" s="1384"/>
      <c r="D1646" s="1387"/>
      <c r="E1646" s="1384"/>
      <c r="F1646" s="1384"/>
      <c r="G1646" s="1384"/>
      <c r="H1646" s="1365"/>
      <c r="I1646" s="1365"/>
      <c r="J1646" s="1365"/>
      <c r="S1646" s="1359"/>
      <c r="BU1646" s="1366"/>
      <c r="CI1646" s="1383"/>
    </row>
    <row r="1647" spans="2:87" s="1381" customFormat="1" x14ac:dyDescent="0.25">
      <c r="B1647" s="1384"/>
      <c r="C1647" s="1384"/>
      <c r="D1647" s="1387"/>
      <c r="E1647" s="1384"/>
      <c r="F1647" s="1384"/>
      <c r="G1647" s="1384"/>
      <c r="H1647" s="1365"/>
      <c r="I1647" s="1365"/>
      <c r="J1647" s="1365"/>
      <c r="S1647" s="1359"/>
      <c r="BU1647" s="1366"/>
      <c r="CI1647" s="1383"/>
    </row>
    <row r="1648" spans="2:87" s="1381" customFormat="1" x14ac:dyDescent="0.25">
      <c r="B1648" s="1384"/>
      <c r="C1648" s="1384"/>
      <c r="D1648" s="1387"/>
      <c r="E1648" s="1384"/>
      <c r="F1648" s="1384"/>
      <c r="G1648" s="1384"/>
      <c r="H1648" s="1365"/>
      <c r="I1648" s="1365"/>
      <c r="J1648" s="1365"/>
      <c r="S1648" s="1359"/>
      <c r="BU1648" s="1366"/>
      <c r="CI1648" s="1383"/>
    </row>
    <row r="1649" spans="2:87" s="1381" customFormat="1" x14ac:dyDescent="0.25">
      <c r="B1649" s="1384"/>
      <c r="C1649" s="1384"/>
      <c r="D1649" s="1387"/>
      <c r="E1649" s="1384"/>
      <c r="F1649" s="1384"/>
      <c r="G1649" s="1384"/>
      <c r="H1649" s="1365"/>
      <c r="I1649" s="1365"/>
      <c r="J1649" s="1365"/>
      <c r="S1649" s="1359"/>
      <c r="BU1649" s="1366"/>
      <c r="CI1649" s="1383"/>
    </row>
    <row r="1650" spans="2:87" s="1381" customFormat="1" x14ac:dyDescent="0.25">
      <c r="B1650" s="1384"/>
      <c r="C1650" s="1384"/>
      <c r="D1650" s="1387"/>
      <c r="E1650" s="1384"/>
      <c r="F1650" s="1384"/>
      <c r="G1650" s="1384"/>
      <c r="H1650" s="1365"/>
      <c r="I1650" s="1365"/>
      <c r="J1650" s="1365"/>
      <c r="S1650" s="1359"/>
      <c r="BU1650" s="1366"/>
      <c r="CI1650" s="1383"/>
    </row>
    <row r="1651" spans="2:87" s="1381" customFormat="1" x14ac:dyDescent="0.25">
      <c r="B1651" s="1384"/>
      <c r="C1651" s="1384"/>
      <c r="D1651" s="1387"/>
      <c r="E1651" s="1384"/>
      <c r="F1651" s="1384"/>
      <c r="G1651" s="1384"/>
      <c r="H1651" s="1365"/>
      <c r="I1651" s="1365"/>
      <c r="J1651" s="1365"/>
      <c r="S1651" s="1359"/>
      <c r="BU1651" s="1366"/>
      <c r="CI1651" s="1383"/>
    </row>
    <row r="1652" spans="2:87" s="1381" customFormat="1" x14ac:dyDescent="0.25">
      <c r="B1652" s="1384"/>
      <c r="C1652" s="1384"/>
      <c r="D1652" s="1387"/>
      <c r="E1652" s="1384"/>
      <c r="F1652" s="1384"/>
      <c r="G1652" s="1384"/>
      <c r="H1652" s="1365"/>
      <c r="I1652" s="1365"/>
      <c r="J1652" s="1365"/>
      <c r="S1652" s="1359"/>
      <c r="BU1652" s="1366"/>
      <c r="CI1652" s="1383"/>
    </row>
    <row r="1653" spans="2:87" s="1381" customFormat="1" x14ac:dyDescent="0.25">
      <c r="B1653" s="1384"/>
      <c r="C1653" s="1384"/>
      <c r="D1653" s="1387"/>
      <c r="E1653" s="1384"/>
      <c r="F1653" s="1384"/>
      <c r="G1653" s="1384"/>
      <c r="H1653" s="1365"/>
      <c r="I1653" s="1365"/>
      <c r="J1653" s="1365"/>
      <c r="S1653" s="1359"/>
      <c r="BU1653" s="1366"/>
      <c r="CI1653" s="1383"/>
    </row>
    <row r="1654" spans="2:87" s="1381" customFormat="1" x14ac:dyDescent="0.25">
      <c r="B1654" s="1384"/>
      <c r="C1654" s="1384"/>
      <c r="D1654" s="1387"/>
      <c r="E1654" s="1384"/>
      <c r="F1654" s="1384"/>
      <c r="G1654" s="1384"/>
      <c r="H1654" s="1365"/>
      <c r="I1654" s="1365"/>
      <c r="J1654" s="1365"/>
      <c r="S1654" s="1359"/>
      <c r="BU1654" s="1366"/>
      <c r="CI1654" s="1383"/>
    </row>
    <row r="1655" spans="2:87" s="1381" customFormat="1" x14ac:dyDescent="0.25">
      <c r="B1655" s="1384"/>
      <c r="C1655" s="1384"/>
      <c r="D1655" s="1387"/>
      <c r="E1655" s="1384"/>
      <c r="F1655" s="1384"/>
      <c r="G1655" s="1384"/>
      <c r="H1655" s="1365"/>
      <c r="I1655" s="1365"/>
      <c r="J1655" s="1365"/>
      <c r="S1655" s="1359"/>
      <c r="BU1655" s="1366"/>
      <c r="CI1655" s="1383"/>
    </row>
    <row r="1656" spans="2:87" s="1381" customFormat="1" x14ac:dyDescent="0.25">
      <c r="B1656" s="1384"/>
      <c r="C1656" s="1384"/>
      <c r="D1656" s="1387"/>
      <c r="E1656" s="1384"/>
      <c r="F1656" s="1384"/>
      <c r="G1656" s="1384"/>
      <c r="H1656" s="1365"/>
      <c r="I1656" s="1365"/>
      <c r="J1656" s="1365"/>
      <c r="S1656" s="1359"/>
      <c r="BU1656" s="1366"/>
      <c r="CI1656" s="1383"/>
    </row>
    <row r="1657" spans="2:87" s="1381" customFormat="1" x14ac:dyDescent="0.25">
      <c r="B1657" s="1384"/>
      <c r="C1657" s="1384"/>
      <c r="D1657" s="1387"/>
      <c r="E1657" s="1384"/>
      <c r="F1657" s="1384"/>
      <c r="G1657" s="1384"/>
      <c r="H1657" s="1365"/>
      <c r="I1657" s="1365"/>
      <c r="J1657" s="1365"/>
      <c r="S1657" s="1359"/>
      <c r="BU1657" s="1366"/>
      <c r="CI1657" s="1383"/>
    </row>
    <row r="1658" spans="2:87" s="1381" customFormat="1" x14ac:dyDescent="0.25">
      <c r="B1658" s="1384"/>
      <c r="C1658" s="1384"/>
      <c r="D1658" s="1387"/>
      <c r="E1658" s="1384"/>
      <c r="F1658" s="1384"/>
      <c r="G1658" s="1384"/>
      <c r="H1658" s="1365"/>
      <c r="I1658" s="1365"/>
      <c r="J1658" s="1365"/>
      <c r="S1658" s="1359"/>
      <c r="BU1658" s="1366"/>
      <c r="CI1658" s="1383"/>
    </row>
    <row r="1659" spans="2:87" s="1381" customFormat="1" x14ac:dyDescent="0.25">
      <c r="B1659" s="1384"/>
      <c r="C1659" s="1384"/>
      <c r="D1659" s="1387"/>
      <c r="E1659" s="1384"/>
      <c r="F1659" s="1384"/>
      <c r="G1659" s="1384"/>
      <c r="H1659" s="1365"/>
      <c r="I1659" s="1365"/>
      <c r="J1659" s="1365"/>
      <c r="S1659" s="1359"/>
      <c r="BU1659" s="1366"/>
      <c r="CI1659" s="1383"/>
    </row>
    <row r="1660" spans="2:87" s="1381" customFormat="1" x14ac:dyDescent="0.25">
      <c r="B1660" s="1384"/>
      <c r="C1660" s="1384"/>
      <c r="D1660" s="1387"/>
      <c r="E1660" s="1384"/>
      <c r="F1660" s="1384"/>
      <c r="G1660" s="1384"/>
      <c r="H1660" s="1365"/>
      <c r="I1660" s="1365"/>
      <c r="J1660" s="1365"/>
      <c r="S1660" s="1359"/>
      <c r="BU1660" s="1366"/>
      <c r="CI1660" s="1383"/>
    </row>
    <row r="1661" spans="2:87" s="1381" customFormat="1" x14ac:dyDescent="0.25">
      <c r="B1661" s="1384"/>
      <c r="C1661" s="1384"/>
      <c r="D1661" s="1387"/>
      <c r="E1661" s="1384"/>
      <c r="F1661" s="1384"/>
      <c r="G1661" s="1384"/>
      <c r="H1661" s="1365"/>
      <c r="I1661" s="1365"/>
      <c r="J1661" s="1365"/>
      <c r="S1661" s="1359"/>
      <c r="BU1661" s="1366"/>
      <c r="CI1661" s="1383"/>
    </row>
    <row r="1662" spans="2:87" s="1381" customFormat="1" x14ac:dyDescent="0.25">
      <c r="B1662" s="1384"/>
      <c r="C1662" s="1384"/>
      <c r="D1662" s="1387"/>
      <c r="E1662" s="1384"/>
      <c r="F1662" s="1384"/>
      <c r="G1662" s="1384"/>
      <c r="H1662" s="1365"/>
      <c r="I1662" s="1365"/>
      <c r="J1662" s="1365"/>
      <c r="S1662" s="1359"/>
      <c r="BU1662" s="1366"/>
      <c r="CI1662" s="1383"/>
    </row>
    <row r="1663" spans="2:87" s="1381" customFormat="1" x14ac:dyDescent="0.25">
      <c r="B1663" s="1384"/>
      <c r="C1663" s="1384"/>
      <c r="D1663" s="1387"/>
      <c r="E1663" s="1384"/>
      <c r="F1663" s="1384"/>
      <c r="G1663" s="1384"/>
      <c r="H1663" s="1365"/>
      <c r="I1663" s="1365"/>
      <c r="J1663" s="1365"/>
      <c r="S1663" s="1359"/>
      <c r="BU1663" s="1366"/>
      <c r="CI1663" s="1383"/>
    </row>
    <row r="1664" spans="2:87" s="1381" customFormat="1" x14ac:dyDescent="0.25">
      <c r="B1664" s="1384"/>
      <c r="C1664" s="1384"/>
      <c r="D1664" s="1387"/>
      <c r="E1664" s="1384"/>
      <c r="F1664" s="1384"/>
      <c r="G1664" s="1384"/>
      <c r="H1664" s="1365"/>
      <c r="I1664" s="1365"/>
      <c r="J1664" s="1365"/>
      <c r="S1664" s="1359"/>
      <c r="BU1664" s="1366"/>
      <c r="CI1664" s="1383"/>
    </row>
    <row r="1665" spans="2:87" s="1381" customFormat="1" x14ac:dyDescent="0.25">
      <c r="B1665" s="1384"/>
      <c r="C1665" s="1384"/>
      <c r="D1665" s="1387"/>
      <c r="E1665" s="1384"/>
      <c r="F1665" s="1384"/>
      <c r="G1665" s="1384"/>
      <c r="H1665" s="1365"/>
      <c r="I1665" s="1365"/>
      <c r="J1665" s="1365"/>
      <c r="S1665" s="1359"/>
      <c r="BU1665" s="1366"/>
      <c r="CI1665" s="1383"/>
    </row>
    <row r="1666" spans="2:87" s="1381" customFormat="1" x14ac:dyDescent="0.25">
      <c r="B1666" s="1384"/>
      <c r="C1666" s="1384"/>
      <c r="D1666" s="1387"/>
      <c r="E1666" s="1384"/>
      <c r="F1666" s="1384"/>
      <c r="G1666" s="1384"/>
      <c r="H1666" s="1365"/>
      <c r="I1666" s="1365"/>
      <c r="J1666" s="1365"/>
      <c r="S1666" s="1359"/>
      <c r="BU1666" s="1366"/>
      <c r="CI1666" s="1383"/>
    </row>
    <row r="1667" spans="2:87" s="1381" customFormat="1" x14ac:dyDescent="0.25">
      <c r="B1667" s="1384"/>
      <c r="C1667" s="1384"/>
      <c r="D1667" s="1387"/>
      <c r="E1667" s="1384"/>
      <c r="F1667" s="1384"/>
      <c r="G1667" s="1384"/>
      <c r="H1667" s="1365"/>
      <c r="I1667" s="1365"/>
      <c r="J1667" s="1365"/>
      <c r="S1667" s="1359"/>
      <c r="BU1667" s="1366"/>
      <c r="CI1667" s="1383"/>
    </row>
    <row r="1668" spans="2:87" s="1381" customFormat="1" x14ac:dyDescent="0.25">
      <c r="B1668" s="1384"/>
      <c r="C1668" s="1384"/>
      <c r="D1668" s="1387"/>
      <c r="E1668" s="1384"/>
      <c r="F1668" s="1384"/>
      <c r="G1668" s="1384"/>
      <c r="H1668" s="1365"/>
      <c r="I1668" s="1365"/>
      <c r="J1668" s="1365"/>
      <c r="S1668" s="1359"/>
      <c r="BU1668" s="1366"/>
      <c r="CI1668" s="1383"/>
    </row>
    <row r="1669" spans="2:87" s="1381" customFormat="1" x14ac:dyDescent="0.25">
      <c r="B1669" s="1384"/>
      <c r="C1669" s="1384"/>
      <c r="D1669" s="1387"/>
      <c r="E1669" s="1384"/>
      <c r="F1669" s="1384"/>
      <c r="G1669" s="1384"/>
      <c r="H1669" s="1365"/>
      <c r="I1669" s="1365"/>
      <c r="J1669" s="1365"/>
      <c r="S1669" s="1359"/>
      <c r="BU1669" s="1366"/>
      <c r="CI1669" s="1383"/>
    </row>
    <row r="1670" spans="2:87" s="1381" customFormat="1" x14ac:dyDescent="0.25">
      <c r="B1670" s="1384"/>
      <c r="C1670" s="1384"/>
      <c r="D1670" s="1387"/>
      <c r="E1670" s="1384"/>
      <c r="F1670" s="1384"/>
      <c r="G1670" s="1384"/>
      <c r="H1670" s="1365"/>
      <c r="I1670" s="1365"/>
      <c r="J1670" s="1365"/>
      <c r="S1670" s="1359"/>
      <c r="BU1670" s="1366"/>
      <c r="CI1670" s="1383"/>
    </row>
    <row r="1671" spans="2:87" s="1381" customFormat="1" x14ac:dyDescent="0.25">
      <c r="B1671" s="1384"/>
      <c r="C1671" s="1384"/>
      <c r="D1671" s="1387"/>
      <c r="E1671" s="1384"/>
      <c r="F1671" s="1384"/>
      <c r="G1671" s="1384"/>
      <c r="H1671" s="1365"/>
      <c r="I1671" s="1365"/>
      <c r="J1671" s="1365"/>
      <c r="S1671" s="1359"/>
      <c r="BU1671" s="1366"/>
      <c r="CI1671" s="1383"/>
    </row>
    <row r="1672" spans="2:87" s="1381" customFormat="1" x14ac:dyDescent="0.25">
      <c r="B1672" s="1384"/>
      <c r="C1672" s="1384"/>
      <c r="D1672" s="1387"/>
      <c r="E1672" s="1384"/>
      <c r="F1672" s="1384"/>
      <c r="G1672" s="1384"/>
      <c r="H1672" s="1365"/>
      <c r="I1672" s="1365"/>
      <c r="J1672" s="1365"/>
      <c r="S1672" s="1359"/>
      <c r="BU1672" s="1366"/>
      <c r="CI1672" s="1383"/>
    </row>
    <row r="1673" spans="2:87" s="1381" customFormat="1" x14ac:dyDescent="0.25">
      <c r="B1673" s="1384"/>
      <c r="C1673" s="1384"/>
      <c r="D1673" s="1387"/>
      <c r="E1673" s="1384"/>
      <c r="F1673" s="1384"/>
      <c r="G1673" s="1384"/>
      <c r="H1673" s="1365"/>
      <c r="I1673" s="1365"/>
      <c r="J1673" s="1365"/>
      <c r="S1673" s="1359"/>
      <c r="BU1673" s="1366"/>
      <c r="CI1673" s="1383"/>
    </row>
    <row r="1674" spans="2:87" s="1381" customFormat="1" x14ac:dyDescent="0.25">
      <c r="B1674" s="1384"/>
      <c r="C1674" s="1384"/>
      <c r="D1674" s="1387"/>
      <c r="E1674" s="1384"/>
      <c r="F1674" s="1384"/>
      <c r="G1674" s="1384"/>
      <c r="H1674" s="1365"/>
      <c r="I1674" s="1365"/>
      <c r="J1674" s="1365"/>
      <c r="S1674" s="1359"/>
      <c r="BU1674" s="1366"/>
      <c r="CI1674" s="1383"/>
    </row>
    <row r="1675" spans="2:87" s="1381" customFormat="1" x14ac:dyDescent="0.25">
      <c r="B1675" s="1384"/>
      <c r="C1675" s="1384"/>
      <c r="D1675" s="1387"/>
      <c r="E1675" s="1384"/>
      <c r="F1675" s="1384"/>
      <c r="G1675" s="1384"/>
      <c r="H1675" s="1365"/>
      <c r="I1675" s="1365"/>
      <c r="J1675" s="1365"/>
      <c r="S1675" s="1359"/>
      <c r="BU1675" s="1366"/>
      <c r="CI1675" s="1383"/>
    </row>
    <row r="1676" spans="2:87" s="1381" customFormat="1" x14ac:dyDescent="0.25">
      <c r="B1676" s="1384"/>
      <c r="C1676" s="1384"/>
      <c r="D1676" s="1387"/>
      <c r="E1676" s="1384"/>
      <c r="F1676" s="1384"/>
      <c r="G1676" s="1384"/>
      <c r="H1676" s="1365"/>
      <c r="I1676" s="1365"/>
      <c r="J1676" s="1365"/>
      <c r="S1676" s="1359"/>
      <c r="BU1676" s="1366"/>
      <c r="CI1676" s="1383"/>
    </row>
    <row r="1677" spans="2:87" s="1381" customFormat="1" x14ac:dyDescent="0.25">
      <c r="B1677" s="1384"/>
      <c r="C1677" s="1384"/>
      <c r="D1677" s="1387"/>
      <c r="E1677" s="1384"/>
      <c r="F1677" s="1384"/>
      <c r="G1677" s="1384"/>
      <c r="H1677" s="1365"/>
      <c r="I1677" s="1365"/>
      <c r="J1677" s="1365"/>
      <c r="S1677" s="1359"/>
      <c r="BU1677" s="1366"/>
      <c r="CI1677" s="1383"/>
    </row>
    <row r="1678" spans="2:87" s="1381" customFormat="1" x14ac:dyDescent="0.25">
      <c r="B1678" s="1384"/>
      <c r="C1678" s="1384"/>
      <c r="D1678" s="1387"/>
      <c r="E1678" s="1384"/>
      <c r="F1678" s="1384"/>
      <c r="G1678" s="1384"/>
      <c r="H1678" s="1365"/>
      <c r="I1678" s="1365"/>
      <c r="J1678" s="1365"/>
      <c r="S1678" s="1359"/>
      <c r="BU1678" s="1366"/>
      <c r="CI1678" s="1383"/>
    </row>
    <row r="1679" spans="2:87" s="1381" customFormat="1" x14ac:dyDescent="0.25">
      <c r="B1679" s="1384"/>
      <c r="C1679" s="1384"/>
      <c r="D1679" s="1387"/>
      <c r="E1679" s="1384"/>
      <c r="F1679" s="1384"/>
      <c r="G1679" s="1384"/>
      <c r="H1679" s="1365"/>
      <c r="I1679" s="1365"/>
      <c r="J1679" s="1365"/>
      <c r="S1679" s="1359"/>
      <c r="BU1679" s="1366"/>
      <c r="CI1679" s="1383"/>
    </row>
    <row r="1680" spans="2:87" s="1381" customFormat="1" x14ac:dyDescent="0.25">
      <c r="B1680" s="1384"/>
      <c r="C1680" s="1384"/>
      <c r="D1680" s="1387"/>
      <c r="E1680" s="1384"/>
      <c r="F1680" s="1384"/>
      <c r="G1680" s="1384"/>
      <c r="H1680" s="1365"/>
      <c r="I1680" s="1365"/>
      <c r="J1680" s="1365"/>
      <c r="S1680" s="1359"/>
      <c r="BU1680" s="1366"/>
      <c r="CI1680" s="1383"/>
    </row>
    <row r="1681" spans="2:87" s="1381" customFormat="1" x14ac:dyDescent="0.25">
      <c r="B1681" s="1384"/>
      <c r="C1681" s="1384"/>
      <c r="D1681" s="1387"/>
      <c r="E1681" s="1384"/>
      <c r="F1681" s="1384"/>
      <c r="G1681" s="1384"/>
      <c r="H1681" s="1365"/>
      <c r="I1681" s="1365"/>
      <c r="J1681" s="1365"/>
      <c r="S1681" s="1359"/>
      <c r="BU1681" s="1366"/>
      <c r="CI1681" s="1383"/>
    </row>
    <row r="1682" spans="2:87" s="1381" customFormat="1" x14ac:dyDescent="0.25">
      <c r="B1682" s="1384"/>
      <c r="C1682" s="1384"/>
      <c r="D1682" s="1387"/>
      <c r="E1682" s="1384"/>
      <c r="F1682" s="1384"/>
      <c r="G1682" s="1384"/>
      <c r="H1682" s="1365"/>
      <c r="I1682" s="1365"/>
      <c r="J1682" s="1365"/>
      <c r="S1682" s="1359"/>
      <c r="BU1682" s="1366"/>
      <c r="CI1682" s="1383"/>
    </row>
    <row r="1683" spans="2:87" s="1381" customFormat="1" x14ac:dyDescent="0.25">
      <c r="B1683" s="1384"/>
      <c r="C1683" s="1384"/>
      <c r="D1683" s="1387"/>
      <c r="E1683" s="1384"/>
      <c r="F1683" s="1384"/>
      <c r="G1683" s="1384"/>
      <c r="H1683" s="1365"/>
      <c r="I1683" s="1365"/>
      <c r="J1683" s="1365"/>
      <c r="S1683" s="1359"/>
      <c r="BU1683" s="1366"/>
      <c r="CI1683" s="1383"/>
    </row>
    <row r="1684" spans="2:87" s="1381" customFormat="1" x14ac:dyDescent="0.25">
      <c r="B1684" s="1384"/>
      <c r="C1684" s="1384"/>
      <c r="D1684" s="1387"/>
      <c r="E1684" s="1384"/>
      <c r="F1684" s="1384"/>
      <c r="G1684" s="1384"/>
      <c r="H1684" s="1365"/>
      <c r="I1684" s="1365"/>
      <c r="J1684" s="1365"/>
      <c r="S1684" s="1359"/>
      <c r="BU1684" s="1366"/>
      <c r="CI1684" s="1383"/>
    </row>
    <row r="1685" spans="2:87" s="1381" customFormat="1" x14ac:dyDescent="0.25">
      <c r="B1685" s="1384"/>
      <c r="C1685" s="1384"/>
      <c r="D1685" s="1387"/>
      <c r="E1685" s="1384"/>
      <c r="F1685" s="1384"/>
      <c r="G1685" s="1384"/>
      <c r="H1685" s="1365"/>
      <c r="I1685" s="1365"/>
      <c r="J1685" s="1365"/>
      <c r="S1685" s="1359"/>
      <c r="BU1685" s="1366"/>
      <c r="CI1685" s="1383"/>
    </row>
    <row r="1686" spans="2:87" s="1381" customFormat="1" x14ac:dyDescent="0.25">
      <c r="B1686" s="1384"/>
      <c r="C1686" s="1384"/>
      <c r="D1686" s="1387"/>
      <c r="E1686" s="1384"/>
      <c r="F1686" s="1384"/>
      <c r="G1686" s="1384"/>
      <c r="H1686" s="1365"/>
      <c r="I1686" s="1365"/>
      <c r="J1686" s="1365"/>
      <c r="S1686" s="1359"/>
      <c r="BU1686" s="1366"/>
      <c r="CI1686" s="1383"/>
    </row>
    <row r="1687" spans="2:87" s="1381" customFormat="1" x14ac:dyDescent="0.25">
      <c r="B1687" s="1384"/>
      <c r="C1687" s="1384"/>
      <c r="D1687" s="1387"/>
      <c r="E1687" s="1384"/>
      <c r="F1687" s="1384"/>
      <c r="G1687" s="1384"/>
      <c r="H1687" s="1365"/>
      <c r="I1687" s="1365"/>
      <c r="J1687" s="1365"/>
      <c r="S1687" s="1359"/>
      <c r="BU1687" s="1366"/>
      <c r="CI1687" s="1383"/>
    </row>
    <row r="1688" spans="2:87" s="1381" customFormat="1" x14ac:dyDescent="0.25">
      <c r="B1688" s="1384"/>
      <c r="C1688" s="1384"/>
      <c r="D1688" s="1387"/>
      <c r="E1688" s="1384"/>
      <c r="F1688" s="1384"/>
      <c r="G1688" s="1384"/>
      <c r="H1688" s="1365"/>
      <c r="I1688" s="1365"/>
      <c r="J1688" s="1365"/>
      <c r="S1688" s="1359"/>
      <c r="BU1688" s="1366"/>
      <c r="CI1688" s="1383"/>
    </row>
    <row r="1689" spans="2:87" s="1381" customFormat="1" x14ac:dyDescent="0.25">
      <c r="B1689" s="1384"/>
      <c r="C1689" s="1384"/>
      <c r="D1689" s="1387"/>
      <c r="E1689" s="1384"/>
      <c r="F1689" s="1384"/>
      <c r="G1689" s="1384"/>
      <c r="H1689" s="1365"/>
      <c r="I1689" s="1365"/>
      <c r="J1689" s="1365"/>
      <c r="S1689" s="1359"/>
      <c r="BU1689" s="1366"/>
      <c r="CI1689" s="1383"/>
    </row>
    <row r="1690" spans="2:87" s="1381" customFormat="1" x14ac:dyDescent="0.25">
      <c r="B1690" s="1384"/>
      <c r="C1690" s="1384"/>
      <c r="D1690" s="1387"/>
      <c r="E1690" s="1384"/>
      <c r="F1690" s="1384"/>
      <c r="G1690" s="1384"/>
      <c r="H1690" s="1365"/>
      <c r="I1690" s="1365"/>
      <c r="J1690" s="1365"/>
      <c r="S1690" s="1359"/>
      <c r="BU1690" s="1366"/>
      <c r="CI1690" s="1383"/>
    </row>
    <row r="1691" spans="2:87" s="1381" customFormat="1" x14ac:dyDescent="0.25">
      <c r="B1691" s="1384"/>
      <c r="C1691" s="1384"/>
      <c r="D1691" s="1387"/>
      <c r="E1691" s="1384"/>
      <c r="F1691" s="1384"/>
      <c r="G1691" s="1384"/>
      <c r="H1691" s="1365"/>
      <c r="I1691" s="1365"/>
      <c r="J1691" s="1365"/>
      <c r="S1691" s="1359"/>
      <c r="BU1691" s="1366"/>
      <c r="CI1691" s="1383"/>
    </row>
    <row r="1692" spans="2:87" s="1381" customFormat="1" x14ac:dyDescent="0.25">
      <c r="B1692" s="1384"/>
      <c r="C1692" s="1384"/>
      <c r="D1692" s="1387"/>
      <c r="E1692" s="1384"/>
      <c r="F1692" s="1384"/>
      <c r="G1692" s="1384"/>
      <c r="H1692" s="1365"/>
      <c r="I1692" s="1365"/>
      <c r="J1692" s="1365"/>
      <c r="S1692" s="1359"/>
      <c r="BU1692" s="1366"/>
      <c r="CI1692" s="1383"/>
    </row>
    <row r="1693" spans="2:87" s="1381" customFormat="1" x14ac:dyDescent="0.25">
      <c r="B1693" s="1384"/>
      <c r="C1693" s="1384"/>
      <c r="D1693" s="1387"/>
      <c r="E1693" s="1384"/>
      <c r="F1693" s="1384"/>
      <c r="G1693" s="1384"/>
      <c r="H1693" s="1365"/>
      <c r="I1693" s="1365"/>
      <c r="J1693" s="1365"/>
      <c r="S1693" s="1359"/>
      <c r="BU1693" s="1366"/>
      <c r="CI1693" s="1383"/>
    </row>
    <row r="1694" spans="2:87" s="1381" customFormat="1" x14ac:dyDescent="0.25">
      <c r="B1694" s="1384"/>
      <c r="C1694" s="1384"/>
      <c r="D1694" s="1387"/>
      <c r="E1694" s="1384"/>
      <c r="F1694" s="1384"/>
      <c r="G1694" s="1384"/>
      <c r="H1694" s="1365"/>
      <c r="I1694" s="1365"/>
      <c r="J1694" s="1365"/>
      <c r="S1694" s="1359"/>
      <c r="BU1694" s="1366"/>
      <c r="CI1694" s="1383"/>
    </row>
    <row r="1695" spans="2:87" s="1381" customFormat="1" x14ac:dyDescent="0.25">
      <c r="B1695" s="1384"/>
      <c r="C1695" s="1384"/>
      <c r="D1695" s="1387"/>
      <c r="E1695" s="1384"/>
      <c r="F1695" s="1384"/>
      <c r="G1695" s="1384"/>
      <c r="H1695" s="1365"/>
      <c r="I1695" s="1365"/>
      <c r="J1695" s="1365"/>
      <c r="S1695" s="1359"/>
      <c r="BU1695" s="1366"/>
      <c r="CI1695" s="1383"/>
    </row>
    <row r="1696" spans="2:87" s="1381" customFormat="1" x14ac:dyDescent="0.25">
      <c r="B1696" s="1384"/>
      <c r="C1696" s="1384"/>
      <c r="D1696" s="1387"/>
      <c r="E1696" s="1384"/>
      <c r="F1696" s="1384"/>
      <c r="G1696" s="1384"/>
      <c r="H1696" s="1365"/>
      <c r="I1696" s="1365"/>
      <c r="J1696" s="1365"/>
      <c r="S1696" s="1359"/>
      <c r="BU1696" s="1366"/>
      <c r="CI1696" s="1383"/>
    </row>
    <row r="1697" spans="2:87" s="1381" customFormat="1" x14ac:dyDescent="0.25">
      <c r="B1697" s="1384"/>
      <c r="C1697" s="1384"/>
      <c r="D1697" s="1387"/>
      <c r="E1697" s="1384"/>
      <c r="F1697" s="1384"/>
      <c r="G1697" s="1384"/>
      <c r="H1697" s="1365"/>
      <c r="I1697" s="1365"/>
      <c r="J1697" s="1365"/>
      <c r="S1697" s="1359"/>
      <c r="BU1697" s="1366"/>
      <c r="CI1697" s="1383"/>
    </row>
    <row r="1698" spans="2:87" s="1381" customFormat="1" x14ac:dyDescent="0.25">
      <c r="B1698" s="1384"/>
      <c r="C1698" s="1384"/>
      <c r="D1698" s="1387"/>
      <c r="E1698" s="1384"/>
      <c r="F1698" s="1384"/>
      <c r="G1698" s="1384"/>
      <c r="H1698" s="1365"/>
      <c r="I1698" s="1365"/>
      <c r="J1698" s="1365"/>
      <c r="S1698" s="1359"/>
      <c r="BU1698" s="1366"/>
      <c r="CI1698" s="1383"/>
    </row>
    <row r="1699" spans="2:87" s="1381" customFormat="1" x14ac:dyDescent="0.25">
      <c r="B1699" s="1384"/>
      <c r="C1699" s="1384"/>
      <c r="D1699" s="1387"/>
      <c r="E1699" s="1384"/>
      <c r="F1699" s="1384"/>
      <c r="G1699" s="1384"/>
      <c r="H1699" s="1365"/>
      <c r="I1699" s="1365"/>
      <c r="J1699" s="1365"/>
      <c r="S1699" s="1359"/>
      <c r="BU1699" s="1366"/>
      <c r="CI1699" s="1383"/>
    </row>
    <row r="1700" spans="2:87" s="1381" customFormat="1" x14ac:dyDescent="0.25">
      <c r="B1700" s="1384"/>
      <c r="C1700" s="1384"/>
      <c r="D1700" s="1387"/>
      <c r="E1700" s="1384"/>
      <c r="F1700" s="1384"/>
      <c r="G1700" s="1384"/>
      <c r="H1700" s="1365"/>
      <c r="I1700" s="1365"/>
      <c r="J1700" s="1365"/>
      <c r="S1700" s="1359"/>
      <c r="BU1700" s="1366"/>
      <c r="CI1700" s="1383"/>
    </row>
    <row r="1701" spans="2:87" s="1381" customFormat="1" x14ac:dyDescent="0.25">
      <c r="B1701" s="1384"/>
      <c r="C1701" s="1384"/>
      <c r="D1701" s="1387"/>
      <c r="E1701" s="1384"/>
      <c r="F1701" s="1384"/>
      <c r="G1701" s="1384"/>
      <c r="H1701" s="1365"/>
      <c r="I1701" s="1365"/>
      <c r="J1701" s="1365"/>
      <c r="S1701" s="1359"/>
      <c r="BU1701" s="1366"/>
      <c r="CI1701" s="1383"/>
    </row>
    <row r="1702" spans="2:87" s="1381" customFormat="1" x14ac:dyDescent="0.25">
      <c r="B1702" s="1384"/>
      <c r="C1702" s="1384"/>
      <c r="D1702" s="1387"/>
      <c r="E1702" s="1384"/>
      <c r="F1702" s="1384"/>
      <c r="G1702" s="1384"/>
      <c r="H1702" s="1365"/>
      <c r="I1702" s="1365"/>
      <c r="J1702" s="1365"/>
      <c r="S1702" s="1359"/>
      <c r="BU1702" s="1366"/>
      <c r="CI1702" s="1383"/>
    </row>
    <row r="1703" spans="2:87" s="1381" customFormat="1" x14ac:dyDescent="0.25">
      <c r="B1703" s="1384"/>
      <c r="C1703" s="1384"/>
      <c r="D1703" s="1387"/>
      <c r="E1703" s="1384"/>
      <c r="F1703" s="1384"/>
      <c r="G1703" s="1384"/>
      <c r="H1703" s="1365"/>
      <c r="I1703" s="1365"/>
      <c r="J1703" s="1365"/>
      <c r="S1703" s="1359"/>
      <c r="BU1703" s="1366"/>
      <c r="CI1703" s="1383"/>
    </row>
    <row r="1704" spans="2:87" s="1381" customFormat="1" x14ac:dyDescent="0.25">
      <c r="B1704" s="1384"/>
      <c r="C1704" s="1384"/>
      <c r="D1704" s="1387"/>
      <c r="E1704" s="1384"/>
      <c r="F1704" s="1384"/>
      <c r="G1704" s="1384"/>
      <c r="H1704" s="1365"/>
      <c r="I1704" s="1365"/>
      <c r="J1704" s="1365"/>
      <c r="S1704" s="1359"/>
      <c r="BU1704" s="1366"/>
      <c r="CI1704" s="1383"/>
    </row>
    <row r="1705" spans="2:87" s="1381" customFormat="1" x14ac:dyDescent="0.25">
      <c r="B1705" s="1384"/>
      <c r="C1705" s="1384"/>
      <c r="D1705" s="1387"/>
      <c r="E1705" s="1384"/>
      <c r="F1705" s="1384"/>
      <c r="G1705" s="1384"/>
      <c r="H1705" s="1365"/>
      <c r="I1705" s="1365"/>
      <c r="J1705" s="1365"/>
      <c r="S1705" s="1359"/>
      <c r="BU1705" s="1366"/>
      <c r="CI1705" s="1383"/>
    </row>
    <row r="1706" spans="2:87" s="1381" customFormat="1" x14ac:dyDescent="0.25">
      <c r="B1706" s="1384"/>
      <c r="C1706" s="1384"/>
      <c r="D1706" s="1387"/>
      <c r="E1706" s="1384"/>
      <c r="F1706" s="1384"/>
      <c r="G1706" s="1384"/>
      <c r="H1706" s="1365"/>
      <c r="I1706" s="1365"/>
      <c r="J1706" s="1365"/>
      <c r="S1706" s="1359"/>
      <c r="BU1706" s="1366"/>
      <c r="CI1706" s="1383"/>
    </row>
    <row r="1707" spans="2:87" s="1381" customFormat="1" x14ac:dyDescent="0.25">
      <c r="B1707" s="1384"/>
      <c r="C1707" s="1384"/>
      <c r="D1707" s="1387"/>
      <c r="E1707" s="1384"/>
      <c r="F1707" s="1384"/>
      <c r="G1707" s="1384"/>
      <c r="H1707" s="1365"/>
      <c r="I1707" s="1365"/>
      <c r="J1707" s="1365"/>
      <c r="S1707" s="1359"/>
      <c r="BU1707" s="1366"/>
      <c r="CI1707" s="1383"/>
    </row>
    <row r="1708" spans="2:87" s="1381" customFormat="1" x14ac:dyDescent="0.25">
      <c r="B1708" s="1384"/>
      <c r="C1708" s="1384"/>
      <c r="D1708" s="1387"/>
      <c r="E1708" s="1384"/>
      <c r="F1708" s="1384"/>
      <c r="G1708" s="1384"/>
      <c r="H1708" s="1365"/>
      <c r="I1708" s="1365"/>
      <c r="J1708" s="1365"/>
      <c r="S1708" s="1359"/>
      <c r="BU1708" s="1366"/>
      <c r="CI1708" s="1383"/>
    </row>
    <row r="1709" spans="2:87" s="1381" customFormat="1" x14ac:dyDescent="0.25">
      <c r="B1709" s="1384"/>
      <c r="C1709" s="1384"/>
      <c r="D1709" s="1387"/>
      <c r="E1709" s="1384"/>
      <c r="F1709" s="1384"/>
      <c r="G1709" s="1384"/>
      <c r="H1709" s="1365"/>
      <c r="I1709" s="1365"/>
      <c r="J1709" s="1365"/>
      <c r="S1709" s="1359"/>
      <c r="BU1709" s="1366"/>
      <c r="CI1709" s="1383"/>
    </row>
    <row r="1710" spans="2:87" s="1381" customFormat="1" x14ac:dyDescent="0.25">
      <c r="B1710" s="1384"/>
      <c r="C1710" s="1384"/>
      <c r="D1710" s="1387"/>
      <c r="E1710" s="1384"/>
      <c r="F1710" s="1384"/>
      <c r="G1710" s="1384"/>
      <c r="H1710" s="1365"/>
      <c r="I1710" s="1365"/>
      <c r="J1710" s="1365"/>
      <c r="S1710" s="1359"/>
      <c r="BU1710" s="1366"/>
      <c r="CI1710" s="1383"/>
    </row>
    <row r="1711" spans="2:87" s="1381" customFormat="1" x14ac:dyDescent="0.25">
      <c r="B1711" s="1384"/>
      <c r="C1711" s="1384"/>
      <c r="D1711" s="1387"/>
      <c r="E1711" s="1384"/>
      <c r="F1711" s="1384"/>
      <c r="G1711" s="1384"/>
      <c r="H1711" s="1365"/>
      <c r="I1711" s="1365"/>
      <c r="J1711" s="1365"/>
      <c r="S1711" s="1359"/>
      <c r="BU1711" s="1366"/>
      <c r="CI1711" s="1383"/>
    </row>
    <row r="1712" spans="2:87" s="1381" customFormat="1" x14ac:dyDescent="0.25">
      <c r="B1712" s="1384"/>
      <c r="C1712" s="1384"/>
      <c r="D1712" s="1387"/>
      <c r="E1712" s="1384"/>
      <c r="F1712" s="1384"/>
      <c r="G1712" s="1384"/>
      <c r="H1712" s="1365"/>
      <c r="I1712" s="1365"/>
      <c r="J1712" s="1365"/>
      <c r="S1712" s="1359"/>
      <c r="BU1712" s="1366"/>
      <c r="CI1712" s="1383"/>
    </row>
    <row r="1713" spans="2:87" s="1381" customFormat="1" x14ac:dyDescent="0.25">
      <c r="B1713" s="1384"/>
      <c r="C1713" s="1384"/>
      <c r="D1713" s="1387"/>
      <c r="E1713" s="1384"/>
      <c r="F1713" s="1384"/>
      <c r="G1713" s="1384"/>
      <c r="H1713" s="1365"/>
      <c r="I1713" s="1365"/>
      <c r="J1713" s="1365"/>
      <c r="S1713" s="1359"/>
      <c r="BU1713" s="1366"/>
      <c r="CI1713" s="1383"/>
    </row>
    <row r="1714" spans="2:87" s="1381" customFormat="1" x14ac:dyDescent="0.25">
      <c r="B1714" s="1384"/>
      <c r="C1714" s="1384"/>
      <c r="D1714" s="1387"/>
      <c r="E1714" s="1384"/>
      <c r="F1714" s="1384"/>
      <c r="G1714" s="1384"/>
      <c r="H1714" s="1365"/>
      <c r="I1714" s="1365"/>
      <c r="J1714" s="1365"/>
      <c r="S1714" s="1359"/>
      <c r="BU1714" s="1366"/>
      <c r="CI1714" s="1383"/>
    </row>
    <row r="1715" spans="2:87" s="1381" customFormat="1" x14ac:dyDescent="0.25">
      <c r="B1715" s="1384"/>
      <c r="C1715" s="1384"/>
      <c r="D1715" s="1387"/>
      <c r="E1715" s="1384"/>
      <c r="F1715" s="1384"/>
      <c r="G1715" s="1384"/>
      <c r="H1715" s="1365"/>
      <c r="I1715" s="1365"/>
      <c r="J1715" s="1365"/>
      <c r="S1715" s="1359"/>
      <c r="BU1715" s="1366"/>
      <c r="CI1715" s="1383"/>
    </row>
    <row r="1716" spans="2:87" s="1381" customFormat="1" x14ac:dyDescent="0.25">
      <c r="B1716" s="1384"/>
      <c r="C1716" s="1384"/>
      <c r="D1716" s="1387"/>
      <c r="E1716" s="1384"/>
      <c r="F1716" s="1384"/>
      <c r="G1716" s="1384"/>
      <c r="H1716" s="1365"/>
      <c r="I1716" s="1365"/>
      <c r="J1716" s="1365"/>
      <c r="S1716" s="1359"/>
      <c r="BU1716" s="1366"/>
      <c r="CI1716" s="1383"/>
    </row>
    <row r="1717" spans="2:87" s="1381" customFormat="1" x14ac:dyDescent="0.25">
      <c r="B1717" s="1384"/>
      <c r="C1717" s="1384"/>
      <c r="D1717" s="1387"/>
      <c r="E1717" s="1384"/>
      <c r="F1717" s="1384"/>
      <c r="G1717" s="1384"/>
      <c r="H1717" s="1365"/>
      <c r="I1717" s="1365"/>
      <c r="J1717" s="1365"/>
      <c r="S1717" s="1359"/>
      <c r="BU1717" s="1366"/>
      <c r="CI1717" s="1383"/>
    </row>
    <row r="1718" spans="2:87" s="1381" customFormat="1" x14ac:dyDescent="0.25">
      <c r="B1718" s="1384"/>
      <c r="C1718" s="1384"/>
      <c r="D1718" s="1387"/>
      <c r="E1718" s="1384"/>
      <c r="F1718" s="1384"/>
      <c r="G1718" s="1384"/>
      <c r="H1718" s="1365"/>
      <c r="I1718" s="1365"/>
      <c r="J1718" s="1365"/>
      <c r="S1718" s="1359"/>
      <c r="BU1718" s="1366"/>
      <c r="CI1718" s="1383"/>
    </row>
    <row r="1719" spans="2:87" s="1381" customFormat="1" x14ac:dyDescent="0.25">
      <c r="B1719" s="1384"/>
      <c r="C1719" s="1384"/>
      <c r="D1719" s="1387"/>
      <c r="E1719" s="1384"/>
      <c r="F1719" s="1384"/>
      <c r="G1719" s="1384"/>
      <c r="H1719" s="1365"/>
      <c r="I1719" s="1365"/>
      <c r="J1719" s="1365"/>
      <c r="S1719" s="1359"/>
      <c r="BU1719" s="1366"/>
      <c r="CI1719" s="1383"/>
    </row>
    <row r="1720" spans="2:87" s="1381" customFormat="1" x14ac:dyDescent="0.25">
      <c r="B1720" s="1384"/>
      <c r="C1720" s="1384"/>
      <c r="D1720" s="1387"/>
      <c r="E1720" s="1384"/>
      <c r="F1720" s="1384"/>
      <c r="G1720" s="1384"/>
      <c r="H1720" s="1365"/>
      <c r="I1720" s="1365"/>
      <c r="J1720" s="1365"/>
      <c r="S1720" s="1359"/>
      <c r="BU1720" s="1366"/>
      <c r="CI1720" s="1383"/>
    </row>
    <row r="1721" spans="2:87" s="1381" customFormat="1" x14ac:dyDescent="0.25">
      <c r="B1721" s="1384"/>
      <c r="C1721" s="1384"/>
      <c r="D1721" s="1387"/>
      <c r="E1721" s="1384"/>
      <c r="F1721" s="1384"/>
      <c r="G1721" s="1384"/>
      <c r="H1721" s="1365"/>
      <c r="I1721" s="1365"/>
      <c r="J1721" s="1365"/>
      <c r="S1721" s="1359"/>
      <c r="BU1721" s="1366"/>
      <c r="CI1721" s="1383"/>
    </row>
    <row r="1722" spans="2:87" s="1381" customFormat="1" x14ac:dyDescent="0.25">
      <c r="B1722" s="1384"/>
      <c r="C1722" s="1384"/>
      <c r="D1722" s="1387"/>
      <c r="E1722" s="1384"/>
      <c r="F1722" s="1384"/>
      <c r="G1722" s="1384"/>
      <c r="H1722" s="1365"/>
      <c r="I1722" s="1365"/>
      <c r="J1722" s="1365"/>
      <c r="S1722" s="1359"/>
      <c r="BU1722" s="1366"/>
      <c r="CI1722" s="1383"/>
    </row>
    <row r="1723" spans="2:87" s="1381" customFormat="1" x14ac:dyDescent="0.25">
      <c r="B1723" s="1384"/>
      <c r="C1723" s="1384"/>
      <c r="D1723" s="1387"/>
      <c r="E1723" s="1384"/>
      <c r="F1723" s="1384"/>
      <c r="G1723" s="1384"/>
      <c r="H1723" s="1365"/>
      <c r="I1723" s="1365"/>
      <c r="J1723" s="1365"/>
      <c r="S1723" s="1359"/>
      <c r="BU1723" s="1366"/>
      <c r="CI1723" s="1383"/>
    </row>
    <row r="1724" spans="2:87" s="1381" customFormat="1" x14ac:dyDescent="0.25">
      <c r="B1724" s="1384"/>
      <c r="C1724" s="1384"/>
      <c r="D1724" s="1387"/>
      <c r="E1724" s="1384"/>
      <c r="F1724" s="1384"/>
      <c r="G1724" s="1384"/>
      <c r="H1724" s="1365"/>
      <c r="I1724" s="1365"/>
      <c r="J1724" s="1365"/>
      <c r="S1724" s="1359"/>
      <c r="BU1724" s="1366"/>
      <c r="CI1724" s="1383"/>
    </row>
    <row r="1725" spans="2:87" s="1381" customFormat="1" x14ac:dyDescent="0.25">
      <c r="B1725" s="1384"/>
      <c r="C1725" s="1384"/>
      <c r="D1725" s="1387"/>
      <c r="E1725" s="1384"/>
      <c r="F1725" s="1384"/>
      <c r="G1725" s="1384"/>
      <c r="H1725" s="1365"/>
      <c r="I1725" s="1365"/>
      <c r="J1725" s="1365"/>
      <c r="S1725" s="1359"/>
      <c r="BU1725" s="1366"/>
      <c r="CI1725" s="1383"/>
    </row>
    <row r="1726" spans="2:87" s="1381" customFormat="1" x14ac:dyDescent="0.25">
      <c r="B1726" s="1384"/>
      <c r="C1726" s="1384"/>
      <c r="D1726" s="1387"/>
      <c r="E1726" s="1384"/>
      <c r="F1726" s="1384"/>
      <c r="G1726" s="1384"/>
      <c r="H1726" s="1365"/>
      <c r="I1726" s="1365"/>
      <c r="J1726" s="1365"/>
      <c r="S1726" s="1359"/>
      <c r="BU1726" s="1366"/>
      <c r="CI1726" s="1383"/>
    </row>
    <row r="1727" spans="2:87" s="1381" customFormat="1" x14ac:dyDescent="0.25">
      <c r="B1727" s="1384"/>
      <c r="C1727" s="1384"/>
      <c r="D1727" s="1387"/>
      <c r="E1727" s="1384"/>
      <c r="F1727" s="1384"/>
      <c r="G1727" s="1384"/>
      <c r="H1727" s="1365"/>
      <c r="I1727" s="1365"/>
      <c r="J1727" s="1365"/>
      <c r="S1727" s="1359"/>
      <c r="BU1727" s="1366"/>
      <c r="CI1727" s="1383"/>
    </row>
    <row r="1728" spans="2:87" s="1381" customFormat="1" x14ac:dyDescent="0.25">
      <c r="B1728" s="1384"/>
      <c r="C1728" s="1384"/>
      <c r="D1728" s="1387"/>
      <c r="E1728" s="1384"/>
      <c r="F1728" s="1384"/>
      <c r="G1728" s="1384"/>
      <c r="H1728" s="1365"/>
      <c r="I1728" s="1365"/>
      <c r="J1728" s="1365"/>
      <c r="S1728" s="1359"/>
      <c r="BU1728" s="1366"/>
      <c r="CI1728" s="1383"/>
    </row>
    <row r="1729" spans="2:87" s="1381" customFormat="1" x14ac:dyDescent="0.25">
      <c r="B1729" s="1384"/>
      <c r="C1729" s="1384"/>
      <c r="D1729" s="1387"/>
      <c r="E1729" s="1384"/>
      <c r="F1729" s="1384"/>
      <c r="G1729" s="1384"/>
      <c r="H1729" s="1365"/>
      <c r="I1729" s="1365"/>
      <c r="J1729" s="1365"/>
      <c r="S1729" s="1359"/>
      <c r="BU1729" s="1366"/>
      <c r="CI1729" s="1383"/>
    </row>
    <row r="1730" spans="2:87" s="1381" customFormat="1" x14ac:dyDescent="0.25">
      <c r="B1730" s="1384"/>
      <c r="C1730" s="1384"/>
      <c r="D1730" s="1387"/>
      <c r="E1730" s="1384"/>
      <c r="F1730" s="1384"/>
      <c r="G1730" s="1384"/>
      <c r="H1730" s="1365"/>
      <c r="I1730" s="1365"/>
      <c r="J1730" s="1365"/>
      <c r="S1730" s="1359"/>
      <c r="BU1730" s="1366"/>
      <c r="CI1730" s="1383"/>
    </row>
    <row r="1731" spans="2:87" s="1381" customFormat="1" x14ac:dyDescent="0.25">
      <c r="B1731" s="1384"/>
      <c r="C1731" s="1384"/>
      <c r="D1731" s="1387"/>
      <c r="E1731" s="1384"/>
      <c r="F1731" s="1384"/>
      <c r="G1731" s="1384"/>
      <c r="H1731" s="1365"/>
      <c r="I1731" s="1365"/>
      <c r="J1731" s="1365"/>
      <c r="S1731" s="1359"/>
      <c r="BU1731" s="1366"/>
      <c r="CI1731" s="1383"/>
    </row>
    <row r="1732" spans="2:87" s="1381" customFormat="1" x14ac:dyDescent="0.25">
      <c r="B1732" s="1384"/>
      <c r="C1732" s="1384"/>
      <c r="D1732" s="1387"/>
      <c r="E1732" s="1384"/>
      <c r="F1732" s="1384"/>
      <c r="G1732" s="1384"/>
      <c r="H1732" s="1365"/>
      <c r="I1732" s="1365"/>
      <c r="J1732" s="1365"/>
      <c r="S1732" s="1359"/>
      <c r="BU1732" s="1366"/>
      <c r="CI1732" s="1383"/>
    </row>
    <row r="1733" spans="2:87" s="1381" customFormat="1" x14ac:dyDescent="0.25">
      <c r="B1733" s="1384"/>
      <c r="C1733" s="1384"/>
      <c r="D1733" s="1387"/>
      <c r="E1733" s="1384"/>
      <c r="F1733" s="1384"/>
      <c r="G1733" s="1384"/>
      <c r="H1733" s="1365"/>
      <c r="I1733" s="1365"/>
      <c r="J1733" s="1365"/>
      <c r="S1733" s="1359"/>
      <c r="BU1733" s="1366"/>
      <c r="CI1733" s="1383"/>
    </row>
    <row r="1734" spans="2:87" s="1381" customFormat="1" x14ac:dyDescent="0.25">
      <c r="B1734" s="1384"/>
      <c r="C1734" s="1384"/>
      <c r="D1734" s="1387"/>
      <c r="E1734" s="1384"/>
      <c r="F1734" s="1384"/>
      <c r="G1734" s="1384"/>
      <c r="H1734" s="1365"/>
      <c r="I1734" s="1365"/>
      <c r="J1734" s="1365"/>
      <c r="S1734" s="1359"/>
      <c r="BU1734" s="1366"/>
      <c r="CI1734" s="1383"/>
    </row>
    <row r="1735" spans="2:87" s="1381" customFormat="1" x14ac:dyDescent="0.25">
      <c r="B1735" s="1384"/>
      <c r="C1735" s="1384"/>
      <c r="D1735" s="1387"/>
      <c r="E1735" s="1384"/>
      <c r="F1735" s="1384"/>
      <c r="G1735" s="1384"/>
      <c r="H1735" s="1365"/>
      <c r="I1735" s="1365"/>
      <c r="J1735" s="1365"/>
      <c r="S1735" s="1359"/>
      <c r="BU1735" s="1366"/>
      <c r="CI1735" s="1383"/>
    </row>
    <row r="1736" spans="2:87" s="1381" customFormat="1" x14ac:dyDescent="0.25">
      <c r="B1736" s="1384"/>
      <c r="C1736" s="1384"/>
      <c r="D1736" s="1387"/>
      <c r="E1736" s="1384"/>
      <c r="F1736" s="1384"/>
      <c r="G1736" s="1384"/>
      <c r="H1736" s="1365"/>
      <c r="I1736" s="1365"/>
      <c r="J1736" s="1365"/>
      <c r="S1736" s="1359"/>
      <c r="BU1736" s="1366"/>
      <c r="CI1736" s="1383"/>
    </row>
    <row r="1737" spans="2:87" s="1381" customFormat="1" x14ac:dyDescent="0.25">
      <c r="B1737" s="1384"/>
      <c r="C1737" s="1384"/>
      <c r="D1737" s="1387"/>
      <c r="E1737" s="1384"/>
      <c r="F1737" s="1384"/>
      <c r="G1737" s="1384"/>
      <c r="H1737" s="1365"/>
      <c r="I1737" s="1365"/>
      <c r="J1737" s="1365"/>
      <c r="S1737" s="1359"/>
      <c r="BU1737" s="1366"/>
      <c r="CI1737" s="1383"/>
    </row>
    <row r="1738" spans="2:87" s="1381" customFormat="1" x14ac:dyDescent="0.25">
      <c r="B1738" s="1384"/>
      <c r="C1738" s="1384"/>
      <c r="D1738" s="1387"/>
      <c r="E1738" s="1384"/>
      <c r="F1738" s="1384"/>
      <c r="G1738" s="1384"/>
      <c r="H1738" s="1365"/>
      <c r="I1738" s="1365"/>
      <c r="J1738" s="1365"/>
      <c r="S1738" s="1359"/>
      <c r="BU1738" s="1366"/>
      <c r="CI1738" s="1383"/>
    </row>
    <row r="1739" spans="2:87" s="1381" customFormat="1" x14ac:dyDescent="0.25">
      <c r="B1739" s="1384"/>
      <c r="C1739" s="1384"/>
      <c r="D1739" s="1387"/>
      <c r="E1739" s="1384"/>
      <c r="F1739" s="1384"/>
      <c r="G1739" s="1384"/>
      <c r="H1739" s="1365"/>
      <c r="I1739" s="1365"/>
      <c r="J1739" s="1365"/>
      <c r="S1739" s="1359"/>
      <c r="BU1739" s="1366"/>
      <c r="CI1739" s="1383"/>
    </row>
    <row r="1740" spans="2:87" s="1381" customFormat="1" x14ac:dyDescent="0.25">
      <c r="B1740" s="1384"/>
      <c r="C1740" s="1384"/>
      <c r="D1740" s="1387"/>
      <c r="E1740" s="1384"/>
      <c r="F1740" s="1384"/>
      <c r="G1740" s="1384"/>
      <c r="H1740" s="1365"/>
      <c r="I1740" s="1365"/>
      <c r="J1740" s="1365"/>
      <c r="S1740" s="1359"/>
      <c r="BU1740" s="1366"/>
      <c r="CI1740" s="1383"/>
    </row>
    <row r="1741" spans="2:87" s="1381" customFormat="1" x14ac:dyDescent="0.25">
      <c r="B1741" s="1384"/>
      <c r="C1741" s="1384"/>
      <c r="D1741" s="1387"/>
      <c r="E1741" s="1384"/>
      <c r="F1741" s="1384"/>
      <c r="G1741" s="1384"/>
      <c r="H1741" s="1365"/>
      <c r="I1741" s="1365"/>
      <c r="J1741" s="1365"/>
      <c r="S1741" s="1359"/>
      <c r="BU1741" s="1366"/>
      <c r="CI1741" s="1383"/>
    </row>
    <row r="1742" spans="2:87" s="1381" customFormat="1" x14ac:dyDescent="0.25">
      <c r="B1742" s="1384"/>
      <c r="C1742" s="1384"/>
      <c r="D1742" s="1387"/>
      <c r="E1742" s="1384"/>
      <c r="F1742" s="1384"/>
      <c r="G1742" s="1384"/>
      <c r="H1742" s="1365"/>
      <c r="I1742" s="1365"/>
      <c r="J1742" s="1365"/>
      <c r="S1742" s="1359"/>
      <c r="BU1742" s="1366"/>
      <c r="CI1742" s="1383"/>
    </row>
    <row r="1743" spans="2:87" s="1381" customFormat="1" x14ac:dyDescent="0.25">
      <c r="B1743" s="1384"/>
      <c r="C1743" s="1384"/>
      <c r="D1743" s="1387"/>
      <c r="E1743" s="1384"/>
      <c r="F1743" s="1384"/>
      <c r="G1743" s="1384"/>
      <c r="H1743" s="1365"/>
      <c r="I1743" s="1365"/>
      <c r="J1743" s="1365"/>
      <c r="S1743" s="1359"/>
      <c r="BU1743" s="1366"/>
      <c r="CI1743" s="1383"/>
    </row>
    <row r="1744" spans="2:87" s="1381" customFormat="1" x14ac:dyDescent="0.25">
      <c r="B1744" s="1384"/>
      <c r="C1744" s="1384"/>
      <c r="D1744" s="1387"/>
      <c r="E1744" s="1384"/>
      <c r="F1744" s="1384"/>
      <c r="G1744" s="1384"/>
      <c r="H1744" s="1365"/>
      <c r="I1744" s="1365"/>
      <c r="J1744" s="1365"/>
      <c r="S1744" s="1359"/>
      <c r="BU1744" s="1366"/>
      <c r="CI1744" s="1383"/>
    </row>
    <row r="1745" spans="2:87" s="1381" customFormat="1" x14ac:dyDescent="0.25">
      <c r="B1745" s="1384"/>
      <c r="C1745" s="1384"/>
      <c r="D1745" s="1387"/>
      <c r="E1745" s="1384"/>
      <c r="F1745" s="1384"/>
      <c r="G1745" s="1384"/>
      <c r="H1745" s="1365"/>
      <c r="I1745" s="1365"/>
      <c r="J1745" s="1365"/>
      <c r="S1745" s="1359"/>
      <c r="BU1745" s="1366"/>
      <c r="CI1745" s="1383"/>
    </row>
    <row r="1746" spans="2:87" s="1381" customFormat="1" x14ac:dyDescent="0.25">
      <c r="B1746" s="1384"/>
      <c r="C1746" s="1384"/>
      <c r="D1746" s="1387"/>
      <c r="E1746" s="1384"/>
      <c r="F1746" s="1384"/>
      <c r="G1746" s="1384"/>
      <c r="H1746" s="1365"/>
      <c r="I1746" s="1365"/>
      <c r="J1746" s="1365"/>
      <c r="S1746" s="1359"/>
      <c r="BU1746" s="1366"/>
      <c r="CI1746" s="1383"/>
    </row>
    <row r="1747" spans="2:87" s="1381" customFormat="1" x14ac:dyDescent="0.25">
      <c r="B1747" s="1384"/>
      <c r="C1747" s="1384"/>
      <c r="D1747" s="1387"/>
      <c r="E1747" s="1384"/>
      <c r="F1747" s="1384"/>
      <c r="G1747" s="1384"/>
      <c r="H1747" s="1365"/>
      <c r="I1747" s="1365"/>
      <c r="J1747" s="1365"/>
      <c r="S1747" s="1359"/>
      <c r="BU1747" s="1366"/>
      <c r="CI1747" s="1383"/>
    </row>
    <row r="1748" spans="2:87" s="1381" customFormat="1" x14ac:dyDescent="0.25">
      <c r="B1748" s="1384"/>
      <c r="C1748" s="1384"/>
      <c r="D1748" s="1387"/>
      <c r="E1748" s="1384"/>
      <c r="F1748" s="1384"/>
      <c r="G1748" s="1384"/>
      <c r="H1748" s="1365"/>
      <c r="I1748" s="1365"/>
      <c r="J1748" s="1365"/>
      <c r="S1748" s="1359"/>
      <c r="BU1748" s="1366"/>
      <c r="CI1748" s="1383"/>
    </row>
    <row r="1749" spans="2:87" s="1381" customFormat="1" x14ac:dyDescent="0.25">
      <c r="B1749" s="1384"/>
      <c r="C1749" s="1384"/>
      <c r="D1749" s="1387"/>
      <c r="E1749" s="1384"/>
      <c r="F1749" s="1384"/>
      <c r="G1749" s="1384"/>
      <c r="H1749" s="1365"/>
      <c r="I1749" s="1365"/>
      <c r="J1749" s="1365"/>
      <c r="S1749" s="1359"/>
      <c r="BU1749" s="1366"/>
      <c r="CI1749" s="1383"/>
    </row>
    <row r="1750" spans="2:87" s="1381" customFormat="1" x14ac:dyDescent="0.25">
      <c r="B1750" s="1384"/>
      <c r="C1750" s="1384"/>
      <c r="D1750" s="1387"/>
      <c r="E1750" s="1384"/>
      <c r="F1750" s="1384"/>
      <c r="G1750" s="1384"/>
      <c r="H1750" s="1365"/>
      <c r="I1750" s="1365"/>
      <c r="J1750" s="1365"/>
      <c r="S1750" s="1359"/>
      <c r="BU1750" s="1366"/>
      <c r="CI1750" s="1383"/>
    </row>
    <row r="1751" spans="2:87" s="1381" customFormat="1" x14ac:dyDescent="0.25">
      <c r="B1751" s="1384"/>
      <c r="C1751" s="1384"/>
      <c r="D1751" s="1387"/>
      <c r="E1751" s="1384"/>
      <c r="F1751" s="1384"/>
      <c r="G1751" s="1384"/>
      <c r="H1751" s="1365"/>
      <c r="I1751" s="1365"/>
      <c r="J1751" s="1365"/>
      <c r="S1751" s="1359"/>
      <c r="BU1751" s="1366"/>
      <c r="CI1751" s="1383"/>
    </row>
    <row r="1752" spans="2:87" s="1381" customFormat="1" x14ac:dyDescent="0.25">
      <c r="B1752" s="1384"/>
      <c r="C1752" s="1384"/>
      <c r="D1752" s="1387"/>
      <c r="E1752" s="1384"/>
      <c r="F1752" s="1384"/>
      <c r="G1752" s="1384"/>
      <c r="H1752" s="1365"/>
      <c r="I1752" s="1365"/>
      <c r="J1752" s="1365"/>
      <c r="S1752" s="1359"/>
      <c r="BU1752" s="1366"/>
      <c r="CI1752" s="1383"/>
    </row>
    <row r="1753" spans="2:87" s="1381" customFormat="1" x14ac:dyDescent="0.25">
      <c r="B1753" s="1384"/>
      <c r="C1753" s="1384"/>
      <c r="D1753" s="1387"/>
      <c r="E1753" s="1384"/>
      <c r="F1753" s="1384"/>
      <c r="G1753" s="1384"/>
      <c r="H1753" s="1365"/>
      <c r="I1753" s="1365"/>
      <c r="J1753" s="1365"/>
      <c r="S1753" s="1359"/>
      <c r="BU1753" s="1366"/>
      <c r="CI1753" s="1383"/>
    </row>
    <row r="1754" spans="2:87" s="1381" customFormat="1" x14ac:dyDescent="0.25">
      <c r="B1754" s="1384"/>
      <c r="C1754" s="1384"/>
      <c r="D1754" s="1387"/>
      <c r="E1754" s="1384"/>
      <c r="F1754" s="1384"/>
      <c r="G1754" s="1384"/>
      <c r="H1754" s="1365"/>
      <c r="I1754" s="1365"/>
      <c r="J1754" s="1365"/>
      <c r="S1754" s="1359"/>
      <c r="BU1754" s="1366"/>
      <c r="CI1754" s="1383"/>
    </row>
    <row r="1755" spans="2:87" s="1381" customFormat="1" x14ac:dyDescent="0.25">
      <c r="B1755" s="1384"/>
      <c r="C1755" s="1384"/>
      <c r="D1755" s="1387"/>
      <c r="E1755" s="1384"/>
      <c r="F1755" s="1384"/>
      <c r="G1755" s="1384"/>
      <c r="H1755" s="1365"/>
      <c r="I1755" s="1365"/>
      <c r="J1755" s="1365"/>
      <c r="S1755" s="1359"/>
      <c r="BU1755" s="1366"/>
      <c r="CI1755" s="1383"/>
    </row>
    <row r="1756" spans="2:87" s="1381" customFormat="1" x14ac:dyDescent="0.25">
      <c r="B1756" s="1384"/>
      <c r="C1756" s="1384"/>
      <c r="D1756" s="1387"/>
      <c r="E1756" s="1384"/>
      <c r="F1756" s="1384"/>
      <c r="G1756" s="1384"/>
      <c r="H1756" s="1365"/>
      <c r="I1756" s="1365"/>
      <c r="J1756" s="1365"/>
      <c r="S1756" s="1359"/>
      <c r="BU1756" s="1366"/>
      <c r="CI1756" s="1383"/>
    </row>
    <row r="1757" spans="2:87" s="1381" customFormat="1" x14ac:dyDescent="0.25">
      <c r="B1757" s="1384"/>
      <c r="C1757" s="1384"/>
      <c r="D1757" s="1387"/>
      <c r="E1757" s="1384"/>
      <c r="F1757" s="1384"/>
      <c r="G1757" s="1384"/>
      <c r="H1757" s="1365"/>
      <c r="I1757" s="1365"/>
      <c r="J1757" s="1365"/>
      <c r="S1757" s="1359"/>
      <c r="BU1757" s="1366"/>
      <c r="CI1757" s="1383"/>
    </row>
    <row r="1758" spans="2:87" s="1381" customFormat="1" x14ac:dyDescent="0.25">
      <c r="B1758" s="1384"/>
      <c r="C1758" s="1384"/>
      <c r="D1758" s="1387"/>
      <c r="E1758" s="1384"/>
      <c r="F1758" s="1384"/>
      <c r="G1758" s="1384"/>
      <c r="H1758" s="1365"/>
      <c r="I1758" s="1365"/>
      <c r="J1758" s="1365"/>
      <c r="S1758" s="1359"/>
      <c r="BU1758" s="1366"/>
      <c r="CI1758" s="1383"/>
    </row>
    <row r="1759" spans="2:87" s="1381" customFormat="1" x14ac:dyDescent="0.25">
      <c r="B1759" s="1384"/>
      <c r="C1759" s="1384"/>
      <c r="D1759" s="1387"/>
      <c r="E1759" s="1384"/>
      <c r="F1759" s="1384"/>
      <c r="G1759" s="1384"/>
      <c r="H1759" s="1365"/>
      <c r="I1759" s="1365"/>
      <c r="J1759" s="1365"/>
      <c r="S1759" s="1359"/>
      <c r="BU1759" s="1366"/>
      <c r="CI1759" s="1383"/>
    </row>
    <row r="1760" spans="2:87" s="1381" customFormat="1" x14ac:dyDescent="0.25">
      <c r="B1760" s="1384"/>
      <c r="C1760" s="1384"/>
      <c r="D1760" s="1387"/>
      <c r="E1760" s="1384"/>
      <c r="F1760" s="1384"/>
      <c r="G1760" s="1384"/>
      <c r="H1760" s="1365"/>
      <c r="I1760" s="1365"/>
      <c r="J1760" s="1365"/>
      <c r="S1760" s="1359"/>
      <c r="BU1760" s="1366"/>
      <c r="CI1760" s="1383"/>
    </row>
    <row r="1761" spans="2:87" s="1381" customFormat="1" x14ac:dyDescent="0.25">
      <c r="B1761" s="1384"/>
      <c r="C1761" s="1384"/>
      <c r="D1761" s="1387"/>
      <c r="E1761" s="1384"/>
      <c r="F1761" s="1384"/>
      <c r="G1761" s="1384"/>
      <c r="H1761" s="1365"/>
      <c r="I1761" s="1365"/>
      <c r="J1761" s="1365"/>
      <c r="S1761" s="1359"/>
      <c r="BU1761" s="1366"/>
      <c r="CI1761" s="1383"/>
    </row>
    <row r="1762" spans="2:87" s="1381" customFormat="1" x14ac:dyDescent="0.25">
      <c r="B1762" s="1384"/>
      <c r="C1762" s="1384"/>
      <c r="D1762" s="1387"/>
      <c r="E1762" s="1384"/>
      <c r="F1762" s="1384"/>
      <c r="G1762" s="1384"/>
      <c r="H1762" s="1365"/>
      <c r="I1762" s="1365"/>
      <c r="J1762" s="1365"/>
      <c r="S1762" s="1359"/>
      <c r="BU1762" s="1366"/>
      <c r="CI1762" s="1383"/>
    </row>
    <row r="1763" spans="2:87" s="1381" customFormat="1" x14ac:dyDescent="0.25">
      <c r="B1763" s="1384"/>
      <c r="C1763" s="1384"/>
      <c r="D1763" s="1387"/>
      <c r="E1763" s="1384"/>
      <c r="F1763" s="1384"/>
      <c r="G1763" s="1384"/>
      <c r="H1763" s="1365"/>
      <c r="I1763" s="1365"/>
      <c r="J1763" s="1365"/>
      <c r="S1763" s="1359"/>
      <c r="BU1763" s="1366"/>
      <c r="CI1763" s="1383"/>
    </row>
    <row r="1764" spans="2:87" s="1381" customFormat="1" x14ac:dyDescent="0.25">
      <c r="B1764" s="1384"/>
      <c r="C1764" s="1384"/>
      <c r="D1764" s="1387"/>
      <c r="E1764" s="1384"/>
      <c r="F1764" s="1384"/>
      <c r="G1764" s="1384"/>
      <c r="H1764" s="1365"/>
      <c r="I1764" s="1365"/>
      <c r="J1764" s="1365"/>
      <c r="S1764" s="1359"/>
      <c r="BU1764" s="1366"/>
      <c r="CI1764" s="1383"/>
    </row>
    <row r="1765" spans="2:87" s="1381" customFormat="1" x14ac:dyDescent="0.25">
      <c r="B1765" s="1384"/>
      <c r="C1765" s="1384"/>
      <c r="D1765" s="1387"/>
      <c r="E1765" s="1384"/>
      <c r="F1765" s="1384"/>
      <c r="G1765" s="1384"/>
      <c r="H1765" s="1365"/>
      <c r="I1765" s="1365"/>
      <c r="J1765" s="1365"/>
      <c r="S1765" s="1359"/>
      <c r="BU1765" s="1366"/>
      <c r="CI1765" s="1383"/>
    </row>
    <row r="1766" spans="2:87" s="1381" customFormat="1" x14ac:dyDescent="0.25">
      <c r="B1766" s="1384"/>
      <c r="C1766" s="1384"/>
      <c r="D1766" s="1387"/>
      <c r="E1766" s="1384"/>
      <c r="F1766" s="1384"/>
      <c r="G1766" s="1384"/>
      <c r="H1766" s="1365"/>
      <c r="I1766" s="1365"/>
      <c r="J1766" s="1365"/>
      <c r="S1766" s="1359"/>
      <c r="BU1766" s="1366"/>
      <c r="CI1766" s="1383"/>
    </row>
    <row r="1767" spans="2:87" s="1381" customFormat="1" x14ac:dyDescent="0.25">
      <c r="B1767" s="1384"/>
      <c r="C1767" s="1384"/>
      <c r="D1767" s="1387"/>
      <c r="E1767" s="1384"/>
      <c r="F1767" s="1384"/>
      <c r="G1767" s="1384"/>
      <c r="H1767" s="1365"/>
      <c r="I1767" s="1365"/>
      <c r="J1767" s="1365"/>
      <c r="S1767" s="1359"/>
      <c r="BU1767" s="1366"/>
      <c r="CI1767" s="1383"/>
    </row>
    <row r="1768" spans="2:87" s="1381" customFormat="1" x14ac:dyDescent="0.25">
      <c r="B1768" s="1384"/>
      <c r="C1768" s="1384"/>
      <c r="D1768" s="1387"/>
      <c r="E1768" s="1384"/>
      <c r="F1768" s="1384"/>
      <c r="G1768" s="1384"/>
      <c r="H1768" s="1365"/>
      <c r="I1768" s="1365"/>
      <c r="J1768" s="1365"/>
      <c r="S1768" s="1359"/>
      <c r="BU1768" s="1366"/>
      <c r="CI1768" s="1383"/>
    </row>
    <row r="1769" spans="2:87" s="1381" customFormat="1" x14ac:dyDescent="0.25">
      <c r="B1769" s="1384"/>
      <c r="C1769" s="1384"/>
      <c r="D1769" s="1387"/>
      <c r="E1769" s="1384"/>
      <c r="F1769" s="1384"/>
      <c r="G1769" s="1384"/>
      <c r="H1769" s="1365"/>
      <c r="I1769" s="1365"/>
      <c r="J1769" s="1365"/>
      <c r="S1769" s="1359"/>
      <c r="BU1769" s="1366"/>
      <c r="CI1769" s="1383"/>
    </row>
    <row r="1770" spans="2:87" s="1381" customFormat="1" x14ac:dyDescent="0.25">
      <c r="B1770" s="1384"/>
      <c r="C1770" s="1384"/>
      <c r="D1770" s="1387"/>
      <c r="E1770" s="1384"/>
      <c r="F1770" s="1384"/>
      <c r="G1770" s="1384"/>
      <c r="H1770" s="1365"/>
      <c r="I1770" s="1365"/>
      <c r="J1770" s="1365"/>
      <c r="S1770" s="1359"/>
      <c r="BU1770" s="1366"/>
      <c r="CI1770" s="1383"/>
    </row>
    <row r="1771" spans="2:87" s="1381" customFormat="1" x14ac:dyDescent="0.25">
      <c r="B1771" s="1384"/>
      <c r="C1771" s="1384"/>
      <c r="D1771" s="1387"/>
      <c r="E1771" s="1384"/>
      <c r="F1771" s="1384"/>
      <c r="G1771" s="1384"/>
      <c r="H1771" s="1365"/>
      <c r="I1771" s="1365"/>
      <c r="J1771" s="1365"/>
      <c r="S1771" s="1359"/>
      <c r="BU1771" s="1366"/>
      <c r="CI1771" s="1383"/>
    </row>
    <row r="1772" spans="2:87" s="1381" customFormat="1" x14ac:dyDescent="0.25">
      <c r="B1772" s="1384"/>
      <c r="C1772" s="1384"/>
      <c r="D1772" s="1387"/>
      <c r="E1772" s="1384"/>
      <c r="F1772" s="1384"/>
      <c r="G1772" s="1384"/>
      <c r="H1772" s="1365"/>
      <c r="I1772" s="1365"/>
      <c r="J1772" s="1365"/>
      <c r="S1772" s="1359"/>
      <c r="BU1772" s="1366"/>
      <c r="CI1772" s="1383"/>
    </row>
    <row r="1773" spans="2:87" s="1381" customFormat="1" x14ac:dyDescent="0.25">
      <c r="B1773" s="1384"/>
      <c r="C1773" s="1384"/>
      <c r="D1773" s="1387"/>
      <c r="E1773" s="1384"/>
      <c r="F1773" s="1384"/>
      <c r="G1773" s="1384"/>
      <c r="H1773" s="1365"/>
      <c r="I1773" s="1365"/>
      <c r="J1773" s="1365"/>
      <c r="S1773" s="1359"/>
      <c r="BU1773" s="1366"/>
      <c r="CI1773" s="1383"/>
    </row>
    <row r="1774" spans="2:87" s="1381" customFormat="1" x14ac:dyDescent="0.25">
      <c r="B1774" s="1384"/>
      <c r="C1774" s="1384"/>
      <c r="D1774" s="1387"/>
      <c r="E1774" s="1384"/>
      <c r="F1774" s="1384"/>
      <c r="G1774" s="1384"/>
      <c r="H1774" s="1365"/>
      <c r="I1774" s="1365"/>
      <c r="J1774" s="1365"/>
      <c r="S1774" s="1359"/>
      <c r="BU1774" s="1366"/>
      <c r="CI1774" s="1383"/>
    </row>
    <row r="1775" spans="2:87" s="1381" customFormat="1" x14ac:dyDescent="0.25">
      <c r="B1775" s="1384"/>
      <c r="C1775" s="1384"/>
      <c r="D1775" s="1387"/>
      <c r="E1775" s="1384"/>
      <c r="F1775" s="1384"/>
      <c r="G1775" s="1384"/>
      <c r="H1775" s="1365"/>
      <c r="I1775" s="1365"/>
      <c r="J1775" s="1365"/>
      <c r="S1775" s="1359"/>
      <c r="BU1775" s="1366"/>
      <c r="CI1775" s="1383"/>
    </row>
    <row r="1776" spans="2:87" s="1381" customFormat="1" x14ac:dyDescent="0.25">
      <c r="B1776" s="1384"/>
      <c r="C1776" s="1384"/>
      <c r="D1776" s="1387"/>
      <c r="E1776" s="1384"/>
      <c r="F1776" s="1384"/>
      <c r="G1776" s="1384"/>
      <c r="H1776" s="1365"/>
      <c r="I1776" s="1365"/>
      <c r="J1776" s="1365"/>
      <c r="S1776" s="1359"/>
      <c r="BU1776" s="1366"/>
      <c r="CI1776" s="1383"/>
    </row>
    <row r="1777" spans="2:87" s="1381" customFormat="1" x14ac:dyDescent="0.25">
      <c r="B1777" s="1384"/>
      <c r="C1777" s="1384"/>
      <c r="D1777" s="1387"/>
      <c r="E1777" s="1384"/>
      <c r="F1777" s="1384"/>
      <c r="G1777" s="1384"/>
      <c r="H1777" s="1365"/>
      <c r="I1777" s="1365"/>
      <c r="J1777" s="1365"/>
      <c r="S1777" s="1359"/>
      <c r="BU1777" s="1366"/>
      <c r="CI1777" s="1383"/>
    </row>
    <row r="1778" spans="2:87" s="1381" customFormat="1" x14ac:dyDescent="0.25">
      <c r="B1778" s="1384"/>
      <c r="C1778" s="1384"/>
      <c r="D1778" s="1387"/>
      <c r="E1778" s="1384"/>
      <c r="F1778" s="1384"/>
      <c r="G1778" s="1384"/>
      <c r="H1778" s="1365"/>
      <c r="I1778" s="1365"/>
      <c r="J1778" s="1365"/>
      <c r="S1778" s="1359"/>
      <c r="BU1778" s="1366"/>
      <c r="CI1778" s="1383"/>
    </row>
    <row r="1779" spans="2:87" s="1381" customFormat="1" x14ac:dyDescent="0.25">
      <c r="B1779" s="1384"/>
      <c r="C1779" s="1384"/>
      <c r="D1779" s="1387"/>
      <c r="E1779" s="1384"/>
      <c r="F1779" s="1384"/>
      <c r="G1779" s="1384"/>
      <c r="H1779" s="1365"/>
      <c r="I1779" s="1365"/>
      <c r="J1779" s="1365"/>
      <c r="S1779" s="1359"/>
      <c r="BU1779" s="1366"/>
      <c r="CI1779" s="1383"/>
    </row>
    <row r="1780" spans="2:87" s="1381" customFormat="1" x14ac:dyDescent="0.25">
      <c r="B1780" s="1384"/>
      <c r="C1780" s="1384"/>
      <c r="D1780" s="1387"/>
      <c r="E1780" s="1384"/>
      <c r="F1780" s="1384"/>
      <c r="G1780" s="1384"/>
      <c r="H1780" s="1365"/>
      <c r="I1780" s="1365"/>
      <c r="J1780" s="1365"/>
      <c r="S1780" s="1359"/>
      <c r="BU1780" s="1366"/>
      <c r="CI1780" s="1383"/>
    </row>
    <row r="1781" spans="2:87" s="1381" customFormat="1" x14ac:dyDescent="0.25">
      <c r="B1781" s="1384"/>
      <c r="C1781" s="1384"/>
      <c r="D1781" s="1387"/>
      <c r="E1781" s="1384"/>
      <c r="F1781" s="1384"/>
      <c r="G1781" s="1384"/>
      <c r="H1781" s="1365"/>
      <c r="I1781" s="1365"/>
      <c r="J1781" s="1365"/>
      <c r="S1781" s="1359"/>
      <c r="BU1781" s="1366"/>
      <c r="CI1781" s="1383"/>
    </row>
    <row r="1782" spans="2:87" s="1381" customFormat="1" x14ac:dyDescent="0.25">
      <c r="B1782" s="1384"/>
      <c r="C1782" s="1384"/>
      <c r="D1782" s="1387"/>
      <c r="E1782" s="1384"/>
      <c r="F1782" s="1384"/>
      <c r="G1782" s="1384"/>
      <c r="H1782" s="1365"/>
      <c r="I1782" s="1365"/>
      <c r="J1782" s="1365"/>
      <c r="S1782" s="1359"/>
      <c r="BU1782" s="1366"/>
      <c r="CI1782" s="1383"/>
    </row>
    <row r="1783" spans="2:87" s="1381" customFormat="1" x14ac:dyDescent="0.25">
      <c r="B1783" s="1384"/>
      <c r="C1783" s="1384"/>
      <c r="D1783" s="1387"/>
      <c r="E1783" s="1384"/>
      <c r="F1783" s="1384"/>
      <c r="G1783" s="1384"/>
      <c r="H1783" s="1365"/>
      <c r="I1783" s="1365"/>
      <c r="J1783" s="1365"/>
      <c r="S1783" s="1359"/>
      <c r="BU1783" s="1366"/>
      <c r="CI1783" s="1383"/>
    </row>
    <row r="1784" spans="2:87" s="1381" customFormat="1" x14ac:dyDescent="0.25">
      <c r="B1784" s="1384"/>
      <c r="C1784" s="1384"/>
      <c r="D1784" s="1387"/>
      <c r="E1784" s="1384"/>
      <c r="F1784" s="1384"/>
      <c r="G1784" s="1384"/>
      <c r="H1784" s="1365"/>
      <c r="I1784" s="1365"/>
      <c r="J1784" s="1365"/>
      <c r="S1784" s="1359"/>
      <c r="BU1784" s="1366"/>
      <c r="CI1784" s="1383"/>
    </row>
    <row r="1785" spans="2:87" s="1381" customFormat="1" x14ac:dyDescent="0.25">
      <c r="B1785" s="1384"/>
      <c r="C1785" s="1384"/>
      <c r="D1785" s="1387"/>
      <c r="E1785" s="1384"/>
      <c r="F1785" s="1384"/>
      <c r="G1785" s="1384"/>
      <c r="H1785" s="1365"/>
      <c r="I1785" s="1365"/>
      <c r="J1785" s="1365"/>
      <c r="S1785" s="1359"/>
      <c r="BU1785" s="1366"/>
      <c r="CI1785" s="1383"/>
    </row>
    <row r="1786" spans="2:87" s="1381" customFormat="1" x14ac:dyDescent="0.25">
      <c r="B1786" s="1384"/>
      <c r="C1786" s="1384"/>
      <c r="D1786" s="1387"/>
      <c r="E1786" s="1384"/>
      <c r="F1786" s="1384"/>
      <c r="G1786" s="1384"/>
      <c r="H1786" s="1365"/>
      <c r="I1786" s="1365"/>
      <c r="J1786" s="1365"/>
      <c r="S1786" s="1359"/>
      <c r="BU1786" s="1366"/>
      <c r="CI1786" s="1383"/>
    </row>
    <row r="1787" spans="2:87" s="1381" customFormat="1" x14ac:dyDescent="0.25">
      <c r="B1787" s="1384"/>
      <c r="C1787" s="1384"/>
      <c r="D1787" s="1387"/>
      <c r="E1787" s="1384"/>
      <c r="F1787" s="1384"/>
      <c r="G1787" s="1384"/>
      <c r="H1787" s="1365"/>
      <c r="I1787" s="1365"/>
      <c r="J1787" s="1365"/>
      <c r="S1787" s="1359"/>
      <c r="BU1787" s="1366"/>
      <c r="CI1787" s="1383"/>
    </row>
    <row r="1788" spans="2:87" s="1381" customFormat="1" x14ac:dyDescent="0.25">
      <c r="B1788" s="1384"/>
      <c r="C1788" s="1384"/>
      <c r="D1788" s="1387"/>
      <c r="E1788" s="1384"/>
      <c r="F1788" s="1384"/>
      <c r="G1788" s="1384"/>
      <c r="H1788" s="1365"/>
      <c r="I1788" s="1365"/>
      <c r="J1788" s="1365"/>
      <c r="S1788" s="1359"/>
      <c r="BU1788" s="1366"/>
      <c r="CI1788" s="1383"/>
    </row>
    <row r="1789" spans="2:87" s="1381" customFormat="1" x14ac:dyDescent="0.25">
      <c r="B1789" s="1384"/>
      <c r="C1789" s="1384"/>
      <c r="D1789" s="1387"/>
      <c r="E1789" s="1384"/>
      <c r="F1789" s="1384"/>
      <c r="G1789" s="1384"/>
      <c r="H1789" s="1365"/>
      <c r="I1789" s="1365"/>
      <c r="J1789" s="1365"/>
      <c r="S1789" s="1359"/>
      <c r="BU1789" s="1366"/>
      <c r="CI1789" s="1383"/>
    </row>
    <row r="1790" spans="2:87" s="1381" customFormat="1" x14ac:dyDescent="0.25">
      <c r="B1790" s="1384"/>
      <c r="C1790" s="1384"/>
      <c r="D1790" s="1387"/>
      <c r="E1790" s="1384"/>
      <c r="F1790" s="1384"/>
      <c r="G1790" s="1384"/>
      <c r="H1790" s="1365"/>
      <c r="I1790" s="1365"/>
      <c r="J1790" s="1365"/>
      <c r="S1790" s="1359"/>
      <c r="BU1790" s="1366"/>
      <c r="CI1790" s="1383"/>
    </row>
    <row r="1791" spans="2:87" s="1381" customFormat="1" x14ac:dyDescent="0.25">
      <c r="B1791" s="1384"/>
      <c r="C1791" s="1384"/>
      <c r="D1791" s="1387"/>
      <c r="E1791" s="1384"/>
      <c r="F1791" s="1384"/>
      <c r="G1791" s="1384"/>
      <c r="H1791" s="1365"/>
      <c r="I1791" s="1365"/>
      <c r="J1791" s="1365"/>
      <c r="S1791" s="1359"/>
      <c r="BU1791" s="1366"/>
      <c r="CI1791" s="1383"/>
    </row>
    <row r="1792" spans="2:87" s="1381" customFormat="1" x14ac:dyDescent="0.25">
      <c r="B1792" s="1384"/>
      <c r="C1792" s="1384"/>
      <c r="D1792" s="1387"/>
      <c r="E1792" s="1384"/>
      <c r="F1792" s="1384"/>
      <c r="G1792" s="1384"/>
      <c r="H1792" s="1365"/>
      <c r="I1792" s="1365"/>
      <c r="J1792" s="1365"/>
      <c r="S1792" s="1359"/>
      <c r="BU1792" s="1366"/>
      <c r="CI1792" s="1383"/>
    </row>
    <row r="1793" spans="2:87" s="1381" customFormat="1" x14ac:dyDescent="0.25">
      <c r="B1793" s="1384"/>
      <c r="C1793" s="1384"/>
      <c r="D1793" s="1387"/>
      <c r="E1793" s="1384"/>
      <c r="F1793" s="1384"/>
      <c r="G1793" s="1384"/>
      <c r="H1793" s="1365"/>
      <c r="I1793" s="1365"/>
      <c r="J1793" s="1365"/>
      <c r="S1793" s="1359"/>
      <c r="BU1793" s="1366"/>
      <c r="CI1793" s="1383"/>
    </row>
    <row r="1794" spans="2:87" s="1381" customFormat="1" x14ac:dyDescent="0.25">
      <c r="B1794" s="1384"/>
      <c r="C1794" s="1384"/>
      <c r="D1794" s="1387"/>
      <c r="E1794" s="1384"/>
      <c r="F1794" s="1384"/>
      <c r="G1794" s="1384"/>
      <c r="H1794" s="1365"/>
      <c r="I1794" s="1365"/>
      <c r="J1794" s="1365"/>
      <c r="S1794" s="1359"/>
      <c r="BU1794" s="1366"/>
      <c r="CI1794" s="1383"/>
    </row>
    <row r="1795" spans="2:87" s="1381" customFormat="1" x14ac:dyDescent="0.25">
      <c r="B1795" s="1384"/>
      <c r="C1795" s="1384"/>
      <c r="D1795" s="1387"/>
      <c r="E1795" s="1384"/>
      <c r="F1795" s="1384"/>
      <c r="G1795" s="1384"/>
      <c r="H1795" s="1365"/>
      <c r="I1795" s="1365"/>
      <c r="J1795" s="1365"/>
      <c r="S1795" s="1359"/>
      <c r="BU1795" s="1366"/>
      <c r="CI1795" s="1383"/>
    </row>
    <row r="1796" spans="2:87" s="1381" customFormat="1" x14ac:dyDescent="0.25">
      <c r="B1796" s="1384"/>
      <c r="C1796" s="1384"/>
      <c r="D1796" s="1387"/>
      <c r="E1796" s="1384"/>
      <c r="F1796" s="1384"/>
      <c r="G1796" s="1384"/>
      <c r="H1796" s="1365"/>
      <c r="I1796" s="1365"/>
      <c r="J1796" s="1365"/>
      <c r="S1796" s="1359"/>
      <c r="BU1796" s="1366"/>
      <c r="CI1796" s="1383"/>
    </row>
    <row r="1797" spans="2:87" s="1381" customFormat="1" x14ac:dyDescent="0.25">
      <c r="B1797" s="1384"/>
      <c r="C1797" s="1384"/>
      <c r="D1797" s="1387"/>
      <c r="E1797" s="1384"/>
      <c r="F1797" s="1384"/>
      <c r="G1797" s="1384"/>
      <c r="H1797" s="1365"/>
      <c r="I1797" s="1365"/>
      <c r="J1797" s="1365"/>
      <c r="S1797" s="1359"/>
      <c r="BU1797" s="1366"/>
      <c r="CI1797" s="1383"/>
    </row>
    <row r="1798" spans="2:87" s="1381" customFormat="1" x14ac:dyDescent="0.25">
      <c r="B1798" s="1384"/>
      <c r="C1798" s="1384"/>
      <c r="D1798" s="1387"/>
      <c r="E1798" s="1384"/>
      <c r="F1798" s="1384"/>
      <c r="G1798" s="1384"/>
      <c r="H1798" s="1365"/>
      <c r="I1798" s="1365"/>
      <c r="J1798" s="1365"/>
      <c r="S1798" s="1359"/>
      <c r="BU1798" s="1366"/>
      <c r="CI1798" s="1383"/>
    </row>
    <row r="1799" spans="2:87" s="1381" customFormat="1" x14ac:dyDescent="0.25">
      <c r="B1799" s="1384"/>
      <c r="C1799" s="1384"/>
      <c r="D1799" s="1387"/>
      <c r="E1799" s="1384"/>
      <c r="F1799" s="1384"/>
      <c r="G1799" s="1384"/>
      <c r="H1799" s="1365"/>
      <c r="I1799" s="1365"/>
      <c r="J1799" s="1365"/>
      <c r="S1799" s="1359"/>
      <c r="BU1799" s="1366"/>
      <c r="CI1799" s="1383"/>
    </row>
    <row r="1800" spans="2:87" s="1381" customFormat="1" x14ac:dyDescent="0.25">
      <c r="B1800" s="1384"/>
      <c r="C1800" s="1384"/>
      <c r="D1800" s="1387"/>
      <c r="E1800" s="1384"/>
      <c r="F1800" s="1384"/>
      <c r="G1800" s="1384"/>
      <c r="H1800" s="1365"/>
      <c r="I1800" s="1365"/>
      <c r="J1800" s="1365"/>
      <c r="S1800" s="1359"/>
      <c r="BU1800" s="1366"/>
      <c r="CI1800" s="1383"/>
    </row>
    <row r="1801" spans="2:87" s="1381" customFormat="1" x14ac:dyDescent="0.25">
      <c r="B1801" s="1384"/>
      <c r="C1801" s="1384"/>
      <c r="D1801" s="1387"/>
      <c r="E1801" s="1384"/>
      <c r="F1801" s="1384"/>
      <c r="G1801" s="1384"/>
      <c r="H1801" s="1365"/>
      <c r="I1801" s="1365"/>
      <c r="J1801" s="1365"/>
      <c r="S1801" s="1359"/>
      <c r="BU1801" s="1366"/>
      <c r="CI1801" s="1383"/>
    </row>
    <row r="1802" spans="2:87" s="1381" customFormat="1" x14ac:dyDescent="0.25">
      <c r="B1802" s="1384"/>
      <c r="C1802" s="1384"/>
      <c r="D1802" s="1387"/>
      <c r="E1802" s="1384"/>
      <c r="F1802" s="1384"/>
      <c r="G1802" s="1384"/>
      <c r="H1802" s="1365"/>
      <c r="I1802" s="1365"/>
      <c r="J1802" s="1365"/>
      <c r="S1802" s="1359"/>
      <c r="BU1802" s="1366"/>
      <c r="CI1802" s="1383"/>
    </row>
    <row r="1803" spans="2:87" s="1381" customFormat="1" x14ac:dyDescent="0.25">
      <c r="B1803" s="1384"/>
      <c r="C1803" s="1384"/>
      <c r="D1803" s="1387"/>
      <c r="E1803" s="1384"/>
      <c r="F1803" s="1384"/>
      <c r="G1803" s="1384"/>
      <c r="H1803" s="1365"/>
      <c r="I1803" s="1365"/>
      <c r="J1803" s="1365"/>
      <c r="S1803" s="1359"/>
      <c r="BU1803" s="1366"/>
      <c r="CI1803" s="1383"/>
    </row>
    <row r="1804" spans="2:87" s="1381" customFormat="1" x14ac:dyDescent="0.25">
      <c r="B1804" s="1384"/>
      <c r="C1804" s="1384"/>
      <c r="D1804" s="1387"/>
      <c r="E1804" s="1384"/>
      <c r="F1804" s="1384"/>
      <c r="G1804" s="1384"/>
      <c r="H1804" s="1365"/>
      <c r="I1804" s="1365"/>
      <c r="J1804" s="1365"/>
      <c r="S1804" s="1359"/>
      <c r="BU1804" s="1366"/>
      <c r="CI1804" s="1383"/>
    </row>
    <row r="1805" spans="2:87" s="1381" customFormat="1" x14ac:dyDescent="0.25">
      <c r="B1805" s="1384"/>
      <c r="C1805" s="1384"/>
      <c r="D1805" s="1387"/>
      <c r="E1805" s="1384"/>
      <c r="F1805" s="1384"/>
      <c r="G1805" s="1384"/>
      <c r="H1805" s="1365"/>
      <c r="I1805" s="1365"/>
      <c r="J1805" s="1365"/>
      <c r="S1805" s="1359"/>
      <c r="BU1805" s="1366"/>
      <c r="CI1805" s="1383"/>
    </row>
    <row r="1806" spans="2:87" s="1381" customFormat="1" x14ac:dyDescent="0.25">
      <c r="B1806" s="1384"/>
      <c r="C1806" s="1384"/>
      <c r="D1806" s="1387"/>
      <c r="E1806" s="1384"/>
      <c r="F1806" s="1384"/>
      <c r="G1806" s="1384"/>
      <c r="H1806" s="1365"/>
      <c r="I1806" s="1365"/>
      <c r="J1806" s="1365"/>
      <c r="S1806" s="1359"/>
      <c r="BU1806" s="1366"/>
      <c r="CI1806" s="1383"/>
    </row>
    <row r="1807" spans="2:87" s="1381" customFormat="1" x14ac:dyDescent="0.25">
      <c r="B1807" s="1384"/>
      <c r="C1807" s="1384"/>
      <c r="D1807" s="1387"/>
      <c r="E1807" s="1384"/>
      <c r="F1807" s="1384"/>
      <c r="G1807" s="1384"/>
      <c r="H1807" s="1365"/>
      <c r="I1807" s="1365"/>
      <c r="J1807" s="1365"/>
      <c r="S1807" s="1359"/>
      <c r="BU1807" s="1366"/>
      <c r="CI1807" s="1383"/>
    </row>
    <row r="1808" spans="2:87" s="1381" customFormat="1" x14ac:dyDescent="0.25">
      <c r="B1808" s="1384"/>
      <c r="C1808" s="1384"/>
      <c r="D1808" s="1387"/>
      <c r="E1808" s="1384"/>
      <c r="F1808" s="1384"/>
      <c r="G1808" s="1384"/>
      <c r="H1808" s="1365"/>
      <c r="I1808" s="1365"/>
      <c r="J1808" s="1365"/>
      <c r="S1808" s="1359"/>
      <c r="BU1808" s="1366"/>
      <c r="CI1808" s="1383"/>
    </row>
    <row r="1809" spans="2:87" s="1381" customFormat="1" x14ac:dyDescent="0.25">
      <c r="B1809" s="1384"/>
      <c r="C1809" s="1384"/>
      <c r="D1809" s="1387"/>
      <c r="E1809" s="1384"/>
      <c r="F1809" s="1384"/>
      <c r="G1809" s="1384"/>
      <c r="H1809" s="1365"/>
      <c r="I1809" s="1365"/>
      <c r="J1809" s="1365"/>
      <c r="S1809" s="1359"/>
      <c r="BU1809" s="1366"/>
      <c r="CI1809" s="1383"/>
    </row>
    <row r="1810" spans="2:87" s="1381" customFormat="1" x14ac:dyDescent="0.25">
      <c r="B1810" s="1384"/>
      <c r="C1810" s="1384"/>
      <c r="D1810" s="1387"/>
      <c r="E1810" s="1384"/>
      <c r="F1810" s="1384"/>
      <c r="G1810" s="1384"/>
      <c r="H1810" s="1365"/>
      <c r="I1810" s="1365"/>
      <c r="J1810" s="1365"/>
      <c r="S1810" s="1359"/>
      <c r="BU1810" s="1366"/>
      <c r="CI1810" s="1383"/>
    </row>
    <row r="1811" spans="2:87" s="1381" customFormat="1" x14ac:dyDescent="0.25">
      <c r="B1811" s="1384"/>
      <c r="C1811" s="1384"/>
      <c r="D1811" s="1387"/>
      <c r="E1811" s="1384"/>
      <c r="F1811" s="1384"/>
      <c r="G1811" s="1384"/>
      <c r="H1811" s="1365"/>
      <c r="I1811" s="1365"/>
      <c r="J1811" s="1365"/>
      <c r="S1811" s="1359"/>
      <c r="BU1811" s="1366"/>
      <c r="CI1811" s="1383"/>
    </row>
    <row r="1812" spans="2:87" s="1381" customFormat="1" x14ac:dyDescent="0.25">
      <c r="B1812" s="1384"/>
      <c r="C1812" s="1384"/>
      <c r="D1812" s="1387"/>
      <c r="E1812" s="1384"/>
      <c r="F1812" s="1384"/>
      <c r="G1812" s="1384"/>
      <c r="H1812" s="1365"/>
      <c r="I1812" s="1365"/>
      <c r="J1812" s="1365"/>
      <c r="S1812" s="1359"/>
      <c r="BU1812" s="1366"/>
      <c r="CI1812" s="1383"/>
    </row>
    <row r="1813" spans="2:87" s="1381" customFormat="1" x14ac:dyDescent="0.25">
      <c r="B1813" s="1384"/>
      <c r="C1813" s="1384"/>
      <c r="D1813" s="1387"/>
      <c r="E1813" s="1384"/>
      <c r="F1813" s="1384"/>
      <c r="G1813" s="1384"/>
      <c r="H1813" s="1365"/>
      <c r="I1813" s="1365"/>
      <c r="J1813" s="1365"/>
      <c r="S1813" s="1359"/>
      <c r="BU1813" s="1366"/>
      <c r="CI1813" s="1383"/>
    </row>
    <row r="1814" spans="2:87" s="1381" customFormat="1" x14ac:dyDescent="0.25">
      <c r="B1814" s="1384"/>
      <c r="C1814" s="1384"/>
      <c r="D1814" s="1387"/>
      <c r="E1814" s="1384"/>
      <c r="F1814" s="1384"/>
      <c r="G1814" s="1384"/>
      <c r="H1814" s="1365"/>
      <c r="I1814" s="1365"/>
      <c r="J1814" s="1365"/>
      <c r="S1814" s="1359"/>
      <c r="BU1814" s="1366"/>
      <c r="CI1814" s="1383"/>
    </row>
    <row r="1815" spans="2:87" s="1381" customFormat="1" x14ac:dyDescent="0.25">
      <c r="B1815" s="1384"/>
      <c r="C1815" s="1384"/>
      <c r="D1815" s="1387"/>
      <c r="E1815" s="1384"/>
      <c r="F1815" s="1384"/>
      <c r="G1815" s="1384"/>
      <c r="H1815" s="1365"/>
      <c r="I1815" s="1365"/>
      <c r="J1815" s="1365"/>
      <c r="S1815" s="1359"/>
      <c r="BU1815" s="1366"/>
      <c r="CI1815" s="1383"/>
    </row>
    <row r="1816" spans="2:87" s="1381" customFormat="1" x14ac:dyDescent="0.25">
      <c r="B1816" s="1384"/>
      <c r="C1816" s="1384"/>
      <c r="D1816" s="1387"/>
      <c r="E1816" s="1384"/>
      <c r="F1816" s="1384"/>
      <c r="G1816" s="1384"/>
      <c r="H1816" s="1365"/>
      <c r="I1816" s="1365"/>
      <c r="J1816" s="1365"/>
      <c r="S1816" s="1359"/>
      <c r="BU1816" s="1366"/>
      <c r="CI1816" s="1383"/>
    </row>
    <row r="1817" spans="2:87" s="1381" customFormat="1" x14ac:dyDescent="0.25">
      <c r="B1817" s="1384"/>
      <c r="C1817" s="1384"/>
      <c r="D1817" s="1387"/>
      <c r="E1817" s="1384"/>
      <c r="F1817" s="1384"/>
      <c r="G1817" s="1384"/>
      <c r="H1817" s="1365"/>
      <c r="I1817" s="1365"/>
      <c r="J1817" s="1365"/>
      <c r="S1817" s="1359"/>
      <c r="BU1817" s="1366"/>
      <c r="CI1817" s="1383"/>
    </row>
    <row r="1818" spans="2:87" s="1381" customFormat="1" x14ac:dyDescent="0.25">
      <c r="B1818" s="1384"/>
      <c r="C1818" s="1384"/>
      <c r="D1818" s="1387"/>
      <c r="E1818" s="1384"/>
      <c r="F1818" s="1384"/>
      <c r="G1818" s="1384"/>
      <c r="H1818" s="1365"/>
      <c r="I1818" s="1365"/>
      <c r="J1818" s="1365"/>
      <c r="S1818" s="1359"/>
      <c r="BU1818" s="1366"/>
      <c r="CI1818" s="1383"/>
    </row>
    <row r="1819" spans="2:87" s="1381" customFormat="1" x14ac:dyDescent="0.25">
      <c r="B1819" s="1384"/>
      <c r="C1819" s="1384"/>
      <c r="D1819" s="1387"/>
      <c r="E1819" s="1384"/>
      <c r="F1819" s="1384"/>
      <c r="G1819" s="1384"/>
      <c r="H1819" s="1365"/>
      <c r="I1819" s="1365"/>
      <c r="J1819" s="1365"/>
      <c r="S1819" s="1359"/>
      <c r="BU1819" s="1366"/>
      <c r="CI1819" s="1383"/>
    </row>
    <row r="1820" spans="2:87" s="1381" customFormat="1" x14ac:dyDescent="0.25">
      <c r="B1820" s="1384"/>
      <c r="C1820" s="1384"/>
      <c r="D1820" s="1387"/>
      <c r="E1820" s="1384"/>
      <c r="F1820" s="1384"/>
      <c r="G1820" s="1384"/>
      <c r="H1820" s="1365"/>
      <c r="I1820" s="1365"/>
      <c r="J1820" s="1365"/>
      <c r="S1820" s="1359"/>
      <c r="BU1820" s="1366"/>
      <c r="CI1820" s="1383"/>
    </row>
    <row r="1821" spans="2:87" s="1381" customFormat="1" x14ac:dyDescent="0.25">
      <c r="B1821" s="1384"/>
      <c r="C1821" s="1384"/>
      <c r="D1821" s="1387"/>
      <c r="E1821" s="1384"/>
      <c r="F1821" s="1384"/>
      <c r="G1821" s="1384"/>
      <c r="H1821" s="1365"/>
      <c r="I1821" s="1365"/>
      <c r="J1821" s="1365"/>
      <c r="S1821" s="1359"/>
      <c r="BU1821" s="1366"/>
      <c r="CI1821" s="1383"/>
    </row>
    <row r="1822" spans="2:87" s="1381" customFormat="1" x14ac:dyDescent="0.25">
      <c r="B1822" s="1384"/>
      <c r="C1822" s="1384"/>
      <c r="D1822" s="1387"/>
      <c r="E1822" s="1384"/>
      <c r="F1822" s="1384"/>
      <c r="G1822" s="1384"/>
      <c r="H1822" s="1365"/>
      <c r="I1822" s="1365"/>
      <c r="J1822" s="1365"/>
      <c r="S1822" s="1359"/>
      <c r="BU1822" s="1366"/>
      <c r="CI1822" s="1383"/>
    </row>
    <row r="1823" spans="2:87" s="1381" customFormat="1" x14ac:dyDescent="0.25">
      <c r="B1823" s="1384"/>
      <c r="C1823" s="1384"/>
      <c r="D1823" s="1387"/>
      <c r="E1823" s="1384"/>
      <c r="F1823" s="1384"/>
      <c r="G1823" s="1384"/>
      <c r="H1823" s="1365"/>
      <c r="I1823" s="1365"/>
      <c r="J1823" s="1365"/>
      <c r="S1823" s="1359"/>
      <c r="BU1823" s="1366"/>
      <c r="CI1823" s="1383"/>
    </row>
    <row r="1824" spans="2:87" s="1381" customFormat="1" x14ac:dyDescent="0.25">
      <c r="B1824" s="1384"/>
      <c r="C1824" s="1384"/>
      <c r="D1824" s="1387"/>
      <c r="E1824" s="1384"/>
      <c r="F1824" s="1384"/>
      <c r="G1824" s="1384"/>
      <c r="H1824" s="1365"/>
      <c r="I1824" s="1365"/>
      <c r="J1824" s="1365"/>
      <c r="S1824" s="1359"/>
      <c r="BU1824" s="1366"/>
      <c r="CI1824" s="1383"/>
    </row>
    <row r="1825" spans="2:87" s="1381" customFormat="1" x14ac:dyDescent="0.25">
      <c r="B1825" s="1384"/>
      <c r="C1825" s="1384"/>
      <c r="D1825" s="1387"/>
      <c r="E1825" s="1384"/>
      <c r="F1825" s="1384"/>
      <c r="G1825" s="1384"/>
      <c r="H1825" s="1365"/>
      <c r="I1825" s="1365"/>
      <c r="J1825" s="1365"/>
      <c r="S1825" s="1359"/>
      <c r="BU1825" s="1366"/>
      <c r="CI1825" s="1383"/>
    </row>
    <row r="1826" spans="2:87" s="1381" customFormat="1" x14ac:dyDescent="0.25">
      <c r="B1826" s="1384"/>
      <c r="C1826" s="1384"/>
      <c r="D1826" s="1387"/>
      <c r="E1826" s="1384"/>
      <c r="F1826" s="1384"/>
      <c r="G1826" s="1384"/>
      <c r="H1826" s="1365"/>
      <c r="I1826" s="1365"/>
      <c r="J1826" s="1365"/>
      <c r="S1826" s="1359"/>
      <c r="BU1826" s="1366"/>
      <c r="CI1826" s="1383"/>
    </row>
    <row r="1827" spans="2:87" s="1381" customFormat="1" x14ac:dyDescent="0.25">
      <c r="B1827" s="1384"/>
      <c r="C1827" s="1384"/>
      <c r="D1827" s="1387"/>
      <c r="E1827" s="1384"/>
      <c r="F1827" s="1384"/>
      <c r="G1827" s="1384"/>
      <c r="H1827" s="1365"/>
      <c r="I1827" s="1365"/>
      <c r="J1827" s="1365"/>
      <c r="S1827" s="1359"/>
      <c r="BU1827" s="1366"/>
      <c r="CI1827" s="1383"/>
    </row>
    <row r="1828" spans="2:87" s="1381" customFormat="1" x14ac:dyDescent="0.25">
      <c r="B1828" s="1384"/>
      <c r="C1828" s="1384"/>
      <c r="D1828" s="1387"/>
      <c r="E1828" s="1384"/>
      <c r="F1828" s="1384"/>
      <c r="G1828" s="1384"/>
      <c r="H1828" s="1365"/>
      <c r="I1828" s="1365"/>
      <c r="J1828" s="1365"/>
      <c r="S1828" s="1359"/>
      <c r="BU1828" s="1366"/>
      <c r="CI1828" s="1383"/>
    </row>
    <row r="1829" spans="2:87" s="1381" customFormat="1" x14ac:dyDescent="0.25">
      <c r="B1829" s="1384"/>
      <c r="C1829" s="1384"/>
      <c r="D1829" s="1387"/>
      <c r="E1829" s="1384"/>
      <c r="F1829" s="1384"/>
      <c r="G1829" s="1384"/>
      <c r="H1829" s="1365"/>
      <c r="I1829" s="1365"/>
      <c r="J1829" s="1365"/>
      <c r="S1829" s="1359"/>
      <c r="BU1829" s="1366"/>
      <c r="CI1829" s="1383"/>
    </row>
    <row r="1830" spans="2:87" s="1381" customFormat="1" x14ac:dyDescent="0.25">
      <c r="B1830" s="1384"/>
      <c r="C1830" s="1384"/>
      <c r="D1830" s="1387"/>
      <c r="E1830" s="1384"/>
      <c r="F1830" s="1384"/>
      <c r="G1830" s="1384"/>
      <c r="H1830" s="1365"/>
      <c r="I1830" s="1365"/>
      <c r="J1830" s="1365"/>
      <c r="S1830" s="1359"/>
      <c r="BU1830" s="1366"/>
      <c r="CI1830" s="1383"/>
    </row>
    <row r="1831" spans="2:87" s="1381" customFormat="1" x14ac:dyDescent="0.25">
      <c r="B1831" s="1384"/>
      <c r="C1831" s="1384"/>
      <c r="D1831" s="1387"/>
      <c r="E1831" s="1384"/>
      <c r="F1831" s="1384"/>
      <c r="G1831" s="1384"/>
      <c r="H1831" s="1365"/>
      <c r="I1831" s="1365"/>
      <c r="J1831" s="1365"/>
      <c r="S1831" s="1359"/>
      <c r="BU1831" s="1366"/>
      <c r="CI1831" s="1383"/>
    </row>
    <row r="1832" spans="2:87" s="1381" customFormat="1" x14ac:dyDescent="0.25">
      <c r="B1832" s="1384"/>
      <c r="C1832" s="1384"/>
      <c r="D1832" s="1387"/>
      <c r="E1832" s="1384"/>
      <c r="F1832" s="1384"/>
      <c r="G1832" s="1384"/>
      <c r="H1832" s="1365"/>
      <c r="I1832" s="1365"/>
      <c r="J1832" s="1365"/>
      <c r="S1832" s="1359"/>
      <c r="BU1832" s="1366"/>
      <c r="CI1832" s="1383"/>
    </row>
    <row r="1833" spans="2:87" s="1381" customFormat="1" x14ac:dyDescent="0.25">
      <c r="B1833" s="1384"/>
      <c r="C1833" s="1384"/>
      <c r="D1833" s="1387"/>
      <c r="E1833" s="1384"/>
      <c r="F1833" s="1384"/>
      <c r="G1833" s="1384"/>
      <c r="H1833" s="1365"/>
      <c r="I1833" s="1365"/>
      <c r="J1833" s="1365"/>
      <c r="S1833" s="1359"/>
      <c r="BU1833" s="1366"/>
      <c r="CI1833" s="1383"/>
    </row>
    <row r="1834" spans="2:87" s="1381" customFormat="1" x14ac:dyDescent="0.25">
      <c r="B1834" s="1384"/>
      <c r="C1834" s="1384"/>
      <c r="D1834" s="1387"/>
      <c r="E1834" s="1384"/>
      <c r="F1834" s="1384"/>
      <c r="G1834" s="1384"/>
      <c r="H1834" s="1365"/>
      <c r="I1834" s="1365"/>
      <c r="J1834" s="1365"/>
      <c r="S1834" s="1359"/>
      <c r="BU1834" s="1366"/>
      <c r="CI1834" s="1383"/>
    </row>
    <row r="1835" spans="2:87" s="1381" customFormat="1" x14ac:dyDescent="0.25">
      <c r="B1835" s="1384"/>
      <c r="C1835" s="1384"/>
      <c r="D1835" s="1387"/>
      <c r="E1835" s="1384"/>
      <c r="F1835" s="1384"/>
      <c r="G1835" s="1384"/>
      <c r="H1835" s="1365"/>
      <c r="I1835" s="1365"/>
      <c r="J1835" s="1365"/>
      <c r="S1835" s="1359"/>
      <c r="BU1835" s="1366"/>
      <c r="CI1835" s="1383"/>
    </row>
    <row r="1836" spans="2:87" s="1381" customFormat="1" x14ac:dyDescent="0.25">
      <c r="B1836" s="1384"/>
      <c r="C1836" s="1384"/>
      <c r="D1836" s="1387"/>
      <c r="E1836" s="1384"/>
      <c r="F1836" s="1384"/>
      <c r="G1836" s="1384"/>
      <c r="H1836" s="1365"/>
      <c r="I1836" s="1365"/>
      <c r="J1836" s="1365"/>
      <c r="S1836" s="1359"/>
      <c r="BU1836" s="1366"/>
      <c r="CI1836" s="1383"/>
    </row>
    <row r="1837" spans="2:87" s="1381" customFormat="1" x14ac:dyDescent="0.25">
      <c r="B1837" s="1384"/>
      <c r="C1837" s="1384"/>
      <c r="D1837" s="1387"/>
      <c r="E1837" s="1384"/>
      <c r="F1837" s="1384"/>
      <c r="G1837" s="1384"/>
      <c r="H1837" s="1365"/>
      <c r="I1837" s="1365"/>
      <c r="J1837" s="1365"/>
      <c r="S1837" s="1359"/>
      <c r="BU1837" s="1366"/>
      <c r="CI1837" s="1383"/>
    </row>
    <row r="1838" spans="2:87" s="1381" customFormat="1" x14ac:dyDescent="0.25">
      <c r="B1838" s="1384"/>
      <c r="C1838" s="1384"/>
      <c r="D1838" s="1387"/>
      <c r="E1838" s="1384"/>
      <c r="F1838" s="1384"/>
      <c r="G1838" s="1384"/>
      <c r="H1838" s="1365"/>
      <c r="I1838" s="1365"/>
      <c r="J1838" s="1365"/>
      <c r="S1838" s="1359"/>
      <c r="BU1838" s="1366"/>
      <c r="CI1838" s="1383"/>
    </row>
    <row r="1839" spans="2:87" s="1381" customFormat="1" x14ac:dyDescent="0.25">
      <c r="B1839" s="1384"/>
      <c r="C1839" s="1384"/>
      <c r="D1839" s="1387"/>
      <c r="E1839" s="1384"/>
      <c r="F1839" s="1384"/>
      <c r="G1839" s="1384"/>
      <c r="H1839" s="1365"/>
      <c r="I1839" s="1365"/>
      <c r="J1839" s="1365"/>
      <c r="S1839" s="1359"/>
      <c r="BU1839" s="1366"/>
      <c r="CI1839" s="1383"/>
    </row>
    <row r="1840" spans="2:87" s="1381" customFormat="1" x14ac:dyDescent="0.25">
      <c r="B1840" s="1384"/>
      <c r="C1840" s="1384"/>
      <c r="D1840" s="1387"/>
      <c r="E1840" s="1384"/>
      <c r="F1840" s="1384"/>
      <c r="G1840" s="1384"/>
      <c r="H1840" s="1365"/>
      <c r="I1840" s="1365"/>
      <c r="J1840" s="1365"/>
      <c r="S1840" s="1359"/>
      <c r="BU1840" s="1366"/>
      <c r="CI1840" s="1383"/>
    </row>
    <row r="1841" spans="2:87" s="1381" customFormat="1" x14ac:dyDescent="0.25">
      <c r="B1841" s="1384"/>
      <c r="C1841" s="1384"/>
      <c r="D1841" s="1387"/>
      <c r="E1841" s="1384"/>
      <c r="F1841" s="1384"/>
      <c r="G1841" s="1384"/>
      <c r="H1841" s="1365"/>
      <c r="I1841" s="1365"/>
      <c r="J1841" s="1365"/>
      <c r="S1841" s="1359"/>
      <c r="BU1841" s="1366"/>
      <c r="CI1841" s="1383"/>
    </row>
    <row r="1842" spans="2:87" s="1381" customFormat="1" x14ac:dyDescent="0.25">
      <c r="B1842" s="1384"/>
      <c r="C1842" s="1384"/>
      <c r="D1842" s="1387"/>
      <c r="E1842" s="1384"/>
      <c r="F1842" s="1384"/>
      <c r="G1842" s="1384"/>
      <c r="H1842" s="1365"/>
      <c r="I1842" s="1365"/>
      <c r="J1842" s="1365"/>
      <c r="S1842" s="1359"/>
      <c r="BU1842" s="1366"/>
      <c r="CI1842" s="1383"/>
    </row>
    <row r="1843" spans="2:87" s="1381" customFormat="1" x14ac:dyDescent="0.25">
      <c r="B1843" s="1384"/>
      <c r="C1843" s="1384"/>
      <c r="D1843" s="1387"/>
      <c r="E1843" s="1384"/>
      <c r="F1843" s="1384"/>
      <c r="G1843" s="1384"/>
      <c r="H1843" s="1365"/>
      <c r="I1843" s="1365"/>
      <c r="J1843" s="1365"/>
      <c r="S1843" s="1359"/>
      <c r="BU1843" s="1366"/>
      <c r="CI1843" s="1383"/>
    </row>
    <row r="1844" spans="2:87" s="1381" customFormat="1" x14ac:dyDescent="0.25">
      <c r="B1844" s="1384"/>
      <c r="C1844" s="1384"/>
      <c r="D1844" s="1387"/>
      <c r="E1844" s="1384"/>
      <c r="F1844" s="1384"/>
      <c r="G1844" s="1384"/>
      <c r="H1844" s="1365"/>
      <c r="I1844" s="1365"/>
      <c r="J1844" s="1365"/>
      <c r="S1844" s="1359"/>
      <c r="BU1844" s="1366"/>
      <c r="CI1844" s="1383"/>
    </row>
    <row r="1845" spans="2:87" s="1381" customFormat="1" x14ac:dyDescent="0.25">
      <c r="B1845" s="1384"/>
      <c r="C1845" s="1384"/>
      <c r="D1845" s="1387"/>
      <c r="E1845" s="1384"/>
      <c r="F1845" s="1384"/>
      <c r="G1845" s="1384"/>
      <c r="H1845" s="1365"/>
      <c r="I1845" s="1365"/>
      <c r="J1845" s="1365"/>
      <c r="S1845" s="1359"/>
      <c r="BU1845" s="1366"/>
      <c r="CI1845" s="1383"/>
    </row>
    <row r="1846" spans="2:87" s="1381" customFormat="1" x14ac:dyDescent="0.25">
      <c r="B1846" s="1384"/>
      <c r="C1846" s="1384"/>
      <c r="D1846" s="1387"/>
      <c r="E1846" s="1384"/>
      <c r="F1846" s="1384"/>
      <c r="G1846" s="1384"/>
      <c r="H1846" s="1365"/>
      <c r="I1846" s="1365"/>
      <c r="J1846" s="1365"/>
      <c r="S1846" s="1359"/>
      <c r="BU1846" s="1366"/>
      <c r="CI1846" s="1383"/>
    </row>
    <row r="1847" spans="2:87" s="1381" customFormat="1" x14ac:dyDescent="0.25">
      <c r="B1847" s="1384"/>
      <c r="C1847" s="1384"/>
      <c r="D1847" s="1387"/>
      <c r="E1847" s="1384"/>
      <c r="F1847" s="1384"/>
      <c r="G1847" s="1384"/>
      <c r="H1847" s="1365"/>
      <c r="I1847" s="1365"/>
      <c r="J1847" s="1365"/>
      <c r="S1847" s="1359"/>
      <c r="BU1847" s="1366"/>
      <c r="CI1847" s="1383"/>
    </row>
    <row r="1848" spans="2:87" s="1381" customFormat="1" x14ac:dyDescent="0.25">
      <c r="B1848" s="1384"/>
      <c r="C1848" s="1384"/>
      <c r="D1848" s="1387"/>
      <c r="E1848" s="1384"/>
      <c r="F1848" s="1384"/>
      <c r="G1848" s="1384"/>
      <c r="H1848" s="1365"/>
      <c r="I1848" s="1365"/>
      <c r="J1848" s="1365"/>
      <c r="S1848" s="1359"/>
      <c r="BU1848" s="1366"/>
      <c r="CI1848" s="1383"/>
    </row>
    <row r="1849" spans="2:87" s="1381" customFormat="1" x14ac:dyDescent="0.25">
      <c r="B1849" s="1384"/>
      <c r="C1849" s="1384"/>
      <c r="D1849" s="1387"/>
      <c r="E1849" s="1384"/>
      <c r="F1849" s="1384"/>
      <c r="G1849" s="1384"/>
      <c r="H1849" s="1365"/>
      <c r="I1849" s="1365"/>
      <c r="J1849" s="1365"/>
      <c r="S1849" s="1359"/>
      <c r="BU1849" s="1366"/>
      <c r="CI1849" s="1383"/>
    </row>
    <row r="1850" spans="2:87" s="1381" customFormat="1" x14ac:dyDescent="0.25">
      <c r="B1850" s="1384"/>
      <c r="C1850" s="1384"/>
      <c r="D1850" s="1387"/>
      <c r="E1850" s="1384"/>
      <c r="F1850" s="1384"/>
      <c r="G1850" s="1384"/>
      <c r="H1850" s="1365"/>
      <c r="I1850" s="1365"/>
      <c r="J1850" s="1365"/>
      <c r="S1850" s="1359"/>
      <c r="BU1850" s="1366"/>
      <c r="CI1850" s="1383"/>
    </row>
    <row r="1851" spans="2:87" s="1381" customFormat="1" x14ac:dyDescent="0.25">
      <c r="B1851" s="1384"/>
      <c r="C1851" s="1384"/>
      <c r="D1851" s="1387"/>
      <c r="E1851" s="1384"/>
      <c r="F1851" s="1384"/>
      <c r="G1851" s="1384"/>
      <c r="H1851" s="1365"/>
      <c r="I1851" s="1365"/>
      <c r="J1851" s="1365"/>
      <c r="S1851" s="1359"/>
      <c r="BU1851" s="1366"/>
      <c r="CI1851" s="1383"/>
    </row>
    <row r="1852" spans="2:87" s="1381" customFormat="1" x14ac:dyDescent="0.25">
      <c r="B1852" s="1384"/>
      <c r="C1852" s="1384"/>
      <c r="D1852" s="1387"/>
      <c r="E1852" s="1384"/>
      <c r="F1852" s="1384"/>
      <c r="G1852" s="1384"/>
      <c r="H1852" s="1365"/>
      <c r="I1852" s="1365"/>
      <c r="J1852" s="1365"/>
      <c r="S1852" s="1359"/>
      <c r="BU1852" s="1366"/>
      <c r="CI1852" s="1383"/>
    </row>
    <row r="1853" spans="2:87" s="1381" customFormat="1" x14ac:dyDescent="0.25">
      <c r="B1853" s="1384"/>
      <c r="C1853" s="1384"/>
      <c r="D1853" s="1387"/>
      <c r="E1853" s="1384"/>
      <c r="F1853" s="1384"/>
      <c r="G1853" s="1384"/>
      <c r="H1853" s="1365"/>
      <c r="I1853" s="1365"/>
      <c r="J1853" s="1365"/>
      <c r="S1853" s="1359"/>
      <c r="BU1853" s="1366"/>
      <c r="CI1853" s="1383"/>
    </row>
    <row r="1854" spans="2:87" s="1381" customFormat="1" x14ac:dyDescent="0.25">
      <c r="B1854" s="1384"/>
      <c r="C1854" s="1384"/>
      <c r="D1854" s="1387"/>
      <c r="E1854" s="1384"/>
      <c r="F1854" s="1384"/>
      <c r="G1854" s="1384"/>
      <c r="H1854" s="1365"/>
      <c r="I1854" s="1365"/>
      <c r="J1854" s="1365"/>
      <c r="S1854" s="1359"/>
      <c r="BU1854" s="1366"/>
      <c r="CI1854" s="1383"/>
    </row>
    <row r="1855" spans="2:87" s="1381" customFormat="1" x14ac:dyDescent="0.25">
      <c r="B1855" s="1384"/>
      <c r="C1855" s="1384"/>
      <c r="D1855" s="1387"/>
      <c r="E1855" s="1384"/>
      <c r="F1855" s="1384"/>
      <c r="G1855" s="1384"/>
      <c r="H1855" s="1365"/>
      <c r="I1855" s="1365"/>
      <c r="J1855" s="1365"/>
      <c r="S1855" s="1359"/>
      <c r="BU1855" s="1366"/>
      <c r="CI1855" s="1383"/>
    </row>
    <row r="1856" spans="2:87" s="1381" customFormat="1" x14ac:dyDescent="0.25">
      <c r="B1856" s="1384"/>
      <c r="C1856" s="1384"/>
      <c r="D1856" s="1387"/>
      <c r="E1856" s="1384"/>
      <c r="F1856" s="1384"/>
      <c r="G1856" s="1384"/>
      <c r="H1856" s="1365"/>
      <c r="I1856" s="1365"/>
      <c r="J1856" s="1365"/>
      <c r="S1856" s="1359"/>
      <c r="BU1856" s="1366"/>
      <c r="CI1856" s="1383"/>
    </row>
    <row r="1857" spans="2:87" s="1381" customFormat="1" x14ac:dyDescent="0.25">
      <c r="B1857" s="1384"/>
      <c r="C1857" s="1384"/>
      <c r="D1857" s="1387"/>
      <c r="E1857" s="1384"/>
      <c r="F1857" s="1384"/>
      <c r="G1857" s="1384"/>
      <c r="H1857" s="1365"/>
      <c r="I1857" s="1365"/>
      <c r="J1857" s="1365"/>
      <c r="S1857" s="1359"/>
      <c r="BU1857" s="1366"/>
      <c r="CI1857" s="1383"/>
    </row>
    <row r="1858" spans="2:87" s="1381" customFormat="1" x14ac:dyDescent="0.25">
      <c r="B1858" s="1384"/>
      <c r="C1858" s="1384"/>
      <c r="D1858" s="1387"/>
      <c r="E1858" s="1384"/>
      <c r="F1858" s="1384"/>
      <c r="G1858" s="1384"/>
      <c r="H1858" s="1365"/>
      <c r="I1858" s="1365"/>
      <c r="J1858" s="1365"/>
      <c r="S1858" s="1359"/>
      <c r="BU1858" s="1366"/>
      <c r="CI1858" s="1383"/>
    </row>
    <row r="1859" spans="2:87" s="1381" customFormat="1" x14ac:dyDescent="0.25">
      <c r="B1859" s="1384"/>
      <c r="C1859" s="1384"/>
      <c r="D1859" s="1387"/>
      <c r="E1859" s="1384"/>
      <c r="F1859" s="1384"/>
      <c r="G1859" s="1384"/>
      <c r="H1859" s="1365"/>
      <c r="I1859" s="1365"/>
      <c r="J1859" s="1365"/>
      <c r="S1859" s="1359"/>
      <c r="BU1859" s="1366"/>
      <c r="CI1859" s="1383"/>
    </row>
    <row r="1860" spans="2:87" s="1381" customFormat="1" x14ac:dyDescent="0.25">
      <c r="B1860" s="1384"/>
      <c r="C1860" s="1384"/>
      <c r="D1860" s="1387"/>
      <c r="E1860" s="1384"/>
      <c r="F1860" s="1384"/>
      <c r="G1860" s="1384"/>
      <c r="H1860" s="1365"/>
      <c r="I1860" s="1365"/>
      <c r="J1860" s="1365"/>
      <c r="S1860" s="1359"/>
      <c r="BU1860" s="1366"/>
      <c r="CI1860" s="1383"/>
    </row>
    <row r="1861" spans="2:87" s="1381" customFormat="1" x14ac:dyDescent="0.25">
      <c r="B1861" s="1384"/>
      <c r="C1861" s="1384"/>
      <c r="D1861" s="1387"/>
      <c r="E1861" s="1384"/>
      <c r="F1861" s="1384"/>
      <c r="G1861" s="1384"/>
      <c r="H1861" s="1365"/>
      <c r="I1861" s="1365"/>
      <c r="J1861" s="1365"/>
      <c r="S1861" s="1359"/>
      <c r="BU1861" s="1366"/>
      <c r="CI1861" s="1383"/>
    </row>
    <row r="1862" spans="2:87" s="1381" customFormat="1" x14ac:dyDescent="0.25">
      <c r="B1862" s="1384"/>
      <c r="C1862" s="1384"/>
      <c r="D1862" s="1387"/>
      <c r="E1862" s="1384"/>
      <c r="F1862" s="1384"/>
      <c r="G1862" s="1384"/>
      <c r="H1862" s="1365"/>
      <c r="I1862" s="1365"/>
      <c r="J1862" s="1365"/>
      <c r="S1862" s="1359"/>
      <c r="BU1862" s="1366"/>
      <c r="CI1862" s="1383"/>
    </row>
    <row r="1863" spans="2:87" s="1381" customFormat="1" x14ac:dyDescent="0.25">
      <c r="B1863" s="1384"/>
      <c r="C1863" s="1384"/>
      <c r="D1863" s="1387"/>
      <c r="E1863" s="1384"/>
      <c r="F1863" s="1384"/>
      <c r="G1863" s="1384"/>
      <c r="H1863" s="1365"/>
      <c r="I1863" s="1365"/>
      <c r="J1863" s="1365"/>
      <c r="S1863" s="1359"/>
      <c r="BU1863" s="1366"/>
      <c r="CI1863" s="1383"/>
    </row>
    <row r="1864" spans="2:87" s="1381" customFormat="1" x14ac:dyDescent="0.25">
      <c r="B1864" s="1384"/>
      <c r="C1864" s="1384"/>
      <c r="D1864" s="1387"/>
      <c r="E1864" s="1384"/>
      <c r="F1864" s="1384"/>
      <c r="G1864" s="1384"/>
      <c r="H1864" s="1365"/>
      <c r="I1864" s="1365"/>
      <c r="J1864" s="1365"/>
      <c r="S1864" s="1359"/>
      <c r="BU1864" s="1366"/>
      <c r="CI1864" s="1383"/>
    </row>
    <row r="1865" spans="2:87" s="1381" customFormat="1" x14ac:dyDescent="0.25">
      <c r="B1865" s="1384"/>
      <c r="C1865" s="1384"/>
      <c r="D1865" s="1387"/>
      <c r="E1865" s="1384"/>
      <c r="F1865" s="1384"/>
      <c r="G1865" s="1384"/>
      <c r="H1865" s="1365"/>
      <c r="I1865" s="1365"/>
      <c r="J1865" s="1365"/>
      <c r="S1865" s="1359"/>
      <c r="BU1865" s="1366"/>
      <c r="CI1865" s="1383"/>
    </row>
    <row r="1866" spans="2:87" s="1381" customFormat="1" x14ac:dyDescent="0.25">
      <c r="B1866" s="1384"/>
      <c r="C1866" s="1384"/>
      <c r="D1866" s="1387"/>
      <c r="E1866" s="1384"/>
      <c r="F1866" s="1384"/>
      <c r="G1866" s="1384"/>
      <c r="H1866" s="1365"/>
      <c r="I1866" s="1365"/>
      <c r="J1866" s="1365"/>
      <c r="S1866" s="1359"/>
      <c r="BU1866" s="1366"/>
      <c r="CI1866" s="1383"/>
    </row>
    <row r="1867" spans="2:87" s="1381" customFormat="1" x14ac:dyDescent="0.25">
      <c r="B1867" s="1384"/>
      <c r="C1867" s="1384"/>
      <c r="D1867" s="1387"/>
      <c r="E1867" s="1384"/>
      <c r="F1867" s="1384"/>
      <c r="G1867" s="1384"/>
      <c r="H1867" s="1365"/>
      <c r="I1867" s="1365"/>
      <c r="J1867" s="1365"/>
      <c r="S1867" s="1359"/>
      <c r="BU1867" s="1366"/>
      <c r="CI1867" s="1383"/>
    </row>
    <row r="1868" spans="2:87" s="1381" customFormat="1" x14ac:dyDescent="0.25">
      <c r="B1868" s="1384"/>
      <c r="C1868" s="1384"/>
      <c r="D1868" s="1387"/>
      <c r="E1868" s="1384"/>
      <c r="F1868" s="1384"/>
      <c r="G1868" s="1384"/>
      <c r="H1868" s="1365"/>
      <c r="I1868" s="1365"/>
      <c r="J1868" s="1365"/>
      <c r="S1868" s="1359"/>
      <c r="BU1868" s="1366"/>
      <c r="CI1868" s="1383"/>
    </row>
    <row r="1869" spans="2:87" s="1381" customFormat="1" x14ac:dyDescent="0.25">
      <c r="B1869" s="1384"/>
      <c r="C1869" s="1384"/>
      <c r="D1869" s="1387"/>
      <c r="E1869" s="1384"/>
      <c r="F1869" s="1384"/>
      <c r="G1869" s="1384"/>
      <c r="H1869" s="1365"/>
      <c r="I1869" s="1365"/>
      <c r="J1869" s="1365"/>
      <c r="S1869" s="1359"/>
      <c r="BU1869" s="1366"/>
      <c r="CI1869" s="1383"/>
    </row>
    <row r="1870" spans="2:87" s="1381" customFormat="1" x14ac:dyDescent="0.25">
      <c r="B1870" s="1384"/>
      <c r="C1870" s="1384"/>
      <c r="D1870" s="1387"/>
      <c r="E1870" s="1384"/>
      <c r="F1870" s="1384"/>
      <c r="G1870" s="1384"/>
      <c r="H1870" s="1365"/>
      <c r="I1870" s="1365"/>
      <c r="J1870" s="1365"/>
      <c r="S1870" s="1359"/>
      <c r="BU1870" s="1366"/>
      <c r="CI1870" s="1383"/>
    </row>
    <row r="1871" spans="2:87" s="1381" customFormat="1" x14ac:dyDescent="0.25">
      <c r="B1871" s="1384"/>
      <c r="C1871" s="1384"/>
      <c r="D1871" s="1387"/>
      <c r="E1871" s="1384"/>
      <c r="F1871" s="1384"/>
      <c r="G1871" s="1384"/>
      <c r="H1871" s="1365"/>
      <c r="I1871" s="1365"/>
      <c r="J1871" s="1365"/>
      <c r="S1871" s="1359"/>
      <c r="BU1871" s="1366"/>
      <c r="CI1871" s="1383"/>
    </row>
    <row r="1872" spans="2:87" s="1381" customFormat="1" x14ac:dyDescent="0.25">
      <c r="B1872" s="1384"/>
      <c r="C1872" s="1384"/>
      <c r="D1872" s="1387"/>
      <c r="E1872" s="1384"/>
      <c r="F1872" s="1384"/>
      <c r="G1872" s="1384"/>
      <c r="H1872" s="1365"/>
      <c r="I1872" s="1365"/>
      <c r="J1872" s="1365"/>
      <c r="S1872" s="1359"/>
      <c r="BU1872" s="1366"/>
      <c r="CI1872" s="1383"/>
    </row>
    <row r="1873" spans="2:87" s="1381" customFormat="1" x14ac:dyDescent="0.25">
      <c r="B1873" s="1384"/>
      <c r="C1873" s="1384"/>
      <c r="D1873" s="1387"/>
      <c r="E1873" s="1384"/>
      <c r="F1873" s="1384"/>
      <c r="G1873" s="1384"/>
      <c r="H1873" s="1365"/>
      <c r="I1873" s="1365"/>
      <c r="J1873" s="1365"/>
      <c r="S1873" s="1359"/>
      <c r="BU1873" s="1366"/>
      <c r="CI1873" s="1383"/>
    </row>
    <row r="1874" spans="2:87" s="1381" customFormat="1" x14ac:dyDescent="0.25">
      <c r="B1874" s="1384"/>
      <c r="C1874" s="1384"/>
      <c r="D1874" s="1387"/>
      <c r="E1874" s="1384"/>
      <c r="F1874" s="1384"/>
      <c r="G1874" s="1384"/>
      <c r="H1874" s="1365"/>
      <c r="I1874" s="1365"/>
      <c r="J1874" s="1365"/>
      <c r="S1874" s="1359"/>
      <c r="BU1874" s="1366"/>
      <c r="CI1874" s="1383"/>
    </row>
    <row r="1875" spans="2:87" s="1381" customFormat="1" x14ac:dyDescent="0.25">
      <c r="B1875" s="1384"/>
      <c r="C1875" s="1384"/>
      <c r="D1875" s="1387"/>
      <c r="E1875" s="1384"/>
      <c r="F1875" s="1384"/>
      <c r="G1875" s="1384"/>
      <c r="H1875" s="1365"/>
      <c r="I1875" s="1365"/>
      <c r="J1875" s="1365"/>
      <c r="S1875" s="1359"/>
      <c r="BU1875" s="1366"/>
      <c r="CI1875" s="1383"/>
    </row>
    <row r="1876" spans="2:87" s="1381" customFormat="1" x14ac:dyDescent="0.25">
      <c r="B1876" s="1384"/>
      <c r="C1876" s="1384"/>
      <c r="D1876" s="1387"/>
      <c r="E1876" s="1384"/>
      <c r="F1876" s="1384"/>
      <c r="G1876" s="1384"/>
      <c r="H1876" s="1365"/>
      <c r="I1876" s="1365"/>
      <c r="J1876" s="1365"/>
      <c r="S1876" s="1359"/>
      <c r="BU1876" s="1366"/>
      <c r="CI1876" s="1383"/>
    </row>
    <row r="1877" spans="2:87" s="1381" customFormat="1" x14ac:dyDescent="0.25">
      <c r="B1877" s="1384"/>
      <c r="C1877" s="1384"/>
      <c r="D1877" s="1387"/>
      <c r="E1877" s="1384"/>
      <c r="F1877" s="1384"/>
      <c r="G1877" s="1384"/>
      <c r="H1877" s="1365"/>
      <c r="I1877" s="1365"/>
      <c r="J1877" s="1365"/>
      <c r="S1877" s="1359"/>
      <c r="BU1877" s="1366"/>
      <c r="CI1877" s="1383"/>
    </row>
    <row r="1878" spans="2:87" s="1381" customFormat="1" x14ac:dyDescent="0.25">
      <c r="B1878" s="1384"/>
      <c r="C1878" s="1384"/>
      <c r="D1878" s="1387"/>
      <c r="E1878" s="1384"/>
      <c r="F1878" s="1384"/>
      <c r="G1878" s="1384"/>
      <c r="H1878" s="1365"/>
      <c r="I1878" s="1365"/>
      <c r="J1878" s="1365"/>
      <c r="S1878" s="1359"/>
      <c r="BU1878" s="1366"/>
      <c r="CI1878" s="1383"/>
    </row>
    <row r="1879" spans="2:87" s="1381" customFormat="1" x14ac:dyDescent="0.25">
      <c r="B1879" s="1384"/>
      <c r="C1879" s="1384"/>
      <c r="D1879" s="1387"/>
      <c r="E1879" s="1384"/>
      <c r="F1879" s="1384"/>
      <c r="G1879" s="1384"/>
      <c r="H1879" s="1365"/>
      <c r="I1879" s="1365"/>
      <c r="J1879" s="1365"/>
      <c r="S1879" s="1359"/>
      <c r="BU1879" s="1366"/>
      <c r="CI1879" s="1383"/>
    </row>
    <row r="1880" spans="2:87" s="1381" customFormat="1" x14ac:dyDescent="0.25">
      <c r="B1880" s="1384"/>
      <c r="C1880" s="1384"/>
      <c r="D1880" s="1387"/>
      <c r="E1880" s="1384"/>
      <c r="F1880" s="1384"/>
      <c r="G1880" s="1384"/>
      <c r="H1880" s="1365"/>
      <c r="I1880" s="1365"/>
      <c r="J1880" s="1365"/>
      <c r="S1880" s="1359"/>
      <c r="BU1880" s="1366"/>
      <c r="CI1880" s="1383"/>
    </row>
    <row r="1881" spans="2:87" s="1381" customFormat="1" x14ac:dyDescent="0.25">
      <c r="B1881" s="1384"/>
      <c r="C1881" s="1384"/>
      <c r="D1881" s="1387"/>
      <c r="E1881" s="1384"/>
      <c r="F1881" s="1384"/>
      <c r="G1881" s="1384"/>
      <c r="H1881" s="1365"/>
      <c r="I1881" s="1365"/>
      <c r="J1881" s="1365"/>
      <c r="S1881" s="1359"/>
      <c r="BU1881" s="1366"/>
      <c r="CI1881" s="1383"/>
    </row>
    <row r="1882" spans="2:87" s="1381" customFormat="1" x14ac:dyDescent="0.25">
      <c r="B1882" s="1384"/>
      <c r="C1882" s="1384"/>
      <c r="D1882" s="1387"/>
      <c r="E1882" s="1384"/>
      <c r="F1882" s="1384"/>
      <c r="G1882" s="1384"/>
      <c r="H1882" s="1365"/>
      <c r="I1882" s="1365"/>
      <c r="J1882" s="1365"/>
      <c r="S1882" s="1359"/>
      <c r="BU1882" s="1366"/>
      <c r="CI1882" s="1383"/>
    </row>
    <row r="1883" spans="2:87" s="1381" customFormat="1" x14ac:dyDescent="0.25">
      <c r="B1883" s="1384"/>
      <c r="C1883" s="1384"/>
      <c r="D1883" s="1387"/>
      <c r="E1883" s="1384"/>
      <c r="F1883" s="1384"/>
      <c r="G1883" s="1384"/>
      <c r="H1883" s="1365"/>
      <c r="I1883" s="1365"/>
      <c r="J1883" s="1365"/>
      <c r="S1883" s="1359"/>
      <c r="BU1883" s="1366"/>
      <c r="CI1883" s="1383"/>
    </row>
    <row r="1884" spans="2:87" s="1381" customFormat="1" x14ac:dyDescent="0.25">
      <c r="B1884" s="1384"/>
      <c r="C1884" s="1384"/>
      <c r="D1884" s="1387"/>
      <c r="E1884" s="1384"/>
      <c r="F1884" s="1384"/>
      <c r="G1884" s="1384"/>
      <c r="H1884" s="1365"/>
      <c r="I1884" s="1365"/>
      <c r="J1884" s="1365"/>
      <c r="S1884" s="1359"/>
      <c r="BU1884" s="1366"/>
      <c r="CI1884" s="1383"/>
    </row>
    <row r="1885" spans="2:87" s="1381" customFormat="1" x14ac:dyDescent="0.25">
      <c r="B1885" s="1384"/>
      <c r="C1885" s="1384"/>
      <c r="D1885" s="1387"/>
      <c r="E1885" s="1384"/>
      <c r="F1885" s="1384"/>
      <c r="G1885" s="1384"/>
      <c r="H1885" s="1365"/>
      <c r="I1885" s="1365"/>
      <c r="J1885" s="1365"/>
      <c r="S1885" s="1359"/>
      <c r="BU1885" s="1366"/>
      <c r="CI1885" s="1383"/>
    </row>
    <row r="1886" spans="2:87" s="1381" customFormat="1" x14ac:dyDescent="0.25">
      <c r="B1886" s="1384"/>
      <c r="C1886" s="1384"/>
      <c r="D1886" s="1387"/>
      <c r="E1886" s="1384"/>
      <c r="F1886" s="1384"/>
      <c r="G1886" s="1384"/>
      <c r="H1886" s="1365"/>
      <c r="I1886" s="1365"/>
      <c r="J1886" s="1365"/>
      <c r="S1886" s="1359"/>
      <c r="BU1886" s="1366"/>
      <c r="CI1886" s="1383"/>
    </row>
    <row r="1887" spans="2:87" s="1381" customFormat="1" x14ac:dyDescent="0.25">
      <c r="B1887" s="1384"/>
      <c r="C1887" s="1384"/>
      <c r="D1887" s="1387"/>
      <c r="E1887" s="1384"/>
      <c r="F1887" s="1384"/>
      <c r="G1887" s="1384"/>
      <c r="H1887" s="1365"/>
      <c r="I1887" s="1365"/>
      <c r="J1887" s="1365"/>
      <c r="S1887" s="1359"/>
      <c r="BU1887" s="1366"/>
      <c r="CI1887" s="1383"/>
    </row>
    <row r="1888" spans="2:87" s="1381" customFormat="1" x14ac:dyDescent="0.25">
      <c r="B1888" s="1384"/>
      <c r="C1888" s="1384"/>
      <c r="D1888" s="1387"/>
      <c r="E1888" s="1384"/>
      <c r="F1888" s="1384"/>
      <c r="G1888" s="1384"/>
      <c r="H1888" s="1365"/>
      <c r="I1888" s="1365"/>
      <c r="J1888" s="1365"/>
      <c r="S1888" s="1359"/>
      <c r="BU1888" s="1366"/>
      <c r="CI1888" s="1383"/>
    </row>
    <row r="1889" spans="2:87" s="1381" customFormat="1" x14ac:dyDescent="0.25">
      <c r="B1889" s="1384"/>
      <c r="C1889" s="1384"/>
      <c r="D1889" s="1387"/>
      <c r="E1889" s="1384"/>
      <c r="F1889" s="1384"/>
      <c r="G1889" s="1384"/>
      <c r="H1889" s="1365"/>
      <c r="I1889" s="1365"/>
      <c r="J1889" s="1365"/>
      <c r="S1889" s="1359"/>
      <c r="BU1889" s="1366"/>
      <c r="CI1889" s="1383"/>
    </row>
    <row r="1890" spans="2:87" s="1381" customFormat="1" x14ac:dyDescent="0.25">
      <c r="B1890" s="1384"/>
      <c r="C1890" s="1384"/>
      <c r="D1890" s="1387"/>
      <c r="E1890" s="1384"/>
      <c r="F1890" s="1384"/>
      <c r="G1890" s="1384"/>
      <c r="H1890" s="1365"/>
      <c r="I1890" s="1365"/>
      <c r="J1890" s="1365"/>
      <c r="S1890" s="1359"/>
      <c r="BU1890" s="1366"/>
      <c r="CI1890" s="1383"/>
    </row>
    <row r="1891" spans="2:87" s="1381" customFormat="1" x14ac:dyDescent="0.25">
      <c r="B1891" s="1384"/>
      <c r="C1891" s="1384"/>
      <c r="D1891" s="1387"/>
      <c r="E1891" s="1384"/>
      <c r="F1891" s="1384"/>
      <c r="G1891" s="1384"/>
      <c r="H1891" s="1365"/>
      <c r="I1891" s="1365"/>
      <c r="J1891" s="1365"/>
      <c r="S1891" s="1359"/>
      <c r="BU1891" s="1366"/>
      <c r="CI1891" s="1383"/>
    </row>
    <row r="1892" spans="2:87" s="1381" customFormat="1" x14ac:dyDescent="0.25">
      <c r="B1892" s="1384"/>
      <c r="C1892" s="1384"/>
      <c r="D1892" s="1387"/>
      <c r="E1892" s="1384"/>
      <c r="F1892" s="1384"/>
      <c r="G1892" s="1384"/>
      <c r="H1892" s="1365"/>
      <c r="I1892" s="1365"/>
      <c r="J1892" s="1365"/>
      <c r="S1892" s="1359"/>
      <c r="BU1892" s="1366"/>
      <c r="CI1892" s="1383"/>
    </row>
    <row r="1893" spans="2:87" s="1381" customFormat="1" x14ac:dyDescent="0.25">
      <c r="B1893" s="1384"/>
      <c r="C1893" s="1384"/>
      <c r="D1893" s="1387"/>
      <c r="E1893" s="1384"/>
      <c r="F1893" s="1384"/>
      <c r="G1893" s="1384"/>
      <c r="H1893" s="1365"/>
      <c r="I1893" s="1365"/>
      <c r="J1893" s="1365"/>
      <c r="S1893" s="1359"/>
      <c r="BU1893" s="1366"/>
      <c r="CI1893" s="1383"/>
    </row>
    <row r="1894" spans="2:87" s="1381" customFormat="1" x14ac:dyDescent="0.25">
      <c r="B1894" s="1384"/>
      <c r="C1894" s="1384"/>
      <c r="D1894" s="1387"/>
      <c r="E1894" s="1384"/>
      <c r="F1894" s="1384"/>
      <c r="G1894" s="1384"/>
      <c r="H1894" s="1365"/>
      <c r="I1894" s="1365"/>
      <c r="J1894" s="1365"/>
      <c r="S1894" s="1359"/>
      <c r="BU1894" s="1366"/>
      <c r="CI1894" s="1383"/>
    </row>
    <row r="1895" spans="2:87" s="1381" customFormat="1" x14ac:dyDescent="0.25">
      <c r="B1895" s="1384"/>
      <c r="C1895" s="1384"/>
      <c r="D1895" s="1387"/>
      <c r="E1895" s="1384"/>
      <c r="F1895" s="1384"/>
      <c r="G1895" s="1384"/>
      <c r="H1895" s="1365"/>
      <c r="I1895" s="1365"/>
      <c r="J1895" s="1365"/>
      <c r="S1895" s="1359"/>
      <c r="BU1895" s="1366"/>
      <c r="CI1895" s="1383"/>
    </row>
    <row r="1896" spans="2:87" s="1381" customFormat="1" x14ac:dyDescent="0.25">
      <c r="B1896" s="1384"/>
      <c r="C1896" s="1384"/>
      <c r="D1896" s="1387"/>
      <c r="E1896" s="1384"/>
      <c r="F1896" s="1384"/>
      <c r="G1896" s="1384"/>
      <c r="H1896" s="1365"/>
      <c r="I1896" s="1365"/>
      <c r="J1896" s="1365"/>
      <c r="S1896" s="1359"/>
      <c r="BU1896" s="1366"/>
      <c r="CI1896" s="1383"/>
    </row>
    <row r="1897" spans="2:87" s="1381" customFormat="1" x14ac:dyDescent="0.25">
      <c r="B1897" s="1384"/>
      <c r="C1897" s="1384"/>
      <c r="D1897" s="1387"/>
      <c r="E1897" s="1384"/>
      <c r="F1897" s="1384"/>
      <c r="G1897" s="1384"/>
      <c r="H1897" s="1365"/>
      <c r="I1897" s="1365"/>
      <c r="J1897" s="1365"/>
      <c r="S1897" s="1359"/>
      <c r="BU1897" s="1366"/>
      <c r="CI1897" s="1383"/>
    </row>
    <row r="1898" spans="2:87" s="1381" customFormat="1" x14ac:dyDescent="0.25">
      <c r="B1898" s="1384"/>
      <c r="C1898" s="1384"/>
      <c r="D1898" s="1387"/>
      <c r="E1898" s="1384"/>
      <c r="F1898" s="1384"/>
      <c r="G1898" s="1384"/>
      <c r="H1898" s="1365"/>
      <c r="I1898" s="1365"/>
      <c r="J1898" s="1365"/>
      <c r="S1898" s="1359"/>
      <c r="BU1898" s="1366"/>
      <c r="CI1898" s="1383"/>
    </row>
    <row r="1899" spans="2:87" s="1381" customFormat="1" x14ac:dyDescent="0.25">
      <c r="B1899" s="1384"/>
      <c r="C1899" s="1384"/>
      <c r="D1899" s="1387"/>
      <c r="E1899" s="1384"/>
      <c r="F1899" s="1384"/>
      <c r="G1899" s="1384"/>
      <c r="H1899" s="1365"/>
      <c r="I1899" s="1365"/>
      <c r="J1899" s="1365"/>
      <c r="S1899" s="1359"/>
      <c r="BU1899" s="1366"/>
      <c r="CI1899" s="1383"/>
    </row>
    <row r="1900" spans="2:87" s="1381" customFormat="1" x14ac:dyDescent="0.25">
      <c r="B1900" s="1384"/>
      <c r="C1900" s="1384"/>
      <c r="D1900" s="1387"/>
      <c r="E1900" s="1384"/>
      <c r="F1900" s="1384"/>
      <c r="G1900" s="1384"/>
      <c r="H1900" s="1365"/>
      <c r="I1900" s="1365"/>
      <c r="J1900" s="1365"/>
      <c r="S1900" s="1359"/>
      <c r="BU1900" s="1366"/>
      <c r="CI1900" s="1383"/>
    </row>
    <row r="1901" spans="2:87" s="1381" customFormat="1" x14ac:dyDescent="0.25">
      <c r="B1901" s="1384"/>
      <c r="C1901" s="1384"/>
      <c r="D1901" s="1387"/>
      <c r="E1901" s="1384"/>
      <c r="F1901" s="1384"/>
      <c r="G1901" s="1384"/>
      <c r="H1901" s="1365"/>
      <c r="I1901" s="1365"/>
      <c r="J1901" s="1365"/>
      <c r="S1901" s="1359"/>
      <c r="BU1901" s="1366"/>
      <c r="CI1901" s="1383"/>
    </row>
    <row r="1902" spans="2:87" s="1381" customFormat="1" x14ac:dyDescent="0.25">
      <c r="B1902" s="1384"/>
      <c r="C1902" s="1384"/>
      <c r="D1902" s="1387"/>
      <c r="E1902" s="1384"/>
      <c r="F1902" s="1384"/>
      <c r="G1902" s="1384"/>
      <c r="H1902" s="1365"/>
      <c r="I1902" s="1365"/>
      <c r="J1902" s="1365"/>
      <c r="S1902" s="1359"/>
      <c r="BU1902" s="1366"/>
      <c r="CI1902" s="1383"/>
    </row>
    <row r="1903" spans="2:87" s="1381" customFormat="1" x14ac:dyDescent="0.25">
      <c r="B1903" s="1384"/>
      <c r="C1903" s="1384"/>
      <c r="D1903" s="1387"/>
      <c r="E1903" s="1384"/>
      <c r="F1903" s="1384"/>
      <c r="G1903" s="1384"/>
      <c r="H1903" s="1365"/>
      <c r="I1903" s="1365"/>
      <c r="J1903" s="1365"/>
      <c r="S1903" s="1359"/>
      <c r="BU1903" s="1366"/>
      <c r="CI1903" s="1383"/>
    </row>
    <row r="1904" spans="2:87" s="1381" customFormat="1" x14ac:dyDescent="0.25">
      <c r="B1904" s="1384"/>
      <c r="C1904" s="1384"/>
      <c r="D1904" s="1387"/>
      <c r="E1904" s="1384"/>
      <c r="F1904" s="1384"/>
      <c r="G1904" s="1384"/>
      <c r="H1904" s="1365"/>
      <c r="I1904" s="1365"/>
      <c r="J1904" s="1365"/>
      <c r="S1904" s="1359"/>
      <c r="BU1904" s="1366"/>
      <c r="CI1904" s="1383"/>
    </row>
    <row r="1905" spans="2:87" s="1381" customFormat="1" x14ac:dyDescent="0.25">
      <c r="B1905" s="1384"/>
      <c r="C1905" s="1384"/>
      <c r="D1905" s="1387"/>
      <c r="E1905" s="1384"/>
      <c r="F1905" s="1384"/>
      <c r="G1905" s="1384"/>
      <c r="H1905" s="1365"/>
      <c r="I1905" s="1365"/>
      <c r="J1905" s="1365"/>
      <c r="S1905" s="1359"/>
      <c r="BU1905" s="1366"/>
      <c r="CI1905" s="1383"/>
    </row>
    <row r="1906" spans="2:87" s="1381" customFormat="1" x14ac:dyDescent="0.25">
      <c r="B1906" s="1384"/>
      <c r="C1906" s="1384"/>
      <c r="D1906" s="1387"/>
      <c r="E1906" s="1384"/>
      <c r="F1906" s="1384"/>
      <c r="G1906" s="1384"/>
      <c r="H1906" s="1365"/>
      <c r="I1906" s="1365"/>
      <c r="J1906" s="1365"/>
      <c r="S1906" s="1359"/>
      <c r="BU1906" s="1366"/>
      <c r="CI1906" s="1383"/>
    </row>
    <row r="1907" spans="2:87" s="1381" customFormat="1" x14ac:dyDescent="0.25">
      <c r="B1907" s="1384"/>
      <c r="C1907" s="1384"/>
      <c r="D1907" s="1387"/>
      <c r="E1907" s="1384"/>
      <c r="F1907" s="1384"/>
      <c r="G1907" s="1384"/>
      <c r="H1907" s="1365"/>
      <c r="I1907" s="1365"/>
      <c r="J1907" s="1365"/>
      <c r="S1907" s="1359"/>
      <c r="BU1907" s="1366"/>
      <c r="CI1907" s="1383"/>
    </row>
    <row r="1908" spans="2:87" s="1381" customFormat="1" x14ac:dyDescent="0.25">
      <c r="B1908" s="1384"/>
      <c r="C1908" s="1384"/>
      <c r="D1908" s="1387"/>
      <c r="E1908" s="1384"/>
      <c r="F1908" s="1384"/>
      <c r="G1908" s="1384"/>
      <c r="H1908" s="1365"/>
      <c r="I1908" s="1365"/>
      <c r="J1908" s="1365"/>
      <c r="S1908" s="1359"/>
      <c r="BU1908" s="1366"/>
      <c r="CI1908" s="1383"/>
    </row>
    <row r="1909" spans="2:87" s="1381" customFormat="1" x14ac:dyDescent="0.25">
      <c r="B1909" s="1384"/>
      <c r="C1909" s="1384"/>
      <c r="D1909" s="1387"/>
      <c r="E1909" s="1384"/>
      <c r="F1909" s="1384"/>
      <c r="G1909" s="1384"/>
      <c r="H1909" s="1365"/>
      <c r="I1909" s="1365"/>
      <c r="J1909" s="1365"/>
      <c r="S1909" s="1359"/>
      <c r="BU1909" s="1366"/>
      <c r="CI1909" s="1383"/>
    </row>
    <row r="1910" spans="2:87" s="1381" customFormat="1" x14ac:dyDescent="0.25">
      <c r="B1910" s="1384"/>
      <c r="C1910" s="1384"/>
      <c r="D1910" s="1387"/>
      <c r="E1910" s="1384"/>
      <c r="F1910" s="1384"/>
      <c r="G1910" s="1384"/>
      <c r="H1910" s="1365"/>
      <c r="I1910" s="1365"/>
      <c r="J1910" s="1365"/>
      <c r="S1910" s="1359"/>
      <c r="BU1910" s="1366"/>
      <c r="CI1910" s="1383"/>
    </row>
    <row r="1911" spans="2:87" s="1381" customFormat="1" x14ac:dyDescent="0.25">
      <c r="B1911" s="1384"/>
      <c r="C1911" s="1384"/>
      <c r="D1911" s="1387"/>
      <c r="E1911" s="1384"/>
      <c r="F1911" s="1384"/>
      <c r="G1911" s="1384"/>
      <c r="H1911" s="1365"/>
      <c r="I1911" s="1365"/>
      <c r="J1911" s="1365"/>
      <c r="S1911" s="1359"/>
      <c r="BU1911" s="1366"/>
      <c r="CI1911" s="1383"/>
    </row>
    <row r="1912" spans="2:87" s="1381" customFormat="1" x14ac:dyDescent="0.25">
      <c r="B1912" s="1384"/>
      <c r="C1912" s="1384"/>
      <c r="D1912" s="1387"/>
      <c r="E1912" s="1384"/>
      <c r="F1912" s="1384"/>
      <c r="G1912" s="1384"/>
      <c r="H1912" s="1365"/>
      <c r="I1912" s="1365"/>
      <c r="J1912" s="1365"/>
      <c r="S1912" s="1359"/>
      <c r="BU1912" s="1366"/>
      <c r="CI1912" s="1383"/>
    </row>
    <row r="1913" spans="2:87" s="1381" customFormat="1" x14ac:dyDescent="0.25">
      <c r="B1913" s="1384"/>
      <c r="C1913" s="1384"/>
      <c r="D1913" s="1387"/>
      <c r="E1913" s="1384"/>
      <c r="F1913" s="1384"/>
      <c r="G1913" s="1384"/>
      <c r="H1913" s="1365"/>
      <c r="I1913" s="1365"/>
      <c r="J1913" s="1365"/>
      <c r="S1913" s="1359"/>
      <c r="BU1913" s="1366"/>
      <c r="CI1913" s="1383"/>
    </row>
    <row r="1914" spans="2:87" s="1381" customFormat="1" x14ac:dyDescent="0.25">
      <c r="B1914" s="1384"/>
      <c r="C1914" s="1384"/>
      <c r="D1914" s="1387"/>
      <c r="E1914" s="1384"/>
      <c r="F1914" s="1384"/>
      <c r="G1914" s="1384"/>
      <c r="H1914" s="1365"/>
      <c r="I1914" s="1365"/>
      <c r="J1914" s="1365"/>
      <c r="S1914" s="1359"/>
      <c r="BU1914" s="1366"/>
      <c r="CI1914" s="1383"/>
    </row>
    <row r="1915" spans="2:87" s="1381" customFormat="1" x14ac:dyDescent="0.25">
      <c r="B1915" s="1384"/>
      <c r="C1915" s="1384"/>
      <c r="D1915" s="1387"/>
      <c r="E1915" s="1384"/>
      <c r="F1915" s="1384"/>
      <c r="G1915" s="1384"/>
      <c r="H1915" s="1365"/>
      <c r="I1915" s="1365"/>
      <c r="J1915" s="1365"/>
      <c r="S1915" s="1359"/>
      <c r="BU1915" s="1366"/>
      <c r="CI1915" s="1383"/>
    </row>
    <row r="1916" spans="2:87" s="1381" customFormat="1" x14ac:dyDescent="0.25">
      <c r="B1916" s="1384"/>
      <c r="C1916" s="1384"/>
      <c r="D1916" s="1387"/>
      <c r="E1916" s="1384"/>
      <c r="F1916" s="1384"/>
      <c r="G1916" s="1384"/>
      <c r="H1916" s="1365"/>
      <c r="I1916" s="1365"/>
      <c r="J1916" s="1365"/>
      <c r="S1916" s="1359"/>
      <c r="BU1916" s="1366"/>
      <c r="CI1916" s="1383"/>
    </row>
    <row r="1917" spans="2:87" s="1381" customFormat="1" x14ac:dyDescent="0.25">
      <c r="B1917" s="1384"/>
      <c r="C1917" s="1384"/>
      <c r="D1917" s="1387"/>
      <c r="E1917" s="1384"/>
      <c r="F1917" s="1384"/>
      <c r="G1917" s="1384"/>
      <c r="H1917" s="1365"/>
      <c r="I1917" s="1365"/>
      <c r="J1917" s="1365"/>
      <c r="S1917" s="1359"/>
      <c r="BU1917" s="1366"/>
      <c r="CI1917" s="1383"/>
    </row>
    <row r="1918" spans="2:87" s="1381" customFormat="1" x14ac:dyDescent="0.25">
      <c r="B1918" s="1384"/>
      <c r="C1918" s="1384"/>
      <c r="D1918" s="1387"/>
      <c r="E1918" s="1384"/>
      <c r="F1918" s="1384"/>
      <c r="G1918" s="1384"/>
      <c r="H1918" s="1365"/>
      <c r="I1918" s="1365"/>
      <c r="J1918" s="1365"/>
      <c r="S1918" s="1359"/>
      <c r="BU1918" s="1366"/>
      <c r="CI1918" s="1383"/>
    </row>
    <row r="1919" spans="2:87" s="1381" customFormat="1" x14ac:dyDescent="0.25">
      <c r="B1919" s="1384"/>
      <c r="C1919" s="1384"/>
      <c r="D1919" s="1387"/>
      <c r="E1919" s="1384"/>
      <c r="F1919" s="1384"/>
      <c r="G1919" s="1384"/>
      <c r="H1919" s="1365"/>
      <c r="I1919" s="1365"/>
      <c r="J1919" s="1365"/>
      <c r="S1919" s="1359"/>
      <c r="BU1919" s="1366"/>
      <c r="CI1919" s="1383"/>
    </row>
    <row r="1920" spans="2:87" s="1381" customFormat="1" x14ac:dyDescent="0.25">
      <c r="B1920" s="1384"/>
      <c r="C1920" s="1384"/>
      <c r="D1920" s="1387"/>
      <c r="E1920" s="1384"/>
      <c r="F1920" s="1384"/>
      <c r="G1920" s="1384"/>
      <c r="H1920" s="1365"/>
      <c r="I1920" s="1365"/>
      <c r="J1920" s="1365"/>
      <c r="S1920" s="1359"/>
      <c r="BU1920" s="1366"/>
      <c r="CI1920" s="1383"/>
    </row>
    <row r="1921" spans="2:87" s="1381" customFormat="1" x14ac:dyDescent="0.25">
      <c r="B1921" s="1384"/>
      <c r="C1921" s="1384"/>
      <c r="D1921" s="1387"/>
      <c r="E1921" s="1384"/>
      <c r="F1921" s="1384"/>
      <c r="G1921" s="1384"/>
      <c r="H1921" s="1365"/>
      <c r="I1921" s="1365"/>
      <c r="J1921" s="1365"/>
      <c r="S1921" s="1359"/>
      <c r="BU1921" s="1366"/>
      <c r="CI1921" s="1383"/>
    </row>
    <row r="1922" spans="2:87" s="1381" customFormat="1" x14ac:dyDescent="0.25">
      <c r="B1922" s="1384"/>
      <c r="C1922" s="1384"/>
      <c r="D1922" s="1387"/>
      <c r="E1922" s="1384"/>
      <c r="F1922" s="1384"/>
      <c r="G1922" s="1384"/>
      <c r="H1922" s="1365"/>
      <c r="I1922" s="1365"/>
      <c r="J1922" s="1365"/>
      <c r="S1922" s="1359"/>
      <c r="BU1922" s="1366"/>
      <c r="CI1922" s="1383"/>
    </row>
    <row r="1923" spans="2:87" s="1381" customFormat="1" x14ac:dyDescent="0.25">
      <c r="B1923" s="1384"/>
      <c r="C1923" s="1384"/>
      <c r="D1923" s="1387"/>
      <c r="E1923" s="1384"/>
      <c r="F1923" s="1384"/>
      <c r="G1923" s="1384"/>
      <c r="H1923" s="1365"/>
      <c r="I1923" s="1365"/>
      <c r="J1923" s="1365"/>
      <c r="S1923" s="1359"/>
      <c r="BU1923" s="1366"/>
      <c r="CI1923" s="1383"/>
    </row>
    <row r="1924" spans="2:87" s="1381" customFormat="1" x14ac:dyDescent="0.25">
      <c r="B1924" s="1384"/>
      <c r="C1924" s="1384"/>
      <c r="D1924" s="1387"/>
      <c r="E1924" s="1384"/>
      <c r="F1924" s="1384"/>
      <c r="G1924" s="1384"/>
      <c r="H1924" s="1365"/>
      <c r="I1924" s="1365"/>
      <c r="J1924" s="1365"/>
      <c r="S1924" s="1359"/>
      <c r="BU1924" s="1366"/>
      <c r="CI1924" s="1383"/>
    </row>
    <row r="1925" spans="2:87" s="1381" customFormat="1" x14ac:dyDescent="0.25">
      <c r="B1925" s="1384"/>
      <c r="C1925" s="1384"/>
      <c r="D1925" s="1387"/>
      <c r="E1925" s="1384"/>
      <c r="F1925" s="1384"/>
      <c r="G1925" s="1384"/>
      <c r="H1925" s="1365"/>
      <c r="I1925" s="1365"/>
      <c r="J1925" s="1365"/>
      <c r="S1925" s="1359"/>
      <c r="BU1925" s="1366"/>
      <c r="CI1925" s="1383"/>
    </row>
    <row r="1926" spans="2:87" s="1381" customFormat="1" x14ac:dyDescent="0.25">
      <c r="B1926" s="1384"/>
      <c r="C1926" s="1384"/>
      <c r="D1926" s="1387"/>
      <c r="E1926" s="1384"/>
      <c r="F1926" s="1384"/>
      <c r="G1926" s="1384"/>
      <c r="H1926" s="1365"/>
      <c r="I1926" s="1365"/>
      <c r="J1926" s="1365"/>
      <c r="S1926" s="1359"/>
      <c r="BU1926" s="1366"/>
      <c r="CI1926" s="1383"/>
    </row>
    <row r="1927" spans="2:87" s="1381" customFormat="1" x14ac:dyDescent="0.25">
      <c r="B1927" s="1384"/>
      <c r="C1927" s="1384"/>
      <c r="D1927" s="1387"/>
      <c r="E1927" s="1384"/>
      <c r="F1927" s="1384"/>
      <c r="G1927" s="1384"/>
      <c r="H1927" s="1365"/>
      <c r="I1927" s="1365"/>
      <c r="J1927" s="1365"/>
      <c r="S1927" s="1359"/>
      <c r="BU1927" s="1366"/>
      <c r="CI1927" s="1383"/>
    </row>
    <row r="1928" spans="2:87" s="1381" customFormat="1" x14ac:dyDescent="0.25">
      <c r="B1928" s="1384"/>
      <c r="C1928" s="1384"/>
      <c r="D1928" s="1387"/>
      <c r="E1928" s="1384"/>
      <c r="F1928" s="1384"/>
      <c r="G1928" s="1384"/>
      <c r="H1928" s="1365"/>
      <c r="I1928" s="1365"/>
      <c r="J1928" s="1365"/>
      <c r="S1928" s="1359"/>
      <c r="BU1928" s="1366"/>
      <c r="CI1928" s="1383"/>
    </row>
    <row r="1929" spans="2:87" s="1381" customFormat="1" x14ac:dyDescent="0.25">
      <c r="B1929" s="1384"/>
      <c r="C1929" s="1384"/>
      <c r="D1929" s="1387"/>
      <c r="E1929" s="1384"/>
      <c r="F1929" s="1384"/>
      <c r="G1929" s="1384"/>
      <c r="H1929" s="1365"/>
      <c r="I1929" s="1365"/>
      <c r="J1929" s="1365"/>
      <c r="S1929" s="1359"/>
      <c r="BU1929" s="1366"/>
      <c r="CI1929" s="1383"/>
    </row>
    <row r="1930" spans="2:87" s="1381" customFormat="1" x14ac:dyDescent="0.25">
      <c r="B1930" s="1384"/>
      <c r="C1930" s="1384"/>
      <c r="D1930" s="1387"/>
      <c r="E1930" s="1384"/>
      <c r="F1930" s="1384"/>
      <c r="G1930" s="1384"/>
      <c r="H1930" s="1365"/>
      <c r="I1930" s="1365"/>
      <c r="J1930" s="1365"/>
      <c r="S1930" s="1359"/>
      <c r="BU1930" s="1366"/>
      <c r="CI1930" s="1383"/>
    </row>
    <row r="1931" spans="2:87" s="1381" customFormat="1" x14ac:dyDescent="0.25">
      <c r="B1931" s="1384"/>
      <c r="C1931" s="1384"/>
      <c r="D1931" s="1387"/>
      <c r="E1931" s="1384"/>
      <c r="F1931" s="1384"/>
      <c r="G1931" s="1384"/>
      <c r="H1931" s="1365"/>
      <c r="I1931" s="1365"/>
      <c r="J1931" s="1365"/>
      <c r="S1931" s="1359"/>
      <c r="BU1931" s="1366"/>
      <c r="CI1931" s="1383"/>
    </row>
    <row r="1932" spans="2:87" s="1381" customFormat="1" x14ac:dyDescent="0.25">
      <c r="B1932" s="1384"/>
      <c r="C1932" s="1384"/>
      <c r="D1932" s="1387"/>
      <c r="E1932" s="1384"/>
      <c r="F1932" s="1384"/>
      <c r="G1932" s="1384"/>
      <c r="H1932" s="1365"/>
      <c r="I1932" s="1365"/>
      <c r="J1932" s="1365"/>
      <c r="S1932" s="1359"/>
      <c r="BU1932" s="1366"/>
      <c r="CI1932" s="1383"/>
    </row>
    <row r="1933" spans="2:87" s="1381" customFormat="1" x14ac:dyDescent="0.25">
      <c r="B1933" s="1384"/>
      <c r="C1933" s="1384"/>
      <c r="D1933" s="1387"/>
      <c r="E1933" s="1384"/>
      <c r="F1933" s="1384"/>
      <c r="G1933" s="1384"/>
      <c r="H1933" s="1365"/>
      <c r="I1933" s="1365"/>
      <c r="J1933" s="1365"/>
      <c r="S1933" s="1359"/>
      <c r="BU1933" s="1366"/>
      <c r="CI1933" s="1383"/>
    </row>
    <row r="1934" spans="2:87" s="1381" customFormat="1" x14ac:dyDescent="0.25">
      <c r="B1934" s="1384"/>
      <c r="C1934" s="1384"/>
      <c r="D1934" s="1387"/>
      <c r="E1934" s="1384"/>
      <c r="F1934" s="1384"/>
      <c r="G1934" s="1384"/>
      <c r="H1934" s="1365"/>
      <c r="I1934" s="1365"/>
      <c r="J1934" s="1365"/>
      <c r="S1934" s="1359"/>
      <c r="BU1934" s="1366"/>
      <c r="CI1934" s="1383"/>
    </row>
    <row r="1935" spans="2:87" s="1381" customFormat="1" x14ac:dyDescent="0.25">
      <c r="B1935" s="1384"/>
      <c r="C1935" s="1384"/>
      <c r="D1935" s="1387"/>
      <c r="E1935" s="1384"/>
      <c r="F1935" s="1384"/>
      <c r="G1935" s="1384"/>
      <c r="H1935" s="1365"/>
      <c r="I1935" s="1365"/>
      <c r="J1935" s="1365"/>
      <c r="S1935" s="1359"/>
      <c r="BU1935" s="1366"/>
      <c r="CI1935" s="1383"/>
    </row>
    <row r="1936" spans="2:87" s="1381" customFormat="1" x14ac:dyDescent="0.25">
      <c r="B1936" s="1384"/>
      <c r="C1936" s="1384"/>
      <c r="D1936" s="1387"/>
      <c r="E1936" s="1384"/>
      <c r="F1936" s="1384"/>
      <c r="G1936" s="1384"/>
      <c r="H1936" s="1365"/>
      <c r="I1936" s="1365"/>
      <c r="J1936" s="1365"/>
      <c r="S1936" s="1359"/>
      <c r="BU1936" s="1366"/>
      <c r="CI1936" s="1383"/>
    </row>
    <row r="1937" spans="2:87" s="1381" customFormat="1" x14ac:dyDescent="0.25">
      <c r="B1937" s="1384"/>
      <c r="C1937" s="1384"/>
      <c r="D1937" s="1387"/>
      <c r="E1937" s="1384"/>
      <c r="F1937" s="1384"/>
      <c r="G1937" s="1384"/>
      <c r="H1937" s="1365"/>
      <c r="I1937" s="1365"/>
      <c r="J1937" s="1365"/>
      <c r="S1937" s="1359"/>
      <c r="BU1937" s="1366"/>
      <c r="CI1937" s="1383"/>
    </row>
    <row r="1938" spans="2:87" s="1381" customFormat="1" x14ac:dyDescent="0.25">
      <c r="B1938" s="1384"/>
      <c r="C1938" s="1384"/>
      <c r="D1938" s="1387"/>
      <c r="E1938" s="1384"/>
      <c r="F1938" s="1384"/>
      <c r="G1938" s="1384"/>
      <c r="H1938" s="1365"/>
      <c r="I1938" s="1365"/>
      <c r="J1938" s="1365"/>
      <c r="S1938" s="1359"/>
      <c r="BU1938" s="1366"/>
      <c r="CI1938" s="1383"/>
    </row>
    <row r="1939" spans="2:87" s="1381" customFormat="1" x14ac:dyDescent="0.25">
      <c r="B1939" s="1384"/>
      <c r="C1939" s="1384"/>
      <c r="D1939" s="1387"/>
      <c r="E1939" s="1384"/>
      <c r="F1939" s="1384"/>
      <c r="G1939" s="1384"/>
      <c r="H1939" s="1365"/>
      <c r="I1939" s="1365"/>
      <c r="J1939" s="1365"/>
      <c r="S1939" s="1359"/>
      <c r="BU1939" s="1366"/>
      <c r="CI1939" s="1383"/>
    </row>
    <row r="1940" spans="2:87" s="1381" customFormat="1" x14ac:dyDescent="0.25">
      <c r="B1940" s="1384"/>
      <c r="C1940" s="1384"/>
      <c r="D1940" s="1387"/>
      <c r="E1940" s="1384"/>
      <c r="F1940" s="1384"/>
      <c r="G1940" s="1384"/>
      <c r="H1940" s="1365"/>
      <c r="I1940" s="1365"/>
      <c r="J1940" s="1365"/>
      <c r="S1940" s="1359"/>
      <c r="BU1940" s="1366"/>
      <c r="CI1940" s="1383"/>
    </row>
    <row r="1941" spans="2:87" s="1381" customFormat="1" x14ac:dyDescent="0.25">
      <c r="B1941" s="1384"/>
      <c r="C1941" s="1384"/>
      <c r="D1941" s="1387"/>
      <c r="E1941" s="1384"/>
      <c r="F1941" s="1384"/>
      <c r="G1941" s="1384"/>
      <c r="H1941" s="1365"/>
      <c r="I1941" s="1365"/>
      <c r="J1941" s="1365"/>
      <c r="S1941" s="1359"/>
      <c r="BU1941" s="1366"/>
      <c r="CI1941" s="1383"/>
    </row>
    <row r="1942" spans="2:87" s="1381" customFormat="1" x14ac:dyDescent="0.25">
      <c r="B1942" s="1384"/>
      <c r="C1942" s="1384"/>
      <c r="D1942" s="1387"/>
      <c r="E1942" s="1384"/>
      <c r="F1942" s="1384"/>
      <c r="G1942" s="1384"/>
      <c r="H1942" s="1365"/>
      <c r="I1942" s="1365"/>
      <c r="J1942" s="1365"/>
      <c r="S1942" s="1359"/>
      <c r="BU1942" s="1366"/>
      <c r="CI1942" s="1383"/>
    </row>
    <row r="1943" spans="2:87" s="1381" customFormat="1" x14ac:dyDescent="0.25">
      <c r="B1943" s="1384"/>
      <c r="C1943" s="1384"/>
      <c r="D1943" s="1387"/>
      <c r="E1943" s="1384"/>
      <c r="F1943" s="1384"/>
      <c r="G1943" s="1384"/>
      <c r="H1943" s="1365"/>
      <c r="I1943" s="1365"/>
      <c r="J1943" s="1365"/>
      <c r="S1943" s="1359"/>
      <c r="BU1943" s="1366"/>
      <c r="CI1943" s="1383"/>
    </row>
    <row r="1944" spans="2:87" s="1381" customFormat="1" x14ac:dyDescent="0.25">
      <c r="B1944" s="1384"/>
      <c r="C1944" s="1384"/>
      <c r="D1944" s="1387"/>
      <c r="E1944" s="1384"/>
      <c r="F1944" s="1384"/>
      <c r="G1944" s="1384"/>
      <c r="H1944" s="1365"/>
      <c r="I1944" s="1365"/>
      <c r="J1944" s="1365"/>
      <c r="S1944" s="1359"/>
      <c r="BU1944" s="1366"/>
      <c r="CI1944" s="1383"/>
    </row>
    <row r="1945" spans="2:87" s="1381" customFormat="1" x14ac:dyDescent="0.25">
      <c r="B1945" s="1384"/>
      <c r="C1945" s="1384"/>
      <c r="D1945" s="1387"/>
      <c r="E1945" s="1384"/>
      <c r="F1945" s="1384"/>
      <c r="G1945" s="1384"/>
      <c r="H1945" s="1365"/>
      <c r="I1945" s="1365"/>
      <c r="J1945" s="1365"/>
      <c r="S1945" s="1359"/>
      <c r="BU1945" s="1366"/>
      <c r="CI1945" s="1383"/>
    </row>
    <row r="1946" spans="2:87" s="1381" customFormat="1" x14ac:dyDescent="0.25">
      <c r="B1946" s="1384"/>
      <c r="C1946" s="1384"/>
      <c r="D1946" s="1387"/>
      <c r="E1946" s="1384"/>
      <c r="F1946" s="1384"/>
      <c r="G1946" s="1384"/>
      <c r="H1946" s="1365"/>
      <c r="I1946" s="1365"/>
      <c r="J1946" s="1365"/>
      <c r="S1946" s="1359"/>
      <c r="BU1946" s="1366"/>
      <c r="CI1946" s="1383"/>
    </row>
    <row r="1947" spans="2:87" s="1381" customFormat="1" x14ac:dyDescent="0.25">
      <c r="B1947" s="1384"/>
      <c r="C1947" s="1384"/>
      <c r="D1947" s="1387"/>
      <c r="E1947" s="1384"/>
      <c r="F1947" s="1384"/>
      <c r="G1947" s="1384"/>
      <c r="H1947" s="1365"/>
      <c r="I1947" s="1365"/>
      <c r="J1947" s="1365"/>
      <c r="S1947" s="1359"/>
      <c r="BU1947" s="1366"/>
      <c r="CI1947" s="1383"/>
    </row>
    <row r="1948" spans="2:87" s="1381" customFormat="1" x14ac:dyDescent="0.25">
      <c r="B1948" s="1384"/>
      <c r="C1948" s="1384"/>
      <c r="D1948" s="1387"/>
      <c r="E1948" s="1384"/>
      <c r="F1948" s="1384"/>
      <c r="G1948" s="1384"/>
      <c r="H1948" s="1365"/>
      <c r="I1948" s="1365"/>
      <c r="J1948" s="1365"/>
      <c r="S1948" s="1359"/>
      <c r="BU1948" s="1366"/>
      <c r="CI1948" s="1383"/>
    </row>
    <row r="1949" spans="2:87" s="1381" customFormat="1" x14ac:dyDescent="0.25">
      <c r="B1949" s="1384"/>
      <c r="C1949" s="1384"/>
      <c r="D1949" s="1387"/>
      <c r="E1949" s="1384"/>
      <c r="F1949" s="1384"/>
      <c r="G1949" s="1384"/>
      <c r="H1949" s="1365"/>
      <c r="I1949" s="1365"/>
      <c r="J1949" s="1365"/>
      <c r="S1949" s="1359"/>
      <c r="BU1949" s="1366"/>
      <c r="CI1949" s="1383"/>
    </row>
    <row r="1950" spans="2:87" s="1381" customFormat="1" x14ac:dyDescent="0.25">
      <c r="B1950" s="1384"/>
      <c r="C1950" s="1384"/>
      <c r="D1950" s="1387"/>
      <c r="E1950" s="1384"/>
      <c r="F1950" s="1384"/>
      <c r="G1950" s="1384"/>
      <c r="H1950" s="1365"/>
      <c r="I1950" s="1365"/>
      <c r="J1950" s="1365"/>
      <c r="S1950" s="1359"/>
      <c r="BU1950" s="1366"/>
      <c r="CI1950" s="1383"/>
    </row>
    <row r="1951" spans="2:87" s="1381" customFormat="1" x14ac:dyDescent="0.25">
      <c r="B1951" s="1384"/>
      <c r="C1951" s="1384"/>
      <c r="D1951" s="1387"/>
      <c r="E1951" s="1384"/>
      <c r="F1951" s="1384"/>
      <c r="G1951" s="1384"/>
      <c r="H1951" s="1365"/>
      <c r="I1951" s="1365"/>
      <c r="J1951" s="1365"/>
      <c r="S1951" s="1359"/>
      <c r="BU1951" s="1366"/>
      <c r="CI1951" s="1383"/>
    </row>
    <row r="1952" spans="2:87" s="1381" customFormat="1" x14ac:dyDescent="0.25">
      <c r="B1952" s="1384"/>
      <c r="C1952" s="1384"/>
      <c r="D1952" s="1387"/>
      <c r="E1952" s="1384"/>
      <c r="F1952" s="1384"/>
      <c r="G1952" s="1384"/>
      <c r="H1952" s="1365"/>
      <c r="I1952" s="1365"/>
      <c r="J1952" s="1365"/>
      <c r="S1952" s="1359"/>
      <c r="BU1952" s="1366"/>
      <c r="CI1952" s="1383"/>
    </row>
    <row r="1953" spans="2:87" s="1381" customFormat="1" x14ac:dyDescent="0.25">
      <c r="B1953" s="1384"/>
      <c r="C1953" s="1384"/>
      <c r="D1953" s="1387"/>
      <c r="E1953" s="1384"/>
      <c r="F1953" s="1384"/>
      <c r="G1953" s="1384"/>
      <c r="H1953" s="1365"/>
      <c r="I1953" s="1365"/>
      <c r="J1953" s="1365"/>
      <c r="S1953" s="1359"/>
      <c r="BU1953" s="1366"/>
      <c r="CI1953" s="1383"/>
    </row>
    <row r="1954" spans="2:87" s="1381" customFormat="1" x14ac:dyDescent="0.25">
      <c r="B1954" s="1384"/>
      <c r="C1954" s="1384"/>
      <c r="D1954" s="1387"/>
      <c r="E1954" s="1384"/>
      <c r="F1954" s="1384"/>
      <c r="G1954" s="1384"/>
      <c r="H1954" s="1365"/>
      <c r="I1954" s="1365"/>
      <c r="J1954" s="1365"/>
      <c r="S1954" s="1359"/>
      <c r="BU1954" s="1366"/>
      <c r="CI1954" s="1383"/>
    </row>
    <row r="1955" spans="2:87" s="1381" customFormat="1" x14ac:dyDescent="0.25">
      <c r="B1955" s="1384"/>
      <c r="C1955" s="1384"/>
      <c r="D1955" s="1387"/>
      <c r="E1955" s="1384"/>
      <c r="F1955" s="1384"/>
      <c r="G1955" s="1384"/>
      <c r="H1955" s="1365"/>
      <c r="I1955" s="1365"/>
      <c r="J1955" s="1365"/>
      <c r="S1955" s="1359"/>
      <c r="BU1955" s="1366"/>
      <c r="CI1955" s="1383"/>
    </row>
    <row r="1956" spans="2:87" s="1381" customFormat="1" x14ac:dyDescent="0.25">
      <c r="B1956" s="1384"/>
      <c r="C1956" s="1384"/>
      <c r="D1956" s="1387"/>
      <c r="E1956" s="1384"/>
      <c r="F1956" s="1384"/>
      <c r="G1956" s="1384"/>
      <c r="H1956" s="1365"/>
      <c r="I1956" s="1365"/>
      <c r="J1956" s="1365"/>
      <c r="S1956" s="1359"/>
      <c r="BU1956" s="1366"/>
      <c r="CI1956" s="1383"/>
    </row>
    <row r="1957" spans="2:87" s="1381" customFormat="1" x14ac:dyDescent="0.25">
      <c r="B1957" s="1384"/>
      <c r="C1957" s="1384"/>
      <c r="D1957" s="1387"/>
      <c r="E1957" s="1384"/>
      <c r="F1957" s="1384"/>
      <c r="G1957" s="1384"/>
      <c r="H1957" s="1365"/>
      <c r="I1957" s="1365"/>
      <c r="J1957" s="1365"/>
      <c r="S1957" s="1359"/>
      <c r="BU1957" s="1366"/>
      <c r="CI1957" s="1383"/>
    </row>
    <row r="1958" spans="2:87" s="1381" customFormat="1" x14ac:dyDescent="0.25">
      <c r="B1958" s="1384"/>
      <c r="C1958" s="1384"/>
      <c r="D1958" s="1387"/>
      <c r="E1958" s="1384"/>
      <c r="F1958" s="1384"/>
      <c r="G1958" s="1384"/>
      <c r="H1958" s="1365"/>
      <c r="I1958" s="1365"/>
      <c r="J1958" s="1365"/>
      <c r="S1958" s="1359"/>
      <c r="BU1958" s="1366"/>
      <c r="CI1958" s="1383"/>
    </row>
    <row r="1959" spans="2:87" s="1381" customFormat="1" x14ac:dyDescent="0.25">
      <c r="B1959" s="1384"/>
      <c r="C1959" s="1384"/>
      <c r="D1959" s="1387"/>
      <c r="E1959" s="1384"/>
      <c r="F1959" s="1384"/>
      <c r="G1959" s="1384"/>
      <c r="H1959" s="1365"/>
      <c r="I1959" s="1365"/>
      <c r="J1959" s="1365"/>
      <c r="S1959" s="1359"/>
      <c r="BU1959" s="1366"/>
      <c r="CI1959" s="1383"/>
    </row>
    <row r="1960" spans="2:87" s="1381" customFormat="1" x14ac:dyDescent="0.25">
      <c r="B1960" s="1384"/>
      <c r="C1960" s="1384"/>
      <c r="D1960" s="1387"/>
      <c r="E1960" s="1384"/>
      <c r="F1960" s="1384"/>
      <c r="G1960" s="1384"/>
      <c r="H1960" s="1365"/>
      <c r="I1960" s="1365"/>
      <c r="J1960" s="1365"/>
      <c r="S1960" s="1359"/>
      <c r="BU1960" s="1366"/>
      <c r="CI1960" s="1383"/>
    </row>
    <row r="1961" spans="2:87" s="1381" customFormat="1" x14ac:dyDescent="0.25">
      <c r="B1961" s="1384"/>
      <c r="C1961" s="1384"/>
      <c r="D1961" s="1387"/>
      <c r="E1961" s="1384"/>
      <c r="F1961" s="1384"/>
      <c r="G1961" s="1384"/>
      <c r="H1961" s="1365"/>
      <c r="I1961" s="1365"/>
      <c r="J1961" s="1365"/>
      <c r="S1961" s="1359"/>
      <c r="BU1961" s="1366"/>
      <c r="CI1961" s="1383"/>
    </row>
    <row r="1962" spans="2:87" s="1381" customFormat="1" x14ac:dyDescent="0.25">
      <c r="B1962" s="1384"/>
      <c r="C1962" s="1384"/>
      <c r="D1962" s="1387"/>
      <c r="E1962" s="1384"/>
      <c r="F1962" s="1384"/>
      <c r="G1962" s="1384"/>
      <c r="H1962" s="1365"/>
      <c r="I1962" s="1365"/>
      <c r="J1962" s="1365"/>
      <c r="S1962" s="1359"/>
      <c r="BU1962" s="1366"/>
      <c r="CI1962" s="1383"/>
    </row>
    <row r="1963" spans="2:87" s="1381" customFormat="1" x14ac:dyDescent="0.25">
      <c r="B1963" s="1384"/>
      <c r="C1963" s="1384"/>
      <c r="D1963" s="1387"/>
      <c r="E1963" s="1384"/>
      <c r="F1963" s="1384"/>
      <c r="G1963" s="1384"/>
      <c r="H1963" s="1365"/>
      <c r="I1963" s="1365"/>
      <c r="J1963" s="1365"/>
      <c r="S1963" s="1359"/>
      <c r="BU1963" s="1366"/>
      <c r="CI1963" s="1383"/>
    </row>
    <row r="1964" spans="2:87" s="1381" customFormat="1" x14ac:dyDescent="0.25">
      <c r="B1964" s="1384"/>
      <c r="C1964" s="1384"/>
      <c r="D1964" s="1387"/>
      <c r="E1964" s="1384"/>
      <c r="F1964" s="1384"/>
      <c r="G1964" s="1384"/>
      <c r="H1964" s="1365"/>
      <c r="I1964" s="1365"/>
      <c r="J1964" s="1365"/>
      <c r="S1964" s="1359"/>
      <c r="BU1964" s="1366"/>
      <c r="CI1964" s="1383"/>
    </row>
    <row r="1965" spans="2:87" s="1381" customFormat="1" x14ac:dyDescent="0.25">
      <c r="B1965" s="1384"/>
      <c r="C1965" s="1384"/>
      <c r="D1965" s="1387"/>
      <c r="E1965" s="1384"/>
      <c r="F1965" s="1384"/>
      <c r="G1965" s="1384"/>
      <c r="H1965" s="1365"/>
      <c r="I1965" s="1365"/>
      <c r="J1965" s="1365"/>
      <c r="S1965" s="1359"/>
      <c r="BU1965" s="1366"/>
      <c r="CI1965" s="1383"/>
    </row>
    <row r="1966" spans="2:87" s="1381" customFormat="1" x14ac:dyDescent="0.25">
      <c r="B1966" s="1384"/>
      <c r="C1966" s="1384"/>
      <c r="D1966" s="1387"/>
      <c r="E1966" s="1384"/>
      <c r="F1966" s="1384"/>
      <c r="G1966" s="1384"/>
      <c r="H1966" s="1365"/>
      <c r="I1966" s="1365"/>
      <c r="J1966" s="1365"/>
      <c r="S1966" s="1359"/>
      <c r="BU1966" s="1366"/>
      <c r="CI1966" s="1383"/>
    </row>
    <row r="1967" spans="2:87" s="1381" customFormat="1" x14ac:dyDescent="0.25">
      <c r="B1967" s="1384"/>
      <c r="C1967" s="1384"/>
      <c r="D1967" s="1387"/>
      <c r="E1967" s="1384"/>
      <c r="F1967" s="1384"/>
      <c r="G1967" s="1384"/>
      <c r="H1967" s="1365"/>
      <c r="I1967" s="1365"/>
      <c r="J1967" s="1365"/>
      <c r="S1967" s="1359"/>
      <c r="BU1967" s="1366"/>
      <c r="CI1967" s="1383"/>
    </row>
    <row r="1968" spans="2:87" s="1381" customFormat="1" x14ac:dyDescent="0.25">
      <c r="B1968" s="1384"/>
      <c r="C1968" s="1384"/>
      <c r="D1968" s="1387"/>
      <c r="E1968" s="1384"/>
      <c r="F1968" s="1384"/>
      <c r="G1968" s="1384"/>
      <c r="H1968" s="1365"/>
      <c r="I1968" s="1365"/>
      <c r="J1968" s="1365"/>
      <c r="S1968" s="1359"/>
      <c r="BU1968" s="1366"/>
      <c r="CI1968" s="1383"/>
    </row>
    <row r="1969" spans="2:87" s="1381" customFormat="1" x14ac:dyDescent="0.25">
      <c r="B1969" s="1384"/>
      <c r="C1969" s="1384"/>
      <c r="D1969" s="1387"/>
      <c r="E1969" s="1384"/>
      <c r="F1969" s="1384"/>
      <c r="G1969" s="1384"/>
      <c r="H1969" s="1365"/>
      <c r="I1969" s="1365"/>
      <c r="J1969" s="1365"/>
      <c r="S1969" s="1359"/>
      <c r="BU1969" s="1366"/>
      <c r="CI1969" s="1383"/>
    </row>
    <row r="1970" spans="2:87" s="1381" customFormat="1" x14ac:dyDescent="0.25">
      <c r="B1970" s="1384"/>
      <c r="C1970" s="1384"/>
      <c r="D1970" s="1387"/>
      <c r="E1970" s="1384"/>
      <c r="F1970" s="1384"/>
      <c r="G1970" s="1384"/>
      <c r="H1970" s="1365"/>
      <c r="I1970" s="1365"/>
      <c r="J1970" s="1365"/>
      <c r="S1970" s="1359"/>
      <c r="BU1970" s="1366"/>
      <c r="CI1970" s="1383"/>
    </row>
    <row r="1971" spans="2:87" s="1381" customFormat="1" x14ac:dyDescent="0.25">
      <c r="B1971" s="1384"/>
      <c r="C1971" s="1384"/>
      <c r="D1971" s="1387"/>
      <c r="E1971" s="1384"/>
      <c r="F1971" s="1384"/>
      <c r="G1971" s="1384"/>
      <c r="H1971" s="1365"/>
      <c r="I1971" s="1365"/>
      <c r="J1971" s="1365"/>
      <c r="S1971" s="1359"/>
      <c r="BU1971" s="1366"/>
      <c r="CI1971" s="1383"/>
    </row>
    <row r="1972" spans="2:87" s="1381" customFormat="1" x14ac:dyDescent="0.25">
      <c r="B1972" s="1384"/>
      <c r="C1972" s="1384"/>
      <c r="D1972" s="1387"/>
      <c r="E1972" s="1384"/>
      <c r="F1972" s="1384"/>
      <c r="G1972" s="1384"/>
      <c r="H1972" s="1365"/>
      <c r="I1972" s="1365"/>
      <c r="J1972" s="1365"/>
      <c r="S1972" s="1359"/>
      <c r="BU1972" s="1366"/>
      <c r="CI1972" s="1383"/>
    </row>
    <row r="1973" spans="2:87" s="1381" customFormat="1" x14ac:dyDescent="0.25">
      <c r="B1973" s="1384"/>
      <c r="C1973" s="1384"/>
      <c r="D1973" s="1387"/>
      <c r="E1973" s="1384"/>
      <c r="F1973" s="1384"/>
      <c r="G1973" s="1384"/>
      <c r="H1973" s="1365"/>
      <c r="I1973" s="1365"/>
      <c r="J1973" s="1365"/>
      <c r="S1973" s="1359"/>
      <c r="BU1973" s="1366"/>
      <c r="CI1973" s="1383"/>
    </row>
    <row r="1974" spans="2:87" s="1381" customFormat="1" x14ac:dyDescent="0.25">
      <c r="B1974" s="1384"/>
      <c r="C1974" s="1384"/>
      <c r="D1974" s="1387"/>
      <c r="E1974" s="1384"/>
      <c r="F1974" s="1384"/>
      <c r="G1974" s="1384"/>
      <c r="H1974" s="1365"/>
      <c r="I1974" s="1365"/>
      <c r="J1974" s="1365"/>
      <c r="S1974" s="1359"/>
      <c r="BU1974" s="1366"/>
      <c r="CI1974" s="1383"/>
    </row>
    <row r="1975" spans="2:87" s="1381" customFormat="1" x14ac:dyDescent="0.25">
      <c r="B1975" s="1384"/>
      <c r="C1975" s="1384"/>
      <c r="D1975" s="1387"/>
      <c r="E1975" s="1384"/>
      <c r="F1975" s="1384"/>
      <c r="G1975" s="1384"/>
      <c r="H1975" s="1365"/>
      <c r="I1975" s="1365"/>
      <c r="J1975" s="1365"/>
      <c r="S1975" s="1359"/>
      <c r="BU1975" s="1366"/>
      <c r="CI1975" s="1383"/>
    </row>
    <row r="1976" spans="2:87" s="1381" customFormat="1" x14ac:dyDescent="0.25">
      <c r="B1976" s="1384"/>
      <c r="C1976" s="1384"/>
      <c r="D1976" s="1387"/>
      <c r="E1976" s="1384"/>
      <c r="F1976" s="1384"/>
      <c r="G1976" s="1384"/>
      <c r="H1976" s="1365"/>
      <c r="I1976" s="1365"/>
      <c r="J1976" s="1365"/>
      <c r="S1976" s="1359"/>
      <c r="BU1976" s="1366"/>
      <c r="CI1976" s="1383"/>
    </row>
    <row r="1977" spans="2:87" s="1381" customFormat="1" x14ac:dyDescent="0.25">
      <c r="B1977" s="1384"/>
      <c r="C1977" s="1384"/>
      <c r="D1977" s="1387"/>
      <c r="E1977" s="1384"/>
      <c r="F1977" s="1384"/>
      <c r="G1977" s="1384"/>
      <c r="H1977" s="1365"/>
      <c r="I1977" s="1365"/>
      <c r="J1977" s="1365"/>
      <c r="S1977" s="1359"/>
      <c r="BU1977" s="1366"/>
      <c r="CI1977" s="1383"/>
    </row>
    <row r="1978" spans="2:87" s="1381" customFormat="1" x14ac:dyDescent="0.25">
      <c r="B1978" s="1384"/>
      <c r="C1978" s="1384"/>
      <c r="D1978" s="1387"/>
      <c r="E1978" s="1384"/>
      <c r="F1978" s="1384"/>
      <c r="G1978" s="1384"/>
      <c r="H1978" s="1365"/>
      <c r="I1978" s="1365"/>
      <c r="J1978" s="1365"/>
      <c r="S1978" s="1359"/>
      <c r="BU1978" s="1366"/>
      <c r="CI1978" s="1383"/>
    </row>
    <row r="1979" spans="2:87" s="1381" customFormat="1" x14ac:dyDescent="0.25">
      <c r="B1979" s="1384"/>
      <c r="C1979" s="1384"/>
      <c r="D1979" s="1387"/>
      <c r="E1979" s="1384"/>
      <c r="F1979" s="1384"/>
      <c r="G1979" s="1384"/>
      <c r="H1979" s="1365"/>
      <c r="I1979" s="1365"/>
      <c r="J1979" s="1365"/>
      <c r="S1979" s="1359"/>
      <c r="BU1979" s="1366"/>
      <c r="CI1979" s="1383"/>
    </row>
    <row r="1980" spans="2:87" s="1381" customFormat="1" x14ac:dyDescent="0.25">
      <c r="B1980" s="1384"/>
      <c r="C1980" s="1384"/>
      <c r="D1980" s="1387"/>
      <c r="E1980" s="1384"/>
      <c r="F1980" s="1384"/>
      <c r="G1980" s="1384"/>
      <c r="H1980" s="1365"/>
      <c r="I1980" s="1365"/>
      <c r="J1980" s="1365"/>
      <c r="S1980" s="1359"/>
      <c r="BU1980" s="1366"/>
      <c r="CI1980" s="1383"/>
    </row>
    <row r="1981" spans="2:87" s="1381" customFormat="1" x14ac:dyDescent="0.25">
      <c r="B1981" s="1384"/>
      <c r="C1981" s="1384"/>
      <c r="D1981" s="1387"/>
      <c r="E1981" s="1384"/>
      <c r="F1981" s="1384"/>
      <c r="G1981" s="1384"/>
      <c r="H1981" s="1365"/>
      <c r="I1981" s="1365"/>
      <c r="J1981" s="1365"/>
      <c r="S1981" s="1359"/>
      <c r="BU1981" s="1366"/>
      <c r="CI1981" s="1383"/>
    </row>
    <row r="1982" spans="2:87" s="1381" customFormat="1" x14ac:dyDescent="0.25">
      <c r="B1982" s="1384"/>
      <c r="C1982" s="1384"/>
      <c r="D1982" s="1387"/>
      <c r="E1982" s="1384"/>
      <c r="F1982" s="1384"/>
      <c r="G1982" s="1384"/>
      <c r="H1982" s="1365"/>
      <c r="I1982" s="1365"/>
      <c r="J1982" s="1365"/>
      <c r="S1982" s="1359"/>
      <c r="BU1982" s="1366"/>
      <c r="CI1982" s="1383"/>
    </row>
    <row r="1983" spans="2:87" s="1381" customFormat="1" x14ac:dyDescent="0.25">
      <c r="B1983" s="1384"/>
      <c r="C1983" s="1384"/>
      <c r="D1983" s="1387"/>
      <c r="E1983" s="1384"/>
      <c r="F1983" s="1384"/>
      <c r="G1983" s="1384"/>
      <c r="H1983" s="1365"/>
      <c r="I1983" s="1365"/>
      <c r="J1983" s="1365"/>
      <c r="S1983" s="1359"/>
      <c r="BU1983" s="1366"/>
      <c r="CI1983" s="1383"/>
    </row>
    <row r="1984" spans="2:87" s="1381" customFormat="1" x14ac:dyDescent="0.25">
      <c r="B1984" s="1384"/>
      <c r="C1984" s="1384"/>
      <c r="D1984" s="1387"/>
      <c r="E1984" s="1384"/>
      <c r="F1984" s="1384"/>
      <c r="G1984" s="1384"/>
      <c r="H1984" s="1365"/>
      <c r="I1984" s="1365"/>
      <c r="J1984" s="1365"/>
      <c r="S1984" s="1359"/>
      <c r="BU1984" s="1366"/>
      <c r="CI1984" s="1383"/>
    </row>
    <row r="1985" spans="2:87" s="1381" customFormat="1" x14ac:dyDescent="0.25">
      <c r="B1985" s="1384"/>
      <c r="C1985" s="1384"/>
      <c r="D1985" s="1387"/>
      <c r="E1985" s="1384"/>
      <c r="F1985" s="1384"/>
      <c r="G1985" s="1384"/>
      <c r="H1985" s="1365"/>
      <c r="I1985" s="1365"/>
      <c r="J1985" s="1365"/>
      <c r="S1985" s="1359"/>
      <c r="BU1985" s="1366"/>
      <c r="CI1985" s="1383"/>
    </row>
    <row r="1986" spans="2:87" s="1381" customFormat="1" x14ac:dyDescent="0.25">
      <c r="B1986" s="1384"/>
      <c r="C1986" s="1384"/>
      <c r="D1986" s="1387"/>
      <c r="E1986" s="1384"/>
      <c r="F1986" s="1384"/>
      <c r="G1986" s="1384"/>
      <c r="H1986" s="1365"/>
      <c r="I1986" s="1365"/>
      <c r="J1986" s="1365"/>
      <c r="S1986" s="1359"/>
      <c r="BU1986" s="1366"/>
      <c r="CI1986" s="1383"/>
    </row>
    <row r="1987" spans="2:87" s="1381" customFormat="1" x14ac:dyDescent="0.25">
      <c r="B1987" s="1384"/>
      <c r="C1987" s="1384"/>
      <c r="D1987" s="1387"/>
      <c r="E1987" s="1384"/>
      <c r="F1987" s="1384"/>
      <c r="G1987" s="1384"/>
      <c r="H1987" s="1365"/>
      <c r="I1987" s="1365"/>
      <c r="J1987" s="1365"/>
      <c r="S1987" s="1359"/>
      <c r="BU1987" s="1366"/>
      <c r="CI1987" s="1383"/>
    </row>
    <row r="1988" spans="2:87" s="1381" customFormat="1" x14ac:dyDescent="0.25">
      <c r="B1988" s="1384"/>
      <c r="C1988" s="1384"/>
      <c r="D1988" s="1387"/>
      <c r="E1988" s="1384"/>
      <c r="F1988" s="1384"/>
      <c r="G1988" s="1384"/>
      <c r="H1988" s="1365"/>
      <c r="I1988" s="1365"/>
      <c r="J1988" s="1365"/>
      <c r="S1988" s="1359"/>
      <c r="BU1988" s="1366"/>
      <c r="CI1988" s="1383"/>
    </row>
    <row r="1989" spans="2:87" s="1381" customFormat="1" x14ac:dyDescent="0.25">
      <c r="B1989" s="1384"/>
      <c r="C1989" s="1384"/>
      <c r="D1989" s="1387"/>
      <c r="E1989" s="1384"/>
      <c r="F1989" s="1384"/>
      <c r="G1989" s="1384"/>
      <c r="H1989" s="1365"/>
      <c r="I1989" s="1365"/>
      <c r="J1989" s="1365"/>
      <c r="S1989" s="1359"/>
      <c r="BU1989" s="1366"/>
      <c r="CI1989" s="1383"/>
    </row>
    <row r="1990" spans="2:87" s="1381" customFormat="1" x14ac:dyDescent="0.25">
      <c r="B1990" s="1384"/>
      <c r="C1990" s="1384"/>
      <c r="D1990" s="1387"/>
      <c r="E1990" s="1384"/>
      <c r="F1990" s="1384"/>
      <c r="G1990" s="1384"/>
      <c r="H1990" s="1365"/>
      <c r="I1990" s="1365"/>
      <c r="J1990" s="1365"/>
      <c r="S1990" s="1359"/>
      <c r="BU1990" s="1366"/>
      <c r="CI1990" s="1383"/>
    </row>
    <row r="1991" spans="2:87" s="1381" customFormat="1" x14ac:dyDescent="0.25">
      <c r="B1991" s="1384"/>
      <c r="C1991" s="1384"/>
      <c r="D1991" s="1387"/>
      <c r="E1991" s="1384"/>
      <c r="F1991" s="1384"/>
      <c r="G1991" s="1384"/>
      <c r="H1991" s="1365"/>
      <c r="I1991" s="1365"/>
      <c r="J1991" s="1365"/>
      <c r="S1991" s="1359"/>
      <c r="BU1991" s="1366"/>
      <c r="CI1991" s="1383"/>
    </row>
    <row r="1992" spans="2:87" s="1381" customFormat="1" x14ac:dyDescent="0.25">
      <c r="B1992" s="1384"/>
      <c r="C1992" s="1384"/>
      <c r="D1992" s="1387"/>
      <c r="E1992" s="1384"/>
      <c r="F1992" s="1384"/>
      <c r="G1992" s="1384"/>
      <c r="H1992" s="1365"/>
      <c r="I1992" s="1365"/>
      <c r="J1992" s="1365"/>
      <c r="S1992" s="1359"/>
      <c r="BU1992" s="1366"/>
      <c r="CI1992" s="1383"/>
    </row>
    <row r="1993" spans="2:87" s="1381" customFormat="1" x14ac:dyDescent="0.25">
      <c r="B1993" s="1384"/>
      <c r="C1993" s="1384"/>
      <c r="D1993" s="1387"/>
      <c r="E1993" s="1384"/>
      <c r="F1993" s="1384"/>
      <c r="G1993" s="1384"/>
      <c r="H1993" s="1365"/>
      <c r="I1993" s="1365"/>
      <c r="J1993" s="1365"/>
      <c r="S1993" s="1359"/>
      <c r="BU1993" s="1366"/>
      <c r="CI1993" s="1383"/>
    </row>
    <row r="1994" spans="2:87" s="1381" customFormat="1" x14ac:dyDescent="0.25">
      <c r="B1994" s="1384"/>
      <c r="C1994" s="1384"/>
      <c r="D1994" s="1387"/>
      <c r="E1994" s="1384"/>
      <c r="F1994" s="1384"/>
      <c r="G1994" s="1384"/>
      <c r="H1994" s="1365"/>
      <c r="I1994" s="1365"/>
      <c r="J1994" s="1365"/>
      <c r="S1994" s="1359"/>
      <c r="BU1994" s="1366"/>
      <c r="CI1994" s="1383"/>
    </row>
    <row r="1995" spans="2:87" s="1381" customFormat="1" x14ac:dyDescent="0.25">
      <c r="B1995" s="1384"/>
      <c r="C1995" s="1384"/>
      <c r="D1995" s="1387"/>
      <c r="E1995" s="1384"/>
      <c r="F1995" s="1384"/>
      <c r="G1995" s="1384"/>
      <c r="H1995" s="1365"/>
      <c r="I1995" s="1365"/>
      <c r="J1995" s="1365"/>
      <c r="S1995" s="1359"/>
      <c r="BU1995" s="1366"/>
      <c r="CI1995" s="1383"/>
    </row>
    <row r="1996" spans="2:87" s="1381" customFormat="1" x14ac:dyDescent="0.25">
      <c r="B1996" s="1384"/>
      <c r="C1996" s="1384"/>
      <c r="D1996" s="1387"/>
      <c r="E1996" s="1384"/>
      <c r="F1996" s="1384"/>
      <c r="G1996" s="1384"/>
      <c r="H1996" s="1365"/>
      <c r="I1996" s="1365"/>
      <c r="J1996" s="1365"/>
      <c r="S1996" s="1359"/>
      <c r="BU1996" s="1366"/>
      <c r="CI1996" s="1383"/>
    </row>
    <row r="1997" spans="2:87" s="1381" customFormat="1" x14ac:dyDescent="0.25">
      <c r="B1997" s="1384"/>
      <c r="C1997" s="1384"/>
      <c r="D1997" s="1387"/>
      <c r="E1997" s="1384"/>
      <c r="F1997" s="1384"/>
      <c r="G1997" s="1384"/>
      <c r="H1997" s="1365"/>
      <c r="I1997" s="1365"/>
      <c r="J1997" s="1365"/>
      <c r="S1997" s="1359"/>
      <c r="BU1997" s="1366"/>
      <c r="CI1997" s="1383"/>
    </row>
    <row r="1998" spans="2:87" s="1381" customFormat="1" x14ac:dyDescent="0.25">
      <c r="B1998" s="1384"/>
      <c r="C1998" s="1384"/>
      <c r="D1998" s="1387"/>
      <c r="E1998" s="1384"/>
      <c r="F1998" s="1384"/>
      <c r="G1998" s="1384"/>
      <c r="H1998" s="1365"/>
      <c r="I1998" s="1365"/>
      <c r="J1998" s="1365"/>
      <c r="S1998" s="1359"/>
      <c r="BU1998" s="1366"/>
      <c r="CI1998" s="1383"/>
    </row>
    <row r="1999" spans="2:87" s="1381" customFormat="1" x14ac:dyDescent="0.25">
      <c r="B1999" s="1384"/>
      <c r="C1999" s="1384"/>
      <c r="D1999" s="1387"/>
      <c r="E1999" s="1384"/>
      <c r="F1999" s="1384"/>
      <c r="G1999" s="1384"/>
      <c r="H1999" s="1365"/>
      <c r="I1999" s="1365"/>
      <c r="J1999" s="1365"/>
      <c r="S1999" s="1359"/>
      <c r="BU1999" s="1366"/>
      <c r="CI1999" s="1383"/>
    </row>
    <row r="2000" spans="2:87" s="1381" customFormat="1" x14ac:dyDescent="0.25">
      <c r="B2000" s="1384"/>
      <c r="C2000" s="1384"/>
      <c r="D2000" s="1387"/>
      <c r="E2000" s="1384"/>
      <c r="F2000" s="1384"/>
      <c r="G2000" s="1384"/>
      <c r="H2000" s="1365"/>
      <c r="I2000" s="1365"/>
      <c r="J2000" s="1365"/>
      <c r="S2000" s="1359"/>
      <c r="BU2000" s="1366"/>
      <c r="CI2000" s="1383"/>
    </row>
    <row r="2001" spans="2:87" s="1381" customFormat="1" x14ac:dyDescent="0.25">
      <c r="B2001" s="1384"/>
      <c r="C2001" s="1384"/>
      <c r="D2001" s="1387"/>
      <c r="E2001" s="1384"/>
      <c r="F2001" s="1384"/>
      <c r="G2001" s="1384"/>
      <c r="H2001" s="1365"/>
      <c r="I2001" s="1365"/>
      <c r="J2001" s="1365"/>
      <c r="S2001" s="1359"/>
      <c r="BU2001" s="1366"/>
      <c r="CI2001" s="1383"/>
    </row>
    <row r="2002" spans="2:87" s="1381" customFormat="1" x14ac:dyDescent="0.25">
      <c r="B2002" s="1384"/>
      <c r="C2002" s="1384"/>
      <c r="D2002" s="1387"/>
      <c r="E2002" s="1384"/>
      <c r="F2002" s="1384"/>
      <c r="G2002" s="1384"/>
      <c r="H2002" s="1365"/>
      <c r="I2002" s="1365"/>
      <c r="J2002" s="1365"/>
      <c r="S2002" s="1359"/>
      <c r="BU2002" s="1366"/>
      <c r="CI2002" s="1383"/>
    </row>
    <row r="2003" spans="2:87" s="1381" customFormat="1" x14ac:dyDescent="0.25">
      <c r="B2003" s="1384"/>
      <c r="C2003" s="1384"/>
      <c r="D2003" s="1387"/>
      <c r="E2003" s="1384"/>
      <c r="F2003" s="1384"/>
      <c r="G2003" s="1384"/>
      <c r="H2003" s="1365"/>
      <c r="I2003" s="1365"/>
      <c r="J2003" s="1365"/>
      <c r="S2003" s="1359"/>
      <c r="BU2003" s="1366"/>
      <c r="CI2003" s="1383"/>
    </row>
    <row r="2004" spans="2:87" s="1381" customFormat="1" x14ac:dyDescent="0.25">
      <c r="B2004" s="1384"/>
      <c r="C2004" s="1384"/>
      <c r="D2004" s="1387"/>
      <c r="E2004" s="1384"/>
      <c r="F2004" s="1384"/>
      <c r="G2004" s="1384"/>
      <c r="H2004" s="1365"/>
      <c r="I2004" s="1365"/>
      <c r="J2004" s="1365"/>
      <c r="S2004" s="1359"/>
      <c r="BU2004" s="1366"/>
      <c r="CI2004" s="1383"/>
    </row>
    <row r="2005" spans="2:87" s="1381" customFormat="1" x14ac:dyDescent="0.25">
      <c r="B2005" s="1384"/>
      <c r="C2005" s="1384"/>
      <c r="D2005" s="1387"/>
      <c r="E2005" s="1384"/>
      <c r="F2005" s="1384"/>
      <c r="G2005" s="1384"/>
      <c r="H2005" s="1365"/>
      <c r="I2005" s="1365"/>
      <c r="J2005" s="1365"/>
      <c r="S2005" s="1359"/>
      <c r="BU2005" s="1366"/>
      <c r="CI2005" s="1383"/>
    </row>
    <row r="2006" spans="2:87" s="1381" customFormat="1" x14ac:dyDescent="0.25">
      <c r="B2006" s="1384"/>
      <c r="C2006" s="1384"/>
      <c r="D2006" s="1387"/>
      <c r="E2006" s="1384"/>
      <c r="F2006" s="1384"/>
      <c r="G2006" s="1384"/>
      <c r="H2006" s="1365"/>
      <c r="I2006" s="1365"/>
      <c r="J2006" s="1365"/>
      <c r="S2006" s="1359"/>
      <c r="BU2006" s="1366"/>
      <c r="CI2006" s="1383"/>
    </row>
    <row r="2007" spans="2:87" s="1381" customFormat="1" x14ac:dyDescent="0.25">
      <c r="B2007" s="1384"/>
      <c r="C2007" s="1384"/>
      <c r="D2007" s="1387"/>
      <c r="E2007" s="1384"/>
      <c r="F2007" s="1384"/>
      <c r="G2007" s="1384"/>
      <c r="H2007" s="1365"/>
      <c r="I2007" s="1365"/>
      <c r="J2007" s="1365"/>
      <c r="S2007" s="1359"/>
      <c r="BU2007" s="1366"/>
      <c r="CI2007" s="1383"/>
    </row>
    <row r="2008" spans="2:87" s="1381" customFormat="1" x14ac:dyDescent="0.25">
      <c r="B2008" s="1384"/>
      <c r="C2008" s="1384"/>
      <c r="D2008" s="1387"/>
      <c r="E2008" s="1384"/>
      <c r="F2008" s="1384"/>
      <c r="G2008" s="1384"/>
      <c r="H2008" s="1365"/>
      <c r="I2008" s="1365"/>
      <c r="J2008" s="1365"/>
      <c r="S2008" s="1359"/>
      <c r="BU2008" s="1366"/>
      <c r="CI2008" s="1383"/>
    </row>
    <row r="2009" spans="2:87" s="1381" customFormat="1" x14ac:dyDescent="0.25">
      <c r="B2009" s="1384"/>
      <c r="C2009" s="1384"/>
      <c r="D2009" s="1387"/>
      <c r="E2009" s="1384"/>
      <c r="F2009" s="1384"/>
      <c r="G2009" s="1384"/>
      <c r="H2009" s="1365"/>
      <c r="I2009" s="1365"/>
      <c r="J2009" s="1365"/>
      <c r="S2009" s="1359"/>
      <c r="BU2009" s="1366"/>
      <c r="CI2009" s="1383"/>
    </row>
    <row r="2010" spans="2:87" s="1381" customFormat="1" x14ac:dyDescent="0.25">
      <c r="B2010" s="1384"/>
      <c r="C2010" s="1384"/>
      <c r="D2010" s="1387"/>
      <c r="E2010" s="1384"/>
      <c r="F2010" s="1384"/>
      <c r="G2010" s="1384"/>
      <c r="H2010" s="1365"/>
      <c r="I2010" s="1365"/>
      <c r="J2010" s="1365"/>
      <c r="S2010" s="1359"/>
      <c r="BU2010" s="1366"/>
      <c r="CI2010" s="1383"/>
    </row>
    <row r="2011" spans="2:87" s="1381" customFormat="1" x14ac:dyDescent="0.25">
      <c r="B2011" s="1384"/>
      <c r="C2011" s="1384"/>
      <c r="D2011" s="1387"/>
      <c r="E2011" s="1384"/>
      <c r="F2011" s="1384"/>
      <c r="G2011" s="1384"/>
      <c r="H2011" s="1365"/>
      <c r="I2011" s="1365"/>
      <c r="J2011" s="1365"/>
      <c r="S2011" s="1359"/>
      <c r="BU2011" s="1366"/>
      <c r="CI2011" s="1383"/>
    </row>
    <row r="2012" spans="2:87" s="1381" customFormat="1" x14ac:dyDescent="0.25">
      <c r="B2012" s="1384"/>
      <c r="C2012" s="1384"/>
      <c r="D2012" s="1387"/>
      <c r="E2012" s="1384"/>
      <c r="F2012" s="1384"/>
      <c r="G2012" s="1384"/>
      <c r="H2012" s="1365"/>
      <c r="I2012" s="1365"/>
      <c r="J2012" s="1365"/>
      <c r="S2012" s="1359"/>
      <c r="BU2012" s="1366"/>
      <c r="CI2012" s="1383"/>
    </row>
    <row r="2013" spans="2:87" s="1381" customFormat="1" x14ac:dyDescent="0.25">
      <c r="B2013" s="1384"/>
      <c r="C2013" s="1384"/>
      <c r="D2013" s="1387"/>
      <c r="E2013" s="1384"/>
      <c r="F2013" s="1384"/>
      <c r="G2013" s="1384"/>
      <c r="H2013" s="1365"/>
      <c r="I2013" s="1365"/>
      <c r="J2013" s="1365"/>
      <c r="S2013" s="1359"/>
      <c r="BU2013" s="1366"/>
      <c r="CI2013" s="1383"/>
    </row>
    <row r="2014" spans="2:87" s="1381" customFormat="1" x14ac:dyDescent="0.25">
      <c r="B2014" s="1384"/>
      <c r="C2014" s="1384"/>
      <c r="D2014" s="1387"/>
      <c r="E2014" s="1384"/>
      <c r="F2014" s="1384"/>
      <c r="G2014" s="1384"/>
      <c r="H2014" s="1365"/>
      <c r="I2014" s="1365"/>
      <c r="J2014" s="1365"/>
      <c r="S2014" s="1359"/>
      <c r="BU2014" s="1366"/>
      <c r="CI2014" s="1383"/>
    </row>
    <row r="2015" spans="2:87" s="1381" customFormat="1" x14ac:dyDescent="0.25">
      <c r="B2015" s="1384"/>
      <c r="C2015" s="1384"/>
      <c r="D2015" s="1387"/>
      <c r="E2015" s="1384"/>
      <c r="F2015" s="1384"/>
      <c r="G2015" s="1384"/>
      <c r="H2015" s="1365"/>
      <c r="I2015" s="1365"/>
      <c r="J2015" s="1365"/>
      <c r="S2015" s="1359"/>
      <c r="BU2015" s="1366"/>
      <c r="CI2015" s="1383"/>
    </row>
    <row r="2016" spans="2:87" s="1381" customFormat="1" x14ac:dyDescent="0.25">
      <c r="B2016" s="1384"/>
      <c r="C2016" s="1384"/>
      <c r="D2016" s="1387"/>
      <c r="E2016" s="1384"/>
      <c r="F2016" s="1384"/>
      <c r="G2016" s="1384"/>
      <c r="H2016" s="1365"/>
      <c r="I2016" s="1365"/>
      <c r="J2016" s="1365"/>
      <c r="S2016" s="1359"/>
      <c r="BU2016" s="1366"/>
      <c r="CI2016" s="1383"/>
    </row>
    <row r="2017" spans="2:87" s="1381" customFormat="1" x14ac:dyDescent="0.25">
      <c r="B2017" s="1384"/>
      <c r="C2017" s="1384"/>
      <c r="D2017" s="1387"/>
      <c r="E2017" s="1384"/>
      <c r="F2017" s="1384"/>
      <c r="G2017" s="1384"/>
      <c r="H2017" s="1365"/>
      <c r="I2017" s="1365"/>
      <c r="J2017" s="1365"/>
      <c r="S2017" s="1359"/>
      <c r="BU2017" s="1366"/>
      <c r="CI2017" s="1383"/>
    </row>
    <row r="2018" spans="2:87" s="1381" customFormat="1" x14ac:dyDescent="0.25">
      <c r="B2018" s="1384"/>
      <c r="C2018" s="1384"/>
      <c r="D2018" s="1387"/>
      <c r="E2018" s="1384"/>
      <c r="F2018" s="1384"/>
      <c r="G2018" s="1384"/>
      <c r="H2018" s="1365"/>
      <c r="I2018" s="1365"/>
      <c r="J2018" s="1365"/>
      <c r="S2018" s="1359"/>
      <c r="BU2018" s="1366"/>
      <c r="CI2018" s="1383"/>
    </row>
    <row r="2019" spans="2:87" s="1381" customFormat="1" x14ac:dyDescent="0.25">
      <c r="B2019" s="1384"/>
      <c r="C2019" s="1384"/>
      <c r="D2019" s="1387"/>
      <c r="E2019" s="1384"/>
      <c r="F2019" s="1384"/>
      <c r="G2019" s="1384"/>
      <c r="H2019" s="1365"/>
      <c r="I2019" s="1365"/>
      <c r="J2019" s="1365"/>
      <c r="S2019" s="1359"/>
      <c r="BU2019" s="1366"/>
      <c r="CI2019" s="1383"/>
    </row>
    <row r="2020" spans="2:87" s="1381" customFormat="1" x14ac:dyDescent="0.25">
      <c r="B2020" s="1384"/>
      <c r="C2020" s="1384"/>
      <c r="D2020" s="1387"/>
      <c r="E2020" s="1384"/>
      <c r="F2020" s="1384"/>
      <c r="G2020" s="1384"/>
      <c r="H2020" s="1365"/>
      <c r="I2020" s="1365"/>
      <c r="J2020" s="1365"/>
      <c r="S2020" s="1359"/>
      <c r="BU2020" s="1366"/>
      <c r="CI2020" s="1383"/>
    </row>
    <row r="2021" spans="2:87" s="1381" customFormat="1" x14ac:dyDescent="0.25">
      <c r="B2021" s="1384"/>
      <c r="C2021" s="1384"/>
      <c r="D2021" s="1387"/>
      <c r="E2021" s="1384"/>
      <c r="F2021" s="1384"/>
      <c r="G2021" s="1384"/>
      <c r="H2021" s="1365"/>
      <c r="I2021" s="1365"/>
      <c r="J2021" s="1365"/>
      <c r="S2021" s="1359"/>
      <c r="BU2021" s="1366"/>
      <c r="CI2021" s="1383"/>
    </row>
    <row r="2022" spans="2:87" s="1381" customFormat="1" x14ac:dyDescent="0.25">
      <c r="B2022" s="1384"/>
      <c r="C2022" s="1384"/>
      <c r="D2022" s="1387"/>
      <c r="E2022" s="1384"/>
      <c r="F2022" s="1384"/>
      <c r="G2022" s="1384"/>
      <c r="H2022" s="1365"/>
      <c r="I2022" s="1365"/>
      <c r="J2022" s="1365"/>
      <c r="S2022" s="1359"/>
      <c r="BU2022" s="1366"/>
      <c r="CI2022" s="1383"/>
    </row>
    <row r="2023" spans="2:87" s="1381" customFormat="1" x14ac:dyDescent="0.25">
      <c r="B2023" s="1384"/>
      <c r="C2023" s="1384"/>
      <c r="D2023" s="1387"/>
      <c r="E2023" s="1384"/>
      <c r="F2023" s="1384"/>
      <c r="G2023" s="1384"/>
      <c r="H2023" s="1365"/>
      <c r="I2023" s="1365"/>
      <c r="J2023" s="1365"/>
      <c r="S2023" s="1359"/>
      <c r="BU2023" s="1366"/>
      <c r="CI2023" s="1383"/>
    </row>
    <row r="2024" spans="2:87" s="1381" customFormat="1" x14ac:dyDescent="0.25">
      <c r="B2024" s="1384"/>
      <c r="C2024" s="1384"/>
      <c r="D2024" s="1387"/>
      <c r="E2024" s="1384"/>
      <c r="F2024" s="1384"/>
      <c r="G2024" s="1384"/>
      <c r="H2024" s="1365"/>
      <c r="I2024" s="1365"/>
      <c r="J2024" s="1365"/>
      <c r="S2024" s="1359"/>
      <c r="BU2024" s="1366"/>
      <c r="CI2024" s="1383"/>
    </row>
    <row r="2025" spans="2:87" s="1381" customFormat="1" x14ac:dyDescent="0.25">
      <c r="B2025" s="1384"/>
      <c r="C2025" s="1384"/>
      <c r="D2025" s="1387"/>
      <c r="E2025" s="1384"/>
      <c r="F2025" s="1384"/>
      <c r="G2025" s="1384"/>
      <c r="H2025" s="1365"/>
      <c r="I2025" s="1365"/>
      <c r="J2025" s="1365"/>
      <c r="S2025" s="1359"/>
      <c r="BU2025" s="1366"/>
      <c r="CI2025" s="1383"/>
    </row>
    <row r="2026" spans="2:87" s="1381" customFormat="1" x14ac:dyDescent="0.25">
      <c r="B2026" s="1384"/>
      <c r="C2026" s="1384"/>
      <c r="D2026" s="1387"/>
      <c r="E2026" s="1384"/>
      <c r="F2026" s="1384"/>
      <c r="G2026" s="1384"/>
      <c r="H2026" s="1365"/>
      <c r="I2026" s="1365"/>
      <c r="J2026" s="1365"/>
      <c r="S2026" s="1359"/>
      <c r="BU2026" s="1366"/>
      <c r="CI2026" s="1383"/>
    </row>
    <row r="2027" spans="2:87" s="1381" customFormat="1" x14ac:dyDescent="0.25">
      <c r="B2027" s="1384"/>
      <c r="C2027" s="1384"/>
      <c r="D2027" s="1387"/>
      <c r="E2027" s="1384"/>
      <c r="F2027" s="1384"/>
      <c r="G2027" s="1384"/>
      <c r="H2027" s="1365"/>
      <c r="I2027" s="1365"/>
      <c r="J2027" s="1365"/>
      <c r="S2027" s="1359"/>
      <c r="BU2027" s="1366"/>
      <c r="CI2027" s="1383"/>
    </row>
    <row r="2028" spans="2:87" s="1381" customFormat="1" x14ac:dyDescent="0.25">
      <c r="B2028" s="1384"/>
      <c r="C2028" s="1384"/>
      <c r="D2028" s="1387"/>
      <c r="E2028" s="1384"/>
      <c r="F2028" s="1384"/>
      <c r="G2028" s="1384"/>
      <c r="H2028" s="1365"/>
      <c r="I2028" s="1365"/>
      <c r="J2028" s="1365"/>
      <c r="S2028" s="1359"/>
      <c r="BU2028" s="1366"/>
      <c r="CI2028" s="1383"/>
    </row>
    <row r="2029" spans="2:87" s="1381" customFormat="1" x14ac:dyDescent="0.25">
      <c r="B2029" s="1384"/>
      <c r="C2029" s="1384"/>
      <c r="D2029" s="1387"/>
      <c r="E2029" s="1384"/>
      <c r="F2029" s="1384"/>
      <c r="G2029" s="1384"/>
      <c r="H2029" s="1365"/>
      <c r="I2029" s="1365"/>
      <c r="J2029" s="1365"/>
      <c r="S2029" s="1359"/>
      <c r="BU2029" s="1366"/>
      <c r="CI2029" s="1383"/>
    </row>
    <row r="2030" spans="2:87" s="1381" customFormat="1" x14ac:dyDescent="0.25">
      <c r="B2030" s="1384"/>
      <c r="C2030" s="1384"/>
      <c r="D2030" s="1387"/>
      <c r="E2030" s="1384"/>
      <c r="F2030" s="1384"/>
      <c r="G2030" s="1384"/>
      <c r="H2030" s="1365"/>
      <c r="I2030" s="1365"/>
      <c r="J2030" s="1365"/>
      <c r="S2030" s="1359"/>
      <c r="BU2030" s="1366"/>
      <c r="CI2030" s="1383"/>
    </row>
    <row r="2031" spans="2:87" s="1381" customFormat="1" x14ac:dyDescent="0.25">
      <c r="B2031" s="1384"/>
      <c r="C2031" s="1384"/>
      <c r="D2031" s="1387"/>
      <c r="E2031" s="1384"/>
      <c r="F2031" s="1384"/>
      <c r="G2031" s="1384"/>
      <c r="H2031" s="1365"/>
      <c r="I2031" s="1365"/>
      <c r="J2031" s="1365"/>
      <c r="S2031" s="1359"/>
      <c r="BU2031" s="1366"/>
      <c r="CI2031" s="1383"/>
    </row>
    <row r="2032" spans="2:87" s="1381" customFormat="1" x14ac:dyDescent="0.25">
      <c r="B2032" s="1384"/>
      <c r="C2032" s="1384"/>
      <c r="D2032" s="1387"/>
      <c r="E2032" s="1384"/>
      <c r="F2032" s="1384"/>
      <c r="G2032" s="1384"/>
      <c r="H2032" s="1365"/>
      <c r="I2032" s="1365"/>
      <c r="J2032" s="1365"/>
      <c r="S2032" s="1359"/>
      <c r="BU2032" s="1366"/>
      <c r="CI2032" s="1383"/>
    </row>
    <row r="2033" spans="2:87" s="1381" customFormat="1" x14ac:dyDescent="0.25">
      <c r="B2033" s="1384"/>
      <c r="C2033" s="1384"/>
      <c r="D2033" s="1387"/>
      <c r="E2033" s="1384"/>
      <c r="F2033" s="1384"/>
      <c r="G2033" s="1384"/>
      <c r="H2033" s="1365"/>
      <c r="I2033" s="1365"/>
      <c r="J2033" s="1365"/>
      <c r="S2033" s="1359"/>
      <c r="BU2033" s="1366"/>
      <c r="CI2033" s="1383"/>
    </row>
    <row r="2034" spans="2:87" s="1381" customFormat="1" x14ac:dyDescent="0.25">
      <c r="B2034" s="1384"/>
      <c r="C2034" s="1384"/>
      <c r="D2034" s="1387"/>
      <c r="E2034" s="1384"/>
      <c r="F2034" s="1384"/>
      <c r="G2034" s="1384"/>
      <c r="H2034" s="1365"/>
      <c r="I2034" s="1365"/>
      <c r="J2034" s="1365"/>
      <c r="S2034" s="1359"/>
      <c r="BU2034" s="1366"/>
      <c r="CI2034" s="1383"/>
    </row>
    <row r="2035" spans="2:87" s="1381" customFormat="1" x14ac:dyDescent="0.25">
      <c r="B2035" s="1384"/>
      <c r="C2035" s="1384"/>
      <c r="D2035" s="1387"/>
      <c r="E2035" s="1384"/>
      <c r="F2035" s="1384"/>
      <c r="G2035" s="1384"/>
      <c r="H2035" s="1365"/>
      <c r="I2035" s="1365"/>
      <c r="J2035" s="1365"/>
      <c r="S2035" s="1359"/>
      <c r="BU2035" s="1366"/>
      <c r="CI2035" s="1383"/>
    </row>
    <row r="2036" spans="2:87" s="1381" customFormat="1" x14ac:dyDescent="0.25">
      <c r="B2036" s="1384"/>
      <c r="C2036" s="1384"/>
      <c r="D2036" s="1387"/>
      <c r="E2036" s="1384"/>
      <c r="F2036" s="1384"/>
      <c r="G2036" s="1384"/>
      <c r="H2036" s="1365"/>
      <c r="I2036" s="1365"/>
      <c r="J2036" s="1365"/>
      <c r="S2036" s="1359"/>
      <c r="BU2036" s="1366"/>
      <c r="CI2036" s="1383"/>
    </row>
    <row r="2037" spans="2:87" s="1381" customFormat="1" x14ac:dyDescent="0.25">
      <c r="B2037" s="1384"/>
      <c r="C2037" s="1384"/>
      <c r="D2037" s="1387"/>
      <c r="E2037" s="1384"/>
      <c r="F2037" s="1384"/>
      <c r="G2037" s="1384"/>
      <c r="H2037" s="1365"/>
      <c r="I2037" s="1365"/>
      <c r="J2037" s="1365"/>
      <c r="S2037" s="1359"/>
      <c r="BU2037" s="1366"/>
      <c r="CI2037" s="1383"/>
    </row>
    <row r="2038" spans="2:87" s="1381" customFormat="1" x14ac:dyDescent="0.25">
      <c r="B2038" s="1384"/>
      <c r="C2038" s="1384"/>
      <c r="D2038" s="1387"/>
      <c r="E2038" s="1384"/>
      <c r="F2038" s="1384"/>
      <c r="G2038" s="1384"/>
      <c r="H2038" s="1365"/>
      <c r="I2038" s="1365"/>
      <c r="J2038" s="1365"/>
      <c r="S2038" s="1359"/>
      <c r="BU2038" s="1366"/>
      <c r="CI2038" s="1383"/>
    </row>
    <row r="2039" spans="2:87" s="1381" customFormat="1" x14ac:dyDescent="0.25">
      <c r="B2039" s="1384"/>
      <c r="C2039" s="1384"/>
      <c r="D2039" s="1387"/>
      <c r="E2039" s="1384"/>
      <c r="F2039" s="1384"/>
      <c r="G2039" s="1384"/>
      <c r="H2039" s="1365"/>
      <c r="I2039" s="1365"/>
      <c r="J2039" s="1365"/>
      <c r="S2039" s="1359"/>
      <c r="BU2039" s="1366"/>
      <c r="CI2039" s="1383"/>
    </row>
    <row r="2040" spans="2:87" s="1381" customFormat="1" x14ac:dyDescent="0.25">
      <c r="B2040" s="1384"/>
      <c r="C2040" s="1384"/>
      <c r="D2040" s="1387"/>
      <c r="E2040" s="1384"/>
      <c r="F2040" s="1384"/>
      <c r="G2040" s="1384"/>
      <c r="H2040" s="1365"/>
      <c r="I2040" s="1365"/>
      <c r="J2040" s="1365"/>
      <c r="S2040" s="1359"/>
      <c r="BU2040" s="1366"/>
      <c r="CI2040" s="1383"/>
    </row>
    <row r="2041" spans="2:87" s="1381" customFormat="1" x14ac:dyDescent="0.25">
      <c r="B2041" s="1384"/>
      <c r="C2041" s="1384"/>
      <c r="D2041" s="1387"/>
      <c r="E2041" s="1384"/>
      <c r="F2041" s="1384"/>
      <c r="G2041" s="1384"/>
      <c r="H2041" s="1365"/>
      <c r="I2041" s="1365"/>
      <c r="J2041" s="1365"/>
      <c r="S2041" s="1359"/>
      <c r="BU2041" s="1366"/>
      <c r="CI2041" s="1383"/>
    </row>
    <row r="2042" spans="2:87" s="1381" customFormat="1" x14ac:dyDescent="0.25">
      <c r="B2042" s="1384"/>
      <c r="C2042" s="1384"/>
      <c r="D2042" s="1387"/>
      <c r="E2042" s="1384"/>
      <c r="F2042" s="1384"/>
      <c r="G2042" s="1384"/>
      <c r="H2042" s="1365"/>
      <c r="I2042" s="1365"/>
      <c r="J2042" s="1365"/>
      <c r="S2042" s="1359"/>
      <c r="BU2042" s="1366"/>
      <c r="CI2042" s="1383"/>
    </row>
    <row r="2043" spans="2:87" s="1381" customFormat="1" x14ac:dyDescent="0.25">
      <c r="B2043" s="1384"/>
      <c r="C2043" s="1384"/>
      <c r="D2043" s="1387"/>
      <c r="E2043" s="1384"/>
      <c r="F2043" s="1384"/>
      <c r="G2043" s="1384"/>
      <c r="H2043" s="1365"/>
      <c r="I2043" s="1365"/>
      <c r="J2043" s="1365"/>
      <c r="S2043" s="1359"/>
      <c r="BU2043" s="1366"/>
      <c r="CI2043" s="1383"/>
    </row>
    <row r="2044" spans="2:87" s="1381" customFormat="1" x14ac:dyDescent="0.25">
      <c r="B2044" s="1384"/>
      <c r="C2044" s="1384"/>
      <c r="D2044" s="1387"/>
      <c r="E2044" s="1384"/>
      <c r="F2044" s="1384"/>
      <c r="G2044" s="1384"/>
      <c r="H2044" s="1365"/>
      <c r="I2044" s="1365"/>
      <c r="J2044" s="1365"/>
      <c r="S2044" s="1359"/>
      <c r="BU2044" s="1366"/>
      <c r="CI2044" s="1383"/>
    </row>
    <row r="2045" spans="2:87" s="1381" customFormat="1" x14ac:dyDescent="0.25">
      <c r="B2045" s="1384"/>
      <c r="C2045" s="1384"/>
      <c r="D2045" s="1387"/>
      <c r="E2045" s="1384"/>
      <c r="F2045" s="1384"/>
      <c r="G2045" s="1384"/>
      <c r="H2045" s="1365"/>
      <c r="I2045" s="1365"/>
      <c r="J2045" s="1365"/>
      <c r="S2045" s="1359"/>
      <c r="BU2045" s="1366"/>
      <c r="CI2045" s="1383"/>
    </row>
    <row r="2046" spans="2:87" s="1381" customFormat="1" x14ac:dyDescent="0.25">
      <c r="B2046" s="1384"/>
      <c r="C2046" s="1384"/>
      <c r="D2046" s="1387"/>
      <c r="E2046" s="1384"/>
      <c r="F2046" s="1384"/>
      <c r="G2046" s="1384"/>
      <c r="H2046" s="1365"/>
      <c r="I2046" s="1365"/>
      <c r="J2046" s="1365"/>
      <c r="S2046" s="1359"/>
      <c r="BU2046" s="1366"/>
      <c r="CI2046" s="1383"/>
    </row>
    <row r="2047" spans="2:87" s="1381" customFormat="1" x14ac:dyDescent="0.25">
      <c r="B2047" s="1384"/>
      <c r="C2047" s="1384"/>
      <c r="D2047" s="1387"/>
      <c r="E2047" s="1384"/>
      <c r="F2047" s="1384"/>
      <c r="G2047" s="1384"/>
      <c r="H2047" s="1365"/>
      <c r="I2047" s="1365"/>
      <c r="J2047" s="1365"/>
      <c r="S2047" s="1359"/>
      <c r="BU2047" s="1366"/>
      <c r="CI2047" s="1383"/>
    </row>
    <row r="2048" spans="2:87" s="1381" customFormat="1" x14ac:dyDescent="0.25">
      <c r="B2048" s="1384"/>
      <c r="C2048" s="1384"/>
      <c r="D2048" s="1387"/>
      <c r="E2048" s="1384"/>
      <c r="F2048" s="1384"/>
      <c r="G2048" s="1384"/>
      <c r="H2048" s="1365"/>
      <c r="I2048" s="1365"/>
      <c r="J2048" s="1365"/>
      <c r="S2048" s="1359"/>
      <c r="BU2048" s="1366"/>
      <c r="CI2048" s="1383"/>
    </row>
    <row r="2049" spans="2:87" s="1381" customFormat="1" x14ac:dyDescent="0.25">
      <c r="B2049" s="1384"/>
      <c r="C2049" s="1384"/>
      <c r="D2049" s="1387"/>
      <c r="E2049" s="1384"/>
      <c r="F2049" s="1384"/>
      <c r="G2049" s="1384"/>
      <c r="H2049" s="1365"/>
      <c r="I2049" s="1365"/>
      <c r="J2049" s="1365"/>
      <c r="S2049" s="1359"/>
      <c r="BU2049" s="1366"/>
      <c r="CI2049" s="1383"/>
    </row>
    <row r="2050" spans="2:87" s="1381" customFormat="1" x14ac:dyDescent="0.25">
      <c r="B2050" s="1384"/>
      <c r="C2050" s="1384"/>
      <c r="D2050" s="1387"/>
      <c r="E2050" s="1384"/>
      <c r="F2050" s="1384"/>
      <c r="G2050" s="1384"/>
      <c r="H2050" s="1365"/>
      <c r="I2050" s="1365"/>
      <c r="J2050" s="1365"/>
      <c r="S2050" s="1359"/>
      <c r="BU2050" s="1366"/>
      <c r="CI2050" s="1383"/>
    </row>
    <row r="2051" spans="2:87" s="1381" customFormat="1" x14ac:dyDescent="0.25">
      <c r="B2051" s="1384"/>
      <c r="C2051" s="1384"/>
      <c r="D2051" s="1387"/>
      <c r="E2051" s="1384"/>
      <c r="F2051" s="1384"/>
      <c r="G2051" s="1384"/>
      <c r="H2051" s="1365"/>
      <c r="I2051" s="1365"/>
      <c r="J2051" s="1365"/>
      <c r="S2051" s="1359"/>
      <c r="BU2051" s="1366"/>
      <c r="CI2051" s="1383"/>
    </row>
    <row r="2052" spans="2:87" s="1381" customFormat="1" x14ac:dyDescent="0.25">
      <c r="B2052" s="1384"/>
      <c r="C2052" s="1384"/>
      <c r="D2052" s="1387"/>
      <c r="E2052" s="1384"/>
      <c r="F2052" s="1384"/>
      <c r="G2052" s="1384"/>
      <c r="H2052" s="1365"/>
      <c r="I2052" s="1365"/>
      <c r="J2052" s="1365"/>
      <c r="S2052" s="1359"/>
      <c r="BU2052" s="1366"/>
      <c r="CI2052" s="1383"/>
    </row>
    <row r="2053" spans="2:87" s="1381" customFormat="1" x14ac:dyDescent="0.25">
      <c r="B2053" s="1384"/>
      <c r="C2053" s="1384"/>
      <c r="D2053" s="1387"/>
      <c r="E2053" s="1384"/>
      <c r="F2053" s="1384"/>
      <c r="G2053" s="1384"/>
      <c r="H2053" s="1365"/>
      <c r="I2053" s="1365"/>
      <c r="J2053" s="1365"/>
      <c r="S2053" s="1359"/>
      <c r="BU2053" s="1366"/>
      <c r="CI2053" s="1383"/>
    </row>
    <row r="2054" spans="2:87" s="1381" customFormat="1" x14ac:dyDescent="0.25">
      <c r="B2054" s="1384"/>
      <c r="C2054" s="1384"/>
      <c r="D2054" s="1387"/>
      <c r="E2054" s="1384"/>
      <c r="F2054" s="1384"/>
      <c r="G2054" s="1384"/>
      <c r="H2054" s="1365"/>
      <c r="I2054" s="1365"/>
      <c r="J2054" s="1365"/>
      <c r="S2054" s="1359"/>
      <c r="BU2054" s="1366"/>
      <c r="CI2054" s="1383"/>
    </row>
    <row r="2055" spans="2:87" s="1381" customFormat="1" x14ac:dyDescent="0.25">
      <c r="B2055" s="1384"/>
      <c r="C2055" s="1384"/>
      <c r="D2055" s="1387"/>
      <c r="E2055" s="1384"/>
      <c r="F2055" s="1384"/>
      <c r="G2055" s="1384"/>
      <c r="H2055" s="1365"/>
      <c r="I2055" s="1365"/>
      <c r="J2055" s="1365"/>
      <c r="S2055" s="1359"/>
      <c r="BU2055" s="1366"/>
      <c r="CI2055" s="1383"/>
    </row>
    <row r="2056" spans="2:87" s="1381" customFormat="1" x14ac:dyDescent="0.25">
      <c r="B2056" s="1384"/>
      <c r="C2056" s="1384"/>
      <c r="D2056" s="1387"/>
      <c r="E2056" s="1384"/>
      <c r="F2056" s="1384"/>
      <c r="G2056" s="1384"/>
      <c r="H2056" s="1365"/>
      <c r="I2056" s="1365"/>
      <c r="J2056" s="1365"/>
      <c r="S2056" s="1359"/>
      <c r="BU2056" s="1366"/>
      <c r="CI2056" s="1383"/>
    </row>
    <row r="2057" spans="2:87" s="1381" customFormat="1" x14ac:dyDescent="0.25">
      <c r="B2057" s="1384"/>
      <c r="C2057" s="1384"/>
      <c r="D2057" s="1387"/>
      <c r="E2057" s="1384"/>
      <c r="F2057" s="1384"/>
      <c r="G2057" s="1384"/>
      <c r="H2057" s="1365"/>
      <c r="I2057" s="1365"/>
      <c r="J2057" s="1365"/>
      <c r="S2057" s="1359"/>
      <c r="BU2057" s="1366"/>
      <c r="CI2057" s="1383"/>
    </row>
    <row r="2058" spans="2:87" s="1381" customFormat="1" x14ac:dyDescent="0.25">
      <c r="B2058" s="1384"/>
      <c r="C2058" s="1384"/>
      <c r="D2058" s="1387"/>
      <c r="E2058" s="1384"/>
      <c r="F2058" s="1384"/>
      <c r="G2058" s="1384"/>
      <c r="H2058" s="1365"/>
      <c r="I2058" s="1365"/>
      <c r="J2058" s="1365"/>
      <c r="S2058" s="1359"/>
      <c r="BU2058" s="1366"/>
      <c r="CI2058" s="1383"/>
    </row>
    <row r="2059" spans="2:87" s="1381" customFormat="1" x14ac:dyDescent="0.25">
      <c r="B2059" s="1384"/>
      <c r="C2059" s="1384"/>
      <c r="D2059" s="1387"/>
      <c r="E2059" s="1384"/>
      <c r="F2059" s="1384"/>
      <c r="G2059" s="1384"/>
      <c r="H2059" s="1365"/>
      <c r="I2059" s="1365"/>
      <c r="J2059" s="1365"/>
      <c r="S2059" s="1359"/>
      <c r="BU2059" s="1366"/>
      <c r="CI2059" s="1383"/>
    </row>
    <row r="2060" spans="2:87" s="1381" customFormat="1" x14ac:dyDescent="0.25">
      <c r="B2060" s="1384"/>
      <c r="C2060" s="1384"/>
      <c r="D2060" s="1387"/>
      <c r="E2060" s="1384"/>
      <c r="F2060" s="1384"/>
      <c r="G2060" s="1384"/>
      <c r="H2060" s="1365"/>
      <c r="I2060" s="1365"/>
      <c r="J2060" s="1365"/>
      <c r="S2060" s="1359"/>
      <c r="BU2060" s="1366"/>
      <c r="CI2060" s="1383"/>
    </row>
    <row r="2061" spans="2:87" s="1381" customFormat="1" x14ac:dyDescent="0.25">
      <c r="B2061" s="1384"/>
      <c r="C2061" s="1384"/>
      <c r="D2061" s="1387"/>
      <c r="E2061" s="1384"/>
      <c r="F2061" s="1384"/>
      <c r="G2061" s="1384"/>
      <c r="H2061" s="1365"/>
      <c r="I2061" s="1365"/>
      <c r="J2061" s="1365"/>
      <c r="S2061" s="1359"/>
      <c r="BU2061" s="1366"/>
      <c r="CI2061" s="1383"/>
    </row>
    <row r="2062" spans="2:87" s="1381" customFormat="1" x14ac:dyDescent="0.25">
      <c r="B2062" s="1384"/>
      <c r="C2062" s="1384"/>
      <c r="D2062" s="1387"/>
      <c r="E2062" s="1384"/>
      <c r="F2062" s="1384"/>
      <c r="G2062" s="1384"/>
      <c r="H2062" s="1365"/>
      <c r="I2062" s="1365"/>
      <c r="J2062" s="1365"/>
      <c r="S2062" s="1359"/>
      <c r="BU2062" s="1366"/>
      <c r="CI2062" s="1383"/>
    </row>
    <row r="2063" spans="2:87" s="1381" customFormat="1" x14ac:dyDescent="0.25">
      <c r="B2063" s="1384"/>
      <c r="C2063" s="1384"/>
      <c r="D2063" s="1387"/>
      <c r="E2063" s="1384"/>
      <c r="F2063" s="1384"/>
      <c r="G2063" s="1384"/>
      <c r="H2063" s="1365"/>
      <c r="I2063" s="1365"/>
      <c r="J2063" s="1365"/>
      <c r="S2063" s="1359"/>
      <c r="BU2063" s="1366"/>
      <c r="CI2063" s="1383"/>
    </row>
    <row r="2064" spans="2:87" s="1381" customFormat="1" x14ac:dyDescent="0.25">
      <c r="B2064" s="1384"/>
      <c r="C2064" s="1384"/>
      <c r="D2064" s="1387"/>
      <c r="E2064" s="1384"/>
      <c r="F2064" s="1384"/>
      <c r="G2064" s="1384"/>
      <c r="H2064" s="1365"/>
      <c r="I2064" s="1365"/>
      <c r="J2064" s="1365"/>
      <c r="S2064" s="1359"/>
      <c r="BU2064" s="1366"/>
      <c r="CI2064" s="1383"/>
    </row>
    <row r="2065" spans="2:87" s="1381" customFormat="1" x14ac:dyDescent="0.25">
      <c r="B2065" s="1384"/>
      <c r="C2065" s="1384"/>
      <c r="D2065" s="1387"/>
      <c r="E2065" s="1384"/>
      <c r="F2065" s="1384"/>
      <c r="G2065" s="1384"/>
      <c r="H2065" s="1365"/>
      <c r="I2065" s="1365"/>
      <c r="J2065" s="1365"/>
      <c r="S2065" s="1359"/>
      <c r="BU2065" s="1366"/>
      <c r="CI2065" s="1383"/>
    </row>
    <row r="2066" spans="2:87" s="1381" customFormat="1" x14ac:dyDescent="0.25">
      <c r="B2066" s="1384"/>
      <c r="C2066" s="1384"/>
      <c r="D2066" s="1387"/>
      <c r="E2066" s="1384"/>
      <c r="F2066" s="1384"/>
      <c r="G2066" s="1384"/>
      <c r="H2066" s="1365"/>
      <c r="I2066" s="1365"/>
      <c r="J2066" s="1365"/>
      <c r="S2066" s="1359"/>
      <c r="BU2066" s="1366"/>
      <c r="CI2066" s="1383"/>
    </row>
    <row r="2067" spans="2:87" s="1381" customFormat="1" x14ac:dyDescent="0.25">
      <c r="B2067" s="1384"/>
      <c r="C2067" s="1384"/>
      <c r="D2067" s="1387"/>
      <c r="E2067" s="1384"/>
      <c r="F2067" s="1384"/>
      <c r="G2067" s="1384"/>
      <c r="H2067" s="1365"/>
      <c r="I2067" s="1365"/>
      <c r="J2067" s="1365"/>
      <c r="S2067" s="1359"/>
      <c r="BU2067" s="1366"/>
      <c r="CI2067" s="1383"/>
    </row>
    <row r="2068" spans="2:87" s="1381" customFormat="1" x14ac:dyDescent="0.25">
      <c r="B2068" s="1384"/>
      <c r="C2068" s="1384"/>
      <c r="D2068" s="1387"/>
      <c r="E2068" s="1384"/>
      <c r="F2068" s="1384"/>
      <c r="G2068" s="1384"/>
      <c r="H2068" s="1365"/>
      <c r="I2068" s="1365"/>
      <c r="J2068" s="1365"/>
      <c r="S2068" s="1359"/>
      <c r="BU2068" s="1366"/>
      <c r="CI2068" s="1383"/>
    </row>
    <row r="2069" spans="2:87" s="1381" customFormat="1" x14ac:dyDescent="0.25">
      <c r="B2069" s="1384"/>
      <c r="C2069" s="1384"/>
      <c r="D2069" s="1387"/>
      <c r="E2069" s="1384"/>
      <c r="F2069" s="1384"/>
      <c r="G2069" s="1384"/>
      <c r="H2069" s="1365"/>
      <c r="I2069" s="1365"/>
      <c r="J2069" s="1365"/>
      <c r="S2069" s="1359"/>
      <c r="BU2069" s="1366"/>
      <c r="CI2069" s="1383"/>
    </row>
    <row r="2070" spans="2:87" s="1381" customFormat="1" x14ac:dyDescent="0.25">
      <c r="B2070" s="1384"/>
      <c r="C2070" s="1384"/>
      <c r="D2070" s="1387"/>
      <c r="E2070" s="1384"/>
      <c r="F2070" s="1384"/>
      <c r="G2070" s="1384"/>
      <c r="H2070" s="1365"/>
      <c r="I2070" s="1365"/>
      <c r="J2070" s="1365"/>
      <c r="S2070" s="1359"/>
      <c r="BU2070" s="1366"/>
      <c r="CI2070" s="1383"/>
    </row>
    <row r="2071" spans="2:87" s="1381" customFormat="1" x14ac:dyDescent="0.25">
      <c r="B2071" s="1384"/>
      <c r="C2071" s="1384"/>
      <c r="D2071" s="1387"/>
      <c r="E2071" s="1384"/>
      <c r="F2071" s="1384"/>
      <c r="G2071" s="1384"/>
      <c r="H2071" s="1365"/>
      <c r="I2071" s="1365"/>
      <c r="J2071" s="1365"/>
      <c r="S2071" s="1359"/>
      <c r="BU2071" s="1366"/>
      <c r="CI2071" s="1383"/>
    </row>
    <row r="2072" spans="2:87" s="1381" customFormat="1" x14ac:dyDescent="0.25">
      <c r="B2072" s="1384"/>
      <c r="C2072" s="1384"/>
      <c r="D2072" s="1387"/>
      <c r="E2072" s="1384"/>
      <c r="F2072" s="1384"/>
      <c r="G2072" s="1384"/>
      <c r="H2072" s="1365"/>
      <c r="I2072" s="1365"/>
      <c r="J2072" s="1365"/>
      <c r="S2072" s="1359"/>
      <c r="BU2072" s="1366"/>
      <c r="CI2072" s="1383"/>
    </row>
    <row r="2073" spans="2:87" s="1381" customFormat="1" x14ac:dyDescent="0.25">
      <c r="B2073" s="1384"/>
      <c r="C2073" s="1384"/>
      <c r="D2073" s="1387"/>
      <c r="E2073" s="1384"/>
      <c r="F2073" s="1384"/>
      <c r="G2073" s="1384"/>
      <c r="H2073" s="1365"/>
      <c r="I2073" s="1365"/>
      <c r="J2073" s="1365"/>
      <c r="S2073" s="1359"/>
      <c r="BU2073" s="1366"/>
      <c r="CI2073" s="1383"/>
    </row>
    <row r="2074" spans="2:87" s="1381" customFormat="1" x14ac:dyDescent="0.25">
      <c r="B2074" s="1384"/>
      <c r="C2074" s="1384"/>
      <c r="D2074" s="1387"/>
      <c r="E2074" s="1384"/>
      <c r="F2074" s="1384"/>
      <c r="G2074" s="1384"/>
      <c r="H2074" s="1365"/>
      <c r="I2074" s="1365"/>
      <c r="J2074" s="1365"/>
      <c r="S2074" s="1359"/>
      <c r="BU2074" s="1366"/>
      <c r="CI2074" s="1383"/>
    </row>
    <row r="2075" spans="2:87" s="1381" customFormat="1" x14ac:dyDescent="0.25">
      <c r="B2075" s="1384"/>
      <c r="C2075" s="1384"/>
      <c r="D2075" s="1387"/>
      <c r="E2075" s="1384"/>
      <c r="F2075" s="1384"/>
      <c r="G2075" s="1384"/>
      <c r="H2075" s="1365"/>
      <c r="I2075" s="1365"/>
      <c r="J2075" s="1365"/>
      <c r="S2075" s="1359"/>
      <c r="BU2075" s="1366"/>
      <c r="CI2075" s="1383"/>
    </row>
    <row r="2076" spans="2:87" s="1381" customFormat="1" x14ac:dyDescent="0.25">
      <c r="B2076" s="1384"/>
      <c r="C2076" s="1384"/>
      <c r="D2076" s="1387"/>
      <c r="E2076" s="1384"/>
      <c r="F2076" s="1384"/>
      <c r="G2076" s="1384"/>
      <c r="H2076" s="1365"/>
      <c r="I2076" s="1365"/>
      <c r="J2076" s="1365"/>
      <c r="S2076" s="1359"/>
      <c r="BU2076" s="1366"/>
      <c r="CI2076" s="1383"/>
    </row>
    <row r="2077" spans="2:87" s="1381" customFormat="1" x14ac:dyDescent="0.25">
      <c r="B2077" s="1384"/>
      <c r="C2077" s="1384"/>
      <c r="D2077" s="1387"/>
      <c r="E2077" s="1384"/>
      <c r="F2077" s="1384"/>
      <c r="G2077" s="1384"/>
      <c r="H2077" s="1365"/>
      <c r="I2077" s="1365"/>
      <c r="J2077" s="1365"/>
      <c r="S2077" s="1359"/>
      <c r="BU2077" s="1366"/>
      <c r="CI2077" s="1383"/>
    </row>
    <row r="2078" spans="2:87" s="1381" customFormat="1" x14ac:dyDescent="0.25">
      <c r="B2078" s="1384"/>
      <c r="C2078" s="1384"/>
      <c r="D2078" s="1387"/>
      <c r="E2078" s="1384"/>
      <c r="F2078" s="1384"/>
      <c r="G2078" s="1384"/>
      <c r="H2078" s="1365"/>
      <c r="I2078" s="1365"/>
      <c r="J2078" s="1365"/>
      <c r="S2078" s="1359"/>
      <c r="BU2078" s="1366"/>
      <c r="CI2078" s="1383"/>
    </row>
    <row r="2079" spans="2:87" s="1381" customFormat="1" x14ac:dyDescent="0.25">
      <c r="B2079" s="1384"/>
      <c r="C2079" s="1384"/>
      <c r="D2079" s="1387"/>
      <c r="E2079" s="1384"/>
      <c r="F2079" s="1384"/>
      <c r="G2079" s="1384"/>
      <c r="H2079" s="1365"/>
      <c r="I2079" s="1365"/>
      <c r="J2079" s="1365"/>
      <c r="S2079" s="1359"/>
      <c r="BU2079" s="1366"/>
      <c r="CI2079" s="1383"/>
    </row>
    <row r="2080" spans="2:87" s="1381" customFormat="1" x14ac:dyDescent="0.25">
      <c r="B2080" s="1384"/>
      <c r="C2080" s="1384"/>
      <c r="D2080" s="1387"/>
      <c r="E2080" s="1384"/>
      <c r="F2080" s="1384"/>
      <c r="G2080" s="1384"/>
      <c r="H2080" s="1365"/>
      <c r="I2080" s="1365"/>
      <c r="J2080" s="1365"/>
      <c r="S2080" s="1359"/>
      <c r="BU2080" s="1366"/>
      <c r="CI2080" s="1383"/>
    </row>
    <row r="2081" spans="2:87" s="1381" customFormat="1" x14ac:dyDescent="0.25">
      <c r="B2081" s="1384"/>
      <c r="C2081" s="1384"/>
      <c r="D2081" s="1387"/>
      <c r="E2081" s="1384"/>
      <c r="F2081" s="1384"/>
      <c r="G2081" s="1384"/>
      <c r="H2081" s="1365"/>
      <c r="I2081" s="1365"/>
      <c r="J2081" s="1365"/>
      <c r="S2081" s="1359"/>
      <c r="BU2081" s="1366"/>
      <c r="CI2081" s="1383"/>
    </row>
    <row r="2082" spans="2:87" s="1381" customFormat="1" x14ac:dyDescent="0.25">
      <c r="B2082" s="1384"/>
      <c r="C2082" s="1384"/>
      <c r="D2082" s="1387"/>
      <c r="E2082" s="1384"/>
      <c r="F2082" s="1384"/>
      <c r="G2082" s="1384"/>
      <c r="H2082" s="1365"/>
      <c r="I2082" s="1365"/>
      <c r="J2082" s="1365"/>
      <c r="S2082" s="1359"/>
      <c r="BU2082" s="1366"/>
      <c r="CI2082" s="1383"/>
    </row>
    <row r="2083" spans="2:87" s="1381" customFormat="1" x14ac:dyDescent="0.25">
      <c r="B2083" s="1384"/>
      <c r="C2083" s="1384"/>
      <c r="D2083" s="1387"/>
      <c r="E2083" s="1384"/>
      <c r="F2083" s="1384"/>
      <c r="G2083" s="1384"/>
      <c r="H2083" s="1365"/>
      <c r="I2083" s="1365"/>
      <c r="J2083" s="1365"/>
      <c r="S2083" s="1359"/>
      <c r="BU2083" s="1366"/>
      <c r="CI2083" s="1383"/>
    </row>
    <row r="2084" spans="2:87" s="1381" customFormat="1" x14ac:dyDescent="0.25">
      <c r="B2084" s="1384"/>
      <c r="C2084" s="1384"/>
      <c r="D2084" s="1387"/>
      <c r="E2084" s="1384"/>
      <c r="F2084" s="1384"/>
      <c r="G2084" s="1384"/>
      <c r="H2084" s="1365"/>
      <c r="I2084" s="1365"/>
      <c r="J2084" s="1365"/>
      <c r="S2084" s="1359"/>
      <c r="BU2084" s="1366"/>
      <c r="CI2084" s="1383"/>
    </row>
    <row r="2085" spans="2:87" s="1381" customFormat="1" x14ac:dyDescent="0.25">
      <c r="B2085" s="1384"/>
      <c r="C2085" s="1384"/>
      <c r="D2085" s="1387"/>
      <c r="E2085" s="1384"/>
      <c r="F2085" s="1384"/>
      <c r="G2085" s="1384"/>
      <c r="H2085" s="1365"/>
      <c r="I2085" s="1365"/>
      <c r="J2085" s="1365"/>
      <c r="S2085" s="1359"/>
      <c r="BU2085" s="1366"/>
      <c r="CI2085" s="1383"/>
    </row>
    <row r="2086" spans="2:87" s="1381" customFormat="1" x14ac:dyDescent="0.25">
      <c r="B2086" s="1384"/>
      <c r="C2086" s="1384"/>
      <c r="D2086" s="1387"/>
      <c r="E2086" s="1384"/>
      <c r="F2086" s="1384"/>
      <c r="G2086" s="1384"/>
      <c r="H2086" s="1365"/>
      <c r="I2086" s="1365"/>
      <c r="J2086" s="1365"/>
      <c r="S2086" s="1359"/>
      <c r="BU2086" s="1366"/>
      <c r="CI2086" s="1383"/>
    </row>
    <row r="2087" spans="2:87" s="1381" customFormat="1" x14ac:dyDescent="0.25">
      <c r="B2087" s="1384"/>
      <c r="C2087" s="1384"/>
      <c r="D2087" s="1387"/>
      <c r="E2087" s="1384"/>
      <c r="F2087" s="1384"/>
      <c r="G2087" s="1384"/>
      <c r="H2087" s="1365"/>
      <c r="I2087" s="1365"/>
      <c r="J2087" s="1365"/>
      <c r="S2087" s="1359"/>
      <c r="BU2087" s="1366"/>
      <c r="CI2087" s="1383"/>
    </row>
    <row r="2088" spans="2:87" s="1381" customFormat="1" x14ac:dyDescent="0.25">
      <c r="B2088" s="1384"/>
      <c r="C2088" s="1384"/>
      <c r="D2088" s="1387"/>
      <c r="E2088" s="1384"/>
      <c r="F2088" s="1384"/>
      <c r="G2088" s="1384"/>
      <c r="H2088" s="1365"/>
      <c r="I2088" s="1365"/>
      <c r="J2088" s="1365"/>
      <c r="S2088" s="1359"/>
      <c r="BU2088" s="1366"/>
      <c r="CI2088" s="1383"/>
    </row>
    <row r="2089" spans="2:87" s="1381" customFormat="1" x14ac:dyDescent="0.25">
      <c r="B2089" s="1384"/>
      <c r="C2089" s="1384"/>
      <c r="D2089" s="1387"/>
      <c r="E2089" s="1384"/>
      <c r="F2089" s="1384"/>
      <c r="G2089" s="1384"/>
      <c r="H2089" s="1365"/>
      <c r="I2089" s="1365"/>
      <c r="J2089" s="1365"/>
      <c r="S2089" s="1359"/>
      <c r="BU2089" s="1366"/>
      <c r="CI2089" s="1383"/>
    </row>
    <row r="2090" spans="2:87" s="1381" customFormat="1" x14ac:dyDescent="0.25">
      <c r="B2090" s="1384"/>
      <c r="C2090" s="1384"/>
      <c r="D2090" s="1387"/>
      <c r="E2090" s="1384"/>
      <c r="F2090" s="1384"/>
      <c r="G2090" s="1384"/>
      <c r="H2090" s="1365"/>
      <c r="I2090" s="1365"/>
      <c r="J2090" s="1365"/>
      <c r="S2090" s="1359"/>
      <c r="BU2090" s="1366"/>
      <c r="CI2090" s="1383"/>
    </row>
    <row r="2091" spans="2:87" s="1381" customFormat="1" x14ac:dyDescent="0.25">
      <c r="B2091" s="1384"/>
      <c r="C2091" s="1384"/>
      <c r="D2091" s="1387"/>
      <c r="E2091" s="1384"/>
      <c r="F2091" s="1384"/>
      <c r="G2091" s="1384"/>
      <c r="H2091" s="1365"/>
      <c r="I2091" s="1365"/>
      <c r="J2091" s="1365"/>
      <c r="S2091" s="1359"/>
      <c r="BU2091" s="1366"/>
      <c r="CI2091" s="1383"/>
    </row>
    <row r="2092" spans="2:87" s="1381" customFormat="1" x14ac:dyDescent="0.25">
      <c r="B2092" s="1384"/>
      <c r="C2092" s="1384"/>
      <c r="D2092" s="1387"/>
      <c r="E2092" s="1384"/>
      <c r="F2092" s="1384"/>
      <c r="G2092" s="1384"/>
      <c r="H2092" s="1365"/>
      <c r="I2092" s="1365"/>
      <c r="J2092" s="1365"/>
      <c r="S2092" s="1359"/>
      <c r="BU2092" s="1366"/>
      <c r="CI2092" s="1383"/>
    </row>
    <row r="2093" spans="2:87" s="1381" customFormat="1" x14ac:dyDescent="0.25">
      <c r="B2093" s="1384"/>
      <c r="C2093" s="1384"/>
      <c r="D2093" s="1387"/>
      <c r="E2093" s="1384"/>
      <c r="F2093" s="1384"/>
      <c r="G2093" s="1384"/>
      <c r="H2093" s="1365"/>
      <c r="I2093" s="1365"/>
      <c r="J2093" s="1365"/>
      <c r="S2093" s="1359"/>
      <c r="BU2093" s="1366"/>
      <c r="CI2093" s="1383"/>
    </row>
    <row r="2094" spans="2:87" s="1381" customFormat="1" x14ac:dyDescent="0.25">
      <c r="B2094" s="1384"/>
      <c r="C2094" s="1384"/>
      <c r="D2094" s="1387"/>
      <c r="E2094" s="1384"/>
      <c r="F2094" s="1384"/>
      <c r="G2094" s="1384"/>
      <c r="H2094" s="1365"/>
      <c r="I2094" s="1365"/>
      <c r="J2094" s="1365"/>
      <c r="S2094" s="1359"/>
      <c r="BU2094" s="1366"/>
      <c r="CI2094" s="1383"/>
    </row>
    <row r="2095" spans="2:87" s="1381" customFormat="1" x14ac:dyDescent="0.25">
      <c r="B2095" s="1384"/>
      <c r="C2095" s="1384"/>
      <c r="D2095" s="1387"/>
      <c r="E2095" s="1384"/>
      <c r="F2095" s="1384"/>
      <c r="G2095" s="1384"/>
      <c r="H2095" s="1365"/>
      <c r="I2095" s="1365"/>
      <c r="J2095" s="1365"/>
      <c r="S2095" s="1359"/>
      <c r="BU2095" s="1366"/>
      <c r="CI2095" s="1383"/>
    </row>
    <row r="2096" spans="2:87" s="1381" customFormat="1" x14ac:dyDescent="0.25">
      <c r="B2096" s="1384"/>
      <c r="C2096" s="1384"/>
      <c r="D2096" s="1387"/>
      <c r="E2096" s="1384"/>
      <c r="F2096" s="1384"/>
      <c r="G2096" s="1384"/>
      <c r="H2096" s="1365"/>
      <c r="I2096" s="1365"/>
      <c r="J2096" s="1365"/>
      <c r="S2096" s="1359"/>
      <c r="BU2096" s="1366"/>
      <c r="CI2096" s="1383"/>
    </row>
    <row r="2097" spans="2:87" s="1381" customFormat="1" x14ac:dyDescent="0.25">
      <c r="B2097" s="1384"/>
      <c r="C2097" s="1384"/>
      <c r="D2097" s="1387"/>
      <c r="E2097" s="1384"/>
      <c r="F2097" s="1384"/>
      <c r="G2097" s="1384"/>
      <c r="H2097" s="1365"/>
      <c r="I2097" s="1365"/>
      <c r="J2097" s="1365"/>
      <c r="S2097" s="1359"/>
      <c r="BU2097" s="1366"/>
      <c r="CI2097" s="1383"/>
    </row>
    <row r="2098" spans="2:87" s="1381" customFormat="1" x14ac:dyDescent="0.25">
      <c r="B2098" s="1384"/>
      <c r="C2098" s="1384"/>
      <c r="D2098" s="1387"/>
      <c r="E2098" s="1384"/>
      <c r="F2098" s="1384"/>
      <c r="G2098" s="1384"/>
      <c r="H2098" s="1365"/>
      <c r="I2098" s="1365"/>
      <c r="J2098" s="1365"/>
      <c r="S2098" s="1359"/>
      <c r="BU2098" s="1366"/>
      <c r="CI2098" s="1383"/>
    </row>
    <row r="2099" spans="2:87" s="1381" customFormat="1" x14ac:dyDescent="0.25">
      <c r="B2099" s="1384"/>
      <c r="C2099" s="1384"/>
      <c r="D2099" s="1387"/>
      <c r="E2099" s="1384"/>
      <c r="F2099" s="1384"/>
      <c r="G2099" s="1384"/>
      <c r="H2099" s="1365"/>
      <c r="I2099" s="1365"/>
      <c r="J2099" s="1365"/>
      <c r="S2099" s="1359"/>
      <c r="BU2099" s="1366"/>
      <c r="CI2099" s="1383"/>
    </row>
    <row r="2100" spans="2:87" s="1381" customFormat="1" x14ac:dyDescent="0.25">
      <c r="B2100" s="1384"/>
      <c r="C2100" s="1384"/>
      <c r="D2100" s="1387"/>
      <c r="E2100" s="1384"/>
      <c r="F2100" s="1384"/>
      <c r="G2100" s="1384"/>
      <c r="H2100" s="1365"/>
      <c r="I2100" s="1365"/>
      <c r="J2100" s="1365"/>
      <c r="S2100" s="1359"/>
      <c r="BU2100" s="1366"/>
      <c r="CI2100" s="1383"/>
    </row>
    <row r="2101" spans="2:87" s="1381" customFormat="1" x14ac:dyDescent="0.25">
      <c r="B2101" s="1384"/>
      <c r="C2101" s="1384"/>
      <c r="D2101" s="1387"/>
      <c r="E2101" s="1384"/>
      <c r="F2101" s="1384"/>
      <c r="G2101" s="1384"/>
      <c r="H2101" s="1365"/>
      <c r="I2101" s="1365"/>
      <c r="J2101" s="1365"/>
      <c r="S2101" s="1359"/>
      <c r="BU2101" s="1366"/>
      <c r="CI2101" s="1383"/>
    </row>
    <row r="2102" spans="2:87" s="1381" customFormat="1" x14ac:dyDescent="0.25">
      <c r="B2102" s="1384"/>
      <c r="C2102" s="1384"/>
      <c r="D2102" s="1387"/>
      <c r="E2102" s="1384"/>
      <c r="F2102" s="1384"/>
      <c r="G2102" s="1384"/>
      <c r="H2102" s="1365"/>
      <c r="I2102" s="1365"/>
      <c r="J2102" s="1365"/>
      <c r="S2102" s="1359"/>
      <c r="BU2102" s="1366"/>
      <c r="CI2102" s="1383"/>
    </row>
    <row r="2103" spans="2:87" s="1381" customFormat="1" x14ac:dyDescent="0.25">
      <c r="B2103" s="1384"/>
      <c r="C2103" s="1384"/>
      <c r="D2103" s="1387"/>
      <c r="E2103" s="1384"/>
      <c r="F2103" s="1384"/>
      <c r="G2103" s="1384"/>
      <c r="H2103" s="1365"/>
      <c r="I2103" s="1365"/>
      <c r="J2103" s="1365"/>
      <c r="S2103" s="1359"/>
      <c r="BU2103" s="1366"/>
      <c r="CI2103" s="1383"/>
    </row>
    <row r="2104" spans="2:87" s="1381" customFormat="1" x14ac:dyDescent="0.25">
      <c r="B2104" s="1384"/>
      <c r="C2104" s="1384"/>
      <c r="D2104" s="1387"/>
      <c r="E2104" s="1384"/>
      <c r="F2104" s="1384"/>
      <c r="G2104" s="1384"/>
      <c r="H2104" s="1365"/>
      <c r="I2104" s="1365"/>
      <c r="J2104" s="1365"/>
      <c r="S2104" s="1359"/>
      <c r="BU2104" s="1366"/>
      <c r="CI2104" s="1383"/>
    </row>
    <row r="2105" spans="2:87" s="1381" customFormat="1" x14ac:dyDescent="0.25">
      <c r="B2105" s="1384"/>
      <c r="C2105" s="1384"/>
      <c r="D2105" s="1387"/>
      <c r="E2105" s="1384"/>
      <c r="F2105" s="1384"/>
      <c r="G2105" s="1384"/>
      <c r="H2105" s="1365"/>
      <c r="I2105" s="1365"/>
      <c r="J2105" s="1365"/>
      <c r="S2105" s="1359"/>
      <c r="BU2105" s="1366"/>
      <c r="CI2105" s="1383"/>
    </row>
    <row r="2106" spans="2:87" s="1381" customFormat="1" x14ac:dyDescent="0.25">
      <c r="B2106" s="1384"/>
      <c r="C2106" s="1384"/>
      <c r="D2106" s="1387"/>
      <c r="E2106" s="1384"/>
      <c r="F2106" s="1384"/>
      <c r="G2106" s="1384"/>
      <c r="H2106" s="1365"/>
      <c r="I2106" s="1365"/>
      <c r="J2106" s="1365"/>
      <c r="S2106" s="1359"/>
      <c r="BU2106" s="1366"/>
      <c r="CI2106" s="1383"/>
    </row>
    <row r="2107" spans="2:87" s="1381" customFormat="1" x14ac:dyDescent="0.25">
      <c r="B2107" s="1384"/>
      <c r="C2107" s="1384"/>
      <c r="D2107" s="1387"/>
      <c r="E2107" s="1384"/>
      <c r="F2107" s="1384"/>
      <c r="G2107" s="1384"/>
      <c r="H2107" s="1365"/>
      <c r="I2107" s="1365"/>
      <c r="J2107" s="1365"/>
      <c r="S2107" s="1359"/>
      <c r="BU2107" s="1366"/>
      <c r="CI2107" s="1383"/>
    </row>
    <row r="2108" spans="2:87" s="1381" customFormat="1" x14ac:dyDescent="0.25">
      <c r="B2108" s="1384"/>
      <c r="C2108" s="1384"/>
      <c r="D2108" s="1387"/>
      <c r="E2108" s="1384"/>
      <c r="F2108" s="1384"/>
      <c r="G2108" s="1384"/>
      <c r="H2108" s="1365"/>
      <c r="I2108" s="1365"/>
      <c r="J2108" s="1365"/>
      <c r="S2108" s="1359"/>
      <c r="BU2108" s="1366"/>
      <c r="CI2108" s="1383"/>
    </row>
    <row r="2109" spans="2:87" s="1381" customFormat="1" x14ac:dyDescent="0.25">
      <c r="B2109" s="1384"/>
      <c r="C2109" s="1384"/>
      <c r="D2109" s="1387"/>
      <c r="E2109" s="1384"/>
      <c r="F2109" s="1384"/>
      <c r="G2109" s="1384"/>
      <c r="H2109" s="1365"/>
      <c r="I2109" s="1365"/>
      <c r="J2109" s="1365"/>
      <c r="S2109" s="1359"/>
      <c r="BU2109" s="1366"/>
      <c r="CI2109" s="1383"/>
    </row>
    <row r="2110" spans="2:87" s="1381" customFormat="1" x14ac:dyDescent="0.25">
      <c r="B2110" s="1384"/>
      <c r="C2110" s="1384"/>
      <c r="D2110" s="1387"/>
      <c r="E2110" s="1384"/>
      <c r="F2110" s="1384"/>
      <c r="G2110" s="1384"/>
      <c r="H2110" s="1365"/>
      <c r="I2110" s="1365"/>
      <c r="J2110" s="1365"/>
      <c r="S2110" s="1359"/>
      <c r="BU2110" s="1366"/>
      <c r="CI2110" s="1383"/>
    </row>
    <row r="2111" spans="2:87" s="1381" customFormat="1" x14ac:dyDescent="0.25">
      <c r="B2111" s="1384"/>
      <c r="C2111" s="1384"/>
      <c r="D2111" s="1387"/>
      <c r="E2111" s="1384"/>
      <c r="F2111" s="1384"/>
      <c r="G2111" s="1384"/>
      <c r="H2111" s="1365"/>
      <c r="I2111" s="1365"/>
      <c r="J2111" s="1365"/>
      <c r="S2111" s="1359"/>
      <c r="BU2111" s="1366"/>
      <c r="CI2111" s="1383"/>
    </row>
    <row r="2112" spans="2:87" s="1381" customFormat="1" x14ac:dyDescent="0.25">
      <c r="B2112" s="1384"/>
      <c r="C2112" s="1384"/>
      <c r="D2112" s="1387"/>
      <c r="E2112" s="1384"/>
      <c r="F2112" s="1384"/>
      <c r="G2112" s="1384"/>
      <c r="H2112" s="1365"/>
      <c r="I2112" s="1365"/>
      <c r="J2112" s="1365"/>
      <c r="S2112" s="1359"/>
      <c r="BU2112" s="1366"/>
      <c r="CI2112" s="1383"/>
    </row>
    <row r="2113" spans="2:87" s="1381" customFormat="1" x14ac:dyDescent="0.25">
      <c r="B2113" s="1384"/>
      <c r="C2113" s="1384"/>
      <c r="D2113" s="1387"/>
      <c r="E2113" s="1384"/>
      <c r="F2113" s="1384"/>
      <c r="G2113" s="1384"/>
      <c r="H2113" s="1365"/>
      <c r="I2113" s="1365"/>
      <c r="J2113" s="1365"/>
      <c r="S2113" s="1359"/>
      <c r="BU2113" s="1366"/>
      <c r="CI2113" s="1383"/>
    </row>
    <row r="2114" spans="2:87" s="1381" customFormat="1" x14ac:dyDescent="0.25">
      <c r="B2114" s="1384"/>
      <c r="C2114" s="1384"/>
      <c r="D2114" s="1387"/>
      <c r="E2114" s="1384"/>
      <c r="F2114" s="1384"/>
      <c r="G2114" s="1384"/>
      <c r="H2114" s="1365"/>
      <c r="I2114" s="1365"/>
      <c r="J2114" s="1365"/>
      <c r="S2114" s="1359"/>
      <c r="BU2114" s="1366"/>
      <c r="CI2114" s="1383"/>
    </row>
    <row r="2115" spans="2:87" s="1381" customFormat="1" x14ac:dyDescent="0.25">
      <c r="B2115" s="1384"/>
      <c r="C2115" s="1384"/>
      <c r="D2115" s="1387"/>
      <c r="E2115" s="1384"/>
      <c r="F2115" s="1384"/>
      <c r="G2115" s="1384"/>
      <c r="H2115" s="1365"/>
      <c r="I2115" s="1365"/>
      <c r="J2115" s="1365"/>
      <c r="S2115" s="1359"/>
      <c r="BU2115" s="1366"/>
      <c r="CI2115" s="1383"/>
    </row>
    <row r="2116" spans="2:87" s="1381" customFormat="1" x14ac:dyDescent="0.25">
      <c r="B2116" s="1384"/>
      <c r="C2116" s="1384"/>
      <c r="D2116" s="1387"/>
      <c r="E2116" s="1384"/>
      <c r="F2116" s="1384"/>
      <c r="G2116" s="1384"/>
      <c r="H2116" s="1365"/>
      <c r="I2116" s="1365"/>
      <c r="J2116" s="1365"/>
      <c r="S2116" s="1359"/>
      <c r="BU2116" s="1366"/>
      <c r="CI2116" s="1383"/>
    </row>
    <row r="2117" spans="2:87" s="1381" customFormat="1" x14ac:dyDescent="0.25">
      <c r="B2117" s="1384"/>
      <c r="C2117" s="1384"/>
      <c r="D2117" s="1387"/>
      <c r="E2117" s="1384"/>
      <c r="F2117" s="1384"/>
      <c r="G2117" s="1384"/>
      <c r="H2117" s="1365"/>
      <c r="I2117" s="1365"/>
      <c r="J2117" s="1365"/>
      <c r="S2117" s="1359"/>
      <c r="BU2117" s="1366"/>
      <c r="CI2117" s="1383"/>
    </row>
    <row r="2118" spans="2:87" s="1381" customFormat="1" x14ac:dyDescent="0.25">
      <c r="B2118" s="1384"/>
      <c r="C2118" s="1384"/>
      <c r="D2118" s="1387"/>
      <c r="E2118" s="1384"/>
      <c r="F2118" s="1384"/>
      <c r="G2118" s="1384"/>
      <c r="H2118" s="1365"/>
      <c r="I2118" s="1365"/>
      <c r="J2118" s="1365"/>
      <c r="S2118" s="1359"/>
      <c r="BU2118" s="1366"/>
      <c r="CI2118" s="1383"/>
    </row>
    <row r="2119" spans="2:87" s="1381" customFormat="1" x14ac:dyDescent="0.25">
      <c r="B2119" s="1384"/>
      <c r="C2119" s="1384"/>
      <c r="D2119" s="1387"/>
      <c r="E2119" s="1384"/>
      <c r="F2119" s="1384"/>
      <c r="G2119" s="1384"/>
      <c r="H2119" s="1365"/>
      <c r="I2119" s="1365"/>
      <c r="J2119" s="1365"/>
      <c r="S2119" s="1359"/>
      <c r="BU2119" s="1366"/>
      <c r="CI2119" s="1383"/>
    </row>
    <row r="2120" spans="2:87" s="1381" customFormat="1" x14ac:dyDescent="0.25">
      <c r="B2120" s="1384"/>
      <c r="C2120" s="1384"/>
      <c r="D2120" s="1387"/>
      <c r="E2120" s="1384"/>
      <c r="F2120" s="1384"/>
      <c r="G2120" s="1384"/>
      <c r="H2120" s="1365"/>
      <c r="I2120" s="1365"/>
      <c r="J2120" s="1365"/>
      <c r="S2120" s="1359"/>
      <c r="BU2120" s="1366"/>
      <c r="CI2120" s="1383"/>
    </row>
    <row r="2121" spans="2:87" s="1381" customFormat="1" x14ac:dyDescent="0.25">
      <c r="B2121" s="1384"/>
      <c r="C2121" s="1384"/>
      <c r="D2121" s="1387"/>
      <c r="E2121" s="1384"/>
      <c r="F2121" s="1384"/>
      <c r="G2121" s="1384"/>
      <c r="H2121" s="1365"/>
      <c r="I2121" s="1365"/>
      <c r="J2121" s="1365"/>
      <c r="S2121" s="1359"/>
      <c r="BU2121" s="1366"/>
      <c r="CI2121" s="1383"/>
    </row>
    <row r="2122" spans="2:87" s="1381" customFormat="1" x14ac:dyDescent="0.25">
      <c r="B2122" s="1384"/>
      <c r="C2122" s="1384"/>
      <c r="D2122" s="1387"/>
      <c r="E2122" s="1384"/>
      <c r="F2122" s="1384"/>
      <c r="G2122" s="1384"/>
      <c r="H2122" s="1365"/>
      <c r="I2122" s="1365"/>
      <c r="J2122" s="1365"/>
      <c r="S2122" s="1359"/>
      <c r="BU2122" s="1366"/>
      <c r="CI2122" s="1383"/>
    </row>
    <row r="2123" spans="2:87" s="1381" customFormat="1" x14ac:dyDescent="0.25">
      <c r="B2123" s="1384"/>
      <c r="C2123" s="1384"/>
      <c r="D2123" s="1387"/>
      <c r="E2123" s="1384"/>
      <c r="F2123" s="1384"/>
      <c r="G2123" s="1384"/>
      <c r="H2123" s="1365"/>
      <c r="I2123" s="1365"/>
      <c r="J2123" s="1365"/>
      <c r="S2123" s="1359"/>
      <c r="BU2123" s="1366"/>
      <c r="CI2123" s="1383"/>
    </row>
    <row r="2124" spans="2:87" s="1381" customFormat="1" x14ac:dyDescent="0.25">
      <c r="B2124" s="1384"/>
      <c r="C2124" s="1384"/>
      <c r="D2124" s="1387"/>
      <c r="E2124" s="1384"/>
      <c r="F2124" s="1384"/>
      <c r="G2124" s="1384"/>
      <c r="H2124" s="1365"/>
      <c r="I2124" s="1365"/>
      <c r="J2124" s="1365"/>
      <c r="S2124" s="1359"/>
      <c r="BU2124" s="1366"/>
      <c r="CI2124" s="1383"/>
    </row>
    <row r="2125" spans="2:87" s="1381" customFormat="1" x14ac:dyDescent="0.25">
      <c r="B2125" s="1384"/>
      <c r="C2125" s="1384"/>
      <c r="D2125" s="1387"/>
      <c r="E2125" s="1384"/>
      <c r="F2125" s="1384"/>
      <c r="G2125" s="1384"/>
      <c r="H2125" s="1365"/>
      <c r="I2125" s="1365"/>
      <c r="J2125" s="1365"/>
      <c r="S2125" s="1359"/>
      <c r="BU2125" s="1366"/>
      <c r="CI2125" s="1383"/>
    </row>
    <row r="2126" spans="2:87" s="1381" customFormat="1" x14ac:dyDescent="0.25">
      <c r="B2126" s="1384"/>
      <c r="C2126" s="1384"/>
      <c r="D2126" s="1387"/>
      <c r="E2126" s="1384"/>
      <c r="F2126" s="1384"/>
      <c r="G2126" s="1384"/>
      <c r="H2126" s="1365"/>
      <c r="I2126" s="1365"/>
      <c r="J2126" s="1365"/>
      <c r="S2126" s="1359"/>
      <c r="BU2126" s="1366"/>
      <c r="CI2126" s="1383"/>
    </row>
    <row r="2127" spans="2:87" s="1381" customFormat="1" x14ac:dyDescent="0.25">
      <c r="B2127" s="1384"/>
      <c r="C2127" s="1384"/>
      <c r="D2127" s="1387"/>
      <c r="E2127" s="1384"/>
      <c r="F2127" s="1384"/>
      <c r="G2127" s="1384"/>
      <c r="H2127" s="1365"/>
      <c r="I2127" s="1365"/>
      <c r="J2127" s="1365"/>
      <c r="S2127" s="1359"/>
      <c r="BU2127" s="1366"/>
      <c r="CI2127" s="1383"/>
    </row>
    <row r="2128" spans="2:87" s="1381" customFormat="1" x14ac:dyDescent="0.25">
      <c r="B2128" s="1384"/>
      <c r="C2128" s="1384"/>
      <c r="D2128" s="1387"/>
      <c r="E2128" s="1384"/>
      <c r="F2128" s="1384"/>
      <c r="G2128" s="1384"/>
      <c r="H2128" s="1365"/>
      <c r="I2128" s="1365"/>
      <c r="J2128" s="1365"/>
      <c r="S2128" s="1359"/>
      <c r="BU2128" s="1366"/>
      <c r="CI2128" s="1383"/>
    </row>
    <row r="2129" spans="2:87" s="1381" customFormat="1" x14ac:dyDescent="0.25">
      <c r="B2129" s="1384"/>
      <c r="C2129" s="1384"/>
      <c r="D2129" s="1387"/>
      <c r="E2129" s="1384"/>
      <c r="F2129" s="1384"/>
      <c r="G2129" s="1384"/>
      <c r="H2129" s="1365"/>
      <c r="I2129" s="1365"/>
      <c r="J2129" s="1365"/>
      <c r="S2129" s="1359"/>
      <c r="BU2129" s="1366"/>
      <c r="CI2129" s="1383"/>
    </row>
    <row r="2130" spans="2:87" s="1381" customFormat="1" x14ac:dyDescent="0.25">
      <c r="B2130" s="1384"/>
      <c r="C2130" s="1384"/>
      <c r="D2130" s="1387"/>
      <c r="E2130" s="1384"/>
      <c r="F2130" s="1384"/>
      <c r="G2130" s="1384"/>
      <c r="H2130" s="1365"/>
      <c r="I2130" s="1365"/>
      <c r="J2130" s="1365"/>
      <c r="S2130" s="1359"/>
      <c r="BU2130" s="1366"/>
      <c r="CI2130" s="1383"/>
    </row>
    <row r="2131" spans="2:87" s="1381" customFormat="1" x14ac:dyDescent="0.25">
      <c r="B2131" s="1384"/>
      <c r="C2131" s="1384"/>
      <c r="D2131" s="1387"/>
      <c r="E2131" s="1384"/>
      <c r="F2131" s="1384"/>
      <c r="G2131" s="1384"/>
      <c r="H2131" s="1365"/>
      <c r="I2131" s="1365"/>
      <c r="J2131" s="1365"/>
      <c r="S2131" s="1359"/>
      <c r="BU2131" s="1366"/>
      <c r="CI2131" s="1383"/>
    </row>
    <row r="2132" spans="2:87" s="1381" customFormat="1" x14ac:dyDescent="0.25">
      <c r="B2132" s="1384"/>
      <c r="C2132" s="1384"/>
      <c r="D2132" s="1387"/>
      <c r="E2132" s="1384"/>
      <c r="F2132" s="1384"/>
      <c r="G2132" s="1384"/>
      <c r="H2132" s="1365"/>
      <c r="I2132" s="1365"/>
      <c r="J2132" s="1365"/>
      <c r="S2132" s="1359"/>
      <c r="BU2132" s="1366"/>
      <c r="CI2132" s="1383"/>
    </row>
    <row r="2133" spans="2:87" s="1381" customFormat="1" x14ac:dyDescent="0.25">
      <c r="B2133" s="1384"/>
      <c r="C2133" s="1384"/>
      <c r="D2133" s="1387"/>
      <c r="E2133" s="1384"/>
      <c r="F2133" s="1384"/>
      <c r="G2133" s="1384"/>
      <c r="H2133" s="1365"/>
      <c r="I2133" s="1365"/>
      <c r="J2133" s="1365"/>
      <c r="S2133" s="1359"/>
      <c r="BU2133" s="1366"/>
      <c r="CI2133" s="1383"/>
    </row>
    <row r="2134" spans="2:87" s="1381" customFormat="1" x14ac:dyDescent="0.25">
      <c r="B2134" s="1384"/>
      <c r="C2134" s="1384"/>
      <c r="D2134" s="1387"/>
      <c r="E2134" s="1384"/>
      <c r="F2134" s="1384"/>
      <c r="G2134" s="1384"/>
      <c r="H2134" s="1365"/>
      <c r="I2134" s="1365"/>
      <c r="J2134" s="1365"/>
      <c r="S2134" s="1359"/>
      <c r="BU2134" s="1366"/>
      <c r="CI2134" s="1383"/>
    </row>
    <row r="2135" spans="2:87" s="1381" customFormat="1" x14ac:dyDescent="0.25">
      <c r="B2135" s="1384"/>
      <c r="C2135" s="1384"/>
      <c r="D2135" s="1387"/>
      <c r="E2135" s="1384"/>
      <c r="F2135" s="1384"/>
      <c r="G2135" s="1384"/>
      <c r="H2135" s="1365"/>
      <c r="I2135" s="1365"/>
      <c r="J2135" s="1365"/>
      <c r="S2135" s="1359"/>
      <c r="BU2135" s="1366"/>
      <c r="CI2135" s="1383"/>
    </row>
    <row r="2136" spans="2:87" s="1381" customFormat="1" x14ac:dyDescent="0.25">
      <c r="B2136" s="1384"/>
      <c r="C2136" s="1384"/>
      <c r="D2136" s="1387"/>
      <c r="E2136" s="1384"/>
      <c r="F2136" s="1384"/>
      <c r="G2136" s="1384"/>
      <c r="H2136" s="1365"/>
      <c r="I2136" s="1365"/>
      <c r="J2136" s="1365"/>
      <c r="S2136" s="1359"/>
      <c r="BU2136" s="1366"/>
      <c r="CI2136" s="1383"/>
    </row>
    <row r="2137" spans="2:87" s="1381" customFormat="1" x14ac:dyDescent="0.25">
      <c r="B2137" s="1384"/>
      <c r="C2137" s="1384"/>
      <c r="D2137" s="1387"/>
      <c r="E2137" s="1384"/>
      <c r="F2137" s="1384"/>
      <c r="G2137" s="1384"/>
      <c r="H2137" s="1365"/>
      <c r="I2137" s="1365"/>
      <c r="J2137" s="1365"/>
      <c r="S2137" s="1359"/>
      <c r="BU2137" s="1366"/>
      <c r="CI2137" s="1383"/>
    </row>
    <row r="2138" spans="2:87" s="1381" customFormat="1" x14ac:dyDescent="0.25">
      <c r="B2138" s="1384"/>
      <c r="C2138" s="1384"/>
      <c r="D2138" s="1387"/>
      <c r="E2138" s="1384"/>
      <c r="F2138" s="1384"/>
      <c r="G2138" s="1384"/>
      <c r="H2138" s="1365"/>
      <c r="I2138" s="1365"/>
      <c r="J2138" s="1365"/>
      <c r="S2138" s="1359"/>
      <c r="BU2138" s="1366"/>
      <c r="CI2138" s="1383"/>
    </row>
    <row r="2139" spans="2:87" s="1381" customFormat="1" x14ac:dyDescent="0.25">
      <c r="B2139" s="1384"/>
      <c r="C2139" s="1384"/>
      <c r="D2139" s="1387"/>
      <c r="E2139" s="1384"/>
      <c r="F2139" s="1384"/>
      <c r="G2139" s="1384"/>
      <c r="H2139" s="1365"/>
      <c r="I2139" s="1365"/>
      <c r="J2139" s="1365"/>
      <c r="S2139" s="1359"/>
      <c r="BU2139" s="1366"/>
      <c r="CI2139" s="1383"/>
    </row>
    <row r="2140" spans="2:87" s="1381" customFormat="1" x14ac:dyDescent="0.25">
      <c r="B2140" s="1384"/>
      <c r="C2140" s="1384"/>
      <c r="D2140" s="1387"/>
      <c r="E2140" s="1384"/>
      <c r="F2140" s="1384"/>
      <c r="G2140" s="1384"/>
      <c r="H2140" s="1365"/>
      <c r="I2140" s="1365"/>
      <c r="J2140" s="1365"/>
      <c r="S2140" s="1359"/>
      <c r="BU2140" s="1366"/>
      <c r="CI2140" s="1383"/>
    </row>
    <row r="2141" spans="2:87" s="1381" customFormat="1" x14ac:dyDescent="0.25">
      <c r="B2141" s="1384"/>
      <c r="C2141" s="1384"/>
      <c r="D2141" s="1387"/>
      <c r="E2141" s="1384"/>
      <c r="F2141" s="1384"/>
      <c r="G2141" s="1384"/>
      <c r="H2141" s="1365"/>
      <c r="I2141" s="1365"/>
      <c r="J2141" s="1365"/>
      <c r="S2141" s="1359"/>
      <c r="BU2141" s="1366"/>
      <c r="CI2141" s="1383"/>
    </row>
    <row r="2142" spans="2:87" s="1381" customFormat="1" x14ac:dyDescent="0.25">
      <c r="B2142" s="1384"/>
      <c r="C2142" s="1384"/>
      <c r="D2142" s="1387"/>
      <c r="E2142" s="1384"/>
      <c r="F2142" s="1384"/>
      <c r="G2142" s="1384"/>
      <c r="H2142" s="1365"/>
      <c r="I2142" s="1365"/>
      <c r="J2142" s="1365"/>
      <c r="S2142" s="1359"/>
      <c r="BU2142" s="1366"/>
      <c r="CI2142" s="1383"/>
    </row>
    <row r="2143" spans="2:87" s="1381" customFormat="1" x14ac:dyDescent="0.25">
      <c r="B2143" s="1384"/>
      <c r="C2143" s="1384"/>
      <c r="D2143" s="1387"/>
      <c r="E2143" s="1384"/>
      <c r="F2143" s="1384"/>
      <c r="G2143" s="1384"/>
      <c r="H2143" s="1365"/>
      <c r="I2143" s="1365"/>
      <c r="J2143" s="1365"/>
      <c r="S2143" s="1359"/>
      <c r="BU2143" s="1366"/>
      <c r="CI2143" s="1383"/>
    </row>
    <row r="2144" spans="2:87" s="1381" customFormat="1" x14ac:dyDescent="0.25">
      <c r="B2144" s="1384"/>
      <c r="C2144" s="1384"/>
      <c r="D2144" s="1387"/>
      <c r="E2144" s="1384"/>
      <c r="F2144" s="1384"/>
      <c r="G2144" s="1384"/>
      <c r="H2144" s="1365"/>
      <c r="I2144" s="1365"/>
      <c r="J2144" s="1365"/>
      <c r="S2144" s="1359"/>
      <c r="BU2144" s="1366"/>
      <c r="CI2144" s="1383"/>
    </row>
    <row r="2145" spans="2:87" s="1381" customFormat="1" x14ac:dyDescent="0.25">
      <c r="B2145" s="1384"/>
      <c r="C2145" s="1384"/>
      <c r="D2145" s="1387"/>
      <c r="E2145" s="1384"/>
      <c r="F2145" s="1384"/>
      <c r="G2145" s="1384"/>
      <c r="H2145" s="1365"/>
      <c r="I2145" s="1365"/>
      <c r="J2145" s="1365"/>
      <c r="S2145" s="1359"/>
      <c r="BU2145" s="1366"/>
      <c r="CI2145" s="1383"/>
    </row>
    <row r="2146" spans="2:87" s="1381" customFormat="1" x14ac:dyDescent="0.25">
      <c r="B2146" s="1384"/>
      <c r="C2146" s="1384"/>
      <c r="D2146" s="1387"/>
      <c r="E2146" s="1384"/>
      <c r="F2146" s="1384"/>
      <c r="G2146" s="1384"/>
      <c r="H2146" s="1365"/>
      <c r="I2146" s="1365"/>
      <c r="J2146" s="1365"/>
      <c r="S2146" s="1359"/>
      <c r="BU2146" s="1366"/>
      <c r="CI2146" s="1383"/>
    </row>
    <row r="2147" spans="2:87" s="1381" customFormat="1" x14ac:dyDescent="0.25">
      <c r="B2147" s="1384"/>
      <c r="C2147" s="1384"/>
      <c r="D2147" s="1387"/>
      <c r="E2147" s="1384"/>
      <c r="F2147" s="1384"/>
      <c r="G2147" s="1384"/>
      <c r="H2147" s="1365"/>
      <c r="I2147" s="1365"/>
      <c r="J2147" s="1365"/>
      <c r="S2147" s="1359"/>
      <c r="BU2147" s="1366"/>
      <c r="CI2147" s="1383"/>
    </row>
    <row r="2148" spans="2:87" s="1381" customFormat="1" x14ac:dyDescent="0.25">
      <c r="B2148" s="1384"/>
      <c r="C2148" s="1384"/>
      <c r="D2148" s="1387"/>
      <c r="E2148" s="1384"/>
      <c r="F2148" s="1384"/>
      <c r="G2148" s="1384"/>
      <c r="H2148" s="1365"/>
      <c r="I2148" s="1365"/>
      <c r="J2148" s="1365"/>
      <c r="S2148" s="1359"/>
      <c r="BU2148" s="1366"/>
      <c r="CI2148" s="1383"/>
    </row>
    <row r="2149" spans="2:87" s="1381" customFormat="1" x14ac:dyDescent="0.25">
      <c r="B2149" s="1384"/>
      <c r="C2149" s="1384"/>
      <c r="D2149" s="1387"/>
      <c r="E2149" s="1384"/>
      <c r="F2149" s="1384"/>
      <c r="G2149" s="1384"/>
      <c r="H2149" s="1365"/>
      <c r="I2149" s="1365"/>
      <c r="J2149" s="1365"/>
      <c r="S2149" s="1359"/>
      <c r="BU2149" s="1366"/>
      <c r="CI2149" s="1383"/>
    </row>
    <row r="2150" spans="2:87" s="1381" customFormat="1" x14ac:dyDescent="0.25">
      <c r="B2150" s="1384"/>
      <c r="C2150" s="1384"/>
      <c r="D2150" s="1387"/>
      <c r="E2150" s="1384"/>
      <c r="F2150" s="1384"/>
      <c r="G2150" s="1384"/>
      <c r="H2150" s="1365"/>
      <c r="I2150" s="1365"/>
      <c r="J2150" s="1365"/>
      <c r="S2150" s="1359"/>
      <c r="BU2150" s="1366"/>
      <c r="CI2150" s="1383"/>
    </row>
    <row r="2151" spans="2:87" s="1381" customFormat="1" x14ac:dyDescent="0.25">
      <c r="B2151" s="1384"/>
      <c r="C2151" s="1384"/>
      <c r="D2151" s="1387"/>
      <c r="E2151" s="1384"/>
      <c r="F2151" s="1384"/>
      <c r="G2151" s="1384"/>
      <c r="H2151" s="1365"/>
      <c r="I2151" s="1365"/>
      <c r="J2151" s="1365"/>
      <c r="S2151" s="1359"/>
      <c r="BU2151" s="1366"/>
      <c r="CI2151" s="1383"/>
    </row>
    <row r="2152" spans="2:87" s="1381" customFormat="1" x14ac:dyDescent="0.25">
      <c r="B2152" s="1384"/>
      <c r="C2152" s="1384"/>
      <c r="D2152" s="1387"/>
      <c r="E2152" s="1384"/>
      <c r="F2152" s="1384"/>
      <c r="G2152" s="1384"/>
      <c r="H2152" s="1365"/>
      <c r="I2152" s="1365"/>
      <c r="J2152" s="1365"/>
      <c r="S2152" s="1359"/>
      <c r="BU2152" s="1366"/>
      <c r="CI2152" s="1383"/>
    </row>
    <row r="2153" spans="2:87" s="1381" customFormat="1" x14ac:dyDescent="0.25">
      <c r="B2153" s="1384"/>
      <c r="C2153" s="1384"/>
      <c r="D2153" s="1387"/>
      <c r="E2153" s="1384"/>
      <c r="F2153" s="1384"/>
      <c r="G2153" s="1384"/>
      <c r="H2153" s="1365"/>
      <c r="I2153" s="1365"/>
      <c r="J2153" s="1365"/>
      <c r="S2153" s="1359"/>
      <c r="BU2153" s="1366"/>
      <c r="CI2153" s="1383"/>
    </row>
    <row r="2154" spans="2:87" s="1381" customFormat="1" x14ac:dyDescent="0.25">
      <c r="B2154" s="1384"/>
      <c r="C2154" s="1384"/>
      <c r="D2154" s="1387"/>
      <c r="E2154" s="1384"/>
      <c r="F2154" s="1384"/>
      <c r="G2154" s="1384"/>
      <c r="H2154" s="1365"/>
      <c r="I2154" s="1365"/>
      <c r="J2154" s="1365"/>
      <c r="S2154" s="1359"/>
      <c r="BU2154" s="1366"/>
      <c r="CI2154" s="1383"/>
    </row>
    <row r="2155" spans="2:87" s="1381" customFormat="1" x14ac:dyDescent="0.25">
      <c r="B2155" s="1384"/>
      <c r="C2155" s="1384"/>
      <c r="D2155" s="1387"/>
      <c r="E2155" s="1384"/>
      <c r="F2155" s="1384"/>
      <c r="G2155" s="1384"/>
      <c r="H2155" s="1365"/>
      <c r="I2155" s="1365"/>
      <c r="J2155" s="1365"/>
      <c r="S2155" s="1359"/>
      <c r="BU2155" s="1366"/>
      <c r="CI2155" s="1383"/>
    </row>
    <row r="2156" spans="2:87" s="1381" customFormat="1" x14ac:dyDescent="0.25">
      <c r="B2156" s="1384"/>
      <c r="C2156" s="1384"/>
      <c r="D2156" s="1387"/>
      <c r="E2156" s="1384"/>
      <c r="F2156" s="1384"/>
      <c r="G2156" s="1384"/>
      <c r="H2156" s="1365"/>
      <c r="I2156" s="1365"/>
      <c r="J2156" s="1365"/>
      <c r="S2156" s="1359"/>
      <c r="BU2156" s="1366"/>
      <c r="CI2156" s="1383"/>
    </row>
    <row r="2157" spans="2:87" s="1381" customFormat="1" x14ac:dyDescent="0.25">
      <c r="B2157" s="1384"/>
      <c r="C2157" s="1384"/>
      <c r="D2157" s="1387"/>
      <c r="E2157" s="1384"/>
      <c r="F2157" s="1384"/>
      <c r="G2157" s="1384"/>
      <c r="H2157" s="1365"/>
      <c r="I2157" s="1365"/>
      <c r="J2157" s="1365"/>
      <c r="S2157" s="1359"/>
      <c r="BU2157" s="1366"/>
      <c r="CI2157" s="1383"/>
    </row>
    <row r="2158" spans="2:87" s="1381" customFormat="1" x14ac:dyDescent="0.25">
      <c r="B2158" s="1384"/>
      <c r="C2158" s="1384"/>
      <c r="D2158" s="1387"/>
      <c r="E2158" s="1384"/>
      <c r="F2158" s="1384"/>
      <c r="G2158" s="1384"/>
      <c r="H2158" s="1365"/>
      <c r="I2158" s="1365"/>
      <c r="J2158" s="1365"/>
      <c r="S2158" s="1359"/>
      <c r="BU2158" s="1366"/>
      <c r="CI2158" s="1383"/>
    </row>
    <row r="2159" spans="2:87" s="1381" customFormat="1" x14ac:dyDescent="0.25">
      <c r="B2159" s="1384"/>
      <c r="C2159" s="1384"/>
      <c r="D2159" s="1387"/>
      <c r="E2159" s="1384"/>
      <c r="F2159" s="1384"/>
      <c r="G2159" s="1384"/>
      <c r="H2159" s="1365"/>
      <c r="I2159" s="1365"/>
      <c r="J2159" s="1365"/>
      <c r="S2159" s="1359"/>
      <c r="BU2159" s="1366"/>
      <c r="CI2159" s="1383"/>
    </row>
    <row r="2160" spans="2:87" s="1381" customFormat="1" x14ac:dyDescent="0.25">
      <c r="B2160" s="1384"/>
      <c r="C2160" s="1384"/>
      <c r="D2160" s="1387"/>
      <c r="E2160" s="1384"/>
      <c r="F2160" s="1384"/>
      <c r="G2160" s="1384"/>
      <c r="H2160" s="1365"/>
      <c r="I2160" s="1365"/>
      <c r="J2160" s="1365"/>
      <c r="S2160" s="1359"/>
      <c r="BU2160" s="1366"/>
      <c r="CI2160" s="1383"/>
    </row>
    <row r="2161" spans="2:87" s="1381" customFormat="1" x14ac:dyDescent="0.25">
      <c r="B2161" s="1384"/>
      <c r="C2161" s="1384"/>
      <c r="D2161" s="1387"/>
      <c r="E2161" s="1384"/>
      <c r="F2161" s="1384"/>
      <c r="G2161" s="1384"/>
      <c r="H2161" s="1365"/>
      <c r="I2161" s="1365"/>
      <c r="J2161" s="1365"/>
      <c r="S2161" s="1359"/>
      <c r="BU2161" s="1366"/>
      <c r="CI2161" s="1383"/>
    </row>
    <row r="2162" spans="2:87" s="1381" customFormat="1" x14ac:dyDescent="0.25">
      <c r="B2162" s="1384"/>
      <c r="C2162" s="1384"/>
      <c r="D2162" s="1387"/>
      <c r="E2162" s="1384"/>
      <c r="F2162" s="1384"/>
      <c r="G2162" s="1384"/>
      <c r="H2162" s="1365"/>
      <c r="I2162" s="1365"/>
      <c r="J2162" s="1365"/>
      <c r="S2162" s="1359"/>
      <c r="BU2162" s="1366"/>
      <c r="CI2162" s="1383"/>
    </row>
    <row r="2163" spans="2:87" s="1381" customFormat="1" x14ac:dyDescent="0.25">
      <c r="B2163" s="1384"/>
      <c r="C2163" s="1384"/>
      <c r="D2163" s="1387"/>
      <c r="E2163" s="1384"/>
      <c r="F2163" s="1384"/>
      <c r="G2163" s="1384"/>
      <c r="H2163" s="1365"/>
      <c r="I2163" s="1365"/>
      <c r="J2163" s="1365"/>
      <c r="S2163" s="1359"/>
      <c r="BU2163" s="1366"/>
      <c r="CI2163" s="1383"/>
    </row>
    <row r="2164" spans="2:87" s="1381" customFormat="1" x14ac:dyDescent="0.25">
      <c r="B2164" s="1384"/>
      <c r="C2164" s="1384"/>
      <c r="D2164" s="1387"/>
      <c r="E2164" s="1384"/>
      <c r="F2164" s="1384"/>
      <c r="G2164" s="1384"/>
      <c r="H2164" s="1365"/>
      <c r="I2164" s="1365"/>
      <c r="J2164" s="1365"/>
      <c r="S2164" s="1359"/>
      <c r="BU2164" s="1366"/>
      <c r="CI2164" s="1383"/>
    </row>
    <row r="2165" spans="2:87" s="1381" customFormat="1" x14ac:dyDescent="0.25">
      <c r="B2165" s="1384"/>
      <c r="C2165" s="1384"/>
      <c r="D2165" s="1387"/>
      <c r="E2165" s="1384"/>
      <c r="F2165" s="1384"/>
      <c r="G2165" s="1384"/>
      <c r="H2165" s="1365"/>
      <c r="I2165" s="1365"/>
      <c r="J2165" s="1365"/>
      <c r="S2165" s="1359"/>
      <c r="BU2165" s="1366"/>
      <c r="CI2165" s="1383"/>
    </row>
    <row r="2166" spans="2:87" s="1381" customFormat="1" x14ac:dyDescent="0.25">
      <c r="B2166" s="1384"/>
      <c r="C2166" s="1384"/>
      <c r="D2166" s="1387"/>
      <c r="E2166" s="1384"/>
      <c r="F2166" s="1384"/>
      <c r="G2166" s="1384"/>
      <c r="H2166" s="1365"/>
      <c r="I2166" s="1365"/>
      <c r="J2166" s="1365"/>
      <c r="S2166" s="1359"/>
      <c r="BU2166" s="1366"/>
      <c r="CI2166" s="1383"/>
    </row>
    <row r="2167" spans="2:87" s="1381" customFormat="1" x14ac:dyDescent="0.25">
      <c r="B2167" s="1384"/>
      <c r="C2167" s="1384"/>
      <c r="D2167" s="1387"/>
      <c r="E2167" s="1384"/>
      <c r="F2167" s="1384"/>
      <c r="G2167" s="1384"/>
      <c r="H2167" s="1365"/>
      <c r="I2167" s="1365"/>
      <c r="J2167" s="1365"/>
      <c r="S2167" s="1359"/>
      <c r="BU2167" s="1366"/>
      <c r="CI2167" s="1383"/>
    </row>
    <row r="2168" spans="2:87" s="1381" customFormat="1" x14ac:dyDescent="0.25">
      <c r="B2168" s="1384"/>
      <c r="C2168" s="1384"/>
      <c r="D2168" s="1387"/>
      <c r="E2168" s="1384"/>
      <c r="F2168" s="1384"/>
      <c r="G2168" s="1384"/>
      <c r="H2168" s="1365"/>
      <c r="I2168" s="1365"/>
      <c r="J2168" s="1365"/>
      <c r="S2168" s="1359"/>
      <c r="BU2168" s="1366"/>
      <c r="CI2168" s="1383"/>
    </row>
    <row r="2169" spans="2:87" s="1381" customFormat="1" x14ac:dyDescent="0.25">
      <c r="B2169" s="1384"/>
      <c r="C2169" s="1384"/>
      <c r="D2169" s="1387"/>
      <c r="E2169" s="1384"/>
      <c r="F2169" s="1384"/>
      <c r="G2169" s="1384"/>
      <c r="H2169" s="1365"/>
      <c r="I2169" s="1365"/>
      <c r="J2169" s="1365"/>
      <c r="S2169" s="1359"/>
      <c r="BU2169" s="1366"/>
      <c r="CI2169" s="1383"/>
    </row>
    <row r="2170" spans="2:87" s="1381" customFormat="1" x14ac:dyDescent="0.25">
      <c r="B2170" s="1384"/>
      <c r="C2170" s="1384"/>
      <c r="D2170" s="1387"/>
      <c r="E2170" s="1384"/>
      <c r="F2170" s="1384"/>
      <c r="G2170" s="1384"/>
      <c r="H2170" s="1365"/>
      <c r="I2170" s="1365"/>
      <c r="J2170" s="1365"/>
      <c r="S2170" s="1359"/>
      <c r="BU2170" s="1366"/>
      <c r="CI2170" s="1383"/>
    </row>
    <row r="2171" spans="2:87" s="1381" customFormat="1" x14ac:dyDescent="0.25">
      <c r="B2171" s="1384"/>
      <c r="C2171" s="1384"/>
      <c r="D2171" s="1387"/>
      <c r="E2171" s="1384"/>
      <c r="F2171" s="1384"/>
      <c r="G2171" s="1384"/>
      <c r="H2171" s="1365"/>
      <c r="I2171" s="1365"/>
      <c r="J2171" s="1365"/>
      <c r="S2171" s="1359"/>
      <c r="BU2171" s="1366"/>
      <c r="CI2171" s="1383"/>
    </row>
    <row r="2172" spans="2:87" s="1381" customFormat="1" x14ac:dyDescent="0.25">
      <c r="B2172" s="1384"/>
      <c r="C2172" s="1384"/>
      <c r="D2172" s="1387"/>
      <c r="E2172" s="1384"/>
      <c r="F2172" s="1384"/>
      <c r="G2172" s="1384"/>
      <c r="H2172" s="1365"/>
      <c r="I2172" s="1365"/>
      <c r="J2172" s="1365"/>
      <c r="S2172" s="1359"/>
      <c r="BU2172" s="1366"/>
      <c r="CI2172" s="1383"/>
    </row>
    <row r="2173" spans="2:87" s="1381" customFormat="1" x14ac:dyDescent="0.25">
      <c r="B2173" s="1384"/>
      <c r="C2173" s="1384"/>
      <c r="D2173" s="1387"/>
      <c r="E2173" s="1384"/>
      <c r="F2173" s="1384"/>
      <c r="G2173" s="1384"/>
      <c r="H2173" s="1365"/>
      <c r="I2173" s="1365"/>
      <c r="J2173" s="1365"/>
      <c r="S2173" s="1359"/>
      <c r="BU2173" s="1366"/>
      <c r="CI2173" s="1383"/>
    </row>
    <row r="2174" spans="2:87" s="1381" customFormat="1" x14ac:dyDescent="0.25">
      <c r="B2174" s="1384"/>
      <c r="C2174" s="1384"/>
      <c r="D2174" s="1387"/>
      <c r="E2174" s="1384"/>
      <c r="F2174" s="1384"/>
      <c r="G2174" s="1384"/>
      <c r="H2174" s="1365"/>
      <c r="I2174" s="1365"/>
      <c r="J2174" s="1365"/>
      <c r="S2174" s="1359"/>
      <c r="BU2174" s="1366"/>
      <c r="CI2174" s="1383"/>
    </row>
    <row r="2175" spans="2:87" s="1381" customFormat="1" x14ac:dyDescent="0.25">
      <c r="B2175" s="1384"/>
      <c r="C2175" s="1384"/>
      <c r="D2175" s="1387"/>
      <c r="E2175" s="1384"/>
      <c r="F2175" s="1384"/>
      <c r="G2175" s="1384"/>
      <c r="H2175" s="1365"/>
      <c r="I2175" s="1365"/>
      <c r="J2175" s="1365"/>
      <c r="S2175" s="1359"/>
      <c r="BU2175" s="1366"/>
      <c r="CI2175" s="1383"/>
    </row>
    <row r="2176" spans="2:87" s="1381" customFormat="1" x14ac:dyDescent="0.25">
      <c r="B2176" s="1384"/>
      <c r="C2176" s="1384"/>
      <c r="D2176" s="1387"/>
      <c r="E2176" s="1384"/>
      <c r="F2176" s="1384"/>
      <c r="G2176" s="1384"/>
      <c r="H2176" s="1365"/>
      <c r="I2176" s="1365"/>
      <c r="J2176" s="1365"/>
      <c r="S2176" s="1359"/>
      <c r="BU2176" s="1366"/>
      <c r="CI2176" s="1383"/>
    </row>
    <row r="2177" spans="2:87" s="1381" customFormat="1" x14ac:dyDescent="0.25">
      <c r="B2177" s="1384"/>
      <c r="C2177" s="1384"/>
      <c r="D2177" s="1387"/>
      <c r="E2177" s="1384"/>
      <c r="F2177" s="1384"/>
      <c r="G2177" s="1384"/>
      <c r="H2177" s="1365"/>
      <c r="I2177" s="1365"/>
      <c r="J2177" s="1365"/>
      <c r="S2177" s="1359"/>
      <c r="BU2177" s="1366"/>
      <c r="CI2177" s="1383"/>
    </row>
    <row r="2178" spans="2:87" s="1381" customFormat="1" x14ac:dyDescent="0.25">
      <c r="B2178" s="1384"/>
      <c r="C2178" s="1384"/>
      <c r="D2178" s="1387"/>
      <c r="E2178" s="1384"/>
      <c r="F2178" s="1384"/>
      <c r="G2178" s="1384"/>
      <c r="H2178" s="1365"/>
      <c r="I2178" s="1365"/>
      <c r="J2178" s="1365"/>
      <c r="S2178" s="1359"/>
      <c r="BU2178" s="1366"/>
      <c r="CI2178" s="1383"/>
    </row>
    <row r="2179" spans="2:87" s="1381" customFormat="1" x14ac:dyDescent="0.25">
      <c r="B2179" s="1384"/>
      <c r="C2179" s="1384"/>
      <c r="D2179" s="1387"/>
      <c r="E2179" s="1384"/>
      <c r="F2179" s="1384"/>
      <c r="G2179" s="1384"/>
      <c r="H2179" s="1365"/>
      <c r="I2179" s="1365"/>
      <c r="J2179" s="1365"/>
      <c r="S2179" s="1359"/>
      <c r="BU2179" s="1366"/>
      <c r="CI2179" s="1383"/>
    </row>
    <row r="2180" spans="2:87" s="1381" customFormat="1" x14ac:dyDescent="0.25">
      <c r="B2180" s="1384"/>
      <c r="C2180" s="1384"/>
      <c r="D2180" s="1387"/>
      <c r="E2180" s="1384"/>
      <c r="F2180" s="1384"/>
      <c r="G2180" s="1384"/>
      <c r="H2180" s="1365"/>
      <c r="I2180" s="1365"/>
      <c r="J2180" s="1365"/>
      <c r="S2180" s="1359"/>
      <c r="BU2180" s="1366"/>
      <c r="CI2180" s="1383"/>
    </row>
    <row r="2181" spans="2:87" s="1381" customFormat="1" x14ac:dyDescent="0.25">
      <c r="B2181" s="1384"/>
      <c r="C2181" s="1384"/>
      <c r="D2181" s="1387"/>
      <c r="E2181" s="1384"/>
      <c r="F2181" s="1384"/>
      <c r="G2181" s="1384"/>
      <c r="H2181" s="1365"/>
      <c r="I2181" s="1365"/>
      <c r="J2181" s="1365"/>
      <c r="S2181" s="1359"/>
      <c r="BU2181" s="1366"/>
      <c r="CI2181" s="1383"/>
    </row>
    <row r="2182" spans="2:87" s="1381" customFormat="1" x14ac:dyDescent="0.25">
      <c r="B2182" s="1384"/>
      <c r="C2182" s="1384"/>
      <c r="D2182" s="1387"/>
      <c r="E2182" s="1384"/>
      <c r="F2182" s="1384"/>
      <c r="G2182" s="1384"/>
      <c r="H2182" s="1365"/>
      <c r="I2182" s="1365"/>
      <c r="J2182" s="1365"/>
      <c r="S2182" s="1359"/>
      <c r="BU2182" s="1366"/>
      <c r="CI2182" s="1383"/>
    </row>
    <row r="2183" spans="2:87" s="1381" customFormat="1" x14ac:dyDescent="0.25">
      <c r="B2183" s="1384"/>
      <c r="C2183" s="1384"/>
      <c r="D2183" s="1387"/>
      <c r="E2183" s="1384"/>
      <c r="F2183" s="1384"/>
      <c r="G2183" s="1384"/>
      <c r="H2183" s="1365"/>
      <c r="I2183" s="1365"/>
      <c r="J2183" s="1365"/>
      <c r="S2183" s="1359"/>
      <c r="BU2183" s="1366"/>
      <c r="CI2183" s="1383"/>
    </row>
    <row r="2184" spans="2:87" s="1381" customFormat="1" x14ac:dyDescent="0.25">
      <c r="B2184" s="1384"/>
      <c r="C2184" s="1384"/>
      <c r="D2184" s="1387"/>
      <c r="E2184" s="1384"/>
      <c r="F2184" s="1384"/>
      <c r="G2184" s="1384"/>
      <c r="H2184" s="1365"/>
      <c r="I2184" s="1365"/>
      <c r="J2184" s="1365"/>
      <c r="S2184" s="1359"/>
      <c r="BU2184" s="1366"/>
      <c r="CI2184" s="1383"/>
    </row>
    <row r="2185" spans="2:87" s="1381" customFormat="1" x14ac:dyDescent="0.25">
      <c r="B2185" s="1384"/>
      <c r="C2185" s="1384"/>
      <c r="D2185" s="1387"/>
      <c r="E2185" s="1384"/>
      <c r="F2185" s="1384"/>
      <c r="G2185" s="1384"/>
      <c r="H2185" s="1365"/>
      <c r="I2185" s="1365"/>
      <c r="J2185" s="1365"/>
      <c r="S2185" s="1359"/>
      <c r="BU2185" s="1366"/>
      <c r="CI2185" s="1383"/>
    </row>
    <row r="2186" spans="2:87" s="1381" customFormat="1" x14ac:dyDescent="0.25">
      <c r="B2186" s="1384"/>
      <c r="C2186" s="1384"/>
      <c r="D2186" s="1387"/>
      <c r="E2186" s="1384"/>
      <c r="F2186" s="1384"/>
      <c r="G2186" s="1384"/>
      <c r="H2186" s="1365"/>
      <c r="I2186" s="1365"/>
      <c r="J2186" s="1365"/>
      <c r="S2186" s="1359"/>
      <c r="BU2186" s="1366"/>
      <c r="CI2186" s="1383"/>
    </row>
    <row r="2187" spans="2:87" s="1381" customFormat="1" x14ac:dyDescent="0.25">
      <c r="B2187" s="1384"/>
      <c r="C2187" s="1384"/>
      <c r="D2187" s="1387"/>
      <c r="E2187" s="1384"/>
      <c r="F2187" s="1384"/>
      <c r="G2187" s="1384"/>
      <c r="H2187" s="1365"/>
      <c r="I2187" s="1365"/>
      <c r="J2187" s="1365"/>
      <c r="S2187" s="1359"/>
      <c r="BU2187" s="1366"/>
      <c r="CI2187" s="1383"/>
    </row>
    <row r="2188" spans="2:87" s="1381" customFormat="1" x14ac:dyDescent="0.25">
      <c r="B2188" s="1384"/>
      <c r="C2188" s="1384"/>
      <c r="D2188" s="1387"/>
      <c r="E2188" s="1384"/>
      <c r="F2188" s="1384"/>
      <c r="G2188" s="1384"/>
      <c r="H2188" s="1365"/>
      <c r="I2188" s="1365"/>
      <c r="J2188" s="1365"/>
      <c r="S2188" s="1359"/>
      <c r="BU2188" s="1366"/>
      <c r="CI2188" s="1383"/>
    </row>
    <row r="2189" spans="2:87" s="1381" customFormat="1" x14ac:dyDescent="0.25">
      <c r="B2189" s="1384"/>
      <c r="C2189" s="1384"/>
      <c r="D2189" s="1387"/>
      <c r="E2189" s="1384"/>
      <c r="F2189" s="1384"/>
      <c r="G2189" s="1384"/>
      <c r="H2189" s="1365"/>
      <c r="I2189" s="1365"/>
      <c r="J2189" s="1365"/>
      <c r="S2189" s="1359"/>
      <c r="BU2189" s="1366"/>
      <c r="CI2189" s="1383"/>
    </row>
    <row r="2190" spans="2:87" s="1381" customFormat="1" x14ac:dyDescent="0.25">
      <c r="B2190" s="1384"/>
      <c r="C2190" s="1384"/>
      <c r="D2190" s="1387"/>
      <c r="E2190" s="1384"/>
      <c r="F2190" s="1384"/>
      <c r="G2190" s="1384"/>
      <c r="H2190" s="1365"/>
      <c r="I2190" s="1365"/>
      <c r="J2190" s="1365"/>
      <c r="S2190" s="1359"/>
      <c r="BU2190" s="1366"/>
      <c r="CI2190" s="1383"/>
    </row>
    <row r="2191" spans="2:87" s="1381" customFormat="1" x14ac:dyDescent="0.25">
      <c r="B2191" s="1384"/>
      <c r="C2191" s="1384"/>
      <c r="D2191" s="1387"/>
      <c r="E2191" s="1384"/>
      <c r="F2191" s="1384"/>
      <c r="G2191" s="1384"/>
      <c r="H2191" s="1365"/>
      <c r="I2191" s="1365"/>
      <c r="J2191" s="1365"/>
      <c r="S2191" s="1359"/>
      <c r="BU2191" s="1366"/>
      <c r="CI2191" s="1383"/>
    </row>
    <row r="2192" spans="2:87" s="1381" customFormat="1" x14ac:dyDescent="0.25">
      <c r="B2192" s="1384"/>
      <c r="C2192" s="1384"/>
      <c r="D2192" s="1387"/>
      <c r="E2192" s="1384"/>
      <c r="F2192" s="1384"/>
      <c r="G2192" s="1384"/>
      <c r="H2192" s="1365"/>
      <c r="I2192" s="1365"/>
      <c r="J2192" s="1365"/>
      <c r="S2192" s="1359"/>
      <c r="BU2192" s="1366"/>
      <c r="CI2192" s="1383"/>
    </row>
    <row r="2193" spans="2:87" s="1381" customFormat="1" x14ac:dyDescent="0.25">
      <c r="B2193" s="1384"/>
      <c r="C2193" s="1384"/>
      <c r="D2193" s="1387"/>
      <c r="E2193" s="1384"/>
      <c r="F2193" s="1384"/>
      <c r="G2193" s="1384"/>
      <c r="H2193" s="1365"/>
      <c r="I2193" s="1365"/>
      <c r="J2193" s="1365"/>
      <c r="S2193" s="1359"/>
      <c r="BU2193" s="1366"/>
      <c r="CI2193" s="1383"/>
    </row>
    <row r="2194" spans="2:87" s="1381" customFormat="1" x14ac:dyDescent="0.25">
      <c r="B2194" s="1384"/>
      <c r="C2194" s="1384"/>
      <c r="D2194" s="1387"/>
      <c r="E2194" s="1384"/>
      <c r="F2194" s="1384"/>
      <c r="G2194" s="1384"/>
      <c r="H2194" s="1365"/>
      <c r="I2194" s="1365"/>
      <c r="J2194" s="1365"/>
      <c r="S2194" s="1359"/>
      <c r="BU2194" s="1366"/>
      <c r="CI2194" s="1383"/>
    </row>
    <row r="2195" spans="2:87" s="1381" customFormat="1" x14ac:dyDescent="0.25">
      <c r="B2195" s="1384"/>
      <c r="C2195" s="1384"/>
      <c r="D2195" s="1387"/>
      <c r="E2195" s="1384"/>
      <c r="F2195" s="1384"/>
      <c r="G2195" s="1384"/>
      <c r="H2195" s="1365"/>
      <c r="I2195" s="1365"/>
      <c r="J2195" s="1365"/>
      <c r="S2195" s="1359"/>
      <c r="BU2195" s="1366"/>
      <c r="CI2195" s="1383"/>
    </row>
    <row r="2196" spans="2:87" s="1381" customFormat="1" x14ac:dyDescent="0.25">
      <c r="B2196" s="1384"/>
      <c r="C2196" s="1384"/>
      <c r="D2196" s="1387"/>
      <c r="E2196" s="1384"/>
      <c r="F2196" s="1384"/>
      <c r="G2196" s="1384"/>
      <c r="H2196" s="1365"/>
      <c r="I2196" s="1365"/>
      <c r="J2196" s="1365"/>
      <c r="S2196" s="1359"/>
      <c r="BU2196" s="1366"/>
      <c r="CI2196" s="1383"/>
    </row>
    <row r="2197" spans="2:87" s="1381" customFormat="1" x14ac:dyDescent="0.25">
      <c r="B2197" s="1384"/>
      <c r="C2197" s="1384"/>
      <c r="D2197" s="1387"/>
      <c r="E2197" s="1384"/>
      <c r="F2197" s="1384"/>
      <c r="G2197" s="1384"/>
      <c r="H2197" s="1365"/>
      <c r="I2197" s="1365"/>
      <c r="J2197" s="1365"/>
      <c r="S2197" s="1359"/>
      <c r="BU2197" s="1366"/>
      <c r="CI2197" s="1383"/>
    </row>
    <row r="2198" spans="2:87" s="1381" customFormat="1" x14ac:dyDescent="0.25">
      <c r="B2198" s="1384"/>
      <c r="C2198" s="1384"/>
      <c r="D2198" s="1387"/>
      <c r="E2198" s="1384"/>
      <c r="F2198" s="1384"/>
      <c r="G2198" s="1384"/>
      <c r="H2198" s="1365"/>
      <c r="I2198" s="1365"/>
      <c r="J2198" s="1365"/>
      <c r="S2198" s="1359"/>
      <c r="BU2198" s="1366"/>
      <c r="CI2198" s="1383"/>
    </row>
    <row r="2199" spans="2:87" s="1381" customFormat="1" x14ac:dyDescent="0.25">
      <c r="B2199" s="1384"/>
      <c r="C2199" s="1384"/>
      <c r="D2199" s="1387"/>
      <c r="E2199" s="1384"/>
      <c r="F2199" s="1384"/>
      <c r="G2199" s="1384"/>
      <c r="H2199" s="1365"/>
      <c r="I2199" s="1365"/>
      <c r="J2199" s="1365"/>
      <c r="S2199" s="1359"/>
      <c r="BU2199" s="1366"/>
      <c r="CI2199" s="1383"/>
    </row>
    <row r="2200" spans="2:87" s="1381" customFormat="1" x14ac:dyDescent="0.25">
      <c r="B2200" s="1384"/>
      <c r="C2200" s="1384"/>
      <c r="D2200" s="1387"/>
      <c r="E2200" s="1384"/>
      <c r="F2200" s="1384"/>
      <c r="G2200" s="1384"/>
      <c r="H2200" s="1365"/>
      <c r="I2200" s="1365"/>
      <c r="J2200" s="1365"/>
      <c r="S2200" s="1359"/>
      <c r="BU2200" s="1366"/>
      <c r="CI2200" s="1383"/>
    </row>
    <row r="2201" spans="2:87" s="1381" customFormat="1" x14ac:dyDescent="0.25">
      <c r="B2201" s="1384"/>
      <c r="C2201" s="1384"/>
      <c r="D2201" s="1387"/>
      <c r="E2201" s="1384"/>
      <c r="F2201" s="1384"/>
      <c r="G2201" s="1384"/>
      <c r="H2201" s="1365"/>
      <c r="I2201" s="1365"/>
      <c r="J2201" s="1365"/>
      <c r="S2201" s="1359"/>
      <c r="BU2201" s="1366"/>
      <c r="CI2201" s="1383"/>
    </row>
    <row r="2202" spans="2:87" s="1381" customFormat="1" x14ac:dyDescent="0.25">
      <c r="B2202" s="1384"/>
      <c r="C2202" s="1384"/>
      <c r="D2202" s="1387"/>
      <c r="E2202" s="1384"/>
      <c r="F2202" s="1384"/>
      <c r="G2202" s="1384"/>
      <c r="H2202" s="1365"/>
      <c r="I2202" s="1365"/>
      <c r="J2202" s="1365"/>
      <c r="S2202" s="1359"/>
      <c r="BU2202" s="1366"/>
      <c r="CI2202" s="1383"/>
    </row>
    <row r="2203" spans="2:87" s="1381" customFormat="1" x14ac:dyDescent="0.25">
      <c r="B2203" s="1384"/>
      <c r="C2203" s="1384"/>
      <c r="D2203" s="1387"/>
      <c r="E2203" s="1384"/>
      <c r="F2203" s="1384"/>
      <c r="G2203" s="1384"/>
      <c r="H2203" s="1365"/>
      <c r="I2203" s="1365"/>
      <c r="J2203" s="1365"/>
      <c r="S2203" s="1359"/>
      <c r="BU2203" s="1366"/>
      <c r="CI2203" s="1383"/>
    </row>
    <row r="2204" spans="2:87" s="1381" customFormat="1" x14ac:dyDescent="0.25">
      <c r="B2204" s="1384"/>
      <c r="C2204" s="1384"/>
      <c r="D2204" s="1387"/>
      <c r="E2204" s="1384"/>
      <c r="F2204" s="1384"/>
      <c r="G2204" s="1384"/>
      <c r="H2204" s="1365"/>
      <c r="I2204" s="1365"/>
      <c r="J2204" s="1365"/>
      <c r="S2204" s="1359"/>
      <c r="BU2204" s="1366"/>
      <c r="CI2204" s="1383"/>
    </row>
    <row r="2205" spans="2:87" s="1381" customFormat="1" x14ac:dyDescent="0.25">
      <c r="B2205" s="1384"/>
      <c r="C2205" s="1384"/>
      <c r="D2205" s="1387"/>
      <c r="E2205" s="1384"/>
      <c r="F2205" s="1384"/>
      <c r="G2205" s="1384"/>
      <c r="H2205" s="1365"/>
      <c r="I2205" s="1365"/>
      <c r="J2205" s="1365"/>
      <c r="S2205" s="1359"/>
      <c r="BU2205" s="1366"/>
      <c r="CI2205" s="1383"/>
    </row>
    <row r="2206" spans="2:87" s="1381" customFormat="1" x14ac:dyDescent="0.25">
      <c r="B2206" s="1384"/>
      <c r="C2206" s="1384"/>
      <c r="D2206" s="1387"/>
      <c r="E2206" s="1384"/>
      <c r="F2206" s="1384"/>
      <c r="G2206" s="1384"/>
      <c r="H2206" s="1365"/>
      <c r="I2206" s="1365"/>
      <c r="J2206" s="1365"/>
      <c r="S2206" s="1359"/>
      <c r="BU2206" s="1366"/>
      <c r="CI2206" s="1383"/>
    </row>
    <row r="2207" spans="2:87" s="1381" customFormat="1" x14ac:dyDescent="0.25">
      <c r="B2207" s="1384"/>
      <c r="C2207" s="1384"/>
      <c r="D2207" s="1387"/>
      <c r="E2207" s="1384"/>
      <c r="F2207" s="1384"/>
      <c r="G2207" s="1384"/>
      <c r="H2207" s="1365"/>
      <c r="I2207" s="1365"/>
      <c r="J2207" s="1365"/>
      <c r="S2207" s="1359"/>
      <c r="BU2207" s="1366"/>
      <c r="CI2207" s="1383"/>
    </row>
    <row r="2208" spans="2:87" s="1381" customFormat="1" x14ac:dyDescent="0.25">
      <c r="B2208" s="1384"/>
      <c r="C2208" s="1384"/>
      <c r="D2208" s="1387"/>
      <c r="E2208" s="1384"/>
      <c r="F2208" s="1384"/>
      <c r="G2208" s="1384"/>
      <c r="H2208" s="1365"/>
      <c r="I2208" s="1365"/>
      <c r="J2208" s="1365"/>
      <c r="S2208" s="1359"/>
      <c r="BU2208" s="1366"/>
      <c r="CI2208" s="1383"/>
    </row>
    <row r="2209" spans="2:87" s="1381" customFormat="1" x14ac:dyDescent="0.25">
      <c r="B2209" s="1384"/>
      <c r="C2209" s="1384"/>
      <c r="D2209" s="1387"/>
      <c r="E2209" s="1384"/>
      <c r="F2209" s="1384"/>
      <c r="G2209" s="1384"/>
      <c r="H2209" s="1365"/>
      <c r="I2209" s="1365"/>
      <c r="J2209" s="1365"/>
      <c r="S2209" s="1359"/>
      <c r="BU2209" s="1366"/>
      <c r="CI2209" s="1383"/>
    </row>
    <row r="2210" spans="2:87" s="1381" customFormat="1" x14ac:dyDescent="0.25">
      <c r="B2210" s="1384"/>
      <c r="C2210" s="1384"/>
      <c r="D2210" s="1387"/>
      <c r="E2210" s="1384"/>
      <c r="F2210" s="1384"/>
      <c r="G2210" s="1384"/>
      <c r="H2210" s="1365"/>
      <c r="I2210" s="1365"/>
      <c r="J2210" s="1365"/>
      <c r="S2210" s="1359"/>
      <c r="BU2210" s="1366"/>
      <c r="CI2210" s="1383"/>
    </row>
    <row r="2211" spans="2:87" s="1381" customFormat="1" x14ac:dyDescent="0.25">
      <c r="B2211" s="1384"/>
      <c r="C2211" s="1384"/>
      <c r="D2211" s="1387"/>
      <c r="E2211" s="1384"/>
      <c r="F2211" s="1384"/>
      <c r="G2211" s="1384"/>
      <c r="H2211" s="1365"/>
      <c r="I2211" s="1365"/>
      <c r="J2211" s="1365"/>
      <c r="S2211" s="1359"/>
      <c r="BU2211" s="1366"/>
      <c r="CI2211" s="1383"/>
    </row>
    <row r="2212" spans="2:87" s="1381" customFormat="1" x14ac:dyDescent="0.25">
      <c r="B2212" s="1384"/>
      <c r="C2212" s="1384"/>
      <c r="D2212" s="1387"/>
      <c r="E2212" s="1384"/>
      <c r="F2212" s="1384"/>
      <c r="G2212" s="1384"/>
      <c r="H2212" s="1365"/>
      <c r="I2212" s="1365"/>
      <c r="J2212" s="1365"/>
      <c r="S2212" s="1359"/>
      <c r="BU2212" s="1366"/>
      <c r="CI2212" s="1383"/>
    </row>
    <row r="2213" spans="2:87" s="1381" customFormat="1" x14ac:dyDescent="0.25">
      <c r="B2213" s="1384"/>
      <c r="C2213" s="1384"/>
      <c r="D2213" s="1387"/>
      <c r="E2213" s="1384"/>
      <c r="F2213" s="1384"/>
      <c r="G2213" s="1384"/>
      <c r="H2213" s="1365"/>
      <c r="I2213" s="1365"/>
      <c r="J2213" s="1365"/>
      <c r="S2213" s="1359"/>
      <c r="BU2213" s="1366"/>
      <c r="CI2213" s="1383"/>
    </row>
    <row r="2214" spans="2:87" s="1381" customFormat="1" x14ac:dyDescent="0.25">
      <c r="B2214" s="1384"/>
      <c r="C2214" s="1384"/>
      <c r="D2214" s="1387"/>
      <c r="E2214" s="1384"/>
      <c r="F2214" s="1384"/>
      <c r="G2214" s="1384"/>
      <c r="H2214" s="1365"/>
      <c r="I2214" s="1365"/>
      <c r="J2214" s="1365"/>
      <c r="S2214" s="1359"/>
      <c r="BU2214" s="1366"/>
      <c r="CI2214" s="1383"/>
    </row>
    <row r="2215" spans="2:87" s="1381" customFormat="1" x14ac:dyDescent="0.25">
      <c r="B2215" s="1384"/>
      <c r="C2215" s="1384"/>
      <c r="D2215" s="1387"/>
      <c r="E2215" s="1384"/>
      <c r="F2215" s="1384"/>
      <c r="G2215" s="1384"/>
      <c r="H2215" s="1365"/>
      <c r="I2215" s="1365"/>
      <c r="J2215" s="1365"/>
      <c r="S2215" s="1359"/>
      <c r="BU2215" s="1366"/>
      <c r="CI2215" s="1383"/>
    </row>
    <row r="2216" spans="2:87" s="1381" customFormat="1" x14ac:dyDescent="0.25">
      <c r="B2216" s="1384"/>
      <c r="C2216" s="1384"/>
      <c r="D2216" s="1387"/>
      <c r="E2216" s="1384"/>
      <c r="F2216" s="1384"/>
      <c r="G2216" s="1384"/>
      <c r="H2216" s="1365"/>
      <c r="I2216" s="1365"/>
      <c r="J2216" s="1365"/>
      <c r="S2216" s="1359"/>
      <c r="BU2216" s="1366"/>
      <c r="CI2216" s="1383"/>
    </row>
    <row r="2217" spans="2:87" s="1381" customFormat="1" x14ac:dyDescent="0.25">
      <c r="B2217" s="1384"/>
      <c r="C2217" s="1384"/>
      <c r="D2217" s="1387"/>
      <c r="E2217" s="1384"/>
      <c r="F2217" s="1384"/>
      <c r="G2217" s="1384"/>
      <c r="H2217" s="1365"/>
      <c r="I2217" s="1365"/>
      <c r="J2217" s="1365"/>
      <c r="S2217" s="1359"/>
      <c r="BU2217" s="1366"/>
      <c r="CI2217" s="1383"/>
    </row>
    <row r="2218" spans="2:87" s="1381" customFormat="1" x14ac:dyDescent="0.25">
      <c r="B2218" s="1384"/>
      <c r="C2218" s="1384"/>
      <c r="D2218" s="1387"/>
      <c r="E2218" s="1384"/>
      <c r="F2218" s="1384"/>
      <c r="G2218" s="1384"/>
      <c r="H2218" s="1365"/>
      <c r="I2218" s="1365"/>
      <c r="J2218" s="1365"/>
      <c r="S2218" s="1359"/>
      <c r="BU2218" s="1366"/>
      <c r="CI2218" s="1383"/>
    </row>
    <row r="2219" spans="2:87" s="1381" customFormat="1" x14ac:dyDescent="0.25">
      <c r="B2219" s="1384"/>
      <c r="C2219" s="1384"/>
      <c r="D2219" s="1387"/>
      <c r="E2219" s="1384"/>
      <c r="F2219" s="1384"/>
      <c r="G2219" s="1384"/>
      <c r="H2219" s="1365"/>
      <c r="I2219" s="1365"/>
      <c r="J2219" s="1365"/>
      <c r="S2219" s="1359"/>
      <c r="BU2219" s="1366"/>
      <c r="CI2219" s="1383"/>
    </row>
    <row r="2220" spans="2:87" s="1381" customFormat="1" x14ac:dyDescent="0.25">
      <c r="B2220" s="1384"/>
      <c r="C2220" s="1384"/>
      <c r="D2220" s="1387"/>
      <c r="E2220" s="1384"/>
      <c r="F2220" s="1384"/>
      <c r="G2220" s="1384"/>
      <c r="H2220" s="1365"/>
      <c r="I2220" s="1365"/>
      <c r="J2220" s="1365"/>
      <c r="S2220" s="1359"/>
      <c r="BU2220" s="1366"/>
      <c r="CI2220" s="1383"/>
    </row>
    <row r="2221" spans="2:87" s="1381" customFormat="1" x14ac:dyDescent="0.25">
      <c r="B2221" s="1384"/>
      <c r="C2221" s="1384"/>
      <c r="D2221" s="1387"/>
      <c r="E2221" s="1384"/>
      <c r="F2221" s="1384"/>
      <c r="G2221" s="1384"/>
      <c r="H2221" s="1365"/>
      <c r="I2221" s="1365"/>
      <c r="J2221" s="1365"/>
      <c r="S2221" s="1359"/>
      <c r="BU2221" s="1366"/>
      <c r="CI2221" s="1383"/>
    </row>
    <row r="2222" spans="2:87" s="1381" customFormat="1" x14ac:dyDescent="0.25">
      <c r="B2222" s="1384"/>
      <c r="C2222" s="1384"/>
      <c r="D2222" s="1387"/>
      <c r="E2222" s="1384"/>
      <c r="F2222" s="1384"/>
      <c r="G2222" s="1384"/>
      <c r="H2222" s="1365"/>
      <c r="I2222" s="1365"/>
      <c r="J2222" s="1365"/>
      <c r="S2222" s="1359"/>
      <c r="BU2222" s="1366"/>
      <c r="CI2222" s="1383"/>
    </row>
    <row r="2223" spans="2:87" s="1381" customFormat="1" x14ac:dyDescent="0.25">
      <c r="B2223" s="1384"/>
      <c r="C2223" s="1384"/>
      <c r="D2223" s="1387"/>
      <c r="E2223" s="1384"/>
      <c r="F2223" s="1384"/>
      <c r="G2223" s="1384"/>
      <c r="H2223" s="1365"/>
      <c r="I2223" s="1365"/>
      <c r="J2223" s="1365"/>
      <c r="S2223" s="1359"/>
      <c r="BU2223" s="1366"/>
      <c r="CI2223" s="1383"/>
    </row>
    <row r="2224" spans="2:87" s="1381" customFormat="1" x14ac:dyDescent="0.25">
      <c r="B2224" s="1384"/>
      <c r="C2224" s="1384"/>
      <c r="D2224" s="1387"/>
      <c r="E2224" s="1384"/>
      <c r="F2224" s="1384"/>
      <c r="G2224" s="1384"/>
      <c r="H2224" s="1365"/>
      <c r="I2224" s="1365"/>
      <c r="J2224" s="1365"/>
      <c r="S2224" s="1359"/>
      <c r="BU2224" s="1366"/>
      <c r="CI2224" s="1383"/>
    </row>
    <row r="2225" spans="2:87" s="1381" customFormat="1" x14ac:dyDescent="0.25">
      <c r="B2225" s="1384"/>
      <c r="C2225" s="1384"/>
      <c r="D2225" s="1387"/>
      <c r="E2225" s="1384"/>
      <c r="F2225" s="1384"/>
      <c r="G2225" s="1384"/>
      <c r="H2225" s="1365"/>
      <c r="I2225" s="1365"/>
      <c r="J2225" s="1365"/>
      <c r="S2225" s="1359"/>
      <c r="BU2225" s="1366"/>
      <c r="CI2225" s="1383"/>
    </row>
    <row r="2226" spans="2:87" s="1381" customFormat="1" x14ac:dyDescent="0.25">
      <c r="B2226" s="1384"/>
      <c r="C2226" s="1384"/>
      <c r="D2226" s="1387"/>
      <c r="E2226" s="1384"/>
      <c r="F2226" s="1384"/>
      <c r="G2226" s="1384"/>
      <c r="H2226" s="1365"/>
      <c r="I2226" s="1365"/>
      <c r="J2226" s="1365"/>
      <c r="S2226" s="1359"/>
      <c r="BU2226" s="1366"/>
      <c r="CI2226" s="1383"/>
    </row>
    <row r="2227" spans="2:87" s="1381" customFormat="1" x14ac:dyDescent="0.25">
      <c r="B2227" s="1384"/>
      <c r="C2227" s="1384"/>
      <c r="D2227" s="1387"/>
      <c r="E2227" s="1384"/>
      <c r="F2227" s="1384"/>
      <c r="G2227" s="1384"/>
      <c r="H2227" s="1365"/>
      <c r="I2227" s="1365"/>
      <c r="J2227" s="1365"/>
      <c r="S2227" s="1359"/>
      <c r="BU2227" s="1366"/>
      <c r="CI2227" s="1383"/>
    </row>
    <row r="2228" spans="2:87" s="1381" customFormat="1" x14ac:dyDescent="0.25">
      <c r="B2228" s="1384"/>
      <c r="C2228" s="1384"/>
      <c r="D2228" s="1387"/>
      <c r="E2228" s="1384"/>
      <c r="F2228" s="1384"/>
      <c r="G2228" s="1384"/>
      <c r="H2228" s="1365"/>
      <c r="I2228" s="1365"/>
      <c r="J2228" s="1365"/>
      <c r="S2228" s="1359"/>
      <c r="BU2228" s="1366"/>
      <c r="CI2228" s="1383"/>
    </row>
    <row r="2229" spans="2:87" s="1381" customFormat="1" x14ac:dyDescent="0.25">
      <c r="B2229" s="1384"/>
      <c r="C2229" s="1384"/>
      <c r="D2229" s="1387"/>
      <c r="E2229" s="1384"/>
      <c r="F2229" s="1384"/>
      <c r="G2229" s="1384"/>
      <c r="H2229" s="1365"/>
      <c r="I2229" s="1365"/>
      <c r="J2229" s="1365"/>
      <c r="S2229" s="1359"/>
      <c r="BU2229" s="1366"/>
      <c r="CI2229" s="1383"/>
    </row>
    <row r="2230" spans="2:87" s="1381" customFormat="1" x14ac:dyDescent="0.25">
      <c r="B2230" s="1384"/>
      <c r="C2230" s="1384"/>
      <c r="D2230" s="1387"/>
      <c r="E2230" s="1384"/>
      <c r="F2230" s="1384"/>
      <c r="G2230" s="1384"/>
      <c r="H2230" s="1365"/>
      <c r="I2230" s="1365"/>
      <c r="J2230" s="1365"/>
      <c r="S2230" s="1359"/>
      <c r="BU2230" s="1366"/>
      <c r="CI2230" s="1383"/>
    </row>
    <row r="2231" spans="2:87" s="1381" customFormat="1" x14ac:dyDescent="0.25">
      <c r="B2231" s="1384"/>
      <c r="C2231" s="1384"/>
      <c r="D2231" s="1387"/>
      <c r="E2231" s="1384"/>
      <c r="F2231" s="1384"/>
      <c r="G2231" s="1384"/>
      <c r="H2231" s="1365"/>
      <c r="I2231" s="1365"/>
      <c r="J2231" s="1365"/>
      <c r="S2231" s="1359"/>
      <c r="BU2231" s="1366"/>
      <c r="CI2231" s="1383"/>
    </row>
    <row r="2232" spans="2:87" s="1381" customFormat="1" x14ac:dyDescent="0.25">
      <c r="B2232" s="1384"/>
      <c r="C2232" s="1384"/>
      <c r="D2232" s="1387"/>
      <c r="E2232" s="1384"/>
      <c r="F2232" s="1384"/>
      <c r="G2232" s="1384"/>
      <c r="H2232" s="1365"/>
      <c r="I2232" s="1365"/>
      <c r="J2232" s="1365"/>
      <c r="S2232" s="1359"/>
      <c r="BU2232" s="1366"/>
      <c r="CI2232" s="1383"/>
    </row>
    <row r="2233" spans="2:87" s="1381" customFormat="1" x14ac:dyDescent="0.25">
      <c r="B2233" s="1384"/>
      <c r="C2233" s="1384"/>
      <c r="D2233" s="1387"/>
      <c r="E2233" s="1384"/>
      <c r="F2233" s="1384"/>
      <c r="G2233" s="1384"/>
      <c r="H2233" s="1365"/>
      <c r="I2233" s="1365"/>
      <c r="J2233" s="1365"/>
      <c r="S2233" s="1359"/>
      <c r="BU2233" s="1366"/>
      <c r="CI2233" s="1383"/>
    </row>
    <row r="2234" spans="2:87" s="1381" customFormat="1" x14ac:dyDescent="0.25">
      <c r="B2234" s="1384"/>
      <c r="C2234" s="1384"/>
      <c r="D2234" s="1387"/>
      <c r="E2234" s="1384"/>
      <c r="F2234" s="1384"/>
      <c r="G2234" s="1384"/>
      <c r="H2234" s="1365"/>
      <c r="I2234" s="1365"/>
      <c r="J2234" s="1365"/>
      <c r="S2234" s="1359"/>
      <c r="BU2234" s="1366"/>
      <c r="CI2234" s="1383"/>
    </row>
    <row r="2235" spans="2:87" s="1381" customFormat="1" x14ac:dyDescent="0.25">
      <c r="B2235" s="1384"/>
      <c r="C2235" s="1384"/>
      <c r="D2235" s="1387"/>
      <c r="E2235" s="1384"/>
      <c r="F2235" s="1384"/>
      <c r="G2235" s="1384"/>
      <c r="H2235" s="1365"/>
      <c r="I2235" s="1365"/>
      <c r="J2235" s="1365"/>
      <c r="S2235" s="1359"/>
      <c r="BU2235" s="1366"/>
      <c r="CI2235" s="1383"/>
    </row>
    <row r="2236" spans="2:87" s="1381" customFormat="1" x14ac:dyDescent="0.25">
      <c r="B2236" s="1384"/>
      <c r="C2236" s="1384"/>
      <c r="D2236" s="1387"/>
      <c r="E2236" s="1384"/>
      <c r="F2236" s="1384"/>
      <c r="G2236" s="1384"/>
      <c r="H2236" s="1365"/>
      <c r="I2236" s="1365"/>
      <c r="J2236" s="1365"/>
      <c r="S2236" s="1359"/>
      <c r="BU2236" s="1366"/>
      <c r="CI2236" s="1383"/>
    </row>
    <row r="2237" spans="2:87" s="1381" customFormat="1" x14ac:dyDescent="0.25">
      <c r="B2237" s="1384"/>
      <c r="C2237" s="1384"/>
      <c r="D2237" s="1387"/>
      <c r="E2237" s="1384"/>
      <c r="F2237" s="1384"/>
      <c r="G2237" s="1384"/>
      <c r="H2237" s="1365"/>
      <c r="I2237" s="1365"/>
      <c r="J2237" s="1365"/>
      <c r="S2237" s="1359"/>
      <c r="BU2237" s="1366"/>
      <c r="CI2237" s="1383"/>
    </row>
    <row r="2238" spans="2:87" s="1381" customFormat="1" x14ac:dyDescent="0.25">
      <c r="B2238" s="1384"/>
      <c r="C2238" s="1384"/>
      <c r="D2238" s="1387"/>
      <c r="E2238" s="1384"/>
      <c r="F2238" s="1384"/>
      <c r="G2238" s="1384"/>
      <c r="H2238" s="1365"/>
      <c r="I2238" s="1365"/>
      <c r="J2238" s="1365"/>
      <c r="S2238" s="1359"/>
      <c r="BU2238" s="1366"/>
      <c r="CI2238" s="1383"/>
    </row>
    <row r="2239" spans="2:87" s="1381" customFormat="1" x14ac:dyDescent="0.25">
      <c r="B2239" s="1384"/>
      <c r="C2239" s="1384"/>
      <c r="D2239" s="1387"/>
      <c r="E2239" s="1384"/>
      <c r="F2239" s="1384"/>
      <c r="G2239" s="1384"/>
      <c r="H2239" s="1365"/>
      <c r="I2239" s="1365"/>
      <c r="J2239" s="1365"/>
      <c r="S2239" s="1359"/>
      <c r="BU2239" s="1366"/>
      <c r="CI2239" s="1383"/>
    </row>
    <row r="2240" spans="2:87" s="1381" customFormat="1" x14ac:dyDescent="0.25">
      <c r="B2240" s="1384"/>
      <c r="C2240" s="1384"/>
      <c r="D2240" s="1387"/>
      <c r="E2240" s="1384"/>
      <c r="F2240" s="1384"/>
      <c r="G2240" s="1384"/>
      <c r="H2240" s="1365"/>
      <c r="I2240" s="1365"/>
      <c r="J2240" s="1365"/>
      <c r="S2240" s="1359"/>
      <c r="BU2240" s="1366"/>
      <c r="CI2240" s="1383"/>
    </row>
    <row r="2241" spans="2:87" s="1381" customFormat="1" x14ac:dyDescent="0.25">
      <c r="B2241" s="1384"/>
      <c r="C2241" s="1384"/>
      <c r="D2241" s="1387"/>
      <c r="E2241" s="1384"/>
      <c r="F2241" s="1384"/>
      <c r="G2241" s="1384"/>
      <c r="H2241" s="1365"/>
      <c r="I2241" s="1365"/>
      <c r="J2241" s="1365"/>
      <c r="S2241" s="1359"/>
      <c r="BU2241" s="1366"/>
      <c r="CI2241" s="1383"/>
    </row>
    <row r="2242" spans="2:87" s="1381" customFormat="1" x14ac:dyDescent="0.25">
      <c r="B2242" s="1384"/>
      <c r="C2242" s="1384"/>
      <c r="D2242" s="1387"/>
      <c r="E2242" s="1384"/>
      <c r="F2242" s="1384"/>
      <c r="G2242" s="1384"/>
      <c r="H2242" s="1365"/>
      <c r="I2242" s="1365"/>
      <c r="J2242" s="1365"/>
      <c r="S2242" s="1359"/>
      <c r="BU2242" s="1366"/>
      <c r="CI2242" s="1383"/>
    </row>
    <row r="2243" spans="2:87" s="1381" customFormat="1" x14ac:dyDescent="0.25">
      <c r="B2243" s="1384"/>
      <c r="C2243" s="1384"/>
      <c r="D2243" s="1387"/>
      <c r="E2243" s="1384"/>
      <c r="F2243" s="1384"/>
      <c r="G2243" s="1384"/>
      <c r="H2243" s="1365"/>
      <c r="I2243" s="1365"/>
      <c r="J2243" s="1365"/>
      <c r="S2243" s="1359"/>
      <c r="BU2243" s="1366"/>
      <c r="CI2243" s="1383"/>
    </row>
    <row r="2244" spans="2:87" s="1381" customFormat="1" x14ac:dyDescent="0.25">
      <c r="B2244" s="1384"/>
      <c r="C2244" s="1384"/>
      <c r="D2244" s="1387"/>
      <c r="E2244" s="1384"/>
      <c r="F2244" s="1384"/>
      <c r="G2244" s="1384"/>
      <c r="H2244" s="1365"/>
      <c r="I2244" s="1365"/>
      <c r="J2244" s="1365"/>
      <c r="S2244" s="1359"/>
      <c r="BU2244" s="1366"/>
      <c r="CI2244" s="1383"/>
    </row>
    <row r="2245" spans="2:87" s="1381" customFormat="1" x14ac:dyDescent="0.25">
      <c r="B2245" s="1384"/>
      <c r="C2245" s="1384"/>
      <c r="D2245" s="1387"/>
      <c r="E2245" s="1384"/>
      <c r="F2245" s="1384"/>
      <c r="G2245" s="1384"/>
      <c r="H2245" s="1365"/>
      <c r="I2245" s="1365"/>
      <c r="J2245" s="1365"/>
      <c r="S2245" s="1359"/>
      <c r="BU2245" s="1366"/>
      <c r="CI2245" s="1383"/>
    </row>
    <row r="2246" spans="2:87" s="1381" customFormat="1" x14ac:dyDescent="0.25">
      <c r="B2246" s="1384"/>
      <c r="C2246" s="1384"/>
      <c r="D2246" s="1387"/>
      <c r="E2246" s="1384"/>
      <c r="F2246" s="1384"/>
      <c r="G2246" s="1384"/>
      <c r="H2246" s="1365"/>
      <c r="I2246" s="1365"/>
      <c r="J2246" s="1365"/>
      <c r="S2246" s="1359"/>
      <c r="BU2246" s="1366"/>
      <c r="CI2246" s="1383"/>
    </row>
    <row r="2247" spans="2:87" s="1381" customFormat="1" x14ac:dyDescent="0.25">
      <c r="B2247" s="1384"/>
      <c r="C2247" s="1384"/>
      <c r="D2247" s="1387"/>
      <c r="E2247" s="1384"/>
      <c r="F2247" s="1384"/>
      <c r="G2247" s="1384"/>
      <c r="H2247" s="1365"/>
      <c r="I2247" s="1365"/>
      <c r="J2247" s="1365"/>
      <c r="S2247" s="1359"/>
      <c r="BU2247" s="1366"/>
      <c r="CI2247" s="1383"/>
    </row>
    <row r="2248" spans="2:87" s="1381" customFormat="1" x14ac:dyDescent="0.25">
      <c r="B2248" s="1384"/>
      <c r="C2248" s="1384"/>
      <c r="D2248" s="1387"/>
      <c r="E2248" s="1384"/>
      <c r="F2248" s="1384"/>
      <c r="G2248" s="1384"/>
      <c r="H2248" s="1365"/>
      <c r="I2248" s="1365"/>
      <c r="J2248" s="1365"/>
      <c r="S2248" s="1359"/>
      <c r="BU2248" s="1366"/>
      <c r="CI2248" s="1383"/>
    </row>
    <row r="2249" spans="2:87" s="1381" customFormat="1" x14ac:dyDescent="0.25">
      <c r="B2249" s="1384"/>
      <c r="C2249" s="1384"/>
      <c r="D2249" s="1387"/>
      <c r="E2249" s="1384"/>
      <c r="F2249" s="1384"/>
      <c r="G2249" s="1384"/>
      <c r="H2249" s="1365"/>
      <c r="I2249" s="1365"/>
      <c r="J2249" s="1365"/>
      <c r="S2249" s="1359"/>
      <c r="BU2249" s="1366"/>
      <c r="CI2249" s="1383"/>
    </row>
    <row r="2250" spans="2:87" s="1381" customFormat="1" x14ac:dyDescent="0.25">
      <c r="B2250" s="1384"/>
      <c r="C2250" s="1384"/>
      <c r="D2250" s="1387"/>
      <c r="E2250" s="1384"/>
      <c r="F2250" s="1384"/>
      <c r="G2250" s="1384"/>
      <c r="H2250" s="1365"/>
      <c r="I2250" s="1365"/>
      <c r="J2250" s="1365"/>
      <c r="S2250" s="1359"/>
      <c r="BU2250" s="1366"/>
      <c r="CI2250" s="1383"/>
    </row>
    <row r="2251" spans="2:87" s="1381" customFormat="1" x14ac:dyDescent="0.25">
      <c r="B2251" s="1384"/>
      <c r="C2251" s="1384"/>
      <c r="D2251" s="1387"/>
      <c r="E2251" s="1384"/>
      <c r="F2251" s="1384"/>
      <c r="G2251" s="1384"/>
      <c r="H2251" s="1365"/>
      <c r="I2251" s="1365"/>
      <c r="J2251" s="1365"/>
      <c r="S2251" s="1359"/>
      <c r="BU2251" s="1366"/>
      <c r="CI2251" s="1383"/>
    </row>
    <row r="2252" spans="2:87" s="1381" customFormat="1" x14ac:dyDescent="0.25">
      <c r="B2252" s="1384"/>
      <c r="C2252" s="1384"/>
      <c r="D2252" s="1387"/>
      <c r="E2252" s="1384"/>
      <c r="F2252" s="1384"/>
      <c r="G2252" s="1384"/>
      <c r="H2252" s="1365"/>
      <c r="I2252" s="1365"/>
      <c r="J2252" s="1365"/>
      <c r="S2252" s="1359"/>
      <c r="BU2252" s="1366"/>
      <c r="CI2252" s="1383"/>
    </row>
    <row r="2253" spans="2:87" s="1381" customFormat="1" x14ac:dyDescent="0.25">
      <c r="B2253" s="1384"/>
      <c r="C2253" s="1384"/>
      <c r="D2253" s="1387"/>
      <c r="E2253" s="1384"/>
      <c r="F2253" s="1384"/>
      <c r="G2253" s="1384"/>
      <c r="H2253" s="1365"/>
      <c r="I2253" s="1365"/>
      <c r="J2253" s="1365"/>
      <c r="S2253" s="1359"/>
      <c r="BU2253" s="1366"/>
      <c r="CI2253" s="1383"/>
    </row>
    <row r="2254" spans="2:87" s="1381" customFormat="1" x14ac:dyDescent="0.25">
      <c r="B2254" s="1384"/>
      <c r="C2254" s="1384"/>
      <c r="D2254" s="1387"/>
      <c r="E2254" s="1384"/>
      <c r="F2254" s="1384"/>
      <c r="G2254" s="1384"/>
      <c r="H2254" s="1365"/>
      <c r="I2254" s="1365"/>
      <c r="J2254" s="1365"/>
      <c r="S2254" s="1359"/>
      <c r="BU2254" s="1366"/>
      <c r="CI2254" s="1383"/>
    </row>
    <row r="2255" spans="2:87" s="1381" customFormat="1" x14ac:dyDescent="0.25">
      <c r="B2255" s="1384"/>
      <c r="C2255" s="1384"/>
      <c r="D2255" s="1387"/>
      <c r="E2255" s="1384"/>
      <c r="F2255" s="1384"/>
      <c r="G2255" s="1384"/>
      <c r="H2255" s="1365"/>
      <c r="I2255" s="1365"/>
      <c r="J2255" s="1365"/>
      <c r="S2255" s="1359"/>
      <c r="BU2255" s="1366"/>
      <c r="CI2255" s="1383"/>
    </row>
    <row r="2256" spans="2:87" s="1381" customFormat="1" x14ac:dyDescent="0.25">
      <c r="B2256" s="1384"/>
      <c r="C2256" s="1384"/>
      <c r="D2256" s="1387"/>
      <c r="E2256" s="1384"/>
      <c r="F2256" s="1384"/>
      <c r="G2256" s="1384"/>
      <c r="H2256" s="1365"/>
      <c r="I2256" s="1365"/>
      <c r="J2256" s="1365"/>
      <c r="S2256" s="1359"/>
      <c r="BU2256" s="1366"/>
      <c r="CI2256" s="1383"/>
    </row>
    <row r="2257" spans="2:87" s="1381" customFormat="1" x14ac:dyDescent="0.25">
      <c r="B2257" s="1384"/>
      <c r="C2257" s="1384"/>
      <c r="D2257" s="1387"/>
      <c r="E2257" s="1384"/>
      <c r="F2257" s="1384"/>
      <c r="G2257" s="1384"/>
      <c r="H2257" s="1365"/>
      <c r="I2257" s="1365"/>
      <c r="J2257" s="1365"/>
      <c r="S2257" s="1359"/>
      <c r="BU2257" s="1366"/>
      <c r="CI2257" s="1383"/>
    </row>
    <row r="2258" spans="2:87" s="1381" customFormat="1" x14ac:dyDescent="0.25">
      <c r="B2258" s="1384"/>
      <c r="C2258" s="1384"/>
      <c r="D2258" s="1387"/>
      <c r="E2258" s="1384"/>
      <c r="F2258" s="1384"/>
      <c r="G2258" s="1384"/>
      <c r="H2258" s="1365"/>
      <c r="I2258" s="1365"/>
      <c r="J2258" s="1365"/>
      <c r="S2258" s="1359"/>
      <c r="BU2258" s="1366"/>
      <c r="CI2258" s="1383"/>
    </row>
    <row r="2259" spans="2:87" s="1381" customFormat="1" x14ac:dyDescent="0.25">
      <c r="B2259" s="1384"/>
      <c r="C2259" s="1384"/>
      <c r="D2259" s="1387"/>
      <c r="E2259" s="1384"/>
      <c r="F2259" s="1384"/>
      <c r="G2259" s="1384"/>
      <c r="H2259" s="1365"/>
      <c r="I2259" s="1365"/>
      <c r="J2259" s="1365"/>
      <c r="S2259" s="1359"/>
      <c r="BU2259" s="1366"/>
      <c r="CI2259" s="1383"/>
    </row>
    <row r="2260" spans="2:87" s="1381" customFormat="1" x14ac:dyDescent="0.25">
      <c r="B2260" s="1384"/>
      <c r="C2260" s="1384"/>
      <c r="D2260" s="1387"/>
      <c r="E2260" s="1384"/>
      <c r="F2260" s="1384"/>
      <c r="G2260" s="1384"/>
      <c r="H2260" s="1365"/>
      <c r="I2260" s="1365"/>
      <c r="J2260" s="1365"/>
      <c r="S2260" s="1359"/>
      <c r="BU2260" s="1366"/>
      <c r="CI2260" s="1383"/>
    </row>
    <row r="2261" spans="2:87" s="1381" customFormat="1" x14ac:dyDescent="0.25">
      <c r="B2261" s="1384"/>
      <c r="C2261" s="1384"/>
      <c r="D2261" s="1387"/>
      <c r="E2261" s="1384"/>
      <c r="F2261" s="1384"/>
      <c r="G2261" s="1384"/>
      <c r="H2261" s="1365"/>
      <c r="I2261" s="1365"/>
      <c r="J2261" s="1365"/>
      <c r="S2261" s="1359"/>
      <c r="BU2261" s="1366"/>
      <c r="CI2261" s="1383"/>
    </row>
    <row r="2262" spans="2:87" s="1381" customFormat="1" x14ac:dyDescent="0.25">
      <c r="B2262" s="1384"/>
      <c r="C2262" s="1384"/>
      <c r="D2262" s="1387"/>
      <c r="E2262" s="1384"/>
      <c r="F2262" s="1384"/>
      <c r="G2262" s="1384"/>
      <c r="H2262" s="1365"/>
      <c r="I2262" s="1365"/>
      <c r="J2262" s="1365"/>
      <c r="S2262" s="1359"/>
      <c r="BU2262" s="1366"/>
      <c r="CI2262" s="1383"/>
    </row>
    <row r="2263" spans="2:87" s="1381" customFormat="1" x14ac:dyDescent="0.25">
      <c r="B2263" s="1384"/>
      <c r="C2263" s="1384"/>
      <c r="D2263" s="1387"/>
      <c r="E2263" s="1384"/>
      <c r="F2263" s="1384"/>
      <c r="G2263" s="1384"/>
      <c r="H2263" s="1365"/>
      <c r="I2263" s="1365"/>
      <c r="J2263" s="1365"/>
      <c r="S2263" s="1359"/>
      <c r="BU2263" s="1366"/>
      <c r="CI2263" s="1383"/>
    </row>
    <row r="2264" spans="2:87" s="1381" customFormat="1" x14ac:dyDescent="0.25">
      <c r="B2264" s="1384"/>
      <c r="C2264" s="1384"/>
      <c r="D2264" s="1387"/>
      <c r="E2264" s="1384"/>
      <c r="F2264" s="1384"/>
      <c r="G2264" s="1384"/>
      <c r="H2264" s="1365"/>
      <c r="I2264" s="1365"/>
      <c r="J2264" s="1365"/>
      <c r="S2264" s="1359"/>
      <c r="BU2264" s="1366"/>
      <c r="CI2264" s="1383"/>
    </row>
    <row r="2265" spans="2:87" s="1381" customFormat="1" x14ac:dyDescent="0.25">
      <c r="B2265" s="1384"/>
      <c r="C2265" s="1384"/>
      <c r="D2265" s="1387"/>
      <c r="E2265" s="1384"/>
      <c r="F2265" s="1384"/>
      <c r="G2265" s="1384"/>
      <c r="H2265" s="1365"/>
      <c r="I2265" s="1365"/>
      <c r="J2265" s="1365"/>
      <c r="S2265" s="1359"/>
      <c r="BU2265" s="1366"/>
      <c r="CI2265" s="1383"/>
    </row>
    <row r="2266" spans="2:87" s="1381" customFormat="1" x14ac:dyDescent="0.25">
      <c r="B2266" s="1384"/>
      <c r="C2266" s="1384"/>
      <c r="D2266" s="1387"/>
      <c r="E2266" s="1384"/>
      <c r="F2266" s="1384"/>
      <c r="G2266" s="1384"/>
      <c r="H2266" s="1365"/>
      <c r="I2266" s="1365"/>
      <c r="J2266" s="1365"/>
      <c r="S2266" s="1359"/>
      <c r="BU2266" s="1366"/>
      <c r="CI2266" s="1383"/>
    </row>
    <row r="2267" spans="2:87" s="1381" customFormat="1" x14ac:dyDescent="0.25">
      <c r="B2267" s="1384"/>
      <c r="C2267" s="1384"/>
      <c r="D2267" s="1387"/>
      <c r="E2267" s="1384"/>
      <c r="F2267" s="1384"/>
      <c r="G2267" s="1384"/>
      <c r="H2267" s="1365"/>
      <c r="I2267" s="1365"/>
      <c r="J2267" s="1365"/>
      <c r="S2267" s="1359"/>
      <c r="BU2267" s="1366"/>
      <c r="CI2267" s="1383"/>
    </row>
    <row r="2268" spans="2:87" s="1381" customFormat="1" x14ac:dyDescent="0.25">
      <c r="B2268" s="1384"/>
      <c r="C2268" s="1384"/>
      <c r="D2268" s="1387"/>
      <c r="E2268" s="1384"/>
      <c r="F2268" s="1384"/>
      <c r="G2268" s="1384"/>
      <c r="H2268" s="1365"/>
      <c r="I2268" s="1365"/>
      <c r="J2268" s="1365"/>
      <c r="S2268" s="1359"/>
      <c r="BU2268" s="1366"/>
      <c r="CI2268" s="1383"/>
    </row>
    <row r="2269" spans="2:87" s="1381" customFormat="1" x14ac:dyDescent="0.25">
      <c r="B2269" s="1384"/>
      <c r="C2269" s="1384"/>
      <c r="D2269" s="1387"/>
      <c r="E2269" s="1384"/>
      <c r="F2269" s="1384"/>
      <c r="G2269" s="1384"/>
      <c r="H2269" s="1365"/>
      <c r="I2269" s="1365"/>
      <c r="J2269" s="1365"/>
      <c r="S2269" s="1359"/>
      <c r="BU2269" s="1366"/>
      <c r="CI2269" s="1383"/>
    </row>
    <row r="2270" spans="2:87" s="1381" customFormat="1" x14ac:dyDescent="0.25">
      <c r="B2270" s="1384"/>
      <c r="C2270" s="1384"/>
      <c r="D2270" s="1387"/>
      <c r="E2270" s="1384"/>
      <c r="F2270" s="1384"/>
      <c r="G2270" s="1384"/>
      <c r="H2270" s="1365"/>
      <c r="I2270" s="1365"/>
      <c r="J2270" s="1365"/>
      <c r="S2270" s="1359"/>
      <c r="BU2270" s="1366"/>
      <c r="CI2270" s="1383"/>
    </row>
    <row r="2271" spans="2:87" s="1381" customFormat="1" x14ac:dyDescent="0.25">
      <c r="B2271" s="1384"/>
      <c r="C2271" s="1384"/>
      <c r="D2271" s="1387"/>
      <c r="E2271" s="1384"/>
      <c r="F2271" s="1384"/>
      <c r="G2271" s="1384"/>
      <c r="H2271" s="1365"/>
      <c r="I2271" s="1365"/>
      <c r="J2271" s="1365"/>
      <c r="S2271" s="1359"/>
      <c r="BU2271" s="1366"/>
      <c r="CI2271" s="1383"/>
    </row>
    <row r="2272" spans="2:87" s="1381" customFormat="1" x14ac:dyDescent="0.25">
      <c r="B2272" s="1384"/>
      <c r="C2272" s="1384"/>
      <c r="D2272" s="1387"/>
      <c r="E2272" s="1384"/>
      <c r="F2272" s="1384"/>
      <c r="G2272" s="1384"/>
      <c r="H2272" s="1365"/>
      <c r="I2272" s="1365"/>
      <c r="J2272" s="1365"/>
      <c r="S2272" s="1359"/>
      <c r="BU2272" s="1366"/>
      <c r="CI2272" s="1383"/>
    </row>
    <row r="2273" spans="2:87" s="1381" customFormat="1" x14ac:dyDescent="0.25">
      <c r="B2273" s="1384"/>
      <c r="C2273" s="1384"/>
      <c r="D2273" s="1387"/>
      <c r="E2273" s="1384"/>
      <c r="F2273" s="1384"/>
      <c r="G2273" s="1384"/>
      <c r="H2273" s="1365"/>
      <c r="I2273" s="1365"/>
      <c r="J2273" s="1365"/>
      <c r="S2273" s="1359"/>
      <c r="BU2273" s="1366"/>
      <c r="CI2273" s="1383"/>
    </row>
    <row r="2274" spans="2:87" s="1381" customFormat="1" x14ac:dyDescent="0.25">
      <c r="B2274" s="1384"/>
      <c r="C2274" s="1384"/>
      <c r="D2274" s="1387"/>
      <c r="E2274" s="1384"/>
      <c r="F2274" s="1384"/>
      <c r="G2274" s="1384"/>
      <c r="H2274" s="1365"/>
      <c r="I2274" s="1365"/>
      <c r="J2274" s="1365"/>
      <c r="S2274" s="1359"/>
      <c r="BU2274" s="1366"/>
      <c r="CI2274" s="1383"/>
    </row>
    <row r="2275" spans="2:87" s="1381" customFormat="1" x14ac:dyDescent="0.25">
      <c r="B2275" s="1384"/>
      <c r="C2275" s="1384"/>
      <c r="D2275" s="1387"/>
      <c r="E2275" s="1384"/>
      <c r="F2275" s="1384"/>
      <c r="G2275" s="1384"/>
      <c r="H2275" s="1365"/>
      <c r="I2275" s="1365"/>
      <c r="J2275" s="1365"/>
      <c r="S2275" s="1359"/>
      <c r="BU2275" s="1366"/>
      <c r="CI2275" s="1383"/>
    </row>
    <row r="2276" spans="2:87" s="1381" customFormat="1" x14ac:dyDescent="0.25">
      <c r="B2276" s="1384"/>
      <c r="C2276" s="1384"/>
      <c r="D2276" s="1387"/>
      <c r="E2276" s="1384"/>
      <c r="F2276" s="1384"/>
      <c r="G2276" s="1384"/>
      <c r="H2276" s="1365"/>
      <c r="I2276" s="1365"/>
      <c r="J2276" s="1365"/>
      <c r="S2276" s="1359"/>
      <c r="BU2276" s="1366"/>
      <c r="CI2276" s="1383"/>
    </row>
    <row r="2277" spans="2:87" s="1381" customFormat="1" x14ac:dyDescent="0.25">
      <c r="B2277" s="1384"/>
      <c r="C2277" s="1384"/>
      <c r="D2277" s="1387"/>
      <c r="E2277" s="1384"/>
      <c r="F2277" s="1384"/>
      <c r="G2277" s="1384"/>
      <c r="H2277" s="1365"/>
      <c r="I2277" s="1365"/>
      <c r="J2277" s="1365"/>
      <c r="S2277" s="1359"/>
      <c r="BU2277" s="1366"/>
      <c r="CI2277" s="1383"/>
    </row>
    <row r="2278" spans="2:87" s="1381" customFormat="1" x14ac:dyDescent="0.25">
      <c r="B2278" s="1384"/>
      <c r="C2278" s="1384"/>
      <c r="D2278" s="1387"/>
      <c r="E2278" s="1384"/>
      <c r="F2278" s="1384"/>
      <c r="G2278" s="1384"/>
      <c r="H2278" s="1365"/>
      <c r="I2278" s="1365"/>
      <c r="J2278" s="1365"/>
      <c r="S2278" s="1359"/>
      <c r="BU2278" s="1366"/>
      <c r="CI2278" s="1383"/>
    </row>
    <row r="2279" spans="2:87" s="1381" customFormat="1" x14ac:dyDescent="0.25">
      <c r="B2279" s="1384"/>
      <c r="C2279" s="1384"/>
      <c r="D2279" s="1387"/>
      <c r="E2279" s="1384"/>
      <c r="F2279" s="1384"/>
      <c r="G2279" s="1384"/>
      <c r="H2279" s="1365"/>
      <c r="I2279" s="1365"/>
      <c r="J2279" s="1365"/>
      <c r="S2279" s="1359"/>
      <c r="BU2279" s="1366"/>
      <c r="CI2279" s="1383"/>
    </row>
    <row r="2280" spans="2:87" s="1381" customFormat="1" x14ac:dyDescent="0.25">
      <c r="B2280" s="1384"/>
      <c r="C2280" s="1384"/>
      <c r="D2280" s="1387"/>
      <c r="E2280" s="1384"/>
      <c r="F2280" s="1384"/>
      <c r="G2280" s="1384"/>
      <c r="H2280" s="1365"/>
      <c r="I2280" s="1365"/>
      <c r="J2280" s="1365"/>
      <c r="S2280" s="1359"/>
      <c r="BU2280" s="1366"/>
      <c r="CI2280" s="1383"/>
    </row>
    <row r="2281" spans="2:87" s="1381" customFormat="1" x14ac:dyDescent="0.25">
      <c r="B2281" s="1384"/>
      <c r="C2281" s="1384"/>
      <c r="D2281" s="1387"/>
      <c r="E2281" s="1384"/>
      <c r="F2281" s="1384"/>
      <c r="G2281" s="1384"/>
      <c r="H2281" s="1365"/>
      <c r="I2281" s="1365"/>
      <c r="J2281" s="1365"/>
      <c r="S2281" s="1359"/>
      <c r="BU2281" s="1366"/>
      <c r="CI2281" s="1383"/>
    </row>
    <row r="2282" spans="2:87" s="1381" customFormat="1" x14ac:dyDescent="0.25">
      <c r="B2282" s="1384"/>
      <c r="C2282" s="1384"/>
      <c r="D2282" s="1387"/>
      <c r="E2282" s="1384"/>
      <c r="F2282" s="1384"/>
      <c r="G2282" s="1384"/>
      <c r="H2282" s="1365"/>
      <c r="I2282" s="1365"/>
      <c r="J2282" s="1365"/>
      <c r="S2282" s="1359"/>
      <c r="BU2282" s="1366"/>
      <c r="CI2282" s="1383"/>
    </row>
    <row r="2283" spans="2:87" s="1381" customFormat="1" x14ac:dyDescent="0.25">
      <c r="B2283" s="1384"/>
      <c r="C2283" s="1384"/>
      <c r="D2283" s="1387"/>
      <c r="E2283" s="1384"/>
      <c r="F2283" s="1384"/>
      <c r="G2283" s="1384"/>
      <c r="H2283" s="1365"/>
      <c r="I2283" s="1365"/>
      <c r="J2283" s="1365"/>
      <c r="S2283" s="1359"/>
      <c r="BU2283" s="1366"/>
      <c r="CI2283" s="1383"/>
    </row>
    <row r="2284" spans="2:87" s="1381" customFormat="1" x14ac:dyDescent="0.25">
      <c r="B2284" s="1384"/>
      <c r="C2284" s="1384"/>
      <c r="D2284" s="1387"/>
      <c r="E2284" s="1384"/>
      <c r="F2284" s="1384"/>
      <c r="G2284" s="1384"/>
      <c r="H2284" s="1365"/>
      <c r="I2284" s="1365"/>
      <c r="J2284" s="1365"/>
      <c r="S2284" s="1359"/>
      <c r="BU2284" s="1366"/>
      <c r="CI2284" s="1383"/>
    </row>
    <row r="2285" spans="2:87" s="1381" customFormat="1" x14ac:dyDescent="0.25">
      <c r="B2285" s="1384"/>
      <c r="C2285" s="1384"/>
      <c r="D2285" s="1387"/>
      <c r="E2285" s="1384"/>
      <c r="F2285" s="1384"/>
      <c r="G2285" s="1384"/>
      <c r="H2285" s="1365"/>
      <c r="I2285" s="1365"/>
      <c r="J2285" s="1365"/>
      <c r="S2285" s="1359"/>
      <c r="BU2285" s="1366"/>
      <c r="CI2285" s="1383"/>
    </row>
    <row r="2286" spans="2:87" s="1381" customFormat="1" x14ac:dyDescent="0.25">
      <c r="B2286" s="1384"/>
      <c r="C2286" s="1384"/>
      <c r="D2286" s="1387"/>
      <c r="E2286" s="1384"/>
      <c r="F2286" s="1384"/>
      <c r="G2286" s="1384"/>
      <c r="H2286" s="1365"/>
      <c r="I2286" s="1365"/>
      <c r="J2286" s="1365"/>
      <c r="S2286" s="1359"/>
      <c r="BU2286" s="1366"/>
      <c r="CI2286" s="1383"/>
    </row>
    <row r="2287" spans="2:87" s="1381" customFormat="1" x14ac:dyDescent="0.25">
      <c r="B2287" s="1384"/>
      <c r="C2287" s="1384"/>
      <c r="D2287" s="1387"/>
      <c r="E2287" s="1384"/>
      <c r="F2287" s="1384"/>
      <c r="G2287" s="1384"/>
      <c r="H2287" s="1365"/>
      <c r="I2287" s="1365"/>
      <c r="J2287" s="1365"/>
      <c r="S2287" s="1359"/>
      <c r="BU2287" s="1366"/>
      <c r="CI2287" s="1383"/>
    </row>
    <row r="2288" spans="2:87" s="1381" customFormat="1" x14ac:dyDescent="0.25">
      <c r="B2288" s="1384"/>
      <c r="C2288" s="1384"/>
      <c r="D2288" s="1387"/>
      <c r="E2288" s="1384"/>
      <c r="F2288" s="1384"/>
      <c r="G2288" s="1384"/>
      <c r="H2288" s="1365"/>
      <c r="I2288" s="1365"/>
      <c r="J2288" s="1365"/>
      <c r="S2288" s="1359"/>
      <c r="BU2288" s="1366"/>
      <c r="CI2288" s="1383"/>
    </row>
    <row r="2289" spans="2:87" s="1381" customFormat="1" x14ac:dyDescent="0.25">
      <c r="B2289" s="1384"/>
      <c r="C2289" s="1384"/>
      <c r="D2289" s="1387"/>
      <c r="E2289" s="1384"/>
      <c r="F2289" s="1384"/>
      <c r="G2289" s="1384"/>
      <c r="H2289" s="1365"/>
      <c r="I2289" s="1365"/>
      <c r="J2289" s="1365"/>
      <c r="S2289" s="1359"/>
      <c r="BU2289" s="1366"/>
      <c r="CI2289" s="1383"/>
    </row>
    <row r="2290" spans="2:87" s="1381" customFormat="1" x14ac:dyDescent="0.25">
      <c r="B2290" s="1384"/>
      <c r="C2290" s="1384"/>
      <c r="D2290" s="1387"/>
      <c r="E2290" s="1384"/>
      <c r="F2290" s="1384"/>
      <c r="G2290" s="1384"/>
      <c r="H2290" s="1365"/>
      <c r="I2290" s="1365"/>
      <c r="J2290" s="1365"/>
      <c r="S2290" s="1359"/>
      <c r="BU2290" s="1366"/>
      <c r="CI2290" s="1383"/>
    </row>
    <row r="2291" spans="2:87" s="1381" customFormat="1" x14ac:dyDescent="0.25">
      <c r="B2291" s="1384"/>
      <c r="C2291" s="1384"/>
      <c r="D2291" s="1387"/>
      <c r="E2291" s="1384"/>
      <c r="F2291" s="1384"/>
      <c r="G2291" s="1384"/>
      <c r="H2291" s="1365"/>
      <c r="I2291" s="1365"/>
      <c r="J2291" s="1365"/>
      <c r="S2291" s="1359"/>
      <c r="BU2291" s="1366"/>
      <c r="CI2291" s="1383"/>
    </row>
    <row r="2292" spans="2:87" s="1381" customFormat="1" x14ac:dyDescent="0.25">
      <c r="B2292" s="1384"/>
      <c r="C2292" s="1384"/>
      <c r="D2292" s="1387"/>
      <c r="E2292" s="1384"/>
      <c r="F2292" s="1384"/>
      <c r="G2292" s="1384"/>
      <c r="H2292" s="1365"/>
      <c r="I2292" s="1365"/>
      <c r="J2292" s="1365"/>
      <c r="S2292" s="1359"/>
      <c r="BU2292" s="1366"/>
      <c r="CI2292" s="1383"/>
    </row>
    <row r="2293" spans="2:87" s="1381" customFormat="1" x14ac:dyDescent="0.25">
      <c r="B2293" s="1384"/>
      <c r="C2293" s="1384"/>
      <c r="D2293" s="1387"/>
      <c r="E2293" s="1384"/>
      <c r="F2293" s="1384"/>
      <c r="G2293" s="1384"/>
      <c r="H2293" s="1365"/>
      <c r="I2293" s="1365"/>
      <c r="J2293" s="1365"/>
      <c r="S2293" s="1359"/>
      <c r="BU2293" s="1366"/>
      <c r="CI2293" s="1383"/>
    </row>
    <row r="2294" spans="2:87" s="1381" customFormat="1" x14ac:dyDescent="0.25">
      <c r="B2294" s="1384"/>
      <c r="C2294" s="1384"/>
      <c r="D2294" s="1387"/>
      <c r="E2294" s="1384"/>
      <c r="F2294" s="1384"/>
      <c r="G2294" s="1384"/>
      <c r="H2294" s="1365"/>
      <c r="I2294" s="1365"/>
      <c r="J2294" s="1365"/>
      <c r="S2294" s="1359"/>
      <c r="BU2294" s="1366"/>
      <c r="CI2294" s="1383"/>
    </row>
    <row r="2295" spans="2:87" s="1381" customFormat="1" x14ac:dyDescent="0.25">
      <c r="B2295" s="1384"/>
      <c r="C2295" s="1384"/>
      <c r="D2295" s="1387"/>
      <c r="E2295" s="1384"/>
      <c r="F2295" s="1384"/>
      <c r="G2295" s="1384"/>
      <c r="H2295" s="1365"/>
      <c r="I2295" s="1365"/>
      <c r="J2295" s="1365"/>
      <c r="S2295" s="1359"/>
      <c r="BU2295" s="1366"/>
      <c r="CI2295" s="1383"/>
    </row>
    <row r="2296" spans="2:87" s="1381" customFormat="1" x14ac:dyDescent="0.25">
      <c r="B2296" s="1384"/>
      <c r="C2296" s="1384"/>
      <c r="D2296" s="1387"/>
      <c r="E2296" s="1384"/>
      <c r="F2296" s="1384"/>
      <c r="G2296" s="1384"/>
      <c r="H2296" s="1365"/>
      <c r="I2296" s="1365"/>
      <c r="J2296" s="1365"/>
      <c r="S2296" s="1359"/>
      <c r="BU2296" s="1366"/>
      <c r="CI2296" s="1383"/>
    </row>
    <row r="2297" spans="2:87" s="1381" customFormat="1" x14ac:dyDescent="0.25">
      <c r="B2297" s="1384"/>
      <c r="C2297" s="1384"/>
      <c r="D2297" s="1387"/>
      <c r="E2297" s="1384"/>
      <c r="F2297" s="1384"/>
      <c r="G2297" s="1384"/>
      <c r="H2297" s="1365"/>
      <c r="I2297" s="1365"/>
      <c r="J2297" s="1365"/>
      <c r="S2297" s="1359"/>
      <c r="BU2297" s="1366"/>
      <c r="CI2297" s="1383"/>
    </row>
    <row r="2298" spans="2:87" s="1381" customFormat="1" x14ac:dyDescent="0.25">
      <c r="B2298" s="1384"/>
      <c r="C2298" s="1384"/>
      <c r="D2298" s="1387"/>
      <c r="E2298" s="1384"/>
      <c r="F2298" s="1384"/>
      <c r="G2298" s="1384"/>
      <c r="H2298" s="1365"/>
      <c r="I2298" s="1365"/>
      <c r="J2298" s="1365"/>
      <c r="S2298" s="1359"/>
      <c r="BU2298" s="1366"/>
      <c r="CI2298" s="1383"/>
    </row>
    <row r="2299" spans="2:87" s="1381" customFormat="1" x14ac:dyDescent="0.25">
      <c r="B2299" s="1384"/>
      <c r="C2299" s="1384"/>
      <c r="D2299" s="1387"/>
      <c r="E2299" s="1384"/>
      <c r="F2299" s="1384"/>
      <c r="G2299" s="1384"/>
      <c r="H2299" s="1365"/>
      <c r="I2299" s="1365"/>
      <c r="J2299" s="1365"/>
      <c r="S2299" s="1359"/>
      <c r="BU2299" s="1366"/>
      <c r="CI2299" s="1383"/>
    </row>
    <row r="2300" spans="2:87" s="1381" customFormat="1" x14ac:dyDescent="0.25">
      <c r="B2300" s="1384"/>
      <c r="C2300" s="1384"/>
      <c r="D2300" s="1387"/>
      <c r="E2300" s="1384"/>
      <c r="F2300" s="1384"/>
      <c r="G2300" s="1384"/>
      <c r="H2300" s="1365"/>
      <c r="I2300" s="1365"/>
      <c r="J2300" s="1365"/>
      <c r="S2300" s="1359"/>
      <c r="BU2300" s="1366"/>
      <c r="CI2300" s="1383"/>
    </row>
    <row r="2301" spans="2:87" s="1381" customFormat="1" x14ac:dyDescent="0.25">
      <c r="B2301" s="1384"/>
      <c r="C2301" s="1384"/>
      <c r="D2301" s="1387"/>
      <c r="E2301" s="1384"/>
      <c r="F2301" s="1384"/>
      <c r="G2301" s="1384"/>
      <c r="H2301" s="1365"/>
      <c r="I2301" s="1365"/>
      <c r="J2301" s="1365"/>
      <c r="S2301" s="1359"/>
      <c r="BU2301" s="1366"/>
      <c r="CI2301" s="1383"/>
    </row>
    <row r="2302" spans="2:87" s="1381" customFormat="1" x14ac:dyDescent="0.25">
      <c r="B2302" s="1384"/>
      <c r="C2302" s="1384"/>
      <c r="D2302" s="1387"/>
      <c r="E2302" s="1384"/>
      <c r="F2302" s="1384"/>
      <c r="G2302" s="1384"/>
      <c r="H2302" s="1365"/>
      <c r="I2302" s="1365"/>
      <c r="J2302" s="1365"/>
      <c r="S2302" s="1359"/>
      <c r="BU2302" s="1366"/>
      <c r="CI2302" s="1383"/>
    </row>
    <row r="2303" spans="2:87" s="1381" customFormat="1" x14ac:dyDescent="0.25">
      <c r="B2303" s="1384"/>
      <c r="C2303" s="1384"/>
      <c r="D2303" s="1387"/>
      <c r="E2303" s="1384"/>
      <c r="F2303" s="1384"/>
      <c r="G2303" s="1384"/>
      <c r="H2303" s="1365"/>
      <c r="I2303" s="1365"/>
      <c r="J2303" s="1365"/>
      <c r="S2303" s="1359"/>
      <c r="BU2303" s="1366"/>
      <c r="CI2303" s="1383"/>
    </row>
    <row r="2304" spans="2:87" s="1381" customFormat="1" x14ac:dyDescent="0.25">
      <c r="B2304" s="1384"/>
      <c r="C2304" s="1384"/>
      <c r="D2304" s="1387"/>
      <c r="E2304" s="1384"/>
      <c r="F2304" s="1384"/>
      <c r="G2304" s="1384"/>
      <c r="H2304" s="1365"/>
      <c r="I2304" s="1365"/>
      <c r="J2304" s="1365"/>
      <c r="S2304" s="1359"/>
      <c r="BU2304" s="1366"/>
      <c r="CI2304" s="1383"/>
    </row>
    <row r="2305" spans="2:87" s="1381" customFormat="1" x14ac:dyDescent="0.25">
      <c r="B2305" s="1384"/>
      <c r="C2305" s="1384"/>
      <c r="D2305" s="1387"/>
      <c r="E2305" s="1384"/>
      <c r="F2305" s="1384"/>
      <c r="G2305" s="1384"/>
      <c r="H2305" s="1365"/>
      <c r="I2305" s="1365"/>
      <c r="J2305" s="1365"/>
      <c r="S2305" s="1359"/>
      <c r="BU2305" s="1366"/>
      <c r="CI2305" s="1383"/>
    </row>
    <row r="2306" spans="2:87" s="1381" customFormat="1" x14ac:dyDescent="0.25">
      <c r="B2306" s="1384"/>
      <c r="C2306" s="1384"/>
      <c r="D2306" s="1387"/>
      <c r="E2306" s="1384"/>
      <c r="F2306" s="1384"/>
      <c r="G2306" s="1384"/>
      <c r="H2306" s="1365"/>
      <c r="I2306" s="1365"/>
      <c r="J2306" s="1365"/>
      <c r="S2306" s="1359"/>
      <c r="BU2306" s="1366"/>
      <c r="CI2306" s="1383"/>
    </row>
    <row r="2307" spans="2:87" s="1381" customFormat="1" x14ac:dyDescent="0.25">
      <c r="B2307" s="1384"/>
      <c r="C2307" s="1384"/>
      <c r="D2307" s="1387"/>
      <c r="E2307" s="1384"/>
      <c r="F2307" s="1384"/>
      <c r="G2307" s="1384"/>
      <c r="H2307" s="1365"/>
      <c r="I2307" s="1365"/>
      <c r="J2307" s="1365"/>
      <c r="S2307" s="1359"/>
      <c r="BU2307" s="1366"/>
      <c r="CI2307" s="1383"/>
    </row>
    <row r="2308" spans="2:87" s="1381" customFormat="1" x14ac:dyDescent="0.25">
      <c r="B2308" s="1384"/>
      <c r="C2308" s="1384"/>
      <c r="D2308" s="1387"/>
      <c r="E2308" s="1384"/>
      <c r="F2308" s="1384"/>
      <c r="G2308" s="1384"/>
      <c r="H2308" s="1365"/>
      <c r="I2308" s="1365"/>
      <c r="J2308" s="1365"/>
      <c r="S2308" s="1359"/>
      <c r="BU2308" s="1366"/>
      <c r="CI2308" s="1383"/>
    </row>
    <row r="2309" spans="2:87" s="1381" customFormat="1" x14ac:dyDescent="0.25">
      <c r="B2309" s="1384"/>
      <c r="C2309" s="1384"/>
      <c r="D2309" s="1387"/>
      <c r="E2309" s="1384"/>
      <c r="F2309" s="1384"/>
      <c r="G2309" s="1384"/>
      <c r="H2309" s="1365"/>
      <c r="I2309" s="1365"/>
      <c r="J2309" s="1365"/>
      <c r="S2309" s="1359"/>
      <c r="BU2309" s="1366"/>
      <c r="CI2309" s="1383"/>
    </row>
    <row r="2310" spans="2:87" s="1381" customFormat="1" x14ac:dyDescent="0.25">
      <c r="B2310" s="1384"/>
      <c r="C2310" s="1384"/>
      <c r="D2310" s="1387"/>
      <c r="E2310" s="1384"/>
      <c r="F2310" s="1384"/>
      <c r="G2310" s="1384"/>
      <c r="H2310" s="1365"/>
      <c r="I2310" s="1365"/>
      <c r="J2310" s="1365"/>
      <c r="S2310" s="1359"/>
      <c r="BU2310" s="1366"/>
      <c r="CI2310" s="1383"/>
    </row>
    <row r="2311" spans="2:87" s="1381" customFormat="1" x14ac:dyDescent="0.25">
      <c r="B2311" s="1384"/>
      <c r="C2311" s="1384"/>
      <c r="D2311" s="1387"/>
      <c r="E2311" s="1384"/>
      <c r="F2311" s="1384"/>
      <c r="G2311" s="1384"/>
      <c r="H2311" s="1365"/>
      <c r="I2311" s="1365"/>
      <c r="J2311" s="1365"/>
      <c r="S2311" s="1359"/>
      <c r="BU2311" s="1366"/>
      <c r="CI2311" s="1383"/>
    </row>
    <row r="2312" spans="2:87" s="1381" customFormat="1" x14ac:dyDescent="0.25">
      <c r="B2312" s="1384"/>
      <c r="C2312" s="1384"/>
      <c r="D2312" s="1387"/>
      <c r="E2312" s="1384"/>
      <c r="F2312" s="1384"/>
      <c r="G2312" s="1384"/>
      <c r="H2312" s="1365"/>
      <c r="I2312" s="1365"/>
      <c r="J2312" s="1365"/>
      <c r="S2312" s="1359"/>
      <c r="BU2312" s="1366"/>
      <c r="CI2312" s="1383"/>
    </row>
    <row r="2313" spans="2:87" s="1381" customFormat="1" x14ac:dyDescent="0.25">
      <c r="B2313" s="1384"/>
      <c r="C2313" s="1384"/>
      <c r="D2313" s="1387"/>
      <c r="E2313" s="1384"/>
      <c r="F2313" s="1384"/>
      <c r="G2313" s="1384"/>
      <c r="H2313" s="1365"/>
      <c r="I2313" s="1365"/>
      <c r="J2313" s="1365"/>
      <c r="S2313" s="1359"/>
      <c r="BU2313" s="1366"/>
      <c r="CI2313" s="1383"/>
    </row>
    <row r="2314" spans="2:87" s="1381" customFormat="1" x14ac:dyDescent="0.25">
      <c r="B2314" s="1384"/>
      <c r="C2314" s="1384"/>
      <c r="D2314" s="1387"/>
      <c r="E2314" s="1384"/>
      <c r="F2314" s="1384"/>
      <c r="G2314" s="1384"/>
      <c r="H2314" s="1365"/>
      <c r="I2314" s="1365"/>
      <c r="J2314" s="1365"/>
      <c r="S2314" s="1359"/>
      <c r="BU2314" s="1366"/>
      <c r="CI2314" s="1383"/>
    </row>
    <row r="2315" spans="2:87" s="1381" customFormat="1" x14ac:dyDescent="0.25">
      <c r="B2315" s="1384"/>
      <c r="C2315" s="1384"/>
      <c r="D2315" s="1387"/>
      <c r="E2315" s="1384"/>
      <c r="F2315" s="1384"/>
      <c r="G2315" s="1384"/>
      <c r="H2315" s="1365"/>
      <c r="I2315" s="1365"/>
      <c r="J2315" s="1365"/>
      <c r="S2315" s="1359"/>
      <c r="BU2315" s="1366"/>
      <c r="CI2315" s="1383"/>
    </row>
    <row r="2316" spans="2:87" s="1381" customFormat="1" x14ac:dyDescent="0.25">
      <c r="B2316" s="1384"/>
      <c r="C2316" s="1384"/>
      <c r="D2316" s="1387"/>
      <c r="E2316" s="1384"/>
      <c r="F2316" s="1384"/>
      <c r="G2316" s="1384"/>
      <c r="H2316" s="1365"/>
      <c r="I2316" s="1365"/>
      <c r="J2316" s="1365"/>
      <c r="S2316" s="1359"/>
      <c r="BU2316" s="1366"/>
      <c r="CI2316" s="1383"/>
    </row>
    <row r="2317" spans="2:87" s="1381" customFormat="1" x14ac:dyDescent="0.25">
      <c r="B2317" s="1384"/>
      <c r="C2317" s="1384"/>
      <c r="D2317" s="1387"/>
      <c r="E2317" s="1384"/>
      <c r="F2317" s="1384"/>
      <c r="G2317" s="1384"/>
      <c r="H2317" s="1365"/>
      <c r="I2317" s="1365"/>
      <c r="J2317" s="1365"/>
      <c r="S2317" s="1359"/>
      <c r="BU2317" s="1366"/>
      <c r="CI2317" s="1383"/>
    </row>
    <row r="2318" spans="2:87" s="1381" customFormat="1" x14ac:dyDescent="0.25">
      <c r="B2318" s="1384"/>
      <c r="C2318" s="1384"/>
      <c r="D2318" s="1387"/>
      <c r="E2318" s="1384"/>
      <c r="F2318" s="1384"/>
      <c r="G2318" s="1384"/>
      <c r="H2318" s="1365"/>
      <c r="I2318" s="1365"/>
      <c r="J2318" s="1365"/>
      <c r="S2318" s="1359"/>
      <c r="BU2318" s="1366"/>
      <c r="CI2318" s="1383"/>
    </row>
    <row r="2319" spans="2:87" s="1381" customFormat="1" x14ac:dyDescent="0.25">
      <c r="B2319" s="1384"/>
      <c r="C2319" s="1384"/>
      <c r="D2319" s="1387"/>
      <c r="E2319" s="1384"/>
      <c r="F2319" s="1384"/>
      <c r="G2319" s="1384"/>
      <c r="H2319" s="1365"/>
      <c r="I2319" s="1365"/>
      <c r="J2319" s="1365"/>
      <c r="S2319" s="1359"/>
      <c r="BU2319" s="1366"/>
      <c r="CI2319" s="1383"/>
    </row>
    <row r="2320" spans="2:87" s="1381" customFormat="1" x14ac:dyDescent="0.25">
      <c r="B2320" s="1384"/>
      <c r="C2320" s="1384"/>
      <c r="D2320" s="1387"/>
      <c r="E2320" s="1384"/>
      <c r="F2320" s="1384"/>
      <c r="G2320" s="1384"/>
      <c r="H2320" s="1365"/>
      <c r="I2320" s="1365"/>
      <c r="J2320" s="1365"/>
      <c r="S2320" s="1359"/>
      <c r="BU2320" s="1366"/>
      <c r="CI2320" s="1383"/>
    </row>
    <row r="2321" spans="2:87" s="1381" customFormat="1" x14ac:dyDescent="0.25">
      <c r="B2321" s="1384"/>
      <c r="C2321" s="1384"/>
      <c r="D2321" s="1387"/>
      <c r="E2321" s="1384"/>
      <c r="F2321" s="1384"/>
      <c r="G2321" s="1384"/>
      <c r="H2321" s="1365"/>
      <c r="I2321" s="1365"/>
      <c r="J2321" s="1365"/>
      <c r="S2321" s="1359"/>
      <c r="BU2321" s="1366"/>
      <c r="CI2321" s="1383"/>
    </row>
    <row r="2322" spans="2:87" s="1381" customFormat="1" x14ac:dyDescent="0.25">
      <c r="B2322" s="1384"/>
      <c r="C2322" s="1384"/>
      <c r="D2322" s="1387"/>
      <c r="E2322" s="1384"/>
      <c r="F2322" s="1384"/>
      <c r="G2322" s="1384"/>
      <c r="H2322" s="1365"/>
      <c r="I2322" s="1365"/>
      <c r="J2322" s="1365"/>
      <c r="S2322" s="1359"/>
      <c r="BU2322" s="1366"/>
      <c r="CI2322" s="1383"/>
    </row>
    <row r="2323" spans="2:87" s="1381" customFormat="1" x14ac:dyDescent="0.25">
      <c r="B2323" s="1384"/>
      <c r="C2323" s="1384"/>
      <c r="D2323" s="1387"/>
      <c r="E2323" s="1384"/>
      <c r="F2323" s="1384"/>
      <c r="G2323" s="1384"/>
      <c r="H2323" s="1365"/>
      <c r="I2323" s="1365"/>
      <c r="J2323" s="1365"/>
      <c r="S2323" s="1359"/>
      <c r="BU2323" s="1366"/>
      <c r="CI2323" s="1383"/>
    </row>
    <row r="2324" spans="2:87" s="1381" customFormat="1" x14ac:dyDescent="0.25">
      <c r="B2324" s="1384"/>
      <c r="C2324" s="1384"/>
      <c r="D2324" s="1387"/>
      <c r="E2324" s="1384"/>
      <c r="F2324" s="1384"/>
      <c r="G2324" s="1384"/>
      <c r="H2324" s="1365"/>
      <c r="I2324" s="1365"/>
      <c r="J2324" s="1365"/>
      <c r="S2324" s="1359"/>
      <c r="BU2324" s="1366"/>
      <c r="CI2324" s="1383"/>
    </row>
    <row r="2325" spans="2:87" s="1381" customFormat="1" x14ac:dyDescent="0.25">
      <c r="B2325" s="1384"/>
      <c r="C2325" s="1384"/>
      <c r="D2325" s="1387"/>
      <c r="E2325" s="1384"/>
      <c r="F2325" s="1384"/>
      <c r="G2325" s="1384"/>
      <c r="H2325" s="1365"/>
      <c r="I2325" s="1365"/>
      <c r="J2325" s="1365"/>
      <c r="S2325" s="1359"/>
      <c r="BU2325" s="1366"/>
      <c r="CI2325" s="1383"/>
    </row>
    <row r="2326" spans="2:87" s="1381" customFormat="1" x14ac:dyDescent="0.25">
      <c r="B2326" s="1384"/>
      <c r="C2326" s="1384"/>
      <c r="D2326" s="1387"/>
      <c r="E2326" s="1384"/>
      <c r="F2326" s="1384"/>
      <c r="G2326" s="1384"/>
      <c r="H2326" s="1365"/>
      <c r="I2326" s="1365"/>
      <c r="J2326" s="1365"/>
      <c r="S2326" s="1359"/>
      <c r="BU2326" s="1366"/>
      <c r="CI2326" s="1383"/>
    </row>
    <row r="2327" spans="2:87" s="1381" customFormat="1" x14ac:dyDescent="0.25">
      <c r="B2327" s="1384"/>
      <c r="C2327" s="1384"/>
      <c r="D2327" s="1387"/>
      <c r="E2327" s="1384"/>
      <c r="F2327" s="1384"/>
      <c r="G2327" s="1384"/>
      <c r="H2327" s="1365"/>
      <c r="I2327" s="1365"/>
      <c r="J2327" s="1365"/>
      <c r="S2327" s="1359"/>
      <c r="BU2327" s="1366"/>
      <c r="CI2327" s="1383"/>
    </row>
    <row r="2328" spans="2:87" s="1381" customFormat="1" x14ac:dyDescent="0.25">
      <c r="B2328" s="1384"/>
      <c r="C2328" s="1384"/>
      <c r="D2328" s="1387"/>
      <c r="E2328" s="1384"/>
      <c r="F2328" s="1384"/>
      <c r="G2328" s="1384"/>
      <c r="H2328" s="1365"/>
      <c r="I2328" s="1365"/>
      <c r="J2328" s="1365"/>
      <c r="S2328" s="1359"/>
      <c r="BU2328" s="1366"/>
      <c r="CI2328" s="1383"/>
    </row>
    <row r="2329" spans="2:87" s="1381" customFormat="1" x14ac:dyDescent="0.25">
      <c r="B2329" s="1384"/>
      <c r="C2329" s="1384"/>
      <c r="D2329" s="1387"/>
      <c r="E2329" s="1384"/>
      <c r="F2329" s="1384"/>
      <c r="G2329" s="1384"/>
      <c r="H2329" s="1365"/>
      <c r="I2329" s="1365"/>
      <c r="J2329" s="1365"/>
      <c r="S2329" s="1359"/>
      <c r="BU2329" s="1366"/>
      <c r="CI2329" s="1383"/>
    </row>
    <row r="2330" spans="2:87" s="1381" customFormat="1" x14ac:dyDescent="0.25">
      <c r="B2330" s="1384"/>
      <c r="C2330" s="1384"/>
      <c r="D2330" s="1387"/>
      <c r="E2330" s="1384"/>
      <c r="F2330" s="1384"/>
      <c r="G2330" s="1384"/>
      <c r="H2330" s="1365"/>
      <c r="I2330" s="1365"/>
      <c r="J2330" s="1365"/>
      <c r="S2330" s="1359"/>
      <c r="BU2330" s="1366"/>
      <c r="CI2330" s="1383"/>
    </row>
    <row r="2331" spans="2:87" s="1381" customFormat="1" x14ac:dyDescent="0.25">
      <c r="B2331" s="1384"/>
      <c r="C2331" s="1384"/>
      <c r="D2331" s="1387"/>
      <c r="E2331" s="1384"/>
      <c r="F2331" s="1384"/>
      <c r="G2331" s="1384"/>
      <c r="H2331" s="1365"/>
      <c r="I2331" s="1365"/>
      <c r="J2331" s="1365"/>
      <c r="S2331" s="1359"/>
      <c r="BU2331" s="1366"/>
      <c r="CI2331" s="1383"/>
    </row>
    <row r="2332" spans="2:87" s="1381" customFormat="1" x14ac:dyDescent="0.25">
      <c r="B2332" s="1384"/>
      <c r="C2332" s="1384"/>
      <c r="D2332" s="1387"/>
      <c r="E2332" s="1384"/>
      <c r="F2332" s="1384"/>
      <c r="G2332" s="1384"/>
      <c r="H2332" s="1365"/>
      <c r="I2332" s="1365"/>
      <c r="J2332" s="1365"/>
      <c r="S2332" s="1359"/>
      <c r="BU2332" s="1366"/>
      <c r="CI2332" s="1383"/>
    </row>
    <row r="2333" spans="2:87" s="1381" customFormat="1" x14ac:dyDescent="0.25">
      <c r="B2333" s="1384"/>
      <c r="C2333" s="1384"/>
      <c r="D2333" s="1387"/>
      <c r="E2333" s="1384"/>
      <c r="F2333" s="1384"/>
      <c r="G2333" s="1384"/>
      <c r="H2333" s="1365"/>
      <c r="I2333" s="1365"/>
      <c r="J2333" s="1365"/>
      <c r="S2333" s="1359"/>
      <c r="BU2333" s="1366"/>
      <c r="CI2333" s="1383"/>
    </row>
    <row r="2334" spans="2:87" s="1381" customFormat="1" x14ac:dyDescent="0.25">
      <c r="B2334" s="1384"/>
      <c r="C2334" s="1384"/>
      <c r="D2334" s="1387"/>
      <c r="E2334" s="1384"/>
      <c r="F2334" s="1384"/>
      <c r="G2334" s="1384"/>
      <c r="H2334" s="1365"/>
      <c r="I2334" s="1365"/>
      <c r="J2334" s="1365"/>
      <c r="S2334" s="1359"/>
      <c r="BU2334" s="1366"/>
      <c r="CI2334" s="1383"/>
    </row>
    <row r="2335" spans="2:87" s="1381" customFormat="1" x14ac:dyDescent="0.25">
      <c r="B2335" s="1384"/>
      <c r="C2335" s="1384"/>
      <c r="D2335" s="1387"/>
      <c r="E2335" s="1384"/>
      <c r="F2335" s="1384"/>
      <c r="G2335" s="1384"/>
      <c r="H2335" s="1365"/>
      <c r="I2335" s="1365"/>
      <c r="J2335" s="1365"/>
      <c r="S2335" s="1359"/>
      <c r="BU2335" s="1366"/>
      <c r="CI2335" s="1383"/>
    </row>
    <row r="2336" spans="2:87" s="1381" customFormat="1" x14ac:dyDescent="0.25">
      <c r="B2336" s="1384"/>
      <c r="C2336" s="1384"/>
      <c r="D2336" s="1387"/>
      <c r="E2336" s="1384"/>
      <c r="F2336" s="1384"/>
      <c r="G2336" s="1384"/>
      <c r="H2336" s="1365"/>
      <c r="I2336" s="1365"/>
      <c r="J2336" s="1365"/>
      <c r="S2336" s="1359"/>
      <c r="BU2336" s="1366"/>
      <c r="CI2336" s="1383"/>
    </row>
    <row r="2337" spans="2:87" s="1381" customFormat="1" x14ac:dyDescent="0.25">
      <c r="B2337" s="1384"/>
      <c r="C2337" s="1384"/>
      <c r="D2337" s="1387"/>
      <c r="E2337" s="1384"/>
      <c r="F2337" s="1384"/>
      <c r="G2337" s="1384"/>
      <c r="H2337" s="1365"/>
      <c r="I2337" s="1365"/>
      <c r="J2337" s="1365"/>
      <c r="S2337" s="1359"/>
      <c r="BU2337" s="1366"/>
      <c r="CI2337" s="1383"/>
    </row>
    <row r="2338" spans="2:87" s="1381" customFormat="1" x14ac:dyDescent="0.25">
      <c r="B2338" s="1384"/>
      <c r="C2338" s="1384"/>
      <c r="D2338" s="1387"/>
      <c r="E2338" s="1384"/>
      <c r="F2338" s="1384"/>
      <c r="G2338" s="1384"/>
      <c r="H2338" s="1365"/>
      <c r="I2338" s="1365"/>
      <c r="J2338" s="1365"/>
      <c r="S2338" s="1359"/>
      <c r="BU2338" s="1366"/>
      <c r="CI2338" s="1383"/>
    </row>
    <row r="2339" spans="2:87" s="1381" customFormat="1" x14ac:dyDescent="0.25">
      <c r="B2339" s="1384"/>
      <c r="C2339" s="1384"/>
      <c r="D2339" s="1387"/>
      <c r="E2339" s="1384"/>
      <c r="F2339" s="1384"/>
      <c r="G2339" s="1384"/>
      <c r="H2339" s="1365"/>
      <c r="I2339" s="1365"/>
      <c r="J2339" s="1365"/>
      <c r="S2339" s="1359"/>
      <c r="BU2339" s="1366"/>
      <c r="CI2339" s="1383"/>
    </row>
    <row r="2340" spans="2:87" s="1381" customFormat="1" x14ac:dyDescent="0.25">
      <c r="B2340" s="1384"/>
      <c r="C2340" s="1384"/>
      <c r="D2340" s="1387"/>
      <c r="E2340" s="1384"/>
      <c r="F2340" s="1384"/>
      <c r="G2340" s="1384"/>
      <c r="H2340" s="1365"/>
      <c r="I2340" s="1365"/>
      <c r="J2340" s="1365"/>
      <c r="S2340" s="1359"/>
      <c r="BU2340" s="1366"/>
      <c r="CI2340" s="1383"/>
    </row>
    <row r="2341" spans="2:87" s="1381" customFormat="1" x14ac:dyDescent="0.25">
      <c r="B2341" s="1384"/>
      <c r="C2341" s="1384"/>
      <c r="D2341" s="1387"/>
      <c r="E2341" s="1384"/>
      <c r="F2341" s="1384"/>
      <c r="G2341" s="1384"/>
      <c r="H2341" s="1365"/>
      <c r="I2341" s="1365"/>
      <c r="J2341" s="1365"/>
      <c r="S2341" s="1359"/>
      <c r="BU2341" s="1366"/>
      <c r="CI2341" s="1383"/>
    </row>
    <row r="2342" spans="2:87" s="1381" customFormat="1" x14ac:dyDescent="0.25">
      <c r="B2342" s="1384"/>
      <c r="C2342" s="1384"/>
      <c r="D2342" s="1387"/>
      <c r="E2342" s="1384"/>
      <c r="F2342" s="1384"/>
      <c r="G2342" s="1384"/>
      <c r="H2342" s="1365"/>
      <c r="I2342" s="1365"/>
      <c r="J2342" s="1365"/>
      <c r="S2342" s="1359"/>
      <c r="BU2342" s="1366"/>
      <c r="CI2342" s="1383"/>
    </row>
    <row r="2343" spans="2:87" s="1381" customFormat="1" x14ac:dyDescent="0.25">
      <c r="B2343" s="1384"/>
      <c r="C2343" s="1384"/>
      <c r="D2343" s="1387"/>
      <c r="E2343" s="1384"/>
      <c r="F2343" s="1384"/>
      <c r="G2343" s="1384"/>
      <c r="H2343" s="1365"/>
      <c r="I2343" s="1365"/>
      <c r="J2343" s="1365"/>
      <c r="S2343" s="1359"/>
      <c r="BU2343" s="1366"/>
      <c r="CI2343" s="1383"/>
    </row>
    <row r="2344" spans="2:87" s="1381" customFormat="1" x14ac:dyDescent="0.25">
      <c r="B2344" s="1384"/>
      <c r="C2344" s="1384"/>
      <c r="D2344" s="1387"/>
      <c r="E2344" s="1384"/>
      <c r="F2344" s="1384"/>
      <c r="G2344" s="1384"/>
      <c r="H2344" s="1365"/>
      <c r="I2344" s="1365"/>
      <c r="J2344" s="1365"/>
      <c r="S2344" s="1359"/>
      <c r="BU2344" s="1366"/>
      <c r="CI2344" s="1383"/>
    </row>
    <row r="2345" spans="2:87" s="1381" customFormat="1" x14ac:dyDescent="0.25">
      <c r="B2345" s="1384"/>
      <c r="C2345" s="1384"/>
      <c r="D2345" s="1387"/>
      <c r="E2345" s="1384"/>
      <c r="F2345" s="1384"/>
      <c r="G2345" s="1384"/>
      <c r="H2345" s="1365"/>
      <c r="I2345" s="1365"/>
      <c r="J2345" s="1365"/>
      <c r="S2345" s="1359"/>
      <c r="BU2345" s="1366"/>
      <c r="CI2345" s="1383"/>
    </row>
    <row r="2346" spans="2:87" s="1381" customFormat="1" x14ac:dyDescent="0.25">
      <c r="B2346" s="1384"/>
      <c r="C2346" s="1384"/>
      <c r="D2346" s="1387"/>
      <c r="E2346" s="1384"/>
      <c r="F2346" s="1384"/>
      <c r="G2346" s="1384"/>
      <c r="H2346" s="1365"/>
      <c r="I2346" s="1365"/>
      <c r="J2346" s="1365"/>
      <c r="S2346" s="1359"/>
      <c r="BU2346" s="1366"/>
      <c r="CI2346" s="1383"/>
    </row>
    <row r="2347" spans="2:87" s="1381" customFormat="1" x14ac:dyDescent="0.25">
      <c r="B2347" s="1384"/>
      <c r="C2347" s="1384"/>
      <c r="D2347" s="1387"/>
      <c r="E2347" s="1384"/>
      <c r="F2347" s="1384"/>
      <c r="G2347" s="1384"/>
      <c r="H2347" s="1365"/>
      <c r="I2347" s="1365"/>
      <c r="J2347" s="1365"/>
      <c r="S2347" s="1359"/>
      <c r="BU2347" s="1366"/>
      <c r="CI2347" s="1383"/>
    </row>
    <row r="2348" spans="2:87" s="1381" customFormat="1" x14ac:dyDescent="0.25">
      <c r="B2348" s="1384"/>
      <c r="C2348" s="1384"/>
      <c r="D2348" s="1387"/>
      <c r="E2348" s="1384"/>
      <c r="F2348" s="1384"/>
      <c r="G2348" s="1384"/>
      <c r="H2348" s="1365"/>
      <c r="I2348" s="1365"/>
      <c r="J2348" s="1365"/>
      <c r="S2348" s="1359"/>
      <c r="BU2348" s="1366"/>
      <c r="CI2348" s="1383"/>
    </row>
    <row r="2349" spans="2:87" s="1381" customFormat="1" x14ac:dyDescent="0.25">
      <c r="B2349" s="1384"/>
      <c r="C2349" s="1384"/>
      <c r="D2349" s="1387"/>
      <c r="E2349" s="1384"/>
      <c r="F2349" s="1384"/>
      <c r="G2349" s="1384"/>
      <c r="H2349" s="1365"/>
      <c r="I2349" s="1365"/>
      <c r="J2349" s="1365"/>
      <c r="S2349" s="1359"/>
      <c r="BU2349" s="1366"/>
      <c r="CI2349" s="1383"/>
    </row>
    <row r="2350" spans="2:87" s="1381" customFormat="1" x14ac:dyDescent="0.25">
      <c r="B2350" s="1384"/>
      <c r="C2350" s="1384"/>
      <c r="D2350" s="1387"/>
      <c r="E2350" s="1384"/>
      <c r="F2350" s="1384"/>
      <c r="G2350" s="1384"/>
      <c r="H2350" s="1365"/>
      <c r="I2350" s="1365"/>
      <c r="J2350" s="1365"/>
      <c r="S2350" s="1359"/>
      <c r="BU2350" s="1366"/>
      <c r="CI2350" s="1383"/>
    </row>
    <row r="2351" spans="2:87" s="1381" customFormat="1" x14ac:dyDescent="0.25">
      <c r="B2351" s="1384"/>
      <c r="C2351" s="1384"/>
      <c r="D2351" s="1387"/>
      <c r="E2351" s="1384"/>
      <c r="F2351" s="1384"/>
      <c r="G2351" s="1384"/>
      <c r="H2351" s="1365"/>
      <c r="I2351" s="1365"/>
      <c r="J2351" s="1365"/>
      <c r="S2351" s="1359"/>
      <c r="BU2351" s="1366"/>
      <c r="CI2351" s="1383"/>
    </row>
    <row r="2352" spans="2:87" s="1381" customFormat="1" x14ac:dyDescent="0.25">
      <c r="B2352" s="1384"/>
      <c r="C2352" s="1384"/>
      <c r="D2352" s="1387"/>
      <c r="E2352" s="1384"/>
      <c r="F2352" s="1384"/>
      <c r="G2352" s="1384"/>
      <c r="H2352" s="1365"/>
      <c r="I2352" s="1365"/>
      <c r="J2352" s="1365"/>
      <c r="S2352" s="1359"/>
      <c r="BU2352" s="1366"/>
      <c r="CI2352" s="1383"/>
    </row>
    <row r="2353" spans="2:87" s="1381" customFormat="1" x14ac:dyDescent="0.25">
      <c r="B2353" s="1384"/>
      <c r="C2353" s="1384"/>
      <c r="D2353" s="1387"/>
      <c r="E2353" s="1384"/>
      <c r="F2353" s="1384"/>
      <c r="G2353" s="1384"/>
      <c r="H2353" s="1365"/>
      <c r="I2353" s="1365"/>
      <c r="J2353" s="1365"/>
      <c r="S2353" s="1359"/>
      <c r="BU2353" s="1366"/>
      <c r="CI2353" s="1383"/>
    </row>
    <row r="2354" spans="2:87" s="1381" customFormat="1" x14ac:dyDescent="0.25">
      <c r="B2354" s="1384"/>
      <c r="C2354" s="1384"/>
      <c r="D2354" s="1387"/>
      <c r="E2354" s="1384"/>
      <c r="F2354" s="1384"/>
      <c r="G2354" s="1384"/>
      <c r="H2354" s="1365"/>
      <c r="I2354" s="1365"/>
      <c r="J2354" s="1365"/>
      <c r="S2354" s="1359"/>
      <c r="BU2354" s="1366"/>
      <c r="CI2354" s="1383"/>
    </row>
    <row r="2355" spans="2:87" s="1381" customFormat="1" x14ac:dyDescent="0.25">
      <c r="B2355" s="1384"/>
      <c r="C2355" s="1384"/>
      <c r="D2355" s="1387"/>
      <c r="E2355" s="1384"/>
      <c r="F2355" s="1384"/>
      <c r="G2355" s="1384"/>
      <c r="H2355" s="1365"/>
      <c r="I2355" s="1365"/>
      <c r="J2355" s="1365"/>
      <c r="S2355" s="1359"/>
      <c r="BU2355" s="1366"/>
      <c r="CI2355" s="1383"/>
    </row>
    <row r="2356" spans="2:87" s="1381" customFormat="1" x14ac:dyDescent="0.25">
      <c r="B2356" s="1384"/>
      <c r="C2356" s="1384"/>
      <c r="D2356" s="1387"/>
      <c r="E2356" s="1384"/>
      <c r="F2356" s="1384"/>
      <c r="G2356" s="1384"/>
      <c r="H2356" s="1365"/>
      <c r="I2356" s="1365"/>
      <c r="J2356" s="1365"/>
      <c r="S2356" s="1359"/>
      <c r="BU2356" s="1366"/>
      <c r="CI2356" s="1383"/>
    </row>
    <row r="2357" spans="2:87" s="1381" customFormat="1" x14ac:dyDescent="0.25">
      <c r="B2357" s="1384"/>
      <c r="C2357" s="1384"/>
      <c r="D2357" s="1387"/>
      <c r="E2357" s="1384"/>
      <c r="F2357" s="1384"/>
      <c r="G2357" s="1384"/>
      <c r="H2357" s="1365"/>
      <c r="I2357" s="1365"/>
      <c r="J2357" s="1365"/>
      <c r="S2357" s="1359"/>
      <c r="BU2357" s="1366"/>
      <c r="CI2357" s="1383"/>
    </row>
    <row r="2358" spans="2:87" s="1381" customFormat="1" x14ac:dyDescent="0.25">
      <c r="B2358" s="1384"/>
      <c r="C2358" s="1384"/>
      <c r="D2358" s="1387"/>
      <c r="E2358" s="1384"/>
      <c r="F2358" s="1384"/>
      <c r="G2358" s="1384"/>
      <c r="H2358" s="1365"/>
      <c r="I2358" s="1365"/>
      <c r="J2358" s="1365"/>
      <c r="S2358" s="1359"/>
      <c r="BU2358" s="1366"/>
      <c r="CI2358" s="1383"/>
    </row>
    <row r="2359" spans="2:87" s="1381" customFormat="1" x14ac:dyDescent="0.25">
      <c r="B2359" s="1384"/>
      <c r="C2359" s="1384"/>
      <c r="D2359" s="1387"/>
      <c r="E2359" s="1384"/>
      <c r="F2359" s="1384"/>
      <c r="G2359" s="1384"/>
      <c r="H2359" s="1365"/>
      <c r="I2359" s="1365"/>
      <c r="J2359" s="1365"/>
      <c r="S2359" s="1359"/>
      <c r="BU2359" s="1366"/>
      <c r="CI2359" s="1383"/>
    </row>
    <row r="2360" spans="2:87" s="1381" customFormat="1" x14ac:dyDescent="0.25">
      <c r="B2360" s="1384"/>
      <c r="C2360" s="1384"/>
      <c r="D2360" s="1387"/>
      <c r="E2360" s="1384"/>
      <c r="F2360" s="1384"/>
      <c r="G2360" s="1384"/>
      <c r="H2360" s="1365"/>
      <c r="I2360" s="1365"/>
      <c r="J2360" s="1365"/>
      <c r="S2360" s="1359"/>
      <c r="BU2360" s="1366"/>
      <c r="CI2360" s="1383"/>
    </row>
    <row r="2361" spans="2:87" s="1381" customFormat="1" x14ac:dyDescent="0.25">
      <c r="B2361" s="1384"/>
      <c r="C2361" s="1384"/>
      <c r="D2361" s="1387"/>
      <c r="E2361" s="1384"/>
      <c r="F2361" s="1384"/>
      <c r="G2361" s="1384"/>
      <c r="H2361" s="1365"/>
      <c r="I2361" s="1365"/>
      <c r="J2361" s="1365"/>
      <c r="S2361" s="1359"/>
      <c r="BU2361" s="1366"/>
      <c r="CI2361" s="1383"/>
    </row>
    <row r="2362" spans="2:87" s="1381" customFormat="1" x14ac:dyDescent="0.25">
      <c r="B2362" s="1384"/>
      <c r="C2362" s="1384"/>
      <c r="D2362" s="1387"/>
      <c r="E2362" s="1384"/>
      <c r="F2362" s="1384"/>
      <c r="G2362" s="1384"/>
      <c r="H2362" s="1365"/>
      <c r="I2362" s="1365"/>
      <c r="J2362" s="1365"/>
      <c r="S2362" s="1359"/>
      <c r="BU2362" s="1366"/>
      <c r="CI2362" s="1383"/>
    </row>
    <row r="2363" spans="2:87" s="1381" customFormat="1" x14ac:dyDescent="0.25">
      <c r="B2363" s="1384"/>
      <c r="C2363" s="1384"/>
      <c r="D2363" s="1387"/>
      <c r="E2363" s="1384"/>
      <c r="F2363" s="1384"/>
      <c r="G2363" s="1384"/>
      <c r="H2363" s="1365"/>
      <c r="I2363" s="1365"/>
      <c r="J2363" s="1365"/>
      <c r="S2363" s="1359"/>
      <c r="BU2363" s="1366"/>
      <c r="CI2363" s="1383"/>
    </row>
    <row r="2364" spans="2:87" s="1381" customFormat="1" x14ac:dyDescent="0.25">
      <c r="B2364" s="1384"/>
      <c r="C2364" s="1384"/>
      <c r="D2364" s="1387"/>
      <c r="E2364" s="1384"/>
      <c r="F2364" s="1384"/>
      <c r="G2364" s="1384"/>
      <c r="H2364" s="1365"/>
      <c r="I2364" s="1365"/>
      <c r="J2364" s="1365"/>
      <c r="S2364" s="1359"/>
      <c r="BU2364" s="1366"/>
      <c r="CI2364" s="1383"/>
    </row>
    <row r="2365" spans="2:87" s="1381" customFormat="1" x14ac:dyDescent="0.25">
      <c r="B2365" s="1384"/>
      <c r="C2365" s="1384"/>
      <c r="D2365" s="1387"/>
      <c r="E2365" s="1384"/>
      <c r="F2365" s="1384"/>
      <c r="G2365" s="1384"/>
      <c r="H2365" s="1365"/>
      <c r="I2365" s="1365"/>
      <c r="J2365" s="1365"/>
      <c r="S2365" s="1359"/>
      <c r="BU2365" s="1366"/>
      <c r="CI2365" s="1383"/>
    </row>
    <row r="2366" spans="2:87" s="1381" customFormat="1" x14ac:dyDescent="0.25">
      <c r="B2366" s="1384"/>
      <c r="C2366" s="1384"/>
      <c r="D2366" s="1387"/>
      <c r="E2366" s="1384"/>
      <c r="F2366" s="1384"/>
      <c r="G2366" s="1384"/>
      <c r="H2366" s="1365"/>
      <c r="I2366" s="1365"/>
      <c r="J2366" s="1365"/>
      <c r="S2366" s="1359"/>
      <c r="BU2366" s="1366"/>
      <c r="CI2366" s="1383"/>
    </row>
    <row r="2367" spans="2:87" s="1381" customFormat="1" x14ac:dyDescent="0.25">
      <c r="B2367" s="1384"/>
      <c r="C2367" s="1384"/>
      <c r="D2367" s="1387"/>
      <c r="E2367" s="1384"/>
      <c r="F2367" s="1384"/>
      <c r="G2367" s="1384"/>
      <c r="H2367" s="1365"/>
      <c r="I2367" s="1365"/>
      <c r="J2367" s="1365"/>
      <c r="S2367" s="1359"/>
      <c r="BU2367" s="1366"/>
      <c r="CI2367" s="1383"/>
    </row>
    <row r="2368" spans="2:87" s="1381" customFormat="1" x14ac:dyDescent="0.25">
      <c r="B2368" s="1384"/>
      <c r="C2368" s="1384"/>
      <c r="D2368" s="1387"/>
      <c r="E2368" s="1384"/>
      <c r="F2368" s="1384"/>
      <c r="G2368" s="1384"/>
      <c r="H2368" s="1365"/>
      <c r="I2368" s="1365"/>
      <c r="J2368" s="1365"/>
      <c r="S2368" s="1359"/>
      <c r="BU2368" s="1366"/>
      <c r="CI2368" s="1383"/>
    </row>
    <row r="2369" spans="2:87" s="1381" customFormat="1" x14ac:dyDescent="0.25">
      <c r="B2369" s="1384"/>
      <c r="C2369" s="1384"/>
      <c r="D2369" s="1387"/>
      <c r="E2369" s="1384"/>
      <c r="F2369" s="1384"/>
      <c r="G2369" s="1384"/>
      <c r="H2369" s="1365"/>
      <c r="I2369" s="1365"/>
      <c r="J2369" s="1365"/>
      <c r="S2369" s="1359"/>
      <c r="BU2369" s="1366"/>
      <c r="CI2369" s="1383"/>
    </row>
    <row r="2370" spans="2:87" s="1381" customFormat="1" x14ac:dyDescent="0.25">
      <c r="B2370" s="1384"/>
      <c r="C2370" s="1384"/>
      <c r="D2370" s="1387"/>
      <c r="E2370" s="1384"/>
      <c r="F2370" s="1384"/>
      <c r="G2370" s="1384"/>
      <c r="H2370" s="1365"/>
      <c r="I2370" s="1365"/>
      <c r="J2370" s="1365"/>
      <c r="S2370" s="1359"/>
      <c r="BU2370" s="1366"/>
      <c r="CI2370" s="1383"/>
    </row>
    <row r="2371" spans="2:87" s="1381" customFormat="1" x14ac:dyDescent="0.25">
      <c r="B2371" s="1384"/>
      <c r="C2371" s="1384"/>
      <c r="D2371" s="1387"/>
      <c r="E2371" s="1384"/>
      <c r="F2371" s="1384"/>
      <c r="G2371" s="1384"/>
      <c r="H2371" s="1365"/>
      <c r="I2371" s="1365"/>
      <c r="J2371" s="1365"/>
      <c r="S2371" s="1359"/>
      <c r="BU2371" s="1366"/>
      <c r="CI2371" s="1383"/>
    </row>
    <row r="2372" spans="2:87" s="1381" customFormat="1" x14ac:dyDescent="0.25">
      <c r="B2372" s="1384"/>
      <c r="C2372" s="1384"/>
      <c r="D2372" s="1387"/>
      <c r="E2372" s="1384"/>
      <c r="F2372" s="1384"/>
      <c r="G2372" s="1384"/>
      <c r="H2372" s="1365"/>
      <c r="I2372" s="1365"/>
      <c r="J2372" s="1365"/>
      <c r="S2372" s="1359"/>
      <c r="BU2372" s="1366"/>
      <c r="CI2372" s="1383"/>
    </row>
    <row r="2373" spans="2:87" s="1381" customFormat="1" x14ac:dyDescent="0.25">
      <c r="B2373" s="1384"/>
      <c r="C2373" s="1384"/>
      <c r="D2373" s="1387"/>
      <c r="E2373" s="1384"/>
      <c r="F2373" s="1384"/>
      <c r="G2373" s="1384"/>
      <c r="H2373" s="1365"/>
      <c r="I2373" s="1365"/>
      <c r="J2373" s="1365"/>
      <c r="S2373" s="1359"/>
      <c r="BU2373" s="1366"/>
      <c r="CI2373" s="1383"/>
    </row>
    <row r="2374" spans="2:87" s="1381" customFormat="1" x14ac:dyDescent="0.25">
      <c r="B2374" s="1384"/>
      <c r="C2374" s="1384"/>
      <c r="D2374" s="1387"/>
      <c r="E2374" s="1384"/>
      <c r="F2374" s="1384"/>
      <c r="G2374" s="1384"/>
      <c r="H2374" s="1365"/>
      <c r="I2374" s="1365"/>
      <c r="J2374" s="1365"/>
      <c r="S2374" s="1359"/>
      <c r="BU2374" s="1366"/>
      <c r="CI2374" s="1383"/>
    </row>
    <row r="2375" spans="2:87" s="1381" customFormat="1" x14ac:dyDescent="0.25">
      <c r="B2375" s="1384"/>
      <c r="C2375" s="1384"/>
      <c r="D2375" s="1387"/>
      <c r="E2375" s="1384"/>
      <c r="F2375" s="1384"/>
      <c r="G2375" s="1384"/>
      <c r="H2375" s="1365"/>
      <c r="I2375" s="1365"/>
      <c r="J2375" s="1365"/>
      <c r="S2375" s="1359"/>
      <c r="BU2375" s="1366"/>
      <c r="CI2375" s="1383"/>
    </row>
    <row r="2376" spans="2:87" s="1381" customFormat="1" x14ac:dyDescent="0.25">
      <c r="B2376" s="1384"/>
      <c r="C2376" s="1384"/>
      <c r="D2376" s="1387"/>
      <c r="E2376" s="1384"/>
      <c r="F2376" s="1384"/>
      <c r="G2376" s="1384"/>
      <c r="H2376" s="1365"/>
      <c r="I2376" s="1365"/>
      <c r="J2376" s="1365"/>
      <c r="S2376" s="1359"/>
      <c r="BU2376" s="1366"/>
      <c r="CI2376" s="1383"/>
    </row>
    <row r="2377" spans="2:87" s="1381" customFormat="1" x14ac:dyDescent="0.25">
      <c r="B2377" s="1384"/>
      <c r="C2377" s="1384"/>
      <c r="D2377" s="1387"/>
      <c r="E2377" s="1384"/>
      <c r="F2377" s="1384"/>
      <c r="G2377" s="1384"/>
      <c r="H2377" s="1365"/>
      <c r="I2377" s="1365"/>
      <c r="J2377" s="1365"/>
      <c r="S2377" s="1359"/>
      <c r="BU2377" s="1366"/>
      <c r="CI2377" s="1383"/>
    </row>
    <row r="2378" spans="2:87" s="1381" customFormat="1" x14ac:dyDescent="0.25">
      <c r="B2378" s="1384"/>
      <c r="C2378" s="1384"/>
      <c r="D2378" s="1387"/>
      <c r="E2378" s="1384"/>
      <c r="F2378" s="1384"/>
      <c r="G2378" s="1384"/>
      <c r="H2378" s="1365"/>
      <c r="I2378" s="1365"/>
      <c r="J2378" s="1365"/>
      <c r="S2378" s="1359"/>
      <c r="BU2378" s="1366"/>
      <c r="CI2378" s="1383"/>
    </row>
    <row r="2379" spans="2:87" s="1381" customFormat="1" x14ac:dyDescent="0.25">
      <c r="B2379" s="1384"/>
      <c r="C2379" s="1384"/>
      <c r="D2379" s="1387"/>
      <c r="E2379" s="1384"/>
      <c r="F2379" s="1384"/>
      <c r="G2379" s="1384"/>
      <c r="H2379" s="1365"/>
      <c r="I2379" s="1365"/>
      <c r="J2379" s="1365"/>
      <c r="S2379" s="1359"/>
      <c r="BU2379" s="1366"/>
      <c r="CI2379" s="1383"/>
    </row>
    <row r="2380" spans="2:87" s="1381" customFormat="1" x14ac:dyDescent="0.25">
      <c r="B2380" s="1384"/>
      <c r="C2380" s="1384"/>
      <c r="D2380" s="1387"/>
      <c r="E2380" s="1384"/>
      <c r="F2380" s="1384"/>
      <c r="G2380" s="1384"/>
      <c r="H2380" s="1365"/>
      <c r="I2380" s="1365"/>
      <c r="J2380" s="1365"/>
      <c r="S2380" s="1359"/>
      <c r="BU2380" s="1366"/>
      <c r="CI2380" s="1383"/>
    </row>
    <row r="2381" spans="2:87" s="1381" customFormat="1" x14ac:dyDescent="0.25">
      <c r="B2381" s="1384"/>
      <c r="C2381" s="1384"/>
      <c r="D2381" s="1387"/>
      <c r="E2381" s="1384"/>
      <c r="F2381" s="1384"/>
      <c r="G2381" s="1384"/>
      <c r="H2381" s="1365"/>
      <c r="I2381" s="1365"/>
      <c r="J2381" s="1365"/>
      <c r="S2381" s="1359"/>
      <c r="BU2381" s="1366"/>
      <c r="CI2381" s="1383"/>
    </row>
    <row r="2382" spans="2:87" s="1381" customFormat="1" x14ac:dyDescent="0.25">
      <c r="B2382" s="1384"/>
      <c r="C2382" s="1384"/>
      <c r="D2382" s="1387"/>
      <c r="E2382" s="1384"/>
      <c r="F2382" s="1384"/>
      <c r="G2382" s="1384"/>
      <c r="H2382" s="1365"/>
      <c r="I2382" s="1365"/>
      <c r="J2382" s="1365"/>
      <c r="S2382" s="1359"/>
      <c r="BU2382" s="1366"/>
      <c r="CI2382" s="1383"/>
    </row>
    <row r="2383" spans="2:87" s="1381" customFormat="1" x14ac:dyDescent="0.25">
      <c r="B2383" s="1384"/>
      <c r="C2383" s="1384"/>
      <c r="D2383" s="1387"/>
      <c r="E2383" s="1384"/>
      <c r="F2383" s="1384"/>
      <c r="G2383" s="1384"/>
      <c r="H2383" s="1365"/>
      <c r="I2383" s="1365"/>
      <c r="J2383" s="1365"/>
      <c r="S2383" s="1359"/>
      <c r="BU2383" s="1366"/>
      <c r="CI2383" s="1383"/>
    </row>
    <row r="2384" spans="2:87" s="1381" customFormat="1" x14ac:dyDescent="0.25">
      <c r="B2384" s="1384"/>
      <c r="C2384" s="1384"/>
      <c r="D2384" s="1387"/>
      <c r="E2384" s="1384"/>
      <c r="F2384" s="1384"/>
      <c r="G2384" s="1384"/>
      <c r="H2384" s="1365"/>
      <c r="I2384" s="1365"/>
      <c r="J2384" s="1365"/>
      <c r="S2384" s="1359"/>
      <c r="BU2384" s="1366"/>
      <c r="CI2384" s="1383"/>
    </row>
    <row r="2385" spans="2:87" s="1381" customFormat="1" x14ac:dyDescent="0.25">
      <c r="B2385" s="1384"/>
      <c r="C2385" s="1384"/>
      <c r="D2385" s="1387"/>
      <c r="E2385" s="1384"/>
      <c r="F2385" s="1384"/>
      <c r="G2385" s="1384"/>
      <c r="H2385" s="1365"/>
      <c r="I2385" s="1365"/>
      <c r="J2385" s="1365"/>
      <c r="S2385" s="1359"/>
      <c r="BU2385" s="1366"/>
      <c r="CI2385" s="1383"/>
    </row>
    <row r="2386" spans="2:87" s="1381" customFormat="1" x14ac:dyDescent="0.25">
      <c r="B2386" s="1384"/>
      <c r="C2386" s="1384"/>
      <c r="D2386" s="1387"/>
      <c r="E2386" s="1384"/>
      <c r="F2386" s="1384"/>
      <c r="G2386" s="1384"/>
      <c r="H2386" s="1365"/>
      <c r="I2386" s="1365"/>
      <c r="J2386" s="1365"/>
      <c r="S2386" s="1359"/>
      <c r="BU2386" s="1366"/>
      <c r="CI2386" s="1383"/>
    </row>
    <row r="2387" spans="2:87" s="1381" customFormat="1" x14ac:dyDescent="0.25">
      <c r="B2387" s="1384"/>
      <c r="C2387" s="1384"/>
      <c r="D2387" s="1387"/>
      <c r="E2387" s="1384"/>
      <c r="F2387" s="1384"/>
      <c r="G2387" s="1384"/>
      <c r="H2387" s="1365"/>
      <c r="I2387" s="1365"/>
      <c r="J2387" s="1365"/>
      <c r="S2387" s="1359"/>
      <c r="BU2387" s="1366"/>
      <c r="CI2387" s="1383"/>
    </row>
    <row r="2388" spans="2:87" s="1381" customFormat="1" x14ac:dyDescent="0.25">
      <c r="B2388" s="1384"/>
      <c r="C2388" s="1384"/>
      <c r="D2388" s="1387"/>
      <c r="E2388" s="1384"/>
      <c r="F2388" s="1384"/>
      <c r="G2388" s="1384"/>
      <c r="H2388" s="1365"/>
      <c r="I2388" s="1365"/>
      <c r="J2388" s="1365"/>
      <c r="S2388" s="1359"/>
      <c r="BU2388" s="1366"/>
      <c r="CI2388" s="1383"/>
    </row>
    <row r="2389" spans="2:87" s="1381" customFormat="1" x14ac:dyDescent="0.25">
      <c r="B2389" s="1384"/>
      <c r="C2389" s="1384"/>
      <c r="D2389" s="1387"/>
      <c r="E2389" s="1384"/>
      <c r="F2389" s="1384"/>
      <c r="G2389" s="1384"/>
      <c r="H2389" s="1365"/>
      <c r="I2389" s="1365"/>
      <c r="J2389" s="1365"/>
      <c r="S2389" s="1359"/>
      <c r="BU2389" s="1366"/>
      <c r="CI2389" s="1383"/>
    </row>
    <row r="2390" spans="2:87" s="1381" customFormat="1" x14ac:dyDescent="0.25">
      <c r="B2390" s="1384"/>
      <c r="C2390" s="1384"/>
      <c r="D2390" s="1387"/>
      <c r="E2390" s="1384"/>
      <c r="F2390" s="1384"/>
      <c r="G2390" s="1384"/>
      <c r="H2390" s="1365"/>
      <c r="I2390" s="1365"/>
      <c r="J2390" s="1365"/>
      <c r="S2390" s="1359"/>
      <c r="BU2390" s="1366"/>
      <c r="CI2390" s="1383"/>
    </row>
    <row r="2391" spans="2:87" s="1381" customFormat="1" x14ac:dyDescent="0.25">
      <c r="B2391" s="1384"/>
      <c r="C2391" s="1384"/>
      <c r="D2391" s="1387"/>
      <c r="E2391" s="1384"/>
      <c r="F2391" s="1384"/>
      <c r="G2391" s="1384"/>
      <c r="H2391" s="1365"/>
      <c r="I2391" s="1365"/>
      <c r="J2391" s="1365"/>
      <c r="S2391" s="1359"/>
      <c r="BU2391" s="1366"/>
      <c r="CI2391" s="1383"/>
    </row>
    <row r="2392" spans="2:87" s="1381" customFormat="1" x14ac:dyDescent="0.25">
      <c r="B2392" s="1384"/>
      <c r="C2392" s="1384"/>
      <c r="D2392" s="1387"/>
      <c r="E2392" s="1384"/>
      <c r="F2392" s="1384"/>
      <c r="G2392" s="1384"/>
      <c r="H2392" s="1365"/>
      <c r="I2392" s="1365"/>
      <c r="J2392" s="1365"/>
      <c r="S2392" s="1359"/>
      <c r="BU2392" s="1366"/>
      <c r="CI2392" s="1383"/>
    </row>
    <row r="2393" spans="2:87" s="1381" customFormat="1" x14ac:dyDescent="0.25">
      <c r="B2393" s="1384"/>
      <c r="C2393" s="1384"/>
      <c r="D2393" s="1387"/>
      <c r="E2393" s="1384"/>
      <c r="F2393" s="1384"/>
      <c r="G2393" s="1384"/>
      <c r="H2393" s="1365"/>
      <c r="I2393" s="1365"/>
      <c r="J2393" s="1365"/>
      <c r="S2393" s="1359"/>
      <c r="BU2393" s="1366"/>
      <c r="CI2393" s="1383"/>
    </row>
    <row r="2394" spans="2:87" s="1381" customFormat="1" x14ac:dyDescent="0.25">
      <c r="B2394" s="1384"/>
      <c r="C2394" s="1384"/>
      <c r="D2394" s="1387"/>
      <c r="E2394" s="1384"/>
      <c r="F2394" s="1384"/>
      <c r="G2394" s="1384"/>
      <c r="H2394" s="1365"/>
      <c r="I2394" s="1365"/>
      <c r="J2394" s="1365"/>
      <c r="S2394" s="1359"/>
      <c r="BU2394" s="1366"/>
      <c r="CI2394" s="1383"/>
    </row>
    <row r="2395" spans="2:87" s="1381" customFormat="1" x14ac:dyDescent="0.25">
      <c r="B2395" s="1384"/>
      <c r="C2395" s="1384"/>
      <c r="D2395" s="1387"/>
      <c r="E2395" s="1384"/>
      <c r="F2395" s="1384"/>
      <c r="G2395" s="1384"/>
      <c r="H2395" s="1365"/>
      <c r="I2395" s="1365"/>
      <c r="J2395" s="1365"/>
      <c r="S2395" s="1359"/>
      <c r="BU2395" s="1366"/>
      <c r="CI2395" s="1383"/>
    </row>
    <row r="2396" spans="2:87" s="1381" customFormat="1" x14ac:dyDescent="0.25">
      <c r="B2396" s="1384"/>
      <c r="C2396" s="1384"/>
      <c r="D2396" s="1387"/>
      <c r="E2396" s="1384"/>
      <c r="F2396" s="1384"/>
      <c r="G2396" s="1384"/>
      <c r="H2396" s="1365"/>
      <c r="I2396" s="1365"/>
      <c r="J2396" s="1365"/>
      <c r="S2396" s="1359"/>
      <c r="BU2396" s="1366"/>
      <c r="CI2396" s="1383"/>
    </row>
    <row r="2397" spans="2:87" s="1381" customFormat="1" x14ac:dyDescent="0.25">
      <c r="B2397" s="1384"/>
      <c r="C2397" s="1384"/>
      <c r="D2397" s="1387"/>
      <c r="E2397" s="1384"/>
      <c r="F2397" s="1384"/>
      <c r="G2397" s="1384"/>
      <c r="H2397" s="1365"/>
      <c r="I2397" s="1365"/>
      <c r="J2397" s="1365"/>
      <c r="S2397" s="1359"/>
      <c r="BU2397" s="1366"/>
      <c r="CI2397" s="1383"/>
    </row>
    <row r="2398" spans="2:87" s="1381" customFormat="1" x14ac:dyDescent="0.25">
      <c r="B2398" s="1384"/>
      <c r="C2398" s="1384"/>
      <c r="D2398" s="1387"/>
      <c r="E2398" s="1384"/>
      <c r="F2398" s="1384"/>
      <c r="G2398" s="1384"/>
      <c r="H2398" s="1365"/>
      <c r="I2398" s="1365"/>
      <c r="J2398" s="1365"/>
      <c r="S2398" s="1359"/>
      <c r="BU2398" s="1366"/>
      <c r="CI2398" s="1383"/>
    </row>
    <row r="2399" spans="2:87" s="1381" customFormat="1" x14ac:dyDescent="0.25">
      <c r="B2399" s="1384"/>
      <c r="C2399" s="1384"/>
      <c r="D2399" s="1387"/>
      <c r="E2399" s="1384"/>
      <c r="F2399" s="1384"/>
      <c r="G2399" s="1384"/>
      <c r="H2399" s="1365"/>
      <c r="I2399" s="1365"/>
      <c r="J2399" s="1365"/>
      <c r="S2399" s="1359"/>
      <c r="BU2399" s="1366"/>
      <c r="CI2399" s="1383"/>
    </row>
    <row r="2400" spans="2:87" s="1381" customFormat="1" x14ac:dyDescent="0.25">
      <c r="B2400" s="1384"/>
      <c r="C2400" s="1384"/>
      <c r="D2400" s="1387"/>
      <c r="E2400" s="1384"/>
      <c r="F2400" s="1384"/>
      <c r="G2400" s="1384"/>
      <c r="H2400" s="1365"/>
      <c r="I2400" s="1365"/>
      <c r="J2400" s="1365"/>
      <c r="S2400" s="1359"/>
      <c r="BU2400" s="1366"/>
      <c r="CI2400" s="1383"/>
    </row>
    <row r="2401" spans="2:87" s="1381" customFormat="1" x14ac:dyDescent="0.25">
      <c r="B2401" s="1384"/>
      <c r="C2401" s="1384"/>
      <c r="D2401" s="1387"/>
      <c r="E2401" s="1384"/>
      <c r="F2401" s="1384"/>
      <c r="G2401" s="1384"/>
      <c r="H2401" s="1365"/>
      <c r="I2401" s="1365"/>
      <c r="J2401" s="1365"/>
      <c r="S2401" s="1359"/>
      <c r="BU2401" s="1366"/>
      <c r="CI2401" s="1383"/>
    </row>
    <row r="2402" spans="2:87" s="1381" customFormat="1" x14ac:dyDescent="0.25">
      <c r="B2402" s="1384"/>
      <c r="C2402" s="1384"/>
      <c r="D2402" s="1387"/>
      <c r="E2402" s="1384"/>
      <c r="F2402" s="1384"/>
      <c r="G2402" s="1384"/>
      <c r="H2402" s="1365"/>
      <c r="I2402" s="1365"/>
      <c r="J2402" s="1365"/>
      <c r="S2402" s="1359"/>
      <c r="BU2402" s="1366"/>
      <c r="CI2402" s="1383"/>
    </row>
    <row r="2403" spans="2:87" s="1381" customFormat="1" x14ac:dyDescent="0.25">
      <c r="B2403" s="1384"/>
      <c r="C2403" s="1384"/>
      <c r="D2403" s="1387"/>
      <c r="E2403" s="1384"/>
      <c r="F2403" s="1384"/>
      <c r="G2403" s="1384"/>
      <c r="H2403" s="1365"/>
      <c r="I2403" s="1365"/>
      <c r="J2403" s="1365"/>
      <c r="S2403" s="1359"/>
      <c r="BU2403" s="1366"/>
      <c r="CI2403" s="1383"/>
    </row>
    <row r="2404" spans="2:87" s="1381" customFormat="1" x14ac:dyDescent="0.25">
      <c r="B2404" s="1384"/>
      <c r="C2404" s="1384"/>
      <c r="D2404" s="1387"/>
      <c r="E2404" s="1384"/>
      <c r="F2404" s="1384"/>
      <c r="G2404" s="1384"/>
      <c r="H2404" s="1365"/>
      <c r="I2404" s="1365"/>
      <c r="J2404" s="1365"/>
      <c r="S2404" s="1359"/>
      <c r="BU2404" s="1366"/>
      <c r="CI2404" s="1383"/>
    </row>
    <row r="2405" spans="2:87" s="1381" customFormat="1" x14ac:dyDescent="0.25">
      <c r="B2405" s="1384"/>
      <c r="C2405" s="1384"/>
      <c r="D2405" s="1387"/>
      <c r="E2405" s="1384"/>
      <c r="F2405" s="1384"/>
      <c r="G2405" s="1384"/>
      <c r="H2405" s="1365"/>
      <c r="I2405" s="1365"/>
      <c r="J2405" s="1365"/>
      <c r="S2405" s="1359"/>
      <c r="BU2405" s="1366"/>
      <c r="CI2405" s="1383"/>
    </row>
    <row r="2406" spans="2:87" s="1381" customFormat="1" x14ac:dyDescent="0.25">
      <c r="B2406" s="1384"/>
      <c r="C2406" s="1384"/>
      <c r="D2406" s="1387"/>
      <c r="E2406" s="1384"/>
      <c r="F2406" s="1384"/>
      <c r="G2406" s="1384"/>
      <c r="H2406" s="1365"/>
      <c r="I2406" s="1365"/>
      <c r="J2406" s="1365"/>
      <c r="S2406" s="1359"/>
      <c r="BU2406" s="1366"/>
      <c r="CI2406" s="1383"/>
    </row>
    <row r="2407" spans="2:87" s="1381" customFormat="1" x14ac:dyDescent="0.25">
      <c r="B2407" s="1384"/>
      <c r="C2407" s="1384"/>
      <c r="D2407" s="1387"/>
      <c r="E2407" s="1384"/>
      <c r="F2407" s="1384"/>
      <c r="G2407" s="1384"/>
      <c r="H2407" s="1365"/>
      <c r="I2407" s="1365"/>
      <c r="J2407" s="1365"/>
      <c r="S2407" s="1359"/>
      <c r="BU2407" s="1366"/>
      <c r="CI2407" s="1383"/>
    </row>
    <row r="2408" spans="2:87" s="1381" customFormat="1" x14ac:dyDescent="0.25">
      <c r="B2408" s="1384"/>
      <c r="C2408" s="1384"/>
      <c r="D2408" s="1387"/>
      <c r="E2408" s="1384"/>
      <c r="F2408" s="1384"/>
      <c r="G2408" s="1384"/>
      <c r="H2408" s="1365"/>
      <c r="I2408" s="1365"/>
      <c r="J2408" s="1365"/>
      <c r="S2408" s="1359"/>
      <c r="BU2408" s="1366"/>
      <c r="CI2408" s="1383"/>
    </row>
    <row r="2409" spans="2:87" s="1381" customFormat="1" x14ac:dyDescent="0.25">
      <c r="B2409" s="1384"/>
      <c r="C2409" s="1384"/>
      <c r="D2409" s="1387"/>
      <c r="E2409" s="1384"/>
      <c r="F2409" s="1384"/>
      <c r="G2409" s="1384"/>
      <c r="H2409" s="1365"/>
      <c r="I2409" s="1365"/>
      <c r="J2409" s="1365"/>
      <c r="S2409" s="1359"/>
      <c r="BU2409" s="1366"/>
      <c r="CI2409" s="1383"/>
    </row>
    <row r="2410" spans="2:87" s="1381" customFormat="1" x14ac:dyDescent="0.25">
      <c r="B2410" s="1384"/>
      <c r="C2410" s="1384"/>
      <c r="D2410" s="1387"/>
      <c r="E2410" s="1384"/>
      <c r="F2410" s="1384"/>
      <c r="G2410" s="1384"/>
      <c r="H2410" s="1365"/>
      <c r="I2410" s="1365"/>
      <c r="J2410" s="1365"/>
      <c r="S2410" s="1359"/>
      <c r="BU2410" s="1366"/>
      <c r="CI2410" s="1383"/>
    </row>
    <row r="2411" spans="2:87" s="1381" customFormat="1" x14ac:dyDescent="0.25">
      <c r="B2411" s="1384"/>
      <c r="C2411" s="1384"/>
      <c r="D2411" s="1387"/>
      <c r="E2411" s="1384"/>
      <c r="F2411" s="1384"/>
      <c r="G2411" s="1384"/>
      <c r="H2411" s="1365"/>
      <c r="I2411" s="1365"/>
      <c r="J2411" s="1365"/>
      <c r="S2411" s="1359"/>
      <c r="BU2411" s="1366"/>
      <c r="CI2411" s="1383"/>
    </row>
    <row r="2412" spans="2:87" s="1381" customFormat="1" x14ac:dyDescent="0.25">
      <c r="B2412" s="1384"/>
      <c r="C2412" s="1384"/>
      <c r="D2412" s="1387"/>
      <c r="E2412" s="1384"/>
      <c r="F2412" s="1384"/>
      <c r="G2412" s="1384"/>
      <c r="H2412" s="1365"/>
      <c r="I2412" s="1365"/>
      <c r="J2412" s="1365"/>
      <c r="S2412" s="1359"/>
      <c r="BU2412" s="1366"/>
      <c r="CI2412" s="1383"/>
    </row>
    <row r="2413" spans="2:87" s="1381" customFormat="1" x14ac:dyDescent="0.25">
      <c r="B2413" s="1384"/>
      <c r="C2413" s="1384"/>
      <c r="D2413" s="1387"/>
      <c r="E2413" s="1384"/>
      <c r="F2413" s="1384"/>
      <c r="G2413" s="1384"/>
      <c r="H2413" s="1365"/>
      <c r="I2413" s="1365"/>
      <c r="J2413" s="1365"/>
      <c r="S2413" s="1359"/>
      <c r="BU2413" s="1366"/>
      <c r="CI2413" s="1383"/>
    </row>
    <row r="2414" spans="2:87" s="1381" customFormat="1" x14ac:dyDescent="0.25">
      <c r="B2414" s="1384"/>
      <c r="C2414" s="1384"/>
      <c r="D2414" s="1387"/>
      <c r="E2414" s="1384"/>
      <c r="F2414" s="1384"/>
      <c r="G2414" s="1384"/>
      <c r="H2414" s="1365"/>
      <c r="I2414" s="1365"/>
      <c r="J2414" s="1365"/>
      <c r="S2414" s="1359"/>
      <c r="BU2414" s="1366"/>
      <c r="CI2414" s="1383"/>
    </row>
    <row r="2415" spans="2:87" s="1381" customFormat="1" x14ac:dyDescent="0.25">
      <c r="B2415" s="1384"/>
      <c r="C2415" s="1384"/>
      <c r="D2415" s="1387"/>
      <c r="E2415" s="1384"/>
      <c r="F2415" s="1384"/>
      <c r="G2415" s="1384"/>
      <c r="H2415" s="1365"/>
      <c r="I2415" s="1365"/>
      <c r="J2415" s="1365"/>
      <c r="S2415" s="1359"/>
      <c r="BU2415" s="1366"/>
      <c r="CI2415" s="1383"/>
    </row>
    <row r="2416" spans="2:87" s="1381" customFormat="1" x14ac:dyDescent="0.25">
      <c r="B2416" s="1384"/>
      <c r="C2416" s="1384"/>
      <c r="D2416" s="1387"/>
      <c r="E2416" s="1384"/>
      <c r="F2416" s="1384"/>
      <c r="G2416" s="1384"/>
      <c r="H2416" s="1365"/>
      <c r="I2416" s="1365"/>
      <c r="J2416" s="1365"/>
      <c r="S2416" s="1359"/>
      <c r="BU2416" s="1366"/>
      <c r="CI2416" s="1383"/>
    </row>
    <row r="2417" spans="2:87" s="1381" customFormat="1" x14ac:dyDescent="0.25">
      <c r="B2417" s="1384"/>
      <c r="C2417" s="1384"/>
      <c r="D2417" s="1387"/>
      <c r="E2417" s="1384"/>
      <c r="F2417" s="1384"/>
      <c r="G2417" s="1384"/>
      <c r="H2417" s="1365"/>
      <c r="I2417" s="1365"/>
      <c r="J2417" s="1365"/>
      <c r="S2417" s="1359"/>
      <c r="BU2417" s="1366"/>
      <c r="CI2417" s="1383"/>
    </row>
    <row r="2418" spans="2:87" s="1381" customFormat="1" x14ac:dyDescent="0.25">
      <c r="B2418" s="1384"/>
      <c r="C2418" s="1384"/>
      <c r="D2418" s="1387"/>
      <c r="E2418" s="1384"/>
      <c r="F2418" s="1384"/>
      <c r="G2418" s="1384"/>
      <c r="H2418" s="1365"/>
      <c r="I2418" s="1365"/>
      <c r="J2418" s="1365"/>
      <c r="S2418" s="1359"/>
      <c r="BU2418" s="1366"/>
      <c r="CI2418" s="1383"/>
    </row>
    <row r="2419" spans="2:87" s="1381" customFormat="1" x14ac:dyDescent="0.25">
      <c r="B2419" s="1384"/>
      <c r="C2419" s="1384"/>
      <c r="D2419" s="1387"/>
      <c r="E2419" s="1384"/>
      <c r="F2419" s="1384"/>
      <c r="G2419" s="1384"/>
      <c r="H2419" s="1365"/>
      <c r="I2419" s="1365"/>
      <c r="J2419" s="1365"/>
      <c r="S2419" s="1359"/>
      <c r="BU2419" s="1366"/>
      <c r="CI2419" s="1383"/>
    </row>
    <row r="2420" spans="2:87" s="1381" customFormat="1" x14ac:dyDescent="0.25">
      <c r="B2420" s="1384"/>
      <c r="C2420" s="1384"/>
      <c r="D2420" s="1387"/>
      <c r="E2420" s="1384"/>
      <c r="F2420" s="1384"/>
      <c r="G2420" s="1384"/>
      <c r="H2420" s="1365"/>
      <c r="I2420" s="1365"/>
      <c r="J2420" s="1365"/>
      <c r="S2420" s="1359"/>
      <c r="BU2420" s="1366"/>
      <c r="CI2420" s="1383"/>
    </row>
    <row r="2421" spans="2:87" s="1381" customFormat="1" x14ac:dyDescent="0.25">
      <c r="B2421" s="1384"/>
      <c r="C2421" s="1384"/>
      <c r="D2421" s="1387"/>
      <c r="E2421" s="1384"/>
      <c r="F2421" s="1384"/>
      <c r="G2421" s="1384"/>
      <c r="H2421" s="1365"/>
      <c r="I2421" s="1365"/>
      <c r="J2421" s="1365"/>
      <c r="S2421" s="1359"/>
      <c r="BU2421" s="1366"/>
      <c r="CI2421" s="1383"/>
    </row>
    <row r="2422" spans="2:87" s="1381" customFormat="1" x14ac:dyDescent="0.25">
      <c r="B2422" s="1384"/>
      <c r="C2422" s="1384"/>
      <c r="D2422" s="1387"/>
      <c r="E2422" s="1384"/>
      <c r="F2422" s="1384"/>
      <c r="G2422" s="1384"/>
      <c r="H2422" s="1365"/>
      <c r="I2422" s="1365"/>
      <c r="J2422" s="1365"/>
      <c r="S2422" s="1359"/>
      <c r="BU2422" s="1366"/>
      <c r="CI2422" s="1383"/>
    </row>
    <row r="2423" spans="2:87" s="1381" customFormat="1" x14ac:dyDescent="0.25">
      <c r="B2423" s="1384"/>
      <c r="C2423" s="1384"/>
      <c r="D2423" s="1387"/>
      <c r="E2423" s="1384"/>
      <c r="F2423" s="1384"/>
      <c r="G2423" s="1384"/>
      <c r="H2423" s="1365"/>
      <c r="I2423" s="1365"/>
      <c r="J2423" s="1365"/>
      <c r="S2423" s="1359"/>
      <c r="BU2423" s="1366"/>
      <c r="CI2423" s="1383"/>
    </row>
    <row r="2424" spans="2:87" s="1381" customFormat="1" x14ac:dyDescent="0.25">
      <c r="B2424" s="1384"/>
      <c r="C2424" s="1384"/>
      <c r="D2424" s="1387"/>
      <c r="E2424" s="1384"/>
      <c r="F2424" s="1384"/>
      <c r="G2424" s="1384"/>
      <c r="H2424" s="1365"/>
      <c r="I2424" s="1365"/>
      <c r="J2424" s="1365"/>
      <c r="S2424" s="1359"/>
      <c r="BU2424" s="1366"/>
      <c r="CI2424" s="1383"/>
    </row>
    <row r="2425" spans="2:87" s="1381" customFormat="1" x14ac:dyDescent="0.25">
      <c r="B2425" s="1384"/>
      <c r="C2425" s="1384"/>
      <c r="D2425" s="1387"/>
      <c r="E2425" s="1384"/>
      <c r="F2425" s="1384"/>
      <c r="G2425" s="1384"/>
      <c r="H2425" s="1365"/>
      <c r="I2425" s="1365"/>
      <c r="J2425" s="1365"/>
      <c r="S2425" s="1359"/>
      <c r="BU2425" s="1366"/>
      <c r="CI2425" s="1383"/>
    </row>
    <row r="2426" spans="2:87" s="1381" customFormat="1" x14ac:dyDescent="0.25">
      <c r="B2426" s="1384"/>
      <c r="C2426" s="1384"/>
      <c r="D2426" s="1387"/>
      <c r="E2426" s="1384"/>
      <c r="F2426" s="1384"/>
      <c r="G2426" s="1384"/>
      <c r="H2426" s="1365"/>
      <c r="I2426" s="1365"/>
      <c r="J2426" s="1365"/>
      <c r="S2426" s="1359"/>
      <c r="BU2426" s="1366"/>
      <c r="CI2426" s="1383"/>
    </row>
    <row r="2427" spans="2:87" s="1381" customFormat="1" x14ac:dyDescent="0.25">
      <c r="B2427" s="1384"/>
      <c r="C2427" s="1384"/>
      <c r="D2427" s="1387"/>
      <c r="E2427" s="1384"/>
      <c r="F2427" s="1384"/>
      <c r="G2427" s="1384"/>
      <c r="H2427" s="1365"/>
      <c r="I2427" s="1365"/>
      <c r="J2427" s="1365"/>
      <c r="S2427" s="1359"/>
      <c r="BU2427" s="1366"/>
      <c r="CI2427" s="1383"/>
    </row>
    <row r="2428" spans="2:87" s="1381" customFormat="1" x14ac:dyDescent="0.25">
      <c r="B2428" s="1384"/>
      <c r="C2428" s="1384"/>
      <c r="D2428" s="1387"/>
      <c r="E2428" s="1384"/>
      <c r="F2428" s="1384"/>
      <c r="G2428" s="1384"/>
      <c r="H2428" s="1365"/>
      <c r="I2428" s="1365"/>
      <c r="J2428" s="1365"/>
      <c r="S2428" s="1359"/>
      <c r="BU2428" s="1366"/>
      <c r="CI2428" s="1383"/>
    </row>
    <row r="2429" spans="2:87" s="1381" customFormat="1" x14ac:dyDescent="0.25">
      <c r="B2429" s="1384"/>
      <c r="C2429" s="1384"/>
      <c r="D2429" s="1387"/>
      <c r="E2429" s="1384"/>
      <c r="F2429" s="1384"/>
      <c r="G2429" s="1384"/>
      <c r="H2429" s="1365"/>
      <c r="I2429" s="1365"/>
      <c r="J2429" s="1365"/>
      <c r="S2429" s="1359"/>
      <c r="BU2429" s="1366"/>
      <c r="CI2429" s="1383"/>
    </row>
    <row r="2430" spans="2:87" s="1381" customFormat="1" x14ac:dyDescent="0.25">
      <c r="B2430" s="1384"/>
      <c r="C2430" s="1384"/>
      <c r="D2430" s="1387"/>
      <c r="E2430" s="1384"/>
      <c r="F2430" s="1384"/>
      <c r="G2430" s="1384"/>
      <c r="H2430" s="1365"/>
      <c r="I2430" s="1365"/>
      <c r="J2430" s="1365"/>
      <c r="S2430" s="1359"/>
      <c r="BU2430" s="1366"/>
      <c r="CI2430" s="1383"/>
    </row>
    <row r="2431" spans="2:87" s="1381" customFormat="1" x14ac:dyDescent="0.25">
      <c r="B2431" s="1384"/>
      <c r="C2431" s="1384"/>
      <c r="D2431" s="1387"/>
      <c r="E2431" s="1384"/>
      <c r="F2431" s="1384"/>
      <c r="G2431" s="1384"/>
      <c r="H2431" s="1365"/>
      <c r="I2431" s="1365"/>
      <c r="J2431" s="1365"/>
      <c r="S2431" s="1359"/>
      <c r="BU2431" s="1366"/>
      <c r="CI2431" s="1383"/>
    </row>
    <row r="2432" spans="2:87" s="1381" customFormat="1" x14ac:dyDescent="0.25">
      <c r="B2432" s="1384"/>
      <c r="C2432" s="1384"/>
      <c r="D2432" s="1387"/>
      <c r="E2432" s="1384"/>
      <c r="F2432" s="1384"/>
      <c r="G2432" s="1384"/>
      <c r="H2432" s="1365"/>
      <c r="I2432" s="1365"/>
      <c r="J2432" s="1365"/>
      <c r="S2432" s="1359"/>
      <c r="BU2432" s="1366"/>
      <c r="CI2432" s="1383"/>
    </row>
    <row r="2433" spans="2:87" s="1381" customFormat="1" x14ac:dyDescent="0.25">
      <c r="B2433" s="1384"/>
      <c r="C2433" s="1384"/>
      <c r="D2433" s="1387"/>
      <c r="E2433" s="1384"/>
      <c r="F2433" s="1384"/>
      <c r="G2433" s="1384"/>
      <c r="H2433" s="1365"/>
      <c r="I2433" s="1365"/>
      <c r="J2433" s="1365"/>
      <c r="S2433" s="1359"/>
      <c r="BU2433" s="1366"/>
      <c r="CI2433" s="1383"/>
    </row>
    <row r="2434" spans="2:87" s="1381" customFormat="1" x14ac:dyDescent="0.25">
      <c r="B2434" s="1384"/>
      <c r="C2434" s="1384"/>
      <c r="D2434" s="1387"/>
      <c r="E2434" s="1384"/>
      <c r="F2434" s="1384"/>
      <c r="G2434" s="1384"/>
      <c r="H2434" s="1365"/>
      <c r="I2434" s="1365"/>
      <c r="J2434" s="1365"/>
      <c r="S2434" s="1359"/>
      <c r="BU2434" s="1366"/>
      <c r="CI2434" s="1383"/>
    </row>
    <row r="2435" spans="2:87" s="1381" customFormat="1" x14ac:dyDescent="0.25">
      <c r="B2435" s="1384"/>
      <c r="C2435" s="1384"/>
      <c r="D2435" s="1387"/>
      <c r="E2435" s="1384"/>
      <c r="F2435" s="1384"/>
      <c r="G2435" s="1384"/>
      <c r="H2435" s="1365"/>
      <c r="I2435" s="1365"/>
      <c r="J2435" s="1365"/>
      <c r="S2435" s="1359"/>
      <c r="BU2435" s="1366"/>
      <c r="CI2435" s="1383"/>
    </row>
    <row r="2436" spans="2:87" s="1381" customFormat="1" x14ac:dyDescent="0.25">
      <c r="B2436" s="1384"/>
      <c r="C2436" s="1384"/>
      <c r="D2436" s="1387"/>
      <c r="E2436" s="1384"/>
      <c r="F2436" s="1384"/>
      <c r="G2436" s="1384"/>
      <c r="H2436" s="1365"/>
      <c r="I2436" s="1365"/>
      <c r="J2436" s="1365"/>
      <c r="S2436" s="1359"/>
      <c r="BU2436" s="1366"/>
      <c r="CI2436" s="1383"/>
    </row>
    <row r="2437" spans="2:87" s="1381" customFormat="1" x14ac:dyDescent="0.25">
      <c r="B2437" s="1384"/>
      <c r="C2437" s="1384"/>
      <c r="D2437" s="1387"/>
      <c r="E2437" s="1384"/>
      <c r="F2437" s="1384"/>
      <c r="G2437" s="1384"/>
      <c r="H2437" s="1365"/>
      <c r="I2437" s="1365"/>
      <c r="J2437" s="1365"/>
      <c r="S2437" s="1359"/>
      <c r="BU2437" s="1366"/>
      <c r="CI2437" s="1383"/>
    </row>
    <row r="2438" spans="2:87" s="1381" customFormat="1" x14ac:dyDescent="0.25">
      <c r="B2438" s="1384"/>
      <c r="C2438" s="1384"/>
      <c r="D2438" s="1387"/>
      <c r="E2438" s="1384"/>
      <c r="F2438" s="1384"/>
      <c r="G2438" s="1384"/>
      <c r="H2438" s="1365"/>
      <c r="I2438" s="1365"/>
      <c r="J2438" s="1365"/>
      <c r="S2438" s="1359"/>
      <c r="BU2438" s="1366"/>
      <c r="CI2438" s="1383"/>
    </row>
    <row r="2439" spans="2:87" s="1381" customFormat="1" x14ac:dyDescent="0.25">
      <c r="B2439" s="1384"/>
      <c r="C2439" s="1384"/>
      <c r="D2439" s="1387"/>
      <c r="E2439" s="1384"/>
      <c r="F2439" s="1384"/>
      <c r="G2439" s="1384"/>
      <c r="H2439" s="1365"/>
      <c r="I2439" s="1365"/>
      <c r="J2439" s="1365"/>
      <c r="S2439" s="1359"/>
      <c r="BU2439" s="1366"/>
      <c r="CI2439" s="1383"/>
    </row>
    <row r="2440" spans="2:87" s="1381" customFormat="1" x14ac:dyDescent="0.25">
      <c r="B2440" s="1384"/>
      <c r="C2440" s="1384"/>
      <c r="D2440" s="1387"/>
      <c r="E2440" s="1384"/>
      <c r="F2440" s="1384"/>
      <c r="G2440" s="1384"/>
      <c r="H2440" s="1365"/>
      <c r="I2440" s="1365"/>
      <c r="J2440" s="1365"/>
      <c r="S2440" s="1359"/>
      <c r="BU2440" s="1366"/>
      <c r="CI2440" s="1383"/>
    </row>
    <row r="2441" spans="2:87" s="1381" customFormat="1" x14ac:dyDescent="0.25">
      <c r="B2441" s="1384"/>
      <c r="C2441" s="1384"/>
      <c r="D2441" s="1387"/>
      <c r="E2441" s="1384"/>
      <c r="F2441" s="1384"/>
      <c r="G2441" s="1384"/>
      <c r="H2441" s="1365"/>
      <c r="I2441" s="1365"/>
      <c r="J2441" s="1365"/>
      <c r="S2441" s="1359"/>
      <c r="BU2441" s="1366"/>
      <c r="CI2441" s="1383"/>
    </row>
    <row r="2442" spans="2:87" s="1381" customFormat="1" x14ac:dyDescent="0.25">
      <c r="B2442" s="1384"/>
      <c r="C2442" s="1384"/>
      <c r="D2442" s="1387"/>
      <c r="E2442" s="1384"/>
      <c r="F2442" s="1384"/>
      <c r="G2442" s="1384"/>
      <c r="H2442" s="1365"/>
      <c r="I2442" s="1365"/>
      <c r="J2442" s="1365"/>
      <c r="S2442" s="1359"/>
      <c r="BU2442" s="1366"/>
      <c r="CI2442" s="1383"/>
    </row>
    <row r="2443" spans="2:87" s="1381" customFormat="1" x14ac:dyDescent="0.25">
      <c r="B2443" s="1384"/>
      <c r="C2443" s="1384"/>
      <c r="D2443" s="1387"/>
      <c r="E2443" s="1384"/>
      <c r="F2443" s="1384"/>
      <c r="G2443" s="1384"/>
      <c r="H2443" s="1365"/>
      <c r="I2443" s="1365"/>
      <c r="J2443" s="1365"/>
      <c r="S2443" s="1359"/>
      <c r="BU2443" s="1366"/>
      <c r="CI2443" s="1383"/>
    </row>
    <row r="2444" spans="2:87" s="1381" customFormat="1" x14ac:dyDescent="0.25">
      <c r="B2444" s="1384"/>
      <c r="C2444" s="1384"/>
      <c r="D2444" s="1387"/>
      <c r="E2444" s="1384"/>
      <c r="F2444" s="1384"/>
      <c r="G2444" s="1384"/>
      <c r="H2444" s="1365"/>
      <c r="I2444" s="1365"/>
      <c r="J2444" s="1365"/>
      <c r="S2444" s="1359"/>
      <c r="BU2444" s="1366"/>
      <c r="CI2444" s="1383"/>
    </row>
    <row r="2445" spans="2:87" s="1381" customFormat="1" x14ac:dyDescent="0.25">
      <c r="B2445" s="1384"/>
      <c r="C2445" s="1384"/>
      <c r="D2445" s="1387"/>
      <c r="E2445" s="1384"/>
      <c r="F2445" s="1384"/>
      <c r="G2445" s="1384"/>
      <c r="H2445" s="1365"/>
      <c r="I2445" s="1365"/>
      <c r="J2445" s="1365"/>
      <c r="S2445" s="1359"/>
      <c r="BU2445" s="1366"/>
      <c r="CI2445" s="1383"/>
    </row>
    <row r="2446" spans="2:87" s="1381" customFormat="1" x14ac:dyDescent="0.25">
      <c r="B2446" s="1384"/>
      <c r="C2446" s="1384"/>
      <c r="D2446" s="1387"/>
      <c r="E2446" s="1384"/>
      <c r="F2446" s="1384"/>
      <c r="G2446" s="1384"/>
      <c r="H2446" s="1365"/>
      <c r="I2446" s="1365"/>
      <c r="J2446" s="1365"/>
      <c r="S2446" s="1359"/>
      <c r="BU2446" s="1366"/>
      <c r="CI2446" s="1383"/>
    </row>
    <row r="2447" spans="2:87" s="1381" customFormat="1" x14ac:dyDescent="0.25">
      <c r="B2447" s="1384"/>
      <c r="C2447" s="1384"/>
      <c r="D2447" s="1387"/>
      <c r="E2447" s="1384"/>
      <c r="F2447" s="1384"/>
      <c r="G2447" s="1384"/>
      <c r="H2447" s="1365"/>
      <c r="I2447" s="1365"/>
      <c r="J2447" s="1365"/>
      <c r="S2447" s="1359"/>
      <c r="BU2447" s="1366"/>
      <c r="CI2447" s="1383"/>
    </row>
    <row r="2448" spans="2:87" s="1381" customFormat="1" x14ac:dyDescent="0.25">
      <c r="B2448" s="1384"/>
      <c r="C2448" s="1384"/>
      <c r="D2448" s="1387"/>
      <c r="E2448" s="1384"/>
      <c r="F2448" s="1384"/>
      <c r="G2448" s="1384"/>
      <c r="H2448" s="1365"/>
      <c r="I2448" s="1365"/>
      <c r="J2448" s="1365"/>
      <c r="S2448" s="1359"/>
      <c r="BU2448" s="1366"/>
      <c r="CI2448" s="1383"/>
    </row>
    <row r="2449" spans="2:87" s="1381" customFormat="1" x14ac:dyDescent="0.25">
      <c r="B2449" s="1384"/>
      <c r="C2449" s="1384"/>
      <c r="D2449" s="1387"/>
      <c r="E2449" s="1384"/>
      <c r="F2449" s="1384"/>
      <c r="G2449" s="1384"/>
      <c r="H2449" s="1365"/>
      <c r="I2449" s="1365"/>
      <c r="J2449" s="1365"/>
      <c r="S2449" s="1359"/>
      <c r="BU2449" s="1366"/>
      <c r="CI2449" s="1383"/>
    </row>
    <row r="2450" spans="2:87" s="1381" customFormat="1" x14ac:dyDescent="0.25">
      <c r="B2450" s="1384"/>
      <c r="C2450" s="1384"/>
      <c r="D2450" s="1387"/>
      <c r="E2450" s="1384"/>
      <c r="F2450" s="1384"/>
      <c r="G2450" s="1384"/>
      <c r="H2450" s="1365"/>
      <c r="I2450" s="1365"/>
      <c r="J2450" s="1365"/>
      <c r="S2450" s="1359"/>
      <c r="BU2450" s="1366"/>
      <c r="CI2450" s="1383"/>
    </row>
    <row r="2451" spans="2:87" s="1381" customFormat="1" x14ac:dyDescent="0.25">
      <c r="B2451" s="1384"/>
      <c r="C2451" s="1384"/>
      <c r="D2451" s="1387"/>
      <c r="E2451" s="1384"/>
      <c r="F2451" s="1384"/>
      <c r="G2451" s="1384"/>
      <c r="H2451" s="1365"/>
      <c r="I2451" s="1365"/>
      <c r="J2451" s="1365"/>
      <c r="S2451" s="1359"/>
      <c r="BU2451" s="1366"/>
      <c r="CI2451" s="1383"/>
    </row>
    <row r="2452" spans="2:87" s="1381" customFormat="1" x14ac:dyDescent="0.25">
      <c r="B2452" s="1384"/>
      <c r="C2452" s="1384"/>
      <c r="D2452" s="1387"/>
      <c r="E2452" s="1384"/>
      <c r="F2452" s="1384"/>
      <c r="G2452" s="1384"/>
      <c r="H2452" s="1365"/>
      <c r="I2452" s="1365"/>
      <c r="J2452" s="1365"/>
      <c r="S2452" s="1359"/>
      <c r="BU2452" s="1366"/>
      <c r="CI2452" s="1383"/>
    </row>
    <row r="2453" spans="2:87" s="1381" customFormat="1" x14ac:dyDescent="0.25">
      <c r="B2453" s="1384"/>
      <c r="C2453" s="1384"/>
      <c r="D2453" s="1387"/>
      <c r="E2453" s="1384"/>
      <c r="F2453" s="1384"/>
      <c r="G2453" s="1384"/>
      <c r="H2453" s="1365"/>
      <c r="I2453" s="1365"/>
      <c r="J2453" s="1365"/>
      <c r="S2453" s="1359"/>
      <c r="BU2453" s="1366"/>
      <c r="CI2453" s="1383"/>
    </row>
    <row r="2454" spans="2:87" s="1381" customFormat="1" x14ac:dyDescent="0.25">
      <c r="B2454" s="1384"/>
      <c r="C2454" s="1384"/>
      <c r="D2454" s="1387"/>
      <c r="E2454" s="1384"/>
      <c r="F2454" s="1384"/>
      <c r="G2454" s="1384"/>
      <c r="H2454" s="1365"/>
      <c r="I2454" s="1365"/>
      <c r="J2454" s="1365"/>
      <c r="S2454" s="1359"/>
      <c r="BU2454" s="1366"/>
      <c r="CI2454" s="1383"/>
    </row>
    <row r="2455" spans="2:87" s="1381" customFormat="1" x14ac:dyDescent="0.25">
      <c r="B2455" s="1384"/>
      <c r="C2455" s="1384"/>
      <c r="D2455" s="1387"/>
      <c r="E2455" s="1384"/>
      <c r="F2455" s="1384"/>
      <c r="G2455" s="1384"/>
      <c r="H2455" s="1365"/>
      <c r="I2455" s="1365"/>
      <c r="J2455" s="1365"/>
      <c r="S2455" s="1359"/>
      <c r="BU2455" s="1366"/>
      <c r="CI2455" s="1383"/>
    </row>
    <row r="2456" spans="2:87" s="1381" customFormat="1" x14ac:dyDescent="0.25">
      <c r="B2456" s="1384"/>
      <c r="C2456" s="1384"/>
      <c r="D2456" s="1387"/>
      <c r="E2456" s="1384"/>
      <c r="F2456" s="1384"/>
      <c r="G2456" s="1384"/>
      <c r="H2456" s="1365"/>
      <c r="I2456" s="1365"/>
      <c r="J2456" s="1365"/>
      <c r="S2456" s="1359"/>
      <c r="BU2456" s="1366"/>
      <c r="CI2456" s="1383"/>
    </row>
    <row r="2457" spans="2:87" s="1381" customFormat="1" x14ac:dyDescent="0.25">
      <c r="B2457" s="1384"/>
      <c r="C2457" s="1384"/>
      <c r="D2457" s="1387"/>
      <c r="E2457" s="1384"/>
      <c r="F2457" s="1384"/>
      <c r="G2457" s="1384"/>
      <c r="H2457" s="1365"/>
      <c r="I2457" s="1365"/>
      <c r="J2457" s="1365"/>
      <c r="S2457" s="1359"/>
      <c r="BU2457" s="1366"/>
      <c r="CI2457" s="1383"/>
    </row>
    <row r="2458" spans="2:87" s="1381" customFormat="1" x14ac:dyDescent="0.25">
      <c r="B2458" s="1384"/>
      <c r="C2458" s="1384"/>
      <c r="D2458" s="1387"/>
      <c r="E2458" s="1384"/>
      <c r="F2458" s="1384"/>
      <c r="G2458" s="1384"/>
      <c r="H2458" s="1365"/>
      <c r="I2458" s="1365"/>
      <c r="J2458" s="1365"/>
      <c r="S2458" s="1359"/>
      <c r="BU2458" s="1366"/>
      <c r="CI2458" s="1383"/>
    </row>
    <row r="2459" spans="2:87" s="1381" customFormat="1" x14ac:dyDescent="0.25">
      <c r="B2459" s="1384"/>
      <c r="C2459" s="1384"/>
      <c r="D2459" s="1387"/>
      <c r="E2459" s="1384"/>
      <c r="F2459" s="1384"/>
      <c r="G2459" s="1384"/>
      <c r="H2459" s="1365"/>
      <c r="I2459" s="1365"/>
      <c r="J2459" s="1365"/>
      <c r="S2459" s="1359"/>
      <c r="BU2459" s="1366"/>
      <c r="CI2459" s="1383"/>
    </row>
    <row r="2460" spans="2:87" s="1381" customFormat="1" x14ac:dyDescent="0.25">
      <c r="B2460" s="1384"/>
      <c r="C2460" s="1384"/>
      <c r="D2460" s="1387"/>
      <c r="E2460" s="1384"/>
      <c r="F2460" s="1384"/>
      <c r="G2460" s="1384"/>
      <c r="H2460" s="1365"/>
      <c r="I2460" s="1365"/>
      <c r="J2460" s="1365"/>
      <c r="S2460" s="1359"/>
      <c r="BU2460" s="1366"/>
      <c r="CI2460" s="1383"/>
    </row>
    <row r="2461" spans="2:87" s="1381" customFormat="1" x14ac:dyDescent="0.25">
      <c r="B2461" s="1384"/>
      <c r="C2461" s="1384"/>
      <c r="D2461" s="1387"/>
      <c r="E2461" s="1384"/>
      <c r="F2461" s="1384"/>
      <c r="G2461" s="1384"/>
      <c r="H2461" s="1365"/>
      <c r="I2461" s="1365"/>
      <c r="J2461" s="1365"/>
      <c r="S2461" s="1359"/>
      <c r="BU2461" s="1366"/>
      <c r="CI2461" s="1383"/>
    </row>
    <row r="2462" spans="2:87" s="1381" customFormat="1" x14ac:dyDescent="0.25">
      <c r="B2462" s="1384"/>
      <c r="C2462" s="1384"/>
      <c r="D2462" s="1387"/>
      <c r="E2462" s="1384"/>
      <c r="F2462" s="1384"/>
      <c r="G2462" s="1384"/>
      <c r="H2462" s="1365"/>
      <c r="I2462" s="1365"/>
      <c r="J2462" s="1365"/>
      <c r="S2462" s="1359"/>
      <c r="BU2462" s="1366"/>
      <c r="CI2462" s="1383"/>
    </row>
    <row r="2463" spans="2:87" s="1381" customFormat="1" x14ac:dyDescent="0.25">
      <c r="B2463" s="1384"/>
      <c r="C2463" s="1384"/>
      <c r="D2463" s="1387"/>
      <c r="E2463" s="1384"/>
      <c r="F2463" s="1384"/>
      <c r="G2463" s="1384"/>
      <c r="H2463" s="1365"/>
      <c r="I2463" s="1365"/>
      <c r="J2463" s="1365"/>
      <c r="S2463" s="1359"/>
      <c r="BU2463" s="1366"/>
      <c r="CI2463" s="1383"/>
    </row>
    <row r="2464" spans="2:87" s="1381" customFormat="1" x14ac:dyDescent="0.25">
      <c r="B2464" s="1384"/>
      <c r="C2464" s="1384"/>
      <c r="D2464" s="1387"/>
      <c r="E2464" s="1384"/>
      <c r="F2464" s="1384"/>
      <c r="G2464" s="1384"/>
      <c r="H2464" s="1365"/>
      <c r="I2464" s="1365"/>
      <c r="J2464" s="1365"/>
      <c r="S2464" s="1359"/>
      <c r="BU2464" s="1366"/>
      <c r="CI2464" s="1383"/>
    </row>
    <row r="2465" spans="2:87" s="1381" customFormat="1" x14ac:dyDescent="0.25">
      <c r="B2465" s="1384"/>
      <c r="C2465" s="1384"/>
      <c r="D2465" s="1387"/>
      <c r="E2465" s="1384"/>
      <c r="F2465" s="1384"/>
      <c r="G2465" s="1384"/>
      <c r="H2465" s="1365"/>
      <c r="I2465" s="1365"/>
      <c r="J2465" s="1365"/>
      <c r="S2465" s="1359"/>
      <c r="BU2465" s="1366"/>
      <c r="CI2465" s="1383"/>
    </row>
    <row r="2466" spans="2:87" s="1381" customFormat="1" x14ac:dyDescent="0.25">
      <c r="B2466" s="1384"/>
      <c r="C2466" s="1384"/>
      <c r="D2466" s="1387"/>
      <c r="E2466" s="1384"/>
      <c r="F2466" s="1384"/>
      <c r="G2466" s="1384"/>
      <c r="H2466" s="1365"/>
      <c r="I2466" s="1365"/>
      <c r="J2466" s="1365"/>
      <c r="S2466" s="1359"/>
      <c r="BU2466" s="1366"/>
      <c r="CI2466" s="1383"/>
    </row>
    <row r="2467" spans="2:87" s="1381" customFormat="1" x14ac:dyDescent="0.25">
      <c r="B2467" s="1384"/>
      <c r="C2467" s="1384"/>
      <c r="D2467" s="1387"/>
      <c r="E2467" s="1384"/>
      <c r="F2467" s="1384"/>
      <c r="G2467" s="1384"/>
      <c r="H2467" s="1365"/>
      <c r="I2467" s="1365"/>
      <c r="J2467" s="1365"/>
      <c r="S2467" s="1359"/>
      <c r="BU2467" s="1366"/>
      <c r="CI2467" s="1383"/>
    </row>
    <row r="2468" spans="2:87" s="1381" customFormat="1" x14ac:dyDescent="0.25">
      <c r="B2468" s="1384"/>
      <c r="C2468" s="1384"/>
      <c r="D2468" s="1387"/>
      <c r="E2468" s="1384"/>
      <c r="F2468" s="1384"/>
      <c r="G2468" s="1384"/>
      <c r="H2468" s="1365"/>
      <c r="I2468" s="1365"/>
      <c r="J2468" s="1365"/>
      <c r="S2468" s="1359"/>
      <c r="BU2468" s="1366"/>
      <c r="CI2468" s="1383"/>
    </row>
    <row r="2469" spans="2:87" s="1381" customFormat="1" x14ac:dyDescent="0.25">
      <c r="B2469" s="1384"/>
      <c r="C2469" s="1384"/>
      <c r="D2469" s="1387"/>
      <c r="E2469" s="1384"/>
      <c r="F2469" s="1384"/>
      <c r="G2469" s="1384"/>
      <c r="H2469" s="1365"/>
      <c r="I2469" s="1365"/>
      <c r="J2469" s="1365"/>
      <c r="S2469" s="1359"/>
      <c r="BU2469" s="1366"/>
      <c r="CI2469" s="1383"/>
    </row>
    <row r="2470" spans="2:87" s="1381" customFormat="1" x14ac:dyDescent="0.25">
      <c r="B2470" s="1384"/>
      <c r="C2470" s="1384"/>
      <c r="D2470" s="1387"/>
      <c r="E2470" s="1384"/>
      <c r="F2470" s="1384"/>
      <c r="G2470" s="1384"/>
      <c r="H2470" s="1365"/>
      <c r="I2470" s="1365"/>
      <c r="J2470" s="1365"/>
      <c r="S2470" s="1359"/>
      <c r="BU2470" s="1366"/>
      <c r="CI2470" s="1383"/>
    </row>
    <row r="2471" spans="2:87" s="1381" customFormat="1" x14ac:dyDescent="0.25">
      <c r="B2471" s="1384"/>
      <c r="C2471" s="1384"/>
      <c r="D2471" s="1387"/>
      <c r="E2471" s="1384"/>
      <c r="F2471" s="1384"/>
      <c r="G2471" s="1384"/>
      <c r="H2471" s="1365"/>
      <c r="I2471" s="1365"/>
      <c r="J2471" s="1365"/>
      <c r="S2471" s="1359"/>
      <c r="BU2471" s="1366"/>
      <c r="CI2471" s="1383"/>
    </row>
    <row r="2472" spans="2:87" s="1381" customFormat="1" x14ac:dyDescent="0.25">
      <c r="B2472" s="1384"/>
      <c r="C2472" s="1384"/>
      <c r="D2472" s="1387"/>
      <c r="E2472" s="1384"/>
      <c r="F2472" s="1384"/>
      <c r="G2472" s="1384"/>
      <c r="H2472" s="1365"/>
      <c r="I2472" s="1365"/>
      <c r="J2472" s="1365"/>
      <c r="S2472" s="1359"/>
      <c r="BU2472" s="1366"/>
      <c r="CI2472" s="1383"/>
    </row>
    <row r="2473" spans="2:87" s="1381" customFormat="1" x14ac:dyDescent="0.25">
      <c r="B2473" s="1384"/>
      <c r="C2473" s="1384"/>
      <c r="D2473" s="1387"/>
      <c r="E2473" s="1384"/>
      <c r="F2473" s="1384"/>
      <c r="G2473" s="1384"/>
      <c r="H2473" s="1365"/>
      <c r="I2473" s="1365"/>
      <c r="J2473" s="1365"/>
      <c r="S2473" s="1359"/>
      <c r="BU2473" s="1366"/>
      <c r="CI2473" s="1383"/>
    </row>
    <row r="2474" spans="2:87" s="1381" customFormat="1" x14ac:dyDescent="0.25">
      <c r="B2474" s="1384"/>
      <c r="C2474" s="1384"/>
      <c r="D2474" s="1387"/>
      <c r="E2474" s="1384"/>
      <c r="F2474" s="1384"/>
      <c r="G2474" s="1384"/>
      <c r="H2474" s="1365"/>
      <c r="I2474" s="1365"/>
      <c r="J2474" s="1365"/>
      <c r="S2474" s="1359"/>
      <c r="BU2474" s="1366"/>
      <c r="CI2474" s="1383"/>
    </row>
    <row r="2475" spans="2:87" s="1381" customFormat="1" x14ac:dyDescent="0.25">
      <c r="B2475" s="1384"/>
      <c r="C2475" s="1384"/>
      <c r="D2475" s="1387"/>
      <c r="E2475" s="1384"/>
      <c r="F2475" s="1384"/>
      <c r="G2475" s="1384"/>
      <c r="H2475" s="1365"/>
      <c r="I2475" s="1365"/>
      <c r="J2475" s="1365"/>
      <c r="S2475" s="1359"/>
      <c r="BU2475" s="1366"/>
      <c r="CI2475" s="1383"/>
    </row>
    <row r="2476" spans="2:87" s="1381" customFormat="1" x14ac:dyDescent="0.25">
      <c r="B2476" s="1384"/>
      <c r="C2476" s="1384"/>
      <c r="D2476" s="1387"/>
      <c r="E2476" s="1384"/>
      <c r="F2476" s="1384"/>
      <c r="G2476" s="1384"/>
      <c r="H2476" s="1365"/>
      <c r="I2476" s="1365"/>
      <c r="J2476" s="1365"/>
      <c r="S2476" s="1359"/>
      <c r="BU2476" s="1366"/>
      <c r="CI2476" s="1383"/>
    </row>
    <row r="2477" spans="2:87" s="1381" customFormat="1" x14ac:dyDescent="0.25">
      <c r="B2477" s="1384"/>
      <c r="C2477" s="1384"/>
      <c r="D2477" s="1387"/>
      <c r="E2477" s="1384"/>
      <c r="F2477" s="1384"/>
      <c r="G2477" s="1384"/>
      <c r="H2477" s="1365"/>
      <c r="I2477" s="1365"/>
      <c r="J2477" s="1365"/>
      <c r="S2477" s="1359"/>
      <c r="BU2477" s="1366"/>
      <c r="CI2477" s="1383"/>
    </row>
    <row r="2478" spans="2:87" s="1381" customFormat="1" x14ac:dyDescent="0.25">
      <c r="B2478" s="1384"/>
      <c r="C2478" s="1384"/>
      <c r="D2478" s="1387"/>
      <c r="E2478" s="1384"/>
      <c r="F2478" s="1384"/>
      <c r="G2478" s="1384"/>
      <c r="H2478" s="1365"/>
      <c r="I2478" s="1365"/>
      <c r="J2478" s="1365"/>
      <c r="S2478" s="1359"/>
      <c r="BU2478" s="1366"/>
      <c r="CI2478" s="1383"/>
    </row>
    <row r="2479" spans="2:87" s="1381" customFormat="1" x14ac:dyDescent="0.25">
      <c r="B2479" s="1384"/>
      <c r="C2479" s="1384"/>
      <c r="D2479" s="1387"/>
      <c r="E2479" s="1384"/>
      <c r="F2479" s="1384"/>
      <c r="G2479" s="1384"/>
      <c r="H2479" s="1365"/>
      <c r="I2479" s="1365"/>
      <c r="J2479" s="1365"/>
      <c r="S2479" s="1359"/>
      <c r="BU2479" s="1366"/>
      <c r="CI2479" s="1383"/>
    </row>
    <row r="2480" spans="2:87" s="1381" customFormat="1" x14ac:dyDescent="0.25">
      <c r="B2480" s="1384"/>
      <c r="C2480" s="1384"/>
      <c r="D2480" s="1387"/>
      <c r="E2480" s="1384"/>
      <c r="F2480" s="1384"/>
      <c r="G2480" s="1384"/>
      <c r="H2480" s="1365"/>
      <c r="I2480" s="1365"/>
      <c r="J2480" s="1365"/>
      <c r="S2480" s="1359"/>
      <c r="BU2480" s="1366"/>
      <c r="CI2480" s="1383"/>
    </row>
    <row r="2481" spans="2:87" s="1381" customFormat="1" x14ac:dyDescent="0.25">
      <c r="B2481" s="1384"/>
      <c r="C2481" s="1384"/>
      <c r="D2481" s="1387"/>
      <c r="E2481" s="1384"/>
      <c r="F2481" s="1384"/>
      <c r="G2481" s="1384"/>
      <c r="H2481" s="1365"/>
      <c r="I2481" s="1365"/>
      <c r="J2481" s="1365"/>
      <c r="S2481" s="1359"/>
      <c r="BU2481" s="1366"/>
      <c r="CI2481" s="1383"/>
    </row>
    <row r="2482" spans="2:87" s="1381" customFormat="1" x14ac:dyDescent="0.25">
      <c r="B2482" s="1384"/>
      <c r="C2482" s="1384"/>
      <c r="D2482" s="1387"/>
      <c r="E2482" s="1384"/>
      <c r="F2482" s="1384"/>
      <c r="G2482" s="1384"/>
      <c r="H2482" s="1365"/>
      <c r="I2482" s="1365"/>
      <c r="J2482" s="1365"/>
      <c r="S2482" s="1359"/>
      <c r="BU2482" s="1366"/>
      <c r="CI2482" s="1383"/>
    </row>
    <row r="2483" spans="2:87" s="1381" customFormat="1" x14ac:dyDescent="0.25">
      <c r="B2483" s="1384"/>
      <c r="C2483" s="1384"/>
      <c r="D2483" s="1387"/>
      <c r="E2483" s="1384"/>
      <c r="F2483" s="1384"/>
      <c r="G2483" s="1384"/>
      <c r="H2483" s="1365"/>
      <c r="I2483" s="1365"/>
      <c r="J2483" s="1365"/>
      <c r="S2483" s="1359"/>
      <c r="BU2483" s="1366"/>
      <c r="CI2483" s="1383"/>
    </row>
    <row r="2484" spans="2:87" s="1381" customFormat="1" x14ac:dyDescent="0.25">
      <c r="B2484" s="1384"/>
      <c r="C2484" s="1384"/>
      <c r="D2484" s="1387"/>
      <c r="E2484" s="1384"/>
      <c r="F2484" s="1384"/>
      <c r="G2484" s="1384"/>
      <c r="H2484" s="1365"/>
      <c r="I2484" s="1365"/>
      <c r="J2484" s="1365"/>
      <c r="S2484" s="1359"/>
      <c r="BU2484" s="1366"/>
      <c r="CI2484" s="1383"/>
    </row>
    <row r="2485" spans="2:87" s="1381" customFormat="1" x14ac:dyDescent="0.25">
      <c r="B2485" s="1384"/>
      <c r="C2485" s="1384"/>
      <c r="D2485" s="1387"/>
      <c r="E2485" s="1384"/>
      <c r="F2485" s="1384"/>
      <c r="G2485" s="1384"/>
      <c r="H2485" s="1365"/>
      <c r="I2485" s="1365"/>
      <c r="J2485" s="1365"/>
      <c r="S2485" s="1359"/>
      <c r="BU2485" s="1366"/>
      <c r="CI2485" s="1383"/>
    </row>
    <row r="2486" spans="2:87" s="1381" customFormat="1" x14ac:dyDescent="0.25">
      <c r="B2486" s="1384"/>
      <c r="C2486" s="1384"/>
      <c r="D2486" s="1387"/>
      <c r="E2486" s="1384"/>
      <c r="F2486" s="1384"/>
      <c r="G2486" s="1384"/>
      <c r="H2486" s="1365"/>
      <c r="I2486" s="1365"/>
      <c r="J2486" s="1365"/>
      <c r="S2486" s="1359"/>
      <c r="BU2486" s="1366"/>
      <c r="CI2486" s="1383"/>
    </row>
    <row r="2487" spans="2:87" s="1381" customFormat="1" x14ac:dyDescent="0.25">
      <c r="B2487" s="1384"/>
      <c r="C2487" s="1384"/>
      <c r="D2487" s="1387"/>
      <c r="E2487" s="1384"/>
      <c r="F2487" s="1384"/>
      <c r="G2487" s="1384"/>
      <c r="H2487" s="1365"/>
      <c r="I2487" s="1365"/>
      <c r="J2487" s="1365"/>
      <c r="S2487" s="1359"/>
      <c r="BU2487" s="1366"/>
      <c r="CI2487" s="1383"/>
    </row>
    <row r="2488" spans="2:87" s="1381" customFormat="1" x14ac:dyDescent="0.25">
      <c r="B2488" s="1384"/>
      <c r="C2488" s="1384"/>
      <c r="D2488" s="1387"/>
      <c r="E2488" s="1384"/>
      <c r="F2488" s="1384"/>
      <c r="G2488" s="1384"/>
      <c r="H2488" s="1365"/>
      <c r="I2488" s="1365"/>
      <c r="J2488" s="1365"/>
      <c r="S2488" s="1359"/>
      <c r="BU2488" s="1366"/>
      <c r="CI2488" s="1383"/>
    </row>
    <row r="2489" spans="2:87" s="1381" customFormat="1" x14ac:dyDescent="0.25">
      <c r="B2489" s="1384"/>
      <c r="C2489" s="1384"/>
      <c r="D2489" s="1387"/>
      <c r="E2489" s="1384"/>
      <c r="F2489" s="1384"/>
      <c r="G2489" s="1384"/>
      <c r="H2489" s="1365"/>
      <c r="I2489" s="1365"/>
      <c r="J2489" s="1365"/>
      <c r="S2489" s="1359"/>
      <c r="BU2489" s="1366"/>
      <c r="CI2489" s="1383"/>
    </row>
    <row r="2490" spans="2:87" s="1381" customFormat="1" x14ac:dyDescent="0.25">
      <c r="B2490" s="1384"/>
      <c r="C2490" s="1384"/>
      <c r="D2490" s="1387"/>
      <c r="E2490" s="1384"/>
      <c r="F2490" s="1384"/>
      <c r="G2490" s="1384"/>
      <c r="H2490" s="1365"/>
      <c r="I2490" s="1365"/>
      <c r="J2490" s="1365"/>
      <c r="S2490" s="1359"/>
      <c r="BU2490" s="1366"/>
      <c r="CI2490" s="1383"/>
    </row>
    <row r="2491" spans="2:87" s="1381" customFormat="1" x14ac:dyDescent="0.25">
      <c r="B2491" s="1384"/>
      <c r="C2491" s="1384"/>
      <c r="D2491" s="1387"/>
      <c r="E2491" s="1384"/>
      <c r="F2491" s="1384"/>
      <c r="G2491" s="1384"/>
      <c r="H2491" s="1365"/>
      <c r="I2491" s="1365"/>
      <c r="J2491" s="1365"/>
      <c r="S2491" s="1359"/>
      <c r="BU2491" s="1366"/>
      <c r="CI2491" s="1383"/>
    </row>
    <row r="2492" spans="2:87" s="1381" customFormat="1" x14ac:dyDescent="0.25">
      <c r="B2492" s="1384"/>
      <c r="C2492" s="1384"/>
      <c r="D2492" s="1387"/>
      <c r="E2492" s="1384"/>
      <c r="F2492" s="1384"/>
      <c r="G2492" s="1384"/>
      <c r="H2492" s="1365"/>
      <c r="I2492" s="1365"/>
      <c r="J2492" s="1365"/>
      <c r="S2492" s="1359"/>
      <c r="BU2492" s="1366"/>
      <c r="CI2492" s="1383"/>
    </row>
    <row r="2493" spans="2:87" s="1381" customFormat="1" x14ac:dyDescent="0.25">
      <c r="B2493" s="1384"/>
      <c r="C2493" s="1384"/>
      <c r="D2493" s="1387"/>
      <c r="E2493" s="1384"/>
      <c r="F2493" s="1384"/>
      <c r="G2493" s="1384"/>
      <c r="H2493" s="1365"/>
      <c r="I2493" s="1365"/>
      <c r="J2493" s="1365"/>
      <c r="S2493" s="1359"/>
      <c r="BU2493" s="1366"/>
      <c r="CI2493" s="1383"/>
    </row>
    <row r="2494" spans="2:87" s="1381" customFormat="1" x14ac:dyDescent="0.25">
      <c r="B2494" s="1384"/>
      <c r="C2494" s="1384"/>
      <c r="D2494" s="1387"/>
      <c r="E2494" s="1384"/>
      <c r="F2494" s="1384"/>
      <c r="G2494" s="1384"/>
      <c r="H2494" s="1365"/>
      <c r="I2494" s="1365"/>
      <c r="J2494" s="1365"/>
      <c r="S2494" s="1359"/>
      <c r="BU2494" s="1366"/>
      <c r="CI2494" s="1383"/>
    </row>
    <row r="2495" spans="2:87" s="1381" customFormat="1" x14ac:dyDescent="0.25">
      <c r="B2495" s="1384"/>
      <c r="C2495" s="1384"/>
      <c r="D2495" s="1387"/>
      <c r="E2495" s="1384"/>
      <c r="F2495" s="1384"/>
      <c r="G2495" s="1384"/>
      <c r="H2495" s="1365"/>
      <c r="I2495" s="1365"/>
      <c r="J2495" s="1365"/>
      <c r="S2495" s="1359"/>
      <c r="BU2495" s="1366"/>
      <c r="CI2495" s="1383"/>
    </row>
    <row r="2496" spans="2:87" s="1381" customFormat="1" x14ac:dyDescent="0.25">
      <c r="B2496" s="1384"/>
      <c r="C2496" s="1384"/>
      <c r="D2496" s="1387"/>
      <c r="E2496" s="1384"/>
      <c r="F2496" s="1384"/>
      <c r="G2496" s="1384"/>
      <c r="H2496" s="1365"/>
      <c r="I2496" s="1365"/>
      <c r="J2496" s="1365"/>
      <c r="S2496" s="1359"/>
      <c r="BU2496" s="1366"/>
      <c r="CI2496" s="1383"/>
    </row>
    <row r="2497" spans="2:87" s="1381" customFormat="1" x14ac:dyDescent="0.25">
      <c r="B2497" s="1384"/>
      <c r="C2497" s="1384"/>
      <c r="D2497" s="1387"/>
      <c r="E2497" s="1384"/>
      <c r="F2497" s="1384"/>
      <c r="G2497" s="1384"/>
      <c r="H2497" s="1365"/>
      <c r="I2497" s="1365"/>
      <c r="J2497" s="1365"/>
      <c r="S2497" s="1359"/>
      <c r="BU2497" s="1366"/>
      <c r="CI2497" s="1383"/>
    </row>
    <row r="2498" spans="2:87" s="1381" customFormat="1" x14ac:dyDescent="0.25">
      <c r="B2498" s="1384"/>
      <c r="C2498" s="1384"/>
      <c r="D2498" s="1387"/>
      <c r="E2498" s="1384"/>
      <c r="F2498" s="1384"/>
      <c r="G2498" s="1384"/>
      <c r="H2498" s="1365"/>
      <c r="I2498" s="1365"/>
      <c r="J2498" s="1365"/>
      <c r="S2498" s="1359"/>
      <c r="BU2498" s="1366"/>
      <c r="CI2498" s="1383"/>
    </row>
    <row r="2499" spans="2:87" s="1381" customFormat="1" x14ac:dyDescent="0.25">
      <c r="B2499" s="1384"/>
      <c r="C2499" s="1384"/>
      <c r="D2499" s="1387"/>
      <c r="E2499" s="1384"/>
      <c r="F2499" s="1384"/>
      <c r="G2499" s="1384"/>
      <c r="H2499" s="1365"/>
      <c r="I2499" s="1365"/>
      <c r="J2499" s="1365"/>
      <c r="S2499" s="1359"/>
      <c r="BU2499" s="1366"/>
      <c r="CI2499" s="1383"/>
    </row>
    <row r="2500" spans="2:87" s="1381" customFormat="1" x14ac:dyDescent="0.25">
      <c r="B2500" s="1384"/>
      <c r="C2500" s="1384"/>
      <c r="D2500" s="1387"/>
      <c r="E2500" s="1384"/>
      <c r="F2500" s="1384"/>
      <c r="G2500" s="1384"/>
      <c r="H2500" s="1365"/>
      <c r="I2500" s="1365"/>
      <c r="J2500" s="1365"/>
      <c r="S2500" s="1359"/>
      <c r="BU2500" s="1366"/>
      <c r="CI2500" s="1383"/>
    </row>
    <row r="2501" spans="2:87" s="1381" customFormat="1" x14ac:dyDescent="0.25">
      <c r="B2501" s="1384"/>
      <c r="C2501" s="1384"/>
      <c r="D2501" s="1387"/>
      <c r="E2501" s="1384"/>
      <c r="F2501" s="1384"/>
      <c r="G2501" s="1384"/>
      <c r="H2501" s="1365"/>
      <c r="I2501" s="1365"/>
      <c r="J2501" s="1365"/>
      <c r="S2501" s="1359"/>
      <c r="BU2501" s="1366"/>
      <c r="CI2501" s="1383"/>
    </row>
    <row r="2502" spans="2:87" s="1381" customFormat="1" x14ac:dyDescent="0.25">
      <c r="B2502" s="1384"/>
      <c r="C2502" s="1384"/>
      <c r="D2502" s="1387"/>
      <c r="E2502" s="1384"/>
      <c r="F2502" s="1384"/>
      <c r="G2502" s="1384"/>
      <c r="H2502" s="1365"/>
      <c r="I2502" s="1365"/>
      <c r="J2502" s="1365"/>
      <c r="S2502" s="1359"/>
      <c r="BU2502" s="1366"/>
      <c r="CI2502" s="1383"/>
    </row>
    <row r="2503" spans="2:87" s="1381" customFormat="1" x14ac:dyDescent="0.25">
      <c r="B2503" s="1384"/>
      <c r="C2503" s="1384"/>
      <c r="D2503" s="1387"/>
      <c r="E2503" s="1384"/>
      <c r="F2503" s="1384"/>
      <c r="G2503" s="1384"/>
      <c r="H2503" s="1365"/>
      <c r="I2503" s="1365"/>
      <c r="J2503" s="1365"/>
      <c r="S2503" s="1359"/>
      <c r="BU2503" s="1366"/>
      <c r="CI2503" s="1383"/>
    </row>
    <row r="2504" spans="2:87" s="1381" customFormat="1" x14ac:dyDescent="0.25">
      <c r="B2504" s="1384"/>
      <c r="C2504" s="1384"/>
      <c r="D2504" s="1387"/>
      <c r="E2504" s="1384"/>
      <c r="F2504" s="1384"/>
      <c r="G2504" s="1384"/>
      <c r="H2504" s="1365"/>
      <c r="I2504" s="1365"/>
      <c r="J2504" s="1365"/>
      <c r="S2504" s="1359"/>
      <c r="BU2504" s="1366"/>
      <c r="CI2504" s="1383"/>
    </row>
    <row r="2505" spans="2:87" s="1381" customFormat="1" x14ac:dyDescent="0.25">
      <c r="B2505" s="1384"/>
      <c r="C2505" s="1384"/>
      <c r="D2505" s="1387"/>
      <c r="E2505" s="1384"/>
      <c r="F2505" s="1384"/>
      <c r="G2505" s="1384"/>
      <c r="H2505" s="1365"/>
      <c r="I2505" s="1365"/>
      <c r="J2505" s="1365"/>
      <c r="S2505" s="1359"/>
      <c r="BU2505" s="1366"/>
      <c r="CI2505" s="1383"/>
    </row>
    <row r="2506" spans="2:87" s="1381" customFormat="1" x14ac:dyDescent="0.25">
      <c r="B2506" s="1384"/>
      <c r="C2506" s="1384"/>
      <c r="D2506" s="1387"/>
      <c r="E2506" s="1384"/>
      <c r="F2506" s="1384"/>
      <c r="G2506" s="1384"/>
      <c r="H2506" s="1365"/>
      <c r="I2506" s="1365"/>
      <c r="J2506" s="1365"/>
      <c r="S2506" s="1359"/>
      <c r="BU2506" s="1366"/>
      <c r="CI2506" s="1383"/>
    </row>
    <row r="2507" spans="2:87" s="1381" customFormat="1" x14ac:dyDescent="0.25">
      <c r="B2507" s="1384"/>
      <c r="C2507" s="1384"/>
      <c r="D2507" s="1387"/>
      <c r="E2507" s="1384"/>
      <c r="F2507" s="1384"/>
      <c r="G2507" s="1384"/>
      <c r="H2507" s="1365"/>
      <c r="I2507" s="1365"/>
      <c r="J2507" s="1365"/>
      <c r="S2507" s="1359"/>
      <c r="BU2507" s="1366"/>
      <c r="CI2507" s="1383"/>
    </row>
    <row r="2508" spans="2:87" s="1381" customFormat="1" x14ac:dyDescent="0.25">
      <c r="B2508" s="1384"/>
      <c r="C2508" s="1384"/>
      <c r="D2508" s="1387"/>
      <c r="E2508" s="1384"/>
      <c r="F2508" s="1384"/>
      <c r="G2508" s="1384"/>
      <c r="H2508" s="1365"/>
      <c r="I2508" s="1365"/>
      <c r="J2508" s="1365"/>
      <c r="S2508" s="1359"/>
      <c r="BU2508" s="1366"/>
      <c r="CI2508" s="1383"/>
    </row>
    <row r="2509" spans="2:87" s="1381" customFormat="1" x14ac:dyDescent="0.25">
      <c r="B2509" s="1384"/>
      <c r="C2509" s="1384"/>
      <c r="D2509" s="1387"/>
      <c r="E2509" s="1384"/>
      <c r="F2509" s="1384"/>
      <c r="G2509" s="1384"/>
      <c r="H2509" s="1365"/>
      <c r="I2509" s="1365"/>
      <c r="J2509" s="1365"/>
      <c r="S2509" s="1359"/>
      <c r="BU2509" s="1366"/>
      <c r="CI2509" s="1383"/>
    </row>
    <row r="2510" spans="2:87" s="1381" customFormat="1" x14ac:dyDescent="0.25">
      <c r="B2510" s="1384"/>
      <c r="C2510" s="1384"/>
      <c r="D2510" s="1387"/>
      <c r="E2510" s="1384"/>
      <c r="F2510" s="1384"/>
      <c r="G2510" s="1384"/>
      <c r="H2510" s="1365"/>
      <c r="I2510" s="1365"/>
      <c r="J2510" s="1365"/>
      <c r="S2510" s="1359"/>
      <c r="BU2510" s="1366"/>
      <c r="CI2510" s="1383"/>
    </row>
    <row r="2511" spans="2:87" s="1381" customFormat="1" x14ac:dyDescent="0.25">
      <c r="B2511" s="1384"/>
      <c r="C2511" s="1384"/>
      <c r="D2511" s="1387"/>
      <c r="E2511" s="1384"/>
      <c r="F2511" s="1384"/>
      <c r="G2511" s="1384"/>
      <c r="H2511" s="1365"/>
      <c r="I2511" s="1365"/>
      <c r="J2511" s="1365"/>
      <c r="S2511" s="1359"/>
      <c r="BU2511" s="1366"/>
      <c r="CI2511" s="1383"/>
    </row>
    <row r="2512" spans="2:87" s="1381" customFormat="1" x14ac:dyDescent="0.25">
      <c r="B2512" s="1384"/>
      <c r="C2512" s="1384"/>
      <c r="D2512" s="1387"/>
      <c r="E2512" s="1384"/>
      <c r="F2512" s="1384"/>
      <c r="G2512" s="1384"/>
      <c r="H2512" s="1365"/>
      <c r="I2512" s="1365"/>
      <c r="J2512" s="1365"/>
      <c r="S2512" s="1359"/>
      <c r="BU2512" s="1366"/>
      <c r="CI2512" s="1383"/>
    </row>
    <row r="2513" spans="2:87" s="1381" customFormat="1" x14ac:dyDescent="0.25">
      <c r="B2513" s="1384"/>
      <c r="C2513" s="1384"/>
      <c r="D2513" s="1387"/>
      <c r="E2513" s="1384"/>
      <c r="F2513" s="1384"/>
      <c r="G2513" s="1384"/>
      <c r="H2513" s="1365"/>
      <c r="I2513" s="1365"/>
      <c r="J2513" s="1365"/>
      <c r="S2513" s="1359"/>
      <c r="BU2513" s="1366"/>
      <c r="CI2513" s="1383"/>
    </row>
    <row r="2514" spans="2:87" s="1381" customFormat="1" x14ac:dyDescent="0.25">
      <c r="B2514" s="1384"/>
      <c r="C2514" s="1384"/>
      <c r="D2514" s="1387"/>
      <c r="E2514" s="1384"/>
      <c r="F2514" s="1384"/>
      <c r="G2514" s="1384"/>
      <c r="H2514" s="1365"/>
      <c r="I2514" s="1365"/>
      <c r="J2514" s="1365"/>
      <c r="S2514" s="1359"/>
      <c r="BU2514" s="1366"/>
      <c r="CI2514" s="1383"/>
    </row>
    <row r="2515" spans="2:87" s="1381" customFormat="1" x14ac:dyDescent="0.25">
      <c r="B2515" s="1384"/>
      <c r="C2515" s="1384"/>
      <c r="D2515" s="1387"/>
      <c r="E2515" s="1384"/>
      <c r="F2515" s="1384"/>
      <c r="G2515" s="1384"/>
      <c r="H2515" s="1365"/>
      <c r="I2515" s="1365"/>
      <c r="J2515" s="1365"/>
      <c r="S2515" s="1359"/>
      <c r="BU2515" s="1366"/>
      <c r="CI2515" s="1383"/>
    </row>
    <row r="2516" spans="2:87" s="1381" customFormat="1" x14ac:dyDescent="0.25">
      <c r="B2516" s="1384"/>
      <c r="C2516" s="1384"/>
      <c r="D2516" s="1387"/>
      <c r="E2516" s="1384"/>
      <c r="F2516" s="1384"/>
      <c r="G2516" s="1384"/>
      <c r="H2516" s="1365"/>
      <c r="I2516" s="1365"/>
      <c r="J2516" s="1365"/>
      <c r="S2516" s="1359"/>
      <c r="BU2516" s="1366"/>
      <c r="CI2516" s="1383"/>
    </row>
    <row r="2517" spans="2:87" s="1381" customFormat="1" x14ac:dyDescent="0.25">
      <c r="B2517" s="1384"/>
      <c r="C2517" s="1384"/>
      <c r="D2517" s="1387"/>
      <c r="E2517" s="1384"/>
      <c r="F2517" s="1384"/>
      <c r="G2517" s="1384"/>
      <c r="H2517" s="1365"/>
      <c r="I2517" s="1365"/>
      <c r="J2517" s="1365"/>
      <c r="S2517" s="1359"/>
      <c r="BU2517" s="1366"/>
      <c r="CI2517" s="1383"/>
    </row>
    <row r="2518" spans="2:87" s="1381" customFormat="1" x14ac:dyDescent="0.25">
      <c r="B2518" s="1384"/>
      <c r="C2518" s="1384"/>
      <c r="D2518" s="1387"/>
      <c r="E2518" s="1384"/>
      <c r="F2518" s="1384"/>
      <c r="G2518" s="1384"/>
      <c r="H2518" s="1365"/>
      <c r="I2518" s="1365"/>
      <c r="J2518" s="1365"/>
      <c r="S2518" s="1359"/>
      <c r="BU2518" s="1366"/>
      <c r="CI2518" s="1383"/>
    </row>
    <row r="2519" spans="2:87" s="1381" customFormat="1" x14ac:dyDescent="0.25">
      <c r="B2519" s="1384"/>
      <c r="C2519" s="1384"/>
      <c r="D2519" s="1387"/>
      <c r="E2519" s="1384"/>
      <c r="F2519" s="1384"/>
      <c r="G2519" s="1384"/>
      <c r="H2519" s="1365"/>
      <c r="I2519" s="1365"/>
      <c r="J2519" s="1365"/>
      <c r="S2519" s="1359"/>
      <c r="BU2519" s="1366"/>
      <c r="CI2519" s="1383"/>
    </row>
    <row r="2520" spans="2:87" s="1381" customFormat="1" x14ac:dyDescent="0.25">
      <c r="B2520" s="1384"/>
      <c r="C2520" s="1384"/>
      <c r="D2520" s="1387"/>
      <c r="E2520" s="1384"/>
      <c r="F2520" s="1384"/>
      <c r="G2520" s="1384"/>
      <c r="H2520" s="1365"/>
      <c r="I2520" s="1365"/>
      <c r="J2520" s="1365"/>
      <c r="S2520" s="1359"/>
      <c r="BU2520" s="1366"/>
      <c r="CI2520" s="1383"/>
    </row>
    <row r="2521" spans="2:87" s="1381" customFormat="1" x14ac:dyDescent="0.25">
      <c r="B2521" s="1384"/>
      <c r="C2521" s="1384"/>
      <c r="D2521" s="1387"/>
      <c r="E2521" s="1384"/>
      <c r="F2521" s="1384"/>
      <c r="G2521" s="1384"/>
      <c r="H2521" s="1365"/>
      <c r="I2521" s="1365"/>
      <c r="J2521" s="1365"/>
      <c r="S2521" s="1359"/>
      <c r="BU2521" s="1366"/>
      <c r="CI2521" s="1383"/>
    </row>
    <row r="2522" spans="2:87" s="1381" customFormat="1" x14ac:dyDescent="0.25">
      <c r="B2522" s="1384"/>
      <c r="C2522" s="1384"/>
      <c r="D2522" s="1387"/>
      <c r="E2522" s="1384"/>
      <c r="F2522" s="1384"/>
      <c r="G2522" s="1384"/>
      <c r="H2522" s="1365"/>
      <c r="I2522" s="1365"/>
      <c r="J2522" s="1365"/>
      <c r="S2522" s="1359"/>
      <c r="BU2522" s="1366"/>
      <c r="CI2522" s="1383"/>
    </row>
    <row r="2523" spans="2:87" s="1381" customFormat="1" x14ac:dyDescent="0.25">
      <c r="B2523" s="1384"/>
      <c r="C2523" s="1384"/>
      <c r="D2523" s="1387"/>
      <c r="E2523" s="1384"/>
      <c r="F2523" s="1384"/>
      <c r="G2523" s="1384"/>
      <c r="H2523" s="1365"/>
      <c r="I2523" s="1365"/>
      <c r="J2523" s="1365"/>
      <c r="S2523" s="1359"/>
      <c r="BU2523" s="1366"/>
      <c r="CI2523" s="1383"/>
    </row>
    <row r="2524" spans="2:87" s="1381" customFormat="1" x14ac:dyDescent="0.25">
      <c r="B2524" s="1384"/>
      <c r="C2524" s="1384"/>
      <c r="D2524" s="1387"/>
      <c r="E2524" s="1384"/>
      <c r="F2524" s="1384"/>
      <c r="G2524" s="1384"/>
      <c r="H2524" s="1365"/>
      <c r="I2524" s="1365"/>
      <c r="J2524" s="1365"/>
      <c r="S2524" s="1359"/>
      <c r="BU2524" s="1366"/>
      <c r="CI2524" s="1383"/>
    </row>
    <row r="2525" spans="2:87" s="1381" customFormat="1" x14ac:dyDescent="0.25">
      <c r="B2525" s="1384"/>
      <c r="C2525" s="1384"/>
      <c r="D2525" s="1387"/>
      <c r="E2525" s="1384"/>
      <c r="F2525" s="1384"/>
      <c r="G2525" s="1384"/>
      <c r="H2525" s="1365"/>
      <c r="I2525" s="1365"/>
      <c r="J2525" s="1365"/>
      <c r="S2525" s="1359"/>
      <c r="BU2525" s="1366"/>
      <c r="CI2525" s="1383"/>
    </row>
    <row r="2526" spans="2:87" s="1381" customFormat="1" x14ac:dyDescent="0.25">
      <c r="B2526" s="1384"/>
      <c r="C2526" s="1384"/>
      <c r="D2526" s="1387"/>
      <c r="E2526" s="1384"/>
      <c r="F2526" s="1384"/>
      <c r="G2526" s="1384"/>
      <c r="H2526" s="1365"/>
      <c r="I2526" s="1365"/>
      <c r="J2526" s="1365"/>
      <c r="S2526" s="1359"/>
      <c r="BU2526" s="1366"/>
      <c r="CI2526" s="1383"/>
    </row>
    <row r="2527" spans="2:87" s="1381" customFormat="1" x14ac:dyDescent="0.25">
      <c r="B2527" s="1384"/>
      <c r="C2527" s="1384"/>
      <c r="D2527" s="1387"/>
      <c r="E2527" s="1384"/>
      <c r="F2527" s="1384"/>
      <c r="G2527" s="1384"/>
      <c r="H2527" s="1365"/>
      <c r="I2527" s="1365"/>
      <c r="J2527" s="1365"/>
      <c r="S2527" s="1359"/>
      <c r="BU2527" s="1366"/>
      <c r="CI2527" s="1383"/>
    </row>
    <row r="2528" spans="2:87" s="1381" customFormat="1" x14ac:dyDescent="0.25">
      <c r="B2528" s="1384"/>
      <c r="C2528" s="1384"/>
      <c r="D2528" s="1387"/>
      <c r="E2528" s="1384"/>
      <c r="F2528" s="1384"/>
      <c r="G2528" s="1384"/>
      <c r="H2528" s="1365"/>
      <c r="I2528" s="1365"/>
      <c r="J2528" s="1365"/>
      <c r="S2528" s="1359"/>
      <c r="BU2528" s="1366"/>
      <c r="CI2528" s="1383"/>
    </row>
    <row r="2529" spans="2:87" s="1381" customFormat="1" x14ac:dyDescent="0.25">
      <c r="B2529" s="1384"/>
      <c r="C2529" s="1384"/>
      <c r="D2529" s="1387"/>
      <c r="E2529" s="1384"/>
      <c r="F2529" s="1384"/>
      <c r="G2529" s="1384"/>
      <c r="H2529" s="1365"/>
      <c r="I2529" s="1365"/>
      <c r="J2529" s="1365"/>
      <c r="S2529" s="1359"/>
      <c r="BU2529" s="1366"/>
      <c r="CI2529" s="1383"/>
    </row>
    <row r="2530" spans="2:87" s="1381" customFormat="1" x14ac:dyDescent="0.25">
      <c r="B2530" s="1384"/>
      <c r="C2530" s="1384"/>
      <c r="D2530" s="1387"/>
      <c r="E2530" s="1384"/>
      <c r="F2530" s="1384"/>
      <c r="G2530" s="1384"/>
      <c r="H2530" s="1365"/>
      <c r="I2530" s="1365"/>
      <c r="J2530" s="1365"/>
      <c r="S2530" s="1359"/>
      <c r="BU2530" s="1366"/>
      <c r="CI2530" s="1383"/>
    </row>
    <row r="2531" spans="2:87" s="1381" customFormat="1" x14ac:dyDescent="0.25">
      <c r="B2531" s="1384"/>
      <c r="C2531" s="1384"/>
      <c r="D2531" s="1387"/>
      <c r="E2531" s="1384"/>
      <c r="F2531" s="1384"/>
      <c r="G2531" s="1384"/>
      <c r="H2531" s="1365"/>
      <c r="I2531" s="1365"/>
      <c r="J2531" s="1365"/>
      <c r="S2531" s="1359"/>
      <c r="BU2531" s="1366"/>
      <c r="CI2531" s="1383"/>
    </row>
    <row r="2532" spans="2:87" s="1381" customFormat="1" x14ac:dyDescent="0.25">
      <c r="B2532" s="1384"/>
      <c r="C2532" s="1384"/>
      <c r="D2532" s="1387"/>
      <c r="E2532" s="1384"/>
      <c r="F2532" s="1384"/>
      <c r="G2532" s="1384"/>
      <c r="H2532" s="1365"/>
      <c r="I2532" s="1365"/>
      <c r="J2532" s="1365"/>
      <c r="S2532" s="1359"/>
      <c r="BU2532" s="1366"/>
      <c r="CI2532" s="1383"/>
    </row>
    <row r="2533" spans="2:87" s="1381" customFormat="1" x14ac:dyDescent="0.25">
      <c r="B2533" s="1384"/>
      <c r="C2533" s="1384"/>
      <c r="D2533" s="1387"/>
      <c r="E2533" s="1384"/>
      <c r="F2533" s="1384"/>
      <c r="G2533" s="1384"/>
      <c r="H2533" s="1365"/>
      <c r="I2533" s="1365"/>
      <c r="J2533" s="1365"/>
      <c r="S2533" s="1359"/>
      <c r="BU2533" s="1366"/>
      <c r="CI2533" s="1383"/>
    </row>
    <row r="2534" spans="2:87" s="1381" customFormat="1" x14ac:dyDescent="0.25">
      <c r="B2534" s="1384"/>
      <c r="C2534" s="1384"/>
      <c r="D2534" s="1387"/>
      <c r="E2534" s="1384"/>
      <c r="F2534" s="1384"/>
      <c r="G2534" s="1384"/>
      <c r="H2534" s="1365"/>
      <c r="I2534" s="1365"/>
      <c r="J2534" s="1365"/>
      <c r="S2534" s="1359"/>
      <c r="BU2534" s="1366"/>
      <c r="CI2534" s="1383"/>
    </row>
    <row r="2535" spans="2:87" s="1381" customFormat="1" x14ac:dyDescent="0.25">
      <c r="B2535" s="1384"/>
      <c r="C2535" s="1384"/>
      <c r="D2535" s="1387"/>
      <c r="E2535" s="1384"/>
      <c r="F2535" s="1384"/>
      <c r="G2535" s="1384"/>
      <c r="H2535" s="1365"/>
      <c r="I2535" s="1365"/>
      <c r="J2535" s="1365"/>
      <c r="S2535" s="1359"/>
      <c r="BU2535" s="1366"/>
      <c r="CI2535" s="1383"/>
    </row>
    <row r="2536" spans="2:87" s="1381" customFormat="1" x14ac:dyDescent="0.25">
      <c r="B2536" s="1384"/>
      <c r="C2536" s="1384"/>
      <c r="D2536" s="1387"/>
      <c r="E2536" s="1384"/>
      <c r="F2536" s="1384"/>
      <c r="G2536" s="1384"/>
      <c r="H2536" s="1365"/>
      <c r="I2536" s="1365"/>
      <c r="J2536" s="1365"/>
      <c r="S2536" s="1359"/>
      <c r="BU2536" s="1366"/>
      <c r="CI2536" s="1383"/>
    </row>
    <row r="2537" spans="2:87" s="1381" customFormat="1" x14ac:dyDescent="0.25">
      <c r="B2537" s="1384"/>
      <c r="C2537" s="1384"/>
      <c r="D2537" s="1387"/>
      <c r="E2537" s="1384"/>
      <c r="F2537" s="1384"/>
      <c r="G2537" s="1384"/>
      <c r="H2537" s="1365"/>
      <c r="I2537" s="1365"/>
      <c r="J2537" s="1365"/>
      <c r="S2537" s="1359"/>
      <c r="BU2537" s="1366"/>
      <c r="CI2537" s="1383"/>
    </row>
    <row r="2538" spans="2:87" s="1381" customFormat="1" x14ac:dyDescent="0.25">
      <c r="B2538" s="1384"/>
      <c r="C2538" s="1384"/>
      <c r="D2538" s="1387"/>
      <c r="E2538" s="1384"/>
      <c r="F2538" s="1384"/>
      <c r="G2538" s="1384"/>
      <c r="H2538" s="1365"/>
      <c r="I2538" s="1365"/>
      <c r="J2538" s="1365"/>
      <c r="S2538" s="1359"/>
      <c r="BU2538" s="1366"/>
      <c r="CI2538" s="1383"/>
    </row>
    <row r="2539" spans="2:87" s="1381" customFormat="1" x14ac:dyDescent="0.25">
      <c r="B2539" s="1384"/>
      <c r="C2539" s="1384"/>
      <c r="D2539" s="1387"/>
      <c r="E2539" s="1384"/>
      <c r="F2539" s="1384"/>
      <c r="G2539" s="1384"/>
      <c r="H2539" s="1365"/>
      <c r="I2539" s="1365"/>
      <c r="J2539" s="1365"/>
      <c r="S2539" s="1359"/>
      <c r="BU2539" s="1366"/>
      <c r="CI2539" s="1383"/>
    </row>
    <row r="2540" spans="2:87" s="1381" customFormat="1" x14ac:dyDescent="0.25">
      <c r="B2540" s="1384"/>
      <c r="C2540" s="1384"/>
      <c r="D2540" s="1387"/>
      <c r="E2540" s="1384"/>
      <c r="F2540" s="1384"/>
      <c r="G2540" s="1384"/>
      <c r="H2540" s="1365"/>
      <c r="I2540" s="1365"/>
      <c r="J2540" s="1365"/>
      <c r="S2540" s="1359"/>
      <c r="BU2540" s="1366"/>
      <c r="CI2540" s="1383"/>
    </row>
    <row r="2541" spans="2:87" s="1381" customFormat="1" x14ac:dyDescent="0.25">
      <c r="B2541" s="1384"/>
      <c r="C2541" s="1384"/>
      <c r="D2541" s="1387"/>
      <c r="E2541" s="1384"/>
      <c r="F2541" s="1384"/>
      <c r="G2541" s="1384"/>
      <c r="H2541" s="1365"/>
      <c r="I2541" s="1365"/>
      <c r="J2541" s="1365"/>
      <c r="S2541" s="1359"/>
      <c r="BU2541" s="1366"/>
      <c r="CI2541" s="1383"/>
    </row>
    <row r="2542" spans="2:87" s="1381" customFormat="1" x14ac:dyDescent="0.25">
      <c r="B2542" s="1384"/>
      <c r="C2542" s="1384"/>
      <c r="D2542" s="1387"/>
      <c r="E2542" s="1384"/>
      <c r="F2542" s="1384"/>
      <c r="G2542" s="1384"/>
      <c r="H2542" s="1365"/>
      <c r="I2542" s="1365"/>
      <c r="J2542" s="1365"/>
      <c r="S2542" s="1359"/>
      <c r="BU2542" s="1366"/>
      <c r="CI2542" s="1383"/>
    </row>
    <row r="2543" spans="2:87" s="1381" customFormat="1" x14ac:dyDescent="0.25">
      <c r="B2543" s="1384"/>
      <c r="C2543" s="1384"/>
      <c r="D2543" s="1387"/>
      <c r="E2543" s="1384"/>
      <c r="F2543" s="1384"/>
      <c r="G2543" s="1384"/>
      <c r="H2543" s="1365"/>
      <c r="I2543" s="1365"/>
      <c r="J2543" s="1365"/>
      <c r="S2543" s="1359"/>
      <c r="BU2543" s="1366"/>
      <c r="CI2543" s="1383"/>
    </row>
    <row r="2544" spans="2:87" s="1381" customFormat="1" x14ac:dyDescent="0.25">
      <c r="B2544" s="1384"/>
      <c r="C2544" s="1384"/>
      <c r="D2544" s="1387"/>
      <c r="E2544" s="1384"/>
      <c r="F2544" s="1384"/>
      <c r="G2544" s="1384"/>
      <c r="H2544" s="1365"/>
      <c r="I2544" s="1365"/>
      <c r="J2544" s="1365"/>
      <c r="S2544" s="1359"/>
      <c r="BU2544" s="1366"/>
      <c r="CI2544" s="1383"/>
    </row>
    <row r="2545" spans="2:87" s="1381" customFormat="1" x14ac:dyDescent="0.25">
      <c r="B2545" s="1384"/>
      <c r="C2545" s="1384"/>
      <c r="D2545" s="1387"/>
      <c r="E2545" s="1384"/>
      <c r="F2545" s="1384"/>
      <c r="G2545" s="1384"/>
      <c r="H2545" s="1365"/>
      <c r="I2545" s="1365"/>
      <c r="J2545" s="1365"/>
      <c r="S2545" s="1359"/>
      <c r="BU2545" s="1366"/>
      <c r="CI2545" s="1383"/>
    </row>
    <row r="2546" spans="2:87" s="1381" customFormat="1" x14ac:dyDescent="0.25">
      <c r="B2546" s="1384"/>
      <c r="C2546" s="1384"/>
      <c r="D2546" s="1387"/>
      <c r="E2546" s="1384"/>
      <c r="F2546" s="1384"/>
      <c r="G2546" s="1384"/>
      <c r="H2546" s="1365"/>
      <c r="I2546" s="1365"/>
      <c r="J2546" s="1365"/>
      <c r="S2546" s="1359"/>
      <c r="BU2546" s="1366"/>
      <c r="CI2546" s="1383"/>
    </row>
    <row r="2547" spans="2:87" s="1381" customFormat="1" x14ac:dyDescent="0.25">
      <c r="B2547" s="1384"/>
      <c r="C2547" s="1384"/>
      <c r="D2547" s="1387"/>
      <c r="E2547" s="1384"/>
      <c r="F2547" s="1384"/>
      <c r="G2547" s="1384"/>
      <c r="H2547" s="1365"/>
      <c r="I2547" s="1365"/>
      <c r="J2547" s="1365"/>
      <c r="S2547" s="1359"/>
      <c r="BU2547" s="1366"/>
      <c r="CI2547" s="1383"/>
    </row>
    <row r="2548" spans="2:87" s="1381" customFormat="1" x14ac:dyDescent="0.25">
      <c r="B2548" s="1384"/>
      <c r="C2548" s="1384"/>
      <c r="D2548" s="1387"/>
      <c r="E2548" s="1384"/>
      <c r="F2548" s="1384"/>
      <c r="G2548" s="1384"/>
      <c r="H2548" s="1365"/>
      <c r="I2548" s="1365"/>
      <c r="J2548" s="1365"/>
      <c r="S2548" s="1359"/>
      <c r="BU2548" s="1366"/>
      <c r="CI2548" s="1383"/>
    </row>
    <row r="2549" spans="2:87" s="1381" customFormat="1" x14ac:dyDescent="0.25">
      <c r="B2549" s="1384"/>
      <c r="C2549" s="1384"/>
      <c r="D2549" s="1387"/>
      <c r="E2549" s="1384"/>
      <c r="F2549" s="1384"/>
      <c r="G2549" s="1384"/>
      <c r="H2549" s="1365"/>
      <c r="I2549" s="1365"/>
      <c r="J2549" s="1365"/>
      <c r="S2549" s="1359"/>
      <c r="BU2549" s="1366"/>
      <c r="CI2549" s="1383"/>
    </row>
    <row r="2550" spans="2:87" s="1381" customFormat="1" x14ac:dyDescent="0.25">
      <c r="B2550" s="1384"/>
      <c r="C2550" s="1384"/>
      <c r="D2550" s="1387"/>
      <c r="E2550" s="1384"/>
      <c r="F2550" s="1384"/>
      <c r="G2550" s="1384"/>
      <c r="H2550" s="1365"/>
      <c r="I2550" s="1365"/>
      <c r="J2550" s="1365"/>
      <c r="S2550" s="1359"/>
      <c r="BU2550" s="1366"/>
      <c r="CI2550" s="1383"/>
    </row>
    <row r="2551" spans="2:87" s="1381" customFormat="1" x14ac:dyDescent="0.25">
      <c r="B2551" s="1384"/>
      <c r="C2551" s="1384"/>
      <c r="D2551" s="1387"/>
      <c r="E2551" s="1384"/>
      <c r="F2551" s="1384"/>
      <c r="G2551" s="1384"/>
      <c r="H2551" s="1365"/>
      <c r="I2551" s="1365"/>
      <c r="J2551" s="1365"/>
      <c r="S2551" s="1359"/>
      <c r="BU2551" s="1366"/>
      <c r="CI2551" s="1383"/>
    </row>
    <row r="2552" spans="2:87" s="1381" customFormat="1" x14ac:dyDescent="0.25">
      <c r="B2552" s="1384"/>
      <c r="C2552" s="1384"/>
      <c r="D2552" s="1387"/>
      <c r="E2552" s="1384"/>
      <c r="F2552" s="1384"/>
      <c r="G2552" s="1384"/>
      <c r="H2552" s="1365"/>
      <c r="I2552" s="1365"/>
      <c r="J2552" s="1365"/>
      <c r="S2552" s="1359"/>
      <c r="BU2552" s="1366"/>
      <c r="CI2552" s="1383"/>
    </row>
    <row r="2553" spans="2:87" s="1381" customFormat="1" x14ac:dyDescent="0.25">
      <c r="B2553" s="1384"/>
      <c r="C2553" s="1384"/>
      <c r="D2553" s="1387"/>
      <c r="E2553" s="1384"/>
      <c r="F2553" s="1384"/>
      <c r="G2553" s="1384"/>
      <c r="H2553" s="1365"/>
      <c r="I2553" s="1365"/>
      <c r="J2553" s="1365"/>
      <c r="S2553" s="1359"/>
      <c r="BU2553" s="1366"/>
      <c r="CI2553" s="1383"/>
    </row>
    <row r="2554" spans="2:87" s="1381" customFormat="1" x14ac:dyDescent="0.25">
      <c r="B2554" s="1384"/>
      <c r="C2554" s="1384"/>
      <c r="D2554" s="1387"/>
      <c r="E2554" s="1384"/>
      <c r="F2554" s="1384"/>
      <c r="G2554" s="1384"/>
      <c r="H2554" s="1365"/>
      <c r="I2554" s="1365"/>
      <c r="J2554" s="1365"/>
      <c r="S2554" s="1359"/>
      <c r="BU2554" s="1366"/>
      <c r="CI2554" s="1383"/>
    </row>
    <row r="2555" spans="2:87" s="1381" customFormat="1" x14ac:dyDescent="0.25">
      <c r="B2555" s="1384"/>
      <c r="C2555" s="1384"/>
      <c r="D2555" s="1387"/>
      <c r="E2555" s="1384"/>
      <c r="F2555" s="1384"/>
      <c r="G2555" s="1384"/>
      <c r="H2555" s="1365"/>
      <c r="I2555" s="1365"/>
      <c r="J2555" s="1365"/>
      <c r="S2555" s="1359"/>
      <c r="BU2555" s="1366"/>
      <c r="CI2555" s="1383"/>
    </row>
    <row r="2556" spans="2:87" s="1381" customFormat="1" x14ac:dyDescent="0.25">
      <c r="B2556" s="1384"/>
      <c r="C2556" s="1384"/>
      <c r="D2556" s="1387"/>
      <c r="E2556" s="1384"/>
      <c r="F2556" s="1384"/>
      <c r="G2556" s="1384"/>
      <c r="H2556" s="1365"/>
      <c r="I2556" s="1365"/>
      <c r="J2556" s="1365"/>
      <c r="S2556" s="1359"/>
      <c r="BU2556" s="1366"/>
      <c r="CI2556" s="1383"/>
    </row>
    <row r="2557" spans="2:87" s="1381" customFormat="1" x14ac:dyDescent="0.25">
      <c r="B2557" s="1384"/>
      <c r="C2557" s="1384"/>
      <c r="D2557" s="1387"/>
      <c r="E2557" s="1384"/>
      <c r="F2557" s="1384"/>
      <c r="G2557" s="1384"/>
      <c r="H2557" s="1365"/>
      <c r="I2557" s="1365"/>
      <c r="J2557" s="1365"/>
      <c r="S2557" s="1359"/>
      <c r="BU2557" s="1366"/>
      <c r="CI2557" s="1383"/>
    </row>
    <row r="2558" spans="2:87" s="1381" customFormat="1" x14ac:dyDescent="0.25">
      <c r="B2558" s="1384"/>
      <c r="C2558" s="1384"/>
      <c r="D2558" s="1387"/>
      <c r="E2558" s="1384"/>
      <c r="F2558" s="1384"/>
      <c r="G2558" s="1384"/>
      <c r="H2558" s="1365"/>
      <c r="I2558" s="1365"/>
      <c r="J2558" s="1365"/>
      <c r="S2558" s="1359"/>
      <c r="BU2558" s="1366"/>
      <c r="CI2558" s="1383"/>
    </row>
    <row r="2559" spans="2:87" s="1381" customFormat="1" x14ac:dyDescent="0.25">
      <c r="B2559" s="1384"/>
      <c r="C2559" s="1384"/>
      <c r="D2559" s="1387"/>
      <c r="E2559" s="1384"/>
      <c r="F2559" s="1384"/>
      <c r="G2559" s="1384"/>
      <c r="H2559" s="1365"/>
      <c r="I2559" s="1365"/>
      <c r="J2559" s="1365"/>
      <c r="S2559" s="1359"/>
      <c r="BU2559" s="1366"/>
      <c r="CI2559" s="1383"/>
    </row>
    <row r="2560" spans="2:87" s="1381" customFormat="1" x14ac:dyDescent="0.25">
      <c r="B2560" s="1384"/>
      <c r="C2560" s="1384"/>
      <c r="D2560" s="1387"/>
      <c r="E2560" s="1384"/>
      <c r="F2560" s="1384"/>
      <c r="G2560" s="1384"/>
      <c r="H2560" s="1365"/>
      <c r="I2560" s="1365"/>
      <c r="J2560" s="1365"/>
      <c r="S2560" s="1359"/>
      <c r="BU2560" s="1366"/>
      <c r="CI2560" s="1383"/>
    </row>
    <row r="2561" spans="2:87" s="1381" customFormat="1" x14ac:dyDescent="0.25">
      <c r="B2561" s="1384"/>
      <c r="C2561" s="1384"/>
      <c r="D2561" s="1387"/>
      <c r="E2561" s="1384"/>
      <c r="F2561" s="1384"/>
      <c r="G2561" s="1384"/>
      <c r="H2561" s="1365"/>
      <c r="I2561" s="1365"/>
      <c r="J2561" s="1365"/>
      <c r="S2561" s="1359"/>
      <c r="BU2561" s="1366"/>
      <c r="CI2561" s="1383"/>
    </row>
    <row r="2562" spans="2:87" s="1381" customFormat="1" x14ac:dyDescent="0.25">
      <c r="B2562" s="1384"/>
      <c r="C2562" s="1384"/>
      <c r="D2562" s="1387"/>
      <c r="E2562" s="1384"/>
      <c r="F2562" s="1384"/>
      <c r="G2562" s="1384"/>
      <c r="H2562" s="1365"/>
      <c r="I2562" s="1365"/>
      <c r="J2562" s="1365"/>
      <c r="S2562" s="1359"/>
      <c r="BU2562" s="1366"/>
      <c r="CI2562" s="1383"/>
    </row>
    <row r="2563" spans="2:87" s="1381" customFormat="1" x14ac:dyDescent="0.25">
      <c r="B2563" s="1384"/>
      <c r="C2563" s="1384"/>
      <c r="D2563" s="1387"/>
      <c r="E2563" s="1384"/>
      <c r="F2563" s="1384"/>
      <c r="G2563" s="1384"/>
      <c r="H2563" s="1365"/>
      <c r="I2563" s="1365"/>
      <c r="J2563" s="1365"/>
      <c r="S2563" s="1359"/>
      <c r="BU2563" s="1366"/>
      <c r="CI2563" s="1383"/>
    </row>
    <row r="2564" spans="2:87" s="1381" customFormat="1" x14ac:dyDescent="0.25">
      <c r="B2564" s="1384"/>
      <c r="C2564" s="1384"/>
      <c r="D2564" s="1387"/>
      <c r="E2564" s="1384"/>
      <c r="F2564" s="1384"/>
      <c r="G2564" s="1384"/>
      <c r="H2564" s="1365"/>
      <c r="I2564" s="1365"/>
      <c r="J2564" s="1365"/>
      <c r="S2564" s="1359"/>
      <c r="BU2564" s="1366"/>
      <c r="CI2564" s="1383"/>
    </row>
    <row r="2565" spans="2:87" s="1381" customFormat="1" x14ac:dyDescent="0.25">
      <c r="B2565" s="1384"/>
      <c r="C2565" s="1384"/>
      <c r="D2565" s="1387"/>
      <c r="E2565" s="1384"/>
      <c r="F2565" s="1384"/>
      <c r="G2565" s="1384"/>
      <c r="H2565" s="1365"/>
      <c r="I2565" s="1365"/>
      <c r="J2565" s="1365"/>
      <c r="S2565" s="1359"/>
      <c r="BU2565" s="1366"/>
      <c r="CI2565" s="1383"/>
    </row>
    <row r="2566" spans="2:87" s="1381" customFormat="1" x14ac:dyDescent="0.25">
      <c r="B2566" s="1384"/>
      <c r="C2566" s="1384"/>
      <c r="D2566" s="1387"/>
      <c r="E2566" s="1384"/>
      <c r="F2566" s="1384"/>
      <c r="G2566" s="1384"/>
      <c r="H2566" s="1365"/>
      <c r="I2566" s="1365"/>
      <c r="J2566" s="1365"/>
      <c r="S2566" s="1359"/>
      <c r="BU2566" s="1366"/>
      <c r="CI2566" s="1383"/>
    </row>
    <row r="2567" spans="2:87" s="1381" customFormat="1" x14ac:dyDescent="0.25">
      <c r="B2567" s="1384"/>
      <c r="C2567" s="1384"/>
      <c r="D2567" s="1387"/>
      <c r="E2567" s="1384"/>
      <c r="F2567" s="1384"/>
      <c r="G2567" s="1384"/>
      <c r="H2567" s="1365"/>
      <c r="I2567" s="1365"/>
      <c r="J2567" s="1365"/>
      <c r="S2567" s="1359"/>
      <c r="BU2567" s="1366"/>
      <c r="CI2567" s="1383"/>
    </row>
    <row r="2568" spans="2:87" s="1381" customFormat="1" x14ac:dyDescent="0.25">
      <c r="B2568" s="1384"/>
      <c r="C2568" s="1384"/>
      <c r="D2568" s="1387"/>
      <c r="E2568" s="1384"/>
      <c r="F2568" s="1384"/>
      <c r="G2568" s="1384"/>
      <c r="H2568" s="1365"/>
      <c r="I2568" s="1365"/>
      <c r="J2568" s="1365"/>
      <c r="S2568" s="1359"/>
      <c r="BU2568" s="1366"/>
      <c r="CI2568" s="1383"/>
    </row>
    <row r="2569" spans="2:87" s="1381" customFormat="1" x14ac:dyDescent="0.25">
      <c r="B2569" s="1384"/>
      <c r="C2569" s="1384"/>
      <c r="D2569" s="1387"/>
      <c r="E2569" s="1384"/>
      <c r="F2569" s="1384"/>
      <c r="G2569" s="1384"/>
      <c r="H2569" s="1365"/>
      <c r="I2569" s="1365"/>
      <c r="J2569" s="1365"/>
      <c r="S2569" s="1359"/>
      <c r="BU2569" s="1366"/>
      <c r="CI2569" s="1383"/>
    </row>
    <row r="2570" spans="2:87" s="1381" customFormat="1" x14ac:dyDescent="0.25">
      <c r="B2570" s="1384"/>
      <c r="C2570" s="1384"/>
      <c r="D2570" s="1387"/>
      <c r="E2570" s="1384"/>
      <c r="F2570" s="1384"/>
      <c r="G2570" s="1384"/>
      <c r="H2570" s="1365"/>
      <c r="I2570" s="1365"/>
      <c r="J2570" s="1365"/>
      <c r="S2570" s="1359"/>
      <c r="BU2570" s="1366"/>
      <c r="CI2570" s="1383"/>
    </row>
    <row r="2571" spans="2:87" s="1381" customFormat="1" x14ac:dyDescent="0.25">
      <c r="B2571" s="1384"/>
      <c r="C2571" s="1384"/>
      <c r="D2571" s="1387"/>
      <c r="E2571" s="1384"/>
      <c r="F2571" s="1384"/>
      <c r="G2571" s="1384"/>
      <c r="H2571" s="1365"/>
      <c r="I2571" s="1365"/>
      <c r="J2571" s="1365"/>
      <c r="S2571" s="1359"/>
      <c r="BU2571" s="1366"/>
      <c r="CI2571" s="1383"/>
    </row>
    <row r="2572" spans="2:87" s="1381" customFormat="1" x14ac:dyDescent="0.25">
      <c r="B2572" s="1384"/>
      <c r="C2572" s="1384"/>
      <c r="D2572" s="1387"/>
      <c r="E2572" s="1384"/>
      <c r="F2572" s="1384"/>
      <c r="G2572" s="1384"/>
      <c r="H2572" s="1365"/>
      <c r="I2572" s="1365"/>
      <c r="J2572" s="1365"/>
      <c r="S2572" s="1359"/>
      <c r="BU2572" s="1366"/>
      <c r="CI2572" s="1383"/>
    </row>
    <row r="2573" spans="2:87" s="1381" customFormat="1" x14ac:dyDescent="0.25">
      <c r="B2573" s="1384"/>
      <c r="C2573" s="1384"/>
      <c r="D2573" s="1387"/>
      <c r="E2573" s="1384"/>
      <c r="F2573" s="1384"/>
      <c r="G2573" s="1384"/>
      <c r="H2573" s="1365"/>
      <c r="I2573" s="1365"/>
      <c r="J2573" s="1365"/>
      <c r="S2573" s="1359"/>
      <c r="BU2573" s="1366"/>
      <c r="CI2573" s="1383"/>
    </row>
    <row r="2574" spans="2:87" s="1381" customFormat="1" x14ac:dyDescent="0.25">
      <c r="B2574" s="1384"/>
      <c r="C2574" s="1384"/>
      <c r="D2574" s="1387"/>
      <c r="E2574" s="1384"/>
      <c r="F2574" s="1384"/>
      <c r="G2574" s="1384"/>
      <c r="H2574" s="1365"/>
      <c r="I2574" s="1365"/>
      <c r="J2574" s="1365"/>
      <c r="S2574" s="1359"/>
      <c r="BU2574" s="1366"/>
      <c r="CI2574" s="1383"/>
    </row>
    <row r="2575" spans="2:87" s="1381" customFormat="1" x14ac:dyDescent="0.25">
      <c r="B2575" s="1384"/>
      <c r="C2575" s="1384"/>
      <c r="D2575" s="1387"/>
      <c r="E2575" s="1384"/>
      <c r="F2575" s="1384"/>
      <c r="G2575" s="1384"/>
      <c r="H2575" s="1365"/>
      <c r="I2575" s="1365"/>
      <c r="J2575" s="1365"/>
      <c r="S2575" s="1359"/>
      <c r="BU2575" s="1366"/>
      <c r="CI2575" s="1383"/>
    </row>
    <row r="2576" spans="2:87" s="1381" customFormat="1" x14ac:dyDescent="0.25">
      <c r="B2576" s="1384"/>
      <c r="C2576" s="1384"/>
      <c r="D2576" s="1387"/>
      <c r="E2576" s="1384"/>
      <c r="F2576" s="1384"/>
      <c r="G2576" s="1384"/>
      <c r="H2576" s="1365"/>
      <c r="I2576" s="1365"/>
      <c r="J2576" s="1365"/>
      <c r="S2576" s="1359"/>
      <c r="BU2576" s="1366"/>
      <c r="CI2576" s="1383"/>
    </row>
    <row r="2577" spans="2:87" s="1381" customFormat="1" x14ac:dyDescent="0.25">
      <c r="B2577" s="1384"/>
      <c r="C2577" s="1384"/>
      <c r="D2577" s="1387"/>
      <c r="E2577" s="1384"/>
      <c r="F2577" s="1384"/>
      <c r="G2577" s="1384"/>
      <c r="H2577" s="1365"/>
      <c r="I2577" s="1365"/>
      <c r="J2577" s="1365"/>
      <c r="S2577" s="1359"/>
      <c r="BU2577" s="1366"/>
      <c r="CI2577" s="1383"/>
    </row>
    <row r="2578" spans="2:87" s="1381" customFormat="1" x14ac:dyDescent="0.25">
      <c r="B2578" s="1384"/>
      <c r="C2578" s="1384"/>
      <c r="D2578" s="1387"/>
      <c r="E2578" s="1384"/>
      <c r="F2578" s="1384"/>
      <c r="G2578" s="1384"/>
      <c r="H2578" s="1365"/>
      <c r="I2578" s="1365"/>
      <c r="J2578" s="1365"/>
      <c r="S2578" s="1359"/>
      <c r="BU2578" s="1366"/>
      <c r="CI2578" s="1383"/>
    </row>
    <row r="2579" spans="2:87" s="1381" customFormat="1" x14ac:dyDescent="0.25">
      <c r="B2579" s="1384"/>
      <c r="C2579" s="1384"/>
      <c r="D2579" s="1387"/>
      <c r="E2579" s="1384"/>
      <c r="F2579" s="1384"/>
      <c r="G2579" s="1384"/>
      <c r="H2579" s="1365"/>
      <c r="I2579" s="1365"/>
      <c r="J2579" s="1365"/>
      <c r="S2579" s="1359"/>
      <c r="BU2579" s="1366"/>
      <c r="CI2579" s="1383"/>
    </row>
    <row r="2580" spans="2:87" s="1381" customFormat="1" x14ac:dyDescent="0.25">
      <c r="B2580" s="1384"/>
      <c r="C2580" s="1384"/>
      <c r="D2580" s="1387"/>
      <c r="E2580" s="1384"/>
      <c r="F2580" s="1384"/>
      <c r="G2580" s="1384"/>
      <c r="H2580" s="1365"/>
      <c r="I2580" s="1365"/>
      <c r="J2580" s="1365"/>
      <c r="S2580" s="1359"/>
      <c r="BU2580" s="1366"/>
      <c r="CI2580" s="1383"/>
    </row>
    <row r="2581" spans="2:87" s="1381" customFormat="1" x14ac:dyDescent="0.25">
      <c r="B2581" s="1384"/>
      <c r="C2581" s="1384"/>
      <c r="D2581" s="1387"/>
      <c r="E2581" s="1384"/>
      <c r="F2581" s="1384"/>
      <c r="G2581" s="1384"/>
      <c r="H2581" s="1365"/>
      <c r="I2581" s="1365"/>
      <c r="J2581" s="1365"/>
      <c r="S2581" s="1359"/>
      <c r="BU2581" s="1366"/>
      <c r="CI2581" s="1383"/>
    </row>
    <row r="2582" spans="2:87" s="1381" customFormat="1" x14ac:dyDescent="0.25">
      <c r="B2582" s="1384"/>
      <c r="C2582" s="1384"/>
      <c r="D2582" s="1387"/>
      <c r="E2582" s="1384"/>
      <c r="F2582" s="1384"/>
      <c r="G2582" s="1384"/>
      <c r="H2582" s="1365"/>
      <c r="I2582" s="1365"/>
      <c r="J2582" s="1365"/>
      <c r="S2582" s="1359"/>
      <c r="BU2582" s="1366"/>
      <c r="CI2582" s="1383"/>
    </row>
    <row r="2583" spans="2:87" s="1381" customFormat="1" x14ac:dyDescent="0.25">
      <c r="B2583" s="1384"/>
      <c r="C2583" s="1384"/>
      <c r="D2583" s="1387"/>
      <c r="E2583" s="1384"/>
      <c r="F2583" s="1384"/>
      <c r="G2583" s="1384"/>
      <c r="H2583" s="1365"/>
      <c r="I2583" s="1365"/>
      <c r="J2583" s="1365"/>
      <c r="S2583" s="1359"/>
      <c r="BU2583" s="1366"/>
      <c r="CI2583" s="1383"/>
    </row>
    <row r="2584" spans="2:87" s="1381" customFormat="1" x14ac:dyDescent="0.25">
      <c r="B2584" s="1384"/>
      <c r="C2584" s="1384"/>
      <c r="D2584" s="1387"/>
      <c r="E2584" s="1384"/>
      <c r="F2584" s="1384"/>
      <c r="G2584" s="1384"/>
      <c r="H2584" s="1365"/>
      <c r="I2584" s="1365"/>
      <c r="J2584" s="1365"/>
      <c r="S2584" s="1359"/>
      <c r="BU2584" s="1366"/>
      <c r="CI2584" s="1383"/>
    </row>
    <row r="2585" spans="2:87" s="1381" customFormat="1" x14ac:dyDescent="0.25">
      <c r="B2585" s="1384"/>
      <c r="C2585" s="1384"/>
      <c r="D2585" s="1387"/>
      <c r="E2585" s="1384"/>
      <c r="F2585" s="1384"/>
      <c r="G2585" s="1384"/>
      <c r="H2585" s="1365"/>
      <c r="I2585" s="1365"/>
      <c r="J2585" s="1365"/>
      <c r="S2585" s="1359"/>
      <c r="BU2585" s="1366"/>
      <c r="CI2585" s="1383"/>
    </row>
    <row r="2586" spans="2:87" s="1381" customFormat="1" x14ac:dyDescent="0.25">
      <c r="B2586" s="1384"/>
      <c r="C2586" s="1384"/>
      <c r="D2586" s="1387"/>
      <c r="E2586" s="1384"/>
      <c r="F2586" s="1384"/>
      <c r="G2586" s="1384"/>
      <c r="H2586" s="1365"/>
      <c r="I2586" s="1365"/>
      <c r="J2586" s="1365"/>
      <c r="S2586" s="1359"/>
      <c r="BU2586" s="1366"/>
      <c r="CI2586" s="1383"/>
    </row>
    <row r="2587" spans="2:87" s="1381" customFormat="1" x14ac:dyDescent="0.25">
      <c r="B2587" s="1384"/>
      <c r="C2587" s="1384"/>
      <c r="D2587" s="1387"/>
      <c r="E2587" s="1384"/>
      <c r="F2587" s="1384"/>
      <c r="G2587" s="1384"/>
      <c r="H2587" s="1365"/>
      <c r="I2587" s="1365"/>
      <c r="J2587" s="1365"/>
      <c r="S2587" s="1359"/>
      <c r="BU2587" s="1366"/>
      <c r="CI2587" s="1383"/>
    </row>
    <row r="2588" spans="2:87" s="1381" customFormat="1" x14ac:dyDescent="0.25">
      <c r="B2588" s="1384"/>
      <c r="C2588" s="1384"/>
      <c r="D2588" s="1387"/>
      <c r="E2588" s="1384"/>
      <c r="F2588" s="1384"/>
      <c r="G2588" s="1384"/>
      <c r="H2588" s="1365"/>
      <c r="I2588" s="1365"/>
      <c r="J2588" s="1365"/>
      <c r="S2588" s="1359"/>
      <c r="BU2588" s="1366"/>
      <c r="CI2588" s="1383"/>
    </row>
    <row r="2589" spans="2:87" s="1381" customFormat="1" x14ac:dyDescent="0.25">
      <c r="B2589" s="1384"/>
      <c r="C2589" s="1384"/>
      <c r="D2589" s="1387"/>
      <c r="E2589" s="1384"/>
      <c r="F2589" s="1384"/>
      <c r="G2589" s="1384"/>
      <c r="H2589" s="1365"/>
      <c r="I2589" s="1365"/>
      <c r="J2589" s="1365"/>
      <c r="S2589" s="1359"/>
      <c r="BU2589" s="1366"/>
      <c r="CI2589" s="1383"/>
    </row>
    <row r="2590" spans="2:87" s="1381" customFormat="1" x14ac:dyDescent="0.25">
      <c r="B2590" s="1384"/>
      <c r="C2590" s="1384"/>
      <c r="D2590" s="1387"/>
      <c r="E2590" s="1384"/>
      <c r="F2590" s="1384"/>
      <c r="G2590" s="1384"/>
      <c r="H2590" s="1365"/>
      <c r="I2590" s="1365"/>
      <c r="J2590" s="1365"/>
      <c r="S2590" s="1359"/>
      <c r="BU2590" s="1366"/>
      <c r="CI2590" s="1383"/>
    </row>
    <row r="2591" spans="2:87" s="1381" customFormat="1" x14ac:dyDescent="0.25">
      <c r="B2591" s="1384"/>
      <c r="C2591" s="1384"/>
      <c r="D2591" s="1387"/>
      <c r="E2591" s="1384"/>
      <c r="F2591" s="1384"/>
      <c r="G2591" s="1384"/>
      <c r="H2591" s="1365"/>
      <c r="I2591" s="1365"/>
      <c r="J2591" s="1365"/>
      <c r="S2591" s="1359"/>
      <c r="BU2591" s="1366"/>
      <c r="CI2591" s="1383"/>
    </row>
    <row r="2592" spans="2:87" s="1381" customFormat="1" x14ac:dyDescent="0.25">
      <c r="B2592" s="1384"/>
      <c r="C2592" s="1384"/>
      <c r="D2592" s="1387"/>
      <c r="E2592" s="1384"/>
      <c r="F2592" s="1384"/>
      <c r="G2592" s="1384"/>
      <c r="H2592" s="1365"/>
      <c r="I2592" s="1365"/>
      <c r="J2592" s="1365"/>
      <c r="S2592" s="1359"/>
      <c r="BU2592" s="1366"/>
      <c r="CI2592" s="1383"/>
    </row>
    <row r="2593" spans="2:87" s="1381" customFormat="1" x14ac:dyDescent="0.25">
      <c r="B2593" s="1384"/>
      <c r="C2593" s="1384"/>
      <c r="D2593" s="1387"/>
      <c r="E2593" s="1384"/>
      <c r="F2593" s="1384"/>
      <c r="G2593" s="1384"/>
      <c r="H2593" s="1365"/>
      <c r="I2593" s="1365"/>
      <c r="J2593" s="1365"/>
      <c r="S2593" s="1359"/>
      <c r="BU2593" s="1366"/>
      <c r="CI2593" s="1383"/>
    </row>
    <row r="2594" spans="2:87" s="1381" customFormat="1" x14ac:dyDescent="0.25">
      <c r="B2594" s="1384"/>
      <c r="C2594" s="1384"/>
      <c r="D2594" s="1387"/>
      <c r="E2594" s="1384"/>
      <c r="F2594" s="1384"/>
      <c r="G2594" s="1384"/>
      <c r="H2594" s="1365"/>
      <c r="I2594" s="1365"/>
      <c r="J2594" s="1365"/>
      <c r="S2594" s="1359"/>
      <c r="BU2594" s="1366"/>
      <c r="CI2594" s="1383"/>
    </row>
    <row r="2595" spans="2:87" s="1381" customFormat="1" x14ac:dyDescent="0.25">
      <c r="B2595" s="1384"/>
      <c r="C2595" s="1384"/>
      <c r="D2595" s="1387"/>
      <c r="E2595" s="1384"/>
      <c r="F2595" s="1384"/>
      <c r="G2595" s="1384"/>
      <c r="H2595" s="1365"/>
      <c r="I2595" s="1365"/>
      <c r="J2595" s="1365"/>
      <c r="S2595" s="1359"/>
      <c r="BU2595" s="1366"/>
      <c r="CI2595" s="1383"/>
    </row>
    <row r="2596" spans="2:87" s="1381" customFormat="1" x14ac:dyDescent="0.25">
      <c r="B2596" s="1384"/>
      <c r="C2596" s="1384"/>
      <c r="D2596" s="1387"/>
      <c r="E2596" s="1384"/>
      <c r="F2596" s="1384"/>
      <c r="G2596" s="1384"/>
      <c r="H2596" s="1365"/>
      <c r="I2596" s="1365"/>
      <c r="J2596" s="1365"/>
      <c r="S2596" s="1359"/>
      <c r="BU2596" s="1366"/>
      <c r="CI2596" s="1383"/>
    </row>
    <row r="2597" spans="2:87" s="1381" customFormat="1" x14ac:dyDescent="0.25">
      <c r="B2597" s="1384"/>
      <c r="C2597" s="1384"/>
      <c r="D2597" s="1387"/>
      <c r="E2597" s="1384"/>
      <c r="F2597" s="1384"/>
      <c r="G2597" s="1384"/>
      <c r="H2597" s="1365"/>
      <c r="I2597" s="1365"/>
      <c r="J2597" s="1365"/>
      <c r="S2597" s="1359"/>
      <c r="BU2597" s="1366"/>
      <c r="CI2597" s="1383"/>
    </row>
    <row r="2598" spans="2:87" s="1381" customFormat="1" x14ac:dyDescent="0.25">
      <c r="B2598" s="1384"/>
      <c r="C2598" s="1384"/>
      <c r="D2598" s="1387"/>
      <c r="E2598" s="1384"/>
      <c r="F2598" s="1384"/>
      <c r="G2598" s="1384"/>
      <c r="H2598" s="1365"/>
      <c r="I2598" s="1365"/>
      <c r="J2598" s="1365"/>
      <c r="S2598" s="1359"/>
      <c r="BU2598" s="1366"/>
      <c r="CI2598" s="1383"/>
    </row>
    <row r="2599" spans="2:87" s="1381" customFormat="1" x14ac:dyDescent="0.25">
      <c r="B2599" s="1384"/>
      <c r="C2599" s="1384"/>
      <c r="D2599" s="1387"/>
      <c r="E2599" s="1384"/>
      <c r="F2599" s="1384"/>
      <c r="G2599" s="1384"/>
      <c r="H2599" s="1365"/>
      <c r="I2599" s="1365"/>
      <c r="J2599" s="1365"/>
      <c r="S2599" s="1359"/>
      <c r="BU2599" s="1366"/>
      <c r="CI2599" s="1383"/>
    </row>
    <row r="2600" spans="2:87" s="1381" customFormat="1" x14ac:dyDescent="0.25">
      <c r="B2600" s="1384"/>
      <c r="C2600" s="1384"/>
      <c r="D2600" s="1387"/>
      <c r="E2600" s="1384"/>
      <c r="F2600" s="1384"/>
      <c r="G2600" s="1384"/>
      <c r="H2600" s="1365"/>
      <c r="I2600" s="1365"/>
      <c r="J2600" s="1365"/>
      <c r="S2600" s="1359"/>
      <c r="BU2600" s="1366"/>
      <c r="CI2600" s="1383"/>
    </row>
    <row r="2601" spans="2:87" s="1381" customFormat="1" x14ac:dyDescent="0.25">
      <c r="B2601" s="1384"/>
      <c r="C2601" s="1384"/>
      <c r="D2601" s="1387"/>
      <c r="E2601" s="1384"/>
      <c r="F2601" s="1384"/>
      <c r="G2601" s="1384"/>
      <c r="H2601" s="1365"/>
      <c r="I2601" s="1365"/>
      <c r="J2601" s="1365"/>
      <c r="S2601" s="1359"/>
      <c r="BU2601" s="1366"/>
      <c r="CI2601" s="1383"/>
    </row>
    <row r="2602" spans="2:87" s="1381" customFormat="1" x14ac:dyDescent="0.25">
      <c r="B2602" s="1384"/>
      <c r="C2602" s="1384"/>
      <c r="D2602" s="1387"/>
      <c r="E2602" s="1384"/>
      <c r="F2602" s="1384"/>
      <c r="G2602" s="1384"/>
      <c r="H2602" s="1365"/>
      <c r="I2602" s="1365"/>
      <c r="J2602" s="1365"/>
      <c r="S2602" s="1359"/>
      <c r="BU2602" s="1366"/>
      <c r="CI2602" s="1383"/>
    </row>
    <row r="2603" spans="2:87" s="1381" customFormat="1" x14ac:dyDescent="0.25">
      <c r="B2603" s="1384"/>
      <c r="C2603" s="1384"/>
      <c r="D2603" s="1387"/>
      <c r="E2603" s="1384"/>
      <c r="F2603" s="1384"/>
      <c r="G2603" s="1384"/>
      <c r="H2603" s="1365"/>
      <c r="I2603" s="1365"/>
      <c r="J2603" s="1365"/>
      <c r="S2603" s="1359"/>
      <c r="BU2603" s="1366"/>
      <c r="CI2603" s="1383"/>
    </row>
    <row r="2604" spans="2:87" s="1381" customFormat="1" x14ac:dyDescent="0.25">
      <c r="B2604" s="1384"/>
      <c r="C2604" s="1384"/>
      <c r="D2604" s="1387"/>
      <c r="E2604" s="1384"/>
      <c r="F2604" s="1384"/>
      <c r="G2604" s="1384"/>
      <c r="H2604" s="1365"/>
      <c r="I2604" s="1365"/>
      <c r="J2604" s="1365"/>
      <c r="S2604" s="1359"/>
      <c r="BU2604" s="1366"/>
      <c r="CI2604" s="1383"/>
    </row>
    <row r="2605" spans="2:87" s="1381" customFormat="1" x14ac:dyDescent="0.25">
      <c r="B2605" s="1384"/>
      <c r="C2605" s="1384"/>
      <c r="D2605" s="1387"/>
      <c r="E2605" s="1384"/>
      <c r="F2605" s="1384"/>
      <c r="G2605" s="1384"/>
      <c r="H2605" s="1365"/>
      <c r="I2605" s="1365"/>
      <c r="J2605" s="1365"/>
      <c r="S2605" s="1359"/>
      <c r="BU2605" s="1366"/>
      <c r="CI2605" s="1383"/>
    </row>
    <row r="2606" spans="2:87" s="1381" customFormat="1" x14ac:dyDescent="0.25">
      <c r="B2606" s="1384"/>
      <c r="C2606" s="1384"/>
      <c r="D2606" s="1387"/>
      <c r="E2606" s="1384"/>
      <c r="F2606" s="1384"/>
      <c r="G2606" s="1384"/>
      <c r="H2606" s="1365"/>
      <c r="I2606" s="1365"/>
      <c r="J2606" s="1365"/>
      <c r="S2606" s="1359"/>
      <c r="BU2606" s="1366"/>
      <c r="CI2606" s="1383"/>
    </row>
    <row r="2607" spans="2:87" s="1381" customFormat="1" x14ac:dyDescent="0.25">
      <c r="B2607" s="1384"/>
      <c r="C2607" s="1384"/>
      <c r="D2607" s="1387"/>
      <c r="E2607" s="1384"/>
      <c r="F2607" s="1384"/>
      <c r="G2607" s="1384"/>
      <c r="H2607" s="1365"/>
      <c r="I2607" s="1365"/>
      <c r="J2607" s="1365"/>
      <c r="S2607" s="1359"/>
      <c r="BU2607" s="1366"/>
      <c r="CI2607" s="1383"/>
    </row>
    <row r="2608" spans="2:87" s="1381" customFormat="1" x14ac:dyDescent="0.25">
      <c r="B2608" s="1384"/>
      <c r="C2608" s="1384"/>
      <c r="D2608" s="1387"/>
      <c r="E2608" s="1384"/>
      <c r="F2608" s="1384"/>
      <c r="G2608" s="1384"/>
      <c r="H2608" s="1365"/>
      <c r="I2608" s="1365"/>
      <c r="J2608" s="1365"/>
      <c r="S2608" s="1359"/>
      <c r="BU2608" s="1366"/>
      <c r="CI2608" s="1383"/>
    </row>
    <row r="2609" spans="2:87" s="1381" customFormat="1" x14ac:dyDescent="0.25">
      <c r="B2609" s="1384"/>
      <c r="C2609" s="1384"/>
      <c r="D2609" s="1387"/>
      <c r="E2609" s="1384"/>
      <c r="F2609" s="1384"/>
      <c r="G2609" s="1384"/>
      <c r="H2609" s="1365"/>
      <c r="I2609" s="1365"/>
      <c r="J2609" s="1365"/>
      <c r="S2609" s="1359"/>
      <c r="BU2609" s="1366"/>
      <c r="CI2609" s="1383"/>
    </row>
    <row r="2610" spans="2:87" s="1381" customFormat="1" x14ac:dyDescent="0.25">
      <c r="B2610" s="1384"/>
      <c r="C2610" s="1384"/>
      <c r="D2610" s="1387"/>
      <c r="E2610" s="1384"/>
      <c r="F2610" s="1384"/>
      <c r="G2610" s="1384"/>
      <c r="H2610" s="1365"/>
      <c r="I2610" s="1365"/>
      <c r="J2610" s="1365"/>
      <c r="S2610" s="1359"/>
      <c r="BU2610" s="1366"/>
      <c r="CI2610" s="1383"/>
    </row>
    <row r="2611" spans="2:87" s="1381" customFormat="1" x14ac:dyDescent="0.25">
      <c r="B2611" s="1384"/>
      <c r="C2611" s="1384"/>
      <c r="D2611" s="1387"/>
      <c r="E2611" s="1384"/>
      <c r="F2611" s="1384"/>
      <c r="G2611" s="1384"/>
      <c r="H2611" s="1365"/>
      <c r="I2611" s="1365"/>
      <c r="J2611" s="1365"/>
      <c r="S2611" s="1359"/>
      <c r="BU2611" s="1366"/>
      <c r="CI2611" s="1383"/>
    </row>
    <row r="2612" spans="2:87" s="1381" customFormat="1" x14ac:dyDescent="0.25">
      <c r="B2612" s="1384"/>
      <c r="C2612" s="1384"/>
      <c r="D2612" s="1387"/>
      <c r="E2612" s="1384"/>
      <c r="F2612" s="1384"/>
      <c r="G2612" s="1384"/>
      <c r="H2612" s="1365"/>
      <c r="I2612" s="1365"/>
      <c r="J2612" s="1365"/>
      <c r="S2612" s="1359"/>
      <c r="BU2612" s="1366"/>
      <c r="CI2612" s="1383"/>
    </row>
    <row r="2613" spans="2:87" s="1381" customFormat="1" x14ac:dyDescent="0.25">
      <c r="B2613" s="1384"/>
      <c r="C2613" s="1384"/>
      <c r="D2613" s="1387"/>
      <c r="E2613" s="1384"/>
      <c r="F2613" s="1384"/>
      <c r="G2613" s="1384"/>
      <c r="H2613" s="1365"/>
      <c r="I2613" s="1365"/>
      <c r="J2613" s="1365"/>
      <c r="S2613" s="1359"/>
      <c r="BU2613" s="1366"/>
      <c r="CI2613" s="1383"/>
    </row>
    <row r="2614" spans="2:87" s="1381" customFormat="1" x14ac:dyDescent="0.25">
      <c r="B2614" s="1384"/>
      <c r="C2614" s="1384"/>
      <c r="D2614" s="1387"/>
      <c r="E2614" s="1384"/>
      <c r="F2614" s="1384"/>
      <c r="G2614" s="1384"/>
      <c r="H2614" s="1365"/>
      <c r="I2614" s="1365"/>
      <c r="J2614" s="1365"/>
      <c r="S2614" s="1359"/>
      <c r="BU2614" s="1366"/>
      <c r="CI2614" s="1383"/>
    </row>
    <row r="2615" spans="2:87" s="1381" customFormat="1" x14ac:dyDescent="0.25">
      <c r="B2615" s="1384"/>
      <c r="C2615" s="1384"/>
      <c r="D2615" s="1387"/>
      <c r="E2615" s="1384"/>
      <c r="F2615" s="1384"/>
      <c r="G2615" s="1384"/>
      <c r="H2615" s="1365"/>
      <c r="I2615" s="1365"/>
      <c r="J2615" s="1365"/>
      <c r="S2615" s="1359"/>
      <c r="BU2615" s="1366"/>
      <c r="CI2615" s="1383"/>
    </row>
    <row r="2616" spans="2:87" s="1381" customFormat="1" x14ac:dyDescent="0.25">
      <c r="B2616" s="1384"/>
      <c r="C2616" s="1384"/>
      <c r="D2616" s="1387"/>
      <c r="E2616" s="1384"/>
      <c r="F2616" s="1384"/>
      <c r="G2616" s="1384"/>
      <c r="H2616" s="1365"/>
      <c r="I2616" s="1365"/>
      <c r="J2616" s="1365"/>
      <c r="S2616" s="1359"/>
      <c r="BU2616" s="1366"/>
      <c r="CI2616" s="1383"/>
    </row>
    <row r="2617" spans="2:87" s="1381" customFormat="1" x14ac:dyDescent="0.25">
      <c r="B2617" s="1384"/>
      <c r="C2617" s="1384"/>
      <c r="D2617" s="1387"/>
      <c r="E2617" s="1384"/>
      <c r="F2617" s="1384"/>
      <c r="G2617" s="1384"/>
      <c r="H2617" s="1365"/>
      <c r="I2617" s="1365"/>
      <c r="J2617" s="1365"/>
      <c r="S2617" s="1359"/>
      <c r="BU2617" s="1366"/>
      <c r="CI2617" s="1383"/>
    </row>
    <row r="2618" spans="2:87" s="1381" customFormat="1" x14ac:dyDescent="0.25">
      <c r="B2618" s="1384"/>
      <c r="C2618" s="1384"/>
      <c r="D2618" s="1387"/>
      <c r="E2618" s="1384"/>
      <c r="F2618" s="1384"/>
      <c r="G2618" s="1384"/>
      <c r="H2618" s="1365"/>
      <c r="I2618" s="1365"/>
      <c r="J2618" s="1365"/>
      <c r="S2618" s="1359"/>
      <c r="BU2618" s="1366"/>
      <c r="CI2618" s="1383"/>
    </row>
    <row r="2619" spans="2:87" s="1381" customFormat="1" x14ac:dyDescent="0.25">
      <c r="B2619" s="1384"/>
      <c r="C2619" s="1384"/>
      <c r="D2619" s="1387"/>
      <c r="E2619" s="1384"/>
      <c r="F2619" s="1384"/>
      <c r="G2619" s="1384"/>
      <c r="H2619" s="1365"/>
      <c r="I2619" s="1365"/>
      <c r="J2619" s="1365"/>
      <c r="S2619" s="1359"/>
      <c r="BU2619" s="1366"/>
      <c r="CI2619" s="1383"/>
    </row>
    <row r="2620" spans="2:87" s="1381" customFormat="1" x14ac:dyDescent="0.25">
      <c r="B2620" s="1384"/>
      <c r="C2620" s="1384"/>
      <c r="D2620" s="1387"/>
      <c r="E2620" s="1384"/>
      <c r="F2620" s="1384"/>
      <c r="G2620" s="1384"/>
      <c r="H2620" s="1365"/>
      <c r="I2620" s="1365"/>
      <c r="J2620" s="1365"/>
      <c r="S2620" s="1359"/>
      <c r="BU2620" s="1366"/>
      <c r="CI2620" s="1383"/>
    </row>
    <row r="2621" spans="2:87" s="1381" customFormat="1" x14ac:dyDescent="0.25">
      <c r="B2621" s="1384"/>
      <c r="C2621" s="1384"/>
      <c r="D2621" s="1387"/>
      <c r="E2621" s="1384"/>
      <c r="F2621" s="1384"/>
      <c r="G2621" s="1384"/>
      <c r="H2621" s="1365"/>
      <c r="I2621" s="1365"/>
      <c r="J2621" s="1365"/>
      <c r="S2621" s="1359"/>
      <c r="BU2621" s="1366"/>
      <c r="CI2621" s="1383"/>
    </row>
    <row r="2622" spans="2:87" s="1381" customFormat="1" x14ac:dyDescent="0.25">
      <c r="B2622" s="1384"/>
      <c r="C2622" s="1384"/>
      <c r="D2622" s="1387"/>
      <c r="E2622" s="1384"/>
      <c r="F2622" s="1384"/>
      <c r="G2622" s="1384"/>
      <c r="H2622" s="1365"/>
      <c r="I2622" s="1365"/>
      <c r="J2622" s="1365"/>
      <c r="S2622" s="1359"/>
      <c r="BU2622" s="1366"/>
      <c r="CI2622" s="1383"/>
    </row>
    <row r="2623" spans="2:87" s="1381" customFormat="1" x14ac:dyDescent="0.25">
      <c r="B2623" s="1384"/>
      <c r="C2623" s="1384"/>
      <c r="D2623" s="1387"/>
      <c r="E2623" s="1384"/>
      <c r="F2623" s="1384"/>
      <c r="G2623" s="1384"/>
      <c r="H2623" s="1365"/>
      <c r="I2623" s="1365"/>
      <c r="J2623" s="1365"/>
      <c r="S2623" s="1359"/>
      <c r="BU2623" s="1366"/>
      <c r="CI2623" s="1383"/>
    </row>
    <row r="2624" spans="2:87" s="1381" customFormat="1" x14ac:dyDescent="0.25">
      <c r="B2624" s="1384"/>
      <c r="C2624" s="1384"/>
      <c r="D2624" s="1387"/>
      <c r="E2624" s="1384"/>
      <c r="F2624" s="1384"/>
      <c r="G2624" s="1384"/>
      <c r="H2624" s="1365"/>
      <c r="I2624" s="1365"/>
      <c r="J2624" s="1365"/>
      <c r="S2624" s="1359"/>
      <c r="BU2624" s="1366"/>
      <c r="CI2624" s="1383"/>
    </row>
    <row r="2625" spans="2:87" s="1381" customFormat="1" x14ac:dyDescent="0.25">
      <c r="B2625" s="1384"/>
      <c r="C2625" s="1384"/>
      <c r="D2625" s="1387"/>
      <c r="E2625" s="1384"/>
      <c r="F2625" s="1384"/>
      <c r="G2625" s="1384"/>
      <c r="H2625" s="1365"/>
      <c r="I2625" s="1365"/>
      <c r="J2625" s="1365"/>
      <c r="S2625" s="1359"/>
      <c r="BU2625" s="1366"/>
      <c r="CI2625" s="1383"/>
    </row>
    <row r="2626" spans="2:87" s="1381" customFormat="1" x14ac:dyDescent="0.25">
      <c r="B2626" s="1384"/>
      <c r="C2626" s="1384"/>
      <c r="D2626" s="1387"/>
      <c r="E2626" s="1384"/>
      <c r="F2626" s="1384"/>
      <c r="G2626" s="1384"/>
      <c r="H2626" s="1365"/>
      <c r="I2626" s="1365"/>
      <c r="J2626" s="1365"/>
      <c r="S2626" s="1359"/>
      <c r="BU2626" s="1366"/>
      <c r="CI2626" s="1383"/>
    </row>
    <row r="2627" spans="2:87" s="1381" customFormat="1" x14ac:dyDescent="0.25">
      <c r="B2627" s="1384"/>
      <c r="C2627" s="1384"/>
      <c r="D2627" s="1387"/>
      <c r="E2627" s="1384"/>
      <c r="F2627" s="1384"/>
      <c r="G2627" s="1384"/>
      <c r="H2627" s="1365"/>
      <c r="I2627" s="1365"/>
      <c r="J2627" s="1365"/>
      <c r="S2627" s="1359"/>
      <c r="BU2627" s="1366"/>
      <c r="CI2627" s="1383"/>
    </row>
    <row r="2628" spans="2:87" s="1381" customFormat="1" x14ac:dyDescent="0.25">
      <c r="B2628" s="1384"/>
      <c r="C2628" s="1384"/>
      <c r="D2628" s="1387"/>
      <c r="E2628" s="1384"/>
      <c r="F2628" s="1384"/>
      <c r="G2628" s="1384"/>
      <c r="H2628" s="1365"/>
      <c r="I2628" s="1365"/>
      <c r="J2628" s="1365"/>
      <c r="S2628" s="1359"/>
      <c r="BU2628" s="1366"/>
      <c r="CI2628" s="1383"/>
    </row>
    <row r="2629" spans="2:87" s="1381" customFormat="1" x14ac:dyDescent="0.25">
      <c r="B2629" s="1384"/>
      <c r="C2629" s="1384"/>
      <c r="D2629" s="1387"/>
      <c r="E2629" s="1384"/>
      <c r="F2629" s="1384"/>
      <c r="G2629" s="1384"/>
      <c r="H2629" s="1365"/>
      <c r="I2629" s="1365"/>
      <c r="J2629" s="1365"/>
      <c r="S2629" s="1359"/>
      <c r="BU2629" s="1366"/>
      <c r="CI2629" s="1383"/>
    </row>
    <row r="2630" spans="2:87" s="1381" customFormat="1" x14ac:dyDescent="0.25">
      <c r="B2630" s="1384"/>
      <c r="C2630" s="1384"/>
      <c r="D2630" s="1387"/>
      <c r="E2630" s="1384"/>
      <c r="F2630" s="1384"/>
      <c r="G2630" s="1384"/>
      <c r="H2630" s="1365"/>
      <c r="I2630" s="1365"/>
      <c r="J2630" s="1365"/>
      <c r="S2630" s="1359"/>
      <c r="BU2630" s="1366"/>
      <c r="CI2630" s="1383"/>
    </row>
    <row r="2631" spans="2:87" s="1381" customFormat="1" x14ac:dyDescent="0.25">
      <c r="B2631" s="1384"/>
      <c r="C2631" s="1384"/>
      <c r="D2631" s="1387"/>
      <c r="E2631" s="1384"/>
      <c r="F2631" s="1384"/>
      <c r="G2631" s="1384"/>
      <c r="H2631" s="1365"/>
      <c r="I2631" s="1365"/>
      <c r="J2631" s="1365"/>
      <c r="S2631" s="1359"/>
      <c r="BU2631" s="1366"/>
      <c r="CI2631" s="1383"/>
    </row>
    <row r="2632" spans="2:87" s="1381" customFormat="1" x14ac:dyDescent="0.25">
      <c r="B2632" s="1384"/>
      <c r="C2632" s="1384"/>
      <c r="D2632" s="1387"/>
      <c r="E2632" s="1384"/>
      <c r="F2632" s="1384"/>
      <c r="G2632" s="1384"/>
      <c r="H2632" s="1365"/>
      <c r="I2632" s="1365"/>
      <c r="J2632" s="1365"/>
      <c r="S2632" s="1359"/>
      <c r="BU2632" s="1366"/>
      <c r="CI2632" s="1383"/>
    </row>
    <row r="2633" spans="2:87" s="1381" customFormat="1" x14ac:dyDescent="0.25">
      <c r="B2633" s="1384"/>
      <c r="C2633" s="1384"/>
      <c r="D2633" s="1387"/>
      <c r="E2633" s="1384"/>
      <c r="F2633" s="1384"/>
      <c r="G2633" s="1384"/>
      <c r="H2633" s="1365"/>
      <c r="I2633" s="1365"/>
      <c r="J2633" s="1365"/>
      <c r="S2633" s="1359"/>
      <c r="BU2633" s="1366"/>
      <c r="CI2633" s="1383"/>
    </row>
    <row r="2634" spans="2:87" s="1381" customFormat="1" x14ac:dyDescent="0.25">
      <c r="B2634" s="1384"/>
      <c r="C2634" s="1384"/>
      <c r="D2634" s="1387"/>
      <c r="E2634" s="1384"/>
      <c r="F2634" s="1384"/>
      <c r="G2634" s="1384"/>
      <c r="H2634" s="1365"/>
      <c r="I2634" s="1365"/>
      <c r="J2634" s="1365"/>
      <c r="S2634" s="1359"/>
      <c r="BU2634" s="1366"/>
      <c r="CI2634" s="1383"/>
    </row>
    <row r="2635" spans="2:87" s="1381" customFormat="1" x14ac:dyDescent="0.25">
      <c r="B2635" s="1384"/>
      <c r="C2635" s="1384"/>
      <c r="D2635" s="1387"/>
      <c r="E2635" s="1384"/>
      <c r="F2635" s="1384"/>
      <c r="G2635" s="1384"/>
      <c r="H2635" s="1365"/>
      <c r="I2635" s="1365"/>
      <c r="J2635" s="1365"/>
      <c r="S2635" s="1359"/>
      <c r="BU2635" s="1366"/>
      <c r="CI2635" s="1383"/>
    </row>
    <row r="2636" spans="2:87" s="1381" customFormat="1" x14ac:dyDescent="0.25">
      <c r="B2636" s="1384"/>
      <c r="C2636" s="1384"/>
      <c r="D2636" s="1387"/>
      <c r="E2636" s="1384"/>
      <c r="F2636" s="1384"/>
      <c r="G2636" s="1384"/>
      <c r="H2636" s="1365"/>
      <c r="I2636" s="1365"/>
      <c r="J2636" s="1365"/>
      <c r="S2636" s="1359"/>
      <c r="BU2636" s="1366"/>
      <c r="CI2636" s="1383"/>
    </row>
    <row r="2637" spans="2:87" s="1381" customFormat="1" x14ac:dyDescent="0.25">
      <c r="B2637" s="1384"/>
      <c r="C2637" s="1384"/>
      <c r="D2637" s="1387"/>
      <c r="E2637" s="1384"/>
      <c r="F2637" s="1384"/>
      <c r="G2637" s="1384"/>
      <c r="H2637" s="1365"/>
      <c r="I2637" s="1365"/>
      <c r="J2637" s="1365"/>
      <c r="S2637" s="1359"/>
      <c r="BU2637" s="1366"/>
      <c r="CI2637" s="1383"/>
    </row>
    <row r="2638" spans="2:87" s="1381" customFormat="1" x14ac:dyDescent="0.25">
      <c r="B2638" s="1384"/>
      <c r="C2638" s="1384"/>
      <c r="D2638" s="1387"/>
      <c r="E2638" s="1384"/>
      <c r="F2638" s="1384"/>
      <c r="G2638" s="1384"/>
      <c r="H2638" s="1365"/>
      <c r="I2638" s="1365"/>
      <c r="J2638" s="1365"/>
      <c r="S2638" s="1359"/>
      <c r="BU2638" s="1366"/>
      <c r="CI2638" s="1383"/>
    </row>
    <row r="2639" spans="2:87" s="1381" customFormat="1" x14ac:dyDescent="0.25">
      <c r="B2639" s="1384"/>
      <c r="C2639" s="1384"/>
      <c r="D2639" s="1387"/>
      <c r="E2639" s="1384"/>
      <c r="F2639" s="1384"/>
      <c r="G2639" s="1384"/>
      <c r="H2639" s="1365"/>
      <c r="I2639" s="1365"/>
      <c r="J2639" s="1365"/>
      <c r="S2639" s="1359"/>
      <c r="BU2639" s="1366"/>
      <c r="CI2639" s="1383"/>
    </row>
    <row r="2640" spans="2:87" s="1381" customFormat="1" x14ac:dyDescent="0.25">
      <c r="B2640" s="1384"/>
      <c r="C2640" s="1384"/>
      <c r="D2640" s="1387"/>
      <c r="E2640" s="1384"/>
      <c r="F2640" s="1384"/>
      <c r="G2640" s="1384"/>
      <c r="H2640" s="1365"/>
      <c r="I2640" s="1365"/>
      <c r="J2640" s="1365"/>
      <c r="S2640" s="1359"/>
      <c r="BU2640" s="1366"/>
      <c r="CI2640" s="1383"/>
    </row>
    <row r="2641" spans="2:87" s="1381" customFormat="1" x14ac:dyDescent="0.25">
      <c r="B2641" s="1384"/>
      <c r="C2641" s="1384"/>
      <c r="D2641" s="1387"/>
      <c r="E2641" s="1384"/>
      <c r="F2641" s="1384"/>
      <c r="G2641" s="1384"/>
      <c r="H2641" s="1365"/>
      <c r="I2641" s="1365"/>
      <c r="J2641" s="1365"/>
      <c r="S2641" s="1359"/>
      <c r="BU2641" s="1366"/>
      <c r="CI2641" s="1383"/>
    </row>
    <row r="2642" spans="2:87" s="1381" customFormat="1" x14ac:dyDescent="0.25">
      <c r="B2642" s="1384"/>
      <c r="C2642" s="1384"/>
      <c r="D2642" s="1387"/>
      <c r="E2642" s="1384"/>
      <c r="F2642" s="1384"/>
      <c r="G2642" s="1384"/>
      <c r="H2642" s="1365"/>
      <c r="I2642" s="1365"/>
      <c r="J2642" s="1365"/>
      <c r="S2642" s="1359"/>
      <c r="BU2642" s="1366"/>
      <c r="CI2642" s="1383"/>
    </row>
    <row r="2643" spans="2:87" s="1381" customFormat="1" x14ac:dyDescent="0.25">
      <c r="B2643" s="1384"/>
      <c r="C2643" s="1384"/>
      <c r="D2643" s="1387"/>
      <c r="E2643" s="1384"/>
      <c r="F2643" s="1384"/>
      <c r="G2643" s="1384"/>
      <c r="H2643" s="1365"/>
      <c r="I2643" s="1365"/>
      <c r="J2643" s="1365"/>
      <c r="S2643" s="1359"/>
      <c r="BU2643" s="1366"/>
      <c r="CI2643" s="1383"/>
    </row>
    <row r="2644" spans="2:87" s="1381" customFormat="1" x14ac:dyDescent="0.25">
      <c r="B2644" s="1384"/>
      <c r="C2644" s="1384"/>
      <c r="D2644" s="1387"/>
      <c r="E2644" s="1384"/>
      <c r="F2644" s="1384"/>
      <c r="G2644" s="1384"/>
      <c r="H2644" s="1365"/>
      <c r="I2644" s="1365"/>
      <c r="J2644" s="1365"/>
      <c r="S2644" s="1359"/>
      <c r="BU2644" s="1366"/>
      <c r="CI2644" s="1383"/>
    </row>
    <row r="2645" spans="2:87" s="1381" customFormat="1" x14ac:dyDescent="0.25">
      <c r="B2645" s="1384"/>
      <c r="C2645" s="1384"/>
      <c r="D2645" s="1387"/>
      <c r="E2645" s="1384"/>
      <c r="F2645" s="1384"/>
      <c r="G2645" s="1384"/>
      <c r="H2645" s="1365"/>
      <c r="I2645" s="1365"/>
      <c r="J2645" s="1365"/>
      <c r="S2645" s="1359"/>
      <c r="BU2645" s="1366"/>
      <c r="CI2645" s="1383"/>
    </row>
    <row r="2646" spans="2:87" s="1381" customFormat="1" x14ac:dyDescent="0.25">
      <c r="B2646" s="1384"/>
      <c r="C2646" s="1384"/>
      <c r="D2646" s="1387"/>
      <c r="E2646" s="1384"/>
      <c r="F2646" s="1384"/>
      <c r="G2646" s="1384"/>
      <c r="H2646" s="1365"/>
      <c r="I2646" s="1365"/>
      <c r="J2646" s="1365"/>
      <c r="S2646" s="1359"/>
      <c r="BU2646" s="1366"/>
      <c r="CI2646" s="1383"/>
    </row>
    <row r="2647" spans="2:87" s="1381" customFormat="1" x14ac:dyDescent="0.25">
      <c r="B2647" s="1384"/>
      <c r="C2647" s="1384"/>
      <c r="D2647" s="1387"/>
      <c r="E2647" s="1384"/>
      <c r="F2647" s="1384"/>
      <c r="G2647" s="1384"/>
      <c r="H2647" s="1365"/>
      <c r="I2647" s="1365"/>
      <c r="J2647" s="1365"/>
      <c r="S2647" s="1359"/>
      <c r="BU2647" s="1366"/>
      <c r="CI2647" s="1383"/>
    </row>
    <row r="2648" spans="2:87" s="1381" customFormat="1" x14ac:dyDescent="0.25">
      <c r="B2648" s="1384"/>
      <c r="C2648" s="1384"/>
      <c r="D2648" s="1387"/>
      <c r="E2648" s="1384"/>
      <c r="F2648" s="1384"/>
      <c r="G2648" s="1384"/>
      <c r="H2648" s="1365"/>
      <c r="I2648" s="1365"/>
      <c r="J2648" s="1365"/>
      <c r="S2648" s="1359"/>
      <c r="BU2648" s="1366"/>
      <c r="CI2648" s="1383"/>
    </row>
    <row r="2649" spans="2:87" s="1381" customFormat="1" x14ac:dyDescent="0.25">
      <c r="B2649" s="1384"/>
      <c r="C2649" s="1384"/>
      <c r="D2649" s="1387"/>
      <c r="E2649" s="1384"/>
      <c r="F2649" s="1384"/>
      <c r="G2649" s="1384"/>
      <c r="H2649" s="1365"/>
      <c r="I2649" s="1365"/>
      <c r="J2649" s="1365"/>
      <c r="S2649" s="1359"/>
      <c r="BU2649" s="1366"/>
      <c r="CI2649" s="1383"/>
    </row>
    <row r="2650" spans="2:87" s="1381" customFormat="1" x14ac:dyDescent="0.25">
      <c r="B2650" s="1384"/>
      <c r="C2650" s="1384"/>
      <c r="D2650" s="1387"/>
      <c r="E2650" s="1384"/>
      <c r="F2650" s="1384"/>
      <c r="G2650" s="1384"/>
      <c r="H2650" s="1365"/>
      <c r="I2650" s="1365"/>
      <c r="J2650" s="1365"/>
      <c r="S2650" s="1359"/>
      <c r="BU2650" s="1366"/>
      <c r="CI2650" s="1383"/>
    </row>
    <row r="2651" spans="2:87" s="1381" customFormat="1" x14ac:dyDescent="0.25">
      <c r="B2651" s="1384"/>
      <c r="C2651" s="1384"/>
      <c r="D2651" s="1387"/>
      <c r="E2651" s="1384"/>
      <c r="F2651" s="1384"/>
      <c r="G2651" s="1384"/>
      <c r="H2651" s="1365"/>
      <c r="I2651" s="1365"/>
      <c r="J2651" s="1365"/>
      <c r="S2651" s="1359"/>
      <c r="BU2651" s="1366"/>
      <c r="CI2651" s="1383"/>
    </row>
    <row r="2652" spans="2:87" s="1381" customFormat="1" x14ac:dyDescent="0.25">
      <c r="B2652" s="1384"/>
      <c r="C2652" s="1384"/>
      <c r="D2652" s="1387"/>
      <c r="E2652" s="1384"/>
      <c r="F2652" s="1384"/>
      <c r="G2652" s="1384"/>
      <c r="H2652" s="1365"/>
      <c r="I2652" s="1365"/>
      <c r="J2652" s="1365"/>
      <c r="S2652" s="1359"/>
      <c r="BU2652" s="1366"/>
      <c r="CI2652" s="1383"/>
    </row>
    <row r="2653" spans="2:87" s="1381" customFormat="1" x14ac:dyDescent="0.25">
      <c r="B2653" s="1384"/>
      <c r="C2653" s="1384"/>
      <c r="D2653" s="1387"/>
      <c r="E2653" s="1384"/>
      <c r="F2653" s="1384"/>
      <c r="G2653" s="1384"/>
      <c r="H2653" s="1365"/>
      <c r="I2653" s="1365"/>
      <c r="J2653" s="1365"/>
      <c r="S2653" s="1359"/>
      <c r="BU2653" s="1366"/>
      <c r="CI2653" s="1383"/>
    </row>
    <row r="2654" spans="2:87" s="1381" customFormat="1" x14ac:dyDescent="0.25">
      <c r="B2654" s="1384"/>
      <c r="C2654" s="1384"/>
      <c r="D2654" s="1387"/>
      <c r="E2654" s="1384"/>
      <c r="F2654" s="1384"/>
      <c r="G2654" s="1384"/>
      <c r="H2654" s="1365"/>
      <c r="I2654" s="1365"/>
      <c r="J2654" s="1365"/>
      <c r="S2654" s="1359"/>
      <c r="BU2654" s="1366"/>
      <c r="CI2654" s="1383"/>
    </row>
    <row r="2655" spans="2:87" s="1381" customFormat="1" x14ac:dyDescent="0.25">
      <c r="B2655" s="1384"/>
      <c r="C2655" s="1384"/>
      <c r="D2655" s="1387"/>
      <c r="E2655" s="1384"/>
      <c r="F2655" s="1384"/>
      <c r="G2655" s="1384"/>
      <c r="H2655" s="1365"/>
      <c r="I2655" s="1365"/>
      <c r="J2655" s="1365"/>
      <c r="S2655" s="1359"/>
      <c r="BU2655" s="1366"/>
      <c r="CI2655" s="1383"/>
    </row>
    <row r="2656" spans="2:87" s="1381" customFormat="1" x14ac:dyDescent="0.25">
      <c r="B2656" s="1384"/>
      <c r="C2656" s="1384"/>
      <c r="D2656" s="1387"/>
      <c r="E2656" s="1384"/>
      <c r="F2656" s="1384"/>
      <c r="G2656" s="1384"/>
      <c r="H2656" s="1365"/>
      <c r="I2656" s="1365"/>
      <c r="J2656" s="1365"/>
      <c r="S2656" s="1359"/>
      <c r="BU2656" s="1366"/>
      <c r="CI2656" s="1383"/>
    </row>
    <row r="2657" spans="2:87" s="1381" customFormat="1" x14ac:dyDescent="0.25">
      <c r="B2657" s="1384"/>
      <c r="C2657" s="1384"/>
      <c r="D2657" s="1387"/>
      <c r="E2657" s="1384"/>
      <c r="F2657" s="1384"/>
      <c r="G2657" s="1384"/>
      <c r="H2657" s="1365"/>
      <c r="I2657" s="1365"/>
      <c r="J2657" s="1365"/>
      <c r="S2657" s="1359"/>
      <c r="BU2657" s="1366"/>
      <c r="CI2657" s="1383"/>
    </row>
    <row r="2658" spans="2:87" s="1381" customFormat="1" x14ac:dyDescent="0.25">
      <c r="B2658" s="1384"/>
      <c r="C2658" s="1384"/>
      <c r="D2658" s="1387"/>
      <c r="E2658" s="1384"/>
      <c r="F2658" s="1384"/>
      <c r="G2658" s="1384"/>
      <c r="H2658" s="1365"/>
      <c r="I2658" s="1365"/>
      <c r="J2658" s="1365"/>
      <c r="S2658" s="1359"/>
      <c r="BU2658" s="1366"/>
      <c r="CI2658" s="1383"/>
    </row>
    <row r="2659" spans="2:87" s="1381" customFormat="1" x14ac:dyDescent="0.25">
      <c r="B2659" s="1384"/>
      <c r="C2659" s="1384"/>
      <c r="D2659" s="1387"/>
      <c r="E2659" s="1384"/>
      <c r="F2659" s="1384"/>
      <c r="G2659" s="1384"/>
      <c r="H2659" s="1365"/>
      <c r="I2659" s="1365"/>
      <c r="J2659" s="1365"/>
      <c r="S2659" s="1359"/>
      <c r="BU2659" s="1366"/>
      <c r="CI2659" s="1383"/>
    </row>
    <row r="2660" spans="2:87" s="1381" customFormat="1" x14ac:dyDescent="0.25">
      <c r="B2660" s="1384"/>
      <c r="C2660" s="1384"/>
      <c r="D2660" s="1387"/>
      <c r="E2660" s="1384"/>
      <c r="F2660" s="1384"/>
      <c r="G2660" s="1384"/>
      <c r="H2660" s="1365"/>
      <c r="I2660" s="1365"/>
      <c r="J2660" s="1365"/>
      <c r="S2660" s="1359"/>
      <c r="BU2660" s="1366"/>
      <c r="CI2660" s="1383"/>
    </row>
    <row r="2661" spans="2:87" s="1381" customFormat="1" x14ac:dyDescent="0.25">
      <c r="B2661" s="1384"/>
      <c r="C2661" s="1384"/>
      <c r="D2661" s="1387"/>
      <c r="E2661" s="1384"/>
      <c r="F2661" s="1384"/>
      <c r="G2661" s="1384"/>
      <c r="H2661" s="1365"/>
      <c r="I2661" s="1365"/>
      <c r="J2661" s="1365"/>
      <c r="S2661" s="1359"/>
      <c r="BU2661" s="1366"/>
      <c r="CI2661" s="1383"/>
    </row>
    <row r="2662" spans="2:87" s="1381" customFormat="1" x14ac:dyDescent="0.25">
      <c r="B2662" s="1384"/>
      <c r="C2662" s="1384"/>
      <c r="D2662" s="1387"/>
      <c r="E2662" s="1384"/>
      <c r="F2662" s="1384"/>
      <c r="G2662" s="1384"/>
      <c r="H2662" s="1365"/>
      <c r="I2662" s="1365"/>
      <c r="J2662" s="1365"/>
      <c r="S2662" s="1359"/>
      <c r="BU2662" s="1366"/>
      <c r="CI2662" s="1383"/>
    </row>
    <row r="2663" spans="2:87" s="1381" customFormat="1" x14ac:dyDescent="0.25">
      <c r="B2663" s="1384"/>
      <c r="C2663" s="1384"/>
      <c r="D2663" s="1387"/>
      <c r="E2663" s="1384"/>
      <c r="F2663" s="1384"/>
      <c r="G2663" s="1384"/>
      <c r="H2663" s="1365"/>
      <c r="I2663" s="1365"/>
      <c r="J2663" s="1365"/>
      <c r="S2663" s="1359"/>
      <c r="BU2663" s="1366"/>
      <c r="CI2663" s="1383"/>
    </row>
    <row r="2664" spans="2:87" s="1381" customFormat="1" x14ac:dyDescent="0.25">
      <c r="B2664" s="1384"/>
      <c r="C2664" s="1384"/>
      <c r="D2664" s="1387"/>
      <c r="E2664" s="1384"/>
      <c r="F2664" s="1384"/>
      <c r="G2664" s="1384"/>
      <c r="H2664" s="1365"/>
      <c r="I2664" s="1365"/>
      <c r="J2664" s="1365"/>
      <c r="S2664" s="1359"/>
      <c r="BU2664" s="1366"/>
      <c r="CI2664" s="1383"/>
    </row>
    <row r="2665" spans="2:87" s="1381" customFormat="1" x14ac:dyDescent="0.25">
      <c r="B2665" s="1384"/>
      <c r="C2665" s="1384"/>
      <c r="D2665" s="1387"/>
      <c r="E2665" s="1384"/>
      <c r="F2665" s="1384"/>
      <c r="G2665" s="1384"/>
      <c r="H2665" s="1365"/>
      <c r="I2665" s="1365"/>
      <c r="J2665" s="1365"/>
      <c r="S2665" s="1359"/>
      <c r="BU2665" s="1366"/>
      <c r="CI2665" s="1383"/>
    </row>
    <row r="2666" spans="2:87" s="1381" customFormat="1" x14ac:dyDescent="0.25">
      <c r="B2666" s="1384"/>
      <c r="C2666" s="1384"/>
      <c r="D2666" s="1387"/>
      <c r="E2666" s="1384"/>
      <c r="F2666" s="1384"/>
      <c r="G2666" s="1384"/>
      <c r="H2666" s="1365"/>
      <c r="I2666" s="1365"/>
      <c r="J2666" s="1365"/>
      <c r="S2666" s="1359"/>
      <c r="BU2666" s="1366"/>
      <c r="CI2666" s="1383"/>
    </row>
    <row r="2667" spans="2:87" s="1381" customFormat="1" x14ac:dyDescent="0.25">
      <c r="B2667" s="1384"/>
      <c r="C2667" s="1384"/>
      <c r="D2667" s="1387"/>
      <c r="E2667" s="1384"/>
      <c r="F2667" s="1384"/>
      <c r="G2667" s="1384"/>
      <c r="H2667" s="1365"/>
      <c r="I2667" s="1365"/>
      <c r="J2667" s="1365"/>
      <c r="S2667" s="1359"/>
      <c r="BU2667" s="1366"/>
      <c r="CI2667" s="1383"/>
    </row>
    <row r="2668" spans="2:87" s="1381" customFormat="1" x14ac:dyDescent="0.25">
      <c r="B2668" s="1384"/>
      <c r="C2668" s="1384"/>
      <c r="D2668" s="1387"/>
      <c r="E2668" s="1384"/>
      <c r="F2668" s="1384"/>
      <c r="G2668" s="1384"/>
      <c r="H2668" s="1365"/>
      <c r="I2668" s="1365"/>
      <c r="J2668" s="1365"/>
      <c r="S2668" s="1359"/>
      <c r="BU2668" s="1366"/>
      <c r="CI2668" s="1383"/>
    </row>
    <row r="2669" spans="2:87" s="1381" customFormat="1" x14ac:dyDescent="0.25">
      <c r="B2669" s="1384"/>
      <c r="C2669" s="1384"/>
      <c r="D2669" s="1387"/>
      <c r="E2669" s="1384"/>
      <c r="F2669" s="1384"/>
      <c r="G2669" s="1384"/>
      <c r="H2669" s="1365"/>
      <c r="I2669" s="1365"/>
      <c r="J2669" s="1365"/>
      <c r="S2669" s="1359"/>
      <c r="BU2669" s="1366"/>
      <c r="CI2669" s="1383"/>
    </row>
    <row r="2670" spans="2:87" s="1381" customFormat="1" x14ac:dyDescent="0.25">
      <c r="B2670" s="1384"/>
      <c r="C2670" s="1384"/>
      <c r="D2670" s="1387"/>
      <c r="E2670" s="1384"/>
      <c r="F2670" s="1384"/>
      <c r="G2670" s="1384"/>
      <c r="H2670" s="1365"/>
      <c r="I2670" s="1365"/>
      <c r="J2670" s="1365"/>
      <c r="S2670" s="1359"/>
      <c r="BU2670" s="1366"/>
      <c r="CI2670" s="1383"/>
    </row>
    <row r="2671" spans="2:87" s="1381" customFormat="1" x14ac:dyDescent="0.25">
      <c r="B2671" s="1384"/>
      <c r="C2671" s="1384"/>
      <c r="D2671" s="1387"/>
      <c r="E2671" s="1384"/>
      <c r="F2671" s="1384"/>
      <c r="G2671" s="1384"/>
      <c r="H2671" s="1365"/>
      <c r="I2671" s="1365"/>
      <c r="J2671" s="1365"/>
      <c r="S2671" s="1359"/>
      <c r="BU2671" s="1366"/>
      <c r="CI2671" s="1383"/>
    </row>
    <row r="2672" spans="2:87" s="1381" customFormat="1" x14ac:dyDescent="0.25">
      <c r="B2672" s="1384"/>
      <c r="C2672" s="1384"/>
      <c r="D2672" s="1387"/>
      <c r="E2672" s="1384"/>
      <c r="F2672" s="1384"/>
      <c r="G2672" s="1384"/>
      <c r="H2672" s="1365"/>
      <c r="I2672" s="1365"/>
      <c r="J2672" s="1365"/>
      <c r="S2672" s="1359"/>
      <c r="BU2672" s="1366"/>
      <c r="CI2672" s="1383"/>
    </row>
    <row r="2673" spans="2:87" s="1381" customFormat="1" x14ac:dyDescent="0.25">
      <c r="B2673" s="1384"/>
      <c r="C2673" s="1384"/>
      <c r="D2673" s="1387"/>
      <c r="E2673" s="1384"/>
      <c r="F2673" s="1384"/>
      <c r="G2673" s="1384"/>
      <c r="H2673" s="1365"/>
      <c r="I2673" s="1365"/>
      <c r="J2673" s="1365"/>
      <c r="S2673" s="1359"/>
      <c r="BU2673" s="1366"/>
      <c r="CI2673" s="1383"/>
    </row>
    <row r="2674" spans="2:87" s="1381" customFormat="1" x14ac:dyDescent="0.25">
      <c r="B2674" s="1384"/>
      <c r="C2674" s="1384"/>
      <c r="D2674" s="1387"/>
      <c r="E2674" s="1384"/>
      <c r="F2674" s="1384"/>
      <c r="G2674" s="1384"/>
      <c r="H2674" s="1365"/>
      <c r="I2674" s="1365"/>
      <c r="J2674" s="1365"/>
      <c r="S2674" s="1359"/>
      <c r="BU2674" s="1366"/>
      <c r="CI2674" s="1383"/>
    </row>
    <row r="2675" spans="2:87" s="1381" customFormat="1" x14ac:dyDescent="0.25">
      <c r="B2675" s="1384"/>
      <c r="C2675" s="1384"/>
      <c r="D2675" s="1387"/>
      <c r="E2675" s="1384"/>
      <c r="F2675" s="1384"/>
      <c r="G2675" s="1384"/>
      <c r="H2675" s="1365"/>
      <c r="I2675" s="1365"/>
      <c r="J2675" s="1365"/>
      <c r="S2675" s="1359"/>
      <c r="BU2675" s="1366"/>
      <c r="CI2675" s="1383"/>
    </row>
    <row r="2676" spans="2:87" s="1381" customFormat="1" x14ac:dyDescent="0.25">
      <c r="B2676" s="1384"/>
      <c r="C2676" s="1384"/>
      <c r="D2676" s="1387"/>
      <c r="E2676" s="1384"/>
      <c r="F2676" s="1384"/>
      <c r="G2676" s="1384"/>
      <c r="H2676" s="1365"/>
      <c r="I2676" s="1365"/>
      <c r="J2676" s="1365"/>
      <c r="S2676" s="1359"/>
      <c r="BU2676" s="1366"/>
      <c r="CI2676" s="1383"/>
    </row>
    <row r="2677" spans="2:87" s="1381" customFormat="1" x14ac:dyDescent="0.25">
      <c r="B2677" s="1384"/>
      <c r="C2677" s="1384"/>
      <c r="D2677" s="1387"/>
      <c r="E2677" s="1384"/>
      <c r="F2677" s="1384"/>
      <c r="G2677" s="1384"/>
      <c r="H2677" s="1365"/>
      <c r="I2677" s="1365"/>
      <c r="J2677" s="1365"/>
      <c r="S2677" s="1359"/>
      <c r="BU2677" s="1366"/>
      <c r="CI2677" s="1383"/>
    </row>
    <row r="2678" spans="2:87" s="1381" customFormat="1" x14ac:dyDescent="0.25">
      <c r="B2678" s="1384"/>
      <c r="C2678" s="1384"/>
      <c r="D2678" s="1387"/>
      <c r="E2678" s="1384"/>
      <c r="F2678" s="1384"/>
      <c r="G2678" s="1384"/>
      <c r="H2678" s="1365"/>
      <c r="I2678" s="1365"/>
      <c r="J2678" s="1365"/>
      <c r="S2678" s="1359"/>
      <c r="BU2678" s="1366"/>
      <c r="CI2678" s="1383"/>
    </row>
    <row r="2679" spans="2:87" s="1381" customFormat="1" x14ac:dyDescent="0.25">
      <c r="B2679" s="1384"/>
      <c r="C2679" s="1384"/>
      <c r="D2679" s="1387"/>
      <c r="E2679" s="1384"/>
      <c r="F2679" s="1384"/>
      <c r="G2679" s="1384"/>
      <c r="H2679" s="1365"/>
      <c r="I2679" s="1365"/>
      <c r="J2679" s="1365"/>
      <c r="S2679" s="1359"/>
      <c r="BU2679" s="1366"/>
      <c r="CI2679" s="1383"/>
    </row>
    <row r="2680" spans="2:87" s="1381" customFormat="1" x14ac:dyDescent="0.25">
      <c r="B2680" s="1384"/>
      <c r="C2680" s="1384"/>
      <c r="D2680" s="1387"/>
      <c r="E2680" s="1384"/>
      <c r="F2680" s="1384"/>
      <c r="G2680" s="1384"/>
      <c r="H2680" s="1365"/>
      <c r="I2680" s="1365"/>
      <c r="J2680" s="1365"/>
      <c r="S2680" s="1359"/>
      <c r="BU2680" s="1366"/>
      <c r="CI2680" s="1383"/>
    </row>
    <row r="2681" spans="2:87" s="1381" customFormat="1" x14ac:dyDescent="0.25">
      <c r="B2681" s="1384"/>
      <c r="C2681" s="1384"/>
      <c r="D2681" s="1387"/>
      <c r="E2681" s="1384"/>
      <c r="F2681" s="1384"/>
      <c r="G2681" s="1384"/>
      <c r="H2681" s="1365"/>
      <c r="I2681" s="1365"/>
      <c r="J2681" s="1365"/>
      <c r="S2681" s="1359"/>
      <c r="BU2681" s="1366"/>
      <c r="CI2681" s="1383"/>
    </row>
    <row r="2682" spans="2:87" s="1381" customFormat="1" x14ac:dyDescent="0.25">
      <c r="B2682" s="1384"/>
      <c r="C2682" s="1384"/>
      <c r="D2682" s="1387"/>
      <c r="E2682" s="1384"/>
      <c r="F2682" s="1384"/>
      <c r="G2682" s="1384"/>
      <c r="H2682" s="1365"/>
      <c r="I2682" s="1365"/>
      <c r="J2682" s="1365"/>
      <c r="S2682" s="1359"/>
      <c r="BU2682" s="1366"/>
      <c r="CI2682" s="1383"/>
    </row>
    <row r="2683" spans="2:87" s="1381" customFormat="1" x14ac:dyDescent="0.25">
      <c r="B2683" s="1384"/>
      <c r="C2683" s="1384"/>
      <c r="D2683" s="1387"/>
      <c r="E2683" s="1384"/>
      <c r="F2683" s="1384"/>
      <c r="G2683" s="1384"/>
      <c r="H2683" s="1365"/>
      <c r="I2683" s="1365"/>
      <c r="J2683" s="1365"/>
      <c r="S2683" s="1359"/>
      <c r="BU2683" s="1366"/>
      <c r="CI2683" s="1383"/>
    </row>
    <row r="2684" spans="2:87" s="1381" customFormat="1" x14ac:dyDescent="0.25">
      <c r="B2684" s="1384"/>
      <c r="C2684" s="1384"/>
      <c r="D2684" s="1387"/>
      <c r="E2684" s="1384"/>
      <c r="F2684" s="1384"/>
      <c r="G2684" s="1384"/>
      <c r="H2684" s="1365"/>
      <c r="I2684" s="1365"/>
      <c r="J2684" s="1365"/>
      <c r="S2684" s="1359"/>
      <c r="BU2684" s="1366"/>
      <c r="CI2684" s="1383"/>
    </row>
    <row r="2685" spans="2:87" s="1381" customFormat="1" x14ac:dyDescent="0.25">
      <c r="B2685" s="1384"/>
      <c r="C2685" s="1384"/>
      <c r="D2685" s="1387"/>
      <c r="E2685" s="1384"/>
      <c r="F2685" s="1384"/>
      <c r="G2685" s="1384"/>
      <c r="H2685" s="1365"/>
      <c r="I2685" s="1365"/>
      <c r="J2685" s="1365"/>
      <c r="S2685" s="1359"/>
      <c r="BU2685" s="1366"/>
      <c r="CI2685" s="1383"/>
    </row>
    <row r="2686" spans="2:87" s="1381" customFormat="1" x14ac:dyDescent="0.25">
      <c r="B2686" s="1384"/>
      <c r="C2686" s="1384"/>
      <c r="D2686" s="1387"/>
      <c r="E2686" s="1384"/>
      <c r="F2686" s="1384"/>
      <c r="G2686" s="1384"/>
      <c r="H2686" s="1365"/>
      <c r="I2686" s="1365"/>
      <c r="J2686" s="1365"/>
      <c r="S2686" s="1359"/>
      <c r="BU2686" s="1366"/>
      <c r="CI2686" s="1383"/>
    </row>
    <row r="2687" spans="2:87" s="1381" customFormat="1" x14ac:dyDescent="0.25">
      <c r="B2687" s="1384"/>
      <c r="C2687" s="1384"/>
      <c r="D2687" s="1387"/>
      <c r="E2687" s="1384"/>
      <c r="F2687" s="1384"/>
      <c r="G2687" s="1384"/>
      <c r="H2687" s="1365"/>
      <c r="I2687" s="1365"/>
      <c r="J2687" s="1365"/>
      <c r="S2687" s="1359"/>
      <c r="BU2687" s="1366"/>
      <c r="CI2687" s="1383"/>
    </row>
    <row r="2688" spans="2:87" s="1381" customFormat="1" x14ac:dyDescent="0.25">
      <c r="B2688" s="1384"/>
      <c r="C2688" s="1384"/>
      <c r="D2688" s="1387"/>
      <c r="E2688" s="1384"/>
      <c r="F2688" s="1384"/>
      <c r="G2688" s="1384"/>
      <c r="H2688" s="1365"/>
      <c r="I2688" s="1365"/>
      <c r="J2688" s="1365"/>
      <c r="S2688" s="1359"/>
      <c r="BU2688" s="1366"/>
      <c r="CI2688" s="1383"/>
    </row>
    <row r="2689" spans="2:87" s="1381" customFormat="1" x14ac:dyDescent="0.25">
      <c r="B2689" s="1384"/>
      <c r="C2689" s="1384"/>
      <c r="D2689" s="1387"/>
      <c r="E2689" s="1384"/>
      <c r="F2689" s="1384"/>
      <c r="G2689" s="1384"/>
      <c r="H2689" s="1365"/>
      <c r="I2689" s="1365"/>
      <c r="J2689" s="1365"/>
      <c r="S2689" s="1359"/>
      <c r="BU2689" s="1366"/>
      <c r="CI2689" s="1383"/>
    </row>
    <row r="2690" spans="2:87" s="1381" customFormat="1" x14ac:dyDescent="0.25">
      <c r="B2690" s="1384"/>
      <c r="C2690" s="1384"/>
      <c r="D2690" s="1387"/>
      <c r="E2690" s="1384"/>
      <c r="F2690" s="1384"/>
      <c r="G2690" s="1384"/>
      <c r="H2690" s="1365"/>
      <c r="I2690" s="1365"/>
      <c r="J2690" s="1365"/>
      <c r="S2690" s="1359"/>
      <c r="BU2690" s="1366"/>
      <c r="CI2690" s="1383"/>
    </row>
    <row r="2691" spans="2:87" s="1381" customFormat="1" x14ac:dyDescent="0.25">
      <c r="B2691" s="1384"/>
      <c r="C2691" s="1384"/>
      <c r="D2691" s="1387"/>
      <c r="E2691" s="1384"/>
      <c r="F2691" s="1384"/>
      <c r="G2691" s="1384"/>
      <c r="H2691" s="1365"/>
      <c r="I2691" s="1365"/>
      <c r="J2691" s="1365"/>
      <c r="S2691" s="1359"/>
      <c r="BU2691" s="1366"/>
      <c r="CI2691" s="1383"/>
    </row>
    <row r="2692" spans="2:87" s="1381" customFormat="1" x14ac:dyDescent="0.25">
      <c r="B2692" s="1384"/>
      <c r="C2692" s="1384"/>
      <c r="D2692" s="1387"/>
      <c r="E2692" s="1384"/>
      <c r="F2692" s="1384"/>
      <c r="G2692" s="1384"/>
      <c r="H2692" s="1365"/>
      <c r="I2692" s="1365"/>
      <c r="J2692" s="1365"/>
      <c r="S2692" s="1359"/>
      <c r="BU2692" s="1366"/>
      <c r="CI2692" s="1383"/>
    </row>
    <row r="2693" spans="2:87" s="1381" customFormat="1" x14ac:dyDescent="0.25">
      <c r="B2693" s="1384"/>
      <c r="C2693" s="1384"/>
      <c r="D2693" s="1387"/>
      <c r="E2693" s="1384"/>
      <c r="F2693" s="1384"/>
      <c r="G2693" s="1384"/>
      <c r="H2693" s="1365"/>
      <c r="I2693" s="1365"/>
      <c r="J2693" s="1365"/>
      <c r="S2693" s="1359"/>
      <c r="BU2693" s="1366"/>
      <c r="CI2693" s="1383"/>
    </row>
    <row r="2694" spans="2:87" s="1381" customFormat="1" x14ac:dyDescent="0.25">
      <c r="B2694" s="1384"/>
      <c r="C2694" s="1384"/>
      <c r="D2694" s="1387"/>
      <c r="E2694" s="1384"/>
      <c r="F2694" s="1384"/>
      <c r="G2694" s="1384"/>
      <c r="H2694" s="1365"/>
      <c r="I2694" s="1365"/>
      <c r="J2694" s="1365"/>
      <c r="S2694" s="1359"/>
      <c r="BU2694" s="1366"/>
      <c r="CI2694" s="1383"/>
    </row>
    <row r="2695" spans="2:87" s="1381" customFormat="1" x14ac:dyDescent="0.25">
      <c r="B2695" s="1384"/>
      <c r="C2695" s="1384"/>
      <c r="D2695" s="1387"/>
      <c r="E2695" s="1384"/>
      <c r="F2695" s="1384"/>
      <c r="G2695" s="1384"/>
      <c r="H2695" s="1365"/>
      <c r="I2695" s="1365"/>
      <c r="J2695" s="1365"/>
      <c r="S2695" s="1359"/>
      <c r="BU2695" s="1366"/>
      <c r="CI2695" s="1383"/>
    </row>
    <row r="2696" spans="2:87" s="1381" customFormat="1" x14ac:dyDescent="0.25">
      <c r="B2696" s="1384"/>
      <c r="C2696" s="1384"/>
      <c r="D2696" s="1387"/>
      <c r="E2696" s="1384"/>
      <c r="F2696" s="1384"/>
      <c r="G2696" s="1384"/>
      <c r="H2696" s="1365"/>
      <c r="I2696" s="1365"/>
      <c r="J2696" s="1365"/>
      <c r="S2696" s="1359"/>
      <c r="BU2696" s="1366"/>
      <c r="CI2696" s="1383"/>
    </row>
    <row r="2697" spans="2:87" s="1381" customFormat="1" x14ac:dyDescent="0.25">
      <c r="B2697" s="1384"/>
      <c r="C2697" s="1384"/>
      <c r="D2697" s="1387"/>
      <c r="E2697" s="1384"/>
      <c r="F2697" s="1384"/>
      <c r="G2697" s="1384"/>
      <c r="H2697" s="1365"/>
      <c r="I2697" s="1365"/>
      <c r="J2697" s="1365"/>
      <c r="S2697" s="1359"/>
      <c r="BU2697" s="1366"/>
      <c r="CI2697" s="1383"/>
    </row>
    <row r="2698" spans="2:87" s="1381" customFormat="1" x14ac:dyDescent="0.25">
      <c r="B2698" s="1384"/>
      <c r="C2698" s="1384"/>
      <c r="D2698" s="1387"/>
      <c r="E2698" s="1384"/>
      <c r="F2698" s="1384"/>
      <c r="G2698" s="1384"/>
      <c r="H2698" s="1365"/>
      <c r="I2698" s="1365"/>
      <c r="J2698" s="1365"/>
      <c r="S2698" s="1359"/>
      <c r="BU2698" s="1366"/>
      <c r="CI2698" s="1383"/>
    </row>
    <row r="2699" spans="2:87" s="1381" customFormat="1" x14ac:dyDescent="0.25">
      <c r="B2699" s="1384"/>
      <c r="C2699" s="1384"/>
      <c r="D2699" s="1387"/>
      <c r="E2699" s="1384"/>
      <c r="F2699" s="1384"/>
      <c r="G2699" s="1384"/>
      <c r="H2699" s="1365"/>
      <c r="I2699" s="1365"/>
      <c r="J2699" s="1365"/>
      <c r="S2699" s="1359"/>
      <c r="BU2699" s="1366"/>
      <c r="CI2699" s="1383"/>
    </row>
    <row r="2700" spans="2:87" s="1381" customFormat="1" x14ac:dyDescent="0.25">
      <c r="B2700" s="1384"/>
      <c r="C2700" s="1384"/>
      <c r="D2700" s="1387"/>
      <c r="E2700" s="1384"/>
      <c r="F2700" s="1384"/>
      <c r="G2700" s="1384"/>
      <c r="H2700" s="1365"/>
      <c r="I2700" s="1365"/>
      <c r="J2700" s="1365"/>
      <c r="S2700" s="1359"/>
      <c r="BU2700" s="1366"/>
      <c r="CI2700" s="1383"/>
    </row>
    <row r="2701" spans="2:87" s="1381" customFormat="1" x14ac:dyDescent="0.25">
      <c r="B2701" s="1384"/>
      <c r="C2701" s="1384"/>
      <c r="D2701" s="1387"/>
      <c r="E2701" s="1384"/>
      <c r="F2701" s="1384"/>
      <c r="G2701" s="1384"/>
      <c r="H2701" s="1365"/>
      <c r="I2701" s="1365"/>
      <c r="J2701" s="1365"/>
      <c r="S2701" s="1359"/>
      <c r="BU2701" s="1366"/>
      <c r="CI2701" s="1383"/>
    </row>
    <row r="2702" spans="2:87" s="1381" customFormat="1" x14ac:dyDescent="0.25">
      <c r="B2702" s="1384"/>
      <c r="C2702" s="1384"/>
      <c r="D2702" s="1387"/>
      <c r="E2702" s="1384"/>
      <c r="F2702" s="1384"/>
      <c r="G2702" s="1384"/>
      <c r="H2702" s="1365"/>
      <c r="I2702" s="1365"/>
      <c r="J2702" s="1365"/>
      <c r="S2702" s="1359"/>
      <c r="BU2702" s="1366"/>
      <c r="CI2702" s="1383"/>
    </row>
    <row r="2703" spans="2:87" s="1381" customFormat="1" x14ac:dyDescent="0.25">
      <c r="B2703" s="1384"/>
      <c r="C2703" s="1384"/>
      <c r="D2703" s="1387"/>
      <c r="E2703" s="1384"/>
      <c r="F2703" s="1384"/>
      <c r="G2703" s="1384"/>
      <c r="H2703" s="1365"/>
      <c r="I2703" s="1365"/>
      <c r="J2703" s="1365"/>
      <c r="S2703" s="1359"/>
      <c r="BU2703" s="1366"/>
      <c r="CI2703" s="1383"/>
    </row>
    <row r="2704" spans="2:87" s="1381" customFormat="1" x14ac:dyDescent="0.25">
      <c r="B2704" s="1384"/>
      <c r="C2704" s="1384"/>
      <c r="D2704" s="1387"/>
      <c r="E2704" s="1384"/>
      <c r="F2704" s="1384"/>
      <c r="G2704" s="1384"/>
      <c r="H2704" s="1365"/>
      <c r="I2704" s="1365"/>
      <c r="J2704" s="1365"/>
      <c r="S2704" s="1359"/>
      <c r="BU2704" s="1366"/>
      <c r="CI2704" s="1383"/>
    </row>
    <row r="2705" spans="2:87" s="1381" customFormat="1" x14ac:dyDescent="0.25">
      <c r="B2705" s="1384"/>
      <c r="C2705" s="1384"/>
      <c r="D2705" s="1387"/>
      <c r="E2705" s="1384"/>
      <c r="F2705" s="1384"/>
      <c r="G2705" s="1384"/>
      <c r="H2705" s="1365"/>
      <c r="I2705" s="1365"/>
      <c r="J2705" s="1365"/>
      <c r="S2705" s="1359"/>
      <c r="BU2705" s="1366"/>
      <c r="CI2705" s="1383"/>
    </row>
    <row r="2706" spans="2:87" s="1381" customFormat="1" x14ac:dyDescent="0.25">
      <c r="B2706" s="1384"/>
      <c r="C2706" s="1384"/>
      <c r="D2706" s="1387"/>
      <c r="E2706" s="1384"/>
      <c r="F2706" s="1384"/>
      <c r="G2706" s="1384"/>
      <c r="H2706" s="1365"/>
      <c r="I2706" s="1365"/>
      <c r="J2706" s="1365"/>
      <c r="S2706" s="1359"/>
      <c r="BU2706" s="1366"/>
      <c r="CI2706" s="1383"/>
    </row>
    <row r="2707" spans="2:87" s="1381" customFormat="1" x14ac:dyDescent="0.25">
      <c r="B2707" s="1384"/>
      <c r="C2707" s="1384"/>
      <c r="D2707" s="1387"/>
      <c r="E2707" s="1384"/>
      <c r="F2707" s="1384"/>
      <c r="G2707" s="1384"/>
      <c r="H2707" s="1365"/>
      <c r="I2707" s="1365"/>
      <c r="J2707" s="1365"/>
      <c r="S2707" s="1359"/>
      <c r="BU2707" s="1366"/>
      <c r="CI2707" s="1383"/>
    </row>
    <row r="2708" spans="2:87" s="1381" customFormat="1" x14ac:dyDescent="0.25">
      <c r="B2708" s="1384"/>
      <c r="C2708" s="1384"/>
      <c r="D2708" s="1387"/>
      <c r="E2708" s="1384"/>
      <c r="F2708" s="1384"/>
      <c r="G2708" s="1384"/>
      <c r="H2708" s="1365"/>
      <c r="I2708" s="1365"/>
      <c r="J2708" s="1365"/>
      <c r="S2708" s="1359"/>
      <c r="BU2708" s="1366"/>
      <c r="CI2708" s="1383"/>
    </row>
    <row r="2709" spans="2:87" s="1381" customFormat="1" x14ac:dyDescent="0.25">
      <c r="B2709" s="1384"/>
      <c r="C2709" s="1384"/>
      <c r="D2709" s="1387"/>
      <c r="E2709" s="1384"/>
      <c r="F2709" s="1384"/>
      <c r="G2709" s="1384"/>
      <c r="H2709" s="1365"/>
      <c r="I2709" s="1365"/>
      <c r="J2709" s="1365"/>
      <c r="S2709" s="1359"/>
      <c r="BU2709" s="1366"/>
      <c r="CI2709" s="1383"/>
    </row>
    <row r="2710" spans="2:87" s="1381" customFormat="1" x14ac:dyDescent="0.25">
      <c r="B2710" s="1384"/>
      <c r="C2710" s="1384"/>
      <c r="D2710" s="1387"/>
      <c r="E2710" s="1384"/>
      <c r="F2710" s="1384"/>
      <c r="G2710" s="1384"/>
      <c r="H2710" s="1365"/>
      <c r="I2710" s="1365"/>
      <c r="J2710" s="1365"/>
      <c r="S2710" s="1359"/>
      <c r="BU2710" s="1366"/>
      <c r="CI2710" s="1383"/>
    </row>
    <row r="2711" spans="2:87" s="1381" customFormat="1" x14ac:dyDescent="0.25">
      <c r="B2711" s="1384"/>
      <c r="C2711" s="1384"/>
      <c r="D2711" s="1387"/>
      <c r="E2711" s="1384"/>
      <c r="F2711" s="1384"/>
      <c r="G2711" s="1384"/>
      <c r="H2711" s="1365"/>
      <c r="I2711" s="1365"/>
      <c r="J2711" s="1365"/>
      <c r="S2711" s="1359"/>
      <c r="BU2711" s="1366"/>
      <c r="CI2711" s="1383"/>
    </row>
    <row r="2712" spans="2:87" s="1381" customFormat="1" x14ac:dyDescent="0.25">
      <c r="B2712" s="1384"/>
      <c r="C2712" s="1384"/>
      <c r="D2712" s="1387"/>
      <c r="E2712" s="1384"/>
      <c r="F2712" s="1384"/>
      <c r="G2712" s="1384"/>
      <c r="H2712" s="1365"/>
      <c r="I2712" s="1365"/>
      <c r="J2712" s="1365"/>
      <c r="S2712" s="1359"/>
      <c r="BU2712" s="1366"/>
      <c r="CI2712" s="1383"/>
    </row>
    <row r="2713" spans="2:87" s="1381" customFormat="1" x14ac:dyDescent="0.25">
      <c r="B2713" s="1384"/>
      <c r="C2713" s="1384"/>
      <c r="D2713" s="1387"/>
      <c r="E2713" s="1384"/>
      <c r="F2713" s="1384"/>
      <c r="G2713" s="1384"/>
      <c r="H2713" s="1365"/>
      <c r="I2713" s="1365"/>
      <c r="J2713" s="1365"/>
      <c r="S2713" s="1359"/>
      <c r="BU2713" s="1366"/>
      <c r="CI2713" s="1383"/>
    </row>
    <row r="2714" spans="2:87" s="1381" customFormat="1" x14ac:dyDescent="0.25">
      <c r="B2714" s="1384"/>
      <c r="C2714" s="1384"/>
      <c r="D2714" s="1387"/>
      <c r="E2714" s="1384"/>
      <c r="F2714" s="1384"/>
      <c r="G2714" s="1384"/>
      <c r="H2714" s="1365"/>
      <c r="I2714" s="1365"/>
      <c r="J2714" s="1365"/>
      <c r="S2714" s="1359"/>
      <c r="BU2714" s="1366"/>
      <c r="CI2714" s="1383"/>
    </row>
    <row r="2715" spans="2:87" s="1381" customFormat="1" x14ac:dyDescent="0.25">
      <c r="B2715" s="1384"/>
      <c r="C2715" s="1384"/>
      <c r="D2715" s="1387"/>
      <c r="E2715" s="1384"/>
      <c r="F2715" s="1384"/>
      <c r="G2715" s="1384"/>
      <c r="H2715" s="1365"/>
      <c r="I2715" s="1365"/>
      <c r="J2715" s="1365"/>
      <c r="S2715" s="1359"/>
      <c r="BU2715" s="1366"/>
      <c r="CI2715" s="1383"/>
    </row>
    <row r="2716" spans="2:87" s="1381" customFormat="1" x14ac:dyDescent="0.25">
      <c r="B2716" s="1384"/>
      <c r="C2716" s="1384"/>
      <c r="D2716" s="1387"/>
      <c r="E2716" s="1384"/>
      <c r="F2716" s="1384"/>
      <c r="G2716" s="1384"/>
      <c r="H2716" s="1365"/>
      <c r="I2716" s="1365"/>
      <c r="J2716" s="1365"/>
      <c r="S2716" s="1359"/>
      <c r="BU2716" s="1366"/>
      <c r="CI2716" s="1383"/>
    </row>
    <row r="2717" spans="2:87" s="1381" customFormat="1" x14ac:dyDescent="0.25">
      <c r="B2717" s="1384"/>
      <c r="C2717" s="1384"/>
      <c r="D2717" s="1387"/>
      <c r="E2717" s="1384"/>
      <c r="F2717" s="1384"/>
      <c r="G2717" s="1384"/>
      <c r="H2717" s="1365"/>
      <c r="I2717" s="1365"/>
      <c r="J2717" s="1365"/>
      <c r="S2717" s="1359"/>
      <c r="BU2717" s="1366"/>
      <c r="CI2717" s="1383"/>
    </row>
    <row r="2718" spans="2:87" s="1381" customFormat="1" x14ac:dyDescent="0.25">
      <c r="B2718" s="1384"/>
      <c r="C2718" s="1384"/>
      <c r="D2718" s="1387"/>
      <c r="E2718" s="1384"/>
      <c r="F2718" s="1384"/>
      <c r="G2718" s="1384"/>
      <c r="H2718" s="1365"/>
      <c r="I2718" s="1365"/>
      <c r="J2718" s="1365"/>
      <c r="S2718" s="1359"/>
      <c r="BU2718" s="1366"/>
      <c r="CI2718" s="1383"/>
    </row>
    <row r="2719" spans="2:87" s="1381" customFormat="1" x14ac:dyDescent="0.25">
      <c r="B2719" s="1384"/>
      <c r="C2719" s="1384"/>
      <c r="D2719" s="1387"/>
      <c r="E2719" s="1384"/>
      <c r="F2719" s="1384"/>
      <c r="G2719" s="1384"/>
      <c r="H2719" s="1365"/>
      <c r="I2719" s="1365"/>
      <c r="J2719" s="1365"/>
      <c r="S2719" s="1359"/>
      <c r="BU2719" s="1366"/>
      <c r="CI2719" s="1383"/>
    </row>
    <row r="2720" spans="2:87" s="1381" customFormat="1" x14ac:dyDescent="0.25">
      <c r="B2720" s="1384"/>
      <c r="C2720" s="1384"/>
      <c r="D2720" s="1387"/>
      <c r="E2720" s="1384"/>
      <c r="F2720" s="1384"/>
      <c r="G2720" s="1384"/>
      <c r="H2720" s="1365"/>
      <c r="I2720" s="1365"/>
      <c r="J2720" s="1365"/>
      <c r="S2720" s="1359"/>
      <c r="BU2720" s="1366"/>
      <c r="CI2720" s="1383"/>
    </row>
    <row r="2721" spans="2:87" s="1381" customFormat="1" x14ac:dyDescent="0.25">
      <c r="B2721" s="1384"/>
      <c r="C2721" s="1384"/>
      <c r="D2721" s="1387"/>
      <c r="E2721" s="1384"/>
      <c r="F2721" s="1384"/>
      <c r="G2721" s="1384"/>
      <c r="H2721" s="1365"/>
      <c r="I2721" s="1365"/>
      <c r="J2721" s="1365"/>
      <c r="S2721" s="1359"/>
      <c r="BU2721" s="1366"/>
      <c r="CI2721" s="1383"/>
    </row>
    <row r="2722" spans="2:87" s="1381" customFormat="1" x14ac:dyDescent="0.25">
      <c r="B2722" s="1384"/>
      <c r="C2722" s="1384"/>
      <c r="D2722" s="1387"/>
      <c r="E2722" s="1384"/>
      <c r="F2722" s="1384"/>
      <c r="G2722" s="1384"/>
      <c r="H2722" s="1365"/>
      <c r="I2722" s="1365"/>
      <c r="J2722" s="1365"/>
      <c r="S2722" s="1359"/>
      <c r="BU2722" s="1366"/>
      <c r="CI2722" s="1383"/>
    </row>
    <row r="2723" spans="2:87" s="1381" customFormat="1" x14ac:dyDescent="0.25">
      <c r="B2723" s="1384"/>
      <c r="C2723" s="1384"/>
      <c r="D2723" s="1387"/>
      <c r="E2723" s="1384"/>
      <c r="F2723" s="1384"/>
      <c r="G2723" s="1384"/>
      <c r="H2723" s="1365"/>
      <c r="I2723" s="1365"/>
      <c r="J2723" s="1365"/>
      <c r="S2723" s="1359"/>
      <c r="BU2723" s="1366"/>
      <c r="CI2723" s="1383"/>
    </row>
    <row r="2724" spans="2:87" s="1381" customFormat="1" x14ac:dyDescent="0.25">
      <c r="B2724" s="1384"/>
      <c r="C2724" s="1384"/>
      <c r="D2724" s="1387"/>
      <c r="E2724" s="1384"/>
      <c r="F2724" s="1384"/>
      <c r="G2724" s="1384"/>
      <c r="H2724" s="1365"/>
      <c r="I2724" s="1365"/>
      <c r="J2724" s="1365"/>
      <c r="S2724" s="1359"/>
      <c r="BU2724" s="1366"/>
      <c r="CI2724" s="1383"/>
    </row>
    <row r="2725" spans="2:87" s="1381" customFormat="1" x14ac:dyDescent="0.25">
      <c r="B2725" s="1384"/>
      <c r="C2725" s="1384"/>
      <c r="D2725" s="1387"/>
      <c r="E2725" s="1384"/>
      <c r="F2725" s="1384"/>
      <c r="G2725" s="1384"/>
      <c r="H2725" s="1365"/>
      <c r="I2725" s="1365"/>
      <c r="J2725" s="1365"/>
      <c r="S2725" s="1359"/>
      <c r="BU2725" s="1366"/>
      <c r="CI2725" s="1383"/>
    </row>
    <row r="2726" spans="2:87" s="1381" customFormat="1" x14ac:dyDescent="0.25">
      <c r="B2726" s="1384"/>
      <c r="C2726" s="1384"/>
      <c r="D2726" s="1387"/>
      <c r="E2726" s="1384"/>
      <c r="F2726" s="1384"/>
      <c r="G2726" s="1384"/>
      <c r="H2726" s="1365"/>
      <c r="I2726" s="1365"/>
      <c r="J2726" s="1365"/>
      <c r="S2726" s="1359"/>
      <c r="BU2726" s="1366"/>
      <c r="CI2726" s="1383"/>
    </row>
    <row r="2727" spans="2:87" s="1381" customFormat="1" x14ac:dyDescent="0.25">
      <c r="B2727" s="1384"/>
      <c r="C2727" s="1384"/>
      <c r="D2727" s="1387"/>
      <c r="E2727" s="1384"/>
      <c r="F2727" s="1384"/>
      <c r="G2727" s="1384"/>
      <c r="H2727" s="1365"/>
      <c r="I2727" s="1365"/>
      <c r="J2727" s="1365"/>
      <c r="S2727" s="1359"/>
      <c r="BU2727" s="1366"/>
      <c r="CI2727" s="1383"/>
    </row>
    <row r="2728" spans="2:87" s="1381" customFormat="1" x14ac:dyDescent="0.25">
      <c r="B2728" s="1384"/>
      <c r="C2728" s="1384"/>
      <c r="D2728" s="1387"/>
      <c r="E2728" s="1384"/>
      <c r="F2728" s="1384"/>
      <c r="G2728" s="1384"/>
      <c r="H2728" s="1365"/>
      <c r="I2728" s="1365"/>
      <c r="J2728" s="1365"/>
      <c r="S2728" s="1359"/>
      <c r="BU2728" s="1366"/>
      <c r="CI2728" s="1383"/>
    </row>
    <row r="2729" spans="2:87" s="1381" customFormat="1" x14ac:dyDescent="0.25">
      <c r="B2729" s="1384"/>
      <c r="C2729" s="1384"/>
      <c r="D2729" s="1387"/>
      <c r="E2729" s="1384"/>
      <c r="F2729" s="1384"/>
      <c r="G2729" s="1384"/>
      <c r="H2729" s="1365"/>
      <c r="I2729" s="1365"/>
      <c r="J2729" s="1365"/>
      <c r="S2729" s="1359"/>
      <c r="BU2729" s="1366"/>
      <c r="CI2729" s="1383"/>
    </row>
    <row r="2730" spans="2:87" s="1381" customFormat="1" x14ac:dyDescent="0.25">
      <c r="B2730" s="1384"/>
      <c r="C2730" s="1384"/>
      <c r="D2730" s="1387"/>
      <c r="E2730" s="1384"/>
      <c r="F2730" s="1384"/>
      <c r="G2730" s="1384"/>
      <c r="H2730" s="1365"/>
      <c r="I2730" s="1365"/>
      <c r="J2730" s="1365"/>
      <c r="S2730" s="1359"/>
      <c r="BU2730" s="1366"/>
      <c r="CI2730" s="1383"/>
    </row>
    <row r="2731" spans="2:87" s="1381" customFormat="1" x14ac:dyDescent="0.25">
      <c r="B2731" s="1384"/>
      <c r="C2731" s="1384"/>
      <c r="D2731" s="1387"/>
      <c r="E2731" s="1384"/>
      <c r="F2731" s="1384"/>
      <c r="G2731" s="1384"/>
      <c r="H2731" s="1365"/>
      <c r="I2731" s="1365"/>
      <c r="J2731" s="1365"/>
      <c r="S2731" s="1359"/>
      <c r="BU2731" s="1366"/>
      <c r="CI2731" s="1383"/>
    </row>
    <row r="2732" spans="2:87" s="1381" customFormat="1" x14ac:dyDescent="0.25">
      <c r="B2732" s="1384"/>
      <c r="C2732" s="1384"/>
      <c r="D2732" s="1387"/>
      <c r="E2732" s="1384"/>
      <c r="F2732" s="1384"/>
      <c r="G2732" s="1384"/>
      <c r="H2732" s="1365"/>
      <c r="I2732" s="1365"/>
      <c r="J2732" s="1365"/>
      <c r="S2732" s="1359"/>
      <c r="BU2732" s="1366"/>
      <c r="CI2732" s="1383"/>
    </row>
    <row r="2733" spans="2:87" s="1381" customFormat="1" x14ac:dyDescent="0.25">
      <c r="B2733" s="1384"/>
      <c r="C2733" s="1384"/>
      <c r="D2733" s="1387"/>
      <c r="E2733" s="1384"/>
      <c r="F2733" s="1384"/>
      <c r="G2733" s="1384"/>
      <c r="H2733" s="1365"/>
      <c r="I2733" s="1365"/>
      <c r="J2733" s="1365"/>
      <c r="S2733" s="1359"/>
      <c r="BU2733" s="1366"/>
      <c r="CI2733" s="1383"/>
    </row>
    <row r="2734" spans="2:87" s="1381" customFormat="1" x14ac:dyDescent="0.25">
      <c r="B2734" s="1384"/>
      <c r="C2734" s="1384"/>
      <c r="D2734" s="1387"/>
      <c r="E2734" s="1384"/>
      <c r="F2734" s="1384"/>
      <c r="G2734" s="1384"/>
      <c r="H2734" s="1365"/>
      <c r="I2734" s="1365"/>
      <c r="J2734" s="1365"/>
      <c r="S2734" s="1359"/>
      <c r="BU2734" s="1366"/>
      <c r="CI2734" s="1383"/>
    </row>
    <row r="2735" spans="2:87" s="1381" customFormat="1" x14ac:dyDescent="0.25">
      <c r="B2735" s="1384"/>
      <c r="C2735" s="1384"/>
      <c r="D2735" s="1387"/>
      <c r="E2735" s="1384"/>
      <c r="F2735" s="1384"/>
      <c r="G2735" s="1384"/>
      <c r="H2735" s="1365"/>
      <c r="I2735" s="1365"/>
      <c r="J2735" s="1365"/>
      <c r="S2735" s="1359"/>
      <c r="BU2735" s="1366"/>
      <c r="CI2735" s="1383"/>
    </row>
    <row r="2736" spans="2:87" s="1381" customFormat="1" x14ac:dyDescent="0.25">
      <c r="B2736" s="1384"/>
      <c r="C2736" s="1384"/>
      <c r="D2736" s="1387"/>
      <c r="E2736" s="1384"/>
      <c r="F2736" s="1384"/>
      <c r="G2736" s="1384"/>
      <c r="H2736" s="1365"/>
      <c r="I2736" s="1365"/>
      <c r="J2736" s="1365"/>
      <c r="S2736" s="1359"/>
      <c r="BU2736" s="1366"/>
      <c r="CI2736" s="1383"/>
    </row>
    <row r="2737" spans="2:87" s="1381" customFormat="1" x14ac:dyDescent="0.25">
      <c r="B2737" s="1384"/>
      <c r="C2737" s="1384"/>
      <c r="D2737" s="1387"/>
      <c r="E2737" s="1384"/>
      <c r="F2737" s="1384"/>
      <c r="G2737" s="1384"/>
      <c r="H2737" s="1365"/>
      <c r="I2737" s="1365"/>
      <c r="J2737" s="1365"/>
      <c r="S2737" s="1359"/>
      <c r="BU2737" s="1366"/>
      <c r="CI2737" s="1383"/>
    </row>
    <row r="2738" spans="2:87" s="1381" customFormat="1" x14ac:dyDescent="0.25">
      <c r="B2738" s="1384"/>
      <c r="C2738" s="1384"/>
      <c r="D2738" s="1387"/>
      <c r="E2738" s="1384"/>
      <c r="F2738" s="1384"/>
      <c r="G2738" s="1384"/>
      <c r="H2738" s="1365"/>
      <c r="I2738" s="1365"/>
      <c r="J2738" s="1365"/>
      <c r="S2738" s="1359"/>
      <c r="BU2738" s="1366"/>
      <c r="CI2738" s="1383"/>
    </row>
    <row r="2739" spans="2:87" s="1381" customFormat="1" x14ac:dyDescent="0.25">
      <c r="B2739" s="1384"/>
      <c r="C2739" s="1384"/>
      <c r="D2739" s="1387"/>
      <c r="E2739" s="1384"/>
      <c r="F2739" s="1384"/>
      <c r="G2739" s="1384"/>
      <c r="H2739" s="1365"/>
      <c r="I2739" s="1365"/>
      <c r="J2739" s="1365"/>
      <c r="S2739" s="1359"/>
      <c r="BU2739" s="1366"/>
      <c r="CI2739" s="1383"/>
    </row>
    <row r="2740" spans="2:87" s="1381" customFormat="1" x14ac:dyDescent="0.25">
      <c r="B2740" s="1384"/>
      <c r="C2740" s="1384"/>
      <c r="D2740" s="1387"/>
      <c r="E2740" s="1384"/>
      <c r="F2740" s="1384"/>
      <c r="G2740" s="1384"/>
      <c r="H2740" s="1365"/>
      <c r="I2740" s="1365"/>
      <c r="J2740" s="1365"/>
      <c r="S2740" s="1359"/>
      <c r="BU2740" s="1366"/>
      <c r="CI2740" s="1383"/>
    </row>
    <row r="2741" spans="2:87" s="1381" customFormat="1" x14ac:dyDescent="0.25">
      <c r="B2741" s="1384"/>
      <c r="C2741" s="1384"/>
      <c r="D2741" s="1387"/>
      <c r="E2741" s="1384"/>
      <c r="F2741" s="1384"/>
      <c r="G2741" s="1384"/>
      <c r="H2741" s="1365"/>
      <c r="I2741" s="1365"/>
      <c r="J2741" s="1365"/>
      <c r="S2741" s="1359"/>
      <c r="BU2741" s="1366"/>
      <c r="CI2741" s="1383"/>
    </row>
    <row r="2742" spans="2:87" s="1381" customFormat="1" x14ac:dyDescent="0.25">
      <c r="B2742" s="1384"/>
      <c r="C2742" s="1384"/>
      <c r="D2742" s="1387"/>
      <c r="E2742" s="1384"/>
      <c r="F2742" s="1384"/>
      <c r="G2742" s="1384"/>
      <c r="H2742" s="1365"/>
      <c r="I2742" s="1365"/>
      <c r="J2742" s="1365"/>
      <c r="S2742" s="1359"/>
      <c r="BU2742" s="1366"/>
      <c r="CI2742" s="1383"/>
    </row>
    <row r="2743" spans="2:87" s="1381" customFormat="1" x14ac:dyDescent="0.25">
      <c r="B2743" s="1384"/>
      <c r="C2743" s="1384"/>
      <c r="D2743" s="1387"/>
      <c r="E2743" s="1384"/>
      <c r="F2743" s="1384"/>
      <c r="G2743" s="1384"/>
      <c r="H2743" s="1365"/>
      <c r="I2743" s="1365"/>
      <c r="J2743" s="1365"/>
      <c r="S2743" s="1359"/>
      <c r="BU2743" s="1366"/>
      <c r="CI2743" s="1383"/>
    </row>
    <row r="2744" spans="2:87" s="1381" customFormat="1" x14ac:dyDescent="0.25">
      <c r="B2744" s="1384"/>
      <c r="C2744" s="1384"/>
      <c r="D2744" s="1387"/>
      <c r="E2744" s="1384"/>
      <c r="F2744" s="1384"/>
      <c r="G2744" s="1384"/>
      <c r="H2744" s="1365"/>
      <c r="I2744" s="1365"/>
      <c r="J2744" s="1365"/>
      <c r="S2744" s="1359"/>
      <c r="BU2744" s="1366"/>
      <c r="CI2744" s="1383"/>
    </row>
    <row r="2745" spans="2:87" s="1381" customFormat="1" x14ac:dyDescent="0.25">
      <c r="B2745" s="1384"/>
      <c r="C2745" s="1384"/>
      <c r="D2745" s="1387"/>
      <c r="E2745" s="1384"/>
      <c r="F2745" s="1384"/>
      <c r="G2745" s="1384"/>
      <c r="H2745" s="1365"/>
      <c r="I2745" s="1365"/>
      <c r="J2745" s="1365"/>
      <c r="S2745" s="1359"/>
      <c r="BU2745" s="1366"/>
      <c r="CI2745" s="1383"/>
    </row>
    <row r="2746" spans="2:87" s="1381" customFormat="1" x14ac:dyDescent="0.25">
      <c r="B2746" s="1384"/>
      <c r="C2746" s="1384"/>
      <c r="D2746" s="1387"/>
      <c r="E2746" s="1384"/>
      <c r="F2746" s="1384"/>
      <c r="G2746" s="1384"/>
      <c r="H2746" s="1365"/>
      <c r="I2746" s="1365"/>
      <c r="J2746" s="1365"/>
      <c r="S2746" s="1359"/>
      <c r="BU2746" s="1366"/>
      <c r="CI2746" s="1383"/>
    </row>
    <row r="2747" spans="2:87" s="1381" customFormat="1" x14ac:dyDescent="0.25">
      <c r="B2747" s="1384"/>
      <c r="C2747" s="1384"/>
      <c r="D2747" s="1387"/>
      <c r="E2747" s="1384"/>
      <c r="F2747" s="1384"/>
      <c r="G2747" s="1384"/>
      <c r="H2747" s="1365"/>
      <c r="I2747" s="1365"/>
      <c r="J2747" s="1365"/>
      <c r="S2747" s="1359"/>
      <c r="BU2747" s="1366"/>
      <c r="CI2747" s="1383"/>
    </row>
    <row r="2748" spans="2:87" s="1381" customFormat="1" x14ac:dyDescent="0.25">
      <c r="B2748" s="1384"/>
      <c r="C2748" s="1384"/>
      <c r="D2748" s="1387"/>
      <c r="E2748" s="1384"/>
      <c r="F2748" s="1384"/>
      <c r="G2748" s="1384"/>
      <c r="H2748" s="1365"/>
      <c r="I2748" s="1365"/>
      <c r="J2748" s="1365"/>
      <c r="S2748" s="1359"/>
      <c r="BU2748" s="1366"/>
      <c r="CI2748" s="1383"/>
    </row>
    <row r="2749" spans="2:87" s="1381" customFormat="1" x14ac:dyDescent="0.25">
      <c r="B2749" s="1384"/>
      <c r="C2749" s="1384"/>
      <c r="D2749" s="1387"/>
      <c r="E2749" s="1384"/>
      <c r="F2749" s="1384"/>
      <c r="G2749" s="1384"/>
      <c r="H2749" s="1365"/>
      <c r="I2749" s="1365"/>
      <c r="J2749" s="1365"/>
      <c r="S2749" s="1359"/>
      <c r="BU2749" s="1366"/>
      <c r="CI2749" s="1383"/>
    </row>
    <row r="2750" spans="2:87" s="1381" customFormat="1" x14ac:dyDescent="0.25">
      <c r="B2750" s="1384"/>
      <c r="C2750" s="1384"/>
      <c r="D2750" s="1387"/>
      <c r="E2750" s="1384"/>
      <c r="F2750" s="1384"/>
      <c r="G2750" s="1384"/>
      <c r="H2750" s="1365"/>
      <c r="I2750" s="1365"/>
      <c r="J2750" s="1365"/>
      <c r="S2750" s="1359"/>
      <c r="BU2750" s="1366"/>
      <c r="CI2750" s="1383"/>
    </row>
    <row r="2751" spans="2:87" s="1381" customFormat="1" x14ac:dyDescent="0.25">
      <c r="B2751" s="1384"/>
      <c r="C2751" s="1384"/>
      <c r="D2751" s="1387"/>
      <c r="E2751" s="1384"/>
      <c r="F2751" s="1384"/>
      <c r="G2751" s="1384"/>
      <c r="H2751" s="1365"/>
      <c r="I2751" s="1365"/>
      <c r="J2751" s="1365"/>
      <c r="S2751" s="1359"/>
      <c r="BU2751" s="1366"/>
      <c r="CI2751" s="1383"/>
    </row>
    <row r="2752" spans="2:87" s="1381" customFormat="1" x14ac:dyDescent="0.25">
      <c r="B2752" s="1384"/>
      <c r="C2752" s="1384"/>
      <c r="D2752" s="1387"/>
      <c r="E2752" s="1384"/>
      <c r="F2752" s="1384"/>
      <c r="G2752" s="1384"/>
      <c r="H2752" s="1365"/>
      <c r="I2752" s="1365"/>
      <c r="J2752" s="1365"/>
      <c r="S2752" s="1359"/>
      <c r="BU2752" s="1366"/>
      <c r="CI2752" s="1383"/>
    </row>
    <row r="2753" spans="2:87" s="1381" customFormat="1" x14ac:dyDescent="0.25">
      <c r="B2753" s="1384"/>
      <c r="C2753" s="1384"/>
      <c r="D2753" s="1387"/>
      <c r="E2753" s="1384"/>
      <c r="F2753" s="1384"/>
      <c r="G2753" s="1384"/>
      <c r="H2753" s="1365"/>
      <c r="I2753" s="1365"/>
      <c r="J2753" s="1365"/>
      <c r="S2753" s="1359"/>
      <c r="BU2753" s="1366"/>
      <c r="CI2753" s="1383"/>
    </row>
    <row r="2754" spans="2:87" s="1381" customFormat="1" x14ac:dyDescent="0.25">
      <c r="B2754" s="1384"/>
      <c r="C2754" s="1384"/>
      <c r="D2754" s="1387"/>
      <c r="E2754" s="1384"/>
      <c r="F2754" s="1384"/>
      <c r="G2754" s="1384"/>
      <c r="H2754" s="1365"/>
      <c r="I2754" s="1365"/>
      <c r="J2754" s="1365"/>
      <c r="S2754" s="1359"/>
      <c r="BU2754" s="1366"/>
      <c r="CI2754" s="1383"/>
    </row>
    <row r="2755" spans="2:87" s="1381" customFormat="1" x14ac:dyDescent="0.25">
      <c r="B2755" s="1384"/>
      <c r="C2755" s="1384"/>
      <c r="D2755" s="1387"/>
      <c r="E2755" s="1384"/>
      <c r="F2755" s="1384"/>
      <c r="G2755" s="1384"/>
      <c r="H2755" s="1365"/>
      <c r="I2755" s="1365"/>
      <c r="J2755" s="1365"/>
      <c r="S2755" s="1359"/>
      <c r="BU2755" s="1366"/>
      <c r="CI2755" s="1383"/>
    </row>
    <row r="2756" spans="2:87" s="1381" customFormat="1" x14ac:dyDescent="0.25">
      <c r="B2756" s="1384"/>
      <c r="C2756" s="1384"/>
      <c r="D2756" s="1387"/>
      <c r="E2756" s="1384"/>
      <c r="F2756" s="1384"/>
      <c r="G2756" s="1384"/>
      <c r="H2756" s="1365"/>
      <c r="I2756" s="1365"/>
      <c r="J2756" s="1365"/>
      <c r="S2756" s="1359"/>
      <c r="BU2756" s="1366"/>
      <c r="CI2756" s="1383"/>
    </row>
    <row r="2757" spans="2:87" s="1381" customFormat="1" x14ac:dyDescent="0.25">
      <c r="B2757" s="1384"/>
      <c r="C2757" s="1384"/>
      <c r="D2757" s="1387"/>
      <c r="E2757" s="1384"/>
      <c r="F2757" s="1384"/>
      <c r="G2757" s="1384"/>
      <c r="H2757" s="1365"/>
      <c r="I2757" s="1365"/>
      <c r="J2757" s="1365"/>
      <c r="S2757" s="1359"/>
      <c r="BU2757" s="1366"/>
      <c r="CI2757" s="1383"/>
    </row>
    <row r="2758" spans="2:87" s="1381" customFormat="1" x14ac:dyDescent="0.25">
      <c r="B2758" s="1384"/>
      <c r="C2758" s="1384"/>
      <c r="D2758" s="1387"/>
      <c r="E2758" s="1384"/>
      <c r="F2758" s="1384"/>
      <c r="G2758" s="1384"/>
      <c r="H2758" s="1365"/>
      <c r="I2758" s="1365"/>
      <c r="J2758" s="1365"/>
      <c r="S2758" s="1359"/>
      <c r="BU2758" s="1366"/>
      <c r="CI2758" s="1383"/>
    </row>
    <row r="2759" spans="2:87" s="1381" customFormat="1" x14ac:dyDescent="0.25">
      <c r="B2759" s="1384"/>
      <c r="C2759" s="1384"/>
      <c r="D2759" s="1387"/>
      <c r="E2759" s="1384"/>
      <c r="F2759" s="1384"/>
      <c r="G2759" s="1384"/>
      <c r="H2759" s="1365"/>
      <c r="I2759" s="1365"/>
      <c r="J2759" s="1365"/>
      <c r="S2759" s="1359"/>
      <c r="BU2759" s="1366"/>
      <c r="CI2759" s="1383"/>
    </row>
    <row r="2760" spans="2:87" s="1381" customFormat="1" x14ac:dyDescent="0.25">
      <c r="B2760" s="1384"/>
      <c r="C2760" s="1384"/>
      <c r="D2760" s="1387"/>
      <c r="E2760" s="1384"/>
      <c r="F2760" s="1384"/>
      <c r="G2760" s="1384"/>
      <c r="H2760" s="1365"/>
      <c r="I2760" s="1365"/>
      <c r="J2760" s="1365"/>
      <c r="S2760" s="1359"/>
      <c r="BU2760" s="1366"/>
      <c r="CI2760" s="1383"/>
    </row>
    <row r="2761" spans="2:87" s="1381" customFormat="1" x14ac:dyDescent="0.25">
      <c r="B2761" s="1384"/>
      <c r="C2761" s="1384"/>
      <c r="D2761" s="1387"/>
      <c r="E2761" s="1384"/>
      <c r="F2761" s="1384"/>
      <c r="G2761" s="1384"/>
      <c r="H2761" s="1365"/>
      <c r="I2761" s="1365"/>
      <c r="J2761" s="1365"/>
      <c r="S2761" s="1359"/>
      <c r="BU2761" s="1366"/>
      <c r="CI2761" s="1383"/>
    </row>
    <row r="2762" spans="2:87" s="1381" customFormat="1" x14ac:dyDescent="0.25">
      <c r="B2762" s="1384"/>
      <c r="C2762" s="1384"/>
      <c r="D2762" s="1387"/>
      <c r="E2762" s="1384"/>
      <c r="F2762" s="1384"/>
      <c r="G2762" s="1384"/>
      <c r="H2762" s="1365"/>
      <c r="I2762" s="1365"/>
      <c r="J2762" s="1365"/>
      <c r="S2762" s="1359"/>
      <c r="BU2762" s="1366"/>
      <c r="CI2762" s="1383"/>
    </row>
    <row r="2763" spans="2:87" s="1381" customFormat="1" x14ac:dyDescent="0.25">
      <c r="B2763" s="1384"/>
      <c r="C2763" s="1384"/>
      <c r="D2763" s="1387"/>
      <c r="E2763" s="1384"/>
      <c r="F2763" s="1384"/>
      <c r="G2763" s="1384"/>
      <c r="H2763" s="1365"/>
      <c r="I2763" s="1365"/>
      <c r="J2763" s="1365"/>
      <c r="S2763" s="1359"/>
      <c r="BU2763" s="1366"/>
      <c r="CI2763" s="1383"/>
    </row>
    <row r="2764" spans="2:87" s="1381" customFormat="1" x14ac:dyDescent="0.25">
      <c r="B2764" s="1384"/>
      <c r="C2764" s="1384"/>
      <c r="D2764" s="1387"/>
      <c r="E2764" s="1384"/>
      <c r="F2764" s="1384"/>
      <c r="G2764" s="1384"/>
      <c r="H2764" s="1365"/>
      <c r="I2764" s="1365"/>
      <c r="J2764" s="1365"/>
      <c r="S2764" s="1359"/>
      <c r="BU2764" s="1366"/>
      <c r="CI2764" s="1383"/>
    </row>
    <row r="2765" spans="2:87" s="1381" customFormat="1" x14ac:dyDescent="0.25">
      <c r="B2765" s="1384"/>
      <c r="C2765" s="1384"/>
      <c r="D2765" s="1387"/>
      <c r="E2765" s="1384"/>
      <c r="F2765" s="1384"/>
      <c r="G2765" s="1384"/>
      <c r="H2765" s="1365"/>
      <c r="I2765" s="1365"/>
      <c r="J2765" s="1365"/>
      <c r="S2765" s="1359"/>
      <c r="BU2765" s="1366"/>
      <c r="CI2765" s="1383"/>
    </row>
    <row r="2766" spans="2:87" s="1381" customFormat="1" x14ac:dyDescent="0.25">
      <c r="B2766" s="1384"/>
      <c r="C2766" s="1384"/>
      <c r="D2766" s="1387"/>
      <c r="E2766" s="1384"/>
      <c r="F2766" s="1384"/>
      <c r="G2766" s="1384"/>
      <c r="H2766" s="1365"/>
      <c r="I2766" s="1365"/>
      <c r="J2766" s="1365"/>
      <c r="S2766" s="1359"/>
      <c r="BU2766" s="1366"/>
      <c r="CI2766" s="1383"/>
    </row>
    <row r="2767" spans="2:87" s="1381" customFormat="1" x14ac:dyDescent="0.25">
      <c r="B2767" s="1384"/>
      <c r="C2767" s="1384"/>
      <c r="D2767" s="1387"/>
      <c r="E2767" s="1384"/>
      <c r="F2767" s="1384"/>
      <c r="G2767" s="1384"/>
      <c r="H2767" s="1365"/>
      <c r="I2767" s="1365"/>
      <c r="J2767" s="1365"/>
      <c r="S2767" s="1359"/>
      <c r="BU2767" s="1366"/>
      <c r="CI2767" s="1383"/>
    </row>
    <row r="2768" spans="2:87" s="1381" customFormat="1" x14ac:dyDescent="0.25">
      <c r="B2768" s="1384"/>
      <c r="C2768" s="1384"/>
      <c r="D2768" s="1387"/>
      <c r="E2768" s="1384"/>
      <c r="F2768" s="1384"/>
      <c r="G2768" s="1384"/>
      <c r="H2768" s="1365"/>
      <c r="I2768" s="1365"/>
      <c r="J2768" s="1365"/>
      <c r="S2768" s="1359"/>
      <c r="BU2768" s="1366"/>
      <c r="CI2768" s="1383"/>
    </row>
    <row r="2769" spans="2:87" s="1381" customFormat="1" x14ac:dyDescent="0.25">
      <c r="B2769" s="1384"/>
      <c r="C2769" s="1384"/>
      <c r="D2769" s="1387"/>
      <c r="E2769" s="1384"/>
      <c r="F2769" s="1384"/>
      <c r="G2769" s="1384"/>
      <c r="H2769" s="1365"/>
      <c r="I2769" s="1365"/>
      <c r="J2769" s="1365"/>
      <c r="S2769" s="1359"/>
      <c r="BU2769" s="1366"/>
      <c r="CI2769" s="1383"/>
    </row>
    <row r="2770" spans="2:87" s="1381" customFormat="1" x14ac:dyDescent="0.25">
      <c r="B2770" s="1384"/>
      <c r="C2770" s="1384"/>
      <c r="D2770" s="1387"/>
      <c r="E2770" s="1384"/>
      <c r="F2770" s="1384"/>
      <c r="G2770" s="1384"/>
      <c r="H2770" s="1365"/>
      <c r="I2770" s="1365"/>
      <c r="J2770" s="1365"/>
      <c r="S2770" s="1359"/>
      <c r="BU2770" s="1366"/>
      <c r="CI2770" s="1383"/>
    </row>
    <row r="2771" spans="2:87" s="1381" customFormat="1" x14ac:dyDescent="0.25">
      <c r="B2771" s="1384"/>
      <c r="C2771" s="1384"/>
      <c r="D2771" s="1387"/>
      <c r="E2771" s="1384"/>
      <c r="F2771" s="1384"/>
      <c r="G2771" s="1384"/>
      <c r="H2771" s="1365"/>
      <c r="I2771" s="1365"/>
      <c r="J2771" s="1365"/>
      <c r="S2771" s="1359"/>
      <c r="BU2771" s="1366"/>
      <c r="CI2771" s="1383"/>
    </row>
    <row r="2772" spans="2:87" s="1381" customFormat="1" x14ac:dyDescent="0.25">
      <c r="B2772" s="1384"/>
      <c r="C2772" s="1384"/>
      <c r="D2772" s="1387"/>
      <c r="E2772" s="1384"/>
      <c r="F2772" s="1384"/>
      <c r="G2772" s="1384"/>
      <c r="H2772" s="1365"/>
      <c r="I2772" s="1365"/>
      <c r="J2772" s="1365"/>
      <c r="S2772" s="1359"/>
      <c r="BU2772" s="1366"/>
      <c r="CI2772" s="1383"/>
    </row>
    <row r="2773" spans="2:87" s="1381" customFormat="1" x14ac:dyDescent="0.25">
      <c r="B2773" s="1384"/>
      <c r="C2773" s="1384"/>
      <c r="D2773" s="1387"/>
      <c r="E2773" s="1384"/>
      <c r="F2773" s="1384"/>
      <c r="G2773" s="1384"/>
      <c r="H2773" s="1365"/>
      <c r="I2773" s="1365"/>
      <c r="J2773" s="1365"/>
      <c r="S2773" s="1359"/>
      <c r="BU2773" s="1366"/>
      <c r="CI2773" s="1383"/>
    </row>
    <row r="2774" spans="2:87" s="1381" customFormat="1" x14ac:dyDescent="0.25">
      <c r="B2774" s="1384"/>
      <c r="C2774" s="1384"/>
      <c r="D2774" s="1387"/>
      <c r="E2774" s="1384"/>
      <c r="F2774" s="1384"/>
      <c r="G2774" s="1384"/>
      <c r="H2774" s="1365"/>
      <c r="I2774" s="1365"/>
      <c r="J2774" s="1365"/>
      <c r="S2774" s="1359"/>
      <c r="BU2774" s="1366"/>
      <c r="CI2774" s="1383"/>
    </row>
    <row r="2775" spans="2:87" s="1381" customFormat="1" x14ac:dyDescent="0.25">
      <c r="B2775" s="1384"/>
      <c r="C2775" s="1384"/>
      <c r="D2775" s="1387"/>
      <c r="E2775" s="1384"/>
      <c r="F2775" s="1384"/>
      <c r="G2775" s="1384"/>
      <c r="H2775" s="1365"/>
      <c r="I2775" s="1365"/>
      <c r="J2775" s="1365"/>
      <c r="S2775" s="1359"/>
      <c r="BU2775" s="1366"/>
      <c r="CI2775" s="1383"/>
    </row>
    <row r="2776" spans="2:87" s="1381" customFormat="1" x14ac:dyDescent="0.25">
      <c r="B2776" s="1384"/>
      <c r="C2776" s="1384"/>
      <c r="D2776" s="1387"/>
      <c r="E2776" s="1384"/>
      <c r="F2776" s="1384"/>
      <c r="G2776" s="1384"/>
      <c r="H2776" s="1365"/>
      <c r="I2776" s="1365"/>
      <c r="J2776" s="1365"/>
      <c r="S2776" s="1359"/>
      <c r="BU2776" s="1366"/>
      <c r="CI2776" s="1383"/>
    </row>
    <row r="2777" spans="2:87" s="1381" customFormat="1" x14ac:dyDescent="0.25">
      <c r="B2777" s="1384"/>
      <c r="C2777" s="1384"/>
      <c r="D2777" s="1387"/>
      <c r="E2777" s="1384"/>
      <c r="F2777" s="1384"/>
      <c r="G2777" s="1384"/>
      <c r="H2777" s="1365"/>
      <c r="I2777" s="1365"/>
      <c r="J2777" s="1365"/>
      <c r="S2777" s="1359"/>
      <c r="BU2777" s="1366"/>
      <c r="CI2777" s="1383"/>
    </row>
    <row r="2778" spans="2:87" s="1381" customFormat="1" x14ac:dyDescent="0.25">
      <c r="B2778" s="1384"/>
      <c r="C2778" s="1384"/>
      <c r="D2778" s="1387"/>
      <c r="E2778" s="1384"/>
      <c r="F2778" s="1384"/>
      <c r="G2778" s="1384"/>
      <c r="H2778" s="1365"/>
      <c r="I2778" s="1365"/>
      <c r="J2778" s="1365"/>
      <c r="S2778" s="1359"/>
      <c r="BU2778" s="1366"/>
      <c r="CI2778" s="1383"/>
    </row>
    <row r="2779" spans="2:87" s="1381" customFormat="1" x14ac:dyDescent="0.25">
      <c r="B2779" s="1384"/>
      <c r="C2779" s="1384"/>
      <c r="D2779" s="1387"/>
      <c r="E2779" s="1384"/>
      <c r="F2779" s="1384"/>
      <c r="G2779" s="1384"/>
      <c r="H2779" s="1365"/>
      <c r="I2779" s="1365"/>
      <c r="J2779" s="1365"/>
      <c r="S2779" s="1359"/>
      <c r="BU2779" s="1366"/>
      <c r="CI2779" s="1383"/>
    </row>
    <row r="2780" spans="2:87" s="1381" customFormat="1" x14ac:dyDescent="0.25">
      <c r="B2780" s="1384"/>
      <c r="C2780" s="1384"/>
      <c r="D2780" s="1387"/>
      <c r="E2780" s="1384"/>
      <c r="F2780" s="1384"/>
      <c r="G2780" s="1384"/>
      <c r="H2780" s="1365"/>
      <c r="I2780" s="1365"/>
      <c r="J2780" s="1365"/>
      <c r="S2780" s="1359"/>
      <c r="BU2780" s="1366"/>
      <c r="CI2780" s="1383"/>
    </row>
    <row r="2781" spans="2:87" s="1381" customFormat="1" x14ac:dyDescent="0.25">
      <c r="B2781" s="1384"/>
      <c r="C2781" s="1384"/>
      <c r="D2781" s="1387"/>
      <c r="E2781" s="1384"/>
      <c r="F2781" s="1384"/>
      <c r="G2781" s="1384"/>
      <c r="H2781" s="1365"/>
      <c r="I2781" s="1365"/>
      <c r="J2781" s="1365"/>
      <c r="S2781" s="1359"/>
      <c r="BU2781" s="1366"/>
      <c r="CI2781" s="1383"/>
    </row>
    <row r="2782" spans="2:87" s="1381" customFormat="1" x14ac:dyDescent="0.25">
      <c r="B2782" s="1384"/>
      <c r="C2782" s="1384"/>
      <c r="D2782" s="1387"/>
      <c r="E2782" s="1384"/>
      <c r="F2782" s="1384"/>
      <c r="G2782" s="1384"/>
      <c r="H2782" s="1365"/>
      <c r="I2782" s="1365"/>
      <c r="J2782" s="1365"/>
      <c r="S2782" s="1359"/>
      <c r="BU2782" s="1366"/>
      <c r="CI2782" s="1383"/>
    </row>
    <row r="2783" spans="2:87" s="1381" customFormat="1" x14ac:dyDescent="0.25">
      <c r="B2783" s="1384"/>
      <c r="C2783" s="1384"/>
      <c r="D2783" s="1387"/>
      <c r="E2783" s="1384"/>
      <c r="F2783" s="1384"/>
      <c r="G2783" s="1384"/>
      <c r="H2783" s="1365"/>
      <c r="I2783" s="1365"/>
      <c r="J2783" s="1365"/>
      <c r="S2783" s="1359"/>
      <c r="BU2783" s="1366"/>
      <c r="CI2783" s="1383"/>
    </row>
    <row r="2784" spans="2:87" s="1381" customFormat="1" x14ac:dyDescent="0.25">
      <c r="B2784" s="1384"/>
      <c r="C2784" s="1384"/>
      <c r="D2784" s="1387"/>
      <c r="E2784" s="1384"/>
      <c r="F2784" s="1384"/>
      <c r="G2784" s="1384"/>
      <c r="H2784" s="1365"/>
      <c r="I2784" s="1365"/>
      <c r="J2784" s="1365"/>
      <c r="S2784" s="1359"/>
      <c r="BU2784" s="1366"/>
      <c r="CI2784" s="1383"/>
    </row>
    <row r="2785" spans="2:87" s="1381" customFormat="1" x14ac:dyDescent="0.25">
      <c r="B2785" s="1384"/>
      <c r="C2785" s="1384"/>
      <c r="D2785" s="1387"/>
      <c r="E2785" s="1384"/>
      <c r="F2785" s="1384"/>
      <c r="G2785" s="1384"/>
      <c r="H2785" s="1365"/>
      <c r="I2785" s="1365"/>
      <c r="J2785" s="1365"/>
      <c r="S2785" s="1359"/>
      <c r="BU2785" s="1366"/>
      <c r="CI2785" s="1383"/>
    </row>
    <row r="2786" spans="2:87" s="1381" customFormat="1" x14ac:dyDescent="0.25">
      <c r="B2786" s="1384"/>
      <c r="C2786" s="1384"/>
      <c r="D2786" s="1387"/>
      <c r="E2786" s="1384"/>
      <c r="F2786" s="1384"/>
      <c r="G2786" s="1384"/>
      <c r="H2786" s="1365"/>
      <c r="I2786" s="1365"/>
      <c r="J2786" s="1365"/>
      <c r="S2786" s="1359"/>
      <c r="BU2786" s="1366"/>
      <c r="CI2786" s="1383"/>
    </row>
    <row r="2787" spans="2:87" s="1381" customFormat="1" x14ac:dyDescent="0.25">
      <c r="B2787" s="1384"/>
      <c r="C2787" s="1384"/>
      <c r="D2787" s="1387"/>
      <c r="E2787" s="1384"/>
      <c r="F2787" s="1384"/>
      <c r="G2787" s="1384"/>
      <c r="H2787" s="1365"/>
      <c r="I2787" s="1365"/>
      <c r="J2787" s="1365"/>
      <c r="S2787" s="1359"/>
      <c r="BU2787" s="1366"/>
      <c r="CI2787" s="1383"/>
    </row>
    <row r="2788" spans="2:87" s="1381" customFormat="1" x14ac:dyDescent="0.25">
      <c r="B2788" s="1384"/>
      <c r="C2788" s="1384"/>
      <c r="D2788" s="1387"/>
      <c r="E2788" s="1384"/>
      <c r="F2788" s="1384"/>
      <c r="G2788" s="1384"/>
      <c r="H2788" s="1365"/>
      <c r="I2788" s="1365"/>
      <c r="J2788" s="1365"/>
      <c r="S2788" s="1359"/>
      <c r="BU2788" s="1366"/>
      <c r="CI2788" s="1383"/>
    </row>
    <row r="2789" spans="2:87" s="1381" customFormat="1" x14ac:dyDescent="0.25">
      <c r="B2789" s="1384"/>
      <c r="C2789" s="1384"/>
      <c r="D2789" s="1387"/>
      <c r="E2789" s="1384"/>
      <c r="F2789" s="1384"/>
      <c r="G2789" s="1384"/>
      <c r="H2789" s="1365"/>
      <c r="I2789" s="1365"/>
      <c r="J2789" s="1365"/>
      <c r="S2789" s="1359"/>
      <c r="BU2789" s="1366"/>
      <c r="CI2789" s="1383"/>
    </row>
    <row r="2790" spans="2:87" s="1381" customFormat="1" x14ac:dyDescent="0.25">
      <c r="B2790" s="1384"/>
      <c r="C2790" s="1384"/>
      <c r="D2790" s="1387"/>
      <c r="E2790" s="1384"/>
      <c r="F2790" s="1384"/>
      <c r="G2790" s="1384"/>
      <c r="H2790" s="1365"/>
      <c r="I2790" s="1365"/>
      <c r="J2790" s="1365"/>
      <c r="S2790" s="1359"/>
      <c r="BU2790" s="1366"/>
      <c r="CI2790" s="1383"/>
    </row>
    <row r="2791" spans="2:87" s="1381" customFormat="1" x14ac:dyDescent="0.25">
      <c r="B2791" s="1384"/>
      <c r="C2791" s="1384"/>
      <c r="D2791" s="1387"/>
      <c r="E2791" s="1384"/>
      <c r="F2791" s="1384"/>
      <c r="G2791" s="1384"/>
      <c r="H2791" s="1365"/>
      <c r="I2791" s="1365"/>
      <c r="J2791" s="1365"/>
      <c r="S2791" s="1359"/>
      <c r="BU2791" s="1366"/>
      <c r="CI2791" s="1383"/>
    </row>
    <row r="2792" spans="2:87" s="1381" customFormat="1" x14ac:dyDescent="0.25">
      <c r="B2792" s="1384"/>
      <c r="C2792" s="1384"/>
      <c r="D2792" s="1387"/>
      <c r="E2792" s="1384"/>
      <c r="F2792" s="1384"/>
      <c r="G2792" s="1384"/>
      <c r="H2792" s="1365"/>
      <c r="I2792" s="1365"/>
      <c r="J2792" s="1365"/>
      <c r="S2792" s="1359"/>
      <c r="BU2792" s="1366"/>
      <c r="CI2792" s="1383"/>
    </row>
    <row r="2793" spans="2:87" s="1381" customFormat="1" x14ac:dyDescent="0.25">
      <c r="B2793" s="1384"/>
      <c r="C2793" s="1384"/>
      <c r="D2793" s="1387"/>
      <c r="E2793" s="1384"/>
      <c r="F2793" s="1384"/>
      <c r="G2793" s="1384"/>
      <c r="H2793" s="1365"/>
      <c r="I2793" s="1365"/>
      <c r="J2793" s="1365"/>
      <c r="S2793" s="1359"/>
      <c r="BU2793" s="1366"/>
      <c r="CI2793" s="1383"/>
    </row>
    <row r="2794" spans="2:87" s="1381" customFormat="1" x14ac:dyDescent="0.25">
      <c r="B2794" s="1384"/>
      <c r="C2794" s="1384"/>
      <c r="D2794" s="1387"/>
      <c r="E2794" s="1384"/>
      <c r="F2794" s="1384"/>
      <c r="G2794" s="1384"/>
      <c r="H2794" s="1365"/>
      <c r="I2794" s="1365"/>
      <c r="J2794" s="1365"/>
      <c r="S2794" s="1359"/>
      <c r="BU2794" s="1366"/>
      <c r="CI2794" s="1383"/>
    </row>
    <row r="2795" spans="2:87" s="1381" customFormat="1" x14ac:dyDescent="0.25">
      <c r="B2795" s="1384"/>
      <c r="C2795" s="1384"/>
      <c r="D2795" s="1387"/>
      <c r="E2795" s="1384"/>
      <c r="F2795" s="1384"/>
      <c r="G2795" s="1384"/>
      <c r="H2795" s="1365"/>
      <c r="I2795" s="1365"/>
      <c r="J2795" s="1365"/>
      <c r="S2795" s="1359"/>
      <c r="BU2795" s="1366"/>
      <c r="CI2795" s="1383"/>
    </row>
    <row r="2796" spans="2:87" s="1381" customFormat="1" x14ac:dyDescent="0.25">
      <c r="B2796" s="1384"/>
      <c r="C2796" s="1384"/>
      <c r="D2796" s="1387"/>
      <c r="E2796" s="1384"/>
      <c r="F2796" s="1384"/>
      <c r="G2796" s="1384"/>
      <c r="H2796" s="1365"/>
      <c r="I2796" s="1365"/>
      <c r="J2796" s="1365"/>
      <c r="S2796" s="1359"/>
      <c r="BU2796" s="1366"/>
      <c r="CI2796" s="1383"/>
    </row>
    <row r="2797" spans="2:87" s="1381" customFormat="1" x14ac:dyDescent="0.25">
      <c r="B2797" s="1384"/>
      <c r="C2797" s="1384"/>
      <c r="D2797" s="1387"/>
      <c r="E2797" s="1384"/>
      <c r="F2797" s="1384"/>
      <c r="G2797" s="1384"/>
      <c r="H2797" s="1365"/>
      <c r="I2797" s="1365"/>
      <c r="J2797" s="1365"/>
      <c r="S2797" s="1359"/>
      <c r="BU2797" s="1366"/>
      <c r="CI2797" s="1383"/>
    </row>
    <row r="2798" spans="2:87" s="1381" customFormat="1" x14ac:dyDescent="0.25">
      <c r="B2798" s="1384"/>
      <c r="C2798" s="1384"/>
      <c r="D2798" s="1387"/>
      <c r="E2798" s="1384"/>
      <c r="F2798" s="1384"/>
      <c r="G2798" s="1384"/>
      <c r="H2798" s="1365"/>
      <c r="I2798" s="1365"/>
      <c r="J2798" s="1365"/>
      <c r="S2798" s="1359"/>
      <c r="BU2798" s="1366"/>
      <c r="CI2798" s="1383"/>
    </row>
    <row r="2799" spans="2:87" s="1381" customFormat="1" x14ac:dyDescent="0.25">
      <c r="B2799" s="1384"/>
      <c r="C2799" s="1384"/>
      <c r="D2799" s="1387"/>
      <c r="E2799" s="1384"/>
      <c r="F2799" s="1384"/>
      <c r="G2799" s="1384"/>
      <c r="H2799" s="1365"/>
      <c r="I2799" s="1365"/>
      <c r="J2799" s="1365"/>
      <c r="S2799" s="1359"/>
      <c r="BU2799" s="1366"/>
      <c r="CI2799" s="1383"/>
    </row>
    <row r="2800" spans="2:87" s="1381" customFormat="1" x14ac:dyDescent="0.25">
      <c r="B2800" s="1384"/>
      <c r="C2800" s="1384"/>
      <c r="D2800" s="1387"/>
      <c r="E2800" s="1384"/>
      <c r="F2800" s="1384"/>
      <c r="G2800" s="1384"/>
      <c r="H2800" s="1365"/>
      <c r="I2800" s="1365"/>
      <c r="J2800" s="1365"/>
      <c r="S2800" s="1359"/>
      <c r="BU2800" s="1366"/>
      <c r="CI2800" s="1383"/>
    </row>
    <row r="2801" spans="2:87" s="1381" customFormat="1" x14ac:dyDescent="0.25">
      <c r="B2801" s="1384"/>
      <c r="C2801" s="1384"/>
      <c r="D2801" s="1387"/>
      <c r="E2801" s="1384"/>
      <c r="F2801" s="1384"/>
      <c r="G2801" s="1384"/>
      <c r="H2801" s="1365"/>
      <c r="I2801" s="1365"/>
      <c r="J2801" s="1365"/>
      <c r="S2801" s="1359"/>
      <c r="BU2801" s="1366"/>
      <c r="CI2801" s="1383"/>
    </row>
    <row r="2802" spans="2:87" s="1381" customFormat="1" x14ac:dyDescent="0.25">
      <c r="B2802" s="1384"/>
      <c r="C2802" s="1384"/>
      <c r="D2802" s="1387"/>
      <c r="E2802" s="1384"/>
      <c r="F2802" s="1384"/>
      <c r="G2802" s="1384"/>
      <c r="H2802" s="1365"/>
      <c r="I2802" s="1365"/>
      <c r="J2802" s="1365"/>
      <c r="S2802" s="1359"/>
      <c r="BU2802" s="1366"/>
      <c r="CI2802" s="1383"/>
    </row>
    <row r="2803" spans="2:87" s="1381" customFormat="1" x14ac:dyDescent="0.25">
      <c r="B2803" s="1384"/>
      <c r="C2803" s="1384"/>
      <c r="D2803" s="1387"/>
      <c r="E2803" s="1384"/>
      <c r="F2803" s="1384"/>
      <c r="G2803" s="1384"/>
      <c r="H2803" s="1365"/>
      <c r="I2803" s="1365"/>
      <c r="J2803" s="1365"/>
      <c r="S2803" s="1359"/>
      <c r="BU2803" s="1366"/>
      <c r="CI2803" s="1383"/>
    </row>
    <row r="2804" spans="2:87" s="1381" customFormat="1" x14ac:dyDescent="0.25">
      <c r="B2804" s="1384"/>
      <c r="C2804" s="1384"/>
      <c r="D2804" s="1387"/>
      <c r="E2804" s="1384"/>
      <c r="F2804" s="1384"/>
      <c r="G2804" s="1384"/>
      <c r="H2804" s="1365"/>
      <c r="I2804" s="1365"/>
      <c r="J2804" s="1365"/>
      <c r="S2804" s="1359"/>
      <c r="BU2804" s="1366"/>
      <c r="CI2804" s="1383"/>
    </row>
    <row r="2805" spans="2:87" s="1381" customFormat="1" x14ac:dyDescent="0.25">
      <c r="B2805" s="1384"/>
      <c r="C2805" s="1384"/>
      <c r="D2805" s="1387"/>
      <c r="E2805" s="1384"/>
      <c r="F2805" s="1384"/>
      <c r="G2805" s="1384"/>
      <c r="H2805" s="1365"/>
      <c r="I2805" s="1365"/>
      <c r="J2805" s="1365"/>
      <c r="S2805" s="1359"/>
      <c r="BU2805" s="1366"/>
      <c r="CI2805" s="1383"/>
    </row>
    <row r="2806" spans="2:87" s="1381" customFormat="1" x14ac:dyDescent="0.25">
      <c r="B2806" s="1384"/>
      <c r="C2806" s="1384"/>
      <c r="D2806" s="1387"/>
      <c r="E2806" s="1384"/>
      <c r="F2806" s="1384"/>
      <c r="G2806" s="1384"/>
      <c r="H2806" s="1365"/>
      <c r="I2806" s="1365"/>
      <c r="J2806" s="1365"/>
      <c r="S2806" s="1359"/>
      <c r="BU2806" s="1366"/>
      <c r="CI2806" s="1383"/>
    </row>
    <row r="2807" spans="2:87" s="1381" customFormat="1" x14ac:dyDescent="0.25">
      <c r="B2807" s="1384"/>
      <c r="C2807" s="1384"/>
      <c r="D2807" s="1387"/>
      <c r="E2807" s="1384"/>
      <c r="F2807" s="1384"/>
      <c r="G2807" s="1384"/>
      <c r="H2807" s="1365"/>
      <c r="I2807" s="1365"/>
      <c r="J2807" s="1365"/>
      <c r="S2807" s="1359"/>
      <c r="BU2807" s="1366"/>
      <c r="CI2807" s="1383"/>
    </row>
    <row r="2808" spans="2:87" s="1381" customFormat="1" x14ac:dyDescent="0.25">
      <c r="B2808" s="1384"/>
      <c r="C2808" s="1384"/>
      <c r="D2808" s="1387"/>
      <c r="E2808" s="1384"/>
      <c r="F2808" s="1384"/>
      <c r="G2808" s="1384"/>
      <c r="H2808" s="1365"/>
      <c r="I2808" s="1365"/>
      <c r="J2808" s="1365"/>
      <c r="S2808" s="1359"/>
      <c r="BU2808" s="1366"/>
      <c r="CI2808" s="1383"/>
    </row>
    <row r="2809" spans="2:87" s="1381" customFormat="1" x14ac:dyDescent="0.25">
      <c r="B2809" s="1384"/>
      <c r="C2809" s="1384"/>
      <c r="D2809" s="1387"/>
      <c r="E2809" s="1384"/>
      <c r="F2809" s="1384"/>
      <c r="G2809" s="1384"/>
      <c r="H2809" s="1365"/>
      <c r="I2809" s="1365"/>
      <c r="J2809" s="1365"/>
      <c r="S2809" s="1359"/>
      <c r="BU2809" s="1366"/>
      <c r="CI2809" s="1383"/>
    </row>
    <row r="2810" spans="2:87" s="1381" customFormat="1" x14ac:dyDescent="0.25">
      <c r="B2810" s="1384"/>
      <c r="C2810" s="1384"/>
      <c r="D2810" s="1387"/>
      <c r="E2810" s="1384"/>
      <c r="F2810" s="1384"/>
      <c r="G2810" s="1384"/>
      <c r="H2810" s="1365"/>
      <c r="I2810" s="1365"/>
      <c r="J2810" s="1365"/>
      <c r="S2810" s="1359"/>
      <c r="BU2810" s="1366"/>
      <c r="CI2810" s="1383"/>
    </row>
    <row r="2811" spans="2:87" s="1381" customFormat="1" x14ac:dyDescent="0.25">
      <c r="B2811" s="1384"/>
      <c r="C2811" s="1384"/>
      <c r="D2811" s="1387"/>
      <c r="E2811" s="1384"/>
      <c r="F2811" s="1384"/>
      <c r="G2811" s="1384"/>
      <c r="H2811" s="1365"/>
      <c r="I2811" s="1365"/>
      <c r="J2811" s="1365"/>
      <c r="S2811" s="1359"/>
      <c r="BU2811" s="1366"/>
      <c r="CI2811" s="1383"/>
    </row>
    <row r="2812" spans="2:87" s="1381" customFormat="1" x14ac:dyDescent="0.25">
      <c r="B2812" s="1384"/>
      <c r="C2812" s="1384"/>
      <c r="D2812" s="1387"/>
      <c r="E2812" s="1384"/>
      <c r="F2812" s="1384"/>
      <c r="G2812" s="1384"/>
      <c r="H2812" s="1365"/>
      <c r="I2812" s="1365"/>
      <c r="J2812" s="1365"/>
      <c r="S2812" s="1359"/>
      <c r="BU2812" s="1366"/>
      <c r="CI2812" s="1383"/>
    </row>
    <row r="2813" spans="2:87" s="1381" customFormat="1" x14ac:dyDescent="0.25">
      <c r="B2813" s="1384"/>
      <c r="C2813" s="1384"/>
      <c r="D2813" s="1387"/>
      <c r="E2813" s="1384"/>
      <c r="F2813" s="1384"/>
      <c r="G2813" s="1384"/>
      <c r="H2813" s="1365"/>
      <c r="I2813" s="1365"/>
      <c r="J2813" s="1365"/>
      <c r="S2813" s="1359"/>
      <c r="BU2813" s="1366"/>
      <c r="CI2813" s="1383"/>
    </row>
    <row r="2814" spans="2:87" s="1381" customFormat="1" x14ac:dyDescent="0.25">
      <c r="B2814" s="1384"/>
      <c r="C2814" s="1384"/>
      <c r="D2814" s="1387"/>
      <c r="E2814" s="1384"/>
      <c r="F2814" s="1384"/>
      <c r="G2814" s="1384"/>
      <c r="H2814" s="1365"/>
      <c r="I2814" s="1365"/>
      <c r="J2814" s="1365"/>
      <c r="S2814" s="1359"/>
      <c r="BU2814" s="1366"/>
      <c r="CI2814" s="1383"/>
    </row>
    <row r="2815" spans="2:87" s="1381" customFormat="1" x14ac:dyDescent="0.25">
      <c r="B2815" s="1384"/>
      <c r="C2815" s="1384"/>
      <c r="D2815" s="1387"/>
      <c r="E2815" s="1384"/>
      <c r="F2815" s="1384"/>
      <c r="G2815" s="1384"/>
      <c r="H2815" s="1365"/>
      <c r="I2815" s="1365"/>
      <c r="J2815" s="1365"/>
      <c r="S2815" s="1359"/>
      <c r="BU2815" s="1366"/>
      <c r="CI2815" s="1383"/>
    </row>
    <row r="2816" spans="2:87" s="1381" customFormat="1" x14ac:dyDescent="0.25">
      <c r="B2816" s="1384"/>
      <c r="C2816" s="1384"/>
      <c r="D2816" s="1387"/>
      <c r="E2816" s="1384"/>
      <c r="F2816" s="1384"/>
      <c r="G2816" s="1384"/>
      <c r="H2816" s="1365"/>
      <c r="I2816" s="1365"/>
      <c r="J2816" s="1365"/>
      <c r="S2816" s="1359"/>
      <c r="BU2816" s="1366"/>
      <c r="CI2816" s="1383"/>
    </row>
    <row r="2817" spans="2:87" s="1381" customFormat="1" x14ac:dyDescent="0.25">
      <c r="B2817" s="1384"/>
      <c r="C2817" s="1384"/>
      <c r="D2817" s="1387"/>
      <c r="E2817" s="1384"/>
      <c r="F2817" s="1384"/>
      <c r="G2817" s="1384"/>
      <c r="H2817" s="1365"/>
      <c r="I2817" s="1365"/>
      <c r="J2817" s="1365"/>
      <c r="S2817" s="1359"/>
      <c r="BU2817" s="1366"/>
      <c r="CI2817" s="1383"/>
    </row>
    <row r="2818" spans="2:87" s="1381" customFormat="1" x14ac:dyDescent="0.25">
      <c r="B2818" s="1384"/>
      <c r="C2818" s="1384"/>
      <c r="D2818" s="1387"/>
      <c r="E2818" s="1384"/>
      <c r="F2818" s="1384"/>
      <c r="G2818" s="1384"/>
      <c r="H2818" s="1365"/>
      <c r="I2818" s="1365"/>
      <c r="J2818" s="1365"/>
      <c r="S2818" s="1359"/>
      <c r="BU2818" s="1366"/>
      <c r="CI2818" s="1383"/>
    </row>
    <row r="2819" spans="2:87" s="1381" customFormat="1" x14ac:dyDescent="0.25">
      <c r="B2819" s="1384"/>
      <c r="C2819" s="1384"/>
      <c r="D2819" s="1387"/>
      <c r="E2819" s="1384"/>
      <c r="F2819" s="1384"/>
      <c r="G2819" s="1384"/>
      <c r="H2819" s="1365"/>
      <c r="I2819" s="1365"/>
      <c r="J2819" s="1365"/>
      <c r="S2819" s="1359"/>
      <c r="BU2819" s="1366"/>
      <c r="CI2819" s="1383"/>
    </row>
    <row r="2820" spans="2:87" s="1381" customFormat="1" x14ac:dyDescent="0.25">
      <c r="B2820" s="1384"/>
      <c r="C2820" s="1384"/>
      <c r="D2820" s="1387"/>
      <c r="E2820" s="1384"/>
      <c r="F2820" s="1384"/>
      <c r="G2820" s="1384"/>
      <c r="H2820" s="1365"/>
      <c r="I2820" s="1365"/>
      <c r="J2820" s="1365"/>
      <c r="S2820" s="1359"/>
      <c r="BU2820" s="1366"/>
      <c r="CI2820" s="1383"/>
    </row>
    <row r="2821" spans="2:87" s="1381" customFormat="1" x14ac:dyDescent="0.25">
      <c r="B2821" s="1384"/>
      <c r="C2821" s="1384"/>
      <c r="D2821" s="1387"/>
      <c r="E2821" s="1384"/>
      <c r="F2821" s="1384"/>
      <c r="G2821" s="1384"/>
      <c r="H2821" s="1365"/>
      <c r="I2821" s="1365"/>
      <c r="J2821" s="1365"/>
      <c r="S2821" s="1359"/>
      <c r="BU2821" s="1366"/>
      <c r="CI2821" s="1383"/>
    </row>
    <row r="2822" spans="2:87" s="1381" customFormat="1" x14ac:dyDescent="0.25">
      <c r="B2822" s="1384"/>
      <c r="C2822" s="1384"/>
      <c r="D2822" s="1387"/>
      <c r="E2822" s="1384"/>
      <c r="F2822" s="1384"/>
      <c r="G2822" s="1384"/>
      <c r="H2822" s="1365"/>
      <c r="I2822" s="1365"/>
      <c r="J2822" s="1365"/>
      <c r="S2822" s="1359"/>
      <c r="BU2822" s="1366"/>
      <c r="CI2822" s="1383"/>
    </row>
    <row r="2823" spans="2:87" s="1381" customFormat="1" x14ac:dyDescent="0.25">
      <c r="B2823" s="1384"/>
      <c r="C2823" s="1384"/>
      <c r="D2823" s="1387"/>
      <c r="E2823" s="1384"/>
      <c r="F2823" s="1384"/>
      <c r="G2823" s="1384"/>
      <c r="H2823" s="1365"/>
      <c r="I2823" s="1365"/>
      <c r="J2823" s="1365"/>
      <c r="S2823" s="1359"/>
      <c r="BU2823" s="1366"/>
      <c r="CI2823" s="1383"/>
    </row>
    <row r="2824" spans="2:87" s="1381" customFormat="1" x14ac:dyDescent="0.25">
      <c r="B2824" s="1384"/>
      <c r="C2824" s="1384"/>
      <c r="D2824" s="1387"/>
      <c r="E2824" s="1384"/>
      <c r="F2824" s="1384"/>
      <c r="G2824" s="1384"/>
      <c r="H2824" s="1365"/>
      <c r="I2824" s="1365"/>
      <c r="J2824" s="1365"/>
      <c r="S2824" s="1359"/>
      <c r="BU2824" s="1366"/>
      <c r="CI2824" s="1383"/>
    </row>
    <row r="2825" spans="2:87" s="1381" customFormat="1" x14ac:dyDescent="0.25">
      <c r="B2825" s="1384"/>
      <c r="C2825" s="1384"/>
      <c r="D2825" s="1387"/>
      <c r="E2825" s="1384"/>
      <c r="F2825" s="1384"/>
      <c r="G2825" s="1384"/>
      <c r="H2825" s="1365"/>
      <c r="I2825" s="1365"/>
      <c r="J2825" s="1365"/>
      <c r="S2825" s="1359"/>
      <c r="BU2825" s="1366"/>
      <c r="CI2825" s="1383"/>
    </row>
    <row r="2826" spans="2:87" s="1381" customFormat="1" x14ac:dyDescent="0.25">
      <c r="B2826" s="1384"/>
      <c r="C2826" s="1384"/>
      <c r="D2826" s="1387"/>
      <c r="E2826" s="1384"/>
      <c r="F2826" s="1384"/>
      <c r="G2826" s="1384"/>
      <c r="H2826" s="1365"/>
      <c r="I2826" s="1365"/>
      <c r="J2826" s="1365"/>
      <c r="S2826" s="1359"/>
      <c r="BU2826" s="1366"/>
      <c r="CI2826" s="1383"/>
    </row>
    <row r="2827" spans="2:87" s="1381" customFormat="1" x14ac:dyDescent="0.25">
      <c r="B2827" s="1384"/>
      <c r="C2827" s="1384"/>
      <c r="D2827" s="1387"/>
      <c r="E2827" s="1384"/>
      <c r="F2827" s="1384"/>
      <c r="G2827" s="1384"/>
      <c r="H2827" s="1365"/>
      <c r="I2827" s="1365"/>
      <c r="J2827" s="1365"/>
      <c r="S2827" s="1359"/>
      <c r="BU2827" s="1366"/>
      <c r="CI2827" s="1383"/>
    </row>
    <row r="2828" spans="2:87" s="1381" customFormat="1" x14ac:dyDescent="0.25">
      <c r="B2828" s="1384"/>
      <c r="C2828" s="1384"/>
      <c r="D2828" s="1387"/>
      <c r="E2828" s="1384"/>
      <c r="F2828" s="1384"/>
      <c r="G2828" s="1384"/>
      <c r="H2828" s="1365"/>
      <c r="I2828" s="1365"/>
      <c r="J2828" s="1365"/>
      <c r="S2828" s="1359"/>
      <c r="BU2828" s="1366"/>
      <c r="CI2828" s="1383"/>
    </row>
    <row r="2829" spans="2:87" s="1381" customFormat="1" x14ac:dyDescent="0.25">
      <c r="B2829" s="1384"/>
      <c r="C2829" s="1384"/>
      <c r="D2829" s="1387"/>
      <c r="E2829" s="1384"/>
      <c r="F2829" s="1384"/>
      <c r="G2829" s="1384"/>
      <c r="H2829" s="1365"/>
      <c r="I2829" s="1365"/>
      <c r="J2829" s="1365"/>
      <c r="S2829" s="1359"/>
      <c r="BU2829" s="1366"/>
      <c r="CI2829" s="1383"/>
    </row>
    <row r="2830" spans="2:87" s="1381" customFormat="1" x14ac:dyDescent="0.25">
      <c r="B2830" s="1384"/>
      <c r="C2830" s="1384"/>
      <c r="D2830" s="1387"/>
      <c r="E2830" s="1384"/>
      <c r="F2830" s="1384"/>
      <c r="G2830" s="1384"/>
      <c r="H2830" s="1365"/>
      <c r="I2830" s="1365"/>
      <c r="J2830" s="1365"/>
      <c r="S2830" s="1359"/>
      <c r="BU2830" s="1366"/>
      <c r="CI2830" s="1383"/>
    </row>
    <row r="2831" spans="2:87" s="1381" customFormat="1" x14ac:dyDescent="0.25">
      <c r="B2831" s="1384"/>
      <c r="C2831" s="1384"/>
      <c r="D2831" s="1387"/>
      <c r="E2831" s="1384"/>
      <c r="F2831" s="1384"/>
      <c r="G2831" s="1384"/>
      <c r="H2831" s="1365"/>
      <c r="I2831" s="1365"/>
      <c r="J2831" s="1365"/>
      <c r="S2831" s="1359"/>
      <c r="BU2831" s="1366"/>
      <c r="CI2831" s="1383"/>
    </row>
    <row r="2832" spans="2:87" s="1381" customFormat="1" x14ac:dyDescent="0.25">
      <c r="B2832" s="1384"/>
      <c r="C2832" s="1384"/>
      <c r="D2832" s="1387"/>
      <c r="E2832" s="1384"/>
      <c r="F2832" s="1384"/>
      <c r="G2832" s="1384"/>
      <c r="H2832" s="1365"/>
      <c r="I2832" s="1365"/>
      <c r="J2832" s="1365"/>
      <c r="S2832" s="1359"/>
      <c r="BU2832" s="1366"/>
      <c r="CI2832" s="1383"/>
    </row>
    <row r="2833" spans="2:87" s="1381" customFormat="1" x14ac:dyDescent="0.25">
      <c r="B2833" s="1384"/>
      <c r="C2833" s="1384"/>
      <c r="D2833" s="1387"/>
      <c r="E2833" s="1384"/>
      <c r="F2833" s="1384"/>
      <c r="G2833" s="1384"/>
      <c r="H2833" s="1365"/>
      <c r="I2833" s="1365"/>
      <c r="J2833" s="1365"/>
      <c r="S2833" s="1359"/>
      <c r="BU2833" s="1366"/>
      <c r="CI2833" s="1383"/>
    </row>
    <row r="2834" spans="2:87" s="1381" customFormat="1" x14ac:dyDescent="0.25">
      <c r="B2834" s="1384"/>
      <c r="C2834" s="1384"/>
      <c r="D2834" s="1387"/>
      <c r="E2834" s="1384"/>
      <c r="F2834" s="1384"/>
      <c r="G2834" s="1384"/>
      <c r="H2834" s="1365"/>
      <c r="I2834" s="1365"/>
      <c r="J2834" s="1365"/>
      <c r="S2834" s="1359"/>
      <c r="BU2834" s="1366"/>
      <c r="CI2834" s="1383"/>
    </row>
    <row r="2835" spans="2:87" s="1381" customFormat="1" x14ac:dyDescent="0.25">
      <c r="B2835" s="1384"/>
      <c r="C2835" s="1384"/>
      <c r="D2835" s="1387"/>
      <c r="E2835" s="1384"/>
      <c r="F2835" s="1384"/>
      <c r="G2835" s="1384"/>
      <c r="H2835" s="1365"/>
      <c r="I2835" s="1365"/>
      <c r="J2835" s="1365"/>
      <c r="S2835" s="1359"/>
      <c r="BU2835" s="1366"/>
      <c r="CI2835" s="1383"/>
    </row>
    <row r="2836" spans="2:87" s="1381" customFormat="1" x14ac:dyDescent="0.25">
      <c r="B2836" s="1384"/>
      <c r="C2836" s="1384"/>
      <c r="D2836" s="1387"/>
      <c r="E2836" s="1384"/>
      <c r="F2836" s="1384"/>
      <c r="G2836" s="1384"/>
      <c r="H2836" s="1365"/>
      <c r="I2836" s="1365"/>
      <c r="J2836" s="1365"/>
      <c r="S2836" s="1359"/>
      <c r="BU2836" s="1366"/>
      <c r="CI2836" s="1383"/>
    </row>
    <row r="2837" spans="2:87" s="1381" customFormat="1" x14ac:dyDescent="0.25">
      <c r="B2837" s="1384"/>
      <c r="C2837" s="1384"/>
      <c r="D2837" s="1387"/>
      <c r="E2837" s="1384"/>
      <c r="F2837" s="1384"/>
      <c r="G2837" s="1384"/>
      <c r="H2837" s="1365"/>
      <c r="I2837" s="1365"/>
      <c r="J2837" s="1365"/>
      <c r="S2837" s="1359"/>
      <c r="BU2837" s="1366"/>
      <c r="CI2837" s="1383"/>
    </row>
    <row r="2838" spans="2:87" s="1381" customFormat="1" x14ac:dyDescent="0.25">
      <c r="B2838" s="1384"/>
      <c r="C2838" s="1384"/>
      <c r="D2838" s="1387"/>
      <c r="E2838" s="1384"/>
      <c r="F2838" s="1384"/>
      <c r="G2838" s="1384"/>
      <c r="H2838" s="1365"/>
      <c r="I2838" s="1365"/>
      <c r="J2838" s="1365"/>
      <c r="S2838" s="1359"/>
      <c r="BU2838" s="1366"/>
      <c r="CI2838" s="1383"/>
    </row>
    <row r="2839" spans="2:87" s="1381" customFormat="1" x14ac:dyDescent="0.25">
      <c r="B2839" s="1384"/>
      <c r="C2839" s="1384"/>
      <c r="D2839" s="1387"/>
      <c r="E2839" s="1384"/>
      <c r="F2839" s="1384"/>
      <c r="G2839" s="1384"/>
      <c r="H2839" s="1365"/>
      <c r="I2839" s="1365"/>
      <c r="J2839" s="1365"/>
      <c r="S2839" s="1359"/>
      <c r="BU2839" s="1366"/>
      <c r="CI2839" s="1383"/>
    </row>
    <row r="2840" spans="2:87" s="1381" customFormat="1" x14ac:dyDescent="0.25">
      <c r="B2840" s="1384"/>
      <c r="C2840" s="1384"/>
      <c r="D2840" s="1387"/>
      <c r="E2840" s="1384"/>
      <c r="F2840" s="1384"/>
      <c r="G2840" s="1384"/>
      <c r="H2840" s="1365"/>
      <c r="I2840" s="1365"/>
      <c r="J2840" s="1365"/>
      <c r="S2840" s="1359"/>
      <c r="BU2840" s="1366"/>
      <c r="CI2840" s="1383"/>
    </row>
    <row r="2841" spans="2:87" s="1381" customFormat="1" x14ac:dyDescent="0.25">
      <c r="B2841" s="1384"/>
      <c r="C2841" s="1384"/>
      <c r="D2841" s="1387"/>
      <c r="E2841" s="1384"/>
      <c r="F2841" s="1384"/>
      <c r="G2841" s="1384"/>
      <c r="H2841" s="1365"/>
      <c r="I2841" s="1365"/>
      <c r="J2841" s="1365"/>
      <c r="S2841" s="1359"/>
      <c r="BU2841" s="1366"/>
      <c r="CI2841" s="1383"/>
    </row>
    <row r="2842" spans="2:87" s="1381" customFormat="1" x14ac:dyDescent="0.25">
      <c r="B2842" s="1384"/>
      <c r="C2842" s="1384"/>
      <c r="D2842" s="1387"/>
      <c r="E2842" s="1384"/>
      <c r="F2842" s="1384"/>
      <c r="G2842" s="1384"/>
      <c r="H2842" s="1365"/>
      <c r="I2842" s="1365"/>
      <c r="J2842" s="1365"/>
      <c r="S2842" s="1359"/>
      <c r="BU2842" s="1366"/>
      <c r="CI2842" s="1383"/>
    </row>
    <row r="2843" spans="2:87" s="1381" customFormat="1" x14ac:dyDescent="0.25">
      <c r="B2843" s="1384"/>
      <c r="C2843" s="1384"/>
      <c r="D2843" s="1387"/>
      <c r="E2843" s="1384"/>
      <c r="F2843" s="1384"/>
      <c r="G2843" s="1384"/>
      <c r="H2843" s="1365"/>
      <c r="I2843" s="1365"/>
      <c r="J2843" s="1365"/>
      <c r="S2843" s="1359"/>
      <c r="BU2843" s="1366"/>
      <c r="CI2843" s="1383"/>
    </row>
    <row r="2844" spans="2:87" s="1381" customFormat="1" x14ac:dyDescent="0.25">
      <c r="B2844" s="1384"/>
      <c r="C2844" s="1384"/>
      <c r="D2844" s="1387"/>
      <c r="E2844" s="1384"/>
      <c r="F2844" s="1384"/>
      <c r="G2844" s="1384"/>
      <c r="H2844" s="1365"/>
      <c r="I2844" s="1365"/>
      <c r="J2844" s="1365"/>
      <c r="S2844" s="1359"/>
      <c r="BU2844" s="1366"/>
      <c r="CI2844" s="1383"/>
    </row>
    <row r="2845" spans="2:87" s="1381" customFormat="1" x14ac:dyDescent="0.25">
      <c r="B2845" s="1384"/>
      <c r="C2845" s="1384"/>
      <c r="D2845" s="1387"/>
      <c r="E2845" s="1384"/>
      <c r="F2845" s="1384"/>
      <c r="G2845" s="1384"/>
      <c r="H2845" s="1365"/>
      <c r="I2845" s="1365"/>
      <c r="J2845" s="1365"/>
      <c r="S2845" s="1359"/>
      <c r="BU2845" s="1366"/>
      <c r="CI2845" s="1383"/>
    </row>
    <row r="2846" spans="2:87" s="1381" customFormat="1" x14ac:dyDescent="0.25">
      <c r="B2846" s="1384"/>
      <c r="C2846" s="1384"/>
      <c r="D2846" s="1387"/>
      <c r="E2846" s="1384"/>
      <c r="F2846" s="1384"/>
      <c r="G2846" s="1384"/>
      <c r="H2846" s="1365"/>
      <c r="I2846" s="1365"/>
      <c r="J2846" s="1365"/>
      <c r="S2846" s="1359"/>
      <c r="BU2846" s="1366"/>
      <c r="CI2846" s="1383"/>
    </row>
    <row r="2847" spans="2:87" s="1381" customFormat="1" x14ac:dyDescent="0.25">
      <c r="B2847" s="1384"/>
      <c r="C2847" s="1384"/>
      <c r="D2847" s="1387"/>
      <c r="E2847" s="1384"/>
      <c r="F2847" s="1384"/>
      <c r="G2847" s="1384"/>
      <c r="H2847" s="1365"/>
      <c r="I2847" s="1365"/>
      <c r="J2847" s="1365"/>
      <c r="S2847" s="1359"/>
      <c r="BU2847" s="1366"/>
      <c r="CI2847" s="1383"/>
    </row>
    <row r="2848" spans="2:87" s="1381" customFormat="1" x14ac:dyDescent="0.25">
      <c r="B2848" s="1384"/>
      <c r="C2848" s="1384"/>
      <c r="D2848" s="1387"/>
      <c r="E2848" s="1384"/>
      <c r="F2848" s="1384"/>
      <c r="G2848" s="1384"/>
      <c r="H2848" s="1365"/>
      <c r="I2848" s="1365"/>
      <c r="J2848" s="1365"/>
      <c r="S2848" s="1359"/>
      <c r="BU2848" s="1366"/>
      <c r="CI2848" s="1383"/>
    </row>
    <row r="2849" spans="2:87" s="1381" customFormat="1" x14ac:dyDescent="0.25">
      <c r="B2849" s="1384"/>
      <c r="C2849" s="1384"/>
      <c r="D2849" s="1387"/>
      <c r="E2849" s="1384"/>
      <c r="F2849" s="1384"/>
      <c r="G2849" s="1384"/>
      <c r="H2849" s="1365"/>
      <c r="I2849" s="1365"/>
      <c r="J2849" s="1365"/>
      <c r="S2849" s="1359"/>
      <c r="BU2849" s="1366"/>
      <c r="CI2849" s="1383"/>
    </row>
    <row r="2850" spans="2:87" s="1381" customFormat="1" x14ac:dyDescent="0.25">
      <c r="B2850" s="1384"/>
      <c r="C2850" s="1384"/>
      <c r="D2850" s="1387"/>
      <c r="E2850" s="1384"/>
      <c r="F2850" s="1384"/>
      <c r="G2850" s="1384"/>
      <c r="H2850" s="1365"/>
      <c r="I2850" s="1365"/>
      <c r="J2850" s="1365"/>
      <c r="S2850" s="1359"/>
      <c r="BU2850" s="1366"/>
      <c r="CI2850" s="1383"/>
    </row>
    <row r="2851" spans="2:87" s="1381" customFormat="1" x14ac:dyDescent="0.25">
      <c r="B2851" s="1384"/>
      <c r="C2851" s="1384"/>
      <c r="D2851" s="1387"/>
      <c r="E2851" s="1384"/>
      <c r="F2851" s="1384"/>
      <c r="G2851" s="1384"/>
      <c r="H2851" s="1365"/>
      <c r="I2851" s="1365"/>
      <c r="J2851" s="1365"/>
      <c r="S2851" s="1359"/>
      <c r="BU2851" s="1366"/>
      <c r="CI2851" s="1383"/>
    </row>
    <row r="2852" spans="2:87" s="1381" customFormat="1" x14ac:dyDescent="0.25">
      <c r="B2852" s="1384"/>
      <c r="C2852" s="1384"/>
      <c r="D2852" s="1387"/>
      <c r="E2852" s="1384"/>
      <c r="F2852" s="1384"/>
      <c r="G2852" s="1384"/>
      <c r="H2852" s="1365"/>
      <c r="I2852" s="1365"/>
      <c r="J2852" s="1365"/>
      <c r="S2852" s="1359"/>
      <c r="BU2852" s="1366"/>
      <c r="CI2852" s="1383"/>
    </row>
    <row r="2853" spans="2:87" s="1381" customFormat="1" x14ac:dyDescent="0.25">
      <c r="B2853" s="1384"/>
      <c r="C2853" s="1384"/>
      <c r="D2853" s="1387"/>
      <c r="E2853" s="1384"/>
      <c r="F2853" s="1384"/>
      <c r="G2853" s="1384"/>
      <c r="H2853" s="1365"/>
      <c r="I2853" s="1365"/>
      <c r="J2853" s="1365"/>
      <c r="S2853" s="1359"/>
      <c r="BU2853" s="1366"/>
      <c r="CI2853" s="1383"/>
    </row>
    <row r="2854" spans="2:87" s="1381" customFormat="1" x14ac:dyDescent="0.25">
      <c r="B2854" s="1384"/>
      <c r="C2854" s="1384"/>
      <c r="D2854" s="1387"/>
      <c r="E2854" s="1384"/>
      <c r="F2854" s="1384"/>
      <c r="G2854" s="1384"/>
      <c r="H2854" s="1365"/>
      <c r="I2854" s="1365"/>
      <c r="J2854" s="1365"/>
      <c r="S2854" s="1359"/>
      <c r="BU2854" s="1366"/>
      <c r="CI2854" s="1383"/>
    </row>
    <row r="2855" spans="2:87" s="1381" customFormat="1" x14ac:dyDescent="0.25">
      <c r="B2855" s="1384"/>
      <c r="C2855" s="1384"/>
      <c r="D2855" s="1387"/>
      <c r="E2855" s="1384"/>
      <c r="F2855" s="1384"/>
      <c r="G2855" s="1384"/>
      <c r="H2855" s="1365"/>
      <c r="I2855" s="1365"/>
      <c r="J2855" s="1365"/>
      <c r="S2855" s="1359"/>
      <c r="BU2855" s="1366"/>
      <c r="CI2855" s="1383"/>
    </row>
    <row r="2856" spans="2:87" s="1381" customFormat="1" x14ac:dyDescent="0.25">
      <c r="B2856" s="1384"/>
      <c r="C2856" s="1384"/>
      <c r="D2856" s="1387"/>
      <c r="E2856" s="1384"/>
      <c r="F2856" s="1384"/>
      <c r="G2856" s="1384"/>
      <c r="H2856" s="1365"/>
      <c r="I2856" s="1365"/>
      <c r="J2856" s="1365"/>
      <c r="S2856" s="1359"/>
      <c r="BU2856" s="1366"/>
      <c r="CI2856" s="1383"/>
    </row>
    <row r="2857" spans="2:87" s="1381" customFormat="1" x14ac:dyDescent="0.25">
      <c r="B2857" s="1384"/>
      <c r="C2857" s="1384"/>
      <c r="D2857" s="1387"/>
      <c r="E2857" s="1384"/>
      <c r="F2857" s="1384"/>
      <c r="G2857" s="1384"/>
      <c r="H2857" s="1365"/>
      <c r="I2857" s="1365"/>
      <c r="J2857" s="1365"/>
      <c r="S2857" s="1359"/>
      <c r="BU2857" s="1366"/>
      <c r="CI2857" s="1383"/>
    </row>
    <row r="2858" spans="2:87" s="1381" customFormat="1" x14ac:dyDescent="0.25">
      <c r="B2858" s="1384"/>
      <c r="C2858" s="1384"/>
      <c r="D2858" s="1387"/>
      <c r="E2858" s="1384"/>
      <c r="F2858" s="1384"/>
      <c r="G2858" s="1384"/>
      <c r="H2858" s="1365"/>
      <c r="I2858" s="1365"/>
      <c r="J2858" s="1365"/>
      <c r="S2858" s="1359"/>
      <c r="BU2858" s="1366"/>
      <c r="CI2858" s="1383"/>
    </row>
    <row r="2859" spans="2:87" s="1381" customFormat="1" x14ac:dyDescent="0.25">
      <c r="B2859" s="1384"/>
      <c r="C2859" s="1384"/>
      <c r="D2859" s="1387"/>
      <c r="E2859" s="1384"/>
      <c r="F2859" s="1384"/>
      <c r="G2859" s="1384"/>
      <c r="H2859" s="1365"/>
      <c r="I2859" s="1365"/>
      <c r="J2859" s="1365"/>
      <c r="S2859" s="1359"/>
      <c r="BU2859" s="1366"/>
      <c r="CI2859" s="1383"/>
    </row>
    <row r="2860" spans="2:87" s="1381" customFormat="1" x14ac:dyDescent="0.25">
      <c r="B2860" s="1384"/>
      <c r="C2860" s="1384"/>
      <c r="D2860" s="1387"/>
      <c r="E2860" s="1384"/>
      <c r="F2860" s="1384"/>
      <c r="G2860" s="1384"/>
      <c r="H2860" s="1365"/>
      <c r="I2860" s="1365"/>
      <c r="J2860" s="1365"/>
      <c r="S2860" s="1359"/>
      <c r="BU2860" s="1366"/>
      <c r="CI2860" s="1383"/>
    </row>
    <row r="2861" spans="2:87" s="1381" customFormat="1" x14ac:dyDescent="0.25">
      <c r="B2861" s="1384"/>
      <c r="C2861" s="1384"/>
      <c r="D2861" s="1387"/>
      <c r="E2861" s="1384"/>
      <c r="F2861" s="1384"/>
      <c r="G2861" s="1384"/>
      <c r="H2861" s="1365"/>
      <c r="I2861" s="1365"/>
      <c r="J2861" s="1365"/>
      <c r="S2861" s="1359"/>
      <c r="BU2861" s="1366"/>
      <c r="CI2861" s="1383"/>
    </row>
    <row r="2862" spans="2:87" s="1381" customFormat="1" x14ac:dyDescent="0.25">
      <c r="B2862" s="1384"/>
      <c r="C2862" s="1384"/>
      <c r="D2862" s="1387"/>
      <c r="E2862" s="1384"/>
      <c r="F2862" s="1384"/>
      <c r="G2862" s="1384"/>
      <c r="H2862" s="1365"/>
      <c r="I2862" s="1365"/>
      <c r="J2862" s="1365"/>
      <c r="S2862" s="1359"/>
      <c r="BU2862" s="1366"/>
      <c r="CI2862" s="1383"/>
    </row>
    <row r="2863" spans="2:87" s="1381" customFormat="1" x14ac:dyDescent="0.25">
      <c r="B2863" s="1384"/>
      <c r="C2863" s="1384"/>
      <c r="D2863" s="1387"/>
      <c r="E2863" s="1384"/>
      <c r="F2863" s="1384"/>
      <c r="G2863" s="1384"/>
      <c r="H2863" s="1365"/>
      <c r="I2863" s="1365"/>
      <c r="J2863" s="1365"/>
      <c r="S2863" s="1359"/>
      <c r="BU2863" s="1366"/>
      <c r="CI2863" s="1383"/>
    </row>
    <row r="2864" spans="2:87" s="1381" customFormat="1" x14ac:dyDescent="0.25">
      <c r="B2864" s="1384"/>
      <c r="C2864" s="1384"/>
      <c r="D2864" s="1387"/>
      <c r="E2864" s="1384"/>
      <c r="F2864" s="1384"/>
      <c r="G2864" s="1384"/>
      <c r="H2864" s="1365"/>
      <c r="I2864" s="1365"/>
      <c r="J2864" s="1365"/>
      <c r="S2864" s="1359"/>
      <c r="BU2864" s="1366"/>
      <c r="CI2864" s="1383"/>
    </row>
    <row r="2865" spans="2:87" s="1381" customFormat="1" x14ac:dyDescent="0.25">
      <c r="B2865" s="1384"/>
      <c r="C2865" s="1384"/>
      <c r="D2865" s="1387"/>
      <c r="E2865" s="1384"/>
      <c r="F2865" s="1384"/>
      <c r="G2865" s="1384"/>
      <c r="H2865" s="1365"/>
      <c r="I2865" s="1365"/>
      <c r="J2865" s="1365"/>
      <c r="S2865" s="1359"/>
      <c r="BU2865" s="1366"/>
      <c r="CI2865" s="1383"/>
    </row>
    <row r="2866" spans="2:87" s="1381" customFormat="1" x14ac:dyDescent="0.25">
      <c r="B2866" s="1384"/>
      <c r="C2866" s="1384"/>
      <c r="D2866" s="1387"/>
      <c r="E2866" s="1384"/>
      <c r="F2866" s="1384"/>
      <c r="G2866" s="1384"/>
      <c r="H2866" s="1365"/>
      <c r="I2866" s="1365"/>
      <c r="J2866" s="1365"/>
      <c r="S2866" s="1359"/>
      <c r="BU2866" s="1366"/>
      <c r="CI2866" s="1383"/>
    </row>
    <row r="2867" spans="2:87" s="1381" customFormat="1" x14ac:dyDescent="0.25">
      <c r="B2867" s="1384"/>
      <c r="C2867" s="1384"/>
      <c r="D2867" s="1387"/>
      <c r="E2867" s="1384"/>
      <c r="F2867" s="1384"/>
      <c r="G2867" s="1384"/>
      <c r="H2867" s="1365"/>
      <c r="I2867" s="1365"/>
      <c r="J2867" s="1365"/>
      <c r="S2867" s="1359"/>
      <c r="BU2867" s="1366"/>
      <c r="CI2867" s="1383"/>
    </row>
    <row r="2868" spans="2:87" s="1381" customFormat="1" x14ac:dyDescent="0.25">
      <c r="B2868" s="1384"/>
      <c r="C2868" s="1384"/>
      <c r="D2868" s="1387"/>
      <c r="E2868" s="1384"/>
      <c r="F2868" s="1384"/>
      <c r="G2868" s="1384"/>
      <c r="H2868" s="1365"/>
      <c r="I2868" s="1365"/>
      <c r="J2868" s="1365"/>
      <c r="S2868" s="1359"/>
      <c r="BU2868" s="1366"/>
      <c r="CI2868" s="1383"/>
    </row>
    <row r="2869" spans="2:87" s="1381" customFormat="1" x14ac:dyDescent="0.25">
      <c r="B2869" s="1384"/>
      <c r="C2869" s="1384"/>
      <c r="D2869" s="1387"/>
      <c r="E2869" s="1384"/>
      <c r="F2869" s="1384"/>
      <c r="G2869" s="1384"/>
      <c r="H2869" s="1365"/>
      <c r="I2869" s="1365"/>
      <c r="J2869" s="1365"/>
      <c r="S2869" s="1359"/>
      <c r="BU2869" s="1366"/>
      <c r="CI2869" s="1383"/>
    </row>
    <row r="2870" spans="2:87" s="1381" customFormat="1" x14ac:dyDescent="0.25">
      <c r="B2870" s="1384"/>
      <c r="C2870" s="1384"/>
      <c r="D2870" s="1387"/>
      <c r="E2870" s="1384"/>
      <c r="F2870" s="1384"/>
      <c r="G2870" s="1384"/>
      <c r="H2870" s="1365"/>
      <c r="I2870" s="1365"/>
      <c r="J2870" s="1365"/>
      <c r="S2870" s="1359"/>
      <c r="BU2870" s="1366"/>
      <c r="CI2870" s="1383"/>
    </row>
    <row r="2871" spans="2:87" s="1381" customFormat="1" x14ac:dyDescent="0.25">
      <c r="B2871" s="1384"/>
      <c r="C2871" s="1384"/>
      <c r="D2871" s="1387"/>
      <c r="E2871" s="1384"/>
      <c r="F2871" s="1384"/>
      <c r="G2871" s="1384"/>
      <c r="H2871" s="1365"/>
      <c r="I2871" s="1365"/>
      <c r="J2871" s="1365"/>
      <c r="S2871" s="1359"/>
      <c r="BU2871" s="1366"/>
      <c r="CI2871" s="1383"/>
    </row>
    <row r="2872" spans="2:87" s="1381" customFormat="1" x14ac:dyDescent="0.25">
      <c r="B2872" s="1384"/>
      <c r="C2872" s="1384"/>
      <c r="D2872" s="1387"/>
      <c r="E2872" s="1384"/>
      <c r="F2872" s="1384"/>
      <c r="G2872" s="1384"/>
      <c r="H2872" s="1365"/>
      <c r="I2872" s="1365"/>
      <c r="J2872" s="1365"/>
      <c r="S2872" s="1359"/>
      <c r="BU2872" s="1366"/>
      <c r="CI2872" s="1383"/>
    </row>
    <row r="2873" spans="2:87" s="1381" customFormat="1" x14ac:dyDescent="0.25">
      <c r="B2873" s="1384"/>
      <c r="C2873" s="1384"/>
      <c r="D2873" s="1387"/>
      <c r="E2873" s="1384"/>
      <c r="F2873" s="1384"/>
      <c r="G2873" s="1384"/>
      <c r="H2873" s="1365"/>
      <c r="I2873" s="1365"/>
      <c r="J2873" s="1365"/>
      <c r="S2873" s="1359"/>
      <c r="BU2873" s="1366"/>
      <c r="CI2873" s="1383"/>
    </row>
    <row r="2874" spans="2:87" s="1381" customFormat="1" x14ac:dyDescent="0.25">
      <c r="B2874" s="1384"/>
      <c r="C2874" s="1384"/>
      <c r="D2874" s="1387"/>
      <c r="E2874" s="1384"/>
      <c r="F2874" s="1384"/>
      <c r="G2874" s="1384"/>
      <c r="H2874" s="1365"/>
      <c r="I2874" s="1365"/>
      <c r="J2874" s="1365"/>
      <c r="S2874" s="1359"/>
      <c r="BU2874" s="1366"/>
      <c r="CI2874" s="1383"/>
    </row>
    <row r="2875" spans="2:87" s="1381" customFormat="1" x14ac:dyDescent="0.25">
      <c r="B2875" s="1384"/>
      <c r="C2875" s="1384"/>
      <c r="D2875" s="1387"/>
      <c r="E2875" s="1384"/>
      <c r="F2875" s="1384"/>
      <c r="G2875" s="1384"/>
      <c r="H2875" s="1365"/>
      <c r="I2875" s="1365"/>
      <c r="J2875" s="1365"/>
      <c r="S2875" s="1359"/>
      <c r="BU2875" s="1366"/>
      <c r="CI2875" s="1383"/>
    </row>
    <row r="2876" spans="2:87" s="1381" customFormat="1" x14ac:dyDescent="0.25">
      <c r="B2876" s="1384"/>
      <c r="C2876" s="1384"/>
      <c r="D2876" s="1387"/>
      <c r="E2876" s="1384"/>
      <c r="F2876" s="1384"/>
      <c r="G2876" s="1384"/>
      <c r="H2876" s="1365"/>
      <c r="I2876" s="1365"/>
      <c r="J2876" s="1365"/>
      <c r="S2876" s="1359"/>
      <c r="BU2876" s="1366"/>
      <c r="CI2876" s="1383"/>
    </row>
    <row r="2877" spans="2:87" s="1381" customFormat="1" x14ac:dyDescent="0.25">
      <c r="B2877" s="1384"/>
      <c r="C2877" s="1384"/>
      <c r="D2877" s="1387"/>
      <c r="E2877" s="1384"/>
      <c r="F2877" s="1384"/>
      <c r="G2877" s="1384"/>
      <c r="H2877" s="1365"/>
      <c r="I2877" s="1365"/>
      <c r="J2877" s="1365"/>
      <c r="S2877" s="1359"/>
      <c r="BU2877" s="1366"/>
      <c r="CI2877" s="1383"/>
    </row>
    <row r="2878" spans="2:87" s="1381" customFormat="1" x14ac:dyDescent="0.25">
      <c r="B2878" s="1384"/>
      <c r="C2878" s="1384"/>
      <c r="D2878" s="1387"/>
      <c r="E2878" s="1384"/>
      <c r="F2878" s="1384"/>
      <c r="G2878" s="1384"/>
      <c r="H2878" s="1365"/>
      <c r="I2878" s="1365"/>
      <c r="J2878" s="1365"/>
      <c r="S2878" s="1359"/>
      <c r="BU2878" s="1366"/>
      <c r="CI2878" s="1383"/>
    </row>
    <row r="2879" spans="2:87" s="1381" customFormat="1" x14ac:dyDescent="0.25">
      <c r="B2879" s="1384"/>
      <c r="C2879" s="1384"/>
      <c r="D2879" s="1387"/>
      <c r="E2879" s="1384"/>
      <c r="F2879" s="1384"/>
      <c r="G2879" s="1384"/>
      <c r="H2879" s="1365"/>
      <c r="I2879" s="1365"/>
      <c r="J2879" s="1365"/>
      <c r="S2879" s="1359"/>
      <c r="BU2879" s="1366"/>
      <c r="CI2879" s="1383"/>
    </row>
    <row r="2880" spans="2:87" s="1381" customFormat="1" x14ac:dyDescent="0.25">
      <c r="B2880" s="1384"/>
      <c r="C2880" s="1384"/>
      <c r="D2880" s="1387"/>
      <c r="E2880" s="1384"/>
      <c r="F2880" s="1384"/>
      <c r="G2880" s="1384"/>
      <c r="H2880" s="1365"/>
      <c r="I2880" s="1365"/>
      <c r="J2880" s="1365"/>
      <c r="S2880" s="1359"/>
      <c r="BU2880" s="1366"/>
      <c r="CI2880" s="1383"/>
    </row>
    <row r="2881" spans="2:87" s="1381" customFormat="1" x14ac:dyDescent="0.25">
      <c r="B2881" s="1384"/>
      <c r="C2881" s="1384"/>
      <c r="D2881" s="1387"/>
      <c r="E2881" s="1384"/>
      <c r="F2881" s="1384"/>
      <c r="G2881" s="1384"/>
      <c r="H2881" s="1365"/>
      <c r="I2881" s="1365"/>
      <c r="J2881" s="1365"/>
      <c r="S2881" s="1359"/>
      <c r="BU2881" s="1366"/>
      <c r="CI2881" s="1383"/>
    </row>
    <row r="2882" spans="2:87" s="1381" customFormat="1" x14ac:dyDescent="0.25">
      <c r="B2882" s="1384"/>
      <c r="C2882" s="1384"/>
      <c r="D2882" s="1387"/>
      <c r="E2882" s="1384"/>
      <c r="F2882" s="1384"/>
      <c r="G2882" s="1384"/>
      <c r="H2882" s="1365"/>
      <c r="I2882" s="1365"/>
      <c r="J2882" s="1365"/>
      <c r="S2882" s="1359"/>
      <c r="BU2882" s="1366"/>
      <c r="CI2882" s="1383"/>
    </row>
    <row r="2883" spans="2:87" s="1381" customFormat="1" x14ac:dyDescent="0.25">
      <c r="B2883" s="1384"/>
      <c r="C2883" s="1384"/>
      <c r="D2883" s="1387"/>
      <c r="E2883" s="1384"/>
      <c r="F2883" s="1384"/>
      <c r="G2883" s="1384"/>
      <c r="H2883" s="1365"/>
      <c r="I2883" s="1365"/>
      <c r="J2883" s="1365"/>
      <c r="S2883" s="1359"/>
      <c r="BU2883" s="1366"/>
      <c r="CI2883" s="1383"/>
    </row>
    <row r="2884" spans="2:87" s="1381" customFormat="1" x14ac:dyDescent="0.25">
      <c r="B2884" s="1384"/>
      <c r="C2884" s="1384"/>
      <c r="D2884" s="1387"/>
      <c r="E2884" s="1384"/>
      <c r="F2884" s="1384"/>
      <c r="G2884" s="1384"/>
      <c r="H2884" s="1365"/>
      <c r="I2884" s="1365"/>
      <c r="J2884" s="1365"/>
      <c r="S2884" s="1359"/>
      <c r="BU2884" s="1366"/>
      <c r="CI2884" s="1383"/>
    </row>
    <row r="2885" spans="2:87" s="1381" customFormat="1" x14ac:dyDescent="0.25">
      <c r="B2885" s="1384"/>
      <c r="C2885" s="1384"/>
      <c r="D2885" s="1387"/>
      <c r="E2885" s="1384"/>
      <c r="F2885" s="1384"/>
      <c r="G2885" s="1384"/>
      <c r="H2885" s="1365"/>
      <c r="I2885" s="1365"/>
      <c r="J2885" s="1365"/>
      <c r="S2885" s="1359"/>
      <c r="BU2885" s="1366"/>
      <c r="CI2885" s="1383"/>
    </row>
    <row r="2886" spans="2:87" s="1381" customFormat="1" x14ac:dyDescent="0.25">
      <c r="B2886" s="1384"/>
      <c r="C2886" s="1384"/>
      <c r="D2886" s="1387"/>
      <c r="E2886" s="1384"/>
      <c r="F2886" s="1384"/>
      <c r="G2886" s="1384"/>
      <c r="H2886" s="1365"/>
      <c r="I2886" s="1365"/>
      <c r="J2886" s="1365"/>
      <c r="S2886" s="1359"/>
      <c r="BU2886" s="1366"/>
      <c r="CI2886" s="1383"/>
    </row>
    <row r="2887" spans="2:87" s="1381" customFormat="1" x14ac:dyDescent="0.25">
      <c r="B2887" s="1384"/>
      <c r="C2887" s="1384"/>
      <c r="D2887" s="1387"/>
      <c r="E2887" s="1384"/>
      <c r="F2887" s="1384"/>
      <c r="G2887" s="1384"/>
      <c r="H2887" s="1365"/>
      <c r="I2887" s="1365"/>
      <c r="J2887" s="1365"/>
      <c r="S2887" s="1359"/>
      <c r="BU2887" s="1366"/>
      <c r="CI2887" s="1383"/>
    </row>
    <row r="2888" spans="2:87" s="1381" customFormat="1" x14ac:dyDescent="0.25">
      <c r="B2888" s="1384"/>
      <c r="C2888" s="1384"/>
      <c r="D2888" s="1387"/>
      <c r="E2888" s="1384"/>
      <c r="F2888" s="1384"/>
      <c r="G2888" s="1384"/>
      <c r="H2888" s="1365"/>
      <c r="I2888" s="1365"/>
      <c r="J2888" s="1365"/>
      <c r="S2888" s="1359"/>
      <c r="BU2888" s="1366"/>
      <c r="CI2888" s="1383"/>
    </row>
    <row r="2889" spans="2:87" s="1381" customFormat="1" x14ac:dyDescent="0.25">
      <c r="B2889" s="1384"/>
      <c r="C2889" s="1384"/>
      <c r="D2889" s="1387"/>
      <c r="E2889" s="1384"/>
      <c r="F2889" s="1384"/>
      <c r="G2889" s="1384"/>
      <c r="H2889" s="1365"/>
      <c r="I2889" s="1365"/>
      <c r="J2889" s="1365"/>
      <c r="S2889" s="1359"/>
      <c r="BU2889" s="1366"/>
      <c r="CI2889" s="1383"/>
    </row>
    <row r="2890" spans="2:87" s="1381" customFormat="1" x14ac:dyDescent="0.25">
      <c r="B2890" s="1384"/>
      <c r="C2890" s="1384"/>
      <c r="D2890" s="1387"/>
      <c r="E2890" s="1384"/>
      <c r="F2890" s="1384"/>
      <c r="G2890" s="1384"/>
      <c r="H2890" s="1365"/>
      <c r="I2890" s="1365"/>
      <c r="J2890" s="1365"/>
      <c r="S2890" s="1359"/>
      <c r="BU2890" s="1366"/>
      <c r="CI2890" s="1383"/>
    </row>
    <row r="2891" spans="2:87" s="1381" customFormat="1" x14ac:dyDescent="0.25">
      <c r="B2891" s="1384"/>
      <c r="C2891" s="1384"/>
      <c r="D2891" s="1387"/>
      <c r="E2891" s="1384"/>
      <c r="F2891" s="1384"/>
      <c r="G2891" s="1384"/>
      <c r="H2891" s="1365"/>
      <c r="I2891" s="1365"/>
      <c r="J2891" s="1365"/>
      <c r="S2891" s="1359"/>
      <c r="BU2891" s="1366"/>
      <c r="CI2891" s="1383"/>
    </row>
    <row r="2892" spans="2:87" s="1381" customFormat="1" x14ac:dyDescent="0.25">
      <c r="B2892" s="1384"/>
      <c r="C2892" s="1384"/>
      <c r="D2892" s="1387"/>
      <c r="E2892" s="1384"/>
      <c r="F2892" s="1384"/>
      <c r="G2892" s="1384"/>
      <c r="H2892" s="1365"/>
      <c r="I2892" s="1365"/>
      <c r="J2892" s="1365"/>
      <c r="S2892" s="1359"/>
      <c r="BU2892" s="1366"/>
      <c r="CI2892" s="1383"/>
    </row>
    <row r="2893" spans="2:87" s="1381" customFormat="1" x14ac:dyDescent="0.25">
      <c r="B2893" s="1384"/>
      <c r="C2893" s="1384"/>
      <c r="D2893" s="1387"/>
      <c r="E2893" s="1384"/>
      <c r="F2893" s="1384"/>
      <c r="G2893" s="1384"/>
      <c r="H2893" s="1365"/>
      <c r="I2893" s="1365"/>
      <c r="J2893" s="1365"/>
      <c r="S2893" s="1359"/>
      <c r="BU2893" s="1366"/>
      <c r="CI2893" s="1383"/>
    </row>
    <row r="2894" spans="2:87" s="1381" customFormat="1" x14ac:dyDescent="0.25">
      <c r="B2894" s="1384"/>
      <c r="C2894" s="1384"/>
      <c r="D2894" s="1387"/>
      <c r="E2894" s="1384"/>
      <c r="F2894" s="1384"/>
      <c r="G2894" s="1384"/>
      <c r="H2894" s="1365"/>
      <c r="I2894" s="1365"/>
      <c r="J2894" s="1365"/>
      <c r="S2894" s="1359"/>
      <c r="BU2894" s="1366"/>
      <c r="CI2894" s="1383"/>
    </row>
    <row r="2895" spans="2:87" s="1381" customFormat="1" x14ac:dyDescent="0.25">
      <c r="B2895" s="1384"/>
      <c r="C2895" s="1384"/>
      <c r="D2895" s="1387"/>
      <c r="E2895" s="1384"/>
      <c r="F2895" s="1384"/>
      <c r="G2895" s="1384"/>
      <c r="H2895" s="1365"/>
      <c r="I2895" s="1365"/>
      <c r="J2895" s="1365"/>
      <c r="S2895" s="1359"/>
      <c r="BU2895" s="1366"/>
      <c r="CI2895" s="1383"/>
    </row>
    <row r="2896" spans="2:87" s="1381" customFormat="1" x14ac:dyDescent="0.25">
      <c r="B2896" s="1384"/>
      <c r="C2896" s="1384"/>
      <c r="D2896" s="1387"/>
      <c r="E2896" s="1384"/>
      <c r="F2896" s="1384"/>
      <c r="G2896" s="1384"/>
      <c r="H2896" s="1365"/>
      <c r="I2896" s="1365"/>
      <c r="J2896" s="1365"/>
      <c r="S2896" s="1359"/>
      <c r="BU2896" s="1366"/>
      <c r="CI2896" s="1383"/>
    </row>
    <row r="2897" spans="2:87" s="1381" customFormat="1" x14ac:dyDescent="0.25">
      <c r="B2897" s="1384"/>
      <c r="C2897" s="1384"/>
      <c r="D2897" s="1387"/>
      <c r="E2897" s="1384"/>
      <c r="F2897" s="1384"/>
      <c r="G2897" s="1384"/>
      <c r="H2897" s="1365"/>
      <c r="I2897" s="1365"/>
      <c r="J2897" s="1365"/>
      <c r="S2897" s="1359"/>
      <c r="BU2897" s="1366"/>
      <c r="CI2897" s="1383"/>
    </row>
    <row r="2898" spans="2:87" s="1381" customFormat="1" x14ac:dyDescent="0.25">
      <c r="B2898" s="1384"/>
      <c r="C2898" s="1384"/>
      <c r="D2898" s="1387"/>
      <c r="E2898" s="1384"/>
      <c r="F2898" s="1384"/>
      <c r="G2898" s="1384"/>
      <c r="H2898" s="1365"/>
      <c r="I2898" s="1365"/>
      <c r="J2898" s="1365"/>
      <c r="S2898" s="1359"/>
      <c r="BU2898" s="1366"/>
      <c r="CI2898" s="1383"/>
    </row>
    <row r="2899" spans="2:87" s="1381" customFormat="1" x14ac:dyDescent="0.25">
      <c r="B2899" s="1384"/>
      <c r="C2899" s="1384"/>
      <c r="D2899" s="1387"/>
      <c r="E2899" s="1384"/>
      <c r="F2899" s="1384"/>
      <c r="G2899" s="1384"/>
      <c r="H2899" s="1365"/>
      <c r="I2899" s="1365"/>
      <c r="J2899" s="1365"/>
      <c r="S2899" s="1359"/>
      <c r="BU2899" s="1366"/>
      <c r="CI2899" s="1383"/>
    </row>
    <row r="2900" spans="2:87" s="1381" customFormat="1" x14ac:dyDescent="0.25">
      <c r="B2900" s="1384"/>
      <c r="C2900" s="1384"/>
      <c r="D2900" s="1387"/>
      <c r="E2900" s="1384"/>
      <c r="F2900" s="1384"/>
      <c r="G2900" s="1384"/>
      <c r="H2900" s="1365"/>
      <c r="I2900" s="1365"/>
      <c r="J2900" s="1365"/>
      <c r="S2900" s="1359"/>
      <c r="BU2900" s="1366"/>
      <c r="CI2900" s="1383"/>
    </row>
    <row r="2901" spans="2:87" s="1381" customFormat="1" x14ac:dyDescent="0.25">
      <c r="B2901" s="1384"/>
      <c r="C2901" s="1384"/>
      <c r="D2901" s="1387"/>
      <c r="E2901" s="1384"/>
      <c r="F2901" s="1384"/>
      <c r="G2901" s="1384"/>
      <c r="H2901" s="1365"/>
      <c r="I2901" s="1365"/>
      <c r="J2901" s="1365"/>
      <c r="S2901" s="1359"/>
      <c r="BU2901" s="1366"/>
      <c r="CI2901" s="1383"/>
    </row>
    <row r="2902" spans="2:87" s="1381" customFormat="1" x14ac:dyDescent="0.25">
      <c r="B2902" s="1384"/>
      <c r="C2902" s="1384"/>
      <c r="D2902" s="1387"/>
      <c r="E2902" s="1384"/>
      <c r="F2902" s="1384"/>
      <c r="G2902" s="1384"/>
      <c r="H2902" s="1365"/>
      <c r="I2902" s="1365"/>
      <c r="J2902" s="1365"/>
      <c r="S2902" s="1359"/>
      <c r="BU2902" s="1366"/>
      <c r="CI2902" s="1383"/>
    </row>
    <row r="2903" spans="2:87" s="1381" customFormat="1" x14ac:dyDescent="0.25">
      <c r="B2903" s="1384"/>
      <c r="C2903" s="1384"/>
      <c r="D2903" s="1387"/>
      <c r="E2903" s="1384"/>
      <c r="F2903" s="1384"/>
      <c r="G2903" s="1384"/>
      <c r="H2903" s="1365"/>
      <c r="I2903" s="1365"/>
      <c r="J2903" s="1365"/>
      <c r="S2903" s="1359"/>
      <c r="BU2903" s="1366"/>
      <c r="CI2903" s="1383"/>
    </row>
    <row r="2904" spans="2:87" s="1381" customFormat="1" x14ac:dyDescent="0.25">
      <c r="B2904" s="1384"/>
      <c r="C2904" s="1384"/>
      <c r="D2904" s="1387"/>
      <c r="E2904" s="1384"/>
      <c r="F2904" s="1384"/>
      <c r="G2904" s="1384"/>
      <c r="H2904" s="1365"/>
      <c r="I2904" s="1365"/>
      <c r="J2904" s="1365"/>
      <c r="S2904" s="1359"/>
      <c r="BU2904" s="1366"/>
      <c r="CI2904" s="1383"/>
    </row>
    <row r="2905" spans="2:87" s="1381" customFormat="1" x14ac:dyDescent="0.25">
      <c r="B2905" s="1384"/>
      <c r="C2905" s="1384"/>
      <c r="D2905" s="1387"/>
      <c r="E2905" s="1384"/>
      <c r="F2905" s="1384"/>
      <c r="G2905" s="1384"/>
      <c r="H2905" s="1365"/>
      <c r="I2905" s="1365"/>
      <c r="J2905" s="1365"/>
      <c r="S2905" s="1359"/>
      <c r="BU2905" s="1366"/>
      <c r="CI2905" s="1383"/>
    </row>
    <row r="2906" spans="2:87" s="1381" customFormat="1" x14ac:dyDescent="0.25">
      <c r="B2906" s="1384"/>
      <c r="C2906" s="1384"/>
      <c r="D2906" s="1387"/>
      <c r="E2906" s="1384"/>
      <c r="F2906" s="1384"/>
      <c r="G2906" s="1384"/>
      <c r="H2906" s="1365"/>
      <c r="I2906" s="1365"/>
      <c r="J2906" s="1365"/>
      <c r="S2906" s="1359"/>
      <c r="BU2906" s="1366"/>
      <c r="CI2906" s="1383"/>
    </row>
    <row r="2907" spans="2:87" s="1381" customFormat="1" x14ac:dyDescent="0.25">
      <c r="B2907" s="1384"/>
      <c r="C2907" s="1384"/>
      <c r="D2907" s="1387"/>
      <c r="E2907" s="1384"/>
      <c r="F2907" s="1384"/>
      <c r="G2907" s="1384"/>
      <c r="H2907" s="1365"/>
      <c r="I2907" s="1365"/>
      <c r="J2907" s="1365"/>
      <c r="S2907" s="1359"/>
      <c r="BU2907" s="1366"/>
      <c r="CI2907" s="1383"/>
    </row>
    <row r="2908" spans="2:87" s="1381" customFormat="1" x14ac:dyDescent="0.25">
      <c r="B2908" s="1384"/>
      <c r="C2908" s="1384"/>
      <c r="D2908" s="1387"/>
      <c r="E2908" s="1384"/>
      <c r="F2908" s="1384"/>
      <c r="G2908" s="1384"/>
      <c r="H2908" s="1365"/>
      <c r="I2908" s="1365"/>
      <c r="J2908" s="1365"/>
      <c r="S2908" s="1359"/>
      <c r="BU2908" s="1366"/>
      <c r="CI2908" s="1383"/>
    </row>
    <row r="2909" spans="2:87" s="1381" customFormat="1" x14ac:dyDescent="0.25">
      <c r="B2909" s="1384"/>
      <c r="C2909" s="1384"/>
      <c r="D2909" s="1387"/>
      <c r="E2909" s="1384"/>
      <c r="F2909" s="1384"/>
      <c r="G2909" s="1384"/>
      <c r="H2909" s="1365"/>
      <c r="I2909" s="1365"/>
      <c r="J2909" s="1365"/>
      <c r="S2909" s="1359"/>
      <c r="BU2909" s="1366"/>
      <c r="CI2909" s="1383"/>
    </row>
    <row r="2910" spans="2:87" s="1381" customFormat="1" x14ac:dyDescent="0.25">
      <c r="B2910" s="1384"/>
      <c r="C2910" s="1384"/>
      <c r="D2910" s="1387"/>
      <c r="E2910" s="1384"/>
      <c r="F2910" s="1384"/>
      <c r="G2910" s="1384"/>
      <c r="H2910" s="1365"/>
      <c r="I2910" s="1365"/>
      <c r="J2910" s="1365"/>
      <c r="S2910" s="1359"/>
      <c r="BU2910" s="1366"/>
      <c r="CI2910" s="1383"/>
    </row>
    <row r="2911" spans="2:87" s="1381" customFormat="1" x14ac:dyDescent="0.25">
      <c r="B2911" s="1384"/>
      <c r="C2911" s="1384"/>
      <c r="D2911" s="1387"/>
      <c r="E2911" s="1384"/>
      <c r="F2911" s="1384"/>
      <c r="G2911" s="1384"/>
      <c r="H2911" s="1365"/>
      <c r="I2911" s="1365"/>
      <c r="J2911" s="1365"/>
      <c r="S2911" s="1359"/>
      <c r="BU2911" s="1366"/>
      <c r="CI2911" s="1383"/>
    </row>
    <row r="2912" spans="2:87" s="1381" customFormat="1" x14ac:dyDescent="0.25">
      <c r="B2912" s="1384"/>
      <c r="C2912" s="1384"/>
      <c r="D2912" s="1387"/>
      <c r="E2912" s="1384"/>
      <c r="F2912" s="1384"/>
      <c r="G2912" s="1384"/>
      <c r="H2912" s="1365"/>
      <c r="I2912" s="1365"/>
      <c r="J2912" s="1365"/>
      <c r="S2912" s="1359"/>
      <c r="BU2912" s="1366"/>
      <c r="CI2912" s="1383"/>
    </row>
    <row r="2913" spans="2:87" s="1381" customFormat="1" x14ac:dyDescent="0.25">
      <c r="B2913" s="1384"/>
      <c r="C2913" s="1384"/>
      <c r="D2913" s="1387"/>
      <c r="E2913" s="1384"/>
      <c r="F2913" s="1384"/>
      <c r="G2913" s="1384"/>
      <c r="H2913" s="1365"/>
      <c r="I2913" s="1365"/>
      <c r="J2913" s="1365"/>
      <c r="S2913" s="1359"/>
      <c r="BU2913" s="1366"/>
      <c r="CI2913" s="1383"/>
    </row>
    <row r="2914" spans="2:87" s="1381" customFormat="1" x14ac:dyDescent="0.25">
      <c r="B2914" s="1384"/>
      <c r="C2914" s="1384"/>
      <c r="D2914" s="1387"/>
      <c r="E2914" s="1384"/>
      <c r="F2914" s="1384"/>
      <c r="G2914" s="1384"/>
      <c r="H2914" s="1365"/>
      <c r="I2914" s="1365"/>
      <c r="J2914" s="1365"/>
      <c r="S2914" s="1359"/>
      <c r="BU2914" s="1366"/>
      <c r="CI2914" s="1383"/>
    </row>
    <row r="2915" spans="2:87" s="1381" customFormat="1" x14ac:dyDescent="0.25">
      <c r="B2915" s="1384"/>
      <c r="C2915" s="1384"/>
      <c r="D2915" s="1387"/>
      <c r="E2915" s="1384"/>
      <c r="F2915" s="1384"/>
      <c r="G2915" s="1384"/>
      <c r="H2915" s="1365"/>
      <c r="I2915" s="1365"/>
      <c r="J2915" s="1365"/>
      <c r="S2915" s="1359"/>
      <c r="BU2915" s="1366"/>
      <c r="CI2915" s="1383"/>
    </row>
    <row r="2916" spans="2:87" s="1381" customFormat="1" x14ac:dyDescent="0.25">
      <c r="B2916" s="1384"/>
      <c r="C2916" s="1384"/>
      <c r="D2916" s="1387"/>
      <c r="E2916" s="1384"/>
      <c r="F2916" s="1384"/>
      <c r="G2916" s="1384"/>
      <c r="H2916" s="1365"/>
      <c r="I2916" s="1365"/>
      <c r="J2916" s="1365"/>
      <c r="S2916" s="1359"/>
      <c r="BU2916" s="1366"/>
      <c r="CI2916" s="1383"/>
    </row>
    <row r="2917" spans="2:87" s="1381" customFormat="1" x14ac:dyDescent="0.25">
      <c r="B2917" s="1384"/>
      <c r="C2917" s="1384"/>
      <c r="D2917" s="1387"/>
      <c r="E2917" s="1384"/>
      <c r="F2917" s="1384"/>
      <c r="G2917" s="1384"/>
      <c r="H2917" s="1365"/>
      <c r="I2917" s="1365"/>
      <c r="J2917" s="1365"/>
      <c r="S2917" s="1359"/>
      <c r="BU2917" s="1366"/>
      <c r="CI2917" s="1383"/>
    </row>
    <row r="2918" spans="2:87" s="1381" customFormat="1" x14ac:dyDescent="0.25">
      <c r="B2918" s="1384"/>
      <c r="C2918" s="1384"/>
      <c r="D2918" s="1387"/>
      <c r="E2918" s="1384"/>
      <c r="F2918" s="1384"/>
      <c r="G2918" s="1384"/>
      <c r="H2918" s="1365"/>
      <c r="I2918" s="1365"/>
      <c r="J2918" s="1365"/>
      <c r="S2918" s="1359"/>
      <c r="BU2918" s="1366"/>
      <c r="CI2918" s="1383"/>
    </row>
    <row r="2919" spans="2:87" s="1381" customFormat="1" x14ac:dyDescent="0.25">
      <c r="B2919" s="1384"/>
      <c r="C2919" s="1384"/>
      <c r="D2919" s="1387"/>
      <c r="E2919" s="1384"/>
      <c r="F2919" s="1384"/>
      <c r="G2919" s="1384"/>
      <c r="H2919" s="1365"/>
      <c r="I2919" s="1365"/>
      <c r="J2919" s="1365"/>
      <c r="S2919" s="1359"/>
      <c r="BU2919" s="1366"/>
      <c r="CI2919" s="1383"/>
    </row>
    <row r="2920" spans="2:87" s="1381" customFormat="1" x14ac:dyDescent="0.25">
      <c r="B2920" s="1384"/>
      <c r="C2920" s="1384"/>
      <c r="D2920" s="1387"/>
      <c r="E2920" s="1384"/>
      <c r="F2920" s="1384"/>
      <c r="G2920" s="1384"/>
      <c r="H2920" s="1365"/>
      <c r="I2920" s="1365"/>
      <c r="J2920" s="1365"/>
      <c r="S2920" s="1359"/>
      <c r="BU2920" s="1366"/>
      <c r="CI2920" s="1383"/>
    </row>
    <row r="2921" spans="2:87" s="1381" customFormat="1" x14ac:dyDescent="0.25">
      <c r="B2921" s="1384"/>
      <c r="C2921" s="1384"/>
      <c r="D2921" s="1387"/>
      <c r="E2921" s="1384"/>
      <c r="F2921" s="1384"/>
      <c r="G2921" s="1384"/>
      <c r="H2921" s="1365"/>
      <c r="I2921" s="1365"/>
      <c r="J2921" s="1365"/>
      <c r="S2921" s="1359"/>
      <c r="BU2921" s="1366"/>
      <c r="CI2921" s="1383"/>
    </row>
    <row r="2922" spans="2:87" s="1381" customFormat="1" x14ac:dyDescent="0.25">
      <c r="B2922" s="1384"/>
      <c r="C2922" s="1384"/>
      <c r="D2922" s="1387"/>
      <c r="E2922" s="1384"/>
      <c r="F2922" s="1384"/>
      <c r="G2922" s="1384"/>
      <c r="H2922" s="1365"/>
      <c r="I2922" s="1365"/>
      <c r="J2922" s="1365"/>
      <c r="S2922" s="1359"/>
      <c r="BU2922" s="1366"/>
      <c r="CI2922" s="1383"/>
    </row>
    <row r="2923" spans="2:87" s="1381" customFormat="1" x14ac:dyDescent="0.25">
      <c r="B2923" s="1384"/>
      <c r="C2923" s="1384"/>
      <c r="D2923" s="1387"/>
      <c r="E2923" s="1384"/>
      <c r="F2923" s="1384"/>
      <c r="G2923" s="1384"/>
      <c r="H2923" s="1365"/>
      <c r="I2923" s="1365"/>
      <c r="J2923" s="1365"/>
      <c r="S2923" s="1359"/>
      <c r="BU2923" s="1366"/>
      <c r="CI2923" s="1383"/>
    </row>
    <row r="2924" spans="2:87" s="1381" customFormat="1" x14ac:dyDescent="0.25">
      <c r="B2924" s="1384"/>
      <c r="C2924" s="1384"/>
      <c r="D2924" s="1387"/>
      <c r="E2924" s="1384"/>
      <c r="F2924" s="1384"/>
      <c r="G2924" s="1384"/>
      <c r="H2924" s="1365"/>
      <c r="I2924" s="1365"/>
      <c r="J2924" s="1365"/>
      <c r="S2924" s="1359"/>
      <c r="BU2924" s="1366"/>
      <c r="CI2924" s="1383"/>
    </row>
    <row r="2925" spans="2:87" s="1381" customFormat="1" x14ac:dyDescent="0.25">
      <c r="B2925" s="1384"/>
      <c r="C2925" s="1384"/>
      <c r="D2925" s="1387"/>
      <c r="E2925" s="1384"/>
      <c r="F2925" s="1384"/>
      <c r="G2925" s="1384"/>
      <c r="H2925" s="1365"/>
      <c r="I2925" s="1365"/>
      <c r="J2925" s="1365"/>
      <c r="S2925" s="1359"/>
      <c r="BU2925" s="1366"/>
      <c r="CI2925" s="1383"/>
    </row>
    <row r="2926" spans="2:87" s="1381" customFormat="1" x14ac:dyDescent="0.25">
      <c r="B2926" s="1384"/>
      <c r="C2926" s="1384"/>
      <c r="D2926" s="1387"/>
      <c r="E2926" s="1384"/>
      <c r="F2926" s="1384"/>
      <c r="G2926" s="1384"/>
      <c r="H2926" s="1365"/>
      <c r="I2926" s="1365"/>
      <c r="J2926" s="1365"/>
      <c r="S2926" s="1359"/>
      <c r="BU2926" s="1366"/>
      <c r="CI2926" s="1383"/>
    </row>
    <row r="2927" spans="2:87" s="1381" customFormat="1" x14ac:dyDescent="0.25">
      <c r="B2927" s="1384"/>
      <c r="C2927" s="1384"/>
      <c r="D2927" s="1387"/>
      <c r="E2927" s="1384"/>
      <c r="F2927" s="1384"/>
      <c r="G2927" s="1384"/>
      <c r="H2927" s="1365"/>
      <c r="I2927" s="1365"/>
      <c r="J2927" s="1365"/>
      <c r="S2927" s="1359"/>
      <c r="BU2927" s="1366"/>
      <c r="CI2927" s="1383"/>
    </row>
    <row r="2928" spans="2:87" s="1381" customFormat="1" x14ac:dyDescent="0.25">
      <c r="B2928" s="1384"/>
      <c r="C2928" s="1384"/>
      <c r="D2928" s="1387"/>
      <c r="E2928" s="1384"/>
      <c r="F2928" s="1384"/>
      <c r="G2928" s="1384"/>
      <c r="H2928" s="1365"/>
      <c r="I2928" s="1365"/>
      <c r="J2928" s="1365"/>
      <c r="S2928" s="1359"/>
      <c r="BU2928" s="1366"/>
      <c r="CI2928" s="1383"/>
    </row>
    <row r="2929" spans="2:87" s="1381" customFormat="1" x14ac:dyDescent="0.25">
      <c r="B2929" s="1384"/>
      <c r="C2929" s="1384"/>
      <c r="D2929" s="1387"/>
      <c r="E2929" s="1384"/>
      <c r="F2929" s="1384"/>
      <c r="G2929" s="1384"/>
      <c r="H2929" s="1365"/>
      <c r="I2929" s="1365"/>
      <c r="J2929" s="1365"/>
      <c r="S2929" s="1359"/>
      <c r="BU2929" s="1366"/>
      <c r="CI2929" s="1383"/>
    </row>
    <row r="2930" spans="2:87" s="1381" customFormat="1" x14ac:dyDescent="0.25">
      <c r="B2930" s="1384"/>
      <c r="C2930" s="1384"/>
      <c r="D2930" s="1387"/>
      <c r="E2930" s="1384"/>
      <c r="F2930" s="1384"/>
      <c r="G2930" s="1384"/>
      <c r="H2930" s="1365"/>
      <c r="I2930" s="1365"/>
      <c r="J2930" s="1365"/>
      <c r="S2930" s="1359"/>
      <c r="BU2930" s="1366"/>
      <c r="CI2930" s="1383"/>
    </row>
    <row r="2931" spans="2:87" s="1381" customFormat="1" x14ac:dyDescent="0.25">
      <c r="B2931" s="1384"/>
      <c r="C2931" s="1384"/>
      <c r="D2931" s="1387"/>
      <c r="E2931" s="1384"/>
      <c r="F2931" s="1384"/>
      <c r="G2931" s="1384"/>
      <c r="H2931" s="1365"/>
      <c r="I2931" s="1365"/>
      <c r="J2931" s="1365"/>
      <c r="S2931" s="1359"/>
      <c r="BU2931" s="1366"/>
      <c r="CI2931" s="1383"/>
    </row>
    <row r="2932" spans="2:87" s="1381" customFormat="1" x14ac:dyDescent="0.25">
      <c r="B2932" s="1384"/>
      <c r="C2932" s="1384"/>
      <c r="D2932" s="1387"/>
      <c r="E2932" s="1384"/>
      <c r="F2932" s="1384"/>
      <c r="G2932" s="1384"/>
      <c r="H2932" s="1365"/>
      <c r="I2932" s="1365"/>
      <c r="J2932" s="1365"/>
      <c r="S2932" s="1359"/>
      <c r="BU2932" s="1366"/>
      <c r="CI2932" s="1383"/>
    </row>
    <row r="2933" spans="2:87" s="1381" customFormat="1" x14ac:dyDescent="0.25">
      <c r="B2933" s="1384"/>
      <c r="C2933" s="1384"/>
      <c r="D2933" s="1387"/>
      <c r="E2933" s="1384"/>
      <c r="F2933" s="1384"/>
      <c r="G2933" s="1384"/>
      <c r="H2933" s="1365"/>
      <c r="I2933" s="1365"/>
      <c r="J2933" s="1365"/>
      <c r="S2933" s="1359"/>
      <c r="BU2933" s="1366"/>
      <c r="CI2933" s="1383"/>
    </row>
    <row r="2934" spans="2:87" s="1381" customFormat="1" x14ac:dyDescent="0.25">
      <c r="B2934" s="1384"/>
      <c r="C2934" s="1384"/>
      <c r="D2934" s="1387"/>
      <c r="E2934" s="1384"/>
      <c r="F2934" s="1384"/>
      <c r="G2934" s="1384"/>
      <c r="H2934" s="1365"/>
      <c r="I2934" s="1365"/>
      <c r="J2934" s="1365"/>
      <c r="S2934" s="1359"/>
      <c r="BU2934" s="1366"/>
      <c r="CI2934" s="1383"/>
    </row>
    <row r="2935" spans="2:87" s="1381" customFormat="1" x14ac:dyDescent="0.25">
      <c r="B2935" s="1384"/>
      <c r="C2935" s="1384"/>
      <c r="D2935" s="1387"/>
      <c r="E2935" s="1384"/>
      <c r="F2935" s="1384"/>
      <c r="G2935" s="1384"/>
      <c r="H2935" s="1365"/>
      <c r="I2935" s="1365"/>
      <c r="J2935" s="1365"/>
      <c r="S2935" s="1359"/>
      <c r="BU2935" s="1366"/>
      <c r="CI2935" s="1383"/>
    </row>
    <row r="2936" spans="2:87" s="1381" customFormat="1" x14ac:dyDescent="0.25">
      <c r="B2936" s="1384"/>
      <c r="C2936" s="1384"/>
      <c r="D2936" s="1387"/>
      <c r="E2936" s="1384"/>
      <c r="F2936" s="1384"/>
      <c r="G2936" s="1384"/>
      <c r="H2936" s="1365"/>
      <c r="I2936" s="1365"/>
      <c r="J2936" s="1365"/>
      <c r="S2936" s="1359"/>
      <c r="BU2936" s="1366"/>
      <c r="CI2936" s="1383"/>
    </row>
    <row r="2937" spans="2:87" s="1381" customFormat="1" x14ac:dyDescent="0.25">
      <c r="B2937" s="1384"/>
      <c r="C2937" s="1384"/>
      <c r="D2937" s="1387"/>
      <c r="E2937" s="1384"/>
      <c r="F2937" s="1384"/>
      <c r="G2937" s="1384"/>
      <c r="H2937" s="1365"/>
      <c r="I2937" s="1365"/>
      <c r="J2937" s="1365"/>
      <c r="S2937" s="1359"/>
      <c r="BU2937" s="1366"/>
      <c r="CI2937" s="1383"/>
    </row>
    <row r="2938" spans="2:87" s="1381" customFormat="1" x14ac:dyDescent="0.25">
      <c r="B2938" s="1384"/>
      <c r="C2938" s="1384"/>
      <c r="D2938" s="1387"/>
      <c r="E2938" s="1384"/>
      <c r="F2938" s="1384"/>
      <c r="G2938" s="1384"/>
      <c r="H2938" s="1365"/>
      <c r="I2938" s="1365"/>
      <c r="J2938" s="1365"/>
      <c r="S2938" s="1359"/>
      <c r="BU2938" s="1366"/>
      <c r="CI2938" s="1383"/>
    </row>
    <row r="2939" spans="2:87" s="1381" customFormat="1" x14ac:dyDescent="0.25">
      <c r="B2939" s="1384"/>
      <c r="C2939" s="1384"/>
      <c r="D2939" s="1387"/>
      <c r="E2939" s="1384"/>
      <c r="F2939" s="1384"/>
      <c r="G2939" s="1384"/>
      <c r="H2939" s="1365"/>
      <c r="I2939" s="1365"/>
      <c r="J2939" s="1365"/>
      <c r="S2939" s="1359"/>
      <c r="BU2939" s="1366"/>
      <c r="CI2939" s="1383"/>
    </row>
    <row r="2940" spans="2:87" s="1381" customFormat="1" x14ac:dyDescent="0.25">
      <c r="B2940" s="1384"/>
      <c r="C2940" s="1384"/>
      <c r="D2940" s="1387"/>
      <c r="E2940" s="1384"/>
      <c r="F2940" s="1384"/>
      <c r="G2940" s="1384"/>
      <c r="H2940" s="1365"/>
      <c r="I2940" s="1365"/>
      <c r="J2940" s="1365"/>
      <c r="S2940" s="1359"/>
      <c r="BU2940" s="1366"/>
      <c r="CI2940" s="1383"/>
    </row>
    <row r="2941" spans="2:87" s="1381" customFormat="1" x14ac:dyDescent="0.25">
      <c r="B2941" s="1384"/>
      <c r="C2941" s="1384"/>
      <c r="D2941" s="1387"/>
      <c r="E2941" s="1384"/>
      <c r="F2941" s="1384"/>
      <c r="G2941" s="1384"/>
      <c r="H2941" s="1365"/>
      <c r="I2941" s="1365"/>
      <c r="J2941" s="1365"/>
      <c r="S2941" s="1359"/>
      <c r="BU2941" s="1366"/>
      <c r="CI2941" s="1383"/>
    </row>
    <row r="2942" spans="2:87" s="1381" customFormat="1" x14ac:dyDescent="0.25">
      <c r="B2942" s="1384"/>
      <c r="C2942" s="1384"/>
      <c r="D2942" s="1387"/>
      <c r="E2942" s="1384"/>
      <c r="F2942" s="1384"/>
      <c r="G2942" s="1384"/>
      <c r="H2942" s="1365"/>
      <c r="I2942" s="1365"/>
      <c r="J2942" s="1365"/>
      <c r="S2942" s="1359"/>
      <c r="BU2942" s="1366"/>
      <c r="CI2942" s="1383"/>
    </row>
    <row r="2943" spans="2:87" s="1381" customFormat="1" x14ac:dyDescent="0.25">
      <c r="B2943" s="1384"/>
      <c r="C2943" s="1384"/>
      <c r="D2943" s="1387"/>
      <c r="E2943" s="1384"/>
      <c r="F2943" s="1384"/>
      <c r="G2943" s="1384"/>
      <c r="H2943" s="1365"/>
      <c r="I2943" s="1365"/>
      <c r="J2943" s="1365"/>
      <c r="S2943" s="1359"/>
      <c r="BU2943" s="1366"/>
      <c r="CI2943" s="1383"/>
    </row>
    <row r="2944" spans="2:87" s="1381" customFormat="1" x14ac:dyDescent="0.25">
      <c r="B2944" s="1384"/>
      <c r="C2944" s="1384"/>
      <c r="D2944" s="1387"/>
      <c r="E2944" s="1384"/>
      <c r="F2944" s="1384"/>
      <c r="G2944" s="1384"/>
      <c r="H2944" s="1365"/>
      <c r="I2944" s="1365"/>
      <c r="J2944" s="1365"/>
      <c r="S2944" s="1359"/>
      <c r="BU2944" s="1366"/>
      <c r="CI2944" s="1383"/>
    </row>
    <row r="2945" spans="2:87" s="1381" customFormat="1" x14ac:dyDescent="0.25">
      <c r="B2945" s="1384"/>
      <c r="C2945" s="1384"/>
      <c r="D2945" s="1387"/>
      <c r="E2945" s="1384"/>
      <c r="F2945" s="1384"/>
      <c r="G2945" s="1384"/>
      <c r="H2945" s="1365"/>
      <c r="I2945" s="1365"/>
      <c r="J2945" s="1365"/>
      <c r="S2945" s="1359"/>
      <c r="BU2945" s="1366"/>
      <c r="CI2945" s="1383"/>
    </row>
    <row r="2946" spans="2:87" s="1381" customFormat="1" x14ac:dyDescent="0.25">
      <c r="B2946" s="1384"/>
      <c r="C2946" s="1384"/>
      <c r="D2946" s="1387"/>
      <c r="E2946" s="1384"/>
      <c r="F2946" s="1384"/>
      <c r="G2946" s="1384"/>
      <c r="H2946" s="1365"/>
      <c r="I2946" s="1365"/>
      <c r="J2946" s="1365"/>
      <c r="S2946" s="1359"/>
      <c r="BU2946" s="1366"/>
      <c r="CI2946" s="1383"/>
    </row>
    <row r="2947" spans="2:87" s="1381" customFormat="1" x14ac:dyDescent="0.25">
      <c r="B2947" s="1384"/>
      <c r="C2947" s="1384"/>
      <c r="D2947" s="1387"/>
      <c r="E2947" s="1384"/>
      <c r="F2947" s="1384"/>
      <c r="G2947" s="1384"/>
      <c r="H2947" s="1365"/>
      <c r="I2947" s="1365"/>
      <c r="J2947" s="1365"/>
      <c r="S2947" s="1359"/>
      <c r="BU2947" s="1366"/>
      <c r="CI2947" s="1383"/>
    </row>
    <row r="2948" spans="2:87" s="1381" customFormat="1" x14ac:dyDescent="0.25">
      <c r="B2948" s="1384"/>
      <c r="C2948" s="1384"/>
      <c r="D2948" s="1387"/>
      <c r="E2948" s="1384"/>
      <c r="F2948" s="1384"/>
      <c r="G2948" s="1384"/>
      <c r="H2948" s="1365"/>
      <c r="I2948" s="1365"/>
      <c r="J2948" s="1365"/>
      <c r="S2948" s="1359"/>
      <c r="BU2948" s="1366"/>
      <c r="CI2948" s="1383"/>
    </row>
    <row r="2949" spans="2:87" s="1381" customFormat="1" x14ac:dyDescent="0.25">
      <c r="B2949" s="1384"/>
      <c r="C2949" s="1384"/>
      <c r="D2949" s="1387"/>
      <c r="E2949" s="1384"/>
      <c r="F2949" s="1384"/>
      <c r="G2949" s="1384"/>
      <c r="H2949" s="1365"/>
      <c r="I2949" s="1365"/>
      <c r="J2949" s="1365"/>
      <c r="S2949" s="1359"/>
      <c r="BU2949" s="1366"/>
      <c r="CI2949" s="1383"/>
    </row>
    <row r="2950" spans="2:87" s="1381" customFormat="1" x14ac:dyDescent="0.25">
      <c r="B2950" s="1384"/>
      <c r="C2950" s="1384"/>
      <c r="D2950" s="1387"/>
      <c r="E2950" s="1384"/>
      <c r="F2950" s="1384"/>
      <c r="G2950" s="1384"/>
      <c r="H2950" s="1365"/>
      <c r="I2950" s="1365"/>
      <c r="J2950" s="1365"/>
      <c r="S2950" s="1359"/>
      <c r="BU2950" s="1366"/>
      <c r="CI2950" s="1383"/>
    </row>
    <row r="2951" spans="2:87" s="1381" customFormat="1" x14ac:dyDescent="0.25">
      <c r="B2951" s="1384"/>
      <c r="C2951" s="1384"/>
      <c r="D2951" s="1387"/>
      <c r="E2951" s="1384"/>
      <c r="F2951" s="1384"/>
      <c r="G2951" s="1384"/>
      <c r="H2951" s="1365"/>
      <c r="I2951" s="1365"/>
      <c r="J2951" s="1365"/>
      <c r="S2951" s="1359"/>
      <c r="BU2951" s="1366"/>
      <c r="CI2951" s="1383"/>
    </row>
    <row r="2952" spans="2:87" s="1381" customFormat="1" x14ac:dyDescent="0.25">
      <c r="B2952" s="1384"/>
      <c r="C2952" s="1384"/>
      <c r="D2952" s="1387"/>
      <c r="E2952" s="1384"/>
      <c r="F2952" s="1384"/>
      <c r="G2952" s="1384"/>
      <c r="H2952" s="1365"/>
      <c r="I2952" s="1365"/>
      <c r="J2952" s="1365"/>
      <c r="S2952" s="1359"/>
      <c r="BU2952" s="1366"/>
      <c r="CI2952" s="1383"/>
    </row>
    <row r="2953" spans="2:87" s="1381" customFormat="1" x14ac:dyDescent="0.25">
      <c r="B2953" s="1384"/>
      <c r="C2953" s="1384"/>
      <c r="D2953" s="1387"/>
      <c r="E2953" s="1384"/>
      <c r="F2953" s="1384"/>
      <c r="G2953" s="1384"/>
      <c r="H2953" s="1365"/>
      <c r="I2953" s="1365"/>
      <c r="J2953" s="1365"/>
      <c r="S2953" s="1359"/>
      <c r="BU2953" s="1366"/>
      <c r="CI2953" s="1383"/>
    </row>
    <row r="2954" spans="2:87" s="1381" customFormat="1" x14ac:dyDescent="0.25">
      <c r="B2954" s="1384"/>
      <c r="C2954" s="1384"/>
      <c r="D2954" s="1387"/>
      <c r="E2954" s="1384"/>
      <c r="F2954" s="1384"/>
      <c r="G2954" s="1384"/>
      <c r="H2954" s="1365"/>
      <c r="I2954" s="1365"/>
      <c r="J2954" s="1365"/>
      <c r="S2954" s="1359"/>
      <c r="BU2954" s="1366"/>
      <c r="CI2954" s="1383"/>
    </row>
    <row r="2955" spans="2:87" s="1381" customFormat="1" x14ac:dyDescent="0.25">
      <c r="B2955" s="1384"/>
      <c r="C2955" s="1384"/>
      <c r="D2955" s="1387"/>
      <c r="E2955" s="1384"/>
      <c r="F2955" s="1384"/>
      <c r="G2955" s="1384"/>
      <c r="H2955" s="1365"/>
      <c r="I2955" s="1365"/>
      <c r="J2955" s="1365"/>
      <c r="S2955" s="1359"/>
      <c r="BU2955" s="1366"/>
      <c r="CI2955" s="1383"/>
    </row>
    <row r="2956" spans="2:87" s="1381" customFormat="1" x14ac:dyDescent="0.25">
      <c r="B2956" s="1384"/>
      <c r="C2956" s="1384"/>
      <c r="D2956" s="1387"/>
      <c r="E2956" s="1384"/>
      <c r="F2956" s="1384"/>
      <c r="G2956" s="1384"/>
      <c r="H2956" s="1365"/>
      <c r="I2956" s="1365"/>
      <c r="J2956" s="1365"/>
      <c r="S2956" s="1359"/>
      <c r="BU2956" s="1366"/>
      <c r="CI2956" s="1383"/>
    </row>
    <row r="2957" spans="2:87" s="1381" customFormat="1" x14ac:dyDescent="0.25">
      <c r="B2957" s="1384"/>
      <c r="C2957" s="1384"/>
      <c r="D2957" s="1387"/>
      <c r="E2957" s="1384"/>
      <c r="F2957" s="1384"/>
      <c r="G2957" s="1384"/>
      <c r="H2957" s="1365"/>
      <c r="I2957" s="1365"/>
      <c r="J2957" s="1365"/>
      <c r="S2957" s="1359"/>
      <c r="BU2957" s="1366"/>
      <c r="CI2957" s="1383"/>
    </row>
    <row r="2958" spans="2:87" s="1381" customFormat="1" x14ac:dyDescent="0.25">
      <c r="B2958" s="1384"/>
      <c r="C2958" s="1384"/>
      <c r="D2958" s="1387"/>
      <c r="E2958" s="1384"/>
      <c r="F2958" s="1384"/>
      <c r="G2958" s="1384"/>
      <c r="H2958" s="1365"/>
      <c r="I2958" s="1365"/>
      <c r="J2958" s="1365"/>
      <c r="S2958" s="1359"/>
      <c r="BU2958" s="1366"/>
      <c r="CI2958" s="1383"/>
    </row>
    <row r="2959" spans="2:87" s="1381" customFormat="1" x14ac:dyDescent="0.25">
      <c r="B2959" s="1384"/>
      <c r="C2959" s="1384"/>
      <c r="D2959" s="1387"/>
      <c r="E2959" s="1384"/>
      <c r="F2959" s="1384"/>
      <c r="G2959" s="1384"/>
      <c r="H2959" s="1365"/>
      <c r="I2959" s="1365"/>
      <c r="J2959" s="1365"/>
      <c r="S2959" s="1359"/>
      <c r="BU2959" s="1366"/>
      <c r="CI2959" s="1383"/>
    </row>
    <row r="2960" spans="2:87" s="1381" customFormat="1" x14ac:dyDescent="0.25">
      <c r="B2960" s="1384"/>
      <c r="C2960" s="1384"/>
      <c r="D2960" s="1387"/>
      <c r="E2960" s="1384"/>
      <c r="F2960" s="1384"/>
      <c r="G2960" s="1384"/>
      <c r="H2960" s="1365"/>
      <c r="I2960" s="1365"/>
      <c r="J2960" s="1365"/>
      <c r="S2960" s="1359"/>
      <c r="BU2960" s="1366"/>
      <c r="CI2960" s="1383"/>
    </row>
    <row r="2961" spans="2:87" s="1381" customFormat="1" x14ac:dyDescent="0.25">
      <c r="B2961" s="1384"/>
      <c r="C2961" s="1384"/>
      <c r="D2961" s="1387"/>
      <c r="E2961" s="1384"/>
      <c r="F2961" s="1384"/>
      <c r="G2961" s="1384"/>
      <c r="H2961" s="1365"/>
      <c r="I2961" s="1365"/>
      <c r="J2961" s="1365"/>
      <c r="S2961" s="1359"/>
      <c r="BU2961" s="1366"/>
      <c r="CI2961" s="1383"/>
    </row>
    <row r="2962" spans="2:87" s="1381" customFormat="1" x14ac:dyDescent="0.25">
      <c r="B2962" s="1384"/>
      <c r="C2962" s="1384"/>
      <c r="D2962" s="1387"/>
      <c r="E2962" s="1384"/>
      <c r="F2962" s="1384"/>
      <c r="G2962" s="1384"/>
      <c r="H2962" s="1365"/>
      <c r="I2962" s="1365"/>
      <c r="J2962" s="1365"/>
      <c r="S2962" s="1359"/>
      <c r="BU2962" s="1366"/>
      <c r="CI2962" s="1383"/>
    </row>
    <row r="2963" spans="2:87" s="1381" customFormat="1" x14ac:dyDescent="0.25">
      <c r="B2963" s="1384"/>
      <c r="C2963" s="1384"/>
      <c r="D2963" s="1387"/>
      <c r="E2963" s="1384"/>
      <c r="F2963" s="1384"/>
      <c r="G2963" s="1384"/>
      <c r="H2963" s="1365"/>
      <c r="I2963" s="1365"/>
      <c r="J2963" s="1365"/>
      <c r="S2963" s="1359"/>
      <c r="BU2963" s="1366"/>
      <c r="CI2963" s="1383"/>
    </row>
    <row r="2964" spans="2:87" s="1381" customFormat="1" x14ac:dyDescent="0.25">
      <c r="B2964" s="1384"/>
      <c r="C2964" s="1384"/>
      <c r="D2964" s="1387"/>
      <c r="E2964" s="1384"/>
      <c r="F2964" s="1384"/>
      <c r="G2964" s="1384"/>
      <c r="H2964" s="1365"/>
      <c r="I2964" s="1365"/>
      <c r="J2964" s="1365"/>
      <c r="S2964" s="1359"/>
      <c r="BU2964" s="1366"/>
      <c r="CI2964" s="1383"/>
    </row>
    <row r="2965" spans="2:87" s="1381" customFormat="1" x14ac:dyDescent="0.25">
      <c r="B2965" s="1384"/>
      <c r="C2965" s="1384"/>
      <c r="D2965" s="1387"/>
      <c r="E2965" s="1384"/>
      <c r="F2965" s="1384"/>
      <c r="G2965" s="1384"/>
      <c r="H2965" s="1365"/>
      <c r="I2965" s="1365"/>
      <c r="J2965" s="1365"/>
      <c r="S2965" s="1359"/>
      <c r="BU2965" s="1366"/>
      <c r="CI2965" s="1383"/>
    </row>
    <row r="2966" spans="2:87" s="1381" customFormat="1" x14ac:dyDescent="0.25">
      <c r="B2966" s="1384"/>
      <c r="C2966" s="1384"/>
      <c r="D2966" s="1387"/>
      <c r="E2966" s="1384"/>
      <c r="F2966" s="1384"/>
      <c r="G2966" s="1384"/>
      <c r="H2966" s="1365"/>
      <c r="I2966" s="1365"/>
      <c r="J2966" s="1365"/>
      <c r="S2966" s="1359"/>
      <c r="BU2966" s="1366"/>
      <c r="CI2966" s="1383"/>
    </row>
    <row r="2967" spans="2:87" s="1381" customFormat="1" x14ac:dyDescent="0.25">
      <c r="B2967" s="1384"/>
      <c r="C2967" s="1384"/>
      <c r="D2967" s="1387"/>
      <c r="E2967" s="1384"/>
      <c r="F2967" s="1384"/>
      <c r="G2967" s="1384"/>
      <c r="H2967" s="1365"/>
      <c r="I2967" s="1365"/>
      <c r="J2967" s="1365"/>
      <c r="S2967" s="1359"/>
      <c r="BU2967" s="1366"/>
      <c r="CI2967" s="1383"/>
    </row>
    <row r="2968" spans="2:87" s="1381" customFormat="1" x14ac:dyDescent="0.25">
      <c r="B2968" s="1384"/>
      <c r="C2968" s="1384"/>
      <c r="D2968" s="1387"/>
      <c r="E2968" s="1384"/>
      <c r="F2968" s="1384"/>
      <c r="G2968" s="1384"/>
      <c r="H2968" s="1365"/>
      <c r="I2968" s="1365"/>
      <c r="J2968" s="1365"/>
      <c r="S2968" s="1359"/>
      <c r="BU2968" s="1366"/>
      <c r="CI2968" s="1383"/>
    </row>
    <row r="2969" spans="2:87" s="1381" customFormat="1" x14ac:dyDescent="0.25">
      <c r="B2969" s="1384"/>
      <c r="C2969" s="1384"/>
      <c r="D2969" s="1387"/>
      <c r="E2969" s="1384"/>
      <c r="F2969" s="1384"/>
      <c r="G2969" s="1384"/>
      <c r="H2969" s="1365"/>
      <c r="I2969" s="1365"/>
      <c r="J2969" s="1365"/>
      <c r="S2969" s="1359"/>
      <c r="BU2969" s="1366"/>
      <c r="CI2969" s="1383"/>
    </row>
    <row r="2970" spans="2:87" s="1381" customFormat="1" x14ac:dyDescent="0.25">
      <c r="B2970" s="1384"/>
      <c r="C2970" s="1384"/>
      <c r="D2970" s="1387"/>
      <c r="E2970" s="1384"/>
      <c r="F2970" s="1384"/>
      <c r="G2970" s="1384"/>
      <c r="H2970" s="1365"/>
      <c r="I2970" s="1365"/>
      <c r="J2970" s="1365"/>
      <c r="S2970" s="1359"/>
      <c r="BU2970" s="1366"/>
      <c r="CI2970" s="1383"/>
    </row>
    <row r="2971" spans="2:87" s="1381" customFormat="1" x14ac:dyDescent="0.25">
      <c r="B2971" s="1384"/>
      <c r="C2971" s="1384"/>
      <c r="D2971" s="1387"/>
      <c r="E2971" s="1384"/>
      <c r="F2971" s="1384"/>
      <c r="G2971" s="1384"/>
      <c r="H2971" s="1365"/>
      <c r="I2971" s="1365"/>
      <c r="J2971" s="1365"/>
      <c r="S2971" s="1359"/>
      <c r="BU2971" s="1366"/>
      <c r="CI2971" s="1383"/>
    </row>
    <row r="2972" spans="2:87" s="1381" customFormat="1" x14ac:dyDescent="0.25">
      <c r="B2972" s="1384"/>
      <c r="C2972" s="1384"/>
      <c r="D2972" s="1387"/>
      <c r="E2972" s="1384"/>
      <c r="F2972" s="1384"/>
      <c r="G2972" s="1384"/>
      <c r="H2972" s="1365"/>
      <c r="I2972" s="1365"/>
      <c r="J2972" s="1365"/>
      <c r="S2972" s="1359"/>
      <c r="BU2972" s="1366"/>
      <c r="CI2972" s="1383"/>
    </row>
    <row r="2973" spans="2:87" s="1381" customFormat="1" x14ac:dyDescent="0.25">
      <c r="B2973" s="1384"/>
      <c r="C2973" s="1384"/>
      <c r="D2973" s="1387"/>
      <c r="E2973" s="1384"/>
      <c r="F2973" s="1384"/>
      <c r="G2973" s="1384"/>
      <c r="H2973" s="1365"/>
      <c r="I2973" s="1365"/>
      <c r="J2973" s="1365"/>
      <c r="S2973" s="1359"/>
      <c r="BU2973" s="1366"/>
      <c r="CI2973" s="1383"/>
    </row>
    <row r="2974" spans="2:87" s="1381" customFormat="1" x14ac:dyDescent="0.25">
      <c r="B2974" s="1384"/>
      <c r="C2974" s="1384"/>
      <c r="D2974" s="1387"/>
      <c r="E2974" s="1384"/>
      <c r="F2974" s="1384"/>
      <c r="G2974" s="1384"/>
      <c r="H2974" s="1365"/>
      <c r="I2974" s="1365"/>
      <c r="J2974" s="1365"/>
      <c r="S2974" s="1359"/>
      <c r="BU2974" s="1366"/>
      <c r="CI2974" s="1383"/>
    </row>
    <row r="2975" spans="2:87" s="1381" customFormat="1" x14ac:dyDescent="0.25">
      <c r="B2975" s="1384"/>
      <c r="C2975" s="1384"/>
      <c r="D2975" s="1387"/>
      <c r="E2975" s="1384"/>
      <c r="F2975" s="1384"/>
      <c r="G2975" s="1384"/>
      <c r="H2975" s="1365"/>
      <c r="I2975" s="1365"/>
      <c r="J2975" s="1365"/>
      <c r="S2975" s="1359"/>
      <c r="BU2975" s="1366"/>
      <c r="CI2975" s="1383"/>
    </row>
    <row r="2976" spans="2:87" s="1381" customFormat="1" x14ac:dyDescent="0.25">
      <c r="B2976" s="1384"/>
      <c r="C2976" s="1384"/>
      <c r="D2976" s="1387"/>
      <c r="E2976" s="1384"/>
      <c r="F2976" s="1384"/>
      <c r="G2976" s="1384"/>
      <c r="H2976" s="1365"/>
      <c r="I2976" s="1365"/>
      <c r="J2976" s="1365"/>
      <c r="S2976" s="1359"/>
      <c r="BU2976" s="1366"/>
      <c r="CI2976" s="1383"/>
    </row>
    <row r="2977" spans="2:87" s="1381" customFormat="1" x14ac:dyDescent="0.25">
      <c r="B2977" s="1384"/>
      <c r="C2977" s="1384"/>
      <c r="D2977" s="1387"/>
      <c r="E2977" s="1384"/>
      <c r="F2977" s="1384"/>
      <c r="G2977" s="1384"/>
      <c r="H2977" s="1365"/>
      <c r="I2977" s="1365"/>
      <c r="J2977" s="1365"/>
      <c r="S2977" s="1359"/>
      <c r="BU2977" s="1366"/>
      <c r="CI2977" s="1383"/>
    </row>
    <row r="2978" spans="2:87" s="1381" customFormat="1" x14ac:dyDescent="0.25">
      <c r="B2978" s="1384"/>
      <c r="C2978" s="1384"/>
      <c r="D2978" s="1387"/>
      <c r="E2978" s="1384"/>
      <c r="F2978" s="1384"/>
      <c r="G2978" s="1384"/>
      <c r="H2978" s="1365"/>
      <c r="I2978" s="1365"/>
      <c r="J2978" s="1365"/>
      <c r="S2978" s="1359"/>
      <c r="BU2978" s="1366"/>
      <c r="CI2978" s="1383"/>
    </row>
    <row r="2979" spans="2:87" s="1381" customFormat="1" x14ac:dyDescent="0.25">
      <c r="B2979" s="1384"/>
      <c r="C2979" s="1384"/>
      <c r="D2979" s="1387"/>
      <c r="E2979" s="1384"/>
      <c r="F2979" s="1384"/>
      <c r="G2979" s="1384"/>
      <c r="H2979" s="1365"/>
      <c r="I2979" s="1365"/>
      <c r="J2979" s="1365"/>
      <c r="S2979" s="1359"/>
      <c r="BU2979" s="1366"/>
      <c r="CI2979" s="1383"/>
    </row>
    <row r="2980" spans="2:87" s="1381" customFormat="1" x14ac:dyDescent="0.25">
      <c r="B2980" s="1384"/>
      <c r="C2980" s="1384"/>
      <c r="D2980" s="1387"/>
      <c r="E2980" s="1384"/>
      <c r="F2980" s="1384"/>
      <c r="G2980" s="1384"/>
      <c r="H2980" s="1365"/>
      <c r="I2980" s="1365"/>
      <c r="J2980" s="1365"/>
      <c r="S2980" s="1359"/>
      <c r="BU2980" s="1366"/>
      <c r="CI2980" s="1383"/>
    </row>
    <row r="2981" spans="2:87" s="1381" customFormat="1" x14ac:dyDescent="0.25">
      <c r="B2981" s="1384"/>
      <c r="C2981" s="1384"/>
      <c r="D2981" s="1387"/>
      <c r="E2981" s="1384"/>
      <c r="F2981" s="1384"/>
      <c r="G2981" s="1384"/>
      <c r="H2981" s="1365"/>
      <c r="I2981" s="1365"/>
      <c r="J2981" s="1365"/>
      <c r="S2981" s="1359"/>
      <c r="BU2981" s="1366"/>
      <c r="CI2981" s="1383"/>
    </row>
    <row r="2982" spans="2:87" s="1381" customFormat="1" x14ac:dyDescent="0.25">
      <c r="B2982" s="1384"/>
      <c r="C2982" s="1384"/>
      <c r="D2982" s="1387"/>
      <c r="E2982" s="1384"/>
      <c r="F2982" s="1384"/>
      <c r="G2982" s="1384"/>
      <c r="H2982" s="1365"/>
      <c r="I2982" s="1365"/>
      <c r="J2982" s="1365"/>
      <c r="S2982" s="1359"/>
      <c r="BU2982" s="1366"/>
      <c r="CI2982" s="1383"/>
    </row>
    <row r="2983" spans="2:87" s="1381" customFormat="1" x14ac:dyDescent="0.25">
      <c r="B2983" s="1384"/>
      <c r="C2983" s="1384"/>
      <c r="D2983" s="1387"/>
      <c r="E2983" s="1384"/>
      <c r="F2983" s="1384"/>
      <c r="G2983" s="1384"/>
      <c r="H2983" s="1365"/>
      <c r="I2983" s="1365"/>
      <c r="J2983" s="1365"/>
      <c r="S2983" s="1359"/>
      <c r="BU2983" s="1366"/>
      <c r="CI2983" s="1383"/>
    </row>
    <row r="2984" spans="2:87" s="1381" customFormat="1" x14ac:dyDescent="0.25">
      <c r="B2984" s="1384"/>
      <c r="C2984" s="1384"/>
      <c r="D2984" s="1387"/>
      <c r="E2984" s="1384"/>
      <c r="F2984" s="1384"/>
      <c r="G2984" s="1384"/>
      <c r="H2984" s="1365"/>
      <c r="I2984" s="1365"/>
      <c r="J2984" s="1365"/>
      <c r="S2984" s="1359"/>
      <c r="BU2984" s="1366"/>
      <c r="CI2984" s="1383"/>
    </row>
    <row r="2985" spans="2:87" s="1381" customFormat="1" x14ac:dyDescent="0.25">
      <c r="B2985" s="1384"/>
      <c r="C2985" s="1384"/>
      <c r="D2985" s="1387"/>
      <c r="E2985" s="1384"/>
      <c r="F2985" s="1384"/>
      <c r="G2985" s="1384"/>
      <c r="H2985" s="1365"/>
      <c r="I2985" s="1365"/>
      <c r="J2985" s="1365"/>
      <c r="S2985" s="1359"/>
      <c r="BU2985" s="1366"/>
      <c r="CI2985" s="1383"/>
    </row>
    <row r="2986" spans="2:87" s="1381" customFormat="1" x14ac:dyDescent="0.25">
      <c r="B2986" s="1384"/>
      <c r="C2986" s="1384"/>
      <c r="D2986" s="1387"/>
      <c r="E2986" s="1384"/>
      <c r="F2986" s="1384"/>
      <c r="G2986" s="1384"/>
      <c r="H2986" s="1365"/>
      <c r="I2986" s="1365"/>
      <c r="J2986" s="1365"/>
      <c r="S2986" s="1359"/>
      <c r="BU2986" s="1366"/>
      <c r="CI2986" s="1383"/>
    </row>
    <row r="2987" spans="2:87" s="1381" customFormat="1" x14ac:dyDescent="0.25">
      <c r="B2987" s="1384"/>
      <c r="C2987" s="1384"/>
      <c r="D2987" s="1387"/>
      <c r="E2987" s="1384"/>
      <c r="F2987" s="1384"/>
      <c r="G2987" s="1384"/>
      <c r="H2987" s="1365"/>
      <c r="I2987" s="1365"/>
      <c r="J2987" s="1365"/>
      <c r="S2987" s="1359"/>
      <c r="BU2987" s="1366"/>
      <c r="CI2987" s="1383"/>
    </row>
    <row r="2988" spans="2:87" s="1381" customFormat="1" x14ac:dyDescent="0.25">
      <c r="B2988" s="1384"/>
      <c r="C2988" s="1384"/>
      <c r="D2988" s="1387"/>
      <c r="E2988" s="1384"/>
      <c r="F2988" s="1384"/>
      <c r="G2988" s="1384"/>
      <c r="H2988" s="1365"/>
      <c r="I2988" s="1365"/>
      <c r="J2988" s="1365"/>
      <c r="S2988" s="1359"/>
      <c r="BU2988" s="1366"/>
      <c r="CI2988" s="1383"/>
    </row>
    <row r="2989" spans="2:87" s="1381" customFormat="1" x14ac:dyDescent="0.25">
      <c r="B2989" s="1384"/>
      <c r="C2989" s="1384"/>
      <c r="D2989" s="1387"/>
      <c r="E2989" s="1384"/>
      <c r="F2989" s="1384"/>
      <c r="G2989" s="1384"/>
      <c r="H2989" s="1365"/>
      <c r="I2989" s="1365"/>
      <c r="J2989" s="1365"/>
      <c r="S2989" s="1359"/>
      <c r="BU2989" s="1366"/>
      <c r="CI2989" s="1383"/>
    </row>
    <row r="2990" spans="2:87" s="1381" customFormat="1" x14ac:dyDescent="0.25">
      <c r="B2990" s="1384"/>
      <c r="C2990" s="1384"/>
      <c r="D2990" s="1387"/>
      <c r="E2990" s="1384"/>
      <c r="F2990" s="1384"/>
      <c r="G2990" s="1384"/>
      <c r="H2990" s="1365"/>
      <c r="I2990" s="1365"/>
      <c r="J2990" s="1365"/>
      <c r="S2990" s="1359"/>
      <c r="BU2990" s="1366"/>
      <c r="CI2990" s="1383"/>
    </row>
    <row r="2991" spans="2:87" s="1381" customFormat="1" x14ac:dyDescent="0.25">
      <c r="B2991" s="1384"/>
      <c r="C2991" s="1384"/>
      <c r="D2991" s="1387"/>
      <c r="E2991" s="1384"/>
      <c r="F2991" s="1384"/>
      <c r="G2991" s="1384"/>
      <c r="H2991" s="1365"/>
      <c r="I2991" s="1365"/>
      <c r="J2991" s="1365"/>
      <c r="S2991" s="1359"/>
      <c r="BU2991" s="1366"/>
      <c r="CI2991" s="1383"/>
    </row>
    <row r="2992" spans="2:87" s="1381" customFormat="1" x14ac:dyDescent="0.25">
      <c r="B2992" s="1384"/>
      <c r="C2992" s="1384"/>
      <c r="D2992" s="1387"/>
      <c r="E2992" s="1384"/>
      <c r="F2992" s="1384"/>
      <c r="G2992" s="1384"/>
      <c r="H2992" s="1365"/>
      <c r="I2992" s="1365"/>
      <c r="J2992" s="1365"/>
      <c r="S2992" s="1359"/>
      <c r="BU2992" s="1366"/>
      <c r="CI2992" s="1383"/>
    </row>
    <row r="2993" spans="2:87" s="1381" customFormat="1" x14ac:dyDescent="0.25">
      <c r="B2993" s="1384"/>
      <c r="C2993" s="1384"/>
      <c r="D2993" s="1387"/>
      <c r="E2993" s="1384"/>
      <c r="F2993" s="1384"/>
      <c r="G2993" s="1384"/>
      <c r="H2993" s="1365"/>
      <c r="I2993" s="1365"/>
      <c r="J2993" s="1365"/>
      <c r="S2993" s="1359"/>
      <c r="BU2993" s="1366"/>
      <c r="CI2993" s="1383"/>
    </row>
    <row r="2994" spans="2:87" s="1381" customFormat="1" x14ac:dyDescent="0.25">
      <c r="B2994" s="1384"/>
      <c r="C2994" s="1384"/>
      <c r="D2994" s="1387"/>
      <c r="E2994" s="1384"/>
      <c r="F2994" s="1384"/>
      <c r="G2994" s="1384"/>
      <c r="H2994" s="1365"/>
      <c r="I2994" s="1365"/>
      <c r="J2994" s="1365"/>
      <c r="S2994" s="1359"/>
      <c r="BU2994" s="1366"/>
      <c r="CI2994" s="1383"/>
    </row>
    <row r="2995" spans="2:87" s="1381" customFormat="1" x14ac:dyDescent="0.25">
      <c r="B2995" s="1384"/>
      <c r="C2995" s="1384"/>
      <c r="D2995" s="1387"/>
      <c r="E2995" s="1384"/>
      <c r="F2995" s="1384"/>
      <c r="G2995" s="1384"/>
      <c r="H2995" s="1365"/>
      <c r="I2995" s="1365"/>
      <c r="J2995" s="1365"/>
      <c r="S2995" s="1359"/>
      <c r="BU2995" s="1366"/>
      <c r="CI2995" s="1383"/>
    </row>
    <row r="2996" spans="2:87" s="1381" customFormat="1" x14ac:dyDescent="0.25">
      <c r="B2996" s="1384"/>
      <c r="C2996" s="1384"/>
      <c r="D2996" s="1387"/>
      <c r="E2996" s="1384"/>
      <c r="F2996" s="1384"/>
      <c r="G2996" s="1384"/>
      <c r="H2996" s="1365"/>
      <c r="I2996" s="1365"/>
      <c r="J2996" s="1365"/>
      <c r="S2996" s="1359"/>
      <c r="BU2996" s="1366"/>
      <c r="CI2996" s="1383"/>
    </row>
    <row r="2997" spans="2:87" s="1381" customFormat="1" x14ac:dyDescent="0.25">
      <c r="B2997" s="1384"/>
      <c r="C2997" s="1384"/>
      <c r="D2997" s="1387"/>
      <c r="E2997" s="1384"/>
      <c r="F2997" s="1384"/>
      <c r="G2997" s="1384"/>
      <c r="H2997" s="1365"/>
      <c r="I2997" s="1365"/>
      <c r="J2997" s="1365"/>
      <c r="S2997" s="1359"/>
      <c r="BU2997" s="1366"/>
      <c r="CI2997" s="1383"/>
    </row>
    <row r="2998" spans="2:87" s="1381" customFormat="1" x14ac:dyDescent="0.25">
      <c r="B2998" s="1384"/>
      <c r="C2998" s="1384"/>
      <c r="D2998" s="1387"/>
      <c r="E2998" s="1384"/>
      <c r="F2998" s="1384"/>
      <c r="G2998" s="1384"/>
      <c r="H2998" s="1365"/>
      <c r="I2998" s="1365"/>
      <c r="J2998" s="1365"/>
      <c r="S2998" s="1359"/>
      <c r="BU2998" s="1366"/>
      <c r="CI2998" s="1383"/>
    </row>
    <row r="2999" spans="2:87" s="1381" customFormat="1" x14ac:dyDescent="0.25">
      <c r="B2999" s="1384"/>
      <c r="C2999" s="1384"/>
      <c r="D2999" s="1387"/>
      <c r="E2999" s="1384"/>
      <c r="F2999" s="1384"/>
      <c r="G2999" s="1384"/>
      <c r="H2999" s="1365"/>
      <c r="I2999" s="1365"/>
      <c r="J2999" s="1365"/>
      <c r="S2999" s="1359"/>
      <c r="BU2999" s="1366"/>
      <c r="CI2999" s="1383"/>
    </row>
    <row r="3000" spans="2:87" s="1381" customFormat="1" x14ac:dyDescent="0.25">
      <c r="B3000" s="1384"/>
      <c r="C3000" s="1384"/>
      <c r="D3000" s="1387"/>
      <c r="E3000" s="1384"/>
      <c r="F3000" s="1384"/>
      <c r="G3000" s="1384"/>
      <c r="H3000" s="1365"/>
      <c r="I3000" s="1365"/>
      <c r="J3000" s="1365"/>
      <c r="S3000" s="1359"/>
      <c r="BU3000" s="1366"/>
      <c r="CI3000" s="1383"/>
    </row>
    <row r="3001" spans="2:87" s="1381" customFormat="1" x14ac:dyDescent="0.25">
      <c r="B3001" s="1384"/>
      <c r="C3001" s="1384"/>
      <c r="D3001" s="1387"/>
      <c r="E3001" s="1384"/>
      <c r="F3001" s="1384"/>
      <c r="G3001" s="1384"/>
      <c r="H3001" s="1365"/>
      <c r="I3001" s="1365"/>
      <c r="J3001" s="1365"/>
      <c r="S3001" s="1359"/>
      <c r="BU3001" s="1366"/>
      <c r="CI3001" s="1383"/>
    </row>
    <row r="3002" spans="2:87" s="1381" customFormat="1" x14ac:dyDescent="0.25">
      <c r="B3002" s="1384"/>
      <c r="C3002" s="1384"/>
      <c r="D3002" s="1387"/>
      <c r="E3002" s="1384"/>
      <c r="F3002" s="1384"/>
      <c r="G3002" s="1384"/>
      <c r="H3002" s="1365"/>
      <c r="I3002" s="1365"/>
      <c r="J3002" s="1365"/>
      <c r="S3002" s="1359"/>
      <c r="BU3002" s="1366"/>
      <c r="CI3002" s="1383"/>
    </row>
    <row r="3003" spans="2:87" s="1381" customFormat="1" x14ac:dyDescent="0.25">
      <c r="B3003" s="1384"/>
      <c r="C3003" s="1384"/>
      <c r="D3003" s="1387"/>
      <c r="E3003" s="1384"/>
      <c r="F3003" s="1384"/>
      <c r="G3003" s="1384"/>
      <c r="H3003" s="1365"/>
      <c r="I3003" s="1365"/>
      <c r="J3003" s="1365"/>
      <c r="S3003" s="1359"/>
      <c r="BU3003" s="1366"/>
      <c r="CI3003" s="1383"/>
    </row>
    <row r="3004" spans="2:87" s="1381" customFormat="1" x14ac:dyDescent="0.25">
      <c r="B3004" s="1384"/>
      <c r="C3004" s="1384"/>
      <c r="D3004" s="1387"/>
      <c r="E3004" s="1384"/>
      <c r="F3004" s="1384"/>
      <c r="G3004" s="1384"/>
      <c r="H3004" s="1365"/>
      <c r="I3004" s="1365"/>
      <c r="J3004" s="1365"/>
      <c r="S3004" s="1359"/>
      <c r="BU3004" s="1366"/>
      <c r="CI3004" s="1383"/>
    </row>
    <row r="3005" spans="2:87" s="1381" customFormat="1" x14ac:dyDescent="0.25">
      <c r="B3005" s="1384"/>
      <c r="C3005" s="1384"/>
      <c r="D3005" s="1387"/>
      <c r="E3005" s="1384"/>
      <c r="F3005" s="1384"/>
      <c r="G3005" s="1384"/>
      <c r="H3005" s="1365"/>
      <c r="I3005" s="1365"/>
      <c r="J3005" s="1365"/>
      <c r="S3005" s="1359"/>
      <c r="BU3005" s="1366"/>
      <c r="CI3005" s="1383"/>
    </row>
    <row r="3006" spans="2:87" s="1381" customFormat="1" x14ac:dyDescent="0.25">
      <c r="B3006" s="1384"/>
      <c r="C3006" s="1384"/>
      <c r="D3006" s="1387"/>
      <c r="E3006" s="1384"/>
      <c r="F3006" s="1384"/>
      <c r="G3006" s="1384"/>
      <c r="H3006" s="1365"/>
      <c r="I3006" s="1365"/>
      <c r="J3006" s="1365"/>
      <c r="S3006" s="1359"/>
      <c r="BU3006" s="1366"/>
      <c r="CI3006" s="1383"/>
    </row>
    <row r="3007" spans="2:87" s="1381" customFormat="1" x14ac:dyDescent="0.25">
      <c r="B3007" s="1384"/>
      <c r="C3007" s="1384"/>
      <c r="D3007" s="1387"/>
      <c r="E3007" s="1384"/>
      <c r="F3007" s="1384"/>
      <c r="G3007" s="1384"/>
      <c r="H3007" s="1365"/>
      <c r="I3007" s="1365"/>
      <c r="J3007" s="1365"/>
      <c r="S3007" s="1359"/>
      <c r="BU3007" s="1366"/>
      <c r="CI3007" s="1383"/>
    </row>
    <row r="3008" spans="2:87" s="1381" customFormat="1" x14ac:dyDescent="0.25">
      <c r="B3008" s="1384"/>
      <c r="C3008" s="1384"/>
      <c r="D3008" s="1387"/>
      <c r="E3008" s="1384"/>
      <c r="F3008" s="1384"/>
      <c r="G3008" s="1384"/>
      <c r="H3008" s="1365"/>
      <c r="I3008" s="1365"/>
      <c r="J3008" s="1365"/>
      <c r="S3008" s="1359"/>
      <c r="BU3008" s="1366"/>
      <c r="CI3008" s="1383"/>
    </row>
    <row r="3009" spans="2:87" s="1381" customFormat="1" x14ac:dyDescent="0.25">
      <c r="B3009" s="1384"/>
      <c r="C3009" s="1384"/>
      <c r="D3009" s="1387"/>
      <c r="E3009" s="1384"/>
      <c r="F3009" s="1384"/>
      <c r="G3009" s="1384"/>
      <c r="H3009" s="1365"/>
      <c r="I3009" s="1365"/>
      <c r="J3009" s="1365"/>
      <c r="S3009" s="1359"/>
      <c r="BU3009" s="1366"/>
      <c r="CI3009" s="1383"/>
    </row>
    <row r="3010" spans="2:87" s="1381" customFormat="1" x14ac:dyDescent="0.25">
      <c r="B3010" s="1384"/>
      <c r="C3010" s="1384"/>
      <c r="D3010" s="1387"/>
      <c r="E3010" s="1384"/>
      <c r="F3010" s="1384"/>
      <c r="G3010" s="1384"/>
      <c r="H3010" s="1365"/>
      <c r="I3010" s="1365"/>
      <c r="J3010" s="1365"/>
      <c r="S3010" s="1359"/>
      <c r="BU3010" s="1366"/>
      <c r="CI3010" s="1383"/>
    </row>
    <row r="3011" spans="2:87" s="1381" customFormat="1" x14ac:dyDescent="0.25">
      <c r="B3011" s="1384"/>
      <c r="C3011" s="1384"/>
      <c r="D3011" s="1387"/>
      <c r="E3011" s="1384"/>
      <c r="F3011" s="1384"/>
      <c r="G3011" s="1384"/>
      <c r="H3011" s="1365"/>
      <c r="I3011" s="1365"/>
      <c r="J3011" s="1365"/>
      <c r="S3011" s="1359"/>
      <c r="BU3011" s="1366"/>
      <c r="CI3011" s="1383"/>
    </row>
    <row r="3012" spans="2:87" s="1381" customFormat="1" x14ac:dyDescent="0.25">
      <c r="B3012" s="1384"/>
      <c r="C3012" s="1384"/>
      <c r="D3012" s="1387"/>
      <c r="E3012" s="1384"/>
      <c r="F3012" s="1384"/>
      <c r="G3012" s="1384"/>
      <c r="H3012" s="1365"/>
      <c r="I3012" s="1365"/>
      <c r="J3012" s="1365"/>
      <c r="S3012" s="1359"/>
      <c r="BU3012" s="1366"/>
      <c r="CI3012" s="1383"/>
    </row>
    <row r="3013" spans="2:87" s="1381" customFormat="1" x14ac:dyDescent="0.25">
      <c r="B3013" s="1384"/>
      <c r="C3013" s="1384"/>
      <c r="D3013" s="1387"/>
      <c r="E3013" s="1384"/>
      <c r="F3013" s="1384"/>
      <c r="G3013" s="1384"/>
      <c r="H3013" s="1365"/>
      <c r="I3013" s="1365"/>
      <c r="J3013" s="1365"/>
      <c r="S3013" s="1359"/>
      <c r="BU3013" s="1366"/>
      <c r="CI3013" s="1383"/>
    </row>
    <row r="3014" spans="2:87" s="1381" customFormat="1" x14ac:dyDescent="0.25">
      <c r="B3014" s="1384"/>
      <c r="C3014" s="1384"/>
      <c r="D3014" s="1387"/>
      <c r="E3014" s="1384"/>
      <c r="F3014" s="1384"/>
      <c r="G3014" s="1384"/>
      <c r="H3014" s="1365"/>
      <c r="I3014" s="1365"/>
      <c r="J3014" s="1365"/>
      <c r="S3014" s="1359"/>
      <c r="BU3014" s="1366"/>
      <c r="CI3014" s="1383"/>
    </row>
    <row r="3015" spans="2:87" s="1381" customFormat="1" x14ac:dyDescent="0.25">
      <c r="B3015" s="1384"/>
      <c r="C3015" s="1384"/>
      <c r="D3015" s="1387"/>
      <c r="E3015" s="1384"/>
      <c r="F3015" s="1384"/>
      <c r="G3015" s="1384"/>
      <c r="H3015" s="1365"/>
      <c r="I3015" s="1365"/>
      <c r="J3015" s="1365"/>
      <c r="S3015" s="1359"/>
      <c r="BU3015" s="1366"/>
      <c r="CI3015" s="1383"/>
    </row>
    <row r="3016" spans="2:87" s="1381" customFormat="1" x14ac:dyDescent="0.25">
      <c r="B3016" s="1384"/>
      <c r="C3016" s="1384"/>
      <c r="D3016" s="1387"/>
      <c r="E3016" s="1384"/>
      <c r="F3016" s="1384"/>
      <c r="G3016" s="1384"/>
      <c r="H3016" s="1365"/>
      <c r="I3016" s="1365"/>
      <c r="J3016" s="1365"/>
      <c r="S3016" s="1359"/>
      <c r="BU3016" s="1366"/>
      <c r="CI3016" s="1383"/>
    </row>
    <row r="3017" spans="2:87" s="1381" customFormat="1" x14ac:dyDescent="0.25">
      <c r="B3017" s="1384"/>
      <c r="C3017" s="1384"/>
      <c r="D3017" s="1387"/>
      <c r="E3017" s="1384"/>
      <c r="F3017" s="1384"/>
      <c r="G3017" s="1384"/>
      <c r="H3017" s="1365"/>
      <c r="I3017" s="1365"/>
      <c r="J3017" s="1365"/>
      <c r="S3017" s="1359"/>
      <c r="BU3017" s="1366"/>
      <c r="CI3017" s="1383"/>
    </row>
    <row r="3018" spans="2:87" s="1381" customFormat="1" x14ac:dyDescent="0.25">
      <c r="B3018" s="1384"/>
      <c r="C3018" s="1384"/>
      <c r="D3018" s="1387"/>
      <c r="E3018" s="1384"/>
      <c r="F3018" s="1384"/>
      <c r="G3018" s="1384"/>
      <c r="H3018" s="1365"/>
      <c r="I3018" s="1365"/>
      <c r="J3018" s="1365"/>
      <c r="S3018" s="1359"/>
      <c r="BU3018" s="1366"/>
      <c r="CI3018" s="1383"/>
    </row>
    <row r="3019" spans="2:87" s="1381" customFormat="1" x14ac:dyDescent="0.25">
      <c r="B3019" s="1384"/>
      <c r="C3019" s="1384"/>
      <c r="D3019" s="1387"/>
      <c r="E3019" s="1384"/>
      <c r="F3019" s="1384"/>
      <c r="G3019" s="1384"/>
      <c r="H3019" s="1365"/>
      <c r="I3019" s="1365"/>
      <c r="J3019" s="1365"/>
      <c r="S3019" s="1359"/>
      <c r="BU3019" s="1366"/>
      <c r="CI3019" s="1383"/>
    </row>
    <row r="3020" spans="2:87" s="1381" customFormat="1" x14ac:dyDescent="0.25">
      <c r="B3020" s="1384"/>
      <c r="C3020" s="1384"/>
      <c r="D3020" s="1387"/>
      <c r="E3020" s="1384"/>
      <c r="F3020" s="1384"/>
      <c r="G3020" s="1384"/>
      <c r="H3020" s="1365"/>
      <c r="I3020" s="1365"/>
      <c r="J3020" s="1365"/>
      <c r="S3020" s="1359"/>
      <c r="BU3020" s="1366"/>
      <c r="CI3020" s="1383"/>
    </row>
    <row r="3021" spans="2:87" s="1381" customFormat="1" x14ac:dyDescent="0.25">
      <c r="B3021" s="1384"/>
      <c r="C3021" s="1384"/>
      <c r="D3021" s="1387"/>
      <c r="E3021" s="1384"/>
      <c r="F3021" s="1384"/>
      <c r="G3021" s="1384"/>
      <c r="H3021" s="1365"/>
      <c r="I3021" s="1365"/>
      <c r="J3021" s="1365"/>
      <c r="S3021" s="1359"/>
      <c r="BU3021" s="1366"/>
      <c r="CI3021" s="1383"/>
    </row>
    <row r="3022" spans="2:87" s="1381" customFormat="1" x14ac:dyDescent="0.25">
      <c r="B3022" s="1384"/>
      <c r="C3022" s="1384"/>
      <c r="D3022" s="1387"/>
      <c r="E3022" s="1384"/>
      <c r="F3022" s="1384"/>
      <c r="G3022" s="1384"/>
      <c r="H3022" s="1365"/>
      <c r="I3022" s="1365"/>
      <c r="J3022" s="1365"/>
      <c r="S3022" s="1359"/>
      <c r="BU3022" s="1366"/>
      <c r="CI3022" s="1383"/>
    </row>
    <row r="3023" spans="2:87" s="1381" customFormat="1" x14ac:dyDescent="0.25">
      <c r="B3023" s="1384"/>
      <c r="C3023" s="1384"/>
      <c r="D3023" s="1387"/>
      <c r="E3023" s="1384"/>
      <c r="F3023" s="1384"/>
      <c r="G3023" s="1384"/>
      <c r="H3023" s="1365"/>
      <c r="I3023" s="1365"/>
      <c r="J3023" s="1365"/>
      <c r="S3023" s="1359"/>
      <c r="BU3023" s="1366"/>
      <c r="CI3023" s="1383"/>
    </row>
    <row r="3024" spans="2:87" s="1381" customFormat="1" x14ac:dyDescent="0.25">
      <c r="B3024" s="1384"/>
      <c r="C3024" s="1384"/>
      <c r="D3024" s="1387"/>
      <c r="E3024" s="1384"/>
      <c r="F3024" s="1384"/>
      <c r="G3024" s="1384"/>
      <c r="H3024" s="1365"/>
      <c r="I3024" s="1365"/>
      <c r="J3024" s="1365"/>
      <c r="S3024" s="1359"/>
      <c r="BU3024" s="1366"/>
      <c r="CI3024" s="1383"/>
    </row>
    <row r="3025" spans="2:87" s="1381" customFormat="1" x14ac:dyDescent="0.25">
      <c r="B3025" s="1384"/>
      <c r="C3025" s="1384"/>
      <c r="D3025" s="1387"/>
      <c r="E3025" s="1384"/>
      <c r="F3025" s="1384"/>
      <c r="G3025" s="1384"/>
      <c r="H3025" s="1365"/>
      <c r="I3025" s="1365"/>
      <c r="J3025" s="1365"/>
      <c r="S3025" s="1359"/>
      <c r="BU3025" s="1366"/>
      <c r="CI3025" s="1383"/>
    </row>
    <row r="3026" spans="2:87" s="1381" customFormat="1" x14ac:dyDescent="0.25">
      <c r="B3026" s="1384"/>
      <c r="C3026" s="1384"/>
      <c r="D3026" s="1387"/>
      <c r="E3026" s="1384"/>
      <c r="F3026" s="1384"/>
      <c r="G3026" s="1384"/>
      <c r="H3026" s="1365"/>
      <c r="I3026" s="1365"/>
      <c r="J3026" s="1365"/>
      <c r="S3026" s="1359"/>
      <c r="BU3026" s="1366"/>
      <c r="CI3026" s="1383"/>
    </row>
    <row r="3027" spans="2:87" s="1381" customFormat="1" x14ac:dyDescent="0.25">
      <c r="B3027" s="1384"/>
      <c r="C3027" s="1384"/>
      <c r="D3027" s="1387"/>
      <c r="E3027" s="1384"/>
      <c r="F3027" s="1384"/>
      <c r="G3027" s="1384"/>
      <c r="H3027" s="1365"/>
      <c r="I3027" s="1365"/>
      <c r="J3027" s="1365"/>
      <c r="S3027" s="1359"/>
      <c r="BU3027" s="1366"/>
      <c r="CI3027" s="1383"/>
    </row>
    <row r="3028" spans="2:87" s="1381" customFormat="1" x14ac:dyDescent="0.25">
      <c r="B3028" s="1384"/>
      <c r="C3028" s="1384"/>
      <c r="D3028" s="1387"/>
      <c r="E3028" s="1384"/>
      <c r="F3028" s="1384"/>
      <c r="G3028" s="1384"/>
      <c r="H3028" s="1365"/>
      <c r="I3028" s="1365"/>
      <c r="J3028" s="1365"/>
      <c r="S3028" s="1359"/>
      <c r="BU3028" s="1366"/>
      <c r="CI3028" s="1383"/>
    </row>
    <row r="3029" spans="2:87" s="1381" customFormat="1" x14ac:dyDescent="0.25">
      <c r="B3029" s="1384"/>
      <c r="C3029" s="1384"/>
      <c r="D3029" s="1387"/>
      <c r="E3029" s="1384"/>
      <c r="F3029" s="1384"/>
      <c r="G3029" s="1384"/>
      <c r="H3029" s="1365"/>
      <c r="I3029" s="1365"/>
      <c r="J3029" s="1365"/>
      <c r="S3029" s="1359"/>
      <c r="BU3029" s="1366"/>
      <c r="CI3029" s="1383"/>
    </row>
    <row r="3030" spans="2:87" s="1381" customFormat="1" x14ac:dyDescent="0.25">
      <c r="B3030" s="1384"/>
      <c r="C3030" s="1384"/>
      <c r="D3030" s="1387"/>
      <c r="E3030" s="1384"/>
      <c r="F3030" s="1384"/>
      <c r="G3030" s="1384"/>
      <c r="H3030" s="1365"/>
      <c r="I3030" s="1365"/>
      <c r="J3030" s="1365"/>
      <c r="S3030" s="1359"/>
      <c r="BU3030" s="1366"/>
      <c r="CI3030" s="1383"/>
    </row>
    <row r="3031" spans="2:87" s="1381" customFormat="1" x14ac:dyDescent="0.25">
      <c r="B3031" s="1384"/>
      <c r="C3031" s="1384"/>
      <c r="D3031" s="1387"/>
      <c r="E3031" s="1384"/>
      <c r="F3031" s="1384"/>
      <c r="G3031" s="1384"/>
      <c r="H3031" s="1365"/>
      <c r="I3031" s="1365"/>
      <c r="J3031" s="1365"/>
      <c r="S3031" s="1359"/>
      <c r="BU3031" s="1366"/>
      <c r="CI3031" s="1383"/>
    </row>
    <row r="3032" spans="2:87" s="1381" customFormat="1" x14ac:dyDescent="0.25">
      <c r="B3032" s="1384"/>
      <c r="C3032" s="1384"/>
      <c r="D3032" s="1387"/>
      <c r="E3032" s="1384"/>
      <c r="F3032" s="1384"/>
      <c r="G3032" s="1384"/>
      <c r="H3032" s="1365"/>
      <c r="I3032" s="1365"/>
      <c r="J3032" s="1365"/>
      <c r="S3032" s="1359"/>
      <c r="BU3032" s="1366"/>
      <c r="CI3032" s="1383"/>
    </row>
    <row r="3033" spans="2:87" s="1381" customFormat="1" x14ac:dyDescent="0.25">
      <c r="B3033" s="1384"/>
      <c r="C3033" s="1384"/>
      <c r="D3033" s="1387"/>
      <c r="E3033" s="1384"/>
      <c r="F3033" s="1384"/>
      <c r="G3033" s="1384"/>
      <c r="H3033" s="1365"/>
      <c r="I3033" s="1365"/>
      <c r="J3033" s="1365"/>
      <c r="S3033" s="1359"/>
      <c r="BU3033" s="1366"/>
      <c r="CI3033" s="1383"/>
    </row>
    <row r="3034" spans="2:87" s="1381" customFormat="1" x14ac:dyDescent="0.25">
      <c r="B3034" s="1384"/>
      <c r="C3034" s="1384"/>
      <c r="D3034" s="1387"/>
      <c r="E3034" s="1384"/>
      <c r="F3034" s="1384"/>
      <c r="G3034" s="1384"/>
      <c r="H3034" s="1365"/>
      <c r="I3034" s="1365"/>
      <c r="J3034" s="1365"/>
      <c r="S3034" s="1359"/>
      <c r="BU3034" s="1366"/>
      <c r="CI3034" s="1383"/>
    </row>
    <row r="3035" spans="2:87" s="1381" customFormat="1" x14ac:dyDescent="0.25">
      <c r="B3035" s="1384"/>
      <c r="C3035" s="1384"/>
      <c r="D3035" s="1387"/>
      <c r="E3035" s="1384"/>
      <c r="F3035" s="1384"/>
      <c r="G3035" s="1384"/>
      <c r="H3035" s="1365"/>
      <c r="I3035" s="1365"/>
      <c r="J3035" s="1365"/>
      <c r="S3035" s="1359"/>
      <c r="BU3035" s="1366"/>
      <c r="CI3035" s="1383"/>
    </row>
    <row r="3036" spans="2:87" s="1381" customFormat="1" x14ac:dyDescent="0.25">
      <c r="B3036" s="1384"/>
      <c r="C3036" s="1384"/>
      <c r="D3036" s="1387"/>
      <c r="E3036" s="1384"/>
      <c r="F3036" s="1384"/>
      <c r="G3036" s="1384"/>
      <c r="H3036" s="1365"/>
      <c r="I3036" s="1365"/>
      <c r="J3036" s="1365"/>
      <c r="S3036" s="1359"/>
      <c r="BU3036" s="1366"/>
      <c r="CI3036" s="1383"/>
    </row>
    <row r="3037" spans="2:87" s="1381" customFormat="1" x14ac:dyDescent="0.25">
      <c r="B3037" s="1384"/>
      <c r="C3037" s="1384"/>
      <c r="D3037" s="1387"/>
      <c r="E3037" s="1384"/>
      <c r="F3037" s="1384"/>
      <c r="G3037" s="1384"/>
      <c r="H3037" s="1365"/>
      <c r="I3037" s="1365"/>
      <c r="J3037" s="1365"/>
      <c r="S3037" s="1359"/>
      <c r="BU3037" s="1366"/>
      <c r="CI3037" s="1383"/>
    </row>
    <row r="3038" spans="2:87" s="1381" customFormat="1" x14ac:dyDescent="0.25">
      <c r="B3038" s="1384"/>
      <c r="C3038" s="1384"/>
      <c r="D3038" s="1387"/>
      <c r="E3038" s="1384"/>
      <c r="F3038" s="1384"/>
      <c r="G3038" s="1384"/>
      <c r="H3038" s="1365"/>
      <c r="I3038" s="1365"/>
      <c r="J3038" s="1365"/>
      <c r="S3038" s="1359"/>
      <c r="BU3038" s="1366"/>
      <c r="CI3038" s="1383"/>
    </row>
    <row r="3039" spans="2:87" s="1381" customFormat="1" x14ac:dyDescent="0.25">
      <c r="B3039" s="1384"/>
      <c r="C3039" s="1384"/>
      <c r="D3039" s="1387"/>
      <c r="E3039" s="1384"/>
      <c r="F3039" s="1384"/>
      <c r="G3039" s="1384"/>
      <c r="H3039" s="1365"/>
      <c r="I3039" s="1365"/>
      <c r="J3039" s="1365"/>
      <c r="S3039" s="1359"/>
      <c r="BU3039" s="1366"/>
      <c r="CI3039" s="1383"/>
    </row>
    <row r="3040" spans="2:87" s="1381" customFormat="1" x14ac:dyDescent="0.25">
      <c r="B3040" s="1384"/>
      <c r="C3040" s="1384"/>
      <c r="D3040" s="1387"/>
      <c r="E3040" s="1384"/>
      <c r="F3040" s="1384"/>
      <c r="G3040" s="1384"/>
      <c r="H3040" s="1365"/>
      <c r="I3040" s="1365"/>
      <c r="J3040" s="1365"/>
      <c r="S3040" s="1359"/>
      <c r="BU3040" s="1366"/>
      <c r="CI3040" s="1383"/>
    </row>
    <row r="3041" spans="2:87" s="1381" customFormat="1" x14ac:dyDescent="0.25">
      <c r="B3041" s="1384"/>
      <c r="C3041" s="1384"/>
      <c r="D3041" s="1387"/>
      <c r="E3041" s="1384"/>
      <c r="F3041" s="1384"/>
      <c r="G3041" s="1384"/>
      <c r="H3041" s="1365"/>
      <c r="I3041" s="1365"/>
      <c r="J3041" s="1365"/>
      <c r="S3041" s="1359"/>
      <c r="BU3041" s="1366"/>
      <c r="CI3041" s="1383"/>
    </row>
    <row r="3042" spans="2:87" s="1381" customFormat="1" x14ac:dyDescent="0.25">
      <c r="B3042" s="1384"/>
      <c r="C3042" s="1384"/>
      <c r="D3042" s="1387"/>
      <c r="E3042" s="1384"/>
      <c r="F3042" s="1384"/>
      <c r="G3042" s="1384"/>
      <c r="H3042" s="1365"/>
      <c r="I3042" s="1365"/>
      <c r="J3042" s="1365"/>
      <c r="S3042" s="1359"/>
      <c r="BU3042" s="1366"/>
      <c r="CI3042" s="1383"/>
    </row>
    <row r="3043" spans="2:87" s="1381" customFormat="1" x14ac:dyDescent="0.25">
      <c r="B3043" s="1384"/>
      <c r="C3043" s="1384"/>
      <c r="D3043" s="1387"/>
      <c r="E3043" s="1384"/>
      <c r="F3043" s="1384"/>
      <c r="G3043" s="1384"/>
      <c r="H3043" s="1365"/>
      <c r="I3043" s="1365"/>
      <c r="J3043" s="1365"/>
      <c r="S3043" s="1359"/>
      <c r="BU3043" s="1366"/>
      <c r="CI3043" s="1383"/>
    </row>
    <row r="3044" spans="2:87" s="1381" customFormat="1" x14ac:dyDescent="0.25">
      <c r="B3044" s="1384"/>
      <c r="C3044" s="1384"/>
      <c r="D3044" s="1387"/>
      <c r="E3044" s="1384"/>
      <c r="F3044" s="1384"/>
      <c r="G3044" s="1384"/>
      <c r="H3044" s="1365"/>
      <c r="I3044" s="1365"/>
      <c r="J3044" s="1365"/>
      <c r="S3044" s="1359"/>
      <c r="BU3044" s="1366"/>
      <c r="CI3044" s="1383"/>
    </row>
    <row r="3045" spans="2:87" s="1381" customFormat="1" x14ac:dyDescent="0.25">
      <c r="B3045" s="1384"/>
      <c r="C3045" s="1384"/>
      <c r="D3045" s="1387"/>
      <c r="E3045" s="1384"/>
      <c r="F3045" s="1384"/>
      <c r="G3045" s="1384"/>
      <c r="H3045" s="1365"/>
      <c r="I3045" s="1365"/>
      <c r="J3045" s="1365"/>
      <c r="S3045" s="1359"/>
      <c r="BU3045" s="1366"/>
      <c r="CI3045" s="1383"/>
    </row>
    <row r="3046" spans="2:87" s="1381" customFormat="1" x14ac:dyDescent="0.25">
      <c r="B3046" s="1384"/>
      <c r="C3046" s="1384"/>
      <c r="D3046" s="1387"/>
      <c r="E3046" s="1384"/>
      <c r="F3046" s="1384"/>
      <c r="G3046" s="1384"/>
      <c r="H3046" s="1365"/>
      <c r="I3046" s="1365"/>
      <c r="J3046" s="1365"/>
      <c r="S3046" s="1359"/>
      <c r="BU3046" s="1366"/>
      <c r="CI3046" s="1383"/>
    </row>
    <row r="3047" spans="2:87" s="1381" customFormat="1" x14ac:dyDescent="0.25">
      <c r="B3047" s="1384"/>
      <c r="C3047" s="1384"/>
      <c r="D3047" s="1387"/>
      <c r="E3047" s="1384"/>
      <c r="F3047" s="1384"/>
      <c r="G3047" s="1384"/>
      <c r="H3047" s="1365"/>
      <c r="I3047" s="1365"/>
      <c r="J3047" s="1365"/>
      <c r="S3047" s="1359"/>
      <c r="BU3047" s="1366"/>
      <c r="CI3047" s="1383"/>
    </row>
    <row r="3048" spans="2:87" s="1381" customFormat="1" x14ac:dyDescent="0.25">
      <c r="B3048" s="1384"/>
      <c r="C3048" s="1384"/>
      <c r="D3048" s="1387"/>
      <c r="E3048" s="1384"/>
      <c r="F3048" s="1384"/>
      <c r="G3048" s="1384"/>
      <c r="H3048" s="1365"/>
      <c r="I3048" s="1365"/>
      <c r="J3048" s="1365"/>
      <c r="S3048" s="1359"/>
      <c r="BU3048" s="1366"/>
      <c r="CI3048" s="1383"/>
    </row>
    <row r="3049" spans="2:87" s="1381" customFormat="1" x14ac:dyDescent="0.25">
      <c r="B3049" s="1384"/>
      <c r="C3049" s="1384"/>
      <c r="D3049" s="1387"/>
      <c r="E3049" s="1384"/>
      <c r="F3049" s="1384"/>
      <c r="G3049" s="1384"/>
      <c r="H3049" s="1365"/>
      <c r="I3049" s="1365"/>
      <c r="J3049" s="1365"/>
      <c r="S3049" s="1359"/>
      <c r="BU3049" s="1366"/>
      <c r="CI3049" s="1383"/>
    </row>
    <row r="3050" spans="2:87" s="1381" customFormat="1" x14ac:dyDescent="0.25">
      <c r="B3050" s="1384"/>
      <c r="C3050" s="1384"/>
      <c r="D3050" s="1387"/>
      <c r="E3050" s="1384"/>
      <c r="F3050" s="1384"/>
      <c r="G3050" s="1384"/>
      <c r="H3050" s="1365"/>
      <c r="I3050" s="1365"/>
      <c r="J3050" s="1365"/>
      <c r="S3050" s="1359"/>
      <c r="BU3050" s="1366"/>
      <c r="CI3050" s="1383"/>
    </row>
    <row r="3051" spans="2:87" s="1381" customFormat="1" x14ac:dyDescent="0.25">
      <c r="B3051" s="1384"/>
      <c r="C3051" s="1384"/>
      <c r="D3051" s="1387"/>
      <c r="E3051" s="1384"/>
      <c r="F3051" s="1384"/>
      <c r="G3051" s="1384"/>
      <c r="H3051" s="1365"/>
      <c r="I3051" s="1365"/>
      <c r="J3051" s="1365"/>
      <c r="S3051" s="1359"/>
      <c r="BU3051" s="1366"/>
      <c r="CI3051" s="1383"/>
    </row>
    <row r="3052" spans="2:87" s="1381" customFormat="1" x14ac:dyDescent="0.25">
      <c r="B3052" s="1384"/>
      <c r="C3052" s="1384"/>
      <c r="D3052" s="1387"/>
      <c r="E3052" s="1384"/>
      <c r="F3052" s="1384"/>
      <c r="G3052" s="1384"/>
      <c r="H3052" s="1365"/>
      <c r="I3052" s="1365"/>
      <c r="J3052" s="1365"/>
      <c r="S3052" s="1359"/>
      <c r="BU3052" s="1366"/>
      <c r="CI3052" s="1383"/>
    </row>
    <row r="3053" spans="2:87" s="1381" customFormat="1" x14ac:dyDescent="0.25">
      <c r="B3053" s="1384"/>
      <c r="C3053" s="1384"/>
      <c r="D3053" s="1387"/>
      <c r="E3053" s="1384"/>
      <c r="F3053" s="1384"/>
      <c r="G3053" s="1384"/>
      <c r="H3053" s="1365"/>
      <c r="I3053" s="1365"/>
      <c r="J3053" s="1365"/>
      <c r="S3053" s="1359"/>
      <c r="BU3053" s="1366"/>
      <c r="CI3053" s="1383"/>
    </row>
    <row r="3054" spans="2:87" s="1381" customFormat="1" x14ac:dyDescent="0.25">
      <c r="B3054" s="1384"/>
      <c r="C3054" s="1384"/>
      <c r="D3054" s="1387"/>
      <c r="E3054" s="1384"/>
      <c r="F3054" s="1384"/>
      <c r="G3054" s="1384"/>
      <c r="H3054" s="1365"/>
      <c r="I3054" s="1365"/>
      <c r="J3054" s="1365"/>
      <c r="S3054" s="1359"/>
      <c r="BU3054" s="1366"/>
      <c r="CI3054" s="1383"/>
    </row>
    <row r="3055" spans="2:87" s="1381" customFormat="1" x14ac:dyDescent="0.25">
      <c r="B3055" s="1384"/>
      <c r="C3055" s="1384"/>
      <c r="D3055" s="1387"/>
      <c r="E3055" s="1384"/>
      <c r="F3055" s="1384"/>
      <c r="G3055" s="1384"/>
      <c r="H3055" s="1365"/>
      <c r="I3055" s="1365"/>
      <c r="J3055" s="1365"/>
      <c r="S3055" s="1359"/>
      <c r="BU3055" s="1366"/>
      <c r="CI3055" s="1383"/>
    </row>
    <row r="3056" spans="2:87" s="1381" customFormat="1" x14ac:dyDescent="0.25">
      <c r="B3056" s="1384"/>
      <c r="C3056" s="1384"/>
      <c r="D3056" s="1387"/>
      <c r="E3056" s="1384"/>
      <c r="F3056" s="1384"/>
      <c r="G3056" s="1384"/>
      <c r="H3056" s="1365"/>
      <c r="I3056" s="1365"/>
      <c r="J3056" s="1365"/>
      <c r="S3056" s="1359"/>
      <c r="BU3056" s="1366"/>
      <c r="CI3056" s="1383"/>
    </row>
    <row r="3057" spans="2:87" s="1381" customFormat="1" x14ac:dyDescent="0.25">
      <c r="B3057" s="1384"/>
      <c r="C3057" s="1384"/>
      <c r="D3057" s="1387"/>
      <c r="E3057" s="1384"/>
      <c r="F3057" s="1384"/>
      <c r="G3057" s="1384"/>
      <c r="H3057" s="1365"/>
      <c r="I3057" s="1365"/>
      <c r="J3057" s="1365"/>
      <c r="S3057" s="1359"/>
      <c r="BU3057" s="1366"/>
      <c r="CI3057" s="1383"/>
    </row>
    <row r="3058" spans="2:87" s="1381" customFormat="1" x14ac:dyDescent="0.25">
      <c r="B3058" s="1384"/>
      <c r="C3058" s="1384"/>
      <c r="D3058" s="1387"/>
      <c r="E3058" s="1384"/>
      <c r="F3058" s="1384"/>
      <c r="G3058" s="1384"/>
      <c r="H3058" s="1365"/>
      <c r="I3058" s="1365"/>
      <c r="J3058" s="1365"/>
      <c r="S3058" s="1359"/>
      <c r="BU3058" s="1366"/>
      <c r="CI3058" s="1383"/>
    </row>
    <row r="3059" spans="2:87" s="1381" customFormat="1" x14ac:dyDescent="0.25">
      <c r="B3059" s="1384"/>
      <c r="C3059" s="1384"/>
      <c r="D3059" s="1387"/>
      <c r="E3059" s="1384"/>
      <c r="F3059" s="1384"/>
      <c r="G3059" s="1384"/>
      <c r="H3059" s="1365"/>
      <c r="I3059" s="1365"/>
      <c r="J3059" s="1365"/>
      <c r="S3059" s="1359"/>
      <c r="BU3059" s="1366"/>
      <c r="CI3059" s="1383"/>
    </row>
    <row r="3060" spans="2:87" s="1381" customFormat="1" x14ac:dyDescent="0.25">
      <c r="B3060" s="1384"/>
      <c r="C3060" s="1384"/>
      <c r="D3060" s="1387"/>
      <c r="E3060" s="1384"/>
      <c r="F3060" s="1384"/>
      <c r="G3060" s="1384"/>
      <c r="H3060" s="1365"/>
      <c r="I3060" s="1365"/>
      <c r="J3060" s="1365"/>
      <c r="S3060" s="1359"/>
      <c r="BU3060" s="1366"/>
      <c r="CI3060" s="1383"/>
    </row>
    <row r="3061" spans="2:87" s="1381" customFormat="1" x14ac:dyDescent="0.25">
      <c r="B3061" s="1384"/>
      <c r="C3061" s="1384"/>
      <c r="D3061" s="1387"/>
      <c r="E3061" s="1384"/>
      <c r="F3061" s="1384"/>
      <c r="G3061" s="1384"/>
      <c r="H3061" s="1365"/>
      <c r="I3061" s="1365"/>
      <c r="J3061" s="1365"/>
      <c r="S3061" s="1359"/>
      <c r="BU3061" s="1366"/>
      <c r="CI3061" s="1383"/>
    </row>
    <row r="3062" spans="2:87" s="1381" customFormat="1" x14ac:dyDescent="0.25">
      <c r="B3062" s="1384"/>
      <c r="C3062" s="1384"/>
      <c r="D3062" s="1387"/>
      <c r="E3062" s="1384"/>
      <c r="F3062" s="1384"/>
      <c r="G3062" s="1384"/>
      <c r="H3062" s="1365"/>
      <c r="I3062" s="1365"/>
      <c r="J3062" s="1365"/>
      <c r="S3062" s="1359"/>
      <c r="BU3062" s="1366"/>
      <c r="CI3062" s="1383"/>
    </row>
    <row r="3063" spans="2:87" s="1381" customFormat="1" x14ac:dyDescent="0.25">
      <c r="B3063" s="1384"/>
      <c r="C3063" s="1384"/>
      <c r="D3063" s="1387"/>
      <c r="E3063" s="1384"/>
      <c r="F3063" s="1384"/>
      <c r="G3063" s="1384"/>
      <c r="H3063" s="1365"/>
      <c r="I3063" s="1365"/>
      <c r="J3063" s="1365"/>
      <c r="S3063" s="1359"/>
      <c r="BU3063" s="1366"/>
      <c r="CI3063" s="1383"/>
    </row>
    <row r="3064" spans="2:87" s="1381" customFormat="1" x14ac:dyDescent="0.25">
      <c r="B3064" s="1384"/>
      <c r="C3064" s="1384"/>
      <c r="D3064" s="1387"/>
      <c r="E3064" s="1384"/>
      <c r="F3064" s="1384"/>
      <c r="G3064" s="1384"/>
      <c r="H3064" s="1365"/>
      <c r="I3064" s="1365"/>
      <c r="J3064" s="1365"/>
      <c r="S3064" s="1359"/>
      <c r="BU3064" s="1366"/>
      <c r="CI3064" s="1383"/>
    </row>
    <row r="3065" spans="2:87" s="1381" customFormat="1" x14ac:dyDescent="0.25">
      <c r="B3065" s="1384"/>
      <c r="C3065" s="1384"/>
      <c r="D3065" s="1387"/>
      <c r="E3065" s="1384"/>
      <c r="F3065" s="1384"/>
      <c r="G3065" s="1384"/>
      <c r="H3065" s="1365"/>
      <c r="I3065" s="1365"/>
      <c r="J3065" s="1365"/>
      <c r="S3065" s="1359"/>
      <c r="BU3065" s="1366"/>
      <c r="CI3065" s="1383"/>
    </row>
    <row r="3066" spans="2:87" s="1381" customFormat="1" x14ac:dyDescent="0.25">
      <c r="B3066" s="1384"/>
      <c r="C3066" s="1384"/>
      <c r="D3066" s="1387"/>
      <c r="E3066" s="1384"/>
      <c r="F3066" s="1384"/>
      <c r="G3066" s="1384"/>
      <c r="H3066" s="1365"/>
      <c r="I3066" s="1365"/>
      <c r="J3066" s="1365"/>
      <c r="S3066" s="1359"/>
      <c r="BU3066" s="1366"/>
      <c r="CI3066" s="1383"/>
    </row>
    <row r="3067" spans="2:87" s="1381" customFormat="1" x14ac:dyDescent="0.25">
      <c r="B3067" s="1384"/>
      <c r="C3067" s="1384"/>
      <c r="D3067" s="1387"/>
      <c r="E3067" s="1384"/>
      <c r="F3067" s="1384"/>
      <c r="G3067" s="1384"/>
      <c r="H3067" s="1365"/>
      <c r="I3067" s="1365"/>
      <c r="J3067" s="1365"/>
      <c r="S3067" s="1359"/>
      <c r="BU3067" s="1366"/>
      <c r="CI3067" s="1383"/>
    </row>
    <row r="3068" spans="2:87" s="1381" customFormat="1" x14ac:dyDescent="0.25">
      <c r="B3068" s="1384"/>
      <c r="C3068" s="1384"/>
      <c r="D3068" s="1387"/>
      <c r="E3068" s="1384"/>
      <c r="F3068" s="1384"/>
      <c r="G3068" s="1384"/>
      <c r="H3068" s="1365"/>
      <c r="I3068" s="1365"/>
      <c r="J3068" s="1365"/>
      <c r="S3068" s="1359"/>
      <c r="BU3068" s="1366"/>
      <c r="CI3068" s="1383"/>
    </row>
    <row r="3069" spans="2:87" s="1381" customFormat="1" x14ac:dyDescent="0.25">
      <c r="B3069" s="1384"/>
      <c r="C3069" s="1384"/>
      <c r="D3069" s="1387"/>
      <c r="E3069" s="1384"/>
      <c r="F3069" s="1384"/>
      <c r="G3069" s="1384"/>
      <c r="H3069" s="1365"/>
      <c r="I3069" s="1365"/>
      <c r="J3069" s="1365"/>
      <c r="S3069" s="1359"/>
      <c r="BU3069" s="1366"/>
      <c r="CI3069" s="1383"/>
    </row>
    <row r="3070" spans="2:87" s="1381" customFormat="1" x14ac:dyDescent="0.25">
      <c r="B3070" s="1384"/>
      <c r="C3070" s="1384"/>
      <c r="D3070" s="1387"/>
      <c r="E3070" s="1384"/>
      <c r="F3070" s="1384"/>
      <c r="G3070" s="1384"/>
      <c r="H3070" s="1365"/>
      <c r="I3070" s="1365"/>
      <c r="J3070" s="1365"/>
      <c r="S3070" s="1359"/>
      <c r="BU3070" s="1366"/>
      <c r="CI3070" s="1383"/>
    </row>
    <row r="3071" spans="2:87" s="1381" customFormat="1" x14ac:dyDescent="0.25">
      <c r="B3071" s="1384"/>
      <c r="C3071" s="1384"/>
      <c r="D3071" s="1387"/>
      <c r="E3071" s="1384"/>
      <c r="F3071" s="1384"/>
      <c r="G3071" s="1384"/>
      <c r="H3071" s="1365"/>
      <c r="I3071" s="1365"/>
      <c r="J3071" s="1365"/>
      <c r="S3071" s="1359"/>
      <c r="BU3071" s="1366"/>
      <c r="CI3071" s="1383"/>
    </row>
    <row r="3072" spans="2:87" s="1381" customFormat="1" x14ac:dyDescent="0.25">
      <c r="B3072" s="1384"/>
      <c r="C3072" s="1384"/>
      <c r="D3072" s="1387"/>
      <c r="E3072" s="1384"/>
      <c r="F3072" s="1384"/>
      <c r="G3072" s="1384"/>
      <c r="H3072" s="1365"/>
      <c r="I3072" s="1365"/>
      <c r="J3072" s="1365"/>
      <c r="S3072" s="1359"/>
      <c r="BU3072" s="1366"/>
      <c r="CI3072" s="1383"/>
    </row>
    <row r="3073" spans="2:87" s="1381" customFormat="1" x14ac:dyDescent="0.25">
      <c r="B3073" s="1384"/>
      <c r="C3073" s="1384"/>
      <c r="D3073" s="1387"/>
      <c r="E3073" s="1384"/>
      <c r="F3073" s="1384"/>
      <c r="G3073" s="1384"/>
      <c r="H3073" s="1365"/>
      <c r="I3073" s="1365"/>
      <c r="J3073" s="1365"/>
      <c r="S3073" s="1359"/>
      <c r="BU3073" s="1366"/>
      <c r="CI3073" s="1383"/>
    </row>
    <row r="3074" spans="2:87" s="1381" customFormat="1" x14ac:dyDescent="0.25">
      <c r="B3074" s="1384"/>
      <c r="C3074" s="1384"/>
      <c r="D3074" s="1387"/>
      <c r="E3074" s="1384"/>
      <c r="F3074" s="1384"/>
      <c r="G3074" s="1384"/>
      <c r="H3074" s="1365"/>
      <c r="I3074" s="1365"/>
      <c r="J3074" s="1365"/>
      <c r="S3074" s="1359"/>
      <c r="BU3074" s="1366"/>
      <c r="CI3074" s="1383"/>
    </row>
    <row r="3075" spans="2:87" s="1381" customFormat="1" x14ac:dyDescent="0.25">
      <c r="B3075" s="1384"/>
      <c r="C3075" s="1384"/>
      <c r="D3075" s="1387"/>
      <c r="E3075" s="1384"/>
      <c r="F3075" s="1384"/>
      <c r="G3075" s="1384"/>
      <c r="H3075" s="1365"/>
      <c r="I3075" s="1365"/>
      <c r="J3075" s="1365"/>
      <c r="S3075" s="1359"/>
      <c r="BU3075" s="1366"/>
      <c r="CI3075" s="1383"/>
    </row>
    <row r="3076" spans="2:87" s="1381" customFormat="1" x14ac:dyDescent="0.25">
      <c r="B3076" s="1384"/>
      <c r="C3076" s="1384"/>
      <c r="D3076" s="1387"/>
      <c r="E3076" s="1384"/>
      <c r="F3076" s="1384"/>
      <c r="G3076" s="1384"/>
      <c r="H3076" s="1365"/>
      <c r="I3076" s="1365"/>
      <c r="J3076" s="1365"/>
      <c r="S3076" s="1359"/>
      <c r="BU3076" s="1366"/>
      <c r="CI3076" s="1383"/>
    </row>
    <row r="3077" spans="2:87" s="1381" customFormat="1" x14ac:dyDescent="0.25">
      <c r="B3077" s="1384"/>
      <c r="C3077" s="1384"/>
      <c r="D3077" s="1387"/>
      <c r="E3077" s="1384"/>
      <c r="F3077" s="1384"/>
      <c r="G3077" s="1384"/>
      <c r="H3077" s="1365"/>
      <c r="I3077" s="1365"/>
      <c r="J3077" s="1365"/>
      <c r="S3077" s="1359"/>
      <c r="BU3077" s="1366"/>
      <c r="CI3077" s="1383"/>
    </row>
    <row r="3078" spans="2:87" s="1381" customFormat="1" x14ac:dyDescent="0.25">
      <c r="B3078" s="1384"/>
      <c r="C3078" s="1384"/>
      <c r="D3078" s="1387"/>
      <c r="E3078" s="1384"/>
      <c r="F3078" s="1384"/>
      <c r="G3078" s="1384"/>
      <c r="H3078" s="1365"/>
      <c r="I3078" s="1365"/>
      <c r="J3078" s="1365"/>
      <c r="S3078" s="1359"/>
      <c r="BU3078" s="1366"/>
      <c r="CI3078" s="1383"/>
    </row>
    <row r="3079" spans="2:87" s="1381" customFormat="1" x14ac:dyDescent="0.25">
      <c r="B3079" s="1384"/>
      <c r="C3079" s="1384"/>
      <c r="D3079" s="1387"/>
      <c r="E3079" s="1384"/>
      <c r="F3079" s="1384"/>
      <c r="G3079" s="1384"/>
      <c r="H3079" s="1365"/>
      <c r="I3079" s="1365"/>
      <c r="J3079" s="1365"/>
      <c r="S3079" s="1359"/>
      <c r="BU3079" s="1366"/>
      <c r="CI3079" s="1383"/>
    </row>
    <row r="3080" spans="2:87" s="1381" customFormat="1" x14ac:dyDescent="0.25">
      <c r="B3080" s="1384"/>
      <c r="C3080" s="1384"/>
      <c r="D3080" s="1387"/>
      <c r="E3080" s="1384"/>
      <c r="F3080" s="1384"/>
      <c r="G3080" s="1384"/>
      <c r="H3080" s="1365"/>
      <c r="I3080" s="1365"/>
      <c r="J3080" s="1365"/>
      <c r="S3080" s="1359"/>
      <c r="BU3080" s="1366"/>
      <c r="CI3080" s="1383"/>
    </row>
    <row r="3081" spans="2:87" s="1381" customFormat="1" x14ac:dyDescent="0.25">
      <c r="B3081" s="1384"/>
      <c r="C3081" s="1384"/>
      <c r="D3081" s="1387"/>
      <c r="E3081" s="1384"/>
      <c r="F3081" s="1384"/>
      <c r="G3081" s="1384"/>
      <c r="H3081" s="1365"/>
      <c r="I3081" s="1365"/>
      <c r="J3081" s="1365"/>
      <c r="S3081" s="1359"/>
      <c r="BU3081" s="1366"/>
      <c r="CI3081" s="1383"/>
    </row>
    <row r="3082" spans="2:87" s="1381" customFormat="1" x14ac:dyDescent="0.25">
      <c r="B3082" s="1384"/>
      <c r="C3082" s="1384"/>
      <c r="D3082" s="1387"/>
      <c r="E3082" s="1384"/>
      <c r="F3082" s="1384"/>
      <c r="G3082" s="1384"/>
      <c r="H3082" s="1365"/>
      <c r="I3082" s="1365"/>
      <c r="J3082" s="1365"/>
      <c r="S3082" s="1359"/>
      <c r="BU3082" s="1366"/>
      <c r="CI3082" s="1383"/>
    </row>
    <row r="3083" spans="2:87" s="1381" customFormat="1" x14ac:dyDescent="0.25">
      <c r="B3083" s="1384"/>
      <c r="C3083" s="1384"/>
      <c r="D3083" s="1387"/>
      <c r="E3083" s="1384"/>
      <c r="F3083" s="1384"/>
      <c r="G3083" s="1384"/>
      <c r="H3083" s="1365"/>
      <c r="I3083" s="1365"/>
      <c r="J3083" s="1365"/>
      <c r="S3083" s="1359"/>
      <c r="BU3083" s="1366"/>
      <c r="CI3083" s="1383"/>
    </row>
    <row r="3084" spans="2:87" s="1381" customFormat="1" x14ac:dyDescent="0.25">
      <c r="B3084" s="1384"/>
      <c r="C3084" s="1384"/>
      <c r="D3084" s="1387"/>
      <c r="E3084" s="1384"/>
      <c r="F3084" s="1384"/>
      <c r="G3084" s="1384"/>
      <c r="H3084" s="1365"/>
      <c r="I3084" s="1365"/>
      <c r="J3084" s="1365"/>
      <c r="S3084" s="1359"/>
      <c r="BU3084" s="1366"/>
      <c r="CI3084" s="1383"/>
    </row>
    <row r="3085" spans="2:87" s="1381" customFormat="1" x14ac:dyDescent="0.25">
      <c r="B3085" s="1384"/>
      <c r="C3085" s="1384"/>
      <c r="D3085" s="1387"/>
      <c r="E3085" s="1384"/>
      <c r="F3085" s="1384"/>
      <c r="G3085" s="1384"/>
      <c r="H3085" s="1365"/>
      <c r="I3085" s="1365"/>
      <c r="J3085" s="1365"/>
      <c r="S3085" s="1359"/>
      <c r="BU3085" s="1366"/>
      <c r="CI3085" s="1383"/>
    </row>
    <row r="3086" spans="2:87" s="1381" customFormat="1" x14ac:dyDescent="0.25">
      <c r="B3086" s="1384"/>
      <c r="C3086" s="1384"/>
      <c r="D3086" s="1387"/>
      <c r="E3086" s="1384"/>
      <c r="F3086" s="1384"/>
      <c r="G3086" s="1384"/>
      <c r="H3086" s="1365"/>
      <c r="I3086" s="1365"/>
      <c r="J3086" s="1365"/>
      <c r="S3086" s="1359"/>
      <c r="BU3086" s="1366"/>
      <c r="CI3086" s="1383"/>
    </row>
    <row r="3087" spans="2:87" s="1381" customFormat="1" x14ac:dyDescent="0.25">
      <c r="B3087" s="1384"/>
      <c r="C3087" s="1384"/>
      <c r="D3087" s="1387"/>
      <c r="E3087" s="1384"/>
      <c r="F3087" s="1384"/>
      <c r="G3087" s="1384"/>
      <c r="H3087" s="1365"/>
      <c r="I3087" s="1365"/>
      <c r="J3087" s="1365"/>
      <c r="S3087" s="1359"/>
      <c r="BU3087" s="1366"/>
      <c r="CI3087" s="1383"/>
    </row>
    <row r="3088" spans="2:87" s="1381" customFormat="1" x14ac:dyDescent="0.25">
      <c r="B3088" s="1384"/>
      <c r="C3088" s="1384"/>
      <c r="D3088" s="1387"/>
      <c r="E3088" s="1384"/>
      <c r="F3088" s="1384"/>
      <c r="G3088" s="1384"/>
      <c r="H3088" s="1365"/>
      <c r="I3088" s="1365"/>
      <c r="J3088" s="1365"/>
      <c r="S3088" s="1359"/>
      <c r="BU3088" s="1366"/>
      <c r="CI3088" s="1383"/>
    </row>
    <row r="3089" spans="2:87" s="1381" customFormat="1" x14ac:dyDescent="0.25">
      <c r="B3089" s="1384"/>
      <c r="C3089" s="1384"/>
      <c r="D3089" s="1387"/>
      <c r="E3089" s="1384"/>
      <c r="F3089" s="1384"/>
      <c r="G3089" s="1384"/>
      <c r="H3089" s="1365"/>
      <c r="I3089" s="1365"/>
      <c r="J3089" s="1365"/>
      <c r="S3089" s="1359"/>
      <c r="BU3089" s="1366"/>
      <c r="CI3089" s="1383"/>
    </row>
    <row r="3090" spans="2:87" s="1381" customFormat="1" x14ac:dyDescent="0.25">
      <c r="B3090" s="1384"/>
      <c r="C3090" s="1384"/>
      <c r="D3090" s="1387"/>
      <c r="E3090" s="1384"/>
      <c r="F3090" s="1384"/>
      <c r="G3090" s="1384"/>
      <c r="H3090" s="1365"/>
      <c r="I3090" s="1365"/>
      <c r="J3090" s="1365"/>
      <c r="S3090" s="1359"/>
      <c r="BU3090" s="1366"/>
      <c r="CI3090" s="1383"/>
    </row>
    <row r="3091" spans="2:87" s="1381" customFormat="1" x14ac:dyDescent="0.25">
      <c r="B3091" s="1384"/>
      <c r="C3091" s="1384"/>
      <c r="D3091" s="1387"/>
      <c r="E3091" s="1384"/>
      <c r="F3091" s="1384"/>
      <c r="G3091" s="1384"/>
      <c r="H3091" s="1365"/>
      <c r="I3091" s="1365"/>
      <c r="J3091" s="1365"/>
      <c r="S3091" s="1359"/>
      <c r="BU3091" s="1366"/>
      <c r="CI3091" s="1383"/>
    </row>
    <row r="3092" spans="2:87" s="1381" customFormat="1" x14ac:dyDescent="0.25">
      <c r="B3092" s="1384"/>
      <c r="C3092" s="1384"/>
      <c r="D3092" s="1387"/>
      <c r="E3092" s="1384"/>
      <c r="F3092" s="1384"/>
      <c r="G3092" s="1384"/>
      <c r="H3092" s="1365"/>
      <c r="I3092" s="1365"/>
      <c r="J3092" s="1365"/>
      <c r="S3092" s="1359"/>
      <c r="BU3092" s="1366"/>
      <c r="CI3092" s="1383"/>
    </row>
    <row r="3093" spans="2:87" s="1381" customFormat="1" x14ac:dyDescent="0.25">
      <c r="B3093" s="1384"/>
      <c r="C3093" s="1384"/>
      <c r="D3093" s="1387"/>
      <c r="E3093" s="1384"/>
      <c r="F3093" s="1384"/>
      <c r="G3093" s="1384"/>
      <c r="H3093" s="1365"/>
      <c r="I3093" s="1365"/>
      <c r="J3093" s="1365"/>
      <c r="S3093" s="1359"/>
      <c r="BU3093" s="1366"/>
      <c r="CI3093" s="1383"/>
    </row>
    <row r="3094" spans="2:87" s="1381" customFormat="1" x14ac:dyDescent="0.25">
      <c r="B3094" s="1384"/>
      <c r="C3094" s="1384"/>
      <c r="D3094" s="1387"/>
      <c r="E3094" s="1384"/>
      <c r="F3094" s="1384"/>
      <c r="G3094" s="1384"/>
      <c r="H3094" s="1365"/>
      <c r="I3094" s="1365"/>
      <c r="J3094" s="1365"/>
      <c r="S3094" s="1359"/>
      <c r="BU3094" s="1366"/>
      <c r="CI3094" s="1383"/>
    </row>
    <row r="3095" spans="2:87" s="1381" customFormat="1" x14ac:dyDescent="0.25">
      <c r="B3095" s="1384"/>
      <c r="C3095" s="1384"/>
      <c r="D3095" s="1387"/>
      <c r="E3095" s="1384"/>
      <c r="F3095" s="1384"/>
      <c r="G3095" s="1384"/>
      <c r="H3095" s="1365"/>
      <c r="I3095" s="1365"/>
      <c r="J3095" s="1365"/>
      <c r="S3095" s="1359"/>
      <c r="BU3095" s="1366"/>
      <c r="CI3095" s="1383"/>
    </row>
    <row r="3096" spans="2:87" s="1381" customFormat="1" x14ac:dyDescent="0.25">
      <c r="B3096" s="1384"/>
      <c r="C3096" s="1384"/>
      <c r="D3096" s="1387"/>
      <c r="E3096" s="1384"/>
      <c r="F3096" s="1384"/>
      <c r="G3096" s="1384"/>
      <c r="H3096" s="1365"/>
      <c r="I3096" s="1365"/>
      <c r="J3096" s="1365"/>
      <c r="S3096" s="1359"/>
      <c r="BU3096" s="1366"/>
      <c r="CI3096" s="1383"/>
    </row>
    <row r="3097" spans="2:87" s="1381" customFormat="1" x14ac:dyDescent="0.25">
      <c r="B3097" s="1384"/>
      <c r="C3097" s="1384"/>
      <c r="D3097" s="1387"/>
      <c r="E3097" s="1384"/>
      <c r="F3097" s="1384"/>
      <c r="G3097" s="1384"/>
      <c r="H3097" s="1365"/>
      <c r="I3097" s="1365"/>
      <c r="J3097" s="1365"/>
      <c r="S3097" s="1359"/>
      <c r="BU3097" s="1366"/>
      <c r="CI3097" s="1383"/>
    </row>
    <row r="3098" spans="2:87" s="1381" customFormat="1" x14ac:dyDescent="0.25">
      <c r="B3098" s="1384"/>
      <c r="C3098" s="1384"/>
      <c r="D3098" s="1387"/>
      <c r="E3098" s="1384"/>
      <c r="F3098" s="1384"/>
      <c r="G3098" s="1384"/>
      <c r="H3098" s="1365"/>
      <c r="I3098" s="1365"/>
      <c r="J3098" s="1365"/>
      <c r="S3098" s="1359"/>
      <c r="BU3098" s="1366"/>
      <c r="CI3098" s="1383"/>
    </row>
    <row r="3099" spans="2:87" s="1381" customFormat="1" x14ac:dyDescent="0.25">
      <c r="B3099" s="1384"/>
      <c r="C3099" s="1384"/>
      <c r="D3099" s="1387"/>
      <c r="E3099" s="1384"/>
      <c r="F3099" s="1384"/>
      <c r="G3099" s="1384"/>
      <c r="H3099" s="1365"/>
      <c r="I3099" s="1365"/>
      <c r="J3099" s="1365"/>
      <c r="S3099" s="1359"/>
      <c r="BU3099" s="1366"/>
      <c r="CI3099" s="1383"/>
    </row>
    <row r="3100" spans="2:87" s="1381" customFormat="1" x14ac:dyDescent="0.25">
      <c r="B3100" s="1384"/>
      <c r="C3100" s="1384"/>
      <c r="D3100" s="1387"/>
      <c r="E3100" s="1384"/>
      <c r="F3100" s="1384"/>
      <c r="G3100" s="1384"/>
      <c r="H3100" s="1365"/>
      <c r="I3100" s="1365"/>
      <c r="J3100" s="1365"/>
      <c r="S3100" s="1359"/>
      <c r="BU3100" s="1366"/>
      <c r="CI3100" s="1383"/>
    </row>
    <row r="3101" spans="2:87" s="1381" customFormat="1" x14ac:dyDescent="0.25">
      <c r="B3101" s="1384"/>
      <c r="C3101" s="1384"/>
      <c r="D3101" s="1387"/>
      <c r="E3101" s="1384"/>
      <c r="F3101" s="1384"/>
      <c r="G3101" s="1384"/>
      <c r="H3101" s="1365"/>
      <c r="I3101" s="1365"/>
      <c r="J3101" s="1365"/>
      <c r="S3101" s="1359"/>
      <c r="BU3101" s="1366"/>
      <c r="CI3101" s="1383"/>
    </row>
    <row r="3102" spans="2:87" s="1381" customFormat="1" x14ac:dyDescent="0.25">
      <c r="B3102" s="1384"/>
      <c r="C3102" s="1384"/>
      <c r="D3102" s="1387"/>
      <c r="E3102" s="1384"/>
      <c r="F3102" s="1384"/>
      <c r="G3102" s="1384"/>
      <c r="H3102" s="1365"/>
      <c r="I3102" s="1365"/>
      <c r="J3102" s="1365"/>
      <c r="S3102" s="1359"/>
      <c r="BU3102" s="1366"/>
      <c r="CI3102" s="1383"/>
    </row>
    <row r="3103" spans="2:87" s="1381" customFormat="1" x14ac:dyDescent="0.25">
      <c r="B3103" s="1384"/>
      <c r="C3103" s="1384"/>
      <c r="D3103" s="1387"/>
      <c r="E3103" s="1384"/>
      <c r="F3103" s="1384"/>
      <c r="G3103" s="1384"/>
      <c r="H3103" s="1365"/>
      <c r="I3103" s="1365"/>
      <c r="J3103" s="1365"/>
      <c r="S3103" s="1359"/>
      <c r="BU3103" s="1366"/>
      <c r="CI3103" s="1383"/>
    </row>
    <row r="3104" spans="2:87" s="1381" customFormat="1" x14ac:dyDescent="0.25">
      <c r="B3104" s="1384"/>
      <c r="C3104" s="1384"/>
      <c r="D3104" s="1387"/>
      <c r="E3104" s="1384"/>
      <c r="F3104" s="1384"/>
      <c r="G3104" s="1384"/>
      <c r="H3104" s="1365"/>
      <c r="I3104" s="1365"/>
      <c r="J3104" s="1365"/>
      <c r="S3104" s="1359"/>
      <c r="BU3104" s="1366"/>
      <c r="CI3104" s="1383"/>
    </row>
    <row r="3105" spans="2:87" s="1381" customFormat="1" x14ac:dyDescent="0.25">
      <c r="B3105" s="1384"/>
      <c r="C3105" s="1384"/>
      <c r="D3105" s="1387"/>
      <c r="E3105" s="1384"/>
      <c r="F3105" s="1384"/>
      <c r="G3105" s="1384"/>
      <c r="H3105" s="1365"/>
      <c r="I3105" s="1365"/>
      <c r="J3105" s="1365"/>
      <c r="S3105" s="1359"/>
      <c r="BU3105" s="1366"/>
      <c r="CI3105" s="1383"/>
    </row>
    <row r="3106" spans="2:87" s="1381" customFormat="1" x14ac:dyDescent="0.25">
      <c r="B3106" s="1384"/>
      <c r="C3106" s="1384"/>
      <c r="D3106" s="1387"/>
      <c r="E3106" s="1384"/>
      <c r="F3106" s="1384"/>
      <c r="G3106" s="1384"/>
      <c r="H3106" s="1365"/>
      <c r="I3106" s="1365"/>
      <c r="J3106" s="1365"/>
      <c r="S3106" s="1359"/>
      <c r="BU3106" s="1366"/>
      <c r="CI3106" s="1383"/>
    </row>
    <row r="3107" spans="2:87" s="1381" customFormat="1" x14ac:dyDescent="0.25">
      <c r="B3107" s="1384"/>
      <c r="C3107" s="1384"/>
      <c r="D3107" s="1387"/>
      <c r="E3107" s="1384"/>
      <c r="F3107" s="1384"/>
      <c r="G3107" s="1384"/>
      <c r="H3107" s="1365"/>
      <c r="I3107" s="1365"/>
      <c r="J3107" s="1365"/>
      <c r="S3107" s="1359"/>
      <c r="BU3107" s="1366"/>
      <c r="CI3107" s="1383"/>
    </row>
    <row r="3108" spans="2:87" s="1381" customFormat="1" x14ac:dyDescent="0.25">
      <c r="B3108" s="1384"/>
      <c r="C3108" s="1384"/>
      <c r="D3108" s="1387"/>
      <c r="E3108" s="1384"/>
      <c r="F3108" s="1384"/>
      <c r="G3108" s="1384"/>
      <c r="H3108" s="1365"/>
      <c r="I3108" s="1365"/>
      <c r="J3108" s="1365"/>
      <c r="S3108" s="1359"/>
      <c r="BU3108" s="1366"/>
      <c r="CI3108" s="1383"/>
    </row>
    <row r="3109" spans="2:87" s="1381" customFormat="1" x14ac:dyDescent="0.25">
      <c r="B3109" s="1384"/>
      <c r="C3109" s="1384"/>
      <c r="D3109" s="1387"/>
      <c r="E3109" s="1384"/>
      <c r="F3109" s="1384"/>
      <c r="G3109" s="1384"/>
      <c r="H3109" s="1365"/>
      <c r="I3109" s="1365"/>
      <c r="J3109" s="1365"/>
      <c r="S3109" s="1359"/>
      <c r="BU3109" s="1366"/>
      <c r="CI3109" s="1383"/>
    </row>
    <row r="3110" spans="2:87" s="1381" customFormat="1" x14ac:dyDescent="0.25">
      <c r="B3110" s="1384"/>
      <c r="C3110" s="1384"/>
      <c r="D3110" s="1387"/>
      <c r="E3110" s="1384"/>
      <c r="F3110" s="1384"/>
      <c r="G3110" s="1384"/>
      <c r="H3110" s="1365"/>
      <c r="I3110" s="1365"/>
      <c r="J3110" s="1365"/>
      <c r="S3110" s="1359"/>
      <c r="BU3110" s="1366"/>
      <c r="CI3110" s="1383"/>
    </row>
    <row r="3111" spans="2:87" s="1381" customFormat="1" x14ac:dyDescent="0.25">
      <c r="B3111" s="1384"/>
      <c r="C3111" s="1384"/>
      <c r="D3111" s="1387"/>
      <c r="E3111" s="1384"/>
      <c r="F3111" s="1384"/>
      <c r="G3111" s="1384"/>
      <c r="H3111" s="1365"/>
      <c r="I3111" s="1365"/>
      <c r="J3111" s="1365"/>
      <c r="S3111" s="1359"/>
      <c r="BU3111" s="1366"/>
      <c r="CI3111" s="1383"/>
    </row>
    <row r="3112" spans="2:87" s="1381" customFormat="1" x14ac:dyDescent="0.25">
      <c r="B3112" s="1384"/>
      <c r="C3112" s="1384"/>
      <c r="D3112" s="1387"/>
      <c r="E3112" s="1384"/>
      <c r="F3112" s="1384"/>
      <c r="G3112" s="1384"/>
      <c r="H3112" s="1365"/>
      <c r="I3112" s="1365"/>
      <c r="J3112" s="1365"/>
      <c r="S3112" s="1359"/>
      <c r="BU3112" s="1366"/>
      <c r="CI3112" s="1383"/>
    </row>
    <row r="3113" spans="2:87" s="1381" customFormat="1" x14ac:dyDescent="0.25">
      <c r="B3113" s="1384"/>
      <c r="C3113" s="1384"/>
      <c r="D3113" s="1387"/>
      <c r="E3113" s="1384"/>
      <c r="F3113" s="1384"/>
      <c r="G3113" s="1384"/>
      <c r="H3113" s="1365"/>
      <c r="I3113" s="1365"/>
      <c r="J3113" s="1365"/>
      <c r="S3113" s="1359"/>
      <c r="BU3113" s="1366"/>
      <c r="CI3113" s="1383"/>
    </row>
    <row r="3114" spans="2:87" s="1381" customFormat="1" x14ac:dyDescent="0.25">
      <c r="B3114" s="1384"/>
      <c r="C3114" s="1384"/>
      <c r="D3114" s="1387"/>
      <c r="E3114" s="1384"/>
      <c r="F3114" s="1384"/>
      <c r="G3114" s="1384"/>
      <c r="H3114" s="1365"/>
      <c r="I3114" s="1365"/>
      <c r="J3114" s="1365"/>
      <c r="S3114" s="1359"/>
      <c r="BU3114" s="1366"/>
      <c r="CI3114" s="1383"/>
    </row>
    <row r="3115" spans="2:87" s="1381" customFormat="1" x14ac:dyDescent="0.25">
      <c r="B3115" s="1384"/>
      <c r="C3115" s="1384"/>
      <c r="D3115" s="1387"/>
      <c r="E3115" s="1384"/>
      <c r="F3115" s="1384"/>
      <c r="G3115" s="1384"/>
      <c r="H3115" s="1365"/>
      <c r="I3115" s="1365"/>
      <c r="J3115" s="1365"/>
      <c r="S3115" s="1359"/>
      <c r="BU3115" s="1366"/>
      <c r="CI3115" s="1383"/>
    </row>
    <row r="3116" spans="2:87" s="1381" customFormat="1" x14ac:dyDescent="0.25">
      <c r="B3116" s="1384"/>
      <c r="C3116" s="1384"/>
      <c r="D3116" s="1387"/>
      <c r="E3116" s="1384"/>
      <c r="F3116" s="1384"/>
      <c r="G3116" s="1384"/>
      <c r="H3116" s="1365"/>
      <c r="I3116" s="1365"/>
      <c r="J3116" s="1365"/>
      <c r="S3116" s="1359"/>
      <c r="BU3116" s="1366"/>
      <c r="CI3116" s="1383"/>
    </row>
    <row r="3117" spans="2:87" s="1381" customFormat="1" x14ac:dyDescent="0.25">
      <c r="B3117" s="1384"/>
      <c r="C3117" s="1384"/>
      <c r="D3117" s="1387"/>
      <c r="E3117" s="1384"/>
      <c r="F3117" s="1384"/>
      <c r="G3117" s="1384"/>
      <c r="H3117" s="1365"/>
      <c r="I3117" s="1365"/>
      <c r="J3117" s="1365"/>
      <c r="S3117" s="1359"/>
      <c r="BU3117" s="1366"/>
      <c r="CI3117" s="1383"/>
    </row>
    <row r="3118" spans="2:87" s="1381" customFormat="1" x14ac:dyDescent="0.25">
      <c r="B3118" s="1384"/>
      <c r="C3118" s="1384"/>
      <c r="D3118" s="1387"/>
      <c r="E3118" s="1384"/>
      <c r="F3118" s="1384"/>
      <c r="G3118" s="1384"/>
      <c r="H3118" s="1365"/>
      <c r="I3118" s="1365"/>
      <c r="J3118" s="1365"/>
      <c r="S3118" s="1359"/>
      <c r="BU3118" s="1366"/>
      <c r="CI3118" s="1383"/>
    </row>
    <row r="3119" spans="2:87" s="1381" customFormat="1" x14ac:dyDescent="0.25">
      <c r="B3119" s="1384"/>
      <c r="C3119" s="1384"/>
      <c r="D3119" s="1387"/>
      <c r="E3119" s="1384"/>
      <c r="F3119" s="1384"/>
      <c r="G3119" s="1384"/>
      <c r="H3119" s="1365"/>
      <c r="I3119" s="1365"/>
      <c r="J3119" s="1365"/>
      <c r="S3119" s="1359"/>
      <c r="BU3119" s="1366"/>
      <c r="CI3119" s="1383"/>
    </row>
    <row r="3120" spans="2:87" s="1381" customFormat="1" x14ac:dyDescent="0.25">
      <c r="B3120" s="1384"/>
      <c r="C3120" s="1384"/>
      <c r="D3120" s="1387"/>
      <c r="E3120" s="1384"/>
      <c r="F3120" s="1384"/>
      <c r="G3120" s="1384"/>
      <c r="H3120" s="1365"/>
      <c r="I3120" s="1365"/>
      <c r="J3120" s="1365"/>
      <c r="S3120" s="1359"/>
      <c r="BU3120" s="1366"/>
      <c r="CI3120" s="1383"/>
    </row>
    <row r="3121" spans="2:87" s="1381" customFormat="1" x14ac:dyDescent="0.25">
      <c r="B3121" s="1384"/>
      <c r="C3121" s="1384"/>
      <c r="D3121" s="1387"/>
      <c r="E3121" s="1384"/>
      <c r="F3121" s="1384"/>
      <c r="G3121" s="1384"/>
      <c r="H3121" s="1365"/>
      <c r="I3121" s="1365"/>
      <c r="J3121" s="1365"/>
      <c r="S3121" s="1359"/>
      <c r="BU3121" s="1366"/>
      <c r="CI3121" s="1383"/>
    </row>
    <row r="3122" spans="2:87" s="1381" customFormat="1" x14ac:dyDescent="0.25">
      <c r="B3122" s="1384"/>
      <c r="C3122" s="1384"/>
      <c r="D3122" s="1387"/>
      <c r="E3122" s="1384"/>
      <c r="F3122" s="1384"/>
      <c r="G3122" s="1384"/>
      <c r="H3122" s="1365"/>
      <c r="I3122" s="1365"/>
      <c r="J3122" s="1365"/>
      <c r="S3122" s="1359"/>
      <c r="BU3122" s="1366"/>
      <c r="CI3122" s="1383"/>
    </row>
    <row r="3123" spans="2:87" s="1381" customFormat="1" x14ac:dyDescent="0.25">
      <c r="B3123" s="1384"/>
      <c r="C3123" s="1384"/>
      <c r="D3123" s="1387"/>
      <c r="E3123" s="1384"/>
      <c r="F3123" s="1384"/>
      <c r="G3123" s="1384"/>
      <c r="H3123" s="1365"/>
      <c r="I3123" s="1365"/>
      <c r="J3123" s="1365"/>
      <c r="S3123" s="1359"/>
      <c r="BU3123" s="1366"/>
      <c r="CI3123" s="1383"/>
    </row>
    <row r="3124" spans="2:87" s="1381" customFormat="1" x14ac:dyDescent="0.25">
      <c r="B3124" s="1384"/>
      <c r="C3124" s="1384"/>
      <c r="D3124" s="1387"/>
      <c r="E3124" s="1384"/>
      <c r="F3124" s="1384"/>
      <c r="G3124" s="1384"/>
      <c r="H3124" s="1365"/>
      <c r="I3124" s="1365"/>
      <c r="J3124" s="1365"/>
      <c r="S3124" s="1359"/>
      <c r="BU3124" s="1366"/>
      <c r="CI3124" s="1383"/>
    </row>
    <row r="3125" spans="2:87" s="1381" customFormat="1" x14ac:dyDescent="0.25">
      <c r="B3125" s="1384"/>
      <c r="C3125" s="1384"/>
      <c r="D3125" s="1387"/>
      <c r="E3125" s="1384"/>
      <c r="F3125" s="1384"/>
      <c r="G3125" s="1384"/>
      <c r="H3125" s="1365"/>
      <c r="I3125" s="1365"/>
      <c r="J3125" s="1365"/>
      <c r="S3125" s="1359"/>
      <c r="BU3125" s="1366"/>
      <c r="CI3125" s="1383"/>
    </row>
    <row r="3126" spans="2:87" s="1381" customFormat="1" x14ac:dyDescent="0.25">
      <c r="B3126" s="1384"/>
      <c r="C3126" s="1384"/>
      <c r="D3126" s="1387"/>
      <c r="E3126" s="1384"/>
      <c r="F3126" s="1384"/>
      <c r="G3126" s="1384"/>
      <c r="H3126" s="1365"/>
      <c r="I3126" s="1365"/>
      <c r="J3126" s="1365"/>
      <c r="S3126" s="1359"/>
      <c r="BU3126" s="1366"/>
      <c r="CI3126" s="1383"/>
    </row>
    <row r="3127" spans="2:87" s="1381" customFormat="1" x14ac:dyDescent="0.25">
      <c r="B3127" s="1384"/>
      <c r="C3127" s="1384"/>
      <c r="D3127" s="1387"/>
      <c r="E3127" s="1384"/>
      <c r="F3127" s="1384"/>
      <c r="G3127" s="1384"/>
      <c r="H3127" s="1365"/>
      <c r="I3127" s="1365"/>
      <c r="J3127" s="1365"/>
      <c r="S3127" s="1359"/>
      <c r="BU3127" s="1366"/>
      <c r="CI3127" s="1383"/>
    </row>
    <row r="3128" spans="2:87" s="1381" customFormat="1" x14ac:dyDescent="0.25">
      <c r="B3128" s="1384"/>
      <c r="C3128" s="1384"/>
      <c r="D3128" s="1387"/>
      <c r="E3128" s="1384"/>
      <c r="F3128" s="1384"/>
      <c r="G3128" s="1384"/>
      <c r="H3128" s="1365"/>
      <c r="I3128" s="1365"/>
      <c r="J3128" s="1365"/>
      <c r="S3128" s="1359"/>
      <c r="BU3128" s="1366"/>
      <c r="CI3128" s="1383"/>
    </row>
    <row r="3129" spans="2:87" s="1381" customFormat="1" x14ac:dyDescent="0.25">
      <c r="B3129" s="1384"/>
      <c r="C3129" s="1384"/>
      <c r="D3129" s="1387"/>
      <c r="E3129" s="1384"/>
      <c r="F3129" s="1384"/>
      <c r="G3129" s="1384"/>
      <c r="H3129" s="1365"/>
      <c r="I3129" s="1365"/>
      <c r="J3129" s="1365"/>
      <c r="S3129" s="1359"/>
      <c r="BU3129" s="1366"/>
      <c r="CI3129" s="1383"/>
    </row>
    <row r="3130" spans="2:87" s="1381" customFormat="1" x14ac:dyDescent="0.25">
      <c r="B3130" s="1384"/>
      <c r="C3130" s="1384"/>
      <c r="D3130" s="1387"/>
      <c r="E3130" s="1384"/>
      <c r="F3130" s="1384"/>
      <c r="G3130" s="1384"/>
      <c r="H3130" s="1365"/>
      <c r="I3130" s="1365"/>
      <c r="J3130" s="1365"/>
      <c r="S3130" s="1359"/>
      <c r="BU3130" s="1366"/>
      <c r="CI3130" s="1383"/>
    </row>
    <row r="3131" spans="2:87" s="1381" customFormat="1" x14ac:dyDescent="0.25">
      <c r="B3131" s="1384"/>
      <c r="C3131" s="1384"/>
      <c r="D3131" s="1387"/>
      <c r="E3131" s="1384"/>
      <c r="F3131" s="1384"/>
      <c r="G3131" s="1384"/>
      <c r="H3131" s="1365"/>
      <c r="I3131" s="1365"/>
      <c r="J3131" s="1365"/>
      <c r="S3131" s="1359"/>
      <c r="BU3131" s="1366"/>
      <c r="CI3131" s="1383"/>
    </row>
    <row r="3132" spans="2:87" s="1381" customFormat="1" x14ac:dyDescent="0.25">
      <c r="B3132" s="1384"/>
      <c r="C3132" s="1384"/>
      <c r="D3132" s="1387"/>
      <c r="E3132" s="1384"/>
      <c r="F3132" s="1384"/>
      <c r="G3132" s="1384"/>
      <c r="H3132" s="1365"/>
      <c r="I3132" s="1365"/>
      <c r="J3132" s="1365"/>
      <c r="S3132" s="1359"/>
      <c r="BU3132" s="1366"/>
      <c r="CI3132" s="1383"/>
    </row>
    <row r="3133" spans="2:87" s="1381" customFormat="1" x14ac:dyDescent="0.25">
      <c r="B3133" s="1384"/>
      <c r="C3133" s="1384"/>
      <c r="D3133" s="1387"/>
      <c r="E3133" s="1384"/>
      <c r="F3133" s="1384"/>
      <c r="G3133" s="1384"/>
      <c r="H3133" s="1365"/>
      <c r="I3133" s="1365"/>
      <c r="J3133" s="1365"/>
      <c r="S3133" s="1359"/>
      <c r="BU3133" s="1366"/>
      <c r="CI3133" s="1383"/>
    </row>
    <row r="3134" spans="2:87" s="1381" customFormat="1" x14ac:dyDescent="0.25">
      <c r="B3134" s="1384"/>
      <c r="C3134" s="1384"/>
      <c r="D3134" s="1387"/>
      <c r="E3134" s="1384"/>
      <c r="F3134" s="1384"/>
      <c r="G3134" s="1384"/>
      <c r="H3134" s="1365"/>
      <c r="I3134" s="1365"/>
      <c r="J3134" s="1365"/>
      <c r="S3134" s="1359"/>
      <c r="BU3134" s="1366"/>
      <c r="CI3134" s="1383"/>
    </row>
    <row r="3135" spans="2:87" s="1381" customFormat="1" x14ac:dyDescent="0.25">
      <c r="B3135" s="1384"/>
      <c r="C3135" s="1384"/>
      <c r="D3135" s="1387"/>
      <c r="E3135" s="1384"/>
      <c r="F3135" s="1384"/>
      <c r="G3135" s="1384"/>
      <c r="H3135" s="1365"/>
      <c r="I3135" s="1365"/>
      <c r="J3135" s="1365"/>
      <c r="S3135" s="1359"/>
      <c r="BU3135" s="1366"/>
      <c r="CI3135" s="1383"/>
    </row>
    <row r="3136" spans="2:87" s="1381" customFormat="1" x14ac:dyDescent="0.25">
      <c r="B3136" s="1384"/>
      <c r="C3136" s="1384"/>
      <c r="D3136" s="1387"/>
      <c r="E3136" s="1384"/>
      <c r="F3136" s="1384"/>
      <c r="G3136" s="1384"/>
      <c r="H3136" s="1365"/>
      <c r="I3136" s="1365"/>
      <c r="J3136" s="1365"/>
      <c r="S3136" s="1359"/>
      <c r="BU3136" s="1366"/>
      <c r="CI3136" s="1383"/>
    </row>
    <row r="3137" spans="2:87" s="1381" customFormat="1" x14ac:dyDescent="0.25">
      <c r="B3137" s="1384"/>
      <c r="C3137" s="1384"/>
      <c r="D3137" s="1387"/>
      <c r="E3137" s="1384"/>
      <c r="F3137" s="1384"/>
      <c r="G3137" s="1384"/>
      <c r="H3137" s="1365"/>
      <c r="I3137" s="1365"/>
      <c r="J3137" s="1365"/>
      <c r="S3137" s="1359"/>
      <c r="BU3137" s="1366"/>
      <c r="CI3137" s="1383"/>
    </row>
    <row r="3138" spans="2:87" s="1381" customFormat="1" x14ac:dyDescent="0.25">
      <c r="B3138" s="1384"/>
      <c r="C3138" s="1384"/>
      <c r="D3138" s="1387"/>
      <c r="E3138" s="1384"/>
      <c r="F3138" s="1384"/>
      <c r="G3138" s="1384"/>
      <c r="H3138" s="1365"/>
      <c r="I3138" s="1365"/>
      <c r="J3138" s="1365"/>
      <c r="S3138" s="1359"/>
      <c r="BU3138" s="1366"/>
      <c r="CI3138" s="1383"/>
    </row>
    <row r="3139" spans="2:87" s="1381" customFormat="1" x14ac:dyDescent="0.25">
      <c r="B3139" s="1384"/>
      <c r="C3139" s="1384"/>
      <c r="D3139" s="1387"/>
      <c r="E3139" s="1384"/>
      <c r="F3139" s="1384"/>
      <c r="G3139" s="1384"/>
      <c r="H3139" s="1365"/>
      <c r="I3139" s="1365"/>
      <c r="J3139" s="1365"/>
      <c r="S3139" s="1359"/>
      <c r="BU3139" s="1366"/>
      <c r="CI3139" s="1383"/>
    </row>
    <row r="3140" spans="2:87" s="1381" customFormat="1" x14ac:dyDescent="0.25">
      <c r="B3140" s="1384"/>
      <c r="C3140" s="1384"/>
      <c r="D3140" s="1387"/>
      <c r="E3140" s="1384"/>
      <c r="F3140" s="1384"/>
      <c r="G3140" s="1384"/>
      <c r="H3140" s="1365"/>
      <c r="I3140" s="1365"/>
      <c r="J3140" s="1365"/>
      <c r="S3140" s="1359"/>
      <c r="BU3140" s="1366"/>
      <c r="CI3140" s="1383"/>
    </row>
    <row r="3141" spans="2:87" s="1381" customFormat="1" x14ac:dyDescent="0.25">
      <c r="B3141" s="1384"/>
      <c r="C3141" s="1384"/>
      <c r="D3141" s="1387"/>
      <c r="E3141" s="1384"/>
      <c r="F3141" s="1384"/>
      <c r="G3141" s="1384"/>
      <c r="H3141" s="1365"/>
      <c r="I3141" s="1365"/>
      <c r="J3141" s="1365"/>
      <c r="S3141" s="1359"/>
      <c r="BU3141" s="1366"/>
      <c r="CI3141" s="1383"/>
    </row>
    <row r="3142" spans="2:87" s="1381" customFormat="1" x14ac:dyDescent="0.25">
      <c r="B3142" s="1384"/>
      <c r="C3142" s="1384"/>
      <c r="D3142" s="1387"/>
      <c r="E3142" s="1384"/>
      <c r="F3142" s="1384"/>
      <c r="G3142" s="1384"/>
      <c r="H3142" s="1365"/>
      <c r="I3142" s="1365"/>
      <c r="J3142" s="1365"/>
      <c r="S3142" s="1359"/>
      <c r="BU3142" s="1366"/>
      <c r="CI3142" s="1383"/>
    </row>
    <row r="3143" spans="2:87" s="1381" customFormat="1" x14ac:dyDescent="0.25">
      <c r="B3143" s="1384"/>
      <c r="C3143" s="1384"/>
      <c r="D3143" s="1387"/>
      <c r="E3143" s="1384"/>
      <c r="F3143" s="1384"/>
      <c r="G3143" s="1384"/>
      <c r="H3143" s="1365"/>
      <c r="I3143" s="1365"/>
      <c r="J3143" s="1365"/>
      <c r="S3143" s="1359"/>
      <c r="BU3143" s="1366"/>
      <c r="CI3143" s="1383"/>
    </row>
    <row r="3144" spans="2:87" s="1381" customFormat="1" x14ac:dyDescent="0.25">
      <c r="B3144" s="1384"/>
      <c r="C3144" s="1384"/>
      <c r="D3144" s="1387"/>
      <c r="E3144" s="1384"/>
      <c r="F3144" s="1384"/>
      <c r="G3144" s="1384"/>
      <c r="H3144" s="1365"/>
      <c r="I3144" s="1365"/>
      <c r="J3144" s="1365"/>
      <c r="S3144" s="1359"/>
      <c r="BU3144" s="1366"/>
      <c r="CI3144" s="1383"/>
    </row>
    <row r="3145" spans="2:87" s="1381" customFormat="1" x14ac:dyDescent="0.25">
      <c r="B3145" s="1384"/>
      <c r="C3145" s="1384"/>
      <c r="D3145" s="1387"/>
      <c r="E3145" s="1384"/>
      <c r="F3145" s="1384"/>
      <c r="G3145" s="1384"/>
      <c r="H3145" s="1365"/>
      <c r="I3145" s="1365"/>
      <c r="J3145" s="1365"/>
      <c r="S3145" s="1359"/>
      <c r="BU3145" s="1366"/>
      <c r="CI3145" s="1383"/>
    </row>
    <row r="3146" spans="2:87" s="1381" customFormat="1" x14ac:dyDescent="0.25">
      <c r="B3146" s="1384"/>
      <c r="C3146" s="1384"/>
      <c r="D3146" s="1387"/>
      <c r="E3146" s="1384"/>
      <c r="F3146" s="1384"/>
      <c r="G3146" s="1384"/>
      <c r="H3146" s="1365"/>
      <c r="I3146" s="1365"/>
      <c r="J3146" s="1365"/>
      <c r="S3146" s="1359"/>
      <c r="BU3146" s="1366"/>
      <c r="CI3146" s="1383"/>
    </row>
    <row r="3147" spans="2:87" s="1381" customFormat="1" x14ac:dyDescent="0.25">
      <c r="B3147" s="1384"/>
      <c r="C3147" s="1384"/>
      <c r="D3147" s="1387"/>
      <c r="E3147" s="1384"/>
      <c r="F3147" s="1384"/>
      <c r="G3147" s="1384"/>
      <c r="H3147" s="1365"/>
      <c r="I3147" s="1365"/>
      <c r="J3147" s="1365"/>
      <c r="S3147" s="1359"/>
      <c r="BU3147" s="1366"/>
      <c r="CI3147" s="1383"/>
    </row>
    <row r="3148" spans="2:87" s="1381" customFormat="1" x14ac:dyDescent="0.25">
      <c r="B3148" s="1384"/>
      <c r="C3148" s="1384"/>
      <c r="D3148" s="1387"/>
      <c r="E3148" s="1384"/>
      <c r="F3148" s="1384"/>
      <c r="G3148" s="1384"/>
      <c r="H3148" s="1365"/>
      <c r="I3148" s="1365"/>
      <c r="J3148" s="1365"/>
      <c r="S3148" s="1359"/>
      <c r="BU3148" s="1366"/>
      <c r="CI3148" s="1383"/>
    </row>
    <row r="3149" spans="2:87" s="1381" customFormat="1" x14ac:dyDescent="0.25">
      <c r="B3149" s="1384"/>
      <c r="C3149" s="1384"/>
      <c r="D3149" s="1387"/>
      <c r="E3149" s="1384"/>
      <c r="F3149" s="1384"/>
      <c r="G3149" s="1384"/>
      <c r="H3149" s="1365"/>
      <c r="I3149" s="1365"/>
      <c r="J3149" s="1365"/>
      <c r="S3149" s="1359"/>
      <c r="BU3149" s="1366"/>
      <c r="CI3149" s="1383"/>
    </row>
    <row r="3150" spans="2:87" s="1381" customFormat="1" x14ac:dyDescent="0.25">
      <c r="B3150" s="1384"/>
      <c r="C3150" s="1384"/>
      <c r="D3150" s="1387"/>
      <c r="E3150" s="1384"/>
      <c r="F3150" s="1384"/>
      <c r="G3150" s="1384"/>
      <c r="H3150" s="1365"/>
      <c r="I3150" s="1365"/>
      <c r="J3150" s="1365"/>
      <c r="S3150" s="1359"/>
      <c r="BU3150" s="1366"/>
      <c r="CI3150" s="1383"/>
    </row>
    <row r="3151" spans="2:87" s="1381" customFormat="1" x14ac:dyDescent="0.25">
      <c r="B3151" s="1384"/>
      <c r="C3151" s="1384"/>
      <c r="D3151" s="1387"/>
      <c r="E3151" s="1384"/>
      <c r="F3151" s="1384"/>
      <c r="G3151" s="1384"/>
      <c r="H3151" s="1365"/>
      <c r="I3151" s="1365"/>
      <c r="J3151" s="1365"/>
      <c r="S3151" s="1359"/>
      <c r="BU3151" s="1366"/>
      <c r="CI3151" s="1383"/>
    </row>
    <row r="3152" spans="2:87" s="1381" customFormat="1" x14ac:dyDescent="0.25">
      <c r="B3152" s="1384"/>
      <c r="C3152" s="1384"/>
      <c r="D3152" s="1387"/>
      <c r="E3152" s="1384"/>
      <c r="F3152" s="1384"/>
      <c r="G3152" s="1384"/>
      <c r="H3152" s="1365"/>
      <c r="I3152" s="1365"/>
      <c r="J3152" s="1365"/>
      <c r="S3152" s="1359"/>
      <c r="BU3152" s="1366"/>
      <c r="CI3152" s="1383"/>
    </row>
    <row r="3153" spans="2:87" s="1381" customFormat="1" x14ac:dyDescent="0.25">
      <c r="B3153" s="1384"/>
      <c r="C3153" s="1384"/>
      <c r="D3153" s="1387"/>
      <c r="E3153" s="1384"/>
      <c r="F3153" s="1384"/>
      <c r="G3153" s="1384"/>
      <c r="H3153" s="1365"/>
      <c r="I3153" s="1365"/>
      <c r="J3153" s="1365"/>
      <c r="S3153" s="1359"/>
      <c r="BU3153" s="1366"/>
      <c r="CI3153" s="1383"/>
    </row>
    <row r="3154" spans="2:87" s="1381" customFormat="1" x14ac:dyDescent="0.25">
      <c r="B3154" s="1384"/>
      <c r="C3154" s="1384"/>
      <c r="D3154" s="1387"/>
      <c r="E3154" s="1384"/>
      <c r="F3154" s="1384"/>
      <c r="G3154" s="1384"/>
      <c r="H3154" s="1365"/>
      <c r="I3154" s="1365"/>
      <c r="J3154" s="1365"/>
      <c r="S3154" s="1359"/>
      <c r="BU3154" s="1366"/>
      <c r="CI3154" s="1383"/>
    </row>
    <row r="3155" spans="2:87" s="1381" customFormat="1" x14ac:dyDescent="0.25">
      <c r="B3155" s="1384"/>
      <c r="C3155" s="1384"/>
      <c r="D3155" s="1387"/>
      <c r="E3155" s="1384"/>
      <c r="F3155" s="1384"/>
      <c r="G3155" s="1384"/>
      <c r="H3155" s="1365"/>
      <c r="I3155" s="1365"/>
      <c r="J3155" s="1365"/>
      <c r="S3155" s="1359"/>
      <c r="BU3155" s="1366"/>
      <c r="CI3155" s="1383"/>
    </row>
    <row r="3156" spans="2:87" s="1381" customFormat="1" x14ac:dyDescent="0.25">
      <c r="B3156" s="1384"/>
      <c r="C3156" s="1384"/>
      <c r="D3156" s="1387"/>
      <c r="E3156" s="1384"/>
      <c r="F3156" s="1384"/>
      <c r="G3156" s="1384"/>
      <c r="H3156" s="1365"/>
      <c r="I3156" s="1365"/>
      <c r="J3156" s="1365"/>
      <c r="S3156" s="1359"/>
      <c r="BU3156" s="1366"/>
      <c r="CI3156" s="1383"/>
    </row>
    <row r="3157" spans="2:87" s="1381" customFormat="1" x14ac:dyDescent="0.25">
      <c r="B3157" s="1384"/>
      <c r="C3157" s="1384"/>
      <c r="D3157" s="1387"/>
      <c r="E3157" s="1384"/>
      <c r="F3157" s="1384"/>
      <c r="G3157" s="1384"/>
      <c r="H3157" s="1365"/>
      <c r="I3157" s="1365"/>
      <c r="J3157" s="1365"/>
      <c r="S3157" s="1359"/>
      <c r="BU3157" s="1366"/>
      <c r="CI3157" s="1383"/>
    </row>
    <row r="3158" spans="2:87" s="1381" customFormat="1" x14ac:dyDescent="0.25">
      <c r="B3158" s="1384"/>
      <c r="C3158" s="1384"/>
      <c r="D3158" s="1387"/>
      <c r="E3158" s="1384"/>
      <c r="F3158" s="1384"/>
      <c r="G3158" s="1384"/>
      <c r="H3158" s="1365"/>
      <c r="I3158" s="1365"/>
      <c r="J3158" s="1365"/>
      <c r="S3158" s="1359"/>
      <c r="BU3158" s="1366"/>
      <c r="CI3158" s="1383"/>
    </row>
    <row r="3159" spans="2:87" s="1381" customFormat="1" x14ac:dyDescent="0.25">
      <c r="B3159" s="1384"/>
      <c r="C3159" s="1384"/>
      <c r="D3159" s="1387"/>
      <c r="E3159" s="1384"/>
      <c r="F3159" s="1384"/>
      <c r="G3159" s="1384"/>
      <c r="H3159" s="1365"/>
      <c r="I3159" s="1365"/>
      <c r="J3159" s="1365"/>
      <c r="S3159" s="1359"/>
      <c r="BU3159" s="1366"/>
      <c r="CI3159" s="1383"/>
    </row>
    <row r="3160" spans="2:87" s="1381" customFormat="1" x14ac:dyDescent="0.25">
      <c r="B3160" s="1384"/>
      <c r="C3160" s="1384"/>
      <c r="D3160" s="1387"/>
      <c r="E3160" s="1384"/>
      <c r="F3160" s="1384"/>
      <c r="G3160" s="1384"/>
      <c r="H3160" s="1365"/>
      <c r="I3160" s="1365"/>
      <c r="J3160" s="1365"/>
      <c r="S3160" s="1359"/>
      <c r="BU3160" s="1366"/>
      <c r="CI3160" s="1383"/>
    </row>
    <row r="3161" spans="2:87" s="1381" customFormat="1" x14ac:dyDescent="0.25">
      <c r="B3161" s="1384"/>
      <c r="C3161" s="1384"/>
      <c r="D3161" s="1387"/>
      <c r="E3161" s="1384"/>
      <c r="F3161" s="1384"/>
      <c r="G3161" s="1384"/>
      <c r="H3161" s="1365"/>
      <c r="I3161" s="1365"/>
      <c r="J3161" s="1365"/>
      <c r="S3161" s="1359"/>
      <c r="BU3161" s="1366"/>
      <c r="CI3161" s="1383"/>
    </row>
    <row r="3162" spans="2:87" s="1381" customFormat="1" x14ac:dyDescent="0.25">
      <c r="B3162" s="1384"/>
      <c r="C3162" s="1384"/>
      <c r="D3162" s="1387"/>
      <c r="E3162" s="1384"/>
      <c r="F3162" s="1384"/>
      <c r="G3162" s="1384"/>
      <c r="H3162" s="1365"/>
      <c r="I3162" s="1365"/>
      <c r="J3162" s="1365"/>
      <c r="S3162" s="1359"/>
      <c r="BU3162" s="1366"/>
      <c r="CI3162" s="1383"/>
    </row>
    <row r="3163" spans="2:87" s="1381" customFormat="1" x14ac:dyDescent="0.25">
      <c r="B3163" s="1384"/>
      <c r="C3163" s="1384"/>
      <c r="D3163" s="1387"/>
      <c r="E3163" s="1384"/>
      <c r="F3163" s="1384"/>
      <c r="G3163" s="1384"/>
      <c r="H3163" s="1365"/>
      <c r="I3163" s="1365"/>
      <c r="J3163" s="1365"/>
      <c r="S3163" s="1359"/>
      <c r="BU3163" s="1366"/>
      <c r="CI3163" s="1383"/>
    </row>
    <row r="3164" spans="2:87" s="1381" customFormat="1" x14ac:dyDescent="0.25">
      <c r="B3164" s="1384"/>
      <c r="C3164" s="1384"/>
      <c r="D3164" s="1387"/>
      <c r="E3164" s="1384"/>
      <c r="F3164" s="1384"/>
      <c r="G3164" s="1384"/>
      <c r="H3164" s="1365"/>
      <c r="I3164" s="1365"/>
      <c r="J3164" s="1365"/>
      <c r="S3164" s="1359"/>
      <c r="BU3164" s="1366"/>
      <c r="CI3164" s="1383"/>
    </row>
    <row r="3165" spans="2:87" s="1381" customFormat="1" x14ac:dyDescent="0.25">
      <c r="B3165" s="1384"/>
      <c r="C3165" s="1384"/>
      <c r="D3165" s="1387"/>
      <c r="E3165" s="1384"/>
      <c r="F3165" s="1384"/>
      <c r="G3165" s="1384"/>
      <c r="H3165" s="1365"/>
      <c r="I3165" s="1365"/>
      <c r="J3165" s="1365"/>
      <c r="S3165" s="1359"/>
      <c r="BU3165" s="1366"/>
      <c r="CI3165" s="1383"/>
    </row>
    <row r="3166" spans="2:87" s="1381" customFormat="1" x14ac:dyDescent="0.25">
      <c r="B3166" s="1384"/>
      <c r="C3166" s="1384"/>
      <c r="D3166" s="1387"/>
      <c r="E3166" s="1384"/>
      <c r="F3166" s="1384"/>
      <c r="G3166" s="1384"/>
      <c r="H3166" s="1365"/>
      <c r="I3166" s="1365"/>
      <c r="J3166" s="1365"/>
      <c r="S3166" s="1359"/>
      <c r="BU3166" s="1366"/>
      <c r="CI3166" s="1383"/>
    </row>
    <row r="3167" spans="2:87" s="1381" customFormat="1" x14ac:dyDescent="0.25">
      <c r="B3167" s="1384"/>
      <c r="C3167" s="1384"/>
      <c r="D3167" s="1387"/>
      <c r="E3167" s="1384"/>
      <c r="F3167" s="1384"/>
      <c r="G3167" s="1384"/>
      <c r="H3167" s="1365"/>
      <c r="I3167" s="1365"/>
      <c r="J3167" s="1365"/>
      <c r="S3167" s="1359"/>
      <c r="BU3167" s="1366"/>
      <c r="CI3167" s="1383"/>
    </row>
    <row r="3168" spans="2:87" s="1381" customFormat="1" x14ac:dyDescent="0.25">
      <c r="B3168" s="1384"/>
      <c r="C3168" s="1384"/>
      <c r="D3168" s="1387"/>
      <c r="E3168" s="1384"/>
      <c r="F3168" s="1384"/>
      <c r="G3168" s="1384"/>
      <c r="H3168" s="1365"/>
      <c r="I3168" s="1365"/>
      <c r="J3168" s="1365"/>
      <c r="S3168" s="1359"/>
      <c r="BU3168" s="1366"/>
      <c r="CI3168" s="1383"/>
    </row>
    <row r="3169" spans="2:87" s="1381" customFormat="1" x14ac:dyDescent="0.25">
      <c r="B3169" s="1384"/>
      <c r="C3169" s="1384"/>
      <c r="D3169" s="1387"/>
      <c r="E3169" s="1384"/>
      <c r="F3169" s="1384"/>
      <c r="G3169" s="1384"/>
      <c r="H3169" s="1365"/>
      <c r="I3169" s="1365"/>
      <c r="J3169" s="1365"/>
      <c r="S3169" s="1359"/>
      <c r="BU3169" s="1366"/>
      <c r="CI3169" s="1383"/>
    </row>
    <row r="3170" spans="2:87" s="1381" customFormat="1" x14ac:dyDescent="0.25">
      <c r="B3170" s="1384"/>
      <c r="C3170" s="1384"/>
      <c r="D3170" s="1387"/>
      <c r="E3170" s="1384"/>
      <c r="F3170" s="1384"/>
      <c r="G3170" s="1384"/>
      <c r="H3170" s="1365"/>
      <c r="I3170" s="1365"/>
      <c r="J3170" s="1365"/>
      <c r="S3170" s="1359"/>
      <c r="BU3170" s="1366"/>
      <c r="CI3170" s="1383"/>
    </row>
    <row r="3171" spans="2:87" s="1381" customFormat="1" x14ac:dyDescent="0.25">
      <c r="B3171" s="1384"/>
      <c r="C3171" s="1384"/>
      <c r="D3171" s="1387"/>
      <c r="E3171" s="1384"/>
      <c r="F3171" s="1384"/>
      <c r="G3171" s="1384"/>
      <c r="H3171" s="1365"/>
      <c r="I3171" s="1365"/>
      <c r="J3171" s="1365"/>
      <c r="S3171" s="1359"/>
      <c r="BU3171" s="1366"/>
      <c r="CI3171" s="1383"/>
    </row>
    <row r="3172" spans="2:87" s="1381" customFormat="1" x14ac:dyDescent="0.25">
      <c r="B3172" s="1384"/>
      <c r="C3172" s="1384"/>
      <c r="D3172" s="1387"/>
      <c r="E3172" s="1384"/>
      <c r="F3172" s="1384"/>
      <c r="G3172" s="1384"/>
      <c r="H3172" s="1365"/>
      <c r="I3172" s="1365"/>
      <c r="J3172" s="1365"/>
      <c r="S3172" s="1359"/>
      <c r="BU3172" s="1366"/>
      <c r="CI3172" s="1383"/>
    </row>
    <row r="3173" spans="2:87" s="1381" customFormat="1" x14ac:dyDescent="0.25">
      <c r="B3173" s="1384"/>
      <c r="C3173" s="1384"/>
      <c r="D3173" s="1387"/>
      <c r="E3173" s="1384"/>
      <c r="F3173" s="1384"/>
      <c r="G3173" s="1384"/>
      <c r="H3173" s="1365"/>
      <c r="I3173" s="1365"/>
      <c r="J3173" s="1365"/>
      <c r="S3173" s="1359"/>
      <c r="BU3173" s="1366"/>
      <c r="CI3173" s="1383"/>
    </row>
    <row r="3174" spans="2:87" s="1381" customFormat="1" x14ac:dyDescent="0.25">
      <c r="B3174" s="1384"/>
      <c r="C3174" s="1384"/>
      <c r="D3174" s="1387"/>
      <c r="E3174" s="1384"/>
      <c r="F3174" s="1384"/>
      <c r="G3174" s="1384"/>
      <c r="H3174" s="1365"/>
      <c r="I3174" s="1365"/>
      <c r="J3174" s="1365"/>
      <c r="S3174" s="1359"/>
      <c r="BU3174" s="1366"/>
      <c r="CI3174" s="1383"/>
    </row>
    <row r="3175" spans="2:87" s="1381" customFormat="1" x14ac:dyDescent="0.25">
      <c r="B3175" s="1384"/>
      <c r="C3175" s="1384"/>
      <c r="D3175" s="1387"/>
      <c r="E3175" s="1384"/>
      <c r="F3175" s="1384"/>
      <c r="G3175" s="1384"/>
      <c r="H3175" s="1365"/>
      <c r="I3175" s="1365"/>
      <c r="J3175" s="1365"/>
      <c r="S3175" s="1359"/>
      <c r="BU3175" s="1366"/>
      <c r="CI3175" s="1383"/>
    </row>
    <row r="3176" spans="2:87" s="1381" customFormat="1" x14ac:dyDescent="0.25">
      <c r="B3176" s="1384"/>
      <c r="C3176" s="1384"/>
      <c r="D3176" s="1387"/>
      <c r="E3176" s="1384"/>
      <c r="F3176" s="1384"/>
      <c r="G3176" s="1384"/>
      <c r="H3176" s="1365"/>
      <c r="I3176" s="1365"/>
      <c r="J3176" s="1365"/>
      <c r="S3176" s="1359"/>
      <c r="BU3176" s="1366"/>
      <c r="CI3176" s="1383"/>
    </row>
    <row r="3177" spans="2:87" s="1381" customFormat="1" x14ac:dyDescent="0.25">
      <c r="B3177" s="1384"/>
      <c r="C3177" s="1384"/>
      <c r="D3177" s="1387"/>
      <c r="E3177" s="1384"/>
      <c r="F3177" s="1384"/>
      <c r="G3177" s="1384"/>
      <c r="H3177" s="1365"/>
      <c r="I3177" s="1365"/>
      <c r="J3177" s="1365"/>
      <c r="S3177" s="1359"/>
      <c r="BU3177" s="1366"/>
      <c r="CI3177" s="1383"/>
    </row>
    <row r="3178" spans="2:87" s="1381" customFormat="1" x14ac:dyDescent="0.25">
      <c r="B3178" s="1384"/>
      <c r="C3178" s="1384"/>
      <c r="D3178" s="1387"/>
      <c r="E3178" s="1384"/>
      <c r="F3178" s="1384"/>
      <c r="G3178" s="1384"/>
      <c r="H3178" s="1365"/>
      <c r="I3178" s="1365"/>
      <c r="J3178" s="1365"/>
      <c r="S3178" s="1359"/>
      <c r="BU3178" s="1366"/>
      <c r="CI3178" s="1383"/>
    </row>
    <row r="3179" spans="2:87" s="1381" customFormat="1" x14ac:dyDescent="0.25">
      <c r="B3179" s="1384"/>
      <c r="C3179" s="1384"/>
      <c r="D3179" s="1387"/>
      <c r="E3179" s="1384"/>
      <c r="F3179" s="1384"/>
      <c r="G3179" s="1384"/>
      <c r="H3179" s="1365"/>
      <c r="I3179" s="1365"/>
      <c r="J3179" s="1365"/>
      <c r="S3179" s="1359"/>
      <c r="BU3179" s="1366"/>
      <c r="CI3179" s="1383"/>
    </row>
    <row r="3180" spans="2:87" s="1381" customFormat="1" x14ac:dyDescent="0.25">
      <c r="B3180" s="1384"/>
      <c r="C3180" s="1384"/>
      <c r="D3180" s="1387"/>
      <c r="E3180" s="1384"/>
      <c r="F3180" s="1384"/>
      <c r="G3180" s="1384"/>
      <c r="H3180" s="1365"/>
      <c r="I3180" s="1365"/>
      <c r="J3180" s="1365"/>
      <c r="S3180" s="1359"/>
      <c r="BU3180" s="1366"/>
      <c r="CI3180" s="1383"/>
    </row>
    <row r="3181" spans="2:87" s="1381" customFormat="1" x14ac:dyDescent="0.25">
      <c r="B3181" s="1384"/>
      <c r="C3181" s="1384"/>
      <c r="D3181" s="1387"/>
      <c r="E3181" s="1384"/>
      <c r="F3181" s="1384"/>
      <c r="G3181" s="1384"/>
      <c r="H3181" s="1365"/>
      <c r="I3181" s="1365"/>
      <c r="J3181" s="1365"/>
      <c r="S3181" s="1359"/>
      <c r="BU3181" s="1366"/>
      <c r="CI3181" s="1383"/>
    </row>
    <row r="3182" spans="2:87" s="1381" customFormat="1" x14ac:dyDescent="0.25">
      <c r="B3182" s="1384"/>
      <c r="C3182" s="1384"/>
      <c r="D3182" s="1387"/>
      <c r="E3182" s="1384"/>
      <c r="F3182" s="1384"/>
      <c r="G3182" s="1384"/>
      <c r="H3182" s="1365"/>
      <c r="I3182" s="1365"/>
      <c r="J3182" s="1365"/>
      <c r="S3182" s="1359"/>
      <c r="BU3182" s="1366"/>
      <c r="CI3182" s="1383"/>
    </row>
    <row r="3183" spans="2:87" s="1381" customFormat="1" x14ac:dyDescent="0.25">
      <c r="B3183" s="1384"/>
      <c r="C3183" s="1384"/>
      <c r="D3183" s="1387"/>
      <c r="E3183" s="1384"/>
      <c r="F3183" s="1384"/>
      <c r="G3183" s="1384"/>
      <c r="H3183" s="1365"/>
      <c r="I3183" s="1365"/>
      <c r="J3183" s="1365"/>
      <c r="S3183" s="1359"/>
      <c r="BU3183" s="1366"/>
      <c r="CI3183" s="1383"/>
    </row>
    <row r="3184" spans="2:87" s="1381" customFormat="1" x14ac:dyDescent="0.25">
      <c r="B3184" s="1384"/>
      <c r="C3184" s="1384"/>
      <c r="D3184" s="1387"/>
      <c r="E3184" s="1384"/>
      <c r="F3184" s="1384"/>
      <c r="G3184" s="1384"/>
      <c r="H3184" s="1365"/>
      <c r="I3184" s="1365"/>
      <c r="J3184" s="1365"/>
      <c r="S3184" s="1359"/>
      <c r="BU3184" s="1366"/>
      <c r="CI3184" s="1383"/>
    </row>
    <row r="3185" spans="2:87" s="1381" customFormat="1" x14ac:dyDescent="0.25">
      <c r="B3185" s="1384"/>
      <c r="C3185" s="1384"/>
      <c r="D3185" s="1387"/>
      <c r="E3185" s="1384"/>
      <c r="F3185" s="1384"/>
      <c r="G3185" s="1384"/>
      <c r="H3185" s="1365"/>
      <c r="I3185" s="1365"/>
      <c r="J3185" s="1365"/>
      <c r="S3185" s="1359"/>
      <c r="BU3185" s="1366"/>
      <c r="CI3185" s="1383"/>
    </row>
    <row r="3186" spans="2:87" s="1381" customFormat="1" x14ac:dyDescent="0.25">
      <c r="B3186" s="1384"/>
      <c r="C3186" s="1384"/>
      <c r="D3186" s="1387"/>
      <c r="E3186" s="1384"/>
      <c r="F3186" s="1384"/>
      <c r="G3186" s="1384"/>
      <c r="H3186" s="1365"/>
      <c r="I3186" s="1365"/>
      <c r="J3186" s="1365"/>
      <c r="S3186" s="1359"/>
      <c r="BU3186" s="1366"/>
      <c r="CI3186" s="1383"/>
    </row>
    <row r="3187" spans="2:87" s="1381" customFormat="1" x14ac:dyDescent="0.25">
      <c r="B3187" s="1384"/>
      <c r="C3187" s="1384"/>
      <c r="D3187" s="1387"/>
      <c r="E3187" s="1384"/>
      <c r="F3187" s="1384"/>
      <c r="G3187" s="1384"/>
      <c r="H3187" s="1365"/>
      <c r="I3187" s="1365"/>
      <c r="J3187" s="1365"/>
      <c r="S3187" s="1359"/>
      <c r="BU3187" s="1366"/>
      <c r="CI3187" s="1383"/>
    </row>
    <row r="3188" spans="2:87" s="1381" customFormat="1" x14ac:dyDescent="0.25">
      <c r="B3188" s="1384"/>
      <c r="C3188" s="1384"/>
      <c r="D3188" s="1387"/>
      <c r="E3188" s="1384"/>
      <c r="F3188" s="1384"/>
      <c r="G3188" s="1384"/>
      <c r="H3188" s="1365"/>
      <c r="I3188" s="1365"/>
      <c r="J3188" s="1365"/>
      <c r="S3188" s="1359"/>
      <c r="BU3188" s="1366"/>
      <c r="CI3188" s="1383"/>
    </row>
    <row r="3189" spans="2:87" s="1381" customFormat="1" x14ac:dyDescent="0.25">
      <c r="B3189" s="1384"/>
      <c r="C3189" s="1384"/>
      <c r="D3189" s="1387"/>
      <c r="E3189" s="1384"/>
      <c r="F3189" s="1384"/>
      <c r="G3189" s="1384"/>
      <c r="H3189" s="1365"/>
      <c r="I3189" s="1365"/>
      <c r="J3189" s="1365"/>
      <c r="S3189" s="1359"/>
      <c r="BU3189" s="1366"/>
      <c r="CI3189" s="1383"/>
    </row>
    <row r="3190" spans="2:87" s="1381" customFormat="1" x14ac:dyDescent="0.25">
      <c r="B3190" s="1384"/>
      <c r="C3190" s="1384"/>
      <c r="D3190" s="1387"/>
      <c r="E3190" s="1384"/>
      <c r="F3190" s="1384"/>
      <c r="G3190" s="1384"/>
      <c r="H3190" s="1365"/>
      <c r="I3190" s="1365"/>
      <c r="J3190" s="1365"/>
      <c r="S3190" s="1359"/>
      <c r="BU3190" s="1366"/>
      <c r="CI3190" s="1383"/>
    </row>
    <row r="3191" spans="2:87" s="1381" customFormat="1" x14ac:dyDescent="0.25">
      <c r="B3191" s="1384"/>
      <c r="C3191" s="1384"/>
      <c r="D3191" s="1387"/>
      <c r="E3191" s="1384"/>
      <c r="F3191" s="1384"/>
      <c r="G3191" s="1384"/>
      <c r="H3191" s="1365"/>
      <c r="I3191" s="1365"/>
      <c r="J3191" s="1365"/>
      <c r="S3191" s="1359"/>
      <c r="BU3191" s="1366"/>
      <c r="CI3191" s="1383"/>
    </row>
    <row r="3192" spans="2:87" s="1381" customFormat="1" x14ac:dyDescent="0.25">
      <c r="B3192" s="1384"/>
      <c r="C3192" s="1384"/>
      <c r="D3192" s="1387"/>
      <c r="E3192" s="1384"/>
      <c r="F3192" s="1384"/>
      <c r="G3192" s="1384"/>
      <c r="H3192" s="1365"/>
      <c r="I3192" s="1365"/>
      <c r="J3192" s="1365"/>
      <c r="S3192" s="1359"/>
      <c r="BU3192" s="1366"/>
      <c r="CI3192" s="1383"/>
    </row>
    <row r="3193" spans="2:87" s="1381" customFormat="1" x14ac:dyDescent="0.25">
      <c r="B3193" s="1384"/>
      <c r="C3193" s="1384"/>
      <c r="D3193" s="1387"/>
      <c r="E3193" s="1384"/>
      <c r="F3193" s="1384"/>
      <c r="G3193" s="1384"/>
      <c r="H3193" s="1365"/>
      <c r="I3193" s="1365"/>
      <c r="J3193" s="1365"/>
      <c r="S3193" s="1359"/>
      <c r="BU3193" s="1366"/>
      <c r="CI3193" s="1383"/>
    </row>
    <row r="3194" spans="2:87" s="1381" customFormat="1" x14ac:dyDescent="0.25">
      <c r="B3194" s="1384"/>
      <c r="C3194" s="1384"/>
      <c r="D3194" s="1387"/>
      <c r="E3194" s="1384"/>
      <c r="F3194" s="1384"/>
      <c r="G3194" s="1384"/>
      <c r="H3194" s="1365"/>
      <c r="I3194" s="1365"/>
      <c r="J3194" s="1365"/>
      <c r="S3194" s="1359"/>
      <c r="BU3194" s="1366"/>
      <c r="CI3194" s="1383"/>
    </row>
    <row r="3195" spans="2:87" s="1381" customFormat="1" x14ac:dyDescent="0.25">
      <c r="B3195" s="1384"/>
      <c r="C3195" s="1384"/>
      <c r="D3195" s="1387"/>
      <c r="E3195" s="1384"/>
      <c r="F3195" s="1384"/>
      <c r="G3195" s="1384"/>
      <c r="H3195" s="1365"/>
      <c r="I3195" s="1365"/>
      <c r="J3195" s="1365"/>
      <c r="S3195" s="1359"/>
      <c r="BU3195" s="1366"/>
      <c r="CI3195" s="1383"/>
    </row>
    <row r="3196" spans="2:87" s="1381" customFormat="1" x14ac:dyDescent="0.25">
      <c r="B3196" s="1384"/>
      <c r="C3196" s="1384"/>
      <c r="D3196" s="1387"/>
      <c r="E3196" s="1384"/>
      <c r="F3196" s="1384"/>
      <c r="G3196" s="1384"/>
      <c r="H3196" s="1365"/>
      <c r="I3196" s="1365"/>
      <c r="J3196" s="1365"/>
      <c r="S3196" s="1359"/>
      <c r="BU3196" s="1366"/>
      <c r="CI3196" s="1383"/>
    </row>
    <row r="3197" spans="2:87" s="1381" customFormat="1" x14ac:dyDescent="0.25">
      <c r="B3197" s="1384"/>
      <c r="C3197" s="1384"/>
      <c r="D3197" s="1387"/>
      <c r="E3197" s="1384"/>
      <c r="F3197" s="1384"/>
      <c r="G3197" s="1384"/>
      <c r="H3197" s="1365"/>
      <c r="I3197" s="1365"/>
      <c r="J3197" s="1365"/>
      <c r="S3197" s="1359"/>
      <c r="BU3197" s="1366"/>
      <c r="CI3197" s="1383"/>
    </row>
    <row r="3198" spans="2:87" s="1381" customFormat="1" x14ac:dyDescent="0.25">
      <c r="B3198" s="1384"/>
      <c r="C3198" s="1384"/>
      <c r="D3198" s="1387"/>
      <c r="E3198" s="1384"/>
      <c r="F3198" s="1384"/>
      <c r="G3198" s="1384"/>
      <c r="H3198" s="1365"/>
      <c r="I3198" s="1365"/>
      <c r="J3198" s="1365"/>
      <c r="S3198" s="1359"/>
      <c r="BU3198" s="1366"/>
      <c r="CI3198" s="1383"/>
    </row>
    <row r="3199" spans="2:87" s="1381" customFormat="1" x14ac:dyDescent="0.25">
      <c r="B3199" s="1384"/>
      <c r="C3199" s="1384"/>
      <c r="D3199" s="1387"/>
      <c r="E3199" s="1384"/>
      <c r="F3199" s="1384"/>
      <c r="G3199" s="1384"/>
      <c r="H3199" s="1365"/>
      <c r="I3199" s="1365"/>
      <c r="J3199" s="1365"/>
      <c r="S3199" s="1359"/>
      <c r="BU3199" s="1366"/>
      <c r="CI3199" s="1383"/>
    </row>
    <row r="3200" spans="2:87" s="1381" customFormat="1" x14ac:dyDescent="0.25">
      <c r="B3200" s="1384"/>
      <c r="C3200" s="1384"/>
      <c r="D3200" s="1387"/>
      <c r="E3200" s="1384"/>
      <c r="F3200" s="1384"/>
      <c r="G3200" s="1384"/>
      <c r="H3200" s="1365"/>
      <c r="I3200" s="1365"/>
      <c r="J3200" s="1365"/>
      <c r="S3200" s="1359"/>
      <c r="BU3200" s="1366"/>
      <c r="CI3200" s="1383"/>
    </row>
    <row r="3201" spans="2:87" s="1381" customFormat="1" x14ac:dyDescent="0.25">
      <c r="B3201" s="1384"/>
      <c r="C3201" s="1384"/>
      <c r="D3201" s="1387"/>
      <c r="E3201" s="1384"/>
      <c r="F3201" s="1384"/>
      <c r="G3201" s="1384"/>
      <c r="H3201" s="1365"/>
      <c r="I3201" s="1365"/>
      <c r="J3201" s="1365"/>
      <c r="S3201" s="1359"/>
      <c r="BU3201" s="1366"/>
      <c r="CI3201" s="1383"/>
    </row>
    <row r="3202" spans="2:87" s="1381" customFormat="1" x14ac:dyDescent="0.25">
      <c r="B3202" s="1384"/>
      <c r="C3202" s="1384"/>
      <c r="D3202" s="1387"/>
      <c r="E3202" s="1384"/>
      <c r="F3202" s="1384"/>
      <c r="G3202" s="1384"/>
      <c r="H3202" s="1365"/>
      <c r="I3202" s="1365"/>
      <c r="J3202" s="1365"/>
      <c r="S3202" s="1359"/>
      <c r="BU3202" s="1366"/>
      <c r="CI3202" s="1383"/>
    </row>
    <row r="3203" spans="2:87" s="1381" customFormat="1" x14ac:dyDescent="0.25">
      <c r="B3203" s="1384"/>
      <c r="C3203" s="1384"/>
      <c r="D3203" s="1387"/>
      <c r="E3203" s="1384"/>
      <c r="F3203" s="1384"/>
      <c r="G3203" s="1384"/>
      <c r="H3203" s="1365"/>
      <c r="I3203" s="1365"/>
      <c r="J3203" s="1365"/>
      <c r="S3203" s="1359"/>
      <c r="BU3203" s="1366"/>
      <c r="CI3203" s="1383"/>
    </row>
    <row r="3204" spans="2:87" s="1381" customFormat="1" x14ac:dyDescent="0.25">
      <c r="B3204" s="1384"/>
      <c r="C3204" s="1384"/>
      <c r="D3204" s="1387"/>
      <c r="E3204" s="1384"/>
      <c r="F3204" s="1384"/>
      <c r="G3204" s="1384"/>
      <c r="H3204" s="1365"/>
      <c r="I3204" s="1365"/>
      <c r="J3204" s="1365"/>
      <c r="S3204" s="1359"/>
      <c r="BU3204" s="1366"/>
      <c r="CI3204" s="1383"/>
    </row>
    <row r="3205" spans="2:87" s="1381" customFormat="1" x14ac:dyDescent="0.25">
      <c r="B3205" s="1384"/>
      <c r="C3205" s="1384"/>
      <c r="D3205" s="1387"/>
      <c r="E3205" s="1384"/>
      <c r="F3205" s="1384"/>
      <c r="G3205" s="1384"/>
      <c r="H3205" s="1365"/>
      <c r="I3205" s="1365"/>
      <c r="J3205" s="1365"/>
      <c r="S3205" s="1359"/>
      <c r="BU3205" s="1366"/>
      <c r="CI3205" s="1383"/>
    </row>
    <row r="3206" spans="2:87" s="1381" customFormat="1" x14ac:dyDescent="0.25">
      <c r="B3206" s="1384"/>
      <c r="C3206" s="1384"/>
      <c r="D3206" s="1387"/>
      <c r="E3206" s="1384"/>
      <c r="F3206" s="1384"/>
      <c r="G3206" s="1384"/>
      <c r="H3206" s="1365"/>
      <c r="I3206" s="1365"/>
      <c r="J3206" s="1365"/>
      <c r="S3206" s="1359"/>
      <c r="BU3206" s="1366"/>
      <c r="CI3206" s="1383"/>
    </row>
    <row r="3207" spans="2:87" s="1381" customFormat="1" x14ac:dyDescent="0.25">
      <c r="B3207" s="1384"/>
      <c r="C3207" s="1384"/>
      <c r="D3207" s="1387"/>
      <c r="E3207" s="1384"/>
      <c r="F3207" s="1384"/>
      <c r="G3207" s="1384"/>
      <c r="H3207" s="1365"/>
      <c r="I3207" s="1365"/>
      <c r="J3207" s="1365"/>
      <c r="S3207" s="1359"/>
      <c r="BU3207" s="1366"/>
      <c r="CI3207" s="1383"/>
    </row>
    <row r="3208" spans="2:87" s="1381" customFormat="1" x14ac:dyDescent="0.25">
      <c r="B3208" s="1384"/>
      <c r="C3208" s="1384"/>
      <c r="D3208" s="1387"/>
      <c r="E3208" s="1384"/>
      <c r="F3208" s="1384"/>
      <c r="G3208" s="1384"/>
      <c r="H3208" s="1365"/>
      <c r="I3208" s="1365"/>
      <c r="J3208" s="1365"/>
      <c r="S3208" s="1359"/>
      <c r="BU3208" s="1366"/>
      <c r="CI3208" s="1383"/>
    </row>
    <row r="3209" spans="2:87" s="1381" customFormat="1" x14ac:dyDescent="0.25">
      <c r="B3209" s="1384"/>
      <c r="C3209" s="1384"/>
      <c r="D3209" s="1387"/>
      <c r="E3209" s="1384"/>
      <c r="F3209" s="1384"/>
      <c r="G3209" s="1384"/>
      <c r="H3209" s="1365"/>
      <c r="I3209" s="1365"/>
      <c r="J3209" s="1365"/>
      <c r="S3209" s="1359"/>
      <c r="BU3209" s="1366"/>
      <c r="CI3209" s="1383"/>
    </row>
    <row r="3210" spans="2:87" s="1381" customFormat="1" x14ac:dyDescent="0.25">
      <c r="B3210" s="1384"/>
      <c r="C3210" s="1384"/>
      <c r="D3210" s="1387"/>
      <c r="E3210" s="1384"/>
      <c r="F3210" s="1384"/>
      <c r="G3210" s="1384"/>
      <c r="H3210" s="1365"/>
      <c r="I3210" s="1365"/>
      <c r="J3210" s="1365"/>
      <c r="S3210" s="1359"/>
      <c r="BU3210" s="1366"/>
      <c r="CI3210" s="1383"/>
    </row>
    <row r="3211" spans="2:87" s="1381" customFormat="1" x14ac:dyDescent="0.25">
      <c r="B3211" s="1384"/>
      <c r="C3211" s="1384"/>
      <c r="D3211" s="1387"/>
      <c r="E3211" s="1384"/>
      <c r="F3211" s="1384"/>
      <c r="G3211" s="1384"/>
      <c r="H3211" s="1365"/>
      <c r="I3211" s="1365"/>
      <c r="J3211" s="1365"/>
      <c r="S3211" s="1359"/>
      <c r="BU3211" s="1366"/>
      <c r="CI3211" s="1383"/>
    </row>
    <row r="3212" spans="2:87" s="1381" customFormat="1" x14ac:dyDescent="0.25">
      <c r="B3212" s="1384"/>
      <c r="C3212" s="1384"/>
      <c r="D3212" s="1387"/>
      <c r="E3212" s="1384"/>
      <c r="F3212" s="1384"/>
      <c r="G3212" s="1384"/>
      <c r="H3212" s="1365"/>
      <c r="I3212" s="1365"/>
      <c r="J3212" s="1365"/>
      <c r="S3212" s="1359"/>
      <c r="BU3212" s="1366"/>
      <c r="CI3212" s="1383"/>
    </row>
    <row r="3213" spans="2:87" s="1381" customFormat="1" x14ac:dyDescent="0.25">
      <c r="B3213" s="1384"/>
      <c r="C3213" s="1384"/>
      <c r="D3213" s="1387"/>
      <c r="E3213" s="1384"/>
      <c r="F3213" s="1384"/>
      <c r="G3213" s="1384"/>
      <c r="H3213" s="1365"/>
      <c r="I3213" s="1365"/>
      <c r="J3213" s="1365"/>
      <c r="S3213" s="1359"/>
      <c r="BU3213" s="1366"/>
      <c r="CI3213" s="1383"/>
    </row>
    <row r="3214" spans="2:87" s="1381" customFormat="1" x14ac:dyDescent="0.25">
      <c r="B3214" s="1384"/>
      <c r="C3214" s="1384"/>
      <c r="D3214" s="1387"/>
      <c r="E3214" s="1384"/>
      <c r="F3214" s="1384"/>
      <c r="G3214" s="1384"/>
      <c r="H3214" s="1365"/>
      <c r="I3214" s="1365"/>
      <c r="J3214" s="1365"/>
      <c r="S3214" s="1359"/>
      <c r="BU3214" s="1366"/>
      <c r="CI3214" s="1383"/>
    </row>
    <row r="3215" spans="2:87" s="1381" customFormat="1" x14ac:dyDescent="0.25">
      <c r="B3215" s="1384"/>
      <c r="C3215" s="1384"/>
      <c r="D3215" s="1387"/>
      <c r="E3215" s="1384"/>
      <c r="F3215" s="1384"/>
      <c r="G3215" s="1384"/>
      <c r="H3215" s="1365"/>
      <c r="I3215" s="1365"/>
      <c r="J3215" s="1365"/>
      <c r="S3215" s="1359"/>
      <c r="BU3215" s="1366"/>
      <c r="CI3215" s="1383"/>
    </row>
    <row r="3216" spans="2:87" s="1381" customFormat="1" x14ac:dyDescent="0.25">
      <c r="B3216" s="1384"/>
      <c r="C3216" s="1384"/>
      <c r="D3216" s="1387"/>
      <c r="E3216" s="1384"/>
      <c r="F3216" s="1384"/>
      <c r="G3216" s="1384"/>
      <c r="H3216" s="1365"/>
      <c r="I3216" s="1365"/>
      <c r="J3216" s="1365"/>
      <c r="S3216" s="1359"/>
      <c r="BU3216" s="1366"/>
      <c r="CI3216" s="1383"/>
    </row>
    <row r="3217" spans="2:87" s="1381" customFormat="1" x14ac:dyDescent="0.25">
      <c r="B3217" s="1384"/>
      <c r="C3217" s="1384"/>
      <c r="D3217" s="1387"/>
      <c r="E3217" s="1384"/>
      <c r="F3217" s="1384"/>
      <c r="G3217" s="1384"/>
      <c r="H3217" s="1365"/>
      <c r="I3217" s="1365"/>
      <c r="J3217" s="1365"/>
      <c r="S3217" s="1359"/>
      <c r="BU3217" s="1366"/>
      <c r="CI3217" s="1383"/>
    </row>
    <row r="3218" spans="2:87" s="1381" customFormat="1" x14ac:dyDescent="0.25">
      <c r="B3218" s="1384"/>
      <c r="C3218" s="1384"/>
      <c r="D3218" s="1387"/>
      <c r="E3218" s="1384"/>
      <c r="F3218" s="1384"/>
      <c r="G3218" s="1384"/>
      <c r="H3218" s="1365"/>
      <c r="I3218" s="1365"/>
      <c r="J3218" s="1365"/>
      <c r="S3218" s="1359"/>
      <c r="BU3218" s="1366"/>
      <c r="CI3218" s="1383"/>
    </row>
    <row r="3219" spans="2:87" s="1381" customFormat="1" x14ac:dyDescent="0.25">
      <c r="B3219" s="1384"/>
      <c r="C3219" s="1384"/>
      <c r="D3219" s="1387"/>
      <c r="E3219" s="1384"/>
      <c r="F3219" s="1384"/>
      <c r="G3219" s="1384"/>
      <c r="H3219" s="1365"/>
      <c r="I3219" s="1365"/>
      <c r="J3219" s="1365"/>
      <c r="S3219" s="1359"/>
      <c r="BU3219" s="1366"/>
      <c r="CI3219" s="1383"/>
    </row>
    <row r="3220" spans="2:87" s="1381" customFormat="1" x14ac:dyDescent="0.25">
      <c r="B3220" s="1384"/>
      <c r="C3220" s="1384"/>
      <c r="D3220" s="1387"/>
      <c r="E3220" s="1384"/>
      <c r="F3220" s="1384"/>
      <c r="G3220" s="1384"/>
      <c r="H3220" s="1365"/>
      <c r="I3220" s="1365"/>
      <c r="J3220" s="1365"/>
      <c r="S3220" s="1359"/>
      <c r="BU3220" s="1366"/>
      <c r="CI3220" s="1383"/>
    </row>
    <row r="3221" spans="2:87" s="1381" customFormat="1" x14ac:dyDescent="0.25">
      <c r="B3221" s="1384"/>
      <c r="C3221" s="1384"/>
      <c r="D3221" s="1387"/>
      <c r="E3221" s="1384"/>
      <c r="F3221" s="1384"/>
      <c r="G3221" s="1384"/>
      <c r="H3221" s="1365"/>
      <c r="I3221" s="1365"/>
      <c r="J3221" s="1365"/>
      <c r="S3221" s="1359"/>
      <c r="BU3221" s="1366"/>
      <c r="CI3221" s="1383"/>
    </row>
    <row r="3222" spans="2:87" s="1381" customFormat="1" x14ac:dyDescent="0.25">
      <c r="B3222" s="1384"/>
      <c r="C3222" s="1384"/>
      <c r="D3222" s="1387"/>
      <c r="E3222" s="1384"/>
      <c r="F3222" s="1384"/>
      <c r="G3222" s="1384"/>
      <c r="H3222" s="1365"/>
      <c r="I3222" s="1365"/>
      <c r="J3222" s="1365"/>
      <c r="S3222" s="1359"/>
      <c r="BU3222" s="1366"/>
      <c r="CI3222" s="1383"/>
    </row>
    <row r="3223" spans="2:87" s="1381" customFormat="1" x14ac:dyDescent="0.25">
      <c r="B3223" s="1384"/>
      <c r="C3223" s="1384"/>
      <c r="D3223" s="1387"/>
      <c r="E3223" s="1384"/>
      <c r="F3223" s="1384"/>
      <c r="G3223" s="1384"/>
      <c r="H3223" s="1365"/>
      <c r="I3223" s="1365"/>
      <c r="J3223" s="1365"/>
      <c r="S3223" s="1359"/>
      <c r="BU3223" s="1366"/>
      <c r="CI3223" s="1383"/>
    </row>
    <row r="3224" spans="2:87" s="1381" customFormat="1" x14ac:dyDescent="0.25">
      <c r="B3224" s="1384"/>
      <c r="C3224" s="1384"/>
      <c r="D3224" s="1387"/>
      <c r="E3224" s="1384"/>
      <c r="F3224" s="1384"/>
      <c r="G3224" s="1384"/>
      <c r="H3224" s="1365"/>
      <c r="I3224" s="1365"/>
      <c r="J3224" s="1365"/>
      <c r="S3224" s="1359"/>
      <c r="BU3224" s="1366"/>
      <c r="CI3224" s="1383"/>
    </row>
    <row r="3225" spans="2:87" s="1381" customFormat="1" x14ac:dyDescent="0.25">
      <c r="B3225" s="1384"/>
      <c r="C3225" s="1384"/>
      <c r="D3225" s="1387"/>
      <c r="E3225" s="1384"/>
      <c r="F3225" s="1384"/>
      <c r="G3225" s="1384"/>
      <c r="H3225" s="1365"/>
      <c r="I3225" s="1365"/>
      <c r="J3225" s="1365"/>
      <c r="S3225" s="1359"/>
      <c r="BU3225" s="1366"/>
      <c r="CI3225" s="1383"/>
    </row>
    <row r="3226" spans="2:87" s="1381" customFormat="1" x14ac:dyDescent="0.25">
      <c r="B3226" s="1384"/>
      <c r="C3226" s="1384"/>
      <c r="D3226" s="1387"/>
      <c r="E3226" s="1384"/>
      <c r="F3226" s="1384"/>
      <c r="G3226" s="1384"/>
      <c r="H3226" s="1365"/>
      <c r="I3226" s="1365"/>
      <c r="J3226" s="1365"/>
      <c r="S3226" s="1359"/>
      <c r="BU3226" s="1366"/>
      <c r="CI3226" s="1383"/>
    </row>
    <row r="3227" spans="2:87" s="1381" customFormat="1" x14ac:dyDescent="0.25">
      <c r="B3227" s="1384"/>
      <c r="C3227" s="1384"/>
      <c r="D3227" s="1387"/>
      <c r="E3227" s="1384"/>
      <c r="F3227" s="1384"/>
      <c r="G3227" s="1384"/>
      <c r="H3227" s="1365"/>
      <c r="I3227" s="1365"/>
      <c r="J3227" s="1365"/>
      <c r="S3227" s="1359"/>
      <c r="BU3227" s="1366"/>
      <c r="CI3227" s="1383"/>
    </row>
    <row r="3228" spans="2:87" s="1381" customFormat="1" x14ac:dyDescent="0.25">
      <c r="B3228" s="1384"/>
      <c r="C3228" s="1384"/>
      <c r="D3228" s="1387"/>
      <c r="E3228" s="1384"/>
      <c r="F3228" s="1384"/>
      <c r="G3228" s="1384"/>
      <c r="H3228" s="1365"/>
      <c r="I3228" s="1365"/>
      <c r="J3228" s="1365"/>
      <c r="S3228" s="1359"/>
      <c r="BU3228" s="1366"/>
      <c r="CI3228" s="1383"/>
    </row>
    <row r="3229" spans="2:87" s="1381" customFormat="1" x14ac:dyDescent="0.25">
      <c r="B3229" s="1384"/>
      <c r="C3229" s="1384"/>
      <c r="D3229" s="1387"/>
      <c r="E3229" s="1384"/>
      <c r="F3229" s="1384"/>
      <c r="G3229" s="1384"/>
      <c r="H3229" s="1365"/>
      <c r="I3229" s="1365"/>
      <c r="J3229" s="1365"/>
      <c r="S3229" s="1359"/>
      <c r="BU3229" s="1366"/>
      <c r="CI3229" s="1383"/>
    </row>
    <row r="3230" spans="2:87" s="1381" customFormat="1" x14ac:dyDescent="0.25">
      <c r="B3230" s="1384"/>
      <c r="C3230" s="1384"/>
      <c r="D3230" s="1387"/>
      <c r="E3230" s="1384"/>
      <c r="F3230" s="1384"/>
      <c r="G3230" s="1384"/>
      <c r="H3230" s="1365"/>
      <c r="I3230" s="1365"/>
      <c r="J3230" s="1365"/>
      <c r="S3230" s="1359"/>
      <c r="BU3230" s="1366"/>
      <c r="CI3230" s="1383"/>
    </row>
    <row r="3231" spans="2:87" s="1381" customFormat="1" x14ac:dyDescent="0.25">
      <c r="B3231" s="1384"/>
      <c r="C3231" s="1384"/>
      <c r="D3231" s="1387"/>
      <c r="E3231" s="1384"/>
      <c r="F3231" s="1384"/>
      <c r="G3231" s="1384"/>
      <c r="H3231" s="1365"/>
      <c r="I3231" s="1365"/>
      <c r="J3231" s="1365"/>
      <c r="S3231" s="1359"/>
      <c r="BU3231" s="1366"/>
      <c r="CI3231" s="1383"/>
    </row>
    <row r="3232" spans="2:87" s="1381" customFormat="1" x14ac:dyDescent="0.25">
      <c r="B3232" s="1384"/>
      <c r="C3232" s="1384"/>
      <c r="D3232" s="1387"/>
      <c r="E3232" s="1384"/>
      <c r="F3232" s="1384"/>
      <c r="G3232" s="1384"/>
      <c r="H3232" s="1365"/>
      <c r="I3232" s="1365"/>
      <c r="J3232" s="1365"/>
      <c r="S3232" s="1359"/>
      <c r="BU3232" s="1366"/>
      <c r="CI3232" s="1383"/>
    </row>
    <row r="3233" spans="2:87" s="1381" customFormat="1" x14ac:dyDescent="0.25">
      <c r="B3233" s="1384"/>
      <c r="C3233" s="1384"/>
      <c r="D3233" s="1387"/>
      <c r="E3233" s="1384"/>
      <c r="F3233" s="1384"/>
      <c r="G3233" s="1384"/>
      <c r="H3233" s="1365"/>
      <c r="I3233" s="1365"/>
      <c r="J3233" s="1365"/>
      <c r="S3233" s="1359"/>
      <c r="BU3233" s="1366"/>
      <c r="CI3233" s="1383"/>
    </row>
    <row r="3234" spans="2:87" s="1381" customFormat="1" x14ac:dyDescent="0.25">
      <c r="B3234" s="1384"/>
      <c r="C3234" s="1384"/>
      <c r="D3234" s="1387"/>
      <c r="E3234" s="1384"/>
      <c r="F3234" s="1384"/>
      <c r="G3234" s="1384"/>
      <c r="H3234" s="1365"/>
      <c r="I3234" s="1365"/>
      <c r="J3234" s="1365"/>
      <c r="S3234" s="1359"/>
      <c r="BU3234" s="1366"/>
      <c r="CI3234" s="1383"/>
    </row>
    <row r="3235" spans="2:87" s="1381" customFormat="1" x14ac:dyDescent="0.25">
      <c r="B3235" s="1384"/>
      <c r="C3235" s="1384"/>
      <c r="D3235" s="1387"/>
      <c r="E3235" s="1384"/>
      <c r="F3235" s="1384"/>
      <c r="G3235" s="1384"/>
      <c r="H3235" s="1365"/>
      <c r="I3235" s="1365"/>
      <c r="J3235" s="1365"/>
      <c r="S3235" s="1359"/>
      <c r="BU3235" s="1366"/>
      <c r="CI3235" s="1383"/>
    </row>
    <row r="3236" spans="2:87" s="1381" customFormat="1" x14ac:dyDescent="0.25">
      <c r="B3236" s="1384"/>
      <c r="C3236" s="1384"/>
      <c r="D3236" s="1387"/>
      <c r="E3236" s="1384"/>
      <c r="F3236" s="1384"/>
      <c r="G3236" s="1384"/>
      <c r="H3236" s="1365"/>
      <c r="I3236" s="1365"/>
      <c r="J3236" s="1365"/>
      <c r="S3236" s="1359"/>
      <c r="BU3236" s="1366"/>
      <c r="CI3236" s="1383"/>
    </row>
    <row r="3237" spans="2:87" s="1381" customFormat="1" x14ac:dyDescent="0.25">
      <c r="B3237" s="1384"/>
      <c r="C3237" s="1384"/>
      <c r="D3237" s="1387"/>
      <c r="E3237" s="1384"/>
      <c r="F3237" s="1384"/>
      <c r="G3237" s="1384"/>
      <c r="H3237" s="1365"/>
      <c r="I3237" s="1365"/>
      <c r="J3237" s="1365"/>
      <c r="S3237" s="1359"/>
      <c r="BU3237" s="1366"/>
      <c r="CI3237" s="1383"/>
    </row>
    <row r="3238" spans="2:87" s="1381" customFormat="1" x14ac:dyDescent="0.25">
      <c r="B3238" s="1384"/>
      <c r="C3238" s="1384"/>
      <c r="D3238" s="1387"/>
      <c r="E3238" s="1384"/>
      <c r="F3238" s="1384"/>
      <c r="G3238" s="1384"/>
      <c r="H3238" s="1365"/>
      <c r="I3238" s="1365"/>
      <c r="J3238" s="1365"/>
      <c r="S3238" s="1359"/>
      <c r="BU3238" s="1366"/>
      <c r="CI3238" s="1383"/>
    </row>
    <row r="3239" spans="2:87" s="1381" customFormat="1" x14ac:dyDescent="0.25">
      <c r="B3239" s="1384"/>
      <c r="C3239" s="1384"/>
      <c r="D3239" s="1387"/>
      <c r="E3239" s="1384"/>
      <c r="F3239" s="1384"/>
      <c r="G3239" s="1384"/>
      <c r="H3239" s="1365"/>
      <c r="I3239" s="1365"/>
      <c r="J3239" s="1365"/>
      <c r="S3239" s="1359"/>
      <c r="BU3239" s="1366"/>
      <c r="CI3239" s="1383"/>
    </row>
    <row r="3240" spans="2:87" s="1381" customFormat="1" x14ac:dyDescent="0.25">
      <c r="B3240" s="1384"/>
      <c r="C3240" s="1384"/>
      <c r="D3240" s="1387"/>
      <c r="E3240" s="1384"/>
      <c r="F3240" s="1384"/>
      <c r="G3240" s="1384"/>
      <c r="H3240" s="1365"/>
      <c r="I3240" s="1365"/>
      <c r="J3240" s="1365"/>
      <c r="S3240" s="1359"/>
      <c r="BU3240" s="1366"/>
      <c r="CI3240" s="1383"/>
    </row>
    <row r="3241" spans="2:87" s="1381" customFormat="1" x14ac:dyDescent="0.25">
      <c r="B3241" s="1384"/>
      <c r="C3241" s="1384"/>
      <c r="D3241" s="1387"/>
      <c r="E3241" s="1384"/>
      <c r="F3241" s="1384"/>
      <c r="G3241" s="1384"/>
      <c r="H3241" s="1365"/>
      <c r="I3241" s="1365"/>
      <c r="J3241" s="1365"/>
      <c r="S3241" s="1359"/>
      <c r="BU3241" s="1366"/>
      <c r="CI3241" s="1383"/>
    </row>
    <row r="3242" spans="2:87" s="1381" customFormat="1" x14ac:dyDescent="0.25">
      <c r="B3242" s="1384"/>
      <c r="C3242" s="1384"/>
      <c r="D3242" s="1387"/>
      <c r="E3242" s="1384"/>
      <c r="F3242" s="1384"/>
      <c r="G3242" s="1384"/>
      <c r="H3242" s="1365"/>
      <c r="I3242" s="1365"/>
      <c r="J3242" s="1365"/>
      <c r="S3242" s="1359"/>
      <c r="BU3242" s="1366"/>
      <c r="CI3242" s="1383"/>
    </row>
    <row r="3243" spans="2:87" s="1381" customFormat="1" x14ac:dyDescent="0.25">
      <c r="B3243" s="1384"/>
      <c r="C3243" s="1384"/>
      <c r="D3243" s="1387"/>
      <c r="E3243" s="1384"/>
      <c r="F3243" s="1384"/>
      <c r="G3243" s="1384"/>
      <c r="H3243" s="1365"/>
      <c r="I3243" s="1365"/>
      <c r="J3243" s="1365"/>
      <c r="S3243" s="1359"/>
      <c r="BU3243" s="1366"/>
      <c r="CI3243" s="1383"/>
    </row>
    <row r="3244" spans="2:87" s="1381" customFormat="1" x14ac:dyDescent="0.25">
      <c r="B3244" s="1384"/>
      <c r="C3244" s="1384"/>
      <c r="D3244" s="1387"/>
      <c r="E3244" s="1384"/>
      <c r="F3244" s="1384"/>
      <c r="G3244" s="1384"/>
      <c r="H3244" s="1365"/>
      <c r="I3244" s="1365"/>
      <c r="J3244" s="1365"/>
      <c r="S3244" s="1359"/>
      <c r="BU3244" s="1366"/>
      <c r="CI3244" s="1383"/>
    </row>
    <row r="3245" spans="2:87" s="1381" customFormat="1" x14ac:dyDescent="0.25">
      <c r="B3245" s="1384"/>
      <c r="C3245" s="1384"/>
      <c r="D3245" s="1387"/>
      <c r="E3245" s="1384"/>
      <c r="F3245" s="1384"/>
      <c r="G3245" s="1384"/>
      <c r="H3245" s="1365"/>
      <c r="I3245" s="1365"/>
      <c r="J3245" s="1365"/>
      <c r="S3245" s="1359"/>
      <c r="BU3245" s="1366"/>
      <c r="CI3245" s="1383"/>
    </row>
    <row r="3246" spans="2:87" s="1381" customFormat="1" x14ac:dyDescent="0.25">
      <c r="B3246" s="1384"/>
      <c r="C3246" s="1384"/>
      <c r="D3246" s="1387"/>
      <c r="E3246" s="1384"/>
      <c r="F3246" s="1384"/>
      <c r="G3246" s="1384"/>
      <c r="H3246" s="1365"/>
      <c r="I3246" s="1365"/>
      <c r="J3246" s="1365"/>
      <c r="S3246" s="1359"/>
      <c r="BU3246" s="1366"/>
      <c r="CI3246" s="1383"/>
    </row>
    <row r="3247" spans="2:87" s="1381" customFormat="1" x14ac:dyDescent="0.25">
      <c r="B3247" s="1384"/>
      <c r="C3247" s="1384"/>
      <c r="D3247" s="1387"/>
      <c r="E3247" s="1384"/>
      <c r="F3247" s="1384"/>
      <c r="G3247" s="1384"/>
      <c r="H3247" s="1365"/>
      <c r="I3247" s="1365"/>
      <c r="J3247" s="1365"/>
      <c r="S3247" s="1359"/>
      <c r="BU3247" s="1366"/>
      <c r="CI3247" s="1383"/>
    </row>
    <row r="3248" spans="2:87" s="1381" customFormat="1" x14ac:dyDescent="0.25">
      <c r="B3248" s="1384"/>
      <c r="C3248" s="1384"/>
      <c r="D3248" s="1387"/>
      <c r="E3248" s="1384"/>
      <c r="F3248" s="1384"/>
      <c r="G3248" s="1384"/>
      <c r="H3248" s="1365"/>
      <c r="I3248" s="1365"/>
      <c r="J3248" s="1365"/>
      <c r="S3248" s="1359"/>
      <c r="BU3248" s="1366"/>
      <c r="CI3248" s="1383"/>
    </row>
    <row r="3249" spans="2:87" s="1381" customFormat="1" x14ac:dyDescent="0.25">
      <c r="B3249" s="1384"/>
      <c r="C3249" s="1384"/>
      <c r="D3249" s="1387"/>
      <c r="E3249" s="1384"/>
      <c r="F3249" s="1384"/>
      <c r="G3249" s="1384"/>
      <c r="H3249" s="1365"/>
      <c r="I3249" s="1365"/>
      <c r="J3249" s="1365"/>
      <c r="S3249" s="1359"/>
      <c r="BU3249" s="1366"/>
      <c r="CI3249" s="1383"/>
    </row>
    <row r="3250" spans="2:87" s="1381" customFormat="1" x14ac:dyDescent="0.25">
      <c r="B3250" s="1384"/>
      <c r="C3250" s="1384"/>
      <c r="D3250" s="1387"/>
      <c r="E3250" s="1384"/>
      <c r="F3250" s="1384"/>
      <c r="G3250" s="1384"/>
      <c r="H3250" s="1365"/>
      <c r="I3250" s="1365"/>
      <c r="J3250" s="1365"/>
      <c r="S3250" s="1359"/>
      <c r="BU3250" s="1366"/>
      <c r="CI3250" s="1383"/>
    </row>
    <row r="3251" spans="2:87" s="1381" customFormat="1" x14ac:dyDescent="0.25">
      <c r="B3251" s="1384"/>
      <c r="C3251" s="1384"/>
      <c r="D3251" s="1387"/>
      <c r="E3251" s="1384"/>
      <c r="F3251" s="1384"/>
      <c r="G3251" s="1384"/>
      <c r="H3251" s="1365"/>
      <c r="I3251" s="1365"/>
      <c r="J3251" s="1365"/>
      <c r="S3251" s="1359"/>
      <c r="BU3251" s="1366"/>
      <c r="CI3251" s="1383"/>
    </row>
    <row r="3252" spans="2:87" s="1381" customFormat="1" x14ac:dyDescent="0.25">
      <c r="B3252" s="1384"/>
      <c r="C3252" s="1384"/>
      <c r="D3252" s="1387"/>
      <c r="E3252" s="1384"/>
      <c r="F3252" s="1384"/>
      <c r="G3252" s="1384"/>
      <c r="H3252" s="1365"/>
      <c r="I3252" s="1365"/>
      <c r="J3252" s="1365"/>
      <c r="S3252" s="1359"/>
      <c r="BU3252" s="1366"/>
      <c r="CI3252" s="1383"/>
    </row>
    <row r="3253" spans="2:87" s="1381" customFormat="1" x14ac:dyDescent="0.25">
      <c r="B3253" s="1384"/>
      <c r="C3253" s="1384"/>
      <c r="D3253" s="1387"/>
      <c r="E3253" s="1384"/>
      <c r="F3253" s="1384"/>
      <c r="G3253" s="1384"/>
      <c r="H3253" s="1365"/>
      <c r="I3253" s="1365"/>
      <c r="J3253" s="1365"/>
      <c r="S3253" s="1359"/>
      <c r="BU3253" s="1366"/>
      <c r="CI3253" s="1383"/>
    </row>
    <row r="3254" spans="2:87" s="1381" customFormat="1" x14ac:dyDescent="0.25">
      <c r="B3254" s="1384"/>
      <c r="C3254" s="1384"/>
      <c r="D3254" s="1387"/>
      <c r="E3254" s="1384"/>
      <c r="F3254" s="1384"/>
      <c r="G3254" s="1384"/>
      <c r="H3254" s="1365"/>
      <c r="I3254" s="1365"/>
      <c r="J3254" s="1365"/>
      <c r="S3254" s="1359"/>
      <c r="BU3254" s="1366"/>
      <c r="CI3254" s="1383"/>
    </row>
    <row r="3255" spans="2:87" s="1381" customFormat="1" x14ac:dyDescent="0.25">
      <c r="B3255" s="1384"/>
      <c r="C3255" s="1384"/>
      <c r="D3255" s="1387"/>
      <c r="E3255" s="1384"/>
      <c r="F3255" s="1384"/>
      <c r="G3255" s="1384"/>
      <c r="H3255" s="1365"/>
      <c r="I3255" s="1365"/>
      <c r="J3255" s="1365"/>
      <c r="S3255" s="1359"/>
      <c r="BU3255" s="1366"/>
      <c r="CI3255" s="1383"/>
    </row>
    <row r="3256" spans="2:87" s="1381" customFormat="1" x14ac:dyDescent="0.25">
      <c r="B3256" s="1384"/>
      <c r="C3256" s="1384"/>
      <c r="D3256" s="1387"/>
      <c r="E3256" s="1384"/>
      <c r="F3256" s="1384"/>
      <c r="G3256" s="1384"/>
      <c r="H3256" s="1365"/>
      <c r="I3256" s="1365"/>
      <c r="J3256" s="1365"/>
      <c r="S3256" s="1359"/>
      <c r="BU3256" s="1366"/>
      <c r="CI3256" s="1383"/>
    </row>
    <row r="3257" spans="2:87" s="1381" customFormat="1" x14ac:dyDescent="0.25">
      <c r="B3257" s="1384"/>
      <c r="C3257" s="1384"/>
      <c r="D3257" s="1387"/>
      <c r="E3257" s="1384"/>
      <c r="F3257" s="1384"/>
      <c r="G3257" s="1384"/>
      <c r="H3257" s="1365"/>
      <c r="I3257" s="1365"/>
      <c r="J3257" s="1365"/>
      <c r="S3257" s="1359"/>
      <c r="BU3257" s="1366"/>
      <c r="CI3257" s="1383"/>
    </row>
    <row r="3258" spans="2:87" s="1381" customFormat="1" x14ac:dyDescent="0.25">
      <c r="B3258" s="1384"/>
      <c r="C3258" s="1384"/>
      <c r="D3258" s="1387"/>
      <c r="E3258" s="1384"/>
      <c r="F3258" s="1384"/>
      <c r="G3258" s="1384"/>
      <c r="H3258" s="1365"/>
      <c r="I3258" s="1365"/>
      <c r="J3258" s="1365"/>
      <c r="S3258" s="1359"/>
      <c r="BU3258" s="1366"/>
      <c r="CI3258" s="1383"/>
    </row>
    <row r="3259" spans="2:87" s="1381" customFormat="1" x14ac:dyDescent="0.25">
      <c r="B3259" s="1384"/>
      <c r="C3259" s="1384"/>
      <c r="D3259" s="1387"/>
      <c r="E3259" s="1384"/>
      <c r="F3259" s="1384"/>
      <c r="G3259" s="1384"/>
      <c r="H3259" s="1365"/>
      <c r="I3259" s="1365"/>
      <c r="J3259" s="1365"/>
      <c r="S3259" s="1359"/>
      <c r="BU3259" s="1366"/>
      <c r="CI3259" s="1383"/>
    </row>
    <row r="3260" spans="2:87" s="1381" customFormat="1" x14ac:dyDescent="0.25">
      <c r="B3260" s="1384"/>
      <c r="C3260" s="1384"/>
      <c r="D3260" s="1387"/>
      <c r="E3260" s="1384"/>
      <c r="F3260" s="1384"/>
      <c r="G3260" s="1384"/>
      <c r="H3260" s="1365"/>
      <c r="I3260" s="1365"/>
      <c r="J3260" s="1365"/>
      <c r="S3260" s="1359"/>
      <c r="BU3260" s="1366"/>
      <c r="CI3260" s="1383"/>
    </row>
    <row r="3261" spans="2:87" s="1381" customFormat="1" x14ac:dyDescent="0.25">
      <c r="B3261" s="1384"/>
      <c r="C3261" s="1384"/>
      <c r="D3261" s="1387"/>
      <c r="E3261" s="1384"/>
      <c r="F3261" s="1384"/>
      <c r="G3261" s="1384"/>
      <c r="H3261" s="1365"/>
      <c r="I3261" s="1365"/>
      <c r="J3261" s="1365"/>
      <c r="S3261" s="1359"/>
      <c r="BU3261" s="1366"/>
      <c r="CI3261" s="1383"/>
    </row>
    <row r="3262" spans="2:87" s="1381" customFormat="1" x14ac:dyDescent="0.25">
      <c r="B3262" s="1384"/>
      <c r="C3262" s="1384"/>
      <c r="D3262" s="1387"/>
      <c r="E3262" s="1384"/>
      <c r="F3262" s="1384"/>
      <c r="G3262" s="1384"/>
      <c r="H3262" s="1365"/>
      <c r="I3262" s="1365"/>
      <c r="J3262" s="1365"/>
      <c r="S3262" s="1359"/>
      <c r="BU3262" s="1366"/>
      <c r="CI3262" s="1383"/>
    </row>
    <row r="3263" spans="2:87" s="1381" customFormat="1" x14ac:dyDescent="0.25">
      <c r="B3263" s="1384"/>
      <c r="C3263" s="1384"/>
      <c r="D3263" s="1387"/>
      <c r="E3263" s="1384"/>
      <c r="F3263" s="1384"/>
      <c r="G3263" s="1384"/>
      <c r="H3263" s="1365"/>
      <c r="I3263" s="1365"/>
      <c r="J3263" s="1365"/>
      <c r="S3263" s="1359"/>
      <c r="BU3263" s="1366"/>
      <c r="CI3263" s="1383"/>
    </row>
    <row r="3264" spans="2:87" s="1381" customFormat="1" x14ac:dyDescent="0.25">
      <c r="B3264" s="1384"/>
      <c r="C3264" s="1384"/>
      <c r="D3264" s="1387"/>
      <c r="E3264" s="1384"/>
      <c r="F3264" s="1384"/>
      <c r="G3264" s="1384"/>
      <c r="H3264" s="1365"/>
      <c r="I3264" s="1365"/>
      <c r="J3264" s="1365"/>
      <c r="S3264" s="1359"/>
      <c r="BU3264" s="1366"/>
      <c r="CI3264" s="1383"/>
    </row>
    <row r="3265" spans="2:87" s="1381" customFormat="1" x14ac:dyDescent="0.25">
      <c r="B3265" s="1384"/>
      <c r="C3265" s="1384"/>
      <c r="D3265" s="1387"/>
      <c r="E3265" s="1384"/>
      <c r="F3265" s="1384"/>
      <c r="G3265" s="1384"/>
      <c r="H3265" s="1365"/>
      <c r="I3265" s="1365"/>
      <c r="J3265" s="1365"/>
      <c r="S3265" s="1359"/>
      <c r="BU3265" s="1366"/>
      <c r="CI3265" s="1383"/>
    </row>
    <row r="3266" spans="2:87" s="1381" customFormat="1" x14ac:dyDescent="0.25">
      <c r="B3266" s="1384"/>
      <c r="C3266" s="1384"/>
      <c r="D3266" s="1387"/>
      <c r="E3266" s="1384"/>
      <c r="F3266" s="1384"/>
      <c r="G3266" s="1384"/>
      <c r="H3266" s="1365"/>
      <c r="I3266" s="1365"/>
      <c r="J3266" s="1365"/>
      <c r="S3266" s="1359"/>
      <c r="BU3266" s="1366"/>
      <c r="CI3266" s="1383"/>
    </row>
    <row r="3267" spans="2:87" s="1381" customFormat="1" x14ac:dyDescent="0.25">
      <c r="B3267" s="1384"/>
      <c r="C3267" s="1384"/>
      <c r="D3267" s="1387"/>
      <c r="E3267" s="1384"/>
      <c r="F3267" s="1384"/>
      <c r="G3267" s="1384"/>
      <c r="H3267" s="1365"/>
      <c r="I3267" s="1365"/>
      <c r="J3267" s="1365"/>
      <c r="S3267" s="1359"/>
      <c r="BU3267" s="1366"/>
      <c r="CI3267" s="1383"/>
    </row>
    <row r="3268" spans="2:87" s="1381" customFormat="1" x14ac:dyDescent="0.25">
      <c r="B3268" s="1384"/>
      <c r="C3268" s="1384"/>
      <c r="D3268" s="1387"/>
      <c r="E3268" s="1384"/>
      <c r="F3268" s="1384"/>
      <c r="G3268" s="1384"/>
      <c r="H3268" s="1365"/>
      <c r="I3268" s="1365"/>
      <c r="J3268" s="1365"/>
      <c r="S3268" s="1359"/>
      <c r="BU3268" s="1366"/>
      <c r="CI3268" s="1383"/>
    </row>
    <row r="3269" spans="2:87" s="1381" customFormat="1" x14ac:dyDescent="0.25">
      <c r="B3269" s="1384"/>
      <c r="C3269" s="1384"/>
      <c r="D3269" s="1387"/>
      <c r="E3269" s="1384"/>
      <c r="F3269" s="1384"/>
      <c r="G3269" s="1384"/>
      <c r="H3269" s="1365"/>
      <c r="I3269" s="1365"/>
      <c r="J3269" s="1365"/>
      <c r="S3269" s="1359"/>
      <c r="BU3269" s="1366"/>
      <c r="CI3269" s="1383"/>
    </row>
    <row r="3270" spans="2:87" s="1381" customFormat="1" x14ac:dyDescent="0.25">
      <c r="B3270" s="1384"/>
      <c r="C3270" s="1384"/>
      <c r="D3270" s="1387"/>
      <c r="E3270" s="1384"/>
      <c r="F3270" s="1384"/>
      <c r="G3270" s="1384"/>
      <c r="H3270" s="1365"/>
      <c r="I3270" s="1365"/>
      <c r="J3270" s="1365"/>
      <c r="S3270" s="1359"/>
      <c r="BU3270" s="1366"/>
      <c r="CI3270" s="1383"/>
    </row>
    <row r="3271" spans="2:87" s="1381" customFormat="1" x14ac:dyDescent="0.25">
      <c r="B3271" s="1384"/>
      <c r="C3271" s="1384"/>
      <c r="D3271" s="1387"/>
      <c r="E3271" s="1384"/>
      <c r="F3271" s="1384"/>
      <c r="G3271" s="1384"/>
      <c r="H3271" s="1365"/>
      <c r="I3271" s="1365"/>
      <c r="J3271" s="1365"/>
      <c r="S3271" s="1359"/>
      <c r="BU3271" s="1366"/>
      <c r="CI3271" s="1383"/>
    </row>
    <row r="3272" spans="2:87" s="1381" customFormat="1" x14ac:dyDescent="0.25">
      <c r="B3272" s="1384"/>
      <c r="C3272" s="1384"/>
      <c r="D3272" s="1387"/>
      <c r="E3272" s="1384"/>
      <c r="F3272" s="1384"/>
      <c r="G3272" s="1384"/>
      <c r="H3272" s="1365"/>
      <c r="I3272" s="1365"/>
      <c r="J3272" s="1365"/>
      <c r="S3272" s="1359"/>
      <c r="BU3272" s="1366"/>
      <c r="CI3272" s="1383"/>
    </row>
    <row r="3273" spans="2:87" s="1381" customFormat="1" x14ac:dyDescent="0.25">
      <c r="B3273" s="1384"/>
      <c r="C3273" s="1384"/>
      <c r="D3273" s="1387"/>
      <c r="E3273" s="1384"/>
      <c r="F3273" s="1384"/>
      <c r="G3273" s="1384"/>
      <c r="H3273" s="1365"/>
      <c r="I3273" s="1365"/>
      <c r="J3273" s="1365"/>
      <c r="S3273" s="1359"/>
      <c r="BU3273" s="1366"/>
      <c r="CI3273" s="1383"/>
    </row>
    <row r="3274" spans="2:87" s="1381" customFormat="1" x14ac:dyDescent="0.25">
      <c r="B3274" s="1384"/>
      <c r="C3274" s="1384"/>
      <c r="D3274" s="1387"/>
      <c r="E3274" s="1384"/>
      <c r="F3274" s="1384"/>
      <c r="G3274" s="1384"/>
      <c r="H3274" s="1365"/>
      <c r="I3274" s="1365"/>
      <c r="J3274" s="1365"/>
      <c r="S3274" s="1359"/>
      <c r="BU3274" s="1366"/>
      <c r="CI3274" s="1383"/>
    </row>
    <row r="3275" spans="2:87" s="1381" customFormat="1" x14ac:dyDescent="0.25">
      <c r="B3275" s="1384"/>
      <c r="C3275" s="1384"/>
      <c r="D3275" s="1387"/>
      <c r="E3275" s="1384"/>
      <c r="F3275" s="1384"/>
      <c r="G3275" s="1384"/>
      <c r="H3275" s="1365"/>
      <c r="I3275" s="1365"/>
      <c r="J3275" s="1365"/>
      <c r="S3275" s="1359"/>
      <c r="BU3275" s="1366"/>
      <c r="CI3275" s="1383"/>
    </row>
    <row r="3276" spans="2:87" s="1381" customFormat="1" x14ac:dyDescent="0.25">
      <c r="B3276" s="1384"/>
      <c r="C3276" s="1384"/>
      <c r="D3276" s="1387"/>
      <c r="E3276" s="1384"/>
      <c r="F3276" s="1384"/>
      <c r="G3276" s="1384"/>
      <c r="H3276" s="1365"/>
      <c r="I3276" s="1365"/>
      <c r="J3276" s="1365"/>
      <c r="S3276" s="1359"/>
      <c r="BU3276" s="1366"/>
      <c r="CI3276" s="1383"/>
    </row>
    <row r="3277" spans="2:87" s="1381" customFormat="1" x14ac:dyDescent="0.25">
      <c r="B3277" s="1384"/>
      <c r="C3277" s="1384"/>
      <c r="D3277" s="1387"/>
      <c r="E3277" s="1384"/>
      <c r="F3277" s="1384"/>
      <c r="G3277" s="1384"/>
      <c r="H3277" s="1365"/>
      <c r="I3277" s="1365"/>
      <c r="J3277" s="1365"/>
      <c r="S3277" s="1359"/>
      <c r="BU3277" s="1366"/>
      <c r="CI3277" s="1383"/>
    </row>
    <row r="3278" spans="2:87" s="1381" customFormat="1" x14ac:dyDescent="0.25">
      <c r="B3278" s="1384"/>
      <c r="C3278" s="1384"/>
      <c r="D3278" s="1387"/>
      <c r="E3278" s="1384"/>
      <c r="F3278" s="1384"/>
      <c r="G3278" s="1384"/>
      <c r="H3278" s="1365"/>
      <c r="I3278" s="1365"/>
      <c r="J3278" s="1365"/>
      <c r="S3278" s="1359"/>
      <c r="BU3278" s="1366"/>
      <c r="CI3278" s="1383"/>
    </row>
    <row r="3279" spans="2:87" s="1381" customFormat="1" x14ac:dyDescent="0.25">
      <c r="B3279" s="1384"/>
      <c r="C3279" s="1384"/>
      <c r="D3279" s="1387"/>
      <c r="E3279" s="1384"/>
      <c r="F3279" s="1384"/>
      <c r="G3279" s="1384"/>
      <c r="H3279" s="1365"/>
      <c r="I3279" s="1365"/>
      <c r="J3279" s="1365"/>
      <c r="S3279" s="1359"/>
      <c r="BU3279" s="1366"/>
      <c r="CI3279" s="1383"/>
    </row>
    <row r="3280" spans="2:87" s="1381" customFormat="1" x14ac:dyDescent="0.25">
      <c r="B3280" s="1384"/>
      <c r="C3280" s="1384"/>
      <c r="D3280" s="1387"/>
      <c r="E3280" s="1384"/>
      <c r="F3280" s="1384"/>
      <c r="G3280" s="1384"/>
      <c r="H3280" s="1365"/>
      <c r="I3280" s="1365"/>
      <c r="J3280" s="1365"/>
      <c r="S3280" s="1359"/>
      <c r="BU3280" s="1366"/>
      <c r="CI3280" s="1383"/>
    </row>
    <row r="3281" spans="2:87" s="1381" customFormat="1" x14ac:dyDescent="0.25">
      <c r="B3281" s="1384"/>
      <c r="C3281" s="1384"/>
      <c r="D3281" s="1387"/>
      <c r="E3281" s="1384"/>
      <c r="F3281" s="1384"/>
      <c r="G3281" s="1384"/>
      <c r="H3281" s="1365"/>
      <c r="I3281" s="1365"/>
      <c r="J3281" s="1365"/>
      <c r="S3281" s="1359"/>
      <c r="BU3281" s="1366"/>
      <c r="CI3281" s="1383"/>
    </row>
    <row r="3282" spans="2:87" s="1381" customFormat="1" x14ac:dyDescent="0.25">
      <c r="B3282" s="1384"/>
      <c r="C3282" s="1384"/>
      <c r="D3282" s="1387"/>
      <c r="E3282" s="1384"/>
      <c r="F3282" s="1384"/>
      <c r="G3282" s="1384"/>
      <c r="H3282" s="1365"/>
      <c r="I3282" s="1365"/>
      <c r="J3282" s="1365"/>
      <c r="S3282" s="1359"/>
      <c r="BU3282" s="1366"/>
      <c r="CI3282" s="1383"/>
    </row>
    <row r="3283" spans="2:87" s="1381" customFormat="1" x14ac:dyDescent="0.25">
      <c r="B3283" s="1384"/>
      <c r="C3283" s="1384"/>
      <c r="D3283" s="1387"/>
      <c r="E3283" s="1384"/>
      <c r="F3283" s="1384"/>
      <c r="G3283" s="1384"/>
      <c r="H3283" s="1365"/>
      <c r="I3283" s="1365"/>
      <c r="J3283" s="1365"/>
      <c r="S3283" s="1359"/>
      <c r="BU3283" s="1366"/>
      <c r="CI3283" s="1383"/>
    </row>
    <row r="3284" spans="2:87" s="1381" customFormat="1" x14ac:dyDescent="0.25">
      <c r="B3284" s="1384"/>
      <c r="C3284" s="1384"/>
      <c r="D3284" s="1387"/>
      <c r="E3284" s="1384"/>
      <c r="F3284" s="1384"/>
      <c r="G3284" s="1384"/>
      <c r="H3284" s="1365"/>
      <c r="I3284" s="1365"/>
      <c r="J3284" s="1365"/>
      <c r="S3284" s="1359"/>
      <c r="BU3284" s="1366"/>
      <c r="CI3284" s="1383"/>
    </row>
    <row r="3285" spans="2:87" s="1381" customFormat="1" x14ac:dyDescent="0.25">
      <c r="B3285" s="1384"/>
      <c r="C3285" s="1384"/>
      <c r="D3285" s="1387"/>
      <c r="E3285" s="1384"/>
      <c r="F3285" s="1384"/>
      <c r="G3285" s="1384"/>
      <c r="H3285" s="1365"/>
      <c r="I3285" s="1365"/>
      <c r="J3285" s="1365"/>
      <c r="S3285" s="1359"/>
      <c r="BU3285" s="1366"/>
      <c r="CI3285" s="1383"/>
    </row>
    <row r="3286" spans="2:87" s="1381" customFormat="1" x14ac:dyDescent="0.25">
      <c r="B3286" s="1384"/>
      <c r="C3286" s="1384"/>
      <c r="D3286" s="1387"/>
      <c r="E3286" s="1384"/>
      <c r="F3286" s="1384"/>
      <c r="G3286" s="1384"/>
      <c r="H3286" s="1365"/>
      <c r="I3286" s="1365"/>
      <c r="J3286" s="1365"/>
      <c r="S3286" s="1359"/>
      <c r="BU3286" s="1366"/>
      <c r="CI3286" s="1383"/>
    </row>
    <row r="3287" spans="2:87" s="1381" customFormat="1" x14ac:dyDescent="0.25">
      <c r="B3287" s="1384"/>
      <c r="C3287" s="1384"/>
      <c r="D3287" s="1387"/>
      <c r="E3287" s="1384"/>
      <c r="F3287" s="1384"/>
      <c r="G3287" s="1384"/>
      <c r="H3287" s="1365"/>
      <c r="I3287" s="1365"/>
      <c r="J3287" s="1365"/>
      <c r="S3287" s="1359"/>
      <c r="BU3287" s="1366"/>
      <c r="CI3287" s="1383"/>
    </row>
    <row r="3288" spans="2:87" s="1381" customFormat="1" x14ac:dyDescent="0.25">
      <c r="B3288" s="1384"/>
      <c r="C3288" s="1384"/>
      <c r="D3288" s="1387"/>
      <c r="E3288" s="1384"/>
      <c r="F3288" s="1384"/>
      <c r="G3288" s="1384"/>
      <c r="H3288" s="1365"/>
      <c r="I3288" s="1365"/>
      <c r="J3288" s="1365"/>
      <c r="S3288" s="1359"/>
      <c r="BU3288" s="1366"/>
      <c r="CI3288" s="1383"/>
    </row>
    <row r="3289" spans="2:87" s="1381" customFormat="1" x14ac:dyDescent="0.25">
      <c r="B3289" s="1384"/>
      <c r="C3289" s="1384"/>
      <c r="D3289" s="1387"/>
      <c r="E3289" s="1384"/>
      <c r="F3289" s="1384"/>
      <c r="G3289" s="1384"/>
      <c r="H3289" s="1365"/>
      <c r="I3289" s="1365"/>
      <c r="J3289" s="1365"/>
      <c r="S3289" s="1359"/>
      <c r="BU3289" s="1366"/>
      <c r="CI3289" s="1383"/>
    </row>
    <row r="3290" spans="2:87" s="1381" customFormat="1" x14ac:dyDescent="0.25">
      <c r="B3290" s="1384"/>
      <c r="C3290" s="1384"/>
      <c r="D3290" s="1387"/>
      <c r="E3290" s="1384"/>
      <c r="F3290" s="1384"/>
      <c r="G3290" s="1384"/>
      <c r="H3290" s="1365"/>
      <c r="I3290" s="1365"/>
      <c r="J3290" s="1365"/>
      <c r="S3290" s="1359"/>
      <c r="BU3290" s="1366"/>
      <c r="CI3290" s="1383"/>
    </row>
    <row r="3291" spans="2:87" s="1381" customFormat="1" x14ac:dyDescent="0.25">
      <c r="B3291" s="1384"/>
      <c r="C3291" s="1384"/>
      <c r="D3291" s="1387"/>
      <c r="E3291" s="1384"/>
      <c r="F3291" s="1384"/>
      <c r="G3291" s="1384"/>
      <c r="H3291" s="1365"/>
      <c r="I3291" s="1365"/>
      <c r="J3291" s="1365"/>
      <c r="S3291" s="1359"/>
      <c r="BU3291" s="1366"/>
      <c r="CI3291" s="1383"/>
    </row>
    <row r="3292" spans="2:87" s="1381" customFormat="1" x14ac:dyDescent="0.25">
      <c r="B3292" s="1384"/>
      <c r="C3292" s="1384"/>
      <c r="D3292" s="1387"/>
      <c r="E3292" s="1384"/>
      <c r="F3292" s="1384"/>
      <c r="G3292" s="1384"/>
      <c r="H3292" s="1365"/>
      <c r="I3292" s="1365"/>
      <c r="J3292" s="1365"/>
      <c r="S3292" s="1359"/>
      <c r="BU3292" s="1366"/>
      <c r="CI3292" s="1383"/>
    </row>
    <row r="3293" spans="2:87" s="1381" customFormat="1" x14ac:dyDescent="0.25">
      <c r="B3293" s="1384"/>
      <c r="C3293" s="1384"/>
      <c r="D3293" s="1387"/>
      <c r="E3293" s="1384"/>
      <c r="F3293" s="1384"/>
      <c r="G3293" s="1384"/>
      <c r="H3293" s="1365"/>
      <c r="I3293" s="1365"/>
      <c r="J3293" s="1365"/>
      <c r="S3293" s="1359"/>
      <c r="BU3293" s="1366"/>
      <c r="CI3293" s="1383"/>
    </row>
    <row r="3294" spans="2:87" s="1381" customFormat="1" x14ac:dyDescent="0.25">
      <c r="B3294" s="1384"/>
      <c r="C3294" s="1384"/>
      <c r="D3294" s="1387"/>
      <c r="E3294" s="1384"/>
      <c r="F3294" s="1384"/>
      <c r="G3294" s="1384"/>
      <c r="H3294" s="1365"/>
      <c r="I3294" s="1365"/>
      <c r="J3294" s="1365"/>
      <c r="S3294" s="1359"/>
      <c r="BU3294" s="1366"/>
      <c r="CI3294" s="1383"/>
    </row>
    <row r="3295" spans="2:87" s="1381" customFormat="1" x14ac:dyDescent="0.25">
      <c r="B3295" s="1384"/>
      <c r="C3295" s="1384"/>
      <c r="D3295" s="1387"/>
      <c r="E3295" s="1384"/>
      <c r="F3295" s="1384"/>
      <c r="G3295" s="1384"/>
      <c r="H3295" s="1365"/>
      <c r="I3295" s="1365"/>
      <c r="J3295" s="1365"/>
      <c r="S3295" s="1359"/>
      <c r="BU3295" s="1366"/>
      <c r="CI3295" s="1383"/>
    </row>
    <row r="3296" spans="2:87" s="1381" customFormat="1" x14ac:dyDescent="0.25">
      <c r="B3296" s="1384"/>
      <c r="C3296" s="1384"/>
      <c r="D3296" s="1387"/>
      <c r="E3296" s="1384"/>
      <c r="F3296" s="1384"/>
      <c r="G3296" s="1384"/>
      <c r="H3296" s="1365"/>
      <c r="I3296" s="1365"/>
      <c r="J3296" s="1365"/>
      <c r="S3296" s="1359"/>
      <c r="BU3296" s="1366"/>
      <c r="CI3296" s="1383"/>
    </row>
    <row r="3297" spans="2:87" s="1381" customFormat="1" x14ac:dyDescent="0.25">
      <c r="B3297" s="1384"/>
      <c r="C3297" s="1384"/>
      <c r="D3297" s="1387"/>
      <c r="E3297" s="1384"/>
      <c r="F3297" s="1384"/>
      <c r="G3297" s="1384"/>
      <c r="H3297" s="1365"/>
      <c r="I3297" s="1365"/>
      <c r="J3297" s="1365"/>
      <c r="S3297" s="1359"/>
      <c r="BU3297" s="1366"/>
      <c r="CI3297" s="1383"/>
    </row>
    <row r="3298" spans="2:87" s="1381" customFormat="1" x14ac:dyDescent="0.25">
      <c r="B3298" s="1384"/>
      <c r="C3298" s="1384"/>
      <c r="D3298" s="1387"/>
      <c r="E3298" s="1384"/>
      <c r="F3298" s="1384"/>
      <c r="G3298" s="1384"/>
      <c r="H3298" s="1365"/>
      <c r="I3298" s="1365"/>
      <c r="J3298" s="1365"/>
      <c r="S3298" s="1359"/>
      <c r="BU3298" s="1366"/>
      <c r="CI3298" s="1383"/>
    </row>
    <row r="3299" spans="2:87" s="1381" customFormat="1" x14ac:dyDescent="0.25">
      <c r="B3299" s="1384"/>
      <c r="C3299" s="1384"/>
      <c r="D3299" s="1387"/>
      <c r="E3299" s="1384"/>
      <c r="F3299" s="1384"/>
      <c r="G3299" s="1384"/>
      <c r="H3299" s="1365"/>
      <c r="I3299" s="1365"/>
      <c r="J3299" s="1365"/>
      <c r="S3299" s="1359"/>
      <c r="BU3299" s="1366"/>
      <c r="CI3299" s="1383"/>
    </row>
    <row r="3300" spans="2:87" s="1381" customFormat="1" x14ac:dyDescent="0.25">
      <c r="B3300" s="1384"/>
      <c r="C3300" s="1384"/>
      <c r="D3300" s="1387"/>
      <c r="E3300" s="1384"/>
      <c r="F3300" s="1384"/>
      <c r="G3300" s="1384"/>
      <c r="H3300" s="1365"/>
      <c r="I3300" s="1365"/>
      <c r="J3300" s="1365"/>
      <c r="S3300" s="1359"/>
      <c r="BU3300" s="1366"/>
      <c r="CI3300" s="1383"/>
    </row>
    <row r="3301" spans="2:87" s="1381" customFormat="1" x14ac:dyDescent="0.25">
      <c r="B3301" s="1384"/>
      <c r="C3301" s="1384"/>
      <c r="D3301" s="1387"/>
      <c r="E3301" s="1384"/>
      <c r="F3301" s="1384"/>
      <c r="G3301" s="1384"/>
      <c r="H3301" s="1365"/>
      <c r="I3301" s="1365"/>
      <c r="J3301" s="1365"/>
      <c r="S3301" s="1359"/>
      <c r="BU3301" s="1366"/>
      <c r="CI3301" s="1383"/>
    </row>
    <row r="3302" spans="2:87" s="1381" customFormat="1" x14ac:dyDescent="0.25">
      <c r="B3302" s="1384"/>
      <c r="C3302" s="1384"/>
      <c r="D3302" s="1387"/>
      <c r="E3302" s="1384"/>
      <c r="F3302" s="1384"/>
      <c r="G3302" s="1384"/>
      <c r="H3302" s="1365"/>
      <c r="I3302" s="1365"/>
      <c r="J3302" s="1365"/>
      <c r="S3302" s="1359"/>
      <c r="BU3302" s="1366"/>
      <c r="CI3302" s="1383"/>
    </row>
    <row r="3303" spans="2:87" s="1381" customFormat="1" x14ac:dyDescent="0.25">
      <c r="B3303" s="1384"/>
      <c r="C3303" s="1384"/>
      <c r="D3303" s="1387"/>
      <c r="E3303" s="1384"/>
      <c r="F3303" s="1384"/>
      <c r="G3303" s="1384"/>
      <c r="H3303" s="1365"/>
      <c r="I3303" s="1365"/>
      <c r="J3303" s="1365"/>
      <c r="S3303" s="1359"/>
      <c r="BU3303" s="1366"/>
      <c r="CI3303" s="1383"/>
    </row>
    <row r="3304" spans="2:87" s="1381" customFormat="1" x14ac:dyDescent="0.25">
      <c r="B3304" s="1384"/>
      <c r="C3304" s="1384"/>
      <c r="D3304" s="1387"/>
      <c r="E3304" s="1384"/>
      <c r="F3304" s="1384"/>
      <c r="G3304" s="1384"/>
      <c r="H3304" s="1365"/>
      <c r="I3304" s="1365"/>
      <c r="J3304" s="1365"/>
      <c r="S3304" s="1359"/>
      <c r="BU3304" s="1366"/>
      <c r="CI3304" s="1383"/>
    </row>
    <row r="3305" spans="2:87" s="1381" customFormat="1" x14ac:dyDescent="0.25">
      <c r="B3305" s="1384"/>
      <c r="C3305" s="1384"/>
      <c r="D3305" s="1387"/>
      <c r="E3305" s="1384"/>
      <c r="F3305" s="1384"/>
      <c r="G3305" s="1384"/>
      <c r="H3305" s="1365"/>
      <c r="I3305" s="1365"/>
      <c r="J3305" s="1365"/>
      <c r="S3305" s="1359"/>
      <c r="BU3305" s="1366"/>
      <c r="CI3305" s="1383"/>
    </row>
    <row r="3306" spans="2:87" s="1381" customFormat="1" x14ac:dyDescent="0.25">
      <c r="B3306" s="1384"/>
      <c r="C3306" s="1384"/>
      <c r="D3306" s="1387"/>
      <c r="E3306" s="1384"/>
      <c r="F3306" s="1384"/>
      <c r="G3306" s="1384"/>
      <c r="H3306" s="1365"/>
      <c r="I3306" s="1365"/>
      <c r="J3306" s="1365"/>
      <c r="S3306" s="1359"/>
      <c r="BU3306" s="1366"/>
      <c r="CI3306" s="1383"/>
    </row>
    <row r="3307" spans="2:87" s="1381" customFormat="1" x14ac:dyDescent="0.25">
      <c r="B3307" s="1384"/>
      <c r="C3307" s="1384"/>
      <c r="D3307" s="1387"/>
      <c r="E3307" s="1384"/>
      <c r="F3307" s="1384"/>
      <c r="G3307" s="1384"/>
      <c r="H3307" s="1365"/>
      <c r="I3307" s="1365"/>
      <c r="J3307" s="1365"/>
      <c r="S3307" s="1359"/>
      <c r="BU3307" s="1366"/>
      <c r="CI3307" s="1383"/>
    </row>
    <row r="3308" spans="2:87" s="1381" customFormat="1" x14ac:dyDescent="0.25">
      <c r="B3308" s="1384"/>
      <c r="C3308" s="1384"/>
      <c r="D3308" s="1387"/>
      <c r="E3308" s="1384"/>
      <c r="F3308" s="1384"/>
      <c r="G3308" s="1384"/>
      <c r="H3308" s="1365"/>
      <c r="I3308" s="1365"/>
      <c r="J3308" s="1365"/>
      <c r="S3308" s="1359"/>
      <c r="BU3308" s="1366"/>
      <c r="CI3308" s="1383"/>
    </row>
    <row r="3309" spans="2:87" s="1381" customFormat="1" x14ac:dyDescent="0.25">
      <c r="B3309" s="1384"/>
      <c r="C3309" s="1384"/>
      <c r="D3309" s="1387"/>
      <c r="E3309" s="1384"/>
      <c r="F3309" s="1384"/>
      <c r="G3309" s="1384"/>
      <c r="H3309" s="1365"/>
      <c r="I3309" s="1365"/>
      <c r="J3309" s="1365"/>
      <c r="S3309" s="1359"/>
      <c r="BU3309" s="1366"/>
      <c r="CI3309" s="1383"/>
    </row>
    <row r="3310" spans="2:87" s="1381" customFormat="1" x14ac:dyDescent="0.25">
      <c r="B3310" s="1384"/>
      <c r="C3310" s="1384"/>
      <c r="D3310" s="1387"/>
      <c r="E3310" s="1384"/>
      <c r="F3310" s="1384"/>
      <c r="G3310" s="1384"/>
      <c r="H3310" s="1365"/>
      <c r="I3310" s="1365"/>
      <c r="J3310" s="1365"/>
      <c r="S3310" s="1359"/>
      <c r="BU3310" s="1366"/>
      <c r="CI3310" s="1383"/>
    </row>
    <row r="3311" spans="2:87" s="1381" customFormat="1" x14ac:dyDescent="0.25">
      <c r="B3311" s="1384"/>
      <c r="C3311" s="1384"/>
      <c r="D3311" s="1387"/>
      <c r="E3311" s="1384"/>
      <c r="F3311" s="1384"/>
      <c r="G3311" s="1384"/>
      <c r="H3311" s="1365"/>
      <c r="I3311" s="1365"/>
      <c r="J3311" s="1365"/>
      <c r="S3311" s="1359"/>
      <c r="BU3311" s="1366"/>
      <c r="CI3311" s="1383"/>
    </row>
    <row r="3312" spans="2:87" s="1381" customFormat="1" x14ac:dyDescent="0.25">
      <c r="B3312" s="1384"/>
      <c r="C3312" s="1384"/>
      <c r="D3312" s="1387"/>
      <c r="E3312" s="1384"/>
      <c r="F3312" s="1384"/>
      <c r="G3312" s="1384"/>
      <c r="H3312" s="1365"/>
      <c r="I3312" s="1365"/>
      <c r="J3312" s="1365"/>
      <c r="S3312" s="1359"/>
      <c r="BU3312" s="1366"/>
      <c r="CI3312" s="1383"/>
    </row>
    <row r="3313" spans="2:87" s="1381" customFormat="1" x14ac:dyDescent="0.25">
      <c r="B3313" s="1384"/>
      <c r="C3313" s="1384"/>
      <c r="D3313" s="1387"/>
      <c r="E3313" s="1384"/>
      <c r="F3313" s="1384"/>
      <c r="G3313" s="1384"/>
      <c r="H3313" s="1365"/>
      <c r="I3313" s="1365"/>
      <c r="J3313" s="1365"/>
      <c r="S3313" s="1359"/>
      <c r="BU3313" s="1366"/>
      <c r="CI3313" s="1383"/>
    </row>
    <row r="3314" spans="2:87" s="1381" customFormat="1" x14ac:dyDescent="0.25">
      <c r="B3314" s="1384"/>
      <c r="C3314" s="1384"/>
      <c r="D3314" s="1387"/>
      <c r="E3314" s="1384"/>
      <c r="F3314" s="1384"/>
      <c r="G3314" s="1384"/>
      <c r="H3314" s="1365"/>
      <c r="I3314" s="1365"/>
      <c r="J3314" s="1365"/>
      <c r="S3314" s="1359"/>
      <c r="BU3314" s="1366"/>
      <c r="CI3314" s="1383"/>
    </row>
    <row r="3315" spans="2:87" s="1381" customFormat="1" x14ac:dyDescent="0.25">
      <c r="B3315" s="1384"/>
      <c r="C3315" s="1384"/>
      <c r="D3315" s="1387"/>
      <c r="E3315" s="1384"/>
      <c r="F3315" s="1384"/>
      <c r="G3315" s="1384"/>
      <c r="H3315" s="1365"/>
      <c r="I3315" s="1365"/>
      <c r="J3315" s="1365"/>
      <c r="S3315" s="1359"/>
      <c r="BU3315" s="1366"/>
      <c r="CI3315" s="1383"/>
    </row>
    <row r="3316" spans="2:87" s="1381" customFormat="1" x14ac:dyDescent="0.25">
      <c r="B3316" s="1384"/>
      <c r="C3316" s="1384"/>
      <c r="D3316" s="1387"/>
      <c r="E3316" s="1384"/>
      <c r="F3316" s="1384"/>
      <c r="G3316" s="1384"/>
      <c r="H3316" s="1365"/>
      <c r="I3316" s="1365"/>
      <c r="J3316" s="1365"/>
      <c r="S3316" s="1359"/>
      <c r="BU3316" s="1366"/>
      <c r="CI3316" s="1383"/>
    </row>
    <row r="3317" spans="2:87" s="1381" customFormat="1" x14ac:dyDescent="0.25">
      <c r="B3317" s="1384"/>
      <c r="C3317" s="1384"/>
      <c r="D3317" s="1387"/>
      <c r="E3317" s="1384"/>
      <c r="F3317" s="1384"/>
      <c r="G3317" s="1384"/>
      <c r="H3317" s="1365"/>
      <c r="I3317" s="1365"/>
      <c r="J3317" s="1365"/>
      <c r="S3317" s="1359"/>
      <c r="BU3317" s="1366"/>
      <c r="CI3317" s="1383"/>
    </row>
    <row r="3318" spans="2:87" s="1381" customFormat="1" x14ac:dyDescent="0.25">
      <c r="B3318" s="1384"/>
      <c r="C3318" s="1384"/>
      <c r="D3318" s="1387"/>
      <c r="E3318" s="1384"/>
      <c r="F3318" s="1384"/>
      <c r="G3318" s="1384"/>
      <c r="H3318" s="1365"/>
      <c r="I3318" s="1365"/>
      <c r="J3318" s="1365"/>
      <c r="S3318" s="1359"/>
      <c r="BU3318" s="1366"/>
      <c r="CI3318" s="1383"/>
    </row>
    <row r="3319" spans="2:87" s="1381" customFormat="1" x14ac:dyDescent="0.25">
      <c r="B3319" s="1384"/>
      <c r="C3319" s="1384"/>
      <c r="D3319" s="1387"/>
      <c r="E3319" s="1384"/>
      <c r="F3319" s="1384"/>
      <c r="G3319" s="1384"/>
      <c r="H3319" s="1365"/>
      <c r="I3319" s="1365"/>
      <c r="J3319" s="1365"/>
      <c r="S3319" s="1359"/>
      <c r="BU3319" s="1366"/>
      <c r="CI3319" s="1383"/>
    </row>
    <row r="3320" spans="2:87" s="1381" customFormat="1" x14ac:dyDescent="0.25">
      <c r="B3320" s="1384"/>
      <c r="C3320" s="1384"/>
      <c r="D3320" s="1387"/>
      <c r="E3320" s="1384"/>
      <c r="F3320" s="1384"/>
      <c r="G3320" s="1384"/>
      <c r="H3320" s="1365"/>
      <c r="I3320" s="1365"/>
      <c r="J3320" s="1365"/>
      <c r="S3320" s="1359"/>
      <c r="BU3320" s="1366"/>
      <c r="CI3320" s="1383"/>
    </row>
    <row r="3321" spans="2:87" s="1381" customFormat="1" x14ac:dyDescent="0.25">
      <c r="B3321" s="1384"/>
      <c r="C3321" s="1384"/>
      <c r="D3321" s="1387"/>
      <c r="E3321" s="1384"/>
      <c r="F3321" s="1384"/>
      <c r="G3321" s="1384"/>
      <c r="H3321" s="1365"/>
      <c r="I3321" s="1365"/>
      <c r="J3321" s="1365"/>
      <c r="S3321" s="1359"/>
      <c r="BU3321" s="1366"/>
      <c r="CI3321" s="1383"/>
    </row>
    <row r="3322" spans="2:87" s="1381" customFormat="1" x14ac:dyDescent="0.25">
      <c r="B3322" s="1384"/>
      <c r="C3322" s="1384"/>
      <c r="D3322" s="1387"/>
      <c r="E3322" s="1384"/>
      <c r="F3322" s="1384"/>
      <c r="G3322" s="1384"/>
      <c r="H3322" s="1365"/>
      <c r="I3322" s="1365"/>
      <c r="J3322" s="1365"/>
      <c r="S3322" s="1359"/>
      <c r="BU3322" s="1366"/>
      <c r="CI3322" s="1383"/>
    </row>
    <row r="3323" spans="2:87" s="1381" customFormat="1" x14ac:dyDescent="0.25">
      <c r="B3323" s="1384"/>
      <c r="C3323" s="1384"/>
      <c r="D3323" s="1387"/>
      <c r="E3323" s="1384"/>
      <c r="F3323" s="1384"/>
      <c r="G3323" s="1384"/>
      <c r="H3323" s="1365"/>
      <c r="I3323" s="1365"/>
      <c r="J3323" s="1365"/>
      <c r="S3323" s="1359"/>
      <c r="BU3323" s="1366"/>
      <c r="CI3323" s="1383"/>
    </row>
    <row r="3324" spans="2:87" s="1381" customFormat="1" x14ac:dyDescent="0.25">
      <c r="B3324" s="1384"/>
      <c r="C3324" s="1384"/>
      <c r="D3324" s="1387"/>
      <c r="E3324" s="1384"/>
      <c r="F3324" s="1384"/>
      <c r="G3324" s="1384"/>
      <c r="H3324" s="1365"/>
      <c r="I3324" s="1365"/>
      <c r="J3324" s="1365"/>
      <c r="S3324" s="1359"/>
      <c r="BU3324" s="1366"/>
      <c r="CI3324" s="1383"/>
    </row>
    <row r="3325" spans="2:87" s="1381" customFormat="1" x14ac:dyDescent="0.25">
      <c r="B3325" s="1384"/>
      <c r="C3325" s="1384"/>
      <c r="D3325" s="1387"/>
      <c r="E3325" s="1384"/>
      <c r="F3325" s="1384"/>
      <c r="G3325" s="1384"/>
      <c r="H3325" s="1365"/>
      <c r="I3325" s="1365"/>
      <c r="J3325" s="1365"/>
      <c r="S3325" s="1359"/>
      <c r="BU3325" s="1366"/>
      <c r="CI3325" s="1383"/>
    </row>
    <row r="3326" spans="2:87" s="1381" customFormat="1" x14ac:dyDescent="0.25">
      <c r="B3326" s="1384"/>
      <c r="C3326" s="1384"/>
      <c r="D3326" s="1387"/>
      <c r="E3326" s="1384"/>
      <c r="F3326" s="1384"/>
      <c r="G3326" s="1384"/>
      <c r="H3326" s="1365"/>
      <c r="I3326" s="1365"/>
      <c r="J3326" s="1365"/>
      <c r="S3326" s="1359"/>
      <c r="BU3326" s="1366"/>
      <c r="CI3326" s="1383"/>
    </row>
    <row r="3327" spans="2:87" s="1381" customFormat="1" x14ac:dyDescent="0.25">
      <c r="B3327" s="1384"/>
      <c r="C3327" s="1384"/>
      <c r="D3327" s="1387"/>
      <c r="E3327" s="1384"/>
      <c r="F3327" s="1384"/>
      <c r="G3327" s="1384"/>
      <c r="H3327" s="1365"/>
      <c r="I3327" s="1365"/>
      <c r="J3327" s="1365"/>
      <c r="S3327" s="1359"/>
      <c r="BU3327" s="1366"/>
      <c r="CI3327" s="1383"/>
    </row>
    <row r="3328" spans="2:87" s="1381" customFormat="1" x14ac:dyDescent="0.25">
      <c r="B3328" s="1384"/>
      <c r="C3328" s="1384"/>
      <c r="D3328" s="1387"/>
      <c r="E3328" s="1384"/>
      <c r="F3328" s="1384"/>
      <c r="G3328" s="1384"/>
      <c r="H3328" s="1365"/>
      <c r="I3328" s="1365"/>
      <c r="J3328" s="1365"/>
      <c r="S3328" s="1359"/>
      <c r="BU3328" s="1366"/>
      <c r="CI3328" s="1383"/>
    </row>
    <row r="3329" spans="2:87" s="1381" customFormat="1" x14ac:dyDescent="0.25">
      <c r="B3329" s="1384"/>
      <c r="C3329" s="1384"/>
      <c r="D3329" s="1387"/>
      <c r="E3329" s="1384"/>
      <c r="F3329" s="1384"/>
      <c r="G3329" s="1384"/>
      <c r="H3329" s="1365"/>
      <c r="I3329" s="1365"/>
      <c r="J3329" s="1365"/>
      <c r="S3329" s="1359"/>
      <c r="BU3329" s="1366"/>
      <c r="CI3329" s="1383"/>
    </row>
    <row r="3330" spans="2:87" s="1381" customFormat="1" x14ac:dyDescent="0.25">
      <c r="B3330" s="1384"/>
      <c r="C3330" s="1384"/>
      <c r="D3330" s="1387"/>
      <c r="E3330" s="1384"/>
      <c r="F3330" s="1384"/>
      <c r="G3330" s="1384"/>
      <c r="H3330" s="1365"/>
      <c r="I3330" s="1365"/>
      <c r="J3330" s="1365"/>
      <c r="S3330" s="1359"/>
      <c r="BU3330" s="1366"/>
      <c r="CI3330" s="1383"/>
    </row>
    <row r="3331" spans="2:87" s="1381" customFormat="1" x14ac:dyDescent="0.25">
      <c r="B3331" s="1384"/>
      <c r="C3331" s="1384"/>
      <c r="D3331" s="1387"/>
      <c r="E3331" s="1384"/>
      <c r="F3331" s="1384"/>
      <c r="G3331" s="1384"/>
      <c r="H3331" s="1365"/>
      <c r="I3331" s="1365"/>
      <c r="J3331" s="1365"/>
      <c r="S3331" s="1359"/>
      <c r="BU3331" s="1366"/>
      <c r="CI3331" s="1383"/>
    </row>
    <row r="3332" spans="2:87" s="1381" customFormat="1" x14ac:dyDescent="0.25">
      <c r="B3332" s="1384"/>
      <c r="C3332" s="1384"/>
      <c r="D3332" s="1387"/>
      <c r="E3332" s="1384"/>
      <c r="F3332" s="1384"/>
      <c r="G3332" s="1384"/>
      <c r="H3332" s="1365"/>
      <c r="I3332" s="1365"/>
      <c r="J3332" s="1365"/>
      <c r="S3332" s="1359"/>
      <c r="BU3332" s="1366"/>
      <c r="CI3332" s="1383"/>
    </row>
    <row r="3333" spans="2:87" s="1381" customFormat="1" x14ac:dyDescent="0.25">
      <c r="B3333" s="1384"/>
      <c r="C3333" s="1384"/>
      <c r="D3333" s="1387"/>
      <c r="E3333" s="1384"/>
      <c r="F3333" s="1384"/>
      <c r="G3333" s="1384"/>
      <c r="H3333" s="1365"/>
      <c r="I3333" s="1365"/>
      <c r="J3333" s="1365"/>
      <c r="S3333" s="1359"/>
      <c r="BU3333" s="1366"/>
      <c r="CI3333" s="1383"/>
    </row>
    <row r="3334" spans="2:87" s="1381" customFormat="1" x14ac:dyDescent="0.25">
      <c r="B3334" s="1384"/>
      <c r="C3334" s="1384"/>
      <c r="D3334" s="1387"/>
      <c r="E3334" s="1384"/>
      <c r="F3334" s="1384"/>
      <c r="G3334" s="1384"/>
      <c r="H3334" s="1365"/>
      <c r="I3334" s="1365"/>
      <c r="J3334" s="1365"/>
      <c r="S3334" s="1359"/>
      <c r="BU3334" s="1366"/>
      <c r="CI3334" s="1383"/>
    </row>
    <row r="3335" spans="2:87" s="1381" customFormat="1" x14ac:dyDescent="0.25">
      <c r="B3335" s="1384"/>
      <c r="C3335" s="1384"/>
      <c r="D3335" s="1387"/>
      <c r="E3335" s="1384"/>
      <c r="F3335" s="1384"/>
      <c r="G3335" s="1384"/>
      <c r="H3335" s="1365"/>
      <c r="I3335" s="1365"/>
      <c r="J3335" s="1365"/>
      <c r="S3335" s="1359"/>
      <c r="BU3335" s="1366"/>
      <c r="CI3335" s="1383"/>
    </row>
    <row r="3336" spans="2:87" s="1381" customFormat="1" x14ac:dyDescent="0.25">
      <c r="B3336" s="1384"/>
      <c r="C3336" s="1384"/>
      <c r="D3336" s="1387"/>
      <c r="E3336" s="1384"/>
      <c r="F3336" s="1384"/>
      <c r="G3336" s="1384"/>
      <c r="H3336" s="1365"/>
      <c r="I3336" s="1365"/>
      <c r="J3336" s="1365"/>
      <c r="S3336" s="1359"/>
      <c r="BU3336" s="1366"/>
      <c r="CI3336" s="1383"/>
    </row>
    <row r="3337" spans="2:87" s="1381" customFormat="1" x14ac:dyDescent="0.25">
      <c r="B3337" s="1384"/>
      <c r="C3337" s="1384"/>
      <c r="D3337" s="1387"/>
      <c r="E3337" s="1384"/>
      <c r="F3337" s="1384"/>
      <c r="G3337" s="1384"/>
      <c r="H3337" s="1365"/>
      <c r="I3337" s="1365"/>
      <c r="J3337" s="1365"/>
      <c r="S3337" s="1359"/>
      <c r="BU3337" s="1366"/>
      <c r="CI3337" s="1383"/>
    </row>
    <row r="3338" spans="2:87" s="1381" customFormat="1" x14ac:dyDescent="0.25">
      <c r="B3338" s="1384"/>
      <c r="C3338" s="1384"/>
      <c r="D3338" s="1387"/>
      <c r="E3338" s="1384"/>
      <c r="F3338" s="1384"/>
      <c r="G3338" s="1384"/>
      <c r="H3338" s="1365"/>
      <c r="I3338" s="1365"/>
      <c r="J3338" s="1365"/>
      <c r="S3338" s="1359"/>
      <c r="BU3338" s="1366"/>
      <c r="CI3338" s="1383"/>
    </row>
    <row r="3339" spans="2:87" s="1381" customFormat="1" x14ac:dyDescent="0.25">
      <c r="B3339" s="1384"/>
      <c r="C3339" s="1384"/>
      <c r="D3339" s="1387"/>
      <c r="E3339" s="1384"/>
      <c r="F3339" s="1384"/>
      <c r="G3339" s="1384"/>
      <c r="H3339" s="1365"/>
      <c r="I3339" s="1365"/>
      <c r="J3339" s="1365"/>
      <c r="S3339" s="1359"/>
      <c r="BU3339" s="1366"/>
      <c r="CI3339" s="1383"/>
    </row>
    <row r="3340" spans="2:87" s="1381" customFormat="1" x14ac:dyDescent="0.25">
      <c r="B3340" s="1384"/>
      <c r="C3340" s="1384"/>
      <c r="D3340" s="1387"/>
      <c r="E3340" s="1384"/>
      <c r="F3340" s="1384"/>
      <c r="G3340" s="1384"/>
      <c r="H3340" s="1365"/>
      <c r="I3340" s="1365"/>
      <c r="J3340" s="1365"/>
      <c r="S3340" s="1359"/>
      <c r="BU3340" s="1366"/>
      <c r="CI3340" s="1383"/>
    </row>
    <row r="3341" spans="2:87" s="1381" customFormat="1" x14ac:dyDescent="0.25">
      <c r="B3341" s="1384"/>
      <c r="C3341" s="1384"/>
      <c r="D3341" s="1387"/>
      <c r="E3341" s="1384"/>
      <c r="F3341" s="1384"/>
      <c r="G3341" s="1384"/>
      <c r="H3341" s="1365"/>
      <c r="I3341" s="1365"/>
      <c r="J3341" s="1365"/>
      <c r="S3341" s="1359"/>
      <c r="BU3341" s="1366"/>
      <c r="CI3341" s="1383"/>
    </row>
    <row r="3342" spans="2:87" s="1381" customFormat="1" x14ac:dyDescent="0.25">
      <c r="B3342" s="1384"/>
      <c r="C3342" s="1384"/>
      <c r="D3342" s="1387"/>
      <c r="E3342" s="1384"/>
      <c r="F3342" s="1384"/>
      <c r="G3342" s="1384"/>
      <c r="H3342" s="1365"/>
      <c r="I3342" s="1365"/>
      <c r="J3342" s="1365"/>
      <c r="S3342" s="1359"/>
      <c r="BU3342" s="1366"/>
      <c r="CI3342" s="1383"/>
    </row>
    <row r="3343" spans="2:87" s="1381" customFormat="1" x14ac:dyDescent="0.25">
      <c r="B3343" s="1384"/>
      <c r="C3343" s="1384"/>
      <c r="D3343" s="1387"/>
      <c r="E3343" s="1384"/>
      <c r="F3343" s="1384"/>
      <c r="G3343" s="1384"/>
      <c r="H3343" s="1365"/>
      <c r="I3343" s="1365"/>
      <c r="J3343" s="1365"/>
      <c r="S3343" s="1359"/>
      <c r="BU3343" s="1366"/>
      <c r="CI3343" s="1383"/>
    </row>
    <row r="3344" spans="2:87" s="1381" customFormat="1" x14ac:dyDescent="0.25">
      <c r="B3344" s="1384"/>
      <c r="C3344" s="1384"/>
      <c r="D3344" s="1387"/>
      <c r="E3344" s="1384"/>
      <c r="F3344" s="1384"/>
      <c r="G3344" s="1384"/>
      <c r="H3344" s="1365"/>
      <c r="I3344" s="1365"/>
      <c r="J3344" s="1365"/>
      <c r="S3344" s="1359"/>
      <c r="BU3344" s="1366"/>
      <c r="CI3344" s="1383"/>
    </row>
    <row r="3345" spans="2:87" s="1381" customFormat="1" x14ac:dyDescent="0.25">
      <c r="B3345" s="1384"/>
      <c r="C3345" s="1384"/>
      <c r="D3345" s="1387"/>
      <c r="E3345" s="1384"/>
      <c r="F3345" s="1384"/>
      <c r="G3345" s="1384"/>
      <c r="H3345" s="1365"/>
      <c r="I3345" s="1365"/>
      <c r="J3345" s="1365"/>
      <c r="S3345" s="1359"/>
      <c r="BU3345" s="1366"/>
      <c r="CI3345" s="1383"/>
    </row>
    <row r="3346" spans="2:87" s="1381" customFormat="1" x14ac:dyDescent="0.25">
      <c r="B3346" s="1384"/>
      <c r="C3346" s="1384"/>
      <c r="D3346" s="1387"/>
      <c r="E3346" s="1384"/>
      <c r="F3346" s="1384"/>
      <c r="G3346" s="1384"/>
      <c r="H3346" s="1365"/>
      <c r="I3346" s="1365"/>
      <c r="J3346" s="1365"/>
      <c r="S3346" s="1359"/>
      <c r="BU3346" s="1366"/>
      <c r="CI3346" s="1383"/>
    </row>
    <row r="3347" spans="2:87" s="1381" customFormat="1" x14ac:dyDescent="0.25">
      <c r="B3347" s="1384"/>
      <c r="C3347" s="1384"/>
      <c r="D3347" s="1387"/>
      <c r="E3347" s="1384"/>
      <c r="F3347" s="1384"/>
      <c r="G3347" s="1384"/>
      <c r="H3347" s="1365"/>
      <c r="I3347" s="1365"/>
      <c r="J3347" s="1365"/>
      <c r="S3347" s="1359"/>
      <c r="BU3347" s="1366"/>
      <c r="CI3347" s="1383"/>
    </row>
    <row r="3348" spans="2:87" s="1381" customFormat="1" x14ac:dyDescent="0.25">
      <c r="B3348" s="1384"/>
      <c r="C3348" s="1384"/>
      <c r="D3348" s="1387"/>
      <c r="E3348" s="1384"/>
      <c r="F3348" s="1384"/>
      <c r="G3348" s="1384"/>
      <c r="H3348" s="1365"/>
      <c r="I3348" s="1365"/>
      <c r="J3348" s="1365"/>
      <c r="S3348" s="1359"/>
      <c r="BU3348" s="1366"/>
      <c r="CI3348" s="1383"/>
    </row>
    <row r="3349" spans="2:87" s="1381" customFormat="1" x14ac:dyDescent="0.25">
      <c r="B3349" s="1384"/>
      <c r="C3349" s="1384"/>
      <c r="D3349" s="1387"/>
      <c r="E3349" s="1384"/>
      <c r="F3349" s="1384"/>
      <c r="G3349" s="1384"/>
      <c r="H3349" s="1365"/>
      <c r="I3349" s="1365"/>
      <c r="J3349" s="1365"/>
      <c r="S3349" s="1359"/>
      <c r="BU3349" s="1366"/>
      <c r="CI3349" s="1383"/>
    </row>
    <row r="3350" spans="2:87" s="1381" customFormat="1" x14ac:dyDescent="0.25">
      <c r="B3350" s="1384"/>
      <c r="C3350" s="1384"/>
      <c r="D3350" s="1387"/>
      <c r="E3350" s="1384"/>
      <c r="F3350" s="1384"/>
      <c r="G3350" s="1384"/>
      <c r="H3350" s="1365"/>
      <c r="I3350" s="1365"/>
      <c r="J3350" s="1365"/>
      <c r="S3350" s="1359"/>
      <c r="BU3350" s="1366"/>
      <c r="CI3350" s="1383"/>
    </row>
    <row r="3351" spans="2:87" s="1381" customFormat="1" x14ac:dyDescent="0.25">
      <c r="B3351" s="1384"/>
      <c r="C3351" s="1384"/>
      <c r="D3351" s="1387"/>
      <c r="E3351" s="1384"/>
      <c r="F3351" s="1384"/>
      <c r="G3351" s="1384"/>
      <c r="H3351" s="1365"/>
      <c r="I3351" s="1365"/>
      <c r="J3351" s="1365"/>
      <c r="S3351" s="1359"/>
      <c r="BU3351" s="1366"/>
      <c r="CI3351" s="1383"/>
    </row>
    <row r="3352" spans="2:87" s="1381" customFormat="1" x14ac:dyDescent="0.25">
      <c r="B3352" s="1384"/>
      <c r="C3352" s="1384"/>
      <c r="D3352" s="1387"/>
      <c r="E3352" s="1384"/>
      <c r="F3352" s="1384"/>
      <c r="G3352" s="1384"/>
      <c r="H3352" s="1365"/>
      <c r="I3352" s="1365"/>
      <c r="J3352" s="1365"/>
      <c r="S3352" s="1359"/>
      <c r="BU3352" s="1366"/>
      <c r="CI3352" s="1383"/>
    </row>
    <row r="3353" spans="2:87" s="1381" customFormat="1" x14ac:dyDescent="0.25">
      <c r="B3353" s="1384"/>
      <c r="C3353" s="1384"/>
      <c r="D3353" s="1387"/>
      <c r="E3353" s="1384"/>
      <c r="F3353" s="1384"/>
      <c r="G3353" s="1384"/>
      <c r="H3353" s="1365"/>
      <c r="I3353" s="1365"/>
      <c r="J3353" s="1365"/>
      <c r="S3353" s="1359"/>
      <c r="BU3353" s="1366"/>
      <c r="CI3353" s="1383"/>
    </row>
    <row r="3354" spans="2:87" s="1381" customFormat="1" x14ac:dyDescent="0.25">
      <c r="B3354" s="1384"/>
      <c r="C3354" s="1384"/>
      <c r="D3354" s="1387"/>
      <c r="E3354" s="1384"/>
      <c r="F3354" s="1384"/>
      <c r="G3354" s="1384"/>
      <c r="H3354" s="1365"/>
      <c r="I3354" s="1365"/>
      <c r="J3354" s="1365"/>
      <c r="S3354" s="1359"/>
      <c r="BU3354" s="1366"/>
      <c r="CI3354" s="1383"/>
    </row>
    <row r="3355" spans="2:87" s="1381" customFormat="1" x14ac:dyDescent="0.25">
      <c r="B3355" s="1384"/>
      <c r="C3355" s="1384"/>
      <c r="D3355" s="1387"/>
      <c r="E3355" s="1384"/>
      <c r="F3355" s="1384"/>
      <c r="G3355" s="1384"/>
      <c r="H3355" s="1365"/>
      <c r="I3355" s="1365"/>
      <c r="J3355" s="1365"/>
      <c r="S3355" s="1359"/>
      <c r="BU3355" s="1366"/>
      <c r="CI3355" s="1383"/>
    </row>
    <row r="3356" spans="2:87" s="1381" customFormat="1" x14ac:dyDescent="0.25">
      <c r="B3356" s="1384"/>
      <c r="C3356" s="1384"/>
      <c r="D3356" s="1387"/>
      <c r="E3356" s="1384"/>
      <c r="F3356" s="1384"/>
      <c r="G3356" s="1384"/>
      <c r="H3356" s="1365"/>
      <c r="I3356" s="1365"/>
      <c r="J3356" s="1365"/>
      <c r="S3356" s="1359"/>
      <c r="BU3356" s="1366"/>
      <c r="CI3356" s="1383"/>
    </row>
    <row r="3357" spans="2:87" s="1381" customFormat="1" x14ac:dyDescent="0.25">
      <c r="B3357" s="1384"/>
      <c r="C3357" s="1384"/>
      <c r="D3357" s="1387"/>
      <c r="E3357" s="1384"/>
      <c r="F3357" s="1384"/>
      <c r="G3357" s="1384"/>
      <c r="H3357" s="1365"/>
      <c r="I3357" s="1365"/>
      <c r="J3357" s="1365"/>
      <c r="S3357" s="1359"/>
      <c r="BU3357" s="1366"/>
      <c r="CI3357" s="1383"/>
    </row>
    <row r="3358" spans="2:87" s="1381" customFormat="1" x14ac:dyDescent="0.25">
      <c r="B3358" s="1384"/>
      <c r="C3358" s="1384"/>
      <c r="D3358" s="1387"/>
      <c r="E3358" s="1384"/>
      <c r="F3358" s="1384"/>
      <c r="G3358" s="1384"/>
      <c r="H3358" s="1365"/>
      <c r="I3358" s="1365"/>
      <c r="J3358" s="1365"/>
      <c r="S3358" s="1359"/>
      <c r="BU3358" s="1366"/>
      <c r="CI3358" s="1383"/>
    </row>
    <row r="3359" spans="2:87" s="1381" customFormat="1" x14ac:dyDescent="0.25">
      <c r="B3359" s="1384"/>
      <c r="C3359" s="1384"/>
      <c r="D3359" s="1387"/>
      <c r="E3359" s="1384"/>
      <c r="F3359" s="1384"/>
      <c r="G3359" s="1384"/>
      <c r="H3359" s="1365"/>
      <c r="I3359" s="1365"/>
      <c r="J3359" s="1365"/>
      <c r="S3359" s="1359"/>
      <c r="BU3359" s="1366"/>
      <c r="CI3359" s="1383"/>
    </row>
    <row r="3360" spans="2:87" s="1381" customFormat="1" x14ac:dyDescent="0.25">
      <c r="B3360" s="1384"/>
      <c r="C3360" s="1384"/>
      <c r="D3360" s="1387"/>
      <c r="E3360" s="1384"/>
      <c r="F3360" s="1384"/>
      <c r="G3360" s="1384"/>
      <c r="H3360" s="1365"/>
      <c r="I3360" s="1365"/>
      <c r="J3360" s="1365"/>
      <c r="S3360" s="1359"/>
      <c r="BU3360" s="1366"/>
      <c r="CI3360" s="1383"/>
    </row>
    <row r="3361" spans="2:87" s="1381" customFormat="1" x14ac:dyDescent="0.25">
      <c r="B3361" s="1384"/>
      <c r="C3361" s="1384"/>
      <c r="D3361" s="1387"/>
      <c r="E3361" s="1384"/>
      <c r="F3361" s="1384"/>
      <c r="G3361" s="1384"/>
      <c r="H3361" s="1365"/>
      <c r="I3361" s="1365"/>
      <c r="J3361" s="1365"/>
      <c r="S3361" s="1359"/>
      <c r="BU3361" s="1366"/>
      <c r="CI3361" s="1383"/>
    </row>
    <row r="3362" spans="2:87" s="1381" customFormat="1" x14ac:dyDescent="0.25">
      <c r="B3362" s="1384"/>
      <c r="C3362" s="1384"/>
      <c r="D3362" s="1387"/>
      <c r="E3362" s="1384"/>
      <c r="F3362" s="1384"/>
      <c r="G3362" s="1384"/>
      <c r="H3362" s="1365"/>
      <c r="I3362" s="1365"/>
      <c r="J3362" s="1365"/>
      <c r="S3362" s="1359"/>
      <c r="BU3362" s="1366"/>
      <c r="CI3362" s="1383"/>
    </row>
    <row r="3363" spans="2:87" s="1381" customFormat="1" x14ac:dyDescent="0.25">
      <c r="B3363" s="1384"/>
      <c r="C3363" s="1384"/>
      <c r="D3363" s="1387"/>
      <c r="E3363" s="1384"/>
      <c r="F3363" s="1384"/>
      <c r="G3363" s="1384"/>
      <c r="H3363" s="1365"/>
      <c r="I3363" s="1365"/>
      <c r="J3363" s="1365"/>
      <c r="S3363" s="1359"/>
      <c r="BU3363" s="1366"/>
      <c r="CI3363" s="1383"/>
    </row>
    <row r="3364" spans="2:87" s="1381" customFormat="1" x14ac:dyDescent="0.25">
      <c r="B3364" s="1384"/>
      <c r="C3364" s="1384"/>
      <c r="D3364" s="1387"/>
      <c r="E3364" s="1384"/>
      <c r="F3364" s="1384"/>
      <c r="G3364" s="1384"/>
      <c r="H3364" s="1365"/>
      <c r="I3364" s="1365"/>
      <c r="J3364" s="1365"/>
      <c r="S3364" s="1359"/>
      <c r="BU3364" s="1366"/>
      <c r="CI3364" s="1383"/>
    </row>
    <row r="3365" spans="2:87" s="1381" customFormat="1" x14ac:dyDescent="0.25">
      <c r="B3365" s="1384"/>
      <c r="C3365" s="1384"/>
      <c r="D3365" s="1387"/>
      <c r="E3365" s="1384"/>
      <c r="F3365" s="1384"/>
      <c r="G3365" s="1384"/>
      <c r="H3365" s="1365"/>
      <c r="I3365" s="1365"/>
      <c r="J3365" s="1365"/>
      <c r="S3365" s="1359"/>
      <c r="BU3365" s="1366"/>
      <c r="CI3365" s="1383"/>
    </row>
    <row r="3366" spans="2:87" s="1381" customFormat="1" x14ac:dyDescent="0.25">
      <c r="B3366" s="1384"/>
      <c r="C3366" s="1384"/>
      <c r="D3366" s="1387"/>
      <c r="E3366" s="1384"/>
      <c r="F3366" s="1384"/>
      <c r="G3366" s="1384"/>
      <c r="H3366" s="1365"/>
      <c r="I3366" s="1365"/>
      <c r="J3366" s="1365"/>
      <c r="S3366" s="1359"/>
      <c r="BU3366" s="1366"/>
      <c r="CI3366" s="1383"/>
    </row>
    <row r="3367" spans="2:87" s="1381" customFormat="1" x14ac:dyDescent="0.25">
      <c r="B3367" s="1384"/>
      <c r="C3367" s="1384"/>
      <c r="D3367" s="1387"/>
      <c r="E3367" s="1384"/>
      <c r="F3367" s="1384"/>
      <c r="G3367" s="1384"/>
      <c r="H3367" s="1365"/>
      <c r="I3367" s="1365"/>
      <c r="J3367" s="1365"/>
      <c r="S3367" s="1359"/>
      <c r="BU3367" s="1366"/>
      <c r="CI3367" s="1383"/>
    </row>
    <row r="3368" spans="2:87" s="1381" customFormat="1" x14ac:dyDescent="0.25">
      <c r="B3368" s="1384"/>
      <c r="C3368" s="1384"/>
      <c r="D3368" s="1387"/>
      <c r="E3368" s="1384"/>
      <c r="F3368" s="1384"/>
      <c r="G3368" s="1384"/>
      <c r="H3368" s="1365"/>
      <c r="I3368" s="1365"/>
      <c r="J3368" s="1365"/>
      <c r="S3368" s="1359"/>
      <c r="BU3368" s="1366"/>
      <c r="CI3368" s="1383"/>
    </row>
    <row r="3369" spans="2:87" s="1381" customFormat="1" x14ac:dyDescent="0.25">
      <c r="B3369" s="1384"/>
      <c r="C3369" s="1384"/>
      <c r="D3369" s="1387"/>
      <c r="E3369" s="1384"/>
      <c r="F3369" s="1384"/>
      <c r="G3369" s="1384"/>
      <c r="H3369" s="1365"/>
      <c r="I3369" s="1365"/>
      <c r="J3369" s="1365"/>
      <c r="S3369" s="1359"/>
      <c r="BU3369" s="1366"/>
      <c r="CI3369" s="1383"/>
    </row>
    <row r="3370" spans="2:87" s="1381" customFormat="1" x14ac:dyDescent="0.25">
      <c r="B3370" s="1384"/>
      <c r="C3370" s="1384"/>
      <c r="D3370" s="1387"/>
      <c r="E3370" s="1384"/>
      <c r="F3370" s="1384"/>
      <c r="G3370" s="1384"/>
      <c r="H3370" s="1365"/>
      <c r="I3370" s="1365"/>
      <c r="J3370" s="1365"/>
      <c r="S3370" s="1359"/>
      <c r="BU3370" s="1366"/>
      <c r="CI3370" s="1383"/>
    </row>
    <row r="3371" spans="2:87" s="1381" customFormat="1" x14ac:dyDescent="0.25">
      <c r="B3371" s="1384"/>
      <c r="C3371" s="1384"/>
      <c r="D3371" s="1387"/>
      <c r="E3371" s="1384"/>
      <c r="F3371" s="1384"/>
      <c r="G3371" s="1384"/>
      <c r="H3371" s="1365"/>
      <c r="I3371" s="1365"/>
      <c r="J3371" s="1365"/>
      <c r="S3371" s="1359"/>
      <c r="BU3371" s="1366"/>
      <c r="CI3371" s="1383"/>
    </row>
    <row r="3372" spans="2:87" s="1381" customFormat="1" x14ac:dyDescent="0.25">
      <c r="B3372" s="1384"/>
      <c r="C3372" s="1384"/>
      <c r="D3372" s="1387"/>
      <c r="E3372" s="1384"/>
      <c r="F3372" s="1384"/>
      <c r="G3372" s="1384"/>
      <c r="H3372" s="1365"/>
      <c r="I3372" s="1365"/>
      <c r="J3372" s="1365"/>
      <c r="S3372" s="1359"/>
      <c r="BU3372" s="1366"/>
      <c r="CI3372" s="1383"/>
    </row>
    <row r="3373" spans="2:87" s="1381" customFormat="1" x14ac:dyDescent="0.25">
      <c r="B3373" s="1384"/>
      <c r="C3373" s="1384"/>
      <c r="D3373" s="1387"/>
      <c r="E3373" s="1384"/>
      <c r="F3373" s="1384"/>
      <c r="G3373" s="1384"/>
      <c r="H3373" s="1365"/>
      <c r="I3373" s="1365"/>
      <c r="J3373" s="1365"/>
      <c r="S3373" s="1359"/>
      <c r="BU3373" s="1366"/>
      <c r="CI3373" s="1383"/>
    </row>
    <row r="3374" spans="2:87" s="1381" customFormat="1" x14ac:dyDescent="0.25">
      <c r="B3374" s="1384"/>
      <c r="C3374" s="1384"/>
      <c r="D3374" s="1387"/>
      <c r="E3374" s="1384"/>
      <c r="F3374" s="1384"/>
      <c r="G3374" s="1384"/>
      <c r="H3374" s="1365"/>
      <c r="I3374" s="1365"/>
      <c r="J3374" s="1365"/>
      <c r="S3374" s="1359"/>
      <c r="BU3374" s="1366"/>
      <c r="CI3374" s="1383"/>
    </row>
    <row r="3375" spans="2:87" s="1381" customFormat="1" x14ac:dyDescent="0.25">
      <c r="B3375" s="1384"/>
      <c r="C3375" s="1384"/>
      <c r="D3375" s="1387"/>
      <c r="E3375" s="1384"/>
      <c r="F3375" s="1384"/>
      <c r="G3375" s="1384"/>
      <c r="H3375" s="1365"/>
      <c r="I3375" s="1365"/>
      <c r="J3375" s="1365"/>
      <c r="S3375" s="1359"/>
      <c r="BU3375" s="1366"/>
      <c r="CI3375" s="1383"/>
    </row>
    <row r="3376" spans="2:87" s="1381" customFormat="1" x14ac:dyDescent="0.25">
      <c r="B3376" s="1384"/>
      <c r="C3376" s="1384"/>
      <c r="D3376" s="1387"/>
      <c r="E3376" s="1384"/>
      <c r="F3376" s="1384"/>
      <c r="G3376" s="1384"/>
      <c r="H3376" s="1365"/>
      <c r="I3376" s="1365"/>
      <c r="J3376" s="1365"/>
      <c r="S3376" s="1359"/>
      <c r="BU3376" s="1366"/>
      <c r="CI3376" s="1383"/>
    </row>
    <row r="3377" spans="2:87" s="1381" customFormat="1" x14ac:dyDescent="0.25">
      <c r="B3377" s="1384"/>
      <c r="C3377" s="1384"/>
      <c r="D3377" s="1387"/>
      <c r="E3377" s="1384"/>
      <c r="F3377" s="1384"/>
      <c r="G3377" s="1384"/>
      <c r="H3377" s="1365"/>
      <c r="I3377" s="1365"/>
      <c r="J3377" s="1365"/>
      <c r="S3377" s="1359"/>
      <c r="BU3377" s="1366"/>
      <c r="CI3377" s="1383"/>
    </row>
    <row r="3378" spans="2:87" s="1381" customFormat="1" x14ac:dyDescent="0.25">
      <c r="B3378" s="1384"/>
      <c r="C3378" s="1384"/>
      <c r="D3378" s="1387"/>
      <c r="E3378" s="1384"/>
      <c r="F3378" s="1384"/>
      <c r="G3378" s="1384"/>
      <c r="H3378" s="1365"/>
      <c r="I3378" s="1365"/>
      <c r="J3378" s="1365"/>
      <c r="S3378" s="1359"/>
      <c r="BU3378" s="1366"/>
      <c r="CI3378" s="1383"/>
    </row>
    <row r="3379" spans="2:87" s="1381" customFormat="1" x14ac:dyDescent="0.25">
      <c r="B3379" s="1384"/>
      <c r="C3379" s="1384"/>
      <c r="D3379" s="1387"/>
      <c r="E3379" s="1384"/>
      <c r="F3379" s="1384"/>
      <c r="G3379" s="1384"/>
      <c r="H3379" s="1365"/>
      <c r="I3379" s="1365"/>
      <c r="J3379" s="1365"/>
      <c r="S3379" s="1359"/>
      <c r="BU3379" s="1366"/>
      <c r="CI3379" s="1383"/>
    </row>
    <row r="3380" spans="2:87" s="1381" customFormat="1" x14ac:dyDescent="0.25">
      <c r="B3380" s="1384"/>
      <c r="C3380" s="1384"/>
      <c r="D3380" s="1387"/>
      <c r="E3380" s="1384"/>
      <c r="F3380" s="1384"/>
      <c r="G3380" s="1384"/>
      <c r="H3380" s="1365"/>
      <c r="I3380" s="1365"/>
      <c r="J3380" s="1365"/>
      <c r="S3380" s="1359"/>
      <c r="BU3380" s="1366"/>
      <c r="CI3380" s="1383"/>
    </row>
    <row r="3381" spans="2:87" s="1381" customFormat="1" x14ac:dyDescent="0.25">
      <c r="B3381" s="1384"/>
      <c r="C3381" s="1384"/>
      <c r="D3381" s="1387"/>
      <c r="E3381" s="1384"/>
      <c r="F3381" s="1384"/>
      <c r="G3381" s="1384"/>
      <c r="H3381" s="1365"/>
      <c r="I3381" s="1365"/>
      <c r="J3381" s="1365"/>
      <c r="S3381" s="1359"/>
      <c r="BU3381" s="1366"/>
      <c r="CI3381" s="1383"/>
    </row>
    <row r="3382" spans="2:87" s="1381" customFormat="1" x14ac:dyDescent="0.25">
      <c r="B3382" s="1384"/>
      <c r="C3382" s="1384"/>
      <c r="D3382" s="1387"/>
      <c r="E3382" s="1384"/>
      <c r="F3382" s="1384"/>
      <c r="G3382" s="1384"/>
      <c r="H3382" s="1365"/>
      <c r="I3382" s="1365"/>
      <c r="J3382" s="1365"/>
      <c r="S3382" s="1359"/>
      <c r="BU3382" s="1366"/>
      <c r="CI3382" s="1383"/>
    </row>
    <row r="3383" spans="2:87" s="1381" customFormat="1" x14ac:dyDescent="0.25">
      <c r="B3383" s="1384"/>
      <c r="C3383" s="1384"/>
      <c r="D3383" s="1387"/>
      <c r="E3383" s="1384"/>
      <c r="F3383" s="1384"/>
      <c r="G3383" s="1384"/>
      <c r="H3383" s="1365"/>
      <c r="I3383" s="1365"/>
      <c r="J3383" s="1365"/>
      <c r="S3383" s="1359"/>
      <c r="BU3383" s="1366"/>
      <c r="CI3383" s="1383"/>
    </row>
    <row r="3384" spans="2:87" s="1381" customFormat="1" x14ac:dyDescent="0.25">
      <c r="B3384" s="1384"/>
      <c r="C3384" s="1384"/>
      <c r="D3384" s="1387"/>
      <c r="E3384" s="1384"/>
      <c r="F3384" s="1384"/>
      <c r="G3384" s="1384"/>
      <c r="H3384" s="1365"/>
      <c r="I3384" s="1365"/>
      <c r="J3384" s="1365"/>
      <c r="S3384" s="1359"/>
      <c r="BU3384" s="1366"/>
      <c r="CI3384" s="1383"/>
    </row>
    <row r="3385" spans="2:87" s="1381" customFormat="1" x14ac:dyDescent="0.25">
      <c r="B3385" s="1384"/>
      <c r="C3385" s="1384"/>
      <c r="D3385" s="1387"/>
      <c r="E3385" s="1384"/>
      <c r="F3385" s="1384"/>
      <c r="G3385" s="1384"/>
      <c r="H3385" s="1365"/>
      <c r="I3385" s="1365"/>
      <c r="J3385" s="1365"/>
      <c r="S3385" s="1359"/>
      <c r="BU3385" s="1366"/>
      <c r="CI3385" s="1383"/>
    </row>
    <row r="3386" spans="2:87" s="1381" customFormat="1" x14ac:dyDescent="0.25">
      <c r="B3386" s="1384"/>
      <c r="C3386" s="1384"/>
      <c r="D3386" s="1387"/>
      <c r="E3386" s="1384"/>
      <c r="F3386" s="1384"/>
      <c r="G3386" s="1384"/>
      <c r="H3386" s="1365"/>
      <c r="I3386" s="1365"/>
      <c r="J3386" s="1365"/>
      <c r="S3386" s="1359"/>
      <c r="BU3386" s="1366"/>
      <c r="CI3386" s="1383"/>
    </row>
    <row r="3387" spans="2:87" s="1381" customFormat="1" x14ac:dyDescent="0.25">
      <c r="B3387" s="1384"/>
      <c r="C3387" s="1384"/>
      <c r="D3387" s="1387"/>
      <c r="E3387" s="1384"/>
      <c r="F3387" s="1384"/>
      <c r="G3387" s="1384"/>
      <c r="H3387" s="1365"/>
      <c r="I3387" s="1365"/>
      <c r="J3387" s="1365"/>
      <c r="S3387" s="1359"/>
      <c r="BU3387" s="1366"/>
      <c r="CI3387" s="1383"/>
    </row>
    <row r="3388" spans="2:87" s="1381" customFormat="1" x14ac:dyDescent="0.25">
      <c r="B3388" s="1384"/>
      <c r="C3388" s="1384"/>
      <c r="D3388" s="1387"/>
      <c r="E3388" s="1384"/>
      <c r="F3388" s="1384"/>
      <c r="G3388" s="1384"/>
      <c r="H3388" s="1365"/>
      <c r="I3388" s="1365"/>
      <c r="J3388" s="1365"/>
      <c r="S3388" s="1359"/>
      <c r="BU3388" s="1366"/>
      <c r="CI3388" s="1383"/>
    </row>
    <row r="3389" spans="2:87" s="1381" customFormat="1" x14ac:dyDescent="0.25">
      <c r="B3389" s="1384"/>
      <c r="C3389" s="1384"/>
      <c r="D3389" s="1387"/>
      <c r="E3389" s="1384"/>
      <c r="F3389" s="1384"/>
      <c r="G3389" s="1384"/>
      <c r="H3389" s="1365"/>
      <c r="I3389" s="1365"/>
      <c r="J3389" s="1365"/>
      <c r="S3389" s="1359"/>
      <c r="BU3389" s="1366"/>
      <c r="CI3389" s="1383"/>
    </row>
    <row r="3390" spans="2:87" s="1381" customFormat="1" x14ac:dyDescent="0.25">
      <c r="B3390" s="1384"/>
      <c r="C3390" s="1384"/>
      <c r="D3390" s="1387"/>
      <c r="E3390" s="1384"/>
      <c r="F3390" s="1384"/>
      <c r="G3390" s="1384"/>
      <c r="H3390" s="1365"/>
      <c r="I3390" s="1365"/>
      <c r="J3390" s="1365"/>
      <c r="S3390" s="1359"/>
      <c r="BU3390" s="1366"/>
      <c r="CI3390" s="1383"/>
    </row>
    <row r="3391" spans="2:87" s="1381" customFormat="1" x14ac:dyDescent="0.25">
      <c r="B3391" s="1384"/>
      <c r="C3391" s="1384"/>
      <c r="D3391" s="1387"/>
      <c r="E3391" s="1384"/>
      <c r="F3391" s="1384"/>
      <c r="G3391" s="1384"/>
      <c r="H3391" s="1365"/>
      <c r="I3391" s="1365"/>
      <c r="J3391" s="1365"/>
      <c r="S3391" s="1359"/>
      <c r="BU3391" s="1366"/>
      <c r="CI3391" s="1383"/>
    </row>
    <row r="3392" spans="2:87" s="1381" customFormat="1" x14ac:dyDescent="0.25">
      <c r="B3392" s="1384"/>
      <c r="C3392" s="1384"/>
      <c r="D3392" s="1387"/>
      <c r="E3392" s="1384"/>
      <c r="F3392" s="1384"/>
      <c r="G3392" s="1384"/>
      <c r="H3392" s="1365"/>
      <c r="I3392" s="1365"/>
      <c r="J3392" s="1365"/>
      <c r="S3392" s="1359"/>
      <c r="BU3392" s="1366"/>
      <c r="CI3392" s="1383"/>
    </row>
    <row r="3393" spans="2:87" s="1381" customFormat="1" x14ac:dyDescent="0.25">
      <c r="B3393" s="1384"/>
      <c r="C3393" s="1384"/>
      <c r="D3393" s="1387"/>
      <c r="E3393" s="1384"/>
      <c r="F3393" s="1384"/>
      <c r="G3393" s="1384"/>
      <c r="H3393" s="1365"/>
      <c r="I3393" s="1365"/>
      <c r="J3393" s="1365"/>
      <c r="S3393" s="1359"/>
      <c r="BU3393" s="1366"/>
      <c r="CI3393" s="1383"/>
    </row>
    <row r="3394" spans="2:87" s="1381" customFormat="1" x14ac:dyDescent="0.25">
      <c r="B3394" s="1384"/>
      <c r="C3394" s="1384"/>
      <c r="D3394" s="1387"/>
      <c r="E3394" s="1384"/>
      <c r="F3394" s="1384"/>
      <c r="G3394" s="1384"/>
      <c r="H3394" s="1365"/>
      <c r="I3394" s="1365"/>
      <c r="J3394" s="1365"/>
      <c r="S3394" s="1359"/>
      <c r="BU3394" s="1366"/>
      <c r="CI3394" s="1383"/>
    </row>
    <row r="3395" spans="2:87" s="1381" customFormat="1" x14ac:dyDescent="0.25">
      <c r="B3395" s="1384"/>
      <c r="C3395" s="1384"/>
      <c r="D3395" s="1387"/>
      <c r="E3395" s="1384"/>
      <c r="F3395" s="1384"/>
      <c r="G3395" s="1384"/>
      <c r="H3395" s="1365"/>
      <c r="I3395" s="1365"/>
      <c r="J3395" s="1365"/>
      <c r="S3395" s="1359"/>
      <c r="BU3395" s="1366"/>
      <c r="CI3395" s="1383"/>
    </row>
    <row r="3396" spans="2:87" s="1381" customFormat="1" x14ac:dyDescent="0.25">
      <c r="B3396" s="1384"/>
      <c r="C3396" s="1384"/>
      <c r="D3396" s="1387"/>
      <c r="E3396" s="1384"/>
      <c r="F3396" s="1384"/>
      <c r="G3396" s="1384"/>
      <c r="H3396" s="1365"/>
      <c r="I3396" s="1365"/>
      <c r="J3396" s="1365"/>
      <c r="S3396" s="1359"/>
      <c r="BU3396" s="1366"/>
      <c r="CI3396" s="1383"/>
    </row>
    <row r="3397" spans="2:87" s="1381" customFormat="1" x14ac:dyDescent="0.25">
      <c r="B3397" s="1384"/>
      <c r="C3397" s="1384"/>
      <c r="D3397" s="1387"/>
      <c r="E3397" s="1384"/>
      <c r="F3397" s="1384"/>
      <c r="G3397" s="1384"/>
      <c r="H3397" s="1365"/>
      <c r="I3397" s="1365"/>
      <c r="J3397" s="1365"/>
      <c r="S3397" s="1359"/>
      <c r="BU3397" s="1366"/>
      <c r="CI3397" s="1383"/>
    </row>
    <row r="3398" spans="2:87" s="1381" customFormat="1" x14ac:dyDescent="0.25">
      <c r="B3398" s="1384"/>
      <c r="C3398" s="1384"/>
      <c r="D3398" s="1387"/>
      <c r="E3398" s="1384"/>
      <c r="F3398" s="1384"/>
      <c r="G3398" s="1384"/>
      <c r="H3398" s="1365"/>
      <c r="I3398" s="1365"/>
      <c r="J3398" s="1365"/>
      <c r="S3398" s="1359"/>
      <c r="BU3398" s="1366"/>
      <c r="CI3398" s="1383"/>
    </row>
    <row r="3399" spans="2:87" s="1381" customFormat="1" x14ac:dyDescent="0.25">
      <c r="B3399" s="1384"/>
      <c r="C3399" s="1384"/>
      <c r="D3399" s="1387"/>
      <c r="E3399" s="1384"/>
      <c r="F3399" s="1384"/>
      <c r="G3399" s="1384"/>
      <c r="H3399" s="1365"/>
      <c r="I3399" s="1365"/>
      <c r="J3399" s="1365"/>
      <c r="S3399" s="1359"/>
      <c r="BU3399" s="1366"/>
      <c r="CI3399" s="1383"/>
    </row>
    <row r="3400" spans="2:87" s="1381" customFormat="1" x14ac:dyDescent="0.25">
      <c r="B3400" s="1384"/>
      <c r="C3400" s="1384"/>
      <c r="D3400" s="1387"/>
      <c r="E3400" s="1384"/>
      <c r="F3400" s="1384"/>
      <c r="G3400" s="1384"/>
      <c r="H3400" s="1365"/>
      <c r="I3400" s="1365"/>
      <c r="J3400" s="1365"/>
      <c r="S3400" s="1359"/>
      <c r="BU3400" s="1366"/>
      <c r="CI3400" s="1383"/>
    </row>
    <row r="3401" spans="2:87" s="1381" customFormat="1" x14ac:dyDescent="0.25">
      <c r="B3401" s="1384"/>
      <c r="C3401" s="1384"/>
      <c r="D3401" s="1387"/>
      <c r="E3401" s="1384"/>
      <c r="F3401" s="1384"/>
      <c r="G3401" s="1384"/>
      <c r="H3401" s="1365"/>
      <c r="I3401" s="1365"/>
      <c r="J3401" s="1365"/>
      <c r="S3401" s="1359"/>
      <c r="BU3401" s="1366"/>
      <c r="CI3401" s="1383"/>
    </row>
    <row r="3402" spans="2:87" s="1381" customFormat="1" x14ac:dyDescent="0.25">
      <c r="B3402" s="1384"/>
      <c r="C3402" s="1384"/>
      <c r="D3402" s="1387"/>
      <c r="E3402" s="1384"/>
      <c r="F3402" s="1384"/>
      <c r="G3402" s="1384"/>
      <c r="H3402" s="1365"/>
      <c r="I3402" s="1365"/>
      <c r="J3402" s="1365"/>
      <c r="S3402" s="1359"/>
      <c r="BU3402" s="1366"/>
      <c r="CI3402" s="1383"/>
    </row>
    <row r="3403" spans="2:87" s="1381" customFormat="1" x14ac:dyDescent="0.25">
      <c r="B3403" s="1384"/>
      <c r="C3403" s="1384"/>
      <c r="D3403" s="1387"/>
      <c r="E3403" s="1384"/>
      <c r="F3403" s="1384"/>
      <c r="G3403" s="1384"/>
      <c r="H3403" s="1365"/>
      <c r="I3403" s="1365"/>
      <c r="J3403" s="1365"/>
      <c r="S3403" s="1359"/>
      <c r="BU3403" s="1366"/>
      <c r="CI3403" s="1383"/>
    </row>
    <row r="3404" spans="2:87" s="1381" customFormat="1" x14ac:dyDescent="0.25">
      <c r="B3404" s="1384"/>
      <c r="C3404" s="1384"/>
      <c r="D3404" s="1387"/>
      <c r="E3404" s="1384"/>
      <c r="F3404" s="1384"/>
      <c r="G3404" s="1384"/>
      <c r="H3404" s="1365"/>
      <c r="I3404" s="1365"/>
      <c r="J3404" s="1365"/>
      <c r="S3404" s="1359"/>
      <c r="BU3404" s="1366"/>
      <c r="CI3404" s="1383"/>
    </row>
    <row r="3405" spans="2:87" s="1381" customFormat="1" x14ac:dyDescent="0.25">
      <c r="B3405" s="1384"/>
      <c r="C3405" s="1384"/>
      <c r="D3405" s="1387"/>
      <c r="E3405" s="1384"/>
      <c r="F3405" s="1384"/>
      <c r="G3405" s="1384"/>
      <c r="H3405" s="1365"/>
      <c r="I3405" s="1365"/>
      <c r="J3405" s="1365"/>
      <c r="S3405" s="1359"/>
      <c r="BU3405" s="1366"/>
      <c r="CI3405" s="1383"/>
    </row>
    <row r="3406" spans="2:87" s="1381" customFormat="1" x14ac:dyDescent="0.25">
      <c r="B3406" s="1384"/>
      <c r="C3406" s="1384"/>
      <c r="D3406" s="1387"/>
      <c r="E3406" s="1384"/>
      <c r="F3406" s="1384"/>
      <c r="G3406" s="1384"/>
      <c r="H3406" s="1365"/>
      <c r="I3406" s="1365"/>
      <c r="J3406" s="1365"/>
      <c r="S3406" s="1359"/>
      <c r="BU3406" s="1366"/>
      <c r="CI3406" s="1383"/>
    </row>
    <row r="3407" spans="2:87" s="1381" customFormat="1" x14ac:dyDescent="0.25">
      <c r="B3407" s="1384"/>
      <c r="C3407" s="1384"/>
      <c r="D3407" s="1387"/>
      <c r="E3407" s="1384"/>
      <c r="F3407" s="1384"/>
      <c r="G3407" s="1384"/>
      <c r="H3407" s="1365"/>
      <c r="I3407" s="1365"/>
      <c r="J3407" s="1365"/>
      <c r="S3407" s="1359"/>
      <c r="BU3407" s="1366"/>
      <c r="CI3407" s="1383"/>
    </row>
    <row r="3408" spans="2:87" s="1381" customFormat="1" x14ac:dyDescent="0.25">
      <c r="B3408" s="1384"/>
      <c r="C3408" s="1384"/>
      <c r="D3408" s="1387"/>
      <c r="E3408" s="1384"/>
      <c r="F3408" s="1384"/>
      <c r="G3408" s="1384"/>
      <c r="H3408" s="1365"/>
      <c r="I3408" s="1365"/>
      <c r="J3408" s="1365"/>
      <c r="S3408" s="1359"/>
      <c r="BU3408" s="1366"/>
      <c r="CI3408" s="1383"/>
    </row>
    <row r="3409" spans="2:87" s="1381" customFormat="1" x14ac:dyDescent="0.25">
      <c r="B3409" s="1384"/>
      <c r="C3409" s="1384"/>
      <c r="D3409" s="1387"/>
      <c r="E3409" s="1384"/>
      <c r="F3409" s="1384"/>
      <c r="G3409" s="1384"/>
      <c r="H3409" s="1365"/>
      <c r="I3409" s="1365"/>
      <c r="J3409" s="1365"/>
      <c r="S3409" s="1359"/>
      <c r="BU3409" s="1366"/>
      <c r="CI3409" s="1383"/>
    </row>
    <row r="3410" spans="2:87" s="1381" customFormat="1" x14ac:dyDescent="0.25">
      <c r="B3410" s="1384"/>
      <c r="C3410" s="1384"/>
      <c r="D3410" s="1387"/>
      <c r="E3410" s="1384"/>
      <c r="F3410" s="1384"/>
      <c r="G3410" s="1384"/>
      <c r="H3410" s="1365"/>
      <c r="I3410" s="1365"/>
      <c r="J3410" s="1365"/>
      <c r="S3410" s="1359"/>
      <c r="BU3410" s="1366"/>
      <c r="CI3410" s="1383"/>
    </row>
    <row r="3411" spans="2:87" s="1381" customFormat="1" x14ac:dyDescent="0.25">
      <c r="B3411" s="1384"/>
      <c r="C3411" s="1384"/>
      <c r="D3411" s="1387"/>
      <c r="E3411" s="1384"/>
      <c r="F3411" s="1384"/>
      <c r="G3411" s="1384"/>
      <c r="H3411" s="1365"/>
      <c r="I3411" s="1365"/>
      <c r="J3411" s="1365"/>
      <c r="S3411" s="1359"/>
      <c r="BU3411" s="1366"/>
      <c r="CI3411" s="1383"/>
    </row>
    <row r="3412" spans="2:87" s="1381" customFormat="1" x14ac:dyDescent="0.25">
      <c r="B3412" s="1384"/>
      <c r="C3412" s="1384"/>
      <c r="D3412" s="1387"/>
      <c r="E3412" s="1384"/>
      <c r="F3412" s="1384"/>
      <c r="G3412" s="1384"/>
      <c r="H3412" s="1365"/>
      <c r="I3412" s="1365"/>
      <c r="J3412" s="1365"/>
      <c r="S3412" s="1359"/>
      <c r="BU3412" s="1366"/>
      <c r="CI3412" s="1383"/>
    </row>
    <row r="3413" spans="2:87" s="1381" customFormat="1" x14ac:dyDescent="0.25">
      <c r="B3413" s="1384"/>
      <c r="C3413" s="1384"/>
      <c r="D3413" s="1387"/>
      <c r="E3413" s="1384"/>
      <c r="F3413" s="1384"/>
      <c r="G3413" s="1384"/>
      <c r="H3413" s="1365"/>
      <c r="I3413" s="1365"/>
      <c r="J3413" s="1365"/>
      <c r="S3413" s="1359"/>
      <c r="BU3413" s="1366"/>
      <c r="CI3413" s="1383"/>
    </row>
    <row r="3414" spans="2:87" s="1381" customFormat="1" x14ac:dyDescent="0.25">
      <c r="B3414" s="1384"/>
      <c r="C3414" s="1384"/>
      <c r="D3414" s="1387"/>
      <c r="E3414" s="1384"/>
      <c r="F3414" s="1384"/>
      <c r="G3414" s="1384"/>
      <c r="H3414" s="1365"/>
      <c r="I3414" s="1365"/>
      <c r="J3414" s="1365"/>
      <c r="S3414" s="1359"/>
      <c r="BU3414" s="1366"/>
      <c r="CI3414" s="1383"/>
    </row>
    <row r="3415" spans="2:87" s="1381" customFormat="1" x14ac:dyDescent="0.25">
      <c r="B3415" s="1384"/>
      <c r="C3415" s="1384"/>
      <c r="D3415" s="1387"/>
      <c r="E3415" s="1384"/>
      <c r="F3415" s="1384"/>
      <c r="G3415" s="1384"/>
      <c r="H3415" s="1365"/>
      <c r="I3415" s="1365"/>
      <c r="J3415" s="1365"/>
      <c r="S3415" s="1359"/>
      <c r="BU3415" s="1366"/>
      <c r="CI3415" s="1383"/>
    </row>
    <row r="3416" spans="2:87" s="1381" customFormat="1" x14ac:dyDescent="0.25">
      <c r="B3416" s="1384"/>
      <c r="C3416" s="1384"/>
      <c r="D3416" s="1387"/>
      <c r="E3416" s="1384"/>
      <c r="F3416" s="1384"/>
      <c r="G3416" s="1384"/>
      <c r="H3416" s="1365"/>
      <c r="I3416" s="1365"/>
      <c r="J3416" s="1365"/>
      <c r="S3416" s="1359"/>
      <c r="BU3416" s="1366"/>
      <c r="CI3416" s="1383"/>
    </row>
    <row r="3417" spans="2:87" s="1381" customFormat="1" x14ac:dyDescent="0.25">
      <c r="B3417" s="1384"/>
      <c r="C3417" s="1384"/>
      <c r="D3417" s="1387"/>
      <c r="E3417" s="1384"/>
      <c r="F3417" s="1384"/>
      <c r="G3417" s="1384"/>
      <c r="H3417" s="1365"/>
      <c r="I3417" s="1365"/>
      <c r="J3417" s="1365"/>
      <c r="S3417" s="1359"/>
      <c r="BU3417" s="1366"/>
      <c r="CI3417" s="1383"/>
    </row>
    <row r="3418" spans="2:87" s="1381" customFormat="1" x14ac:dyDescent="0.25">
      <c r="B3418" s="1384"/>
      <c r="C3418" s="1384"/>
      <c r="D3418" s="1387"/>
      <c r="E3418" s="1384"/>
      <c r="F3418" s="1384"/>
      <c r="G3418" s="1384"/>
      <c r="H3418" s="1365"/>
      <c r="I3418" s="1365"/>
      <c r="J3418" s="1365"/>
      <c r="S3418" s="1359"/>
      <c r="BU3418" s="1366"/>
      <c r="CI3418" s="1383"/>
    </row>
    <row r="3419" spans="2:87" s="1381" customFormat="1" x14ac:dyDescent="0.25">
      <c r="B3419" s="1384"/>
      <c r="C3419" s="1384"/>
      <c r="D3419" s="1387"/>
      <c r="E3419" s="1384"/>
      <c r="F3419" s="1384"/>
      <c r="G3419" s="1384"/>
      <c r="H3419" s="1365"/>
      <c r="I3419" s="1365"/>
      <c r="J3419" s="1365"/>
      <c r="S3419" s="1359"/>
      <c r="BU3419" s="1366"/>
      <c r="CI3419" s="1383"/>
    </row>
    <row r="3420" spans="2:87" s="1381" customFormat="1" x14ac:dyDescent="0.25">
      <c r="B3420" s="1384"/>
      <c r="C3420" s="1384"/>
      <c r="D3420" s="1387"/>
      <c r="E3420" s="1384"/>
      <c r="F3420" s="1384"/>
      <c r="G3420" s="1384"/>
      <c r="H3420" s="1365"/>
      <c r="I3420" s="1365"/>
      <c r="J3420" s="1365"/>
      <c r="S3420" s="1359"/>
      <c r="BU3420" s="1366"/>
      <c r="CI3420" s="1383"/>
    </row>
    <row r="3421" spans="2:87" s="1381" customFormat="1" x14ac:dyDescent="0.25">
      <c r="B3421" s="1384"/>
      <c r="C3421" s="1384"/>
      <c r="D3421" s="1387"/>
      <c r="E3421" s="1384"/>
      <c r="F3421" s="1384"/>
      <c r="G3421" s="1384"/>
      <c r="H3421" s="1365"/>
      <c r="I3421" s="1365"/>
      <c r="J3421" s="1365"/>
      <c r="S3421" s="1359"/>
      <c r="BU3421" s="1366"/>
      <c r="CI3421" s="1383"/>
    </row>
    <row r="3422" spans="2:87" s="1381" customFormat="1" x14ac:dyDescent="0.25">
      <c r="B3422" s="1384"/>
      <c r="C3422" s="1384"/>
      <c r="D3422" s="1387"/>
      <c r="E3422" s="1384"/>
      <c r="F3422" s="1384"/>
      <c r="G3422" s="1384"/>
      <c r="H3422" s="1365"/>
      <c r="I3422" s="1365"/>
      <c r="J3422" s="1365"/>
      <c r="S3422" s="1359"/>
      <c r="BU3422" s="1366"/>
      <c r="CI3422" s="1383"/>
    </row>
    <row r="3423" spans="2:87" s="1381" customFormat="1" x14ac:dyDescent="0.25">
      <c r="B3423" s="1384"/>
      <c r="C3423" s="1384"/>
      <c r="D3423" s="1387"/>
      <c r="E3423" s="1384"/>
      <c r="F3423" s="1384"/>
      <c r="G3423" s="1384"/>
      <c r="H3423" s="1365"/>
      <c r="I3423" s="1365"/>
      <c r="J3423" s="1365"/>
      <c r="S3423" s="1359"/>
      <c r="BU3423" s="1366"/>
      <c r="CI3423" s="1383"/>
    </row>
    <row r="3424" spans="2:87" s="1381" customFormat="1" x14ac:dyDescent="0.25">
      <c r="B3424" s="1384"/>
      <c r="C3424" s="1384"/>
      <c r="D3424" s="1387"/>
      <c r="E3424" s="1384"/>
      <c r="F3424" s="1384"/>
      <c r="G3424" s="1384"/>
      <c r="H3424" s="1365"/>
      <c r="I3424" s="1365"/>
      <c r="J3424" s="1365"/>
      <c r="S3424" s="1359"/>
      <c r="BU3424" s="1366"/>
      <c r="CI3424" s="1383"/>
    </row>
    <row r="3425" spans="2:87" s="1381" customFormat="1" x14ac:dyDescent="0.25">
      <c r="B3425" s="1384"/>
      <c r="C3425" s="1384"/>
      <c r="D3425" s="1387"/>
      <c r="E3425" s="1384"/>
      <c r="F3425" s="1384"/>
      <c r="G3425" s="1384"/>
      <c r="H3425" s="1365"/>
      <c r="I3425" s="1365"/>
      <c r="J3425" s="1365"/>
      <c r="S3425" s="1359"/>
      <c r="BU3425" s="1366"/>
      <c r="CI3425" s="1383"/>
    </row>
    <row r="3426" spans="2:87" s="1381" customFormat="1" x14ac:dyDescent="0.25">
      <c r="B3426" s="1384"/>
      <c r="C3426" s="1384"/>
      <c r="D3426" s="1387"/>
      <c r="E3426" s="1384"/>
      <c r="F3426" s="1384"/>
      <c r="G3426" s="1384"/>
      <c r="H3426" s="1365"/>
      <c r="I3426" s="1365"/>
      <c r="J3426" s="1365"/>
      <c r="S3426" s="1359"/>
      <c r="BU3426" s="1366"/>
      <c r="CI3426" s="1383"/>
    </row>
    <row r="3427" spans="2:87" s="1381" customFormat="1" x14ac:dyDescent="0.25">
      <c r="B3427" s="1384"/>
      <c r="C3427" s="1384"/>
      <c r="D3427" s="1387"/>
      <c r="E3427" s="1384"/>
      <c r="F3427" s="1384"/>
      <c r="G3427" s="1384"/>
      <c r="H3427" s="1365"/>
      <c r="I3427" s="1365"/>
      <c r="J3427" s="1365"/>
      <c r="S3427" s="1359"/>
      <c r="BU3427" s="1366"/>
      <c r="CI3427" s="1383"/>
    </row>
    <row r="3428" spans="2:87" s="1381" customFormat="1" x14ac:dyDescent="0.25">
      <c r="B3428" s="1384"/>
      <c r="C3428" s="1384"/>
      <c r="D3428" s="1387"/>
      <c r="E3428" s="1384"/>
      <c r="F3428" s="1384"/>
      <c r="G3428" s="1384"/>
      <c r="H3428" s="1365"/>
      <c r="I3428" s="1365"/>
      <c r="J3428" s="1365"/>
      <c r="S3428" s="1359"/>
      <c r="BU3428" s="1366"/>
      <c r="CI3428" s="1383"/>
    </row>
    <row r="3429" spans="2:87" s="1381" customFormat="1" x14ac:dyDescent="0.25">
      <c r="B3429" s="1384"/>
      <c r="C3429" s="1384"/>
      <c r="D3429" s="1387"/>
      <c r="E3429" s="1384"/>
      <c r="F3429" s="1384"/>
      <c r="G3429" s="1384"/>
      <c r="H3429" s="1365"/>
      <c r="I3429" s="1365"/>
      <c r="J3429" s="1365"/>
      <c r="S3429" s="1359"/>
      <c r="BU3429" s="1366"/>
      <c r="CI3429" s="1383"/>
    </row>
    <row r="3430" spans="2:87" s="1381" customFormat="1" x14ac:dyDescent="0.25">
      <c r="B3430" s="1384"/>
      <c r="C3430" s="1384"/>
      <c r="D3430" s="1387"/>
      <c r="E3430" s="1384"/>
      <c r="F3430" s="1384"/>
      <c r="G3430" s="1384"/>
      <c r="H3430" s="1365"/>
      <c r="I3430" s="1365"/>
      <c r="J3430" s="1365"/>
      <c r="S3430" s="1359"/>
      <c r="BU3430" s="1366"/>
      <c r="CI3430" s="1383"/>
    </row>
    <row r="3431" spans="2:87" s="1381" customFormat="1" x14ac:dyDescent="0.25">
      <c r="B3431" s="1384"/>
      <c r="C3431" s="1384"/>
      <c r="D3431" s="1387"/>
      <c r="E3431" s="1384"/>
      <c r="F3431" s="1384"/>
      <c r="G3431" s="1384"/>
      <c r="H3431" s="1365"/>
      <c r="I3431" s="1365"/>
      <c r="J3431" s="1365"/>
      <c r="S3431" s="1359"/>
      <c r="BU3431" s="1366"/>
      <c r="CI3431" s="1383"/>
    </row>
    <row r="3432" spans="2:87" s="1381" customFormat="1" x14ac:dyDescent="0.25">
      <c r="B3432" s="1384"/>
      <c r="C3432" s="1384"/>
      <c r="D3432" s="1387"/>
      <c r="E3432" s="1384"/>
      <c r="F3432" s="1384"/>
      <c r="G3432" s="1384"/>
      <c r="H3432" s="1365"/>
      <c r="I3432" s="1365"/>
      <c r="J3432" s="1365"/>
      <c r="S3432" s="1359"/>
      <c r="BU3432" s="1366"/>
      <c r="CI3432" s="1383"/>
    </row>
    <row r="3433" spans="2:87" s="1381" customFormat="1" x14ac:dyDescent="0.25">
      <c r="B3433" s="1384"/>
      <c r="C3433" s="1384"/>
      <c r="D3433" s="1387"/>
      <c r="E3433" s="1384"/>
      <c r="F3433" s="1384"/>
      <c r="G3433" s="1384"/>
      <c r="H3433" s="1365"/>
      <c r="I3433" s="1365"/>
      <c r="J3433" s="1365"/>
      <c r="S3433" s="1359"/>
      <c r="BU3433" s="1366"/>
      <c r="CI3433" s="1383"/>
    </row>
    <row r="3434" spans="2:87" s="1381" customFormat="1" x14ac:dyDescent="0.25">
      <c r="B3434" s="1384"/>
      <c r="C3434" s="1384"/>
      <c r="D3434" s="1387"/>
      <c r="E3434" s="1384"/>
      <c r="F3434" s="1384"/>
      <c r="G3434" s="1384"/>
      <c r="H3434" s="1365"/>
      <c r="I3434" s="1365"/>
      <c r="J3434" s="1365"/>
      <c r="S3434" s="1359"/>
      <c r="BU3434" s="1366"/>
      <c r="CI3434" s="1383"/>
    </row>
    <row r="3435" spans="2:87" s="1381" customFormat="1" x14ac:dyDescent="0.25">
      <c r="B3435" s="1384"/>
      <c r="C3435" s="1384"/>
      <c r="D3435" s="1387"/>
      <c r="E3435" s="1384"/>
      <c r="F3435" s="1384"/>
      <c r="G3435" s="1384"/>
      <c r="H3435" s="1365"/>
      <c r="I3435" s="1365"/>
      <c r="J3435" s="1365"/>
      <c r="S3435" s="1359"/>
      <c r="BU3435" s="1366"/>
      <c r="CI3435" s="1383"/>
    </row>
    <row r="3436" spans="2:87" s="1381" customFormat="1" x14ac:dyDescent="0.25">
      <c r="B3436" s="1384"/>
      <c r="C3436" s="1384"/>
      <c r="D3436" s="1387"/>
      <c r="E3436" s="1384"/>
      <c r="F3436" s="1384"/>
      <c r="G3436" s="1384"/>
      <c r="H3436" s="1365"/>
      <c r="I3436" s="1365"/>
      <c r="J3436" s="1365"/>
      <c r="S3436" s="1359"/>
      <c r="BU3436" s="1366"/>
      <c r="CI3436" s="1383"/>
    </row>
    <row r="3437" spans="2:87" s="1381" customFormat="1" x14ac:dyDescent="0.25">
      <c r="B3437" s="1384"/>
      <c r="C3437" s="1384"/>
      <c r="D3437" s="1387"/>
      <c r="E3437" s="1384"/>
      <c r="F3437" s="1384"/>
      <c r="G3437" s="1384"/>
      <c r="H3437" s="1365"/>
      <c r="I3437" s="1365"/>
      <c r="J3437" s="1365"/>
      <c r="S3437" s="1359"/>
      <c r="BU3437" s="1366"/>
      <c r="CI3437" s="1383"/>
    </row>
    <row r="3438" spans="2:87" s="1381" customFormat="1" x14ac:dyDescent="0.25">
      <c r="B3438" s="1384"/>
      <c r="C3438" s="1384"/>
      <c r="D3438" s="1387"/>
      <c r="E3438" s="1384"/>
      <c r="F3438" s="1384"/>
      <c r="G3438" s="1384"/>
      <c r="H3438" s="1365"/>
      <c r="I3438" s="1365"/>
      <c r="J3438" s="1365"/>
      <c r="S3438" s="1359"/>
      <c r="BU3438" s="1366"/>
      <c r="CI3438" s="1383"/>
    </row>
    <row r="3439" spans="2:87" s="1381" customFormat="1" x14ac:dyDescent="0.25">
      <c r="B3439" s="1384"/>
      <c r="C3439" s="1384"/>
      <c r="D3439" s="1387"/>
      <c r="E3439" s="1384"/>
      <c r="F3439" s="1384"/>
      <c r="G3439" s="1384"/>
      <c r="H3439" s="1365"/>
      <c r="I3439" s="1365"/>
      <c r="J3439" s="1365"/>
      <c r="S3439" s="1359"/>
      <c r="BU3439" s="1366"/>
      <c r="CI3439" s="1383"/>
    </row>
    <row r="3440" spans="2:87" s="1381" customFormat="1" x14ac:dyDescent="0.25">
      <c r="B3440" s="1384"/>
      <c r="C3440" s="1384"/>
      <c r="D3440" s="1387"/>
      <c r="E3440" s="1384"/>
      <c r="F3440" s="1384"/>
      <c r="G3440" s="1384"/>
      <c r="H3440" s="1365"/>
      <c r="I3440" s="1365"/>
      <c r="J3440" s="1365"/>
      <c r="S3440" s="1359"/>
      <c r="BU3440" s="1366"/>
      <c r="CI3440" s="1383"/>
    </row>
    <row r="3441" spans="2:87" s="1381" customFormat="1" x14ac:dyDescent="0.25">
      <c r="B3441" s="1384"/>
      <c r="C3441" s="1384"/>
      <c r="D3441" s="1387"/>
      <c r="E3441" s="1384"/>
      <c r="F3441" s="1384"/>
      <c r="G3441" s="1384"/>
      <c r="H3441" s="1365"/>
      <c r="I3441" s="1365"/>
      <c r="J3441" s="1365"/>
      <c r="S3441" s="1359"/>
      <c r="BU3441" s="1366"/>
      <c r="CI3441" s="1383"/>
    </row>
    <row r="3442" spans="2:87" s="1381" customFormat="1" x14ac:dyDescent="0.25">
      <c r="B3442" s="1384"/>
      <c r="C3442" s="1384"/>
      <c r="D3442" s="1387"/>
      <c r="E3442" s="1384"/>
      <c r="F3442" s="1384"/>
      <c r="G3442" s="1384"/>
      <c r="H3442" s="1365"/>
      <c r="I3442" s="1365"/>
      <c r="J3442" s="1365"/>
      <c r="S3442" s="1359"/>
      <c r="BU3442" s="1366"/>
      <c r="CI3442" s="1383"/>
    </row>
    <row r="3443" spans="2:87" s="1381" customFormat="1" x14ac:dyDescent="0.25">
      <c r="B3443" s="1384"/>
      <c r="C3443" s="1384"/>
      <c r="D3443" s="1387"/>
      <c r="E3443" s="1384"/>
      <c r="F3443" s="1384"/>
      <c r="G3443" s="1384"/>
      <c r="H3443" s="1365"/>
      <c r="I3443" s="1365"/>
      <c r="J3443" s="1365"/>
      <c r="S3443" s="1359"/>
      <c r="BU3443" s="1366"/>
      <c r="CI3443" s="1383"/>
    </row>
    <row r="3444" spans="2:87" s="1381" customFormat="1" x14ac:dyDescent="0.25">
      <c r="B3444" s="1384"/>
      <c r="C3444" s="1384"/>
      <c r="D3444" s="1387"/>
      <c r="E3444" s="1384"/>
      <c r="F3444" s="1384"/>
      <c r="G3444" s="1384"/>
      <c r="H3444" s="1365"/>
      <c r="I3444" s="1365"/>
      <c r="J3444" s="1365"/>
      <c r="S3444" s="1359"/>
      <c r="BU3444" s="1366"/>
      <c r="CI3444" s="1383"/>
    </row>
    <row r="3445" spans="2:87" s="1381" customFormat="1" x14ac:dyDescent="0.25">
      <c r="B3445" s="1384"/>
      <c r="C3445" s="1384"/>
      <c r="D3445" s="1387"/>
      <c r="E3445" s="1384"/>
      <c r="F3445" s="1384"/>
      <c r="G3445" s="1384"/>
      <c r="H3445" s="1365"/>
      <c r="I3445" s="1365"/>
      <c r="J3445" s="1365"/>
      <c r="S3445" s="1359"/>
      <c r="BU3445" s="1366"/>
      <c r="CI3445" s="1383"/>
    </row>
    <row r="3446" spans="2:87" s="1381" customFormat="1" x14ac:dyDescent="0.25">
      <c r="B3446" s="1384"/>
      <c r="C3446" s="1384"/>
      <c r="D3446" s="1387"/>
      <c r="E3446" s="1384"/>
      <c r="F3446" s="1384"/>
      <c r="G3446" s="1384"/>
      <c r="H3446" s="1365"/>
      <c r="I3446" s="1365"/>
      <c r="J3446" s="1365"/>
      <c r="S3446" s="1359"/>
      <c r="BU3446" s="1366"/>
      <c r="CI3446" s="1383"/>
    </row>
    <row r="3447" spans="2:87" s="1381" customFormat="1" x14ac:dyDescent="0.25">
      <c r="B3447" s="1384"/>
      <c r="C3447" s="1384"/>
      <c r="D3447" s="1387"/>
      <c r="E3447" s="1384"/>
      <c r="F3447" s="1384"/>
      <c r="G3447" s="1384"/>
      <c r="H3447" s="1365"/>
      <c r="I3447" s="1365"/>
      <c r="J3447" s="1365"/>
      <c r="S3447" s="1359"/>
      <c r="BU3447" s="1366"/>
      <c r="CI3447" s="1383"/>
    </row>
    <row r="3448" spans="2:87" s="1381" customFormat="1" x14ac:dyDescent="0.25">
      <c r="B3448" s="1384"/>
      <c r="C3448" s="1384"/>
      <c r="D3448" s="1387"/>
      <c r="E3448" s="1384"/>
      <c r="F3448" s="1384"/>
      <c r="G3448" s="1384"/>
      <c r="H3448" s="1365"/>
      <c r="I3448" s="1365"/>
      <c r="J3448" s="1365"/>
      <c r="S3448" s="1359"/>
      <c r="BU3448" s="1366"/>
      <c r="CI3448" s="1383"/>
    </row>
    <row r="3449" spans="2:87" s="1381" customFormat="1" x14ac:dyDescent="0.25">
      <c r="B3449" s="1384"/>
      <c r="C3449" s="1384"/>
      <c r="D3449" s="1387"/>
      <c r="E3449" s="1384"/>
      <c r="F3449" s="1384"/>
      <c r="G3449" s="1384"/>
      <c r="H3449" s="1365"/>
      <c r="I3449" s="1365"/>
      <c r="J3449" s="1365"/>
      <c r="S3449" s="1359"/>
      <c r="BU3449" s="1366"/>
      <c r="CI3449" s="1383"/>
    </row>
    <row r="3450" spans="2:87" s="1381" customFormat="1" x14ac:dyDescent="0.25">
      <c r="B3450" s="1384"/>
      <c r="C3450" s="1384"/>
      <c r="D3450" s="1387"/>
      <c r="E3450" s="1384"/>
      <c r="F3450" s="1384"/>
      <c r="G3450" s="1384"/>
      <c r="H3450" s="1365"/>
      <c r="I3450" s="1365"/>
      <c r="J3450" s="1365"/>
      <c r="S3450" s="1359"/>
      <c r="BU3450" s="1366"/>
      <c r="CI3450" s="1383"/>
    </row>
    <row r="3451" spans="2:87" s="1381" customFormat="1" x14ac:dyDescent="0.25">
      <c r="B3451" s="1384"/>
      <c r="C3451" s="1384"/>
      <c r="D3451" s="1387"/>
      <c r="E3451" s="1384"/>
      <c r="F3451" s="1384"/>
      <c r="G3451" s="1384"/>
      <c r="H3451" s="1365"/>
      <c r="I3451" s="1365"/>
      <c r="J3451" s="1365"/>
      <c r="S3451" s="1359"/>
      <c r="BU3451" s="1366"/>
      <c r="CI3451" s="1383"/>
    </row>
    <row r="3452" spans="2:87" s="1381" customFormat="1" x14ac:dyDescent="0.25">
      <c r="B3452" s="1384"/>
      <c r="C3452" s="1384"/>
      <c r="D3452" s="1387"/>
      <c r="E3452" s="1384"/>
      <c r="F3452" s="1384"/>
      <c r="G3452" s="1384"/>
      <c r="H3452" s="1365"/>
      <c r="I3452" s="1365"/>
      <c r="J3452" s="1365"/>
      <c r="S3452" s="1359"/>
      <c r="BU3452" s="1366"/>
      <c r="CI3452" s="1383"/>
    </row>
    <row r="3453" spans="2:87" s="1381" customFormat="1" x14ac:dyDescent="0.25">
      <c r="B3453" s="1384"/>
      <c r="C3453" s="1384"/>
      <c r="D3453" s="1387"/>
      <c r="E3453" s="1384"/>
      <c r="F3453" s="1384"/>
      <c r="G3453" s="1384"/>
      <c r="H3453" s="1365"/>
      <c r="I3453" s="1365"/>
      <c r="J3453" s="1365"/>
      <c r="S3453" s="1359"/>
      <c r="BU3453" s="1366"/>
      <c r="CI3453" s="1383"/>
    </row>
    <row r="3454" spans="2:87" s="1381" customFormat="1" x14ac:dyDescent="0.25">
      <c r="B3454" s="1384"/>
      <c r="C3454" s="1384"/>
      <c r="D3454" s="1387"/>
      <c r="E3454" s="1384"/>
      <c r="F3454" s="1384"/>
      <c r="G3454" s="1384"/>
      <c r="H3454" s="1365"/>
      <c r="I3454" s="1365"/>
      <c r="J3454" s="1365"/>
      <c r="S3454" s="1359"/>
      <c r="BU3454" s="1366"/>
      <c r="CI3454" s="1383"/>
    </row>
    <row r="3455" spans="2:87" s="1381" customFormat="1" x14ac:dyDescent="0.25">
      <c r="B3455" s="1384"/>
      <c r="C3455" s="1384"/>
      <c r="D3455" s="1387"/>
      <c r="E3455" s="1384"/>
      <c r="F3455" s="1384"/>
      <c r="G3455" s="1384"/>
      <c r="H3455" s="1365"/>
      <c r="I3455" s="1365"/>
      <c r="J3455" s="1365"/>
      <c r="S3455" s="1359"/>
      <c r="BU3455" s="1366"/>
      <c r="CI3455" s="1383"/>
    </row>
    <row r="3456" spans="2:87" s="1381" customFormat="1" x14ac:dyDescent="0.25">
      <c r="B3456" s="1384"/>
      <c r="C3456" s="1384"/>
      <c r="D3456" s="1387"/>
      <c r="E3456" s="1384"/>
      <c r="F3456" s="1384"/>
      <c r="G3456" s="1384"/>
      <c r="H3456" s="1365"/>
      <c r="I3456" s="1365"/>
      <c r="J3456" s="1365"/>
      <c r="S3456" s="1359"/>
      <c r="BU3456" s="1366"/>
      <c r="CI3456" s="1383"/>
    </row>
    <row r="3457" spans="2:87" s="1381" customFormat="1" x14ac:dyDescent="0.25">
      <c r="B3457" s="1384"/>
      <c r="C3457" s="1384"/>
      <c r="D3457" s="1387"/>
      <c r="E3457" s="1384"/>
      <c r="F3457" s="1384"/>
      <c r="G3457" s="1384"/>
      <c r="H3457" s="1365"/>
      <c r="I3457" s="1365"/>
      <c r="J3457" s="1365"/>
      <c r="S3457" s="1359"/>
      <c r="BU3457" s="1366"/>
      <c r="CI3457" s="1383"/>
    </row>
    <row r="3458" spans="2:87" s="1381" customFormat="1" x14ac:dyDescent="0.25">
      <c r="B3458" s="1384"/>
      <c r="C3458" s="1384"/>
      <c r="D3458" s="1387"/>
      <c r="E3458" s="1384"/>
      <c r="F3458" s="1384"/>
      <c r="G3458" s="1384"/>
      <c r="H3458" s="1365"/>
      <c r="I3458" s="1365"/>
      <c r="J3458" s="1365"/>
      <c r="S3458" s="1359"/>
      <c r="BU3458" s="1366"/>
      <c r="CI3458" s="1383"/>
    </row>
    <row r="3459" spans="2:87" s="1381" customFormat="1" x14ac:dyDescent="0.25">
      <c r="B3459" s="1384"/>
      <c r="C3459" s="1384"/>
      <c r="D3459" s="1387"/>
      <c r="E3459" s="1384"/>
      <c r="F3459" s="1384"/>
      <c r="G3459" s="1384"/>
      <c r="H3459" s="1365"/>
      <c r="I3459" s="1365"/>
      <c r="J3459" s="1365"/>
      <c r="S3459" s="1359"/>
      <c r="BU3459" s="1366"/>
      <c r="CI3459" s="1383"/>
    </row>
    <row r="3460" spans="2:87" s="1381" customFormat="1" x14ac:dyDescent="0.25">
      <c r="B3460" s="1384"/>
      <c r="C3460" s="1384"/>
      <c r="D3460" s="1387"/>
      <c r="E3460" s="1384"/>
      <c r="F3460" s="1384"/>
      <c r="G3460" s="1384"/>
      <c r="H3460" s="1365"/>
      <c r="I3460" s="1365"/>
      <c r="J3460" s="1365"/>
      <c r="S3460" s="1359"/>
      <c r="BU3460" s="1366"/>
      <c r="CI3460" s="1383"/>
    </row>
    <row r="3461" spans="2:87" s="1381" customFormat="1" x14ac:dyDescent="0.25">
      <c r="B3461" s="1384"/>
      <c r="C3461" s="1384"/>
      <c r="D3461" s="1387"/>
      <c r="E3461" s="1384"/>
      <c r="F3461" s="1384"/>
      <c r="G3461" s="1384"/>
      <c r="H3461" s="1365"/>
      <c r="I3461" s="1365"/>
      <c r="J3461" s="1365"/>
      <c r="S3461" s="1359"/>
      <c r="BU3461" s="1366"/>
      <c r="CI3461" s="1383"/>
    </row>
    <row r="3462" spans="2:87" s="1381" customFormat="1" x14ac:dyDescent="0.25">
      <c r="B3462" s="1384"/>
      <c r="C3462" s="1384"/>
      <c r="D3462" s="1387"/>
      <c r="E3462" s="1384"/>
      <c r="F3462" s="1384"/>
      <c r="G3462" s="1384"/>
      <c r="H3462" s="1365"/>
      <c r="I3462" s="1365"/>
      <c r="J3462" s="1365"/>
      <c r="S3462" s="1359"/>
      <c r="BU3462" s="1366"/>
      <c r="CI3462" s="1383"/>
    </row>
    <row r="3463" spans="2:87" s="1381" customFormat="1" x14ac:dyDescent="0.25">
      <c r="B3463" s="1384"/>
      <c r="C3463" s="1384"/>
      <c r="D3463" s="1387"/>
      <c r="E3463" s="1384"/>
      <c r="F3463" s="1384"/>
      <c r="G3463" s="1384"/>
      <c r="H3463" s="1365"/>
      <c r="I3463" s="1365"/>
      <c r="J3463" s="1365"/>
      <c r="S3463" s="1359"/>
      <c r="BU3463" s="1366"/>
      <c r="CI3463" s="1383"/>
    </row>
    <row r="3464" spans="2:87" s="1381" customFormat="1" x14ac:dyDescent="0.25">
      <c r="B3464" s="1384"/>
      <c r="C3464" s="1384"/>
      <c r="D3464" s="1387"/>
      <c r="E3464" s="1384"/>
      <c r="F3464" s="1384"/>
      <c r="G3464" s="1384"/>
      <c r="H3464" s="1365"/>
      <c r="I3464" s="1365"/>
      <c r="J3464" s="1365"/>
      <c r="S3464" s="1359"/>
      <c r="BU3464" s="1366"/>
      <c r="CI3464" s="1383"/>
    </row>
    <row r="3465" spans="2:87" s="1381" customFormat="1" x14ac:dyDescent="0.25">
      <c r="B3465" s="1384"/>
      <c r="C3465" s="1384"/>
      <c r="D3465" s="1387"/>
      <c r="E3465" s="1384"/>
      <c r="F3465" s="1384"/>
      <c r="G3465" s="1384"/>
      <c r="H3465" s="1365"/>
      <c r="I3465" s="1365"/>
      <c r="J3465" s="1365"/>
      <c r="S3465" s="1359"/>
      <c r="BU3465" s="1366"/>
      <c r="CI3465" s="1383"/>
    </row>
    <row r="3466" spans="2:87" s="1381" customFormat="1" x14ac:dyDescent="0.25">
      <c r="B3466" s="1384"/>
      <c r="C3466" s="1384"/>
      <c r="D3466" s="1387"/>
      <c r="E3466" s="1384"/>
      <c r="F3466" s="1384"/>
      <c r="G3466" s="1384"/>
      <c r="H3466" s="1365"/>
      <c r="I3466" s="1365"/>
      <c r="J3466" s="1365"/>
      <c r="S3466" s="1359"/>
      <c r="BU3466" s="1366"/>
      <c r="CI3466" s="1383"/>
    </row>
    <row r="3467" spans="2:87" s="1381" customFormat="1" x14ac:dyDescent="0.25">
      <c r="B3467" s="1384"/>
      <c r="C3467" s="1384"/>
      <c r="D3467" s="1387"/>
      <c r="E3467" s="1384"/>
      <c r="F3467" s="1384"/>
      <c r="G3467" s="1384"/>
      <c r="H3467" s="1365"/>
      <c r="I3467" s="1365"/>
      <c r="J3467" s="1365"/>
      <c r="S3467" s="1359"/>
      <c r="BU3467" s="1366"/>
      <c r="CI3467" s="1383"/>
    </row>
    <row r="3468" spans="2:87" s="1381" customFormat="1" x14ac:dyDescent="0.25">
      <c r="B3468" s="1384"/>
      <c r="C3468" s="1384"/>
      <c r="D3468" s="1387"/>
      <c r="E3468" s="1384"/>
      <c r="F3468" s="1384"/>
      <c r="G3468" s="1384"/>
      <c r="H3468" s="1365"/>
      <c r="I3468" s="1365"/>
      <c r="J3468" s="1365"/>
      <c r="S3468" s="1359"/>
      <c r="BU3468" s="1366"/>
      <c r="CI3468" s="1383"/>
    </row>
    <row r="3469" spans="2:87" s="1381" customFormat="1" x14ac:dyDescent="0.25">
      <c r="B3469" s="1384"/>
      <c r="C3469" s="1384"/>
      <c r="D3469" s="1387"/>
      <c r="E3469" s="1384"/>
      <c r="F3469" s="1384"/>
      <c r="G3469" s="1384"/>
      <c r="H3469" s="1365"/>
      <c r="I3469" s="1365"/>
      <c r="J3469" s="1365"/>
      <c r="S3469" s="1359"/>
      <c r="BU3469" s="1366"/>
      <c r="CI3469" s="1383"/>
    </row>
    <row r="3470" spans="2:87" s="1381" customFormat="1" x14ac:dyDescent="0.25">
      <c r="B3470" s="1384"/>
      <c r="C3470" s="1384"/>
      <c r="D3470" s="1387"/>
      <c r="E3470" s="1384"/>
      <c r="F3470" s="1384"/>
      <c r="G3470" s="1384"/>
      <c r="H3470" s="1365"/>
      <c r="I3470" s="1365"/>
      <c r="J3470" s="1365"/>
      <c r="S3470" s="1359"/>
      <c r="BU3470" s="1366"/>
      <c r="CI3470" s="1383"/>
    </row>
    <row r="3471" spans="2:87" s="1381" customFormat="1" x14ac:dyDescent="0.25">
      <c r="B3471" s="1384"/>
      <c r="C3471" s="1384"/>
      <c r="D3471" s="1387"/>
      <c r="E3471" s="1384"/>
      <c r="F3471" s="1384"/>
      <c r="G3471" s="1384"/>
      <c r="H3471" s="1365"/>
      <c r="I3471" s="1365"/>
      <c r="J3471" s="1365"/>
      <c r="S3471" s="1359"/>
      <c r="BU3471" s="1366"/>
      <c r="CI3471" s="1383"/>
    </row>
    <row r="3472" spans="2:87" s="1381" customFormat="1" x14ac:dyDescent="0.25">
      <c r="B3472" s="1384"/>
      <c r="C3472" s="1384"/>
      <c r="D3472" s="1387"/>
      <c r="E3472" s="1384"/>
      <c r="F3472" s="1384"/>
      <c r="G3472" s="1384"/>
      <c r="H3472" s="1365"/>
      <c r="I3472" s="1365"/>
      <c r="J3472" s="1365"/>
      <c r="S3472" s="1359"/>
      <c r="BU3472" s="1366"/>
      <c r="CI3472" s="1383"/>
    </row>
    <row r="3473" spans="2:87" s="1381" customFormat="1" x14ac:dyDescent="0.25">
      <c r="B3473" s="1384"/>
      <c r="C3473" s="1384"/>
      <c r="D3473" s="1387"/>
      <c r="E3473" s="1384"/>
      <c r="F3473" s="1384"/>
      <c r="G3473" s="1384"/>
      <c r="H3473" s="1365"/>
      <c r="I3473" s="1365"/>
      <c r="J3473" s="1365"/>
      <c r="S3473" s="1359"/>
      <c r="BU3473" s="1366"/>
      <c r="CI3473" s="1383"/>
    </row>
    <row r="3474" spans="2:87" s="1381" customFormat="1" x14ac:dyDescent="0.25">
      <c r="B3474" s="1384"/>
      <c r="C3474" s="1384"/>
      <c r="D3474" s="1387"/>
      <c r="E3474" s="1384"/>
      <c r="F3474" s="1384"/>
      <c r="G3474" s="1384"/>
      <c r="H3474" s="1365"/>
      <c r="I3474" s="1365"/>
      <c r="J3474" s="1365"/>
      <c r="S3474" s="1359"/>
      <c r="BU3474" s="1366"/>
      <c r="CI3474" s="1383"/>
    </row>
    <row r="3475" spans="2:87" s="1381" customFormat="1" x14ac:dyDescent="0.25">
      <c r="B3475" s="1384"/>
      <c r="C3475" s="1384"/>
      <c r="D3475" s="1387"/>
      <c r="E3475" s="1384"/>
      <c r="F3475" s="1384"/>
      <c r="G3475" s="1384"/>
      <c r="H3475" s="1365"/>
      <c r="I3475" s="1365"/>
      <c r="J3475" s="1365"/>
      <c r="S3475" s="1359"/>
      <c r="BU3475" s="1366"/>
      <c r="CI3475" s="1383"/>
    </row>
    <row r="3476" spans="2:87" s="1381" customFormat="1" x14ac:dyDescent="0.25">
      <c r="B3476" s="1384"/>
      <c r="C3476" s="1384"/>
      <c r="D3476" s="1387"/>
      <c r="E3476" s="1384"/>
      <c r="F3476" s="1384"/>
      <c r="G3476" s="1384"/>
      <c r="H3476" s="1365"/>
      <c r="I3476" s="1365"/>
      <c r="J3476" s="1365"/>
      <c r="S3476" s="1359"/>
      <c r="BU3476" s="1366"/>
      <c r="CI3476" s="1383"/>
    </row>
    <row r="3477" spans="2:87" s="1381" customFormat="1" x14ac:dyDescent="0.25">
      <c r="B3477" s="1384"/>
      <c r="C3477" s="1384"/>
      <c r="D3477" s="1387"/>
      <c r="E3477" s="1384"/>
      <c r="F3477" s="1384"/>
      <c r="G3477" s="1384"/>
      <c r="H3477" s="1365"/>
      <c r="I3477" s="1365"/>
      <c r="J3477" s="1365"/>
      <c r="S3477" s="1359"/>
      <c r="BU3477" s="1366"/>
      <c r="CI3477" s="1383"/>
    </row>
    <row r="3478" spans="2:87" s="1381" customFormat="1" x14ac:dyDescent="0.25">
      <c r="B3478" s="1384"/>
      <c r="C3478" s="1384"/>
      <c r="D3478" s="1387"/>
      <c r="E3478" s="1384"/>
      <c r="F3478" s="1384"/>
      <c r="G3478" s="1384"/>
      <c r="H3478" s="1365"/>
      <c r="I3478" s="1365"/>
      <c r="J3478" s="1365"/>
      <c r="S3478" s="1359"/>
      <c r="BU3478" s="1366"/>
      <c r="CI3478" s="1383"/>
    </row>
    <row r="3479" spans="2:87" s="1381" customFormat="1" x14ac:dyDescent="0.25">
      <c r="B3479" s="1384"/>
      <c r="C3479" s="1384"/>
      <c r="D3479" s="1387"/>
      <c r="E3479" s="1384"/>
      <c r="F3479" s="1384"/>
      <c r="G3479" s="1384"/>
      <c r="H3479" s="1365"/>
      <c r="I3479" s="1365"/>
      <c r="J3479" s="1365"/>
      <c r="S3479" s="1359"/>
      <c r="BU3479" s="1366"/>
      <c r="CI3479" s="1383"/>
    </row>
    <row r="3480" spans="2:87" s="1381" customFormat="1" x14ac:dyDescent="0.25">
      <c r="B3480" s="1384"/>
      <c r="C3480" s="1384"/>
      <c r="D3480" s="1387"/>
      <c r="E3480" s="1384"/>
      <c r="F3480" s="1384"/>
      <c r="G3480" s="1384"/>
      <c r="H3480" s="1365"/>
      <c r="I3480" s="1365"/>
      <c r="J3480" s="1365"/>
      <c r="S3480" s="1359"/>
      <c r="BU3480" s="1366"/>
      <c r="CI3480" s="1383"/>
    </row>
    <row r="3481" spans="2:87" s="1381" customFormat="1" x14ac:dyDescent="0.25">
      <c r="B3481" s="1384"/>
      <c r="C3481" s="1384"/>
      <c r="D3481" s="1387"/>
      <c r="E3481" s="1384"/>
      <c r="F3481" s="1384"/>
      <c r="G3481" s="1384"/>
      <c r="H3481" s="1365"/>
      <c r="I3481" s="1365"/>
      <c r="J3481" s="1365"/>
      <c r="S3481" s="1359"/>
      <c r="BU3481" s="1366"/>
      <c r="CI3481" s="1383"/>
    </row>
    <row r="3482" spans="2:87" s="1381" customFormat="1" x14ac:dyDescent="0.25">
      <c r="B3482" s="1384"/>
      <c r="C3482" s="1384"/>
      <c r="D3482" s="1387"/>
      <c r="E3482" s="1384"/>
      <c r="F3482" s="1384"/>
      <c r="G3482" s="1384"/>
      <c r="H3482" s="1365"/>
      <c r="I3482" s="1365"/>
      <c r="J3482" s="1365"/>
      <c r="S3482" s="1359"/>
      <c r="BU3482" s="1366"/>
      <c r="CI3482" s="1383"/>
    </row>
    <row r="3483" spans="2:87" s="1381" customFormat="1" x14ac:dyDescent="0.25">
      <c r="B3483" s="1384"/>
      <c r="C3483" s="1384"/>
      <c r="D3483" s="1387"/>
      <c r="E3483" s="1384"/>
      <c r="F3483" s="1384"/>
      <c r="G3483" s="1384"/>
      <c r="H3483" s="1365"/>
      <c r="I3483" s="1365"/>
      <c r="J3483" s="1365"/>
      <c r="S3483" s="1359"/>
      <c r="BU3483" s="1366"/>
      <c r="CI3483" s="1383"/>
    </row>
    <row r="3484" spans="2:87" s="1381" customFormat="1" x14ac:dyDescent="0.25">
      <c r="B3484" s="1384"/>
      <c r="C3484" s="1384"/>
      <c r="D3484" s="1387"/>
      <c r="E3484" s="1384"/>
      <c r="F3484" s="1384"/>
      <c r="G3484" s="1384"/>
      <c r="H3484" s="1365"/>
      <c r="I3484" s="1365"/>
      <c r="J3484" s="1365"/>
      <c r="S3484" s="1359"/>
      <c r="BU3484" s="1366"/>
      <c r="CI3484" s="1383"/>
    </row>
    <row r="3485" spans="2:87" s="1381" customFormat="1" x14ac:dyDescent="0.25">
      <c r="B3485" s="1384"/>
      <c r="C3485" s="1384"/>
      <c r="D3485" s="1387"/>
      <c r="E3485" s="1384"/>
      <c r="F3485" s="1384"/>
      <c r="G3485" s="1384"/>
      <c r="H3485" s="1365"/>
      <c r="I3485" s="1365"/>
      <c r="J3485" s="1365"/>
      <c r="S3485" s="1359"/>
      <c r="BU3485" s="1366"/>
      <c r="CI3485" s="1383"/>
    </row>
    <row r="3486" spans="2:87" s="1381" customFormat="1" x14ac:dyDescent="0.25">
      <c r="B3486" s="1384"/>
      <c r="C3486" s="1384"/>
      <c r="D3486" s="1387"/>
      <c r="E3486" s="1384"/>
      <c r="F3486" s="1384"/>
      <c r="G3486" s="1384"/>
      <c r="H3486" s="1365"/>
      <c r="I3486" s="1365"/>
      <c r="J3486" s="1365"/>
      <c r="S3486" s="1359"/>
      <c r="BU3486" s="1366"/>
      <c r="CI3486" s="1383"/>
    </row>
    <row r="3487" spans="2:87" s="1381" customFormat="1" x14ac:dyDescent="0.25">
      <c r="B3487" s="1384"/>
      <c r="C3487" s="1384"/>
      <c r="D3487" s="1387"/>
      <c r="E3487" s="1384"/>
      <c r="F3487" s="1384"/>
      <c r="G3487" s="1384"/>
      <c r="H3487" s="1365"/>
      <c r="I3487" s="1365"/>
      <c r="J3487" s="1365"/>
      <c r="S3487" s="1359"/>
      <c r="BU3487" s="1366"/>
      <c r="CI3487" s="1383"/>
    </row>
    <row r="3488" spans="2:87" s="1381" customFormat="1" x14ac:dyDescent="0.25">
      <c r="B3488" s="1384"/>
      <c r="C3488" s="1384"/>
      <c r="D3488" s="1387"/>
      <c r="E3488" s="1384"/>
      <c r="F3488" s="1384"/>
      <c r="G3488" s="1384"/>
      <c r="H3488" s="1365"/>
      <c r="I3488" s="1365"/>
      <c r="J3488" s="1365"/>
      <c r="S3488" s="1359"/>
      <c r="BU3488" s="1366"/>
      <c r="CI3488" s="1383"/>
    </row>
    <row r="3489" spans="2:87" s="1381" customFormat="1" x14ac:dyDescent="0.25">
      <c r="B3489" s="1384"/>
      <c r="C3489" s="1384"/>
      <c r="D3489" s="1387"/>
      <c r="E3489" s="1384"/>
      <c r="F3489" s="1384"/>
      <c r="G3489" s="1384"/>
      <c r="H3489" s="1365"/>
      <c r="I3489" s="1365"/>
      <c r="J3489" s="1365"/>
      <c r="S3489" s="1359"/>
      <c r="BU3489" s="1366"/>
      <c r="CI3489" s="1383"/>
    </row>
    <row r="3490" spans="2:87" s="1381" customFormat="1" x14ac:dyDescent="0.25">
      <c r="B3490" s="1384"/>
      <c r="C3490" s="1384"/>
      <c r="D3490" s="1387"/>
      <c r="E3490" s="1384"/>
      <c r="F3490" s="1384"/>
      <c r="G3490" s="1384"/>
      <c r="H3490" s="1365"/>
      <c r="I3490" s="1365"/>
      <c r="J3490" s="1365"/>
      <c r="S3490" s="1359"/>
      <c r="BU3490" s="1366"/>
      <c r="CI3490" s="1383"/>
    </row>
    <row r="3491" spans="2:87" s="1381" customFormat="1" x14ac:dyDescent="0.25">
      <c r="B3491" s="1384"/>
      <c r="C3491" s="1384"/>
      <c r="D3491" s="1387"/>
      <c r="E3491" s="1384"/>
      <c r="F3491" s="1384"/>
      <c r="G3491" s="1384"/>
      <c r="H3491" s="1365"/>
      <c r="I3491" s="1365"/>
      <c r="J3491" s="1365"/>
      <c r="S3491" s="1359"/>
      <c r="BU3491" s="1366"/>
      <c r="CI3491" s="1383"/>
    </row>
    <row r="3492" spans="2:87" s="1381" customFormat="1" x14ac:dyDescent="0.25">
      <c r="B3492" s="1384"/>
      <c r="C3492" s="1384"/>
      <c r="D3492" s="1387"/>
      <c r="E3492" s="1384"/>
      <c r="F3492" s="1384"/>
      <c r="G3492" s="1384"/>
      <c r="H3492" s="1365"/>
      <c r="I3492" s="1365"/>
      <c r="J3492" s="1365"/>
      <c r="S3492" s="1359"/>
      <c r="BU3492" s="1366"/>
      <c r="CI3492" s="1383"/>
    </row>
    <row r="3493" spans="2:87" s="1381" customFormat="1" x14ac:dyDescent="0.25">
      <c r="B3493" s="1384"/>
      <c r="C3493" s="1384"/>
      <c r="D3493" s="1387"/>
      <c r="E3493" s="1384"/>
      <c r="F3493" s="1384"/>
      <c r="G3493" s="1384"/>
      <c r="H3493" s="1365"/>
      <c r="I3493" s="1365"/>
      <c r="J3493" s="1365"/>
      <c r="S3493" s="1359"/>
      <c r="BU3493" s="1366"/>
      <c r="CI3493" s="1383"/>
    </row>
    <row r="3494" spans="2:87" s="1381" customFormat="1" x14ac:dyDescent="0.25">
      <c r="B3494" s="1384"/>
      <c r="C3494" s="1384"/>
      <c r="D3494" s="1387"/>
      <c r="E3494" s="1384"/>
      <c r="F3494" s="1384"/>
      <c r="G3494" s="1384"/>
      <c r="H3494" s="1365"/>
      <c r="I3494" s="1365"/>
      <c r="J3494" s="1365"/>
      <c r="S3494" s="1359"/>
      <c r="BU3494" s="1366"/>
      <c r="CI3494" s="1383"/>
    </row>
    <row r="3495" spans="2:87" s="1381" customFormat="1" x14ac:dyDescent="0.25">
      <c r="B3495" s="1384"/>
      <c r="C3495" s="1384"/>
      <c r="D3495" s="1387"/>
      <c r="E3495" s="1384"/>
      <c r="F3495" s="1384"/>
      <c r="G3495" s="1384"/>
      <c r="H3495" s="1365"/>
      <c r="I3495" s="1365"/>
      <c r="J3495" s="1365"/>
      <c r="S3495" s="1359"/>
      <c r="BU3495" s="1366"/>
      <c r="CI3495" s="1383"/>
    </row>
    <row r="3496" spans="2:87" s="1381" customFormat="1" x14ac:dyDescent="0.25">
      <c r="B3496" s="1384"/>
      <c r="C3496" s="1384"/>
      <c r="D3496" s="1387"/>
      <c r="E3496" s="1384"/>
      <c r="F3496" s="1384"/>
      <c r="G3496" s="1384"/>
      <c r="H3496" s="1365"/>
      <c r="I3496" s="1365"/>
      <c r="J3496" s="1365"/>
      <c r="S3496" s="1359"/>
      <c r="BU3496" s="1366"/>
      <c r="CI3496" s="1383"/>
    </row>
    <row r="3497" spans="2:87" s="1381" customFormat="1" x14ac:dyDescent="0.25">
      <c r="B3497" s="1384"/>
      <c r="C3497" s="1384"/>
      <c r="D3497" s="1387"/>
      <c r="E3497" s="1384"/>
      <c r="F3497" s="1384"/>
      <c r="G3497" s="1384"/>
      <c r="H3497" s="1365"/>
      <c r="I3497" s="1365"/>
      <c r="J3497" s="1365"/>
      <c r="S3497" s="1359"/>
      <c r="BU3497" s="1366"/>
      <c r="CI3497" s="1383"/>
    </row>
    <row r="3498" spans="2:87" s="1381" customFormat="1" x14ac:dyDescent="0.25">
      <c r="B3498" s="1384"/>
      <c r="C3498" s="1384"/>
      <c r="D3498" s="1387"/>
      <c r="E3498" s="1384"/>
      <c r="F3498" s="1384"/>
      <c r="G3498" s="1384"/>
      <c r="H3498" s="1365"/>
      <c r="I3498" s="1365"/>
      <c r="J3498" s="1365"/>
      <c r="S3498" s="1359"/>
      <c r="BU3498" s="1366"/>
      <c r="CI3498" s="1383"/>
    </row>
    <row r="3499" spans="2:87" s="1381" customFormat="1" x14ac:dyDescent="0.25">
      <c r="B3499" s="1384"/>
      <c r="C3499" s="1384"/>
      <c r="D3499" s="1387"/>
      <c r="E3499" s="1384"/>
      <c r="F3499" s="1384"/>
      <c r="G3499" s="1384"/>
      <c r="H3499" s="1365"/>
      <c r="I3499" s="1365"/>
      <c r="J3499" s="1365"/>
      <c r="S3499" s="1359"/>
      <c r="BU3499" s="1366"/>
      <c r="CI3499" s="1383"/>
    </row>
    <row r="3500" spans="2:87" s="1381" customFormat="1" x14ac:dyDescent="0.25">
      <c r="B3500" s="1384"/>
      <c r="C3500" s="1384"/>
      <c r="D3500" s="1387"/>
      <c r="E3500" s="1384"/>
      <c r="F3500" s="1384"/>
      <c r="G3500" s="1384"/>
      <c r="H3500" s="1365"/>
      <c r="I3500" s="1365"/>
      <c r="J3500" s="1365"/>
      <c r="S3500" s="1359"/>
      <c r="BU3500" s="1366"/>
      <c r="CI3500" s="1383"/>
    </row>
    <row r="3501" spans="2:87" s="1381" customFormat="1" x14ac:dyDescent="0.25">
      <c r="B3501" s="1384"/>
      <c r="C3501" s="1384"/>
      <c r="D3501" s="1387"/>
      <c r="E3501" s="1384"/>
      <c r="F3501" s="1384"/>
      <c r="G3501" s="1384"/>
      <c r="H3501" s="1365"/>
      <c r="I3501" s="1365"/>
      <c r="J3501" s="1365"/>
      <c r="S3501" s="1359"/>
      <c r="BU3501" s="1366"/>
      <c r="CI3501" s="1383"/>
    </row>
    <row r="3502" spans="2:87" s="1381" customFormat="1" x14ac:dyDescent="0.25">
      <c r="B3502" s="1384"/>
      <c r="C3502" s="1384"/>
      <c r="D3502" s="1387"/>
      <c r="E3502" s="1384"/>
      <c r="F3502" s="1384"/>
      <c r="G3502" s="1384"/>
      <c r="H3502" s="1365"/>
      <c r="I3502" s="1365"/>
      <c r="J3502" s="1365"/>
      <c r="S3502" s="1359"/>
      <c r="BU3502" s="1366"/>
      <c r="CI3502" s="1383"/>
    </row>
    <row r="3503" spans="2:87" s="1381" customFormat="1" x14ac:dyDescent="0.25">
      <c r="B3503" s="1384"/>
      <c r="C3503" s="1384"/>
      <c r="D3503" s="1387"/>
      <c r="E3503" s="1384"/>
      <c r="F3503" s="1384"/>
      <c r="G3503" s="1384"/>
      <c r="H3503" s="1365"/>
      <c r="I3503" s="1365"/>
      <c r="J3503" s="1365"/>
      <c r="S3503" s="1359"/>
      <c r="BU3503" s="1366"/>
      <c r="CI3503" s="1383"/>
    </row>
    <row r="3504" spans="2:87" s="1381" customFormat="1" x14ac:dyDescent="0.25">
      <c r="B3504" s="1384"/>
      <c r="C3504" s="1384"/>
      <c r="D3504" s="1387"/>
      <c r="E3504" s="1384"/>
      <c r="F3504" s="1384"/>
      <c r="G3504" s="1384"/>
      <c r="H3504" s="1365"/>
      <c r="I3504" s="1365"/>
      <c r="J3504" s="1365"/>
      <c r="S3504" s="1359"/>
      <c r="BU3504" s="1366"/>
      <c r="CI3504" s="1383"/>
    </row>
    <row r="3505" spans="2:87" s="1381" customFormat="1" x14ac:dyDescent="0.25">
      <c r="B3505" s="1384"/>
      <c r="C3505" s="1384"/>
      <c r="D3505" s="1387"/>
      <c r="E3505" s="1384"/>
      <c r="F3505" s="1384"/>
      <c r="G3505" s="1384"/>
      <c r="H3505" s="1365"/>
      <c r="I3505" s="1365"/>
      <c r="J3505" s="1365"/>
      <c r="S3505" s="1359"/>
      <c r="BU3505" s="1366"/>
      <c r="CI3505" s="1383"/>
    </row>
    <row r="3506" spans="2:87" s="1381" customFormat="1" x14ac:dyDescent="0.25">
      <c r="B3506" s="1384"/>
      <c r="C3506" s="1384"/>
      <c r="D3506" s="1387"/>
      <c r="E3506" s="1384"/>
      <c r="F3506" s="1384"/>
      <c r="G3506" s="1384"/>
      <c r="H3506" s="1365"/>
      <c r="I3506" s="1365"/>
      <c r="J3506" s="1365"/>
      <c r="S3506" s="1359"/>
      <c r="BU3506" s="1366"/>
      <c r="CI3506" s="1383"/>
    </row>
    <row r="3507" spans="2:87" s="1381" customFormat="1" x14ac:dyDescent="0.25">
      <c r="B3507" s="1384"/>
      <c r="C3507" s="1384"/>
      <c r="D3507" s="1387"/>
      <c r="E3507" s="1384"/>
      <c r="F3507" s="1384"/>
      <c r="G3507" s="1384"/>
      <c r="H3507" s="1365"/>
      <c r="I3507" s="1365"/>
      <c r="J3507" s="1365"/>
      <c r="S3507" s="1359"/>
      <c r="BU3507" s="1366"/>
      <c r="CI3507" s="1383"/>
    </row>
    <row r="3508" spans="2:87" s="1381" customFormat="1" x14ac:dyDescent="0.25">
      <c r="B3508" s="1384"/>
      <c r="C3508" s="1384"/>
      <c r="D3508" s="1387"/>
      <c r="E3508" s="1384"/>
      <c r="F3508" s="1384"/>
      <c r="G3508" s="1384"/>
      <c r="H3508" s="1365"/>
      <c r="I3508" s="1365"/>
      <c r="J3508" s="1365"/>
      <c r="S3508" s="1359"/>
      <c r="BU3508" s="1366"/>
      <c r="CI3508" s="1383"/>
    </row>
    <row r="3509" spans="2:87" s="1381" customFormat="1" x14ac:dyDescent="0.25">
      <c r="B3509" s="1384"/>
      <c r="C3509" s="1384"/>
      <c r="D3509" s="1387"/>
      <c r="E3509" s="1384"/>
      <c r="F3509" s="1384"/>
      <c r="G3509" s="1384"/>
      <c r="H3509" s="1365"/>
      <c r="I3509" s="1365"/>
      <c r="J3509" s="1365"/>
      <c r="S3509" s="1359"/>
      <c r="BU3509" s="1366"/>
      <c r="CI3509" s="1383"/>
    </row>
    <row r="3510" spans="2:87" s="1381" customFormat="1" x14ac:dyDescent="0.25">
      <c r="B3510" s="1384"/>
      <c r="C3510" s="1384"/>
      <c r="D3510" s="1387"/>
      <c r="E3510" s="1384"/>
      <c r="F3510" s="1384"/>
      <c r="G3510" s="1384"/>
      <c r="H3510" s="1365"/>
      <c r="I3510" s="1365"/>
      <c r="J3510" s="1365"/>
      <c r="S3510" s="1359"/>
      <c r="BU3510" s="1366"/>
      <c r="CI3510" s="1383"/>
    </row>
    <row r="3511" spans="2:87" s="1381" customFormat="1" x14ac:dyDescent="0.25">
      <c r="B3511" s="1384"/>
      <c r="C3511" s="1384"/>
      <c r="D3511" s="1387"/>
      <c r="E3511" s="1384"/>
      <c r="F3511" s="1384"/>
      <c r="G3511" s="1384"/>
      <c r="H3511" s="1365"/>
      <c r="I3511" s="1365"/>
      <c r="J3511" s="1365"/>
      <c r="S3511" s="1359"/>
      <c r="BU3511" s="1366"/>
      <c r="CI3511" s="1383"/>
    </row>
    <row r="3512" spans="2:87" s="1381" customFormat="1" x14ac:dyDescent="0.25">
      <c r="B3512" s="1384"/>
      <c r="C3512" s="1384"/>
      <c r="D3512" s="1387"/>
      <c r="E3512" s="1384"/>
      <c r="F3512" s="1384"/>
      <c r="G3512" s="1384"/>
      <c r="H3512" s="1365"/>
      <c r="I3512" s="1365"/>
      <c r="J3512" s="1365"/>
      <c r="S3512" s="1359"/>
      <c r="BU3512" s="1366"/>
      <c r="CI3512" s="1383"/>
    </row>
    <row r="3513" spans="2:87" s="1381" customFormat="1" x14ac:dyDescent="0.25">
      <c r="B3513" s="1384"/>
      <c r="C3513" s="1384"/>
      <c r="D3513" s="1387"/>
      <c r="E3513" s="1384"/>
      <c r="F3513" s="1384"/>
      <c r="G3513" s="1384"/>
      <c r="H3513" s="1365"/>
      <c r="I3513" s="1365"/>
      <c r="J3513" s="1365"/>
      <c r="S3513" s="1359"/>
      <c r="BU3513" s="1366"/>
      <c r="CI3513" s="1383"/>
    </row>
    <row r="3514" spans="2:87" s="1381" customFormat="1" x14ac:dyDescent="0.25">
      <c r="B3514" s="1384"/>
      <c r="C3514" s="1384"/>
      <c r="D3514" s="1387"/>
      <c r="E3514" s="1384"/>
      <c r="F3514" s="1384"/>
      <c r="G3514" s="1384"/>
      <c r="H3514" s="1365"/>
      <c r="I3514" s="1365"/>
      <c r="J3514" s="1365"/>
      <c r="S3514" s="1359"/>
      <c r="BU3514" s="1366"/>
      <c r="CI3514" s="1383"/>
    </row>
    <row r="3515" spans="2:87" s="1381" customFormat="1" x14ac:dyDescent="0.25">
      <c r="B3515" s="1384"/>
      <c r="C3515" s="1384"/>
      <c r="D3515" s="1387"/>
      <c r="E3515" s="1384"/>
      <c r="F3515" s="1384"/>
      <c r="G3515" s="1384"/>
      <c r="H3515" s="1365"/>
      <c r="I3515" s="1365"/>
      <c r="J3515" s="1365"/>
      <c r="S3515" s="1359"/>
      <c r="BU3515" s="1366"/>
      <c r="CI3515" s="1383"/>
    </row>
    <row r="3516" spans="2:87" s="1381" customFormat="1" x14ac:dyDescent="0.25">
      <c r="B3516" s="1384"/>
      <c r="C3516" s="1384"/>
      <c r="D3516" s="1387"/>
      <c r="E3516" s="1384"/>
      <c r="F3516" s="1384"/>
      <c r="G3516" s="1384"/>
      <c r="H3516" s="1365"/>
      <c r="I3516" s="1365"/>
      <c r="J3516" s="1365"/>
      <c r="S3516" s="1359"/>
      <c r="BU3516" s="1366"/>
      <c r="CI3516" s="1383"/>
    </row>
    <row r="3517" spans="2:87" s="1381" customFormat="1" x14ac:dyDescent="0.25">
      <c r="B3517" s="1384"/>
      <c r="C3517" s="1384"/>
      <c r="D3517" s="1387"/>
      <c r="E3517" s="1384"/>
      <c r="F3517" s="1384"/>
      <c r="G3517" s="1384"/>
      <c r="H3517" s="1365"/>
      <c r="I3517" s="1365"/>
      <c r="J3517" s="1365"/>
      <c r="S3517" s="1359"/>
      <c r="BU3517" s="1366"/>
      <c r="CI3517" s="1383"/>
    </row>
    <row r="3518" spans="2:87" s="1381" customFormat="1" x14ac:dyDescent="0.25">
      <c r="B3518" s="1384"/>
      <c r="C3518" s="1384"/>
      <c r="D3518" s="1387"/>
      <c r="E3518" s="1384"/>
      <c r="F3518" s="1384"/>
      <c r="G3518" s="1384"/>
      <c r="H3518" s="1365"/>
      <c r="I3518" s="1365"/>
      <c r="J3518" s="1365"/>
      <c r="S3518" s="1359"/>
      <c r="BU3518" s="1366"/>
      <c r="CI3518" s="1383"/>
    </row>
    <row r="3519" spans="2:87" s="1381" customFormat="1" x14ac:dyDescent="0.25">
      <c r="B3519" s="1384"/>
      <c r="C3519" s="1384"/>
      <c r="D3519" s="1387"/>
      <c r="E3519" s="1384"/>
      <c r="F3519" s="1384"/>
      <c r="G3519" s="1384"/>
      <c r="H3519" s="1365"/>
      <c r="I3519" s="1365"/>
      <c r="J3519" s="1365"/>
      <c r="S3519" s="1359"/>
      <c r="BU3519" s="1366"/>
      <c r="CI3519" s="1383"/>
    </row>
    <row r="3520" spans="2:87" s="1381" customFormat="1" x14ac:dyDescent="0.25">
      <c r="B3520" s="1384"/>
      <c r="C3520" s="1384"/>
      <c r="D3520" s="1387"/>
      <c r="E3520" s="1384"/>
      <c r="F3520" s="1384"/>
      <c r="G3520" s="1384"/>
      <c r="H3520" s="1365"/>
      <c r="I3520" s="1365"/>
      <c r="J3520" s="1365"/>
      <c r="S3520" s="1359"/>
      <c r="BU3520" s="1366"/>
      <c r="CI3520" s="1383"/>
    </row>
    <row r="3521" spans="2:87" s="1381" customFormat="1" x14ac:dyDescent="0.25">
      <c r="B3521" s="1384"/>
      <c r="C3521" s="1384"/>
      <c r="D3521" s="1387"/>
      <c r="E3521" s="1384"/>
      <c r="F3521" s="1384"/>
      <c r="G3521" s="1384"/>
      <c r="H3521" s="1365"/>
      <c r="I3521" s="1365"/>
      <c r="J3521" s="1365"/>
      <c r="S3521" s="1359"/>
      <c r="BU3521" s="1366"/>
      <c r="CI3521" s="1383"/>
    </row>
    <row r="3522" spans="2:87" s="1381" customFormat="1" x14ac:dyDescent="0.25">
      <c r="B3522" s="1384"/>
      <c r="C3522" s="1384"/>
      <c r="D3522" s="1387"/>
      <c r="E3522" s="1384"/>
      <c r="F3522" s="1384"/>
      <c r="G3522" s="1384"/>
      <c r="H3522" s="1365"/>
      <c r="I3522" s="1365"/>
      <c r="J3522" s="1365"/>
      <c r="S3522" s="1359"/>
      <c r="BU3522" s="1366"/>
      <c r="CI3522" s="1383"/>
    </row>
    <row r="3523" spans="2:87" s="1381" customFormat="1" x14ac:dyDescent="0.25">
      <c r="B3523" s="1384"/>
      <c r="C3523" s="1384"/>
      <c r="D3523" s="1387"/>
      <c r="E3523" s="1384"/>
      <c r="F3523" s="1384"/>
      <c r="G3523" s="1384"/>
      <c r="H3523" s="1365"/>
      <c r="I3523" s="1365"/>
      <c r="J3523" s="1365"/>
      <c r="S3523" s="1359"/>
      <c r="BU3523" s="1366"/>
      <c r="CI3523" s="1383"/>
    </row>
    <row r="3524" spans="2:87" s="1381" customFormat="1" x14ac:dyDescent="0.25">
      <c r="B3524" s="1384"/>
      <c r="C3524" s="1384"/>
      <c r="D3524" s="1387"/>
      <c r="E3524" s="1384"/>
      <c r="F3524" s="1384"/>
      <c r="G3524" s="1384"/>
      <c r="H3524" s="1365"/>
      <c r="I3524" s="1365"/>
      <c r="J3524" s="1365"/>
      <c r="S3524" s="1359"/>
      <c r="BU3524" s="1366"/>
      <c r="CI3524" s="1383"/>
    </row>
    <row r="3525" spans="2:87" s="1381" customFormat="1" x14ac:dyDescent="0.25">
      <c r="B3525" s="1384"/>
      <c r="C3525" s="1384"/>
      <c r="D3525" s="1387"/>
      <c r="E3525" s="1384"/>
      <c r="F3525" s="1384"/>
      <c r="G3525" s="1384"/>
      <c r="H3525" s="1365"/>
      <c r="I3525" s="1365"/>
      <c r="J3525" s="1365"/>
      <c r="S3525" s="1359"/>
      <c r="BU3525" s="1366"/>
      <c r="CI3525" s="1383"/>
    </row>
    <row r="3526" spans="2:87" s="1381" customFormat="1" x14ac:dyDescent="0.25">
      <c r="B3526" s="1384"/>
      <c r="C3526" s="1384"/>
      <c r="D3526" s="1387"/>
      <c r="E3526" s="1384"/>
      <c r="F3526" s="1384"/>
      <c r="G3526" s="1384"/>
      <c r="H3526" s="1365"/>
      <c r="I3526" s="1365"/>
      <c r="J3526" s="1365"/>
      <c r="S3526" s="1359"/>
      <c r="BU3526" s="1366"/>
      <c r="CI3526" s="1383"/>
    </row>
    <row r="3527" spans="2:87" s="1381" customFormat="1" x14ac:dyDescent="0.25">
      <c r="B3527" s="1384"/>
      <c r="C3527" s="1384"/>
      <c r="D3527" s="1387"/>
      <c r="E3527" s="1384"/>
      <c r="F3527" s="1384"/>
      <c r="G3527" s="1384"/>
      <c r="H3527" s="1365"/>
      <c r="I3527" s="1365"/>
      <c r="J3527" s="1365"/>
      <c r="S3527" s="1359"/>
      <c r="BU3527" s="1366"/>
      <c r="CI3527" s="1383"/>
    </row>
    <row r="3528" spans="2:87" s="1381" customFormat="1" x14ac:dyDescent="0.25">
      <c r="B3528" s="1384"/>
      <c r="C3528" s="1384"/>
      <c r="D3528" s="1387"/>
      <c r="E3528" s="1384"/>
      <c r="F3528" s="1384"/>
      <c r="G3528" s="1384"/>
      <c r="H3528" s="1365"/>
      <c r="I3528" s="1365"/>
      <c r="J3528" s="1365"/>
      <c r="S3528" s="1359"/>
      <c r="BU3528" s="1366"/>
      <c r="CI3528" s="1383"/>
    </row>
    <row r="3529" spans="2:87" s="1381" customFormat="1" x14ac:dyDescent="0.25">
      <c r="B3529" s="1384"/>
      <c r="C3529" s="1384"/>
      <c r="D3529" s="1387"/>
      <c r="E3529" s="1384"/>
      <c r="F3529" s="1384"/>
      <c r="G3529" s="1384"/>
      <c r="H3529" s="1365"/>
      <c r="I3529" s="1365"/>
      <c r="J3529" s="1365"/>
      <c r="S3529" s="1359"/>
      <c r="BU3529" s="1366"/>
      <c r="CI3529" s="1383"/>
    </row>
    <row r="3530" spans="2:87" s="1381" customFormat="1" x14ac:dyDescent="0.25">
      <c r="B3530" s="1384"/>
      <c r="C3530" s="1384"/>
      <c r="D3530" s="1387"/>
      <c r="E3530" s="1384"/>
      <c r="F3530" s="1384"/>
      <c r="G3530" s="1384"/>
      <c r="H3530" s="1365"/>
      <c r="I3530" s="1365"/>
      <c r="J3530" s="1365"/>
      <c r="S3530" s="1359"/>
      <c r="BU3530" s="1366"/>
      <c r="CI3530" s="1383"/>
    </row>
    <row r="3531" spans="2:87" s="1381" customFormat="1" x14ac:dyDescent="0.25">
      <c r="B3531" s="1384"/>
      <c r="C3531" s="1384"/>
      <c r="D3531" s="1387"/>
      <c r="E3531" s="1384"/>
      <c r="F3531" s="1384"/>
      <c r="G3531" s="1384"/>
      <c r="H3531" s="1365"/>
      <c r="I3531" s="1365"/>
      <c r="J3531" s="1365"/>
      <c r="S3531" s="1359"/>
      <c r="BU3531" s="1366"/>
      <c r="CI3531" s="1383"/>
    </row>
    <row r="3532" spans="2:87" s="1381" customFormat="1" x14ac:dyDescent="0.25">
      <c r="B3532" s="1384"/>
      <c r="C3532" s="1384"/>
      <c r="D3532" s="1387"/>
      <c r="E3532" s="1384"/>
      <c r="F3532" s="1384"/>
      <c r="G3532" s="1384"/>
      <c r="H3532" s="1365"/>
      <c r="I3532" s="1365"/>
      <c r="J3532" s="1365"/>
      <c r="S3532" s="1359"/>
      <c r="BU3532" s="1366"/>
      <c r="CI3532" s="1383"/>
    </row>
    <row r="3533" spans="2:87" s="1381" customFormat="1" x14ac:dyDescent="0.25">
      <c r="B3533" s="1384"/>
      <c r="C3533" s="1384"/>
      <c r="D3533" s="1387"/>
      <c r="E3533" s="1384"/>
      <c r="F3533" s="1384"/>
      <c r="G3533" s="1384"/>
      <c r="H3533" s="1365"/>
      <c r="I3533" s="1365"/>
      <c r="J3533" s="1365"/>
      <c r="S3533" s="1359"/>
      <c r="BU3533" s="1366"/>
      <c r="CI3533" s="1383"/>
    </row>
    <row r="3534" spans="2:87" s="1381" customFormat="1" x14ac:dyDescent="0.25">
      <c r="B3534" s="1384"/>
      <c r="C3534" s="1384"/>
      <c r="D3534" s="1387"/>
      <c r="E3534" s="1384"/>
      <c r="F3534" s="1384"/>
      <c r="G3534" s="1384"/>
      <c r="H3534" s="1365"/>
      <c r="I3534" s="1365"/>
      <c r="J3534" s="1365"/>
      <c r="S3534" s="1359"/>
      <c r="BU3534" s="1366"/>
      <c r="CI3534" s="1383"/>
    </row>
    <row r="3535" spans="2:87" s="1381" customFormat="1" x14ac:dyDescent="0.25">
      <c r="B3535" s="1384"/>
      <c r="C3535" s="1384"/>
      <c r="D3535" s="1387"/>
      <c r="E3535" s="1384"/>
      <c r="F3535" s="1384"/>
      <c r="G3535" s="1384"/>
      <c r="H3535" s="1365"/>
      <c r="I3535" s="1365"/>
      <c r="J3535" s="1365"/>
      <c r="S3535" s="1359"/>
      <c r="BU3535" s="1366"/>
      <c r="CI3535" s="1383"/>
    </row>
    <row r="3536" spans="2:87" s="1381" customFormat="1" x14ac:dyDescent="0.25">
      <c r="B3536" s="1384"/>
      <c r="C3536" s="1384"/>
      <c r="D3536" s="1387"/>
      <c r="E3536" s="1384"/>
      <c r="F3536" s="1384"/>
      <c r="G3536" s="1384"/>
      <c r="H3536" s="1365"/>
      <c r="I3536" s="1365"/>
      <c r="J3536" s="1365"/>
      <c r="S3536" s="1359"/>
      <c r="BU3536" s="1366"/>
      <c r="CI3536" s="1383"/>
    </row>
    <row r="3537" spans="2:87" s="1381" customFormat="1" x14ac:dyDescent="0.25">
      <c r="B3537" s="1384"/>
      <c r="C3537" s="1384"/>
      <c r="D3537" s="1387"/>
      <c r="E3537" s="1384"/>
      <c r="F3537" s="1384"/>
      <c r="G3537" s="1384"/>
      <c r="H3537" s="1365"/>
      <c r="I3537" s="1365"/>
      <c r="J3537" s="1365"/>
      <c r="S3537" s="1359"/>
      <c r="BU3537" s="1366"/>
      <c r="CI3537" s="1383"/>
    </row>
    <row r="3538" spans="2:87" s="1381" customFormat="1" x14ac:dyDescent="0.25">
      <c r="B3538" s="1384"/>
      <c r="C3538" s="1384"/>
      <c r="D3538" s="1387"/>
      <c r="E3538" s="1384"/>
      <c r="F3538" s="1384"/>
      <c r="G3538" s="1384"/>
      <c r="H3538" s="1365"/>
      <c r="I3538" s="1365"/>
      <c r="J3538" s="1365"/>
      <c r="S3538" s="1359"/>
      <c r="BU3538" s="1366"/>
      <c r="CI3538" s="1383"/>
    </row>
    <row r="3539" spans="2:87" s="1381" customFormat="1" x14ac:dyDescent="0.25">
      <c r="B3539" s="1384"/>
      <c r="C3539" s="1384"/>
      <c r="D3539" s="1387"/>
      <c r="E3539" s="1384"/>
      <c r="F3539" s="1384"/>
      <c r="G3539" s="1384"/>
      <c r="H3539" s="1365"/>
      <c r="I3539" s="1365"/>
      <c r="J3539" s="1365"/>
      <c r="S3539" s="1359"/>
      <c r="BU3539" s="1366"/>
      <c r="CI3539" s="1383"/>
    </row>
    <row r="3540" spans="2:87" s="1381" customFormat="1" x14ac:dyDescent="0.25">
      <c r="B3540" s="1384"/>
      <c r="C3540" s="1384"/>
      <c r="D3540" s="1387"/>
      <c r="E3540" s="1384"/>
      <c r="F3540" s="1384"/>
      <c r="G3540" s="1384"/>
      <c r="H3540" s="1365"/>
      <c r="I3540" s="1365"/>
      <c r="J3540" s="1365"/>
      <c r="S3540" s="1359"/>
      <c r="BU3540" s="1366"/>
      <c r="CI3540" s="1383"/>
    </row>
    <row r="3541" spans="2:87" s="1381" customFormat="1" x14ac:dyDescent="0.25">
      <c r="B3541" s="1384"/>
      <c r="C3541" s="1384"/>
      <c r="D3541" s="1387"/>
      <c r="E3541" s="1384"/>
      <c r="F3541" s="1384"/>
      <c r="G3541" s="1384"/>
      <c r="H3541" s="1365"/>
      <c r="I3541" s="1365"/>
      <c r="J3541" s="1365"/>
      <c r="S3541" s="1359"/>
      <c r="BU3541" s="1366"/>
      <c r="CI3541" s="1383"/>
    </row>
    <row r="3542" spans="2:87" s="1381" customFormat="1" x14ac:dyDescent="0.25">
      <c r="B3542" s="1384"/>
      <c r="C3542" s="1384"/>
      <c r="D3542" s="1387"/>
      <c r="E3542" s="1384"/>
      <c r="F3542" s="1384"/>
      <c r="G3542" s="1384"/>
      <c r="H3542" s="1365"/>
      <c r="I3542" s="1365"/>
      <c r="J3542" s="1365"/>
      <c r="S3542" s="1359"/>
      <c r="BU3542" s="1366"/>
      <c r="CI3542" s="1383"/>
    </row>
    <row r="3543" spans="2:87" s="1381" customFormat="1" x14ac:dyDescent="0.25">
      <c r="B3543" s="1384"/>
      <c r="C3543" s="1384"/>
      <c r="D3543" s="1387"/>
      <c r="E3543" s="1384"/>
      <c r="F3543" s="1384"/>
      <c r="G3543" s="1384"/>
      <c r="H3543" s="1365"/>
      <c r="I3543" s="1365"/>
      <c r="J3543" s="1365"/>
      <c r="S3543" s="1359"/>
      <c r="BU3543" s="1366"/>
      <c r="CI3543" s="1383"/>
    </row>
    <row r="3544" spans="2:87" s="1381" customFormat="1" x14ac:dyDescent="0.25">
      <c r="B3544" s="1384"/>
      <c r="C3544" s="1384"/>
      <c r="D3544" s="1387"/>
      <c r="E3544" s="1384"/>
      <c r="F3544" s="1384"/>
      <c r="G3544" s="1384"/>
      <c r="H3544" s="1365"/>
      <c r="I3544" s="1365"/>
      <c r="J3544" s="1365"/>
      <c r="S3544" s="1359"/>
      <c r="BU3544" s="1366"/>
      <c r="CI3544" s="1383"/>
    </row>
    <row r="3545" spans="2:87" s="1381" customFormat="1" x14ac:dyDescent="0.25">
      <c r="B3545" s="1384"/>
      <c r="C3545" s="1384"/>
      <c r="D3545" s="1387"/>
      <c r="E3545" s="1384"/>
      <c r="F3545" s="1384"/>
      <c r="G3545" s="1384"/>
      <c r="H3545" s="1365"/>
      <c r="I3545" s="1365"/>
      <c r="J3545" s="1365"/>
      <c r="S3545" s="1359"/>
      <c r="BU3545" s="1366"/>
      <c r="CI3545" s="1383"/>
    </row>
    <row r="3546" spans="2:87" s="1381" customFormat="1" x14ac:dyDescent="0.25">
      <c r="B3546" s="1384"/>
      <c r="C3546" s="1384"/>
      <c r="D3546" s="1387"/>
      <c r="E3546" s="1384"/>
      <c r="F3546" s="1384"/>
      <c r="G3546" s="1384"/>
      <c r="H3546" s="1365"/>
      <c r="I3546" s="1365"/>
      <c r="J3546" s="1365"/>
      <c r="S3546" s="1359"/>
      <c r="BU3546" s="1366"/>
      <c r="CI3546" s="1383"/>
    </row>
    <row r="3547" spans="2:87" s="1381" customFormat="1" x14ac:dyDescent="0.25">
      <c r="B3547" s="1384"/>
      <c r="C3547" s="1384"/>
      <c r="D3547" s="1387"/>
      <c r="E3547" s="1384"/>
      <c r="F3547" s="1384"/>
      <c r="G3547" s="1384"/>
      <c r="H3547" s="1365"/>
      <c r="I3547" s="1365"/>
      <c r="J3547" s="1365"/>
      <c r="S3547" s="1359"/>
      <c r="BU3547" s="1366"/>
      <c r="CI3547" s="1383"/>
    </row>
    <row r="3548" spans="2:87" s="1381" customFormat="1" x14ac:dyDescent="0.25">
      <c r="B3548" s="1384"/>
      <c r="C3548" s="1384"/>
      <c r="D3548" s="1387"/>
      <c r="E3548" s="1384"/>
      <c r="F3548" s="1384"/>
      <c r="G3548" s="1384"/>
      <c r="H3548" s="1365"/>
      <c r="I3548" s="1365"/>
      <c r="J3548" s="1365"/>
      <c r="S3548" s="1359"/>
      <c r="BU3548" s="1366"/>
      <c r="CI3548" s="1383"/>
    </row>
    <row r="3549" spans="2:87" s="1381" customFormat="1" x14ac:dyDescent="0.25">
      <c r="B3549" s="1384"/>
      <c r="C3549" s="1384"/>
      <c r="D3549" s="1387"/>
      <c r="E3549" s="1384"/>
      <c r="F3549" s="1384"/>
      <c r="G3549" s="1384"/>
      <c r="H3549" s="1365"/>
      <c r="I3549" s="1365"/>
      <c r="J3549" s="1365"/>
      <c r="S3549" s="1359"/>
      <c r="BU3549" s="1366"/>
      <c r="CI3549" s="1383"/>
    </row>
    <row r="3550" spans="2:87" s="1381" customFormat="1" x14ac:dyDescent="0.25">
      <c r="B3550" s="1384"/>
      <c r="C3550" s="1384"/>
      <c r="D3550" s="1387"/>
      <c r="E3550" s="1384"/>
      <c r="F3550" s="1384"/>
      <c r="G3550" s="1384"/>
      <c r="H3550" s="1365"/>
      <c r="I3550" s="1365"/>
      <c r="J3550" s="1365"/>
      <c r="S3550" s="1359"/>
      <c r="BU3550" s="1366"/>
      <c r="CI3550" s="1383"/>
    </row>
    <row r="3551" spans="2:87" s="1381" customFormat="1" x14ac:dyDescent="0.25">
      <c r="B3551" s="1384"/>
      <c r="C3551" s="1384"/>
      <c r="D3551" s="1387"/>
      <c r="E3551" s="1384"/>
      <c r="F3551" s="1384"/>
      <c r="G3551" s="1384"/>
      <c r="H3551" s="1365"/>
      <c r="I3551" s="1365"/>
      <c r="J3551" s="1365"/>
      <c r="S3551" s="1359"/>
      <c r="BU3551" s="1366"/>
      <c r="CI3551" s="1383"/>
    </row>
    <row r="3552" spans="2:87" s="1381" customFormat="1" x14ac:dyDescent="0.25">
      <c r="B3552" s="1384"/>
      <c r="C3552" s="1384"/>
      <c r="D3552" s="1387"/>
      <c r="E3552" s="1384"/>
      <c r="F3552" s="1384"/>
      <c r="G3552" s="1384"/>
      <c r="H3552" s="1365"/>
      <c r="I3552" s="1365"/>
      <c r="J3552" s="1365"/>
      <c r="S3552" s="1359"/>
      <c r="BU3552" s="1366"/>
      <c r="CI3552" s="1383"/>
    </row>
    <row r="3553" spans="2:87" s="1381" customFormat="1" x14ac:dyDescent="0.25">
      <c r="B3553" s="1384"/>
      <c r="C3553" s="1384"/>
      <c r="D3553" s="1387"/>
      <c r="E3553" s="1384"/>
      <c r="F3553" s="1384"/>
      <c r="G3553" s="1384"/>
      <c r="H3553" s="1365"/>
      <c r="I3553" s="1365"/>
      <c r="J3553" s="1365"/>
      <c r="S3553" s="1359"/>
      <c r="BU3553" s="1366"/>
      <c r="CI3553" s="1383"/>
    </row>
    <row r="3554" spans="2:87" s="1381" customFormat="1" x14ac:dyDescent="0.25">
      <c r="B3554" s="1384"/>
      <c r="C3554" s="1384"/>
      <c r="D3554" s="1387"/>
      <c r="E3554" s="1384"/>
      <c r="F3554" s="1384"/>
      <c r="G3554" s="1384"/>
      <c r="H3554" s="1365"/>
      <c r="I3554" s="1365"/>
      <c r="J3554" s="1365"/>
      <c r="S3554" s="1359"/>
      <c r="BU3554" s="1366"/>
      <c r="CI3554" s="1383"/>
    </row>
    <row r="3555" spans="2:87" s="1381" customFormat="1" x14ac:dyDescent="0.25">
      <c r="B3555" s="1384"/>
      <c r="C3555" s="1384"/>
      <c r="D3555" s="1387"/>
      <c r="E3555" s="1384"/>
      <c r="F3555" s="1384"/>
      <c r="G3555" s="1384"/>
      <c r="H3555" s="1365"/>
      <c r="I3555" s="1365"/>
      <c r="J3555" s="1365"/>
      <c r="S3555" s="1359"/>
      <c r="BU3555" s="1366"/>
      <c r="CI3555" s="1383"/>
    </row>
    <row r="3556" spans="2:87" s="1381" customFormat="1" x14ac:dyDescent="0.25">
      <c r="B3556" s="1384"/>
      <c r="C3556" s="1384"/>
      <c r="D3556" s="1387"/>
      <c r="E3556" s="1384"/>
      <c r="F3556" s="1384"/>
      <c r="G3556" s="1384"/>
      <c r="H3556" s="1365"/>
      <c r="I3556" s="1365"/>
      <c r="J3556" s="1365"/>
      <c r="S3556" s="1359"/>
      <c r="BU3556" s="1366"/>
      <c r="CI3556" s="1383"/>
    </row>
    <row r="3557" spans="2:87" s="1381" customFormat="1" x14ac:dyDescent="0.25">
      <c r="B3557" s="1384"/>
      <c r="C3557" s="1384"/>
      <c r="D3557" s="1387"/>
      <c r="E3557" s="1384"/>
      <c r="F3557" s="1384"/>
      <c r="G3557" s="1384"/>
      <c r="H3557" s="1365"/>
      <c r="I3557" s="1365"/>
      <c r="J3557" s="1365"/>
      <c r="S3557" s="1359"/>
      <c r="BU3557" s="1366"/>
      <c r="CI3557" s="1383"/>
    </row>
    <row r="3558" spans="2:87" s="1381" customFormat="1" x14ac:dyDescent="0.25">
      <c r="B3558" s="1384"/>
      <c r="C3558" s="1384"/>
      <c r="D3558" s="1387"/>
      <c r="E3558" s="1384"/>
      <c r="F3558" s="1384"/>
      <c r="G3558" s="1384"/>
      <c r="H3558" s="1365"/>
      <c r="I3558" s="1365"/>
      <c r="J3558" s="1365"/>
      <c r="S3558" s="1359"/>
      <c r="BU3558" s="1366"/>
      <c r="CI3558" s="1383"/>
    </row>
    <row r="3559" spans="2:87" s="1381" customFormat="1" x14ac:dyDescent="0.25">
      <c r="B3559" s="1384"/>
      <c r="C3559" s="1384"/>
      <c r="D3559" s="1387"/>
      <c r="E3559" s="1384"/>
      <c r="F3559" s="1384"/>
      <c r="G3559" s="1384"/>
      <c r="H3559" s="1365"/>
      <c r="I3559" s="1365"/>
      <c r="J3559" s="1365"/>
      <c r="S3559" s="1359"/>
      <c r="BU3559" s="1366"/>
      <c r="CI3559" s="1383"/>
    </row>
    <row r="3560" spans="2:87" s="1381" customFormat="1" x14ac:dyDescent="0.25">
      <c r="B3560" s="1384"/>
      <c r="C3560" s="1384"/>
      <c r="D3560" s="1387"/>
      <c r="E3560" s="1384"/>
      <c r="F3560" s="1384"/>
      <c r="G3560" s="1384"/>
      <c r="H3560" s="1365"/>
      <c r="I3560" s="1365"/>
      <c r="J3560" s="1365"/>
      <c r="S3560" s="1359"/>
      <c r="BU3560" s="1366"/>
      <c r="CI3560" s="1383"/>
    </row>
    <row r="3561" spans="2:87" s="1381" customFormat="1" x14ac:dyDescent="0.25">
      <c r="B3561" s="1384"/>
      <c r="C3561" s="1384"/>
      <c r="D3561" s="1387"/>
      <c r="E3561" s="1384"/>
      <c r="F3561" s="1384"/>
      <c r="G3561" s="1384"/>
      <c r="H3561" s="1365"/>
      <c r="I3561" s="1365"/>
      <c r="J3561" s="1365"/>
      <c r="S3561" s="1359"/>
      <c r="BU3561" s="1366"/>
      <c r="CI3561" s="1383"/>
    </row>
    <row r="3562" spans="2:87" s="1381" customFormat="1" x14ac:dyDescent="0.25">
      <c r="B3562" s="1384"/>
      <c r="C3562" s="1384"/>
      <c r="D3562" s="1387"/>
      <c r="E3562" s="1384"/>
      <c r="F3562" s="1384"/>
      <c r="G3562" s="1384"/>
      <c r="H3562" s="1365"/>
      <c r="I3562" s="1365"/>
      <c r="J3562" s="1365"/>
      <c r="S3562" s="1359"/>
      <c r="BU3562" s="1366"/>
      <c r="CI3562" s="1383"/>
    </row>
    <row r="3563" spans="2:87" s="1381" customFormat="1" x14ac:dyDescent="0.25">
      <c r="B3563" s="1384"/>
      <c r="C3563" s="1384"/>
      <c r="D3563" s="1387"/>
      <c r="E3563" s="1384"/>
      <c r="F3563" s="1384"/>
      <c r="G3563" s="1384"/>
      <c r="H3563" s="1365"/>
      <c r="I3563" s="1365"/>
      <c r="J3563" s="1365"/>
      <c r="S3563" s="1359"/>
      <c r="BU3563" s="1366"/>
      <c r="CI3563" s="1383"/>
    </row>
    <row r="3564" spans="2:87" s="1381" customFormat="1" x14ac:dyDescent="0.25">
      <c r="B3564" s="1384"/>
      <c r="C3564" s="1384"/>
      <c r="D3564" s="1387"/>
      <c r="E3564" s="1384"/>
      <c r="F3564" s="1384"/>
      <c r="G3564" s="1384"/>
      <c r="H3564" s="1365"/>
      <c r="I3564" s="1365"/>
      <c r="J3564" s="1365"/>
      <c r="S3564" s="1359"/>
      <c r="BU3564" s="1366"/>
      <c r="CI3564" s="1383"/>
    </row>
    <row r="3565" spans="2:87" s="1381" customFormat="1" x14ac:dyDescent="0.25">
      <c r="B3565" s="1384"/>
      <c r="C3565" s="1384"/>
      <c r="D3565" s="1387"/>
      <c r="E3565" s="1384"/>
      <c r="F3565" s="1384"/>
      <c r="G3565" s="1384"/>
      <c r="H3565" s="1365"/>
      <c r="I3565" s="1365"/>
      <c r="J3565" s="1365"/>
      <c r="S3565" s="1359"/>
      <c r="BU3565" s="1366"/>
      <c r="CI3565" s="1383"/>
    </row>
    <row r="3566" spans="2:87" s="1381" customFormat="1" x14ac:dyDescent="0.25">
      <c r="B3566" s="1384"/>
      <c r="C3566" s="1384"/>
      <c r="D3566" s="1387"/>
      <c r="E3566" s="1384"/>
      <c r="F3566" s="1384"/>
      <c r="G3566" s="1384"/>
      <c r="H3566" s="1365"/>
      <c r="I3566" s="1365"/>
      <c r="J3566" s="1365"/>
      <c r="S3566" s="1359"/>
      <c r="BU3566" s="1366"/>
      <c r="CI3566" s="1383"/>
    </row>
    <row r="3567" spans="2:87" s="1381" customFormat="1" x14ac:dyDescent="0.25">
      <c r="B3567" s="1384"/>
      <c r="C3567" s="1384"/>
      <c r="D3567" s="1387"/>
      <c r="E3567" s="1384"/>
      <c r="F3567" s="1384"/>
      <c r="G3567" s="1384"/>
      <c r="H3567" s="1365"/>
      <c r="I3567" s="1365"/>
      <c r="J3567" s="1365"/>
      <c r="S3567" s="1359"/>
      <c r="BU3567" s="1366"/>
      <c r="CI3567" s="1383"/>
    </row>
    <row r="3568" spans="2:87" s="1381" customFormat="1" x14ac:dyDescent="0.25">
      <c r="B3568" s="1384"/>
      <c r="C3568" s="1384"/>
      <c r="D3568" s="1387"/>
      <c r="E3568" s="1384"/>
      <c r="F3568" s="1384"/>
      <c r="G3568" s="1384"/>
      <c r="H3568" s="1365"/>
      <c r="I3568" s="1365"/>
      <c r="J3568" s="1365"/>
      <c r="S3568" s="1359"/>
      <c r="BU3568" s="1366"/>
      <c r="CI3568" s="1383"/>
    </row>
    <row r="3569" spans="2:87" s="1381" customFormat="1" x14ac:dyDescent="0.25">
      <c r="B3569" s="1384"/>
      <c r="C3569" s="1384"/>
      <c r="D3569" s="1387"/>
      <c r="E3569" s="1384"/>
      <c r="F3569" s="1384"/>
      <c r="G3569" s="1384"/>
      <c r="H3569" s="1365"/>
      <c r="I3569" s="1365"/>
      <c r="J3569" s="1365"/>
      <c r="S3569" s="1359"/>
      <c r="BU3569" s="1366"/>
      <c r="CI3569" s="1383"/>
    </row>
    <row r="3570" spans="2:87" s="1381" customFormat="1" x14ac:dyDescent="0.25">
      <c r="B3570" s="1384"/>
      <c r="C3570" s="1384"/>
      <c r="D3570" s="1387"/>
      <c r="E3570" s="1384"/>
      <c r="F3570" s="1384"/>
      <c r="G3570" s="1384"/>
      <c r="H3570" s="1365"/>
      <c r="I3570" s="1365"/>
      <c r="J3570" s="1365"/>
      <c r="S3570" s="1359"/>
      <c r="BU3570" s="1366"/>
      <c r="CI3570" s="1383"/>
    </row>
    <row r="3571" spans="2:87" s="1381" customFormat="1" x14ac:dyDescent="0.25">
      <c r="B3571" s="1384"/>
      <c r="C3571" s="1384"/>
      <c r="D3571" s="1387"/>
      <c r="E3571" s="1384"/>
      <c r="F3571" s="1384"/>
      <c r="G3571" s="1384"/>
      <c r="H3571" s="1365"/>
      <c r="I3571" s="1365"/>
      <c r="J3571" s="1365"/>
      <c r="S3571" s="1359"/>
      <c r="BU3571" s="1366"/>
      <c r="CI3571" s="1383"/>
    </row>
    <row r="3572" spans="2:87" s="1381" customFormat="1" x14ac:dyDescent="0.25">
      <c r="B3572" s="1384"/>
      <c r="C3572" s="1384"/>
      <c r="D3572" s="1387"/>
      <c r="E3572" s="1384"/>
      <c r="F3572" s="1384"/>
      <c r="G3572" s="1384"/>
      <c r="H3572" s="1365"/>
      <c r="I3572" s="1365"/>
      <c r="J3572" s="1365"/>
      <c r="S3572" s="1359"/>
      <c r="BU3572" s="1366"/>
      <c r="CI3572" s="1383"/>
    </row>
    <row r="3573" spans="2:87" s="1381" customFormat="1" x14ac:dyDescent="0.25">
      <c r="B3573" s="1384"/>
      <c r="C3573" s="1384"/>
      <c r="D3573" s="1387"/>
      <c r="E3573" s="1384"/>
      <c r="F3573" s="1384"/>
      <c r="G3573" s="1384"/>
      <c r="H3573" s="1365"/>
      <c r="I3573" s="1365"/>
      <c r="J3573" s="1365"/>
      <c r="S3573" s="1359"/>
      <c r="BU3573" s="1366"/>
      <c r="CI3573" s="1383"/>
    </row>
    <row r="3574" spans="2:87" s="1381" customFormat="1" x14ac:dyDescent="0.25">
      <c r="B3574" s="1384"/>
      <c r="C3574" s="1384"/>
      <c r="D3574" s="1387"/>
      <c r="E3574" s="1384"/>
      <c r="F3574" s="1384"/>
      <c r="G3574" s="1384"/>
      <c r="H3574" s="1365"/>
      <c r="I3574" s="1365"/>
      <c r="J3574" s="1365"/>
      <c r="S3574" s="1359"/>
      <c r="BU3574" s="1366"/>
      <c r="CI3574" s="1383"/>
    </row>
    <row r="3575" spans="2:87" s="1381" customFormat="1" x14ac:dyDescent="0.25">
      <c r="B3575" s="1384"/>
      <c r="C3575" s="1384"/>
      <c r="D3575" s="1387"/>
      <c r="E3575" s="1384"/>
      <c r="F3575" s="1384"/>
      <c r="G3575" s="1384"/>
      <c r="H3575" s="1365"/>
      <c r="I3575" s="1365"/>
      <c r="J3575" s="1365"/>
      <c r="S3575" s="1359"/>
      <c r="BU3575" s="1366"/>
      <c r="CI3575" s="1383"/>
    </row>
    <row r="3576" spans="2:87" s="1381" customFormat="1" x14ac:dyDescent="0.25">
      <c r="B3576" s="1384"/>
      <c r="C3576" s="1384"/>
      <c r="D3576" s="1387"/>
      <c r="E3576" s="1384"/>
      <c r="F3576" s="1384"/>
      <c r="G3576" s="1384"/>
      <c r="H3576" s="1365"/>
      <c r="I3576" s="1365"/>
      <c r="J3576" s="1365"/>
      <c r="S3576" s="1359"/>
      <c r="BU3576" s="1366"/>
      <c r="CI3576" s="1383"/>
    </row>
    <row r="3577" spans="2:87" s="1381" customFormat="1" x14ac:dyDescent="0.25">
      <c r="B3577" s="1384"/>
      <c r="C3577" s="1384"/>
      <c r="D3577" s="1387"/>
      <c r="E3577" s="1384"/>
      <c r="F3577" s="1384"/>
      <c r="G3577" s="1384"/>
      <c r="H3577" s="1365"/>
      <c r="I3577" s="1365"/>
      <c r="J3577" s="1365"/>
      <c r="S3577" s="1359"/>
      <c r="BU3577" s="1366"/>
      <c r="CI3577" s="1383"/>
    </row>
    <row r="3578" spans="2:87" s="1381" customFormat="1" x14ac:dyDescent="0.25">
      <c r="B3578" s="1384"/>
      <c r="C3578" s="1384"/>
      <c r="D3578" s="1387"/>
      <c r="E3578" s="1384"/>
      <c r="F3578" s="1384"/>
      <c r="G3578" s="1384"/>
      <c r="H3578" s="1365"/>
      <c r="I3578" s="1365"/>
      <c r="J3578" s="1365"/>
      <c r="S3578" s="1359"/>
      <c r="BU3578" s="1366"/>
      <c r="CI3578" s="1383"/>
    </row>
    <row r="3579" spans="2:87" s="1381" customFormat="1" x14ac:dyDescent="0.25">
      <c r="B3579" s="1384"/>
      <c r="C3579" s="1384"/>
      <c r="D3579" s="1387"/>
      <c r="E3579" s="1384"/>
      <c r="F3579" s="1384"/>
      <c r="G3579" s="1384"/>
      <c r="H3579" s="1365"/>
      <c r="I3579" s="1365"/>
      <c r="J3579" s="1365"/>
      <c r="S3579" s="1359"/>
      <c r="BU3579" s="1366"/>
      <c r="CI3579" s="1383"/>
    </row>
    <row r="3580" spans="2:87" s="1381" customFormat="1" x14ac:dyDescent="0.25">
      <c r="B3580" s="1384"/>
      <c r="C3580" s="1384"/>
      <c r="D3580" s="1387"/>
      <c r="E3580" s="1384"/>
      <c r="F3580" s="1384"/>
      <c r="G3580" s="1384"/>
      <c r="H3580" s="1365"/>
      <c r="I3580" s="1365"/>
      <c r="J3580" s="1365"/>
      <c r="S3580" s="1359"/>
      <c r="BU3580" s="1366"/>
      <c r="CI3580" s="1383"/>
    </row>
    <row r="3581" spans="2:87" s="1381" customFormat="1" x14ac:dyDescent="0.25">
      <c r="B3581" s="1384"/>
      <c r="C3581" s="1384"/>
      <c r="D3581" s="1387"/>
      <c r="E3581" s="1384"/>
      <c r="F3581" s="1384"/>
      <c r="G3581" s="1384"/>
      <c r="H3581" s="1365"/>
      <c r="I3581" s="1365"/>
      <c r="J3581" s="1365"/>
      <c r="S3581" s="1359"/>
      <c r="BU3581" s="1366"/>
      <c r="CI3581" s="1383"/>
    </row>
    <row r="3582" spans="2:87" s="1381" customFormat="1" x14ac:dyDescent="0.25">
      <c r="B3582" s="1384"/>
      <c r="C3582" s="1384"/>
      <c r="D3582" s="1387"/>
      <c r="E3582" s="1384"/>
      <c r="F3582" s="1384"/>
      <c r="G3582" s="1384"/>
      <c r="H3582" s="1365"/>
      <c r="I3582" s="1365"/>
      <c r="J3582" s="1365"/>
      <c r="S3582" s="1359"/>
      <c r="BU3582" s="1366"/>
      <c r="CI3582" s="1383"/>
    </row>
    <row r="3583" spans="2:87" s="1381" customFormat="1" x14ac:dyDescent="0.25">
      <c r="B3583" s="1384"/>
      <c r="C3583" s="1384"/>
      <c r="D3583" s="1387"/>
      <c r="E3583" s="1384"/>
      <c r="F3583" s="1384"/>
      <c r="G3583" s="1384"/>
      <c r="H3583" s="1365"/>
      <c r="I3583" s="1365"/>
      <c r="J3583" s="1365"/>
      <c r="S3583" s="1359"/>
      <c r="BU3583" s="1366"/>
      <c r="CI3583" s="1383"/>
    </row>
    <row r="3584" spans="2:87" s="1381" customFormat="1" x14ac:dyDescent="0.25">
      <c r="B3584" s="1384"/>
      <c r="C3584" s="1384"/>
      <c r="D3584" s="1387"/>
      <c r="E3584" s="1384"/>
      <c r="F3584" s="1384"/>
      <c r="G3584" s="1384"/>
      <c r="H3584" s="1365"/>
      <c r="I3584" s="1365"/>
      <c r="J3584" s="1365"/>
      <c r="S3584" s="1359"/>
      <c r="BU3584" s="1366"/>
      <c r="CI3584" s="1383"/>
    </row>
    <row r="3585" spans="2:87" s="1381" customFormat="1" x14ac:dyDescent="0.25">
      <c r="B3585" s="1384"/>
      <c r="C3585" s="1384"/>
      <c r="D3585" s="1387"/>
      <c r="E3585" s="1384"/>
      <c r="F3585" s="1384"/>
      <c r="G3585" s="1384"/>
      <c r="H3585" s="1365"/>
      <c r="I3585" s="1365"/>
      <c r="J3585" s="1365"/>
      <c r="S3585" s="1359"/>
      <c r="BU3585" s="1366"/>
      <c r="CI3585" s="1383"/>
    </row>
    <row r="3586" spans="2:87" s="1381" customFormat="1" x14ac:dyDescent="0.25">
      <c r="B3586" s="1384"/>
      <c r="C3586" s="1384"/>
      <c r="D3586" s="1387"/>
      <c r="E3586" s="1384"/>
      <c r="F3586" s="1384"/>
      <c r="G3586" s="1384"/>
      <c r="H3586" s="1365"/>
      <c r="I3586" s="1365"/>
      <c r="J3586" s="1365"/>
      <c r="S3586" s="1359"/>
      <c r="BU3586" s="1366"/>
      <c r="CI3586" s="1383"/>
    </row>
    <row r="3587" spans="2:87" s="1381" customFormat="1" x14ac:dyDescent="0.25">
      <c r="B3587" s="1384"/>
      <c r="C3587" s="1384"/>
      <c r="D3587" s="1387"/>
      <c r="E3587" s="1384"/>
      <c r="F3587" s="1384"/>
      <c r="G3587" s="1384"/>
      <c r="H3587" s="1365"/>
      <c r="I3587" s="1365"/>
      <c r="J3587" s="1365"/>
      <c r="S3587" s="1359"/>
      <c r="BU3587" s="1366"/>
      <c r="CI3587" s="1383"/>
    </row>
    <row r="3588" spans="2:87" s="1381" customFormat="1" x14ac:dyDescent="0.25">
      <c r="B3588" s="1384"/>
      <c r="C3588" s="1384"/>
      <c r="D3588" s="1387"/>
      <c r="E3588" s="1384"/>
      <c r="F3588" s="1384"/>
      <c r="G3588" s="1384"/>
      <c r="H3588" s="1365"/>
      <c r="I3588" s="1365"/>
      <c r="J3588" s="1365"/>
      <c r="S3588" s="1359"/>
      <c r="BU3588" s="1366"/>
      <c r="CI3588" s="1383"/>
    </row>
    <row r="3589" spans="2:87" s="1381" customFormat="1" x14ac:dyDescent="0.25">
      <c r="B3589" s="1384"/>
      <c r="C3589" s="1384"/>
      <c r="D3589" s="1387"/>
      <c r="E3589" s="1384"/>
      <c r="F3589" s="1384"/>
      <c r="G3589" s="1384"/>
      <c r="H3589" s="1365"/>
      <c r="I3589" s="1365"/>
      <c r="J3589" s="1365"/>
      <c r="S3589" s="1359"/>
      <c r="BU3589" s="1366"/>
      <c r="CI3589" s="1383"/>
    </row>
    <row r="3590" spans="2:87" s="1381" customFormat="1" x14ac:dyDescent="0.25">
      <c r="B3590" s="1384"/>
      <c r="C3590" s="1384"/>
      <c r="D3590" s="1387"/>
      <c r="E3590" s="1384"/>
      <c r="F3590" s="1384"/>
      <c r="G3590" s="1384"/>
      <c r="H3590" s="1365"/>
      <c r="I3590" s="1365"/>
      <c r="J3590" s="1365"/>
      <c r="S3590" s="1359"/>
      <c r="BU3590" s="1366"/>
      <c r="CI3590" s="1383"/>
    </row>
    <row r="3591" spans="2:87" s="1381" customFormat="1" x14ac:dyDescent="0.25">
      <c r="B3591" s="1384"/>
      <c r="C3591" s="1384"/>
      <c r="D3591" s="1387"/>
      <c r="E3591" s="1384"/>
      <c r="F3591" s="1384"/>
      <c r="G3591" s="1384"/>
      <c r="H3591" s="1365"/>
      <c r="I3591" s="1365"/>
      <c r="J3591" s="1365"/>
      <c r="S3591" s="1359"/>
      <c r="BU3591" s="1366"/>
      <c r="CI3591" s="1383"/>
    </row>
    <row r="3592" spans="2:87" s="1381" customFormat="1" x14ac:dyDescent="0.25">
      <c r="B3592" s="1384"/>
      <c r="C3592" s="1384"/>
      <c r="D3592" s="1387"/>
      <c r="E3592" s="1384"/>
      <c r="F3592" s="1384"/>
      <c r="G3592" s="1384"/>
      <c r="H3592" s="1365"/>
      <c r="I3592" s="1365"/>
      <c r="J3592" s="1365"/>
      <c r="S3592" s="1359"/>
      <c r="BU3592" s="1366"/>
      <c r="CI3592" s="1383"/>
    </row>
    <row r="3593" spans="2:87" s="1381" customFormat="1" x14ac:dyDescent="0.25">
      <c r="B3593" s="1384"/>
      <c r="C3593" s="1384"/>
      <c r="D3593" s="1387"/>
      <c r="E3593" s="1384"/>
      <c r="F3593" s="1384"/>
      <c r="G3593" s="1384"/>
      <c r="H3593" s="1365"/>
      <c r="I3593" s="1365"/>
      <c r="J3593" s="1365"/>
      <c r="S3593" s="1359"/>
      <c r="BU3593" s="1366"/>
      <c r="CI3593" s="1383"/>
    </row>
    <row r="3594" spans="2:87" s="1381" customFormat="1" x14ac:dyDescent="0.25">
      <c r="B3594" s="1384"/>
      <c r="C3594" s="1384"/>
      <c r="D3594" s="1387"/>
      <c r="E3594" s="1384"/>
      <c r="F3594" s="1384"/>
      <c r="G3594" s="1384"/>
      <c r="H3594" s="1365"/>
      <c r="I3594" s="1365"/>
      <c r="J3594" s="1365"/>
      <c r="S3594" s="1359"/>
      <c r="BU3594" s="1366"/>
      <c r="CI3594" s="1383"/>
    </row>
    <row r="3595" spans="2:87" s="1381" customFormat="1" x14ac:dyDescent="0.25">
      <c r="B3595" s="1384"/>
      <c r="C3595" s="1384"/>
      <c r="D3595" s="1387"/>
      <c r="E3595" s="1384"/>
      <c r="F3595" s="1384"/>
      <c r="G3595" s="1384"/>
      <c r="H3595" s="1365"/>
      <c r="I3595" s="1365"/>
      <c r="J3595" s="1365"/>
      <c r="S3595" s="1359"/>
      <c r="BU3595" s="1366"/>
      <c r="CI3595" s="1383"/>
    </row>
    <row r="3596" spans="2:87" s="1381" customFormat="1" x14ac:dyDescent="0.25">
      <c r="B3596" s="1384"/>
      <c r="C3596" s="1384"/>
      <c r="D3596" s="1387"/>
      <c r="E3596" s="1384"/>
      <c r="F3596" s="1384"/>
      <c r="G3596" s="1384"/>
      <c r="H3596" s="1365"/>
      <c r="I3596" s="1365"/>
      <c r="J3596" s="1365"/>
      <c r="S3596" s="1359"/>
      <c r="BU3596" s="1366"/>
      <c r="CI3596" s="1383"/>
    </row>
    <row r="3597" spans="2:87" s="1381" customFormat="1" x14ac:dyDescent="0.25">
      <c r="B3597" s="1384"/>
      <c r="C3597" s="1384"/>
      <c r="D3597" s="1387"/>
      <c r="E3597" s="1384"/>
      <c r="F3597" s="1384"/>
      <c r="G3597" s="1384"/>
      <c r="H3597" s="1365"/>
      <c r="I3597" s="1365"/>
      <c r="J3597" s="1365"/>
      <c r="S3597" s="1359"/>
      <c r="BU3597" s="1366"/>
      <c r="CI3597" s="1383"/>
    </row>
    <row r="3598" spans="2:87" s="1381" customFormat="1" x14ac:dyDescent="0.25">
      <c r="B3598" s="1384"/>
      <c r="C3598" s="1384"/>
      <c r="D3598" s="1387"/>
      <c r="E3598" s="1384"/>
      <c r="F3598" s="1384"/>
      <c r="G3598" s="1384"/>
      <c r="H3598" s="1365"/>
      <c r="I3598" s="1365"/>
      <c r="J3598" s="1365"/>
      <c r="S3598" s="1359"/>
      <c r="BU3598" s="1366"/>
      <c r="CI3598" s="1383"/>
    </row>
    <row r="3599" spans="2:87" s="1381" customFormat="1" x14ac:dyDescent="0.25">
      <c r="B3599" s="1384"/>
      <c r="C3599" s="1384"/>
      <c r="D3599" s="1387"/>
      <c r="E3599" s="1384"/>
      <c r="F3599" s="1384"/>
      <c r="G3599" s="1384"/>
      <c r="H3599" s="1365"/>
      <c r="I3599" s="1365"/>
      <c r="J3599" s="1365"/>
      <c r="S3599" s="1359"/>
      <c r="BU3599" s="1366"/>
      <c r="CI3599" s="1383"/>
    </row>
    <row r="3600" spans="2:87" s="1381" customFormat="1" x14ac:dyDescent="0.25">
      <c r="B3600" s="1384"/>
      <c r="C3600" s="1384"/>
      <c r="D3600" s="1387"/>
      <c r="E3600" s="1384"/>
      <c r="F3600" s="1384"/>
      <c r="G3600" s="1384"/>
      <c r="H3600" s="1365"/>
      <c r="I3600" s="1365"/>
      <c r="J3600" s="1365"/>
      <c r="S3600" s="1359"/>
      <c r="BU3600" s="1366"/>
      <c r="CI3600" s="1383"/>
    </row>
    <row r="3601" spans="2:87" s="1381" customFormat="1" x14ac:dyDescent="0.25">
      <c r="B3601" s="1384"/>
      <c r="C3601" s="1384"/>
      <c r="D3601" s="1387"/>
      <c r="E3601" s="1384"/>
      <c r="F3601" s="1384"/>
      <c r="G3601" s="1384"/>
      <c r="H3601" s="1365"/>
      <c r="I3601" s="1365"/>
      <c r="J3601" s="1365"/>
      <c r="S3601" s="1359"/>
      <c r="BU3601" s="1366"/>
      <c r="CI3601" s="1383"/>
    </row>
    <row r="3602" spans="2:87" s="1381" customFormat="1" x14ac:dyDescent="0.25">
      <c r="B3602" s="1384"/>
      <c r="C3602" s="1384"/>
      <c r="D3602" s="1387"/>
      <c r="E3602" s="1384"/>
      <c r="F3602" s="1384"/>
      <c r="G3602" s="1384"/>
      <c r="H3602" s="1365"/>
      <c r="I3602" s="1365"/>
      <c r="J3602" s="1365"/>
      <c r="S3602" s="1359"/>
      <c r="BU3602" s="1366"/>
      <c r="CI3602" s="1383"/>
    </row>
    <row r="3603" spans="2:87" s="1381" customFormat="1" x14ac:dyDescent="0.25">
      <c r="B3603" s="1384"/>
      <c r="C3603" s="1384"/>
      <c r="D3603" s="1387"/>
      <c r="E3603" s="1384"/>
      <c r="F3603" s="1384"/>
      <c r="G3603" s="1384"/>
      <c r="H3603" s="1365"/>
      <c r="I3603" s="1365"/>
      <c r="J3603" s="1365"/>
      <c r="S3603" s="1359"/>
      <c r="BU3603" s="1366"/>
      <c r="CI3603" s="1383"/>
    </row>
    <row r="3604" spans="2:87" s="1381" customFormat="1" x14ac:dyDescent="0.25">
      <c r="B3604" s="1384"/>
      <c r="C3604" s="1384"/>
      <c r="D3604" s="1387"/>
      <c r="E3604" s="1384"/>
      <c r="F3604" s="1384"/>
      <c r="G3604" s="1384"/>
      <c r="H3604" s="1365"/>
      <c r="I3604" s="1365"/>
      <c r="J3604" s="1365"/>
      <c r="S3604" s="1359"/>
      <c r="BU3604" s="1366"/>
      <c r="CI3604" s="1383"/>
    </row>
    <row r="3605" spans="2:87" s="1381" customFormat="1" x14ac:dyDescent="0.25">
      <c r="B3605" s="1384"/>
      <c r="C3605" s="1384"/>
      <c r="D3605" s="1387"/>
      <c r="E3605" s="1384"/>
      <c r="F3605" s="1384"/>
      <c r="G3605" s="1384"/>
      <c r="H3605" s="1365"/>
      <c r="I3605" s="1365"/>
      <c r="J3605" s="1365"/>
      <c r="S3605" s="1359"/>
      <c r="BU3605" s="1366"/>
      <c r="CI3605" s="1383"/>
    </row>
    <row r="3606" spans="2:87" s="1381" customFormat="1" x14ac:dyDescent="0.25">
      <c r="B3606" s="1384"/>
      <c r="C3606" s="1384"/>
      <c r="D3606" s="1387"/>
      <c r="E3606" s="1384"/>
      <c r="F3606" s="1384"/>
      <c r="G3606" s="1384"/>
      <c r="H3606" s="1365"/>
      <c r="I3606" s="1365"/>
      <c r="J3606" s="1365"/>
      <c r="S3606" s="1359"/>
      <c r="BU3606" s="1366"/>
      <c r="CI3606" s="1383"/>
    </row>
    <row r="3607" spans="2:87" s="1381" customFormat="1" x14ac:dyDescent="0.25">
      <c r="B3607" s="1384"/>
      <c r="C3607" s="1384"/>
      <c r="D3607" s="1387"/>
      <c r="E3607" s="1384"/>
      <c r="F3607" s="1384"/>
      <c r="G3607" s="1384"/>
      <c r="H3607" s="1365"/>
      <c r="I3607" s="1365"/>
      <c r="J3607" s="1365"/>
      <c r="S3607" s="1359"/>
      <c r="BU3607" s="1366"/>
      <c r="CI3607" s="1383"/>
    </row>
    <row r="3608" spans="2:87" s="1381" customFormat="1" x14ac:dyDescent="0.25">
      <c r="B3608" s="1384"/>
      <c r="C3608" s="1384"/>
      <c r="D3608" s="1387"/>
      <c r="E3608" s="1384"/>
      <c r="F3608" s="1384"/>
      <c r="G3608" s="1384"/>
      <c r="H3608" s="1365"/>
      <c r="I3608" s="1365"/>
      <c r="J3608" s="1365"/>
      <c r="S3608" s="1359"/>
      <c r="BU3608" s="1366"/>
      <c r="CI3608" s="1383"/>
    </row>
    <row r="3609" spans="2:87" s="1381" customFormat="1" x14ac:dyDescent="0.25">
      <c r="B3609" s="1384"/>
      <c r="C3609" s="1384"/>
      <c r="D3609" s="1387"/>
      <c r="E3609" s="1384"/>
      <c r="F3609" s="1384"/>
      <c r="G3609" s="1384"/>
      <c r="H3609" s="1365"/>
      <c r="I3609" s="1365"/>
      <c r="J3609" s="1365"/>
      <c r="S3609" s="1359"/>
      <c r="BU3609" s="1366"/>
      <c r="CI3609" s="1383"/>
    </row>
    <row r="3610" spans="2:87" s="1381" customFormat="1" x14ac:dyDescent="0.25">
      <c r="B3610" s="1384"/>
      <c r="C3610" s="1384"/>
      <c r="D3610" s="1387"/>
      <c r="E3610" s="1384"/>
      <c r="F3610" s="1384"/>
      <c r="G3610" s="1384"/>
      <c r="H3610" s="1365"/>
      <c r="I3610" s="1365"/>
      <c r="J3610" s="1365"/>
      <c r="S3610" s="1359"/>
      <c r="BU3610" s="1366"/>
      <c r="CI3610" s="1383"/>
    </row>
    <row r="3611" spans="2:87" s="1381" customFormat="1" x14ac:dyDescent="0.25">
      <c r="B3611" s="1384"/>
      <c r="C3611" s="1384"/>
      <c r="D3611" s="1387"/>
      <c r="E3611" s="1384"/>
      <c r="F3611" s="1384"/>
      <c r="G3611" s="1384"/>
      <c r="H3611" s="1365"/>
      <c r="I3611" s="1365"/>
      <c r="J3611" s="1365"/>
      <c r="S3611" s="1359"/>
      <c r="BU3611" s="1366"/>
      <c r="CI3611" s="1383"/>
    </row>
    <row r="3612" spans="2:87" s="1381" customFormat="1" x14ac:dyDescent="0.25">
      <c r="B3612" s="1384"/>
      <c r="C3612" s="1384"/>
      <c r="D3612" s="1387"/>
      <c r="E3612" s="1384"/>
      <c r="F3612" s="1384"/>
      <c r="G3612" s="1384"/>
      <c r="H3612" s="1365"/>
      <c r="I3612" s="1365"/>
      <c r="J3612" s="1365"/>
      <c r="S3612" s="1359"/>
      <c r="BU3612" s="1366"/>
      <c r="CI3612" s="1383"/>
    </row>
    <row r="3613" spans="2:87" s="1381" customFormat="1" x14ac:dyDescent="0.25">
      <c r="B3613" s="1384"/>
      <c r="C3613" s="1384"/>
      <c r="D3613" s="1387"/>
      <c r="E3613" s="1384"/>
      <c r="F3613" s="1384"/>
      <c r="G3613" s="1384"/>
      <c r="H3613" s="1365"/>
      <c r="I3613" s="1365"/>
      <c r="J3613" s="1365"/>
      <c r="S3613" s="1359"/>
      <c r="BU3613" s="1366"/>
      <c r="CI3613" s="1383"/>
    </row>
    <row r="3614" spans="2:87" s="1381" customFormat="1" x14ac:dyDescent="0.25">
      <c r="B3614" s="1384"/>
      <c r="C3614" s="1384"/>
      <c r="D3614" s="1387"/>
      <c r="E3614" s="1384"/>
      <c r="F3614" s="1384"/>
      <c r="G3614" s="1384"/>
      <c r="H3614" s="1365"/>
      <c r="I3614" s="1365"/>
      <c r="J3614" s="1365"/>
      <c r="S3614" s="1359"/>
      <c r="BU3614" s="1366"/>
      <c r="CI3614" s="1383"/>
    </row>
    <row r="3615" spans="2:87" s="1381" customFormat="1" x14ac:dyDescent="0.25">
      <c r="B3615" s="1384"/>
      <c r="C3615" s="1384"/>
      <c r="D3615" s="1387"/>
      <c r="E3615" s="1384"/>
      <c r="F3615" s="1384"/>
      <c r="G3615" s="1384"/>
      <c r="H3615" s="1365"/>
      <c r="I3615" s="1365"/>
      <c r="J3615" s="1365"/>
      <c r="S3615" s="1359"/>
      <c r="BU3615" s="1366"/>
      <c r="CI3615" s="1383"/>
    </row>
    <row r="3616" spans="2:87" s="1381" customFormat="1" x14ac:dyDescent="0.25">
      <c r="B3616" s="1384"/>
      <c r="C3616" s="1384"/>
      <c r="D3616" s="1387"/>
      <c r="E3616" s="1384"/>
      <c r="F3616" s="1384"/>
      <c r="G3616" s="1384"/>
      <c r="H3616" s="1365"/>
      <c r="I3616" s="1365"/>
      <c r="J3616" s="1365"/>
      <c r="S3616" s="1359"/>
      <c r="BU3616" s="1366"/>
      <c r="CI3616" s="1383"/>
    </row>
    <row r="3617" spans="2:87" s="1381" customFormat="1" x14ac:dyDescent="0.25">
      <c r="B3617" s="1384"/>
      <c r="C3617" s="1384"/>
      <c r="D3617" s="1387"/>
      <c r="E3617" s="1384"/>
      <c r="F3617" s="1384"/>
      <c r="G3617" s="1384"/>
      <c r="H3617" s="1365"/>
      <c r="I3617" s="1365"/>
      <c r="J3617" s="1365"/>
      <c r="S3617" s="1359"/>
      <c r="BU3617" s="1366"/>
      <c r="CI3617" s="1383"/>
    </row>
    <row r="3618" spans="2:87" s="1381" customFormat="1" x14ac:dyDescent="0.25">
      <c r="B3618" s="1384"/>
      <c r="C3618" s="1384"/>
      <c r="D3618" s="1387"/>
      <c r="E3618" s="1384"/>
      <c r="F3618" s="1384"/>
      <c r="G3618" s="1384"/>
      <c r="H3618" s="1365"/>
      <c r="I3618" s="1365"/>
      <c r="J3618" s="1365"/>
      <c r="S3618" s="1359"/>
      <c r="BU3618" s="1366"/>
      <c r="CI3618" s="1383"/>
    </row>
    <row r="3619" spans="2:87" s="1381" customFormat="1" x14ac:dyDescent="0.25">
      <c r="B3619" s="1384"/>
      <c r="C3619" s="1384"/>
      <c r="D3619" s="1387"/>
      <c r="E3619" s="1384"/>
      <c r="F3619" s="1384"/>
      <c r="G3619" s="1384"/>
      <c r="H3619" s="1365"/>
      <c r="I3619" s="1365"/>
      <c r="J3619" s="1365"/>
      <c r="S3619" s="1359"/>
      <c r="BU3619" s="1366"/>
      <c r="CI3619" s="1383"/>
    </row>
    <row r="3620" spans="2:87" s="1381" customFormat="1" x14ac:dyDescent="0.25">
      <c r="B3620" s="1384"/>
      <c r="C3620" s="1384"/>
      <c r="D3620" s="1387"/>
      <c r="E3620" s="1384"/>
      <c r="F3620" s="1384"/>
      <c r="G3620" s="1384"/>
      <c r="H3620" s="1365"/>
      <c r="I3620" s="1365"/>
      <c r="J3620" s="1365"/>
      <c r="S3620" s="1359"/>
      <c r="BU3620" s="1366"/>
      <c r="CI3620" s="1383"/>
    </row>
    <row r="3621" spans="2:87" s="1381" customFormat="1" x14ac:dyDescent="0.25">
      <c r="B3621" s="1384"/>
      <c r="C3621" s="1384"/>
      <c r="D3621" s="1387"/>
      <c r="E3621" s="1384"/>
      <c r="F3621" s="1384"/>
      <c r="G3621" s="1384"/>
      <c r="H3621" s="1365"/>
      <c r="I3621" s="1365"/>
      <c r="J3621" s="1365"/>
      <c r="S3621" s="1359"/>
      <c r="BU3621" s="1366"/>
      <c r="CI3621" s="1383"/>
    </row>
    <row r="3622" spans="2:87" s="1381" customFormat="1" x14ac:dyDescent="0.25">
      <c r="B3622" s="1384"/>
      <c r="C3622" s="1384"/>
      <c r="D3622" s="1387"/>
      <c r="E3622" s="1384"/>
      <c r="F3622" s="1384"/>
      <c r="G3622" s="1384"/>
      <c r="H3622" s="1365"/>
      <c r="I3622" s="1365"/>
      <c r="J3622" s="1365"/>
      <c r="S3622" s="1359"/>
      <c r="BU3622" s="1366"/>
      <c r="CI3622" s="1383"/>
    </row>
    <row r="3623" spans="2:87" s="1381" customFormat="1" x14ac:dyDescent="0.25">
      <c r="B3623" s="1384"/>
      <c r="C3623" s="1384"/>
      <c r="D3623" s="1387"/>
      <c r="E3623" s="1384"/>
      <c r="F3623" s="1384"/>
      <c r="G3623" s="1384"/>
      <c r="H3623" s="1365"/>
      <c r="I3623" s="1365"/>
      <c r="J3623" s="1365"/>
      <c r="S3623" s="1359"/>
      <c r="BU3623" s="1366"/>
      <c r="CI3623" s="1383"/>
    </row>
    <row r="3624" spans="2:87" s="1381" customFormat="1" x14ac:dyDescent="0.25">
      <c r="B3624" s="1384"/>
      <c r="C3624" s="1384"/>
      <c r="D3624" s="1387"/>
      <c r="E3624" s="1384"/>
      <c r="F3624" s="1384"/>
      <c r="G3624" s="1384"/>
      <c r="H3624" s="1365"/>
      <c r="I3624" s="1365"/>
      <c r="J3624" s="1365"/>
      <c r="S3624" s="1359"/>
      <c r="BU3624" s="1366"/>
      <c r="CI3624" s="1383"/>
    </row>
    <row r="3625" spans="2:87" s="1381" customFormat="1" x14ac:dyDescent="0.25">
      <c r="B3625" s="1384"/>
      <c r="C3625" s="1384"/>
      <c r="D3625" s="1387"/>
      <c r="E3625" s="1384"/>
      <c r="F3625" s="1384"/>
      <c r="G3625" s="1384"/>
      <c r="H3625" s="1365"/>
      <c r="I3625" s="1365"/>
      <c r="J3625" s="1365"/>
      <c r="S3625" s="1359"/>
      <c r="BU3625" s="1366"/>
      <c r="CI3625" s="1383"/>
    </row>
    <row r="3626" spans="2:87" s="1381" customFormat="1" x14ac:dyDescent="0.25">
      <c r="B3626" s="1384"/>
      <c r="C3626" s="1384"/>
      <c r="D3626" s="1387"/>
      <c r="E3626" s="1384"/>
      <c r="F3626" s="1384"/>
      <c r="G3626" s="1384"/>
      <c r="H3626" s="1365"/>
      <c r="I3626" s="1365"/>
      <c r="J3626" s="1365"/>
      <c r="S3626" s="1359"/>
      <c r="BU3626" s="1366"/>
      <c r="CI3626" s="1383"/>
    </row>
    <row r="3627" spans="2:87" s="1381" customFormat="1" x14ac:dyDescent="0.25">
      <c r="B3627" s="1384"/>
      <c r="C3627" s="1384"/>
      <c r="D3627" s="1387"/>
      <c r="E3627" s="1384"/>
      <c r="F3627" s="1384"/>
      <c r="G3627" s="1384"/>
      <c r="H3627" s="1365"/>
      <c r="I3627" s="1365"/>
      <c r="J3627" s="1365"/>
      <c r="S3627" s="1359"/>
      <c r="BU3627" s="1366"/>
      <c r="CI3627" s="1383"/>
    </row>
    <row r="3628" spans="2:87" s="1381" customFormat="1" x14ac:dyDescent="0.25">
      <c r="B3628" s="1384"/>
      <c r="C3628" s="1384"/>
      <c r="D3628" s="1387"/>
      <c r="E3628" s="1384"/>
      <c r="F3628" s="1384"/>
      <c r="G3628" s="1384"/>
      <c r="H3628" s="1365"/>
      <c r="I3628" s="1365"/>
      <c r="J3628" s="1365"/>
      <c r="S3628" s="1359"/>
      <c r="BU3628" s="1366"/>
      <c r="CI3628" s="1383"/>
    </row>
    <row r="3629" spans="2:87" s="1381" customFormat="1" x14ac:dyDescent="0.25">
      <c r="B3629" s="1384"/>
      <c r="C3629" s="1384"/>
      <c r="D3629" s="1387"/>
      <c r="E3629" s="1384"/>
      <c r="F3629" s="1384"/>
      <c r="G3629" s="1384"/>
      <c r="H3629" s="1365"/>
      <c r="I3629" s="1365"/>
      <c r="J3629" s="1365"/>
      <c r="S3629" s="1359"/>
      <c r="BU3629" s="1366"/>
      <c r="CI3629" s="1383"/>
    </row>
    <row r="3630" spans="2:87" s="1381" customFormat="1" x14ac:dyDescent="0.25">
      <c r="B3630" s="1384"/>
      <c r="C3630" s="1384"/>
      <c r="D3630" s="1387"/>
      <c r="E3630" s="1384"/>
      <c r="F3630" s="1384"/>
      <c r="G3630" s="1384"/>
      <c r="H3630" s="1365"/>
      <c r="I3630" s="1365"/>
      <c r="J3630" s="1365"/>
      <c r="S3630" s="1359"/>
      <c r="BU3630" s="1366"/>
      <c r="CI3630" s="1383"/>
    </row>
    <row r="3631" spans="2:87" s="1381" customFormat="1" x14ac:dyDescent="0.25">
      <c r="B3631" s="1384"/>
      <c r="C3631" s="1384"/>
      <c r="D3631" s="1387"/>
      <c r="E3631" s="1384"/>
      <c r="F3631" s="1384"/>
      <c r="G3631" s="1384"/>
      <c r="H3631" s="1365"/>
      <c r="I3631" s="1365"/>
      <c r="J3631" s="1365"/>
      <c r="S3631" s="1359"/>
      <c r="BU3631" s="1366"/>
      <c r="CI3631" s="1383"/>
    </row>
    <row r="3632" spans="2:87" s="1381" customFormat="1" x14ac:dyDescent="0.25">
      <c r="B3632" s="1384"/>
      <c r="C3632" s="1384"/>
      <c r="D3632" s="1387"/>
      <c r="E3632" s="1384"/>
      <c r="F3632" s="1384"/>
      <c r="G3632" s="1384"/>
      <c r="H3632" s="1365"/>
      <c r="I3632" s="1365"/>
      <c r="J3632" s="1365"/>
      <c r="S3632" s="1359"/>
      <c r="BU3632" s="1366"/>
      <c r="CI3632" s="1383"/>
    </row>
    <row r="3633" spans="2:87" s="1381" customFormat="1" x14ac:dyDescent="0.25">
      <c r="B3633" s="1384"/>
      <c r="C3633" s="1384"/>
      <c r="D3633" s="1387"/>
      <c r="E3633" s="1384"/>
      <c r="F3633" s="1384"/>
      <c r="G3633" s="1384"/>
      <c r="H3633" s="1365"/>
      <c r="I3633" s="1365"/>
      <c r="J3633" s="1365"/>
      <c r="S3633" s="1359"/>
      <c r="BU3633" s="1366"/>
      <c r="CI3633" s="1383"/>
    </row>
    <row r="3634" spans="2:87" s="1381" customFormat="1" x14ac:dyDescent="0.25">
      <c r="B3634" s="1384"/>
      <c r="C3634" s="1384"/>
      <c r="D3634" s="1387"/>
      <c r="E3634" s="1384"/>
      <c r="F3634" s="1384"/>
      <c r="G3634" s="1384"/>
      <c r="H3634" s="1365"/>
      <c r="I3634" s="1365"/>
      <c r="J3634" s="1365"/>
      <c r="S3634" s="1359"/>
      <c r="BU3634" s="1366"/>
      <c r="CI3634" s="1383"/>
    </row>
    <row r="3635" spans="2:87" s="1381" customFormat="1" x14ac:dyDescent="0.25">
      <c r="B3635" s="1384"/>
      <c r="C3635" s="1384"/>
      <c r="D3635" s="1387"/>
      <c r="E3635" s="1384"/>
      <c r="F3635" s="1384"/>
      <c r="G3635" s="1384"/>
      <c r="H3635" s="1365"/>
      <c r="I3635" s="1365"/>
      <c r="J3635" s="1365"/>
      <c r="S3635" s="1359"/>
      <c r="BU3635" s="1366"/>
      <c r="CI3635" s="1383"/>
    </row>
    <row r="3636" spans="2:87" s="1381" customFormat="1" x14ac:dyDescent="0.25">
      <c r="B3636" s="1384"/>
      <c r="C3636" s="1384"/>
      <c r="D3636" s="1387"/>
      <c r="E3636" s="1384"/>
      <c r="F3636" s="1384"/>
      <c r="G3636" s="1384"/>
      <c r="H3636" s="1365"/>
      <c r="I3636" s="1365"/>
      <c r="J3636" s="1365"/>
      <c r="S3636" s="1359"/>
      <c r="BU3636" s="1366"/>
      <c r="CI3636" s="1383"/>
    </row>
    <row r="3637" spans="2:87" s="1381" customFormat="1" x14ac:dyDescent="0.25">
      <c r="B3637" s="1384"/>
      <c r="C3637" s="1384"/>
      <c r="D3637" s="1387"/>
      <c r="E3637" s="1384"/>
      <c r="F3637" s="1384"/>
      <c r="G3637" s="1384"/>
      <c r="H3637" s="1365"/>
      <c r="I3637" s="1365"/>
      <c r="J3637" s="1365"/>
      <c r="S3637" s="1359"/>
      <c r="BU3637" s="1366"/>
      <c r="CI3637" s="1383"/>
    </row>
    <row r="3638" spans="2:87" s="1381" customFormat="1" x14ac:dyDescent="0.25">
      <c r="B3638" s="1384"/>
      <c r="C3638" s="1384"/>
      <c r="D3638" s="1387"/>
      <c r="E3638" s="1384"/>
      <c r="F3638" s="1384"/>
      <c r="G3638" s="1384"/>
      <c r="H3638" s="1365"/>
      <c r="I3638" s="1365"/>
      <c r="J3638" s="1365"/>
      <c r="S3638" s="1359"/>
      <c r="BU3638" s="1366"/>
      <c r="CI3638" s="1383"/>
    </row>
    <row r="3639" spans="2:87" s="1381" customFormat="1" x14ac:dyDescent="0.25">
      <c r="B3639" s="1384"/>
      <c r="C3639" s="1384"/>
      <c r="D3639" s="1387"/>
      <c r="E3639" s="1384"/>
      <c r="F3639" s="1384"/>
      <c r="G3639" s="1384"/>
      <c r="H3639" s="1365"/>
      <c r="I3639" s="1365"/>
      <c r="J3639" s="1365"/>
      <c r="S3639" s="1359"/>
      <c r="BU3639" s="1366"/>
      <c r="CI3639" s="1383"/>
    </row>
    <row r="3640" spans="2:87" s="1381" customFormat="1" x14ac:dyDescent="0.25">
      <c r="B3640" s="1384"/>
      <c r="C3640" s="1384"/>
      <c r="D3640" s="1387"/>
      <c r="E3640" s="1384"/>
      <c r="F3640" s="1384"/>
      <c r="G3640" s="1384"/>
      <c r="H3640" s="1365"/>
      <c r="I3640" s="1365"/>
      <c r="J3640" s="1365"/>
      <c r="S3640" s="1359"/>
      <c r="BU3640" s="1366"/>
      <c r="CI3640" s="1383"/>
    </row>
    <row r="3641" spans="2:87" s="1381" customFormat="1" x14ac:dyDescent="0.25">
      <c r="B3641" s="1384"/>
      <c r="C3641" s="1384"/>
      <c r="D3641" s="1387"/>
      <c r="E3641" s="1384"/>
      <c r="F3641" s="1384"/>
      <c r="G3641" s="1384"/>
      <c r="H3641" s="1365"/>
      <c r="I3641" s="1365"/>
      <c r="J3641" s="1365"/>
      <c r="S3641" s="1359"/>
      <c r="BU3641" s="1366"/>
      <c r="CI3641" s="1383"/>
    </row>
    <row r="3642" spans="2:87" s="1381" customFormat="1" x14ac:dyDescent="0.25">
      <c r="B3642" s="1384"/>
      <c r="C3642" s="1384"/>
      <c r="D3642" s="1387"/>
      <c r="E3642" s="1384"/>
      <c r="F3642" s="1384"/>
      <c r="G3642" s="1384"/>
      <c r="H3642" s="1365"/>
      <c r="I3642" s="1365"/>
      <c r="J3642" s="1365"/>
      <c r="S3642" s="1359"/>
      <c r="BU3642" s="1366"/>
      <c r="CI3642" s="1383"/>
    </row>
    <row r="3643" spans="2:87" s="1381" customFormat="1" x14ac:dyDescent="0.25">
      <c r="B3643" s="1384"/>
      <c r="C3643" s="1384"/>
      <c r="D3643" s="1387"/>
      <c r="E3643" s="1384"/>
      <c r="F3643" s="1384"/>
      <c r="G3643" s="1384"/>
      <c r="H3643" s="1365"/>
      <c r="I3643" s="1365"/>
      <c r="J3643" s="1365"/>
      <c r="S3643" s="1359"/>
      <c r="BU3643" s="1366"/>
      <c r="CI3643" s="1383"/>
    </row>
    <row r="3644" spans="2:87" s="1381" customFormat="1" x14ac:dyDescent="0.25">
      <c r="B3644" s="1384"/>
      <c r="C3644" s="1384"/>
      <c r="D3644" s="1387"/>
      <c r="E3644" s="1384"/>
      <c r="F3644" s="1384"/>
      <c r="G3644" s="1384"/>
      <c r="H3644" s="1365"/>
      <c r="I3644" s="1365"/>
      <c r="J3644" s="1365"/>
      <c r="S3644" s="1359"/>
      <c r="BU3644" s="1366"/>
      <c r="CI3644" s="1383"/>
    </row>
    <row r="3645" spans="2:87" s="1381" customFormat="1" x14ac:dyDescent="0.25">
      <c r="B3645" s="1384"/>
      <c r="C3645" s="1384"/>
      <c r="D3645" s="1387"/>
      <c r="E3645" s="1384"/>
      <c r="F3645" s="1384"/>
      <c r="G3645" s="1384"/>
      <c r="H3645" s="1365"/>
      <c r="I3645" s="1365"/>
      <c r="J3645" s="1365"/>
      <c r="S3645" s="1359"/>
      <c r="BU3645" s="1366"/>
      <c r="CI3645" s="1383"/>
    </row>
    <row r="3646" spans="2:87" s="1381" customFormat="1" x14ac:dyDescent="0.25">
      <c r="B3646" s="1384"/>
      <c r="C3646" s="1384"/>
      <c r="D3646" s="1387"/>
      <c r="E3646" s="1384"/>
      <c r="F3646" s="1384"/>
      <c r="G3646" s="1384"/>
      <c r="H3646" s="1365"/>
      <c r="I3646" s="1365"/>
      <c r="J3646" s="1365"/>
      <c r="S3646" s="1359"/>
      <c r="BU3646" s="1366"/>
      <c r="CI3646" s="1383"/>
    </row>
    <row r="3647" spans="2:87" s="1381" customFormat="1" x14ac:dyDescent="0.25">
      <c r="B3647" s="1384"/>
      <c r="C3647" s="1384"/>
      <c r="D3647" s="1387"/>
      <c r="E3647" s="1384"/>
      <c r="F3647" s="1384"/>
      <c r="G3647" s="1384"/>
      <c r="H3647" s="1365"/>
      <c r="I3647" s="1365"/>
      <c r="J3647" s="1365"/>
      <c r="S3647" s="1359"/>
      <c r="BU3647" s="1366"/>
      <c r="CI3647" s="1383"/>
    </row>
    <row r="3648" spans="2:87" s="1381" customFormat="1" x14ac:dyDescent="0.25">
      <c r="B3648" s="1384"/>
      <c r="C3648" s="1384"/>
      <c r="D3648" s="1387"/>
      <c r="E3648" s="1384"/>
      <c r="F3648" s="1384"/>
      <c r="G3648" s="1384"/>
      <c r="H3648" s="1365"/>
      <c r="I3648" s="1365"/>
      <c r="J3648" s="1365"/>
      <c r="S3648" s="1359"/>
      <c r="BU3648" s="1366"/>
      <c r="CI3648" s="1383"/>
    </row>
    <row r="3649" spans="2:87" s="1381" customFormat="1" x14ac:dyDescent="0.25">
      <c r="B3649" s="1384"/>
      <c r="C3649" s="1384"/>
      <c r="D3649" s="1387"/>
      <c r="E3649" s="1384"/>
      <c r="F3649" s="1384"/>
      <c r="G3649" s="1384"/>
      <c r="H3649" s="1365"/>
      <c r="I3649" s="1365"/>
      <c r="J3649" s="1365"/>
      <c r="S3649" s="1359"/>
      <c r="BU3649" s="1366"/>
      <c r="CI3649" s="1383"/>
    </row>
    <row r="3650" spans="2:87" s="1381" customFormat="1" x14ac:dyDescent="0.25">
      <c r="B3650" s="1384"/>
      <c r="C3650" s="1384"/>
      <c r="D3650" s="1387"/>
      <c r="E3650" s="1384"/>
      <c r="F3650" s="1384"/>
      <c r="G3650" s="1384"/>
      <c r="H3650" s="1365"/>
      <c r="I3650" s="1365"/>
      <c r="J3650" s="1365"/>
      <c r="S3650" s="1359"/>
      <c r="BU3650" s="1366"/>
      <c r="CI3650" s="1383"/>
    </row>
    <row r="3651" spans="2:87" s="1381" customFormat="1" x14ac:dyDescent="0.25">
      <c r="B3651" s="1384"/>
      <c r="C3651" s="1384"/>
      <c r="D3651" s="1387"/>
      <c r="E3651" s="1384"/>
      <c r="F3651" s="1384"/>
      <c r="G3651" s="1384"/>
      <c r="H3651" s="1365"/>
      <c r="I3651" s="1365"/>
      <c r="J3651" s="1365"/>
      <c r="S3651" s="1359"/>
      <c r="BU3651" s="1366"/>
      <c r="CI3651" s="1383"/>
    </row>
    <row r="3652" spans="2:87" s="1381" customFormat="1" x14ac:dyDescent="0.25">
      <c r="B3652" s="1384"/>
      <c r="C3652" s="1384"/>
      <c r="D3652" s="1387"/>
      <c r="E3652" s="1384"/>
      <c r="F3652" s="1384"/>
      <c r="G3652" s="1384"/>
      <c r="H3652" s="1365"/>
      <c r="I3652" s="1365"/>
      <c r="J3652" s="1365"/>
      <c r="S3652" s="1359"/>
      <c r="BU3652" s="1366"/>
      <c r="CI3652" s="1383"/>
    </row>
    <row r="3653" spans="2:87" s="1381" customFormat="1" x14ac:dyDescent="0.25">
      <c r="B3653" s="1384"/>
      <c r="C3653" s="1384"/>
      <c r="D3653" s="1387"/>
      <c r="E3653" s="1384"/>
      <c r="F3653" s="1384"/>
      <c r="G3653" s="1384"/>
      <c r="H3653" s="1365"/>
      <c r="I3653" s="1365"/>
      <c r="J3653" s="1365"/>
      <c r="S3653" s="1359"/>
      <c r="BU3653" s="1366"/>
      <c r="CI3653" s="1383"/>
    </row>
    <row r="3654" spans="2:87" s="1381" customFormat="1" x14ac:dyDescent="0.25">
      <c r="B3654" s="1384"/>
      <c r="C3654" s="1384"/>
      <c r="D3654" s="1387"/>
      <c r="E3654" s="1384"/>
      <c r="F3654" s="1384"/>
      <c r="G3654" s="1384"/>
      <c r="H3654" s="1365"/>
      <c r="I3654" s="1365"/>
      <c r="J3654" s="1365"/>
      <c r="S3654" s="1359"/>
      <c r="BU3654" s="1366"/>
      <c r="CI3654" s="1383"/>
    </row>
    <row r="3655" spans="2:87" s="1381" customFormat="1" x14ac:dyDescent="0.25">
      <c r="B3655" s="1384"/>
      <c r="C3655" s="1384"/>
      <c r="D3655" s="1387"/>
      <c r="E3655" s="1384"/>
      <c r="F3655" s="1384"/>
      <c r="G3655" s="1384"/>
      <c r="H3655" s="1365"/>
      <c r="I3655" s="1365"/>
      <c r="J3655" s="1365"/>
      <c r="S3655" s="1359"/>
      <c r="BU3655" s="1366"/>
      <c r="CI3655" s="1383"/>
    </row>
    <row r="3656" spans="2:87" s="1381" customFormat="1" x14ac:dyDescent="0.25">
      <c r="B3656" s="1384"/>
      <c r="C3656" s="1384"/>
      <c r="D3656" s="1387"/>
      <c r="E3656" s="1384"/>
      <c r="F3656" s="1384"/>
      <c r="G3656" s="1384"/>
      <c r="H3656" s="1365"/>
      <c r="I3656" s="1365"/>
      <c r="J3656" s="1365"/>
      <c r="S3656" s="1359"/>
      <c r="BU3656" s="1366"/>
      <c r="CI3656" s="1383"/>
    </row>
    <row r="3657" spans="2:87" s="1381" customFormat="1" x14ac:dyDescent="0.25">
      <c r="B3657" s="1384"/>
      <c r="C3657" s="1384"/>
      <c r="D3657" s="1387"/>
      <c r="E3657" s="1384"/>
      <c r="F3657" s="1384"/>
      <c r="G3657" s="1384"/>
      <c r="H3657" s="1365"/>
      <c r="I3657" s="1365"/>
      <c r="J3657" s="1365"/>
      <c r="S3657" s="1359"/>
      <c r="BU3657" s="1366"/>
      <c r="CI3657" s="1383"/>
    </row>
    <row r="3658" spans="2:87" s="1381" customFormat="1" x14ac:dyDescent="0.25">
      <c r="B3658" s="1384"/>
      <c r="C3658" s="1384"/>
      <c r="D3658" s="1387"/>
      <c r="E3658" s="1384"/>
      <c r="F3658" s="1384"/>
      <c r="G3658" s="1384"/>
      <c r="H3658" s="1365"/>
      <c r="I3658" s="1365"/>
      <c r="J3658" s="1365"/>
      <c r="S3658" s="1359"/>
      <c r="BU3658" s="1366"/>
      <c r="CI3658" s="1383"/>
    </row>
    <row r="3659" spans="2:87" s="1381" customFormat="1" x14ac:dyDescent="0.25">
      <c r="B3659" s="1384"/>
      <c r="C3659" s="1384"/>
      <c r="D3659" s="1387"/>
      <c r="E3659" s="1384"/>
      <c r="F3659" s="1384"/>
      <c r="G3659" s="1384"/>
      <c r="H3659" s="1365"/>
      <c r="I3659" s="1365"/>
      <c r="J3659" s="1365"/>
      <c r="S3659" s="1359"/>
      <c r="BU3659" s="1366"/>
      <c r="CI3659" s="1383"/>
    </row>
    <row r="3660" spans="2:87" s="1381" customFormat="1" x14ac:dyDescent="0.25">
      <c r="B3660" s="1384"/>
      <c r="C3660" s="1384"/>
      <c r="D3660" s="1387"/>
      <c r="E3660" s="1384"/>
      <c r="F3660" s="1384"/>
      <c r="G3660" s="1384"/>
      <c r="H3660" s="1365"/>
      <c r="I3660" s="1365"/>
      <c r="J3660" s="1365"/>
      <c r="S3660" s="1359"/>
      <c r="BU3660" s="1366"/>
      <c r="CI3660" s="1383"/>
    </row>
    <row r="3661" spans="2:87" s="1381" customFormat="1" x14ac:dyDescent="0.25">
      <c r="B3661" s="1384"/>
      <c r="C3661" s="1384"/>
      <c r="D3661" s="1387"/>
      <c r="E3661" s="1384"/>
      <c r="F3661" s="1384"/>
      <c r="G3661" s="1384"/>
      <c r="H3661" s="1365"/>
      <c r="I3661" s="1365"/>
      <c r="J3661" s="1365"/>
      <c r="S3661" s="1359"/>
      <c r="BU3661" s="1366"/>
      <c r="CI3661" s="1383"/>
    </row>
    <row r="3662" spans="2:87" s="1381" customFormat="1" x14ac:dyDescent="0.25">
      <c r="B3662" s="1384"/>
      <c r="C3662" s="1384"/>
      <c r="D3662" s="1387"/>
      <c r="E3662" s="1384"/>
      <c r="F3662" s="1384"/>
      <c r="G3662" s="1384"/>
      <c r="H3662" s="1365"/>
      <c r="I3662" s="1365"/>
      <c r="J3662" s="1365"/>
      <c r="S3662" s="1359"/>
      <c r="BU3662" s="1366"/>
      <c r="CI3662" s="1383"/>
    </row>
    <row r="3663" spans="2:87" s="1381" customFormat="1" x14ac:dyDescent="0.25">
      <c r="B3663" s="1384"/>
      <c r="C3663" s="1384"/>
      <c r="D3663" s="1387"/>
      <c r="E3663" s="1384"/>
      <c r="F3663" s="1384"/>
      <c r="G3663" s="1384"/>
      <c r="H3663" s="1365"/>
      <c r="I3663" s="1365"/>
      <c r="J3663" s="1365"/>
      <c r="S3663" s="1359"/>
      <c r="BU3663" s="1366"/>
      <c r="CI3663" s="1383"/>
    </row>
    <row r="3664" spans="2:87" s="1381" customFormat="1" x14ac:dyDescent="0.25">
      <c r="B3664" s="1384"/>
      <c r="C3664" s="1384"/>
      <c r="D3664" s="1387"/>
      <c r="E3664" s="1384"/>
      <c r="F3664" s="1384"/>
      <c r="G3664" s="1384"/>
      <c r="H3664" s="1365"/>
      <c r="I3664" s="1365"/>
      <c r="J3664" s="1365"/>
      <c r="S3664" s="1359"/>
      <c r="BU3664" s="1366"/>
      <c r="CI3664" s="1383"/>
    </row>
    <row r="3665" spans="2:87" s="1381" customFormat="1" x14ac:dyDescent="0.25">
      <c r="B3665" s="1384"/>
      <c r="C3665" s="1384"/>
      <c r="D3665" s="1387"/>
      <c r="E3665" s="1384"/>
      <c r="F3665" s="1384"/>
      <c r="G3665" s="1384"/>
      <c r="H3665" s="1365"/>
      <c r="I3665" s="1365"/>
      <c r="J3665" s="1365"/>
      <c r="S3665" s="1359"/>
      <c r="BU3665" s="1366"/>
      <c r="CI3665" s="1383"/>
    </row>
    <row r="3666" spans="2:87" s="1381" customFormat="1" x14ac:dyDescent="0.25">
      <c r="B3666" s="1384"/>
      <c r="C3666" s="1384"/>
      <c r="D3666" s="1387"/>
      <c r="E3666" s="1384"/>
      <c r="F3666" s="1384"/>
      <c r="G3666" s="1384"/>
      <c r="H3666" s="1365"/>
      <c r="I3666" s="1365"/>
      <c r="J3666" s="1365"/>
      <c r="S3666" s="1359"/>
      <c r="BU3666" s="1366"/>
      <c r="CI3666" s="1383"/>
    </row>
    <row r="3667" spans="2:87" s="1381" customFormat="1" x14ac:dyDescent="0.25">
      <c r="B3667" s="1384"/>
      <c r="C3667" s="1384"/>
      <c r="D3667" s="1387"/>
      <c r="E3667" s="1384"/>
      <c r="F3667" s="1384"/>
      <c r="G3667" s="1384"/>
      <c r="H3667" s="1365"/>
      <c r="I3667" s="1365"/>
      <c r="J3667" s="1365"/>
      <c r="S3667" s="1359"/>
      <c r="BU3667" s="1366"/>
      <c r="CI3667" s="1383"/>
    </row>
    <row r="3668" spans="2:87" s="1381" customFormat="1" x14ac:dyDescent="0.25">
      <c r="B3668" s="1384"/>
      <c r="C3668" s="1384"/>
      <c r="D3668" s="1387"/>
      <c r="E3668" s="1384"/>
      <c r="F3668" s="1384"/>
      <c r="G3668" s="1384"/>
      <c r="H3668" s="1365"/>
      <c r="I3668" s="1365"/>
      <c r="J3668" s="1365"/>
      <c r="S3668" s="1359"/>
      <c r="BU3668" s="1366"/>
      <c r="CI3668" s="1383"/>
    </row>
    <row r="3669" spans="2:87" s="1381" customFormat="1" x14ac:dyDescent="0.25">
      <c r="B3669" s="1384"/>
      <c r="C3669" s="1384"/>
      <c r="D3669" s="1387"/>
      <c r="E3669" s="1384"/>
      <c r="F3669" s="1384"/>
      <c r="G3669" s="1384"/>
      <c r="H3669" s="1365"/>
      <c r="I3669" s="1365"/>
      <c r="J3669" s="1365"/>
      <c r="S3669" s="1359"/>
      <c r="BU3669" s="1366"/>
      <c r="CI3669" s="1383"/>
    </row>
    <row r="3670" spans="2:87" s="1381" customFormat="1" x14ac:dyDescent="0.25">
      <c r="B3670" s="1384"/>
      <c r="C3670" s="1384"/>
      <c r="D3670" s="1387"/>
      <c r="E3670" s="1384"/>
      <c r="F3670" s="1384"/>
      <c r="G3670" s="1384"/>
      <c r="H3670" s="1365"/>
      <c r="I3670" s="1365"/>
      <c r="J3670" s="1365"/>
      <c r="S3670" s="1359"/>
      <c r="BU3670" s="1366"/>
      <c r="CI3670" s="1383"/>
    </row>
    <row r="3671" spans="2:87" s="1381" customFormat="1" x14ac:dyDescent="0.25">
      <c r="B3671" s="1384"/>
      <c r="C3671" s="1384"/>
      <c r="D3671" s="1387"/>
      <c r="E3671" s="1384"/>
      <c r="F3671" s="1384"/>
      <c r="G3671" s="1384"/>
      <c r="H3671" s="1365"/>
      <c r="I3671" s="1365"/>
      <c r="J3671" s="1365"/>
      <c r="S3671" s="1359"/>
      <c r="BU3671" s="1366"/>
      <c r="CI3671" s="1383"/>
    </row>
    <row r="3672" spans="2:87" s="1381" customFormat="1" x14ac:dyDescent="0.25">
      <c r="B3672" s="1384"/>
      <c r="C3672" s="1384"/>
      <c r="D3672" s="1387"/>
      <c r="E3672" s="1384"/>
      <c r="F3672" s="1384"/>
      <c r="G3672" s="1384"/>
      <c r="H3672" s="1365"/>
      <c r="I3672" s="1365"/>
      <c r="J3672" s="1365"/>
      <c r="S3672" s="1359"/>
      <c r="BU3672" s="1366"/>
      <c r="CI3672" s="1383"/>
    </row>
    <row r="3673" spans="2:87" s="1381" customFormat="1" x14ac:dyDescent="0.25">
      <c r="B3673" s="1384"/>
      <c r="C3673" s="1384"/>
      <c r="D3673" s="1387"/>
      <c r="E3673" s="1384"/>
      <c r="F3673" s="1384"/>
      <c r="G3673" s="1384"/>
      <c r="H3673" s="1365"/>
      <c r="I3673" s="1365"/>
      <c r="J3673" s="1365"/>
      <c r="S3673" s="1359"/>
      <c r="BU3673" s="1366"/>
      <c r="CI3673" s="1383"/>
    </row>
    <row r="3674" spans="2:87" s="1381" customFormat="1" x14ac:dyDescent="0.25">
      <c r="B3674" s="1384"/>
      <c r="C3674" s="1384"/>
      <c r="D3674" s="1387"/>
      <c r="E3674" s="1384"/>
      <c r="F3674" s="1384"/>
      <c r="G3674" s="1384"/>
      <c r="H3674" s="1365"/>
      <c r="I3674" s="1365"/>
      <c r="J3674" s="1365"/>
      <c r="S3674" s="1359"/>
      <c r="BU3674" s="1366"/>
      <c r="CI3674" s="1383"/>
    </row>
    <row r="3675" spans="2:87" s="1381" customFormat="1" x14ac:dyDescent="0.25">
      <c r="B3675" s="1384"/>
      <c r="C3675" s="1384"/>
      <c r="D3675" s="1387"/>
      <c r="E3675" s="1384"/>
      <c r="F3675" s="1384"/>
      <c r="G3675" s="1384"/>
      <c r="H3675" s="1365"/>
      <c r="I3675" s="1365"/>
      <c r="J3675" s="1365"/>
      <c r="S3675" s="1359"/>
      <c r="BU3675" s="1366"/>
      <c r="CI3675" s="1383"/>
    </row>
    <row r="3676" spans="2:87" s="1381" customFormat="1" x14ac:dyDescent="0.25">
      <c r="B3676" s="1384"/>
      <c r="C3676" s="1384"/>
      <c r="D3676" s="1387"/>
      <c r="E3676" s="1384"/>
      <c r="F3676" s="1384"/>
      <c r="G3676" s="1384"/>
      <c r="H3676" s="1365"/>
      <c r="I3676" s="1365"/>
      <c r="J3676" s="1365"/>
      <c r="S3676" s="1359"/>
      <c r="BU3676" s="1366"/>
      <c r="CI3676" s="1383"/>
    </row>
    <row r="3677" spans="2:87" s="1381" customFormat="1" x14ac:dyDescent="0.25">
      <c r="B3677" s="1384"/>
      <c r="C3677" s="1384"/>
      <c r="D3677" s="1387"/>
      <c r="E3677" s="1384"/>
      <c r="F3677" s="1384"/>
      <c r="G3677" s="1384"/>
      <c r="H3677" s="1365"/>
      <c r="I3677" s="1365"/>
      <c r="J3677" s="1365"/>
      <c r="S3677" s="1359"/>
      <c r="BU3677" s="1366"/>
      <c r="CI3677" s="1383"/>
    </row>
    <row r="3678" spans="2:87" s="1381" customFormat="1" x14ac:dyDescent="0.25">
      <c r="B3678" s="1384"/>
      <c r="C3678" s="1384"/>
      <c r="D3678" s="1387"/>
      <c r="E3678" s="1384"/>
      <c r="F3678" s="1384"/>
      <c r="G3678" s="1384"/>
      <c r="H3678" s="1365"/>
      <c r="I3678" s="1365"/>
      <c r="J3678" s="1365"/>
      <c r="S3678" s="1359"/>
      <c r="BU3678" s="1366"/>
      <c r="CI3678" s="1383"/>
    </row>
    <row r="3679" spans="2:87" s="1381" customFormat="1" x14ac:dyDescent="0.25">
      <c r="B3679" s="1384"/>
      <c r="C3679" s="1384"/>
      <c r="D3679" s="1387"/>
      <c r="E3679" s="1384"/>
      <c r="F3679" s="1384"/>
      <c r="G3679" s="1384"/>
      <c r="H3679" s="1365"/>
      <c r="I3679" s="1365"/>
      <c r="J3679" s="1365"/>
      <c r="S3679" s="1359"/>
      <c r="BU3679" s="1366"/>
      <c r="CI3679" s="1383"/>
    </row>
    <row r="3680" spans="2:87" s="1381" customFormat="1" x14ac:dyDescent="0.25">
      <c r="B3680" s="1384"/>
      <c r="C3680" s="1384"/>
      <c r="D3680" s="1387"/>
      <c r="E3680" s="1384"/>
      <c r="F3680" s="1384"/>
      <c r="G3680" s="1384"/>
      <c r="H3680" s="1365"/>
      <c r="I3680" s="1365"/>
      <c r="J3680" s="1365"/>
      <c r="S3680" s="1359"/>
      <c r="BU3680" s="1366"/>
      <c r="CI3680" s="1383"/>
    </row>
    <row r="3681" spans="2:87" s="1381" customFormat="1" x14ac:dyDescent="0.25">
      <c r="B3681" s="1384"/>
      <c r="C3681" s="1384"/>
      <c r="D3681" s="1387"/>
      <c r="E3681" s="1384"/>
      <c r="F3681" s="1384"/>
      <c r="G3681" s="1384"/>
      <c r="H3681" s="1365"/>
      <c r="I3681" s="1365"/>
      <c r="J3681" s="1365"/>
      <c r="S3681" s="1359"/>
      <c r="BU3681" s="1366"/>
      <c r="CI3681" s="1383"/>
    </row>
    <row r="3682" spans="2:87" s="1381" customFormat="1" x14ac:dyDescent="0.25">
      <c r="B3682" s="1384"/>
      <c r="C3682" s="1384"/>
      <c r="D3682" s="1387"/>
      <c r="E3682" s="1384"/>
      <c r="F3682" s="1384"/>
      <c r="G3682" s="1384"/>
      <c r="H3682" s="1365"/>
      <c r="I3682" s="1365"/>
      <c r="J3682" s="1365"/>
      <c r="S3682" s="1359"/>
      <c r="BU3682" s="1366"/>
      <c r="CI3682" s="1383"/>
    </row>
    <row r="3683" spans="2:87" s="1381" customFormat="1" x14ac:dyDescent="0.25">
      <c r="B3683" s="1384"/>
      <c r="C3683" s="1384"/>
      <c r="D3683" s="1387"/>
      <c r="E3683" s="1384"/>
      <c r="F3683" s="1384"/>
      <c r="G3683" s="1384"/>
      <c r="H3683" s="1365"/>
      <c r="I3683" s="1365"/>
      <c r="J3683" s="1365"/>
      <c r="S3683" s="1359"/>
      <c r="BU3683" s="1366"/>
      <c r="CI3683" s="1383"/>
    </row>
    <row r="3684" spans="2:87" s="1381" customFormat="1" x14ac:dyDescent="0.25">
      <c r="B3684" s="1384"/>
      <c r="C3684" s="1384"/>
      <c r="D3684" s="1387"/>
      <c r="E3684" s="1384"/>
      <c r="F3684" s="1384"/>
      <c r="G3684" s="1384"/>
      <c r="H3684" s="1365"/>
      <c r="I3684" s="1365"/>
      <c r="J3684" s="1365"/>
      <c r="S3684" s="1359"/>
      <c r="BU3684" s="1366"/>
      <c r="CI3684" s="1383"/>
    </row>
    <row r="3685" spans="2:87" s="1381" customFormat="1" x14ac:dyDescent="0.25">
      <c r="B3685" s="1384"/>
      <c r="C3685" s="1384"/>
      <c r="D3685" s="1387"/>
      <c r="E3685" s="1384"/>
      <c r="F3685" s="1384"/>
      <c r="G3685" s="1384"/>
      <c r="H3685" s="1365"/>
      <c r="I3685" s="1365"/>
      <c r="J3685" s="1365"/>
      <c r="S3685" s="1359"/>
      <c r="BU3685" s="1366"/>
      <c r="CI3685" s="1383"/>
    </row>
    <row r="3686" spans="2:87" s="1381" customFormat="1" x14ac:dyDescent="0.25">
      <c r="B3686" s="1384"/>
      <c r="C3686" s="1384"/>
      <c r="D3686" s="1387"/>
      <c r="E3686" s="1384"/>
      <c r="F3686" s="1384"/>
      <c r="G3686" s="1384"/>
      <c r="H3686" s="1365"/>
      <c r="I3686" s="1365"/>
      <c r="J3686" s="1365"/>
      <c r="S3686" s="1359"/>
      <c r="BU3686" s="1366"/>
      <c r="CI3686" s="1383"/>
    </row>
    <row r="3687" spans="2:87" s="1381" customFormat="1" x14ac:dyDescent="0.25">
      <c r="B3687" s="1384"/>
      <c r="C3687" s="1384"/>
      <c r="D3687" s="1387"/>
      <c r="E3687" s="1384"/>
      <c r="F3687" s="1384"/>
      <c r="G3687" s="1384"/>
      <c r="H3687" s="1365"/>
      <c r="I3687" s="1365"/>
      <c r="J3687" s="1365"/>
      <c r="S3687" s="1359"/>
      <c r="BU3687" s="1366"/>
      <c r="CI3687" s="1383"/>
    </row>
    <row r="3688" spans="2:87" s="1381" customFormat="1" x14ac:dyDescent="0.25">
      <c r="B3688" s="1384"/>
      <c r="C3688" s="1384"/>
      <c r="D3688" s="1387"/>
      <c r="E3688" s="1384"/>
      <c r="F3688" s="1384"/>
      <c r="G3688" s="1384"/>
      <c r="H3688" s="1365"/>
      <c r="I3688" s="1365"/>
      <c r="J3688" s="1365"/>
      <c r="S3688" s="1359"/>
      <c r="BU3688" s="1366"/>
      <c r="CI3688" s="1383"/>
    </row>
    <row r="3689" spans="2:87" s="1381" customFormat="1" x14ac:dyDescent="0.25">
      <c r="B3689" s="1384"/>
      <c r="C3689" s="1384"/>
      <c r="D3689" s="1387"/>
      <c r="E3689" s="1384"/>
      <c r="F3689" s="1384"/>
      <c r="G3689" s="1384"/>
      <c r="H3689" s="1365"/>
      <c r="I3689" s="1365"/>
      <c r="J3689" s="1365"/>
      <c r="S3689" s="1359"/>
      <c r="BU3689" s="1366"/>
      <c r="CI3689" s="1383"/>
    </row>
    <row r="3690" spans="2:87" s="1381" customFormat="1" x14ac:dyDescent="0.25">
      <c r="B3690" s="1384"/>
      <c r="C3690" s="1384"/>
      <c r="D3690" s="1387"/>
      <c r="E3690" s="1384"/>
      <c r="F3690" s="1384"/>
      <c r="G3690" s="1384"/>
      <c r="H3690" s="1365"/>
      <c r="I3690" s="1365"/>
      <c r="J3690" s="1365"/>
      <c r="S3690" s="1359"/>
      <c r="BU3690" s="1366"/>
      <c r="CI3690" s="1383"/>
    </row>
    <row r="3691" spans="2:87" s="1381" customFormat="1" x14ac:dyDescent="0.25">
      <c r="B3691" s="1384"/>
      <c r="C3691" s="1384"/>
      <c r="D3691" s="1387"/>
      <c r="E3691" s="1384"/>
      <c r="F3691" s="1384"/>
      <c r="G3691" s="1384"/>
      <c r="H3691" s="1365"/>
      <c r="I3691" s="1365"/>
      <c r="J3691" s="1365"/>
      <c r="S3691" s="1359"/>
      <c r="BU3691" s="1366"/>
      <c r="CI3691" s="1383"/>
    </row>
    <row r="3692" spans="2:87" s="1381" customFormat="1" x14ac:dyDescent="0.25">
      <c r="B3692" s="1384"/>
      <c r="C3692" s="1384"/>
      <c r="D3692" s="1387"/>
      <c r="E3692" s="1384"/>
      <c r="F3692" s="1384"/>
      <c r="G3692" s="1384"/>
      <c r="H3692" s="1365"/>
      <c r="I3692" s="1365"/>
      <c r="J3692" s="1365"/>
      <c r="S3692" s="1359"/>
      <c r="BU3692" s="1366"/>
      <c r="CI3692" s="1383"/>
    </row>
    <row r="3693" spans="2:87" s="1381" customFormat="1" x14ac:dyDescent="0.25">
      <c r="B3693" s="1384"/>
      <c r="C3693" s="1384"/>
      <c r="D3693" s="1387"/>
      <c r="E3693" s="1384"/>
      <c r="F3693" s="1384"/>
      <c r="G3693" s="1384"/>
      <c r="H3693" s="1365"/>
      <c r="I3693" s="1365"/>
      <c r="J3693" s="1365"/>
      <c r="S3693" s="1359"/>
      <c r="BU3693" s="1366"/>
      <c r="CI3693" s="1383"/>
    </row>
    <row r="3694" spans="2:87" s="1381" customFormat="1" x14ac:dyDescent="0.25">
      <c r="B3694" s="1384"/>
      <c r="C3694" s="1384"/>
      <c r="D3694" s="1387"/>
      <c r="E3694" s="1384"/>
      <c r="F3694" s="1384"/>
      <c r="G3694" s="1384"/>
      <c r="H3694" s="1365"/>
      <c r="I3694" s="1365"/>
      <c r="J3694" s="1365"/>
      <c r="S3694" s="1359"/>
      <c r="BU3694" s="1366"/>
      <c r="CI3694" s="1383"/>
    </row>
    <row r="3695" spans="2:87" s="1381" customFormat="1" x14ac:dyDescent="0.25">
      <c r="B3695" s="1384"/>
      <c r="C3695" s="1384"/>
      <c r="D3695" s="1387"/>
      <c r="E3695" s="1384"/>
      <c r="F3695" s="1384"/>
      <c r="G3695" s="1384"/>
      <c r="H3695" s="1365"/>
      <c r="I3695" s="1365"/>
      <c r="J3695" s="1365"/>
      <c r="S3695" s="1359"/>
      <c r="BU3695" s="1366"/>
      <c r="CI3695" s="1383"/>
    </row>
    <row r="3696" spans="2:87" s="1381" customFormat="1" x14ac:dyDescent="0.25">
      <c r="B3696" s="1384"/>
      <c r="C3696" s="1384"/>
      <c r="D3696" s="1387"/>
      <c r="E3696" s="1384"/>
      <c r="F3696" s="1384"/>
      <c r="G3696" s="1384"/>
      <c r="H3696" s="1365"/>
      <c r="I3696" s="1365"/>
      <c r="J3696" s="1365"/>
      <c r="S3696" s="1359"/>
      <c r="BU3696" s="1366"/>
      <c r="CI3696" s="1383"/>
    </row>
    <row r="3697" spans="2:87" s="1381" customFormat="1" x14ac:dyDescent="0.25">
      <c r="B3697" s="1384"/>
      <c r="C3697" s="1384"/>
      <c r="D3697" s="1387"/>
      <c r="E3697" s="1384"/>
      <c r="F3697" s="1384"/>
      <c r="G3697" s="1384"/>
      <c r="H3697" s="1365"/>
      <c r="I3697" s="1365"/>
      <c r="J3697" s="1365"/>
      <c r="S3697" s="1359"/>
      <c r="BU3697" s="1366"/>
      <c r="CI3697" s="1383"/>
    </row>
    <row r="3698" spans="2:87" s="1381" customFormat="1" x14ac:dyDescent="0.25">
      <c r="B3698" s="1384"/>
      <c r="C3698" s="1384"/>
      <c r="D3698" s="1387"/>
      <c r="E3698" s="1384"/>
      <c r="F3698" s="1384"/>
      <c r="G3698" s="1384"/>
      <c r="H3698" s="1365"/>
      <c r="I3698" s="1365"/>
      <c r="J3698" s="1365"/>
      <c r="S3698" s="1359"/>
      <c r="BU3698" s="1366"/>
      <c r="CI3698" s="1383"/>
    </row>
    <row r="3699" spans="2:87" s="1381" customFormat="1" x14ac:dyDescent="0.25">
      <c r="B3699" s="1384"/>
      <c r="C3699" s="1384"/>
      <c r="D3699" s="1387"/>
      <c r="E3699" s="1384"/>
      <c r="F3699" s="1384"/>
      <c r="G3699" s="1384"/>
      <c r="H3699" s="1365"/>
      <c r="I3699" s="1365"/>
      <c r="J3699" s="1365"/>
      <c r="S3699" s="1359"/>
      <c r="BU3699" s="1366"/>
      <c r="CI3699" s="1383"/>
    </row>
    <row r="3700" spans="2:87" s="1381" customFormat="1" x14ac:dyDescent="0.25">
      <c r="B3700" s="1384"/>
      <c r="C3700" s="1384"/>
      <c r="D3700" s="1387"/>
      <c r="E3700" s="1384"/>
      <c r="F3700" s="1384"/>
      <c r="G3700" s="1384"/>
      <c r="H3700" s="1365"/>
      <c r="I3700" s="1365"/>
      <c r="J3700" s="1365"/>
      <c r="S3700" s="1359"/>
      <c r="BU3700" s="1366"/>
      <c r="CI3700" s="1383"/>
    </row>
    <row r="3701" spans="2:87" s="1381" customFormat="1" x14ac:dyDescent="0.25">
      <c r="B3701" s="1384"/>
      <c r="C3701" s="1384"/>
      <c r="D3701" s="1387"/>
      <c r="E3701" s="1384"/>
      <c r="F3701" s="1384"/>
      <c r="G3701" s="1384"/>
      <c r="H3701" s="1365"/>
      <c r="I3701" s="1365"/>
      <c r="J3701" s="1365"/>
      <c r="S3701" s="1359"/>
      <c r="BU3701" s="1366"/>
      <c r="CI3701" s="1383"/>
    </row>
    <row r="3702" spans="2:87" s="1381" customFormat="1" x14ac:dyDescent="0.25">
      <c r="B3702" s="1384"/>
      <c r="C3702" s="1384"/>
      <c r="D3702" s="1387"/>
      <c r="E3702" s="1384"/>
      <c r="F3702" s="1384"/>
      <c r="G3702" s="1384"/>
      <c r="H3702" s="1365"/>
      <c r="I3702" s="1365"/>
      <c r="J3702" s="1365"/>
      <c r="S3702" s="1359"/>
      <c r="BU3702" s="1366"/>
      <c r="CI3702" s="1383"/>
    </row>
    <row r="3703" spans="2:87" s="1381" customFormat="1" x14ac:dyDescent="0.25">
      <c r="B3703" s="1384"/>
      <c r="C3703" s="1384"/>
      <c r="D3703" s="1387"/>
      <c r="E3703" s="1384"/>
      <c r="F3703" s="1384"/>
      <c r="G3703" s="1384"/>
      <c r="H3703" s="1365"/>
      <c r="I3703" s="1365"/>
      <c r="J3703" s="1365"/>
      <c r="S3703" s="1359"/>
      <c r="BU3703" s="1366"/>
      <c r="CI3703" s="1383"/>
    </row>
    <row r="3704" spans="2:87" s="1381" customFormat="1" x14ac:dyDescent="0.25">
      <c r="B3704" s="1384"/>
      <c r="C3704" s="1384"/>
      <c r="D3704" s="1387"/>
      <c r="E3704" s="1384"/>
      <c r="F3704" s="1384"/>
      <c r="G3704" s="1384"/>
      <c r="H3704" s="1365"/>
      <c r="I3704" s="1365"/>
      <c r="J3704" s="1365"/>
      <c r="S3704" s="1359"/>
      <c r="BU3704" s="1366"/>
      <c r="CI3704" s="1383"/>
    </row>
    <row r="3705" spans="2:87" s="1381" customFormat="1" x14ac:dyDescent="0.25">
      <c r="B3705" s="1384"/>
      <c r="C3705" s="1384"/>
      <c r="D3705" s="1387"/>
      <c r="E3705" s="1384"/>
      <c r="F3705" s="1384"/>
      <c r="G3705" s="1384"/>
      <c r="H3705" s="1365"/>
      <c r="I3705" s="1365"/>
      <c r="J3705" s="1365"/>
      <c r="S3705" s="1359"/>
      <c r="BU3705" s="1366"/>
      <c r="CI3705" s="1383"/>
    </row>
    <row r="3706" spans="2:87" s="1381" customFormat="1" x14ac:dyDescent="0.25">
      <c r="B3706" s="1384"/>
      <c r="C3706" s="1384"/>
      <c r="D3706" s="1387"/>
      <c r="E3706" s="1384"/>
      <c r="F3706" s="1384"/>
      <c r="G3706" s="1384"/>
      <c r="H3706" s="1365"/>
      <c r="I3706" s="1365"/>
      <c r="J3706" s="1365"/>
      <c r="S3706" s="1359"/>
      <c r="BU3706" s="1366"/>
      <c r="CI3706" s="1383"/>
    </row>
    <row r="3707" spans="2:87" s="1381" customFormat="1" x14ac:dyDescent="0.25">
      <c r="B3707" s="1384"/>
      <c r="C3707" s="1384"/>
      <c r="D3707" s="1387"/>
      <c r="E3707" s="1384"/>
      <c r="F3707" s="1384"/>
      <c r="G3707" s="1384"/>
      <c r="H3707" s="1365"/>
      <c r="I3707" s="1365"/>
      <c r="J3707" s="1365"/>
      <c r="S3707" s="1359"/>
      <c r="BU3707" s="1366"/>
      <c r="CI3707" s="1383"/>
    </row>
    <row r="3708" spans="2:87" s="1381" customFormat="1" x14ac:dyDescent="0.25">
      <c r="B3708" s="1384"/>
      <c r="C3708" s="1384"/>
      <c r="D3708" s="1387"/>
      <c r="E3708" s="1384"/>
      <c r="F3708" s="1384"/>
      <c r="G3708" s="1384"/>
      <c r="H3708" s="1365"/>
      <c r="I3708" s="1365"/>
      <c r="J3708" s="1365"/>
      <c r="S3708" s="1359"/>
      <c r="BU3708" s="1366"/>
      <c r="CI3708" s="1383"/>
    </row>
    <row r="3709" spans="2:87" s="1381" customFormat="1" x14ac:dyDescent="0.25">
      <c r="B3709" s="1384"/>
      <c r="C3709" s="1384"/>
      <c r="D3709" s="1387"/>
      <c r="E3709" s="1384"/>
      <c r="F3709" s="1384"/>
      <c r="G3709" s="1384"/>
      <c r="H3709" s="1365"/>
      <c r="I3709" s="1365"/>
      <c r="J3709" s="1365"/>
      <c r="S3709" s="1359"/>
      <c r="BU3709" s="1366"/>
      <c r="CI3709" s="1383"/>
    </row>
    <row r="3710" spans="2:87" s="1381" customFormat="1" x14ac:dyDescent="0.25">
      <c r="B3710" s="1384"/>
      <c r="C3710" s="1384"/>
      <c r="D3710" s="1387"/>
      <c r="E3710" s="1384"/>
      <c r="F3710" s="1384"/>
      <c r="G3710" s="1384"/>
      <c r="H3710" s="1365"/>
      <c r="I3710" s="1365"/>
      <c r="J3710" s="1365"/>
      <c r="S3710" s="1359"/>
      <c r="BU3710" s="1366"/>
      <c r="CI3710" s="1383"/>
    </row>
    <row r="3711" spans="2:87" s="1381" customFormat="1" x14ac:dyDescent="0.25">
      <c r="B3711" s="1384"/>
      <c r="C3711" s="1384"/>
      <c r="D3711" s="1387"/>
      <c r="E3711" s="1384"/>
      <c r="F3711" s="1384"/>
      <c r="G3711" s="1384"/>
      <c r="H3711" s="1365"/>
      <c r="I3711" s="1365"/>
      <c r="J3711" s="1365"/>
      <c r="S3711" s="1359"/>
      <c r="BU3711" s="1366"/>
      <c r="CI3711" s="1383"/>
    </row>
    <row r="3712" spans="2:87" s="1381" customFormat="1" x14ac:dyDescent="0.25">
      <c r="B3712" s="1384"/>
      <c r="C3712" s="1384"/>
      <c r="D3712" s="1387"/>
      <c r="E3712" s="1384"/>
      <c r="F3712" s="1384"/>
      <c r="G3712" s="1384"/>
      <c r="H3712" s="1365"/>
      <c r="I3712" s="1365"/>
      <c r="J3712" s="1365"/>
      <c r="S3712" s="1359"/>
      <c r="BU3712" s="1366"/>
      <c r="CI3712" s="1383"/>
    </row>
    <row r="3713" spans="2:87" s="1381" customFormat="1" x14ac:dyDescent="0.25">
      <c r="B3713" s="1384"/>
      <c r="C3713" s="1384"/>
      <c r="D3713" s="1387"/>
      <c r="E3713" s="1384"/>
      <c r="F3713" s="1384"/>
      <c r="G3713" s="1384"/>
      <c r="H3713" s="1365"/>
      <c r="I3713" s="1365"/>
      <c r="J3713" s="1365"/>
      <c r="S3713" s="1359"/>
      <c r="BU3713" s="1366"/>
      <c r="CI3713" s="1383"/>
    </row>
    <row r="3714" spans="2:87" s="1381" customFormat="1" x14ac:dyDescent="0.25">
      <c r="B3714" s="1384"/>
      <c r="C3714" s="1384"/>
      <c r="D3714" s="1387"/>
      <c r="E3714" s="1384"/>
      <c r="F3714" s="1384"/>
      <c r="G3714" s="1384"/>
      <c r="H3714" s="1365"/>
      <c r="I3714" s="1365"/>
      <c r="J3714" s="1365"/>
      <c r="S3714" s="1359"/>
      <c r="BU3714" s="1366"/>
      <c r="CI3714" s="1383"/>
    </row>
    <row r="3715" spans="2:87" s="1381" customFormat="1" x14ac:dyDescent="0.25">
      <c r="B3715" s="1384"/>
      <c r="C3715" s="1384"/>
      <c r="D3715" s="1387"/>
      <c r="E3715" s="1384"/>
      <c r="F3715" s="1384"/>
      <c r="G3715" s="1384"/>
      <c r="H3715" s="1365"/>
      <c r="I3715" s="1365"/>
      <c r="J3715" s="1365"/>
      <c r="S3715" s="1359"/>
      <c r="BU3715" s="1366"/>
      <c r="CI3715" s="1383"/>
    </row>
    <row r="3716" spans="2:87" s="1381" customFormat="1" x14ac:dyDescent="0.25">
      <c r="B3716" s="1384"/>
      <c r="C3716" s="1384"/>
      <c r="D3716" s="1387"/>
      <c r="E3716" s="1384"/>
      <c r="F3716" s="1384"/>
      <c r="G3716" s="1384"/>
      <c r="H3716" s="1365"/>
      <c r="I3716" s="1365"/>
      <c r="J3716" s="1365"/>
      <c r="S3716" s="1359"/>
      <c r="BU3716" s="1366"/>
      <c r="CI3716" s="1383"/>
    </row>
    <row r="3717" spans="2:87" s="1381" customFormat="1" x14ac:dyDescent="0.25">
      <c r="B3717" s="1384"/>
      <c r="C3717" s="1384"/>
      <c r="D3717" s="1387"/>
      <c r="E3717" s="1384"/>
      <c r="F3717" s="1384"/>
      <c r="G3717" s="1384"/>
      <c r="H3717" s="1365"/>
      <c r="I3717" s="1365"/>
      <c r="J3717" s="1365"/>
      <c r="S3717" s="1359"/>
      <c r="BU3717" s="1366"/>
      <c r="CI3717" s="1383"/>
    </row>
    <row r="3718" spans="2:87" s="1381" customFormat="1" x14ac:dyDescent="0.25">
      <c r="B3718" s="1384"/>
      <c r="C3718" s="1384"/>
      <c r="D3718" s="1387"/>
      <c r="E3718" s="1384"/>
      <c r="F3718" s="1384"/>
      <c r="G3718" s="1384"/>
      <c r="H3718" s="1365"/>
      <c r="I3718" s="1365"/>
      <c r="J3718" s="1365"/>
      <c r="S3718" s="1359"/>
      <c r="BU3718" s="1366"/>
      <c r="CI3718" s="1383"/>
    </row>
    <row r="3719" spans="2:87" s="1381" customFormat="1" x14ac:dyDescent="0.25">
      <c r="B3719" s="1384"/>
      <c r="C3719" s="1384"/>
      <c r="D3719" s="1387"/>
      <c r="E3719" s="1384"/>
      <c r="F3719" s="1384"/>
      <c r="G3719" s="1384"/>
      <c r="H3719" s="1365"/>
      <c r="I3719" s="1365"/>
      <c r="J3719" s="1365"/>
      <c r="S3719" s="1359"/>
      <c r="BU3719" s="1366"/>
      <c r="CI3719" s="1383"/>
    </row>
    <row r="3720" spans="2:87" s="1381" customFormat="1" x14ac:dyDescent="0.25">
      <c r="B3720" s="1384"/>
      <c r="C3720" s="1384"/>
      <c r="D3720" s="1387"/>
      <c r="E3720" s="1384"/>
      <c r="F3720" s="1384"/>
      <c r="G3720" s="1384"/>
      <c r="H3720" s="1365"/>
      <c r="I3720" s="1365"/>
      <c r="J3720" s="1365"/>
      <c r="S3720" s="1359"/>
      <c r="BU3720" s="1366"/>
      <c r="CI3720" s="1383"/>
    </row>
    <row r="3721" spans="2:87" s="1381" customFormat="1" x14ac:dyDescent="0.25">
      <c r="B3721" s="1384"/>
      <c r="C3721" s="1384"/>
      <c r="D3721" s="1387"/>
      <c r="E3721" s="1384"/>
      <c r="F3721" s="1384"/>
      <c r="G3721" s="1384"/>
      <c r="H3721" s="1365"/>
      <c r="I3721" s="1365"/>
      <c r="J3721" s="1365"/>
      <c r="S3721" s="1359"/>
      <c r="BU3721" s="1366"/>
      <c r="CI3721" s="1383"/>
    </row>
    <row r="3722" spans="2:87" s="1381" customFormat="1" x14ac:dyDescent="0.25">
      <c r="B3722" s="1384"/>
      <c r="C3722" s="1384"/>
      <c r="D3722" s="1387"/>
      <c r="E3722" s="1384"/>
      <c r="F3722" s="1384"/>
      <c r="G3722" s="1384"/>
      <c r="H3722" s="1365"/>
      <c r="I3722" s="1365"/>
      <c r="J3722" s="1365"/>
      <c r="S3722" s="1359"/>
      <c r="BU3722" s="1366"/>
      <c r="CI3722" s="1383"/>
    </row>
    <row r="3723" spans="2:87" s="1381" customFormat="1" x14ac:dyDescent="0.25">
      <c r="B3723" s="1384"/>
      <c r="C3723" s="1384"/>
      <c r="D3723" s="1387"/>
      <c r="E3723" s="1384"/>
      <c r="F3723" s="1384"/>
      <c r="G3723" s="1384"/>
      <c r="H3723" s="1365"/>
      <c r="I3723" s="1365"/>
      <c r="J3723" s="1365"/>
      <c r="S3723" s="1359"/>
      <c r="BU3723" s="1366"/>
      <c r="CI3723" s="1383"/>
    </row>
    <row r="3724" spans="2:87" s="1381" customFormat="1" x14ac:dyDescent="0.25">
      <c r="B3724" s="1384"/>
      <c r="C3724" s="1384"/>
      <c r="D3724" s="1387"/>
      <c r="E3724" s="1384"/>
      <c r="F3724" s="1384"/>
      <c r="G3724" s="1384"/>
      <c r="H3724" s="1365"/>
      <c r="I3724" s="1365"/>
      <c r="J3724" s="1365"/>
      <c r="S3724" s="1359"/>
      <c r="BU3724" s="1366"/>
      <c r="CI3724" s="1383"/>
    </row>
    <row r="3725" spans="2:87" s="1381" customFormat="1" x14ac:dyDescent="0.25">
      <c r="B3725" s="1384"/>
      <c r="C3725" s="1384"/>
      <c r="D3725" s="1387"/>
      <c r="E3725" s="1384"/>
      <c r="F3725" s="1384"/>
      <c r="G3725" s="1384"/>
      <c r="H3725" s="1365"/>
      <c r="I3725" s="1365"/>
      <c r="J3725" s="1365"/>
      <c r="S3725" s="1359"/>
      <c r="BU3725" s="1366"/>
      <c r="CI3725" s="1383"/>
    </row>
    <row r="3726" spans="2:87" s="1381" customFormat="1" x14ac:dyDescent="0.25">
      <c r="B3726" s="1384"/>
      <c r="C3726" s="1384"/>
      <c r="D3726" s="1387"/>
      <c r="E3726" s="1384"/>
      <c r="F3726" s="1384"/>
      <c r="G3726" s="1384"/>
      <c r="H3726" s="1365"/>
      <c r="I3726" s="1365"/>
      <c r="J3726" s="1365"/>
      <c r="S3726" s="1359"/>
      <c r="BU3726" s="1366"/>
      <c r="CI3726" s="1383"/>
    </row>
    <row r="3727" spans="2:87" s="1381" customFormat="1" x14ac:dyDescent="0.25">
      <c r="B3727" s="1384"/>
      <c r="C3727" s="1384"/>
      <c r="D3727" s="1387"/>
      <c r="E3727" s="1384"/>
      <c r="F3727" s="1384"/>
      <c r="G3727" s="1384"/>
      <c r="H3727" s="1365"/>
      <c r="I3727" s="1365"/>
      <c r="J3727" s="1365"/>
      <c r="S3727" s="1359"/>
      <c r="BU3727" s="1366"/>
      <c r="CI3727" s="1383"/>
    </row>
    <row r="3728" spans="2:87" s="1381" customFormat="1" x14ac:dyDescent="0.25">
      <c r="B3728" s="1384"/>
      <c r="C3728" s="1384"/>
      <c r="D3728" s="1387"/>
      <c r="E3728" s="1384"/>
      <c r="F3728" s="1384"/>
      <c r="G3728" s="1384"/>
      <c r="H3728" s="1365"/>
      <c r="I3728" s="1365"/>
      <c r="J3728" s="1365"/>
      <c r="S3728" s="1359"/>
      <c r="BU3728" s="1366"/>
      <c r="CI3728" s="1383"/>
    </row>
    <row r="3729" spans="2:87" s="1381" customFormat="1" x14ac:dyDescent="0.25">
      <c r="B3729" s="1384"/>
      <c r="C3729" s="1384"/>
      <c r="D3729" s="1387"/>
      <c r="E3729" s="1384"/>
      <c r="F3729" s="1384"/>
      <c r="G3729" s="1384"/>
      <c r="H3729" s="1365"/>
      <c r="I3729" s="1365"/>
      <c r="J3729" s="1365"/>
      <c r="S3729" s="1359"/>
      <c r="BU3729" s="1366"/>
      <c r="CI3729" s="1383"/>
    </row>
    <row r="3730" spans="2:87" s="1381" customFormat="1" x14ac:dyDescent="0.25">
      <c r="B3730" s="1384"/>
      <c r="C3730" s="1384"/>
      <c r="D3730" s="1387"/>
      <c r="E3730" s="1384"/>
      <c r="F3730" s="1384"/>
      <c r="G3730" s="1384"/>
      <c r="H3730" s="1365"/>
      <c r="I3730" s="1365"/>
      <c r="J3730" s="1365"/>
      <c r="S3730" s="1359"/>
      <c r="BU3730" s="1366"/>
      <c r="CI3730" s="1383"/>
    </row>
    <row r="3731" spans="2:87" s="1381" customFormat="1" x14ac:dyDescent="0.25">
      <c r="B3731" s="1384"/>
      <c r="C3731" s="1384"/>
      <c r="D3731" s="1387"/>
      <c r="E3731" s="1384"/>
      <c r="F3731" s="1384"/>
      <c r="G3731" s="1384"/>
      <c r="H3731" s="1365"/>
      <c r="I3731" s="1365"/>
      <c r="J3731" s="1365"/>
      <c r="S3731" s="1359"/>
      <c r="BU3731" s="1366"/>
      <c r="CI3731" s="1383"/>
    </row>
    <row r="3732" spans="2:87" s="1381" customFormat="1" x14ac:dyDescent="0.25">
      <c r="B3732" s="1384"/>
      <c r="C3732" s="1384"/>
      <c r="D3732" s="1387"/>
      <c r="E3732" s="1384"/>
      <c r="F3732" s="1384"/>
      <c r="G3732" s="1384"/>
      <c r="H3732" s="1365"/>
      <c r="I3732" s="1365"/>
      <c r="J3732" s="1365"/>
      <c r="S3732" s="1359"/>
      <c r="BU3732" s="1366"/>
      <c r="CI3732" s="1383"/>
    </row>
    <row r="3733" spans="2:87" s="1381" customFormat="1" x14ac:dyDescent="0.25">
      <c r="B3733" s="1384"/>
      <c r="C3733" s="1384"/>
      <c r="D3733" s="1387"/>
      <c r="E3733" s="1384"/>
      <c r="F3733" s="1384"/>
      <c r="G3733" s="1384"/>
      <c r="H3733" s="1365"/>
      <c r="I3733" s="1365"/>
      <c r="J3733" s="1365"/>
      <c r="S3733" s="1359"/>
      <c r="BU3733" s="1366"/>
      <c r="CI3733" s="1383"/>
    </row>
    <row r="3734" spans="2:87" s="1381" customFormat="1" x14ac:dyDescent="0.25">
      <c r="B3734" s="1384"/>
      <c r="C3734" s="1384"/>
      <c r="D3734" s="1387"/>
      <c r="E3734" s="1384"/>
      <c r="F3734" s="1384"/>
      <c r="G3734" s="1384"/>
      <c r="H3734" s="1365"/>
      <c r="I3734" s="1365"/>
      <c r="J3734" s="1365"/>
      <c r="S3734" s="1359"/>
      <c r="BU3734" s="1366"/>
      <c r="CI3734" s="1383"/>
    </row>
    <row r="3735" spans="2:87" s="1381" customFormat="1" x14ac:dyDescent="0.25">
      <c r="B3735" s="1384"/>
      <c r="C3735" s="1384"/>
      <c r="D3735" s="1387"/>
      <c r="E3735" s="1384"/>
      <c r="F3735" s="1384"/>
      <c r="G3735" s="1384"/>
      <c r="H3735" s="1365"/>
      <c r="I3735" s="1365"/>
      <c r="J3735" s="1365"/>
      <c r="S3735" s="1359"/>
      <c r="BU3735" s="1366"/>
      <c r="CI3735" s="1383"/>
    </row>
    <row r="3736" spans="2:87" s="1381" customFormat="1" x14ac:dyDescent="0.25">
      <c r="B3736" s="1384"/>
      <c r="C3736" s="1384"/>
      <c r="D3736" s="1387"/>
      <c r="E3736" s="1384"/>
      <c r="F3736" s="1384"/>
      <c r="G3736" s="1384"/>
      <c r="H3736" s="1365"/>
      <c r="I3736" s="1365"/>
      <c r="J3736" s="1365"/>
      <c r="S3736" s="1359"/>
      <c r="BU3736" s="1366"/>
      <c r="CI3736" s="1383"/>
    </row>
    <row r="3737" spans="2:87" s="1381" customFormat="1" x14ac:dyDescent="0.25">
      <c r="B3737" s="1384"/>
      <c r="C3737" s="1384"/>
      <c r="D3737" s="1387"/>
      <c r="E3737" s="1384"/>
      <c r="F3737" s="1384"/>
      <c r="G3737" s="1384"/>
      <c r="H3737" s="1365"/>
      <c r="I3737" s="1365"/>
      <c r="J3737" s="1365"/>
      <c r="S3737" s="1359"/>
      <c r="BU3737" s="1366"/>
      <c r="CI3737" s="1383"/>
    </row>
    <row r="3738" spans="2:87" s="1381" customFormat="1" x14ac:dyDescent="0.25">
      <c r="B3738" s="1384"/>
      <c r="C3738" s="1384"/>
      <c r="D3738" s="1387"/>
      <c r="E3738" s="1384"/>
      <c r="F3738" s="1384"/>
      <c r="G3738" s="1384"/>
      <c r="H3738" s="1365"/>
      <c r="I3738" s="1365"/>
      <c r="J3738" s="1365"/>
      <c r="S3738" s="1359"/>
      <c r="BU3738" s="1366"/>
      <c r="CI3738" s="1383"/>
    </row>
    <row r="3739" spans="2:87" s="1381" customFormat="1" x14ac:dyDescent="0.25">
      <c r="B3739" s="1384"/>
      <c r="C3739" s="1384"/>
      <c r="D3739" s="1387"/>
      <c r="E3739" s="1384"/>
      <c r="F3739" s="1384"/>
      <c r="G3739" s="1384"/>
      <c r="H3739" s="1365"/>
      <c r="I3739" s="1365"/>
      <c r="J3739" s="1365"/>
      <c r="S3739" s="1359"/>
      <c r="BU3739" s="1366"/>
      <c r="CI3739" s="1383"/>
    </row>
    <row r="3740" spans="2:87" s="1381" customFormat="1" x14ac:dyDescent="0.25">
      <c r="B3740" s="1384"/>
      <c r="C3740" s="1384"/>
      <c r="D3740" s="1387"/>
      <c r="E3740" s="1384"/>
      <c r="F3740" s="1384"/>
      <c r="G3740" s="1384"/>
      <c r="H3740" s="1365"/>
      <c r="I3740" s="1365"/>
      <c r="J3740" s="1365"/>
      <c r="S3740" s="1359"/>
      <c r="BU3740" s="1366"/>
      <c r="CI3740" s="1383"/>
    </row>
    <row r="3741" spans="2:87" s="1381" customFormat="1" x14ac:dyDescent="0.25">
      <c r="B3741" s="1384"/>
      <c r="C3741" s="1384"/>
      <c r="D3741" s="1387"/>
      <c r="E3741" s="1384"/>
      <c r="F3741" s="1384"/>
      <c r="G3741" s="1384"/>
      <c r="H3741" s="1365"/>
      <c r="I3741" s="1365"/>
      <c r="J3741" s="1365"/>
      <c r="S3741" s="1359"/>
      <c r="BU3741" s="1366"/>
      <c r="CI3741" s="1383"/>
    </row>
    <row r="3742" spans="2:87" s="1381" customFormat="1" x14ac:dyDescent="0.25">
      <c r="B3742" s="1384"/>
      <c r="C3742" s="1384"/>
      <c r="D3742" s="1387"/>
      <c r="E3742" s="1384"/>
      <c r="F3742" s="1384"/>
      <c r="G3742" s="1384"/>
      <c r="H3742" s="1365"/>
      <c r="I3742" s="1365"/>
      <c r="J3742" s="1365"/>
      <c r="S3742" s="1359"/>
      <c r="BU3742" s="1366"/>
      <c r="CI3742" s="1383"/>
    </row>
    <row r="3743" spans="2:87" s="1381" customFormat="1" x14ac:dyDescent="0.25">
      <c r="B3743" s="1384"/>
      <c r="C3743" s="1384"/>
      <c r="D3743" s="1387"/>
      <c r="E3743" s="1384"/>
      <c r="F3743" s="1384"/>
      <c r="G3743" s="1384"/>
      <c r="H3743" s="1365"/>
      <c r="I3743" s="1365"/>
      <c r="J3743" s="1365"/>
      <c r="S3743" s="1359"/>
      <c r="BU3743" s="1366"/>
      <c r="CI3743" s="1383"/>
    </row>
    <row r="3744" spans="2:87" s="1381" customFormat="1" x14ac:dyDescent="0.25">
      <c r="B3744" s="1384"/>
      <c r="C3744" s="1384"/>
      <c r="D3744" s="1387"/>
      <c r="E3744" s="1384"/>
      <c r="F3744" s="1384"/>
      <c r="G3744" s="1384"/>
      <c r="H3744" s="1365"/>
      <c r="I3744" s="1365"/>
      <c r="J3744" s="1365"/>
      <c r="S3744" s="1359"/>
      <c r="BU3744" s="1366"/>
      <c r="CI3744" s="1383"/>
    </row>
    <row r="3745" spans="2:87" s="1381" customFormat="1" x14ac:dyDescent="0.25">
      <c r="B3745" s="1384"/>
      <c r="C3745" s="1384"/>
      <c r="D3745" s="1387"/>
      <c r="E3745" s="1384"/>
      <c r="F3745" s="1384"/>
      <c r="G3745" s="1384"/>
      <c r="H3745" s="1365"/>
      <c r="I3745" s="1365"/>
      <c r="J3745" s="1365"/>
      <c r="S3745" s="1359"/>
      <c r="BU3745" s="1366"/>
      <c r="CI3745" s="1383"/>
    </row>
    <row r="3746" spans="2:87" s="1381" customFormat="1" x14ac:dyDescent="0.25">
      <c r="B3746" s="1384"/>
      <c r="C3746" s="1384"/>
      <c r="D3746" s="1387"/>
      <c r="E3746" s="1384"/>
      <c r="F3746" s="1384"/>
      <c r="G3746" s="1384"/>
      <c r="H3746" s="1365"/>
      <c r="I3746" s="1365"/>
      <c r="J3746" s="1365"/>
      <c r="S3746" s="1359"/>
      <c r="BU3746" s="1366"/>
      <c r="CI3746" s="1383"/>
    </row>
    <row r="3747" spans="2:87" s="1381" customFormat="1" x14ac:dyDescent="0.25">
      <c r="B3747" s="1384"/>
      <c r="C3747" s="1384"/>
      <c r="D3747" s="1387"/>
      <c r="E3747" s="1384"/>
      <c r="F3747" s="1384"/>
      <c r="G3747" s="1384"/>
      <c r="H3747" s="1365"/>
      <c r="I3747" s="1365"/>
      <c r="J3747" s="1365"/>
      <c r="S3747" s="1359"/>
      <c r="BU3747" s="1366"/>
      <c r="CI3747" s="1383"/>
    </row>
    <row r="3748" spans="2:87" s="1381" customFormat="1" x14ac:dyDescent="0.25">
      <c r="B3748" s="1384"/>
      <c r="C3748" s="1384"/>
      <c r="D3748" s="1387"/>
      <c r="E3748" s="1384"/>
      <c r="F3748" s="1384"/>
      <c r="G3748" s="1384"/>
      <c r="H3748" s="1365"/>
      <c r="I3748" s="1365"/>
      <c r="J3748" s="1365"/>
      <c r="S3748" s="1359"/>
      <c r="BU3748" s="1366"/>
      <c r="CI3748" s="1383"/>
    </row>
    <row r="3749" spans="2:87" s="1381" customFormat="1" x14ac:dyDescent="0.25">
      <c r="B3749" s="1384"/>
      <c r="C3749" s="1384"/>
      <c r="D3749" s="1387"/>
      <c r="E3749" s="1384"/>
      <c r="F3749" s="1384"/>
      <c r="G3749" s="1384"/>
      <c r="H3749" s="1365"/>
      <c r="I3749" s="1365"/>
      <c r="J3749" s="1365"/>
      <c r="S3749" s="1359"/>
      <c r="BU3749" s="1366"/>
      <c r="CI3749" s="1383"/>
    </row>
    <row r="3750" spans="2:87" s="1381" customFormat="1" x14ac:dyDescent="0.25">
      <c r="B3750" s="1384"/>
      <c r="C3750" s="1384"/>
      <c r="D3750" s="1387"/>
      <c r="E3750" s="1384"/>
      <c r="F3750" s="1384"/>
      <c r="G3750" s="1384"/>
      <c r="H3750" s="1365"/>
      <c r="I3750" s="1365"/>
      <c r="J3750" s="1365"/>
      <c r="S3750" s="1359"/>
      <c r="BU3750" s="1366"/>
      <c r="CI3750" s="1383"/>
    </row>
    <row r="3751" spans="2:87" s="1381" customFormat="1" x14ac:dyDescent="0.25">
      <c r="B3751" s="1384"/>
      <c r="C3751" s="1384"/>
      <c r="D3751" s="1387"/>
      <c r="E3751" s="1384"/>
      <c r="F3751" s="1384"/>
      <c r="G3751" s="1384"/>
      <c r="H3751" s="1365"/>
      <c r="I3751" s="1365"/>
      <c r="J3751" s="1365"/>
      <c r="S3751" s="1359"/>
      <c r="BU3751" s="1366"/>
      <c r="CI3751" s="1383"/>
    </row>
    <row r="3752" spans="2:87" s="1381" customFormat="1" x14ac:dyDescent="0.25">
      <c r="B3752" s="1384"/>
      <c r="C3752" s="1384"/>
      <c r="D3752" s="1387"/>
      <c r="E3752" s="1384"/>
      <c r="F3752" s="1384"/>
      <c r="G3752" s="1384"/>
      <c r="H3752" s="1365"/>
      <c r="I3752" s="1365"/>
      <c r="J3752" s="1365"/>
      <c r="S3752" s="1359"/>
      <c r="BU3752" s="1366"/>
      <c r="CI3752" s="1383"/>
    </row>
    <row r="3753" spans="2:87" s="1381" customFormat="1" x14ac:dyDescent="0.25">
      <c r="B3753" s="1384"/>
      <c r="C3753" s="1384"/>
      <c r="D3753" s="1387"/>
      <c r="E3753" s="1384"/>
      <c r="F3753" s="1384"/>
      <c r="G3753" s="1384"/>
      <c r="H3753" s="1365"/>
      <c r="I3753" s="1365"/>
      <c r="J3753" s="1365"/>
      <c r="S3753" s="1359"/>
      <c r="BU3753" s="1366"/>
      <c r="CI3753" s="1383"/>
    </row>
    <row r="3754" spans="2:87" s="1381" customFormat="1" x14ac:dyDescent="0.25">
      <c r="B3754" s="1384"/>
      <c r="C3754" s="1384"/>
      <c r="D3754" s="1387"/>
      <c r="E3754" s="1384"/>
      <c r="F3754" s="1384"/>
      <c r="G3754" s="1384"/>
      <c r="H3754" s="1365"/>
      <c r="I3754" s="1365"/>
      <c r="J3754" s="1365"/>
      <c r="S3754" s="1359"/>
      <c r="BU3754" s="1366"/>
      <c r="CI3754" s="1383"/>
    </row>
    <row r="3755" spans="2:87" s="1381" customFormat="1" x14ac:dyDescent="0.25">
      <c r="B3755" s="1384"/>
      <c r="C3755" s="1384"/>
      <c r="D3755" s="1387"/>
      <c r="E3755" s="1384"/>
      <c r="F3755" s="1384"/>
      <c r="G3755" s="1384"/>
      <c r="H3755" s="1365"/>
      <c r="I3755" s="1365"/>
      <c r="J3755" s="1365"/>
      <c r="S3755" s="1359"/>
      <c r="BU3755" s="1366"/>
      <c r="CI3755" s="1383"/>
    </row>
    <row r="3756" spans="2:87" s="1381" customFormat="1" x14ac:dyDescent="0.25">
      <c r="B3756" s="1384"/>
      <c r="C3756" s="1384"/>
      <c r="D3756" s="1387"/>
      <c r="E3756" s="1384"/>
      <c r="F3756" s="1384"/>
      <c r="G3756" s="1384"/>
      <c r="H3756" s="1365"/>
      <c r="I3756" s="1365"/>
      <c r="J3756" s="1365"/>
      <c r="S3756" s="1359"/>
      <c r="BU3756" s="1366"/>
      <c r="CI3756" s="1383"/>
    </row>
    <row r="3757" spans="2:87" s="1381" customFormat="1" x14ac:dyDescent="0.25">
      <c r="B3757" s="1384"/>
      <c r="C3757" s="1384"/>
      <c r="D3757" s="1387"/>
      <c r="E3757" s="1384"/>
      <c r="F3757" s="1384"/>
      <c r="G3757" s="1384"/>
      <c r="H3757" s="1365"/>
      <c r="I3757" s="1365"/>
      <c r="J3757" s="1365"/>
      <c r="S3757" s="1359"/>
      <c r="BU3757" s="1366"/>
      <c r="CI3757" s="1383"/>
    </row>
    <row r="3758" spans="2:87" s="1381" customFormat="1" x14ac:dyDescent="0.25">
      <c r="B3758" s="1384"/>
      <c r="C3758" s="1384"/>
      <c r="D3758" s="1387"/>
      <c r="E3758" s="1384"/>
      <c r="F3758" s="1384"/>
      <c r="G3758" s="1384"/>
      <c r="H3758" s="1365"/>
      <c r="I3758" s="1365"/>
      <c r="J3758" s="1365"/>
      <c r="S3758" s="1359"/>
      <c r="BU3758" s="1366"/>
      <c r="CI3758" s="1383"/>
    </row>
    <row r="3759" spans="2:87" s="1381" customFormat="1" x14ac:dyDescent="0.25">
      <c r="B3759" s="1384"/>
      <c r="C3759" s="1384"/>
      <c r="D3759" s="1387"/>
      <c r="E3759" s="1384"/>
      <c r="F3759" s="1384"/>
      <c r="G3759" s="1384"/>
      <c r="H3759" s="1365"/>
      <c r="I3759" s="1365"/>
      <c r="J3759" s="1365"/>
      <c r="S3759" s="1359"/>
      <c r="BU3759" s="1366"/>
      <c r="CI3759" s="1383"/>
    </row>
    <row r="3760" spans="2:87" s="1381" customFormat="1" x14ac:dyDescent="0.25">
      <c r="B3760" s="1384"/>
      <c r="C3760" s="1384"/>
      <c r="D3760" s="1387"/>
      <c r="E3760" s="1384"/>
      <c r="F3760" s="1384"/>
      <c r="G3760" s="1384"/>
      <c r="H3760" s="1365"/>
      <c r="I3760" s="1365"/>
      <c r="J3760" s="1365"/>
      <c r="S3760" s="1359"/>
      <c r="BU3760" s="1366"/>
      <c r="CI3760" s="1383"/>
    </row>
    <row r="3761" spans="2:87" s="1381" customFormat="1" x14ac:dyDescent="0.25">
      <c r="B3761" s="1384"/>
      <c r="C3761" s="1384"/>
      <c r="D3761" s="1387"/>
      <c r="E3761" s="1384"/>
      <c r="F3761" s="1384"/>
      <c r="G3761" s="1384"/>
      <c r="H3761" s="1365"/>
      <c r="I3761" s="1365"/>
      <c r="J3761" s="1365"/>
      <c r="S3761" s="1359"/>
      <c r="BU3761" s="1366"/>
      <c r="CI3761" s="1383"/>
    </row>
    <row r="3762" spans="2:87" s="1381" customFormat="1" x14ac:dyDescent="0.25">
      <c r="B3762" s="1384"/>
      <c r="C3762" s="1384"/>
      <c r="D3762" s="1387"/>
      <c r="E3762" s="1384"/>
      <c r="F3762" s="1384"/>
      <c r="G3762" s="1384"/>
      <c r="H3762" s="1365"/>
      <c r="I3762" s="1365"/>
      <c r="J3762" s="1365"/>
      <c r="S3762" s="1359"/>
      <c r="BU3762" s="1366"/>
      <c r="CI3762" s="1383"/>
    </row>
    <row r="3763" spans="2:87" s="1381" customFormat="1" x14ac:dyDescent="0.25">
      <c r="B3763" s="1384"/>
      <c r="C3763" s="1384"/>
      <c r="D3763" s="1387"/>
      <c r="E3763" s="1384"/>
      <c r="F3763" s="1384"/>
      <c r="G3763" s="1384"/>
      <c r="H3763" s="1365"/>
      <c r="I3763" s="1365"/>
      <c r="J3763" s="1365"/>
      <c r="S3763" s="1359"/>
      <c r="BU3763" s="1366"/>
      <c r="CI3763" s="1383"/>
    </row>
    <row r="3764" spans="2:87" s="1381" customFormat="1" x14ac:dyDescent="0.25">
      <c r="B3764" s="1384"/>
      <c r="C3764" s="1384"/>
      <c r="D3764" s="1387"/>
      <c r="E3764" s="1384"/>
      <c r="F3764" s="1384"/>
      <c r="G3764" s="1384"/>
      <c r="H3764" s="1365"/>
      <c r="I3764" s="1365"/>
      <c r="J3764" s="1365"/>
      <c r="S3764" s="1359"/>
      <c r="BU3764" s="1366"/>
      <c r="CI3764" s="1383"/>
    </row>
    <row r="3765" spans="2:87" s="1381" customFormat="1" x14ac:dyDescent="0.25">
      <c r="B3765" s="1384"/>
      <c r="C3765" s="1384"/>
      <c r="D3765" s="1387"/>
      <c r="E3765" s="1384"/>
      <c r="F3765" s="1384"/>
      <c r="G3765" s="1384"/>
      <c r="H3765" s="1365"/>
      <c r="I3765" s="1365"/>
      <c r="J3765" s="1365"/>
      <c r="S3765" s="1359"/>
      <c r="BU3765" s="1366"/>
      <c r="CI3765" s="1383"/>
    </row>
    <row r="3766" spans="2:87" s="1381" customFormat="1" x14ac:dyDescent="0.25">
      <c r="B3766" s="1384"/>
      <c r="C3766" s="1384"/>
      <c r="D3766" s="1387"/>
      <c r="E3766" s="1384"/>
      <c r="F3766" s="1384"/>
      <c r="G3766" s="1384"/>
      <c r="H3766" s="1365"/>
      <c r="I3766" s="1365"/>
      <c r="J3766" s="1365"/>
      <c r="S3766" s="1359"/>
      <c r="BU3766" s="1366"/>
      <c r="CI3766" s="1383"/>
    </row>
    <row r="3767" spans="2:87" s="1381" customFormat="1" x14ac:dyDescent="0.25">
      <c r="B3767" s="1384"/>
      <c r="C3767" s="1384"/>
      <c r="D3767" s="1387"/>
      <c r="E3767" s="1384"/>
      <c r="F3767" s="1384"/>
      <c r="G3767" s="1384"/>
      <c r="H3767" s="1365"/>
      <c r="I3767" s="1365"/>
      <c r="J3767" s="1365"/>
      <c r="S3767" s="1359"/>
      <c r="BU3767" s="1366"/>
      <c r="CI3767" s="1383"/>
    </row>
    <row r="3768" spans="2:87" s="1381" customFormat="1" x14ac:dyDescent="0.25">
      <c r="B3768" s="1384"/>
      <c r="C3768" s="1384"/>
      <c r="D3768" s="1387"/>
      <c r="E3768" s="1384"/>
      <c r="F3768" s="1384"/>
      <c r="G3768" s="1384"/>
      <c r="H3768" s="1365"/>
      <c r="I3768" s="1365"/>
      <c r="J3768" s="1365"/>
      <c r="S3768" s="1359"/>
      <c r="BU3768" s="1366"/>
      <c r="CI3768" s="1383"/>
    </row>
    <row r="3769" spans="2:87" s="1381" customFormat="1" x14ac:dyDescent="0.25">
      <c r="B3769" s="1384"/>
      <c r="C3769" s="1384"/>
      <c r="D3769" s="1387"/>
      <c r="E3769" s="1384"/>
      <c r="F3769" s="1384"/>
      <c r="G3769" s="1384"/>
      <c r="H3769" s="1365"/>
      <c r="I3769" s="1365"/>
      <c r="J3769" s="1365"/>
      <c r="S3769" s="1359"/>
      <c r="BU3769" s="1366"/>
      <c r="CI3769" s="1383"/>
    </row>
    <row r="3770" spans="2:87" s="1381" customFormat="1" x14ac:dyDescent="0.25">
      <c r="B3770" s="1384"/>
      <c r="C3770" s="1384"/>
      <c r="D3770" s="1387"/>
      <c r="E3770" s="1384"/>
      <c r="F3770" s="1384"/>
      <c r="G3770" s="1384"/>
      <c r="H3770" s="1365"/>
      <c r="I3770" s="1365"/>
      <c r="J3770" s="1365"/>
      <c r="S3770" s="1359"/>
      <c r="BU3770" s="1366"/>
      <c r="CI3770" s="1383"/>
    </row>
    <row r="3771" spans="2:87" s="1381" customFormat="1" x14ac:dyDescent="0.25">
      <c r="B3771" s="1384"/>
      <c r="C3771" s="1384"/>
      <c r="D3771" s="1387"/>
      <c r="E3771" s="1384"/>
      <c r="F3771" s="1384"/>
      <c r="G3771" s="1384"/>
      <c r="H3771" s="1365"/>
      <c r="I3771" s="1365"/>
      <c r="J3771" s="1365"/>
      <c r="S3771" s="1359"/>
      <c r="BU3771" s="1366"/>
      <c r="CI3771" s="1383"/>
    </row>
    <row r="3772" spans="2:87" s="1381" customFormat="1" x14ac:dyDescent="0.25">
      <c r="B3772" s="1384"/>
      <c r="C3772" s="1384"/>
      <c r="D3772" s="1387"/>
      <c r="E3772" s="1384"/>
      <c r="F3772" s="1384"/>
      <c r="G3772" s="1384"/>
      <c r="H3772" s="1365"/>
      <c r="I3772" s="1365"/>
      <c r="J3772" s="1365"/>
      <c r="S3772" s="1359"/>
      <c r="BU3772" s="1366"/>
      <c r="CI3772" s="1383"/>
    </row>
    <row r="3773" spans="2:87" s="1381" customFormat="1" x14ac:dyDescent="0.25">
      <c r="B3773" s="1384"/>
      <c r="C3773" s="1384"/>
      <c r="D3773" s="1387"/>
      <c r="E3773" s="1384"/>
      <c r="F3773" s="1384"/>
      <c r="G3773" s="1384"/>
      <c r="H3773" s="1365"/>
      <c r="I3773" s="1365"/>
      <c r="J3773" s="1365"/>
      <c r="S3773" s="1359"/>
      <c r="BU3773" s="1366"/>
      <c r="CI3773" s="1383"/>
    </row>
    <row r="3774" spans="2:87" s="1381" customFormat="1" x14ac:dyDescent="0.25">
      <c r="B3774" s="1384"/>
      <c r="C3774" s="1384"/>
      <c r="D3774" s="1387"/>
      <c r="E3774" s="1384"/>
      <c r="F3774" s="1384"/>
      <c r="G3774" s="1384"/>
      <c r="H3774" s="1365"/>
      <c r="I3774" s="1365"/>
      <c r="J3774" s="1365"/>
      <c r="S3774" s="1359"/>
      <c r="BU3774" s="1366"/>
      <c r="CI3774" s="1383"/>
    </row>
    <row r="3775" spans="2:87" s="1381" customFormat="1" x14ac:dyDescent="0.25">
      <c r="B3775" s="1384"/>
      <c r="C3775" s="1384"/>
      <c r="D3775" s="1387"/>
      <c r="E3775" s="1384"/>
      <c r="F3775" s="1384"/>
      <c r="G3775" s="1384"/>
      <c r="H3775" s="1365"/>
      <c r="I3775" s="1365"/>
      <c r="J3775" s="1365"/>
      <c r="S3775" s="1359"/>
      <c r="BU3775" s="1366"/>
      <c r="CI3775" s="1383"/>
    </row>
    <row r="3776" spans="2:87" s="1381" customFormat="1" x14ac:dyDescent="0.25">
      <c r="B3776" s="1384"/>
      <c r="C3776" s="1384"/>
      <c r="D3776" s="1387"/>
      <c r="E3776" s="1384"/>
      <c r="F3776" s="1384"/>
      <c r="G3776" s="1384"/>
      <c r="H3776" s="1365"/>
      <c r="I3776" s="1365"/>
      <c r="J3776" s="1365"/>
      <c r="S3776" s="1359"/>
      <c r="BU3776" s="1366"/>
      <c r="CI3776" s="1383"/>
    </row>
    <row r="3777" spans="2:87" s="1381" customFormat="1" x14ac:dyDescent="0.25">
      <c r="B3777" s="1384"/>
      <c r="C3777" s="1384"/>
      <c r="D3777" s="1387"/>
      <c r="E3777" s="1384"/>
      <c r="F3777" s="1384"/>
      <c r="G3777" s="1384"/>
      <c r="H3777" s="1365"/>
      <c r="I3777" s="1365"/>
      <c r="J3777" s="1365"/>
      <c r="S3777" s="1359"/>
      <c r="BU3777" s="1366"/>
      <c r="CI3777" s="1383"/>
    </row>
    <row r="3778" spans="2:87" s="1381" customFormat="1" x14ac:dyDescent="0.25">
      <c r="B3778" s="1384"/>
      <c r="C3778" s="1384"/>
      <c r="D3778" s="1387"/>
      <c r="E3778" s="1384"/>
      <c r="F3778" s="1384"/>
      <c r="G3778" s="1384"/>
      <c r="H3778" s="1365"/>
      <c r="I3778" s="1365"/>
      <c r="J3778" s="1365"/>
      <c r="S3778" s="1359"/>
      <c r="BU3778" s="1366"/>
      <c r="CI3778" s="1383"/>
    </row>
    <row r="3779" spans="2:87" s="1381" customFormat="1" x14ac:dyDescent="0.25">
      <c r="B3779" s="1384"/>
      <c r="C3779" s="1384"/>
      <c r="D3779" s="1387"/>
      <c r="E3779" s="1384"/>
      <c r="F3779" s="1384"/>
      <c r="G3779" s="1384"/>
      <c r="H3779" s="1365"/>
      <c r="I3779" s="1365"/>
      <c r="J3779" s="1365"/>
      <c r="S3779" s="1359"/>
      <c r="BU3779" s="1366"/>
      <c r="CI3779" s="1383"/>
    </row>
    <row r="3780" spans="2:87" s="1381" customFormat="1" x14ac:dyDescent="0.25">
      <c r="B3780" s="1384"/>
      <c r="C3780" s="1384"/>
      <c r="D3780" s="1387"/>
      <c r="E3780" s="1384"/>
      <c r="F3780" s="1384"/>
      <c r="G3780" s="1384"/>
      <c r="H3780" s="1365"/>
      <c r="I3780" s="1365"/>
      <c r="J3780" s="1365"/>
      <c r="S3780" s="1359"/>
      <c r="BU3780" s="1366"/>
      <c r="CI3780" s="1383"/>
    </row>
    <row r="3781" spans="2:87" s="1381" customFormat="1" x14ac:dyDescent="0.25">
      <c r="B3781" s="1384"/>
      <c r="C3781" s="1384"/>
      <c r="D3781" s="1387"/>
      <c r="E3781" s="1384"/>
      <c r="F3781" s="1384"/>
      <c r="G3781" s="1384"/>
      <c r="H3781" s="1365"/>
      <c r="I3781" s="1365"/>
      <c r="J3781" s="1365"/>
      <c r="S3781" s="1359"/>
      <c r="BU3781" s="1366"/>
      <c r="CI3781" s="1383"/>
    </row>
    <row r="3782" spans="2:87" s="1381" customFormat="1" x14ac:dyDescent="0.25">
      <c r="B3782" s="1384"/>
      <c r="C3782" s="1384"/>
      <c r="D3782" s="1387"/>
      <c r="E3782" s="1384"/>
      <c r="F3782" s="1384"/>
      <c r="G3782" s="1384"/>
      <c r="H3782" s="1365"/>
      <c r="I3782" s="1365"/>
      <c r="J3782" s="1365"/>
      <c r="S3782" s="1359"/>
      <c r="BU3782" s="1366"/>
      <c r="CI3782" s="1383"/>
    </row>
    <row r="3783" spans="2:87" s="1381" customFormat="1" x14ac:dyDescent="0.25">
      <c r="B3783" s="1384"/>
      <c r="C3783" s="1384"/>
      <c r="D3783" s="1387"/>
      <c r="E3783" s="1384"/>
      <c r="F3783" s="1384"/>
      <c r="G3783" s="1384"/>
      <c r="H3783" s="1365"/>
      <c r="I3783" s="1365"/>
      <c r="J3783" s="1365"/>
      <c r="S3783" s="1359"/>
      <c r="BU3783" s="1366"/>
      <c r="CI3783" s="1383"/>
    </row>
    <row r="3784" spans="2:87" s="1381" customFormat="1" x14ac:dyDescent="0.25">
      <c r="B3784" s="1384"/>
      <c r="C3784" s="1384"/>
      <c r="D3784" s="1387"/>
      <c r="E3784" s="1384"/>
      <c r="F3784" s="1384"/>
      <c r="G3784" s="1384"/>
      <c r="H3784" s="1365"/>
      <c r="I3784" s="1365"/>
      <c r="J3784" s="1365"/>
      <c r="S3784" s="1359"/>
      <c r="BU3784" s="1366"/>
      <c r="CI3784" s="1383"/>
    </row>
    <row r="3785" spans="2:87" s="1381" customFormat="1" x14ac:dyDescent="0.25">
      <c r="B3785" s="1384"/>
      <c r="C3785" s="1384"/>
      <c r="D3785" s="1387"/>
      <c r="E3785" s="1384"/>
      <c r="F3785" s="1384"/>
      <c r="G3785" s="1384"/>
      <c r="H3785" s="1365"/>
      <c r="I3785" s="1365"/>
      <c r="J3785" s="1365"/>
      <c r="S3785" s="1359"/>
      <c r="BU3785" s="1366"/>
      <c r="CI3785" s="1383"/>
    </row>
    <row r="3786" spans="2:87" s="1381" customFormat="1" x14ac:dyDescent="0.25">
      <c r="B3786" s="1384"/>
      <c r="C3786" s="1384"/>
      <c r="D3786" s="1387"/>
      <c r="E3786" s="1384"/>
      <c r="F3786" s="1384"/>
      <c r="G3786" s="1384"/>
      <c r="H3786" s="1365"/>
      <c r="I3786" s="1365"/>
      <c r="J3786" s="1365"/>
      <c r="S3786" s="1359"/>
      <c r="BU3786" s="1366"/>
      <c r="CI3786" s="1383"/>
    </row>
    <row r="3787" spans="2:87" s="1381" customFormat="1" x14ac:dyDescent="0.25">
      <c r="B3787" s="1384"/>
      <c r="C3787" s="1384"/>
      <c r="D3787" s="1387"/>
      <c r="E3787" s="1384"/>
      <c r="F3787" s="1384"/>
      <c r="G3787" s="1384"/>
      <c r="H3787" s="1365"/>
      <c r="I3787" s="1365"/>
      <c r="J3787" s="1365"/>
      <c r="S3787" s="1359"/>
      <c r="BU3787" s="1366"/>
      <c r="CI3787" s="1383"/>
    </row>
    <row r="3788" spans="2:87" s="1381" customFormat="1" x14ac:dyDescent="0.25">
      <c r="B3788" s="1384"/>
      <c r="C3788" s="1384"/>
      <c r="D3788" s="1387"/>
      <c r="E3788" s="1384"/>
      <c r="F3788" s="1384"/>
      <c r="G3788" s="1384"/>
      <c r="H3788" s="1365"/>
      <c r="I3788" s="1365"/>
      <c r="J3788" s="1365"/>
      <c r="S3788" s="1359"/>
      <c r="BU3788" s="1366"/>
      <c r="CI3788" s="1383"/>
    </row>
    <row r="3789" spans="2:87" s="1381" customFormat="1" x14ac:dyDescent="0.25">
      <c r="B3789" s="1384"/>
      <c r="C3789" s="1384"/>
      <c r="D3789" s="1387"/>
      <c r="E3789" s="1384"/>
      <c r="F3789" s="1384"/>
      <c r="G3789" s="1384"/>
      <c r="H3789" s="1365"/>
      <c r="I3789" s="1365"/>
      <c r="J3789" s="1365"/>
      <c r="S3789" s="1359"/>
      <c r="BU3789" s="1366"/>
      <c r="CI3789" s="1383"/>
    </row>
    <row r="3790" spans="2:87" s="1381" customFormat="1" x14ac:dyDescent="0.25">
      <c r="B3790" s="1384"/>
      <c r="C3790" s="1384"/>
      <c r="D3790" s="1387"/>
      <c r="E3790" s="1384"/>
      <c r="F3790" s="1384"/>
      <c r="G3790" s="1384"/>
      <c r="H3790" s="1365"/>
      <c r="I3790" s="1365"/>
      <c r="J3790" s="1365"/>
      <c r="S3790" s="1359"/>
      <c r="BU3790" s="1366"/>
      <c r="CI3790" s="1383"/>
    </row>
    <row r="3791" spans="2:87" s="1381" customFormat="1" x14ac:dyDescent="0.25">
      <c r="B3791" s="1384"/>
      <c r="C3791" s="1384"/>
      <c r="D3791" s="1387"/>
      <c r="E3791" s="1384"/>
      <c r="F3791" s="1384"/>
      <c r="G3791" s="1384"/>
      <c r="H3791" s="1365"/>
      <c r="I3791" s="1365"/>
      <c r="J3791" s="1365"/>
      <c r="S3791" s="1359"/>
      <c r="BU3791" s="1366"/>
      <c r="CI3791" s="1383"/>
    </row>
    <row r="3792" spans="2:87" s="1381" customFormat="1" x14ac:dyDescent="0.25">
      <c r="B3792" s="1384"/>
      <c r="C3792" s="1384"/>
      <c r="D3792" s="1387"/>
      <c r="E3792" s="1384"/>
      <c r="F3792" s="1384"/>
      <c r="G3792" s="1384"/>
      <c r="H3792" s="1365"/>
      <c r="I3792" s="1365"/>
      <c r="J3792" s="1365"/>
      <c r="S3792" s="1359"/>
      <c r="BU3792" s="1366"/>
      <c r="CI3792" s="1383"/>
    </row>
    <row r="3793" spans="2:87" s="1381" customFormat="1" x14ac:dyDescent="0.25">
      <c r="B3793" s="1384"/>
      <c r="C3793" s="1384"/>
      <c r="D3793" s="1387"/>
      <c r="E3793" s="1384"/>
      <c r="F3793" s="1384"/>
      <c r="G3793" s="1384"/>
      <c r="H3793" s="1365"/>
      <c r="I3793" s="1365"/>
      <c r="J3793" s="1365"/>
      <c r="S3793" s="1359"/>
      <c r="BU3793" s="1366"/>
      <c r="CI3793" s="1383"/>
    </row>
    <row r="3794" spans="2:87" s="1381" customFormat="1" x14ac:dyDescent="0.25">
      <c r="B3794" s="1384"/>
      <c r="C3794" s="1384"/>
      <c r="D3794" s="1387"/>
      <c r="E3794" s="1384"/>
      <c r="F3794" s="1384"/>
      <c r="G3794" s="1384"/>
      <c r="H3794" s="1365"/>
      <c r="I3794" s="1365"/>
      <c r="J3794" s="1365"/>
      <c r="S3794" s="1359"/>
      <c r="BU3794" s="1366"/>
      <c r="CI3794" s="1383"/>
    </row>
    <row r="3795" spans="2:87" s="1381" customFormat="1" x14ac:dyDescent="0.25">
      <c r="B3795" s="1384"/>
      <c r="C3795" s="1384"/>
      <c r="D3795" s="1387"/>
      <c r="E3795" s="1384"/>
      <c r="F3795" s="1384"/>
      <c r="G3795" s="1384"/>
      <c r="H3795" s="1365"/>
      <c r="I3795" s="1365"/>
      <c r="J3795" s="1365"/>
      <c r="S3795" s="1359"/>
      <c r="BU3795" s="1366"/>
      <c r="CI3795" s="1383"/>
    </row>
    <row r="3796" spans="2:87" s="1381" customFormat="1" x14ac:dyDescent="0.25">
      <c r="B3796" s="1384"/>
      <c r="C3796" s="1384"/>
      <c r="D3796" s="1387"/>
      <c r="E3796" s="1384"/>
      <c r="F3796" s="1384"/>
      <c r="G3796" s="1384"/>
      <c r="H3796" s="1365"/>
      <c r="I3796" s="1365"/>
      <c r="J3796" s="1365"/>
      <c r="S3796" s="1359"/>
      <c r="BU3796" s="1366"/>
      <c r="CI3796" s="1383"/>
    </row>
    <row r="3797" spans="2:87" s="1381" customFormat="1" x14ac:dyDescent="0.25">
      <c r="B3797" s="1384"/>
      <c r="C3797" s="1384"/>
      <c r="D3797" s="1387"/>
      <c r="E3797" s="1384"/>
      <c r="F3797" s="1384"/>
      <c r="G3797" s="1384"/>
      <c r="H3797" s="1365"/>
      <c r="I3797" s="1365"/>
      <c r="J3797" s="1365"/>
      <c r="S3797" s="1359"/>
      <c r="BU3797" s="1366"/>
      <c r="CI3797" s="1383"/>
    </row>
    <row r="3798" spans="2:87" s="1381" customFormat="1" x14ac:dyDescent="0.25">
      <c r="B3798" s="1384"/>
      <c r="C3798" s="1384"/>
      <c r="D3798" s="1387"/>
      <c r="E3798" s="1384"/>
      <c r="F3798" s="1384"/>
      <c r="G3798" s="1384"/>
      <c r="H3798" s="1365"/>
      <c r="I3798" s="1365"/>
      <c r="J3798" s="1365"/>
      <c r="S3798" s="1359"/>
      <c r="BU3798" s="1366"/>
      <c r="CI3798" s="1383"/>
    </row>
    <row r="3799" spans="2:87" s="1381" customFormat="1" x14ac:dyDescent="0.25">
      <c r="B3799" s="1384"/>
      <c r="C3799" s="1384"/>
      <c r="D3799" s="1387"/>
      <c r="E3799" s="1384"/>
      <c r="F3799" s="1384"/>
      <c r="G3799" s="1384"/>
      <c r="H3799" s="1365"/>
      <c r="I3799" s="1365"/>
      <c r="J3799" s="1365"/>
      <c r="S3799" s="1359"/>
      <c r="BU3799" s="1366"/>
      <c r="CI3799" s="1383"/>
    </row>
    <row r="3800" spans="2:87" s="1381" customFormat="1" x14ac:dyDescent="0.25">
      <c r="B3800" s="1384"/>
      <c r="C3800" s="1384"/>
      <c r="D3800" s="1387"/>
      <c r="E3800" s="1384"/>
      <c r="F3800" s="1384"/>
      <c r="G3800" s="1384"/>
      <c r="H3800" s="1365"/>
      <c r="I3800" s="1365"/>
      <c r="J3800" s="1365"/>
      <c r="S3800" s="1359"/>
      <c r="BU3800" s="1366"/>
      <c r="CI3800" s="1383"/>
    </row>
    <row r="3801" spans="2:87" s="1381" customFormat="1" x14ac:dyDescent="0.25">
      <c r="B3801" s="1384"/>
      <c r="C3801" s="1384"/>
      <c r="D3801" s="1387"/>
      <c r="E3801" s="1384"/>
      <c r="F3801" s="1384"/>
      <c r="G3801" s="1384"/>
      <c r="H3801" s="1365"/>
      <c r="I3801" s="1365"/>
      <c r="J3801" s="1365"/>
      <c r="S3801" s="1359"/>
      <c r="BU3801" s="1366"/>
      <c r="CI3801" s="1383"/>
    </row>
    <row r="3802" spans="2:87" s="1381" customFormat="1" x14ac:dyDescent="0.25">
      <c r="B3802" s="1384"/>
      <c r="C3802" s="1384"/>
      <c r="D3802" s="1387"/>
      <c r="E3802" s="1384"/>
      <c r="F3802" s="1384"/>
      <c r="G3802" s="1384"/>
      <c r="H3802" s="1365"/>
      <c r="I3802" s="1365"/>
      <c r="J3802" s="1365"/>
      <c r="S3802" s="1359"/>
      <c r="BU3802" s="1366"/>
      <c r="CI3802" s="1383"/>
    </row>
    <row r="3803" spans="2:87" s="1381" customFormat="1" x14ac:dyDescent="0.25">
      <c r="B3803" s="1384"/>
      <c r="C3803" s="1384"/>
      <c r="D3803" s="1387"/>
      <c r="E3803" s="1384"/>
      <c r="F3803" s="1384"/>
      <c r="G3803" s="1384"/>
      <c r="H3803" s="1365"/>
      <c r="I3803" s="1365"/>
      <c r="J3803" s="1365"/>
      <c r="S3803" s="1359"/>
      <c r="BU3803" s="1366"/>
      <c r="CI3803" s="1383"/>
    </row>
    <row r="3804" spans="2:87" s="1381" customFormat="1" x14ac:dyDescent="0.25">
      <c r="B3804" s="1384"/>
      <c r="C3804" s="1384"/>
      <c r="D3804" s="1387"/>
      <c r="E3804" s="1384"/>
      <c r="F3804" s="1384"/>
      <c r="G3804" s="1384"/>
      <c r="H3804" s="1365"/>
      <c r="I3804" s="1365"/>
      <c r="J3804" s="1365"/>
      <c r="S3804" s="1359"/>
      <c r="BU3804" s="1366"/>
      <c r="CI3804" s="1383"/>
    </row>
    <row r="3805" spans="2:87" s="1381" customFormat="1" x14ac:dyDescent="0.25">
      <c r="B3805" s="1384"/>
      <c r="C3805" s="1384"/>
      <c r="D3805" s="1387"/>
      <c r="E3805" s="1384"/>
      <c r="F3805" s="1384"/>
      <c r="G3805" s="1384"/>
      <c r="H3805" s="1365"/>
      <c r="I3805" s="1365"/>
      <c r="J3805" s="1365"/>
      <c r="S3805" s="1359"/>
      <c r="BU3805" s="1366"/>
      <c r="CI3805" s="1383"/>
    </row>
    <row r="3806" spans="2:87" s="1381" customFormat="1" x14ac:dyDescent="0.25">
      <c r="B3806" s="1384"/>
      <c r="C3806" s="1384"/>
      <c r="D3806" s="1387"/>
      <c r="E3806" s="1384"/>
      <c r="F3806" s="1384"/>
      <c r="G3806" s="1384"/>
      <c r="H3806" s="1365"/>
      <c r="I3806" s="1365"/>
      <c r="J3806" s="1365"/>
      <c r="S3806" s="1359"/>
      <c r="BU3806" s="1366"/>
      <c r="CI3806" s="1383"/>
    </row>
    <row r="3807" spans="2:87" s="1381" customFormat="1" x14ac:dyDescent="0.25">
      <c r="B3807" s="1384"/>
      <c r="C3807" s="1384"/>
      <c r="D3807" s="1387"/>
      <c r="E3807" s="1384"/>
      <c r="F3807" s="1384"/>
      <c r="G3807" s="1384"/>
      <c r="H3807" s="1365"/>
      <c r="I3807" s="1365"/>
      <c r="J3807" s="1365"/>
      <c r="S3807" s="1359"/>
      <c r="BU3807" s="1366"/>
      <c r="CI3807" s="1383"/>
    </row>
    <row r="3808" spans="2:87" s="1381" customFormat="1" x14ac:dyDescent="0.25">
      <c r="B3808" s="1384"/>
      <c r="C3808" s="1384"/>
      <c r="D3808" s="1387"/>
      <c r="E3808" s="1384"/>
      <c r="F3808" s="1384"/>
      <c r="G3808" s="1384"/>
      <c r="H3808" s="1365"/>
      <c r="I3808" s="1365"/>
      <c r="J3808" s="1365"/>
      <c r="S3808" s="1359"/>
      <c r="BU3808" s="1366"/>
      <c r="CI3808" s="1383"/>
    </row>
    <row r="3809" spans="2:87" s="1381" customFormat="1" x14ac:dyDescent="0.25">
      <c r="B3809" s="1384"/>
      <c r="C3809" s="1384"/>
      <c r="D3809" s="1387"/>
      <c r="E3809" s="1384"/>
      <c r="F3809" s="1384"/>
      <c r="G3809" s="1384"/>
      <c r="H3809" s="1365"/>
      <c r="I3809" s="1365"/>
      <c r="J3809" s="1365"/>
      <c r="S3809" s="1359"/>
      <c r="BU3809" s="1366"/>
      <c r="CI3809" s="1383"/>
    </row>
    <row r="3810" spans="2:87" s="1381" customFormat="1" x14ac:dyDescent="0.25">
      <c r="B3810" s="1384"/>
      <c r="C3810" s="1384"/>
      <c r="D3810" s="1387"/>
      <c r="E3810" s="1384"/>
      <c r="F3810" s="1384"/>
      <c r="G3810" s="1384"/>
      <c r="H3810" s="1365"/>
      <c r="I3810" s="1365"/>
      <c r="J3810" s="1365"/>
      <c r="S3810" s="1359"/>
      <c r="BU3810" s="1366"/>
      <c r="CI3810" s="1383"/>
    </row>
    <row r="3811" spans="2:87" s="1381" customFormat="1" x14ac:dyDescent="0.25">
      <c r="B3811" s="1384"/>
      <c r="C3811" s="1384"/>
      <c r="D3811" s="1387"/>
      <c r="E3811" s="1384"/>
      <c r="F3811" s="1384"/>
      <c r="G3811" s="1384"/>
      <c r="H3811" s="1365"/>
      <c r="I3811" s="1365"/>
      <c r="J3811" s="1365"/>
      <c r="S3811" s="1359"/>
      <c r="BU3811" s="1366"/>
      <c r="CI3811" s="1383"/>
    </row>
    <row r="3812" spans="2:87" s="1381" customFormat="1" x14ac:dyDescent="0.25">
      <c r="B3812" s="1384"/>
      <c r="C3812" s="1384"/>
      <c r="D3812" s="1387"/>
      <c r="E3812" s="1384"/>
      <c r="F3812" s="1384"/>
      <c r="G3812" s="1384"/>
      <c r="H3812" s="1365"/>
      <c r="I3812" s="1365"/>
      <c r="J3812" s="1365"/>
      <c r="S3812" s="1359"/>
      <c r="BU3812" s="1366"/>
      <c r="CI3812" s="1383"/>
    </row>
    <row r="3813" spans="2:87" s="1381" customFormat="1" x14ac:dyDescent="0.25">
      <c r="B3813" s="1384"/>
      <c r="C3813" s="1384"/>
      <c r="D3813" s="1387"/>
      <c r="E3813" s="1384"/>
      <c r="F3813" s="1384"/>
      <c r="G3813" s="1384"/>
      <c r="H3813" s="1365"/>
      <c r="I3813" s="1365"/>
      <c r="J3813" s="1365"/>
      <c r="S3813" s="1359"/>
      <c r="BU3813" s="1366"/>
      <c r="CI3813" s="1383"/>
    </row>
    <row r="3814" spans="2:87" s="1381" customFormat="1" x14ac:dyDescent="0.25">
      <c r="B3814" s="1384"/>
      <c r="C3814" s="1384"/>
      <c r="D3814" s="1387"/>
      <c r="E3814" s="1384"/>
      <c r="F3814" s="1384"/>
      <c r="G3814" s="1384"/>
      <c r="H3814" s="1365"/>
      <c r="I3814" s="1365"/>
      <c r="J3814" s="1365"/>
      <c r="S3814" s="1359"/>
      <c r="BU3814" s="1366"/>
      <c r="CI3814" s="1383"/>
    </row>
    <row r="3815" spans="2:87" s="1381" customFormat="1" x14ac:dyDescent="0.25">
      <c r="B3815" s="1384"/>
      <c r="C3815" s="1384"/>
      <c r="D3815" s="1387"/>
      <c r="E3815" s="1384"/>
      <c r="F3815" s="1384"/>
      <c r="G3815" s="1384"/>
      <c r="H3815" s="1365"/>
      <c r="I3815" s="1365"/>
      <c r="J3815" s="1365"/>
      <c r="S3815" s="1359"/>
      <c r="BU3815" s="1366"/>
      <c r="CI3815" s="1383"/>
    </row>
    <row r="3816" spans="2:87" s="1381" customFormat="1" x14ac:dyDescent="0.25">
      <c r="B3816" s="1384"/>
      <c r="C3816" s="1384"/>
      <c r="D3816" s="1387"/>
      <c r="E3816" s="1384"/>
      <c r="F3816" s="1384"/>
      <c r="G3816" s="1384"/>
      <c r="H3816" s="1365"/>
      <c r="I3816" s="1365"/>
      <c r="J3816" s="1365"/>
      <c r="S3816" s="1359"/>
      <c r="BU3816" s="1366"/>
      <c r="CI3816" s="1383"/>
    </row>
    <row r="3817" spans="2:87" s="1381" customFormat="1" x14ac:dyDescent="0.25">
      <c r="B3817" s="1384"/>
      <c r="C3817" s="1384"/>
      <c r="D3817" s="1387"/>
      <c r="E3817" s="1384"/>
      <c r="F3817" s="1384"/>
      <c r="G3817" s="1384"/>
      <c r="H3817" s="1365"/>
      <c r="I3817" s="1365"/>
      <c r="J3817" s="1365"/>
      <c r="S3817" s="1359"/>
      <c r="BU3817" s="1366"/>
      <c r="CI3817" s="1383"/>
    </row>
    <row r="3818" spans="2:87" s="1381" customFormat="1" x14ac:dyDescent="0.25">
      <c r="B3818" s="1384"/>
      <c r="C3818" s="1384"/>
      <c r="D3818" s="1387"/>
      <c r="E3818" s="1384"/>
      <c r="F3818" s="1384"/>
      <c r="G3818" s="1384"/>
      <c r="H3818" s="1365"/>
      <c r="I3818" s="1365"/>
      <c r="J3818" s="1365"/>
      <c r="S3818" s="1359"/>
      <c r="BU3818" s="1366"/>
      <c r="CI3818" s="1383"/>
    </row>
    <row r="3819" spans="2:87" s="1381" customFormat="1" x14ac:dyDescent="0.25">
      <c r="B3819" s="1384"/>
      <c r="C3819" s="1384"/>
      <c r="D3819" s="1387"/>
      <c r="E3819" s="1384"/>
      <c r="F3819" s="1384"/>
      <c r="G3819" s="1384"/>
      <c r="H3819" s="1365"/>
      <c r="I3819" s="1365"/>
      <c r="J3819" s="1365"/>
      <c r="S3819" s="1359"/>
      <c r="BU3819" s="1366"/>
      <c r="CI3819" s="1383"/>
    </row>
    <row r="3820" spans="2:87" s="1381" customFormat="1" x14ac:dyDescent="0.25">
      <c r="B3820" s="1384"/>
      <c r="C3820" s="1384"/>
      <c r="D3820" s="1387"/>
      <c r="E3820" s="1384"/>
      <c r="F3820" s="1384"/>
      <c r="G3820" s="1384"/>
      <c r="H3820" s="1365"/>
      <c r="I3820" s="1365"/>
      <c r="J3820" s="1365"/>
      <c r="S3820" s="1359"/>
      <c r="BU3820" s="1366"/>
      <c r="CI3820" s="1383"/>
    </row>
    <row r="3821" spans="2:87" s="1381" customFormat="1" x14ac:dyDescent="0.25">
      <c r="B3821" s="1384"/>
      <c r="C3821" s="1384"/>
      <c r="D3821" s="1387"/>
      <c r="E3821" s="1384"/>
      <c r="F3821" s="1384"/>
      <c r="G3821" s="1384"/>
      <c r="H3821" s="1365"/>
      <c r="I3821" s="1365"/>
      <c r="J3821" s="1365"/>
      <c r="S3821" s="1359"/>
      <c r="BU3821" s="1366"/>
      <c r="CI3821" s="1383"/>
    </row>
    <row r="3822" spans="2:87" s="1381" customFormat="1" x14ac:dyDescent="0.25">
      <c r="B3822" s="1384"/>
      <c r="C3822" s="1384"/>
      <c r="D3822" s="1387"/>
      <c r="E3822" s="1384"/>
      <c r="F3822" s="1384"/>
      <c r="G3822" s="1384"/>
      <c r="H3822" s="1365"/>
      <c r="I3822" s="1365"/>
      <c r="J3822" s="1365"/>
      <c r="S3822" s="1359"/>
      <c r="BU3822" s="1366"/>
      <c r="CI3822" s="1383"/>
    </row>
    <row r="3823" spans="2:87" s="1381" customFormat="1" x14ac:dyDescent="0.25">
      <c r="B3823" s="1384"/>
      <c r="C3823" s="1384"/>
      <c r="D3823" s="1387"/>
      <c r="E3823" s="1384"/>
      <c r="F3823" s="1384"/>
      <c r="G3823" s="1384"/>
      <c r="H3823" s="1365"/>
      <c r="I3823" s="1365"/>
      <c r="J3823" s="1365"/>
      <c r="S3823" s="1359"/>
      <c r="BU3823" s="1366"/>
      <c r="CI3823" s="1383"/>
    </row>
    <row r="3824" spans="2:87" s="1381" customFormat="1" x14ac:dyDescent="0.25">
      <c r="B3824" s="1384"/>
      <c r="C3824" s="1384"/>
      <c r="D3824" s="1387"/>
      <c r="E3824" s="1384"/>
      <c r="F3824" s="1384"/>
      <c r="G3824" s="1384"/>
      <c r="H3824" s="1365"/>
      <c r="I3824" s="1365"/>
      <c r="J3824" s="1365"/>
      <c r="S3824" s="1359"/>
      <c r="BU3824" s="1366"/>
      <c r="CI3824" s="1383"/>
    </row>
    <row r="3825" spans="2:87" s="1381" customFormat="1" x14ac:dyDescent="0.25">
      <c r="B3825" s="1384"/>
      <c r="C3825" s="1384"/>
      <c r="D3825" s="1387"/>
      <c r="E3825" s="1384"/>
      <c r="F3825" s="1384"/>
      <c r="G3825" s="1384"/>
      <c r="H3825" s="1365"/>
      <c r="I3825" s="1365"/>
      <c r="J3825" s="1365"/>
      <c r="S3825" s="1359"/>
      <c r="BU3825" s="1366"/>
      <c r="CI3825" s="1383"/>
    </row>
    <row r="3826" spans="2:87" s="1381" customFormat="1" x14ac:dyDescent="0.25">
      <c r="B3826" s="1384"/>
      <c r="C3826" s="1384"/>
      <c r="D3826" s="1387"/>
      <c r="E3826" s="1384"/>
      <c r="F3826" s="1384"/>
      <c r="G3826" s="1384"/>
      <c r="H3826" s="1365"/>
      <c r="I3826" s="1365"/>
      <c r="J3826" s="1365"/>
      <c r="S3826" s="1359"/>
      <c r="BU3826" s="1366"/>
      <c r="CI3826" s="1383"/>
    </row>
    <row r="3827" spans="2:87" s="1381" customFormat="1" x14ac:dyDescent="0.25">
      <c r="B3827" s="1384"/>
      <c r="C3827" s="1384"/>
      <c r="D3827" s="1387"/>
      <c r="E3827" s="1384"/>
      <c r="F3827" s="1384"/>
      <c r="G3827" s="1384"/>
      <c r="H3827" s="1365"/>
      <c r="I3827" s="1365"/>
      <c r="J3827" s="1365"/>
      <c r="S3827" s="1359"/>
      <c r="BU3827" s="1366"/>
      <c r="CI3827" s="1383"/>
    </row>
    <row r="3828" spans="2:87" s="1381" customFormat="1" x14ac:dyDescent="0.25">
      <c r="B3828" s="1384"/>
      <c r="C3828" s="1384"/>
      <c r="D3828" s="1387"/>
      <c r="E3828" s="1384"/>
      <c r="F3828" s="1384"/>
      <c r="G3828" s="1384"/>
      <c r="H3828" s="1365"/>
      <c r="I3828" s="1365"/>
      <c r="J3828" s="1365"/>
      <c r="S3828" s="1359"/>
      <c r="BU3828" s="1366"/>
      <c r="CI3828" s="1383"/>
    </row>
    <row r="3829" spans="2:87" s="1381" customFormat="1" x14ac:dyDescent="0.25">
      <c r="B3829" s="1384"/>
      <c r="C3829" s="1384"/>
      <c r="D3829" s="1387"/>
      <c r="E3829" s="1384"/>
      <c r="F3829" s="1384"/>
      <c r="G3829" s="1384"/>
      <c r="H3829" s="1365"/>
      <c r="I3829" s="1365"/>
      <c r="J3829" s="1365"/>
      <c r="S3829" s="1359"/>
      <c r="BU3829" s="1366"/>
      <c r="CI3829" s="1383"/>
    </row>
    <row r="3830" spans="2:87" s="1381" customFormat="1" x14ac:dyDescent="0.25">
      <c r="B3830" s="1384"/>
      <c r="C3830" s="1384"/>
      <c r="D3830" s="1387"/>
      <c r="E3830" s="1384"/>
      <c r="F3830" s="1384"/>
      <c r="G3830" s="1384"/>
      <c r="H3830" s="1365"/>
      <c r="I3830" s="1365"/>
      <c r="J3830" s="1365"/>
      <c r="S3830" s="1359"/>
      <c r="BU3830" s="1366"/>
      <c r="CI3830" s="1383"/>
    </row>
    <row r="3831" spans="2:87" s="1381" customFormat="1" x14ac:dyDescent="0.25">
      <c r="B3831" s="1384"/>
      <c r="C3831" s="1384"/>
      <c r="D3831" s="1387"/>
      <c r="E3831" s="1384"/>
      <c r="F3831" s="1384"/>
      <c r="G3831" s="1384"/>
      <c r="H3831" s="1365"/>
      <c r="I3831" s="1365"/>
      <c r="J3831" s="1365"/>
      <c r="S3831" s="1359"/>
      <c r="BU3831" s="1366"/>
      <c r="CI3831" s="1383"/>
    </row>
    <row r="3832" spans="2:87" s="1381" customFormat="1" x14ac:dyDescent="0.25">
      <c r="B3832" s="1384"/>
      <c r="C3832" s="1384"/>
      <c r="D3832" s="1387"/>
      <c r="E3832" s="1384"/>
      <c r="F3832" s="1384"/>
      <c r="G3832" s="1384"/>
      <c r="H3832" s="1365"/>
      <c r="I3832" s="1365"/>
      <c r="J3832" s="1365"/>
      <c r="S3832" s="1359"/>
      <c r="BU3832" s="1366"/>
      <c r="CI3832" s="1383"/>
    </row>
    <row r="3833" spans="2:87" s="1381" customFormat="1" x14ac:dyDescent="0.25">
      <c r="B3833" s="1384"/>
      <c r="C3833" s="1384"/>
      <c r="D3833" s="1387"/>
      <c r="E3833" s="1384"/>
      <c r="F3833" s="1384"/>
      <c r="G3833" s="1384"/>
      <c r="H3833" s="1365"/>
      <c r="I3833" s="1365"/>
      <c r="J3833" s="1365"/>
      <c r="S3833" s="1359"/>
      <c r="BU3833" s="1366"/>
      <c r="CI3833" s="1383"/>
    </row>
    <row r="3834" spans="2:87" s="1381" customFormat="1" x14ac:dyDescent="0.25">
      <c r="B3834" s="1384"/>
      <c r="C3834" s="1384"/>
      <c r="D3834" s="1387"/>
      <c r="E3834" s="1384"/>
      <c r="F3834" s="1384"/>
      <c r="G3834" s="1384"/>
      <c r="H3834" s="1365"/>
      <c r="I3834" s="1365"/>
      <c r="J3834" s="1365"/>
      <c r="S3834" s="1359"/>
      <c r="BU3834" s="1366"/>
      <c r="CI3834" s="1383"/>
    </row>
    <row r="3835" spans="2:87" s="1381" customFormat="1" x14ac:dyDescent="0.25">
      <c r="B3835" s="1384"/>
      <c r="C3835" s="1384"/>
      <c r="D3835" s="1387"/>
      <c r="E3835" s="1384"/>
      <c r="F3835" s="1384"/>
      <c r="G3835" s="1384"/>
      <c r="H3835" s="1365"/>
      <c r="I3835" s="1365"/>
      <c r="J3835" s="1365"/>
      <c r="S3835" s="1359"/>
      <c r="BU3835" s="1366"/>
      <c r="CI3835" s="1383"/>
    </row>
    <row r="3836" spans="2:87" s="1381" customFormat="1" x14ac:dyDescent="0.25">
      <c r="B3836" s="1384"/>
      <c r="C3836" s="1384"/>
      <c r="D3836" s="1387"/>
      <c r="E3836" s="1384"/>
      <c r="F3836" s="1384"/>
      <c r="G3836" s="1384"/>
      <c r="H3836" s="1365"/>
      <c r="I3836" s="1365"/>
      <c r="J3836" s="1365"/>
      <c r="S3836" s="1359"/>
      <c r="BU3836" s="1366"/>
      <c r="CI3836" s="1383"/>
    </row>
    <row r="3837" spans="2:87" s="1381" customFormat="1" x14ac:dyDescent="0.25">
      <c r="B3837" s="1384"/>
      <c r="C3837" s="1384"/>
      <c r="D3837" s="1387"/>
      <c r="E3837" s="1384"/>
      <c r="F3837" s="1384"/>
      <c r="G3837" s="1384"/>
      <c r="H3837" s="1365"/>
      <c r="I3837" s="1365"/>
      <c r="J3837" s="1365"/>
      <c r="S3837" s="1359"/>
      <c r="BU3837" s="1366"/>
      <c r="CI3837" s="1383"/>
    </row>
    <row r="3838" spans="2:87" s="1381" customFormat="1" x14ac:dyDescent="0.25">
      <c r="B3838" s="1384"/>
      <c r="C3838" s="1384"/>
      <c r="D3838" s="1387"/>
      <c r="E3838" s="1384"/>
      <c r="F3838" s="1384"/>
      <c r="G3838" s="1384"/>
      <c r="H3838" s="1365"/>
      <c r="I3838" s="1365"/>
      <c r="J3838" s="1365"/>
      <c r="S3838" s="1359"/>
      <c r="BU3838" s="1366"/>
      <c r="CI3838" s="1383"/>
    </row>
    <row r="3839" spans="2:87" s="1381" customFormat="1" x14ac:dyDescent="0.25">
      <c r="B3839" s="1384"/>
      <c r="C3839" s="1384"/>
      <c r="D3839" s="1387"/>
      <c r="E3839" s="1384"/>
      <c r="F3839" s="1384"/>
      <c r="G3839" s="1384"/>
      <c r="H3839" s="1365"/>
      <c r="I3839" s="1365"/>
      <c r="J3839" s="1365"/>
      <c r="S3839" s="1359"/>
      <c r="BU3839" s="1366"/>
      <c r="CI3839" s="1383"/>
    </row>
    <row r="3840" spans="2:87" s="1381" customFormat="1" x14ac:dyDescent="0.25">
      <c r="B3840" s="1384"/>
      <c r="C3840" s="1384"/>
      <c r="D3840" s="1387"/>
      <c r="E3840" s="1384"/>
      <c r="F3840" s="1384"/>
      <c r="G3840" s="1384"/>
      <c r="H3840" s="1365"/>
      <c r="I3840" s="1365"/>
      <c r="J3840" s="1365"/>
      <c r="S3840" s="1359"/>
      <c r="BU3840" s="1366"/>
      <c r="CI3840" s="1383"/>
    </row>
    <row r="3841" spans="2:87" s="1381" customFormat="1" x14ac:dyDescent="0.25">
      <c r="B3841" s="1384"/>
      <c r="C3841" s="1384"/>
      <c r="D3841" s="1387"/>
      <c r="E3841" s="1384"/>
      <c r="F3841" s="1384"/>
      <c r="G3841" s="1384"/>
      <c r="H3841" s="1365"/>
      <c r="I3841" s="1365"/>
      <c r="J3841" s="1365"/>
      <c r="S3841" s="1359"/>
      <c r="BU3841" s="1366"/>
      <c r="CI3841" s="1383"/>
    </row>
    <row r="3842" spans="2:87" s="1381" customFormat="1" x14ac:dyDescent="0.25">
      <c r="B3842" s="1384"/>
      <c r="C3842" s="1384"/>
      <c r="D3842" s="1387"/>
      <c r="E3842" s="1384"/>
      <c r="F3842" s="1384"/>
      <c r="G3842" s="1384"/>
      <c r="H3842" s="1365"/>
      <c r="I3842" s="1365"/>
      <c r="J3842" s="1365"/>
      <c r="S3842" s="1359"/>
      <c r="BU3842" s="1366"/>
      <c r="CI3842" s="1383"/>
    </row>
    <row r="3843" spans="2:87" s="1381" customFormat="1" x14ac:dyDescent="0.25">
      <c r="B3843" s="1384"/>
      <c r="C3843" s="1384"/>
      <c r="D3843" s="1387"/>
      <c r="E3843" s="1384"/>
      <c r="F3843" s="1384"/>
      <c r="G3843" s="1384"/>
      <c r="H3843" s="1365"/>
      <c r="I3843" s="1365"/>
      <c r="J3843" s="1365"/>
      <c r="S3843" s="1359"/>
      <c r="BU3843" s="1366"/>
      <c r="CI3843" s="1383"/>
    </row>
    <row r="3844" spans="2:87" s="1381" customFormat="1" x14ac:dyDescent="0.25">
      <c r="B3844" s="1384"/>
      <c r="C3844" s="1384"/>
      <c r="D3844" s="1387"/>
      <c r="E3844" s="1384"/>
      <c r="F3844" s="1384"/>
      <c r="G3844" s="1384"/>
      <c r="H3844" s="1365"/>
      <c r="I3844" s="1365"/>
      <c r="J3844" s="1365"/>
      <c r="S3844" s="1359"/>
      <c r="BU3844" s="1366"/>
      <c r="CI3844" s="1383"/>
    </row>
    <row r="3845" spans="2:87" s="1381" customFormat="1" x14ac:dyDescent="0.25">
      <c r="B3845" s="1384"/>
      <c r="C3845" s="1384"/>
      <c r="D3845" s="1387"/>
      <c r="E3845" s="1384"/>
      <c r="F3845" s="1384"/>
      <c r="G3845" s="1384"/>
      <c r="H3845" s="1365"/>
      <c r="I3845" s="1365"/>
      <c r="J3845" s="1365"/>
      <c r="S3845" s="1359"/>
      <c r="BU3845" s="1366"/>
      <c r="CI3845" s="1383"/>
    </row>
    <row r="3846" spans="2:87" s="1381" customFormat="1" x14ac:dyDescent="0.25">
      <c r="B3846" s="1384"/>
      <c r="C3846" s="1384"/>
      <c r="D3846" s="1387"/>
      <c r="E3846" s="1384"/>
      <c r="F3846" s="1384"/>
      <c r="G3846" s="1384"/>
      <c r="H3846" s="1365"/>
      <c r="I3846" s="1365"/>
      <c r="J3846" s="1365"/>
      <c r="S3846" s="1359"/>
      <c r="BU3846" s="1366"/>
      <c r="CI3846" s="1383"/>
    </row>
    <row r="3847" spans="2:87" s="1381" customFormat="1" x14ac:dyDescent="0.25">
      <c r="B3847" s="1384"/>
      <c r="C3847" s="1384"/>
      <c r="D3847" s="1387"/>
      <c r="E3847" s="1384"/>
      <c r="F3847" s="1384"/>
      <c r="G3847" s="1384"/>
      <c r="H3847" s="1365"/>
      <c r="I3847" s="1365"/>
      <c r="J3847" s="1365"/>
      <c r="S3847" s="1359"/>
      <c r="BU3847" s="1366"/>
      <c r="CI3847" s="1383"/>
    </row>
    <row r="3848" spans="2:87" s="1381" customFormat="1" x14ac:dyDescent="0.25">
      <c r="B3848" s="1384"/>
      <c r="C3848" s="1384"/>
      <c r="D3848" s="1387"/>
      <c r="E3848" s="1384"/>
      <c r="F3848" s="1384"/>
      <c r="G3848" s="1384"/>
      <c r="H3848" s="1365"/>
      <c r="I3848" s="1365"/>
      <c r="J3848" s="1365"/>
      <c r="S3848" s="1359"/>
      <c r="BU3848" s="1366"/>
      <c r="CI3848" s="1383"/>
    </row>
    <row r="3849" spans="2:87" s="1381" customFormat="1" x14ac:dyDescent="0.25">
      <c r="B3849" s="1384"/>
      <c r="C3849" s="1384"/>
      <c r="D3849" s="1387"/>
      <c r="E3849" s="1384"/>
      <c r="F3849" s="1384"/>
      <c r="G3849" s="1384"/>
      <c r="H3849" s="1365"/>
      <c r="I3849" s="1365"/>
      <c r="J3849" s="1365"/>
      <c r="S3849" s="1359"/>
      <c r="BU3849" s="1366"/>
      <c r="CI3849" s="1383"/>
    </row>
    <row r="3850" spans="2:87" s="1381" customFormat="1" x14ac:dyDescent="0.25">
      <c r="B3850" s="1384"/>
      <c r="C3850" s="1384"/>
      <c r="D3850" s="1387"/>
      <c r="E3850" s="1384"/>
      <c r="F3850" s="1384"/>
      <c r="G3850" s="1384"/>
      <c r="H3850" s="1365"/>
      <c r="I3850" s="1365"/>
      <c r="J3850" s="1365"/>
      <c r="S3850" s="1359"/>
      <c r="BU3850" s="1366"/>
      <c r="CI3850" s="1383"/>
    </row>
    <row r="3851" spans="2:87" s="1381" customFormat="1" x14ac:dyDescent="0.25">
      <c r="B3851" s="1384"/>
      <c r="C3851" s="1384"/>
      <c r="D3851" s="1387"/>
      <c r="E3851" s="1384"/>
      <c r="F3851" s="1384"/>
      <c r="G3851" s="1384"/>
      <c r="H3851" s="1365"/>
      <c r="I3851" s="1365"/>
      <c r="J3851" s="1365"/>
      <c r="S3851" s="1359"/>
      <c r="BU3851" s="1366"/>
      <c r="CI3851" s="1383"/>
    </row>
    <row r="3852" spans="2:87" s="1381" customFormat="1" x14ac:dyDescent="0.25">
      <c r="B3852" s="1384"/>
      <c r="C3852" s="1384"/>
      <c r="D3852" s="1387"/>
      <c r="E3852" s="1384"/>
      <c r="F3852" s="1384"/>
      <c r="G3852" s="1384"/>
      <c r="H3852" s="1365"/>
      <c r="I3852" s="1365"/>
      <c r="J3852" s="1365"/>
      <c r="S3852" s="1359"/>
      <c r="BU3852" s="1366"/>
      <c r="CI3852" s="1383"/>
    </row>
    <row r="3853" spans="2:87" s="1381" customFormat="1" x14ac:dyDescent="0.25">
      <c r="B3853" s="1384"/>
      <c r="C3853" s="1384"/>
      <c r="D3853" s="1387"/>
      <c r="E3853" s="1384"/>
      <c r="F3853" s="1384"/>
      <c r="G3853" s="1384"/>
      <c r="H3853" s="1365"/>
      <c r="I3853" s="1365"/>
      <c r="J3853" s="1365"/>
      <c r="S3853" s="1359"/>
      <c r="BU3853" s="1366"/>
      <c r="CI3853" s="1383"/>
    </row>
    <row r="3854" spans="2:87" s="1381" customFormat="1" x14ac:dyDescent="0.25">
      <c r="B3854" s="1384"/>
      <c r="C3854" s="1384"/>
      <c r="D3854" s="1387"/>
      <c r="E3854" s="1384"/>
      <c r="F3854" s="1384"/>
      <c r="G3854" s="1384"/>
      <c r="H3854" s="1365"/>
      <c r="I3854" s="1365"/>
      <c r="J3854" s="1365"/>
      <c r="S3854" s="1359"/>
      <c r="BU3854" s="1366"/>
      <c r="CI3854" s="1383"/>
    </row>
    <row r="3855" spans="2:87" s="1381" customFormat="1" x14ac:dyDescent="0.25">
      <c r="B3855" s="1384"/>
      <c r="C3855" s="1384"/>
      <c r="D3855" s="1387"/>
      <c r="E3855" s="1384"/>
      <c r="F3855" s="1384"/>
      <c r="G3855" s="1384"/>
      <c r="H3855" s="1365"/>
      <c r="I3855" s="1365"/>
      <c r="J3855" s="1365"/>
      <c r="S3855" s="1359"/>
      <c r="BU3855" s="1366"/>
      <c r="CI3855" s="1383"/>
    </row>
    <row r="3856" spans="2:87" s="1381" customFormat="1" x14ac:dyDescent="0.25">
      <c r="B3856" s="1384"/>
      <c r="C3856" s="1384"/>
      <c r="D3856" s="1387"/>
      <c r="E3856" s="1384"/>
      <c r="F3856" s="1384"/>
      <c r="G3856" s="1384"/>
      <c r="H3856" s="1365"/>
      <c r="I3856" s="1365"/>
      <c r="J3856" s="1365"/>
      <c r="S3856" s="1359"/>
      <c r="BU3856" s="1366"/>
      <c r="CI3856" s="1383"/>
    </row>
    <row r="3857" spans="2:87" s="1381" customFormat="1" x14ac:dyDescent="0.25">
      <c r="B3857" s="1384"/>
      <c r="C3857" s="1384"/>
      <c r="D3857" s="1387"/>
      <c r="E3857" s="1384"/>
      <c r="F3857" s="1384"/>
      <c r="G3857" s="1384"/>
      <c r="H3857" s="1365"/>
      <c r="I3857" s="1365"/>
      <c r="J3857" s="1365"/>
      <c r="S3857" s="1359"/>
      <c r="BU3857" s="1366"/>
      <c r="CI3857" s="1383"/>
    </row>
    <row r="3858" spans="2:87" s="1381" customFormat="1" x14ac:dyDescent="0.25">
      <c r="B3858" s="1384"/>
      <c r="C3858" s="1384"/>
      <c r="D3858" s="1387"/>
      <c r="E3858" s="1384"/>
      <c r="F3858" s="1384"/>
      <c r="G3858" s="1384"/>
      <c r="H3858" s="1365"/>
      <c r="I3858" s="1365"/>
      <c r="J3858" s="1365"/>
      <c r="S3858" s="1359"/>
      <c r="BU3858" s="1366"/>
      <c r="CI3858" s="1383"/>
    </row>
    <row r="3859" spans="2:87" s="1381" customFormat="1" x14ac:dyDescent="0.25">
      <c r="B3859" s="1384"/>
      <c r="C3859" s="1384"/>
      <c r="D3859" s="1387"/>
      <c r="E3859" s="1384"/>
      <c r="F3859" s="1384"/>
      <c r="G3859" s="1384"/>
      <c r="H3859" s="1365"/>
      <c r="I3859" s="1365"/>
      <c r="J3859" s="1365"/>
      <c r="S3859" s="1359"/>
      <c r="BU3859" s="1366"/>
      <c r="CI3859" s="1383"/>
    </row>
    <row r="3860" spans="2:87" s="1381" customFormat="1" x14ac:dyDescent="0.25">
      <c r="B3860" s="1384"/>
      <c r="C3860" s="1384"/>
      <c r="D3860" s="1387"/>
      <c r="E3860" s="1384"/>
      <c r="F3860" s="1384"/>
      <c r="G3860" s="1384"/>
      <c r="H3860" s="1365"/>
      <c r="I3860" s="1365"/>
      <c r="J3860" s="1365"/>
      <c r="S3860" s="1359"/>
      <c r="BU3860" s="1366"/>
      <c r="CI3860" s="1383"/>
    </row>
    <row r="3861" spans="2:87" s="1381" customFormat="1" x14ac:dyDescent="0.25">
      <c r="B3861" s="1384"/>
      <c r="C3861" s="1384"/>
      <c r="D3861" s="1387"/>
      <c r="E3861" s="1384"/>
      <c r="F3861" s="1384"/>
      <c r="G3861" s="1384"/>
      <c r="H3861" s="1365"/>
      <c r="I3861" s="1365"/>
      <c r="J3861" s="1365"/>
      <c r="S3861" s="1359"/>
      <c r="BU3861" s="1366"/>
      <c r="CI3861" s="1383"/>
    </row>
    <row r="3862" spans="2:87" s="1381" customFormat="1" x14ac:dyDescent="0.25">
      <c r="B3862" s="1384"/>
      <c r="C3862" s="1384"/>
      <c r="D3862" s="1387"/>
      <c r="E3862" s="1384"/>
      <c r="F3862" s="1384"/>
      <c r="G3862" s="1384"/>
      <c r="H3862" s="1365"/>
      <c r="I3862" s="1365"/>
      <c r="J3862" s="1365"/>
      <c r="S3862" s="1359"/>
      <c r="BU3862" s="1366"/>
      <c r="CI3862" s="1383"/>
    </row>
    <row r="3863" spans="2:87" s="1381" customFormat="1" x14ac:dyDescent="0.25">
      <c r="B3863" s="1384"/>
      <c r="C3863" s="1384"/>
      <c r="D3863" s="1387"/>
      <c r="E3863" s="1384"/>
      <c r="F3863" s="1384"/>
      <c r="G3863" s="1384"/>
      <c r="H3863" s="1365"/>
      <c r="I3863" s="1365"/>
      <c r="J3863" s="1365"/>
      <c r="S3863" s="1359"/>
      <c r="BU3863" s="1366"/>
      <c r="CI3863" s="1383"/>
    </row>
    <row r="3864" spans="2:87" s="1381" customFormat="1" x14ac:dyDescent="0.25">
      <c r="B3864" s="1384"/>
      <c r="C3864" s="1384"/>
      <c r="D3864" s="1387"/>
      <c r="E3864" s="1384"/>
      <c r="F3864" s="1384"/>
      <c r="G3864" s="1384"/>
      <c r="H3864" s="1365"/>
      <c r="I3864" s="1365"/>
      <c r="J3864" s="1365"/>
      <c r="S3864" s="1359"/>
      <c r="BU3864" s="1366"/>
      <c r="CI3864" s="1383"/>
    </row>
    <row r="3865" spans="2:87" s="1381" customFormat="1" x14ac:dyDescent="0.25">
      <c r="B3865" s="1384"/>
      <c r="C3865" s="1384"/>
      <c r="D3865" s="1387"/>
      <c r="E3865" s="1384"/>
      <c r="F3865" s="1384"/>
      <c r="G3865" s="1384"/>
      <c r="H3865" s="1365"/>
      <c r="I3865" s="1365"/>
      <c r="J3865" s="1365"/>
      <c r="S3865" s="1359"/>
      <c r="BU3865" s="1366"/>
      <c r="CI3865" s="1383"/>
    </row>
    <row r="3866" spans="2:87" s="1381" customFormat="1" x14ac:dyDescent="0.25">
      <c r="B3866" s="1384"/>
      <c r="C3866" s="1384"/>
      <c r="D3866" s="1387"/>
      <c r="E3866" s="1384"/>
      <c r="F3866" s="1384"/>
      <c r="G3866" s="1384"/>
      <c r="H3866" s="1365"/>
      <c r="I3866" s="1365"/>
      <c r="J3866" s="1365"/>
      <c r="S3866" s="1359"/>
      <c r="BU3866" s="1366"/>
      <c r="CI3866" s="1383"/>
    </row>
    <row r="3867" spans="2:87" s="1381" customFormat="1" x14ac:dyDescent="0.25">
      <c r="B3867" s="1384"/>
      <c r="C3867" s="1384"/>
      <c r="D3867" s="1387"/>
      <c r="E3867" s="1384"/>
      <c r="F3867" s="1384"/>
      <c r="G3867" s="1384"/>
      <c r="H3867" s="1365"/>
      <c r="I3867" s="1365"/>
      <c r="J3867" s="1365"/>
      <c r="S3867" s="1359"/>
      <c r="BU3867" s="1366"/>
      <c r="CI3867" s="1383"/>
    </row>
    <row r="3868" spans="2:87" s="1381" customFormat="1" x14ac:dyDescent="0.25">
      <c r="B3868" s="1384"/>
      <c r="C3868" s="1384"/>
      <c r="D3868" s="1387"/>
      <c r="E3868" s="1384"/>
      <c r="F3868" s="1384"/>
      <c r="G3868" s="1384"/>
      <c r="H3868" s="1365"/>
      <c r="I3868" s="1365"/>
      <c r="J3868" s="1365"/>
      <c r="S3868" s="1359"/>
      <c r="BU3868" s="1366"/>
      <c r="CI3868" s="1383"/>
    </row>
    <row r="3869" spans="2:87" s="1381" customFormat="1" x14ac:dyDescent="0.25">
      <c r="B3869" s="1384"/>
      <c r="C3869" s="1384"/>
      <c r="D3869" s="1387"/>
      <c r="E3869" s="1384"/>
      <c r="F3869" s="1384"/>
      <c r="G3869" s="1384"/>
      <c r="H3869" s="1365"/>
      <c r="I3869" s="1365"/>
      <c r="J3869" s="1365"/>
      <c r="S3869" s="1359"/>
      <c r="BU3869" s="1366"/>
      <c r="CI3869" s="1383"/>
    </row>
    <row r="3870" spans="2:87" s="1381" customFormat="1" x14ac:dyDescent="0.25">
      <c r="B3870" s="1384"/>
      <c r="C3870" s="1384"/>
      <c r="D3870" s="1387"/>
      <c r="E3870" s="1384"/>
      <c r="F3870" s="1384"/>
      <c r="G3870" s="1384"/>
      <c r="H3870" s="1365"/>
      <c r="I3870" s="1365"/>
      <c r="J3870" s="1365"/>
      <c r="S3870" s="1359"/>
      <c r="BU3870" s="1366"/>
      <c r="CI3870" s="1383"/>
    </row>
    <row r="3871" spans="2:87" s="1381" customFormat="1" x14ac:dyDescent="0.25">
      <c r="B3871" s="1384"/>
      <c r="C3871" s="1384"/>
      <c r="D3871" s="1387"/>
      <c r="E3871" s="1384"/>
      <c r="F3871" s="1384"/>
      <c r="G3871" s="1384"/>
      <c r="H3871" s="1365"/>
      <c r="I3871" s="1365"/>
      <c r="J3871" s="1365"/>
      <c r="S3871" s="1359"/>
      <c r="BU3871" s="1366"/>
      <c r="CI3871" s="1383"/>
    </row>
    <row r="3872" spans="2:87" s="1381" customFormat="1" x14ac:dyDescent="0.25">
      <c r="B3872" s="1384"/>
      <c r="C3872" s="1384"/>
      <c r="D3872" s="1387"/>
      <c r="E3872" s="1384"/>
      <c r="F3872" s="1384"/>
      <c r="G3872" s="1384"/>
      <c r="H3872" s="1365"/>
      <c r="I3872" s="1365"/>
      <c r="J3872" s="1365"/>
      <c r="S3872" s="1359"/>
      <c r="BU3872" s="1366"/>
      <c r="CI3872" s="1383"/>
    </row>
    <row r="3873" spans="2:87" s="1381" customFormat="1" x14ac:dyDescent="0.25">
      <c r="B3873" s="1384"/>
      <c r="C3873" s="1384"/>
      <c r="D3873" s="1387"/>
      <c r="E3873" s="1384"/>
      <c r="F3873" s="1384"/>
      <c r="G3873" s="1384"/>
      <c r="H3873" s="1365"/>
      <c r="I3873" s="1365"/>
      <c r="J3873" s="1365"/>
      <c r="S3873" s="1359"/>
      <c r="BU3873" s="1366"/>
      <c r="CI3873" s="1383"/>
    </row>
    <row r="3874" spans="2:87" s="1381" customFormat="1" x14ac:dyDescent="0.25">
      <c r="B3874" s="1384"/>
      <c r="C3874" s="1384"/>
      <c r="D3874" s="1387"/>
      <c r="E3874" s="1384"/>
      <c r="F3874" s="1384"/>
      <c r="G3874" s="1384"/>
      <c r="H3874" s="1365"/>
      <c r="I3874" s="1365"/>
      <c r="J3874" s="1365"/>
      <c r="S3874" s="1359"/>
      <c r="BU3874" s="1366"/>
      <c r="CI3874" s="1383"/>
    </row>
    <row r="3875" spans="2:87" s="1381" customFormat="1" x14ac:dyDescent="0.25">
      <c r="B3875" s="1384"/>
      <c r="C3875" s="1384"/>
      <c r="D3875" s="1387"/>
      <c r="E3875" s="1384"/>
      <c r="F3875" s="1384"/>
      <c r="G3875" s="1384"/>
      <c r="H3875" s="1365"/>
      <c r="I3875" s="1365"/>
      <c r="J3875" s="1365"/>
      <c r="S3875" s="1359"/>
      <c r="BU3875" s="1366"/>
      <c r="CI3875" s="1383"/>
    </row>
    <row r="3876" spans="2:87" s="1381" customFormat="1" x14ac:dyDescent="0.25">
      <c r="B3876" s="1384"/>
      <c r="C3876" s="1384"/>
      <c r="D3876" s="1387"/>
      <c r="E3876" s="1384"/>
      <c r="F3876" s="1384"/>
      <c r="G3876" s="1384"/>
      <c r="H3876" s="1365"/>
      <c r="I3876" s="1365"/>
      <c r="J3876" s="1365"/>
      <c r="S3876" s="1359"/>
      <c r="BU3876" s="1366"/>
      <c r="CI3876" s="1383"/>
    </row>
    <row r="3877" spans="2:87" s="1381" customFormat="1" x14ac:dyDescent="0.25">
      <c r="B3877" s="1384"/>
      <c r="C3877" s="1384"/>
      <c r="D3877" s="1387"/>
      <c r="E3877" s="1384"/>
      <c r="F3877" s="1384"/>
      <c r="G3877" s="1384"/>
      <c r="H3877" s="1365"/>
      <c r="I3877" s="1365"/>
      <c r="J3877" s="1365"/>
      <c r="S3877" s="1359"/>
      <c r="BU3877" s="1366"/>
      <c r="CI3877" s="1383"/>
    </row>
    <row r="3878" spans="2:87" s="1381" customFormat="1" x14ac:dyDescent="0.25">
      <c r="B3878" s="1384"/>
      <c r="C3878" s="1384"/>
      <c r="D3878" s="1387"/>
      <c r="E3878" s="1384"/>
      <c r="F3878" s="1384"/>
      <c r="G3878" s="1384"/>
      <c r="H3878" s="1365"/>
      <c r="I3878" s="1365"/>
      <c r="J3878" s="1365"/>
      <c r="S3878" s="1359"/>
      <c r="BU3878" s="1366"/>
      <c r="CI3878" s="1383"/>
    </row>
    <row r="3879" spans="2:87" s="1381" customFormat="1" x14ac:dyDescent="0.25">
      <c r="B3879" s="1384"/>
      <c r="C3879" s="1384"/>
      <c r="D3879" s="1387"/>
      <c r="E3879" s="1384"/>
      <c r="F3879" s="1384"/>
      <c r="G3879" s="1384"/>
      <c r="H3879" s="1365"/>
      <c r="I3879" s="1365"/>
      <c r="J3879" s="1365"/>
      <c r="S3879" s="1359"/>
      <c r="BU3879" s="1366"/>
      <c r="CI3879" s="1383"/>
    </row>
    <row r="3880" spans="2:87" s="1381" customFormat="1" x14ac:dyDescent="0.25">
      <c r="B3880" s="1384"/>
      <c r="C3880" s="1384"/>
      <c r="D3880" s="1387"/>
      <c r="E3880" s="1384"/>
      <c r="F3880" s="1384"/>
      <c r="G3880" s="1384"/>
      <c r="H3880" s="1365"/>
      <c r="I3880" s="1365"/>
      <c r="J3880" s="1365"/>
      <c r="S3880" s="1359"/>
      <c r="BU3880" s="1366"/>
      <c r="CI3880" s="1383"/>
    </row>
    <row r="3881" spans="2:87" s="1381" customFormat="1" x14ac:dyDescent="0.25">
      <c r="B3881" s="1384"/>
      <c r="C3881" s="1384"/>
      <c r="D3881" s="1387"/>
      <c r="E3881" s="1384"/>
      <c r="F3881" s="1384"/>
      <c r="G3881" s="1384"/>
      <c r="H3881" s="1365"/>
      <c r="I3881" s="1365"/>
      <c r="J3881" s="1365"/>
      <c r="S3881" s="1359"/>
      <c r="BU3881" s="1366"/>
      <c r="CI3881" s="1383"/>
    </row>
    <row r="3882" spans="2:87" s="1381" customFormat="1" x14ac:dyDescent="0.25">
      <c r="B3882" s="1384"/>
      <c r="C3882" s="1384"/>
      <c r="D3882" s="1387"/>
      <c r="E3882" s="1384"/>
      <c r="F3882" s="1384"/>
      <c r="G3882" s="1384"/>
      <c r="H3882" s="1365"/>
      <c r="I3882" s="1365"/>
      <c r="J3882" s="1365"/>
      <c r="S3882" s="1359"/>
      <c r="BU3882" s="1366"/>
      <c r="CI3882" s="1383"/>
    </row>
    <row r="3883" spans="2:87" s="1381" customFormat="1" x14ac:dyDescent="0.25">
      <c r="B3883" s="1384"/>
      <c r="C3883" s="1384"/>
      <c r="D3883" s="1387"/>
      <c r="E3883" s="1384"/>
      <c r="F3883" s="1384"/>
      <c r="G3883" s="1384"/>
      <c r="H3883" s="1365"/>
      <c r="I3883" s="1365"/>
      <c r="J3883" s="1365"/>
      <c r="S3883" s="1359"/>
      <c r="BU3883" s="1366"/>
      <c r="CI3883" s="1383"/>
    </row>
    <row r="3884" spans="2:87" s="1381" customFormat="1" x14ac:dyDescent="0.25">
      <c r="B3884" s="1384"/>
      <c r="C3884" s="1384"/>
      <c r="D3884" s="1387"/>
      <c r="E3884" s="1384"/>
      <c r="F3884" s="1384"/>
      <c r="G3884" s="1384"/>
      <c r="H3884" s="1365"/>
      <c r="I3884" s="1365"/>
      <c r="J3884" s="1365"/>
      <c r="S3884" s="1359"/>
      <c r="BU3884" s="1366"/>
      <c r="CI3884" s="1383"/>
    </row>
    <row r="3885" spans="2:87" s="1381" customFormat="1" x14ac:dyDescent="0.25">
      <c r="B3885" s="1384"/>
      <c r="C3885" s="1384"/>
      <c r="D3885" s="1387"/>
      <c r="E3885" s="1384"/>
      <c r="F3885" s="1384"/>
      <c r="G3885" s="1384"/>
      <c r="H3885" s="1365"/>
      <c r="I3885" s="1365"/>
      <c r="J3885" s="1365"/>
      <c r="S3885" s="1359"/>
      <c r="BU3885" s="1366"/>
      <c r="CI3885" s="1383"/>
    </row>
    <row r="3886" spans="2:87" s="1381" customFormat="1" x14ac:dyDescent="0.25">
      <c r="B3886" s="1384"/>
      <c r="C3886" s="1384"/>
      <c r="D3886" s="1387"/>
      <c r="E3886" s="1384"/>
      <c r="F3886" s="1384"/>
      <c r="G3886" s="1384"/>
      <c r="H3886" s="1365"/>
      <c r="I3886" s="1365"/>
      <c r="J3886" s="1365"/>
      <c r="S3886" s="1359"/>
      <c r="BU3886" s="1366"/>
      <c r="CI3886" s="1383"/>
    </row>
    <row r="3887" spans="2:87" s="1381" customFormat="1" x14ac:dyDescent="0.25">
      <c r="B3887" s="1384"/>
      <c r="C3887" s="1384"/>
      <c r="D3887" s="1387"/>
      <c r="E3887" s="1384"/>
      <c r="F3887" s="1384"/>
      <c r="G3887" s="1384"/>
      <c r="H3887" s="1365"/>
      <c r="I3887" s="1365"/>
      <c r="J3887" s="1365"/>
      <c r="S3887" s="1359"/>
      <c r="BU3887" s="1366"/>
      <c r="CI3887" s="1383"/>
    </row>
    <row r="3888" spans="2:87" s="1381" customFormat="1" x14ac:dyDescent="0.25">
      <c r="B3888" s="1384"/>
      <c r="C3888" s="1384"/>
      <c r="D3888" s="1387"/>
      <c r="E3888" s="1384"/>
      <c r="F3888" s="1384"/>
      <c r="G3888" s="1384"/>
      <c r="H3888" s="1365"/>
      <c r="I3888" s="1365"/>
      <c r="J3888" s="1365"/>
      <c r="S3888" s="1359"/>
      <c r="BU3888" s="1366"/>
      <c r="CI3888" s="1383"/>
    </row>
    <row r="3889" spans="2:87" s="1381" customFormat="1" x14ac:dyDescent="0.25">
      <c r="B3889" s="1384"/>
      <c r="C3889" s="1384"/>
      <c r="D3889" s="1387"/>
      <c r="E3889" s="1384"/>
      <c r="F3889" s="1384"/>
      <c r="G3889" s="1384"/>
      <c r="H3889" s="1365"/>
      <c r="I3889" s="1365"/>
      <c r="J3889" s="1365"/>
      <c r="S3889" s="1359"/>
      <c r="BU3889" s="1366"/>
      <c r="CI3889" s="1383"/>
    </row>
    <row r="3890" spans="2:87" s="1381" customFormat="1" x14ac:dyDescent="0.25">
      <c r="B3890" s="1384"/>
      <c r="C3890" s="1384"/>
      <c r="D3890" s="1387"/>
      <c r="E3890" s="1384"/>
      <c r="F3890" s="1384"/>
      <c r="G3890" s="1384"/>
      <c r="H3890" s="1365"/>
      <c r="I3890" s="1365"/>
      <c r="J3890" s="1365"/>
      <c r="S3890" s="1359"/>
      <c r="BU3890" s="1366"/>
      <c r="CI3890" s="1383"/>
    </row>
    <row r="3891" spans="2:87" s="1381" customFormat="1" x14ac:dyDescent="0.25">
      <c r="B3891" s="1384"/>
      <c r="C3891" s="1384"/>
      <c r="D3891" s="1387"/>
      <c r="E3891" s="1384"/>
      <c r="F3891" s="1384"/>
      <c r="G3891" s="1384"/>
      <c r="H3891" s="1365"/>
      <c r="I3891" s="1365"/>
      <c r="J3891" s="1365"/>
      <c r="S3891" s="1359"/>
      <c r="BU3891" s="1366"/>
      <c r="CI3891" s="1383"/>
    </row>
    <row r="3892" spans="2:87" s="1381" customFormat="1" x14ac:dyDescent="0.25">
      <c r="B3892" s="1384"/>
      <c r="C3892" s="1384"/>
      <c r="D3892" s="1387"/>
      <c r="E3892" s="1384"/>
      <c r="F3892" s="1384"/>
      <c r="G3892" s="1384"/>
      <c r="H3892" s="1365"/>
      <c r="I3892" s="1365"/>
      <c r="J3892" s="1365"/>
      <c r="S3892" s="1359"/>
      <c r="BU3892" s="1366"/>
      <c r="CI3892" s="1383"/>
    </row>
    <row r="3893" spans="2:87" s="1381" customFormat="1" x14ac:dyDescent="0.25">
      <c r="B3893" s="1384"/>
      <c r="C3893" s="1384"/>
      <c r="D3893" s="1387"/>
      <c r="E3893" s="1384"/>
      <c r="F3893" s="1384"/>
      <c r="G3893" s="1384"/>
      <c r="H3893" s="1365"/>
      <c r="I3893" s="1365"/>
      <c r="J3893" s="1365"/>
      <c r="S3893" s="1359"/>
      <c r="BU3893" s="1366"/>
      <c r="CI3893" s="1383"/>
    </row>
    <row r="3894" spans="2:87" s="1381" customFormat="1" x14ac:dyDescent="0.25">
      <c r="B3894" s="1384"/>
      <c r="C3894" s="1384"/>
      <c r="D3894" s="1387"/>
      <c r="E3894" s="1384"/>
      <c r="F3894" s="1384"/>
      <c r="G3894" s="1384"/>
      <c r="H3894" s="1365"/>
      <c r="I3894" s="1365"/>
      <c r="J3894" s="1365"/>
      <c r="S3894" s="1359"/>
      <c r="BU3894" s="1366"/>
      <c r="CI3894" s="1383"/>
    </row>
    <row r="3895" spans="2:87" s="1381" customFormat="1" x14ac:dyDescent="0.25">
      <c r="B3895" s="1384"/>
      <c r="C3895" s="1384"/>
      <c r="D3895" s="1387"/>
      <c r="E3895" s="1384"/>
      <c r="F3895" s="1384"/>
      <c r="G3895" s="1384"/>
      <c r="H3895" s="1365"/>
      <c r="I3895" s="1365"/>
      <c r="J3895" s="1365"/>
      <c r="S3895" s="1359"/>
      <c r="BU3895" s="1366"/>
      <c r="CI3895" s="1383"/>
    </row>
    <row r="3896" spans="2:87" s="1381" customFormat="1" x14ac:dyDescent="0.25">
      <c r="B3896" s="1384"/>
      <c r="C3896" s="1384"/>
      <c r="D3896" s="1387"/>
      <c r="E3896" s="1384"/>
      <c r="F3896" s="1384"/>
      <c r="G3896" s="1384"/>
      <c r="H3896" s="1365"/>
      <c r="I3896" s="1365"/>
      <c r="J3896" s="1365"/>
      <c r="S3896" s="1359"/>
      <c r="BU3896" s="1366"/>
      <c r="CI3896" s="1383"/>
    </row>
    <row r="3897" spans="2:87" s="1381" customFormat="1" x14ac:dyDescent="0.25">
      <c r="B3897" s="1384"/>
      <c r="C3897" s="1384"/>
      <c r="D3897" s="1387"/>
      <c r="E3897" s="1384"/>
      <c r="F3897" s="1384"/>
      <c r="G3897" s="1384"/>
      <c r="H3897" s="1365"/>
      <c r="I3897" s="1365"/>
      <c r="J3897" s="1365"/>
      <c r="S3897" s="1359"/>
      <c r="BU3897" s="1366"/>
      <c r="CI3897" s="1383"/>
    </row>
    <row r="3898" spans="2:87" s="1381" customFormat="1" x14ac:dyDescent="0.25">
      <c r="B3898" s="1384"/>
      <c r="C3898" s="1384"/>
      <c r="D3898" s="1387"/>
      <c r="E3898" s="1384"/>
      <c r="F3898" s="1384"/>
      <c r="G3898" s="1384"/>
      <c r="H3898" s="1365"/>
      <c r="I3898" s="1365"/>
      <c r="J3898" s="1365"/>
      <c r="S3898" s="1359"/>
      <c r="BU3898" s="1366"/>
      <c r="CI3898" s="1383"/>
    </row>
    <row r="3899" spans="2:87" s="1381" customFormat="1" x14ac:dyDescent="0.25">
      <c r="B3899" s="1384"/>
      <c r="C3899" s="1384"/>
      <c r="D3899" s="1387"/>
      <c r="E3899" s="1384"/>
      <c r="F3899" s="1384"/>
      <c r="G3899" s="1384"/>
      <c r="H3899" s="1365"/>
      <c r="I3899" s="1365"/>
      <c r="J3899" s="1365"/>
      <c r="S3899" s="1359"/>
      <c r="BU3899" s="1366"/>
      <c r="CI3899" s="1383"/>
    </row>
    <row r="3900" spans="2:87" s="1381" customFormat="1" x14ac:dyDescent="0.25">
      <c r="B3900" s="1384"/>
      <c r="C3900" s="1384"/>
      <c r="D3900" s="1387"/>
      <c r="E3900" s="1384"/>
      <c r="F3900" s="1384"/>
      <c r="G3900" s="1384"/>
      <c r="H3900" s="1365"/>
      <c r="I3900" s="1365"/>
      <c r="J3900" s="1365"/>
      <c r="S3900" s="1359"/>
      <c r="BU3900" s="1366"/>
      <c r="CI3900" s="1383"/>
    </row>
    <row r="3901" spans="2:87" s="1381" customFormat="1" x14ac:dyDescent="0.25">
      <c r="B3901" s="1384"/>
      <c r="C3901" s="1384"/>
      <c r="D3901" s="1387"/>
      <c r="E3901" s="1384"/>
      <c r="F3901" s="1384"/>
      <c r="G3901" s="1384"/>
      <c r="H3901" s="1365"/>
      <c r="I3901" s="1365"/>
      <c r="J3901" s="1365"/>
      <c r="S3901" s="1359"/>
      <c r="BU3901" s="1366"/>
      <c r="CI3901" s="1383"/>
    </row>
    <row r="3902" spans="2:87" s="1381" customFormat="1" x14ac:dyDescent="0.25">
      <c r="B3902" s="1384"/>
      <c r="C3902" s="1384"/>
      <c r="D3902" s="1387"/>
      <c r="E3902" s="1384"/>
      <c r="F3902" s="1384"/>
      <c r="G3902" s="1384"/>
      <c r="H3902" s="1365"/>
      <c r="I3902" s="1365"/>
      <c r="J3902" s="1365"/>
      <c r="S3902" s="1359"/>
      <c r="BU3902" s="1366"/>
      <c r="CI3902" s="1383"/>
    </row>
    <row r="3903" spans="2:87" s="1381" customFormat="1" x14ac:dyDescent="0.25">
      <c r="B3903" s="1384"/>
      <c r="C3903" s="1384"/>
      <c r="D3903" s="1387"/>
      <c r="E3903" s="1384"/>
      <c r="F3903" s="1384"/>
      <c r="G3903" s="1384"/>
      <c r="H3903" s="1365"/>
      <c r="I3903" s="1365"/>
      <c r="J3903" s="1365"/>
      <c r="S3903" s="1359"/>
      <c r="BU3903" s="1366"/>
      <c r="CI3903" s="1383"/>
    </row>
    <row r="3904" spans="2:87" s="1381" customFormat="1" x14ac:dyDescent="0.25">
      <c r="B3904" s="1384"/>
      <c r="C3904" s="1384"/>
      <c r="D3904" s="1387"/>
      <c r="E3904" s="1384"/>
      <c r="F3904" s="1384"/>
      <c r="G3904" s="1384"/>
      <c r="H3904" s="1365"/>
      <c r="I3904" s="1365"/>
      <c r="J3904" s="1365"/>
      <c r="S3904" s="1359"/>
      <c r="BU3904" s="1366"/>
      <c r="CI3904" s="1383"/>
    </row>
    <row r="3905" spans="2:87" s="1381" customFormat="1" x14ac:dyDescent="0.25">
      <c r="B3905" s="1384"/>
      <c r="C3905" s="1384"/>
      <c r="D3905" s="1387"/>
      <c r="E3905" s="1384"/>
      <c r="F3905" s="1384"/>
      <c r="G3905" s="1384"/>
      <c r="H3905" s="1365"/>
      <c r="I3905" s="1365"/>
      <c r="J3905" s="1365"/>
      <c r="S3905" s="1359"/>
      <c r="BU3905" s="1366"/>
      <c r="CI3905" s="1383"/>
    </row>
    <row r="3906" spans="2:87" s="1381" customFormat="1" x14ac:dyDescent="0.25">
      <c r="B3906" s="1384"/>
      <c r="C3906" s="1384"/>
      <c r="D3906" s="1387"/>
      <c r="E3906" s="1384"/>
      <c r="F3906" s="1384"/>
      <c r="G3906" s="1384"/>
      <c r="H3906" s="1365"/>
      <c r="I3906" s="1365"/>
      <c r="J3906" s="1365"/>
      <c r="S3906" s="1359"/>
      <c r="BU3906" s="1366"/>
      <c r="CI3906" s="1383"/>
    </row>
    <row r="3907" spans="2:87" s="1381" customFormat="1" x14ac:dyDescent="0.25">
      <c r="B3907" s="1384"/>
      <c r="C3907" s="1384"/>
      <c r="D3907" s="1387"/>
      <c r="E3907" s="1384"/>
      <c r="F3907" s="1384"/>
      <c r="G3907" s="1384"/>
      <c r="H3907" s="1365"/>
      <c r="I3907" s="1365"/>
      <c r="J3907" s="1365"/>
      <c r="S3907" s="1359"/>
      <c r="BU3907" s="1366"/>
      <c r="CI3907" s="1383"/>
    </row>
    <row r="3908" spans="2:87" s="1381" customFormat="1" x14ac:dyDescent="0.25">
      <c r="B3908" s="1384"/>
      <c r="C3908" s="1384"/>
      <c r="D3908" s="1387"/>
      <c r="E3908" s="1384"/>
      <c r="F3908" s="1384"/>
      <c r="G3908" s="1384"/>
      <c r="H3908" s="1365"/>
      <c r="I3908" s="1365"/>
      <c r="J3908" s="1365"/>
      <c r="S3908" s="1359"/>
      <c r="BU3908" s="1366"/>
      <c r="CI3908" s="1383"/>
    </row>
    <row r="3909" spans="2:87" s="1381" customFormat="1" x14ac:dyDescent="0.25">
      <c r="B3909" s="1384"/>
      <c r="C3909" s="1384"/>
      <c r="D3909" s="1387"/>
      <c r="E3909" s="1384"/>
      <c r="F3909" s="1384"/>
      <c r="G3909" s="1384"/>
      <c r="H3909" s="1365"/>
      <c r="I3909" s="1365"/>
      <c r="J3909" s="1365"/>
      <c r="S3909" s="1359"/>
      <c r="BU3909" s="1366"/>
      <c r="CI3909" s="1383"/>
    </row>
    <row r="3910" spans="2:87" s="1381" customFormat="1" x14ac:dyDescent="0.25">
      <c r="B3910" s="1384"/>
      <c r="C3910" s="1384"/>
      <c r="D3910" s="1387"/>
      <c r="E3910" s="1384"/>
      <c r="F3910" s="1384"/>
      <c r="G3910" s="1384"/>
      <c r="H3910" s="1365"/>
      <c r="I3910" s="1365"/>
      <c r="J3910" s="1365"/>
      <c r="S3910" s="1359"/>
      <c r="BU3910" s="1366"/>
      <c r="CI3910" s="1383"/>
    </row>
    <row r="3911" spans="2:87" s="1381" customFormat="1" x14ac:dyDescent="0.25">
      <c r="B3911" s="1384"/>
      <c r="C3911" s="1384"/>
      <c r="D3911" s="1387"/>
      <c r="E3911" s="1384"/>
      <c r="F3911" s="1384"/>
      <c r="G3911" s="1384"/>
      <c r="H3911" s="1365"/>
      <c r="I3911" s="1365"/>
      <c r="J3911" s="1365"/>
      <c r="S3911" s="1359"/>
      <c r="BU3911" s="1366"/>
      <c r="CI3911" s="1383"/>
    </row>
    <row r="3912" spans="2:87" s="1381" customFormat="1" x14ac:dyDescent="0.25">
      <c r="B3912" s="1384"/>
      <c r="C3912" s="1384"/>
      <c r="D3912" s="1387"/>
      <c r="E3912" s="1384"/>
      <c r="F3912" s="1384"/>
      <c r="G3912" s="1384"/>
      <c r="H3912" s="1365"/>
      <c r="I3912" s="1365"/>
      <c r="J3912" s="1365"/>
      <c r="S3912" s="1359"/>
      <c r="BU3912" s="1366"/>
      <c r="CI3912" s="1383"/>
    </row>
    <row r="3913" spans="2:87" s="1381" customFormat="1" x14ac:dyDescent="0.25">
      <c r="B3913" s="1384"/>
      <c r="C3913" s="1384"/>
      <c r="D3913" s="1387"/>
      <c r="E3913" s="1384"/>
      <c r="F3913" s="1384"/>
      <c r="G3913" s="1384"/>
      <c r="H3913" s="1365"/>
      <c r="I3913" s="1365"/>
      <c r="J3913" s="1365"/>
      <c r="S3913" s="1359"/>
      <c r="BU3913" s="1366"/>
      <c r="CI3913" s="1383"/>
    </row>
    <row r="3914" spans="2:87" s="1381" customFormat="1" x14ac:dyDescent="0.25">
      <c r="B3914" s="1384"/>
      <c r="C3914" s="1384"/>
      <c r="D3914" s="1387"/>
      <c r="E3914" s="1384"/>
      <c r="F3914" s="1384"/>
      <c r="G3914" s="1384"/>
      <c r="H3914" s="1365"/>
      <c r="I3914" s="1365"/>
      <c r="J3914" s="1365"/>
      <c r="S3914" s="1359"/>
      <c r="BU3914" s="1366"/>
      <c r="CI3914" s="1383"/>
    </row>
    <row r="3915" spans="2:87" s="1381" customFormat="1" x14ac:dyDescent="0.25">
      <c r="B3915" s="1384"/>
      <c r="C3915" s="1384"/>
      <c r="D3915" s="1387"/>
      <c r="E3915" s="1384"/>
      <c r="F3915" s="1384"/>
      <c r="G3915" s="1384"/>
      <c r="H3915" s="1365"/>
      <c r="I3915" s="1365"/>
      <c r="J3915" s="1365"/>
      <c r="S3915" s="1359"/>
      <c r="BU3915" s="1366"/>
      <c r="CI3915" s="1383"/>
    </row>
    <row r="3916" spans="2:87" s="1381" customFormat="1" x14ac:dyDescent="0.25">
      <c r="B3916" s="1384"/>
      <c r="C3916" s="1384"/>
      <c r="D3916" s="1387"/>
      <c r="E3916" s="1384"/>
      <c r="F3916" s="1384"/>
      <c r="G3916" s="1384"/>
      <c r="H3916" s="1365"/>
      <c r="I3916" s="1365"/>
      <c r="J3916" s="1365"/>
      <c r="S3916" s="1359"/>
      <c r="BU3916" s="1366"/>
      <c r="CI3916" s="1383"/>
    </row>
    <row r="3917" spans="2:87" s="1381" customFormat="1" x14ac:dyDescent="0.25">
      <c r="B3917" s="1384"/>
      <c r="C3917" s="1384"/>
      <c r="D3917" s="1387"/>
      <c r="E3917" s="1384"/>
      <c r="F3917" s="1384"/>
      <c r="G3917" s="1384"/>
      <c r="H3917" s="1365"/>
      <c r="I3917" s="1365"/>
      <c r="J3917" s="1365"/>
      <c r="S3917" s="1359"/>
      <c r="BU3917" s="1366"/>
      <c r="CI3917" s="1383"/>
    </row>
    <row r="3918" spans="2:87" s="1381" customFormat="1" x14ac:dyDescent="0.25">
      <c r="B3918" s="1384"/>
      <c r="C3918" s="1384"/>
      <c r="D3918" s="1387"/>
      <c r="E3918" s="1384"/>
      <c r="F3918" s="1384"/>
      <c r="G3918" s="1384"/>
      <c r="H3918" s="1365"/>
      <c r="I3918" s="1365"/>
      <c r="J3918" s="1365"/>
      <c r="S3918" s="1359"/>
      <c r="BU3918" s="1366"/>
      <c r="CI3918" s="1383"/>
    </row>
    <row r="3919" spans="2:87" s="1381" customFormat="1" x14ac:dyDescent="0.25">
      <c r="B3919" s="1384"/>
      <c r="C3919" s="1384"/>
      <c r="D3919" s="1387"/>
      <c r="E3919" s="1384"/>
      <c r="F3919" s="1384"/>
      <c r="G3919" s="1384"/>
      <c r="H3919" s="1365"/>
      <c r="I3919" s="1365"/>
      <c r="J3919" s="1365"/>
      <c r="S3919" s="1359"/>
      <c r="BU3919" s="1366"/>
      <c r="CI3919" s="1383"/>
    </row>
    <row r="3920" spans="2:87" s="1381" customFormat="1" x14ac:dyDescent="0.25">
      <c r="B3920" s="1384"/>
      <c r="C3920" s="1384"/>
      <c r="D3920" s="1387"/>
      <c r="E3920" s="1384"/>
      <c r="F3920" s="1384"/>
      <c r="G3920" s="1384"/>
      <c r="H3920" s="1365"/>
      <c r="I3920" s="1365"/>
      <c r="J3920" s="1365"/>
      <c r="S3920" s="1359"/>
      <c r="BU3920" s="1366"/>
      <c r="CI3920" s="1383"/>
    </row>
    <row r="3921" spans="2:87" s="1381" customFormat="1" x14ac:dyDescent="0.25">
      <c r="B3921" s="1384"/>
      <c r="C3921" s="1384"/>
      <c r="D3921" s="1387"/>
      <c r="E3921" s="1384"/>
      <c r="F3921" s="1384"/>
      <c r="G3921" s="1384"/>
      <c r="H3921" s="1365"/>
      <c r="I3921" s="1365"/>
      <c r="J3921" s="1365"/>
      <c r="S3921" s="1359"/>
      <c r="BU3921" s="1366"/>
      <c r="CI3921" s="1383"/>
    </row>
    <row r="3922" spans="2:87" s="1381" customFormat="1" x14ac:dyDescent="0.25">
      <c r="B3922" s="1384"/>
      <c r="C3922" s="1384"/>
      <c r="D3922" s="1387"/>
      <c r="E3922" s="1384"/>
      <c r="F3922" s="1384"/>
      <c r="G3922" s="1384"/>
      <c r="H3922" s="1365"/>
      <c r="I3922" s="1365"/>
      <c r="J3922" s="1365"/>
      <c r="S3922" s="1359"/>
      <c r="BU3922" s="1366"/>
      <c r="CI3922" s="1383"/>
    </row>
    <row r="3923" spans="2:87" s="1381" customFormat="1" x14ac:dyDescent="0.25">
      <c r="B3923" s="1384"/>
      <c r="C3923" s="1384"/>
      <c r="D3923" s="1387"/>
      <c r="E3923" s="1384"/>
      <c r="F3923" s="1384"/>
      <c r="G3923" s="1384"/>
      <c r="H3923" s="1365"/>
      <c r="I3923" s="1365"/>
      <c r="J3923" s="1365"/>
      <c r="S3923" s="1359"/>
      <c r="BU3923" s="1366"/>
      <c r="CI3923" s="1383"/>
    </row>
    <row r="3924" spans="2:87" s="1381" customFormat="1" x14ac:dyDescent="0.25">
      <c r="B3924" s="1384"/>
      <c r="C3924" s="1384"/>
      <c r="D3924" s="1387"/>
      <c r="E3924" s="1384"/>
      <c r="F3924" s="1384"/>
      <c r="G3924" s="1384"/>
      <c r="H3924" s="1365"/>
      <c r="I3924" s="1365"/>
      <c r="J3924" s="1365"/>
      <c r="S3924" s="1359"/>
      <c r="BU3924" s="1366"/>
      <c r="CI3924" s="1383"/>
    </row>
    <row r="3925" spans="2:87" s="1381" customFormat="1" x14ac:dyDescent="0.25">
      <c r="B3925" s="1384"/>
      <c r="C3925" s="1384"/>
      <c r="D3925" s="1387"/>
      <c r="E3925" s="1384"/>
      <c r="F3925" s="1384"/>
      <c r="G3925" s="1384"/>
      <c r="H3925" s="1365"/>
      <c r="I3925" s="1365"/>
      <c r="J3925" s="1365"/>
      <c r="S3925" s="1359"/>
      <c r="BU3925" s="1366"/>
      <c r="CI3925" s="1383"/>
    </row>
    <row r="3926" spans="2:87" s="1381" customFormat="1" x14ac:dyDescent="0.25">
      <c r="B3926" s="1384"/>
      <c r="C3926" s="1384"/>
      <c r="D3926" s="1387"/>
      <c r="E3926" s="1384"/>
      <c r="F3926" s="1384"/>
      <c r="G3926" s="1384"/>
      <c r="H3926" s="1365"/>
      <c r="I3926" s="1365"/>
      <c r="J3926" s="1365"/>
      <c r="S3926" s="1359"/>
      <c r="BU3926" s="1366"/>
      <c r="CI3926" s="1383"/>
    </row>
    <row r="3927" spans="2:87" s="1381" customFormat="1" x14ac:dyDescent="0.25">
      <c r="B3927" s="1384"/>
      <c r="C3927" s="1384"/>
      <c r="D3927" s="1387"/>
      <c r="E3927" s="1384"/>
      <c r="F3927" s="1384"/>
      <c r="G3927" s="1384"/>
      <c r="H3927" s="1365"/>
      <c r="I3927" s="1365"/>
      <c r="J3927" s="1365"/>
      <c r="S3927" s="1359"/>
      <c r="BU3927" s="1366"/>
      <c r="CI3927" s="1383"/>
    </row>
    <row r="3928" spans="2:87" s="1381" customFormat="1" x14ac:dyDescent="0.25">
      <c r="B3928" s="1384"/>
      <c r="C3928" s="1384"/>
      <c r="D3928" s="1387"/>
      <c r="E3928" s="1384"/>
      <c r="F3928" s="1384"/>
      <c r="G3928" s="1384"/>
      <c r="H3928" s="1365"/>
      <c r="I3928" s="1365"/>
      <c r="J3928" s="1365"/>
      <c r="S3928" s="1359"/>
      <c r="BU3928" s="1366"/>
      <c r="CI3928" s="1383"/>
    </row>
    <row r="3929" spans="2:87" s="1381" customFormat="1" x14ac:dyDescent="0.25">
      <c r="B3929" s="1384"/>
      <c r="C3929" s="1384"/>
      <c r="D3929" s="1387"/>
      <c r="E3929" s="1384"/>
      <c r="F3929" s="1384"/>
      <c r="G3929" s="1384"/>
      <c r="H3929" s="1365"/>
      <c r="I3929" s="1365"/>
      <c r="J3929" s="1365"/>
      <c r="S3929" s="1359"/>
      <c r="BU3929" s="1366"/>
      <c r="CI3929" s="1383"/>
    </row>
    <row r="3930" spans="2:87" s="1381" customFormat="1" x14ac:dyDescent="0.25">
      <c r="B3930" s="1384"/>
      <c r="C3930" s="1384"/>
      <c r="D3930" s="1387"/>
      <c r="E3930" s="1384"/>
      <c r="F3930" s="1384"/>
      <c r="G3930" s="1384"/>
      <c r="H3930" s="1365"/>
      <c r="I3930" s="1365"/>
      <c r="J3930" s="1365"/>
      <c r="S3930" s="1359"/>
      <c r="BU3930" s="1366"/>
      <c r="CI3930" s="1383"/>
    </row>
    <row r="3931" spans="2:87" s="1381" customFormat="1" x14ac:dyDescent="0.25">
      <c r="B3931" s="1384"/>
      <c r="C3931" s="1384"/>
      <c r="D3931" s="1387"/>
      <c r="E3931" s="1384"/>
      <c r="F3931" s="1384"/>
      <c r="G3931" s="1384"/>
      <c r="H3931" s="1365"/>
      <c r="I3931" s="1365"/>
      <c r="J3931" s="1365"/>
      <c r="S3931" s="1359"/>
      <c r="BU3931" s="1366"/>
      <c r="CI3931" s="1383"/>
    </row>
    <row r="3932" spans="2:87" s="1381" customFormat="1" x14ac:dyDescent="0.25">
      <c r="B3932" s="1384"/>
      <c r="C3932" s="1384"/>
      <c r="D3932" s="1387"/>
      <c r="E3932" s="1384"/>
      <c r="F3932" s="1384"/>
      <c r="G3932" s="1384"/>
      <c r="H3932" s="1365"/>
      <c r="I3932" s="1365"/>
      <c r="J3932" s="1365"/>
      <c r="S3932" s="1359"/>
      <c r="BU3932" s="1366"/>
      <c r="CI3932" s="1383"/>
    </row>
    <row r="3933" spans="2:87" s="1381" customFormat="1" x14ac:dyDescent="0.25">
      <c r="B3933" s="1384"/>
      <c r="C3933" s="1384"/>
      <c r="D3933" s="1387"/>
      <c r="E3933" s="1384"/>
      <c r="F3933" s="1384"/>
      <c r="G3933" s="1384"/>
      <c r="H3933" s="1365"/>
      <c r="I3933" s="1365"/>
      <c r="J3933" s="1365"/>
      <c r="S3933" s="1359"/>
      <c r="BU3933" s="1366"/>
      <c r="CI3933" s="1383"/>
    </row>
    <row r="3934" spans="2:87" s="1381" customFormat="1" x14ac:dyDescent="0.25">
      <c r="B3934" s="1384"/>
      <c r="C3934" s="1384"/>
      <c r="D3934" s="1387"/>
      <c r="E3934" s="1384"/>
      <c r="F3934" s="1384"/>
      <c r="G3934" s="1384"/>
      <c r="H3934" s="1365"/>
      <c r="I3934" s="1365"/>
      <c r="J3934" s="1365"/>
      <c r="S3934" s="1359"/>
      <c r="BU3934" s="1366"/>
      <c r="CI3934" s="1383"/>
    </row>
    <row r="3935" spans="2:87" s="1381" customFormat="1" x14ac:dyDescent="0.25">
      <c r="B3935" s="1384"/>
      <c r="C3935" s="1384"/>
      <c r="D3935" s="1387"/>
      <c r="E3935" s="1384"/>
      <c r="F3935" s="1384"/>
      <c r="G3935" s="1384"/>
      <c r="H3935" s="1365"/>
      <c r="I3935" s="1365"/>
      <c r="J3935" s="1365"/>
      <c r="S3935" s="1359"/>
      <c r="BU3935" s="1366"/>
      <c r="CI3935" s="1383"/>
    </row>
    <row r="3936" spans="2:87" s="1381" customFormat="1" x14ac:dyDescent="0.25">
      <c r="B3936" s="1384"/>
      <c r="C3936" s="1384"/>
      <c r="D3936" s="1387"/>
      <c r="E3936" s="1384"/>
      <c r="F3936" s="1384"/>
      <c r="G3936" s="1384"/>
      <c r="H3936" s="1365"/>
      <c r="I3936" s="1365"/>
      <c r="J3936" s="1365"/>
      <c r="S3936" s="1359"/>
      <c r="BU3936" s="1366"/>
      <c r="CI3936" s="1383"/>
    </row>
    <row r="3937" spans="2:87" s="1381" customFormat="1" x14ac:dyDescent="0.25">
      <c r="B3937" s="1384"/>
      <c r="C3937" s="1384"/>
      <c r="D3937" s="1387"/>
      <c r="E3937" s="1384"/>
      <c r="F3937" s="1384"/>
      <c r="G3937" s="1384"/>
      <c r="H3937" s="1365"/>
      <c r="I3937" s="1365"/>
      <c r="J3937" s="1365"/>
      <c r="S3937" s="1359"/>
      <c r="BU3937" s="1366"/>
      <c r="CI3937" s="1383"/>
    </row>
    <row r="3938" spans="2:87" s="1381" customFormat="1" x14ac:dyDescent="0.25">
      <c r="B3938" s="1384"/>
      <c r="C3938" s="1384"/>
      <c r="D3938" s="1387"/>
      <c r="E3938" s="1384"/>
      <c r="F3938" s="1384"/>
      <c r="G3938" s="1384"/>
      <c r="H3938" s="1365"/>
      <c r="I3938" s="1365"/>
      <c r="J3938" s="1365"/>
      <c r="S3938" s="1359"/>
      <c r="BU3938" s="1366"/>
      <c r="CI3938" s="1383"/>
    </row>
    <row r="3939" spans="2:87" s="1381" customFormat="1" x14ac:dyDescent="0.25">
      <c r="B3939" s="1384"/>
      <c r="C3939" s="1384"/>
      <c r="D3939" s="1387"/>
      <c r="E3939" s="1384"/>
      <c r="F3939" s="1384"/>
      <c r="G3939" s="1384"/>
      <c r="H3939" s="1365"/>
      <c r="I3939" s="1365"/>
      <c r="J3939" s="1365"/>
      <c r="S3939" s="1359"/>
      <c r="BU3939" s="1366"/>
      <c r="CI3939" s="1383"/>
    </row>
    <row r="3940" spans="2:87" s="1381" customFormat="1" x14ac:dyDescent="0.25">
      <c r="B3940" s="1384"/>
      <c r="C3940" s="1384"/>
      <c r="D3940" s="1387"/>
      <c r="E3940" s="1384"/>
      <c r="F3940" s="1384"/>
      <c r="G3940" s="1384"/>
      <c r="H3940" s="1365"/>
      <c r="I3940" s="1365"/>
      <c r="J3940" s="1365"/>
      <c r="S3940" s="1359"/>
      <c r="BU3940" s="1366"/>
      <c r="CI3940" s="1383"/>
    </row>
    <row r="3941" spans="2:87" s="1381" customFormat="1" x14ac:dyDescent="0.25">
      <c r="B3941" s="1384"/>
      <c r="C3941" s="1384"/>
      <c r="D3941" s="1387"/>
      <c r="E3941" s="1384"/>
      <c r="F3941" s="1384"/>
      <c r="G3941" s="1384"/>
      <c r="H3941" s="1365"/>
      <c r="I3941" s="1365"/>
      <c r="J3941" s="1365"/>
      <c r="S3941" s="1359"/>
      <c r="BU3941" s="1366"/>
      <c r="CI3941" s="1383"/>
    </row>
    <row r="3942" spans="2:87" s="1381" customFormat="1" x14ac:dyDescent="0.25">
      <c r="B3942" s="1384"/>
      <c r="C3942" s="1384"/>
      <c r="D3942" s="1387"/>
      <c r="E3942" s="1384"/>
      <c r="F3942" s="1384"/>
      <c r="G3942" s="1384"/>
      <c r="H3942" s="1365"/>
      <c r="I3942" s="1365"/>
      <c r="J3942" s="1365"/>
      <c r="S3942" s="1359"/>
      <c r="BU3942" s="1366"/>
      <c r="CI3942" s="1383"/>
    </row>
    <row r="3943" spans="2:87" s="1381" customFormat="1" x14ac:dyDescent="0.25">
      <c r="B3943" s="1384"/>
      <c r="C3943" s="1384"/>
      <c r="D3943" s="1387"/>
      <c r="E3943" s="1384"/>
      <c r="F3943" s="1384"/>
      <c r="G3943" s="1384"/>
      <c r="H3943" s="1365"/>
      <c r="I3943" s="1365"/>
      <c r="J3943" s="1365"/>
      <c r="S3943" s="1359"/>
      <c r="BU3943" s="1366"/>
      <c r="CI3943" s="1383"/>
    </row>
    <row r="3944" spans="2:87" s="1381" customFormat="1" x14ac:dyDescent="0.25">
      <c r="B3944" s="1384"/>
      <c r="C3944" s="1384"/>
      <c r="D3944" s="1387"/>
      <c r="E3944" s="1384"/>
      <c r="F3944" s="1384"/>
      <c r="G3944" s="1384"/>
      <c r="H3944" s="1365"/>
      <c r="I3944" s="1365"/>
      <c r="J3944" s="1365"/>
      <c r="S3944" s="1359"/>
      <c r="BU3944" s="1366"/>
      <c r="CI3944" s="1383"/>
    </row>
    <row r="3945" spans="2:87" s="1381" customFormat="1" x14ac:dyDescent="0.25">
      <c r="B3945" s="1384"/>
      <c r="C3945" s="1384"/>
      <c r="D3945" s="1387"/>
      <c r="E3945" s="1384"/>
      <c r="F3945" s="1384"/>
      <c r="G3945" s="1384"/>
      <c r="H3945" s="1365"/>
      <c r="I3945" s="1365"/>
      <c r="J3945" s="1365"/>
      <c r="S3945" s="1359"/>
      <c r="BU3945" s="1366"/>
      <c r="CI3945" s="1383"/>
    </row>
    <row r="3946" spans="2:87" s="1381" customFormat="1" x14ac:dyDescent="0.25">
      <c r="B3946" s="1384"/>
      <c r="C3946" s="1384"/>
      <c r="D3946" s="1387"/>
      <c r="E3946" s="1384"/>
      <c r="F3946" s="1384"/>
      <c r="G3946" s="1384"/>
      <c r="H3946" s="1365"/>
      <c r="I3946" s="1365"/>
      <c r="J3946" s="1365"/>
      <c r="S3946" s="1359"/>
      <c r="BU3946" s="1366"/>
      <c r="CI3946" s="1383"/>
    </row>
    <row r="3947" spans="2:87" s="1381" customFormat="1" x14ac:dyDescent="0.25">
      <c r="B3947" s="1384"/>
      <c r="C3947" s="1384"/>
      <c r="D3947" s="1387"/>
      <c r="E3947" s="1384"/>
      <c r="F3947" s="1384"/>
      <c r="G3947" s="1384"/>
      <c r="H3947" s="1365"/>
      <c r="I3947" s="1365"/>
      <c r="J3947" s="1365"/>
      <c r="S3947" s="1359"/>
      <c r="BU3947" s="1366"/>
      <c r="CI3947" s="1383"/>
    </row>
    <row r="3948" spans="2:87" s="1381" customFormat="1" x14ac:dyDescent="0.25">
      <c r="B3948" s="1384"/>
      <c r="C3948" s="1384"/>
      <c r="D3948" s="1387"/>
      <c r="E3948" s="1384"/>
      <c r="F3948" s="1384"/>
      <c r="G3948" s="1384"/>
      <c r="H3948" s="1365"/>
      <c r="I3948" s="1365"/>
      <c r="J3948" s="1365"/>
      <c r="S3948" s="1359"/>
      <c r="BU3948" s="1366"/>
      <c r="CI3948" s="1383"/>
    </row>
    <row r="3949" spans="2:87" s="1381" customFormat="1" x14ac:dyDescent="0.25">
      <c r="B3949" s="1384"/>
      <c r="C3949" s="1384"/>
      <c r="D3949" s="1387"/>
      <c r="E3949" s="1384"/>
      <c r="F3949" s="1384"/>
      <c r="G3949" s="1384"/>
      <c r="H3949" s="1365"/>
      <c r="I3949" s="1365"/>
      <c r="J3949" s="1365"/>
      <c r="S3949" s="1359"/>
      <c r="BU3949" s="1366"/>
      <c r="CI3949" s="1383"/>
    </row>
    <row r="3950" spans="2:87" s="1381" customFormat="1" x14ac:dyDescent="0.25">
      <c r="B3950" s="1384"/>
      <c r="C3950" s="1384"/>
      <c r="D3950" s="1387"/>
      <c r="E3950" s="1384"/>
      <c r="F3950" s="1384"/>
      <c r="G3950" s="1384"/>
      <c r="H3950" s="1365"/>
      <c r="I3950" s="1365"/>
      <c r="J3950" s="1365"/>
      <c r="S3950" s="1359"/>
      <c r="BU3950" s="1366"/>
      <c r="CI3950" s="1383"/>
    </row>
    <row r="3951" spans="2:87" s="1381" customFormat="1" x14ac:dyDescent="0.25">
      <c r="B3951" s="1384"/>
      <c r="C3951" s="1384"/>
      <c r="D3951" s="1387"/>
      <c r="E3951" s="1384"/>
      <c r="F3951" s="1384"/>
      <c r="G3951" s="1384"/>
      <c r="H3951" s="1365"/>
      <c r="I3951" s="1365"/>
      <c r="J3951" s="1365"/>
      <c r="S3951" s="1359"/>
      <c r="BU3951" s="1366"/>
      <c r="CI3951" s="1383"/>
    </row>
    <row r="3952" spans="2:87" s="1381" customFormat="1" x14ac:dyDescent="0.25">
      <c r="B3952" s="1384"/>
      <c r="C3952" s="1384"/>
      <c r="D3952" s="1387"/>
      <c r="E3952" s="1384"/>
      <c r="F3952" s="1384"/>
      <c r="G3952" s="1384"/>
      <c r="H3952" s="1365"/>
      <c r="I3952" s="1365"/>
      <c r="J3952" s="1365"/>
      <c r="S3952" s="1359"/>
      <c r="BU3952" s="1366"/>
      <c r="CI3952" s="1383"/>
    </row>
    <row r="3953" spans="2:87" s="1381" customFormat="1" x14ac:dyDescent="0.25">
      <c r="B3953" s="1384"/>
      <c r="C3953" s="1384"/>
      <c r="D3953" s="1387"/>
      <c r="E3953" s="1384"/>
      <c r="F3953" s="1384"/>
      <c r="G3953" s="1384"/>
      <c r="H3953" s="1365"/>
      <c r="I3953" s="1365"/>
      <c r="J3953" s="1365"/>
      <c r="S3953" s="1359"/>
      <c r="BU3953" s="1366"/>
      <c r="CI3953" s="1383"/>
    </row>
    <row r="3954" spans="2:87" s="1381" customFormat="1" x14ac:dyDescent="0.25">
      <c r="B3954" s="1384"/>
      <c r="C3954" s="1384"/>
      <c r="D3954" s="1387"/>
      <c r="E3954" s="1384"/>
      <c r="F3954" s="1384"/>
      <c r="G3954" s="1384"/>
      <c r="H3954" s="1365"/>
      <c r="I3954" s="1365"/>
      <c r="J3954" s="1365"/>
      <c r="S3954" s="1359"/>
      <c r="BU3954" s="1366"/>
      <c r="CI3954" s="1383"/>
    </row>
    <row r="3955" spans="2:87" s="1381" customFormat="1" x14ac:dyDescent="0.25">
      <c r="B3955" s="1384"/>
      <c r="C3955" s="1384"/>
      <c r="D3955" s="1387"/>
      <c r="E3955" s="1384"/>
      <c r="F3955" s="1384"/>
      <c r="G3955" s="1384"/>
      <c r="H3955" s="1365"/>
      <c r="I3955" s="1365"/>
      <c r="J3955" s="1365"/>
      <c r="S3955" s="1359"/>
      <c r="BU3955" s="1366"/>
      <c r="CI3955" s="1383"/>
    </row>
    <row r="3956" spans="2:87" s="1381" customFormat="1" x14ac:dyDescent="0.25">
      <c r="B3956" s="1384"/>
      <c r="C3956" s="1384"/>
      <c r="D3956" s="1387"/>
      <c r="E3956" s="1384"/>
      <c r="F3956" s="1384"/>
      <c r="G3956" s="1384"/>
      <c r="H3956" s="1365"/>
      <c r="I3956" s="1365"/>
      <c r="J3956" s="1365"/>
      <c r="S3956" s="1359"/>
      <c r="BU3956" s="1366"/>
      <c r="CI3956" s="1383"/>
    </row>
    <row r="3957" spans="2:87" s="1381" customFormat="1" x14ac:dyDescent="0.25">
      <c r="B3957" s="1384"/>
      <c r="C3957" s="1384"/>
      <c r="D3957" s="1387"/>
      <c r="E3957" s="1384"/>
      <c r="F3957" s="1384"/>
      <c r="G3957" s="1384"/>
      <c r="H3957" s="1365"/>
      <c r="I3957" s="1365"/>
      <c r="J3957" s="1365"/>
      <c r="S3957" s="1359"/>
      <c r="BU3957" s="1366"/>
      <c r="CI3957" s="1383"/>
    </row>
    <row r="3958" spans="2:87" s="1381" customFormat="1" x14ac:dyDescent="0.25">
      <c r="B3958" s="1384"/>
      <c r="C3958" s="1384"/>
      <c r="D3958" s="1387"/>
      <c r="E3958" s="1384"/>
      <c r="F3958" s="1384"/>
      <c r="G3958" s="1384"/>
      <c r="H3958" s="1365"/>
      <c r="I3958" s="1365"/>
      <c r="J3958" s="1365"/>
      <c r="S3958" s="1359"/>
      <c r="BU3958" s="1366"/>
      <c r="CI3958" s="1383"/>
    </row>
    <row r="3959" spans="2:87" s="1381" customFormat="1" x14ac:dyDescent="0.25">
      <c r="B3959" s="1384"/>
      <c r="C3959" s="1384"/>
      <c r="D3959" s="1387"/>
      <c r="E3959" s="1384"/>
      <c r="F3959" s="1384"/>
      <c r="G3959" s="1384"/>
      <c r="H3959" s="1365"/>
      <c r="I3959" s="1365"/>
      <c r="J3959" s="1365"/>
      <c r="S3959" s="1359"/>
      <c r="BU3959" s="1366"/>
      <c r="CI3959" s="1383"/>
    </row>
    <row r="3960" spans="2:87" s="1381" customFormat="1" x14ac:dyDescent="0.25">
      <c r="B3960" s="1384"/>
      <c r="C3960" s="1384"/>
      <c r="D3960" s="1387"/>
      <c r="E3960" s="1384"/>
      <c r="F3960" s="1384"/>
      <c r="G3960" s="1384"/>
      <c r="H3960" s="1365"/>
      <c r="I3960" s="1365"/>
      <c r="J3960" s="1365"/>
      <c r="S3960" s="1359"/>
      <c r="BU3960" s="1366"/>
      <c r="CI3960" s="1383"/>
    </row>
    <row r="3961" spans="2:87" s="1381" customFormat="1" x14ac:dyDescent="0.25">
      <c r="B3961" s="1384"/>
      <c r="C3961" s="1384"/>
      <c r="D3961" s="1387"/>
      <c r="E3961" s="1384"/>
      <c r="F3961" s="1384"/>
      <c r="G3961" s="1384"/>
      <c r="H3961" s="1365"/>
      <c r="I3961" s="1365"/>
      <c r="J3961" s="1365"/>
      <c r="S3961" s="1359"/>
      <c r="BU3961" s="1366"/>
      <c r="CI3961" s="1383"/>
    </row>
    <row r="3962" spans="2:87" s="1381" customFormat="1" x14ac:dyDescent="0.25">
      <c r="B3962" s="1384"/>
      <c r="C3962" s="1384"/>
      <c r="D3962" s="1387"/>
      <c r="E3962" s="1384"/>
      <c r="F3962" s="1384"/>
      <c r="G3962" s="1384"/>
      <c r="H3962" s="1365"/>
      <c r="I3962" s="1365"/>
      <c r="J3962" s="1365"/>
      <c r="S3962" s="1359"/>
      <c r="BU3962" s="1366"/>
      <c r="CI3962" s="1383"/>
    </row>
    <row r="3963" spans="2:87" s="1381" customFormat="1" x14ac:dyDescent="0.25">
      <c r="B3963" s="1384"/>
      <c r="C3963" s="1384"/>
      <c r="D3963" s="1387"/>
      <c r="E3963" s="1384"/>
      <c r="F3963" s="1384"/>
      <c r="G3963" s="1384"/>
      <c r="H3963" s="1365"/>
      <c r="I3963" s="1365"/>
      <c r="J3963" s="1365"/>
      <c r="S3963" s="1359"/>
      <c r="BU3963" s="1366"/>
      <c r="CI3963" s="1383"/>
    </row>
    <row r="3964" spans="2:87" s="1381" customFormat="1" x14ac:dyDescent="0.25">
      <c r="B3964" s="1384"/>
      <c r="C3964" s="1384"/>
      <c r="D3964" s="1387"/>
      <c r="E3964" s="1384"/>
      <c r="F3964" s="1384"/>
      <c r="G3964" s="1384"/>
      <c r="H3964" s="1365"/>
      <c r="I3964" s="1365"/>
      <c r="J3964" s="1365"/>
      <c r="S3964" s="1359"/>
      <c r="BU3964" s="1366"/>
      <c r="CI3964" s="1383"/>
    </row>
    <row r="3965" spans="2:87" s="1381" customFormat="1" x14ac:dyDescent="0.25">
      <c r="B3965" s="1384"/>
      <c r="C3965" s="1384"/>
      <c r="D3965" s="1387"/>
      <c r="E3965" s="1384"/>
      <c r="F3965" s="1384"/>
      <c r="G3965" s="1384"/>
      <c r="H3965" s="1365"/>
      <c r="I3965" s="1365"/>
      <c r="J3965" s="1365"/>
      <c r="S3965" s="1359"/>
      <c r="BU3965" s="1366"/>
      <c r="CI3965" s="1383"/>
    </row>
    <row r="3966" spans="2:87" s="1381" customFormat="1" x14ac:dyDescent="0.25">
      <c r="B3966" s="1384"/>
      <c r="C3966" s="1384"/>
      <c r="D3966" s="1387"/>
      <c r="E3966" s="1384"/>
      <c r="F3966" s="1384"/>
      <c r="G3966" s="1384"/>
      <c r="H3966" s="1365"/>
      <c r="I3966" s="1365"/>
      <c r="J3966" s="1365"/>
      <c r="S3966" s="1359"/>
      <c r="BU3966" s="1366"/>
      <c r="CI3966" s="1383"/>
    </row>
    <row r="3967" spans="2:87" s="1381" customFormat="1" x14ac:dyDescent="0.25">
      <c r="B3967" s="1384"/>
      <c r="C3967" s="1384"/>
      <c r="D3967" s="1387"/>
      <c r="E3967" s="1384"/>
      <c r="F3967" s="1384"/>
      <c r="G3967" s="1384"/>
      <c r="H3967" s="1365"/>
      <c r="I3967" s="1365"/>
      <c r="J3967" s="1365"/>
      <c r="S3967" s="1359"/>
      <c r="BU3967" s="1366"/>
      <c r="CI3967" s="1383"/>
    </row>
    <row r="3968" spans="2:87" s="1381" customFormat="1" x14ac:dyDescent="0.25">
      <c r="B3968" s="1384"/>
      <c r="C3968" s="1384"/>
      <c r="D3968" s="1387"/>
      <c r="E3968" s="1384"/>
      <c r="F3968" s="1384"/>
      <c r="G3968" s="1384"/>
      <c r="H3968" s="1365"/>
      <c r="I3968" s="1365"/>
      <c r="J3968" s="1365"/>
      <c r="S3968" s="1359"/>
      <c r="BU3968" s="1366"/>
      <c r="CI3968" s="1383"/>
    </row>
    <row r="3969" spans="2:87" s="1381" customFormat="1" x14ac:dyDescent="0.25">
      <c r="B3969" s="1384"/>
      <c r="C3969" s="1384"/>
      <c r="D3969" s="1387"/>
      <c r="E3969" s="1384"/>
      <c r="F3969" s="1384"/>
      <c r="G3969" s="1384"/>
      <c r="H3969" s="1365"/>
      <c r="I3969" s="1365"/>
      <c r="J3969" s="1365"/>
      <c r="S3969" s="1359"/>
      <c r="BU3969" s="1366"/>
      <c r="CI3969" s="1383"/>
    </row>
    <row r="3970" spans="2:87" s="1381" customFormat="1" x14ac:dyDescent="0.25">
      <c r="B3970" s="1384"/>
      <c r="C3970" s="1384"/>
      <c r="D3970" s="1387"/>
      <c r="E3970" s="1384"/>
      <c r="F3970" s="1384"/>
      <c r="G3970" s="1384"/>
      <c r="H3970" s="1365"/>
      <c r="I3970" s="1365"/>
      <c r="J3970" s="1365"/>
      <c r="S3970" s="1359"/>
      <c r="BU3970" s="1366"/>
      <c r="CI3970" s="1383"/>
    </row>
    <row r="3971" spans="2:87" s="1381" customFormat="1" x14ac:dyDescent="0.25">
      <c r="B3971" s="1384"/>
      <c r="C3971" s="1384"/>
      <c r="D3971" s="1387"/>
      <c r="E3971" s="1384"/>
      <c r="F3971" s="1384"/>
      <c r="G3971" s="1384"/>
      <c r="H3971" s="1365"/>
      <c r="I3971" s="1365"/>
      <c r="J3971" s="1365"/>
      <c r="S3971" s="1359"/>
      <c r="BU3971" s="1366"/>
      <c r="CI3971" s="1383"/>
    </row>
    <row r="3972" spans="2:87" s="1381" customFormat="1" x14ac:dyDescent="0.25">
      <c r="B3972" s="1384"/>
      <c r="C3972" s="1384"/>
      <c r="D3972" s="1387"/>
      <c r="E3972" s="1384"/>
      <c r="F3972" s="1384"/>
      <c r="G3972" s="1384"/>
      <c r="H3972" s="1365"/>
      <c r="I3972" s="1365"/>
      <c r="J3972" s="1365"/>
      <c r="S3972" s="1359"/>
      <c r="BU3972" s="1366"/>
      <c r="CI3972" s="1383"/>
    </row>
    <row r="3973" spans="2:87" s="1381" customFormat="1" x14ac:dyDescent="0.25">
      <c r="B3973" s="1384"/>
      <c r="C3973" s="1384"/>
      <c r="D3973" s="1387"/>
      <c r="E3973" s="1384"/>
      <c r="F3973" s="1384"/>
      <c r="G3973" s="1384"/>
      <c r="H3973" s="1365"/>
      <c r="I3973" s="1365"/>
      <c r="J3973" s="1365"/>
      <c r="S3973" s="1359"/>
      <c r="BU3973" s="1366"/>
      <c r="CI3973" s="1383"/>
    </row>
    <row r="3974" spans="2:87" s="1381" customFormat="1" x14ac:dyDescent="0.25">
      <c r="B3974" s="1384"/>
      <c r="C3974" s="1384"/>
      <c r="D3974" s="1387"/>
      <c r="E3974" s="1384"/>
      <c r="F3974" s="1384"/>
      <c r="G3974" s="1384"/>
      <c r="H3974" s="1365"/>
      <c r="I3974" s="1365"/>
      <c r="J3974" s="1365"/>
      <c r="S3974" s="1359"/>
      <c r="BU3974" s="1366"/>
      <c r="CI3974" s="1383"/>
    </row>
    <row r="3975" spans="2:87" s="1381" customFormat="1" x14ac:dyDescent="0.25">
      <c r="B3975" s="1384"/>
      <c r="C3975" s="1384"/>
      <c r="D3975" s="1387"/>
      <c r="E3975" s="1384"/>
      <c r="F3975" s="1384"/>
      <c r="G3975" s="1384"/>
      <c r="H3975" s="1365"/>
      <c r="I3975" s="1365"/>
      <c r="J3975" s="1365"/>
      <c r="S3975" s="1359"/>
      <c r="BU3975" s="1366"/>
      <c r="CI3975" s="1383"/>
    </row>
    <row r="3976" spans="2:87" s="1381" customFormat="1" x14ac:dyDescent="0.25">
      <c r="B3976" s="1384"/>
      <c r="C3976" s="1384"/>
      <c r="D3976" s="1387"/>
      <c r="E3976" s="1384"/>
      <c r="F3976" s="1384"/>
      <c r="G3976" s="1384"/>
      <c r="H3976" s="1365"/>
      <c r="I3976" s="1365"/>
      <c r="J3976" s="1365"/>
      <c r="S3976" s="1359"/>
      <c r="BU3976" s="1366"/>
      <c r="CI3976" s="1383"/>
    </row>
    <row r="3977" spans="2:87" s="1381" customFormat="1" x14ac:dyDescent="0.25">
      <c r="B3977" s="1384"/>
      <c r="C3977" s="1384"/>
      <c r="D3977" s="1387"/>
      <c r="E3977" s="1384"/>
      <c r="F3977" s="1384"/>
      <c r="G3977" s="1384"/>
      <c r="H3977" s="1365"/>
      <c r="I3977" s="1365"/>
      <c r="J3977" s="1365"/>
      <c r="S3977" s="1359"/>
      <c r="BU3977" s="1366"/>
      <c r="CI3977" s="1383"/>
    </row>
    <row r="3978" spans="2:87" s="1381" customFormat="1" x14ac:dyDescent="0.25">
      <c r="B3978" s="1384"/>
      <c r="C3978" s="1384"/>
      <c r="D3978" s="1387"/>
      <c r="E3978" s="1384"/>
      <c r="F3978" s="1384"/>
      <c r="G3978" s="1384"/>
      <c r="H3978" s="1365"/>
      <c r="I3978" s="1365"/>
      <c r="J3978" s="1365"/>
      <c r="S3978" s="1359"/>
      <c r="BU3978" s="1366"/>
      <c r="CI3978" s="1383"/>
    </row>
    <row r="3979" spans="2:87" s="1381" customFormat="1" x14ac:dyDescent="0.25">
      <c r="B3979" s="1384"/>
      <c r="C3979" s="1384"/>
      <c r="D3979" s="1387"/>
      <c r="E3979" s="1384"/>
      <c r="F3979" s="1384"/>
      <c r="G3979" s="1384"/>
      <c r="H3979" s="1365"/>
      <c r="I3979" s="1365"/>
      <c r="J3979" s="1365"/>
      <c r="S3979" s="1359"/>
      <c r="BU3979" s="1366"/>
      <c r="CI3979" s="1383"/>
    </row>
    <row r="3980" spans="2:87" s="1381" customFormat="1" x14ac:dyDescent="0.25">
      <c r="B3980" s="1384"/>
      <c r="C3980" s="1384"/>
      <c r="D3980" s="1387"/>
      <c r="E3980" s="1384"/>
      <c r="F3980" s="1384"/>
      <c r="G3980" s="1384"/>
      <c r="H3980" s="1365"/>
      <c r="I3980" s="1365"/>
      <c r="J3980" s="1365"/>
      <c r="S3980" s="1359"/>
      <c r="BU3980" s="1366"/>
      <c r="CI3980" s="1383"/>
    </row>
    <row r="3981" spans="2:87" s="1381" customFormat="1" x14ac:dyDescent="0.25">
      <c r="B3981" s="1384"/>
      <c r="C3981" s="1384"/>
      <c r="D3981" s="1387"/>
      <c r="E3981" s="1384"/>
      <c r="F3981" s="1384"/>
      <c r="G3981" s="1384"/>
      <c r="H3981" s="1365"/>
      <c r="I3981" s="1365"/>
      <c r="J3981" s="1365"/>
      <c r="S3981" s="1359"/>
      <c r="BU3981" s="1366"/>
      <c r="CI3981" s="1383"/>
    </row>
    <row r="3982" spans="2:87" s="1381" customFormat="1" x14ac:dyDescent="0.25">
      <c r="B3982" s="1384"/>
      <c r="C3982" s="1384"/>
      <c r="D3982" s="1387"/>
      <c r="E3982" s="1384"/>
      <c r="F3982" s="1384"/>
      <c r="G3982" s="1384"/>
      <c r="H3982" s="1365"/>
      <c r="I3982" s="1365"/>
      <c r="J3982" s="1365"/>
      <c r="S3982" s="1359"/>
      <c r="BU3982" s="1366"/>
      <c r="CI3982" s="1383"/>
    </row>
    <row r="3983" spans="2:87" s="1381" customFormat="1" x14ac:dyDescent="0.25">
      <c r="B3983" s="1384"/>
      <c r="C3983" s="1384"/>
      <c r="D3983" s="1387"/>
      <c r="E3983" s="1384"/>
      <c r="F3983" s="1384"/>
      <c r="G3983" s="1384"/>
      <c r="H3983" s="1365"/>
      <c r="I3983" s="1365"/>
      <c r="J3983" s="1365"/>
      <c r="S3983" s="1359"/>
      <c r="BU3983" s="1366"/>
      <c r="CI3983" s="1383"/>
    </row>
    <row r="3984" spans="2:87" s="1381" customFormat="1" x14ac:dyDescent="0.25">
      <c r="B3984" s="1384"/>
      <c r="C3984" s="1384"/>
      <c r="D3984" s="1387"/>
      <c r="E3984" s="1384"/>
      <c r="F3984" s="1384"/>
      <c r="G3984" s="1384"/>
      <c r="H3984" s="1365"/>
      <c r="I3984" s="1365"/>
      <c r="J3984" s="1365"/>
      <c r="S3984" s="1359"/>
      <c r="BU3984" s="1366"/>
      <c r="CI3984" s="1383"/>
    </row>
    <row r="3985" spans="2:87" s="1381" customFormat="1" x14ac:dyDescent="0.25">
      <c r="B3985" s="1384"/>
      <c r="C3985" s="1384"/>
      <c r="D3985" s="1387"/>
      <c r="E3985" s="1384"/>
      <c r="F3985" s="1384"/>
      <c r="G3985" s="1384"/>
      <c r="H3985" s="1365"/>
      <c r="I3985" s="1365"/>
      <c r="J3985" s="1365"/>
      <c r="S3985" s="1359"/>
      <c r="BU3985" s="1366"/>
      <c r="CI3985" s="1383"/>
    </row>
    <row r="3986" spans="2:87" s="1381" customFormat="1" x14ac:dyDescent="0.25">
      <c r="B3986" s="1384"/>
      <c r="C3986" s="1384"/>
      <c r="D3986" s="1387"/>
      <c r="E3986" s="1384"/>
      <c r="F3986" s="1384"/>
      <c r="G3986" s="1384"/>
      <c r="H3986" s="1365"/>
      <c r="I3986" s="1365"/>
      <c r="J3986" s="1365"/>
      <c r="S3986" s="1359"/>
      <c r="BU3986" s="1366"/>
      <c r="CI3986" s="1383"/>
    </row>
    <row r="3987" spans="2:87" s="1381" customFormat="1" x14ac:dyDescent="0.25">
      <c r="B3987" s="1384"/>
      <c r="C3987" s="1384"/>
      <c r="D3987" s="1387"/>
      <c r="E3987" s="1384"/>
      <c r="F3987" s="1384"/>
      <c r="G3987" s="1384"/>
      <c r="H3987" s="1365"/>
      <c r="I3987" s="1365"/>
      <c r="J3987" s="1365"/>
      <c r="S3987" s="1359"/>
      <c r="BU3987" s="1366"/>
      <c r="CI3987" s="1383"/>
    </row>
    <row r="3988" spans="2:87" s="1381" customFormat="1" x14ac:dyDescent="0.25">
      <c r="B3988" s="1384"/>
      <c r="C3988" s="1384"/>
      <c r="D3988" s="1387"/>
      <c r="E3988" s="1384"/>
      <c r="F3988" s="1384"/>
      <c r="G3988" s="1384"/>
      <c r="H3988" s="1365"/>
      <c r="I3988" s="1365"/>
      <c r="J3988" s="1365"/>
      <c r="S3988" s="1359"/>
      <c r="BU3988" s="1366"/>
      <c r="CI3988" s="1383"/>
    </row>
    <row r="3989" spans="2:87" s="1381" customFormat="1" x14ac:dyDescent="0.25">
      <c r="B3989" s="1384"/>
      <c r="C3989" s="1384"/>
      <c r="D3989" s="1387"/>
      <c r="E3989" s="1384"/>
      <c r="F3989" s="1384"/>
      <c r="G3989" s="1384"/>
      <c r="H3989" s="1365"/>
      <c r="I3989" s="1365"/>
      <c r="J3989" s="1365"/>
      <c r="S3989" s="1359"/>
      <c r="BU3989" s="1366"/>
      <c r="CI3989" s="1383"/>
    </row>
    <row r="3990" spans="2:87" s="1381" customFormat="1" x14ac:dyDescent="0.25">
      <c r="B3990" s="1384"/>
      <c r="C3990" s="1384"/>
      <c r="D3990" s="1387"/>
      <c r="E3990" s="1384"/>
      <c r="F3990" s="1384"/>
      <c r="G3990" s="1384"/>
      <c r="H3990" s="1365"/>
      <c r="I3990" s="1365"/>
      <c r="J3990" s="1365"/>
      <c r="S3990" s="1359"/>
      <c r="BU3990" s="1366"/>
      <c r="CI3990" s="1383"/>
    </row>
    <row r="3991" spans="2:87" s="1381" customFormat="1" x14ac:dyDescent="0.25">
      <c r="B3991" s="1384"/>
      <c r="C3991" s="1384"/>
      <c r="D3991" s="1387"/>
      <c r="E3991" s="1384"/>
      <c r="F3991" s="1384"/>
      <c r="G3991" s="1384"/>
      <c r="H3991" s="1365"/>
      <c r="I3991" s="1365"/>
      <c r="J3991" s="1365"/>
      <c r="S3991" s="1359"/>
      <c r="BU3991" s="1366"/>
      <c r="CI3991" s="1383"/>
    </row>
    <row r="3992" spans="2:87" s="1381" customFormat="1" x14ac:dyDescent="0.25">
      <c r="B3992" s="1384"/>
      <c r="C3992" s="1384"/>
      <c r="D3992" s="1387"/>
      <c r="E3992" s="1384"/>
      <c r="F3992" s="1384"/>
      <c r="G3992" s="1384"/>
      <c r="H3992" s="1365"/>
      <c r="I3992" s="1365"/>
      <c r="J3992" s="1365"/>
      <c r="S3992" s="1359"/>
      <c r="BU3992" s="1366"/>
      <c r="CI3992" s="1383"/>
    </row>
    <row r="3993" spans="2:87" s="1381" customFormat="1" x14ac:dyDescent="0.25">
      <c r="B3993" s="1384"/>
      <c r="C3993" s="1384"/>
      <c r="D3993" s="1387"/>
      <c r="E3993" s="1384"/>
      <c r="F3993" s="1384"/>
      <c r="G3993" s="1384"/>
      <c r="H3993" s="1365"/>
      <c r="I3993" s="1365"/>
      <c r="J3993" s="1365"/>
      <c r="S3993" s="1359"/>
      <c r="BU3993" s="1366"/>
      <c r="CI3993" s="1383"/>
    </row>
    <row r="3994" spans="2:87" s="1381" customFormat="1" x14ac:dyDescent="0.25">
      <c r="B3994" s="1384"/>
      <c r="C3994" s="1384"/>
      <c r="D3994" s="1387"/>
      <c r="E3994" s="1384"/>
      <c r="F3994" s="1384"/>
      <c r="G3994" s="1384"/>
      <c r="H3994" s="1365"/>
      <c r="I3994" s="1365"/>
      <c r="J3994" s="1365"/>
      <c r="S3994" s="1359"/>
      <c r="BU3994" s="1366"/>
      <c r="CI3994" s="1383"/>
    </row>
    <row r="3995" spans="2:87" s="1381" customFormat="1" x14ac:dyDescent="0.25">
      <c r="B3995" s="1384"/>
      <c r="C3995" s="1384"/>
      <c r="D3995" s="1387"/>
      <c r="E3995" s="1384"/>
      <c r="F3995" s="1384"/>
      <c r="G3995" s="1384"/>
      <c r="H3995" s="1365"/>
      <c r="I3995" s="1365"/>
      <c r="J3995" s="1365"/>
      <c r="S3995" s="1359"/>
      <c r="BU3995" s="1366"/>
      <c r="CI3995" s="1383"/>
    </row>
    <row r="3996" spans="2:87" s="1381" customFormat="1" x14ac:dyDescent="0.25">
      <c r="B3996" s="1384"/>
      <c r="C3996" s="1384"/>
      <c r="D3996" s="1387"/>
      <c r="E3996" s="1384"/>
      <c r="F3996" s="1384"/>
      <c r="G3996" s="1384"/>
      <c r="H3996" s="1365"/>
      <c r="I3996" s="1365"/>
      <c r="J3996" s="1365"/>
      <c r="S3996" s="1359"/>
      <c r="BU3996" s="1366"/>
      <c r="CI3996" s="1383"/>
    </row>
    <row r="3997" spans="2:87" s="1381" customFormat="1" x14ac:dyDescent="0.25">
      <c r="B3997" s="1384"/>
      <c r="C3997" s="1384"/>
      <c r="D3997" s="1387"/>
      <c r="E3997" s="1384"/>
      <c r="F3997" s="1384"/>
      <c r="G3997" s="1384"/>
      <c r="H3997" s="1365"/>
      <c r="I3997" s="1365"/>
      <c r="J3997" s="1365"/>
      <c r="S3997" s="1359"/>
      <c r="BU3997" s="1366"/>
      <c r="CI3997" s="1383"/>
    </row>
    <row r="3998" spans="2:87" s="1381" customFormat="1" x14ac:dyDescent="0.25">
      <c r="B3998" s="1384"/>
      <c r="C3998" s="1384"/>
      <c r="D3998" s="1387"/>
      <c r="E3998" s="1384"/>
      <c r="F3998" s="1384"/>
      <c r="G3998" s="1384"/>
      <c r="H3998" s="1365"/>
      <c r="I3998" s="1365"/>
      <c r="J3998" s="1365"/>
      <c r="S3998" s="1359"/>
      <c r="BU3998" s="1366"/>
      <c r="CI3998" s="1383"/>
    </row>
    <row r="3999" spans="2:87" s="1381" customFormat="1" x14ac:dyDescent="0.25">
      <c r="B3999" s="1384"/>
      <c r="C3999" s="1384"/>
      <c r="D3999" s="1387"/>
      <c r="E3999" s="1384"/>
      <c r="F3999" s="1384"/>
      <c r="G3999" s="1384"/>
      <c r="H3999" s="1365"/>
      <c r="I3999" s="1365"/>
      <c r="J3999" s="1365"/>
      <c r="S3999" s="1359"/>
      <c r="BU3999" s="1366"/>
      <c r="CI3999" s="1383"/>
    </row>
    <row r="4000" spans="2:87" s="1381" customFormat="1" x14ac:dyDescent="0.25">
      <c r="B4000" s="1384"/>
      <c r="C4000" s="1384"/>
      <c r="D4000" s="1387"/>
      <c r="E4000" s="1384"/>
      <c r="F4000" s="1384"/>
      <c r="G4000" s="1384"/>
      <c r="H4000" s="1365"/>
      <c r="I4000" s="1365"/>
      <c r="J4000" s="1365"/>
      <c r="S4000" s="1359"/>
      <c r="BU4000" s="1366"/>
      <c r="CI4000" s="1383"/>
    </row>
    <row r="4001" spans="2:87" s="1381" customFormat="1" x14ac:dyDescent="0.25">
      <c r="B4001" s="1384"/>
      <c r="C4001" s="1384"/>
      <c r="D4001" s="1387"/>
      <c r="E4001" s="1384"/>
      <c r="F4001" s="1384"/>
      <c r="G4001" s="1384"/>
      <c r="H4001" s="1365"/>
      <c r="I4001" s="1365"/>
      <c r="J4001" s="1365"/>
      <c r="S4001" s="1359"/>
      <c r="BU4001" s="1366"/>
      <c r="CI4001" s="1383"/>
    </row>
    <row r="4002" spans="2:87" s="1381" customFormat="1" x14ac:dyDescent="0.25">
      <c r="B4002" s="1384"/>
      <c r="C4002" s="1384"/>
      <c r="D4002" s="1387"/>
      <c r="E4002" s="1384"/>
      <c r="F4002" s="1384"/>
      <c r="G4002" s="1384"/>
      <c r="H4002" s="1365"/>
      <c r="I4002" s="1365"/>
      <c r="J4002" s="1365"/>
      <c r="S4002" s="1359"/>
      <c r="BU4002" s="1366"/>
      <c r="CI4002" s="1383"/>
    </row>
    <row r="4003" spans="2:87" s="1381" customFormat="1" x14ac:dyDescent="0.25">
      <c r="B4003" s="1384"/>
      <c r="C4003" s="1384"/>
      <c r="D4003" s="1387"/>
      <c r="E4003" s="1384"/>
      <c r="F4003" s="1384"/>
      <c r="G4003" s="1384"/>
      <c r="H4003" s="1365"/>
      <c r="I4003" s="1365"/>
      <c r="J4003" s="1365"/>
      <c r="S4003" s="1359"/>
      <c r="BU4003" s="1366"/>
      <c r="CI4003" s="1383"/>
    </row>
    <row r="4004" spans="2:87" s="1381" customFormat="1" x14ac:dyDescent="0.25">
      <c r="B4004" s="1384"/>
      <c r="C4004" s="1384"/>
      <c r="D4004" s="1387"/>
      <c r="E4004" s="1384"/>
      <c r="F4004" s="1384"/>
      <c r="G4004" s="1384"/>
      <c r="H4004" s="1365"/>
      <c r="I4004" s="1365"/>
      <c r="J4004" s="1365"/>
      <c r="S4004" s="1359"/>
      <c r="BU4004" s="1366"/>
      <c r="CI4004" s="1383"/>
    </row>
    <row r="4005" spans="2:87" s="1381" customFormat="1" x14ac:dyDescent="0.25">
      <c r="B4005" s="1384"/>
      <c r="C4005" s="1384"/>
      <c r="D4005" s="1387"/>
      <c r="E4005" s="1384"/>
      <c r="F4005" s="1384"/>
      <c r="G4005" s="1384"/>
      <c r="H4005" s="1365"/>
      <c r="I4005" s="1365"/>
      <c r="J4005" s="1365"/>
      <c r="S4005" s="1359"/>
      <c r="BU4005" s="1366"/>
      <c r="CI4005" s="1383"/>
    </row>
    <row r="4006" spans="2:87" s="1381" customFormat="1" x14ac:dyDescent="0.25">
      <c r="B4006" s="1384"/>
      <c r="C4006" s="1384"/>
      <c r="D4006" s="1387"/>
      <c r="E4006" s="1384"/>
      <c r="F4006" s="1384"/>
      <c r="G4006" s="1384"/>
      <c r="H4006" s="1365"/>
      <c r="I4006" s="1365"/>
      <c r="J4006" s="1365"/>
      <c r="S4006" s="1359"/>
      <c r="BU4006" s="1366"/>
      <c r="CI4006" s="1383"/>
    </row>
    <row r="4007" spans="2:87" s="1381" customFormat="1" x14ac:dyDescent="0.25">
      <c r="B4007" s="1384"/>
      <c r="C4007" s="1384"/>
      <c r="D4007" s="1387"/>
      <c r="E4007" s="1384"/>
      <c r="F4007" s="1384"/>
      <c r="G4007" s="1384"/>
      <c r="H4007" s="1365"/>
      <c r="I4007" s="1365"/>
      <c r="J4007" s="1365"/>
      <c r="S4007" s="1359"/>
      <c r="BU4007" s="1366"/>
      <c r="CI4007" s="1383"/>
    </row>
    <row r="4008" spans="2:87" s="1381" customFormat="1" x14ac:dyDescent="0.25">
      <c r="B4008" s="1384"/>
      <c r="C4008" s="1384"/>
      <c r="D4008" s="1387"/>
      <c r="E4008" s="1384"/>
      <c r="F4008" s="1384"/>
      <c r="G4008" s="1384"/>
      <c r="H4008" s="1365"/>
      <c r="I4008" s="1365"/>
      <c r="J4008" s="1365"/>
      <c r="S4008" s="1359"/>
      <c r="BU4008" s="1366"/>
      <c r="CI4008" s="1383"/>
    </row>
    <row r="4009" spans="2:87" s="1381" customFormat="1" x14ac:dyDescent="0.25">
      <c r="B4009" s="1384"/>
      <c r="C4009" s="1384"/>
      <c r="D4009" s="1387"/>
      <c r="E4009" s="1384"/>
      <c r="F4009" s="1384"/>
      <c r="G4009" s="1384"/>
      <c r="H4009" s="1365"/>
      <c r="I4009" s="1365"/>
      <c r="J4009" s="1365"/>
      <c r="S4009" s="1359"/>
      <c r="BU4009" s="1366"/>
      <c r="CI4009" s="1383"/>
    </row>
    <row r="4010" spans="2:87" s="1381" customFormat="1" x14ac:dyDescent="0.25">
      <c r="B4010" s="1384"/>
      <c r="C4010" s="1384"/>
      <c r="D4010" s="1387"/>
      <c r="E4010" s="1384"/>
      <c r="F4010" s="1384"/>
      <c r="G4010" s="1384"/>
      <c r="H4010" s="1365"/>
      <c r="I4010" s="1365"/>
      <c r="J4010" s="1365"/>
      <c r="S4010" s="1359"/>
      <c r="BU4010" s="1366"/>
      <c r="CI4010" s="1383"/>
    </row>
    <row r="4011" spans="2:87" s="1381" customFormat="1" x14ac:dyDescent="0.25">
      <c r="B4011" s="1384"/>
      <c r="C4011" s="1384"/>
      <c r="D4011" s="1387"/>
      <c r="E4011" s="1384"/>
      <c r="F4011" s="1384"/>
      <c r="G4011" s="1384"/>
      <c r="H4011" s="1365"/>
      <c r="I4011" s="1365"/>
      <c r="J4011" s="1365"/>
      <c r="S4011" s="1359"/>
      <c r="BU4011" s="1366"/>
      <c r="CI4011" s="1383"/>
    </row>
    <row r="4012" spans="2:87" s="1381" customFormat="1" x14ac:dyDescent="0.25">
      <c r="B4012" s="1384"/>
      <c r="C4012" s="1384"/>
      <c r="D4012" s="1387"/>
      <c r="E4012" s="1384"/>
      <c r="F4012" s="1384"/>
      <c r="G4012" s="1384"/>
      <c r="H4012" s="1365"/>
      <c r="I4012" s="1365"/>
      <c r="J4012" s="1365"/>
      <c r="S4012" s="1359"/>
      <c r="BU4012" s="1366"/>
      <c r="CI4012" s="1383"/>
    </row>
    <row r="4013" spans="2:87" s="1381" customFormat="1" x14ac:dyDescent="0.25">
      <c r="B4013" s="1384"/>
      <c r="C4013" s="1384"/>
      <c r="D4013" s="1387"/>
      <c r="E4013" s="1384"/>
      <c r="F4013" s="1384"/>
      <c r="G4013" s="1384"/>
      <c r="H4013" s="1365"/>
      <c r="I4013" s="1365"/>
      <c r="J4013" s="1365"/>
      <c r="S4013" s="1359"/>
      <c r="BU4013" s="1366"/>
      <c r="CI4013" s="1383"/>
    </row>
    <row r="4014" spans="2:87" s="1381" customFormat="1" x14ac:dyDescent="0.25">
      <c r="B4014" s="1384"/>
      <c r="C4014" s="1384"/>
      <c r="D4014" s="1387"/>
      <c r="E4014" s="1384"/>
      <c r="F4014" s="1384"/>
      <c r="G4014" s="1384"/>
      <c r="H4014" s="1365"/>
      <c r="I4014" s="1365"/>
      <c r="J4014" s="1365"/>
      <c r="S4014" s="1359"/>
      <c r="BU4014" s="1366"/>
      <c r="CI4014" s="1383"/>
    </row>
    <row r="4015" spans="2:87" s="1381" customFormat="1" x14ac:dyDescent="0.25">
      <c r="B4015" s="1384"/>
      <c r="C4015" s="1384"/>
      <c r="D4015" s="1387"/>
      <c r="E4015" s="1384"/>
      <c r="F4015" s="1384"/>
      <c r="G4015" s="1384"/>
      <c r="H4015" s="1365"/>
      <c r="I4015" s="1365"/>
      <c r="J4015" s="1365"/>
      <c r="S4015" s="1359"/>
      <c r="BU4015" s="1366"/>
      <c r="CI4015" s="1383"/>
    </row>
    <row r="4016" spans="2:87" s="1381" customFormat="1" x14ac:dyDescent="0.25">
      <c r="B4016" s="1384"/>
      <c r="C4016" s="1384"/>
      <c r="D4016" s="1387"/>
      <c r="E4016" s="1384"/>
      <c r="F4016" s="1384"/>
      <c r="G4016" s="1384"/>
      <c r="H4016" s="1365"/>
      <c r="I4016" s="1365"/>
      <c r="J4016" s="1365"/>
      <c r="S4016" s="1359"/>
      <c r="BU4016" s="1366"/>
      <c r="CI4016" s="1383"/>
    </row>
    <row r="4017" spans="2:87" s="1381" customFormat="1" x14ac:dyDescent="0.25">
      <c r="B4017" s="1384"/>
      <c r="C4017" s="1384"/>
      <c r="D4017" s="1387"/>
      <c r="E4017" s="1384"/>
      <c r="F4017" s="1384"/>
      <c r="G4017" s="1384"/>
      <c r="H4017" s="1365"/>
      <c r="I4017" s="1365"/>
      <c r="J4017" s="1365"/>
      <c r="S4017" s="1359"/>
      <c r="BU4017" s="1366"/>
      <c r="CI4017" s="1383"/>
    </row>
    <row r="4018" spans="2:87" s="1381" customFormat="1" x14ac:dyDescent="0.25">
      <c r="B4018" s="1384"/>
      <c r="C4018" s="1384"/>
      <c r="D4018" s="1387"/>
      <c r="E4018" s="1384"/>
      <c r="F4018" s="1384"/>
      <c r="G4018" s="1384"/>
      <c r="H4018" s="1365"/>
      <c r="I4018" s="1365"/>
      <c r="J4018" s="1365"/>
      <c r="S4018" s="1359"/>
      <c r="BU4018" s="1366"/>
      <c r="CI4018" s="1383"/>
    </row>
    <row r="4019" spans="2:87" s="1381" customFormat="1" x14ac:dyDescent="0.25">
      <c r="B4019" s="1384"/>
      <c r="C4019" s="1384"/>
      <c r="D4019" s="1387"/>
      <c r="E4019" s="1384"/>
      <c r="F4019" s="1384"/>
      <c r="G4019" s="1384"/>
      <c r="H4019" s="1365"/>
      <c r="I4019" s="1365"/>
      <c r="J4019" s="1365"/>
      <c r="S4019" s="1359"/>
      <c r="BU4019" s="1366"/>
      <c r="CI4019" s="1383"/>
    </row>
    <row r="4020" spans="2:87" s="1381" customFormat="1" x14ac:dyDescent="0.25">
      <c r="B4020" s="1384"/>
      <c r="C4020" s="1384"/>
      <c r="D4020" s="1387"/>
      <c r="E4020" s="1384"/>
      <c r="F4020" s="1384"/>
      <c r="G4020" s="1384"/>
      <c r="H4020" s="1365"/>
      <c r="I4020" s="1365"/>
      <c r="J4020" s="1365"/>
      <c r="S4020" s="1359"/>
      <c r="BU4020" s="1366"/>
      <c r="CI4020" s="1383"/>
    </row>
    <row r="4021" spans="2:87" s="1381" customFormat="1" x14ac:dyDescent="0.25">
      <c r="B4021" s="1384"/>
      <c r="C4021" s="1384"/>
      <c r="D4021" s="1387"/>
      <c r="E4021" s="1384"/>
      <c r="F4021" s="1384"/>
      <c r="G4021" s="1384"/>
      <c r="H4021" s="1365"/>
      <c r="I4021" s="1365"/>
      <c r="J4021" s="1365"/>
      <c r="S4021" s="1359"/>
      <c r="BU4021" s="1366"/>
      <c r="CI4021" s="1383"/>
    </row>
    <row r="4022" spans="2:87" s="1381" customFormat="1" x14ac:dyDescent="0.25">
      <c r="B4022" s="1384"/>
      <c r="C4022" s="1384"/>
      <c r="D4022" s="1387"/>
      <c r="E4022" s="1384"/>
      <c r="F4022" s="1384"/>
      <c r="G4022" s="1384"/>
      <c r="H4022" s="1365"/>
      <c r="I4022" s="1365"/>
      <c r="J4022" s="1365"/>
      <c r="S4022" s="1359"/>
      <c r="BU4022" s="1366"/>
      <c r="CI4022" s="1383"/>
    </row>
    <row r="4023" spans="2:87" s="1381" customFormat="1" x14ac:dyDescent="0.25">
      <c r="B4023" s="1384"/>
      <c r="C4023" s="1384"/>
      <c r="D4023" s="1387"/>
      <c r="E4023" s="1384"/>
      <c r="F4023" s="1384"/>
      <c r="G4023" s="1384"/>
      <c r="H4023" s="1365"/>
      <c r="I4023" s="1365"/>
      <c r="J4023" s="1365"/>
      <c r="S4023" s="1359"/>
      <c r="BU4023" s="1366"/>
      <c r="CI4023" s="1383"/>
    </row>
    <row r="4024" spans="2:87" s="1381" customFormat="1" x14ac:dyDescent="0.25">
      <c r="B4024" s="1384"/>
      <c r="C4024" s="1384"/>
      <c r="D4024" s="1387"/>
      <c r="E4024" s="1384"/>
      <c r="F4024" s="1384"/>
      <c r="G4024" s="1384"/>
      <c r="H4024" s="1365"/>
      <c r="I4024" s="1365"/>
      <c r="J4024" s="1365"/>
      <c r="S4024" s="1359"/>
      <c r="BU4024" s="1366"/>
      <c r="CI4024" s="1383"/>
    </row>
    <row r="4025" spans="2:87" s="1381" customFormat="1" x14ac:dyDescent="0.25">
      <c r="B4025" s="1384"/>
      <c r="C4025" s="1384"/>
      <c r="D4025" s="1387"/>
      <c r="E4025" s="1384"/>
      <c r="F4025" s="1384"/>
      <c r="G4025" s="1384"/>
      <c r="H4025" s="1365"/>
      <c r="I4025" s="1365"/>
      <c r="J4025" s="1365"/>
      <c r="S4025" s="1359"/>
      <c r="BU4025" s="1366"/>
      <c r="CI4025" s="1383"/>
    </row>
    <row r="4026" spans="2:87" s="1381" customFormat="1" x14ac:dyDescent="0.25">
      <c r="B4026" s="1384"/>
      <c r="C4026" s="1384"/>
      <c r="D4026" s="1387"/>
      <c r="E4026" s="1384"/>
      <c r="F4026" s="1384"/>
      <c r="G4026" s="1384"/>
      <c r="H4026" s="1365"/>
      <c r="I4026" s="1365"/>
      <c r="J4026" s="1365"/>
      <c r="S4026" s="1359"/>
      <c r="BU4026" s="1366"/>
      <c r="CI4026" s="1383"/>
    </row>
    <row r="4027" spans="2:87" s="1381" customFormat="1" x14ac:dyDescent="0.25">
      <c r="B4027" s="1384"/>
      <c r="C4027" s="1384"/>
      <c r="D4027" s="1387"/>
      <c r="E4027" s="1384"/>
      <c r="F4027" s="1384"/>
      <c r="G4027" s="1384"/>
      <c r="H4027" s="1365"/>
      <c r="I4027" s="1365"/>
      <c r="J4027" s="1365"/>
      <c r="S4027" s="1359"/>
      <c r="BU4027" s="1366"/>
      <c r="CI4027" s="1383"/>
    </row>
    <row r="4028" spans="2:87" s="1381" customFormat="1" x14ac:dyDescent="0.25">
      <c r="B4028" s="1384"/>
      <c r="C4028" s="1384"/>
      <c r="D4028" s="1387"/>
      <c r="E4028" s="1384"/>
      <c r="F4028" s="1384"/>
      <c r="G4028" s="1384"/>
      <c r="H4028" s="1365"/>
      <c r="I4028" s="1365"/>
      <c r="J4028" s="1365"/>
      <c r="S4028" s="1359"/>
      <c r="BU4028" s="1366"/>
      <c r="CI4028" s="1383"/>
    </row>
    <row r="4029" spans="2:87" s="1381" customFormat="1" x14ac:dyDescent="0.25">
      <c r="B4029" s="1384"/>
      <c r="C4029" s="1384"/>
      <c r="D4029" s="1387"/>
      <c r="E4029" s="1384"/>
      <c r="F4029" s="1384"/>
      <c r="G4029" s="1384"/>
      <c r="H4029" s="1365"/>
      <c r="I4029" s="1365"/>
      <c r="J4029" s="1365"/>
      <c r="S4029" s="1359"/>
      <c r="BU4029" s="1366"/>
      <c r="CI4029" s="1383"/>
    </row>
    <row r="4030" spans="2:87" s="1381" customFormat="1" x14ac:dyDescent="0.25">
      <c r="B4030" s="1384"/>
      <c r="C4030" s="1384"/>
      <c r="D4030" s="1387"/>
      <c r="E4030" s="1384"/>
      <c r="F4030" s="1384"/>
      <c r="G4030" s="1384"/>
      <c r="H4030" s="1365"/>
      <c r="I4030" s="1365"/>
      <c r="J4030" s="1365"/>
      <c r="S4030" s="1359"/>
      <c r="BU4030" s="1366"/>
      <c r="CI4030" s="1383"/>
    </row>
    <row r="4031" spans="2:87" s="1381" customFormat="1" x14ac:dyDescent="0.25">
      <c r="B4031" s="1384"/>
      <c r="C4031" s="1384"/>
      <c r="D4031" s="1387"/>
      <c r="E4031" s="1384"/>
      <c r="F4031" s="1384"/>
      <c r="G4031" s="1384"/>
      <c r="H4031" s="1365"/>
      <c r="I4031" s="1365"/>
      <c r="J4031" s="1365"/>
      <c r="S4031" s="1359"/>
      <c r="BU4031" s="1366"/>
      <c r="CI4031" s="1383"/>
    </row>
    <row r="4032" spans="2:87" s="1381" customFormat="1" x14ac:dyDescent="0.25">
      <c r="B4032" s="1384"/>
      <c r="C4032" s="1384"/>
      <c r="D4032" s="1387"/>
      <c r="E4032" s="1384"/>
      <c r="F4032" s="1384"/>
      <c r="G4032" s="1384"/>
      <c r="H4032" s="1365"/>
      <c r="I4032" s="1365"/>
      <c r="J4032" s="1365"/>
      <c r="S4032" s="1359"/>
      <c r="BU4032" s="1366"/>
      <c r="CI4032" s="1383"/>
    </row>
    <row r="4033" spans="2:87" s="1381" customFormat="1" x14ac:dyDescent="0.25">
      <c r="B4033" s="1384"/>
      <c r="C4033" s="1384"/>
      <c r="D4033" s="1387"/>
      <c r="E4033" s="1384"/>
      <c r="F4033" s="1384"/>
      <c r="G4033" s="1384"/>
      <c r="H4033" s="1365"/>
      <c r="I4033" s="1365"/>
      <c r="J4033" s="1365"/>
      <c r="S4033" s="1359"/>
      <c r="BU4033" s="1366"/>
      <c r="CI4033" s="1383"/>
    </row>
    <row r="4034" spans="2:87" s="1381" customFormat="1" x14ac:dyDescent="0.25">
      <c r="B4034" s="1384"/>
      <c r="C4034" s="1384"/>
      <c r="D4034" s="1387"/>
      <c r="E4034" s="1384"/>
      <c r="F4034" s="1384"/>
      <c r="G4034" s="1384"/>
      <c r="H4034" s="1365"/>
      <c r="I4034" s="1365"/>
      <c r="J4034" s="1365"/>
      <c r="S4034" s="1359"/>
      <c r="BU4034" s="1366"/>
      <c r="CI4034" s="1383"/>
    </row>
    <row r="4035" spans="2:87" s="1381" customFormat="1" x14ac:dyDescent="0.25">
      <c r="B4035" s="1384"/>
      <c r="C4035" s="1384"/>
      <c r="D4035" s="1387"/>
      <c r="E4035" s="1384"/>
      <c r="F4035" s="1384"/>
      <c r="G4035" s="1384"/>
      <c r="H4035" s="1365"/>
      <c r="I4035" s="1365"/>
      <c r="J4035" s="1365"/>
      <c r="S4035" s="1359"/>
      <c r="BU4035" s="1366"/>
      <c r="CI4035" s="1383"/>
    </row>
    <row r="4036" spans="2:87" s="1381" customFormat="1" x14ac:dyDescent="0.25">
      <c r="B4036" s="1384"/>
      <c r="C4036" s="1384"/>
      <c r="D4036" s="1387"/>
      <c r="E4036" s="1384"/>
      <c r="F4036" s="1384"/>
      <c r="G4036" s="1384"/>
      <c r="H4036" s="1365"/>
      <c r="I4036" s="1365"/>
      <c r="J4036" s="1365"/>
      <c r="S4036" s="1359"/>
      <c r="BU4036" s="1366"/>
      <c r="CI4036" s="1383"/>
    </row>
    <row r="4037" spans="2:87" s="1381" customFormat="1" x14ac:dyDescent="0.25">
      <c r="B4037" s="1384"/>
      <c r="C4037" s="1384"/>
      <c r="D4037" s="1387"/>
      <c r="E4037" s="1384"/>
      <c r="F4037" s="1384"/>
      <c r="G4037" s="1384"/>
      <c r="H4037" s="1365"/>
      <c r="I4037" s="1365"/>
      <c r="J4037" s="1365"/>
      <c r="S4037" s="1359"/>
      <c r="BU4037" s="1366"/>
      <c r="CI4037" s="1383"/>
    </row>
    <row r="4038" spans="2:87" s="1381" customFormat="1" x14ac:dyDescent="0.25">
      <c r="B4038" s="1384"/>
      <c r="C4038" s="1384"/>
      <c r="D4038" s="1387"/>
      <c r="E4038" s="1384"/>
      <c r="F4038" s="1384"/>
      <c r="G4038" s="1384"/>
      <c r="H4038" s="1365"/>
      <c r="I4038" s="1365"/>
      <c r="J4038" s="1365"/>
      <c r="S4038" s="1359"/>
      <c r="BU4038" s="1366"/>
      <c r="CI4038" s="1383"/>
    </row>
    <row r="4039" spans="2:87" s="1381" customFormat="1" x14ac:dyDescent="0.25">
      <c r="B4039" s="1384"/>
      <c r="C4039" s="1384"/>
      <c r="D4039" s="1387"/>
      <c r="E4039" s="1384"/>
      <c r="F4039" s="1384"/>
      <c r="G4039" s="1384"/>
      <c r="H4039" s="1365"/>
      <c r="I4039" s="1365"/>
      <c r="J4039" s="1365"/>
      <c r="S4039" s="1359"/>
      <c r="BU4039" s="1366"/>
      <c r="CI4039" s="1383"/>
    </row>
    <row r="4040" spans="2:87" s="1381" customFormat="1" x14ac:dyDescent="0.25">
      <c r="B4040" s="1384"/>
      <c r="C4040" s="1384"/>
      <c r="D4040" s="1387"/>
      <c r="E4040" s="1384"/>
      <c r="F4040" s="1384"/>
      <c r="G4040" s="1384"/>
      <c r="H4040" s="1365"/>
      <c r="I4040" s="1365"/>
      <c r="J4040" s="1365"/>
      <c r="S4040" s="1359"/>
      <c r="BU4040" s="1366"/>
      <c r="CI4040" s="1383"/>
    </row>
    <row r="4041" spans="2:87" s="1381" customFormat="1" x14ac:dyDescent="0.25">
      <c r="B4041" s="1384"/>
      <c r="C4041" s="1384"/>
      <c r="D4041" s="1387"/>
      <c r="E4041" s="1384"/>
      <c r="F4041" s="1384"/>
      <c r="G4041" s="1384"/>
      <c r="H4041" s="1365"/>
      <c r="I4041" s="1365"/>
      <c r="J4041" s="1365"/>
      <c r="S4041" s="1359"/>
      <c r="BU4041" s="1366"/>
      <c r="CI4041" s="1383"/>
    </row>
    <row r="4042" spans="2:87" s="1381" customFormat="1" x14ac:dyDescent="0.25">
      <c r="B4042" s="1384"/>
      <c r="C4042" s="1384"/>
      <c r="D4042" s="1387"/>
      <c r="E4042" s="1384"/>
      <c r="F4042" s="1384"/>
      <c r="G4042" s="1384"/>
      <c r="H4042" s="1365"/>
      <c r="I4042" s="1365"/>
      <c r="J4042" s="1365"/>
      <c r="S4042" s="1359"/>
      <c r="BU4042" s="1366"/>
      <c r="CI4042" s="1383"/>
    </row>
    <row r="4043" spans="2:87" s="1381" customFormat="1" x14ac:dyDescent="0.25">
      <c r="B4043" s="1384"/>
      <c r="C4043" s="1384"/>
      <c r="D4043" s="1387"/>
      <c r="E4043" s="1384"/>
      <c r="F4043" s="1384"/>
      <c r="G4043" s="1384"/>
      <c r="H4043" s="1365"/>
      <c r="I4043" s="1365"/>
      <c r="J4043" s="1365"/>
      <c r="S4043" s="1359"/>
      <c r="BU4043" s="1366"/>
      <c r="CI4043" s="1383"/>
    </row>
    <row r="4044" spans="2:87" s="1381" customFormat="1" x14ac:dyDescent="0.25">
      <c r="B4044" s="1384"/>
      <c r="C4044" s="1384"/>
      <c r="D4044" s="1387"/>
      <c r="E4044" s="1384"/>
      <c r="F4044" s="1384"/>
      <c r="G4044" s="1384"/>
      <c r="H4044" s="1365"/>
      <c r="I4044" s="1365"/>
      <c r="J4044" s="1365"/>
      <c r="S4044" s="1359"/>
      <c r="BU4044" s="1366"/>
      <c r="CI4044" s="1383"/>
    </row>
    <row r="4045" spans="2:87" s="1381" customFormat="1" x14ac:dyDescent="0.25">
      <c r="B4045" s="1384"/>
      <c r="C4045" s="1384"/>
      <c r="D4045" s="1387"/>
      <c r="E4045" s="1384"/>
      <c r="F4045" s="1384"/>
      <c r="G4045" s="1384"/>
      <c r="H4045" s="1365"/>
      <c r="I4045" s="1365"/>
      <c r="J4045" s="1365"/>
      <c r="S4045" s="1359"/>
      <c r="BU4045" s="1366"/>
      <c r="CI4045" s="1383"/>
    </row>
    <row r="4046" spans="2:87" s="1381" customFormat="1" x14ac:dyDescent="0.25">
      <c r="B4046" s="1384"/>
      <c r="C4046" s="1384"/>
      <c r="D4046" s="1387"/>
      <c r="E4046" s="1384"/>
      <c r="F4046" s="1384"/>
      <c r="G4046" s="1384"/>
      <c r="H4046" s="1365"/>
      <c r="I4046" s="1365"/>
      <c r="J4046" s="1365"/>
      <c r="S4046" s="1359"/>
      <c r="BU4046" s="1366"/>
      <c r="CI4046" s="1383"/>
    </row>
    <row r="4047" spans="2:87" s="1381" customFormat="1" x14ac:dyDescent="0.25">
      <c r="B4047" s="1384"/>
      <c r="C4047" s="1384"/>
      <c r="D4047" s="1387"/>
      <c r="E4047" s="1384"/>
      <c r="F4047" s="1384"/>
      <c r="G4047" s="1384"/>
      <c r="H4047" s="1365"/>
      <c r="I4047" s="1365"/>
      <c r="J4047" s="1365"/>
      <c r="S4047" s="1359"/>
      <c r="BU4047" s="1366"/>
      <c r="CI4047" s="1383"/>
    </row>
    <row r="4048" spans="2:87" s="1381" customFormat="1" x14ac:dyDescent="0.25">
      <c r="B4048" s="1384"/>
      <c r="C4048" s="1384"/>
      <c r="D4048" s="1387"/>
      <c r="E4048" s="1384"/>
      <c r="F4048" s="1384"/>
      <c r="G4048" s="1384"/>
      <c r="H4048" s="1365"/>
      <c r="I4048" s="1365"/>
      <c r="J4048" s="1365"/>
      <c r="S4048" s="1359"/>
      <c r="BU4048" s="1366"/>
      <c r="CI4048" s="1383"/>
    </row>
    <row r="4049" spans="2:87" s="1381" customFormat="1" x14ac:dyDescent="0.25">
      <c r="B4049" s="1384"/>
      <c r="C4049" s="1384"/>
      <c r="D4049" s="1387"/>
      <c r="E4049" s="1384"/>
      <c r="F4049" s="1384"/>
      <c r="G4049" s="1384"/>
      <c r="H4049" s="1365"/>
      <c r="I4049" s="1365"/>
      <c r="J4049" s="1365"/>
      <c r="S4049" s="1359"/>
      <c r="BU4049" s="1366"/>
      <c r="CI4049" s="1383"/>
    </row>
    <row r="4050" spans="2:87" s="1381" customFormat="1" x14ac:dyDescent="0.25">
      <c r="B4050" s="1384"/>
      <c r="C4050" s="1384"/>
      <c r="D4050" s="1387"/>
      <c r="E4050" s="1384"/>
      <c r="F4050" s="1384"/>
      <c r="G4050" s="1384"/>
      <c r="H4050" s="1365"/>
      <c r="I4050" s="1365"/>
      <c r="J4050" s="1365"/>
      <c r="S4050" s="1359"/>
      <c r="BU4050" s="1366"/>
      <c r="CI4050" s="1383"/>
    </row>
    <row r="4051" spans="2:87" s="1381" customFormat="1" x14ac:dyDescent="0.25">
      <c r="B4051" s="1384"/>
      <c r="C4051" s="1384"/>
      <c r="D4051" s="1387"/>
      <c r="E4051" s="1384"/>
      <c r="F4051" s="1384"/>
      <c r="G4051" s="1384"/>
      <c r="H4051" s="1365"/>
      <c r="I4051" s="1365"/>
      <c r="J4051" s="1365"/>
      <c r="S4051" s="1359"/>
      <c r="BU4051" s="1366"/>
      <c r="CI4051" s="1383"/>
    </row>
    <row r="4052" spans="2:87" s="1381" customFormat="1" x14ac:dyDescent="0.25">
      <c r="B4052" s="1384"/>
      <c r="C4052" s="1384"/>
      <c r="D4052" s="1387"/>
      <c r="E4052" s="1384"/>
      <c r="F4052" s="1384"/>
      <c r="G4052" s="1384"/>
      <c r="H4052" s="1365"/>
      <c r="I4052" s="1365"/>
      <c r="J4052" s="1365"/>
      <c r="S4052" s="1359"/>
      <c r="BU4052" s="1366"/>
      <c r="CI4052" s="1383"/>
    </row>
    <row r="4053" spans="2:87" s="1381" customFormat="1" x14ac:dyDescent="0.25">
      <c r="B4053" s="1384"/>
      <c r="C4053" s="1384"/>
      <c r="D4053" s="1387"/>
      <c r="E4053" s="1384"/>
      <c r="F4053" s="1384"/>
      <c r="G4053" s="1384"/>
      <c r="H4053" s="1365"/>
      <c r="I4053" s="1365"/>
      <c r="J4053" s="1365"/>
      <c r="S4053" s="1359"/>
      <c r="BU4053" s="1366"/>
      <c r="CI4053" s="1383"/>
    </row>
    <row r="4054" spans="2:87" s="1381" customFormat="1" x14ac:dyDescent="0.25">
      <c r="B4054" s="1384"/>
      <c r="C4054" s="1384"/>
      <c r="D4054" s="1387"/>
      <c r="E4054" s="1384"/>
      <c r="F4054" s="1384"/>
      <c r="G4054" s="1384"/>
      <c r="H4054" s="1365"/>
      <c r="I4054" s="1365"/>
      <c r="J4054" s="1365"/>
      <c r="S4054" s="1359"/>
      <c r="BU4054" s="1366"/>
      <c r="CI4054" s="1383"/>
    </row>
    <row r="4055" spans="2:87" s="1381" customFormat="1" x14ac:dyDescent="0.25">
      <c r="B4055" s="1384"/>
      <c r="C4055" s="1384"/>
      <c r="D4055" s="1387"/>
      <c r="E4055" s="1384"/>
      <c r="F4055" s="1384"/>
      <c r="G4055" s="1384"/>
      <c r="H4055" s="1365"/>
      <c r="I4055" s="1365"/>
      <c r="J4055" s="1365"/>
      <c r="S4055" s="1359"/>
      <c r="BU4055" s="1366"/>
      <c r="CI4055" s="1383"/>
    </row>
    <row r="4056" spans="2:87" s="1381" customFormat="1" x14ac:dyDescent="0.25">
      <c r="B4056" s="1384"/>
      <c r="C4056" s="1384"/>
      <c r="D4056" s="1387"/>
      <c r="E4056" s="1384"/>
      <c r="F4056" s="1384"/>
      <c r="G4056" s="1384"/>
      <c r="H4056" s="1365"/>
      <c r="I4056" s="1365"/>
      <c r="J4056" s="1365"/>
      <c r="S4056" s="1359"/>
      <c r="BU4056" s="1366"/>
      <c r="CI4056" s="1383"/>
    </row>
    <row r="4057" spans="2:87" s="1381" customFormat="1" x14ac:dyDescent="0.25">
      <c r="B4057" s="1384"/>
      <c r="C4057" s="1384"/>
      <c r="D4057" s="1387"/>
      <c r="E4057" s="1384"/>
      <c r="F4057" s="1384"/>
      <c r="G4057" s="1384"/>
      <c r="H4057" s="1365"/>
      <c r="I4057" s="1365"/>
      <c r="J4057" s="1365"/>
      <c r="S4057" s="1359"/>
      <c r="BU4057" s="1366"/>
      <c r="CI4057" s="1383"/>
    </row>
    <row r="4058" spans="2:87" s="1381" customFormat="1" x14ac:dyDescent="0.25">
      <c r="B4058" s="1384"/>
      <c r="C4058" s="1384"/>
      <c r="D4058" s="1387"/>
      <c r="E4058" s="1384"/>
      <c r="F4058" s="1384"/>
      <c r="G4058" s="1384"/>
      <c r="H4058" s="1365"/>
      <c r="I4058" s="1365"/>
      <c r="J4058" s="1365"/>
      <c r="S4058" s="1359"/>
      <c r="BU4058" s="1366"/>
      <c r="CI4058" s="1383"/>
    </row>
    <row r="4059" spans="2:87" s="1381" customFormat="1" x14ac:dyDescent="0.25">
      <c r="B4059" s="1384"/>
      <c r="C4059" s="1384"/>
      <c r="D4059" s="1387"/>
      <c r="E4059" s="1384"/>
      <c r="F4059" s="1384"/>
      <c r="G4059" s="1384"/>
      <c r="H4059" s="1365"/>
      <c r="I4059" s="1365"/>
      <c r="J4059" s="1365"/>
      <c r="S4059" s="1359"/>
      <c r="BU4059" s="1366"/>
      <c r="CI4059" s="1383"/>
    </row>
    <row r="4060" spans="2:87" s="1381" customFormat="1" x14ac:dyDescent="0.25">
      <c r="B4060" s="1384"/>
      <c r="C4060" s="1384"/>
      <c r="D4060" s="1387"/>
      <c r="E4060" s="1384"/>
      <c r="F4060" s="1384"/>
      <c r="G4060" s="1384"/>
      <c r="H4060" s="1365"/>
      <c r="I4060" s="1365"/>
      <c r="J4060" s="1365"/>
      <c r="S4060" s="1359"/>
      <c r="BU4060" s="1366"/>
      <c r="CI4060" s="1383"/>
    </row>
    <row r="4061" spans="2:87" s="1381" customFormat="1" x14ac:dyDescent="0.25">
      <c r="B4061" s="1384"/>
      <c r="C4061" s="1384"/>
      <c r="D4061" s="1387"/>
      <c r="E4061" s="1384"/>
      <c r="F4061" s="1384"/>
      <c r="G4061" s="1384"/>
      <c r="H4061" s="1365"/>
      <c r="I4061" s="1365"/>
      <c r="J4061" s="1365"/>
      <c r="S4061" s="1359"/>
      <c r="BU4061" s="1366"/>
      <c r="CI4061" s="1383"/>
    </row>
    <row r="4062" spans="2:87" s="1381" customFormat="1" x14ac:dyDescent="0.25">
      <c r="B4062" s="1384"/>
      <c r="C4062" s="1384"/>
      <c r="D4062" s="1387"/>
      <c r="E4062" s="1384"/>
      <c r="F4062" s="1384"/>
      <c r="G4062" s="1384"/>
      <c r="H4062" s="1365"/>
      <c r="I4062" s="1365"/>
      <c r="J4062" s="1365"/>
      <c r="S4062" s="1359"/>
      <c r="BU4062" s="1366"/>
      <c r="CI4062" s="1383"/>
    </row>
    <row r="4063" spans="2:87" s="1381" customFormat="1" x14ac:dyDescent="0.25">
      <c r="B4063" s="1384"/>
      <c r="C4063" s="1384"/>
      <c r="D4063" s="1387"/>
      <c r="E4063" s="1384"/>
      <c r="F4063" s="1384"/>
      <c r="G4063" s="1384"/>
      <c r="H4063" s="1365"/>
      <c r="I4063" s="1365"/>
      <c r="J4063" s="1365"/>
      <c r="S4063" s="1359"/>
      <c r="BU4063" s="1366"/>
      <c r="CI4063" s="1383"/>
    </row>
    <row r="4064" spans="2:87" s="1381" customFormat="1" x14ac:dyDescent="0.25">
      <c r="B4064" s="1384"/>
      <c r="C4064" s="1384"/>
      <c r="D4064" s="1387"/>
      <c r="E4064" s="1384"/>
      <c r="F4064" s="1384"/>
      <c r="G4064" s="1384"/>
      <c r="H4064" s="1365"/>
      <c r="I4064" s="1365"/>
      <c r="J4064" s="1365"/>
      <c r="S4064" s="1359"/>
      <c r="BU4064" s="1366"/>
      <c r="CI4064" s="1383"/>
    </row>
    <row r="4065" spans="2:87" s="1381" customFormat="1" x14ac:dyDescent="0.25">
      <c r="B4065" s="1384"/>
      <c r="C4065" s="1384"/>
      <c r="D4065" s="1387"/>
      <c r="E4065" s="1384"/>
      <c r="F4065" s="1384"/>
      <c r="G4065" s="1384"/>
      <c r="H4065" s="1365"/>
      <c r="I4065" s="1365"/>
      <c r="J4065" s="1365"/>
      <c r="S4065" s="1359"/>
      <c r="BU4065" s="1366"/>
      <c r="CI4065" s="1383"/>
    </row>
    <row r="4066" spans="2:87" s="1381" customFormat="1" x14ac:dyDescent="0.25">
      <c r="B4066" s="1384"/>
      <c r="C4066" s="1384"/>
      <c r="D4066" s="1387"/>
      <c r="E4066" s="1384"/>
      <c r="F4066" s="1384"/>
      <c r="G4066" s="1384"/>
      <c r="H4066" s="1365"/>
      <c r="I4066" s="1365"/>
      <c r="J4066" s="1365"/>
      <c r="S4066" s="1359"/>
      <c r="BU4066" s="1366"/>
      <c r="CI4066" s="1383"/>
    </row>
    <row r="4067" spans="2:87" s="1381" customFormat="1" x14ac:dyDescent="0.25">
      <c r="B4067" s="1384"/>
      <c r="C4067" s="1384"/>
      <c r="D4067" s="1387"/>
      <c r="E4067" s="1384"/>
      <c r="F4067" s="1384"/>
      <c r="G4067" s="1384"/>
      <c r="H4067" s="1365"/>
      <c r="I4067" s="1365"/>
      <c r="J4067" s="1365"/>
      <c r="S4067" s="1359"/>
      <c r="BU4067" s="1366"/>
      <c r="CI4067" s="1383"/>
    </row>
    <row r="4068" spans="2:87" s="1381" customFormat="1" x14ac:dyDescent="0.25">
      <c r="B4068" s="1384"/>
      <c r="C4068" s="1384"/>
      <c r="D4068" s="1387"/>
      <c r="E4068" s="1384"/>
      <c r="F4068" s="1384"/>
      <c r="G4068" s="1384"/>
      <c r="H4068" s="1365"/>
      <c r="I4068" s="1365"/>
      <c r="J4068" s="1365"/>
      <c r="S4068" s="1359"/>
      <c r="BU4068" s="1366"/>
      <c r="CI4068" s="1383"/>
    </row>
    <row r="4069" spans="2:87" s="1381" customFormat="1" x14ac:dyDescent="0.25">
      <c r="B4069" s="1384"/>
      <c r="C4069" s="1384"/>
      <c r="D4069" s="1387"/>
      <c r="E4069" s="1384"/>
      <c r="F4069" s="1384"/>
      <c r="G4069" s="1384"/>
      <c r="H4069" s="1365"/>
      <c r="I4069" s="1365"/>
      <c r="J4069" s="1365"/>
      <c r="S4069" s="1359"/>
      <c r="BU4069" s="1366"/>
      <c r="CI4069" s="1383"/>
    </row>
    <row r="4070" spans="2:87" s="1381" customFormat="1" x14ac:dyDescent="0.25">
      <c r="B4070" s="1384"/>
      <c r="C4070" s="1384"/>
      <c r="D4070" s="1387"/>
      <c r="E4070" s="1384"/>
      <c r="F4070" s="1384"/>
      <c r="G4070" s="1384"/>
      <c r="H4070" s="1365"/>
      <c r="I4070" s="1365"/>
      <c r="J4070" s="1365"/>
      <c r="S4070" s="1359"/>
      <c r="BU4070" s="1366"/>
      <c r="CI4070" s="1383"/>
    </row>
    <row r="4071" spans="2:87" s="1381" customFormat="1" x14ac:dyDescent="0.25">
      <c r="B4071" s="1384"/>
      <c r="C4071" s="1384"/>
      <c r="D4071" s="1387"/>
      <c r="E4071" s="1384"/>
      <c r="F4071" s="1384"/>
      <c r="G4071" s="1384"/>
      <c r="H4071" s="1365"/>
      <c r="I4071" s="1365"/>
      <c r="J4071" s="1365"/>
      <c r="S4071" s="1359"/>
      <c r="BU4071" s="1366"/>
      <c r="CI4071" s="1383"/>
    </row>
    <row r="4072" spans="2:87" s="1381" customFormat="1" x14ac:dyDescent="0.25">
      <c r="B4072" s="1384"/>
      <c r="C4072" s="1384"/>
      <c r="D4072" s="1387"/>
      <c r="E4072" s="1384"/>
      <c r="F4072" s="1384"/>
      <c r="G4072" s="1384"/>
      <c r="H4072" s="1365"/>
      <c r="I4072" s="1365"/>
      <c r="J4072" s="1365"/>
      <c r="S4072" s="1359"/>
      <c r="BU4072" s="1366"/>
      <c r="CI4072" s="1383"/>
    </row>
    <row r="4073" spans="2:87" s="1381" customFormat="1" x14ac:dyDescent="0.25">
      <c r="B4073" s="1384"/>
      <c r="C4073" s="1384"/>
      <c r="D4073" s="1387"/>
      <c r="E4073" s="1384"/>
      <c r="F4073" s="1384"/>
      <c r="G4073" s="1384"/>
      <c r="H4073" s="1365"/>
      <c r="I4073" s="1365"/>
      <c r="J4073" s="1365"/>
      <c r="S4073" s="1359"/>
      <c r="BU4073" s="1366"/>
      <c r="CI4073" s="1383"/>
    </row>
    <row r="4074" spans="2:87" s="1381" customFormat="1" x14ac:dyDescent="0.25">
      <c r="B4074" s="1384"/>
      <c r="C4074" s="1384"/>
      <c r="D4074" s="1387"/>
      <c r="E4074" s="1384"/>
      <c r="F4074" s="1384"/>
      <c r="G4074" s="1384"/>
      <c r="H4074" s="1365"/>
      <c r="I4074" s="1365"/>
      <c r="J4074" s="1365"/>
      <c r="S4074" s="1359"/>
      <c r="BU4074" s="1366"/>
      <c r="CI4074" s="1383"/>
    </row>
    <row r="4075" spans="2:87" s="1381" customFormat="1" x14ac:dyDescent="0.25">
      <c r="B4075" s="1384"/>
      <c r="C4075" s="1384"/>
      <c r="D4075" s="1387"/>
      <c r="E4075" s="1384"/>
      <c r="F4075" s="1384"/>
      <c r="G4075" s="1384"/>
      <c r="H4075" s="1365"/>
      <c r="I4075" s="1365"/>
      <c r="J4075" s="1365"/>
      <c r="S4075" s="1359"/>
      <c r="BU4075" s="1366"/>
      <c r="CI4075" s="1383"/>
    </row>
    <row r="4076" spans="2:87" s="1381" customFormat="1" x14ac:dyDescent="0.25">
      <c r="B4076" s="1384"/>
      <c r="C4076" s="1384"/>
      <c r="D4076" s="1387"/>
      <c r="E4076" s="1384"/>
      <c r="F4076" s="1384"/>
      <c r="G4076" s="1384"/>
      <c r="H4076" s="1365"/>
      <c r="I4076" s="1365"/>
      <c r="J4076" s="1365"/>
      <c r="S4076" s="1359"/>
      <c r="BU4076" s="1366"/>
      <c r="CI4076" s="1383"/>
    </row>
    <row r="4077" spans="2:87" s="1381" customFormat="1" x14ac:dyDescent="0.25">
      <c r="B4077" s="1384"/>
      <c r="C4077" s="1384"/>
      <c r="D4077" s="1387"/>
      <c r="E4077" s="1384"/>
      <c r="F4077" s="1384"/>
      <c r="G4077" s="1384"/>
      <c r="H4077" s="1365"/>
      <c r="I4077" s="1365"/>
      <c r="J4077" s="1365"/>
      <c r="S4077" s="1359"/>
      <c r="BU4077" s="1366"/>
      <c r="CI4077" s="1383"/>
    </row>
    <row r="4078" spans="2:87" s="1381" customFormat="1" x14ac:dyDescent="0.25">
      <c r="B4078" s="1384"/>
      <c r="C4078" s="1384"/>
      <c r="D4078" s="1387"/>
      <c r="E4078" s="1384"/>
      <c r="F4078" s="1384"/>
      <c r="G4078" s="1384"/>
      <c r="H4078" s="1365"/>
      <c r="I4078" s="1365"/>
      <c r="J4078" s="1365"/>
      <c r="S4078" s="1359"/>
      <c r="BU4078" s="1366"/>
      <c r="CI4078" s="1383"/>
    </row>
    <row r="4079" spans="2:87" s="1381" customFormat="1" x14ac:dyDescent="0.25">
      <c r="B4079" s="1384"/>
      <c r="C4079" s="1384"/>
      <c r="D4079" s="1387"/>
      <c r="E4079" s="1384"/>
      <c r="F4079" s="1384"/>
      <c r="G4079" s="1384"/>
      <c r="H4079" s="1365"/>
      <c r="I4079" s="1365"/>
      <c r="J4079" s="1365"/>
      <c r="S4079" s="1359"/>
      <c r="BU4079" s="1366"/>
      <c r="CI4079" s="1383"/>
    </row>
    <row r="4080" spans="2:87" s="1381" customFormat="1" x14ac:dyDescent="0.25">
      <c r="B4080" s="1384"/>
      <c r="C4080" s="1384"/>
      <c r="D4080" s="1387"/>
      <c r="E4080" s="1384"/>
      <c r="F4080" s="1384"/>
      <c r="G4080" s="1384"/>
      <c r="H4080" s="1365"/>
      <c r="I4080" s="1365"/>
      <c r="J4080" s="1365"/>
      <c r="S4080" s="1359"/>
      <c r="BU4080" s="1366"/>
      <c r="CI4080" s="1383"/>
    </row>
    <row r="4081" spans="2:87" s="1381" customFormat="1" x14ac:dyDescent="0.25">
      <c r="B4081" s="1384"/>
      <c r="C4081" s="1384"/>
      <c r="D4081" s="1387"/>
      <c r="E4081" s="1384"/>
      <c r="F4081" s="1384"/>
      <c r="G4081" s="1384"/>
      <c r="H4081" s="1365"/>
      <c r="I4081" s="1365"/>
      <c r="J4081" s="1365"/>
      <c r="S4081" s="1359"/>
      <c r="BU4081" s="1366"/>
      <c r="CI4081" s="1383"/>
    </row>
    <row r="4082" spans="2:87" s="1381" customFormat="1" x14ac:dyDescent="0.25">
      <c r="B4082" s="1384"/>
      <c r="C4082" s="1384"/>
      <c r="D4082" s="1387"/>
      <c r="E4082" s="1384"/>
      <c r="F4082" s="1384"/>
      <c r="G4082" s="1384"/>
      <c r="H4082" s="1365"/>
      <c r="I4082" s="1365"/>
      <c r="J4082" s="1365"/>
      <c r="S4082" s="1359"/>
      <c r="BU4082" s="1366"/>
      <c r="CI4082" s="1383"/>
    </row>
    <row r="4083" spans="2:87" s="1381" customFormat="1" x14ac:dyDescent="0.25">
      <c r="B4083" s="1384"/>
      <c r="C4083" s="1384"/>
      <c r="D4083" s="1387"/>
      <c r="E4083" s="1384"/>
      <c r="F4083" s="1384"/>
      <c r="G4083" s="1384"/>
      <c r="H4083" s="1365"/>
      <c r="I4083" s="1365"/>
      <c r="J4083" s="1365"/>
      <c r="S4083" s="1359"/>
      <c r="BU4083" s="1366"/>
      <c r="CI4083" s="1383"/>
    </row>
    <row r="4084" spans="2:87" s="1381" customFormat="1" x14ac:dyDescent="0.25">
      <c r="B4084" s="1384"/>
      <c r="C4084" s="1384"/>
      <c r="D4084" s="1387"/>
      <c r="E4084" s="1384"/>
      <c r="F4084" s="1384"/>
      <c r="G4084" s="1384"/>
      <c r="H4084" s="1365"/>
      <c r="I4084" s="1365"/>
      <c r="J4084" s="1365"/>
      <c r="S4084" s="1359"/>
      <c r="BU4084" s="1366"/>
      <c r="CI4084" s="1383"/>
    </row>
    <row r="4085" spans="2:87" s="1381" customFormat="1" x14ac:dyDescent="0.25">
      <c r="B4085" s="1384"/>
      <c r="C4085" s="1384"/>
      <c r="D4085" s="1387"/>
      <c r="E4085" s="1384"/>
      <c r="F4085" s="1384"/>
      <c r="G4085" s="1384"/>
      <c r="H4085" s="1365"/>
      <c r="I4085" s="1365"/>
      <c r="J4085" s="1365"/>
      <c r="S4085" s="1359"/>
      <c r="BU4085" s="1366"/>
      <c r="CI4085" s="1383"/>
    </row>
    <row r="4086" spans="2:87" s="1381" customFormat="1" x14ac:dyDescent="0.25">
      <c r="B4086" s="1384"/>
      <c r="C4086" s="1384"/>
      <c r="D4086" s="1387"/>
      <c r="E4086" s="1384"/>
      <c r="F4086" s="1384"/>
      <c r="G4086" s="1384"/>
      <c r="H4086" s="1365"/>
      <c r="I4086" s="1365"/>
      <c r="J4086" s="1365"/>
      <c r="S4086" s="1359"/>
      <c r="BU4086" s="1366"/>
      <c r="CI4086" s="1383"/>
    </row>
    <row r="4087" spans="2:87" s="1381" customFormat="1" x14ac:dyDescent="0.25">
      <c r="B4087" s="1384"/>
      <c r="C4087" s="1384"/>
      <c r="D4087" s="1387"/>
      <c r="E4087" s="1384"/>
      <c r="F4087" s="1384"/>
      <c r="G4087" s="1384"/>
      <c r="H4087" s="1365"/>
      <c r="I4087" s="1365"/>
      <c r="J4087" s="1365"/>
      <c r="S4087" s="1359"/>
      <c r="BU4087" s="1366"/>
      <c r="CI4087" s="1383"/>
    </row>
    <row r="4088" spans="2:87" s="1381" customFormat="1" x14ac:dyDescent="0.25">
      <c r="B4088" s="1384"/>
      <c r="C4088" s="1384"/>
      <c r="D4088" s="1387"/>
      <c r="E4088" s="1384"/>
      <c r="F4088" s="1384"/>
      <c r="G4088" s="1384"/>
      <c r="H4088" s="1365"/>
      <c r="I4088" s="1365"/>
      <c r="J4088" s="1365"/>
      <c r="S4088" s="1359"/>
      <c r="BU4088" s="1366"/>
      <c r="CI4088" s="1383"/>
    </row>
    <row r="4089" spans="2:87" s="1381" customFormat="1" x14ac:dyDescent="0.25">
      <c r="B4089" s="1384"/>
      <c r="C4089" s="1384"/>
      <c r="D4089" s="1387"/>
      <c r="E4089" s="1384"/>
      <c r="F4089" s="1384"/>
      <c r="G4089" s="1384"/>
      <c r="H4089" s="1365"/>
      <c r="I4089" s="1365"/>
      <c r="J4089" s="1365"/>
      <c r="S4089" s="1359"/>
      <c r="BU4089" s="1366"/>
      <c r="CI4089" s="1383"/>
    </row>
    <row r="4090" spans="2:87" s="1381" customFormat="1" x14ac:dyDescent="0.25">
      <c r="B4090" s="1384"/>
      <c r="C4090" s="1384"/>
      <c r="D4090" s="1387"/>
      <c r="E4090" s="1384"/>
      <c r="F4090" s="1384"/>
      <c r="G4090" s="1384"/>
      <c r="H4090" s="1365"/>
      <c r="I4090" s="1365"/>
      <c r="J4090" s="1365"/>
      <c r="S4090" s="1359"/>
      <c r="BU4090" s="1366"/>
      <c r="CI4090" s="1383"/>
    </row>
    <row r="4091" spans="2:87" s="1381" customFormat="1" x14ac:dyDescent="0.25">
      <c r="B4091" s="1384"/>
      <c r="C4091" s="1384"/>
      <c r="D4091" s="1387"/>
      <c r="E4091" s="1384"/>
      <c r="F4091" s="1384"/>
      <c r="G4091" s="1384"/>
      <c r="H4091" s="1365"/>
      <c r="I4091" s="1365"/>
      <c r="J4091" s="1365"/>
      <c r="S4091" s="1359"/>
      <c r="BU4091" s="1366"/>
      <c r="CI4091" s="1383"/>
    </row>
    <row r="4092" spans="2:87" s="1381" customFormat="1" x14ac:dyDescent="0.25">
      <c r="B4092" s="1384"/>
      <c r="C4092" s="1384"/>
      <c r="D4092" s="1387"/>
      <c r="E4092" s="1384"/>
      <c r="F4092" s="1384"/>
      <c r="G4092" s="1384"/>
      <c r="H4092" s="1365"/>
      <c r="I4092" s="1365"/>
      <c r="J4092" s="1365"/>
      <c r="S4092" s="1359"/>
      <c r="BU4092" s="1366"/>
      <c r="CI4092" s="1383"/>
    </row>
    <row r="4093" spans="2:87" s="1381" customFormat="1" x14ac:dyDescent="0.25">
      <c r="B4093" s="1384"/>
      <c r="C4093" s="1384"/>
      <c r="D4093" s="1387"/>
      <c r="E4093" s="1384"/>
      <c r="F4093" s="1384"/>
      <c r="G4093" s="1384"/>
      <c r="H4093" s="1365"/>
      <c r="I4093" s="1365"/>
      <c r="J4093" s="1365"/>
      <c r="S4093" s="1359"/>
      <c r="BU4093" s="1366"/>
      <c r="CI4093" s="1383"/>
    </row>
    <row r="4094" spans="2:87" s="1381" customFormat="1" x14ac:dyDescent="0.25">
      <c r="B4094" s="1384"/>
      <c r="C4094" s="1384"/>
      <c r="D4094" s="1387"/>
      <c r="E4094" s="1384"/>
      <c r="F4094" s="1384"/>
      <c r="G4094" s="1384"/>
      <c r="H4094" s="1365"/>
      <c r="I4094" s="1365"/>
      <c r="J4094" s="1365"/>
      <c r="S4094" s="1359"/>
      <c r="BU4094" s="1366"/>
      <c r="CI4094" s="1383"/>
    </row>
    <row r="4095" spans="2:87" s="1381" customFormat="1" x14ac:dyDescent="0.25">
      <c r="B4095" s="1384"/>
      <c r="C4095" s="1384"/>
      <c r="D4095" s="1387"/>
      <c r="E4095" s="1384"/>
      <c r="F4095" s="1384"/>
      <c r="G4095" s="1384"/>
      <c r="H4095" s="1365"/>
      <c r="I4095" s="1365"/>
      <c r="J4095" s="1365"/>
      <c r="S4095" s="1359"/>
      <c r="BU4095" s="1366"/>
      <c r="CI4095" s="1383"/>
    </row>
    <row r="4096" spans="2:87" s="1381" customFormat="1" x14ac:dyDescent="0.25">
      <c r="B4096" s="1384"/>
      <c r="C4096" s="1384"/>
      <c r="D4096" s="1387"/>
      <c r="E4096" s="1384"/>
      <c r="F4096" s="1384"/>
      <c r="G4096" s="1384"/>
      <c r="H4096" s="1365"/>
      <c r="I4096" s="1365"/>
      <c r="J4096" s="1365"/>
      <c r="S4096" s="1359"/>
      <c r="BU4096" s="1366"/>
      <c r="CI4096" s="1383"/>
    </row>
    <row r="4097" spans="2:87" s="1381" customFormat="1" x14ac:dyDescent="0.25">
      <c r="B4097" s="1384"/>
      <c r="C4097" s="1384"/>
      <c r="D4097" s="1387"/>
      <c r="E4097" s="1384"/>
      <c r="F4097" s="1384"/>
      <c r="G4097" s="1384"/>
      <c r="H4097" s="1365"/>
      <c r="I4097" s="1365"/>
      <c r="J4097" s="1365"/>
      <c r="S4097" s="1359"/>
      <c r="BU4097" s="1366"/>
      <c r="CI4097" s="1383"/>
    </row>
    <row r="4098" spans="2:87" s="1381" customFormat="1" x14ac:dyDescent="0.25">
      <c r="B4098" s="1384"/>
      <c r="C4098" s="1384"/>
      <c r="D4098" s="1387"/>
      <c r="E4098" s="1384"/>
      <c r="F4098" s="1384"/>
      <c r="G4098" s="1384"/>
      <c r="H4098" s="1365"/>
      <c r="I4098" s="1365"/>
      <c r="J4098" s="1365"/>
      <c r="S4098" s="1359"/>
      <c r="BU4098" s="1366"/>
      <c r="CI4098" s="1383"/>
    </row>
    <row r="4099" spans="2:87" s="1381" customFormat="1" x14ac:dyDescent="0.25">
      <c r="B4099" s="1384"/>
      <c r="C4099" s="1384"/>
      <c r="D4099" s="1387"/>
      <c r="E4099" s="1384"/>
      <c r="F4099" s="1384"/>
      <c r="G4099" s="1384"/>
      <c r="H4099" s="1365"/>
      <c r="I4099" s="1365"/>
      <c r="J4099" s="1365"/>
      <c r="S4099" s="1359"/>
      <c r="BU4099" s="1366"/>
      <c r="CI4099" s="1383"/>
    </row>
    <row r="4100" spans="2:87" s="1381" customFormat="1" x14ac:dyDescent="0.25">
      <c r="B4100" s="1384"/>
      <c r="C4100" s="1384"/>
      <c r="D4100" s="1387"/>
      <c r="E4100" s="1384"/>
      <c r="F4100" s="1384"/>
      <c r="G4100" s="1384"/>
      <c r="H4100" s="1365"/>
      <c r="I4100" s="1365"/>
      <c r="J4100" s="1365"/>
      <c r="S4100" s="1359"/>
      <c r="BU4100" s="1366"/>
      <c r="CI4100" s="1383"/>
    </row>
    <row r="4101" spans="2:87" s="1381" customFormat="1" x14ac:dyDescent="0.25">
      <c r="B4101" s="1384"/>
      <c r="C4101" s="1384"/>
      <c r="D4101" s="1387"/>
      <c r="E4101" s="1384"/>
      <c r="F4101" s="1384"/>
      <c r="G4101" s="1384"/>
      <c r="H4101" s="1365"/>
      <c r="I4101" s="1365"/>
      <c r="J4101" s="1365"/>
      <c r="S4101" s="1359"/>
      <c r="BU4101" s="1366"/>
      <c r="CI4101" s="1383"/>
    </row>
    <row r="4102" spans="2:87" s="1381" customFormat="1" x14ac:dyDescent="0.25">
      <c r="B4102" s="1384"/>
      <c r="C4102" s="1384"/>
      <c r="D4102" s="1387"/>
      <c r="E4102" s="1384"/>
      <c r="F4102" s="1384"/>
      <c r="G4102" s="1384"/>
      <c r="H4102" s="1365"/>
      <c r="I4102" s="1365"/>
      <c r="J4102" s="1365"/>
      <c r="S4102" s="1359"/>
      <c r="BU4102" s="1366"/>
      <c r="CI4102" s="1383"/>
    </row>
    <row r="4103" spans="2:87" s="1381" customFormat="1" x14ac:dyDescent="0.25">
      <c r="B4103" s="1384"/>
      <c r="C4103" s="1384"/>
      <c r="D4103" s="1387"/>
      <c r="E4103" s="1384"/>
      <c r="F4103" s="1384"/>
      <c r="G4103" s="1384"/>
      <c r="H4103" s="1365"/>
      <c r="I4103" s="1365"/>
      <c r="J4103" s="1365"/>
      <c r="S4103" s="1359"/>
      <c r="BU4103" s="1366"/>
      <c r="CI4103" s="1383"/>
    </row>
    <row r="4104" spans="2:87" s="1381" customFormat="1" x14ac:dyDescent="0.25">
      <c r="B4104" s="1384"/>
      <c r="C4104" s="1384"/>
      <c r="D4104" s="1387"/>
      <c r="E4104" s="1384"/>
      <c r="F4104" s="1384"/>
      <c r="G4104" s="1384"/>
      <c r="H4104" s="1365"/>
      <c r="I4104" s="1365"/>
      <c r="J4104" s="1365"/>
      <c r="S4104" s="1359"/>
      <c r="BU4104" s="1366"/>
      <c r="CI4104" s="1383"/>
    </row>
    <row r="4105" spans="2:87" s="1381" customFormat="1" x14ac:dyDescent="0.25">
      <c r="B4105" s="1384"/>
      <c r="C4105" s="1384"/>
      <c r="D4105" s="1387"/>
      <c r="E4105" s="1384"/>
      <c r="F4105" s="1384"/>
      <c r="G4105" s="1384"/>
      <c r="H4105" s="1365"/>
      <c r="I4105" s="1365"/>
      <c r="J4105" s="1365"/>
      <c r="S4105" s="1359"/>
      <c r="BU4105" s="1366"/>
      <c r="CI4105" s="1383"/>
    </row>
    <row r="4106" spans="2:87" s="1381" customFormat="1" x14ac:dyDescent="0.25">
      <c r="B4106" s="1384"/>
      <c r="C4106" s="1384"/>
      <c r="D4106" s="1387"/>
      <c r="E4106" s="1384"/>
      <c r="F4106" s="1384"/>
      <c r="G4106" s="1384"/>
      <c r="H4106" s="1365"/>
      <c r="I4106" s="1365"/>
      <c r="J4106" s="1365"/>
      <c r="S4106" s="1359"/>
      <c r="BU4106" s="1366"/>
      <c r="CI4106" s="1383"/>
    </row>
    <row r="4107" spans="2:87" s="1381" customFormat="1" x14ac:dyDescent="0.25">
      <c r="B4107" s="1384"/>
      <c r="C4107" s="1384"/>
      <c r="D4107" s="1387"/>
      <c r="E4107" s="1384"/>
      <c r="F4107" s="1384"/>
      <c r="G4107" s="1384"/>
      <c r="H4107" s="1365"/>
      <c r="I4107" s="1365"/>
      <c r="J4107" s="1365"/>
      <c r="S4107" s="1359"/>
      <c r="BU4107" s="1366"/>
      <c r="CI4107" s="1383"/>
    </row>
    <row r="4108" spans="2:87" s="1381" customFormat="1" x14ac:dyDescent="0.25">
      <c r="B4108" s="1384"/>
      <c r="C4108" s="1384"/>
      <c r="D4108" s="1387"/>
      <c r="E4108" s="1384"/>
      <c r="F4108" s="1384"/>
      <c r="G4108" s="1384"/>
      <c r="H4108" s="1365"/>
      <c r="I4108" s="1365"/>
      <c r="J4108" s="1365"/>
      <c r="S4108" s="1359"/>
      <c r="BU4108" s="1366"/>
      <c r="CI4108" s="1383"/>
    </row>
    <row r="4109" spans="2:87" s="1381" customFormat="1" x14ac:dyDescent="0.25">
      <c r="B4109" s="1384"/>
      <c r="C4109" s="1384"/>
      <c r="D4109" s="1387"/>
      <c r="E4109" s="1384"/>
      <c r="F4109" s="1384"/>
      <c r="G4109" s="1384"/>
      <c r="H4109" s="1365"/>
      <c r="I4109" s="1365"/>
      <c r="J4109" s="1365"/>
      <c r="S4109" s="1359"/>
      <c r="BU4109" s="1366"/>
      <c r="CI4109" s="1383"/>
    </row>
    <row r="4110" spans="2:87" s="1381" customFormat="1" x14ac:dyDescent="0.25">
      <c r="B4110" s="1384"/>
      <c r="C4110" s="1384"/>
      <c r="D4110" s="1387"/>
      <c r="E4110" s="1384"/>
      <c r="F4110" s="1384"/>
      <c r="G4110" s="1384"/>
      <c r="H4110" s="1365"/>
      <c r="I4110" s="1365"/>
      <c r="J4110" s="1365"/>
      <c r="S4110" s="1359"/>
      <c r="BU4110" s="1366"/>
      <c r="CI4110" s="1383"/>
    </row>
    <row r="4111" spans="2:87" s="1381" customFormat="1" x14ac:dyDescent="0.25">
      <c r="B4111" s="1384"/>
      <c r="C4111" s="1384"/>
      <c r="D4111" s="1387"/>
      <c r="E4111" s="1384"/>
      <c r="F4111" s="1384"/>
      <c r="G4111" s="1384"/>
      <c r="H4111" s="1365"/>
      <c r="I4111" s="1365"/>
      <c r="J4111" s="1365"/>
      <c r="S4111" s="1359"/>
      <c r="BU4111" s="1366"/>
      <c r="CI4111" s="1383"/>
    </row>
    <row r="4112" spans="2:87" s="1381" customFormat="1" x14ac:dyDescent="0.25">
      <c r="B4112" s="1384"/>
      <c r="C4112" s="1384"/>
      <c r="D4112" s="1387"/>
      <c r="E4112" s="1384"/>
      <c r="F4112" s="1384"/>
      <c r="G4112" s="1384"/>
      <c r="H4112" s="1365"/>
      <c r="I4112" s="1365"/>
      <c r="J4112" s="1365"/>
      <c r="S4112" s="1359"/>
      <c r="BU4112" s="1366"/>
      <c r="CI4112" s="1383"/>
    </row>
    <row r="4113" spans="2:87" s="1381" customFormat="1" x14ac:dyDescent="0.25">
      <c r="B4113" s="1384"/>
      <c r="C4113" s="1384"/>
      <c r="D4113" s="1387"/>
      <c r="E4113" s="1384"/>
      <c r="F4113" s="1384"/>
      <c r="G4113" s="1384"/>
      <c r="H4113" s="1365"/>
      <c r="I4113" s="1365"/>
      <c r="J4113" s="1365"/>
      <c r="S4113" s="1359"/>
      <c r="BU4113" s="1366"/>
      <c r="CI4113" s="1383"/>
    </row>
    <row r="4114" spans="2:87" s="1381" customFormat="1" x14ac:dyDescent="0.25">
      <c r="B4114" s="1384"/>
      <c r="C4114" s="1384"/>
      <c r="D4114" s="1387"/>
      <c r="E4114" s="1384"/>
      <c r="F4114" s="1384"/>
      <c r="G4114" s="1384"/>
      <c r="H4114" s="1365"/>
      <c r="I4114" s="1365"/>
      <c r="J4114" s="1365"/>
      <c r="S4114" s="1359"/>
      <c r="BU4114" s="1366"/>
      <c r="CI4114" s="1383"/>
    </row>
    <row r="4115" spans="2:87" s="1381" customFormat="1" x14ac:dyDescent="0.25">
      <c r="B4115" s="1384"/>
      <c r="C4115" s="1384"/>
      <c r="D4115" s="1387"/>
      <c r="E4115" s="1384"/>
      <c r="F4115" s="1384"/>
      <c r="G4115" s="1384"/>
      <c r="H4115" s="1365"/>
      <c r="I4115" s="1365"/>
      <c r="J4115" s="1365"/>
      <c r="S4115" s="1359"/>
      <c r="BU4115" s="1366"/>
      <c r="CI4115" s="1383"/>
    </row>
    <row r="4116" spans="2:87" s="1381" customFormat="1" x14ac:dyDescent="0.25">
      <c r="B4116" s="1384"/>
      <c r="C4116" s="1384"/>
      <c r="D4116" s="1387"/>
      <c r="E4116" s="1384"/>
      <c r="F4116" s="1384"/>
      <c r="G4116" s="1384"/>
      <c r="H4116" s="1365"/>
      <c r="I4116" s="1365"/>
      <c r="J4116" s="1365"/>
      <c r="S4116" s="1359"/>
      <c r="BU4116" s="1366"/>
      <c r="CI4116" s="1383"/>
    </row>
    <row r="4117" spans="2:87" s="1381" customFormat="1" x14ac:dyDescent="0.25">
      <c r="B4117" s="1384"/>
      <c r="C4117" s="1384"/>
      <c r="D4117" s="1387"/>
      <c r="E4117" s="1384"/>
      <c r="F4117" s="1384"/>
      <c r="G4117" s="1384"/>
      <c r="H4117" s="1365"/>
      <c r="I4117" s="1365"/>
      <c r="J4117" s="1365"/>
      <c r="S4117" s="1359"/>
      <c r="BU4117" s="1366"/>
      <c r="CI4117" s="1383"/>
    </row>
    <row r="4118" spans="2:87" s="1381" customFormat="1" x14ac:dyDescent="0.25">
      <c r="B4118" s="1384"/>
      <c r="C4118" s="1384"/>
      <c r="D4118" s="1387"/>
      <c r="E4118" s="1384"/>
      <c r="F4118" s="1384"/>
      <c r="G4118" s="1384"/>
      <c r="H4118" s="1365"/>
      <c r="I4118" s="1365"/>
      <c r="J4118" s="1365"/>
      <c r="S4118" s="1359"/>
      <c r="BU4118" s="1366"/>
      <c r="CI4118" s="1383"/>
    </row>
    <row r="4119" spans="2:87" s="1381" customFormat="1" x14ac:dyDescent="0.25">
      <c r="B4119" s="1384"/>
      <c r="C4119" s="1384"/>
      <c r="D4119" s="1387"/>
      <c r="E4119" s="1384"/>
      <c r="F4119" s="1384"/>
      <c r="G4119" s="1384"/>
      <c r="H4119" s="1365"/>
      <c r="I4119" s="1365"/>
      <c r="J4119" s="1365"/>
      <c r="S4119" s="1359"/>
      <c r="BU4119" s="1366"/>
      <c r="CI4119" s="1383"/>
    </row>
    <row r="4120" spans="2:87" s="1381" customFormat="1" x14ac:dyDescent="0.25">
      <c r="B4120" s="1384"/>
      <c r="C4120" s="1384"/>
      <c r="D4120" s="1387"/>
      <c r="E4120" s="1384"/>
      <c r="F4120" s="1384"/>
      <c r="G4120" s="1384"/>
      <c r="H4120" s="1365"/>
      <c r="I4120" s="1365"/>
      <c r="J4120" s="1365"/>
      <c r="S4120" s="1359"/>
      <c r="BU4120" s="1366"/>
      <c r="CI4120" s="1383"/>
    </row>
    <row r="4121" spans="2:87" s="1381" customFormat="1" x14ac:dyDescent="0.25">
      <c r="B4121" s="1384"/>
      <c r="C4121" s="1384"/>
      <c r="D4121" s="1387"/>
      <c r="E4121" s="1384"/>
      <c r="F4121" s="1384"/>
      <c r="G4121" s="1384"/>
      <c r="H4121" s="1365"/>
      <c r="I4121" s="1365"/>
      <c r="J4121" s="1365"/>
      <c r="S4121" s="1359"/>
      <c r="BU4121" s="1366"/>
      <c r="CI4121" s="1383"/>
    </row>
    <row r="4122" spans="2:87" s="1381" customFormat="1" x14ac:dyDescent="0.25">
      <c r="B4122" s="1384"/>
      <c r="C4122" s="1384"/>
      <c r="D4122" s="1387"/>
      <c r="E4122" s="1384"/>
      <c r="F4122" s="1384"/>
      <c r="G4122" s="1384"/>
      <c r="H4122" s="1365"/>
      <c r="I4122" s="1365"/>
      <c r="J4122" s="1365"/>
      <c r="S4122" s="1359"/>
      <c r="BU4122" s="1366"/>
      <c r="CI4122" s="1383"/>
    </row>
    <row r="4123" spans="2:87" s="1381" customFormat="1" x14ac:dyDescent="0.25">
      <c r="B4123" s="1384"/>
      <c r="C4123" s="1384"/>
      <c r="D4123" s="1387"/>
      <c r="E4123" s="1384"/>
      <c r="F4123" s="1384"/>
      <c r="G4123" s="1384"/>
      <c r="H4123" s="1365"/>
      <c r="I4123" s="1365"/>
      <c r="J4123" s="1365"/>
      <c r="S4123" s="1359"/>
      <c r="BU4123" s="1366"/>
      <c r="CI4123" s="1383"/>
    </row>
    <row r="4124" spans="2:87" s="1381" customFormat="1" x14ac:dyDescent="0.25">
      <c r="B4124" s="1384"/>
      <c r="C4124" s="1384"/>
      <c r="D4124" s="1387"/>
      <c r="E4124" s="1384"/>
      <c r="F4124" s="1384"/>
      <c r="G4124" s="1384"/>
      <c r="H4124" s="1365"/>
      <c r="I4124" s="1365"/>
      <c r="J4124" s="1365"/>
      <c r="S4124" s="1359"/>
      <c r="BU4124" s="1366"/>
      <c r="CI4124" s="1383"/>
    </row>
    <row r="4125" spans="2:87" s="1381" customFormat="1" x14ac:dyDescent="0.25">
      <c r="B4125" s="1384"/>
      <c r="C4125" s="1384"/>
      <c r="D4125" s="1387"/>
      <c r="E4125" s="1384"/>
      <c r="F4125" s="1384"/>
      <c r="G4125" s="1384"/>
      <c r="H4125" s="1365"/>
      <c r="I4125" s="1365"/>
      <c r="J4125" s="1365"/>
      <c r="S4125" s="1359"/>
      <c r="BU4125" s="1366"/>
      <c r="CI4125" s="1383"/>
    </row>
    <row r="4126" spans="2:87" s="1381" customFormat="1" x14ac:dyDescent="0.25">
      <c r="B4126" s="1384"/>
      <c r="C4126" s="1384"/>
      <c r="D4126" s="1387"/>
      <c r="E4126" s="1384"/>
      <c r="F4126" s="1384"/>
      <c r="G4126" s="1384"/>
      <c r="H4126" s="1365"/>
      <c r="I4126" s="1365"/>
      <c r="J4126" s="1365"/>
      <c r="S4126" s="1359"/>
      <c r="BU4126" s="1366"/>
      <c r="CI4126" s="1383"/>
    </row>
    <row r="4127" spans="2:87" s="1381" customFormat="1" x14ac:dyDescent="0.25">
      <c r="B4127" s="1384"/>
      <c r="C4127" s="1384"/>
      <c r="D4127" s="1387"/>
      <c r="E4127" s="1384"/>
      <c r="F4127" s="1384"/>
      <c r="G4127" s="1384"/>
      <c r="H4127" s="1365"/>
      <c r="I4127" s="1365"/>
      <c r="J4127" s="1365"/>
      <c r="S4127" s="1359"/>
      <c r="BU4127" s="1366"/>
      <c r="CI4127" s="1383"/>
    </row>
    <row r="4128" spans="2:87" s="1381" customFormat="1" x14ac:dyDescent="0.25">
      <c r="B4128" s="1384"/>
      <c r="C4128" s="1384"/>
      <c r="D4128" s="1387"/>
      <c r="E4128" s="1384"/>
      <c r="F4128" s="1384"/>
      <c r="G4128" s="1384"/>
      <c r="H4128" s="1365"/>
      <c r="I4128" s="1365"/>
      <c r="J4128" s="1365"/>
      <c r="S4128" s="1359"/>
      <c r="BU4128" s="1366"/>
      <c r="CI4128" s="1383"/>
    </row>
    <row r="4129" spans="2:87" s="1381" customFormat="1" x14ac:dyDescent="0.25">
      <c r="B4129" s="1384"/>
      <c r="C4129" s="1384"/>
      <c r="D4129" s="1387"/>
      <c r="E4129" s="1384"/>
      <c r="F4129" s="1384"/>
      <c r="G4129" s="1384"/>
      <c r="H4129" s="1365"/>
      <c r="I4129" s="1365"/>
      <c r="J4129" s="1365"/>
      <c r="S4129" s="1359"/>
      <c r="BU4129" s="1366"/>
      <c r="CI4129" s="1383"/>
    </row>
    <row r="4130" spans="2:87" s="1381" customFormat="1" x14ac:dyDescent="0.25">
      <c r="B4130" s="1384"/>
      <c r="C4130" s="1384"/>
      <c r="D4130" s="1387"/>
      <c r="E4130" s="1384"/>
      <c r="F4130" s="1384"/>
      <c r="G4130" s="1384"/>
      <c r="H4130" s="1365"/>
      <c r="I4130" s="1365"/>
      <c r="J4130" s="1365"/>
      <c r="S4130" s="1359"/>
      <c r="BU4130" s="1366"/>
      <c r="CI4130" s="1383"/>
    </row>
    <row r="4131" spans="2:87" s="1381" customFormat="1" x14ac:dyDescent="0.25">
      <c r="B4131" s="1384"/>
      <c r="C4131" s="1384"/>
      <c r="D4131" s="1387"/>
      <c r="E4131" s="1384"/>
      <c r="F4131" s="1384"/>
      <c r="G4131" s="1384"/>
      <c r="H4131" s="1365"/>
      <c r="I4131" s="1365"/>
      <c r="J4131" s="1365"/>
      <c r="S4131" s="1359"/>
      <c r="BU4131" s="1366"/>
      <c r="CI4131" s="1383"/>
    </row>
    <row r="4132" spans="2:87" s="1381" customFormat="1" x14ac:dyDescent="0.25">
      <c r="B4132" s="1384"/>
      <c r="C4132" s="1384"/>
      <c r="D4132" s="1387"/>
      <c r="E4132" s="1384"/>
      <c r="F4132" s="1384"/>
      <c r="G4132" s="1384"/>
      <c r="H4132" s="1365"/>
      <c r="I4132" s="1365"/>
      <c r="J4132" s="1365"/>
      <c r="S4132" s="1359"/>
      <c r="BU4132" s="1366"/>
      <c r="CI4132" s="1383"/>
    </row>
    <row r="4133" spans="2:87" s="1381" customFormat="1" x14ac:dyDescent="0.25">
      <c r="B4133" s="1384"/>
      <c r="C4133" s="1384"/>
      <c r="D4133" s="1387"/>
      <c r="E4133" s="1384"/>
      <c r="F4133" s="1384"/>
      <c r="G4133" s="1384"/>
      <c r="H4133" s="1365"/>
      <c r="I4133" s="1365"/>
      <c r="J4133" s="1365"/>
      <c r="S4133" s="1359"/>
      <c r="BU4133" s="1366"/>
      <c r="CI4133" s="1383"/>
    </row>
    <row r="4134" spans="2:87" s="1381" customFormat="1" x14ac:dyDescent="0.25">
      <c r="B4134" s="1384"/>
      <c r="C4134" s="1384"/>
      <c r="D4134" s="1387"/>
      <c r="E4134" s="1384"/>
      <c r="F4134" s="1384"/>
      <c r="G4134" s="1384"/>
      <c r="H4134" s="1365"/>
      <c r="I4134" s="1365"/>
      <c r="J4134" s="1365"/>
      <c r="S4134" s="1359"/>
      <c r="BU4134" s="1366"/>
      <c r="CI4134" s="1383"/>
    </row>
    <row r="4135" spans="2:87" s="1381" customFormat="1" x14ac:dyDescent="0.25">
      <c r="B4135" s="1384"/>
      <c r="C4135" s="1384"/>
      <c r="D4135" s="1387"/>
      <c r="E4135" s="1384"/>
      <c r="F4135" s="1384"/>
      <c r="G4135" s="1384"/>
      <c r="H4135" s="1365"/>
      <c r="I4135" s="1365"/>
      <c r="J4135" s="1365"/>
      <c r="S4135" s="1359"/>
      <c r="BU4135" s="1366"/>
      <c r="CI4135" s="1383"/>
    </row>
    <row r="4136" spans="2:87" s="1381" customFormat="1" x14ac:dyDescent="0.25">
      <c r="B4136" s="1384"/>
      <c r="C4136" s="1384"/>
      <c r="D4136" s="1387"/>
      <c r="E4136" s="1384"/>
      <c r="F4136" s="1384"/>
      <c r="G4136" s="1384"/>
      <c r="H4136" s="1365"/>
      <c r="I4136" s="1365"/>
      <c r="J4136" s="1365"/>
      <c r="S4136" s="1359"/>
      <c r="BU4136" s="1366"/>
      <c r="CI4136" s="1383"/>
    </row>
    <row r="4137" spans="2:87" s="1381" customFormat="1" x14ac:dyDescent="0.25">
      <c r="B4137" s="1384"/>
      <c r="C4137" s="1384"/>
      <c r="D4137" s="1387"/>
      <c r="E4137" s="1384"/>
      <c r="F4137" s="1384"/>
      <c r="G4137" s="1384"/>
      <c r="H4137" s="1365"/>
      <c r="I4137" s="1365"/>
      <c r="J4137" s="1365"/>
      <c r="S4137" s="1359"/>
      <c r="BU4137" s="1366"/>
      <c r="CI4137" s="1383"/>
    </row>
    <row r="4138" spans="2:87" s="1381" customFormat="1" x14ac:dyDescent="0.25">
      <c r="B4138" s="1384"/>
      <c r="C4138" s="1384"/>
      <c r="D4138" s="1387"/>
      <c r="E4138" s="1384"/>
      <c r="F4138" s="1384"/>
      <c r="G4138" s="1384"/>
      <c r="H4138" s="1365"/>
      <c r="I4138" s="1365"/>
      <c r="J4138" s="1365"/>
      <c r="S4138" s="1359"/>
      <c r="BU4138" s="1366"/>
      <c r="CI4138" s="1383"/>
    </row>
    <row r="4139" spans="2:87" s="1381" customFormat="1" x14ac:dyDescent="0.25">
      <c r="B4139" s="1384"/>
      <c r="C4139" s="1384"/>
      <c r="D4139" s="1387"/>
      <c r="E4139" s="1384"/>
      <c r="F4139" s="1384"/>
      <c r="G4139" s="1384"/>
      <c r="H4139" s="1365"/>
      <c r="I4139" s="1365"/>
      <c r="J4139" s="1365"/>
      <c r="S4139" s="1359"/>
      <c r="BU4139" s="1366"/>
      <c r="CI4139" s="1383"/>
    </row>
    <row r="4140" spans="2:87" s="1381" customFormat="1" x14ac:dyDescent="0.25">
      <c r="B4140" s="1384"/>
      <c r="C4140" s="1384"/>
      <c r="D4140" s="1387"/>
      <c r="E4140" s="1384"/>
      <c r="F4140" s="1384"/>
      <c r="G4140" s="1384"/>
      <c r="H4140" s="1365"/>
      <c r="I4140" s="1365"/>
      <c r="J4140" s="1365"/>
      <c r="S4140" s="1359"/>
      <c r="BU4140" s="1366"/>
      <c r="CI4140" s="1383"/>
    </row>
    <row r="4141" spans="2:87" s="1381" customFormat="1" x14ac:dyDescent="0.25">
      <c r="B4141" s="1384"/>
      <c r="C4141" s="1384"/>
      <c r="D4141" s="1387"/>
      <c r="E4141" s="1384"/>
      <c r="F4141" s="1384"/>
      <c r="G4141" s="1384"/>
      <c r="H4141" s="1365"/>
      <c r="I4141" s="1365"/>
      <c r="J4141" s="1365"/>
      <c r="S4141" s="1359"/>
      <c r="BU4141" s="1366"/>
      <c r="CI4141" s="1383"/>
    </row>
    <row r="4142" spans="2:87" s="1381" customFormat="1" x14ac:dyDescent="0.25">
      <c r="B4142" s="1384"/>
      <c r="C4142" s="1384"/>
      <c r="D4142" s="1387"/>
      <c r="E4142" s="1384"/>
      <c r="F4142" s="1384"/>
      <c r="G4142" s="1384"/>
      <c r="H4142" s="1365"/>
      <c r="I4142" s="1365"/>
      <c r="J4142" s="1365"/>
      <c r="S4142" s="1359"/>
      <c r="BU4142" s="1366"/>
      <c r="CI4142" s="1383"/>
    </row>
    <row r="4143" spans="2:87" s="1381" customFormat="1" x14ac:dyDescent="0.25">
      <c r="B4143" s="1384"/>
      <c r="C4143" s="1384"/>
      <c r="D4143" s="1387"/>
      <c r="E4143" s="1384"/>
      <c r="F4143" s="1384"/>
      <c r="G4143" s="1384"/>
      <c r="H4143" s="1365"/>
      <c r="I4143" s="1365"/>
      <c r="J4143" s="1365"/>
      <c r="S4143" s="1359"/>
      <c r="BU4143" s="1366"/>
      <c r="CI4143" s="1383"/>
    </row>
    <row r="4144" spans="2:87" s="1381" customFormat="1" x14ac:dyDescent="0.25">
      <c r="B4144" s="1384"/>
      <c r="C4144" s="1384"/>
      <c r="D4144" s="1387"/>
      <c r="E4144" s="1384"/>
      <c r="F4144" s="1384"/>
      <c r="G4144" s="1384"/>
      <c r="H4144" s="1365"/>
      <c r="I4144" s="1365"/>
      <c r="J4144" s="1365"/>
      <c r="S4144" s="1359"/>
      <c r="BU4144" s="1366"/>
      <c r="CI4144" s="1383"/>
    </row>
    <row r="4145" spans="2:87" s="1381" customFormat="1" x14ac:dyDescent="0.25">
      <c r="B4145" s="1384"/>
      <c r="C4145" s="1384"/>
      <c r="D4145" s="1387"/>
      <c r="E4145" s="1384"/>
      <c r="F4145" s="1384"/>
      <c r="G4145" s="1384"/>
      <c r="H4145" s="1365"/>
      <c r="I4145" s="1365"/>
      <c r="J4145" s="1365"/>
      <c r="S4145" s="1359"/>
      <c r="BU4145" s="1366"/>
      <c r="CI4145" s="1383"/>
    </row>
    <row r="4146" spans="2:87" s="1381" customFormat="1" x14ac:dyDescent="0.25">
      <c r="B4146" s="1384"/>
      <c r="C4146" s="1384"/>
      <c r="D4146" s="1387"/>
      <c r="E4146" s="1384"/>
      <c r="F4146" s="1384"/>
      <c r="G4146" s="1384"/>
      <c r="H4146" s="1365"/>
      <c r="I4146" s="1365"/>
      <c r="J4146" s="1365"/>
      <c r="S4146" s="1359"/>
      <c r="BU4146" s="1366"/>
      <c r="CI4146" s="1383"/>
    </row>
    <row r="4147" spans="2:87" s="1381" customFormat="1" x14ac:dyDescent="0.25">
      <c r="B4147" s="1384"/>
      <c r="C4147" s="1384"/>
      <c r="D4147" s="1387"/>
      <c r="E4147" s="1384"/>
      <c r="F4147" s="1384"/>
      <c r="G4147" s="1384"/>
      <c r="H4147" s="1365"/>
      <c r="I4147" s="1365"/>
      <c r="J4147" s="1365"/>
      <c r="S4147" s="1359"/>
      <c r="BU4147" s="1366"/>
      <c r="CI4147" s="1383"/>
    </row>
    <row r="4148" spans="2:87" s="1381" customFormat="1" x14ac:dyDescent="0.25">
      <c r="B4148" s="1384"/>
      <c r="C4148" s="1384"/>
      <c r="D4148" s="1387"/>
      <c r="E4148" s="1384"/>
      <c r="F4148" s="1384"/>
      <c r="G4148" s="1384"/>
      <c r="H4148" s="1365"/>
      <c r="I4148" s="1365"/>
      <c r="J4148" s="1365"/>
      <c r="S4148" s="1359"/>
      <c r="BU4148" s="1366"/>
      <c r="CI4148" s="1383"/>
    </row>
    <row r="4149" spans="2:87" s="1381" customFormat="1" x14ac:dyDescent="0.25">
      <c r="B4149" s="1384"/>
      <c r="C4149" s="1384"/>
      <c r="D4149" s="1387"/>
      <c r="E4149" s="1384"/>
      <c r="F4149" s="1384"/>
      <c r="G4149" s="1384"/>
      <c r="H4149" s="1365"/>
      <c r="I4149" s="1365"/>
      <c r="J4149" s="1365"/>
      <c r="S4149" s="1359"/>
      <c r="BU4149" s="1366"/>
      <c r="CI4149" s="1383"/>
    </row>
    <row r="4150" spans="2:87" s="1381" customFormat="1" x14ac:dyDescent="0.25">
      <c r="B4150" s="1384"/>
      <c r="C4150" s="1384"/>
      <c r="D4150" s="1387"/>
      <c r="E4150" s="1384"/>
      <c r="F4150" s="1384"/>
      <c r="G4150" s="1384"/>
      <c r="H4150" s="1365"/>
      <c r="I4150" s="1365"/>
      <c r="J4150" s="1365"/>
      <c r="S4150" s="1359"/>
      <c r="BU4150" s="1366"/>
      <c r="CI4150" s="1383"/>
    </row>
    <row r="4151" spans="2:87" s="1381" customFormat="1" x14ac:dyDescent="0.25">
      <c r="B4151" s="1384"/>
      <c r="C4151" s="1384"/>
      <c r="D4151" s="1387"/>
      <c r="E4151" s="1384"/>
      <c r="F4151" s="1384"/>
      <c r="G4151" s="1384"/>
      <c r="H4151" s="1365"/>
      <c r="I4151" s="1365"/>
      <c r="J4151" s="1365"/>
      <c r="S4151" s="1359"/>
      <c r="BU4151" s="1366"/>
      <c r="CI4151" s="1383"/>
    </row>
    <row r="4152" spans="2:87" s="1381" customFormat="1" x14ac:dyDescent="0.25">
      <c r="B4152" s="1384"/>
      <c r="C4152" s="1384"/>
      <c r="D4152" s="1387"/>
      <c r="E4152" s="1384"/>
      <c r="F4152" s="1384"/>
      <c r="G4152" s="1384"/>
      <c r="H4152" s="1365"/>
      <c r="I4152" s="1365"/>
      <c r="J4152" s="1365"/>
      <c r="S4152" s="1359"/>
      <c r="BU4152" s="1366"/>
      <c r="CI4152" s="1383"/>
    </row>
    <row r="4153" spans="2:87" s="1381" customFormat="1" x14ac:dyDescent="0.25">
      <c r="B4153" s="1384"/>
      <c r="C4153" s="1384"/>
      <c r="D4153" s="1387"/>
      <c r="E4153" s="1384"/>
      <c r="F4153" s="1384"/>
      <c r="G4153" s="1384"/>
      <c r="H4153" s="1365"/>
      <c r="I4153" s="1365"/>
      <c r="J4153" s="1365"/>
      <c r="S4153" s="1359"/>
      <c r="BU4153" s="1366"/>
      <c r="CI4153" s="1383"/>
    </row>
    <row r="4154" spans="2:87" s="1381" customFormat="1" x14ac:dyDescent="0.25">
      <c r="B4154" s="1384"/>
      <c r="C4154" s="1384"/>
      <c r="D4154" s="1387"/>
      <c r="E4154" s="1384"/>
      <c r="F4154" s="1384"/>
      <c r="G4154" s="1384"/>
      <c r="H4154" s="1365"/>
      <c r="I4154" s="1365"/>
      <c r="J4154" s="1365"/>
      <c r="S4154" s="1359"/>
      <c r="BU4154" s="1366"/>
      <c r="CI4154" s="1383"/>
    </row>
    <row r="4155" spans="2:87" s="1381" customFormat="1" x14ac:dyDescent="0.25">
      <c r="B4155" s="1384"/>
      <c r="C4155" s="1384"/>
      <c r="D4155" s="1387"/>
      <c r="E4155" s="1384"/>
      <c r="F4155" s="1384"/>
      <c r="G4155" s="1384"/>
      <c r="H4155" s="1365"/>
      <c r="I4155" s="1365"/>
      <c r="J4155" s="1365"/>
      <c r="S4155" s="1359"/>
      <c r="BU4155" s="1366"/>
      <c r="CI4155" s="1383"/>
    </row>
    <row r="4156" spans="2:87" s="1381" customFormat="1" x14ac:dyDescent="0.25">
      <c r="B4156" s="1384"/>
      <c r="C4156" s="1384"/>
      <c r="D4156" s="1387"/>
      <c r="E4156" s="1384"/>
      <c r="F4156" s="1384"/>
      <c r="G4156" s="1384"/>
      <c r="H4156" s="1365"/>
      <c r="I4156" s="1365"/>
      <c r="J4156" s="1365"/>
      <c r="S4156" s="1359"/>
      <c r="BU4156" s="1366"/>
      <c r="CI4156" s="1383"/>
    </row>
    <row r="4157" spans="2:87" s="1381" customFormat="1" x14ac:dyDescent="0.25">
      <c r="B4157" s="1384"/>
      <c r="C4157" s="1384"/>
      <c r="D4157" s="1387"/>
      <c r="E4157" s="1384"/>
      <c r="F4157" s="1384"/>
      <c r="G4157" s="1384"/>
      <c r="H4157" s="1365"/>
      <c r="I4157" s="1365"/>
      <c r="J4157" s="1365"/>
      <c r="S4157" s="1359"/>
      <c r="BU4157" s="1366"/>
      <c r="CI4157" s="1383"/>
    </row>
    <row r="4158" spans="2:87" s="1381" customFormat="1" x14ac:dyDescent="0.25">
      <c r="B4158" s="1384"/>
      <c r="C4158" s="1384"/>
      <c r="D4158" s="1387"/>
      <c r="E4158" s="1384"/>
      <c r="F4158" s="1384"/>
      <c r="G4158" s="1384"/>
      <c r="H4158" s="1365"/>
      <c r="I4158" s="1365"/>
      <c r="J4158" s="1365"/>
      <c r="S4158" s="1359"/>
      <c r="BU4158" s="1366"/>
      <c r="CI4158" s="1383"/>
    </row>
    <row r="4159" spans="2:87" s="1381" customFormat="1" x14ac:dyDescent="0.25">
      <c r="B4159" s="1384"/>
      <c r="C4159" s="1384"/>
      <c r="D4159" s="1387"/>
      <c r="E4159" s="1384"/>
      <c r="F4159" s="1384"/>
      <c r="G4159" s="1384"/>
      <c r="H4159" s="1365"/>
      <c r="I4159" s="1365"/>
      <c r="J4159" s="1365"/>
      <c r="S4159" s="1359"/>
      <c r="BU4159" s="1366"/>
      <c r="CI4159" s="1383"/>
    </row>
    <row r="4160" spans="2:87" s="1381" customFormat="1" x14ac:dyDescent="0.25">
      <c r="B4160" s="1384"/>
      <c r="C4160" s="1384"/>
      <c r="D4160" s="1387"/>
      <c r="E4160" s="1384"/>
      <c r="F4160" s="1384"/>
      <c r="G4160" s="1384"/>
      <c r="H4160" s="1365"/>
      <c r="I4160" s="1365"/>
      <c r="J4160" s="1365"/>
      <c r="S4160" s="1359"/>
      <c r="BU4160" s="1366"/>
      <c r="CI4160" s="1383"/>
    </row>
    <row r="4161" spans="2:87" s="1381" customFormat="1" x14ac:dyDescent="0.25">
      <c r="B4161" s="1384"/>
      <c r="C4161" s="1384"/>
      <c r="D4161" s="1387"/>
      <c r="E4161" s="1384"/>
      <c r="F4161" s="1384"/>
      <c r="G4161" s="1384"/>
      <c r="H4161" s="1365"/>
      <c r="I4161" s="1365"/>
      <c r="J4161" s="1365"/>
      <c r="S4161" s="1359"/>
      <c r="BU4161" s="1366"/>
      <c r="CI4161" s="1383"/>
    </row>
    <row r="4162" spans="2:87" s="1381" customFormat="1" x14ac:dyDescent="0.25">
      <c r="B4162" s="1384"/>
      <c r="C4162" s="1384"/>
      <c r="D4162" s="1387"/>
      <c r="E4162" s="1384"/>
      <c r="F4162" s="1384"/>
      <c r="G4162" s="1384"/>
      <c r="H4162" s="1365"/>
      <c r="I4162" s="1365"/>
      <c r="J4162" s="1365"/>
      <c r="S4162" s="1359"/>
      <c r="BU4162" s="1366"/>
      <c r="CI4162" s="1383"/>
    </row>
    <row r="4163" spans="2:87" s="1381" customFormat="1" x14ac:dyDescent="0.25">
      <c r="B4163" s="1384"/>
      <c r="C4163" s="1384"/>
      <c r="D4163" s="1387"/>
      <c r="E4163" s="1384"/>
      <c r="F4163" s="1384"/>
      <c r="G4163" s="1384"/>
      <c r="H4163" s="1365"/>
      <c r="I4163" s="1365"/>
      <c r="J4163" s="1365"/>
      <c r="S4163" s="1359"/>
      <c r="BU4163" s="1366"/>
      <c r="CI4163" s="1383"/>
    </row>
    <row r="4164" spans="2:87" s="1381" customFormat="1" x14ac:dyDescent="0.25">
      <c r="B4164" s="1384"/>
      <c r="C4164" s="1384"/>
      <c r="D4164" s="1387"/>
      <c r="E4164" s="1384"/>
      <c r="F4164" s="1384"/>
      <c r="G4164" s="1384"/>
      <c r="H4164" s="1365"/>
      <c r="I4164" s="1365"/>
      <c r="J4164" s="1365"/>
      <c r="S4164" s="1359"/>
      <c r="BU4164" s="1366"/>
      <c r="CI4164" s="1383"/>
    </row>
    <row r="4165" spans="2:87" s="1381" customFormat="1" x14ac:dyDescent="0.25">
      <c r="B4165" s="1384"/>
      <c r="C4165" s="1384"/>
      <c r="D4165" s="1387"/>
      <c r="E4165" s="1384"/>
      <c r="F4165" s="1384"/>
      <c r="G4165" s="1384"/>
      <c r="H4165" s="1365"/>
      <c r="I4165" s="1365"/>
      <c r="J4165" s="1365"/>
      <c r="S4165" s="1359"/>
      <c r="BU4165" s="1366"/>
      <c r="CI4165" s="1383"/>
    </row>
    <row r="4166" spans="2:87" s="1381" customFormat="1" x14ac:dyDescent="0.25">
      <c r="B4166" s="1384"/>
      <c r="C4166" s="1384"/>
      <c r="D4166" s="1387"/>
      <c r="E4166" s="1384"/>
      <c r="F4166" s="1384"/>
      <c r="G4166" s="1384"/>
      <c r="H4166" s="1365"/>
      <c r="I4166" s="1365"/>
      <c r="J4166" s="1365"/>
      <c r="S4166" s="1359"/>
      <c r="BU4166" s="1366"/>
      <c r="CI4166" s="1383"/>
    </row>
    <row r="4167" spans="2:87" s="1381" customFormat="1" x14ac:dyDescent="0.25">
      <c r="B4167" s="1384"/>
      <c r="C4167" s="1384"/>
      <c r="D4167" s="1387"/>
      <c r="E4167" s="1384"/>
      <c r="F4167" s="1384"/>
      <c r="G4167" s="1384"/>
      <c r="H4167" s="1365"/>
      <c r="I4167" s="1365"/>
      <c r="J4167" s="1365"/>
      <c r="S4167" s="1359"/>
      <c r="BU4167" s="1366"/>
      <c r="CI4167" s="1383"/>
    </row>
    <row r="4168" spans="2:87" s="1381" customFormat="1" x14ac:dyDescent="0.25">
      <c r="B4168" s="1384"/>
      <c r="C4168" s="1384"/>
      <c r="D4168" s="1387"/>
      <c r="E4168" s="1384"/>
      <c r="F4168" s="1384"/>
      <c r="G4168" s="1384"/>
      <c r="H4168" s="1365"/>
      <c r="I4168" s="1365"/>
      <c r="J4168" s="1365"/>
      <c r="S4168" s="1359"/>
      <c r="BU4168" s="1366"/>
      <c r="CI4168" s="1383"/>
    </row>
    <row r="4169" spans="2:87" s="1381" customFormat="1" x14ac:dyDescent="0.25">
      <c r="B4169" s="1384"/>
      <c r="C4169" s="1384"/>
      <c r="D4169" s="1387"/>
      <c r="E4169" s="1384"/>
      <c r="F4169" s="1384"/>
      <c r="G4169" s="1384"/>
      <c r="H4169" s="1365"/>
      <c r="I4169" s="1365"/>
      <c r="J4169" s="1365"/>
      <c r="S4169" s="1359"/>
      <c r="BU4169" s="1366"/>
      <c r="CI4169" s="1383"/>
    </row>
    <row r="4170" spans="2:87" s="1381" customFormat="1" x14ac:dyDescent="0.25">
      <c r="B4170" s="1384"/>
      <c r="C4170" s="1384"/>
      <c r="D4170" s="1387"/>
      <c r="E4170" s="1384"/>
      <c r="F4170" s="1384"/>
      <c r="G4170" s="1384"/>
      <c r="H4170" s="1365"/>
      <c r="I4170" s="1365"/>
      <c r="J4170" s="1365"/>
      <c r="S4170" s="1359"/>
      <c r="BU4170" s="1366"/>
      <c r="CI4170" s="1383"/>
    </row>
    <row r="4171" spans="2:87" s="1381" customFormat="1" x14ac:dyDescent="0.25">
      <c r="B4171" s="1384"/>
      <c r="C4171" s="1384"/>
      <c r="D4171" s="1387"/>
      <c r="E4171" s="1384"/>
      <c r="F4171" s="1384"/>
      <c r="G4171" s="1384"/>
      <c r="H4171" s="1365"/>
      <c r="I4171" s="1365"/>
      <c r="J4171" s="1365"/>
      <c r="S4171" s="1359"/>
      <c r="BU4171" s="1366"/>
      <c r="CI4171" s="1383"/>
    </row>
    <row r="4172" spans="2:87" s="1381" customFormat="1" x14ac:dyDescent="0.25">
      <c r="B4172" s="1384"/>
      <c r="C4172" s="1384"/>
      <c r="D4172" s="1387"/>
      <c r="E4172" s="1384"/>
      <c r="F4172" s="1384"/>
      <c r="G4172" s="1384"/>
      <c r="H4172" s="1365"/>
      <c r="I4172" s="1365"/>
      <c r="J4172" s="1365"/>
      <c r="S4172" s="1359"/>
      <c r="BU4172" s="1366"/>
      <c r="CI4172" s="1383"/>
    </row>
    <row r="4173" spans="2:87" s="1381" customFormat="1" x14ac:dyDescent="0.25">
      <c r="B4173" s="1384"/>
      <c r="C4173" s="1384"/>
      <c r="D4173" s="1387"/>
      <c r="E4173" s="1384"/>
      <c r="F4173" s="1384"/>
      <c r="G4173" s="1384"/>
      <c r="H4173" s="1365"/>
      <c r="I4173" s="1365"/>
      <c r="J4173" s="1365"/>
      <c r="S4173" s="1359"/>
      <c r="BU4173" s="1366"/>
      <c r="CI4173" s="1383"/>
    </row>
    <row r="4174" spans="2:87" s="1381" customFormat="1" x14ac:dyDescent="0.25">
      <c r="B4174" s="1384"/>
      <c r="C4174" s="1384"/>
      <c r="D4174" s="1387"/>
      <c r="E4174" s="1384"/>
      <c r="F4174" s="1384"/>
      <c r="G4174" s="1384"/>
      <c r="H4174" s="1365"/>
      <c r="I4174" s="1365"/>
      <c r="J4174" s="1365"/>
      <c r="S4174" s="1359"/>
      <c r="BU4174" s="1366"/>
      <c r="CI4174" s="1383"/>
    </row>
    <row r="4175" spans="2:87" s="1381" customFormat="1" x14ac:dyDescent="0.25">
      <c r="B4175" s="1384"/>
      <c r="C4175" s="1384"/>
      <c r="D4175" s="1387"/>
      <c r="E4175" s="1384"/>
      <c r="F4175" s="1384"/>
      <c r="G4175" s="1384"/>
      <c r="H4175" s="1365"/>
      <c r="I4175" s="1365"/>
      <c r="J4175" s="1365"/>
      <c r="S4175" s="1359"/>
      <c r="BU4175" s="1366"/>
      <c r="CI4175" s="1383"/>
    </row>
    <row r="4176" spans="2:87" s="1381" customFormat="1" x14ac:dyDescent="0.25">
      <c r="B4176" s="1384"/>
      <c r="C4176" s="1384"/>
      <c r="D4176" s="1387"/>
      <c r="E4176" s="1384"/>
      <c r="F4176" s="1384"/>
      <c r="G4176" s="1384"/>
      <c r="H4176" s="1365"/>
      <c r="I4176" s="1365"/>
      <c r="J4176" s="1365"/>
      <c r="S4176" s="1359"/>
      <c r="BU4176" s="1366"/>
      <c r="CI4176" s="1383"/>
    </row>
    <row r="4177" spans="2:87" s="1381" customFormat="1" x14ac:dyDescent="0.25">
      <c r="B4177" s="1384"/>
      <c r="C4177" s="1384"/>
      <c r="D4177" s="1387"/>
      <c r="E4177" s="1384"/>
      <c r="F4177" s="1384"/>
      <c r="G4177" s="1384"/>
      <c r="H4177" s="1365"/>
      <c r="I4177" s="1365"/>
      <c r="J4177" s="1365"/>
      <c r="S4177" s="1359"/>
      <c r="BU4177" s="1366"/>
      <c r="CI4177" s="1383"/>
    </row>
    <row r="4178" spans="2:87" s="1381" customFormat="1" x14ac:dyDescent="0.25">
      <c r="B4178" s="1384"/>
      <c r="C4178" s="1384"/>
      <c r="D4178" s="1387"/>
      <c r="E4178" s="1384"/>
      <c r="F4178" s="1384"/>
      <c r="G4178" s="1384"/>
      <c r="H4178" s="1365"/>
      <c r="I4178" s="1365"/>
      <c r="J4178" s="1365"/>
      <c r="S4178" s="1359"/>
      <c r="BU4178" s="1366"/>
      <c r="CI4178" s="1383"/>
    </row>
    <row r="4179" spans="2:87" s="1381" customFormat="1" x14ac:dyDescent="0.25">
      <c r="B4179" s="1384"/>
      <c r="C4179" s="1384"/>
      <c r="D4179" s="1387"/>
      <c r="E4179" s="1384"/>
      <c r="F4179" s="1384"/>
      <c r="G4179" s="1384"/>
      <c r="H4179" s="1365"/>
      <c r="I4179" s="1365"/>
      <c r="J4179" s="1365"/>
      <c r="S4179" s="1359"/>
      <c r="BU4179" s="1366"/>
      <c r="CI4179" s="1383"/>
    </row>
    <row r="4180" spans="2:87" s="1381" customFormat="1" x14ac:dyDescent="0.25">
      <c r="B4180" s="1384"/>
      <c r="C4180" s="1384"/>
      <c r="D4180" s="1387"/>
      <c r="E4180" s="1384"/>
      <c r="F4180" s="1384"/>
      <c r="G4180" s="1384"/>
      <c r="H4180" s="1365"/>
      <c r="I4180" s="1365"/>
      <c r="J4180" s="1365"/>
      <c r="S4180" s="1359"/>
      <c r="BU4180" s="1366"/>
      <c r="CI4180" s="1383"/>
    </row>
    <row r="4181" spans="2:87" s="1381" customFormat="1" x14ac:dyDescent="0.25">
      <c r="B4181" s="1384"/>
      <c r="C4181" s="1384"/>
      <c r="D4181" s="1387"/>
      <c r="E4181" s="1384"/>
      <c r="F4181" s="1384"/>
      <c r="G4181" s="1384"/>
      <c r="H4181" s="1365"/>
      <c r="I4181" s="1365"/>
      <c r="J4181" s="1365"/>
      <c r="S4181" s="1359"/>
      <c r="BU4181" s="1366"/>
      <c r="CI4181" s="1383"/>
    </row>
    <row r="4182" spans="2:87" s="1381" customFormat="1" x14ac:dyDescent="0.25">
      <c r="B4182" s="1384"/>
      <c r="C4182" s="1384"/>
      <c r="D4182" s="1387"/>
      <c r="E4182" s="1384"/>
      <c r="F4182" s="1384"/>
      <c r="G4182" s="1384"/>
      <c r="H4182" s="1365"/>
      <c r="I4182" s="1365"/>
      <c r="J4182" s="1365"/>
      <c r="S4182" s="1359"/>
      <c r="BU4182" s="1366"/>
      <c r="CI4182" s="1383"/>
    </row>
    <row r="4183" spans="2:87" s="1381" customFormat="1" x14ac:dyDescent="0.25">
      <c r="B4183" s="1384"/>
      <c r="C4183" s="1384"/>
      <c r="D4183" s="1387"/>
      <c r="E4183" s="1384"/>
      <c r="F4183" s="1384"/>
      <c r="G4183" s="1384"/>
      <c r="H4183" s="1365"/>
      <c r="I4183" s="1365"/>
      <c r="J4183" s="1365"/>
      <c r="S4183" s="1359"/>
      <c r="BU4183" s="1366"/>
      <c r="CI4183" s="1383"/>
    </row>
    <row r="4184" spans="2:87" s="1381" customFormat="1" x14ac:dyDescent="0.25">
      <c r="B4184" s="1384"/>
      <c r="C4184" s="1384"/>
      <c r="D4184" s="1387"/>
      <c r="E4184" s="1384"/>
      <c r="F4184" s="1384"/>
      <c r="G4184" s="1384"/>
      <c r="H4184" s="1365"/>
      <c r="I4184" s="1365"/>
      <c r="J4184" s="1365"/>
      <c r="S4184" s="1359"/>
      <c r="BU4184" s="1366"/>
      <c r="CI4184" s="1383"/>
    </row>
    <row r="4185" spans="2:87" s="1381" customFormat="1" x14ac:dyDescent="0.25">
      <c r="B4185" s="1384"/>
      <c r="C4185" s="1384"/>
      <c r="D4185" s="1387"/>
      <c r="E4185" s="1384"/>
      <c r="F4185" s="1384"/>
      <c r="G4185" s="1384"/>
      <c r="H4185" s="1365"/>
      <c r="I4185" s="1365"/>
      <c r="J4185" s="1365"/>
      <c r="S4185" s="1359"/>
      <c r="BU4185" s="1366"/>
      <c r="CI4185" s="1383"/>
    </row>
    <row r="4186" spans="2:87" s="1381" customFormat="1" x14ac:dyDescent="0.25">
      <c r="B4186" s="1384"/>
      <c r="C4186" s="1384"/>
      <c r="D4186" s="1387"/>
      <c r="E4186" s="1384"/>
      <c r="F4186" s="1384"/>
      <c r="G4186" s="1384"/>
      <c r="H4186" s="1365"/>
      <c r="I4186" s="1365"/>
      <c r="J4186" s="1365"/>
      <c r="S4186" s="1359"/>
      <c r="BU4186" s="1366"/>
      <c r="CI4186" s="1383"/>
    </row>
    <row r="4187" spans="2:87" s="1381" customFormat="1" x14ac:dyDescent="0.25">
      <c r="B4187" s="1384"/>
      <c r="C4187" s="1384"/>
      <c r="D4187" s="1387"/>
      <c r="E4187" s="1384"/>
      <c r="F4187" s="1384"/>
      <c r="G4187" s="1384"/>
      <c r="H4187" s="1365"/>
      <c r="I4187" s="1365"/>
      <c r="J4187" s="1365"/>
      <c r="S4187" s="1359"/>
      <c r="BU4187" s="1366"/>
      <c r="CI4187" s="1383"/>
    </row>
    <row r="4188" spans="2:87" s="1381" customFormat="1" x14ac:dyDescent="0.25">
      <c r="B4188" s="1384"/>
      <c r="C4188" s="1384"/>
      <c r="D4188" s="1387"/>
      <c r="E4188" s="1384"/>
      <c r="F4188" s="1384"/>
      <c r="G4188" s="1384"/>
      <c r="H4188" s="1365"/>
      <c r="I4188" s="1365"/>
      <c r="J4188" s="1365"/>
      <c r="S4188" s="1359"/>
      <c r="BU4188" s="1366"/>
      <c r="CI4188" s="1383"/>
    </row>
    <row r="4189" spans="2:87" s="1381" customFormat="1" x14ac:dyDescent="0.25">
      <c r="B4189" s="1384"/>
      <c r="C4189" s="1384"/>
      <c r="D4189" s="1387"/>
      <c r="E4189" s="1384"/>
      <c r="F4189" s="1384"/>
      <c r="G4189" s="1384"/>
      <c r="H4189" s="1365"/>
      <c r="I4189" s="1365"/>
      <c r="J4189" s="1365"/>
      <c r="S4189" s="1359"/>
      <c r="BU4189" s="1366"/>
      <c r="CI4189" s="1383"/>
    </row>
    <row r="4190" spans="2:87" s="1381" customFormat="1" x14ac:dyDescent="0.25">
      <c r="B4190" s="1384"/>
      <c r="C4190" s="1384"/>
      <c r="D4190" s="1387"/>
      <c r="E4190" s="1384"/>
      <c r="F4190" s="1384"/>
      <c r="G4190" s="1384"/>
      <c r="H4190" s="1365"/>
      <c r="I4190" s="1365"/>
      <c r="J4190" s="1365"/>
      <c r="S4190" s="1359"/>
      <c r="BU4190" s="1366"/>
      <c r="CI4190" s="1383"/>
    </row>
    <row r="4191" spans="2:87" s="1381" customFormat="1" x14ac:dyDescent="0.25">
      <c r="B4191" s="1384"/>
      <c r="C4191" s="1384"/>
      <c r="D4191" s="1387"/>
      <c r="E4191" s="1384"/>
      <c r="F4191" s="1384"/>
      <c r="G4191" s="1384"/>
      <c r="H4191" s="1365"/>
      <c r="I4191" s="1365"/>
      <c r="J4191" s="1365"/>
      <c r="S4191" s="1359"/>
      <c r="BU4191" s="1366"/>
      <c r="CI4191" s="1383"/>
    </row>
    <row r="4192" spans="2:87" s="1381" customFormat="1" x14ac:dyDescent="0.25">
      <c r="B4192" s="1384"/>
      <c r="C4192" s="1384"/>
      <c r="D4192" s="1387"/>
      <c r="E4192" s="1384"/>
      <c r="F4192" s="1384"/>
      <c r="G4192" s="1384"/>
      <c r="H4192" s="1365"/>
      <c r="I4192" s="1365"/>
      <c r="J4192" s="1365"/>
      <c r="S4192" s="1359"/>
      <c r="BU4192" s="1366"/>
      <c r="CI4192" s="1383"/>
    </row>
    <row r="4193" spans="2:87" s="1381" customFormat="1" x14ac:dyDescent="0.25">
      <c r="B4193" s="1384"/>
      <c r="C4193" s="1384"/>
      <c r="D4193" s="1387"/>
      <c r="E4193" s="1384"/>
      <c r="F4193" s="1384"/>
      <c r="G4193" s="1384"/>
      <c r="H4193" s="1365"/>
      <c r="I4193" s="1365"/>
      <c r="J4193" s="1365"/>
      <c r="S4193" s="1359"/>
      <c r="BU4193" s="1366"/>
      <c r="CI4193" s="1383"/>
    </row>
    <row r="4194" spans="2:87" s="1381" customFormat="1" x14ac:dyDescent="0.25">
      <c r="B4194" s="1384"/>
      <c r="C4194" s="1384"/>
      <c r="D4194" s="1387"/>
      <c r="E4194" s="1384"/>
      <c r="F4194" s="1384"/>
      <c r="G4194" s="1384"/>
      <c r="H4194" s="1365"/>
      <c r="I4194" s="1365"/>
      <c r="J4194" s="1365"/>
      <c r="S4194" s="1359"/>
      <c r="BU4194" s="1366"/>
      <c r="CI4194" s="1383"/>
    </row>
    <row r="4195" spans="2:87" s="1381" customFormat="1" x14ac:dyDescent="0.25">
      <c r="B4195" s="1384"/>
      <c r="C4195" s="1384"/>
      <c r="D4195" s="1387"/>
      <c r="E4195" s="1384"/>
      <c r="F4195" s="1384"/>
      <c r="G4195" s="1384"/>
      <c r="H4195" s="1365"/>
      <c r="I4195" s="1365"/>
      <c r="J4195" s="1365"/>
      <c r="S4195" s="1359"/>
      <c r="BU4195" s="1366"/>
      <c r="CI4195" s="1383"/>
    </row>
    <row r="4196" spans="2:87" s="1381" customFormat="1" x14ac:dyDescent="0.25">
      <c r="B4196" s="1384"/>
      <c r="C4196" s="1384"/>
      <c r="D4196" s="1387"/>
      <c r="E4196" s="1384"/>
      <c r="F4196" s="1384"/>
      <c r="G4196" s="1384"/>
      <c r="H4196" s="1365"/>
      <c r="I4196" s="1365"/>
      <c r="J4196" s="1365"/>
      <c r="S4196" s="1359"/>
      <c r="BU4196" s="1366"/>
      <c r="CI4196" s="1383"/>
    </row>
    <row r="4197" spans="2:87" s="1381" customFormat="1" x14ac:dyDescent="0.25">
      <c r="B4197" s="1384"/>
      <c r="C4197" s="1384"/>
      <c r="D4197" s="1387"/>
      <c r="E4197" s="1384"/>
      <c r="F4197" s="1384"/>
      <c r="G4197" s="1384"/>
      <c r="H4197" s="1365"/>
      <c r="I4197" s="1365"/>
      <c r="J4197" s="1365"/>
      <c r="S4197" s="1359"/>
      <c r="BU4197" s="1366"/>
      <c r="CI4197" s="1383"/>
    </row>
    <row r="4198" spans="2:87" s="1381" customFormat="1" x14ac:dyDescent="0.25">
      <c r="B4198" s="1384"/>
      <c r="C4198" s="1384"/>
      <c r="D4198" s="1387"/>
      <c r="E4198" s="1384"/>
      <c r="F4198" s="1384"/>
      <c r="G4198" s="1384"/>
      <c r="H4198" s="1365"/>
      <c r="I4198" s="1365"/>
      <c r="J4198" s="1365"/>
      <c r="S4198" s="1359"/>
      <c r="BU4198" s="1366"/>
      <c r="CI4198" s="1383"/>
    </row>
    <row r="4199" spans="2:87" s="1381" customFormat="1" x14ac:dyDescent="0.25">
      <c r="B4199" s="1384"/>
      <c r="C4199" s="1384"/>
      <c r="D4199" s="1387"/>
      <c r="E4199" s="1384"/>
      <c r="F4199" s="1384"/>
      <c r="G4199" s="1384"/>
      <c r="H4199" s="1365"/>
      <c r="I4199" s="1365"/>
      <c r="J4199" s="1365"/>
      <c r="S4199" s="1359"/>
      <c r="BU4199" s="1366"/>
      <c r="CI4199" s="1383"/>
    </row>
    <row r="4200" spans="2:87" s="1381" customFormat="1" x14ac:dyDescent="0.25">
      <c r="B4200" s="1384"/>
      <c r="C4200" s="1384"/>
      <c r="D4200" s="1387"/>
      <c r="E4200" s="1384"/>
      <c r="F4200" s="1384"/>
      <c r="G4200" s="1384"/>
      <c r="H4200" s="1365"/>
      <c r="I4200" s="1365"/>
      <c r="J4200" s="1365"/>
      <c r="S4200" s="1359"/>
      <c r="BU4200" s="1366"/>
      <c r="CI4200" s="1383"/>
    </row>
    <row r="4201" spans="2:87" s="1381" customFormat="1" x14ac:dyDescent="0.25">
      <c r="B4201" s="1384"/>
      <c r="C4201" s="1384"/>
      <c r="D4201" s="1387"/>
      <c r="E4201" s="1384"/>
      <c r="F4201" s="1384"/>
      <c r="G4201" s="1384"/>
      <c r="H4201" s="1365"/>
      <c r="I4201" s="1365"/>
      <c r="J4201" s="1365"/>
      <c r="S4201" s="1359"/>
      <c r="BU4201" s="1366"/>
      <c r="CI4201" s="1383"/>
    </row>
    <row r="4202" spans="2:87" s="1381" customFormat="1" x14ac:dyDescent="0.25">
      <c r="B4202" s="1384"/>
      <c r="C4202" s="1384"/>
      <c r="D4202" s="1387"/>
      <c r="E4202" s="1384"/>
      <c r="F4202" s="1384"/>
      <c r="G4202" s="1384"/>
      <c r="H4202" s="1365"/>
      <c r="I4202" s="1365"/>
      <c r="J4202" s="1365"/>
      <c r="S4202" s="1359"/>
      <c r="BU4202" s="1366"/>
      <c r="CI4202" s="1383"/>
    </row>
    <row r="4203" spans="2:87" s="1381" customFormat="1" x14ac:dyDescent="0.25">
      <c r="B4203" s="1384"/>
      <c r="C4203" s="1384"/>
      <c r="D4203" s="1387"/>
      <c r="E4203" s="1384"/>
      <c r="F4203" s="1384"/>
      <c r="G4203" s="1384"/>
      <c r="H4203" s="1365"/>
      <c r="I4203" s="1365"/>
      <c r="J4203" s="1365"/>
      <c r="S4203" s="1359"/>
      <c r="BU4203" s="1366"/>
      <c r="CI4203" s="1383"/>
    </row>
    <row r="4204" spans="2:87" s="1381" customFormat="1" x14ac:dyDescent="0.25">
      <c r="B4204" s="1384"/>
      <c r="C4204" s="1384"/>
      <c r="D4204" s="1387"/>
      <c r="E4204" s="1384"/>
      <c r="F4204" s="1384"/>
      <c r="G4204" s="1384"/>
      <c r="H4204" s="1365"/>
      <c r="I4204" s="1365"/>
      <c r="J4204" s="1365"/>
      <c r="S4204" s="1359"/>
      <c r="BU4204" s="1366"/>
      <c r="CI4204" s="1383"/>
    </row>
    <row r="4205" spans="2:87" s="1381" customFormat="1" x14ac:dyDescent="0.25">
      <c r="B4205" s="1384"/>
      <c r="C4205" s="1384"/>
      <c r="D4205" s="1387"/>
      <c r="E4205" s="1384"/>
      <c r="F4205" s="1384"/>
      <c r="G4205" s="1384"/>
      <c r="H4205" s="1365"/>
      <c r="I4205" s="1365"/>
      <c r="J4205" s="1365"/>
      <c r="S4205" s="1359"/>
      <c r="BU4205" s="1366"/>
      <c r="CI4205" s="1383"/>
    </row>
    <row r="4206" spans="2:87" s="1381" customFormat="1" x14ac:dyDescent="0.25">
      <c r="B4206" s="1384"/>
      <c r="C4206" s="1384"/>
      <c r="D4206" s="1387"/>
      <c r="E4206" s="1384"/>
      <c r="F4206" s="1384"/>
      <c r="G4206" s="1384"/>
      <c r="H4206" s="1365"/>
      <c r="I4206" s="1365"/>
      <c r="J4206" s="1365"/>
      <c r="S4206" s="1359"/>
      <c r="BU4206" s="1366"/>
      <c r="CI4206" s="1383"/>
    </row>
    <row r="4207" spans="2:87" s="1381" customFormat="1" x14ac:dyDescent="0.25">
      <c r="B4207" s="1384"/>
      <c r="C4207" s="1384"/>
      <c r="D4207" s="1387"/>
      <c r="E4207" s="1384"/>
      <c r="F4207" s="1384"/>
      <c r="G4207" s="1384"/>
      <c r="H4207" s="1365"/>
      <c r="I4207" s="1365"/>
      <c r="J4207" s="1365"/>
      <c r="S4207" s="1359"/>
      <c r="BU4207" s="1366"/>
      <c r="CI4207" s="1383"/>
    </row>
    <row r="4208" spans="2:87" s="1381" customFormat="1" x14ac:dyDescent="0.25">
      <c r="B4208" s="1384"/>
      <c r="C4208" s="1384"/>
      <c r="D4208" s="1387"/>
      <c r="E4208" s="1384"/>
      <c r="F4208" s="1384"/>
      <c r="G4208" s="1384"/>
      <c r="H4208" s="1365"/>
      <c r="I4208" s="1365"/>
      <c r="J4208" s="1365"/>
      <c r="S4208" s="1359"/>
      <c r="BU4208" s="1366"/>
      <c r="CI4208" s="1383"/>
    </row>
    <row r="4209" spans="2:87" s="1381" customFormat="1" x14ac:dyDescent="0.25">
      <c r="B4209" s="1384"/>
      <c r="C4209" s="1384"/>
      <c r="D4209" s="1387"/>
      <c r="E4209" s="1384"/>
      <c r="F4209" s="1384"/>
      <c r="G4209" s="1384"/>
      <c r="H4209" s="1365"/>
      <c r="I4209" s="1365"/>
      <c r="J4209" s="1365"/>
      <c r="S4209" s="1359"/>
      <c r="BU4209" s="1366"/>
      <c r="CI4209" s="1383"/>
    </row>
    <row r="4210" spans="2:87" s="1381" customFormat="1" x14ac:dyDescent="0.25">
      <c r="B4210" s="1384"/>
      <c r="C4210" s="1384"/>
      <c r="D4210" s="1387"/>
      <c r="E4210" s="1384"/>
      <c r="F4210" s="1384"/>
      <c r="G4210" s="1384"/>
      <c r="H4210" s="1365"/>
      <c r="I4210" s="1365"/>
      <c r="J4210" s="1365"/>
      <c r="S4210" s="1359"/>
      <c r="BU4210" s="1366"/>
      <c r="CI4210" s="1383"/>
    </row>
    <row r="4211" spans="2:87" s="1381" customFormat="1" x14ac:dyDescent="0.25">
      <c r="B4211" s="1384"/>
      <c r="C4211" s="1384"/>
      <c r="D4211" s="1387"/>
      <c r="E4211" s="1384"/>
      <c r="F4211" s="1384"/>
      <c r="G4211" s="1384"/>
      <c r="H4211" s="1365"/>
      <c r="I4211" s="1365"/>
      <c r="J4211" s="1365"/>
      <c r="S4211" s="1359"/>
      <c r="BU4211" s="1366"/>
      <c r="CI4211" s="1383"/>
    </row>
    <row r="4212" spans="2:87" s="1381" customFormat="1" x14ac:dyDescent="0.25">
      <c r="B4212" s="1384"/>
      <c r="C4212" s="1384"/>
      <c r="D4212" s="1387"/>
      <c r="E4212" s="1384"/>
      <c r="F4212" s="1384"/>
      <c r="G4212" s="1384"/>
      <c r="H4212" s="1365"/>
      <c r="I4212" s="1365"/>
      <c r="J4212" s="1365"/>
      <c r="S4212" s="1359"/>
      <c r="BU4212" s="1366"/>
      <c r="CI4212" s="1383"/>
    </row>
    <row r="4213" spans="2:87" s="1381" customFormat="1" x14ac:dyDescent="0.25">
      <c r="B4213" s="1384"/>
      <c r="C4213" s="1384"/>
      <c r="D4213" s="1387"/>
      <c r="E4213" s="1384"/>
      <c r="F4213" s="1384"/>
      <c r="G4213" s="1384"/>
      <c r="H4213" s="1365"/>
      <c r="I4213" s="1365"/>
      <c r="J4213" s="1365"/>
      <c r="S4213" s="1359"/>
      <c r="BU4213" s="1366"/>
      <c r="CI4213" s="1383"/>
    </row>
    <row r="4214" spans="2:87" s="1381" customFormat="1" x14ac:dyDescent="0.25">
      <c r="B4214" s="1384"/>
      <c r="C4214" s="1384"/>
      <c r="D4214" s="1387"/>
      <c r="E4214" s="1384"/>
      <c r="F4214" s="1384"/>
      <c r="G4214" s="1384"/>
      <c r="H4214" s="1365"/>
      <c r="I4214" s="1365"/>
      <c r="J4214" s="1365"/>
      <c r="S4214" s="1359"/>
      <c r="BU4214" s="1366"/>
      <c r="CI4214" s="1383"/>
    </row>
    <row r="4215" spans="2:87" s="1381" customFormat="1" x14ac:dyDescent="0.25">
      <c r="B4215" s="1384"/>
      <c r="C4215" s="1384"/>
      <c r="D4215" s="1387"/>
      <c r="E4215" s="1384"/>
      <c r="F4215" s="1384"/>
      <c r="G4215" s="1384"/>
      <c r="H4215" s="1365"/>
      <c r="I4215" s="1365"/>
      <c r="J4215" s="1365"/>
      <c r="S4215" s="1359"/>
      <c r="BU4215" s="1366"/>
      <c r="CI4215" s="1383"/>
    </row>
    <row r="4216" spans="2:87" s="1381" customFormat="1" x14ac:dyDescent="0.25">
      <c r="B4216" s="1384"/>
      <c r="C4216" s="1384"/>
      <c r="D4216" s="1387"/>
      <c r="E4216" s="1384"/>
      <c r="F4216" s="1384"/>
      <c r="G4216" s="1384"/>
      <c r="H4216" s="1365"/>
      <c r="I4216" s="1365"/>
      <c r="J4216" s="1365"/>
      <c r="S4216" s="1359"/>
      <c r="BU4216" s="1366"/>
      <c r="CI4216" s="1383"/>
    </row>
    <row r="4217" spans="2:87" s="1381" customFormat="1" x14ac:dyDescent="0.25">
      <c r="B4217" s="1384"/>
      <c r="C4217" s="1384"/>
      <c r="D4217" s="1387"/>
      <c r="E4217" s="1384"/>
      <c r="F4217" s="1384"/>
      <c r="G4217" s="1384"/>
      <c r="H4217" s="1365"/>
      <c r="I4217" s="1365"/>
      <c r="J4217" s="1365"/>
      <c r="S4217" s="1359"/>
      <c r="BU4217" s="1366"/>
      <c r="CI4217" s="1383"/>
    </row>
    <row r="4218" spans="2:87" s="1381" customFormat="1" x14ac:dyDescent="0.25">
      <c r="B4218" s="1384"/>
      <c r="C4218" s="1384"/>
      <c r="D4218" s="1387"/>
      <c r="E4218" s="1384"/>
      <c r="F4218" s="1384"/>
      <c r="G4218" s="1384"/>
      <c r="H4218" s="1365"/>
      <c r="I4218" s="1365"/>
      <c r="J4218" s="1365"/>
      <c r="S4218" s="1359"/>
      <c r="BU4218" s="1366"/>
      <c r="CI4218" s="1383"/>
    </row>
    <row r="4219" spans="2:87" s="1381" customFormat="1" x14ac:dyDescent="0.25">
      <c r="B4219" s="1384"/>
      <c r="C4219" s="1384"/>
      <c r="D4219" s="1387"/>
      <c r="E4219" s="1384"/>
      <c r="F4219" s="1384"/>
      <c r="G4219" s="1384"/>
      <c r="H4219" s="1365"/>
      <c r="I4219" s="1365"/>
      <c r="J4219" s="1365"/>
      <c r="S4219" s="1359"/>
      <c r="BU4219" s="1366"/>
      <c r="CI4219" s="1383"/>
    </row>
    <row r="4220" spans="2:87" s="1381" customFormat="1" x14ac:dyDescent="0.25">
      <c r="B4220" s="1384"/>
      <c r="C4220" s="1384"/>
      <c r="D4220" s="1387"/>
      <c r="E4220" s="1384"/>
      <c r="F4220" s="1384"/>
      <c r="G4220" s="1384"/>
      <c r="H4220" s="1365"/>
      <c r="I4220" s="1365"/>
      <c r="J4220" s="1365"/>
      <c r="S4220" s="1359"/>
      <c r="BU4220" s="1366"/>
      <c r="CI4220" s="1383"/>
    </row>
    <row r="4221" spans="2:87" s="1381" customFormat="1" x14ac:dyDescent="0.25">
      <c r="B4221" s="1384"/>
      <c r="C4221" s="1384"/>
      <c r="D4221" s="1387"/>
      <c r="E4221" s="1384"/>
      <c r="F4221" s="1384"/>
      <c r="G4221" s="1384"/>
      <c r="H4221" s="1365"/>
      <c r="I4221" s="1365"/>
      <c r="J4221" s="1365"/>
      <c r="S4221" s="1359"/>
      <c r="BU4221" s="1366"/>
      <c r="CI4221" s="1383"/>
    </row>
    <row r="4222" spans="2:87" s="1381" customFormat="1" x14ac:dyDescent="0.25">
      <c r="B4222" s="1384"/>
      <c r="C4222" s="1384"/>
      <c r="D4222" s="1387"/>
      <c r="E4222" s="1384"/>
      <c r="F4222" s="1384"/>
      <c r="G4222" s="1384"/>
      <c r="H4222" s="1365"/>
      <c r="I4222" s="1365"/>
      <c r="J4222" s="1365"/>
      <c r="S4222" s="1359"/>
      <c r="BU4222" s="1366"/>
      <c r="CI4222" s="1383"/>
    </row>
    <row r="4223" spans="2:87" s="1381" customFormat="1" x14ac:dyDescent="0.25">
      <c r="B4223" s="1384"/>
      <c r="C4223" s="1384"/>
      <c r="D4223" s="1387"/>
      <c r="E4223" s="1384"/>
      <c r="F4223" s="1384"/>
      <c r="G4223" s="1384"/>
      <c r="H4223" s="1365"/>
      <c r="I4223" s="1365"/>
      <c r="J4223" s="1365"/>
      <c r="S4223" s="1359"/>
      <c r="BU4223" s="1366"/>
      <c r="CI4223" s="1383"/>
    </row>
    <row r="4224" spans="2:87" s="1381" customFormat="1" x14ac:dyDescent="0.25">
      <c r="B4224" s="1384"/>
      <c r="C4224" s="1384"/>
      <c r="D4224" s="1387"/>
      <c r="E4224" s="1384"/>
      <c r="F4224" s="1384"/>
      <c r="G4224" s="1384"/>
      <c r="H4224" s="1365"/>
      <c r="I4224" s="1365"/>
      <c r="J4224" s="1365"/>
      <c r="S4224" s="1359"/>
      <c r="BU4224" s="1366"/>
      <c r="CI4224" s="1383"/>
    </row>
    <row r="4225" spans="2:87" s="1381" customFormat="1" x14ac:dyDescent="0.25">
      <c r="B4225" s="1384"/>
      <c r="C4225" s="1384"/>
      <c r="D4225" s="1387"/>
      <c r="E4225" s="1384"/>
      <c r="F4225" s="1384"/>
      <c r="G4225" s="1384"/>
      <c r="H4225" s="1365"/>
      <c r="I4225" s="1365"/>
      <c r="J4225" s="1365"/>
      <c r="S4225" s="1359"/>
      <c r="BU4225" s="1366"/>
      <c r="CI4225" s="1383"/>
    </row>
    <row r="4226" spans="2:87" s="1381" customFormat="1" x14ac:dyDescent="0.25">
      <c r="B4226" s="1384"/>
      <c r="C4226" s="1384"/>
      <c r="D4226" s="1387"/>
      <c r="E4226" s="1384"/>
      <c r="F4226" s="1384"/>
      <c r="G4226" s="1384"/>
      <c r="H4226" s="1365"/>
      <c r="I4226" s="1365"/>
      <c r="J4226" s="1365"/>
      <c r="S4226" s="1359"/>
      <c r="BU4226" s="1366"/>
      <c r="CI4226" s="1383"/>
    </row>
    <row r="4227" spans="2:87" s="1381" customFormat="1" x14ac:dyDescent="0.25">
      <c r="B4227" s="1384"/>
      <c r="C4227" s="1384"/>
      <c r="D4227" s="1387"/>
      <c r="E4227" s="1384"/>
      <c r="F4227" s="1384"/>
      <c r="G4227" s="1384"/>
      <c r="H4227" s="1365"/>
      <c r="I4227" s="1365"/>
      <c r="J4227" s="1365"/>
      <c r="S4227" s="1359"/>
      <c r="BU4227" s="1366"/>
      <c r="CI4227" s="1383"/>
    </row>
    <row r="4228" spans="2:87" s="1381" customFormat="1" x14ac:dyDescent="0.25">
      <c r="B4228" s="1384"/>
      <c r="C4228" s="1384"/>
      <c r="D4228" s="1387"/>
      <c r="E4228" s="1384"/>
      <c r="F4228" s="1384"/>
      <c r="G4228" s="1384"/>
      <c r="H4228" s="1365"/>
      <c r="I4228" s="1365"/>
      <c r="J4228" s="1365"/>
      <c r="S4228" s="1359"/>
      <c r="BU4228" s="1366"/>
      <c r="CI4228" s="1383"/>
    </row>
    <row r="4229" spans="2:87" s="1381" customFormat="1" x14ac:dyDescent="0.25">
      <c r="B4229" s="1384"/>
      <c r="C4229" s="1384"/>
      <c r="D4229" s="1387"/>
      <c r="E4229" s="1384"/>
      <c r="F4229" s="1384"/>
      <c r="G4229" s="1384"/>
      <c r="H4229" s="1365"/>
      <c r="I4229" s="1365"/>
      <c r="J4229" s="1365"/>
      <c r="S4229" s="1359"/>
      <c r="BU4229" s="1366"/>
      <c r="CI4229" s="1383"/>
    </row>
    <row r="4230" spans="2:87" s="1381" customFormat="1" x14ac:dyDescent="0.25">
      <c r="B4230" s="1384"/>
      <c r="C4230" s="1384"/>
      <c r="D4230" s="1387"/>
      <c r="E4230" s="1384"/>
      <c r="F4230" s="1384"/>
      <c r="G4230" s="1384"/>
      <c r="H4230" s="1365"/>
      <c r="I4230" s="1365"/>
      <c r="J4230" s="1365"/>
      <c r="S4230" s="1359"/>
      <c r="BU4230" s="1366"/>
      <c r="CI4230" s="1383"/>
    </row>
    <row r="4231" spans="2:87" s="1381" customFormat="1" x14ac:dyDescent="0.25">
      <c r="B4231" s="1384"/>
      <c r="C4231" s="1384"/>
      <c r="D4231" s="1387"/>
      <c r="E4231" s="1384"/>
      <c r="F4231" s="1384"/>
      <c r="G4231" s="1384"/>
      <c r="H4231" s="1365"/>
      <c r="I4231" s="1365"/>
      <c r="J4231" s="1365"/>
      <c r="S4231" s="1359"/>
      <c r="BU4231" s="1366"/>
      <c r="CI4231" s="1383"/>
    </row>
    <row r="4232" spans="2:87" s="1381" customFormat="1" x14ac:dyDescent="0.25">
      <c r="B4232" s="1384"/>
      <c r="C4232" s="1384"/>
      <c r="D4232" s="1387"/>
      <c r="E4232" s="1384"/>
      <c r="F4232" s="1384"/>
      <c r="G4232" s="1384"/>
      <c r="H4232" s="1365"/>
      <c r="I4232" s="1365"/>
      <c r="J4232" s="1365"/>
      <c r="S4232" s="1359"/>
      <c r="BU4232" s="1366"/>
      <c r="CI4232" s="1383"/>
    </row>
    <row r="4233" spans="2:87" s="1381" customFormat="1" x14ac:dyDescent="0.25">
      <c r="B4233" s="1384"/>
      <c r="C4233" s="1384"/>
      <c r="D4233" s="1387"/>
      <c r="E4233" s="1384"/>
      <c r="F4233" s="1384"/>
      <c r="G4233" s="1384"/>
      <c r="H4233" s="1365"/>
      <c r="I4233" s="1365"/>
      <c r="J4233" s="1365"/>
      <c r="S4233" s="1359"/>
      <c r="BU4233" s="1366"/>
      <c r="CI4233" s="1383"/>
    </row>
    <row r="4234" spans="2:87" s="1381" customFormat="1" x14ac:dyDescent="0.25">
      <c r="B4234" s="1384"/>
      <c r="C4234" s="1384"/>
      <c r="D4234" s="1387"/>
      <c r="E4234" s="1384"/>
      <c r="F4234" s="1384"/>
      <c r="G4234" s="1384"/>
      <c r="H4234" s="1365"/>
      <c r="I4234" s="1365"/>
      <c r="J4234" s="1365"/>
      <c r="S4234" s="1359"/>
      <c r="BU4234" s="1366"/>
      <c r="CI4234" s="1383"/>
    </row>
    <row r="4235" spans="2:87" s="1381" customFormat="1" x14ac:dyDescent="0.25">
      <c r="B4235" s="1384"/>
      <c r="C4235" s="1384"/>
      <c r="D4235" s="1387"/>
      <c r="E4235" s="1384"/>
      <c r="F4235" s="1384"/>
      <c r="G4235" s="1384"/>
      <c r="H4235" s="1365"/>
      <c r="I4235" s="1365"/>
      <c r="J4235" s="1365"/>
      <c r="S4235" s="1359"/>
      <c r="BU4235" s="1366"/>
      <c r="CI4235" s="1383"/>
    </row>
    <row r="4236" spans="2:87" s="1381" customFormat="1" x14ac:dyDescent="0.25">
      <c r="B4236" s="1384"/>
      <c r="C4236" s="1384"/>
      <c r="D4236" s="1387"/>
      <c r="E4236" s="1384"/>
      <c r="F4236" s="1384"/>
      <c r="G4236" s="1384"/>
      <c r="H4236" s="1365"/>
      <c r="I4236" s="1365"/>
      <c r="J4236" s="1365"/>
      <c r="S4236" s="1359"/>
      <c r="BU4236" s="1366"/>
      <c r="CI4236" s="1383"/>
    </row>
    <row r="4237" spans="2:87" s="1381" customFormat="1" x14ac:dyDescent="0.25">
      <c r="B4237" s="1384"/>
      <c r="C4237" s="1384"/>
      <c r="D4237" s="1387"/>
      <c r="E4237" s="1384"/>
      <c r="F4237" s="1384"/>
      <c r="G4237" s="1384"/>
      <c r="H4237" s="1365"/>
      <c r="I4237" s="1365"/>
      <c r="J4237" s="1365"/>
      <c r="S4237" s="1359"/>
      <c r="BU4237" s="1366"/>
      <c r="CI4237" s="1383"/>
    </row>
    <row r="4238" spans="2:87" s="1381" customFormat="1" x14ac:dyDescent="0.25">
      <c r="B4238" s="1384"/>
      <c r="C4238" s="1384"/>
      <c r="D4238" s="1387"/>
      <c r="E4238" s="1384"/>
      <c r="F4238" s="1384"/>
      <c r="G4238" s="1384"/>
      <c r="H4238" s="1365"/>
      <c r="I4238" s="1365"/>
      <c r="J4238" s="1365"/>
      <c r="S4238" s="1359"/>
      <c r="BU4238" s="1366"/>
      <c r="CI4238" s="1383"/>
    </row>
    <row r="4239" spans="2:87" s="1381" customFormat="1" x14ac:dyDescent="0.25">
      <c r="B4239" s="1384"/>
      <c r="C4239" s="1384"/>
      <c r="D4239" s="1387"/>
      <c r="E4239" s="1384"/>
      <c r="F4239" s="1384"/>
      <c r="G4239" s="1384"/>
      <c r="H4239" s="1365"/>
      <c r="I4239" s="1365"/>
      <c r="J4239" s="1365"/>
      <c r="S4239" s="1359"/>
      <c r="BU4239" s="1366"/>
      <c r="CI4239" s="1383"/>
    </row>
    <row r="4240" spans="2:87" s="1381" customFormat="1" x14ac:dyDescent="0.25">
      <c r="B4240" s="1384"/>
      <c r="C4240" s="1384"/>
      <c r="D4240" s="1387"/>
      <c r="E4240" s="1384"/>
      <c r="F4240" s="1384"/>
      <c r="G4240" s="1384"/>
      <c r="H4240" s="1365"/>
      <c r="I4240" s="1365"/>
      <c r="J4240" s="1365"/>
      <c r="S4240" s="1359"/>
      <c r="BU4240" s="1366"/>
      <c r="CI4240" s="1383"/>
    </row>
    <row r="4241" spans="2:87" s="1381" customFormat="1" x14ac:dyDescent="0.25">
      <c r="B4241" s="1384"/>
      <c r="C4241" s="1384"/>
      <c r="D4241" s="1387"/>
      <c r="E4241" s="1384"/>
      <c r="F4241" s="1384"/>
      <c r="G4241" s="1384"/>
      <c r="H4241" s="1365"/>
      <c r="I4241" s="1365"/>
      <c r="J4241" s="1365"/>
      <c r="S4241" s="1359"/>
      <c r="BU4241" s="1366"/>
      <c r="CI4241" s="1383"/>
    </row>
    <row r="4242" spans="2:87" s="1381" customFormat="1" x14ac:dyDescent="0.25">
      <c r="B4242" s="1384"/>
      <c r="C4242" s="1384"/>
      <c r="D4242" s="1387"/>
      <c r="E4242" s="1384"/>
      <c r="F4242" s="1384"/>
      <c r="G4242" s="1384"/>
      <c r="H4242" s="1365"/>
      <c r="I4242" s="1365"/>
      <c r="J4242" s="1365"/>
      <c r="S4242" s="1359"/>
      <c r="BU4242" s="1366"/>
      <c r="CI4242" s="1383"/>
    </row>
    <row r="4243" spans="2:87" s="1381" customFormat="1" x14ac:dyDescent="0.25">
      <c r="B4243" s="1384"/>
      <c r="C4243" s="1384"/>
      <c r="D4243" s="1387"/>
      <c r="E4243" s="1384"/>
      <c r="F4243" s="1384"/>
      <c r="G4243" s="1384"/>
      <c r="H4243" s="1365"/>
      <c r="I4243" s="1365"/>
      <c r="J4243" s="1365"/>
      <c r="S4243" s="1359"/>
      <c r="BU4243" s="1366"/>
      <c r="CI4243" s="1383"/>
    </row>
    <row r="4244" spans="2:87" s="1381" customFormat="1" x14ac:dyDescent="0.25">
      <c r="B4244" s="1384"/>
      <c r="C4244" s="1384"/>
      <c r="D4244" s="1387"/>
      <c r="E4244" s="1384"/>
      <c r="F4244" s="1384"/>
      <c r="G4244" s="1384"/>
      <c r="H4244" s="1365"/>
      <c r="I4244" s="1365"/>
      <c r="J4244" s="1365"/>
      <c r="S4244" s="1359"/>
      <c r="BU4244" s="1366"/>
      <c r="CI4244" s="1383"/>
    </row>
    <row r="4245" spans="2:87" s="1381" customFormat="1" x14ac:dyDescent="0.25">
      <c r="B4245" s="1384"/>
      <c r="C4245" s="1384"/>
      <c r="D4245" s="1387"/>
      <c r="E4245" s="1384"/>
      <c r="F4245" s="1384"/>
      <c r="G4245" s="1384"/>
      <c r="H4245" s="1365"/>
      <c r="I4245" s="1365"/>
      <c r="J4245" s="1365"/>
      <c r="S4245" s="1359"/>
      <c r="BU4245" s="1366"/>
      <c r="CI4245" s="1383"/>
    </row>
    <row r="4246" spans="2:87" s="1381" customFormat="1" x14ac:dyDescent="0.25">
      <c r="B4246" s="1384"/>
      <c r="C4246" s="1384"/>
      <c r="D4246" s="1387"/>
      <c r="E4246" s="1384"/>
      <c r="F4246" s="1384"/>
      <c r="G4246" s="1384"/>
      <c r="H4246" s="1365"/>
      <c r="I4246" s="1365"/>
      <c r="J4246" s="1365"/>
      <c r="S4246" s="1359"/>
      <c r="BU4246" s="1366"/>
      <c r="CI4246" s="1383"/>
    </row>
    <row r="4247" spans="2:87" s="1381" customFormat="1" x14ac:dyDescent="0.25">
      <c r="B4247" s="1384"/>
      <c r="C4247" s="1384"/>
      <c r="D4247" s="1387"/>
      <c r="E4247" s="1384"/>
      <c r="F4247" s="1384"/>
      <c r="G4247" s="1384"/>
      <c r="H4247" s="1365"/>
      <c r="I4247" s="1365"/>
      <c r="J4247" s="1365"/>
      <c r="S4247" s="1359"/>
      <c r="BU4247" s="1366"/>
      <c r="CI4247" s="1383"/>
    </row>
    <row r="4248" spans="2:87" s="1381" customFormat="1" x14ac:dyDescent="0.25">
      <c r="B4248" s="1384"/>
      <c r="C4248" s="1384"/>
      <c r="D4248" s="1387"/>
      <c r="E4248" s="1384"/>
      <c r="F4248" s="1384"/>
      <c r="G4248" s="1384"/>
      <c r="H4248" s="1365"/>
      <c r="I4248" s="1365"/>
      <c r="J4248" s="1365"/>
      <c r="S4248" s="1359"/>
      <c r="BU4248" s="1366"/>
      <c r="CI4248" s="1383"/>
    </row>
    <row r="4249" spans="2:87" s="1381" customFormat="1" x14ac:dyDescent="0.25">
      <c r="B4249" s="1384"/>
      <c r="C4249" s="1384"/>
      <c r="D4249" s="1387"/>
      <c r="E4249" s="1384"/>
      <c r="F4249" s="1384"/>
      <c r="G4249" s="1384"/>
      <c r="H4249" s="1365"/>
      <c r="I4249" s="1365"/>
      <c r="J4249" s="1365"/>
      <c r="S4249" s="1359"/>
      <c r="BU4249" s="1366"/>
      <c r="CI4249" s="1383"/>
    </row>
    <row r="4250" spans="2:87" s="1381" customFormat="1" x14ac:dyDescent="0.25">
      <c r="B4250" s="1384"/>
      <c r="C4250" s="1384"/>
      <c r="D4250" s="1387"/>
      <c r="E4250" s="1384"/>
      <c r="F4250" s="1384"/>
      <c r="G4250" s="1384"/>
      <c r="H4250" s="1365"/>
      <c r="I4250" s="1365"/>
      <c r="J4250" s="1365"/>
      <c r="S4250" s="1359"/>
      <c r="BU4250" s="1366"/>
      <c r="CI4250" s="1383"/>
    </row>
    <row r="4251" spans="2:87" s="1381" customFormat="1" x14ac:dyDescent="0.25">
      <c r="B4251" s="1384"/>
      <c r="C4251" s="1384"/>
      <c r="D4251" s="1387"/>
      <c r="E4251" s="1384"/>
      <c r="F4251" s="1384"/>
      <c r="G4251" s="1384"/>
      <c r="H4251" s="1365"/>
      <c r="I4251" s="1365"/>
      <c r="J4251" s="1365"/>
      <c r="S4251" s="1359"/>
      <c r="BU4251" s="1366"/>
      <c r="CI4251" s="1383"/>
    </row>
    <row r="4252" spans="2:87" s="1381" customFormat="1" x14ac:dyDescent="0.25">
      <c r="B4252" s="1384"/>
      <c r="C4252" s="1384"/>
      <c r="D4252" s="1387"/>
      <c r="E4252" s="1384"/>
      <c r="F4252" s="1384"/>
      <c r="G4252" s="1384"/>
      <c r="H4252" s="1365"/>
      <c r="I4252" s="1365"/>
      <c r="J4252" s="1365"/>
      <c r="S4252" s="1359"/>
      <c r="BU4252" s="1366"/>
      <c r="CI4252" s="1383"/>
    </row>
    <row r="4253" spans="2:87" s="1381" customFormat="1" x14ac:dyDescent="0.25">
      <c r="B4253" s="1384"/>
      <c r="C4253" s="1384"/>
      <c r="D4253" s="1387"/>
      <c r="E4253" s="1384"/>
      <c r="F4253" s="1384"/>
      <c r="G4253" s="1384"/>
      <c r="H4253" s="1365"/>
      <c r="I4253" s="1365"/>
      <c r="J4253" s="1365"/>
      <c r="S4253" s="1359"/>
      <c r="BU4253" s="1366"/>
      <c r="CI4253" s="1383"/>
    </row>
    <row r="4254" spans="2:87" s="1381" customFormat="1" x14ac:dyDescent="0.25">
      <c r="B4254" s="1384"/>
      <c r="C4254" s="1384"/>
      <c r="D4254" s="1387"/>
      <c r="E4254" s="1384"/>
      <c r="F4254" s="1384"/>
      <c r="G4254" s="1384"/>
      <c r="H4254" s="1365"/>
      <c r="I4254" s="1365"/>
      <c r="J4254" s="1365"/>
      <c r="S4254" s="1359"/>
      <c r="BU4254" s="1366"/>
      <c r="CI4254" s="1383"/>
    </row>
    <row r="4255" spans="2:87" s="1381" customFormat="1" x14ac:dyDescent="0.25">
      <c r="B4255" s="1384"/>
      <c r="C4255" s="1384"/>
      <c r="D4255" s="1387"/>
      <c r="E4255" s="1384"/>
      <c r="F4255" s="1384"/>
      <c r="G4255" s="1384"/>
      <c r="H4255" s="1365"/>
      <c r="I4255" s="1365"/>
      <c r="J4255" s="1365"/>
      <c r="S4255" s="1359"/>
      <c r="BU4255" s="1366"/>
      <c r="CI4255" s="1383"/>
    </row>
    <row r="4256" spans="2:87" s="1381" customFormat="1" x14ac:dyDescent="0.25">
      <c r="B4256" s="1384"/>
      <c r="C4256" s="1384"/>
      <c r="D4256" s="1387"/>
      <c r="E4256" s="1384"/>
      <c r="F4256" s="1384"/>
      <c r="G4256" s="1384"/>
      <c r="H4256" s="1365"/>
      <c r="I4256" s="1365"/>
      <c r="J4256" s="1365"/>
      <c r="S4256" s="1359"/>
      <c r="BU4256" s="1366"/>
      <c r="CI4256" s="1383"/>
    </row>
    <row r="4257" spans="2:87" s="1381" customFormat="1" x14ac:dyDescent="0.25">
      <c r="B4257" s="1384"/>
      <c r="C4257" s="1384"/>
      <c r="D4257" s="1387"/>
      <c r="E4257" s="1384"/>
      <c r="F4257" s="1384"/>
      <c r="G4257" s="1384"/>
      <c r="H4257" s="1365"/>
      <c r="I4257" s="1365"/>
      <c r="J4257" s="1365"/>
      <c r="S4257" s="1359"/>
      <c r="BU4257" s="1366"/>
      <c r="CI4257" s="1383"/>
    </row>
    <row r="4258" spans="2:87" s="1381" customFormat="1" x14ac:dyDescent="0.25">
      <c r="B4258" s="1384"/>
      <c r="C4258" s="1384"/>
      <c r="D4258" s="1387"/>
      <c r="E4258" s="1384"/>
      <c r="F4258" s="1384"/>
      <c r="G4258" s="1384"/>
      <c r="H4258" s="1365"/>
      <c r="I4258" s="1365"/>
      <c r="J4258" s="1365"/>
      <c r="S4258" s="1359"/>
      <c r="BU4258" s="1366"/>
      <c r="CI4258" s="1383"/>
    </row>
    <row r="4259" spans="2:87" s="1381" customFormat="1" x14ac:dyDescent="0.25">
      <c r="B4259" s="1384"/>
      <c r="C4259" s="1384"/>
      <c r="D4259" s="1387"/>
      <c r="E4259" s="1384"/>
      <c r="F4259" s="1384"/>
      <c r="G4259" s="1384"/>
      <c r="H4259" s="1365"/>
      <c r="I4259" s="1365"/>
      <c r="J4259" s="1365"/>
      <c r="S4259" s="1359"/>
      <c r="BU4259" s="1366"/>
      <c r="CI4259" s="1383"/>
    </row>
    <row r="4260" spans="2:87" s="1381" customFormat="1" x14ac:dyDescent="0.25">
      <c r="B4260" s="1384"/>
      <c r="C4260" s="1384"/>
      <c r="D4260" s="1387"/>
      <c r="E4260" s="1384"/>
      <c r="F4260" s="1384"/>
      <c r="G4260" s="1384"/>
      <c r="H4260" s="1365"/>
      <c r="I4260" s="1365"/>
      <c r="J4260" s="1365"/>
      <c r="S4260" s="1359"/>
      <c r="BU4260" s="1366"/>
      <c r="CI4260" s="1383"/>
    </row>
    <row r="4261" spans="2:87" s="1381" customFormat="1" x14ac:dyDescent="0.25">
      <c r="B4261" s="1384"/>
      <c r="C4261" s="1384"/>
      <c r="D4261" s="1387"/>
      <c r="E4261" s="1384"/>
      <c r="F4261" s="1384"/>
      <c r="G4261" s="1384"/>
      <c r="H4261" s="1365"/>
      <c r="I4261" s="1365"/>
      <c r="J4261" s="1365"/>
      <c r="S4261" s="1359"/>
      <c r="BU4261" s="1366"/>
      <c r="CI4261" s="1383"/>
    </row>
    <row r="4262" spans="2:87" s="1381" customFormat="1" x14ac:dyDescent="0.25">
      <c r="B4262" s="1384"/>
      <c r="C4262" s="1384"/>
      <c r="D4262" s="1387"/>
      <c r="E4262" s="1384"/>
      <c r="F4262" s="1384"/>
      <c r="G4262" s="1384"/>
      <c r="H4262" s="1365"/>
      <c r="I4262" s="1365"/>
      <c r="J4262" s="1365"/>
      <c r="S4262" s="1359"/>
      <c r="BU4262" s="1366"/>
      <c r="CI4262" s="1383"/>
    </row>
    <row r="4263" spans="2:87" s="1381" customFormat="1" x14ac:dyDescent="0.25">
      <c r="B4263" s="1384"/>
      <c r="C4263" s="1384"/>
      <c r="D4263" s="1387"/>
      <c r="E4263" s="1384"/>
      <c r="F4263" s="1384"/>
      <c r="G4263" s="1384"/>
      <c r="H4263" s="1365"/>
      <c r="I4263" s="1365"/>
      <c r="J4263" s="1365"/>
      <c r="S4263" s="1359"/>
      <c r="BU4263" s="1366"/>
      <c r="CI4263" s="1383"/>
    </row>
    <row r="4264" spans="2:87" s="1381" customFormat="1" x14ac:dyDescent="0.25">
      <c r="B4264" s="1384"/>
      <c r="C4264" s="1384"/>
      <c r="D4264" s="1387"/>
      <c r="E4264" s="1384"/>
      <c r="F4264" s="1384"/>
      <c r="G4264" s="1384"/>
      <c r="H4264" s="1365"/>
      <c r="I4264" s="1365"/>
      <c r="J4264" s="1365"/>
      <c r="S4264" s="1359"/>
      <c r="BU4264" s="1366"/>
      <c r="CI4264" s="1383"/>
    </row>
    <row r="4265" spans="2:87" s="1381" customFormat="1" x14ac:dyDescent="0.25">
      <c r="B4265" s="1384"/>
      <c r="C4265" s="1384"/>
      <c r="D4265" s="1387"/>
      <c r="E4265" s="1384"/>
      <c r="F4265" s="1384"/>
      <c r="G4265" s="1384"/>
      <c r="H4265" s="1365"/>
      <c r="I4265" s="1365"/>
      <c r="J4265" s="1365"/>
      <c r="S4265" s="1359"/>
      <c r="BU4265" s="1366"/>
      <c r="CI4265" s="1383"/>
    </row>
    <row r="4266" spans="2:87" s="1381" customFormat="1" x14ac:dyDescent="0.25">
      <c r="B4266" s="1384"/>
      <c r="C4266" s="1384"/>
      <c r="D4266" s="1387"/>
      <c r="E4266" s="1384"/>
      <c r="F4266" s="1384"/>
      <c r="G4266" s="1384"/>
      <c r="H4266" s="1365"/>
      <c r="I4266" s="1365"/>
      <c r="J4266" s="1365"/>
      <c r="S4266" s="1359"/>
      <c r="BU4266" s="1366"/>
      <c r="CI4266" s="1383"/>
    </row>
    <row r="4267" spans="2:87" s="1381" customFormat="1" x14ac:dyDescent="0.25">
      <c r="B4267" s="1384"/>
      <c r="C4267" s="1384"/>
      <c r="D4267" s="1387"/>
      <c r="E4267" s="1384"/>
      <c r="F4267" s="1384"/>
      <c r="G4267" s="1384"/>
      <c r="H4267" s="1365"/>
      <c r="I4267" s="1365"/>
      <c r="J4267" s="1365"/>
      <c r="S4267" s="1359"/>
      <c r="BU4267" s="1366"/>
      <c r="CI4267" s="1383"/>
    </row>
    <row r="4268" spans="2:87" s="1381" customFormat="1" x14ac:dyDescent="0.25">
      <c r="B4268" s="1384"/>
      <c r="C4268" s="1384"/>
      <c r="D4268" s="1387"/>
      <c r="E4268" s="1384"/>
      <c r="F4268" s="1384"/>
      <c r="G4268" s="1384"/>
      <c r="H4268" s="1365"/>
      <c r="I4268" s="1365"/>
      <c r="J4268" s="1365"/>
      <c r="S4268" s="1359"/>
      <c r="BU4268" s="1366"/>
      <c r="CI4268" s="1383"/>
    </row>
    <row r="4269" spans="2:87" s="1381" customFormat="1" x14ac:dyDescent="0.25">
      <c r="B4269" s="1384"/>
      <c r="C4269" s="1384"/>
      <c r="D4269" s="1387"/>
      <c r="E4269" s="1384"/>
      <c r="F4269" s="1384"/>
      <c r="G4269" s="1384"/>
      <c r="H4269" s="1365"/>
      <c r="I4269" s="1365"/>
      <c r="J4269" s="1365"/>
      <c r="S4269" s="1359"/>
      <c r="BU4269" s="1366"/>
      <c r="CI4269" s="1383"/>
    </row>
    <row r="4270" spans="2:87" s="1381" customFormat="1" x14ac:dyDescent="0.25">
      <c r="B4270" s="1384"/>
      <c r="C4270" s="1384"/>
      <c r="D4270" s="1387"/>
      <c r="E4270" s="1384"/>
      <c r="F4270" s="1384"/>
      <c r="G4270" s="1384"/>
      <c r="H4270" s="1365"/>
      <c r="I4270" s="1365"/>
      <c r="J4270" s="1365"/>
      <c r="S4270" s="1359"/>
      <c r="BU4270" s="1366"/>
      <c r="CI4270" s="1383"/>
    </row>
    <row r="4271" spans="2:87" s="1381" customFormat="1" x14ac:dyDescent="0.25">
      <c r="B4271" s="1384"/>
      <c r="C4271" s="1384"/>
      <c r="D4271" s="1387"/>
      <c r="E4271" s="1384"/>
      <c r="F4271" s="1384"/>
      <c r="G4271" s="1384"/>
      <c r="H4271" s="1365"/>
      <c r="I4271" s="1365"/>
      <c r="J4271" s="1365"/>
      <c r="S4271" s="1359"/>
      <c r="BU4271" s="1366"/>
      <c r="CI4271" s="1383"/>
    </row>
    <row r="4272" spans="2:87" s="1381" customFormat="1" x14ac:dyDescent="0.25">
      <c r="B4272" s="1384"/>
      <c r="C4272" s="1384"/>
      <c r="D4272" s="1387"/>
      <c r="E4272" s="1384"/>
      <c r="F4272" s="1384"/>
      <c r="G4272" s="1384"/>
      <c r="H4272" s="1365"/>
      <c r="I4272" s="1365"/>
      <c r="J4272" s="1365"/>
      <c r="S4272" s="1359"/>
      <c r="BU4272" s="1366"/>
      <c r="CI4272" s="1383"/>
    </row>
    <row r="4273" spans="2:87" s="1381" customFormat="1" x14ac:dyDescent="0.25">
      <c r="B4273" s="1384"/>
      <c r="C4273" s="1384"/>
      <c r="D4273" s="1387"/>
      <c r="E4273" s="1384"/>
      <c r="F4273" s="1384"/>
      <c r="G4273" s="1384"/>
      <c r="H4273" s="1365"/>
      <c r="I4273" s="1365"/>
      <c r="J4273" s="1365"/>
      <c r="S4273" s="1359"/>
      <c r="BU4273" s="1366"/>
      <c r="CI4273" s="1383"/>
    </row>
    <row r="4274" spans="2:87" s="1381" customFormat="1" x14ac:dyDescent="0.25">
      <c r="B4274" s="1384"/>
      <c r="C4274" s="1384"/>
      <c r="D4274" s="1387"/>
      <c r="E4274" s="1384"/>
      <c r="F4274" s="1384"/>
      <c r="G4274" s="1384"/>
      <c r="H4274" s="1365"/>
      <c r="I4274" s="1365"/>
      <c r="J4274" s="1365"/>
      <c r="S4274" s="1359"/>
      <c r="BU4274" s="1366"/>
      <c r="CI4274" s="1383"/>
    </row>
    <row r="4275" spans="2:87" s="1381" customFormat="1" x14ac:dyDescent="0.25">
      <c r="B4275" s="1384"/>
      <c r="C4275" s="1384"/>
      <c r="D4275" s="1387"/>
      <c r="E4275" s="1384"/>
      <c r="F4275" s="1384"/>
      <c r="G4275" s="1384"/>
      <c r="H4275" s="1365"/>
      <c r="I4275" s="1365"/>
      <c r="J4275" s="1365"/>
      <c r="S4275" s="1359"/>
      <c r="BU4275" s="1366"/>
      <c r="CI4275" s="1383"/>
    </row>
    <row r="4276" spans="2:87" s="1381" customFormat="1" x14ac:dyDescent="0.25">
      <c r="B4276" s="1384"/>
      <c r="C4276" s="1384"/>
      <c r="D4276" s="1387"/>
      <c r="E4276" s="1384"/>
      <c r="F4276" s="1384"/>
      <c r="G4276" s="1384"/>
      <c r="H4276" s="1365"/>
      <c r="I4276" s="1365"/>
      <c r="J4276" s="1365"/>
      <c r="S4276" s="1359"/>
      <c r="BU4276" s="1366"/>
      <c r="CI4276" s="1383"/>
    </row>
    <row r="4277" spans="2:87" s="1381" customFormat="1" x14ac:dyDescent="0.25">
      <c r="B4277" s="1384"/>
      <c r="C4277" s="1384"/>
      <c r="D4277" s="1387"/>
      <c r="E4277" s="1384"/>
      <c r="F4277" s="1384"/>
      <c r="G4277" s="1384"/>
      <c r="H4277" s="1365"/>
      <c r="I4277" s="1365"/>
      <c r="J4277" s="1365"/>
      <c r="S4277" s="1359"/>
      <c r="BU4277" s="1366"/>
      <c r="CI4277" s="1383"/>
    </row>
    <row r="4278" spans="2:87" s="1381" customFormat="1" x14ac:dyDescent="0.25">
      <c r="B4278" s="1384"/>
      <c r="C4278" s="1384"/>
      <c r="D4278" s="1387"/>
      <c r="E4278" s="1384"/>
      <c r="F4278" s="1384"/>
      <c r="G4278" s="1384"/>
      <c r="H4278" s="1365"/>
      <c r="I4278" s="1365"/>
      <c r="J4278" s="1365"/>
      <c r="S4278" s="1359"/>
      <c r="BU4278" s="1366"/>
      <c r="CI4278" s="1383"/>
    </row>
    <row r="4279" spans="2:87" s="1381" customFormat="1" x14ac:dyDescent="0.25">
      <c r="B4279" s="1384"/>
      <c r="C4279" s="1384"/>
      <c r="D4279" s="1387"/>
      <c r="E4279" s="1384"/>
      <c r="F4279" s="1384"/>
      <c r="G4279" s="1384"/>
      <c r="H4279" s="1365"/>
      <c r="I4279" s="1365"/>
      <c r="J4279" s="1365"/>
      <c r="S4279" s="1359"/>
      <c r="BU4279" s="1366"/>
      <c r="CI4279" s="1383"/>
    </row>
    <row r="4280" spans="2:87" s="1381" customFormat="1" x14ac:dyDescent="0.25">
      <c r="B4280" s="1384"/>
      <c r="C4280" s="1384"/>
      <c r="D4280" s="1387"/>
      <c r="E4280" s="1384"/>
      <c r="F4280" s="1384"/>
      <c r="G4280" s="1384"/>
      <c r="H4280" s="1365"/>
      <c r="I4280" s="1365"/>
      <c r="J4280" s="1365"/>
      <c r="S4280" s="1359"/>
      <c r="BU4280" s="1366"/>
      <c r="CI4280" s="1383"/>
    </row>
    <row r="4281" spans="2:87" s="1381" customFormat="1" x14ac:dyDescent="0.25">
      <c r="B4281" s="1384"/>
      <c r="C4281" s="1384"/>
      <c r="D4281" s="1387"/>
      <c r="E4281" s="1384"/>
      <c r="F4281" s="1384"/>
      <c r="G4281" s="1384"/>
      <c r="H4281" s="1365"/>
      <c r="I4281" s="1365"/>
      <c r="J4281" s="1365"/>
      <c r="S4281" s="1359"/>
      <c r="BU4281" s="1366"/>
      <c r="CI4281" s="1383"/>
    </row>
    <row r="4282" spans="2:87" s="1381" customFormat="1" x14ac:dyDescent="0.25">
      <c r="B4282" s="1384"/>
      <c r="C4282" s="1384"/>
      <c r="D4282" s="1387"/>
      <c r="E4282" s="1384"/>
      <c r="F4282" s="1384"/>
      <c r="G4282" s="1384"/>
      <c r="H4282" s="1365"/>
      <c r="I4282" s="1365"/>
      <c r="J4282" s="1365"/>
      <c r="S4282" s="1359"/>
      <c r="BU4282" s="1366"/>
      <c r="CI4282" s="1383"/>
    </row>
    <row r="4283" spans="2:87" s="1381" customFormat="1" x14ac:dyDescent="0.25">
      <c r="B4283" s="1384"/>
      <c r="C4283" s="1384"/>
      <c r="D4283" s="1387"/>
      <c r="E4283" s="1384"/>
      <c r="F4283" s="1384"/>
      <c r="G4283" s="1384"/>
      <c r="H4283" s="1365"/>
      <c r="I4283" s="1365"/>
      <c r="J4283" s="1365"/>
      <c r="S4283" s="1359"/>
      <c r="BU4283" s="1366"/>
      <c r="CI4283" s="1383"/>
    </row>
    <row r="4284" spans="2:87" s="1381" customFormat="1" x14ac:dyDescent="0.25">
      <c r="B4284" s="1384"/>
      <c r="C4284" s="1384"/>
      <c r="D4284" s="1387"/>
      <c r="E4284" s="1384"/>
      <c r="F4284" s="1384"/>
      <c r="G4284" s="1384"/>
      <c r="H4284" s="1365"/>
      <c r="I4284" s="1365"/>
      <c r="J4284" s="1365"/>
      <c r="S4284" s="1359"/>
      <c r="BU4284" s="1366"/>
      <c r="CI4284" s="1383"/>
    </row>
    <row r="4285" spans="2:87" s="1381" customFormat="1" x14ac:dyDescent="0.25">
      <c r="B4285" s="1384"/>
      <c r="C4285" s="1384"/>
      <c r="D4285" s="1387"/>
      <c r="E4285" s="1384"/>
      <c r="F4285" s="1384"/>
      <c r="G4285" s="1384"/>
      <c r="H4285" s="1365"/>
      <c r="I4285" s="1365"/>
      <c r="J4285" s="1365"/>
      <c r="S4285" s="1359"/>
      <c r="BU4285" s="1366"/>
      <c r="CI4285" s="1383"/>
    </row>
    <row r="4286" spans="2:87" s="1381" customFormat="1" x14ac:dyDescent="0.25">
      <c r="B4286" s="1384"/>
      <c r="C4286" s="1384"/>
      <c r="D4286" s="1387"/>
      <c r="E4286" s="1384"/>
      <c r="F4286" s="1384"/>
      <c r="G4286" s="1384"/>
      <c r="H4286" s="1365"/>
      <c r="I4286" s="1365"/>
      <c r="J4286" s="1365"/>
      <c r="S4286" s="1359"/>
      <c r="BU4286" s="1366"/>
      <c r="CI4286" s="1383"/>
    </row>
    <row r="4287" spans="2:87" s="1381" customFormat="1" x14ac:dyDescent="0.25">
      <c r="B4287" s="1384"/>
      <c r="C4287" s="1384"/>
      <c r="D4287" s="1387"/>
      <c r="E4287" s="1384"/>
      <c r="F4287" s="1384"/>
      <c r="G4287" s="1384"/>
      <c r="H4287" s="1365"/>
      <c r="I4287" s="1365"/>
      <c r="J4287" s="1365"/>
      <c r="S4287" s="1359"/>
      <c r="BU4287" s="1366"/>
      <c r="CI4287" s="1383"/>
    </row>
    <row r="4288" spans="2:87" s="1381" customFormat="1" x14ac:dyDescent="0.25">
      <c r="B4288" s="1384"/>
      <c r="C4288" s="1384"/>
      <c r="D4288" s="1387"/>
      <c r="E4288" s="1384"/>
      <c r="F4288" s="1384"/>
      <c r="G4288" s="1384"/>
      <c r="H4288" s="1365"/>
      <c r="I4288" s="1365"/>
      <c r="J4288" s="1365"/>
      <c r="S4288" s="1359"/>
      <c r="BU4288" s="1366"/>
      <c r="CI4288" s="1383"/>
    </row>
    <row r="4289" spans="2:87" s="1381" customFormat="1" x14ac:dyDescent="0.25">
      <c r="B4289" s="1384"/>
      <c r="C4289" s="1384"/>
      <c r="D4289" s="1387"/>
      <c r="E4289" s="1384"/>
      <c r="F4289" s="1384"/>
      <c r="G4289" s="1384"/>
      <c r="H4289" s="1365"/>
      <c r="I4289" s="1365"/>
      <c r="J4289" s="1365"/>
      <c r="S4289" s="1359"/>
      <c r="BU4289" s="1366"/>
      <c r="CI4289" s="1383"/>
    </row>
    <row r="4290" spans="2:87" s="1381" customFormat="1" x14ac:dyDescent="0.25">
      <c r="B4290" s="1384"/>
      <c r="C4290" s="1384"/>
      <c r="D4290" s="1387"/>
      <c r="E4290" s="1384"/>
      <c r="F4290" s="1384"/>
      <c r="G4290" s="1384"/>
      <c r="H4290" s="1365"/>
      <c r="I4290" s="1365"/>
      <c r="J4290" s="1365"/>
      <c r="S4290" s="1359"/>
      <c r="BU4290" s="1366"/>
      <c r="CI4290" s="1383"/>
    </row>
    <row r="4291" spans="2:87" s="1381" customFormat="1" x14ac:dyDescent="0.25">
      <c r="B4291" s="1384"/>
      <c r="C4291" s="1384"/>
      <c r="D4291" s="1387"/>
      <c r="E4291" s="1384"/>
      <c r="F4291" s="1384"/>
      <c r="G4291" s="1384"/>
      <c r="H4291" s="1365"/>
      <c r="I4291" s="1365"/>
      <c r="J4291" s="1365"/>
      <c r="S4291" s="1359"/>
      <c r="BU4291" s="1366"/>
      <c r="CI4291" s="1383"/>
    </row>
    <row r="4292" spans="2:87" s="1381" customFormat="1" x14ac:dyDescent="0.25">
      <c r="B4292" s="1384"/>
      <c r="C4292" s="1384"/>
      <c r="D4292" s="1387"/>
      <c r="E4292" s="1384"/>
      <c r="F4292" s="1384"/>
      <c r="G4292" s="1384"/>
      <c r="H4292" s="1365"/>
      <c r="I4292" s="1365"/>
      <c r="J4292" s="1365"/>
      <c r="S4292" s="1359"/>
      <c r="BU4292" s="1366"/>
      <c r="CI4292" s="1383"/>
    </row>
    <row r="4293" spans="2:87" s="1381" customFormat="1" x14ac:dyDescent="0.25">
      <c r="B4293" s="1384"/>
      <c r="C4293" s="1384"/>
      <c r="D4293" s="1387"/>
      <c r="E4293" s="1384"/>
      <c r="F4293" s="1384"/>
      <c r="G4293" s="1384"/>
      <c r="H4293" s="1365"/>
      <c r="I4293" s="1365"/>
      <c r="J4293" s="1365"/>
      <c r="S4293" s="1359"/>
      <c r="BU4293" s="1366"/>
      <c r="CI4293" s="1383"/>
    </row>
    <row r="4294" spans="2:87" s="1381" customFormat="1" x14ac:dyDescent="0.25">
      <c r="B4294" s="1384"/>
      <c r="C4294" s="1384"/>
      <c r="D4294" s="1387"/>
      <c r="E4294" s="1384"/>
      <c r="F4294" s="1384"/>
      <c r="G4294" s="1384"/>
      <c r="H4294" s="1365"/>
      <c r="I4294" s="1365"/>
      <c r="J4294" s="1365"/>
      <c r="S4294" s="1359"/>
      <c r="BU4294" s="1366"/>
      <c r="CI4294" s="1383"/>
    </row>
    <row r="4295" spans="2:87" s="1381" customFormat="1" x14ac:dyDescent="0.25">
      <c r="B4295" s="1384"/>
      <c r="C4295" s="1384"/>
      <c r="D4295" s="1387"/>
      <c r="E4295" s="1384"/>
      <c r="F4295" s="1384"/>
      <c r="G4295" s="1384"/>
      <c r="H4295" s="1365"/>
      <c r="I4295" s="1365"/>
      <c r="J4295" s="1365"/>
      <c r="S4295" s="1359"/>
      <c r="BU4295" s="1366"/>
      <c r="CI4295" s="1383"/>
    </row>
    <row r="4296" spans="2:87" s="1381" customFormat="1" x14ac:dyDescent="0.25">
      <c r="B4296" s="1384"/>
      <c r="C4296" s="1384"/>
      <c r="D4296" s="1387"/>
      <c r="E4296" s="1384"/>
      <c r="F4296" s="1384"/>
      <c r="G4296" s="1384"/>
      <c r="H4296" s="1365"/>
      <c r="I4296" s="1365"/>
      <c r="J4296" s="1365"/>
      <c r="S4296" s="1359"/>
      <c r="BU4296" s="1366"/>
      <c r="CI4296" s="1383"/>
    </row>
    <row r="4297" spans="2:87" s="1381" customFormat="1" x14ac:dyDescent="0.25">
      <c r="B4297" s="1384"/>
      <c r="C4297" s="1384"/>
      <c r="D4297" s="1387"/>
      <c r="E4297" s="1384"/>
      <c r="F4297" s="1384"/>
      <c r="G4297" s="1384"/>
      <c r="H4297" s="1365"/>
      <c r="I4297" s="1365"/>
      <c r="J4297" s="1365"/>
      <c r="S4297" s="1359"/>
      <c r="BU4297" s="1366"/>
      <c r="CI4297" s="1383"/>
    </row>
    <row r="4298" spans="2:87" s="1381" customFormat="1" x14ac:dyDescent="0.25">
      <c r="B4298" s="1384"/>
      <c r="C4298" s="1384"/>
      <c r="D4298" s="1387"/>
      <c r="E4298" s="1384"/>
      <c r="F4298" s="1384"/>
      <c r="G4298" s="1384"/>
      <c r="H4298" s="1365"/>
      <c r="I4298" s="1365"/>
      <c r="J4298" s="1365"/>
      <c r="S4298" s="1359"/>
      <c r="BU4298" s="1366"/>
      <c r="CI4298" s="1383"/>
    </row>
    <row r="4299" spans="2:87" s="1381" customFormat="1" x14ac:dyDescent="0.25">
      <c r="B4299" s="1384"/>
      <c r="C4299" s="1384"/>
      <c r="D4299" s="1387"/>
      <c r="E4299" s="1384"/>
      <c r="F4299" s="1384"/>
      <c r="G4299" s="1384"/>
      <c r="H4299" s="1365"/>
      <c r="I4299" s="1365"/>
      <c r="J4299" s="1365"/>
      <c r="S4299" s="1359"/>
      <c r="BU4299" s="1366"/>
      <c r="CI4299" s="1383"/>
    </row>
    <row r="4300" spans="2:87" s="1381" customFormat="1" x14ac:dyDescent="0.25">
      <c r="B4300" s="1384"/>
      <c r="C4300" s="1384"/>
      <c r="D4300" s="1387"/>
      <c r="E4300" s="1384"/>
      <c r="F4300" s="1384"/>
      <c r="G4300" s="1384"/>
      <c r="H4300" s="1365"/>
      <c r="I4300" s="1365"/>
      <c r="J4300" s="1365"/>
      <c r="S4300" s="1359"/>
      <c r="BU4300" s="1366"/>
      <c r="CI4300" s="1383"/>
    </row>
    <row r="4301" spans="2:87" s="1381" customFormat="1" x14ac:dyDescent="0.25">
      <c r="B4301" s="1384"/>
      <c r="C4301" s="1384"/>
      <c r="D4301" s="1387"/>
      <c r="E4301" s="1384"/>
      <c r="F4301" s="1384"/>
      <c r="G4301" s="1384"/>
      <c r="H4301" s="1365"/>
      <c r="I4301" s="1365"/>
      <c r="J4301" s="1365"/>
      <c r="S4301" s="1359"/>
      <c r="BU4301" s="1366"/>
      <c r="CI4301" s="1383"/>
    </row>
    <row r="4302" spans="2:87" s="1381" customFormat="1" x14ac:dyDescent="0.25">
      <c r="B4302" s="1384"/>
      <c r="C4302" s="1384"/>
      <c r="D4302" s="1387"/>
      <c r="E4302" s="1384"/>
      <c r="F4302" s="1384"/>
      <c r="G4302" s="1384"/>
      <c r="H4302" s="1365"/>
      <c r="I4302" s="1365"/>
      <c r="J4302" s="1365"/>
      <c r="S4302" s="1359"/>
      <c r="BU4302" s="1366"/>
      <c r="CI4302" s="1383"/>
    </row>
    <row r="4303" spans="2:87" s="1381" customFormat="1" x14ac:dyDescent="0.25">
      <c r="B4303" s="1384"/>
      <c r="C4303" s="1384"/>
      <c r="D4303" s="1387"/>
      <c r="E4303" s="1384"/>
      <c r="F4303" s="1384"/>
      <c r="G4303" s="1384"/>
      <c r="H4303" s="1365"/>
      <c r="I4303" s="1365"/>
      <c r="J4303" s="1365"/>
      <c r="S4303" s="1359"/>
      <c r="BU4303" s="1366"/>
      <c r="CI4303" s="1383"/>
    </row>
    <row r="4304" spans="2:87" s="1381" customFormat="1" x14ac:dyDescent="0.25">
      <c r="B4304" s="1384"/>
      <c r="C4304" s="1384"/>
      <c r="D4304" s="1387"/>
      <c r="E4304" s="1384"/>
      <c r="F4304" s="1384"/>
      <c r="G4304" s="1384"/>
      <c r="H4304" s="1365"/>
      <c r="I4304" s="1365"/>
      <c r="J4304" s="1365"/>
      <c r="S4304" s="1359"/>
      <c r="BU4304" s="1366"/>
      <c r="CI4304" s="1383"/>
    </row>
    <row r="4305" spans="2:87" s="1381" customFormat="1" x14ac:dyDescent="0.25">
      <c r="B4305" s="1384"/>
      <c r="C4305" s="1384"/>
      <c r="D4305" s="1387"/>
      <c r="E4305" s="1384"/>
      <c r="F4305" s="1384"/>
      <c r="G4305" s="1384"/>
      <c r="H4305" s="1365"/>
      <c r="I4305" s="1365"/>
      <c r="J4305" s="1365"/>
      <c r="S4305" s="1359"/>
      <c r="BU4305" s="1366"/>
      <c r="CI4305" s="1383"/>
    </row>
    <row r="4306" spans="2:87" s="1381" customFormat="1" x14ac:dyDescent="0.25">
      <c r="B4306" s="1384"/>
      <c r="C4306" s="1384"/>
      <c r="D4306" s="1387"/>
      <c r="E4306" s="1384"/>
      <c r="F4306" s="1384"/>
      <c r="G4306" s="1384"/>
      <c r="H4306" s="1365"/>
      <c r="I4306" s="1365"/>
      <c r="J4306" s="1365"/>
      <c r="S4306" s="1359"/>
      <c r="BU4306" s="1366"/>
      <c r="CI4306" s="1383"/>
    </row>
    <row r="4307" spans="2:87" s="1381" customFormat="1" x14ac:dyDescent="0.25">
      <c r="B4307" s="1384"/>
      <c r="C4307" s="1384"/>
      <c r="D4307" s="1387"/>
      <c r="E4307" s="1384"/>
      <c r="F4307" s="1384"/>
      <c r="G4307" s="1384"/>
      <c r="H4307" s="1365"/>
      <c r="I4307" s="1365"/>
      <c r="J4307" s="1365"/>
      <c r="S4307" s="1359"/>
      <c r="BU4307" s="1366"/>
      <c r="CI4307" s="1383"/>
    </row>
    <row r="4308" spans="2:87" s="1381" customFormat="1" x14ac:dyDescent="0.25">
      <c r="B4308" s="1384"/>
      <c r="C4308" s="1384"/>
      <c r="D4308" s="1387"/>
      <c r="E4308" s="1384"/>
      <c r="F4308" s="1384"/>
      <c r="G4308" s="1384"/>
      <c r="H4308" s="1365"/>
      <c r="I4308" s="1365"/>
      <c r="J4308" s="1365"/>
      <c r="S4308" s="1359"/>
      <c r="BU4308" s="1366"/>
      <c r="CI4308" s="1383"/>
    </row>
    <row r="4309" spans="2:87" s="1381" customFormat="1" x14ac:dyDescent="0.25">
      <c r="B4309" s="1384"/>
      <c r="C4309" s="1384"/>
      <c r="D4309" s="1387"/>
      <c r="E4309" s="1384"/>
      <c r="F4309" s="1384"/>
      <c r="G4309" s="1384"/>
      <c r="H4309" s="1365"/>
      <c r="I4309" s="1365"/>
      <c r="J4309" s="1365"/>
      <c r="S4309" s="1359"/>
      <c r="BU4309" s="1366"/>
      <c r="CI4309" s="1383"/>
    </row>
    <row r="4310" spans="2:87" s="1381" customFormat="1" x14ac:dyDescent="0.25">
      <c r="B4310" s="1384"/>
      <c r="C4310" s="1384"/>
      <c r="D4310" s="1387"/>
      <c r="E4310" s="1384"/>
      <c r="F4310" s="1384"/>
      <c r="G4310" s="1384"/>
      <c r="H4310" s="1365"/>
      <c r="I4310" s="1365"/>
      <c r="J4310" s="1365"/>
      <c r="S4310" s="1359"/>
      <c r="BU4310" s="1366"/>
      <c r="CI4310" s="1383"/>
    </row>
    <row r="4311" spans="2:87" s="1381" customFormat="1" x14ac:dyDescent="0.25">
      <c r="B4311" s="1384"/>
      <c r="C4311" s="1384"/>
      <c r="D4311" s="1387"/>
      <c r="E4311" s="1384"/>
      <c r="F4311" s="1384"/>
      <c r="G4311" s="1384"/>
      <c r="H4311" s="1365"/>
      <c r="I4311" s="1365"/>
      <c r="J4311" s="1365"/>
      <c r="S4311" s="1359"/>
      <c r="BU4311" s="1366"/>
      <c r="CI4311" s="1383"/>
    </row>
    <row r="4312" spans="2:87" s="1381" customFormat="1" x14ac:dyDescent="0.25">
      <c r="B4312" s="1384"/>
      <c r="C4312" s="1384"/>
      <c r="D4312" s="1387"/>
      <c r="E4312" s="1384"/>
      <c r="F4312" s="1384"/>
      <c r="G4312" s="1384"/>
      <c r="H4312" s="1365"/>
      <c r="I4312" s="1365"/>
      <c r="J4312" s="1365"/>
      <c r="S4312" s="1359"/>
      <c r="BU4312" s="1366"/>
      <c r="CI4312" s="1383"/>
    </row>
    <row r="4313" spans="2:87" s="1381" customFormat="1" x14ac:dyDescent="0.25">
      <c r="B4313" s="1384"/>
      <c r="C4313" s="1384"/>
      <c r="D4313" s="1387"/>
      <c r="E4313" s="1384"/>
      <c r="F4313" s="1384"/>
      <c r="G4313" s="1384"/>
      <c r="H4313" s="1365"/>
      <c r="I4313" s="1365"/>
      <c r="J4313" s="1365"/>
      <c r="S4313" s="1359"/>
      <c r="BU4313" s="1366"/>
      <c r="CI4313" s="1383"/>
    </row>
    <row r="4314" spans="2:87" s="1381" customFormat="1" x14ac:dyDescent="0.25">
      <c r="B4314" s="1384"/>
      <c r="C4314" s="1384"/>
      <c r="D4314" s="1387"/>
      <c r="E4314" s="1384"/>
      <c r="F4314" s="1384"/>
      <c r="G4314" s="1384"/>
      <c r="H4314" s="1365"/>
      <c r="I4314" s="1365"/>
      <c r="J4314" s="1365"/>
      <c r="S4314" s="1359"/>
      <c r="BU4314" s="1366"/>
      <c r="CI4314" s="1383"/>
    </row>
    <row r="4315" spans="2:87" s="1381" customFormat="1" x14ac:dyDescent="0.25">
      <c r="B4315" s="1384"/>
      <c r="C4315" s="1384"/>
      <c r="D4315" s="1387"/>
      <c r="E4315" s="1384"/>
      <c r="F4315" s="1384"/>
      <c r="G4315" s="1384"/>
      <c r="H4315" s="1365"/>
      <c r="I4315" s="1365"/>
      <c r="J4315" s="1365"/>
      <c r="S4315" s="1359"/>
      <c r="BU4315" s="1366"/>
      <c r="CI4315" s="1383"/>
    </row>
    <row r="4316" spans="2:87" s="1381" customFormat="1" x14ac:dyDescent="0.25">
      <c r="B4316" s="1384"/>
      <c r="C4316" s="1384"/>
      <c r="D4316" s="1387"/>
      <c r="E4316" s="1384"/>
      <c r="F4316" s="1384"/>
      <c r="G4316" s="1384"/>
      <c r="H4316" s="1365"/>
      <c r="I4316" s="1365"/>
      <c r="J4316" s="1365"/>
      <c r="S4316" s="1359"/>
      <c r="BU4316" s="1366"/>
      <c r="CI4316" s="1383"/>
    </row>
    <row r="4317" spans="2:87" s="1381" customFormat="1" x14ac:dyDescent="0.25">
      <c r="B4317" s="1384"/>
      <c r="C4317" s="1384"/>
      <c r="D4317" s="1387"/>
      <c r="E4317" s="1384"/>
      <c r="F4317" s="1384"/>
      <c r="G4317" s="1384"/>
      <c r="H4317" s="1365"/>
      <c r="I4317" s="1365"/>
      <c r="J4317" s="1365"/>
      <c r="S4317" s="1359"/>
      <c r="BU4317" s="1366"/>
      <c r="CI4317" s="1383"/>
    </row>
    <row r="4318" spans="2:87" s="1381" customFormat="1" x14ac:dyDescent="0.25">
      <c r="B4318" s="1384"/>
      <c r="C4318" s="1384"/>
      <c r="D4318" s="1387"/>
      <c r="E4318" s="1384"/>
      <c r="F4318" s="1384"/>
      <c r="G4318" s="1384"/>
      <c r="H4318" s="1365"/>
      <c r="I4318" s="1365"/>
      <c r="J4318" s="1365"/>
      <c r="S4318" s="1359"/>
      <c r="BU4318" s="1366"/>
      <c r="CI4318" s="1383"/>
    </row>
    <row r="4319" spans="2:87" s="1381" customFormat="1" x14ac:dyDescent="0.25">
      <c r="B4319" s="1384"/>
      <c r="C4319" s="1384"/>
      <c r="D4319" s="1387"/>
      <c r="E4319" s="1384"/>
      <c r="F4319" s="1384"/>
      <c r="G4319" s="1384"/>
      <c r="H4319" s="1365"/>
      <c r="I4319" s="1365"/>
      <c r="J4319" s="1365"/>
      <c r="S4319" s="1359"/>
      <c r="BU4319" s="1366"/>
      <c r="CI4319" s="1383"/>
    </row>
    <row r="4320" spans="2:87" s="1381" customFormat="1" x14ac:dyDescent="0.25">
      <c r="B4320" s="1384"/>
      <c r="C4320" s="1384"/>
      <c r="D4320" s="1387"/>
      <c r="E4320" s="1384"/>
      <c r="F4320" s="1384"/>
      <c r="G4320" s="1384"/>
      <c r="H4320" s="1365"/>
      <c r="I4320" s="1365"/>
      <c r="J4320" s="1365"/>
      <c r="S4320" s="1359"/>
      <c r="BU4320" s="1366"/>
      <c r="CI4320" s="1383"/>
    </row>
    <row r="4321" spans="2:87" s="1381" customFormat="1" x14ac:dyDescent="0.25">
      <c r="B4321" s="1384"/>
      <c r="C4321" s="1384"/>
      <c r="D4321" s="1387"/>
      <c r="E4321" s="1384"/>
      <c r="F4321" s="1384"/>
      <c r="G4321" s="1384"/>
      <c r="H4321" s="1365"/>
      <c r="I4321" s="1365"/>
      <c r="J4321" s="1365"/>
      <c r="S4321" s="1359"/>
      <c r="BU4321" s="1366"/>
      <c r="CI4321" s="1383"/>
    </row>
    <row r="4322" spans="2:87" s="1381" customFormat="1" x14ac:dyDescent="0.25">
      <c r="B4322" s="1384"/>
      <c r="C4322" s="1384"/>
      <c r="D4322" s="1387"/>
      <c r="E4322" s="1384"/>
      <c r="F4322" s="1384"/>
      <c r="G4322" s="1384"/>
      <c r="H4322" s="1365"/>
      <c r="I4322" s="1365"/>
      <c r="J4322" s="1365"/>
      <c r="S4322" s="1359"/>
      <c r="BU4322" s="1366"/>
      <c r="CI4322" s="1383"/>
    </row>
    <row r="4323" spans="2:87" s="1381" customFormat="1" x14ac:dyDescent="0.25">
      <c r="B4323" s="1384"/>
      <c r="C4323" s="1384"/>
      <c r="D4323" s="1387"/>
      <c r="E4323" s="1384"/>
      <c r="F4323" s="1384"/>
      <c r="G4323" s="1384"/>
      <c r="H4323" s="1365"/>
      <c r="I4323" s="1365"/>
      <c r="J4323" s="1365"/>
      <c r="S4323" s="1359"/>
      <c r="BU4323" s="1366"/>
      <c r="CI4323" s="1383"/>
    </row>
    <row r="4324" spans="2:87" s="1381" customFormat="1" x14ac:dyDescent="0.25">
      <c r="B4324" s="1384"/>
      <c r="C4324" s="1384"/>
      <c r="D4324" s="1387"/>
      <c r="E4324" s="1384"/>
      <c r="F4324" s="1384"/>
      <c r="G4324" s="1384"/>
      <c r="H4324" s="1365"/>
      <c r="I4324" s="1365"/>
      <c r="J4324" s="1365"/>
      <c r="S4324" s="1359"/>
      <c r="BU4324" s="1366"/>
      <c r="CI4324" s="1383"/>
    </row>
    <row r="4325" spans="2:87" s="1381" customFormat="1" x14ac:dyDescent="0.25">
      <c r="B4325" s="1384"/>
      <c r="C4325" s="1384"/>
      <c r="D4325" s="1387"/>
      <c r="E4325" s="1384"/>
      <c r="F4325" s="1384"/>
      <c r="G4325" s="1384"/>
      <c r="H4325" s="1365"/>
      <c r="I4325" s="1365"/>
      <c r="J4325" s="1365"/>
      <c r="S4325" s="1359"/>
      <c r="BU4325" s="1366"/>
      <c r="CI4325" s="1383"/>
    </row>
    <row r="4326" spans="2:87" s="1381" customFormat="1" x14ac:dyDescent="0.25">
      <c r="B4326" s="1384"/>
      <c r="C4326" s="1384"/>
      <c r="D4326" s="1387"/>
      <c r="E4326" s="1384"/>
      <c r="F4326" s="1384"/>
      <c r="G4326" s="1384"/>
      <c r="H4326" s="1365"/>
      <c r="I4326" s="1365"/>
      <c r="J4326" s="1365"/>
      <c r="S4326" s="1359"/>
      <c r="BU4326" s="1366"/>
      <c r="CI4326" s="1383"/>
    </row>
    <row r="4327" spans="2:87" s="1381" customFormat="1" x14ac:dyDescent="0.25">
      <c r="B4327" s="1384"/>
      <c r="C4327" s="1384"/>
      <c r="D4327" s="1387"/>
      <c r="E4327" s="1384"/>
      <c r="F4327" s="1384"/>
      <c r="G4327" s="1384"/>
      <c r="H4327" s="1365"/>
      <c r="I4327" s="1365"/>
      <c r="J4327" s="1365"/>
      <c r="S4327" s="1359"/>
      <c r="BU4327" s="1366"/>
      <c r="CI4327" s="1383"/>
    </row>
    <row r="4328" spans="2:87" s="1381" customFormat="1" x14ac:dyDescent="0.25">
      <c r="B4328" s="1384"/>
      <c r="C4328" s="1384"/>
      <c r="D4328" s="1387"/>
      <c r="E4328" s="1384"/>
      <c r="F4328" s="1384"/>
      <c r="G4328" s="1384"/>
      <c r="H4328" s="1365"/>
      <c r="I4328" s="1365"/>
      <c r="J4328" s="1365"/>
      <c r="S4328" s="1359"/>
      <c r="BU4328" s="1366"/>
      <c r="CI4328" s="1383"/>
    </row>
    <row r="4329" spans="2:87" s="1381" customFormat="1" x14ac:dyDescent="0.25">
      <c r="B4329" s="1384"/>
      <c r="C4329" s="1384"/>
      <c r="D4329" s="1387"/>
      <c r="E4329" s="1384"/>
      <c r="F4329" s="1384"/>
      <c r="G4329" s="1384"/>
      <c r="H4329" s="1365"/>
      <c r="I4329" s="1365"/>
      <c r="J4329" s="1365"/>
      <c r="S4329" s="1359"/>
      <c r="BU4329" s="1366"/>
      <c r="CI4329" s="1383"/>
    </row>
    <row r="4330" spans="2:87" s="1381" customFormat="1" x14ac:dyDescent="0.25">
      <c r="B4330" s="1384"/>
      <c r="C4330" s="1384"/>
      <c r="D4330" s="1387"/>
      <c r="E4330" s="1384"/>
      <c r="F4330" s="1384"/>
      <c r="G4330" s="1384"/>
      <c r="H4330" s="1365"/>
      <c r="I4330" s="1365"/>
      <c r="J4330" s="1365"/>
      <c r="S4330" s="1359"/>
      <c r="BU4330" s="1366"/>
      <c r="CI4330" s="1383"/>
    </row>
    <row r="4331" spans="2:87" s="1381" customFormat="1" x14ac:dyDescent="0.25">
      <c r="B4331" s="1384"/>
      <c r="C4331" s="1384"/>
      <c r="D4331" s="1387"/>
      <c r="E4331" s="1384"/>
      <c r="F4331" s="1384"/>
      <c r="G4331" s="1384"/>
      <c r="H4331" s="1365"/>
      <c r="I4331" s="1365"/>
      <c r="J4331" s="1365"/>
      <c r="S4331" s="1359"/>
      <c r="BU4331" s="1366"/>
      <c r="CI4331" s="1383"/>
    </row>
    <row r="4332" spans="2:87" s="1381" customFormat="1" x14ac:dyDescent="0.25">
      <c r="B4332" s="1384"/>
      <c r="C4332" s="1384"/>
      <c r="D4332" s="1387"/>
      <c r="E4332" s="1384"/>
      <c r="F4332" s="1384"/>
      <c r="G4332" s="1384"/>
      <c r="H4332" s="1365"/>
      <c r="I4332" s="1365"/>
      <c r="J4332" s="1365"/>
      <c r="S4332" s="1359"/>
      <c r="BU4332" s="1366"/>
      <c r="CI4332" s="1383"/>
    </row>
    <row r="4333" spans="2:87" s="1381" customFormat="1" x14ac:dyDescent="0.25">
      <c r="B4333" s="1384"/>
      <c r="C4333" s="1384"/>
      <c r="D4333" s="1387"/>
      <c r="E4333" s="1384"/>
      <c r="F4333" s="1384"/>
      <c r="G4333" s="1384"/>
      <c r="H4333" s="1365"/>
      <c r="I4333" s="1365"/>
      <c r="J4333" s="1365"/>
      <c r="S4333" s="1359"/>
      <c r="BU4333" s="1366"/>
      <c r="CI4333" s="1383"/>
    </row>
    <row r="4334" spans="2:87" s="1381" customFormat="1" x14ac:dyDescent="0.25">
      <c r="B4334" s="1384"/>
      <c r="C4334" s="1384"/>
      <c r="D4334" s="1387"/>
      <c r="E4334" s="1384"/>
      <c r="F4334" s="1384"/>
      <c r="G4334" s="1384"/>
      <c r="H4334" s="1365"/>
      <c r="I4334" s="1365"/>
      <c r="J4334" s="1365"/>
      <c r="S4334" s="1359"/>
      <c r="BU4334" s="1366"/>
      <c r="CI4334" s="1383"/>
    </row>
    <row r="4335" spans="2:87" s="1381" customFormat="1" x14ac:dyDescent="0.25">
      <c r="B4335" s="1384"/>
      <c r="C4335" s="1384"/>
      <c r="D4335" s="1387"/>
      <c r="E4335" s="1384"/>
      <c r="F4335" s="1384"/>
      <c r="G4335" s="1384"/>
      <c r="H4335" s="1365"/>
      <c r="I4335" s="1365"/>
      <c r="J4335" s="1365"/>
      <c r="S4335" s="1359"/>
      <c r="BU4335" s="1366"/>
      <c r="CI4335" s="1383"/>
    </row>
    <row r="4336" spans="2:87" s="1381" customFormat="1" x14ac:dyDescent="0.25">
      <c r="B4336" s="1384"/>
      <c r="C4336" s="1384"/>
      <c r="D4336" s="1387"/>
      <c r="E4336" s="1384"/>
      <c r="F4336" s="1384"/>
      <c r="G4336" s="1384"/>
      <c r="H4336" s="1365"/>
      <c r="I4336" s="1365"/>
      <c r="J4336" s="1365"/>
      <c r="S4336" s="1359"/>
      <c r="BU4336" s="1366"/>
      <c r="CI4336" s="1383"/>
    </row>
    <row r="4337" spans="2:87" s="1381" customFormat="1" x14ac:dyDescent="0.25">
      <c r="B4337" s="1384"/>
      <c r="C4337" s="1384"/>
      <c r="D4337" s="1387"/>
      <c r="E4337" s="1384"/>
      <c r="F4337" s="1384"/>
      <c r="G4337" s="1384"/>
      <c r="H4337" s="1365"/>
      <c r="I4337" s="1365"/>
      <c r="J4337" s="1365"/>
      <c r="S4337" s="1359"/>
      <c r="BU4337" s="1366"/>
      <c r="CI4337" s="1383"/>
    </row>
    <row r="4338" spans="2:87" s="1381" customFormat="1" x14ac:dyDescent="0.25">
      <c r="B4338" s="1384"/>
      <c r="C4338" s="1384"/>
      <c r="D4338" s="1387"/>
      <c r="E4338" s="1384"/>
      <c r="F4338" s="1384"/>
      <c r="G4338" s="1384"/>
      <c r="H4338" s="1365"/>
      <c r="I4338" s="1365"/>
      <c r="J4338" s="1365"/>
      <c r="S4338" s="1359"/>
      <c r="BU4338" s="1366"/>
      <c r="CI4338" s="1383"/>
    </row>
    <row r="4339" spans="2:87" s="1381" customFormat="1" x14ac:dyDescent="0.25">
      <c r="B4339" s="1384"/>
      <c r="C4339" s="1384"/>
      <c r="D4339" s="1387"/>
      <c r="E4339" s="1384"/>
      <c r="F4339" s="1384"/>
      <c r="G4339" s="1384"/>
      <c r="H4339" s="1365"/>
      <c r="I4339" s="1365"/>
      <c r="J4339" s="1365"/>
      <c r="S4339" s="1359"/>
      <c r="BU4339" s="1366"/>
      <c r="CI4339" s="1383"/>
    </row>
    <row r="4340" spans="2:87" s="1381" customFormat="1" x14ac:dyDescent="0.25">
      <c r="B4340" s="1384"/>
      <c r="C4340" s="1384"/>
      <c r="D4340" s="1387"/>
      <c r="E4340" s="1384"/>
      <c r="F4340" s="1384"/>
      <c r="G4340" s="1384"/>
      <c r="H4340" s="1365"/>
      <c r="I4340" s="1365"/>
      <c r="J4340" s="1365"/>
      <c r="S4340" s="1359"/>
      <c r="BU4340" s="1366"/>
      <c r="CI4340" s="1383"/>
    </row>
    <row r="4341" spans="2:87" s="1381" customFormat="1" x14ac:dyDescent="0.25">
      <c r="B4341" s="1384"/>
      <c r="C4341" s="1384"/>
      <c r="D4341" s="1387"/>
      <c r="E4341" s="1384"/>
      <c r="F4341" s="1384"/>
      <c r="G4341" s="1384"/>
      <c r="H4341" s="1365"/>
      <c r="I4341" s="1365"/>
      <c r="J4341" s="1365"/>
      <c r="S4341" s="1359"/>
      <c r="BU4341" s="1366"/>
      <c r="CI4341" s="1383"/>
    </row>
    <row r="4342" spans="2:87" s="1381" customFormat="1" x14ac:dyDescent="0.25">
      <c r="B4342" s="1384"/>
      <c r="C4342" s="1384"/>
      <c r="D4342" s="1387"/>
      <c r="E4342" s="1384"/>
      <c r="F4342" s="1384"/>
      <c r="G4342" s="1384"/>
      <c r="H4342" s="1365"/>
      <c r="I4342" s="1365"/>
      <c r="J4342" s="1365"/>
      <c r="S4342" s="1359"/>
      <c r="BU4342" s="1366"/>
      <c r="CI4342" s="1383"/>
    </row>
    <row r="4343" spans="2:87" s="1381" customFormat="1" x14ac:dyDescent="0.25">
      <c r="B4343" s="1384"/>
      <c r="C4343" s="1384"/>
      <c r="D4343" s="1387"/>
      <c r="E4343" s="1384"/>
      <c r="F4343" s="1384"/>
      <c r="G4343" s="1384"/>
      <c r="H4343" s="1365"/>
      <c r="I4343" s="1365"/>
      <c r="J4343" s="1365"/>
      <c r="S4343" s="1359"/>
      <c r="BU4343" s="1366"/>
      <c r="CI4343" s="1383"/>
    </row>
    <row r="4344" spans="2:87" s="1381" customFormat="1" x14ac:dyDescent="0.25">
      <c r="B4344" s="1384"/>
      <c r="C4344" s="1384"/>
      <c r="D4344" s="1387"/>
      <c r="E4344" s="1384"/>
      <c r="F4344" s="1384"/>
      <c r="G4344" s="1384"/>
      <c r="H4344" s="1365"/>
      <c r="I4344" s="1365"/>
      <c r="J4344" s="1365"/>
      <c r="S4344" s="1359"/>
      <c r="BU4344" s="1366"/>
      <c r="CI4344" s="1383"/>
    </row>
    <row r="4345" spans="2:87" s="1381" customFormat="1" x14ac:dyDescent="0.25">
      <c r="B4345" s="1384"/>
      <c r="C4345" s="1384"/>
      <c r="D4345" s="1387"/>
      <c r="E4345" s="1384"/>
      <c r="F4345" s="1384"/>
      <c r="G4345" s="1384"/>
      <c r="H4345" s="1365"/>
      <c r="I4345" s="1365"/>
      <c r="J4345" s="1365"/>
      <c r="S4345" s="1359"/>
      <c r="BU4345" s="1366"/>
      <c r="CI4345" s="1383"/>
    </row>
    <row r="4346" spans="2:87" s="1381" customFormat="1" x14ac:dyDescent="0.25">
      <c r="B4346" s="1384"/>
      <c r="C4346" s="1384"/>
      <c r="D4346" s="1387"/>
      <c r="E4346" s="1384"/>
      <c r="F4346" s="1384"/>
      <c r="G4346" s="1384"/>
      <c r="H4346" s="1365"/>
      <c r="I4346" s="1365"/>
      <c r="J4346" s="1365"/>
      <c r="S4346" s="1359"/>
      <c r="BU4346" s="1366"/>
      <c r="CI4346" s="1383"/>
    </row>
    <row r="4347" spans="2:87" s="1381" customFormat="1" x14ac:dyDescent="0.25">
      <c r="B4347" s="1384"/>
      <c r="C4347" s="1384"/>
      <c r="D4347" s="1387"/>
      <c r="E4347" s="1384"/>
      <c r="F4347" s="1384"/>
      <c r="G4347" s="1384"/>
      <c r="H4347" s="1365"/>
      <c r="I4347" s="1365"/>
      <c r="J4347" s="1365"/>
      <c r="S4347" s="1359"/>
      <c r="BU4347" s="1366"/>
      <c r="CI4347" s="1383"/>
    </row>
    <row r="4348" spans="2:87" s="1381" customFormat="1" x14ac:dyDescent="0.25">
      <c r="B4348" s="1384"/>
      <c r="C4348" s="1384"/>
      <c r="D4348" s="1387"/>
      <c r="E4348" s="1384"/>
      <c r="F4348" s="1384"/>
      <c r="G4348" s="1384"/>
      <c r="H4348" s="1365"/>
      <c r="I4348" s="1365"/>
      <c r="J4348" s="1365"/>
      <c r="S4348" s="1359"/>
      <c r="BU4348" s="1366"/>
      <c r="CI4348" s="1383"/>
    </row>
    <row r="4349" spans="2:87" s="1381" customFormat="1" x14ac:dyDescent="0.25">
      <c r="B4349" s="1384"/>
      <c r="C4349" s="1384"/>
      <c r="D4349" s="1387"/>
      <c r="E4349" s="1384"/>
      <c r="F4349" s="1384"/>
      <c r="G4349" s="1384"/>
      <c r="H4349" s="1365"/>
      <c r="I4349" s="1365"/>
      <c r="J4349" s="1365"/>
      <c r="S4349" s="1359"/>
      <c r="BU4349" s="1366"/>
      <c r="CI4349" s="1383"/>
    </row>
    <row r="4350" spans="2:87" s="1381" customFormat="1" x14ac:dyDescent="0.25">
      <c r="B4350" s="1384"/>
      <c r="C4350" s="1384"/>
      <c r="D4350" s="1387"/>
      <c r="E4350" s="1384"/>
      <c r="F4350" s="1384"/>
      <c r="G4350" s="1384"/>
      <c r="H4350" s="1365"/>
      <c r="I4350" s="1365"/>
      <c r="J4350" s="1365"/>
      <c r="S4350" s="1359"/>
      <c r="BU4350" s="1366"/>
      <c r="CI4350" s="1383"/>
    </row>
    <row r="4351" spans="2:87" s="1381" customFormat="1" x14ac:dyDescent="0.25">
      <c r="B4351" s="1384"/>
      <c r="C4351" s="1384"/>
      <c r="D4351" s="1387"/>
      <c r="E4351" s="1384"/>
      <c r="F4351" s="1384"/>
      <c r="G4351" s="1384"/>
      <c r="H4351" s="1365"/>
      <c r="I4351" s="1365"/>
      <c r="J4351" s="1365"/>
      <c r="S4351" s="1359"/>
      <c r="BU4351" s="1366"/>
      <c r="CI4351" s="1383"/>
    </row>
    <row r="4352" spans="2:87" s="1381" customFormat="1" x14ac:dyDescent="0.25">
      <c r="B4352" s="1384"/>
      <c r="C4352" s="1384"/>
      <c r="D4352" s="1387"/>
      <c r="E4352" s="1384"/>
      <c r="F4352" s="1384"/>
      <c r="G4352" s="1384"/>
      <c r="H4352" s="1365"/>
      <c r="I4352" s="1365"/>
      <c r="J4352" s="1365"/>
      <c r="S4352" s="1359"/>
      <c r="BU4352" s="1366"/>
      <c r="CI4352" s="1383"/>
    </row>
    <row r="4353" spans="2:87" s="1381" customFormat="1" x14ac:dyDescent="0.25">
      <c r="B4353" s="1384"/>
      <c r="C4353" s="1384"/>
      <c r="D4353" s="1387"/>
      <c r="E4353" s="1384"/>
      <c r="F4353" s="1384"/>
      <c r="G4353" s="1384"/>
      <c r="H4353" s="1365"/>
      <c r="I4353" s="1365"/>
      <c r="J4353" s="1365"/>
      <c r="S4353" s="1359"/>
      <c r="BU4353" s="1366"/>
      <c r="CI4353" s="1383"/>
    </row>
    <row r="4354" spans="2:87" s="1381" customFormat="1" x14ac:dyDescent="0.25">
      <c r="B4354" s="1384"/>
      <c r="C4354" s="1384"/>
      <c r="D4354" s="1387"/>
      <c r="E4354" s="1384"/>
      <c r="F4354" s="1384"/>
      <c r="G4354" s="1384"/>
      <c r="H4354" s="1365"/>
      <c r="I4354" s="1365"/>
      <c r="J4354" s="1365"/>
      <c r="S4354" s="1359"/>
      <c r="BU4354" s="1366"/>
      <c r="CI4354" s="1383"/>
    </row>
    <row r="4355" spans="2:87" s="1381" customFormat="1" x14ac:dyDescent="0.25">
      <c r="B4355" s="1384"/>
      <c r="C4355" s="1384"/>
      <c r="D4355" s="1387"/>
      <c r="E4355" s="1384"/>
      <c r="F4355" s="1384"/>
      <c r="G4355" s="1384"/>
      <c r="H4355" s="1365"/>
      <c r="I4355" s="1365"/>
      <c r="J4355" s="1365"/>
      <c r="S4355" s="1359"/>
      <c r="BU4355" s="1366"/>
      <c r="CI4355" s="1383"/>
    </row>
    <row r="4356" spans="2:87" s="1381" customFormat="1" x14ac:dyDescent="0.25">
      <c r="B4356" s="1384"/>
      <c r="C4356" s="1384"/>
      <c r="D4356" s="1387"/>
      <c r="E4356" s="1384"/>
      <c r="F4356" s="1384"/>
      <c r="G4356" s="1384"/>
      <c r="H4356" s="1365"/>
      <c r="I4356" s="1365"/>
      <c r="J4356" s="1365"/>
      <c r="S4356" s="1359"/>
      <c r="BU4356" s="1366"/>
      <c r="CI4356" s="1383"/>
    </row>
    <row r="4357" spans="2:87" s="1381" customFormat="1" x14ac:dyDescent="0.25">
      <c r="B4357" s="1384"/>
      <c r="C4357" s="1384"/>
      <c r="D4357" s="1387"/>
      <c r="E4357" s="1384"/>
      <c r="F4357" s="1384"/>
      <c r="G4357" s="1384"/>
      <c r="H4357" s="1365"/>
      <c r="I4357" s="1365"/>
      <c r="J4357" s="1365"/>
      <c r="S4357" s="1359"/>
      <c r="BU4357" s="1366"/>
      <c r="CI4357" s="1383"/>
    </row>
    <row r="4358" spans="2:87" s="1381" customFormat="1" x14ac:dyDescent="0.25">
      <c r="B4358" s="1384"/>
      <c r="C4358" s="1384"/>
      <c r="D4358" s="1387"/>
      <c r="E4358" s="1384"/>
      <c r="F4358" s="1384"/>
      <c r="G4358" s="1384"/>
      <c r="H4358" s="1365"/>
      <c r="I4358" s="1365"/>
      <c r="J4358" s="1365"/>
      <c r="S4358" s="1359"/>
      <c r="BU4358" s="1366"/>
      <c r="CI4358" s="1383"/>
    </row>
    <row r="4359" spans="2:87" s="1381" customFormat="1" x14ac:dyDescent="0.25">
      <c r="B4359" s="1384"/>
      <c r="C4359" s="1384"/>
      <c r="D4359" s="1387"/>
      <c r="E4359" s="1384"/>
      <c r="F4359" s="1384"/>
      <c r="G4359" s="1384"/>
      <c r="H4359" s="1365"/>
      <c r="I4359" s="1365"/>
      <c r="J4359" s="1365"/>
      <c r="S4359" s="1359"/>
      <c r="BU4359" s="1366"/>
      <c r="CI4359" s="1383"/>
    </row>
    <row r="4360" spans="2:87" s="1381" customFormat="1" x14ac:dyDescent="0.25">
      <c r="B4360" s="1384"/>
      <c r="C4360" s="1384"/>
      <c r="D4360" s="1387"/>
      <c r="E4360" s="1384"/>
      <c r="F4360" s="1384"/>
      <c r="G4360" s="1384"/>
      <c r="H4360" s="1365"/>
      <c r="I4360" s="1365"/>
      <c r="J4360" s="1365"/>
      <c r="S4360" s="1359"/>
      <c r="BU4360" s="1366"/>
      <c r="CI4360" s="1383"/>
    </row>
    <row r="4361" spans="2:87" s="1381" customFormat="1" x14ac:dyDescent="0.25">
      <c r="B4361" s="1384"/>
      <c r="C4361" s="1384"/>
      <c r="D4361" s="1387"/>
      <c r="E4361" s="1384"/>
      <c r="F4361" s="1384"/>
      <c r="G4361" s="1384"/>
      <c r="H4361" s="1365"/>
      <c r="I4361" s="1365"/>
      <c r="J4361" s="1365"/>
      <c r="S4361" s="1359"/>
      <c r="BU4361" s="1366"/>
      <c r="CI4361" s="1383"/>
    </row>
    <row r="4362" spans="2:87" s="1381" customFormat="1" x14ac:dyDescent="0.25">
      <c r="B4362" s="1384"/>
      <c r="C4362" s="1384"/>
      <c r="D4362" s="1387"/>
      <c r="E4362" s="1384"/>
      <c r="F4362" s="1384"/>
      <c r="G4362" s="1384"/>
      <c r="H4362" s="1365"/>
      <c r="I4362" s="1365"/>
      <c r="J4362" s="1365"/>
      <c r="S4362" s="1359"/>
      <c r="BU4362" s="1366"/>
      <c r="CI4362" s="1383"/>
    </row>
    <row r="4363" spans="2:87" s="1381" customFormat="1" x14ac:dyDescent="0.25">
      <c r="B4363" s="1384"/>
      <c r="C4363" s="1384"/>
      <c r="D4363" s="1387"/>
      <c r="E4363" s="1384"/>
      <c r="F4363" s="1384"/>
      <c r="G4363" s="1384"/>
      <c r="H4363" s="1365"/>
      <c r="I4363" s="1365"/>
      <c r="J4363" s="1365"/>
      <c r="S4363" s="1359"/>
      <c r="BU4363" s="1366"/>
      <c r="CI4363" s="1383"/>
    </row>
    <row r="4364" spans="2:87" s="1381" customFormat="1" x14ac:dyDescent="0.25">
      <c r="B4364" s="1384"/>
      <c r="C4364" s="1384"/>
      <c r="D4364" s="1387"/>
      <c r="E4364" s="1384"/>
      <c r="F4364" s="1384"/>
      <c r="G4364" s="1384"/>
      <c r="H4364" s="1365"/>
      <c r="I4364" s="1365"/>
      <c r="J4364" s="1365"/>
      <c r="S4364" s="1359"/>
      <c r="BU4364" s="1366"/>
      <c r="CI4364" s="1383"/>
    </row>
    <row r="4365" spans="2:87" s="1381" customFormat="1" x14ac:dyDescent="0.25">
      <c r="B4365" s="1384"/>
      <c r="C4365" s="1384"/>
      <c r="D4365" s="1387"/>
      <c r="E4365" s="1384"/>
      <c r="F4365" s="1384"/>
      <c r="G4365" s="1384"/>
      <c r="H4365" s="1365"/>
      <c r="I4365" s="1365"/>
      <c r="J4365" s="1365"/>
      <c r="S4365" s="1359"/>
      <c r="BU4365" s="1366"/>
      <c r="CI4365" s="1383"/>
    </row>
    <row r="4366" spans="2:87" s="1381" customFormat="1" x14ac:dyDescent="0.25">
      <c r="B4366" s="1384"/>
      <c r="C4366" s="1384"/>
      <c r="D4366" s="1387"/>
      <c r="E4366" s="1384"/>
      <c r="F4366" s="1384"/>
      <c r="G4366" s="1384"/>
      <c r="H4366" s="1365"/>
      <c r="I4366" s="1365"/>
      <c r="J4366" s="1365"/>
      <c r="S4366" s="1359"/>
      <c r="BU4366" s="1366"/>
      <c r="CI4366" s="1383"/>
    </row>
    <row r="4367" spans="2:87" s="1381" customFormat="1" x14ac:dyDescent="0.25">
      <c r="B4367" s="1384"/>
      <c r="C4367" s="1384"/>
      <c r="D4367" s="1387"/>
      <c r="E4367" s="1384"/>
      <c r="F4367" s="1384"/>
      <c r="G4367" s="1384"/>
      <c r="H4367" s="1365"/>
      <c r="I4367" s="1365"/>
      <c r="J4367" s="1365"/>
      <c r="S4367" s="1359"/>
      <c r="BU4367" s="1366"/>
      <c r="CI4367" s="1383"/>
    </row>
    <row r="4368" spans="2:87" s="1381" customFormat="1" x14ac:dyDescent="0.25">
      <c r="B4368" s="1384"/>
      <c r="C4368" s="1384"/>
      <c r="D4368" s="1387"/>
      <c r="E4368" s="1384"/>
      <c r="F4368" s="1384"/>
      <c r="G4368" s="1384"/>
      <c r="H4368" s="1365"/>
      <c r="I4368" s="1365"/>
      <c r="J4368" s="1365"/>
      <c r="S4368" s="1359"/>
      <c r="BU4368" s="1366"/>
      <c r="CI4368" s="1383"/>
    </row>
    <row r="4369" spans="2:87" s="1381" customFormat="1" x14ac:dyDescent="0.25">
      <c r="B4369" s="1384"/>
      <c r="C4369" s="1384"/>
      <c r="D4369" s="1387"/>
      <c r="E4369" s="1384"/>
      <c r="F4369" s="1384"/>
      <c r="G4369" s="1384"/>
      <c r="H4369" s="1365"/>
      <c r="I4369" s="1365"/>
      <c r="J4369" s="1365"/>
      <c r="S4369" s="1359"/>
      <c r="BU4369" s="1366"/>
      <c r="CI4369" s="1383"/>
    </row>
    <row r="4370" spans="2:87" s="1381" customFormat="1" x14ac:dyDescent="0.25">
      <c r="B4370" s="1384"/>
      <c r="C4370" s="1384"/>
      <c r="D4370" s="1387"/>
      <c r="E4370" s="1384"/>
      <c r="F4370" s="1384"/>
      <c r="G4370" s="1384"/>
      <c r="H4370" s="1365"/>
      <c r="I4370" s="1365"/>
      <c r="J4370" s="1365"/>
      <c r="S4370" s="1359"/>
      <c r="BU4370" s="1366"/>
      <c r="CI4370" s="1383"/>
    </row>
    <row r="4371" spans="2:87" s="1381" customFormat="1" x14ac:dyDescent="0.25">
      <c r="B4371" s="1384"/>
      <c r="C4371" s="1384"/>
      <c r="D4371" s="1387"/>
      <c r="E4371" s="1384"/>
      <c r="F4371" s="1384"/>
      <c r="G4371" s="1384"/>
      <c r="H4371" s="1365"/>
      <c r="I4371" s="1365"/>
      <c r="J4371" s="1365"/>
      <c r="S4371" s="1359"/>
      <c r="BU4371" s="1366"/>
      <c r="CI4371" s="1383"/>
    </row>
    <row r="4372" spans="2:87" s="1381" customFormat="1" x14ac:dyDescent="0.25">
      <c r="B4372" s="1384"/>
      <c r="C4372" s="1384"/>
      <c r="D4372" s="1387"/>
      <c r="E4372" s="1384"/>
      <c r="F4372" s="1384"/>
      <c r="G4372" s="1384"/>
      <c r="H4372" s="1365"/>
      <c r="I4372" s="1365"/>
      <c r="J4372" s="1365"/>
      <c r="S4372" s="1359"/>
      <c r="BU4372" s="1366"/>
      <c r="CI4372" s="1383"/>
    </row>
    <row r="4373" spans="2:87" s="1381" customFormat="1" x14ac:dyDescent="0.25">
      <c r="B4373" s="1384"/>
      <c r="C4373" s="1384"/>
      <c r="D4373" s="1387"/>
      <c r="E4373" s="1384"/>
      <c r="F4373" s="1384"/>
      <c r="G4373" s="1384"/>
      <c r="H4373" s="1365"/>
      <c r="I4373" s="1365"/>
      <c r="J4373" s="1365"/>
      <c r="S4373" s="1359"/>
      <c r="BU4373" s="1366"/>
      <c r="CI4373" s="1383"/>
    </row>
    <row r="4374" spans="2:87" s="1381" customFormat="1" x14ac:dyDescent="0.25">
      <c r="B4374" s="1384"/>
      <c r="C4374" s="1384"/>
      <c r="D4374" s="1387"/>
      <c r="E4374" s="1384"/>
      <c r="F4374" s="1384"/>
      <c r="G4374" s="1384"/>
      <c r="H4374" s="1365"/>
      <c r="I4374" s="1365"/>
      <c r="J4374" s="1365"/>
      <c r="S4374" s="1359"/>
      <c r="BU4374" s="1366"/>
      <c r="CI4374" s="1383"/>
    </row>
    <row r="4375" spans="2:87" s="1381" customFormat="1" x14ac:dyDescent="0.25">
      <c r="B4375" s="1384"/>
      <c r="C4375" s="1384"/>
      <c r="D4375" s="1387"/>
      <c r="E4375" s="1384"/>
      <c r="F4375" s="1384"/>
      <c r="G4375" s="1384"/>
      <c r="H4375" s="1365"/>
      <c r="I4375" s="1365"/>
      <c r="J4375" s="1365"/>
      <c r="S4375" s="1359"/>
      <c r="BU4375" s="1366"/>
      <c r="CI4375" s="1383"/>
    </row>
    <row r="4376" spans="2:87" s="1381" customFormat="1" x14ac:dyDescent="0.25">
      <c r="B4376" s="1384"/>
      <c r="C4376" s="1384"/>
      <c r="D4376" s="1387"/>
      <c r="E4376" s="1384"/>
      <c r="F4376" s="1384"/>
      <c r="G4376" s="1384"/>
      <c r="H4376" s="1365"/>
      <c r="I4376" s="1365"/>
      <c r="J4376" s="1365"/>
      <c r="S4376" s="1359"/>
      <c r="BU4376" s="1366"/>
      <c r="CI4376" s="1383"/>
    </row>
    <row r="4377" spans="2:87" s="1381" customFormat="1" x14ac:dyDescent="0.25">
      <c r="B4377" s="1384"/>
      <c r="C4377" s="1384"/>
      <c r="D4377" s="1387"/>
      <c r="E4377" s="1384"/>
      <c r="F4377" s="1384"/>
      <c r="G4377" s="1384"/>
      <c r="H4377" s="1365"/>
      <c r="I4377" s="1365"/>
      <c r="J4377" s="1365"/>
      <c r="S4377" s="1359"/>
      <c r="BU4377" s="1366"/>
      <c r="CI4377" s="1383"/>
    </row>
    <row r="4378" spans="2:87" s="1381" customFormat="1" x14ac:dyDescent="0.25">
      <c r="B4378" s="1384"/>
      <c r="C4378" s="1384"/>
      <c r="D4378" s="1387"/>
      <c r="E4378" s="1384"/>
      <c r="F4378" s="1384"/>
      <c r="G4378" s="1384"/>
      <c r="H4378" s="1365"/>
      <c r="I4378" s="1365"/>
      <c r="J4378" s="1365"/>
      <c r="S4378" s="1359"/>
      <c r="BU4378" s="1366"/>
      <c r="CI4378" s="1383"/>
    </row>
    <row r="4379" spans="2:87" s="1381" customFormat="1" x14ac:dyDescent="0.25">
      <c r="B4379" s="1384"/>
      <c r="C4379" s="1384"/>
      <c r="D4379" s="1387"/>
      <c r="E4379" s="1384"/>
      <c r="F4379" s="1384"/>
      <c r="G4379" s="1384"/>
      <c r="H4379" s="1365"/>
      <c r="I4379" s="1365"/>
      <c r="J4379" s="1365"/>
      <c r="S4379" s="1359"/>
      <c r="BU4379" s="1366"/>
      <c r="CI4379" s="1383"/>
    </row>
    <row r="4380" spans="2:87" s="1381" customFormat="1" x14ac:dyDescent="0.25">
      <c r="B4380" s="1384"/>
      <c r="C4380" s="1384"/>
      <c r="D4380" s="1387"/>
      <c r="E4380" s="1384"/>
      <c r="F4380" s="1384"/>
      <c r="G4380" s="1384"/>
      <c r="H4380" s="1365"/>
      <c r="I4380" s="1365"/>
      <c r="J4380" s="1365"/>
      <c r="S4380" s="1359"/>
      <c r="BU4380" s="1366"/>
      <c r="CI4380" s="1383"/>
    </row>
    <row r="4381" spans="2:87" s="1381" customFormat="1" x14ac:dyDescent="0.25">
      <c r="B4381" s="1384"/>
      <c r="C4381" s="1384"/>
      <c r="D4381" s="1387"/>
      <c r="E4381" s="1384"/>
      <c r="F4381" s="1384"/>
      <c r="G4381" s="1384"/>
      <c r="H4381" s="1365"/>
      <c r="I4381" s="1365"/>
      <c r="J4381" s="1365"/>
      <c r="S4381" s="1359"/>
      <c r="BU4381" s="1366"/>
      <c r="CI4381" s="1383"/>
    </row>
    <row r="4382" spans="2:87" s="1381" customFormat="1" x14ac:dyDescent="0.25">
      <c r="B4382" s="1384"/>
      <c r="C4382" s="1384"/>
      <c r="D4382" s="1387"/>
      <c r="E4382" s="1384"/>
      <c r="F4382" s="1384"/>
      <c r="G4382" s="1384"/>
      <c r="H4382" s="1365"/>
      <c r="I4382" s="1365"/>
      <c r="J4382" s="1365"/>
      <c r="S4382" s="1359"/>
      <c r="BU4382" s="1366"/>
      <c r="CI4382" s="1383"/>
    </row>
    <row r="4383" spans="2:87" s="1381" customFormat="1" x14ac:dyDescent="0.25">
      <c r="B4383" s="1384"/>
      <c r="C4383" s="1384"/>
      <c r="D4383" s="1387"/>
      <c r="E4383" s="1384"/>
      <c r="F4383" s="1384"/>
      <c r="G4383" s="1384"/>
      <c r="H4383" s="1365"/>
      <c r="I4383" s="1365"/>
      <c r="J4383" s="1365"/>
      <c r="S4383" s="1359"/>
      <c r="BU4383" s="1366"/>
      <c r="CI4383" s="1383"/>
    </row>
    <row r="4384" spans="2:87" s="1381" customFormat="1" x14ac:dyDescent="0.25">
      <c r="B4384" s="1384"/>
      <c r="C4384" s="1384"/>
      <c r="D4384" s="1387"/>
      <c r="E4384" s="1384"/>
      <c r="F4384" s="1384"/>
      <c r="G4384" s="1384"/>
      <c r="H4384" s="1365"/>
      <c r="I4384" s="1365"/>
      <c r="J4384" s="1365"/>
      <c r="S4384" s="1359"/>
      <c r="BU4384" s="1366"/>
      <c r="CI4384" s="1383"/>
    </row>
    <row r="4385" spans="2:87" s="1381" customFormat="1" x14ac:dyDescent="0.25">
      <c r="B4385" s="1384"/>
      <c r="C4385" s="1384"/>
      <c r="D4385" s="1387"/>
      <c r="E4385" s="1384"/>
      <c r="F4385" s="1384"/>
      <c r="G4385" s="1384"/>
      <c r="H4385" s="1365"/>
      <c r="I4385" s="1365"/>
      <c r="J4385" s="1365"/>
      <c r="S4385" s="1359"/>
      <c r="BU4385" s="1366"/>
      <c r="CI4385" s="1383"/>
    </row>
    <row r="4386" spans="2:87" s="1381" customFormat="1" x14ac:dyDescent="0.25">
      <c r="B4386" s="1384"/>
      <c r="C4386" s="1384"/>
      <c r="D4386" s="1387"/>
      <c r="E4386" s="1384"/>
      <c r="F4386" s="1384"/>
      <c r="G4386" s="1384"/>
      <c r="H4386" s="1365"/>
      <c r="I4386" s="1365"/>
      <c r="J4386" s="1365"/>
      <c r="S4386" s="1359"/>
      <c r="BU4386" s="1366"/>
      <c r="CI4386" s="1383"/>
    </row>
    <row r="4387" spans="2:87" s="1381" customFormat="1" x14ac:dyDescent="0.25">
      <c r="B4387" s="1384"/>
      <c r="C4387" s="1384"/>
      <c r="D4387" s="1387"/>
      <c r="E4387" s="1384"/>
      <c r="F4387" s="1384"/>
      <c r="G4387" s="1384"/>
      <c r="H4387" s="1365"/>
      <c r="I4387" s="1365"/>
      <c r="J4387" s="1365"/>
      <c r="S4387" s="1359"/>
      <c r="BU4387" s="1366"/>
      <c r="CI4387" s="1383"/>
    </row>
    <row r="4388" spans="2:87" s="1381" customFormat="1" x14ac:dyDescent="0.25">
      <c r="B4388" s="1384"/>
      <c r="C4388" s="1384"/>
      <c r="D4388" s="1387"/>
      <c r="E4388" s="1384"/>
      <c r="F4388" s="1384"/>
      <c r="G4388" s="1384"/>
      <c r="H4388" s="1365"/>
      <c r="I4388" s="1365"/>
      <c r="J4388" s="1365"/>
      <c r="S4388" s="1359"/>
      <c r="BU4388" s="1366"/>
      <c r="CI4388" s="1383"/>
    </row>
    <row r="4389" spans="2:87" s="1381" customFormat="1" x14ac:dyDescent="0.25">
      <c r="B4389" s="1384"/>
      <c r="C4389" s="1384"/>
      <c r="D4389" s="1387"/>
      <c r="E4389" s="1384"/>
      <c r="F4389" s="1384"/>
      <c r="G4389" s="1384"/>
      <c r="H4389" s="1365"/>
      <c r="I4389" s="1365"/>
      <c r="J4389" s="1365"/>
      <c r="S4389" s="1359"/>
      <c r="BU4389" s="1366"/>
      <c r="CI4389" s="1383"/>
    </row>
    <row r="4390" spans="2:87" s="1381" customFormat="1" x14ac:dyDescent="0.25">
      <c r="B4390" s="1384"/>
      <c r="C4390" s="1384"/>
      <c r="D4390" s="1387"/>
      <c r="E4390" s="1384"/>
      <c r="F4390" s="1384"/>
      <c r="G4390" s="1384"/>
      <c r="H4390" s="1365"/>
      <c r="I4390" s="1365"/>
      <c r="J4390" s="1365"/>
      <c r="S4390" s="1359"/>
      <c r="BU4390" s="1366"/>
      <c r="CI4390" s="1383"/>
    </row>
    <row r="4391" spans="2:87" s="1381" customFormat="1" x14ac:dyDescent="0.25">
      <c r="B4391" s="1384"/>
      <c r="C4391" s="1384"/>
      <c r="D4391" s="1387"/>
      <c r="E4391" s="1384"/>
      <c r="F4391" s="1384"/>
      <c r="G4391" s="1384"/>
      <c r="H4391" s="1365"/>
      <c r="I4391" s="1365"/>
      <c r="J4391" s="1365"/>
      <c r="S4391" s="1359"/>
      <c r="BU4391" s="1366"/>
      <c r="CI4391" s="1383"/>
    </row>
    <row r="4392" spans="2:87" s="1381" customFormat="1" x14ac:dyDescent="0.25">
      <c r="B4392" s="1384"/>
      <c r="C4392" s="1384"/>
      <c r="D4392" s="1387"/>
      <c r="E4392" s="1384"/>
      <c r="F4392" s="1384"/>
      <c r="G4392" s="1384"/>
      <c r="H4392" s="1365"/>
      <c r="I4392" s="1365"/>
      <c r="J4392" s="1365"/>
      <c r="S4392" s="1359"/>
      <c r="BU4392" s="1366"/>
      <c r="CI4392" s="1383"/>
    </row>
    <row r="4393" spans="2:87" s="1381" customFormat="1" x14ac:dyDescent="0.25">
      <c r="B4393" s="1384"/>
      <c r="C4393" s="1384"/>
      <c r="D4393" s="1387"/>
      <c r="E4393" s="1384"/>
      <c r="F4393" s="1384"/>
      <c r="G4393" s="1384"/>
      <c r="H4393" s="1365"/>
      <c r="I4393" s="1365"/>
      <c r="J4393" s="1365"/>
      <c r="S4393" s="1359"/>
      <c r="BU4393" s="1366"/>
      <c r="CI4393" s="1383"/>
    </row>
    <row r="4394" spans="2:87" s="1381" customFormat="1" x14ac:dyDescent="0.25">
      <c r="B4394" s="1384"/>
      <c r="C4394" s="1384"/>
      <c r="D4394" s="1387"/>
      <c r="E4394" s="1384"/>
      <c r="F4394" s="1384"/>
      <c r="G4394" s="1384"/>
      <c r="H4394" s="1365"/>
      <c r="I4394" s="1365"/>
      <c r="J4394" s="1365"/>
      <c r="S4394" s="1359"/>
      <c r="BU4394" s="1366"/>
      <c r="CI4394" s="1383"/>
    </row>
    <row r="4395" spans="2:87" s="1381" customFormat="1" x14ac:dyDescent="0.25">
      <c r="B4395" s="1384"/>
      <c r="C4395" s="1384"/>
      <c r="D4395" s="1387"/>
      <c r="E4395" s="1384"/>
      <c r="F4395" s="1384"/>
      <c r="G4395" s="1384"/>
      <c r="H4395" s="1365"/>
      <c r="I4395" s="1365"/>
      <c r="J4395" s="1365"/>
      <c r="S4395" s="1359"/>
      <c r="BU4395" s="1366"/>
      <c r="CI4395" s="1383"/>
    </row>
    <row r="4396" spans="2:87" s="1381" customFormat="1" x14ac:dyDescent="0.25">
      <c r="B4396" s="1384"/>
      <c r="C4396" s="1384"/>
      <c r="D4396" s="1387"/>
      <c r="E4396" s="1384"/>
      <c r="F4396" s="1384"/>
      <c r="G4396" s="1384"/>
      <c r="H4396" s="1365"/>
      <c r="I4396" s="1365"/>
      <c r="J4396" s="1365"/>
      <c r="S4396" s="1359"/>
      <c r="BU4396" s="1366"/>
      <c r="CI4396" s="1383"/>
    </row>
    <row r="4397" spans="2:87" s="1381" customFormat="1" x14ac:dyDescent="0.25">
      <c r="B4397" s="1384"/>
      <c r="C4397" s="1384"/>
      <c r="D4397" s="1387"/>
      <c r="E4397" s="1384"/>
      <c r="F4397" s="1384"/>
      <c r="G4397" s="1384"/>
      <c r="H4397" s="1365"/>
      <c r="I4397" s="1365"/>
      <c r="J4397" s="1365"/>
      <c r="S4397" s="1359"/>
      <c r="BU4397" s="1366"/>
      <c r="CI4397" s="1383"/>
    </row>
    <row r="4398" spans="2:87" s="1381" customFormat="1" x14ac:dyDescent="0.25">
      <c r="B4398" s="1384"/>
      <c r="C4398" s="1384"/>
      <c r="D4398" s="1387"/>
      <c r="E4398" s="1384"/>
      <c r="F4398" s="1384"/>
      <c r="G4398" s="1384"/>
      <c r="H4398" s="1365"/>
      <c r="I4398" s="1365"/>
      <c r="J4398" s="1365"/>
      <c r="S4398" s="1359"/>
      <c r="BU4398" s="1366"/>
      <c r="CI4398" s="1383"/>
    </row>
    <row r="4399" spans="2:87" s="1381" customFormat="1" x14ac:dyDescent="0.25">
      <c r="B4399" s="1384"/>
      <c r="C4399" s="1384"/>
      <c r="D4399" s="1387"/>
      <c r="E4399" s="1384"/>
      <c r="F4399" s="1384"/>
      <c r="G4399" s="1384"/>
      <c r="H4399" s="1365"/>
      <c r="I4399" s="1365"/>
      <c r="J4399" s="1365"/>
      <c r="S4399" s="1359"/>
      <c r="BU4399" s="1366"/>
      <c r="CI4399" s="1383"/>
    </row>
    <row r="4400" spans="2:87" s="1381" customFormat="1" x14ac:dyDescent="0.25">
      <c r="B4400" s="1384"/>
      <c r="C4400" s="1384"/>
      <c r="D4400" s="1387"/>
      <c r="E4400" s="1384"/>
      <c r="F4400" s="1384"/>
      <c r="G4400" s="1384"/>
      <c r="H4400" s="1365"/>
      <c r="I4400" s="1365"/>
      <c r="J4400" s="1365"/>
      <c r="S4400" s="1359"/>
      <c r="BU4400" s="1366"/>
      <c r="CI4400" s="1383"/>
    </row>
    <row r="4401" spans="2:87" s="1381" customFormat="1" x14ac:dyDescent="0.25">
      <c r="B4401" s="1384"/>
      <c r="C4401" s="1384"/>
      <c r="D4401" s="1387"/>
      <c r="E4401" s="1384"/>
      <c r="F4401" s="1384"/>
      <c r="G4401" s="1384"/>
      <c r="H4401" s="1365"/>
      <c r="I4401" s="1365"/>
      <c r="J4401" s="1365"/>
      <c r="S4401" s="1359"/>
      <c r="BU4401" s="1366"/>
      <c r="CI4401" s="1383"/>
    </row>
    <row r="4402" spans="2:87" s="1381" customFormat="1" x14ac:dyDescent="0.25">
      <c r="B4402" s="1384"/>
      <c r="C4402" s="1384"/>
      <c r="D4402" s="1387"/>
      <c r="E4402" s="1384"/>
      <c r="F4402" s="1384"/>
      <c r="G4402" s="1384"/>
      <c r="H4402" s="1365"/>
      <c r="I4402" s="1365"/>
      <c r="J4402" s="1365"/>
      <c r="S4402" s="1359"/>
      <c r="BU4402" s="1366"/>
      <c r="CI4402" s="1383"/>
    </row>
    <row r="4403" spans="2:87" s="1381" customFormat="1" x14ac:dyDescent="0.25">
      <c r="B4403" s="1384"/>
      <c r="C4403" s="1384"/>
      <c r="D4403" s="1387"/>
      <c r="E4403" s="1384"/>
      <c r="F4403" s="1384"/>
      <c r="G4403" s="1384"/>
      <c r="H4403" s="1365"/>
      <c r="I4403" s="1365"/>
      <c r="J4403" s="1365"/>
      <c r="S4403" s="1359"/>
      <c r="BU4403" s="1366"/>
      <c r="CI4403" s="1383"/>
    </row>
    <row r="4404" spans="2:87" s="1381" customFormat="1" x14ac:dyDescent="0.25">
      <c r="B4404" s="1384"/>
      <c r="C4404" s="1384"/>
      <c r="D4404" s="1387"/>
      <c r="E4404" s="1384"/>
      <c r="F4404" s="1384"/>
      <c r="G4404" s="1384"/>
      <c r="H4404" s="1365"/>
      <c r="I4404" s="1365"/>
      <c r="J4404" s="1365"/>
      <c r="S4404" s="1359"/>
      <c r="BU4404" s="1366"/>
      <c r="CI4404" s="1383"/>
    </row>
    <row r="4405" spans="2:87" s="1381" customFormat="1" x14ac:dyDescent="0.25">
      <c r="B4405" s="1384"/>
      <c r="C4405" s="1384"/>
      <c r="D4405" s="1387"/>
      <c r="E4405" s="1384"/>
      <c r="F4405" s="1384"/>
      <c r="G4405" s="1384"/>
      <c r="H4405" s="1365"/>
      <c r="I4405" s="1365"/>
      <c r="J4405" s="1365"/>
      <c r="S4405" s="1359"/>
      <c r="BU4405" s="1366"/>
      <c r="CI4405" s="1383"/>
    </row>
    <row r="4406" spans="2:87" s="1381" customFormat="1" x14ac:dyDescent="0.25">
      <c r="B4406" s="1384"/>
      <c r="C4406" s="1384"/>
      <c r="D4406" s="1387"/>
      <c r="E4406" s="1384"/>
      <c r="F4406" s="1384"/>
      <c r="G4406" s="1384"/>
      <c r="H4406" s="1365"/>
      <c r="I4406" s="1365"/>
      <c r="J4406" s="1365"/>
      <c r="S4406" s="1359"/>
      <c r="BU4406" s="1366"/>
      <c r="CI4406" s="1383"/>
    </row>
    <row r="4407" spans="2:87" s="1381" customFormat="1" x14ac:dyDescent="0.25">
      <c r="B4407" s="1384"/>
      <c r="C4407" s="1384"/>
      <c r="D4407" s="1387"/>
      <c r="E4407" s="1384"/>
      <c r="F4407" s="1384"/>
      <c r="G4407" s="1384"/>
      <c r="H4407" s="1365"/>
      <c r="I4407" s="1365"/>
      <c r="J4407" s="1365"/>
      <c r="S4407" s="1359"/>
      <c r="BU4407" s="1366"/>
      <c r="CI4407" s="1383"/>
    </row>
    <row r="4408" spans="2:87" s="1381" customFormat="1" x14ac:dyDescent="0.25">
      <c r="B4408" s="1384"/>
      <c r="C4408" s="1384"/>
      <c r="D4408" s="1387"/>
      <c r="E4408" s="1384"/>
      <c r="F4408" s="1384"/>
      <c r="G4408" s="1384"/>
      <c r="H4408" s="1365"/>
      <c r="I4408" s="1365"/>
      <c r="J4408" s="1365"/>
      <c r="S4408" s="1359"/>
      <c r="BU4408" s="1366"/>
      <c r="CI4408" s="1383"/>
    </row>
    <row r="4409" spans="2:87" s="1381" customFormat="1" x14ac:dyDescent="0.25">
      <c r="B4409" s="1384"/>
      <c r="C4409" s="1384"/>
      <c r="D4409" s="1387"/>
      <c r="E4409" s="1384"/>
      <c r="F4409" s="1384"/>
      <c r="G4409" s="1384"/>
      <c r="H4409" s="1365"/>
      <c r="I4409" s="1365"/>
      <c r="J4409" s="1365"/>
      <c r="S4409" s="1359"/>
      <c r="BU4409" s="1366"/>
      <c r="CI4409" s="1383"/>
    </row>
    <row r="4410" spans="2:87" s="1381" customFormat="1" x14ac:dyDescent="0.25">
      <c r="B4410" s="1384"/>
      <c r="C4410" s="1384"/>
      <c r="D4410" s="1387"/>
      <c r="E4410" s="1384"/>
      <c r="F4410" s="1384"/>
      <c r="G4410" s="1384"/>
      <c r="H4410" s="1365"/>
      <c r="I4410" s="1365"/>
      <c r="J4410" s="1365"/>
      <c r="S4410" s="1359"/>
      <c r="BU4410" s="1366"/>
      <c r="CI4410" s="1383"/>
    </row>
    <row r="4411" spans="2:87" s="1381" customFormat="1" x14ac:dyDescent="0.25">
      <c r="B4411" s="1384"/>
      <c r="C4411" s="1384"/>
      <c r="D4411" s="1387"/>
      <c r="E4411" s="1384"/>
      <c r="F4411" s="1384"/>
      <c r="G4411" s="1384"/>
      <c r="H4411" s="1365"/>
      <c r="I4411" s="1365"/>
      <c r="J4411" s="1365"/>
      <c r="S4411" s="1359"/>
      <c r="BU4411" s="1366"/>
      <c r="CI4411" s="1383"/>
    </row>
    <row r="4412" spans="2:87" s="1381" customFormat="1" x14ac:dyDescent="0.25">
      <c r="B4412" s="1384"/>
      <c r="C4412" s="1384"/>
      <c r="D4412" s="1387"/>
      <c r="E4412" s="1384"/>
      <c r="F4412" s="1384"/>
      <c r="G4412" s="1384"/>
      <c r="H4412" s="1365"/>
      <c r="I4412" s="1365"/>
      <c r="J4412" s="1365"/>
      <c r="S4412" s="1359"/>
      <c r="BU4412" s="1366"/>
      <c r="CI4412" s="1383"/>
    </row>
    <row r="4413" spans="2:87" s="1381" customFormat="1" x14ac:dyDescent="0.25">
      <c r="B4413" s="1384"/>
      <c r="C4413" s="1384"/>
      <c r="D4413" s="1387"/>
      <c r="E4413" s="1384"/>
      <c r="F4413" s="1384"/>
      <c r="G4413" s="1384"/>
      <c r="H4413" s="1365"/>
      <c r="I4413" s="1365"/>
      <c r="J4413" s="1365"/>
      <c r="S4413" s="1359"/>
      <c r="BU4413" s="1366"/>
      <c r="CI4413" s="1383"/>
    </row>
    <row r="4414" spans="2:87" s="1381" customFormat="1" x14ac:dyDescent="0.25">
      <c r="B4414" s="1384"/>
      <c r="C4414" s="1384"/>
      <c r="D4414" s="1387"/>
      <c r="E4414" s="1384"/>
      <c r="F4414" s="1384"/>
      <c r="G4414" s="1384"/>
      <c r="H4414" s="1365"/>
      <c r="I4414" s="1365"/>
      <c r="J4414" s="1365"/>
      <c r="S4414" s="1359"/>
      <c r="BU4414" s="1366"/>
      <c r="CI4414" s="1383"/>
    </row>
    <row r="4415" spans="2:87" s="1381" customFormat="1" x14ac:dyDescent="0.25">
      <c r="B4415" s="1384"/>
      <c r="C4415" s="1384"/>
      <c r="D4415" s="1387"/>
      <c r="E4415" s="1384"/>
      <c r="F4415" s="1384"/>
      <c r="G4415" s="1384"/>
      <c r="H4415" s="1365"/>
      <c r="I4415" s="1365"/>
      <c r="J4415" s="1365"/>
      <c r="S4415" s="1359"/>
      <c r="BU4415" s="1366"/>
      <c r="CI4415" s="1383"/>
    </row>
    <row r="4416" spans="2:87" s="1381" customFormat="1" x14ac:dyDescent="0.25">
      <c r="B4416" s="1384"/>
      <c r="C4416" s="1384"/>
      <c r="D4416" s="1387"/>
      <c r="E4416" s="1384"/>
      <c r="F4416" s="1384"/>
      <c r="G4416" s="1384"/>
      <c r="H4416" s="1365"/>
      <c r="I4416" s="1365"/>
      <c r="J4416" s="1365"/>
      <c r="S4416" s="1359"/>
      <c r="BU4416" s="1366"/>
      <c r="CI4416" s="1383"/>
    </row>
    <row r="4417" spans="2:87" s="1381" customFormat="1" x14ac:dyDescent="0.25">
      <c r="B4417" s="1384"/>
      <c r="C4417" s="1384"/>
      <c r="D4417" s="1387"/>
      <c r="E4417" s="1384"/>
      <c r="F4417" s="1384"/>
      <c r="G4417" s="1384"/>
      <c r="H4417" s="1365"/>
      <c r="I4417" s="1365"/>
      <c r="J4417" s="1365"/>
      <c r="S4417" s="1359"/>
      <c r="BU4417" s="1366"/>
      <c r="CI4417" s="1383"/>
    </row>
    <row r="4418" spans="2:87" s="1381" customFormat="1" x14ac:dyDescent="0.25">
      <c r="B4418" s="1384"/>
      <c r="C4418" s="1384"/>
      <c r="D4418" s="1387"/>
      <c r="E4418" s="1384"/>
      <c r="F4418" s="1384"/>
      <c r="G4418" s="1384"/>
      <c r="H4418" s="1365"/>
      <c r="I4418" s="1365"/>
      <c r="J4418" s="1365"/>
      <c r="S4418" s="1359"/>
      <c r="BU4418" s="1366"/>
      <c r="CI4418" s="1383"/>
    </row>
    <row r="4419" spans="2:87" s="1381" customFormat="1" x14ac:dyDescent="0.25">
      <c r="B4419" s="1384"/>
      <c r="C4419" s="1384"/>
      <c r="D4419" s="1387"/>
      <c r="E4419" s="1384"/>
      <c r="F4419" s="1384"/>
      <c r="G4419" s="1384"/>
      <c r="H4419" s="1365"/>
      <c r="I4419" s="1365"/>
      <c r="J4419" s="1365"/>
      <c r="S4419" s="1359"/>
      <c r="BU4419" s="1366"/>
      <c r="CI4419" s="1383"/>
    </row>
    <row r="4420" spans="2:87" s="1381" customFormat="1" x14ac:dyDescent="0.25">
      <c r="B4420" s="1384"/>
      <c r="C4420" s="1384"/>
      <c r="D4420" s="1387"/>
      <c r="E4420" s="1384"/>
      <c r="F4420" s="1384"/>
      <c r="G4420" s="1384"/>
      <c r="H4420" s="1365"/>
      <c r="I4420" s="1365"/>
      <c r="J4420" s="1365"/>
      <c r="S4420" s="1359"/>
      <c r="BU4420" s="1366"/>
      <c r="CI4420" s="1383"/>
    </row>
    <row r="4421" spans="2:87" s="1381" customFormat="1" x14ac:dyDescent="0.25">
      <c r="B4421" s="1384"/>
      <c r="C4421" s="1384"/>
      <c r="D4421" s="1387"/>
      <c r="E4421" s="1384"/>
      <c r="F4421" s="1384"/>
      <c r="G4421" s="1384"/>
      <c r="H4421" s="1365"/>
      <c r="I4421" s="1365"/>
      <c r="J4421" s="1365"/>
      <c r="S4421" s="1359"/>
      <c r="BU4421" s="1366"/>
      <c r="CI4421" s="1383"/>
    </row>
    <row r="4422" spans="2:87" s="1381" customFormat="1" x14ac:dyDescent="0.25">
      <c r="B4422" s="1384"/>
      <c r="C4422" s="1384"/>
      <c r="D4422" s="1387"/>
      <c r="E4422" s="1384"/>
      <c r="F4422" s="1384"/>
      <c r="G4422" s="1384"/>
      <c r="H4422" s="1365"/>
      <c r="I4422" s="1365"/>
      <c r="J4422" s="1365"/>
      <c r="S4422" s="1359"/>
      <c r="BU4422" s="1366"/>
      <c r="CI4422" s="1383"/>
    </row>
    <row r="4423" spans="2:87" s="1381" customFormat="1" x14ac:dyDescent="0.25">
      <c r="B4423" s="1384"/>
      <c r="C4423" s="1384"/>
      <c r="D4423" s="1387"/>
      <c r="E4423" s="1384"/>
      <c r="F4423" s="1384"/>
      <c r="G4423" s="1384"/>
      <c r="H4423" s="1365"/>
      <c r="I4423" s="1365"/>
      <c r="J4423" s="1365"/>
      <c r="S4423" s="1359"/>
      <c r="BU4423" s="1366"/>
      <c r="CI4423" s="1383"/>
    </row>
    <row r="4424" spans="2:87" s="1381" customFormat="1" x14ac:dyDescent="0.25">
      <c r="B4424" s="1384"/>
      <c r="C4424" s="1384"/>
      <c r="D4424" s="1387"/>
      <c r="E4424" s="1384"/>
      <c r="F4424" s="1384"/>
      <c r="G4424" s="1384"/>
      <c r="H4424" s="1365"/>
      <c r="I4424" s="1365"/>
      <c r="J4424" s="1365"/>
      <c r="S4424" s="1359"/>
      <c r="BU4424" s="1366"/>
      <c r="CI4424" s="1383"/>
    </row>
    <row r="4425" spans="2:87" s="1381" customFormat="1" x14ac:dyDescent="0.25">
      <c r="B4425" s="1384"/>
      <c r="C4425" s="1384"/>
      <c r="D4425" s="1387"/>
      <c r="E4425" s="1384"/>
      <c r="F4425" s="1384"/>
      <c r="G4425" s="1384"/>
      <c r="H4425" s="1365"/>
      <c r="I4425" s="1365"/>
      <c r="J4425" s="1365"/>
      <c r="S4425" s="1359"/>
      <c r="BU4425" s="1366"/>
      <c r="CI4425" s="1383"/>
    </row>
    <row r="4426" spans="2:87" s="1381" customFormat="1" x14ac:dyDescent="0.25">
      <c r="B4426" s="1384"/>
      <c r="C4426" s="1384"/>
      <c r="D4426" s="1387"/>
      <c r="E4426" s="1384"/>
      <c r="F4426" s="1384"/>
      <c r="G4426" s="1384"/>
      <c r="H4426" s="1365"/>
      <c r="I4426" s="1365"/>
      <c r="J4426" s="1365"/>
      <c r="S4426" s="1359"/>
      <c r="BU4426" s="1366"/>
      <c r="CI4426" s="1383"/>
    </row>
    <row r="4427" spans="2:87" s="1381" customFormat="1" x14ac:dyDescent="0.25">
      <c r="B4427" s="1384"/>
      <c r="C4427" s="1384"/>
      <c r="D4427" s="1387"/>
      <c r="E4427" s="1384"/>
      <c r="F4427" s="1384"/>
      <c r="G4427" s="1384"/>
      <c r="H4427" s="1365"/>
      <c r="I4427" s="1365"/>
      <c r="J4427" s="1365"/>
      <c r="S4427" s="1359"/>
      <c r="BU4427" s="1366"/>
      <c r="CI4427" s="1383"/>
    </row>
    <row r="4428" spans="2:87" s="1381" customFormat="1" x14ac:dyDescent="0.25">
      <c r="B4428" s="1384"/>
      <c r="C4428" s="1384"/>
      <c r="D4428" s="1387"/>
      <c r="E4428" s="1384"/>
      <c r="F4428" s="1384"/>
      <c r="G4428" s="1384"/>
      <c r="H4428" s="1365"/>
      <c r="I4428" s="1365"/>
      <c r="J4428" s="1365"/>
      <c r="S4428" s="1359"/>
      <c r="BU4428" s="1366"/>
      <c r="CI4428" s="1383"/>
    </row>
    <row r="4429" spans="2:87" s="1381" customFormat="1" x14ac:dyDescent="0.25">
      <c r="B4429" s="1384"/>
      <c r="C4429" s="1384"/>
      <c r="D4429" s="1387"/>
      <c r="E4429" s="1384"/>
      <c r="F4429" s="1384"/>
      <c r="G4429" s="1384"/>
      <c r="H4429" s="1365"/>
      <c r="I4429" s="1365"/>
      <c r="J4429" s="1365"/>
      <c r="S4429" s="1359"/>
      <c r="BU4429" s="1366"/>
      <c r="CI4429" s="1383"/>
    </row>
    <row r="4430" spans="2:87" s="1381" customFormat="1" x14ac:dyDescent="0.25">
      <c r="B4430" s="1384"/>
      <c r="C4430" s="1384"/>
      <c r="D4430" s="1387"/>
      <c r="E4430" s="1384"/>
      <c r="F4430" s="1384"/>
      <c r="G4430" s="1384"/>
      <c r="H4430" s="1365"/>
      <c r="I4430" s="1365"/>
      <c r="J4430" s="1365"/>
      <c r="S4430" s="1359"/>
      <c r="BU4430" s="1366"/>
      <c r="CI4430" s="1383"/>
    </row>
    <row r="4431" spans="2:87" s="1381" customFormat="1" x14ac:dyDescent="0.25">
      <c r="B4431" s="1384"/>
      <c r="C4431" s="1384"/>
      <c r="D4431" s="1387"/>
      <c r="E4431" s="1384"/>
      <c r="F4431" s="1384"/>
      <c r="G4431" s="1384"/>
      <c r="H4431" s="1365"/>
      <c r="I4431" s="1365"/>
      <c r="J4431" s="1365"/>
      <c r="S4431" s="1359"/>
      <c r="BU4431" s="1366"/>
      <c r="CI4431" s="1383"/>
    </row>
    <row r="4432" spans="2:87" s="1381" customFormat="1" x14ac:dyDescent="0.25">
      <c r="B4432" s="1384"/>
      <c r="C4432" s="1384"/>
      <c r="D4432" s="1387"/>
      <c r="E4432" s="1384"/>
      <c r="F4432" s="1384"/>
      <c r="G4432" s="1384"/>
      <c r="H4432" s="1365"/>
      <c r="I4432" s="1365"/>
      <c r="J4432" s="1365"/>
      <c r="S4432" s="1359"/>
      <c r="BU4432" s="1366"/>
      <c r="CI4432" s="1383"/>
    </row>
    <row r="4433" spans="2:87" s="1381" customFormat="1" x14ac:dyDescent="0.25">
      <c r="B4433" s="1384"/>
      <c r="C4433" s="1384"/>
      <c r="D4433" s="1387"/>
      <c r="E4433" s="1384"/>
      <c r="F4433" s="1384"/>
      <c r="G4433" s="1384"/>
      <c r="H4433" s="1365"/>
      <c r="I4433" s="1365"/>
      <c r="J4433" s="1365"/>
      <c r="S4433" s="1359"/>
      <c r="BU4433" s="1366"/>
      <c r="CI4433" s="1383"/>
    </row>
    <row r="4434" spans="2:87" s="1381" customFormat="1" x14ac:dyDescent="0.25">
      <c r="B4434" s="1384"/>
      <c r="C4434" s="1384"/>
      <c r="D4434" s="1387"/>
      <c r="E4434" s="1384"/>
      <c r="F4434" s="1384"/>
      <c r="G4434" s="1384"/>
      <c r="H4434" s="1365"/>
      <c r="I4434" s="1365"/>
      <c r="J4434" s="1365"/>
      <c r="S4434" s="1359"/>
      <c r="BU4434" s="1366"/>
      <c r="CI4434" s="1383"/>
    </row>
    <row r="4435" spans="2:87" s="1381" customFormat="1" x14ac:dyDescent="0.25">
      <c r="B4435" s="1384"/>
      <c r="C4435" s="1384"/>
      <c r="D4435" s="1387"/>
      <c r="E4435" s="1384"/>
      <c r="F4435" s="1384"/>
      <c r="G4435" s="1384"/>
      <c r="H4435" s="1365"/>
      <c r="I4435" s="1365"/>
      <c r="J4435" s="1365"/>
      <c r="S4435" s="1359"/>
      <c r="BU4435" s="1366"/>
      <c r="CI4435" s="1383"/>
    </row>
    <row r="4436" spans="2:87" s="1381" customFormat="1" x14ac:dyDescent="0.25">
      <c r="B4436" s="1384"/>
      <c r="C4436" s="1384"/>
      <c r="D4436" s="1387"/>
      <c r="E4436" s="1384"/>
      <c r="F4436" s="1384"/>
      <c r="G4436" s="1384"/>
      <c r="H4436" s="1365"/>
      <c r="I4436" s="1365"/>
      <c r="J4436" s="1365"/>
      <c r="S4436" s="1359"/>
      <c r="BU4436" s="1366"/>
      <c r="CI4436" s="1383"/>
    </row>
    <row r="4437" spans="2:87" s="1381" customFormat="1" x14ac:dyDescent="0.25">
      <c r="B4437" s="1384"/>
      <c r="C4437" s="1384"/>
      <c r="D4437" s="1387"/>
      <c r="E4437" s="1384"/>
      <c r="F4437" s="1384"/>
      <c r="G4437" s="1384"/>
      <c r="H4437" s="1365"/>
      <c r="I4437" s="1365"/>
      <c r="J4437" s="1365"/>
      <c r="S4437" s="1359"/>
      <c r="BU4437" s="1366"/>
      <c r="CI4437" s="1383"/>
    </row>
    <row r="4438" spans="2:87" s="1381" customFormat="1" x14ac:dyDescent="0.25">
      <c r="B4438" s="1384"/>
      <c r="C4438" s="1384"/>
      <c r="D4438" s="1387"/>
      <c r="E4438" s="1384"/>
      <c r="F4438" s="1384"/>
      <c r="G4438" s="1384"/>
      <c r="H4438" s="1365"/>
      <c r="I4438" s="1365"/>
      <c r="J4438" s="1365"/>
      <c r="S4438" s="1359"/>
      <c r="BU4438" s="1366"/>
      <c r="CI4438" s="1383"/>
    </row>
    <row r="4439" spans="2:87" s="1381" customFormat="1" x14ac:dyDescent="0.25">
      <c r="B4439" s="1384"/>
      <c r="C4439" s="1384"/>
      <c r="D4439" s="1387"/>
      <c r="E4439" s="1384"/>
      <c r="F4439" s="1384"/>
      <c r="G4439" s="1384"/>
      <c r="H4439" s="1365"/>
      <c r="I4439" s="1365"/>
      <c r="J4439" s="1365"/>
      <c r="S4439" s="1359"/>
      <c r="BU4439" s="1366"/>
      <c r="CI4439" s="1383"/>
    </row>
    <row r="4440" spans="2:87" s="1381" customFormat="1" x14ac:dyDescent="0.25">
      <c r="B4440" s="1384"/>
      <c r="C4440" s="1384"/>
      <c r="D4440" s="1387"/>
      <c r="E4440" s="1384"/>
      <c r="F4440" s="1384"/>
      <c r="G4440" s="1384"/>
      <c r="H4440" s="1365"/>
      <c r="I4440" s="1365"/>
      <c r="J4440" s="1365"/>
      <c r="S4440" s="1359"/>
      <c r="BU4440" s="1366"/>
      <c r="CI4440" s="1383"/>
    </row>
    <row r="4441" spans="2:87" s="1381" customFormat="1" x14ac:dyDescent="0.25">
      <c r="B4441" s="1384"/>
      <c r="C4441" s="1384"/>
      <c r="D4441" s="1387"/>
      <c r="E4441" s="1384"/>
      <c r="F4441" s="1384"/>
      <c r="G4441" s="1384"/>
      <c r="H4441" s="1365"/>
      <c r="I4441" s="1365"/>
      <c r="J4441" s="1365"/>
      <c r="S4441" s="1359"/>
      <c r="BU4441" s="1366"/>
      <c r="CI4441" s="1383"/>
    </row>
    <row r="4442" spans="2:87" s="1381" customFormat="1" x14ac:dyDescent="0.25">
      <c r="B4442" s="1384"/>
      <c r="C4442" s="1384"/>
      <c r="D4442" s="1387"/>
      <c r="E4442" s="1384"/>
      <c r="F4442" s="1384"/>
      <c r="G4442" s="1384"/>
      <c r="H4442" s="1365"/>
      <c r="I4442" s="1365"/>
      <c r="J4442" s="1365"/>
      <c r="S4442" s="1359"/>
      <c r="BU4442" s="1366"/>
      <c r="CI4442" s="1383"/>
    </row>
    <row r="4443" spans="2:87" s="1381" customFormat="1" x14ac:dyDescent="0.25">
      <c r="B4443" s="1384"/>
      <c r="C4443" s="1384"/>
      <c r="D4443" s="1387"/>
      <c r="E4443" s="1384"/>
      <c r="F4443" s="1384"/>
      <c r="G4443" s="1384"/>
      <c r="H4443" s="1365"/>
      <c r="I4443" s="1365"/>
      <c r="J4443" s="1365"/>
      <c r="S4443" s="1359"/>
      <c r="BU4443" s="1366"/>
      <c r="CI4443" s="1383"/>
    </row>
    <row r="4444" spans="2:87" s="1381" customFormat="1" x14ac:dyDescent="0.25">
      <c r="B4444" s="1384"/>
      <c r="C4444" s="1384"/>
      <c r="D4444" s="1387"/>
      <c r="E4444" s="1384"/>
      <c r="F4444" s="1384"/>
      <c r="G4444" s="1384"/>
      <c r="H4444" s="1365"/>
      <c r="I4444" s="1365"/>
      <c r="J4444" s="1365"/>
      <c r="S4444" s="1359"/>
      <c r="BU4444" s="1366"/>
      <c r="CI4444" s="1383"/>
    </row>
    <row r="4445" spans="2:87" s="1381" customFormat="1" x14ac:dyDescent="0.25">
      <c r="B4445" s="1384"/>
      <c r="C4445" s="1384"/>
      <c r="D4445" s="1387"/>
      <c r="E4445" s="1384"/>
      <c r="F4445" s="1384"/>
      <c r="G4445" s="1384"/>
      <c r="H4445" s="1365"/>
      <c r="I4445" s="1365"/>
      <c r="J4445" s="1365"/>
      <c r="S4445" s="1359"/>
      <c r="BU4445" s="1366"/>
      <c r="CI4445" s="1383"/>
    </row>
    <row r="4446" spans="2:87" s="1381" customFormat="1" x14ac:dyDescent="0.25">
      <c r="B4446" s="1384"/>
      <c r="C4446" s="1384"/>
      <c r="D4446" s="1387"/>
      <c r="E4446" s="1384"/>
      <c r="F4446" s="1384"/>
      <c r="G4446" s="1384"/>
      <c r="H4446" s="1365"/>
      <c r="I4446" s="1365"/>
      <c r="J4446" s="1365"/>
      <c r="S4446" s="1359"/>
      <c r="BU4446" s="1366"/>
      <c r="CI4446" s="1383"/>
    </row>
    <row r="4447" spans="2:87" s="1381" customFormat="1" x14ac:dyDescent="0.25">
      <c r="B4447" s="1384"/>
      <c r="C4447" s="1384"/>
      <c r="D4447" s="1387"/>
      <c r="E4447" s="1384"/>
      <c r="F4447" s="1384"/>
      <c r="G4447" s="1384"/>
      <c r="H4447" s="1365"/>
      <c r="I4447" s="1365"/>
      <c r="J4447" s="1365"/>
      <c r="S4447" s="1359"/>
      <c r="BU4447" s="1366"/>
      <c r="CI4447" s="1383"/>
    </row>
    <row r="4448" spans="2:87" s="1381" customFormat="1" x14ac:dyDescent="0.25">
      <c r="B4448" s="1384"/>
      <c r="C4448" s="1384"/>
      <c r="D4448" s="1387"/>
      <c r="E4448" s="1384"/>
      <c r="F4448" s="1384"/>
      <c r="G4448" s="1384"/>
      <c r="H4448" s="1365"/>
      <c r="I4448" s="1365"/>
      <c r="J4448" s="1365"/>
      <c r="S4448" s="1359"/>
      <c r="BU4448" s="1366"/>
      <c r="CI4448" s="1383"/>
    </row>
    <row r="4449" spans="2:87" s="1381" customFormat="1" x14ac:dyDescent="0.25">
      <c r="B4449" s="1384"/>
      <c r="C4449" s="1384"/>
      <c r="D4449" s="1387"/>
      <c r="E4449" s="1384"/>
      <c r="F4449" s="1384"/>
      <c r="G4449" s="1384"/>
      <c r="H4449" s="1365"/>
      <c r="I4449" s="1365"/>
      <c r="J4449" s="1365"/>
      <c r="S4449" s="1359"/>
      <c r="BU4449" s="1366"/>
      <c r="CI4449" s="1383"/>
    </row>
    <row r="4450" spans="2:87" s="1381" customFormat="1" x14ac:dyDescent="0.25">
      <c r="B4450" s="1384"/>
      <c r="C4450" s="1384"/>
      <c r="D4450" s="1387"/>
      <c r="E4450" s="1384"/>
      <c r="F4450" s="1384"/>
      <c r="G4450" s="1384"/>
      <c r="H4450" s="1365"/>
      <c r="I4450" s="1365"/>
      <c r="J4450" s="1365"/>
      <c r="S4450" s="1359"/>
      <c r="BU4450" s="1366"/>
      <c r="CI4450" s="1383"/>
    </row>
    <row r="4451" spans="2:87" s="1381" customFormat="1" x14ac:dyDescent="0.25">
      <c r="B4451" s="1384"/>
      <c r="C4451" s="1384"/>
      <c r="D4451" s="1387"/>
      <c r="E4451" s="1384"/>
      <c r="F4451" s="1384"/>
      <c r="G4451" s="1384"/>
      <c r="H4451" s="1365"/>
      <c r="I4451" s="1365"/>
      <c r="J4451" s="1365"/>
      <c r="S4451" s="1359"/>
      <c r="BU4451" s="1366"/>
      <c r="CI4451" s="1383"/>
    </row>
    <row r="4452" spans="2:87" s="1381" customFormat="1" x14ac:dyDescent="0.25">
      <c r="B4452" s="1384"/>
      <c r="C4452" s="1384"/>
      <c r="D4452" s="1387"/>
      <c r="E4452" s="1384"/>
      <c r="F4452" s="1384"/>
      <c r="G4452" s="1384"/>
      <c r="H4452" s="1365"/>
      <c r="I4452" s="1365"/>
      <c r="J4452" s="1365"/>
      <c r="S4452" s="1359"/>
      <c r="BU4452" s="1366"/>
      <c r="CI4452" s="1383"/>
    </row>
    <row r="4453" spans="2:87" s="1381" customFormat="1" x14ac:dyDescent="0.25">
      <c r="B4453" s="1384"/>
      <c r="C4453" s="1384"/>
      <c r="D4453" s="1387"/>
      <c r="E4453" s="1384"/>
      <c r="F4453" s="1384"/>
      <c r="G4453" s="1384"/>
      <c r="H4453" s="1365"/>
      <c r="I4453" s="1365"/>
      <c r="J4453" s="1365"/>
      <c r="S4453" s="1359"/>
      <c r="BU4453" s="1366"/>
      <c r="CI4453" s="1383"/>
    </row>
    <row r="4454" spans="2:87" s="1381" customFormat="1" x14ac:dyDescent="0.25">
      <c r="B4454" s="1384"/>
      <c r="C4454" s="1384"/>
      <c r="D4454" s="1387"/>
      <c r="E4454" s="1384"/>
      <c r="F4454" s="1384"/>
      <c r="G4454" s="1384"/>
      <c r="H4454" s="1365"/>
      <c r="I4454" s="1365"/>
      <c r="J4454" s="1365"/>
      <c r="S4454" s="1359"/>
      <c r="BU4454" s="1366"/>
      <c r="CI4454" s="1383"/>
    </row>
    <row r="4455" spans="2:87" s="1381" customFormat="1" x14ac:dyDescent="0.25">
      <c r="B4455" s="1384"/>
      <c r="C4455" s="1384"/>
      <c r="D4455" s="1387"/>
      <c r="E4455" s="1384"/>
      <c r="F4455" s="1384"/>
      <c r="G4455" s="1384"/>
      <c r="H4455" s="1365"/>
      <c r="I4455" s="1365"/>
      <c r="J4455" s="1365"/>
      <c r="S4455" s="1359"/>
      <c r="BU4455" s="1366"/>
      <c r="CI4455" s="1383"/>
    </row>
    <row r="4456" spans="2:87" s="1381" customFormat="1" x14ac:dyDescent="0.25">
      <c r="B4456" s="1384"/>
      <c r="C4456" s="1384"/>
      <c r="D4456" s="1387"/>
      <c r="E4456" s="1384"/>
      <c r="F4456" s="1384"/>
      <c r="G4456" s="1384"/>
      <c r="H4456" s="1365"/>
      <c r="I4456" s="1365"/>
      <c r="J4456" s="1365"/>
      <c r="S4456" s="1359"/>
      <c r="BU4456" s="1366"/>
      <c r="CI4456" s="1383"/>
    </row>
    <row r="4457" spans="2:87" s="1381" customFormat="1" x14ac:dyDescent="0.25">
      <c r="B4457" s="1384"/>
      <c r="C4457" s="1384"/>
      <c r="D4457" s="1387"/>
      <c r="E4457" s="1384"/>
      <c r="F4457" s="1384"/>
      <c r="G4457" s="1384"/>
      <c r="H4457" s="1365"/>
      <c r="I4457" s="1365"/>
      <c r="J4457" s="1365"/>
      <c r="S4457" s="1359"/>
      <c r="BU4457" s="1366"/>
      <c r="CI4457" s="1383"/>
    </row>
    <row r="4458" spans="2:87" s="1381" customFormat="1" x14ac:dyDescent="0.25">
      <c r="B4458" s="1384"/>
      <c r="C4458" s="1384"/>
      <c r="D4458" s="1387"/>
      <c r="E4458" s="1384"/>
      <c r="F4458" s="1384"/>
      <c r="G4458" s="1384"/>
      <c r="H4458" s="1365"/>
      <c r="I4458" s="1365"/>
      <c r="J4458" s="1365"/>
      <c r="S4458" s="1359"/>
      <c r="BU4458" s="1366"/>
      <c r="CI4458" s="1383"/>
    </row>
    <row r="4459" spans="2:87" s="1381" customFormat="1" x14ac:dyDescent="0.25">
      <c r="B4459" s="1384"/>
      <c r="C4459" s="1384"/>
      <c r="D4459" s="1387"/>
      <c r="E4459" s="1384"/>
      <c r="F4459" s="1384"/>
      <c r="G4459" s="1384"/>
      <c r="H4459" s="1365"/>
      <c r="I4459" s="1365"/>
      <c r="J4459" s="1365"/>
      <c r="S4459" s="1359"/>
      <c r="BU4459" s="1366"/>
      <c r="CI4459" s="1383"/>
    </row>
    <row r="4460" spans="2:87" s="1381" customFormat="1" x14ac:dyDescent="0.25">
      <c r="B4460" s="1384"/>
      <c r="C4460" s="1384"/>
      <c r="D4460" s="1387"/>
      <c r="E4460" s="1384"/>
      <c r="F4460" s="1384"/>
      <c r="G4460" s="1384"/>
      <c r="H4460" s="1365"/>
      <c r="I4460" s="1365"/>
      <c r="J4460" s="1365"/>
      <c r="S4460" s="1359"/>
      <c r="BU4460" s="1366"/>
      <c r="CI4460" s="1383"/>
    </row>
    <row r="4461" spans="2:87" s="1381" customFormat="1" x14ac:dyDescent="0.25">
      <c r="B4461" s="1384"/>
      <c r="C4461" s="1384"/>
      <c r="D4461" s="1387"/>
      <c r="E4461" s="1384"/>
      <c r="F4461" s="1384"/>
      <c r="G4461" s="1384"/>
      <c r="H4461" s="1365"/>
      <c r="I4461" s="1365"/>
      <c r="J4461" s="1365"/>
      <c r="S4461" s="1359"/>
      <c r="BU4461" s="1366"/>
      <c r="CI4461" s="1383"/>
    </row>
    <row r="4462" spans="2:87" s="1381" customFormat="1" x14ac:dyDescent="0.25">
      <c r="B4462" s="1384"/>
      <c r="C4462" s="1384"/>
      <c r="D4462" s="1387"/>
      <c r="E4462" s="1384"/>
      <c r="F4462" s="1384"/>
      <c r="G4462" s="1384"/>
      <c r="H4462" s="1365"/>
      <c r="I4462" s="1365"/>
      <c r="J4462" s="1365"/>
      <c r="S4462" s="1359"/>
      <c r="BU4462" s="1366"/>
      <c r="CI4462" s="1383"/>
    </row>
    <row r="4463" spans="2:87" s="1381" customFormat="1" x14ac:dyDescent="0.25">
      <c r="B4463" s="1384"/>
      <c r="C4463" s="1384"/>
      <c r="D4463" s="1387"/>
      <c r="E4463" s="1384"/>
      <c r="F4463" s="1384"/>
      <c r="G4463" s="1384"/>
      <c r="H4463" s="1365"/>
      <c r="I4463" s="1365"/>
      <c r="J4463" s="1365"/>
      <c r="S4463" s="1359"/>
      <c r="BU4463" s="1366"/>
      <c r="CI4463" s="1383"/>
    </row>
    <row r="4464" spans="2:87" s="1381" customFormat="1" x14ac:dyDescent="0.25">
      <c r="B4464" s="1384"/>
      <c r="C4464" s="1384"/>
      <c r="D4464" s="1387"/>
      <c r="E4464" s="1384"/>
      <c r="F4464" s="1384"/>
      <c r="G4464" s="1384"/>
      <c r="H4464" s="1365"/>
      <c r="I4464" s="1365"/>
      <c r="J4464" s="1365"/>
      <c r="S4464" s="1359"/>
      <c r="BU4464" s="1366"/>
      <c r="CI4464" s="1383"/>
    </row>
    <row r="4465" spans="2:87" s="1381" customFormat="1" x14ac:dyDescent="0.25">
      <c r="B4465" s="1384"/>
      <c r="C4465" s="1384"/>
      <c r="D4465" s="1387"/>
      <c r="E4465" s="1384"/>
      <c r="F4465" s="1384"/>
      <c r="G4465" s="1384"/>
      <c r="H4465" s="1365"/>
      <c r="I4465" s="1365"/>
      <c r="J4465" s="1365"/>
      <c r="S4465" s="1359"/>
      <c r="BU4465" s="1366"/>
      <c r="CI4465" s="1383"/>
    </row>
    <row r="4466" spans="2:87" s="1381" customFormat="1" x14ac:dyDescent="0.25">
      <c r="B4466" s="1384"/>
      <c r="C4466" s="1384"/>
      <c r="D4466" s="1387"/>
      <c r="E4466" s="1384"/>
      <c r="F4466" s="1384"/>
      <c r="G4466" s="1384"/>
      <c r="H4466" s="1365"/>
      <c r="I4466" s="1365"/>
      <c r="J4466" s="1365"/>
      <c r="S4466" s="1359"/>
      <c r="BU4466" s="1366"/>
      <c r="CI4466" s="1383"/>
    </row>
    <row r="4467" spans="2:87" s="1381" customFormat="1" x14ac:dyDescent="0.25">
      <c r="B4467" s="1384"/>
      <c r="C4467" s="1384"/>
      <c r="D4467" s="1387"/>
      <c r="E4467" s="1384"/>
      <c r="F4467" s="1384"/>
      <c r="G4467" s="1384"/>
      <c r="H4467" s="1365"/>
      <c r="I4467" s="1365"/>
      <c r="J4467" s="1365"/>
      <c r="S4467" s="1359"/>
      <c r="BU4467" s="1366"/>
      <c r="CI4467" s="1383"/>
    </row>
    <row r="4468" spans="2:87" s="1381" customFormat="1" x14ac:dyDescent="0.25">
      <c r="B4468" s="1384"/>
      <c r="C4468" s="1384"/>
      <c r="D4468" s="1387"/>
      <c r="E4468" s="1384"/>
      <c r="F4468" s="1384"/>
      <c r="G4468" s="1384"/>
      <c r="H4468" s="1365"/>
      <c r="I4468" s="1365"/>
      <c r="J4468" s="1365"/>
      <c r="S4468" s="1359"/>
      <c r="BU4468" s="1366"/>
      <c r="CI4468" s="1383"/>
    </row>
    <row r="4469" spans="2:87" s="1381" customFormat="1" x14ac:dyDescent="0.25">
      <c r="B4469" s="1384"/>
      <c r="C4469" s="1384"/>
      <c r="D4469" s="1387"/>
      <c r="E4469" s="1384"/>
      <c r="F4469" s="1384"/>
      <c r="G4469" s="1384"/>
      <c r="H4469" s="1365"/>
      <c r="I4469" s="1365"/>
      <c r="J4469" s="1365"/>
      <c r="S4469" s="1359"/>
      <c r="BU4469" s="1366"/>
      <c r="CI4469" s="1383"/>
    </row>
    <row r="4470" spans="2:87" s="1381" customFormat="1" x14ac:dyDescent="0.25">
      <c r="B4470" s="1384"/>
      <c r="C4470" s="1384"/>
      <c r="D4470" s="1387"/>
      <c r="E4470" s="1384"/>
      <c r="F4470" s="1384"/>
      <c r="G4470" s="1384"/>
      <c r="H4470" s="1365"/>
      <c r="I4470" s="1365"/>
      <c r="J4470" s="1365"/>
      <c r="S4470" s="1359"/>
      <c r="BU4470" s="1366"/>
      <c r="CI4470" s="1383"/>
    </row>
    <row r="4471" spans="2:87" s="1381" customFormat="1" x14ac:dyDescent="0.25">
      <c r="B4471" s="1384"/>
      <c r="C4471" s="1384"/>
      <c r="D4471" s="1387"/>
      <c r="E4471" s="1384"/>
      <c r="F4471" s="1384"/>
      <c r="G4471" s="1384"/>
      <c r="H4471" s="1365"/>
      <c r="I4471" s="1365"/>
      <c r="J4471" s="1365"/>
      <c r="S4471" s="1359"/>
      <c r="BU4471" s="1366"/>
      <c r="CI4471" s="1383"/>
    </row>
    <row r="4472" spans="2:87" s="1381" customFormat="1" x14ac:dyDescent="0.25">
      <c r="B4472" s="1384"/>
      <c r="C4472" s="1384"/>
      <c r="D4472" s="1387"/>
      <c r="E4472" s="1384"/>
      <c r="F4472" s="1384"/>
      <c r="G4472" s="1384"/>
      <c r="H4472" s="1365"/>
      <c r="I4472" s="1365"/>
      <c r="J4472" s="1365"/>
      <c r="S4472" s="1359"/>
      <c r="BU4472" s="1366"/>
      <c r="CI4472" s="1383"/>
    </row>
    <row r="4473" spans="2:87" s="1381" customFormat="1" x14ac:dyDescent="0.25">
      <c r="B4473" s="1384"/>
      <c r="C4473" s="1384"/>
      <c r="D4473" s="1387"/>
      <c r="E4473" s="1384"/>
      <c r="F4473" s="1384"/>
      <c r="G4473" s="1384"/>
      <c r="H4473" s="1365"/>
      <c r="I4473" s="1365"/>
      <c r="J4473" s="1365"/>
      <c r="S4473" s="1359"/>
      <c r="BU4473" s="1366"/>
      <c r="CI4473" s="1383"/>
    </row>
    <row r="4474" spans="2:87" s="1381" customFormat="1" x14ac:dyDescent="0.25">
      <c r="B4474" s="1384"/>
      <c r="C4474" s="1384"/>
      <c r="D4474" s="1387"/>
      <c r="E4474" s="1384"/>
      <c r="F4474" s="1384"/>
      <c r="G4474" s="1384"/>
      <c r="H4474" s="1365"/>
      <c r="I4474" s="1365"/>
      <c r="J4474" s="1365"/>
      <c r="S4474" s="1359"/>
      <c r="BU4474" s="1366"/>
      <c r="CI4474" s="1383"/>
    </row>
    <row r="4475" spans="2:87" s="1381" customFormat="1" x14ac:dyDescent="0.25">
      <c r="B4475" s="1384"/>
      <c r="C4475" s="1384"/>
      <c r="D4475" s="1387"/>
      <c r="E4475" s="1384"/>
      <c r="F4475" s="1384"/>
      <c r="G4475" s="1384"/>
      <c r="H4475" s="1365"/>
      <c r="I4475" s="1365"/>
      <c r="J4475" s="1365"/>
      <c r="S4475" s="1359"/>
      <c r="BU4475" s="1366"/>
      <c r="CI4475" s="1383"/>
    </row>
    <row r="4476" spans="2:87" s="1381" customFormat="1" x14ac:dyDescent="0.25">
      <c r="B4476" s="1384"/>
      <c r="C4476" s="1384"/>
      <c r="D4476" s="1387"/>
      <c r="E4476" s="1384"/>
      <c r="F4476" s="1384"/>
      <c r="G4476" s="1384"/>
      <c r="H4476" s="1365"/>
      <c r="I4476" s="1365"/>
      <c r="J4476" s="1365"/>
      <c r="S4476" s="1359"/>
      <c r="BU4476" s="1366"/>
      <c r="CI4476" s="1383"/>
    </row>
    <row r="4477" spans="2:87" s="1381" customFormat="1" x14ac:dyDescent="0.25">
      <c r="B4477" s="1384"/>
      <c r="C4477" s="1384"/>
      <c r="D4477" s="1387"/>
      <c r="E4477" s="1384"/>
      <c r="F4477" s="1384"/>
      <c r="G4477" s="1384"/>
      <c r="H4477" s="1365"/>
      <c r="I4477" s="1365"/>
      <c r="J4477" s="1365"/>
      <c r="S4477" s="1359"/>
      <c r="BU4477" s="1366"/>
      <c r="CI4477" s="1383"/>
    </row>
    <row r="4478" spans="2:87" s="1381" customFormat="1" x14ac:dyDescent="0.25">
      <c r="B4478" s="1384"/>
      <c r="C4478" s="1384"/>
      <c r="D4478" s="1387"/>
      <c r="E4478" s="1384"/>
      <c r="F4478" s="1384"/>
      <c r="G4478" s="1384"/>
      <c r="H4478" s="1365"/>
      <c r="I4478" s="1365"/>
      <c r="J4478" s="1365"/>
      <c r="S4478" s="1359"/>
      <c r="BU4478" s="1366"/>
      <c r="CI4478" s="1383"/>
    </row>
    <row r="4479" spans="2:87" s="1381" customFormat="1" x14ac:dyDescent="0.25">
      <c r="B4479" s="1384"/>
      <c r="C4479" s="1384"/>
      <c r="D4479" s="1387"/>
      <c r="E4479" s="1384"/>
      <c r="F4479" s="1384"/>
      <c r="G4479" s="1384"/>
      <c r="H4479" s="1365"/>
      <c r="I4479" s="1365"/>
      <c r="J4479" s="1365"/>
      <c r="S4479" s="1359"/>
      <c r="BU4479" s="1366"/>
      <c r="CI4479" s="1383"/>
    </row>
    <row r="4480" spans="2:87" s="1381" customFormat="1" x14ac:dyDescent="0.25">
      <c r="B4480" s="1384"/>
      <c r="C4480" s="1384"/>
      <c r="D4480" s="1387"/>
      <c r="E4480" s="1384"/>
      <c r="F4480" s="1384"/>
      <c r="G4480" s="1384"/>
      <c r="H4480" s="1365"/>
      <c r="I4480" s="1365"/>
      <c r="J4480" s="1365"/>
      <c r="S4480" s="1359"/>
      <c r="BU4480" s="1366"/>
      <c r="CI4480" s="1383"/>
    </row>
    <row r="4481" spans="2:87" s="1381" customFormat="1" x14ac:dyDescent="0.25">
      <c r="B4481" s="1384"/>
      <c r="C4481" s="1384"/>
      <c r="D4481" s="1387"/>
      <c r="E4481" s="1384"/>
      <c r="F4481" s="1384"/>
      <c r="G4481" s="1384"/>
      <c r="H4481" s="1365"/>
      <c r="I4481" s="1365"/>
      <c r="J4481" s="1365"/>
      <c r="S4481" s="1359"/>
      <c r="BU4481" s="1366"/>
      <c r="CI4481" s="1383"/>
    </row>
    <row r="4482" spans="2:87" s="1381" customFormat="1" x14ac:dyDescent="0.25">
      <c r="B4482" s="1384"/>
      <c r="C4482" s="1384"/>
      <c r="D4482" s="1387"/>
      <c r="E4482" s="1384"/>
      <c r="F4482" s="1384"/>
      <c r="G4482" s="1384"/>
      <c r="H4482" s="1365"/>
      <c r="I4482" s="1365"/>
      <c r="J4482" s="1365"/>
      <c r="S4482" s="1359"/>
      <c r="BU4482" s="1366"/>
      <c r="CI4482" s="1383"/>
    </row>
    <row r="4483" spans="2:87" s="1381" customFormat="1" x14ac:dyDescent="0.25">
      <c r="B4483" s="1384"/>
      <c r="C4483" s="1384"/>
      <c r="D4483" s="1387"/>
      <c r="E4483" s="1384"/>
      <c r="F4483" s="1384"/>
      <c r="G4483" s="1384"/>
      <c r="H4483" s="1365"/>
      <c r="I4483" s="1365"/>
      <c r="J4483" s="1365"/>
      <c r="S4483" s="1359"/>
      <c r="BU4483" s="1366"/>
      <c r="CI4483" s="1383"/>
    </row>
    <row r="4484" spans="2:87" s="1381" customFormat="1" x14ac:dyDescent="0.25">
      <c r="B4484" s="1384"/>
      <c r="C4484" s="1384"/>
      <c r="D4484" s="1387"/>
      <c r="E4484" s="1384"/>
      <c r="F4484" s="1384"/>
      <c r="G4484" s="1384"/>
      <c r="H4484" s="1365"/>
      <c r="I4484" s="1365"/>
      <c r="J4484" s="1365"/>
      <c r="S4484" s="1359"/>
      <c r="BU4484" s="1366"/>
      <c r="CI4484" s="1383"/>
    </row>
    <row r="4485" spans="2:87" s="1381" customFormat="1" x14ac:dyDescent="0.25">
      <c r="B4485" s="1384"/>
      <c r="C4485" s="1384"/>
      <c r="D4485" s="1387"/>
      <c r="E4485" s="1384"/>
      <c r="F4485" s="1384"/>
      <c r="G4485" s="1384"/>
      <c r="H4485" s="1365"/>
      <c r="I4485" s="1365"/>
      <c r="J4485" s="1365"/>
      <c r="S4485" s="1359"/>
      <c r="BU4485" s="1366"/>
      <c r="CI4485" s="1383"/>
    </row>
    <row r="4486" spans="2:87" s="1381" customFormat="1" x14ac:dyDescent="0.25">
      <c r="B4486" s="1384"/>
      <c r="C4486" s="1384"/>
      <c r="D4486" s="1387"/>
      <c r="E4486" s="1384"/>
      <c r="F4486" s="1384"/>
      <c r="G4486" s="1384"/>
      <c r="H4486" s="1365"/>
      <c r="I4486" s="1365"/>
      <c r="J4486" s="1365"/>
      <c r="S4486" s="1359"/>
      <c r="BU4486" s="1366"/>
      <c r="CI4486" s="1383"/>
    </row>
    <row r="4487" spans="2:87" s="1381" customFormat="1" x14ac:dyDescent="0.25">
      <c r="B4487" s="1384"/>
      <c r="C4487" s="1384"/>
      <c r="D4487" s="1387"/>
      <c r="E4487" s="1384"/>
      <c r="F4487" s="1384"/>
      <c r="G4487" s="1384"/>
      <c r="H4487" s="1365"/>
      <c r="I4487" s="1365"/>
      <c r="J4487" s="1365"/>
      <c r="S4487" s="1359"/>
      <c r="BU4487" s="1366"/>
      <c r="CI4487" s="1383"/>
    </row>
    <row r="4488" spans="2:87" s="1381" customFormat="1" x14ac:dyDescent="0.25">
      <c r="B4488" s="1384"/>
      <c r="C4488" s="1384"/>
      <c r="D4488" s="1387"/>
      <c r="E4488" s="1384"/>
      <c r="F4488" s="1384"/>
      <c r="G4488" s="1384"/>
      <c r="H4488" s="1365"/>
      <c r="I4488" s="1365"/>
      <c r="J4488" s="1365"/>
      <c r="S4488" s="1359"/>
      <c r="BU4488" s="1366"/>
      <c r="CI4488" s="1383"/>
    </row>
    <row r="4489" spans="2:87" s="1381" customFormat="1" x14ac:dyDescent="0.25">
      <c r="B4489" s="1384"/>
      <c r="C4489" s="1384"/>
      <c r="D4489" s="1387"/>
      <c r="E4489" s="1384"/>
      <c r="F4489" s="1384"/>
      <c r="G4489" s="1384"/>
      <c r="H4489" s="1365"/>
      <c r="I4489" s="1365"/>
      <c r="J4489" s="1365"/>
      <c r="S4489" s="1359"/>
      <c r="BU4489" s="1366"/>
      <c r="CI4489" s="1383"/>
    </row>
    <row r="4490" spans="2:87" s="1381" customFormat="1" x14ac:dyDescent="0.25">
      <c r="B4490" s="1384"/>
      <c r="C4490" s="1384"/>
      <c r="D4490" s="1387"/>
      <c r="E4490" s="1384"/>
      <c r="F4490" s="1384"/>
      <c r="G4490" s="1384"/>
      <c r="H4490" s="1365"/>
      <c r="I4490" s="1365"/>
      <c r="J4490" s="1365"/>
      <c r="S4490" s="1359"/>
      <c r="BU4490" s="1366"/>
      <c r="CI4490" s="1383"/>
    </row>
    <row r="4491" spans="2:87" s="1381" customFormat="1" x14ac:dyDescent="0.25">
      <c r="B4491" s="1384"/>
      <c r="C4491" s="1384"/>
      <c r="D4491" s="1387"/>
      <c r="E4491" s="1384"/>
      <c r="F4491" s="1384"/>
      <c r="G4491" s="1384"/>
      <c r="H4491" s="1365"/>
      <c r="I4491" s="1365"/>
      <c r="J4491" s="1365"/>
      <c r="S4491" s="1359"/>
      <c r="BU4491" s="1366"/>
      <c r="CI4491" s="1383"/>
    </row>
    <row r="4492" spans="2:87" s="1381" customFormat="1" x14ac:dyDescent="0.25">
      <c r="B4492" s="1384"/>
      <c r="C4492" s="1384"/>
      <c r="D4492" s="1387"/>
      <c r="E4492" s="1384"/>
      <c r="F4492" s="1384"/>
      <c r="G4492" s="1384"/>
      <c r="H4492" s="1365"/>
      <c r="I4492" s="1365"/>
      <c r="J4492" s="1365"/>
      <c r="S4492" s="1359"/>
      <c r="BU4492" s="1366"/>
      <c r="CI4492" s="1383"/>
    </row>
    <row r="4493" spans="2:87" s="1381" customFormat="1" x14ac:dyDescent="0.25">
      <c r="B4493" s="1384"/>
      <c r="C4493" s="1384"/>
      <c r="D4493" s="1387"/>
      <c r="E4493" s="1384"/>
      <c r="F4493" s="1384"/>
      <c r="G4493" s="1384"/>
      <c r="H4493" s="1365"/>
      <c r="I4493" s="1365"/>
      <c r="J4493" s="1365"/>
      <c r="S4493" s="1359"/>
      <c r="BU4493" s="1366"/>
      <c r="CI4493" s="1383"/>
    </row>
    <row r="4494" spans="2:87" s="1381" customFormat="1" x14ac:dyDescent="0.25">
      <c r="B4494" s="1384"/>
      <c r="C4494" s="1384"/>
      <c r="D4494" s="1387"/>
      <c r="E4494" s="1384"/>
      <c r="F4494" s="1384"/>
      <c r="G4494" s="1384"/>
      <c r="H4494" s="1365"/>
      <c r="I4494" s="1365"/>
      <c r="J4494" s="1365"/>
      <c r="S4494" s="1359"/>
      <c r="BU4494" s="1366"/>
      <c r="CI4494" s="1383"/>
    </row>
    <row r="4495" spans="2:87" s="1381" customFormat="1" x14ac:dyDescent="0.25">
      <c r="B4495" s="1384"/>
      <c r="C4495" s="1384"/>
      <c r="D4495" s="1387"/>
      <c r="E4495" s="1384"/>
      <c r="F4495" s="1384"/>
      <c r="G4495" s="1384"/>
      <c r="H4495" s="1365"/>
      <c r="I4495" s="1365"/>
      <c r="J4495" s="1365"/>
      <c r="S4495" s="1359"/>
      <c r="BU4495" s="1366"/>
      <c r="CI4495" s="1383"/>
    </row>
    <row r="4496" spans="2:87" s="1381" customFormat="1" x14ac:dyDescent="0.25">
      <c r="B4496" s="1384"/>
      <c r="C4496" s="1384"/>
      <c r="D4496" s="1387"/>
      <c r="E4496" s="1384"/>
      <c r="F4496" s="1384"/>
      <c r="G4496" s="1384"/>
      <c r="H4496" s="1365"/>
      <c r="I4496" s="1365"/>
      <c r="J4496" s="1365"/>
      <c r="S4496" s="1359"/>
      <c r="BU4496" s="1366"/>
      <c r="CI4496" s="1383"/>
    </row>
    <row r="4497" spans="2:87" s="1381" customFormat="1" x14ac:dyDescent="0.25">
      <c r="B4497" s="1384"/>
      <c r="C4497" s="1384"/>
      <c r="D4497" s="1387"/>
      <c r="E4497" s="1384"/>
      <c r="F4497" s="1384"/>
      <c r="G4497" s="1384"/>
      <c r="H4497" s="1365"/>
      <c r="I4497" s="1365"/>
      <c r="J4497" s="1365"/>
      <c r="S4497" s="1359"/>
      <c r="BU4497" s="1366"/>
      <c r="CI4497" s="1383"/>
    </row>
    <row r="4498" spans="2:87" s="1381" customFormat="1" x14ac:dyDescent="0.25">
      <c r="B4498" s="1384"/>
      <c r="C4498" s="1384"/>
      <c r="D4498" s="1387"/>
      <c r="E4498" s="1384"/>
      <c r="F4498" s="1384"/>
      <c r="G4498" s="1384"/>
      <c r="H4498" s="1365"/>
      <c r="I4498" s="1365"/>
      <c r="J4498" s="1365"/>
      <c r="S4498" s="1359"/>
      <c r="BU4498" s="1366"/>
      <c r="CI4498" s="1383"/>
    </row>
    <row r="4499" spans="2:87" s="1381" customFormat="1" x14ac:dyDescent="0.25">
      <c r="B4499" s="1384"/>
      <c r="C4499" s="1384"/>
      <c r="D4499" s="1387"/>
      <c r="E4499" s="1384"/>
      <c r="F4499" s="1384"/>
      <c r="G4499" s="1384"/>
      <c r="H4499" s="1365"/>
      <c r="I4499" s="1365"/>
      <c r="J4499" s="1365"/>
      <c r="S4499" s="1359"/>
      <c r="BU4499" s="1366"/>
      <c r="CI4499" s="1383"/>
    </row>
    <row r="4500" spans="2:87" s="1381" customFormat="1" x14ac:dyDescent="0.25">
      <c r="B4500" s="1384"/>
      <c r="C4500" s="1384"/>
      <c r="D4500" s="1387"/>
      <c r="E4500" s="1384"/>
      <c r="F4500" s="1384"/>
      <c r="G4500" s="1384"/>
      <c r="H4500" s="1365"/>
      <c r="I4500" s="1365"/>
      <c r="J4500" s="1365"/>
      <c r="S4500" s="1359"/>
      <c r="BU4500" s="1366"/>
      <c r="CI4500" s="1383"/>
    </row>
    <row r="4501" spans="2:87" s="1381" customFormat="1" x14ac:dyDescent="0.25">
      <c r="B4501" s="1384"/>
      <c r="C4501" s="1384"/>
      <c r="D4501" s="1387"/>
      <c r="E4501" s="1384"/>
      <c r="F4501" s="1384"/>
      <c r="G4501" s="1384"/>
      <c r="H4501" s="1365"/>
      <c r="I4501" s="1365"/>
      <c r="J4501" s="1365"/>
      <c r="S4501" s="1359"/>
      <c r="BU4501" s="1366"/>
      <c r="CI4501" s="1383"/>
    </row>
    <row r="4502" spans="2:87" s="1381" customFormat="1" x14ac:dyDescent="0.25">
      <c r="B4502" s="1384"/>
      <c r="C4502" s="1384"/>
      <c r="D4502" s="1387"/>
      <c r="E4502" s="1384"/>
      <c r="F4502" s="1384"/>
      <c r="G4502" s="1384"/>
      <c r="H4502" s="1365"/>
      <c r="I4502" s="1365"/>
      <c r="J4502" s="1365"/>
      <c r="S4502" s="1359"/>
      <c r="BU4502" s="1366"/>
      <c r="CI4502" s="1383"/>
    </row>
    <row r="4503" spans="2:87" s="1381" customFormat="1" x14ac:dyDescent="0.25">
      <c r="B4503" s="1384"/>
      <c r="C4503" s="1384"/>
      <c r="D4503" s="1387"/>
      <c r="E4503" s="1384"/>
      <c r="F4503" s="1384"/>
      <c r="G4503" s="1384"/>
      <c r="H4503" s="1365"/>
      <c r="I4503" s="1365"/>
      <c r="J4503" s="1365"/>
      <c r="S4503" s="1359"/>
      <c r="BU4503" s="1366"/>
      <c r="CI4503" s="1383"/>
    </row>
    <row r="4504" spans="2:87" s="1381" customFormat="1" x14ac:dyDescent="0.25">
      <c r="B4504" s="1384"/>
      <c r="C4504" s="1384"/>
      <c r="D4504" s="1387"/>
      <c r="E4504" s="1384"/>
      <c r="F4504" s="1384"/>
      <c r="G4504" s="1384"/>
      <c r="H4504" s="1365"/>
      <c r="I4504" s="1365"/>
      <c r="J4504" s="1365"/>
      <c r="S4504" s="1359"/>
      <c r="BU4504" s="1366"/>
      <c r="CI4504" s="1383"/>
    </row>
    <row r="4505" spans="2:87" s="1381" customFormat="1" x14ac:dyDescent="0.25">
      <c r="B4505" s="1384"/>
      <c r="C4505" s="1384"/>
      <c r="D4505" s="1387"/>
      <c r="E4505" s="1384"/>
      <c r="F4505" s="1384"/>
      <c r="G4505" s="1384"/>
      <c r="H4505" s="1365"/>
      <c r="I4505" s="1365"/>
      <c r="J4505" s="1365"/>
      <c r="S4505" s="1359"/>
      <c r="BU4505" s="1366"/>
      <c r="CI4505" s="1383"/>
    </row>
    <row r="4506" spans="2:87" s="1381" customFormat="1" x14ac:dyDescent="0.25">
      <c r="B4506" s="1384"/>
      <c r="C4506" s="1384"/>
      <c r="D4506" s="1387"/>
      <c r="E4506" s="1384"/>
      <c r="F4506" s="1384"/>
      <c r="G4506" s="1384"/>
      <c r="H4506" s="1365"/>
      <c r="I4506" s="1365"/>
      <c r="J4506" s="1365"/>
      <c r="S4506" s="1359"/>
      <c r="BU4506" s="1366"/>
      <c r="CI4506" s="1383"/>
    </row>
    <row r="4507" spans="2:87" s="1381" customFormat="1" x14ac:dyDescent="0.25">
      <c r="B4507" s="1384"/>
      <c r="C4507" s="1384"/>
      <c r="D4507" s="1387"/>
      <c r="E4507" s="1384"/>
      <c r="F4507" s="1384"/>
      <c r="G4507" s="1384"/>
      <c r="H4507" s="1365"/>
      <c r="I4507" s="1365"/>
      <c r="J4507" s="1365"/>
      <c r="S4507" s="1359"/>
      <c r="BU4507" s="1366"/>
      <c r="CI4507" s="1383"/>
    </row>
    <row r="4508" spans="2:87" s="1381" customFormat="1" x14ac:dyDescent="0.25">
      <c r="B4508" s="1384"/>
      <c r="C4508" s="1384"/>
      <c r="D4508" s="1387"/>
      <c r="E4508" s="1384"/>
      <c r="F4508" s="1384"/>
      <c r="G4508" s="1384"/>
      <c r="H4508" s="1365"/>
      <c r="I4508" s="1365"/>
      <c r="J4508" s="1365"/>
      <c r="S4508" s="1359"/>
      <c r="BU4508" s="1366"/>
      <c r="CI4508" s="1383"/>
    </row>
    <row r="4509" spans="2:87" s="1381" customFormat="1" x14ac:dyDescent="0.25">
      <c r="B4509" s="1384"/>
      <c r="C4509" s="1384"/>
      <c r="D4509" s="1387"/>
      <c r="E4509" s="1384"/>
      <c r="F4509" s="1384"/>
      <c r="G4509" s="1384"/>
      <c r="H4509" s="1365"/>
      <c r="I4509" s="1365"/>
      <c r="J4509" s="1365"/>
      <c r="S4509" s="1359"/>
      <c r="BU4509" s="1366"/>
      <c r="CI4509" s="1383"/>
    </row>
    <row r="4510" spans="2:87" s="1381" customFormat="1" x14ac:dyDescent="0.25">
      <c r="B4510" s="1384"/>
      <c r="C4510" s="1384"/>
      <c r="D4510" s="1387"/>
      <c r="E4510" s="1384"/>
      <c r="F4510" s="1384"/>
      <c r="G4510" s="1384"/>
      <c r="H4510" s="1365"/>
      <c r="I4510" s="1365"/>
      <c r="J4510" s="1365"/>
      <c r="S4510" s="1359"/>
      <c r="BU4510" s="1366"/>
      <c r="CI4510" s="1383"/>
    </row>
    <row r="4511" spans="2:87" s="1381" customFormat="1" x14ac:dyDescent="0.25">
      <c r="B4511" s="1384"/>
      <c r="C4511" s="1384"/>
      <c r="D4511" s="1387"/>
      <c r="E4511" s="1384"/>
      <c r="F4511" s="1384"/>
      <c r="G4511" s="1384"/>
      <c r="H4511" s="1365"/>
      <c r="I4511" s="1365"/>
      <c r="J4511" s="1365"/>
      <c r="S4511" s="1359"/>
      <c r="BU4511" s="1366"/>
      <c r="CI4511" s="1383"/>
    </row>
    <row r="4512" spans="2:87" s="1381" customFormat="1" x14ac:dyDescent="0.25">
      <c r="B4512" s="1384"/>
      <c r="C4512" s="1384"/>
      <c r="D4512" s="1387"/>
      <c r="E4512" s="1384"/>
      <c r="F4512" s="1384"/>
      <c r="G4512" s="1384"/>
      <c r="H4512" s="1365"/>
      <c r="I4512" s="1365"/>
      <c r="J4512" s="1365"/>
      <c r="S4512" s="1359"/>
      <c r="BU4512" s="1366"/>
      <c r="CI4512" s="1383"/>
    </row>
    <row r="4513" spans="2:87" s="1381" customFormat="1" x14ac:dyDescent="0.25">
      <c r="B4513" s="1384"/>
      <c r="C4513" s="1384"/>
      <c r="D4513" s="1387"/>
      <c r="E4513" s="1384"/>
      <c r="F4513" s="1384"/>
      <c r="G4513" s="1384"/>
      <c r="H4513" s="1365"/>
      <c r="I4513" s="1365"/>
      <c r="J4513" s="1365"/>
      <c r="S4513" s="1359"/>
      <c r="BU4513" s="1366"/>
      <c r="CI4513" s="1383"/>
    </row>
    <row r="4514" spans="2:87" s="1381" customFormat="1" x14ac:dyDescent="0.25">
      <c r="B4514" s="1384"/>
      <c r="C4514" s="1384"/>
      <c r="D4514" s="1387"/>
      <c r="E4514" s="1384"/>
      <c r="F4514" s="1384"/>
      <c r="G4514" s="1384"/>
      <c r="H4514" s="1365"/>
      <c r="I4514" s="1365"/>
      <c r="J4514" s="1365"/>
      <c r="S4514" s="1359"/>
      <c r="BU4514" s="1366"/>
      <c r="CI4514" s="1383"/>
    </row>
    <row r="4515" spans="2:87" s="1381" customFormat="1" x14ac:dyDescent="0.25">
      <c r="B4515" s="1384"/>
      <c r="C4515" s="1384"/>
      <c r="D4515" s="1387"/>
      <c r="E4515" s="1384"/>
      <c r="F4515" s="1384"/>
      <c r="G4515" s="1384"/>
      <c r="H4515" s="1365"/>
      <c r="I4515" s="1365"/>
      <c r="J4515" s="1365"/>
      <c r="S4515" s="1359"/>
      <c r="BU4515" s="1366"/>
      <c r="CI4515" s="1383"/>
    </row>
    <row r="4516" spans="2:87" s="1381" customFormat="1" x14ac:dyDescent="0.25">
      <c r="B4516" s="1384"/>
      <c r="C4516" s="1384"/>
      <c r="D4516" s="1387"/>
      <c r="E4516" s="1384"/>
      <c r="F4516" s="1384"/>
      <c r="G4516" s="1384"/>
      <c r="H4516" s="1365"/>
      <c r="I4516" s="1365"/>
      <c r="J4516" s="1365"/>
      <c r="S4516" s="1359"/>
      <c r="BU4516" s="1366"/>
      <c r="CI4516" s="1383"/>
    </row>
    <row r="4517" spans="2:87" s="1381" customFormat="1" x14ac:dyDescent="0.25">
      <c r="B4517" s="1384"/>
      <c r="C4517" s="1384"/>
      <c r="D4517" s="1387"/>
      <c r="E4517" s="1384"/>
      <c r="F4517" s="1384"/>
      <c r="G4517" s="1384"/>
      <c r="H4517" s="1365"/>
      <c r="I4517" s="1365"/>
      <c r="J4517" s="1365"/>
      <c r="S4517" s="1359"/>
      <c r="BU4517" s="1366"/>
      <c r="CI4517" s="1383"/>
    </row>
    <row r="4518" spans="2:87" s="1381" customFormat="1" x14ac:dyDescent="0.25">
      <c r="B4518" s="1384"/>
      <c r="C4518" s="1384"/>
      <c r="D4518" s="1387"/>
      <c r="E4518" s="1384"/>
      <c r="F4518" s="1384"/>
      <c r="G4518" s="1384"/>
      <c r="H4518" s="1365"/>
      <c r="I4518" s="1365"/>
      <c r="J4518" s="1365"/>
      <c r="S4518" s="1359"/>
      <c r="BU4518" s="1366"/>
      <c r="CI4518" s="1383"/>
    </row>
    <row r="4519" spans="2:87" s="1381" customFormat="1" x14ac:dyDescent="0.25">
      <c r="B4519" s="1384"/>
      <c r="C4519" s="1384"/>
      <c r="D4519" s="1387"/>
      <c r="E4519" s="1384"/>
      <c r="F4519" s="1384"/>
      <c r="G4519" s="1384"/>
      <c r="H4519" s="1365"/>
      <c r="I4519" s="1365"/>
      <c r="J4519" s="1365"/>
      <c r="S4519" s="1359"/>
      <c r="BU4519" s="1366"/>
      <c r="CI4519" s="1383"/>
    </row>
    <row r="4520" spans="2:87" s="1381" customFormat="1" x14ac:dyDescent="0.25">
      <c r="B4520" s="1384"/>
      <c r="C4520" s="1384"/>
      <c r="D4520" s="1387"/>
      <c r="E4520" s="1384"/>
      <c r="F4520" s="1384"/>
      <c r="G4520" s="1384"/>
      <c r="H4520" s="1365"/>
      <c r="I4520" s="1365"/>
      <c r="J4520" s="1365"/>
      <c r="S4520" s="1359"/>
      <c r="BU4520" s="1366"/>
      <c r="CI4520" s="1383"/>
    </row>
    <row r="4521" spans="2:87" s="1381" customFormat="1" x14ac:dyDescent="0.25">
      <c r="B4521" s="1384"/>
      <c r="C4521" s="1384"/>
      <c r="D4521" s="1387"/>
      <c r="E4521" s="1384"/>
      <c r="F4521" s="1384"/>
      <c r="G4521" s="1384"/>
      <c r="H4521" s="1365"/>
      <c r="I4521" s="1365"/>
      <c r="J4521" s="1365"/>
      <c r="S4521" s="1359"/>
      <c r="BU4521" s="1366"/>
      <c r="CI4521" s="1383"/>
    </row>
    <row r="4522" spans="2:87" s="1381" customFormat="1" x14ac:dyDescent="0.25">
      <c r="B4522" s="1384"/>
      <c r="C4522" s="1384"/>
      <c r="D4522" s="1387"/>
      <c r="E4522" s="1384"/>
      <c r="F4522" s="1384"/>
      <c r="G4522" s="1384"/>
      <c r="H4522" s="1365"/>
      <c r="I4522" s="1365"/>
      <c r="J4522" s="1365"/>
      <c r="S4522" s="1359"/>
      <c r="BU4522" s="1366"/>
      <c r="CI4522" s="1383"/>
    </row>
    <row r="4523" spans="2:87" s="1381" customFormat="1" x14ac:dyDescent="0.25">
      <c r="B4523" s="1384"/>
      <c r="C4523" s="1384"/>
      <c r="D4523" s="1387"/>
      <c r="E4523" s="1384"/>
      <c r="F4523" s="1384"/>
      <c r="G4523" s="1384"/>
      <c r="H4523" s="1365"/>
      <c r="I4523" s="1365"/>
      <c r="J4523" s="1365"/>
      <c r="S4523" s="1359"/>
      <c r="BU4523" s="1366"/>
      <c r="CI4523" s="1383"/>
    </row>
    <row r="4524" spans="2:87" s="1381" customFormat="1" x14ac:dyDescent="0.25">
      <c r="B4524" s="1384"/>
      <c r="C4524" s="1384"/>
      <c r="D4524" s="1387"/>
      <c r="E4524" s="1384"/>
      <c r="F4524" s="1384"/>
      <c r="G4524" s="1384"/>
      <c r="H4524" s="1365"/>
      <c r="I4524" s="1365"/>
      <c r="J4524" s="1365"/>
      <c r="S4524" s="1359"/>
      <c r="BU4524" s="1366"/>
      <c r="CI4524" s="1383"/>
    </row>
    <row r="4525" spans="2:87" s="1381" customFormat="1" x14ac:dyDescent="0.25">
      <c r="B4525" s="1384"/>
      <c r="C4525" s="1384"/>
      <c r="D4525" s="1387"/>
      <c r="E4525" s="1384"/>
      <c r="F4525" s="1384"/>
      <c r="G4525" s="1384"/>
      <c r="H4525" s="1365"/>
      <c r="I4525" s="1365"/>
      <c r="J4525" s="1365"/>
      <c r="S4525" s="1359"/>
      <c r="BU4525" s="1366"/>
      <c r="CI4525" s="1383"/>
    </row>
    <row r="4526" spans="2:87" s="1381" customFormat="1" x14ac:dyDescent="0.25">
      <c r="B4526" s="1384"/>
      <c r="C4526" s="1384"/>
      <c r="D4526" s="1387"/>
      <c r="E4526" s="1384"/>
      <c r="F4526" s="1384"/>
      <c r="G4526" s="1384"/>
      <c r="H4526" s="1365"/>
      <c r="I4526" s="1365"/>
      <c r="J4526" s="1365"/>
      <c r="S4526" s="1359"/>
      <c r="BU4526" s="1366"/>
      <c r="CI4526" s="1383"/>
    </row>
    <row r="4527" spans="2:87" s="1381" customFormat="1" x14ac:dyDescent="0.25">
      <c r="B4527" s="1384"/>
      <c r="C4527" s="1384"/>
      <c r="D4527" s="1387"/>
      <c r="E4527" s="1384"/>
      <c r="F4527" s="1384"/>
      <c r="G4527" s="1384"/>
      <c r="H4527" s="1365"/>
      <c r="I4527" s="1365"/>
      <c r="J4527" s="1365"/>
      <c r="S4527" s="1359"/>
      <c r="BU4527" s="1366"/>
      <c r="CI4527" s="1383"/>
    </row>
    <row r="4528" spans="2:87" s="1381" customFormat="1" x14ac:dyDescent="0.25">
      <c r="B4528" s="1384"/>
      <c r="C4528" s="1384"/>
      <c r="D4528" s="1387"/>
      <c r="E4528" s="1384"/>
      <c r="F4528" s="1384"/>
      <c r="G4528" s="1384"/>
      <c r="H4528" s="1365"/>
      <c r="I4528" s="1365"/>
      <c r="J4528" s="1365"/>
      <c r="S4528" s="1359"/>
      <c r="BU4528" s="1366"/>
      <c r="CI4528" s="1383"/>
    </row>
    <row r="4529" spans="2:87" s="1381" customFormat="1" x14ac:dyDescent="0.25">
      <c r="B4529" s="1384"/>
      <c r="C4529" s="1384"/>
      <c r="D4529" s="1387"/>
      <c r="E4529" s="1384"/>
      <c r="F4529" s="1384"/>
      <c r="G4529" s="1384"/>
      <c r="H4529" s="1365"/>
      <c r="I4529" s="1365"/>
      <c r="J4529" s="1365"/>
      <c r="S4529" s="1359"/>
      <c r="BU4529" s="1366"/>
      <c r="CI4529" s="1383"/>
    </row>
    <row r="4530" spans="2:87" s="1381" customFormat="1" x14ac:dyDescent="0.25">
      <c r="B4530" s="1384"/>
      <c r="C4530" s="1384"/>
      <c r="D4530" s="1387"/>
      <c r="E4530" s="1384"/>
      <c r="F4530" s="1384"/>
      <c r="G4530" s="1384"/>
      <c r="H4530" s="1365"/>
      <c r="I4530" s="1365"/>
      <c r="J4530" s="1365"/>
      <c r="S4530" s="1359"/>
      <c r="BU4530" s="1366"/>
      <c r="CI4530" s="1383"/>
    </row>
    <row r="4531" spans="2:87" s="1381" customFormat="1" x14ac:dyDescent="0.25">
      <c r="B4531" s="1384"/>
      <c r="C4531" s="1384"/>
      <c r="D4531" s="1387"/>
      <c r="E4531" s="1384"/>
      <c r="F4531" s="1384"/>
      <c r="G4531" s="1384"/>
      <c r="H4531" s="1365"/>
      <c r="I4531" s="1365"/>
      <c r="J4531" s="1365"/>
      <c r="S4531" s="1359"/>
      <c r="BU4531" s="1366"/>
      <c r="CI4531" s="1383"/>
    </row>
    <row r="4532" spans="2:87" s="1381" customFormat="1" x14ac:dyDescent="0.25">
      <c r="B4532" s="1384"/>
      <c r="C4532" s="1384"/>
      <c r="D4532" s="1387"/>
      <c r="E4532" s="1384"/>
      <c r="F4532" s="1384"/>
      <c r="G4532" s="1384"/>
      <c r="H4532" s="1365"/>
      <c r="I4532" s="1365"/>
      <c r="J4532" s="1365"/>
      <c r="S4532" s="1359"/>
      <c r="BU4532" s="1366"/>
      <c r="CI4532" s="1383"/>
    </row>
    <row r="4533" spans="2:87" s="1381" customFormat="1" x14ac:dyDescent="0.25">
      <c r="B4533" s="1384"/>
      <c r="C4533" s="1384"/>
      <c r="D4533" s="1387"/>
      <c r="E4533" s="1384"/>
      <c r="F4533" s="1384"/>
      <c r="G4533" s="1384"/>
      <c r="H4533" s="1365"/>
      <c r="I4533" s="1365"/>
      <c r="J4533" s="1365"/>
      <c r="S4533" s="1359"/>
      <c r="BU4533" s="1366"/>
      <c r="CI4533" s="1383"/>
    </row>
    <row r="4534" spans="2:87" s="1381" customFormat="1" x14ac:dyDescent="0.25">
      <c r="B4534" s="1384"/>
      <c r="C4534" s="1384"/>
      <c r="D4534" s="1387"/>
      <c r="E4534" s="1384"/>
      <c r="F4534" s="1384"/>
      <c r="G4534" s="1384"/>
      <c r="H4534" s="1365"/>
      <c r="I4534" s="1365"/>
      <c r="J4534" s="1365"/>
      <c r="S4534" s="1359"/>
      <c r="BU4534" s="1366"/>
      <c r="CI4534" s="1383"/>
    </row>
    <row r="4535" spans="2:87" s="1381" customFormat="1" x14ac:dyDescent="0.25">
      <c r="B4535" s="1384"/>
      <c r="C4535" s="1384"/>
      <c r="D4535" s="1387"/>
      <c r="E4535" s="1384"/>
      <c r="F4535" s="1384"/>
      <c r="G4535" s="1384"/>
      <c r="H4535" s="1365"/>
      <c r="I4535" s="1365"/>
      <c r="J4535" s="1365"/>
      <c r="S4535" s="1359"/>
      <c r="BU4535" s="1366"/>
      <c r="CI4535" s="1383"/>
    </row>
    <row r="4536" spans="2:87" s="1381" customFormat="1" x14ac:dyDescent="0.25">
      <c r="B4536" s="1384"/>
      <c r="C4536" s="1384"/>
      <c r="D4536" s="1387"/>
      <c r="E4536" s="1384"/>
      <c r="F4536" s="1384"/>
      <c r="G4536" s="1384"/>
      <c r="H4536" s="1365"/>
      <c r="I4536" s="1365"/>
      <c r="J4536" s="1365"/>
      <c r="S4536" s="1359"/>
      <c r="BU4536" s="1366"/>
      <c r="CI4536" s="1383"/>
    </row>
    <row r="4537" spans="2:87" s="1381" customFormat="1" x14ac:dyDescent="0.25">
      <c r="B4537" s="1384"/>
      <c r="C4537" s="1384"/>
      <c r="D4537" s="1387"/>
      <c r="E4537" s="1384"/>
      <c r="F4537" s="1384"/>
      <c r="G4537" s="1384"/>
      <c r="H4537" s="1365"/>
      <c r="I4537" s="1365"/>
      <c r="J4537" s="1365"/>
      <c r="S4537" s="1359"/>
      <c r="BU4537" s="1366"/>
      <c r="CI4537" s="1383"/>
    </row>
    <row r="4538" spans="2:87" s="1381" customFormat="1" x14ac:dyDescent="0.25">
      <c r="B4538" s="1384"/>
      <c r="C4538" s="1384"/>
      <c r="D4538" s="1387"/>
      <c r="E4538" s="1384"/>
      <c r="F4538" s="1384"/>
      <c r="G4538" s="1384"/>
      <c r="H4538" s="1365"/>
      <c r="I4538" s="1365"/>
      <c r="J4538" s="1365"/>
      <c r="S4538" s="1359"/>
      <c r="BU4538" s="1366"/>
      <c r="CI4538" s="1383"/>
    </row>
    <row r="4539" spans="2:87" s="1381" customFormat="1" x14ac:dyDescent="0.25">
      <c r="B4539" s="1384"/>
      <c r="C4539" s="1384"/>
      <c r="D4539" s="1387"/>
      <c r="E4539" s="1384"/>
      <c r="F4539" s="1384"/>
      <c r="G4539" s="1384"/>
      <c r="H4539" s="1365"/>
      <c r="I4539" s="1365"/>
      <c r="J4539" s="1365"/>
      <c r="S4539" s="1359"/>
      <c r="BU4539" s="1366"/>
      <c r="CI4539" s="1383"/>
    </row>
    <row r="4540" spans="2:87" s="1381" customFormat="1" x14ac:dyDescent="0.25">
      <c r="B4540" s="1384"/>
      <c r="C4540" s="1384"/>
      <c r="D4540" s="1387"/>
      <c r="E4540" s="1384"/>
      <c r="F4540" s="1384"/>
      <c r="G4540" s="1384"/>
      <c r="H4540" s="1365"/>
      <c r="I4540" s="1365"/>
      <c r="J4540" s="1365"/>
      <c r="S4540" s="1359"/>
      <c r="BU4540" s="1366"/>
      <c r="CI4540" s="1383"/>
    </row>
    <row r="4541" spans="2:87" s="1381" customFormat="1" x14ac:dyDescent="0.25">
      <c r="B4541" s="1384"/>
      <c r="C4541" s="1384"/>
      <c r="D4541" s="1387"/>
      <c r="E4541" s="1384"/>
      <c r="F4541" s="1384"/>
      <c r="G4541" s="1384"/>
      <c r="H4541" s="1365"/>
      <c r="I4541" s="1365"/>
      <c r="J4541" s="1365"/>
      <c r="S4541" s="1359"/>
      <c r="BU4541" s="1366"/>
      <c r="CI4541" s="1383"/>
    </row>
    <row r="4542" spans="2:87" s="1381" customFormat="1" x14ac:dyDescent="0.25">
      <c r="B4542" s="1384"/>
      <c r="C4542" s="1384"/>
      <c r="D4542" s="1387"/>
      <c r="E4542" s="1384"/>
      <c r="F4542" s="1384"/>
      <c r="G4542" s="1384"/>
      <c r="H4542" s="1365"/>
      <c r="I4542" s="1365"/>
      <c r="J4542" s="1365"/>
      <c r="S4542" s="1359"/>
      <c r="BU4542" s="1366"/>
      <c r="CI4542" s="1383"/>
    </row>
    <row r="4543" spans="2:87" s="1381" customFormat="1" x14ac:dyDescent="0.25">
      <c r="B4543" s="1384"/>
      <c r="C4543" s="1384"/>
      <c r="D4543" s="1387"/>
      <c r="E4543" s="1384"/>
      <c r="F4543" s="1384"/>
      <c r="G4543" s="1384"/>
      <c r="H4543" s="1365"/>
      <c r="I4543" s="1365"/>
      <c r="J4543" s="1365"/>
      <c r="S4543" s="1359"/>
      <c r="BU4543" s="1366"/>
      <c r="CI4543" s="1383"/>
    </row>
    <row r="4544" spans="2:87" s="1381" customFormat="1" x14ac:dyDescent="0.25">
      <c r="B4544" s="1384"/>
      <c r="C4544" s="1384"/>
      <c r="D4544" s="1387"/>
      <c r="E4544" s="1384"/>
      <c r="F4544" s="1384"/>
      <c r="G4544" s="1384"/>
      <c r="H4544" s="1365"/>
      <c r="I4544" s="1365"/>
      <c r="J4544" s="1365"/>
      <c r="S4544" s="1359"/>
      <c r="BU4544" s="1366"/>
      <c r="CI4544" s="1383"/>
    </row>
    <row r="4545" spans="2:87" s="1381" customFormat="1" x14ac:dyDescent="0.25">
      <c r="B4545" s="1384"/>
      <c r="C4545" s="1384"/>
      <c r="D4545" s="1387"/>
      <c r="E4545" s="1384"/>
      <c r="F4545" s="1384"/>
      <c r="G4545" s="1384"/>
      <c r="H4545" s="1365"/>
      <c r="I4545" s="1365"/>
      <c r="J4545" s="1365"/>
      <c r="S4545" s="1359"/>
      <c r="BU4545" s="1366"/>
      <c r="CI4545" s="1383"/>
    </row>
    <row r="4546" spans="2:87" s="1381" customFormat="1" x14ac:dyDescent="0.25">
      <c r="B4546" s="1384"/>
      <c r="C4546" s="1384"/>
      <c r="D4546" s="1387"/>
      <c r="E4546" s="1384"/>
      <c r="F4546" s="1384"/>
      <c r="G4546" s="1384"/>
      <c r="H4546" s="1365"/>
      <c r="I4546" s="1365"/>
      <c r="J4546" s="1365"/>
      <c r="S4546" s="1359"/>
      <c r="BU4546" s="1366"/>
      <c r="CI4546" s="1383"/>
    </row>
    <row r="4547" spans="2:87" s="1381" customFormat="1" x14ac:dyDescent="0.25">
      <c r="B4547" s="1384"/>
      <c r="C4547" s="1384"/>
      <c r="D4547" s="1387"/>
      <c r="E4547" s="1384"/>
      <c r="F4547" s="1384"/>
      <c r="G4547" s="1384"/>
      <c r="H4547" s="1365"/>
      <c r="I4547" s="1365"/>
      <c r="J4547" s="1365"/>
      <c r="S4547" s="1359"/>
      <c r="BU4547" s="1366"/>
      <c r="CI4547" s="1383"/>
    </row>
    <row r="4548" spans="2:87" s="1381" customFormat="1" x14ac:dyDescent="0.25">
      <c r="B4548" s="1384"/>
      <c r="C4548" s="1384"/>
      <c r="D4548" s="1387"/>
      <c r="E4548" s="1384"/>
      <c r="F4548" s="1384"/>
      <c r="G4548" s="1384"/>
      <c r="H4548" s="1365"/>
      <c r="I4548" s="1365"/>
      <c r="J4548" s="1365"/>
      <c r="S4548" s="1359"/>
      <c r="BU4548" s="1366"/>
      <c r="CI4548" s="1383"/>
    </row>
    <row r="4549" spans="2:87" s="1381" customFormat="1" x14ac:dyDescent="0.25">
      <c r="B4549" s="1384"/>
      <c r="C4549" s="1384"/>
      <c r="D4549" s="1387"/>
      <c r="E4549" s="1384"/>
      <c r="F4549" s="1384"/>
      <c r="G4549" s="1384"/>
      <c r="H4549" s="1365"/>
      <c r="I4549" s="1365"/>
      <c r="J4549" s="1365"/>
      <c r="S4549" s="1359"/>
      <c r="BU4549" s="1366"/>
      <c r="CI4549" s="1383"/>
    </row>
    <row r="4550" spans="2:87" s="1381" customFormat="1" x14ac:dyDescent="0.25">
      <c r="B4550" s="1384"/>
      <c r="C4550" s="1384"/>
      <c r="D4550" s="1387"/>
      <c r="E4550" s="1384"/>
      <c r="F4550" s="1384"/>
      <c r="G4550" s="1384"/>
      <c r="H4550" s="1365"/>
      <c r="I4550" s="1365"/>
      <c r="J4550" s="1365"/>
      <c r="S4550" s="1359"/>
      <c r="BU4550" s="1366"/>
      <c r="CI4550" s="1383"/>
    </row>
    <row r="4551" spans="2:87" s="1381" customFormat="1" x14ac:dyDescent="0.25">
      <c r="B4551" s="1384"/>
      <c r="C4551" s="1384"/>
      <c r="D4551" s="1387"/>
      <c r="E4551" s="1384"/>
      <c r="F4551" s="1384"/>
      <c r="G4551" s="1384"/>
      <c r="H4551" s="1365"/>
      <c r="I4551" s="1365"/>
      <c r="J4551" s="1365"/>
      <c r="S4551" s="1359"/>
      <c r="BU4551" s="1366"/>
      <c r="CI4551" s="1383"/>
    </row>
    <row r="4552" spans="2:87" s="1381" customFormat="1" x14ac:dyDescent="0.25">
      <c r="B4552" s="1384"/>
      <c r="C4552" s="1384"/>
      <c r="D4552" s="1387"/>
      <c r="E4552" s="1384"/>
      <c r="F4552" s="1384"/>
      <c r="G4552" s="1384"/>
      <c r="H4552" s="1365"/>
      <c r="I4552" s="1365"/>
      <c r="J4552" s="1365"/>
      <c r="S4552" s="1359"/>
      <c r="BU4552" s="1366"/>
      <c r="CI4552" s="1383"/>
    </row>
    <row r="4553" spans="2:87" s="1381" customFormat="1" x14ac:dyDescent="0.25">
      <c r="B4553" s="1384"/>
      <c r="C4553" s="1384"/>
      <c r="D4553" s="1387"/>
      <c r="E4553" s="1384"/>
      <c r="F4553" s="1384"/>
      <c r="G4553" s="1384"/>
      <c r="H4553" s="1365"/>
      <c r="I4553" s="1365"/>
      <c r="J4553" s="1365"/>
      <c r="S4553" s="1359"/>
      <c r="BU4553" s="1366"/>
      <c r="CI4553" s="1383"/>
    </row>
    <row r="4554" spans="2:87" s="1381" customFormat="1" x14ac:dyDescent="0.25">
      <c r="B4554" s="1384"/>
      <c r="C4554" s="1384"/>
      <c r="D4554" s="1387"/>
      <c r="E4554" s="1384"/>
      <c r="F4554" s="1384"/>
      <c r="G4554" s="1384"/>
      <c r="H4554" s="1365"/>
      <c r="I4554" s="1365"/>
      <c r="J4554" s="1365"/>
      <c r="S4554" s="1359"/>
      <c r="BU4554" s="1366"/>
      <c r="CI4554" s="1383"/>
    </row>
    <row r="4555" spans="2:87" s="1381" customFormat="1" x14ac:dyDescent="0.25">
      <c r="B4555" s="1384"/>
      <c r="C4555" s="1384"/>
      <c r="D4555" s="1387"/>
      <c r="E4555" s="1384"/>
      <c r="F4555" s="1384"/>
      <c r="G4555" s="1384"/>
      <c r="H4555" s="1365"/>
      <c r="I4555" s="1365"/>
      <c r="J4555" s="1365"/>
      <c r="S4555" s="1359"/>
      <c r="BU4555" s="1366"/>
      <c r="CI4555" s="1383"/>
    </row>
    <row r="4556" spans="2:87" s="1381" customFormat="1" x14ac:dyDescent="0.25">
      <c r="B4556" s="1384"/>
      <c r="C4556" s="1384"/>
      <c r="D4556" s="1387"/>
      <c r="E4556" s="1384"/>
      <c r="F4556" s="1384"/>
      <c r="G4556" s="1384"/>
      <c r="H4556" s="1365"/>
      <c r="I4556" s="1365"/>
      <c r="J4556" s="1365"/>
      <c r="S4556" s="1359"/>
      <c r="BU4556" s="1366"/>
      <c r="CI4556" s="1383"/>
    </row>
    <row r="4557" spans="2:87" s="1381" customFormat="1" x14ac:dyDescent="0.25">
      <c r="B4557" s="1384"/>
      <c r="C4557" s="1384"/>
      <c r="D4557" s="1387"/>
      <c r="E4557" s="1384"/>
      <c r="F4557" s="1384"/>
      <c r="G4557" s="1384"/>
      <c r="H4557" s="1365"/>
      <c r="I4557" s="1365"/>
      <c r="J4557" s="1365"/>
      <c r="S4557" s="1359"/>
      <c r="BU4557" s="1366"/>
      <c r="CI4557" s="1383"/>
    </row>
    <row r="4558" spans="2:87" s="1381" customFormat="1" x14ac:dyDescent="0.25">
      <c r="B4558" s="1384"/>
      <c r="C4558" s="1384"/>
      <c r="D4558" s="1387"/>
      <c r="E4558" s="1384"/>
      <c r="F4558" s="1384"/>
      <c r="G4558" s="1384"/>
      <c r="H4558" s="1365"/>
      <c r="I4558" s="1365"/>
      <c r="J4558" s="1365"/>
      <c r="S4558" s="1359"/>
      <c r="BU4558" s="1366"/>
      <c r="CI4558" s="1383"/>
    </row>
    <row r="4559" spans="2:87" s="1381" customFormat="1" x14ac:dyDescent="0.25">
      <c r="B4559" s="1384"/>
      <c r="C4559" s="1384"/>
      <c r="D4559" s="1387"/>
      <c r="E4559" s="1384"/>
      <c r="F4559" s="1384"/>
      <c r="G4559" s="1384"/>
      <c r="H4559" s="1365"/>
      <c r="I4559" s="1365"/>
      <c r="J4559" s="1365"/>
      <c r="S4559" s="1359"/>
      <c r="BU4559" s="1366"/>
      <c r="CI4559" s="1383"/>
    </row>
    <row r="4560" spans="2:87" s="1381" customFormat="1" x14ac:dyDescent="0.25">
      <c r="B4560" s="1384"/>
      <c r="C4560" s="1384"/>
      <c r="D4560" s="1387"/>
      <c r="E4560" s="1384"/>
      <c r="F4560" s="1384"/>
      <c r="G4560" s="1384"/>
      <c r="H4560" s="1365"/>
      <c r="I4560" s="1365"/>
      <c r="J4560" s="1365"/>
      <c r="S4560" s="1359"/>
      <c r="BU4560" s="1366"/>
      <c r="CI4560" s="1383"/>
    </row>
    <row r="4561" spans="2:87" s="1381" customFormat="1" x14ac:dyDescent="0.25">
      <c r="B4561" s="1384"/>
      <c r="C4561" s="1384"/>
      <c r="D4561" s="1387"/>
      <c r="E4561" s="1384"/>
      <c r="F4561" s="1384"/>
      <c r="G4561" s="1384"/>
      <c r="H4561" s="1365"/>
      <c r="I4561" s="1365"/>
      <c r="J4561" s="1365"/>
      <c r="S4561" s="1359"/>
      <c r="BU4561" s="1366"/>
      <c r="CI4561" s="1383"/>
    </row>
    <row r="4562" spans="2:87" s="1381" customFormat="1" x14ac:dyDescent="0.25">
      <c r="B4562" s="1384"/>
      <c r="C4562" s="1384"/>
      <c r="D4562" s="1387"/>
      <c r="E4562" s="1384"/>
      <c r="F4562" s="1384"/>
      <c r="G4562" s="1384"/>
      <c r="H4562" s="1365"/>
      <c r="I4562" s="1365"/>
      <c r="J4562" s="1365"/>
      <c r="S4562" s="1359"/>
      <c r="BU4562" s="1366"/>
      <c r="CI4562" s="1383"/>
    </row>
    <row r="4563" spans="2:87" s="1381" customFormat="1" x14ac:dyDescent="0.25">
      <c r="B4563" s="1384"/>
      <c r="C4563" s="1384"/>
      <c r="D4563" s="1387"/>
      <c r="E4563" s="1384"/>
      <c r="F4563" s="1384"/>
      <c r="G4563" s="1384"/>
      <c r="H4563" s="1365"/>
      <c r="I4563" s="1365"/>
      <c r="J4563" s="1365"/>
      <c r="S4563" s="1359"/>
      <c r="BU4563" s="1366"/>
      <c r="CI4563" s="1383"/>
    </row>
    <row r="4564" spans="2:87" s="1381" customFormat="1" x14ac:dyDescent="0.25">
      <c r="B4564" s="1384"/>
      <c r="C4564" s="1384"/>
      <c r="D4564" s="1387"/>
      <c r="E4564" s="1384"/>
      <c r="F4564" s="1384"/>
      <c r="G4564" s="1384"/>
      <c r="H4564" s="1365"/>
      <c r="I4564" s="1365"/>
      <c r="J4564" s="1365"/>
      <c r="S4564" s="1359"/>
      <c r="BU4564" s="1366"/>
      <c r="CI4564" s="1383"/>
    </row>
    <row r="4565" spans="2:87" s="1381" customFormat="1" x14ac:dyDescent="0.25">
      <c r="B4565" s="1384"/>
      <c r="C4565" s="1384"/>
      <c r="D4565" s="1387"/>
      <c r="E4565" s="1384"/>
      <c r="F4565" s="1384"/>
      <c r="G4565" s="1384"/>
      <c r="H4565" s="1365"/>
      <c r="I4565" s="1365"/>
      <c r="J4565" s="1365"/>
      <c r="S4565" s="1359"/>
      <c r="BU4565" s="1366"/>
      <c r="CI4565" s="1383"/>
    </row>
    <row r="4566" spans="2:87" s="1381" customFormat="1" x14ac:dyDescent="0.25">
      <c r="B4566" s="1384"/>
      <c r="C4566" s="1384"/>
      <c r="D4566" s="1387"/>
      <c r="E4566" s="1384"/>
      <c r="F4566" s="1384"/>
      <c r="G4566" s="1384"/>
      <c r="H4566" s="1365"/>
      <c r="I4566" s="1365"/>
      <c r="J4566" s="1365"/>
      <c r="S4566" s="1359"/>
      <c r="BU4566" s="1366"/>
      <c r="CI4566" s="1383"/>
    </row>
    <row r="4567" spans="2:87" s="1381" customFormat="1" x14ac:dyDescent="0.25">
      <c r="B4567" s="1384"/>
      <c r="C4567" s="1384"/>
      <c r="D4567" s="1387"/>
      <c r="E4567" s="1384"/>
      <c r="F4567" s="1384"/>
      <c r="G4567" s="1384"/>
      <c r="H4567" s="1365"/>
      <c r="I4567" s="1365"/>
      <c r="J4567" s="1365"/>
      <c r="S4567" s="1359"/>
      <c r="BU4567" s="1366"/>
      <c r="CI4567" s="1383"/>
    </row>
    <row r="4568" spans="2:87" s="1381" customFormat="1" x14ac:dyDescent="0.25">
      <c r="B4568" s="1384"/>
      <c r="C4568" s="1384"/>
      <c r="D4568" s="1387"/>
      <c r="E4568" s="1384"/>
      <c r="F4568" s="1384"/>
      <c r="G4568" s="1384"/>
      <c r="H4568" s="1365"/>
      <c r="I4568" s="1365"/>
      <c r="J4568" s="1365"/>
      <c r="S4568" s="1359"/>
      <c r="BU4568" s="1366"/>
      <c r="CI4568" s="1383"/>
    </row>
    <row r="4569" spans="2:87" s="1381" customFormat="1" x14ac:dyDescent="0.25">
      <c r="B4569" s="1384"/>
      <c r="C4569" s="1384"/>
      <c r="D4569" s="1387"/>
      <c r="E4569" s="1384"/>
      <c r="F4569" s="1384"/>
      <c r="G4569" s="1384"/>
      <c r="H4569" s="1365"/>
      <c r="I4569" s="1365"/>
      <c r="J4569" s="1365"/>
      <c r="S4569" s="1359"/>
      <c r="BU4569" s="1366"/>
      <c r="CI4569" s="1383"/>
    </row>
    <row r="4570" spans="2:87" s="1381" customFormat="1" x14ac:dyDescent="0.25">
      <c r="B4570" s="1384"/>
      <c r="C4570" s="1384"/>
      <c r="D4570" s="1387"/>
      <c r="E4570" s="1384"/>
      <c r="F4570" s="1384"/>
      <c r="G4570" s="1384"/>
      <c r="H4570" s="1365"/>
      <c r="I4570" s="1365"/>
      <c r="J4570" s="1365"/>
      <c r="S4570" s="1359"/>
      <c r="BU4570" s="1366"/>
      <c r="CI4570" s="1383"/>
    </row>
    <row r="4571" spans="2:87" s="1381" customFormat="1" x14ac:dyDescent="0.25">
      <c r="B4571" s="1384"/>
      <c r="C4571" s="1384"/>
      <c r="D4571" s="1387"/>
      <c r="E4571" s="1384"/>
      <c r="F4571" s="1384"/>
      <c r="G4571" s="1384"/>
      <c r="H4571" s="1365"/>
      <c r="I4571" s="1365"/>
      <c r="J4571" s="1365"/>
      <c r="S4571" s="1359"/>
      <c r="BU4571" s="1366"/>
      <c r="CI4571" s="1383"/>
    </row>
    <row r="4572" spans="2:87" s="1381" customFormat="1" x14ac:dyDescent="0.25">
      <c r="B4572" s="1384"/>
      <c r="C4572" s="1384"/>
      <c r="D4572" s="1387"/>
      <c r="E4572" s="1384"/>
      <c r="F4572" s="1384"/>
      <c r="G4572" s="1384"/>
      <c r="H4572" s="1365"/>
      <c r="I4572" s="1365"/>
      <c r="J4572" s="1365"/>
      <c r="S4572" s="1359"/>
      <c r="BU4572" s="1366"/>
      <c r="CI4572" s="1383"/>
    </row>
    <row r="4573" spans="2:87" s="1381" customFormat="1" x14ac:dyDescent="0.25">
      <c r="B4573" s="1384"/>
      <c r="C4573" s="1384"/>
      <c r="D4573" s="1387"/>
      <c r="E4573" s="1384"/>
      <c r="F4573" s="1384"/>
      <c r="G4573" s="1384"/>
      <c r="H4573" s="1365"/>
      <c r="I4573" s="1365"/>
      <c r="J4573" s="1365"/>
      <c r="S4573" s="1359"/>
      <c r="BU4573" s="1366"/>
      <c r="CI4573" s="1383"/>
    </row>
    <row r="4574" spans="2:87" s="1381" customFormat="1" x14ac:dyDescent="0.25">
      <c r="B4574" s="1384"/>
      <c r="C4574" s="1384"/>
      <c r="D4574" s="1387"/>
      <c r="E4574" s="1384"/>
      <c r="F4574" s="1384"/>
      <c r="G4574" s="1384"/>
      <c r="H4574" s="1365"/>
      <c r="I4574" s="1365"/>
      <c r="J4574" s="1365"/>
      <c r="S4574" s="1359"/>
      <c r="BU4574" s="1366"/>
      <c r="CI4574" s="1383"/>
    </row>
    <row r="4575" spans="2:87" s="1381" customFormat="1" x14ac:dyDescent="0.25">
      <c r="B4575" s="1384"/>
      <c r="C4575" s="1384"/>
      <c r="D4575" s="1387"/>
      <c r="E4575" s="1384"/>
      <c r="F4575" s="1384"/>
      <c r="G4575" s="1384"/>
      <c r="H4575" s="1365"/>
      <c r="I4575" s="1365"/>
      <c r="J4575" s="1365"/>
      <c r="S4575" s="1359"/>
      <c r="BU4575" s="1366"/>
      <c r="CI4575" s="1383"/>
    </row>
    <row r="4576" spans="2:87" s="1381" customFormat="1" x14ac:dyDescent="0.25">
      <c r="B4576" s="1384"/>
      <c r="C4576" s="1384"/>
      <c r="D4576" s="1387"/>
      <c r="E4576" s="1384"/>
      <c r="F4576" s="1384"/>
      <c r="G4576" s="1384"/>
      <c r="H4576" s="1365"/>
      <c r="I4576" s="1365"/>
      <c r="J4576" s="1365"/>
      <c r="S4576" s="1359"/>
      <c r="BU4576" s="1366"/>
      <c r="CI4576" s="1383"/>
    </row>
    <row r="4577" spans="2:87" s="1381" customFormat="1" x14ac:dyDescent="0.25">
      <c r="B4577" s="1384"/>
      <c r="C4577" s="1384"/>
      <c r="D4577" s="1387"/>
      <c r="E4577" s="1384"/>
      <c r="F4577" s="1384"/>
      <c r="G4577" s="1384"/>
      <c r="H4577" s="1365"/>
      <c r="I4577" s="1365"/>
      <c r="J4577" s="1365"/>
      <c r="S4577" s="1359"/>
      <c r="BU4577" s="1366"/>
      <c r="CI4577" s="1383"/>
    </row>
    <row r="4578" spans="2:87" s="1381" customFormat="1" x14ac:dyDescent="0.25">
      <c r="B4578" s="1384"/>
      <c r="C4578" s="1384"/>
      <c r="D4578" s="1387"/>
      <c r="E4578" s="1384"/>
      <c r="F4578" s="1384"/>
      <c r="G4578" s="1384"/>
      <c r="H4578" s="1365"/>
      <c r="I4578" s="1365"/>
      <c r="J4578" s="1365"/>
      <c r="S4578" s="1359"/>
      <c r="BU4578" s="1366"/>
      <c r="CI4578" s="1383"/>
    </row>
    <row r="4579" spans="2:87" s="1381" customFormat="1" x14ac:dyDescent="0.25">
      <c r="B4579" s="1384"/>
      <c r="C4579" s="1384"/>
      <c r="D4579" s="1387"/>
      <c r="E4579" s="1384"/>
      <c r="F4579" s="1384"/>
      <c r="G4579" s="1384"/>
      <c r="H4579" s="1365"/>
      <c r="I4579" s="1365"/>
      <c r="J4579" s="1365"/>
      <c r="S4579" s="1359"/>
      <c r="BU4579" s="1366"/>
      <c r="CI4579" s="1383"/>
    </row>
    <row r="4580" spans="2:87" s="1381" customFormat="1" x14ac:dyDescent="0.25">
      <c r="B4580" s="1384"/>
      <c r="C4580" s="1384"/>
      <c r="D4580" s="1387"/>
      <c r="E4580" s="1384"/>
      <c r="F4580" s="1384"/>
      <c r="G4580" s="1384"/>
      <c r="H4580" s="1365"/>
      <c r="I4580" s="1365"/>
      <c r="J4580" s="1365"/>
      <c r="S4580" s="1359"/>
      <c r="BU4580" s="1366"/>
      <c r="CI4580" s="1383"/>
    </row>
    <row r="4581" spans="2:87" s="1381" customFormat="1" x14ac:dyDescent="0.25">
      <c r="B4581" s="1384"/>
      <c r="C4581" s="1384"/>
      <c r="D4581" s="1387"/>
      <c r="E4581" s="1384"/>
      <c r="F4581" s="1384"/>
      <c r="G4581" s="1384"/>
      <c r="H4581" s="1365"/>
      <c r="I4581" s="1365"/>
      <c r="J4581" s="1365"/>
      <c r="S4581" s="1359"/>
      <c r="BU4581" s="1366"/>
      <c r="CI4581" s="1383"/>
    </row>
    <row r="4582" spans="2:87" s="1381" customFormat="1" x14ac:dyDescent="0.25">
      <c r="B4582" s="1384"/>
      <c r="C4582" s="1384"/>
      <c r="D4582" s="1387"/>
      <c r="E4582" s="1384"/>
      <c r="F4582" s="1384"/>
      <c r="G4582" s="1384"/>
      <c r="H4582" s="1365"/>
      <c r="I4582" s="1365"/>
      <c r="J4582" s="1365"/>
      <c r="S4582" s="1359"/>
      <c r="BU4582" s="1366"/>
      <c r="CI4582" s="1383"/>
    </row>
    <row r="4583" spans="2:87" s="1381" customFormat="1" x14ac:dyDescent="0.25">
      <c r="B4583" s="1384"/>
      <c r="C4583" s="1384"/>
      <c r="D4583" s="1387"/>
      <c r="E4583" s="1384"/>
      <c r="F4583" s="1384"/>
      <c r="G4583" s="1384"/>
      <c r="H4583" s="1365"/>
      <c r="I4583" s="1365"/>
      <c r="J4583" s="1365"/>
      <c r="S4583" s="1359"/>
      <c r="BU4583" s="1366"/>
      <c r="CI4583" s="1383"/>
    </row>
    <row r="4584" spans="2:87" s="1381" customFormat="1" x14ac:dyDescent="0.25">
      <c r="B4584" s="1384"/>
      <c r="C4584" s="1384"/>
      <c r="D4584" s="1387"/>
      <c r="E4584" s="1384"/>
      <c r="F4584" s="1384"/>
      <c r="G4584" s="1384"/>
      <c r="H4584" s="1365"/>
      <c r="I4584" s="1365"/>
      <c r="J4584" s="1365"/>
      <c r="S4584" s="1359"/>
      <c r="BU4584" s="1366"/>
      <c r="CI4584" s="1383"/>
    </row>
    <row r="4585" spans="2:87" s="1381" customFormat="1" x14ac:dyDescent="0.25">
      <c r="B4585" s="1384"/>
      <c r="C4585" s="1384"/>
      <c r="D4585" s="1387"/>
      <c r="E4585" s="1384"/>
      <c r="F4585" s="1384"/>
      <c r="G4585" s="1384"/>
      <c r="H4585" s="1365"/>
      <c r="I4585" s="1365"/>
      <c r="J4585" s="1365"/>
      <c r="S4585" s="1359"/>
      <c r="BU4585" s="1366"/>
      <c r="CI4585" s="1383"/>
    </row>
    <row r="4586" spans="2:87" s="1381" customFormat="1" x14ac:dyDescent="0.25">
      <c r="B4586" s="1384"/>
      <c r="C4586" s="1384"/>
      <c r="D4586" s="1387"/>
      <c r="E4586" s="1384"/>
      <c r="F4586" s="1384"/>
      <c r="G4586" s="1384"/>
      <c r="H4586" s="1365"/>
      <c r="I4586" s="1365"/>
      <c r="J4586" s="1365"/>
      <c r="S4586" s="1359"/>
      <c r="BU4586" s="1366"/>
      <c r="CI4586" s="1383"/>
    </row>
    <row r="4587" spans="2:87" s="1381" customFormat="1" x14ac:dyDescent="0.25">
      <c r="B4587" s="1384"/>
      <c r="C4587" s="1384"/>
      <c r="D4587" s="1387"/>
      <c r="E4587" s="1384"/>
      <c r="F4587" s="1384"/>
      <c r="G4587" s="1384"/>
      <c r="H4587" s="1365"/>
      <c r="I4587" s="1365"/>
      <c r="J4587" s="1365"/>
      <c r="S4587" s="1359"/>
      <c r="BU4587" s="1366"/>
      <c r="CI4587" s="1383"/>
    </row>
    <row r="4588" spans="2:87" s="1381" customFormat="1" x14ac:dyDescent="0.25">
      <c r="B4588" s="1384"/>
      <c r="C4588" s="1384"/>
      <c r="D4588" s="1387"/>
      <c r="E4588" s="1384"/>
      <c r="F4588" s="1384"/>
      <c r="G4588" s="1384"/>
      <c r="H4588" s="1365"/>
      <c r="I4588" s="1365"/>
      <c r="J4588" s="1365"/>
      <c r="S4588" s="1359"/>
      <c r="BU4588" s="1366"/>
      <c r="CI4588" s="1383"/>
    </row>
    <row r="4589" spans="2:87" s="1381" customFormat="1" x14ac:dyDescent="0.25">
      <c r="B4589" s="1384"/>
      <c r="C4589" s="1384"/>
      <c r="D4589" s="1387"/>
      <c r="E4589" s="1384"/>
      <c r="F4589" s="1384"/>
      <c r="G4589" s="1384"/>
      <c r="H4589" s="1365"/>
      <c r="I4589" s="1365"/>
      <c r="J4589" s="1365"/>
      <c r="S4589" s="1359"/>
      <c r="BU4589" s="1366"/>
      <c r="CI4589" s="1383"/>
    </row>
    <row r="4590" spans="2:87" s="1381" customFormat="1" x14ac:dyDescent="0.25">
      <c r="B4590" s="1384"/>
      <c r="C4590" s="1384"/>
      <c r="D4590" s="1387"/>
      <c r="E4590" s="1384"/>
      <c r="F4590" s="1384"/>
      <c r="G4590" s="1384"/>
      <c r="H4590" s="1365"/>
      <c r="I4590" s="1365"/>
      <c r="J4590" s="1365"/>
      <c r="S4590" s="1359"/>
      <c r="BU4590" s="1366"/>
      <c r="CI4590" s="1383"/>
    </row>
    <row r="4591" spans="2:87" s="1381" customFormat="1" x14ac:dyDescent="0.25">
      <c r="B4591" s="1384"/>
      <c r="C4591" s="1384"/>
      <c r="D4591" s="1387"/>
      <c r="E4591" s="1384"/>
      <c r="F4591" s="1384"/>
      <c r="G4591" s="1384"/>
      <c r="H4591" s="1365"/>
      <c r="I4591" s="1365"/>
      <c r="J4591" s="1365"/>
      <c r="S4591" s="1359"/>
      <c r="BU4591" s="1366"/>
      <c r="CI4591" s="1383"/>
    </row>
    <row r="4592" spans="2:87" s="1381" customFormat="1" x14ac:dyDescent="0.25">
      <c r="B4592" s="1384"/>
      <c r="C4592" s="1384"/>
      <c r="D4592" s="1387"/>
      <c r="E4592" s="1384"/>
      <c r="F4592" s="1384"/>
      <c r="G4592" s="1384"/>
      <c r="H4592" s="1365"/>
      <c r="I4592" s="1365"/>
      <c r="J4592" s="1365"/>
      <c r="S4592" s="1359"/>
      <c r="BU4592" s="1366"/>
      <c r="CI4592" s="1383"/>
    </row>
    <row r="4593" spans="2:87" s="1381" customFormat="1" x14ac:dyDescent="0.25">
      <c r="B4593" s="1384"/>
      <c r="C4593" s="1384"/>
      <c r="D4593" s="1387"/>
      <c r="E4593" s="1384"/>
      <c r="F4593" s="1384"/>
      <c r="G4593" s="1384"/>
      <c r="H4593" s="1365"/>
      <c r="I4593" s="1365"/>
      <c r="J4593" s="1365"/>
      <c r="S4593" s="1359"/>
      <c r="BU4593" s="1366"/>
      <c r="CI4593" s="1383"/>
    </row>
    <row r="4594" spans="2:87" s="1381" customFormat="1" x14ac:dyDescent="0.25">
      <c r="B4594" s="1384"/>
      <c r="C4594" s="1384"/>
      <c r="D4594" s="1387"/>
      <c r="E4594" s="1384"/>
      <c r="F4594" s="1384"/>
      <c r="G4594" s="1384"/>
      <c r="H4594" s="1365"/>
      <c r="I4594" s="1365"/>
      <c r="J4594" s="1365"/>
      <c r="S4594" s="1359"/>
      <c r="BU4594" s="1366"/>
      <c r="CI4594" s="1383"/>
    </row>
    <row r="4595" spans="2:87" s="1381" customFormat="1" x14ac:dyDescent="0.25">
      <c r="B4595" s="1384"/>
      <c r="C4595" s="1384"/>
      <c r="D4595" s="1387"/>
      <c r="E4595" s="1384"/>
      <c r="F4595" s="1384"/>
      <c r="G4595" s="1384"/>
      <c r="H4595" s="1365"/>
      <c r="I4595" s="1365"/>
      <c r="J4595" s="1365"/>
      <c r="S4595" s="1359"/>
      <c r="BU4595" s="1366"/>
      <c r="CI4595" s="1383"/>
    </row>
    <row r="4596" spans="2:87" s="1381" customFormat="1" x14ac:dyDescent="0.25">
      <c r="B4596" s="1384"/>
      <c r="C4596" s="1384"/>
      <c r="D4596" s="1387"/>
      <c r="E4596" s="1384"/>
      <c r="F4596" s="1384"/>
      <c r="G4596" s="1384"/>
      <c r="H4596" s="1365"/>
      <c r="I4596" s="1365"/>
      <c r="J4596" s="1365"/>
      <c r="S4596" s="1359"/>
      <c r="BU4596" s="1366"/>
      <c r="CI4596" s="1383"/>
    </row>
    <row r="4597" spans="2:87" s="1381" customFormat="1" x14ac:dyDescent="0.25">
      <c r="B4597" s="1384"/>
      <c r="C4597" s="1384"/>
      <c r="D4597" s="1387"/>
      <c r="E4597" s="1384"/>
      <c r="F4597" s="1384"/>
      <c r="G4597" s="1384"/>
      <c r="H4597" s="1365"/>
      <c r="I4597" s="1365"/>
      <c r="J4597" s="1365"/>
      <c r="S4597" s="1359"/>
      <c r="BU4597" s="1366"/>
      <c r="CI4597" s="1383"/>
    </row>
    <row r="4598" spans="2:87" s="1381" customFormat="1" x14ac:dyDescent="0.25">
      <c r="B4598" s="1384"/>
      <c r="C4598" s="1384"/>
      <c r="D4598" s="1387"/>
      <c r="E4598" s="1384"/>
      <c r="F4598" s="1384"/>
      <c r="G4598" s="1384"/>
      <c r="H4598" s="1365"/>
      <c r="I4598" s="1365"/>
      <c r="J4598" s="1365"/>
      <c r="S4598" s="1359"/>
      <c r="BU4598" s="1366"/>
      <c r="CI4598" s="1383"/>
    </row>
    <row r="4599" spans="2:87" s="1381" customFormat="1" x14ac:dyDescent="0.25">
      <c r="B4599" s="1384"/>
      <c r="C4599" s="1384"/>
      <c r="D4599" s="1387"/>
      <c r="E4599" s="1384"/>
      <c r="F4599" s="1384"/>
      <c r="G4599" s="1384"/>
      <c r="H4599" s="1365"/>
      <c r="I4599" s="1365"/>
      <c r="J4599" s="1365"/>
      <c r="S4599" s="1359"/>
      <c r="BU4599" s="1366"/>
      <c r="CI4599" s="1383"/>
    </row>
    <row r="4600" spans="2:87" s="1381" customFormat="1" x14ac:dyDescent="0.25">
      <c r="B4600" s="1384"/>
      <c r="C4600" s="1384"/>
      <c r="D4600" s="1387"/>
      <c r="E4600" s="1384"/>
      <c r="F4600" s="1384"/>
      <c r="G4600" s="1384"/>
      <c r="H4600" s="1365"/>
      <c r="I4600" s="1365"/>
      <c r="J4600" s="1365"/>
      <c r="S4600" s="1359"/>
      <c r="BU4600" s="1366"/>
      <c r="CI4600" s="1383"/>
    </row>
    <row r="4601" spans="2:87" s="1381" customFormat="1" x14ac:dyDescent="0.25">
      <c r="B4601" s="1384"/>
      <c r="C4601" s="1384"/>
      <c r="D4601" s="1387"/>
      <c r="E4601" s="1384"/>
      <c r="F4601" s="1384"/>
      <c r="G4601" s="1384"/>
      <c r="H4601" s="1365"/>
      <c r="I4601" s="1365"/>
      <c r="J4601" s="1365"/>
      <c r="S4601" s="1359"/>
      <c r="BU4601" s="1366"/>
      <c r="CI4601" s="1383"/>
    </row>
    <row r="4602" spans="2:87" s="1381" customFormat="1" x14ac:dyDescent="0.25">
      <c r="B4602" s="1384"/>
      <c r="C4602" s="1384"/>
      <c r="D4602" s="1387"/>
      <c r="E4602" s="1384"/>
      <c r="F4602" s="1384"/>
      <c r="G4602" s="1384"/>
      <c r="H4602" s="1365"/>
      <c r="I4602" s="1365"/>
      <c r="J4602" s="1365"/>
      <c r="S4602" s="1359"/>
      <c r="BU4602" s="1366"/>
      <c r="CI4602" s="1383"/>
    </row>
    <row r="4603" spans="2:87" s="1381" customFormat="1" x14ac:dyDescent="0.25">
      <c r="B4603" s="1384"/>
      <c r="C4603" s="1384"/>
      <c r="D4603" s="1387"/>
      <c r="E4603" s="1384"/>
      <c r="F4603" s="1384"/>
      <c r="G4603" s="1384"/>
      <c r="H4603" s="1365"/>
      <c r="I4603" s="1365"/>
      <c r="J4603" s="1365"/>
      <c r="S4603" s="1359"/>
      <c r="BU4603" s="1366"/>
      <c r="CI4603" s="1383"/>
    </row>
    <row r="4604" spans="2:87" s="1381" customFormat="1" x14ac:dyDescent="0.25">
      <c r="B4604" s="1384"/>
      <c r="C4604" s="1384"/>
      <c r="D4604" s="1387"/>
      <c r="E4604" s="1384"/>
      <c r="F4604" s="1384"/>
      <c r="G4604" s="1384"/>
      <c r="H4604" s="1365"/>
      <c r="I4604" s="1365"/>
      <c r="J4604" s="1365"/>
      <c r="S4604" s="1359"/>
      <c r="BU4604" s="1366"/>
      <c r="CI4604" s="1383"/>
    </row>
    <row r="4605" spans="2:87" s="1381" customFormat="1" x14ac:dyDescent="0.25">
      <c r="B4605" s="1384"/>
      <c r="C4605" s="1384"/>
      <c r="D4605" s="1387"/>
      <c r="E4605" s="1384"/>
      <c r="F4605" s="1384"/>
      <c r="G4605" s="1384"/>
      <c r="H4605" s="1365"/>
      <c r="I4605" s="1365"/>
      <c r="J4605" s="1365"/>
      <c r="S4605" s="1359"/>
      <c r="BU4605" s="1366"/>
      <c r="CI4605" s="1383"/>
    </row>
    <row r="4606" spans="2:87" s="1381" customFormat="1" x14ac:dyDescent="0.25">
      <c r="B4606" s="1384"/>
      <c r="C4606" s="1384"/>
      <c r="D4606" s="1387"/>
      <c r="E4606" s="1384"/>
      <c r="F4606" s="1384"/>
      <c r="G4606" s="1384"/>
      <c r="H4606" s="1365"/>
      <c r="I4606" s="1365"/>
      <c r="J4606" s="1365"/>
      <c r="S4606" s="1359"/>
      <c r="BU4606" s="1366"/>
      <c r="CI4606" s="1383"/>
    </row>
    <row r="4607" spans="2:87" s="1381" customFormat="1" x14ac:dyDescent="0.25">
      <c r="B4607" s="1384"/>
      <c r="C4607" s="1384"/>
      <c r="D4607" s="1387"/>
      <c r="E4607" s="1384"/>
      <c r="F4607" s="1384"/>
      <c r="G4607" s="1384"/>
      <c r="H4607" s="1365"/>
      <c r="I4607" s="1365"/>
      <c r="J4607" s="1365"/>
      <c r="S4607" s="1359"/>
      <c r="BU4607" s="1366"/>
      <c r="CI4607" s="1383"/>
    </row>
    <row r="4608" spans="2:87" s="1381" customFormat="1" x14ac:dyDescent="0.25">
      <c r="B4608" s="1384"/>
      <c r="C4608" s="1384"/>
      <c r="D4608" s="1387"/>
      <c r="E4608" s="1384"/>
      <c r="F4608" s="1384"/>
      <c r="G4608" s="1384"/>
      <c r="H4608" s="1365"/>
      <c r="I4608" s="1365"/>
      <c r="J4608" s="1365"/>
      <c r="S4608" s="1359"/>
      <c r="BU4608" s="1366"/>
      <c r="CI4608" s="1383"/>
    </row>
    <row r="4609" spans="2:87" s="1381" customFormat="1" x14ac:dyDescent="0.25">
      <c r="B4609" s="1384"/>
      <c r="C4609" s="1384"/>
      <c r="D4609" s="1387"/>
      <c r="E4609" s="1384"/>
      <c r="F4609" s="1384"/>
      <c r="G4609" s="1384"/>
      <c r="H4609" s="1365"/>
      <c r="I4609" s="1365"/>
      <c r="J4609" s="1365"/>
      <c r="S4609" s="1359"/>
      <c r="BU4609" s="1366"/>
      <c r="CI4609" s="1383"/>
    </row>
    <row r="4610" spans="2:87" s="1381" customFormat="1" x14ac:dyDescent="0.25">
      <c r="B4610" s="1384"/>
      <c r="C4610" s="1384"/>
      <c r="D4610" s="1387"/>
      <c r="E4610" s="1384"/>
      <c r="F4610" s="1384"/>
      <c r="G4610" s="1384"/>
      <c r="H4610" s="1365"/>
      <c r="I4610" s="1365"/>
      <c r="J4610" s="1365"/>
      <c r="S4610" s="1359"/>
      <c r="BU4610" s="1366"/>
      <c r="CI4610" s="1383"/>
    </row>
    <row r="4611" spans="2:87" s="1381" customFormat="1" x14ac:dyDescent="0.25">
      <c r="B4611" s="1384"/>
      <c r="C4611" s="1384"/>
      <c r="D4611" s="1387"/>
      <c r="E4611" s="1384"/>
      <c r="F4611" s="1384"/>
      <c r="G4611" s="1384"/>
      <c r="H4611" s="1365"/>
      <c r="I4611" s="1365"/>
      <c r="J4611" s="1365"/>
      <c r="S4611" s="1359"/>
      <c r="BU4611" s="1366"/>
      <c r="CI4611" s="1383"/>
    </row>
    <row r="4612" spans="2:87" s="1381" customFormat="1" x14ac:dyDescent="0.25">
      <c r="B4612" s="1384"/>
      <c r="C4612" s="1384"/>
      <c r="D4612" s="1387"/>
      <c r="E4612" s="1384"/>
      <c r="F4612" s="1384"/>
      <c r="G4612" s="1384"/>
      <c r="H4612" s="1365"/>
      <c r="I4612" s="1365"/>
      <c r="J4612" s="1365"/>
      <c r="S4612" s="1359"/>
      <c r="BU4612" s="1366"/>
      <c r="CI4612" s="1383"/>
    </row>
    <row r="4613" spans="2:87" s="1381" customFormat="1" x14ac:dyDescent="0.25">
      <c r="B4613" s="1384"/>
      <c r="C4613" s="1384"/>
      <c r="D4613" s="1387"/>
      <c r="E4613" s="1384"/>
      <c r="F4613" s="1384"/>
      <c r="G4613" s="1384"/>
      <c r="H4613" s="1365"/>
      <c r="I4613" s="1365"/>
      <c r="J4613" s="1365"/>
      <c r="S4613" s="1359"/>
      <c r="BU4613" s="1366"/>
      <c r="CI4613" s="1383"/>
    </row>
    <row r="4614" spans="2:87" s="1381" customFormat="1" x14ac:dyDescent="0.25">
      <c r="B4614" s="1384"/>
      <c r="C4614" s="1384"/>
      <c r="D4614" s="1387"/>
      <c r="E4614" s="1384"/>
      <c r="F4614" s="1384"/>
      <c r="G4614" s="1384"/>
      <c r="H4614" s="1365"/>
      <c r="I4614" s="1365"/>
      <c r="J4614" s="1365"/>
      <c r="S4614" s="1359"/>
      <c r="BU4614" s="1366"/>
      <c r="CI4614" s="1383"/>
    </row>
    <row r="4615" spans="2:87" s="1381" customFormat="1" x14ac:dyDescent="0.25">
      <c r="B4615" s="1384"/>
      <c r="C4615" s="1384"/>
      <c r="D4615" s="1387"/>
      <c r="E4615" s="1384"/>
      <c r="F4615" s="1384"/>
      <c r="G4615" s="1384"/>
      <c r="H4615" s="1365"/>
      <c r="I4615" s="1365"/>
      <c r="J4615" s="1365"/>
      <c r="S4615" s="1359"/>
      <c r="BU4615" s="1366"/>
      <c r="CI4615" s="1383"/>
    </row>
    <row r="4616" spans="2:87" s="1381" customFormat="1" x14ac:dyDescent="0.25">
      <c r="B4616" s="1384"/>
      <c r="C4616" s="1384"/>
      <c r="D4616" s="1387"/>
      <c r="E4616" s="1384"/>
      <c r="F4616" s="1384"/>
      <c r="G4616" s="1384"/>
      <c r="H4616" s="1365"/>
      <c r="I4616" s="1365"/>
      <c r="J4616" s="1365"/>
      <c r="S4616" s="1359"/>
      <c r="BU4616" s="1366"/>
      <c r="CI4616" s="1383"/>
    </row>
    <row r="4617" spans="2:87" s="1381" customFormat="1" x14ac:dyDescent="0.25">
      <c r="B4617" s="1384"/>
      <c r="C4617" s="1384"/>
      <c r="D4617" s="1387"/>
      <c r="E4617" s="1384"/>
      <c r="F4617" s="1384"/>
      <c r="G4617" s="1384"/>
      <c r="H4617" s="1365"/>
      <c r="I4617" s="1365"/>
      <c r="J4617" s="1365"/>
      <c r="S4617" s="1359"/>
      <c r="BU4617" s="1366"/>
      <c r="CI4617" s="1383"/>
    </row>
    <row r="4618" spans="2:87" s="1381" customFormat="1" x14ac:dyDescent="0.25">
      <c r="B4618" s="1384"/>
      <c r="C4618" s="1384"/>
      <c r="D4618" s="1387"/>
      <c r="E4618" s="1384"/>
      <c r="F4618" s="1384"/>
      <c r="G4618" s="1384"/>
      <c r="H4618" s="1365"/>
      <c r="I4618" s="1365"/>
      <c r="J4618" s="1365"/>
      <c r="S4618" s="1359"/>
      <c r="BU4618" s="1366"/>
      <c r="CI4618" s="1383"/>
    </row>
    <row r="4619" spans="2:87" s="1381" customFormat="1" x14ac:dyDescent="0.25">
      <c r="B4619" s="1384"/>
      <c r="C4619" s="1384"/>
      <c r="D4619" s="1387"/>
      <c r="E4619" s="1384"/>
      <c r="F4619" s="1384"/>
      <c r="G4619" s="1384"/>
      <c r="H4619" s="1365"/>
      <c r="I4619" s="1365"/>
      <c r="J4619" s="1365"/>
      <c r="S4619" s="1359"/>
      <c r="BU4619" s="1366"/>
      <c r="CI4619" s="1383"/>
    </row>
    <row r="4620" spans="2:87" s="1381" customFormat="1" x14ac:dyDescent="0.25">
      <c r="B4620" s="1384"/>
      <c r="C4620" s="1384"/>
      <c r="D4620" s="1387"/>
      <c r="E4620" s="1384"/>
      <c r="F4620" s="1384"/>
      <c r="G4620" s="1384"/>
      <c r="H4620" s="1365"/>
      <c r="I4620" s="1365"/>
      <c r="J4620" s="1365"/>
      <c r="S4620" s="1359"/>
      <c r="BU4620" s="1366"/>
      <c r="CI4620" s="1383"/>
    </row>
    <row r="4621" spans="2:87" s="1381" customFormat="1" x14ac:dyDescent="0.25">
      <c r="B4621" s="1384"/>
      <c r="C4621" s="1384"/>
      <c r="D4621" s="1387"/>
      <c r="E4621" s="1384"/>
      <c r="F4621" s="1384"/>
      <c r="G4621" s="1384"/>
      <c r="H4621" s="1365"/>
      <c r="I4621" s="1365"/>
      <c r="J4621" s="1365"/>
      <c r="S4621" s="1359"/>
      <c r="BU4621" s="1366"/>
      <c r="CI4621" s="1383"/>
    </row>
    <row r="4622" spans="2:87" s="1381" customFormat="1" x14ac:dyDescent="0.25">
      <c r="B4622" s="1384"/>
      <c r="C4622" s="1384"/>
      <c r="D4622" s="1387"/>
      <c r="E4622" s="1384"/>
      <c r="F4622" s="1384"/>
      <c r="G4622" s="1384"/>
      <c r="H4622" s="1365"/>
      <c r="I4622" s="1365"/>
      <c r="J4622" s="1365"/>
      <c r="S4622" s="1359"/>
      <c r="BU4622" s="1366"/>
      <c r="CI4622" s="1383"/>
    </row>
    <row r="4623" spans="2:87" s="1381" customFormat="1" x14ac:dyDescent="0.25">
      <c r="B4623" s="1384"/>
      <c r="C4623" s="1384"/>
      <c r="D4623" s="1387"/>
      <c r="E4623" s="1384"/>
      <c r="F4623" s="1384"/>
      <c r="G4623" s="1384"/>
      <c r="H4623" s="1365"/>
      <c r="I4623" s="1365"/>
      <c r="J4623" s="1365"/>
      <c r="S4623" s="1359"/>
      <c r="BU4623" s="1366"/>
      <c r="CI4623" s="1383"/>
    </row>
    <row r="4624" spans="2:87" s="1381" customFormat="1" x14ac:dyDescent="0.25">
      <c r="B4624" s="1384"/>
      <c r="C4624" s="1384"/>
      <c r="D4624" s="1387"/>
      <c r="E4624" s="1384"/>
      <c r="F4624" s="1384"/>
      <c r="G4624" s="1384"/>
      <c r="H4624" s="1365"/>
      <c r="I4624" s="1365"/>
      <c r="J4624" s="1365"/>
      <c r="S4624" s="1359"/>
      <c r="BU4624" s="1366"/>
      <c r="CI4624" s="1383"/>
    </row>
    <row r="4625" spans="2:87" s="1381" customFormat="1" x14ac:dyDescent="0.25">
      <c r="B4625" s="1384"/>
      <c r="C4625" s="1384"/>
      <c r="D4625" s="1387"/>
      <c r="E4625" s="1384"/>
      <c r="F4625" s="1384"/>
      <c r="G4625" s="1384"/>
      <c r="H4625" s="1365"/>
      <c r="I4625" s="1365"/>
      <c r="J4625" s="1365"/>
      <c r="S4625" s="1359"/>
      <c r="BU4625" s="1366"/>
      <c r="CI4625" s="1383"/>
    </row>
    <row r="4626" spans="2:87" s="1381" customFormat="1" x14ac:dyDescent="0.25">
      <c r="B4626" s="1384"/>
      <c r="C4626" s="1384"/>
      <c r="D4626" s="1387"/>
      <c r="E4626" s="1384"/>
      <c r="F4626" s="1384"/>
      <c r="G4626" s="1384"/>
      <c r="H4626" s="1365"/>
      <c r="I4626" s="1365"/>
      <c r="J4626" s="1365"/>
      <c r="S4626" s="1359"/>
      <c r="BU4626" s="1366"/>
      <c r="CI4626" s="1383"/>
    </row>
    <row r="4627" spans="2:87" s="1381" customFormat="1" x14ac:dyDescent="0.25">
      <c r="B4627" s="1384"/>
      <c r="C4627" s="1384"/>
      <c r="D4627" s="1387"/>
      <c r="E4627" s="1384"/>
      <c r="F4627" s="1384"/>
      <c r="G4627" s="1384"/>
      <c r="H4627" s="1365"/>
      <c r="I4627" s="1365"/>
      <c r="J4627" s="1365"/>
      <c r="S4627" s="1359"/>
      <c r="BU4627" s="1366"/>
      <c r="CI4627" s="1383"/>
    </row>
    <row r="4628" spans="2:87" s="1381" customFormat="1" x14ac:dyDescent="0.25">
      <c r="B4628" s="1384"/>
      <c r="C4628" s="1384"/>
      <c r="D4628" s="1387"/>
      <c r="E4628" s="1384"/>
      <c r="F4628" s="1384"/>
      <c r="G4628" s="1384"/>
      <c r="H4628" s="1365"/>
      <c r="I4628" s="1365"/>
      <c r="J4628" s="1365"/>
      <c r="S4628" s="1359"/>
      <c r="BU4628" s="1366"/>
      <c r="CI4628" s="1383"/>
    </row>
    <row r="4629" spans="2:87" s="1381" customFormat="1" x14ac:dyDescent="0.25">
      <c r="B4629" s="1384"/>
      <c r="C4629" s="1384"/>
      <c r="D4629" s="1387"/>
      <c r="E4629" s="1384"/>
      <c r="F4629" s="1384"/>
      <c r="G4629" s="1384"/>
      <c r="H4629" s="1365"/>
      <c r="I4629" s="1365"/>
      <c r="J4629" s="1365"/>
      <c r="S4629" s="1359"/>
      <c r="BU4629" s="1366"/>
      <c r="CI4629" s="1383"/>
    </row>
    <row r="4630" spans="2:87" s="1381" customFormat="1" x14ac:dyDescent="0.25">
      <c r="B4630" s="1384"/>
      <c r="C4630" s="1384"/>
      <c r="D4630" s="1387"/>
      <c r="E4630" s="1384"/>
      <c r="F4630" s="1384"/>
      <c r="G4630" s="1384"/>
      <c r="H4630" s="1365"/>
      <c r="I4630" s="1365"/>
      <c r="J4630" s="1365"/>
      <c r="S4630" s="1359"/>
      <c r="BU4630" s="1366"/>
      <c r="CI4630" s="1383"/>
    </row>
    <row r="4631" spans="2:87" s="1381" customFormat="1" x14ac:dyDescent="0.25">
      <c r="B4631" s="1384"/>
      <c r="C4631" s="1384"/>
      <c r="D4631" s="1387"/>
      <c r="E4631" s="1384"/>
      <c r="F4631" s="1384"/>
      <c r="G4631" s="1384"/>
      <c r="H4631" s="1365"/>
      <c r="I4631" s="1365"/>
      <c r="J4631" s="1365"/>
      <c r="S4631" s="1359"/>
      <c r="BU4631" s="1366"/>
      <c r="CI4631" s="1383"/>
    </row>
    <row r="4632" spans="2:87" s="1381" customFormat="1" x14ac:dyDescent="0.25">
      <c r="B4632" s="1384"/>
      <c r="C4632" s="1384"/>
      <c r="D4632" s="1387"/>
      <c r="E4632" s="1384"/>
      <c r="F4632" s="1384"/>
      <c r="G4632" s="1384"/>
      <c r="H4632" s="1365"/>
      <c r="I4632" s="1365"/>
      <c r="J4632" s="1365"/>
      <c r="S4632" s="1359"/>
      <c r="BU4632" s="1366"/>
      <c r="CI4632" s="1383"/>
    </row>
    <row r="4633" spans="2:87" s="1381" customFormat="1" x14ac:dyDescent="0.25">
      <c r="B4633" s="1384"/>
      <c r="C4633" s="1384"/>
      <c r="D4633" s="1387"/>
      <c r="E4633" s="1384"/>
      <c r="F4633" s="1384"/>
      <c r="G4633" s="1384"/>
      <c r="H4633" s="1365"/>
      <c r="I4633" s="1365"/>
      <c r="J4633" s="1365"/>
      <c r="S4633" s="1359"/>
      <c r="BU4633" s="1366"/>
      <c r="CI4633" s="1383"/>
    </row>
    <row r="4634" spans="2:87" s="1381" customFormat="1" x14ac:dyDescent="0.25">
      <c r="B4634" s="1384"/>
      <c r="C4634" s="1384"/>
      <c r="D4634" s="1387"/>
      <c r="E4634" s="1384"/>
      <c r="F4634" s="1384"/>
      <c r="G4634" s="1384"/>
      <c r="H4634" s="1365"/>
      <c r="I4634" s="1365"/>
      <c r="J4634" s="1365"/>
      <c r="S4634" s="1359"/>
      <c r="BU4634" s="1366"/>
      <c r="CI4634" s="1383"/>
    </row>
    <row r="4635" spans="2:87" s="1381" customFormat="1" x14ac:dyDescent="0.25">
      <c r="B4635" s="1384"/>
      <c r="C4635" s="1384"/>
      <c r="D4635" s="1387"/>
      <c r="E4635" s="1384"/>
      <c r="F4635" s="1384"/>
      <c r="G4635" s="1384"/>
      <c r="H4635" s="1365"/>
      <c r="I4635" s="1365"/>
      <c r="J4635" s="1365"/>
      <c r="S4635" s="1359"/>
      <c r="BU4635" s="1366"/>
      <c r="CI4635" s="1383"/>
    </row>
    <row r="4636" spans="2:87" s="1381" customFormat="1" x14ac:dyDescent="0.25">
      <c r="B4636" s="1384"/>
      <c r="C4636" s="1384"/>
      <c r="D4636" s="1387"/>
      <c r="E4636" s="1384"/>
      <c r="F4636" s="1384"/>
      <c r="G4636" s="1384"/>
      <c r="H4636" s="1365"/>
      <c r="I4636" s="1365"/>
      <c r="J4636" s="1365"/>
      <c r="S4636" s="1359"/>
      <c r="BU4636" s="1366"/>
      <c r="CI4636" s="1383"/>
    </row>
    <row r="4637" spans="2:87" s="1381" customFormat="1" x14ac:dyDescent="0.25">
      <c r="B4637" s="1384"/>
      <c r="C4637" s="1384"/>
      <c r="D4637" s="1387"/>
      <c r="E4637" s="1384"/>
      <c r="F4637" s="1384"/>
      <c r="G4637" s="1384"/>
      <c r="H4637" s="1365"/>
      <c r="I4637" s="1365"/>
      <c r="J4637" s="1365"/>
      <c r="S4637" s="1359"/>
      <c r="BU4637" s="1366"/>
      <c r="CI4637" s="1383"/>
    </row>
    <row r="4638" spans="2:87" s="1381" customFormat="1" x14ac:dyDescent="0.25">
      <c r="B4638" s="1384"/>
      <c r="C4638" s="1384"/>
      <c r="D4638" s="1387"/>
      <c r="E4638" s="1384"/>
      <c r="F4638" s="1384"/>
      <c r="G4638" s="1384"/>
      <c r="H4638" s="1365"/>
      <c r="I4638" s="1365"/>
      <c r="J4638" s="1365"/>
      <c r="S4638" s="1359"/>
      <c r="BU4638" s="1366"/>
      <c r="CI4638" s="1383"/>
    </row>
    <row r="4639" spans="2:87" s="1381" customFormat="1" x14ac:dyDescent="0.25">
      <c r="B4639" s="1384"/>
      <c r="C4639" s="1384"/>
      <c r="D4639" s="1387"/>
      <c r="E4639" s="1384"/>
      <c r="F4639" s="1384"/>
      <c r="G4639" s="1384"/>
      <c r="H4639" s="1365"/>
      <c r="I4639" s="1365"/>
      <c r="J4639" s="1365"/>
      <c r="S4639" s="1359"/>
      <c r="BU4639" s="1366"/>
      <c r="CI4639" s="1383"/>
    </row>
    <row r="4640" spans="2:87" s="1381" customFormat="1" x14ac:dyDescent="0.25">
      <c r="B4640" s="1384"/>
      <c r="C4640" s="1384"/>
      <c r="D4640" s="1387"/>
      <c r="E4640" s="1384"/>
      <c r="F4640" s="1384"/>
      <c r="G4640" s="1384"/>
      <c r="H4640" s="1365"/>
      <c r="I4640" s="1365"/>
      <c r="J4640" s="1365"/>
      <c r="S4640" s="1359"/>
      <c r="BU4640" s="1366"/>
      <c r="CI4640" s="1383"/>
    </row>
    <row r="4641" spans="2:87" s="1381" customFormat="1" x14ac:dyDescent="0.25">
      <c r="B4641" s="1384"/>
      <c r="C4641" s="1384"/>
      <c r="D4641" s="1387"/>
      <c r="E4641" s="1384"/>
      <c r="F4641" s="1384"/>
      <c r="G4641" s="1384"/>
      <c r="H4641" s="1365"/>
      <c r="I4641" s="1365"/>
      <c r="J4641" s="1365"/>
      <c r="S4641" s="1359"/>
      <c r="BU4641" s="1366"/>
      <c r="CI4641" s="1383"/>
    </row>
    <row r="4642" spans="2:87" s="1381" customFormat="1" x14ac:dyDescent="0.25">
      <c r="B4642" s="1384"/>
      <c r="C4642" s="1384"/>
      <c r="D4642" s="1387"/>
      <c r="E4642" s="1384"/>
      <c r="F4642" s="1384"/>
      <c r="G4642" s="1384"/>
      <c r="H4642" s="1365"/>
      <c r="I4642" s="1365"/>
      <c r="J4642" s="1365"/>
      <c r="S4642" s="1359"/>
      <c r="BU4642" s="1366"/>
      <c r="CI4642" s="1383"/>
    </row>
    <row r="4643" spans="2:87" s="1381" customFormat="1" x14ac:dyDescent="0.25">
      <c r="B4643" s="1384"/>
      <c r="C4643" s="1384"/>
      <c r="D4643" s="1387"/>
      <c r="E4643" s="1384"/>
      <c r="F4643" s="1384"/>
      <c r="G4643" s="1384"/>
      <c r="H4643" s="1365"/>
      <c r="I4643" s="1365"/>
      <c r="J4643" s="1365"/>
      <c r="S4643" s="1359"/>
      <c r="BU4643" s="1366"/>
      <c r="CI4643" s="1383"/>
    </row>
    <row r="4644" spans="2:87" s="1381" customFormat="1" x14ac:dyDescent="0.25">
      <c r="B4644" s="1384"/>
      <c r="C4644" s="1384"/>
      <c r="D4644" s="1387"/>
      <c r="E4644" s="1384"/>
      <c r="F4644" s="1384"/>
      <c r="G4644" s="1384"/>
      <c r="H4644" s="1365"/>
      <c r="I4644" s="1365"/>
      <c r="J4644" s="1365"/>
      <c r="S4644" s="1359"/>
      <c r="BU4644" s="1366"/>
      <c r="CI4644" s="1383"/>
    </row>
    <row r="4645" spans="2:87" s="1381" customFormat="1" x14ac:dyDescent="0.25">
      <c r="B4645" s="1384"/>
      <c r="C4645" s="1384"/>
      <c r="D4645" s="1387"/>
      <c r="E4645" s="1384"/>
      <c r="F4645" s="1384"/>
      <c r="G4645" s="1384"/>
      <c r="H4645" s="1365"/>
      <c r="I4645" s="1365"/>
      <c r="J4645" s="1365"/>
      <c r="S4645" s="1359"/>
      <c r="BU4645" s="1366"/>
      <c r="CI4645" s="1383"/>
    </row>
    <row r="4646" spans="2:87" s="1381" customFormat="1" x14ac:dyDescent="0.25">
      <c r="B4646" s="1384"/>
      <c r="C4646" s="1384"/>
      <c r="D4646" s="1387"/>
      <c r="E4646" s="1384"/>
      <c r="F4646" s="1384"/>
      <c r="G4646" s="1384"/>
      <c r="H4646" s="1365"/>
      <c r="I4646" s="1365"/>
      <c r="J4646" s="1365"/>
      <c r="S4646" s="1359"/>
      <c r="BU4646" s="1366"/>
      <c r="CI4646" s="1383"/>
    </row>
    <row r="4647" spans="2:87" s="1381" customFormat="1" x14ac:dyDescent="0.25">
      <c r="B4647" s="1384"/>
      <c r="C4647" s="1384"/>
      <c r="D4647" s="1387"/>
      <c r="E4647" s="1384"/>
      <c r="F4647" s="1384"/>
      <c r="G4647" s="1384"/>
      <c r="H4647" s="1365"/>
      <c r="I4647" s="1365"/>
      <c r="J4647" s="1365"/>
      <c r="S4647" s="1359"/>
      <c r="BU4647" s="1366"/>
      <c r="CI4647" s="1383"/>
    </row>
    <row r="4648" spans="2:87" s="1381" customFormat="1" x14ac:dyDescent="0.25">
      <c r="B4648" s="1384"/>
      <c r="C4648" s="1384"/>
      <c r="D4648" s="1387"/>
      <c r="E4648" s="1384"/>
      <c r="F4648" s="1384"/>
      <c r="G4648" s="1384"/>
      <c r="H4648" s="1365"/>
      <c r="I4648" s="1365"/>
      <c r="J4648" s="1365"/>
      <c r="S4648" s="1359"/>
      <c r="BU4648" s="1366"/>
      <c r="CI4648" s="1383"/>
    </row>
    <row r="4649" spans="2:87" s="1381" customFormat="1" x14ac:dyDescent="0.25">
      <c r="B4649" s="1384"/>
      <c r="C4649" s="1384"/>
      <c r="D4649" s="1387"/>
      <c r="E4649" s="1384"/>
      <c r="F4649" s="1384"/>
      <c r="G4649" s="1384"/>
      <c r="H4649" s="1365"/>
      <c r="I4649" s="1365"/>
      <c r="J4649" s="1365"/>
      <c r="S4649" s="1359"/>
      <c r="BU4649" s="1366"/>
      <c r="CI4649" s="1383"/>
    </row>
    <row r="4650" spans="2:87" s="1381" customFormat="1" x14ac:dyDescent="0.25">
      <c r="B4650" s="1384"/>
      <c r="C4650" s="1384"/>
      <c r="D4650" s="1387"/>
      <c r="E4650" s="1384"/>
      <c r="F4650" s="1384"/>
      <c r="G4650" s="1384"/>
      <c r="H4650" s="1365"/>
      <c r="I4650" s="1365"/>
      <c r="J4650" s="1365"/>
      <c r="S4650" s="1359"/>
      <c r="BU4650" s="1366"/>
      <c r="CI4650" s="1383"/>
    </row>
    <row r="4651" spans="2:87" s="1381" customFormat="1" x14ac:dyDescent="0.25">
      <c r="B4651" s="1384"/>
      <c r="C4651" s="1384"/>
      <c r="D4651" s="1387"/>
      <c r="E4651" s="1384"/>
      <c r="F4651" s="1384"/>
      <c r="G4651" s="1384"/>
      <c r="H4651" s="1365"/>
      <c r="I4651" s="1365"/>
      <c r="J4651" s="1365"/>
      <c r="S4651" s="1359"/>
      <c r="BU4651" s="1366"/>
      <c r="CI4651" s="1383"/>
    </row>
    <row r="4652" spans="2:87" s="1381" customFormat="1" x14ac:dyDescent="0.25">
      <c r="B4652" s="1384"/>
      <c r="C4652" s="1384"/>
      <c r="D4652" s="1387"/>
      <c r="E4652" s="1384"/>
      <c r="F4652" s="1384"/>
      <c r="G4652" s="1384"/>
      <c r="H4652" s="1365"/>
      <c r="I4652" s="1365"/>
      <c r="J4652" s="1365"/>
      <c r="S4652" s="1359"/>
      <c r="BU4652" s="1366"/>
      <c r="CI4652" s="1383"/>
    </row>
    <row r="4653" spans="2:87" s="1381" customFormat="1" x14ac:dyDescent="0.25">
      <c r="B4653" s="1384"/>
      <c r="C4653" s="1384"/>
      <c r="D4653" s="1387"/>
      <c r="E4653" s="1384"/>
      <c r="F4653" s="1384"/>
      <c r="G4653" s="1384"/>
      <c r="H4653" s="1365"/>
      <c r="I4653" s="1365"/>
      <c r="J4653" s="1365"/>
      <c r="S4653" s="1359"/>
      <c r="BU4653" s="1366"/>
      <c r="CI4653" s="1383"/>
    </row>
    <row r="4654" spans="2:87" s="1381" customFormat="1" x14ac:dyDescent="0.25">
      <c r="B4654" s="1384"/>
      <c r="C4654" s="1384"/>
      <c r="D4654" s="1387"/>
      <c r="E4654" s="1384"/>
      <c r="F4654" s="1384"/>
      <c r="G4654" s="1384"/>
      <c r="H4654" s="1365"/>
      <c r="I4654" s="1365"/>
      <c r="J4654" s="1365"/>
      <c r="S4654" s="1359"/>
      <c r="BU4654" s="1366"/>
      <c r="CI4654" s="1383"/>
    </row>
    <row r="4655" spans="2:87" s="1381" customFormat="1" x14ac:dyDescent="0.25">
      <c r="B4655" s="1384"/>
      <c r="C4655" s="1384"/>
      <c r="D4655" s="1387"/>
      <c r="E4655" s="1384"/>
      <c r="F4655" s="1384"/>
      <c r="G4655" s="1384"/>
      <c r="H4655" s="1365"/>
      <c r="I4655" s="1365"/>
      <c r="J4655" s="1365"/>
      <c r="S4655" s="1359"/>
      <c r="BU4655" s="1366"/>
      <c r="CI4655" s="1383"/>
    </row>
    <row r="4656" spans="2:87" s="1381" customFormat="1" x14ac:dyDescent="0.25">
      <c r="B4656" s="1384"/>
      <c r="C4656" s="1384"/>
      <c r="D4656" s="1387"/>
      <c r="E4656" s="1384"/>
      <c r="F4656" s="1384"/>
      <c r="G4656" s="1384"/>
      <c r="H4656" s="1365"/>
      <c r="I4656" s="1365"/>
      <c r="J4656" s="1365"/>
      <c r="S4656" s="1359"/>
      <c r="BU4656" s="1366"/>
      <c r="CI4656" s="1383"/>
    </row>
    <row r="4657" spans="2:87" s="1381" customFormat="1" x14ac:dyDescent="0.25">
      <c r="B4657" s="1384"/>
      <c r="C4657" s="1384"/>
      <c r="D4657" s="1387"/>
      <c r="E4657" s="1384"/>
      <c r="F4657" s="1384"/>
      <c r="G4657" s="1384"/>
      <c r="H4657" s="1365"/>
      <c r="I4657" s="1365"/>
      <c r="J4657" s="1365"/>
      <c r="S4657" s="1359"/>
      <c r="BU4657" s="1366"/>
      <c r="CI4657" s="1383"/>
    </row>
    <row r="4658" spans="2:87" s="1381" customFormat="1" x14ac:dyDescent="0.25">
      <c r="B4658" s="1384"/>
      <c r="C4658" s="1384"/>
      <c r="D4658" s="1387"/>
      <c r="E4658" s="1384"/>
      <c r="F4658" s="1384"/>
      <c r="G4658" s="1384"/>
      <c r="H4658" s="1365"/>
      <c r="I4658" s="1365"/>
      <c r="J4658" s="1365"/>
      <c r="S4658" s="1359"/>
      <c r="BU4658" s="1366"/>
      <c r="CI4658" s="1383"/>
    </row>
    <row r="4659" spans="2:87" s="1381" customFormat="1" x14ac:dyDescent="0.25">
      <c r="B4659" s="1384"/>
      <c r="C4659" s="1384"/>
      <c r="D4659" s="1387"/>
      <c r="E4659" s="1384"/>
      <c r="F4659" s="1384"/>
      <c r="G4659" s="1384"/>
      <c r="H4659" s="1365"/>
      <c r="I4659" s="1365"/>
      <c r="J4659" s="1365"/>
      <c r="S4659" s="1359"/>
      <c r="BU4659" s="1366"/>
      <c r="CI4659" s="1383"/>
    </row>
    <row r="4660" spans="2:87" s="1381" customFormat="1" x14ac:dyDescent="0.25">
      <c r="B4660" s="1384"/>
      <c r="C4660" s="1384"/>
      <c r="D4660" s="1387"/>
      <c r="E4660" s="1384"/>
      <c r="F4660" s="1384"/>
      <c r="G4660" s="1384"/>
      <c r="H4660" s="1365"/>
      <c r="I4660" s="1365"/>
      <c r="J4660" s="1365"/>
      <c r="S4660" s="1359"/>
      <c r="BU4660" s="1366"/>
      <c r="CI4660" s="1383"/>
    </row>
    <row r="4661" spans="2:87" s="1381" customFormat="1" x14ac:dyDescent="0.25">
      <c r="B4661" s="1384"/>
      <c r="C4661" s="1384"/>
      <c r="D4661" s="1387"/>
      <c r="E4661" s="1384"/>
      <c r="F4661" s="1384"/>
      <c r="G4661" s="1384"/>
      <c r="H4661" s="1365"/>
      <c r="I4661" s="1365"/>
      <c r="J4661" s="1365"/>
      <c r="S4661" s="1359"/>
      <c r="BU4661" s="1366"/>
      <c r="CI4661" s="1383"/>
    </row>
    <row r="4662" spans="2:87" s="1381" customFormat="1" x14ac:dyDescent="0.25">
      <c r="B4662" s="1384"/>
      <c r="C4662" s="1384"/>
      <c r="D4662" s="1387"/>
      <c r="E4662" s="1384"/>
      <c r="F4662" s="1384"/>
      <c r="G4662" s="1384"/>
      <c r="H4662" s="1365"/>
      <c r="I4662" s="1365"/>
      <c r="J4662" s="1365"/>
      <c r="S4662" s="1359"/>
      <c r="BU4662" s="1366"/>
      <c r="CI4662" s="1383"/>
    </row>
    <row r="4663" spans="2:87" s="1381" customFormat="1" x14ac:dyDescent="0.25">
      <c r="B4663" s="1384"/>
      <c r="C4663" s="1384"/>
      <c r="D4663" s="1387"/>
      <c r="E4663" s="1384"/>
      <c r="F4663" s="1384"/>
      <c r="G4663" s="1384"/>
      <c r="H4663" s="1365"/>
      <c r="I4663" s="1365"/>
      <c r="J4663" s="1365"/>
      <c r="S4663" s="1359"/>
      <c r="BU4663" s="1366"/>
      <c r="CI4663" s="1383"/>
    </row>
    <row r="4664" spans="2:87" s="1381" customFormat="1" x14ac:dyDescent="0.25">
      <c r="B4664" s="1384"/>
      <c r="C4664" s="1384"/>
      <c r="D4664" s="1387"/>
      <c r="E4664" s="1384"/>
      <c r="F4664" s="1384"/>
      <c r="G4664" s="1384"/>
      <c r="H4664" s="1365"/>
      <c r="I4664" s="1365"/>
      <c r="J4664" s="1365"/>
      <c r="S4664" s="1359"/>
      <c r="BU4664" s="1366"/>
      <c r="CI4664" s="1383"/>
    </row>
    <row r="4665" spans="2:87" s="1381" customFormat="1" x14ac:dyDescent="0.25">
      <c r="B4665" s="1384"/>
      <c r="C4665" s="1384"/>
      <c r="D4665" s="1387"/>
      <c r="E4665" s="1384"/>
      <c r="F4665" s="1384"/>
      <c r="G4665" s="1384"/>
      <c r="H4665" s="1365"/>
      <c r="I4665" s="1365"/>
      <c r="J4665" s="1365"/>
      <c r="S4665" s="1359"/>
      <c r="BU4665" s="1366"/>
      <c r="CI4665" s="1383"/>
    </row>
    <row r="4666" spans="2:87" s="1381" customFormat="1" x14ac:dyDescent="0.25">
      <c r="B4666" s="1384"/>
      <c r="C4666" s="1384"/>
      <c r="D4666" s="1387"/>
      <c r="E4666" s="1384"/>
      <c r="F4666" s="1384"/>
      <c r="G4666" s="1384"/>
      <c r="H4666" s="1365"/>
      <c r="I4666" s="1365"/>
      <c r="J4666" s="1365"/>
      <c r="S4666" s="1359"/>
      <c r="BU4666" s="1366"/>
      <c r="CI4666" s="1383"/>
    </row>
    <row r="4667" spans="2:87" s="1381" customFormat="1" x14ac:dyDescent="0.25">
      <c r="B4667" s="1384"/>
      <c r="C4667" s="1384"/>
      <c r="D4667" s="1387"/>
      <c r="E4667" s="1384"/>
      <c r="F4667" s="1384"/>
      <c r="G4667" s="1384"/>
      <c r="H4667" s="1365"/>
      <c r="I4667" s="1365"/>
      <c r="J4667" s="1365"/>
      <c r="S4667" s="1359"/>
      <c r="BU4667" s="1366"/>
      <c r="CI4667" s="1383"/>
    </row>
    <row r="4668" spans="2:87" s="1381" customFormat="1" x14ac:dyDescent="0.25">
      <c r="B4668" s="1384"/>
      <c r="C4668" s="1384"/>
      <c r="D4668" s="1387"/>
      <c r="E4668" s="1384"/>
      <c r="F4668" s="1384"/>
      <c r="G4668" s="1384"/>
      <c r="H4668" s="1365"/>
      <c r="I4668" s="1365"/>
      <c r="J4668" s="1365"/>
      <c r="S4668" s="1359"/>
      <c r="BU4668" s="1366"/>
      <c r="CI4668" s="1383"/>
    </row>
    <row r="4669" spans="2:87" s="1381" customFormat="1" x14ac:dyDescent="0.25">
      <c r="B4669" s="1384"/>
      <c r="C4669" s="1384"/>
      <c r="D4669" s="1387"/>
      <c r="E4669" s="1384"/>
      <c r="F4669" s="1384"/>
      <c r="G4669" s="1384"/>
      <c r="H4669" s="1365"/>
      <c r="I4669" s="1365"/>
      <c r="J4669" s="1365"/>
      <c r="S4669" s="1359"/>
      <c r="BU4669" s="1366"/>
      <c r="CI4669" s="1383"/>
    </row>
    <row r="4670" spans="2:87" s="1381" customFormat="1" x14ac:dyDescent="0.25">
      <c r="B4670" s="1384"/>
      <c r="C4670" s="1384"/>
      <c r="D4670" s="1387"/>
      <c r="E4670" s="1384"/>
      <c r="F4670" s="1384"/>
      <c r="G4670" s="1384"/>
      <c r="H4670" s="1365"/>
      <c r="I4670" s="1365"/>
      <c r="J4670" s="1365"/>
      <c r="S4670" s="1359"/>
      <c r="BU4670" s="1366"/>
      <c r="CI4670" s="1383"/>
    </row>
    <row r="4671" spans="2:87" s="1381" customFormat="1" x14ac:dyDescent="0.25">
      <c r="B4671" s="1384"/>
      <c r="C4671" s="1384"/>
      <c r="D4671" s="1387"/>
      <c r="E4671" s="1384"/>
      <c r="F4671" s="1384"/>
      <c r="G4671" s="1384"/>
      <c r="H4671" s="1365"/>
      <c r="I4671" s="1365"/>
      <c r="J4671" s="1365"/>
      <c r="S4671" s="1359"/>
      <c r="BU4671" s="1366"/>
      <c r="CI4671" s="1383"/>
    </row>
    <row r="4672" spans="2:87" s="1381" customFormat="1" x14ac:dyDescent="0.25">
      <c r="B4672" s="1384"/>
      <c r="C4672" s="1384"/>
      <c r="D4672" s="1387"/>
      <c r="E4672" s="1384"/>
      <c r="F4672" s="1384"/>
      <c r="G4672" s="1384"/>
      <c r="H4672" s="1365"/>
      <c r="I4672" s="1365"/>
      <c r="J4672" s="1365"/>
      <c r="S4672" s="1359"/>
      <c r="BU4672" s="1366"/>
      <c r="CI4672" s="1383"/>
    </row>
    <row r="4673" spans="2:87" s="1381" customFormat="1" x14ac:dyDescent="0.25">
      <c r="B4673" s="1384"/>
      <c r="C4673" s="1384"/>
      <c r="D4673" s="1387"/>
      <c r="E4673" s="1384"/>
      <c r="F4673" s="1384"/>
      <c r="G4673" s="1384"/>
      <c r="H4673" s="1365"/>
      <c r="I4673" s="1365"/>
      <c r="J4673" s="1365"/>
      <c r="S4673" s="1359"/>
      <c r="BU4673" s="1366"/>
      <c r="CI4673" s="1383"/>
    </row>
    <row r="4674" spans="2:87" s="1381" customFormat="1" x14ac:dyDescent="0.25">
      <c r="B4674" s="1384"/>
      <c r="C4674" s="1384"/>
      <c r="D4674" s="1387"/>
      <c r="E4674" s="1384"/>
      <c r="F4674" s="1384"/>
      <c r="G4674" s="1384"/>
      <c r="H4674" s="1365"/>
      <c r="I4674" s="1365"/>
      <c r="J4674" s="1365"/>
      <c r="S4674" s="1359"/>
      <c r="BU4674" s="1366"/>
      <c r="CI4674" s="1383"/>
    </row>
    <row r="4675" spans="2:87" s="1381" customFormat="1" x14ac:dyDescent="0.25">
      <c r="B4675" s="1384"/>
      <c r="C4675" s="1384"/>
      <c r="D4675" s="1387"/>
      <c r="E4675" s="1384"/>
      <c r="F4675" s="1384"/>
      <c r="G4675" s="1384"/>
      <c r="H4675" s="1365"/>
      <c r="I4675" s="1365"/>
      <c r="J4675" s="1365"/>
      <c r="S4675" s="1359"/>
      <c r="BU4675" s="1366"/>
      <c r="CI4675" s="1383"/>
    </row>
    <row r="4676" spans="2:87" s="1381" customFormat="1" x14ac:dyDescent="0.25">
      <c r="B4676" s="1384"/>
      <c r="C4676" s="1384"/>
      <c r="D4676" s="1387"/>
      <c r="E4676" s="1384"/>
      <c r="F4676" s="1384"/>
      <c r="G4676" s="1384"/>
      <c r="H4676" s="1365"/>
      <c r="I4676" s="1365"/>
      <c r="J4676" s="1365"/>
      <c r="S4676" s="1359"/>
      <c r="BU4676" s="1366"/>
      <c r="CI4676" s="1383"/>
    </row>
    <row r="4677" spans="2:87" s="1381" customFormat="1" x14ac:dyDescent="0.25">
      <c r="B4677" s="1384"/>
      <c r="C4677" s="1384"/>
      <c r="D4677" s="1387"/>
      <c r="E4677" s="1384"/>
      <c r="F4677" s="1384"/>
      <c r="G4677" s="1384"/>
      <c r="H4677" s="1365"/>
      <c r="I4677" s="1365"/>
      <c r="J4677" s="1365"/>
      <c r="S4677" s="1359"/>
      <c r="BU4677" s="1366"/>
      <c r="CI4677" s="1383"/>
    </row>
    <row r="4678" spans="2:87" s="1381" customFormat="1" x14ac:dyDescent="0.25">
      <c r="B4678" s="1384"/>
      <c r="C4678" s="1384"/>
      <c r="D4678" s="1387"/>
      <c r="E4678" s="1384"/>
      <c r="F4678" s="1384"/>
      <c r="G4678" s="1384"/>
      <c r="H4678" s="1365"/>
      <c r="I4678" s="1365"/>
      <c r="J4678" s="1365"/>
      <c r="S4678" s="1359"/>
      <c r="BU4678" s="1366"/>
      <c r="CI4678" s="1383"/>
    </row>
    <row r="4679" spans="2:87" s="1381" customFormat="1" x14ac:dyDescent="0.25">
      <c r="B4679" s="1384"/>
      <c r="C4679" s="1384"/>
      <c r="D4679" s="1387"/>
      <c r="E4679" s="1384"/>
      <c r="F4679" s="1384"/>
      <c r="G4679" s="1384"/>
      <c r="H4679" s="1365"/>
      <c r="I4679" s="1365"/>
      <c r="J4679" s="1365"/>
      <c r="S4679" s="1359"/>
      <c r="BU4679" s="1366"/>
      <c r="CI4679" s="1383"/>
    </row>
    <row r="4680" spans="2:87" s="1381" customFormat="1" x14ac:dyDescent="0.25">
      <c r="B4680" s="1384"/>
      <c r="C4680" s="1384"/>
      <c r="D4680" s="1387"/>
      <c r="E4680" s="1384"/>
      <c r="F4680" s="1384"/>
      <c r="G4680" s="1384"/>
      <c r="H4680" s="1365"/>
      <c r="I4680" s="1365"/>
      <c r="J4680" s="1365"/>
      <c r="S4680" s="1359"/>
      <c r="BU4680" s="1366"/>
      <c r="CI4680" s="1383"/>
    </row>
    <row r="4681" spans="2:87" s="1381" customFormat="1" x14ac:dyDescent="0.25">
      <c r="B4681" s="1384"/>
      <c r="C4681" s="1384"/>
      <c r="D4681" s="1387"/>
      <c r="E4681" s="1384"/>
      <c r="F4681" s="1384"/>
      <c r="G4681" s="1384"/>
      <c r="H4681" s="1365"/>
      <c r="I4681" s="1365"/>
      <c r="J4681" s="1365"/>
      <c r="S4681" s="1359"/>
      <c r="BU4681" s="1366"/>
      <c r="CI4681" s="1383"/>
    </row>
    <row r="4682" spans="2:87" s="1381" customFormat="1" x14ac:dyDescent="0.25">
      <c r="B4682" s="1384"/>
      <c r="C4682" s="1384"/>
      <c r="D4682" s="1387"/>
      <c r="E4682" s="1384"/>
      <c r="F4682" s="1384"/>
      <c r="G4682" s="1384"/>
      <c r="H4682" s="1365"/>
      <c r="I4682" s="1365"/>
      <c r="J4682" s="1365"/>
      <c r="S4682" s="1359"/>
      <c r="BU4682" s="1366"/>
      <c r="CI4682" s="1383"/>
    </row>
    <row r="4683" spans="2:87" s="1381" customFormat="1" x14ac:dyDescent="0.25">
      <c r="B4683" s="1384"/>
      <c r="C4683" s="1384"/>
      <c r="D4683" s="1387"/>
      <c r="E4683" s="1384"/>
      <c r="F4683" s="1384"/>
      <c r="G4683" s="1384"/>
      <c r="H4683" s="1365"/>
      <c r="I4683" s="1365"/>
      <c r="J4683" s="1365"/>
      <c r="S4683" s="1359"/>
      <c r="BU4683" s="1366"/>
      <c r="CI4683" s="1383"/>
    </row>
    <row r="4684" spans="2:87" s="1381" customFormat="1" x14ac:dyDescent="0.25">
      <c r="B4684" s="1384"/>
      <c r="C4684" s="1384"/>
      <c r="D4684" s="1387"/>
      <c r="E4684" s="1384"/>
      <c r="F4684" s="1384"/>
      <c r="G4684" s="1384"/>
      <c r="H4684" s="1365"/>
      <c r="I4684" s="1365"/>
      <c r="J4684" s="1365"/>
      <c r="S4684" s="1359"/>
      <c r="BU4684" s="1366"/>
      <c r="CI4684" s="1383"/>
    </row>
    <row r="4685" spans="2:87" s="1381" customFormat="1" x14ac:dyDescent="0.25">
      <c r="B4685" s="1384"/>
      <c r="C4685" s="1384"/>
      <c r="D4685" s="1387"/>
      <c r="E4685" s="1384"/>
      <c r="F4685" s="1384"/>
      <c r="G4685" s="1384"/>
      <c r="H4685" s="1365"/>
      <c r="I4685" s="1365"/>
      <c r="J4685" s="1365"/>
      <c r="S4685" s="1359"/>
      <c r="BU4685" s="1366"/>
      <c r="CI4685" s="1383"/>
    </row>
    <row r="4686" spans="2:87" s="1381" customFormat="1" x14ac:dyDescent="0.25">
      <c r="B4686" s="1384"/>
      <c r="C4686" s="1384"/>
      <c r="D4686" s="1387"/>
      <c r="E4686" s="1384"/>
      <c r="F4686" s="1384"/>
      <c r="G4686" s="1384"/>
      <c r="H4686" s="1365"/>
      <c r="I4686" s="1365"/>
      <c r="J4686" s="1365"/>
      <c r="S4686" s="1359"/>
      <c r="BU4686" s="1366"/>
      <c r="CI4686" s="1383"/>
    </row>
    <row r="4687" spans="2:87" s="1381" customFormat="1" x14ac:dyDescent="0.25">
      <c r="B4687" s="1384"/>
      <c r="C4687" s="1384"/>
      <c r="D4687" s="1387"/>
      <c r="E4687" s="1384"/>
      <c r="F4687" s="1384"/>
      <c r="G4687" s="1384"/>
      <c r="H4687" s="1365"/>
      <c r="I4687" s="1365"/>
      <c r="J4687" s="1365"/>
      <c r="S4687" s="1359"/>
      <c r="BU4687" s="1366"/>
      <c r="CI4687" s="1383"/>
    </row>
    <row r="4688" spans="2:87" s="1381" customFormat="1" x14ac:dyDescent="0.25">
      <c r="B4688" s="1384"/>
      <c r="C4688" s="1384"/>
      <c r="D4688" s="1387"/>
      <c r="E4688" s="1384"/>
      <c r="F4688" s="1384"/>
      <c r="G4688" s="1384"/>
      <c r="H4688" s="1365"/>
      <c r="I4688" s="1365"/>
      <c r="J4688" s="1365"/>
      <c r="S4688" s="1359"/>
      <c r="BU4688" s="1366"/>
      <c r="CI4688" s="1383"/>
    </row>
    <row r="4689" spans="2:87" s="1381" customFormat="1" x14ac:dyDescent="0.25">
      <c r="B4689" s="1384"/>
      <c r="C4689" s="1384"/>
      <c r="D4689" s="1387"/>
      <c r="E4689" s="1384"/>
      <c r="F4689" s="1384"/>
      <c r="G4689" s="1384"/>
      <c r="H4689" s="1365"/>
      <c r="I4689" s="1365"/>
      <c r="J4689" s="1365"/>
      <c r="S4689" s="1359"/>
      <c r="BU4689" s="1366"/>
      <c r="CI4689" s="1383"/>
    </row>
    <row r="4690" spans="2:87" s="1381" customFormat="1" x14ac:dyDescent="0.25">
      <c r="B4690" s="1384"/>
      <c r="C4690" s="1384"/>
      <c r="D4690" s="1387"/>
      <c r="E4690" s="1384"/>
      <c r="F4690" s="1384"/>
      <c r="G4690" s="1384"/>
      <c r="H4690" s="1365"/>
      <c r="I4690" s="1365"/>
      <c r="J4690" s="1365"/>
      <c r="S4690" s="1359"/>
      <c r="BU4690" s="1366"/>
      <c r="CI4690" s="1383"/>
    </row>
    <row r="4691" spans="2:87" s="1381" customFormat="1" x14ac:dyDescent="0.25">
      <c r="B4691" s="1384"/>
      <c r="C4691" s="1384"/>
      <c r="D4691" s="1387"/>
      <c r="E4691" s="1384"/>
      <c r="F4691" s="1384"/>
      <c r="G4691" s="1384"/>
      <c r="H4691" s="1365"/>
      <c r="I4691" s="1365"/>
      <c r="J4691" s="1365"/>
      <c r="S4691" s="1359"/>
      <c r="BU4691" s="1366"/>
      <c r="CI4691" s="1383"/>
    </row>
    <row r="4692" spans="2:87" s="1381" customFormat="1" x14ac:dyDescent="0.25">
      <c r="B4692" s="1384"/>
      <c r="C4692" s="1384"/>
      <c r="D4692" s="1387"/>
      <c r="E4692" s="1384"/>
      <c r="F4692" s="1384"/>
      <c r="G4692" s="1384"/>
      <c r="H4692" s="1365"/>
      <c r="I4692" s="1365"/>
      <c r="J4692" s="1365"/>
      <c r="S4692" s="1359"/>
      <c r="BU4692" s="1366"/>
      <c r="CI4692" s="1383"/>
    </row>
    <row r="4693" spans="2:87" s="1381" customFormat="1" x14ac:dyDescent="0.25">
      <c r="B4693" s="1384"/>
      <c r="C4693" s="1384"/>
      <c r="D4693" s="1387"/>
      <c r="E4693" s="1384"/>
      <c r="F4693" s="1384"/>
      <c r="G4693" s="1384"/>
      <c r="H4693" s="1365"/>
      <c r="I4693" s="1365"/>
      <c r="J4693" s="1365"/>
      <c r="S4693" s="1359"/>
      <c r="BU4693" s="1366"/>
      <c r="CI4693" s="1383"/>
    </row>
    <row r="4694" spans="2:87" s="1381" customFormat="1" x14ac:dyDescent="0.25">
      <c r="B4694" s="1384"/>
      <c r="C4694" s="1384"/>
      <c r="D4694" s="1387"/>
      <c r="E4694" s="1384"/>
      <c r="F4694" s="1384"/>
      <c r="G4694" s="1384"/>
      <c r="H4694" s="1365"/>
      <c r="I4694" s="1365"/>
      <c r="J4694" s="1365"/>
      <c r="S4694" s="1359"/>
      <c r="BU4694" s="1366"/>
      <c r="CI4694" s="1383"/>
    </row>
    <row r="4695" spans="2:87" s="1381" customFormat="1" x14ac:dyDescent="0.25">
      <c r="B4695" s="1384"/>
      <c r="C4695" s="1384"/>
      <c r="D4695" s="1387"/>
      <c r="E4695" s="1384"/>
      <c r="F4695" s="1384"/>
      <c r="G4695" s="1384"/>
      <c r="H4695" s="1365"/>
      <c r="I4695" s="1365"/>
      <c r="J4695" s="1365"/>
      <c r="S4695" s="1359"/>
      <c r="BU4695" s="1366"/>
      <c r="CI4695" s="1383"/>
    </row>
    <row r="4696" spans="2:87" s="1381" customFormat="1" x14ac:dyDescent="0.25">
      <c r="B4696" s="1384"/>
      <c r="C4696" s="1384"/>
      <c r="D4696" s="1387"/>
      <c r="E4696" s="1384"/>
      <c r="F4696" s="1384"/>
      <c r="G4696" s="1384"/>
      <c r="H4696" s="1365"/>
      <c r="I4696" s="1365"/>
      <c r="J4696" s="1365"/>
      <c r="S4696" s="1359"/>
      <c r="BU4696" s="1366"/>
      <c r="CI4696" s="1383"/>
    </row>
    <row r="4697" spans="2:87" s="1381" customFormat="1" x14ac:dyDescent="0.25">
      <c r="B4697" s="1384"/>
      <c r="C4697" s="1384"/>
      <c r="D4697" s="1387"/>
      <c r="E4697" s="1384"/>
      <c r="F4697" s="1384"/>
      <c r="G4697" s="1384"/>
      <c r="H4697" s="1365"/>
      <c r="I4697" s="1365"/>
      <c r="J4697" s="1365"/>
      <c r="S4697" s="1359"/>
      <c r="BU4697" s="1366"/>
      <c r="CI4697" s="1383"/>
    </row>
    <row r="4698" spans="2:87" s="1381" customFormat="1" x14ac:dyDescent="0.25">
      <c r="B4698" s="1384"/>
      <c r="C4698" s="1384"/>
      <c r="D4698" s="1387"/>
      <c r="E4698" s="1384"/>
      <c r="F4698" s="1384"/>
      <c r="G4698" s="1384"/>
      <c r="H4698" s="1365"/>
      <c r="I4698" s="1365"/>
      <c r="J4698" s="1365"/>
      <c r="S4698" s="1359"/>
      <c r="BU4698" s="1366"/>
      <c r="CI4698" s="1383"/>
    </row>
    <row r="4699" spans="2:87" s="1381" customFormat="1" x14ac:dyDescent="0.25">
      <c r="B4699" s="1384"/>
      <c r="C4699" s="1384"/>
      <c r="D4699" s="1387"/>
      <c r="E4699" s="1384"/>
      <c r="F4699" s="1384"/>
      <c r="G4699" s="1384"/>
      <c r="H4699" s="1365"/>
      <c r="I4699" s="1365"/>
      <c r="J4699" s="1365"/>
      <c r="S4699" s="1359"/>
      <c r="BU4699" s="1366"/>
      <c r="CI4699" s="1383"/>
    </row>
    <row r="4700" spans="2:87" s="1381" customFormat="1" x14ac:dyDescent="0.25">
      <c r="B4700" s="1384"/>
      <c r="C4700" s="1384"/>
      <c r="D4700" s="1387"/>
      <c r="E4700" s="1384"/>
      <c r="F4700" s="1384"/>
      <c r="G4700" s="1384"/>
      <c r="H4700" s="1365"/>
      <c r="I4700" s="1365"/>
      <c r="J4700" s="1365"/>
      <c r="S4700" s="1359"/>
      <c r="BU4700" s="1366"/>
      <c r="CI4700" s="1383"/>
    </row>
    <row r="4701" spans="2:87" s="1381" customFormat="1" x14ac:dyDescent="0.25">
      <c r="B4701" s="1384"/>
      <c r="C4701" s="1384"/>
      <c r="D4701" s="1387"/>
      <c r="E4701" s="1384"/>
      <c r="F4701" s="1384"/>
      <c r="G4701" s="1384"/>
      <c r="H4701" s="1365"/>
      <c r="I4701" s="1365"/>
      <c r="J4701" s="1365"/>
      <c r="S4701" s="1359"/>
      <c r="BU4701" s="1366"/>
      <c r="CI4701" s="1383"/>
    </row>
    <row r="4702" spans="2:87" s="1381" customFormat="1" x14ac:dyDescent="0.25">
      <c r="B4702" s="1384"/>
      <c r="C4702" s="1384"/>
      <c r="D4702" s="1387"/>
      <c r="E4702" s="1384"/>
      <c r="F4702" s="1384"/>
      <c r="G4702" s="1384"/>
      <c r="H4702" s="1365"/>
      <c r="I4702" s="1365"/>
      <c r="J4702" s="1365"/>
      <c r="S4702" s="1359"/>
      <c r="BU4702" s="1366"/>
      <c r="CI4702" s="1383"/>
    </row>
    <row r="4703" spans="2:87" s="1381" customFormat="1" x14ac:dyDescent="0.25">
      <c r="B4703" s="1384"/>
      <c r="C4703" s="1384"/>
      <c r="D4703" s="1387"/>
      <c r="E4703" s="1384"/>
      <c r="F4703" s="1384"/>
      <c r="G4703" s="1384"/>
      <c r="H4703" s="1365"/>
      <c r="I4703" s="1365"/>
      <c r="J4703" s="1365"/>
      <c r="S4703" s="1359"/>
      <c r="BU4703" s="1366"/>
      <c r="CI4703" s="1383"/>
    </row>
    <row r="4704" spans="2:87" s="1381" customFormat="1" x14ac:dyDescent="0.25">
      <c r="B4704" s="1384"/>
      <c r="C4704" s="1384"/>
      <c r="D4704" s="1387"/>
      <c r="E4704" s="1384"/>
      <c r="F4704" s="1384"/>
      <c r="G4704" s="1384"/>
      <c r="H4704" s="1365"/>
      <c r="I4704" s="1365"/>
      <c r="J4704" s="1365"/>
      <c r="S4704" s="1359"/>
      <c r="BU4704" s="1366"/>
      <c r="CI4704" s="1383"/>
    </row>
    <row r="4705" spans="2:87" s="1381" customFormat="1" x14ac:dyDescent="0.25">
      <c r="B4705" s="1384"/>
      <c r="C4705" s="1384"/>
      <c r="D4705" s="1387"/>
      <c r="E4705" s="1384"/>
      <c r="F4705" s="1384"/>
      <c r="G4705" s="1384"/>
      <c r="H4705" s="1365"/>
      <c r="I4705" s="1365"/>
      <c r="J4705" s="1365"/>
      <c r="S4705" s="1359"/>
      <c r="BU4705" s="1366"/>
      <c r="CI4705" s="1383"/>
    </row>
    <row r="4706" spans="2:87" s="1381" customFormat="1" x14ac:dyDescent="0.25">
      <c r="B4706" s="1384"/>
      <c r="C4706" s="1384"/>
      <c r="D4706" s="1387"/>
      <c r="E4706" s="1384"/>
      <c r="F4706" s="1384"/>
      <c r="G4706" s="1384"/>
      <c r="H4706" s="1365"/>
      <c r="I4706" s="1365"/>
      <c r="J4706" s="1365"/>
      <c r="S4706" s="1359"/>
      <c r="BU4706" s="1366"/>
      <c r="CI4706" s="1383"/>
    </row>
    <row r="4707" spans="2:87" s="1381" customFormat="1" x14ac:dyDescent="0.25">
      <c r="B4707" s="1384"/>
      <c r="C4707" s="1384"/>
      <c r="D4707" s="1387"/>
      <c r="E4707" s="1384"/>
      <c r="F4707" s="1384"/>
      <c r="G4707" s="1384"/>
      <c r="H4707" s="1365"/>
      <c r="I4707" s="1365"/>
      <c r="J4707" s="1365"/>
      <c r="S4707" s="1359"/>
      <c r="BU4707" s="1366"/>
      <c r="CI4707" s="1383"/>
    </row>
    <row r="4708" spans="2:87" s="1381" customFormat="1" x14ac:dyDescent="0.25">
      <c r="B4708" s="1384"/>
      <c r="C4708" s="1384"/>
      <c r="D4708" s="1387"/>
      <c r="E4708" s="1384"/>
      <c r="F4708" s="1384"/>
      <c r="G4708" s="1384"/>
      <c r="H4708" s="1365"/>
      <c r="I4708" s="1365"/>
      <c r="J4708" s="1365"/>
      <c r="S4708" s="1359"/>
      <c r="BU4708" s="1366"/>
      <c r="CI4708" s="1383"/>
    </row>
    <row r="4709" spans="2:87" s="1381" customFormat="1" x14ac:dyDescent="0.25">
      <c r="B4709" s="1384"/>
      <c r="C4709" s="1384"/>
      <c r="D4709" s="1387"/>
      <c r="E4709" s="1384"/>
      <c r="F4709" s="1384"/>
      <c r="G4709" s="1384"/>
      <c r="H4709" s="1365"/>
      <c r="I4709" s="1365"/>
      <c r="J4709" s="1365"/>
      <c r="S4709" s="1359"/>
      <c r="BU4709" s="1366"/>
      <c r="CI4709" s="1383"/>
    </row>
    <row r="4710" spans="2:87" s="1381" customFormat="1" x14ac:dyDescent="0.25">
      <c r="B4710" s="1384"/>
      <c r="C4710" s="1384"/>
      <c r="D4710" s="1387"/>
      <c r="E4710" s="1384"/>
      <c r="F4710" s="1384"/>
      <c r="G4710" s="1384"/>
      <c r="H4710" s="1365"/>
      <c r="I4710" s="1365"/>
      <c r="J4710" s="1365"/>
      <c r="S4710" s="1359"/>
      <c r="BU4710" s="1366"/>
      <c r="CI4710" s="1383"/>
    </row>
    <row r="4711" spans="2:87" s="1381" customFormat="1" x14ac:dyDescent="0.25">
      <c r="B4711" s="1384"/>
      <c r="C4711" s="1384"/>
      <c r="D4711" s="1387"/>
      <c r="E4711" s="1384"/>
      <c r="F4711" s="1384"/>
      <c r="G4711" s="1384"/>
      <c r="H4711" s="1365"/>
      <c r="I4711" s="1365"/>
      <c r="J4711" s="1365"/>
      <c r="S4711" s="1359"/>
      <c r="BU4711" s="1366"/>
      <c r="CI4711" s="1383"/>
    </row>
    <row r="4712" spans="2:87" s="1381" customFormat="1" x14ac:dyDescent="0.25">
      <c r="B4712" s="1384"/>
      <c r="C4712" s="1384"/>
      <c r="D4712" s="1387"/>
      <c r="E4712" s="1384"/>
      <c r="F4712" s="1384"/>
      <c r="G4712" s="1384"/>
      <c r="H4712" s="1365"/>
      <c r="I4712" s="1365"/>
      <c r="J4712" s="1365"/>
      <c r="S4712" s="1359"/>
      <c r="BU4712" s="1366"/>
      <c r="CI4712" s="1383"/>
    </row>
    <row r="4713" spans="2:87" s="1381" customFormat="1" x14ac:dyDescent="0.25">
      <c r="B4713" s="1384"/>
      <c r="C4713" s="1384"/>
      <c r="D4713" s="1387"/>
      <c r="E4713" s="1384"/>
      <c r="F4713" s="1384"/>
      <c r="G4713" s="1384"/>
      <c r="H4713" s="1365"/>
      <c r="I4713" s="1365"/>
      <c r="J4713" s="1365"/>
      <c r="S4713" s="1359"/>
      <c r="BU4713" s="1366"/>
      <c r="CI4713" s="1383"/>
    </row>
    <row r="4714" spans="2:87" s="1381" customFormat="1" x14ac:dyDescent="0.25">
      <c r="B4714" s="1384"/>
      <c r="C4714" s="1384"/>
      <c r="D4714" s="1387"/>
      <c r="E4714" s="1384"/>
      <c r="F4714" s="1384"/>
      <c r="G4714" s="1384"/>
      <c r="H4714" s="1365"/>
      <c r="I4714" s="1365"/>
      <c r="J4714" s="1365"/>
      <c r="S4714" s="1359"/>
      <c r="BU4714" s="1366"/>
      <c r="CI4714" s="1383"/>
    </row>
    <row r="4715" spans="2:87" s="1381" customFormat="1" x14ac:dyDescent="0.25">
      <c r="B4715" s="1384"/>
      <c r="C4715" s="1384"/>
      <c r="D4715" s="1387"/>
      <c r="E4715" s="1384"/>
      <c r="F4715" s="1384"/>
      <c r="G4715" s="1384"/>
      <c r="H4715" s="1365"/>
      <c r="I4715" s="1365"/>
      <c r="J4715" s="1365"/>
      <c r="S4715" s="1359"/>
      <c r="BU4715" s="1366"/>
      <c r="CI4715" s="1383"/>
    </row>
    <row r="4716" spans="2:87" s="1381" customFormat="1" x14ac:dyDescent="0.25">
      <c r="B4716" s="1384"/>
      <c r="C4716" s="1384"/>
      <c r="D4716" s="1387"/>
      <c r="E4716" s="1384"/>
      <c r="F4716" s="1384"/>
      <c r="G4716" s="1384"/>
      <c r="H4716" s="1365"/>
      <c r="I4716" s="1365"/>
      <c r="J4716" s="1365"/>
      <c r="S4716" s="1359"/>
      <c r="BU4716" s="1366"/>
      <c r="CI4716" s="1383"/>
    </row>
    <row r="4717" spans="2:87" s="1381" customFormat="1" x14ac:dyDescent="0.25">
      <c r="B4717" s="1384"/>
      <c r="C4717" s="1384"/>
      <c r="D4717" s="1387"/>
      <c r="E4717" s="1384"/>
      <c r="F4717" s="1384"/>
      <c r="G4717" s="1384"/>
      <c r="H4717" s="1365"/>
      <c r="I4717" s="1365"/>
      <c r="J4717" s="1365"/>
      <c r="S4717" s="1359"/>
      <c r="BU4717" s="1366"/>
      <c r="CI4717" s="1383"/>
    </row>
    <row r="4718" spans="2:87" s="1381" customFormat="1" x14ac:dyDescent="0.25">
      <c r="B4718" s="1384"/>
      <c r="C4718" s="1384"/>
      <c r="D4718" s="1387"/>
      <c r="E4718" s="1384"/>
      <c r="F4718" s="1384"/>
      <c r="G4718" s="1384"/>
      <c r="H4718" s="1365"/>
      <c r="I4718" s="1365"/>
      <c r="J4718" s="1365"/>
      <c r="S4718" s="1359"/>
      <c r="BU4718" s="1366"/>
      <c r="CI4718" s="1383"/>
    </row>
    <row r="4719" spans="2:87" s="1381" customFormat="1" x14ac:dyDescent="0.25">
      <c r="B4719" s="1384"/>
      <c r="C4719" s="1384"/>
      <c r="D4719" s="1387"/>
      <c r="E4719" s="1384"/>
      <c r="F4719" s="1384"/>
      <c r="G4719" s="1384"/>
      <c r="H4719" s="1365"/>
      <c r="I4719" s="1365"/>
      <c r="J4719" s="1365"/>
      <c r="S4719" s="1359"/>
      <c r="BU4719" s="1366"/>
      <c r="CI4719" s="1383"/>
    </row>
    <row r="4720" spans="2:87" s="1381" customFormat="1" x14ac:dyDescent="0.25">
      <c r="B4720" s="1384"/>
      <c r="C4720" s="1384"/>
      <c r="D4720" s="1387"/>
      <c r="E4720" s="1384"/>
      <c r="F4720" s="1384"/>
      <c r="G4720" s="1384"/>
      <c r="H4720" s="1365"/>
      <c r="I4720" s="1365"/>
      <c r="J4720" s="1365"/>
      <c r="S4720" s="1359"/>
      <c r="BU4720" s="1366"/>
      <c r="CI4720" s="1383"/>
    </row>
    <row r="4721" spans="2:87" s="1381" customFormat="1" x14ac:dyDescent="0.25">
      <c r="B4721" s="1384"/>
      <c r="C4721" s="1384"/>
      <c r="D4721" s="1387"/>
      <c r="E4721" s="1384"/>
      <c r="F4721" s="1384"/>
      <c r="G4721" s="1384"/>
      <c r="H4721" s="1365"/>
      <c r="I4721" s="1365"/>
      <c r="J4721" s="1365"/>
      <c r="S4721" s="1359"/>
      <c r="BU4721" s="1366"/>
      <c r="CI4721" s="1383"/>
    </row>
    <row r="4722" spans="2:87" s="1381" customFormat="1" x14ac:dyDescent="0.25">
      <c r="B4722" s="1384"/>
      <c r="C4722" s="1384"/>
      <c r="D4722" s="1387"/>
      <c r="E4722" s="1384"/>
      <c r="F4722" s="1384"/>
      <c r="G4722" s="1384"/>
      <c r="H4722" s="1365"/>
      <c r="I4722" s="1365"/>
      <c r="J4722" s="1365"/>
      <c r="S4722" s="1359"/>
      <c r="BU4722" s="1366"/>
      <c r="CI4722" s="1383"/>
    </row>
    <row r="4723" spans="2:87" s="1381" customFormat="1" x14ac:dyDescent="0.25">
      <c r="B4723" s="1384"/>
      <c r="C4723" s="1384"/>
      <c r="D4723" s="1387"/>
      <c r="E4723" s="1384"/>
      <c r="F4723" s="1384"/>
      <c r="G4723" s="1384"/>
      <c r="H4723" s="1365"/>
      <c r="I4723" s="1365"/>
      <c r="J4723" s="1365"/>
      <c r="S4723" s="1359"/>
      <c r="BU4723" s="1366"/>
      <c r="CI4723" s="1383"/>
    </row>
    <row r="4724" spans="2:87" s="1381" customFormat="1" x14ac:dyDescent="0.25">
      <c r="B4724" s="1384"/>
      <c r="C4724" s="1384"/>
      <c r="D4724" s="1387"/>
      <c r="E4724" s="1384"/>
      <c r="F4724" s="1384"/>
      <c r="G4724" s="1384"/>
      <c r="H4724" s="1365"/>
      <c r="I4724" s="1365"/>
      <c r="J4724" s="1365"/>
      <c r="S4724" s="1359"/>
      <c r="BU4724" s="1366"/>
      <c r="CI4724" s="1383"/>
    </row>
    <row r="4725" spans="2:87" s="1381" customFormat="1" x14ac:dyDescent="0.25">
      <c r="B4725" s="1384"/>
      <c r="C4725" s="1384"/>
      <c r="D4725" s="1387"/>
      <c r="E4725" s="1384"/>
      <c r="F4725" s="1384"/>
      <c r="G4725" s="1384"/>
      <c r="H4725" s="1365"/>
      <c r="I4725" s="1365"/>
      <c r="J4725" s="1365"/>
      <c r="S4725" s="1359"/>
      <c r="BU4725" s="1366"/>
      <c r="CI4725" s="1383"/>
    </row>
    <row r="4726" spans="2:87" s="1381" customFormat="1" x14ac:dyDescent="0.25">
      <c r="B4726" s="1384"/>
      <c r="C4726" s="1384"/>
      <c r="D4726" s="1387"/>
      <c r="E4726" s="1384"/>
      <c r="F4726" s="1384"/>
      <c r="G4726" s="1384"/>
      <c r="H4726" s="1365"/>
      <c r="I4726" s="1365"/>
      <c r="J4726" s="1365"/>
      <c r="S4726" s="1359"/>
      <c r="BU4726" s="1366"/>
      <c r="CI4726" s="1383"/>
    </row>
    <row r="4727" spans="2:87" s="1381" customFormat="1" x14ac:dyDescent="0.25">
      <c r="B4727" s="1384"/>
      <c r="C4727" s="1384"/>
      <c r="D4727" s="1387"/>
      <c r="E4727" s="1384"/>
      <c r="F4727" s="1384"/>
      <c r="G4727" s="1384"/>
      <c r="H4727" s="1365"/>
      <c r="I4727" s="1365"/>
      <c r="J4727" s="1365"/>
      <c r="S4727" s="1359"/>
      <c r="BU4727" s="1366"/>
      <c r="CI4727" s="1383"/>
    </row>
    <row r="4728" spans="2:87" s="1381" customFormat="1" x14ac:dyDescent="0.25">
      <c r="B4728" s="1384"/>
      <c r="C4728" s="1384"/>
      <c r="D4728" s="1387"/>
      <c r="E4728" s="1384"/>
      <c r="F4728" s="1384"/>
      <c r="G4728" s="1384"/>
      <c r="H4728" s="1365"/>
      <c r="I4728" s="1365"/>
      <c r="J4728" s="1365"/>
      <c r="S4728" s="1359"/>
      <c r="BU4728" s="1366"/>
      <c r="CI4728" s="1383"/>
    </row>
    <row r="4729" spans="2:87" s="1381" customFormat="1" x14ac:dyDescent="0.25">
      <c r="B4729" s="1384"/>
      <c r="C4729" s="1384"/>
      <c r="D4729" s="1387"/>
      <c r="E4729" s="1384"/>
      <c r="F4729" s="1384"/>
      <c r="G4729" s="1384"/>
      <c r="H4729" s="1365"/>
      <c r="I4729" s="1365"/>
      <c r="J4729" s="1365"/>
      <c r="S4729" s="1359"/>
      <c r="BU4729" s="1366"/>
      <c r="CI4729" s="1383"/>
    </row>
    <row r="4730" spans="2:87" s="1381" customFormat="1" x14ac:dyDescent="0.25">
      <c r="B4730" s="1384"/>
      <c r="C4730" s="1384"/>
      <c r="D4730" s="1387"/>
      <c r="E4730" s="1384"/>
      <c r="F4730" s="1384"/>
      <c r="G4730" s="1384"/>
      <c r="H4730" s="1365"/>
      <c r="I4730" s="1365"/>
      <c r="J4730" s="1365"/>
      <c r="S4730" s="1359"/>
      <c r="BU4730" s="1366"/>
      <c r="CI4730" s="1383"/>
    </row>
    <row r="4731" spans="2:87" s="1381" customFormat="1" x14ac:dyDescent="0.25">
      <c r="B4731" s="1384"/>
      <c r="C4731" s="1384"/>
      <c r="D4731" s="1387"/>
      <c r="E4731" s="1384"/>
      <c r="F4731" s="1384"/>
      <c r="G4731" s="1384"/>
      <c r="H4731" s="1365"/>
      <c r="I4731" s="1365"/>
      <c r="J4731" s="1365"/>
      <c r="S4731" s="1359"/>
      <c r="BU4731" s="1366"/>
      <c r="CI4731" s="1383"/>
    </row>
    <row r="4732" spans="2:87" s="1381" customFormat="1" x14ac:dyDescent="0.25">
      <c r="B4732" s="1384"/>
      <c r="C4732" s="1384"/>
      <c r="D4732" s="1387"/>
      <c r="E4732" s="1384"/>
      <c r="F4732" s="1384"/>
      <c r="G4732" s="1384"/>
      <c r="H4732" s="1365"/>
      <c r="I4732" s="1365"/>
      <c r="J4732" s="1365"/>
      <c r="S4732" s="1359"/>
      <c r="BU4732" s="1366"/>
      <c r="CI4732" s="1383"/>
    </row>
    <row r="4733" spans="2:87" s="1381" customFormat="1" x14ac:dyDescent="0.25">
      <c r="B4733" s="1384"/>
      <c r="C4733" s="1384"/>
      <c r="D4733" s="1387"/>
      <c r="E4733" s="1384"/>
      <c r="F4733" s="1384"/>
      <c r="G4733" s="1384"/>
      <c r="H4733" s="1365"/>
      <c r="I4733" s="1365"/>
      <c r="J4733" s="1365"/>
      <c r="S4733" s="1359"/>
      <c r="BU4733" s="1366"/>
      <c r="CI4733" s="1383"/>
    </row>
    <row r="4734" spans="2:87" s="1381" customFormat="1" x14ac:dyDescent="0.25">
      <c r="B4734" s="1384"/>
      <c r="C4734" s="1384"/>
      <c r="D4734" s="1387"/>
      <c r="E4734" s="1384"/>
      <c r="F4734" s="1384"/>
      <c r="G4734" s="1384"/>
      <c r="H4734" s="1365"/>
      <c r="I4734" s="1365"/>
      <c r="J4734" s="1365"/>
      <c r="S4734" s="1359"/>
      <c r="BU4734" s="1366"/>
      <c r="CI4734" s="1383"/>
    </row>
    <row r="4735" spans="2:87" s="1381" customFormat="1" x14ac:dyDescent="0.25">
      <c r="B4735" s="1384"/>
      <c r="C4735" s="1384"/>
      <c r="D4735" s="1387"/>
      <c r="E4735" s="1384"/>
      <c r="F4735" s="1384"/>
      <c r="G4735" s="1384"/>
      <c r="H4735" s="1365"/>
      <c r="I4735" s="1365"/>
      <c r="J4735" s="1365"/>
      <c r="S4735" s="1359"/>
      <c r="BU4735" s="1366"/>
      <c r="CI4735" s="1383"/>
    </row>
    <row r="4736" spans="2:87" s="1381" customFormat="1" x14ac:dyDescent="0.25">
      <c r="B4736" s="1384"/>
      <c r="C4736" s="1384"/>
      <c r="D4736" s="1387"/>
      <c r="E4736" s="1384"/>
      <c r="F4736" s="1384"/>
      <c r="G4736" s="1384"/>
      <c r="H4736" s="1365"/>
      <c r="I4736" s="1365"/>
      <c r="J4736" s="1365"/>
      <c r="S4736" s="1359"/>
      <c r="BU4736" s="1366"/>
      <c r="CI4736" s="1383"/>
    </row>
    <row r="4737" spans="2:87" s="1381" customFormat="1" x14ac:dyDescent="0.25">
      <c r="B4737" s="1384"/>
      <c r="C4737" s="1384"/>
      <c r="D4737" s="1387"/>
      <c r="E4737" s="1384"/>
      <c r="F4737" s="1384"/>
      <c r="G4737" s="1384"/>
      <c r="H4737" s="1365"/>
      <c r="I4737" s="1365"/>
      <c r="J4737" s="1365"/>
      <c r="S4737" s="1359"/>
      <c r="BU4737" s="1366"/>
      <c r="CI4737" s="1383"/>
    </row>
    <row r="4738" spans="2:87" s="1381" customFormat="1" x14ac:dyDescent="0.25">
      <c r="B4738" s="1384"/>
      <c r="C4738" s="1384"/>
      <c r="D4738" s="1387"/>
      <c r="E4738" s="1384"/>
      <c r="F4738" s="1384"/>
      <c r="G4738" s="1384"/>
      <c r="H4738" s="1365"/>
      <c r="I4738" s="1365"/>
      <c r="J4738" s="1365"/>
      <c r="S4738" s="1359"/>
      <c r="BU4738" s="1366"/>
      <c r="CI4738" s="1383"/>
    </row>
    <row r="4739" spans="2:87" s="1381" customFormat="1" x14ac:dyDescent="0.25">
      <c r="B4739" s="1384"/>
      <c r="C4739" s="1384"/>
      <c r="D4739" s="1387"/>
      <c r="E4739" s="1384"/>
      <c r="F4739" s="1384"/>
      <c r="G4739" s="1384"/>
      <c r="H4739" s="1365"/>
      <c r="I4739" s="1365"/>
      <c r="J4739" s="1365"/>
      <c r="S4739" s="1359"/>
      <c r="BU4739" s="1366"/>
      <c r="CI4739" s="1383"/>
    </row>
    <row r="4740" spans="2:87" s="1381" customFormat="1" x14ac:dyDescent="0.25">
      <c r="B4740" s="1384"/>
      <c r="C4740" s="1384"/>
      <c r="D4740" s="1387"/>
      <c r="E4740" s="1384"/>
      <c r="F4740" s="1384"/>
      <c r="G4740" s="1384"/>
      <c r="H4740" s="1365"/>
      <c r="I4740" s="1365"/>
      <c r="J4740" s="1365"/>
      <c r="S4740" s="1359"/>
      <c r="BU4740" s="1366"/>
      <c r="CI4740" s="1383"/>
    </row>
    <row r="4741" spans="2:87" s="1381" customFormat="1" x14ac:dyDescent="0.25">
      <c r="B4741" s="1384"/>
      <c r="C4741" s="1384"/>
      <c r="D4741" s="1387"/>
      <c r="E4741" s="1384"/>
      <c r="F4741" s="1384"/>
      <c r="G4741" s="1384"/>
      <c r="H4741" s="1365"/>
      <c r="I4741" s="1365"/>
      <c r="J4741" s="1365"/>
      <c r="S4741" s="1359"/>
      <c r="BU4741" s="1366"/>
      <c r="CI4741" s="1383"/>
    </row>
    <row r="4742" spans="2:87" s="1381" customFormat="1" x14ac:dyDescent="0.25">
      <c r="B4742" s="1384"/>
      <c r="C4742" s="1384"/>
      <c r="D4742" s="1387"/>
      <c r="E4742" s="1384"/>
      <c r="F4742" s="1384"/>
      <c r="G4742" s="1384"/>
      <c r="H4742" s="1365"/>
      <c r="I4742" s="1365"/>
      <c r="J4742" s="1365"/>
      <c r="S4742" s="1359"/>
      <c r="BU4742" s="1366"/>
      <c r="CI4742" s="1383"/>
    </row>
    <row r="4743" spans="2:87" s="1381" customFormat="1" x14ac:dyDescent="0.25">
      <c r="B4743" s="1384"/>
      <c r="C4743" s="1384"/>
      <c r="D4743" s="1387"/>
      <c r="E4743" s="1384"/>
      <c r="F4743" s="1384"/>
      <c r="G4743" s="1384"/>
      <c r="H4743" s="1365"/>
      <c r="I4743" s="1365"/>
      <c r="J4743" s="1365"/>
      <c r="S4743" s="1359"/>
      <c r="BU4743" s="1366"/>
      <c r="CI4743" s="1383"/>
    </row>
    <row r="4744" spans="2:87" s="1381" customFormat="1" x14ac:dyDescent="0.25">
      <c r="B4744" s="1384"/>
      <c r="C4744" s="1384"/>
      <c r="D4744" s="1387"/>
      <c r="E4744" s="1384"/>
      <c r="F4744" s="1384"/>
      <c r="G4744" s="1384"/>
      <c r="H4744" s="1365"/>
      <c r="I4744" s="1365"/>
      <c r="J4744" s="1365"/>
      <c r="S4744" s="1359"/>
      <c r="BU4744" s="1366"/>
      <c r="CI4744" s="1383"/>
    </row>
    <row r="4745" spans="2:87" s="1381" customFormat="1" x14ac:dyDescent="0.25">
      <c r="B4745" s="1384"/>
      <c r="C4745" s="1384"/>
      <c r="D4745" s="1387"/>
      <c r="E4745" s="1384"/>
      <c r="F4745" s="1384"/>
      <c r="G4745" s="1384"/>
      <c r="H4745" s="1365"/>
      <c r="I4745" s="1365"/>
      <c r="J4745" s="1365"/>
      <c r="S4745" s="1359"/>
      <c r="BU4745" s="1366"/>
      <c r="CI4745" s="1383"/>
    </row>
    <row r="4746" spans="2:87" s="1381" customFormat="1" x14ac:dyDescent="0.25">
      <c r="B4746" s="1384"/>
      <c r="C4746" s="1384"/>
      <c r="D4746" s="1387"/>
      <c r="E4746" s="1384"/>
      <c r="F4746" s="1384"/>
      <c r="G4746" s="1384"/>
      <c r="H4746" s="1365"/>
      <c r="I4746" s="1365"/>
      <c r="J4746" s="1365"/>
      <c r="S4746" s="1359"/>
      <c r="BU4746" s="1366"/>
      <c r="CI4746" s="1383"/>
    </row>
    <row r="4747" spans="2:87" s="1381" customFormat="1" x14ac:dyDescent="0.25">
      <c r="B4747" s="1384"/>
      <c r="C4747" s="1384"/>
      <c r="D4747" s="1387"/>
      <c r="E4747" s="1384"/>
      <c r="F4747" s="1384"/>
      <c r="G4747" s="1384"/>
      <c r="H4747" s="1365"/>
      <c r="I4747" s="1365"/>
      <c r="J4747" s="1365"/>
      <c r="S4747" s="1359"/>
      <c r="BU4747" s="1366"/>
      <c r="CI4747" s="1383"/>
    </row>
    <row r="4748" spans="2:87" s="1381" customFormat="1" x14ac:dyDescent="0.25">
      <c r="B4748" s="1384"/>
      <c r="C4748" s="1384"/>
      <c r="D4748" s="1387"/>
      <c r="E4748" s="1384"/>
      <c r="F4748" s="1384"/>
      <c r="G4748" s="1384"/>
      <c r="H4748" s="1365"/>
      <c r="I4748" s="1365"/>
      <c r="J4748" s="1365"/>
      <c r="S4748" s="1359"/>
      <c r="BU4748" s="1366"/>
      <c r="CI4748" s="1383"/>
    </row>
    <row r="4749" spans="2:87" s="1381" customFormat="1" x14ac:dyDescent="0.25">
      <c r="B4749" s="1384"/>
      <c r="C4749" s="1384"/>
      <c r="D4749" s="1387"/>
      <c r="E4749" s="1384"/>
      <c r="F4749" s="1384"/>
      <c r="G4749" s="1384"/>
      <c r="H4749" s="1365"/>
      <c r="I4749" s="1365"/>
      <c r="J4749" s="1365"/>
      <c r="S4749" s="1359"/>
      <c r="BU4749" s="1366"/>
      <c r="CI4749" s="1383"/>
    </row>
    <row r="4750" spans="2:87" s="1381" customFormat="1" x14ac:dyDescent="0.25">
      <c r="B4750" s="1384"/>
      <c r="C4750" s="1384"/>
      <c r="D4750" s="1387"/>
      <c r="E4750" s="1384"/>
      <c r="F4750" s="1384"/>
      <c r="G4750" s="1384"/>
      <c r="H4750" s="1365"/>
      <c r="I4750" s="1365"/>
      <c r="J4750" s="1365"/>
      <c r="S4750" s="1359"/>
      <c r="BU4750" s="1366"/>
      <c r="CI4750" s="1383"/>
    </row>
    <row r="4751" spans="2:87" s="1381" customFormat="1" x14ac:dyDescent="0.25">
      <c r="B4751" s="1384"/>
      <c r="C4751" s="1384"/>
      <c r="D4751" s="1387"/>
      <c r="E4751" s="1384"/>
      <c r="F4751" s="1384"/>
      <c r="G4751" s="1384"/>
      <c r="H4751" s="1365"/>
      <c r="I4751" s="1365"/>
      <c r="J4751" s="1365"/>
      <c r="S4751" s="1359"/>
      <c r="BU4751" s="1366"/>
      <c r="CI4751" s="1383"/>
    </row>
    <row r="4752" spans="2:87" s="1381" customFormat="1" x14ac:dyDescent="0.25">
      <c r="B4752" s="1384"/>
      <c r="C4752" s="1384"/>
      <c r="D4752" s="1387"/>
      <c r="E4752" s="1384"/>
      <c r="F4752" s="1384"/>
      <c r="G4752" s="1384"/>
      <c r="H4752" s="1365"/>
      <c r="I4752" s="1365"/>
      <c r="J4752" s="1365"/>
      <c r="S4752" s="1359"/>
      <c r="BU4752" s="1366"/>
      <c r="CI4752" s="1383"/>
    </row>
    <row r="4753" spans="2:87" s="1381" customFormat="1" x14ac:dyDescent="0.25">
      <c r="B4753" s="1384"/>
      <c r="C4753" s="1384"/>
      <c r="D4753" s="1387"/>
      <c r="E4753" s="1384"/>
      <c r="F4753" s="1384"/>
      <c r="G4753" s="1384"/>
      <c r="H4753" s="1365"/>
      <c r="I4753" s="1365"/>
      <c r="J4753" s="1365"/>
      <c r="S4753" s="1359"/>
      <c r="BU4753" s="1366"/>
      <c r="CI4753" s="1383"/>
    </row>
    <row r="4754" spans="2:87" s="1381" customFormat="1" x14ac:dyDescent="0.25">
      <c r="B4754" s="1384"/>
      <c r="C4754" s="1384"/>
      <c r="D4754" s="1387"/>
      <c r="E4754" s="1384"/>
      <c r="F4754" s="1384"/>
      <c r="G4754" s="1384"/>
      <c r="H4754" s="1365"/>
      <c r="I4754" s="1365"/>
      <c r="J4754" s="1365"/>
      <c r="S4754" s="1359"/>
      <c r="BU4754" s="1366"/>
      <c r="CI4754" s="1383"/>
    </row>
    <row r="4755" spans="2:87" s="1381" customFormat="1" x14ac:dyDescent="0.25">
      <c r="B4755" s="1384"/>
      <c r="C4755" s="1384"/>
      <c r="D4755" s="1387"/>
      <c r="E4755" s="1384"/>
      <c r="F4755" s="1384"/>
      <c r="G4755" s="1384"/>
      <c r="H4755" s="1365"/>
      <c r="I4755" s="1365"/>
      <c r="J4755" s="1365"/>
      <c r="S4755" s="1359"/>
      <c r="BU4755" s="1366"/>
      <c r="CI4755" s="1383"/>
    </row>
    <row r="4756" spans="2:87" s="1381" customFormat="1" x14ac:dyDescent="0.25">
      <c r="B4756" s="1384"/>
      <c r="C4756" s="1384"/>
      <c r="D4756" s="1387"/>
      <c r="E4756" s="1384"/>
      <c r="F4756" s="1384"/>
      <c r="G4756" s="1384"/>
      <c r="H4756" s="1365"/>
      <c r="I4756" s="1365"/>
      <c r="J4756" s="1365"/>
      <c r="S4756" s="1359"/>
      <c r="BU4756" s="1366"/>
      <c r="CI4756" s="1383"/>
    </row>
    <row r="4757" spans="2:87" s="1381" customFormat="1" x14ac:dyDescent="0.25">
      <c r="B4757" s="1384"/>
      <c r="C4757" s="1384"/>
      <c r="D4757" s="1387"/>
      <c r="E4757" s="1384"/>
      <c r="F4757" s="1384"/>
      <c r="G4757" s="1384"/>
      <c r="H4757" s="1365"/>
      <c r="I4757" s="1365"/>
      <c r="J4757" s="1365"/>
      <c r="S4757" s="1359"/>
      <c r="BU4757" s="1366"/>
      <c r="CI4757" s="1383"/>
    </row>
    <row r="4758" spans="2:87" s="1381" customFormat="1" x14ac:dyDescent="0.25">
      <c r="B4758" s="1384"/>
      <c r="C4758" s="1384"/>
      <c r="D4758" s="1387"/>
      <c r="E4758" s="1384"/>
      <c r="F4758" s="1384"/>
      <c r="G4758" s="1384"/>
      <c r="H4758" s="1365"/>
      <c r="I4758" s="1365"/>
      <c r="J4758" s="1365"/>
      <c r="S4758" s="1359"/>
      <c r="BU4758" s="1366"/>
      <c r="CI4758" s="1383"/>
    </row>
    <row r="4759" spans="2:87" s="1381" customFormat="1" x14ac:dyDescent="0.25">
      <c r="B4759" s="1384"/>
      <c r="C4759" s="1384"/>
      <c r="D4759" s="1387"/>
      <c r="E4759" s="1384"/>
      <c r="F4759" s="1384"/>
      <c r="G4759" s="1384"/>
      <c r="H4759" s="1365"/>
      <c r="I4759" s="1365"/>
      <c r="J4759" s="1365"/>
      <c r="S4759" s="1359"/>
      <c r="BU4759" s="1366"/>
      <c r="CI4759" s="1383"/>
    </row>
    <row r="4760" spans="2:87" s="1381" customFormat="1" x14ac:dyDescent="0.25">
      <c r="B4760" s="1384"/>
      <c r="C4760" s="1384"/>
      <c r="D4760" s="1387"/>
      <c r="E4760" s="1384"/>
      <c r="F4760" s="1384"/>
      <c r="G4760" s="1384"/>
      <c r="H4760" s="1365"/>
      <c r="I4760" s="1365"/>
      <c r="J4760" s="1365"/>
      <c r="S4760" s="1359"/>
      <c r="BU4760" s="1366"/>
      <c r="CI4760" s="1383"/>
    </row>
    <row r="4761" spans="2:87" s="1381" customFormat="1" x14ac:dyDescent="0.25">
      <c r="B4761" s="1384"/>
      <c r="C4761" s="1384"/>
      <c r="D4761" s="1387"/>
      <c r="E4761" s="1384"/>
      <c r="F4761" s="1384"/>
      <c r="G4761" s="1384"/>
      <c r="H4761" s="1365"/>
      <c r="I4761" s="1365"/>
      <c r="J4761" s="1365"/>
      <c r="S4761" s="1359"/>
      <c r="BU4761" s="1366"/>
      <c r="CI4761" s="1383"/>
    </row>
    <row r="4762" spans="2:87" s="1381" customFormat="1" x14ac:dyDescent="0.25">
      <c r="B4762" s="1384"/>
      <c r="C4762" s="1384"/>
      <c r="D4762" s="1387"/>
      <c r="E4762" s="1384"/>
      <c r="F4762" s="1384"/>
      <c r="G4762" s="1384"/>
      <c r="H4762" s="1365"/>
      <c r="I4762" s="1365"/>
      <c r="J4762" s="1365"/>
      <c r="S4762" s="1359"/>
      <c r="BU4762" s="1366"/>
      <c r="CI4762" s="1383"/>
    </row>
    <row r="4763" spans="2:87" s="1381" customFormat="1" x14ac:dyDescent="0.25">
      <c r="B4763" s="1384"/>
      <c r="C4763" s="1384"/>
      <c r="D4763" s="1387"/>
      <c r="E4763" s="1384"/>
      <c r="F4763" s="1384"/>
      <c r="G4763" s="1384"/>
      <c r="H4763" s="1365"/>
      <c r="I4763" s="1365"/>
      <c r="J4763" s="1365"/>
      <c r="S4763" s="1359"/>
      <c r="BU4763" s="1366"/>
      <c r="CI4763" s="1383"/>
    </row>
    <row r="4764" spans="2:87" s="1381" customFormat="1" x14ac:dyDescent="0.25">
      <c r="B4764" s="1384"/>
      <c r="C4764" s="1384"/>
      <c r="D4764" s="1387"/>
      <c r="E4764" s="1384"/>
      <c r="F4764" s="1384"/>
      <c r="G4764" s="1384"/>
      <c r="H4764" s="1365"/>
      <c r="I4764" s="1365"/>
      <c r="J4764" s="1365"/>
      <c r="S4764" s="1359"/>
      <c r="BU4764" s="1366"/>
      <c r="CI4764" s="1383"/>
    </row>
    <row r="4765" spans="2:87" s="1381" customFormat="1" x14ac:dyDescent="0.25">
      <c r="B4765" s="1384"/>
      <c r="C4765" s="1384"/>
      <c r="D4765" s="1387"/>
      <c r="E4765" s="1384"/>
      <c r="F4765" s="1384"/>
      <c r="G4765" s="1384"/>
      <c r="H4765" s="1365"/>
      <c r="I4765" s="1365"/>
      <c r="J4765" s="1365"/>
      <c r="S4765" s="1359"/>
      <c r="BU4765" s="1366"/>
      <c r="CI4765" s="1383"/>
    </row>
    <row r="4766" spans="2:87" s="1381" customFormat="1" x14ac:dyDescent="0.25">
      <c r="B4766" s="1384"/>
      <c r="C4766" s="1384"/>
      <c r="D4766" s="1387"/>
      <c r="E4766" s="1384"/>
      <c r="F4766" s="1384"/>
      <c r="G4766" s="1384"/>
      <c r="H4766" s="1365"/>
      <c r="I4766" s="1365"/>
      <c r="J4766" s="1365"/>
      <c r="S4766" s="1359"/>
      <c r="BU4766" s="1366"/>
      <c r="CI4766" s="1383"/>
    </row>
    <row r="4767" spans="2:87" s="1381" customFormat="1" x14ac:dyDescent="0.25">
      <c r="B4767" s="1384"/>
      <c r="C4767" s="1384"/>
      <c r="D4767" s="1387"/>
      <c r="E4767" s="1384"/>
      <c r="F4767" s="1384"/>
      <c r="G4767" s="1384"/>
      <c r="H4767" s="1365"/>
      <c r="I4767" s="1365"/>
      <c r="J4767" s="1365"/>
      <c r="S4767" s="1359"/>
      <c r="BU4767" s="1366"/>
      <c r="CI4767" s="1383"/>
    </row>
    <row r="4768" spans="2:87" s="1381" customFormat="1" x14ac:dyDescent="0.25">
      <c r="B4768" s="1384"/>
      <c r="C4768" s="1384"/>
      <c r="D4768" s="1387"/>
      <c r="E4768" s="1384"/>
      <c r="F4768" s="1384"/>
      <c r="G4768" s="1384"/>
      <c r="H4768" s="1365"/>
      <c r="I4768" s="1365"/>
      <c r="J4768" s="1365"/>
      <c r="S4768" s="1359"/>
      <c r="BU4768" s="1366"/>
      <c r="CI4768" s="1383"/>
    </row>
    <row r="4769" spans="2:87" s="1381" customFormat="1" x14ac:dyDescent="0.25">
      <c r="B4769" s="1384"/>
      <c r="C4769" s="1384"/>
      <c r="D4769" s="1387"/>
      <c r="E4769" s="1384"/>
      <c r="F4769" s="1384"/>
      <c r="G4769" s="1384"/>
      <c r="H4769" s="1365"/>
      <c r="I4769" s="1365"/>
      <c r="J4769" s="1365"/>
      <c r="S4769" s="1359"/>
      <c r="BU4769" s="1366"/>
      <c r="CI4769" s="1383"/>
    </row>
    <row r="4770" spans="2:87" s="1381" customFormat="1" x14ac:dyDescent="0.25">
      <c r="B4770" s="1384"/>
      <c r="C4770" s="1384"/>
      <c r="D4770" s="1387"/>
      <c r="E4770" s="1384"/>
      <c r="F4770" s="1384"/>
      <c r="G4770" s="1384"/>
      <c r="H4770" s="1365"/>
      <c r="I4770" s="1365"/>
      <c r="J4770" s="1365"/>
      <c r="S4770" s="1359"/>
      <c r="BU4770" s="1366"/>
      <c r="CI4770" s="1383"/>
    </row>
    <row r="4771" spans="2:87" s="1381" customFormat="1" x14ac:dyDescent="0.25">
      <c r="B4771" s="1384"/>
      <c r="C4771" s="1384"/>
      <c r="D4771" s="1387"/>
      <c r="E4771" s="1384"/>
      <c r="F4771" s="1384"/>
      <c r="G4771" s="1384"/>
      <c r="H4771" s="1365"/>
      <c r="I4771" s="1365"/>
      <c r="J4771" s="1365"/>
      <c r="S4771" s="1359"/>
      <c r="BU4771" s="1366"/>
      <c r="CI4771" s="1383"/>
    </row>
    <row r="4772" spans="2:87" s="1381" customFormat="1" x14ac:dyDescent="0.25">
      <c r="B4772" s="1384"/>
      <c r="C4772" s="1384"/>
      <c r="D4772" s="1387"/>
      <c r="E4772" s="1384"/>
      <c r="F4772" s="1384"/>
      <c r="G4772" s="1384"/>
      <c r="H4772" s="1365"/>
      <c r="I4772" s="1365"/>
      <c r="J4772" s="1365"/>
      <c r="S4772" s="1359"/>
      <c r="BU4772" s="1366"/>
      <c r="CI4772" s="1383"/>
    </row>
    <row r="4773" spans="2:87" s="1381" customFormat="1" x14ac:dyDescent="0.25">
      <c r="B4773" s="1384"/>
      <c r="C4773" s="1384"/>
      <c r="D4773" s="1387"/>
      <c r="E4773" s="1384"/>
      <c r="F4773" s="1384"/>
      <c r="G4773" s="1384"/>
      <c r="H4773" s="1365"/>
      <c r="I4773" s="1365"/>
      <c r="J4773" s="1365"/>
      <c r="S4773" s="1359"/>
      <c r="BU4773" s="1366"/>
      <c r="CI4773" s="1383"/>
    </row>
    <row r="4774" spans="2:87" s="1381" customFormat="1" x14ac:dyDescent="0.25">
      <c r="B4774" s="1384"/>
      <c r="C4774" s="1384"/>
      <c r="D4774" s="1387"/>
      <c r="E4774" s="1384"/>
      <c r="F4774" s="1384"/>
      <c r="G4774" s="1384"/>
      <c r="H4774" s="1365"/>
      <c r="I4774" s="1365"/>
      <c r="J4774" s="1365"/>
      <c r="S4774" s="1359"/>
      <c r="BU4774" s="1366"/>
      <c r="CI4774" s="1383"/>
    </row>
    <row r="4775" spans="2:87" s="1381" customFormat="1" x14ac:dyDescent="0.25">
      <c r="B4775" s="1384"/>
      <c r="C4775" s="1384"/>
      <c r="D4775" s="1387"/>
      <c r="E4775" s="1384"/>
      <c r="F4775" s="1384"/>
      <c r="G4775" s="1384"/>
      <c r="H4775" s="1365"/>
      <c r="I4775" s="1365"/>
      <c r="J4775" s="1365"/>
      <c r="S4775" s="1359"/>
      <c r="BU4775" s="1366"/>
      <c r="CI4775" s="1383"/>
    </row>
    <row r="4776" spans="2:87" s="1381" customFormat="1" x14ac:dyDescent="0.25">
      <c r="B4776" s="1384"/>
      <c r="C4776" s="1384"/>
      <c r="D4776" s="1387"/>
      <c r="E4776" s="1384"/>
      <c r="F4776" s="1384"/>
      <c r="G4776" s="1384"/>
      <c r="H4776" s="1365"/>
      <c r="I4776" s="1365"/>
      <c r="J4776" s="1365"/>
      <c r="S4776" s="1359"/>
      <c r="BU4776" s="1366"/>
      <c r="CI4776" s="1383"/>
    </row>
    <row r="4777" spans="2:87" s="1381" customFormat="1" x14ac:dyDescent="0.25">
      <c r="B4777" s="1384"/>
      <c r="C4777" s="1384"/>
      <c r="D4777" s="1387"/>
      <c r="E4777" s="1384"/>
      <c r="F4777" s="1384"/>
      <c r="G4777" s="1384"/>
      <c r="H4777" s="1365"/>
      <c r="I4777" s="1365"/>
      <c r="J4777" s="1365"/>
      <c r="S4777" s="1359"/>
      <c r="BU4777" s="1366"/>
      <c r="CI4777" s="1383"/>
    </row>
    <row r="4778" spans="2:87" s="1381" customFormat="1" x14ac:dyDescent="0.25">
      <c r="B4778" s="1384"/>
      <c r="C4778" s="1384"/>
      <c r="D4778" s="1387"/>
      <c r="E4778" s="1384"/>
      <c r="F4778" s="1384"/>
      <c r="G4778" s="1384"/>
      <c r="H4778" s="1365"/>
      <c r="I4778" s="1365"/>
      <c r="J4778" s="1365"/>
      <c r="S4778" s="1359"/>
      <c r="BU4778" s="1366"/>
      <c r="CI4778" s="1383"/>
    </row>
    <row r="4779" spans="2:87" s="1381" customFormat="1" x14ac:dyDescent="0.25">
      <c r="B4779" s="1384"/>
      <c r="C4779" s="1384"/>
      <c r="D4779" s="1387"/>
      <c r="E4779" s="1384"/>
      <c r="F4779" s="1384"/>
      <c r="G4779" s="1384"/>
      <c r="H4779" s="1365"/>
      <c r="I4779" s="1365"/>
      <c r="J4779" s="1365"/>
      <c r="S4779" s="1359"/>
      <c r="BU4779" s="1366"/>
      <c r="CI4779" s="1383"/>
    </row>
    <row r="4780" spans="2:87" s="1381" customFormat="1" x14ac:dyDescent="0.25">
      <c r="B4780" s="1384"/>
      <c r="C4780" s="1384"/>
      <c r="D4780" s="1387"/>
      <c r="E4780" s="1384"/>
      <c r="F4780" s="1384"/>
      <c r="G4780" s="1384"/>
      <c r="H4780" s="1365"/>
      <c r="I4780" s="1365"/>
      <c r="J4780" s="1365"/>
      <c r="S4780" s="1359"/>
      <c r="BU4780" s="1366"/>
      <c r="CI4780" s="1383"/>
    </row>
    <row r="4781" spans="2:87" s="1381" customFormat="1" x14ac:dyDescent="0.25">
      <c r="B4781" s="1384"/>
      <c r="C4781" s="1384"/>
      <c r="D4781" s="1387"/>
      <c r="E4781" s="1384"/>
      <c r="F4781" s="1384"/>
      <c r="G4781" s="1384"/>
      <c r="H4781" s="1365"/>
      <c r="I4781" s="1365"/>
      <c r="J4781" s="1365"/>
      <c r="S4781" s="1359"/>
      <c r="BU4781" s="1366"/>
      <c r="CI4781" s="1383"/>
    </row>
    <row r="4782" spans="2:87" s="1381" customFormat="1" x14ac:dyDescent="0.25">
      <c r="B4782" s="1384"/>
      <c r="C4782" s="1384"/>
      <c r="D4782" s="1387"/>
      <c r="E4782" s="1384"/>
      <c r="F4782" s="1384"/>
      <c r="G4782" s="1384"/>
      <c r="H4782" s="1365"/>
      <c r="I4782" s="1365"/>
      <c r="J4782" s="1365"/>
      <c r="S4782" s="1359"/>
      <c r="BU4782" s="1366"/>
      <c r="CI4782" s="1383"/>
    </row>
    <row r="4783" spans="2:87" s="1381" customFormat="1" x14ac:dyDescent="0.25">
      <c r="B4783" s="1384"/>
      <c r="C4783" s="1384"/>
      <c r="D4783" s="1387"/>
      <c r="E4783" s="1384"/>
      <c r="F4783" s="1384"/>
      <c r="G4783" s="1384"/>
      <c r="H4783" s="1365"/>
      <c r="I4783" s="1365"/>
      <c r="J4783" s="1365"/>
      <c r="S4783" s="1359"/>
      <c r="BU4783" s="1366"/>
      <c r="CI4783" s="1383"/>
    </row>
    <row r="4784" spans="2:87" s="1381" customFormat="1" x14ac:dyDescent="0.25">
      <c r="B4784" s="1384"/>
      <c r="C4784" s="1384"/>
      <c r="D4784" s="1387"/>
      <c r="E4784" s="1384"/>
      <c r="F4784" s="1384"/>
      <c r="G4784" s="1384"/>
      <c r="H4784" s="1365"/>
      <c r="I4784" s="1365"/>
      <c r="J4784" s="1365"/>
      <c r="S4784" s="1359"/>
      <c r="BU4784" s="1366"/>
      <c r="CI4784" s="1383"/>
    </row>
    <row r="4785" spans="2:87" s="1381" customFormat="1" x14ac:dyDescent="0.25">
      <c r="B4785" s="1384"/>
      <c r="C4785" s="1384"/>
      <c r="D4785" s="1387"/>
      <c r="E4785" s="1384"/>
      <c r="F4785" s="1384"/>
      <c r="G4785" s="1384"/>
      <c r="H4785" s="1365"/>
      <c r="I4785" s="1365"/>
      <c r="J4785" s="1365"/>
      <c r="S4785" s="1359"/>
      <c r="BU4785" s="1366"/>
      <c r="CI4785" s="1383"/>
    </row>
    <row r="4786" spans="2:87" s="1381" customFormat="1" x14ac:dyDescent="0.25">
      <c r="B4786" s="1384"/>
      <c r="C4786" s="1384"/>
      <c r="D4786" s="1387"/>
      <c r="E4786" s="1384"/>
      <c r="F4786" s="1384"/>
      <c r="G4786" s="1384"/>
      <c r="H4786" s="1365"/>
      <c r="I4786" s="1365"/>
      <c r="J4786" s="1365"/>
      <c r="S4786" s="1359"/>
      <c r="BU4786" s="1366"/>
      <c r="CI4786" s="1383"/>
    </row>
    <row r="4787" spans="2:87" s="1381" customFormat="1" x14ac:dyDescent="0.25">
      <c r="B4787" s="1384"/>
      <c r="C4787" s="1384"/>
      <c r="D4787" s="1387"/>
      <c r="E4787" s="1384"/>
      <c r="F4787" s="1384"/>
      <c r="G4787" s="1384"/>
      <c r="H4787" s="1365"/>
      <c r="I4787" s="1365"/>
      <c r="J4787" s="1365"/>
      <c r="S4787" s="1359"/>
      <c r="BU4787" s="1366"/>
      <c r="CI4787" s="1383"/>
    </row>
    <row r="4788" spans="2:87" s="1381" customFormat="1" x14ac:dyDescent="0.25">
      <c r="B4788" s="1384"/>
      <c r="C4788" s="1384"/>
      <c r="D4788" s="1387"/>
      <c r="E4788" s="1384"/>
      <c r="F4788" s="1384"/>
      <c r="G4788" s="1384"/>
      <c r="H4788" s="1365"/>
      <c r="I4788" s="1365"/>
      <c r="J4788" s="1365"/>
      <c r="S4788" s="1359"/>
      <c r="BU4788" s="1366"/>
      <c r="CI4788" s="1383"/>
    </row>
    <row r="4789" spans="2:87" s="1381" customFormat="1" x14ac:dyDescent="0.25">
      <c r="B4789" s="1384"/>
      <c r="C4789" s="1384"/>
      <c r="D4789" s="1387"/>
      <c r="E4789" s="1384"/>
      <c r="F4789" s="1384"/>
      <c r="G4789" s="1384"/>
      <c r="H4789" s="1365"/>
      <c r="I4789" s="1365"/>
      <c r="J4789" s="1365"/>
      <c r="S4789" s="1359"/>
      <c r="BU4789" s="1366"/>
      <c r="CI4789" s="1383"/>
    </row>
    <row r="4790" spans="2:87" s="1381" customFormat="1" x14ac:dyDescent="0.25">
      <c r="B4790" s="1384"/>
      <c r="C4790" s="1384"/>
      <c r="D4790" s="1387"/>
      <c r="E4790" s="1384"/>
      <c r="F4790" s="1384"/>
      <c r="G4790" s="1384"/>
      <c r="H4790" s="1365"/>
      <c r="I4790" s="1365"/>
      <c r="J4790" s="1365"/>
      <c r="S4790" s="1359"/>
      <c r="BU4790" s="1366"/>
      <c r="CI4790" s="1383"/>
    </row>
    <row r="4791" spans="2:87" s="1381" customFormat="1" x14ac:dyDescent="0.25">
      <c r="B4791" s="1384"/>
      <c r="C4791" s="1384"/>
      <c r="D4791" s="1387"/>
      <c r="E4791" s="1384"/>
      <c r="F4791" s="1384"/>
      <c r="G4791" s="1384"/>
      <c r="H4791" s="1365"/>
      <c r="I4791" s="1365"/>
      <c r="J4791" s="1365"/>
      <c r="S4791" s="1359"/>
      <c r="BU4791" s="1366"/>
      <c r="CI4791" s="1383"/>
    </row>
    <row r="4792" spans="2:87" s="1381" customFormat="1" x14ac:dyDescent="0.25">
      <c r="B4792" s="1384"/>
      <c r="C4792" s="1384"/>
      <c r="D4792" s="1387"/>
      <c r="E4792" s="1384"/>
      <c r="F4792" s="1384"/>
      <c r="G4792" s="1384"/>
      <c r="H4792" s="1365"/>
      <c r="I4792" s="1365"/>
      <c r="J4792" s="1365"/>
      <c r="S4792" s="1359"/>
      <c r="BU4792" s="1366"/>
      <c r="CI4792" s="1383"/>
    </row>
    <row r="4793" spans="2:87" s="1381" customFormat="1" x14ac:dyDescent="0.25">
      <c r="B4793" s="1384"/>
      <c r="C4793" s="1384"/>
      <c r="D4793" s="1387"/>
      <c r="E4793" s="1384"/>
      <c r="F4793" s="1384"/>
      <c r="G4793" s="1384"/>
      <c r="H4793" s="1365"/>
      <c r="I4793" s="1365"/>
      <c r="J4793" s="1365"/>
      <c r="S4793" s="1359"/>
      <c r="BU4793" s="1366"/>
      <c r="CI4793" s="1383"/>
    </row>
    <row r="4794" spans="2:87" s="1381" customFormat="1" x14ac:dyDescent="0.25">
      <c r="B4794" s="1384"/>
      <c r="C4794" s="1384"/>
      <c r="D4794" s="1387"/>
      <c r="E4794" s="1384"/>
      <c r="F4794" s="1384"/>
      <c r="G4794" s="1384"/>
      <c r="H4794" s="1365"/>
      <c r="I4794" s="1365"/>
      <c r="J4794" s="1365"/>
      <c r="S4794" s="1359"/>
      <c r="BU4794" s="1366"/>
      <c r="CI4794" s="1383"/>
    </row>
    <row r="4795" spans="2:87" s="1381" customFormat="1" x14ac:dyDescent="0.25">
      <c r="B4795" s="1384"/>
      <c r="C4795" s="1384"/>
      <c r="D4795" s="1387"/>
      <c r="E4795" s="1384"/>
      <c r="F4795" s="1384"/>
      <c r="G4795" s="1384"/>
      <c r="H4795" s="1365"/>
      <c r="I4795" s="1365"/>
      <c r="J4795" s="1365"/>
      <c r="S4795" s="1359"/>
      <c r="BU4795" s="1366"/>
      <c r="CI4795" s="1383"/>
    </row>
    <row r="4796" spans="2:87" s="1381" customFormat="1" x14ac:dyDescent="0.25">
      <c r="B4796" s="1384"/>
      <c r="C4796" s="1384"/>
      <c r="D4796" s="1387"/>
      <c r="E4796" s="1384"/>
      <c r="F4796" s="1384"/>
      <c r="G4796" s="1384"/>
      <c r="H4796" s="1365"/>
      <c r="I4796" s="1365"/>
      <c r="J4796" s="1365"/>
      <c r="S4796" s="1359"/>
      <c r="BU4796" s="1366"/>
      <c r="CI4796" s="1383"/>
    </row>
    <row r="4797" spans="2:87" s="1381" customFormat="1" x14ac:dyDescent="0.25">
      <c r="B4797" s="1384"/>
      <c r="C4797" s="1384"/>
      <c r="D4797" s="1387"/>
      <c r="E4797" s="1384"/>
      <c r="F4797" s="1384"/>
      <c r="G4797" s="1384"/>
      <c r="H4797" s="1365"/>
      <c r="I4797" s="1365"/>
      <c r="J4797" s="1365"/>
      <c r="S4797" s="1359"/>
      <c r="BU4797" s="1366"/>
      <c r="CI4797" s="1383"/>
    </row>
    <row r="4798" spans="2:87" s="1381" customFormat="1" x14ac:dyDescent="0.25">
      <c r="B4798" s="1384"/>
      <c r="C4798" s="1384"/>
      <c r="D4798" s="1387"/>
      <c r="E4798" s="1384"/>
      <c r="F4798" s="1384"/>
      <c r="G4798" s="1384"/>
      <c r="H4798" s="1365"/>
      <c r="I4798" s="1365"/>
      <c r="J4798" s="1365"/>
      <c r="S4798" s="1359"/>
      <c r="BU4798" s="1366"/>
      <c r="CI4798" s="1383"/>
    </row>
    <row r="4799" spans="2:87" s="1381" customFormat="1" x14ac:dyDescent="0.25">
      <c r="B4799" s="1384"/>
      <c r="C4799" s="1384"/>
      <c r="D4799" s="1387"/>
      <c r="E4799" s="1384"/>
      <c r="F4799" s="1384"/>
      <c r="G4799" s="1384"/>
      <c r="H4799" s="1365"/>
      <c r="I4799" s="1365"/>
      <c r="J4799" s="1365"/>
      <c r="S4799" s="1359"/>
      <c r="BU4799" s="1366"/>
      <c r="CI4799" s="1383"/>
    </row>
    <row r="4800" spans="2:87" s="1381" customFormat="1" x14ac:dyDescent="0.25">
      <c r="B4800" s="1384"/>
      <c r="C4800" s="1384"/>
      <c r="D4800" s="1387"/>
      <c r="E4800" s="1384"/>
      <c r="F4800" s="1384"/>
      <c r="G4800" s="1384"/>
      <c r="H4800" s="1365"/>
      <c r="I4800" s="1365"/>
      <c r="J4800" s="1365"/>
      <c r="S4800" s="1359"/>
      <c r="BU4800" s="1366"/>
      <c r="CI4800" s="1383"/>
    </row>
    <row r="4801" spans="2:87" s="1381" customFormat="1" x14ac:dyDescent="0.25">
      <c r="B4801" s="1384"/>
      <c r="C4801" s="1384"/>
      <c r="D4801" s="1387"/>
      <c r="E4801" s="1384"/>
      <c r="F4801" s="1384"/>
      <c r="G4801" s="1384"/>
      <c r="H4801" s="1365"/>
      <c r="I4801" s="1365"/>
      <c r="J4801" s="1365"/>
      <c r="S4801" s="1359"/>
      <c r="BU4801" s="1366"/>
      <c r="CI4801" s="1383"/>
    </row>
    <row r="4802" spans="2:87" s="1381" customFormat="1" x14ac:dyDescent="0.25">
      <c r="B4802" s="1384"/>
      <c r="C4802" s="1384"/>
      <c r="D4802" s="1387"/>
      <c r="E4802" s="1384"/>
      <c r="F4802" s="1384"/>
      <c r="G4802" s="1384"/>
      <c r="H4802" s="1365"/>
      <c r="I4802" s="1365"/>
      <c r="J4802" s="1365"/>
      <c r="S4802" s="1359"/>
      <c r="BU4802" s="1366"/>
      <c r="CI4802" s="1383"/>
    </row>
    <row r="4803" spans="2:87" s="1381" customFormat="1" x14ac:dyDescent="0.25">
      <c r="B4803" s="1384"/>
      <c r="C4803" s="1384"/>
      <c r="D4803" s="1387"/>
      <c r="E4803" s="1384"/>
      <c r="F4803" s="1384"/>
      <c r="G4803" s="1384"/>
      <c r="H4803" s="1365"/>
      <c r="I4803" s="1365"/>
      <c r="J4803" s="1365"/>
      <c r="S4803" s="1359"/>
      <c r="BU4803" s="1366"/>
      <c r="CI4803" s="1383"/>
    </row>
    <row r="4804" spans="2:87" s="1381" customFormat="1" x14ac:dyDescent="0.25">
      <c r="B4804" s="1384"/>
      <c r="C4804" s="1384"/>
      <c r="D4804" s="1387"/>
      <c r="E4804" s="1384"/>
      <c r="F4804" s="1384"/>
      <c r="G4804" s="1384"/>
      <c r="H4804" s="1365"/>
      <c r="I4804" s="1365"/>
      <c r="J4804" s="1365"/>
      <c r="S4804" s="1359"/>
      <c r="BU4804" s="1366"/>
      <c r="CI4804" s="1383"/>
    </row>
    <row r="4805" spans="2:87" s="1381" customFormat="1" x14ac:dyDescent="0.25">
      <c r="B4805" s="1384"/>
      <c r="C4805" s="1384"/>
      <c r="D4805" s="1387"/>
      <c r="E4805" s="1384"/>
      <c r="F4805" s="1384"/>
      <c r="G4805" s="1384"/>
      <c r="H4805" s="1365"/>
      <c r="I4805" s="1365"/>
      <c r="J4805" s="1365"/>
      <c r="S4805" s="1359"/>
      <c r="BU4805" s="1366"/>
      <c r="CI4805" s="1383"/>
    </row>
    <row r="4806" spans="2:87" s="1381" customFormat="1" x14ac:dyDescent="0.25">
      <c r="B4806" s="1384"/>
      <c r="C4806" s="1384"/>
      <c r="D4806" s="1387"/>
      <c r="E4806" s="1384"/>
      <c r="F4806" s="1384"/>
      <c r="G4806" s="1384"/>
      <c r="H4806" s="1365"/>
      <c r="I4806" s="1365"/>
      <c r="J4806" s="1365"/>
      <c r="S4806" s="1359"/>
      <c r="BU4806" s="1366"/>
      <c r="CI4806" s="1383"/>
    </row>
    <row r="4807" spans="2:87" s="1381" customFormat="1" x14ac:dyDescent="0.25">
      <c r="B4807" s="1384"/>
      <c r="C4807" s="1384"/>
      <c r="D4807" s="1387"/>
      <c r="E4807" s="1384"/>
      <c r="F4807" s="1384"/>
      <c r="G4807" s="1384"/>
      <c r="H4807" s="1365"/>
      <c r="I4807" s="1365"/>
      <c r="J4807" s="1365"/>
      <c r="S4807" s="1359"/>
      <c r="BU4807" s="1366"/>
      <c r="CI4807" s="1383"/>
    </row>
    <row r="4808" spans="2:87" s="1381" customFormat="1" x14ac:dyDescent="0.25">
      <c r="B4808" s="1384"/>
      <c r="C4808" s="1384"/>
      <c r="D4808" s="1387"/>
      <c r="E4808" s="1384"/>
      <c r="F4808" s="1384"/>
      <c r="G4808" s="1384"/>
      <c r="H4808" s="1365"/>
      <c r="I4808" s="1365"/>
      <c r="J4808" s="1365"/>
      <c r="S4808" s="1359"/>
      <c r="BU4808" s="1366"/>
      <c r="CI4808" s="1383"/>
    </row>
    <row r="4809" spans="2:87" s="1381" customFormat="1" x14ac:dyDescent="0.25">
      <c r="B4809" s="1384"/>
      <c r="C4809" s="1384"/>
      <c r="D4809" s="1387"/>
      <c r="E4809" s="1384"/>
      <c r="F4809" s="1384"/>
      <c r="G4809" s="1384"/>
      <c r="H4809" s="1365"/>
      <c r="I4809" s="1365"/>
      <c r="J4809" s="1365"/>
      <c r="S4809" s="1359"/>
      <c r="BU4809" s="1366"/>
      <c r="CI4809" s="1383"/>
    </row>
    <row r="4810" spans="2:87" s="1381" customFormat="1" x14ac:dyDescent="0.25">
      <c r="B4810" s="1384"/>
      <c r="C4810" s="1384"/>
      <c r="D4810" s="1387"/>
      <c r="E4810" s="1384"/>
      <c r="F4810" s="1384"/>
      <c r="G4810" s="1384"/>
      <c r="H4810" s="1365"/>
      <c r="I4810" s="1365"/>
      <c r="J4810" s="1365"/>
      <c r="S4810" s="1359"/>
      <c r="BU4810" s="1366"/>
      <c r="CI4810" s="1383"/>
    </row>
    <row r="4811" spans="2:87" s="1381" customFormat="1" x14ac:dyDescent="0.25">
      <c r="B4811" s="1384"/>
      <c r="C4811" s="1384"/>
      <c r="D4811" s="1387"/>
      <c r="E4811" s="1384"/>
      <c r="F4811" s="1384"/>
      <c r="G4811" s="1384"/>
      <c r="H4811" s="1365"/>
      <c r="I4811" s="1365"/>
      <c r="J4811" s="1365"/>
      <c r="S4811" s="1359"/>
      <c r="BU4811" s="1366"/>
      <c r="CI4811" s="1383"/>
    </row>
    <row r="4812" spans="2:87" s="1381" customFormat="1" x14ac:dyDescent="0.25">
      <c r="B4812" s="1384"/>
      <c r="C4812" s="1384"/>
      <c r="D4812" s="1387"/>
      <c r="E4812" s="1384"/>
      <c r="F4812" s="1384"/>
      <c r="G4812" s="1384"/>
      <c r="H4812" s="1365"/>
      <c r="I4812" s="1365"/>
      <c r="J4812" s="1365"/>
      <c r="S4812" s="1359"/>
      <c r="BU4812" s="1366"/>
      <c r="CI4812" s="1383"/>
    </row>
    <row r="4813" spans="2:87" s="1381" customFormat="1" x14ac:dyDescent="0.25">
      <c r="B4813" s="1384"/>
      <c r="C4813" s="1384"/>
      <c r="D4813" s="1387"/>
      <c r="E4813" s="1384"/>
      <c r="F4813" s="1384"/>
      <c r="G4813" s="1384"/>
      <c r="H4813" s="1365"/>
      <c r="I4813" s="1365"/>
      <c r="J4813" s="1365"/>
      <c r="S4813" s="1359"/>
      <c r="BU4813" s="1366"/>
      <c r="CI4813" s="1383"/>
    </row>
    <row r="4814" spans="2:87" s="1381" customFormat="1" x14ac:dyDescent="0.25">
      <c r="B4814" s="1384"/>
      <c r="C4814" s="1384"/>
      <c r="D4814" s="1387"/>
      <c r="E4814" s="1384"/>
      <c r="F4814" s="1384"/>
      <c r="G4814" s="1384"/>
      <c r="H4814" s="1365"/>
      <c r="I4814" s="1365"/>
      <c r="J4814" s="1365"/>
      <c r="S4814" s="1359"/>
      <c r="BU4814" s="1366"/>
      <c r="CI4814" s="1383"/>
    </row>
    <row r="4815" spans="2:87" s="1381" customFormat="1" x14ac:dyDescent="0.25">
      <c r="B4815" s="1384"/>
      <c r="C4815" s="1384"/>
      <c r="D4815" s="1387"/>
      <c r="E4815" s="1384"/>
      <c r="F4815" s="1384"/>
      <c r="G4815" s="1384"/>
      <c r="H4815" s="1365"/>
      <c r="I4815" s="1365"/>
      <c r="J4815" s="1365"/>
      <c r="S4815" s="1359"/>
      <c r="BU4815" s="1366"/>
      <c r="CI4815" s="1383"/>
    </row>
    <row r="4816" spans="2:87" s="1381" customFormat="1" x14ac:dyDescent="0.25">
      <c r="B4816" s="1384"/>
      <c r="C4816" s="1384"/>
      <c r="D4816" s="1387"/>
      <c r="E4816" s="1384"/>
      <c r="F4816" s="1384"/>
      <c r="G4816" s="1384"/>
      <c r="H4816" s="1365"/>
      <c r="I4816" s="1365"/>
      <c r="J4816" s="1365"/>
      <c r="S4816" s="1359"/>
      <c r="BU4816" s="1366"/>
      <c r="CI4816" s="1383"/>
    </row>
    <row r="4817" spans="2:87" s="1381" customFormat="1" x14ac:dyDescent="0.25">
      <c r="B4817" s="1384"/>
      <c r="C4817" s="1384"/>
      <c r="D4817" s="1387"/>
      <c r="E4817" s="1384"/>
      <c r="F4817" s="1384"/>
      <c r="G4817" s="1384"/>
      <c r="H4817" s="1365"/>
      <c r="I4817" s="1365"/>
      <c r="J4817" s="1365"/>
      <c r="S4817" s="1359"/>
      <c r="BU4817" s="1366"/>
      <c r="CI4817" s="1383"/>
    </row>
    <row r="4818" spans="2:87" s="1381" customFormat="1" x14ac:dyDescent="0.25">
      <c r="B4818" s="1384"/>
      <c r="C4818" s="1384"/>
      <c r="D4818" s="1387"/>
      <c r="E4818" s="1384"/>
      <c r="F4818" s="1384"/>
      <c r="G4818" s="1384"/>
      <c r="H4818" s="1365"/>
      <c r="I4818" s="1365"/>
      <c r="J4818" s="1365"/>
      <c r="S4818" s="1359"/>
      <c r="BU4818" s="1366"/>
      <c r="CI4818" s="1383"/>
    </row>
    <row r="4819" spans="2:87" s="1381" customFormat="1" x14ac:dyDescent="0.25">
      <c r="B4819" s="1384"/>
      <c r="C4819" s="1384"/>
      <c r="D4819" s="1387"/>
      <c r="E4819" s="1384"/>
      <c r="F4819" s="1384"/>
      <c r="G4819" s="1384"/>
      <c r="H4819" s="1365"/>
      <c r="I4819" s="1365"/>
      <c r="J4819" s="1365"/>
      <c r="S4819" s="1359"/>
      <c r="BU4819" s="1366"/>
      <c r="CI4819" s="1383"/>
    </row>
    <row r="4820" spans="2:87" s="1381" customFormat="1" x14ac:dyDescent="0.25">
      <c r="B4820" s="1384"/>
      <c r="C4820" s="1384"/>
      <c r="D4820" s="1387"/>
      <c r="E4820" s="1384"/>
      <c r="F4820" s="1384"/>
      <c r="G4820" s="1384"/>
      <c r="H4820" s="1365"/>
      <c r="I4820" s="1365"/>
      <c r="J4820" s="1365"/>
      <c r="S4820" s="1359"/>
      <c r="BU4820" s="1366"/>
      <c r="CI4820" s="1383"/>
    </row>
    <row r="4821" spans="2:87" s="1381" customFormat="1" x14ac:dyDescent="0.25">
      <c r="B4821" s="1384"/>
      <c r="C4821" s="1384"/>
      <c r="D4821" s="1387"/>
      <c r="E4821" s="1384"/>
      <c r="F4821" s="1384"/>
      <c r="G4821" s="1384"/>
      <c r="H4821" s="1365"/>
      <c r="I4821" s="1365"/>
      <c r="J4821" s="1365"/>
      <c r="S4821" s="1359"/>
      <c r="BU4821" s="1366"/>
      <c r="CI4821" s="1383"/>
    </row>
    <row r="4822" spans="2:87" s="1381" customFormat="1" x14ac:dyDescent="0.25">
      <c r="B4822" s="1384"/>
      <c r="C4822" s="1384"/>
      <c r="D4822" s="1387"/>
      <c r="E4822" s="1384"/>
      <c r="F4822" s="1384"/>
      <c r="G4822" s="1384"/>
      <c r="H4822" s="1365"/>
      <c r="I4822" s="1365"/>
      <c r="J4822" s="1365"/>
      <c r="S4822" s="1359"/>
      <c r="BU4822" s="1366"/>
      <c r="CI4822" s="1383"/>
    </row>
    <row r="4823" spans="2:87" s="1381" customFormat="1" x14ac:dyDescent="0.25">
      <c r="B4823" s="1384"/>
      <c r="C4823" s="1384"/>
      <c r="D4823" s="1387"/>
      <c r="E4823" s="1384"/>
      <c r="F4823" s="1384"/>
      <c r="G4823" s="1384"/>
      <c r="H4823" s="1365"/>
      <c r="I4823" s="1365"/>
      <c r="J4823" s="1365"/>
      <c r="S4823" s="1359"/>
      <c r="BU4823" s="1366"/>
      <c r="CI4823" s="1383"/>
    </row>
    <row r="4824" spans="2:87" s="1381" customFormat="1" x14ac:dyDescent="0.25">
      <c r="B4824" s="1384"/>
      <c r="C4824" s="1384"/>
      <c r="D4824" s="1387"/>
      <c r="E4824" s="1384"/>
      <c r="F4824" s="1384"/>
      <c r="G4824" s="1384"/>
      <c r="H4824" s="1365"/>
      <c r="I4824" s="1365"/>
      <c r="J4824" s="1365"/>
      <c r="S4824" s="1359"/>
      <c r="BU4824" s="1366"/>
      <c r="CI4824" s="1383"/>
    </row>
    <row r="4825" spans="2:87" s="1381" customFormat="1" x14ac:dyDescent="0.25">
      <c r="B4825" s="1384"/>
      <c r="C4825" s="1384"/>
      <c r="D4825" s="1387"/>
      <c r="E4825" s="1384"/>
      <c r="F4825" s="1384"/>
      <c r="G4825" s="1384"/>
      <c r="H4825" s="1365"/>
      <c r="I4825" s="1365"/>
      <c r="J4825" s="1365"/>
      <c r="S4825" s="1359"/>
      <c r="BU4825" s="1366"/>
      <c r="CI4825" s="1383"/>
    </row>
    <row r="4826" spans="2:87" s="1381" customFormat="1" x14ac:dyDescent="0.25">
      <c r="B4826" s="1384"/>
      <c r="C4826" s="1384"/>
      <c r="D4826" s="1387"/>
      <c r="E4826" s="1384"/>
      <c r="F4826" s="1384"/>
      <c r="G4826" s="1384"/>
      <c r="H4826" s="1365"/>
      <c r="I4826" s="1365"/>
      <c r="J4826" s="1365"/>
      <c r="S4826" s="1359"/>
      <c r="BU4826" s="1366"/>
      <c r="CI4826" s="1383"/>
    </row>
    <row r="4827" spans="2:87" s="1381" customFormat="1" x14ac:dyDescent="0.25">
      <c r="B4827" s="1384"/>
      <c r="C4827" s="1384"/>
      <c r="D4827" s="1387"/>
      <c r="E4827" s="1384"/>
      <c r="F4827" s="1384"/>
      <c r="G4827" s="1384"/>
      <c r="H4827" s="1365"/>
      <c r="I4827" s="1365"/>
      <c r="J4827" s="1365"/>
      <c r="S4827" s="1359"/>
      <c r="BU4827" s="1366"/>
      <c r="CI4827" s="1383"/>
    </row>
    <row r="4828" spans="2:87" s="1381" customFormat="1" x14ac:dyDescent="0.25">
      <c r="B4828" s="1384"/>
      <c r="C4828" s="1384"/>
      <c r="D4828" s="1387"/>
      <c r="E4828" s="1384"/>
      <c r="F4828" s="1384"/>
      <c r="G4828" s="1384"/>
      <c r="H4828" s="1365"/>
      <c r="I4828" s="1365"/>
      <c r="J4828" s="1365"/>
      <c r="S4828" s="1359"/>
      <c r="BU4828" s="1366"/>
      <c r="CI4828" s="1383"/>
    </row>
    <row r="4829" spans="2:87" s="1381" customFormat="1" x14ac:dyDescent="0.25">
      <c r="B4829" s="1384"/>
      <c r="C4829" s="1384"/>
      <c r="D4829" s="1387"/>
      <c r="E4829" s="1384"/>
      <c r="F4829" s="1384"/>
      <c r="G4829" s="1384"/>
      <c r="H4829" s="1365"/>
      <c r="I4829" s="1365"/>
      <c r="J4829" s="1365"/>
      <c r="S4829" s="1359"/>
      <c r="BU4829" s="1366"/>
      <c r="CI4829" s="1383"/>
    </row>
    <row r="4830" spans="2:87" s="1381" customFormat="1" x14ac:dyDescent="0.25">
      <c r="B4830" s="1384"/>
      <c r="C4830" s="1384"/>
      <c r="D4830" s="1387"/>
      <c r="E4830" s="1384"/>
      <c r="F4830" s="1384"/>
      <c r="G4830" s="1384"/>
      <c r="H4830" s="1365"/>
      <c r="I4830" s="1365"/>
      <c r="J4830" s="1365"/>
      <c r="S4830" s="1359"/>
      <c r="BU4830" s="1366"/>
      <c r="CI4830" s="1383"/>
    </row>
    <row r="4831" spans="2:87" s="1381" customFormat="1" x14ac:dyDescent="0.25">
      <c r="B4831" s="1384"/>
      <c r="C4831" s="1384"/>
      <c r="D4831" s="1387"/>
      <c r="E4831" s="1384"/>
      <c r="F4831" s="1384"/>
      <c r="G4831" s="1384"/>
      <c r="H4831" s="1365"/>
      <c r="I4831" s="1365"/>
      <c r="J4831" s="1365"/>
      <c r="S4831" s="1359"/>
      <c r="BU4831" s="1366"/>
      <c r="CI4831" s="1383"/>
    </row>
    <row r="4832" spans="2:87" s="1381" customFormat="1" x14ac:dyDescent="0.25">
      <c r="B4832" s="1384"/>
      <c r="C4832" s="1384"/>
      <c r="D4832" s="1387"/>
      <c r="E4832" s="1384"/>
      <c r="F4832" s="1384"/>
      <c r="G4832" s="1384"/>
      <c r="H4832" s="1365"/>
      <c r="I4832" s="1365"/>
      <c r="J4832" s="1365"/>
      <c r="S4832" s="1359"/>
      <c r="BU4832" s="1366"/>
      <c r="CI4832" s="1383"/>
    </row>
    <row r="4833" spans="2:87" s="1381" customFormat="1" x14ac:dyDescent="0.25">
      <c r="B4833" s="1384"/>
      <c r="C4833" s="1384"/>
      <c r="D4833" s="1387"/>
      <c r="E4833" s="1384"/>
      <c r="F4833" s="1384"/>
      <c r="G4833" s="1384"/>
      <c r="H4833" s="1365"/>
      <c r="I4833" s="1365"/>
      <c r="J4833" s="1365"/>
      <c r="S4833" s="1359"/>
      <c r="BU4833" s="1366"/>
      <c r="CI4833" s="1383"/>
    </row>
    <row r="4834" spans="2:87" s="1381" customFormat="1" x14ac:dyDescent="0.25">
      <c r="B4834" s="1384"/>
      <c r="C4834" s="1384"/>
      <c r="D4834" s="1387"/>
      <c r="E4834" s="1384"/>
      <c r="F4834" s="1384"/>
      <c r="G4834" s="1384"/>
      <c r="H4834" s="1365"/>
      <c r="I4834" s="1365"/>
      <c r="J4834" s="1365"/>
      <c r="S4834" s="1359"/>
      <c r="BU4834" s="1366"/>
      <c r="CI4834" s="1383"/>
    </row>
    <row r="4835" spans="2:87" s="1381" customFormat="1" x14ac:dyDescent="0.25">
      <c r="B4835" s="1384"/>
      <c r="C4835" s="1384"/>
      <c r="D4835" s="1387"/>
      <c r="E4835" s="1384"/>
      <c r="F4835" s="1384"/>
      <c r="G4835" s="1384"/>
      <c r="H4835" s="1365"/>
      <c r="I4835" s="1365"/>
      <c r="J4835" s="1365"/>
      <c r="S4835" s="1359"/>
      <c r="BU4835" s="1366"/>
      <c r="CI4835" s="1383"/>
    </row>
    <row r="4836" spans="2:87" s="1381" customFormat="1" x14ac:dyDescent="0.25">
      <c r="B4836" s="1384"/>
      <c r="C4836" s="1384"/>
      <c r="D4836" s="1387"/>
      <c r="E4836" s="1384"/>
      <c r="F4836" s="1384"/>
      <c r="G4836" s="1384"/>
      <c r="H4836" s="1365"/>
      <c r="I4836" s="1365"/>
      <c r="J4836" s="1365"/>
      <c r="S4836" s="1359"/>
      <c r="BU4836" s="1366"/>
      <c r="CI4836" s="1383"/>
    </row>
    <row r="4837" spans="2:87" s="1381" customFormat="1" x14ac:dyDescent="0.25">
      <c r="B4837" s="1384"/>
      <c r="C4837" s="1384"/>
      <c r="D4837" s="1387"/>
      <c r="E4837" s="1384"/>
      <c r="F4837" s="1384"/>
      <c r="G4837" s="1384"/>
      <c r="H4837" s="1365"/>
      <c r="I4837" s="1365"/>
      <c r="J4837" s="1365"/>
      <c r="S4837" s="1359"/>
      <c r="BU4837" s="1366"/>
      <c r="CI4837" s="1383"/>
    </row>
    <row r="4838" spans="2:87" s="1381" customFormat="1" x14ac:dyDescent="0.25">
      <c r="B4838" s="1384"/>
      <c r="C4838" s="1384"/>
      <c r="D4838" s="1387"/>
      <c r="E4838" s="1384"/>
      <c r="F4838" s="1384"/>
      <c r="G4838" s="1384"/>
      <c r="H4838" s="1365"/>
      <c r="I4838" s="1365"/>
      <c r="J4838" s="1365"/>
      <c r="S4838" s="1359"/>
      <c r="BU4838" s="1366"/>
      <c r="CI4838" s="1383"/>
    </row>
    <row r="4839" spans="2:87" s="1381" customFormat="1" x14ac:dyDescent="0.25">
      <c r="B4839" s="1384"/>
      <c r="C4839" s="1384"/>
      <c r="D4839" s="1387"/>
      <c r="E4839" s="1384"/>
      <c r="F4839" s="1384"/>
      <c r="G4839" s="1384"/>
      <c r="H4839" s="1365"/>
      <c r="I4839" s="1365"/>
      <c r="J4839" s="1365"/>
      <c r="S4839" s="1359"/>
      <c r="BU4839" s="1366"/>
      <c r="CI4839" s="1383"/>
    </row>
    <row r="4840" spans="2:87" s="1381" customFormat="1" x14ac:dyDescent="0.25">
      <c r="B4840" s="1384"/>
      <c r="C4840" s="1384"/>
      <c r="D4840" s="1387"/>
      <c r="E4840" s="1384"/>
      <c r="F4840" s="1384"/>
      <c r="G4840" s="1384"/>
      <c r="H4840" s="1365"/>
      <c r="I4840" s="1365"/>
      <c r="J4840" s="1365"/>
      <c r="S4840" s="1359"/>
      <c r="BU4840" s="1366"/>
      <c r="CI4840" s="1383"/>
    </row>
    <row r="4841" spans="2:87" s="1381" customFormat="1" x14ac:dyDescent="0.25">
      <c r="B4841" s="1384"/>
      <c r="C4841" s="1384"/>
      <c r="D4841" s="1387"/>
      <c r="E4841" s="1384"/>
      <c r="F4841" s="1384"/>
      <c r="G4841" s="1384"/>
      <c r="H4841" s="1365"/>
      <c r="I4841" s="1365"/>
      <c r="J4841" s="1365"/>
      <c r="S4841" s="1359"/>
      <c r="BU4841" s="1366"/>
      <c r="CI4841" s="1383"/>
    </row>
    <row r="4842" spans="2:87" s="1381" customFormat="1" x14ac:dyDescent="0.25">
      <c r="B4842" s="1384"/>
      <c r="C4842" s="1384"/>
      <c r="D4842" s="1387"/>
      <c r="E4842" s="1384"/>
      <c r="F4842" s="1384"/>
      <c r="G4842" s="1384"/>
      <c r="H4842" s="1365"/>
      <c r="I4842" s="1365"/>
      <c r="J4842" s="1365"/>
      <c r="S4842" s="1359"/>
      <c r="BU4842" s="1366"/>
      <c r="CI4842" s="1383"/>
    </row>
    <row r="4843" spans="2:87" s="1381" customFormat="1" x14ac:dyDescent="0.25">
      <c r="B4843" s="1384"/>
      <c r="C4843" s="1384"/>
      <c r="D4843" s="1387"/>
      <c r="E4843" s="1384"/>
      <c r="F4843" s="1384"/>
      <c r="G4843" s="1384"/>
      <c r="H4843" s="1365"/>
      <c r="I4843" s="1365"/>
      <c r="J4843" s="1365"/>
      <c r="S4843" s="1359"/>
      <c r="BU4843" s="1366"/>
      <c r="CI4843" s="1383"/>
    </row>
    <row r="4844" spans="2:87" s="1381" customFormat="1" x14ac:dyDescent="0.25">
      <c r="B4844" s="1384"/>
      <c r="C4844" s="1384"/>
      <c r="D4844" s="1387"/>
      <c r="E4844" s="1384"/>
      <c r="F4844" s="1384"/>
      <c r="G4844" s="1384"/>
      <c r="H4844" s="1365"/>
      <c r="I4844" s="1365"/>
      <c r="J4844" s="1365"/>
      <c r="S4844" s="1359"/>
      <c r="BU4844" s="1366"/>
      <c r="CI4844" s="1383"/>
    </row>
    <row r="4845" spans="2:87" s="1381" customFormat="1" x14ac:dyDescent="0.25">
      <c r="B4845" s="1384"/>
      <c r="C4845" s="1384"/>
      <c r="D4845" s="1387"/>
      <c r="E4845" s="1384"/>
      <c r="F4845" s="1384"/>
      <c r="G4845" s="1384"/>
      <c r="H4845" s="1365"/>
      <c r="I4845" s="1365"/>
      <c r="J4845" s="1365"/>
      <c r="S4845" s="1359"/>
      <c r="BU4845" s="1366"/>
      <c r="CI4845" s="1383"/>
    </row>
    <row r="4846" spans="2:87" s="1381" customFormat="1" x14ac:dyDescent="0.25">
      <c r="B4846" s="1384"/>
      <c r="C4846" s="1384"/>
      <c r="D4846" s="1387"/>
      <c r="E4846" s="1384"/>
      <c r="F4846" s="1384"/>
      <c r="G4846" s="1384"/>
      <c r="H4846" s="1365"/>
      <c r="I4846" s="1365"/>
      <c r="J4846" s="1365"/>
      <c r="S4846" s="1359"/>
      <c r="BU4846" s="1366"/>
      <c r="CI4846" s="1383"/>
    </row>
    <row r="4847" spans="2:87" s="1381" customFormat="1" x14ac:dyDescent="0.25">
      <c r="B4847" s="1384"/>
      <c r="C4847" s="1384"/>
      <c r="D4847" s="1387"/>
      <c r="E4847" s="1384"/>
      <c r="F4847" s="1384"/>
      <c r="G4847" s="1384"/>
      <c r="H4847" s="1365"/>
      <c r="I4847" s="1365"/>
      <c r="J4847" s="1365"/>
      <c r="S4847" s="1359"/>
      <c r="BU4847" s="1366"/>
      <c r="CI4847" s="1383"/>
    </row>
    <row r="4848" spans="2:87" s="1381" customFormat="1" x14ac:dyDescent="0.25">
      <c r="B4848" s="1384"/>
      <c r="C4848" s="1384"/>
      <c r="D4848" s="1387"/>
      <c r="E4848" s="1384"/>
      <c r="F4848" s="1384"/>
      <c r="G4848" s="1384"/>
      <c r="H4848" s="1365"/>
      <c r="I4848" s="1365"/>
      <c r="J4848" s="1365"/>
      <c r="S4848" s="1359"/>
      <c r="BU4848" s="1366"/>
      <c r="CI4848" s="1383"/>
    </row>
    <row r="4849" spans="2:87" s="1381" customFormat="1" x14ac:dyDescent="0.25">
      <c r="B4849" s="1384"/>
      <c r="C4849" s="1384"/>
      <c r="D4849" s="1387"/>
      <c r="E4849" s="1384"/>
      <c r="F4849" s="1384"/>
      <c r="G4849" s="1384"/>
      <c r="H4849" s="1365"/>
      <c r="I4849" s="1365"/>
      <c r="J4849" s="1365"/>
      <c r="S4849" s="1359"/>
      <c r="BU4849" s="1366"/>
      <c r="CI4849" s="1383"/>
    </row>
    <row r="4850" spans="2:87" s="1381" customFormat="1" x14ac:dyDescent="0.25">
      <c r="B4850" s="1384"/>
      <c r="C4850" s="1384"/>
      <c r="D4850" s="1387"/>
      <c r="E4850" s="1384"/>
      <c r="F4850" s="1384"/>
      <c r="G4850" s="1384"/>
      <c r="H4850" s="1365"/>
      <c r="I4850" s="1365"/>
      <c r="J4850" s="1365"/>
      <c r="S4850" s="1359"/>
      <c r="BU4850" s="1366"/>
      <c r="CI4850" s="1383"/>
    </row>
    <row r="4851" spans="2:87" s="1381" customFormat="1" x14ac:dyDescent="0.25">
      <c r="B4851" s="1384"/>
      <c r="C4851" s="1384"/>
      <c r="D4851" s="1387"/>
      <c r="E4851" s="1384"/>
      <c r="F4851" s="1384"/>
      <c r="G4851" s="1384"/>
      <c r="H4851" s="1365"/>
      <c r="I4851" s="1365"/>
      <c r="J4851" s="1365"/>
      <c r="S4851" s="1359"/>
      <c r="BU4851" s="1366"/>
      <c r="CI4851" s="1383"/>
    </row>
    <row r="4852" spans="2:87" s="1381" customFormat="1" x14ac:dyDescent="0.25">
      <c r="B4852" s="1384"/>
      <c r="C4852" s="1384"/>
      <c r="D4852" s="1387"/>
      <c r="E4852" s="1384"/>
      <c r="F4852" s="1384"/>
      <c r="G4852" s="1384"/>
      <c r="H4852" s="1365"/>
      <c r="I4852" s="1365"/>
      <c r="J4852" s="1365"/>
      <c r="S4852" s="1359"/>
      <c r="BU4852" s="1366"/>
      <c r="CI4852" s="1383"/>
    </row>
    <row r="4853" spans="2:87" s="1381" customFormat="1" x14ac:dyDescent="0.25">
      <c r="B4853" s="1384"/>
      <c r="C4853" s="1384"/>
      <c r="D4853" s="1387"/>
      <c r="E4853" s="1384"/>
      <c r="F4853" s="1384"/>
      <c r="G4853" s="1384"/>
      <c r="H4853" s="1365"/>
      <c r="I4853" s="1365"/>
      <c r="J4853" s="1365"/>
      <c r="S4853" s="1359"/>
      <c r="BU4853" s="1366"/>
      <c r="CI4853" s="1383"/>
    </row>
    <row r="4854" spans="2:87" s="1381" customFormat="1" x14ac:dyDescent="0.25">
      <c r="B4854" s="1384"/>
      <c r="C4854" s="1384"/>
      <c r="D4854" s="1387"/>
      <c r="E4854" s="1384"/>
      <c r="F4854" s="1384"/>
      <c r="G4854" s="1384"/>
      <c r="H4854" s="1365"/>
      <c r="I4854" s="1365"/>
      <c r="J4854" s="1365"/>
      <c r="S4854" s="1359"/>
      <c r="BU4854" s="1366"/>
      <c r="CI4854" s="1383"/>
    </row>
    <row r="4855" spans="2:87" s="1381" customFormat="1" x14ac:dyDescent="0.25">
      <c r="B4855" s="1384"/>
      <c r="C4855" s="1384"/>
      <c r="D4855" s="1387"/>
      <c r="E4855" s="1384"/>
      <c r="F4855" s="1384"/>
      <c r="G4855" s="1384"/>
      <c r="H4855" s="1365"/>
      <c r="I4855" s="1365"/>
      <c r="J4855" s="1365"/>
      <c r="S4855" s="1359"/>
      <c r="BU4855" s="1366"/>
      <c r="CI4855" s="1383"/>
    </row>
    <row r="4856" spans="2:87" s="1381" customFormat="1" x14ac:dyDescent="0.25">
      <c r="B4856" s="1384"/>
      <c r="C4856" s="1384"/>
      <c r="D4856" s="1387"/>
      <c r="E4856" s="1384"/>
      <c r="F4856" s="1384"/>
      <c r="G4856" s="1384"/>
      <c r="H4856" s="1365"/>
      <c r="I4856" s="1365"/>
      <c r="J4856" s="1365"/>
      <c r="S4856" s="1359"/>
      <c r="BU4856" s="1366"/>
      <c r="CI4856" s="1383"/>
    </row>
    <row r="4857" spans="2:87" s="1381" customFormat="1" x14ac:dyDescent="0.25">
      <c r="B4857" s="1384"/>
      <c r="C4857" s="1384"/>
      <c r="D4857" s="1387"/>
      <c r="E4857" s="1384"/>
      <c r="F4857" s="1384"/>
      <c r="G4857" s="1384"/>
      <c r="H4857" s="1365"/>
      <c r="I4857" s="1365"/>
      <c r="J4857" s="1365"/>
      <c r="S4857" s="1359"/>
      <c r="BU4857" s="1366"/>
      <c r="CI4857" s="1383"/>
    </row>
    <row r="4858" spans="2:87" s="1381" customFormat="1" x14ac:dyDescent="0.25">
      <c r="B4858" s="1384"/>
      <c r="C4858" s="1384"/>
      <c r="D4858" s="1387"/>
      <c r="E4858" s="1384"/>
      <c r="F4858" s="1384"/>
      <c r="G4858" s="1384"/>
      <c r="H4858" s="1365"/>
      <c r="I4858" s="1365"/>
      <c r="J4858" s="1365"/>
      <c r="S4858" s="1359"/>
      <c r="BU4858" s="1366"/>
      <c r="CI4858" s="1383"/>
    </row>
    <row r="4859" spans="2:87" s="1381" customFormat="1" x14ac:dyDescent="0.25">
      <c r="B4859" s="1384"/>
      <c r="C4859" s="1384"/>
      <c r="D4859" s="1387"/>
      <c r="E4859" s="1384"/>
      <c r="F4859" s="1384"/>
      <c r="G4859" s="1384"/>
      <c r="H4859" s="1365"/>
      <c r="I4859" s="1365"/>
      <c r="J4859" s="1365"/>
      <c r="S4859" s="1359"/>
      <c r="BU4859" s="1366"/>
      <c r="CI4859" s="1383"/>
    </row>
    <row r="4860" spans="2:87" s="1381" customFormat="1" x14ac:dyDescent="0.25">
      <c r="B4860" s="1384"/>
      <c r="C4860" s="1384"/>
      <c r="D4860" s="1387"/>
      <c r="E4860" s="1384"/>
      <c r="F4860" s="1384"/>
      <c r="G4860" s="1384"/>
      <c r="H4860" s="1365"/>
      <c r="I4860" s="1365"/>
      <c r="J4860" s="1365"/>
      <c r="S4860" s="1359"/>
      <c r="BU4860" s="1366"/>
      <c r="CI4860" s="1383"/>
    </row>
    <row r="4861" spans="2:87" s="1381" customFormat="1" x14ac:dyDescent="0.25">
      <c r="B4861" s="1384"/>
      <c r="C4861" s="1384"/>
      <c r="D4861" s="1387"/>
      <c r="E4861" s="1384"/>
      <c r="F4861" s="1384"/>
      <c r="G4861" s="1384"/>
      <c r="H4861" s="1365"/>
      <c r="I4861" s="1365"/>
      <c r="J4861" s="1365"/>
      <c r="S4861" s="1359"/>
      <c r="BU4861" s="1366"/>
      <c r="CI4861" s="1383"/>
    </row>
    <row r="4862" spans="2:87" s="1381" customFormat="1" x14ac:dyDescent="0.25">
      <c r="B4862" s="1384"/>
      <c r="C4862" s="1384"/>
      <c r="D4862" s="1387"/>
      <c r="E4862" s="1384"/>
      <c r="F4862" s="1384"/>
      <c r="G4862" s="1384"/>
      <c r="H4862" s="1365"/>
      <c r="I4862" s="1365"/>
      <c r="J4862" s="1365"/>
      <c r="S4862" s="1359"/>
      <c r="BU4862" s="1366"/>
      <c r="CI4862" s="1383"/>
    </row>
    <row r="4863" spans="2:87" s="1381" customFormat="1" x14ac:dyDescent="0.25">
      <c r="B4863" s="1384"/>
      <c r="C4863" s="1384"/>
      <c r="D4863" s="1387"/>
      <c r="E4863" s="1384"/>
      <c r="F4863" s="1384"/>
      <c r="G4863" s="1384"/>
      <c r="H4863" s="1365"/>
      <c r="I4863" s="1365"/>
      <c r="J4863" s="1365"/>
      <c r="S4863" s="1359"/>
      <c r="BU4863" s="1366"/>
      <c r="CI4863" s="1383"/>
    </row>
    <row r="4864" spans="2:87" s="1381" customFormat="1" x14ac:dyDescent="0.25">
      <c r="B4864" s="1384"/>
      <c r="C4864" s="1384"/>
      <c r="D4864" s="1387"/>
      <c r="E4864" s="1384"/>
      <c r="F4864" s="1384"/>
      <c r="G4864" s="1384"/>
      <c r="H4864" s="1365"/>
      <c r="I4864" s="1365"/>
      <c r="J4864" s="1365"/>
      <c r="S4864" s="1359"/>
      <c r="BU4864" s="1366"/>
      <c r="CI4864" s="1383"/>
    </row>
    <row r="4865" spans="2:87" s="1381" customFormat="1" x14ac:dyDescent="0.25">
      <c r="B4865" s="1384"/>
      <c r="C4865" s="1384"/>
      <c r="D4865" s="1387"/>
      <c r="E4865" s="1384"/>
      <c r="F4865" s="1384"/>
      <c r="G4865" s="1384"/>
      <c r="H4865" s="1365"/>
      <c r="I4865" s="1365"/>
      <c r="J4865" s="1365"/>
      <c r="S4865" s="1359"/>
      <c r="BU4865" s="1366"/>
      <c r="CI4865" s="1383"/>
    </row>
    <row r="4866" spans="2:87" s="1381" customFormat="1" x14ac:dyDescent="0.25">
      <c r="B4866" s="1384"/>
      <c r="C4866" s="1384"/>
      <c r="D4866" s="1387"/>
      <c r="E4866" s="1384"/>
      <c r="F4866" s="1384"/>
      <c r="G4866" s="1384"/>
      <c r="H4866" s="1365"/>
      <c r="I4866" s="1365"/>
      <c r="J4866" s="1365"/>
      <c r="S4866" s="1359"/>
      <c r="BU4866" s="1366"/>
      <c r="CI4866" s="1383"/>
    </row>
    <row r="4867" spans="2:87" s="1381" customFormat="1" x14ac:dyDescent="0.25">
      <c r="B4867" s="1384"/>
      <c r="C4867" s="1384"/>
      <c r="D4867" s="1387"/>
      <c r="E4867" s="1384"/>
      <c r="F4867" s="1384"/>
      <c r="G4867" s="1384"/>
      <c r="H4867" s="1365"/>
      <c r="I4867" s="1365"/>
      <c r="J4867" s="1365"/>
      <c r="S4867" s="1359"/>
      <c r="BU4867" s="1366"/>
      <c r="CI4867" s="1383"/>
    </row>
    <row r="4868" spans="2:87" s="1381" customFormat="1" x14ac:dyDescent="0.25">
      <c r="B4868" s="1384"/>
      <c r="C4868" s="1384"/>
      <c r="D4868" s="1387"/>
      <c r="E4868" s="1384"/>
      <c r="F4868" s="1384"/>
      <c r="G4868" s="1384"/>
      <c r="H4868" s="1365"/>
      <c r="I4868" s="1365"/>
      <c r="J4868" s="1365"/>
      <c r="S4868" s="1359"/>
      <c r="BU4868" s="1366"/>
      <c r="CI4868" s="1383"/>
    </row>
    <row r="4869" spans="2:87" s="1381" customFormat="1" x14ac:dyDescent="0.25">
      <c r="B4869" s="1384"/>
      <c r="C4869" s="1384"/>
      <c r="D4869" s="1387"/>
      <c r="E4869" s="1384"/>
      <c r="F4869" s="1384"/>
      <c r="G4869" s="1384"/>
      <c r="H4869" s="1365"/>
      <c r="I4869" s="1365"/>
      <c r="J4869" s="1365"/>
      <c r="S4869" s="1359"/>
      <c r="BU4869" s="1366"/>
      <c r="CI4869" s="1383"/>
    </row>
    <row r="4870" spans="2:87" s="1381" customFormat="1" x14ac:dyDescent="0.25">
      <c r="B4870" s="1384"/>
      <c r="C4870" s="1384"/>
      <c r="D4870" s="1387"/>
      <c r="E4870" s="1384"/>
      <c r="F4870" s="1384"/>
      <c r="G4870" s="1384"/>
      <c r="H4870" s="1365"/>
      <c r="I4870" s="1365"/>
      <c r="J4870" s="1365"/>
      <c r="S4870" s="1359"/>
      <c r="BU4870" s="1366"/>
      <c r="CI4870" s="1383"/>
    </row>
    <row r="4871" spans="2:87" s="1381" customFormat="1" x14ac:dyDescent="0.25">
      <c r="B4871" s="1384"/>
      <c r="C4871" s="1384"/>
      <c r="D4871" s="1387"/>
      <c r="E4871" s="1384"/>
      <c r="F4871" s="1384"/>
      <c r="G4871" s="1384"/>
      <c r="H4871" s="1365"/>
      <c r="I4871" s="1365"/>
      <c r="J4871" s="1365"/>
      <c r="S4871" s="1359"/>
      <c r="BU4871" s="1366"/>
      <c r="CI4871" s="1383"/>
    </row>
    <row r="4872" spans="2:87" s="1381" customFormat="1" x14ac:dyDescent="0.25">
      <c r="B4872" s="1384"/>
      <c r="C4872" s="1384"/>
      <c r="D4872" s="1387"/>
      <c r="E4872" s="1384"/>
      <c r="F4872" s="1384"/>
      <c r="G4872" s="1384"/>
      <c r="H4872" s="1365"/>
      <c r="I4872" s="1365"/>
      <c r="J4872" s="1365"/>
      <c r="S4872" s="1359"/>
      <c r="BU4872" s="1366"/>
      <c r="CI4872" s="1383"/>
    </row>
    <row r="4873" spans="2:87" s="1381" customFormat="1" x14ac:dyDescent="0.25">
      <c r="B4873" s="1384"/>
      <c r="C4873" s="1384"/>
      <c r="D4873" s="1387"/>
      <c r="E4873" s="1384"/>
      <c r="F4873" s="1384"/>
      <c r="G4873" s="1384"/>
      <c r="H4873" s="1365"/>
      <c r="I4873" s="1365"/>
      <c r="J4873" s="1365"/>
      <c r="S4873" s="1359"/>
      <c r="BU4873" s="1366"/>
      <c r="CI4873" s="1383"/>
    </row>
    <row r="4874" spans="2:87" s="1381" customFormat="1" x14ac:dyDescent="0.25">
      <c r="B4874" s="1384"/>
      <c r="C4874" s="1384"/>
      <c r="D4874" s="1387"/>
      <c r="E4874" s="1384"/>
      <c r="F4874" s="1384"/>
      <c r="G4874" s="1384"/>
      <c r="H4874" s="1365"/>
      <c r="I4874" s="1365"/>
      <c r="J4874" s="1365"/>
      <c r="S4874" s="1359"/>
      <c r="BU4874" s="1366"/>
      <c r="CI4874" s="1383"/>
    </row>
    <row r="4875" spans="2:87" s="1381" customFormat="1" x14ac:dyDescent="0.25">
      <c r="B4875" s="1384"/>
      <c r="C4875" s="1384"/>
      <c r="D4875" s="1387"/>
      <c r="E4875" s="1384"/>
      <c r="F4875" s="1384"/>
      <c r="G4875" s="1384"/>
      <c r="H4875" s="1365"/>
      <c r="I4875" s="1365"/>
      <c r="J4875" s="1365"/>
      <c r="S4875" s="1359"/>
      <c r="BU4875" s="1366"/>
      <c r="CI4875" s="1383"/>
    </row>
    <row r="4876" spans="2:87" s="1381" customFormat="1" x14ac:dyDescent="0.25">
      <c r="B4876" s="1384"/>
      <c r="C4876" s="1384"/>
      <c r="D4876" s="1387"/>
      <c r="E4876" s="1384"/>
      <c r="F4876" s="1384"/>
      <c r="G4876" s="1384"/>
      <c r="H4876" s="1365"/>
      <c r="I4876" s="1365"/>
      <c r="J4876" s="1365"/>
      <c r="S4876" s="1359"/>
      <c r="BU4876" s="1366"/>
      <c r="CI4876" s="1383"/>
    </row>
    <row r="4877" spans="2:87" s="1381" customFormat="1" x14ac:dyDescent="0.25">
      <c r="B4877" s="1384"/>
      <c r="C4877" s="1384"/>
      <c r="D4877" s="1387"/>
      <c r="E4877" s="1384"/>
      <c r="F4877" s="1384"/>
      <c r="G4877" s="1384"/>
      <c r="H4877" s="1365"/>
      <c r="I4877" s="1365"/>
      <c r="J4877" s="1365"/>
      <c r="S4877" s="1359"/>
      <c r="BU4877" s="1366"/>
      <c r="CI4877" s="1383"/>
    </row>
    <row r="4878" spans="2:87" s="1381" customFormat="1" x14ac:dyDescent="0.25">
      <c r="B4878" s="1384"/>
      <c r="C4878" s="1384"/>
      <c r="D4878" s="1387"/>
      <c r="E4878" s="1384"/>
      <c r="F4878" s="1384"/>
      <c r="G4878" s="1384"/>
      <c r="H4878" s="1365"/>
      <c r="I4878" s="1365"/>
      <c r="J4878" s="1365"/>
      <c r="S4878" s="1359"/>
      <c r="BU4878" s="1366"/>
      <c r="CI4878" s="1383"/>
    </row>
    <row r="4879" spans="2:87" s="1381" customFormat="1" x14ac:dyDescent="0.25">
      <c r="B4879" s="1384"/>
      <c r="C4879" s="1384"/>
      <c r="D4879" s="1387"/>
      <c r="E4879" s="1384"/>
      <c r="F4879" s="1384"/>
      <c r="G4879" s="1384"/>
      <c r="H4879" s="1365"/>
      <c r="I4879" s="1365"/>
      <c r="J4879" s="1365"/>
      <c r="S4879" s="1359"/>
      <c r="BU4879" s="1366"/>
      <c r="CI4879" s="1383"/>
    </row>
    <row r="4880" spans="2:87" s="1381" customFormat="1" x14ac:dyDescent="0.25">
      <c r="B4880" s="1384"/>
      <c r="C4880" s="1384"/>
      <c r="D4880" s="1387"/>
      <c r="E4880" s="1384"/>
      <c r="F4880" s="1384"/>
      <c r="G4880" s="1384"/>
      <c r="H4880" s="1365"/>
      <c r="I4880" s="1365"/>
      <c r="J4880" s="1365"/>
      <c r="S4880" s="1359"/>
      <c r="BU4880" s="1366"/>
      <c r="CI4880" s="1383"/>
    </row>
    <row r="4881" spans="2:87" s="1381" customFormat="1" x14ac:dyDescent="0.25">
      <c r="B4881" s="1384"/>
      <c r="C4881" s="1384"/>
      <c r="D4881" s="1387"/>
      <c r="E4881" s="1384"/>
      <c r="F4881" s="1384"/>
      <c r="G4881" s="1384"/>
      <c r="H4881" s="1365"/>
      <c r="I4881" s="1365"/>
      <c r="J4881" s="1365"/>
      <c r="S4881" s="1359"/>
      <c r="BU4881" s="1366"/>
      <c r="CI4881" s="1383"/>
    </row>
    <row r="4882" spans="2:87" s="1381" customFormat="1" x14ac:dyDescent="0.25">
      <c r="B4882" s="1384"/>
      <c r="C4882" s="1384"/>
      <c r="D4882" s="1387"/>
      <c r="E4882" s="1384"/>
      <c r="F4882" s="1384"/>
      <c r="G4882" s="1384"/>
      <c r="H4882" s="1365"/>
      <c r="I4882" s="1365"/>
      <c r="J4882" s="1365"/>
      <c r="S4882" s="1359"/>
      <c r="BU4882" s="1366"/>
      <c r="CI4882" s="1383"/>
    </row>
    <row r="4883" spans="2:87" s="1381" customFormat="1" x14ac:dyDescent="0.25">
      <c r="B4883" s="1384"/>
      <c r="C4883" s="1384"/>
      <c r="D4883" s="1387"/>
      <c r="E4883" s="1384"/>
      <c r="F4883" s="1384"/>
      <c r="G4883" s="1384"/>
      <c r="H4883" s="1365"/>
      <c r="I4883" s="1365"/>
      <c r="J4883" s="1365"/>
      <c r="S4883" s="1359"/>
      <c r="BU4883" s="1366"/>
      <c r="CI4883" s="1383"/>
    </row>
    <row r="4884" spans="2:87" s="1381" customFormat="1" x14ac:dyDescent="0.25">
      <c r="B4884" s="1384"/>
      <c r="C4884" s="1384"/>
      <c r="D4884" s="1387"/>
      <c r="E4884" s="1384"/>
      <c r="F4884" s="1384"/>
      <c r="G4884" s="1384"/>
      <c r="H4884" s="1365"/>
      <c r="I4884" s="1365"/>
      <c r="J4884" s="1365"/>
      <c r="S4884" s="1359"/>
      <c r="BU4884" s="1366"/>
      <c r="CI4884" s="1383"/>
    </row>
    <row r="4885" spans="2:87" s="1381" customFormat="1" x14ac:dyDescent="0.25">
      <c r="B4885" s="1384"/>
      <c r="C4885" s="1384"/>
      <c r="D4885" s="1387"/>
      <c r="E4885" s="1384"/>
      <c r="F4885" s="1384"/>
      <c r="G4885" s="1384"/>
      <c r="H4885" s="1365"/>
      <c r="I4885" s="1365"/>
      <c r="J4885" s="1365"/>
      <c r="S4885" s="1359"/>
      <c r="BU4885" s="1366"/>
      <c r="CI4885" s="1383"/>
    </row>
    <row r="4886" spans="2:87" s="1381" customFormat="1" x14ac:dyDescent="0.25">
      <c r="B4886" s="1384"/>
      <c r="C4886" s="1384"/>
      <c r="D4886" s="1387"/>
      <c r="E4886" s="1384"/>
      <c r="F4886" s="1384"/>
      <c r="G4886" s="1384"/>
      <c r="H4886" s="1365"/>
      <c r="I4886" s="1365"/>
      <c r="J4886" s="1365"/>
      <c r="S4886" s="1359"/>
      <c r="BU4886" s="1366"/>
      <c r="CI4886" s="1383"/>
    </row>
    <row r="4887" spans="2:87" s="1381" customFormat="1" x14ac:dyDescent="0.25">
      <c r="B4887" s="1384"/>
      <c r="C4887" s="1384"/>
      <c r="D4887" s="1387"/>
      <c r="E4887" s="1384"/>
      <c r="F4887" s="1384"/>
      <c r="G4887" s="1384"/>
      <c r="H4887" s="1365"/>
      <c r="I4887" s="1365"/>
      <c r="J4887" s="1365"/>
      <c r="S4887" s="1359"/>
      <c r="BU4887" s="1366"/>
      <c r="CI4887" s="1383"/>
    </row>
    <row r="4888" spans="2:87" s="1381" customFormat="1" x14ac:dyDescent="0.25">
      <c r="B4888" s="1384"/>
      <c r="C4888" s="1384"/>
      <c r="D4888" s="1387"/>
      <c r="E4888" s="1384"/>
      <c r="F4888" s="1384"/>
      <c r="G4888" s="1384"/>
      <c r="H4888" s="1365"/>
      <c r="I4888" s="1365"/>
      <c r="J4888" s="1365"/>
      <c r="S4888" s="1359"/>
      <c r="BU4888" s="1366"/>
      <c r="CI4888" s="1383"/>
    </row>
    <row r="4889" spans="2:87" s="1381" customFormat="1" x14ac:dyDescent="0.25">
      <c r="B4889" s="1384"/>
      <c r="C4889" s="1384"/>
      <c r="D4889" s="1387"/>
      <c r="E4889" s="1384"/>
      <c r="F4889" s="1384"/>
      <c r="G4889" s="1384"/>
      <c r="H4889" s="1365"/>
      <c r="I4889" s="1365"/>
      <c r="J4889" s="1365"/>
      <c r="S4889" s="1359"/>
      <c r="BU4889" s="1366"/>
      <c r="CI4889" s="1383"/>
    </row>
    <row r="4890" spans="2:87" s="1381" customFormat="1" x14ac:dyDescent="0.25">
      <c r="B4890" s="1384"/>
      <c r="C4890" s="1384"/>
      <c r="D4890" s="1387"/>
      <c r="E4890" s="1384"/>
      <c r="F4890" s="1384"/>
      <c r="G4890" s="1384"/>
      <c r="H4890" s="1365"/>
      <c r="I4890" s="1365"/>
      <c r="J4890" s="1365"/>
      <c r="S4890" s="1359"/>
      <c r="BU4890" s="1366"/>
      <c r="CI4890" s="1383"/>
    </row>
    <row r="4891" spans="2:87" s="1381" customFormat="1" x14ac:dyDescent="0.25">
      <c r="B4891" s="1384"/>
      <c r="C4891" s="1384"/>
      <c r="D4891" s="1387"/>
      <c r="E4891" s="1384"/>
      <c r="F4891" s="1384"/>
      <c r="G4891" s="1384"/>
      <c r="H4891" s="1365"/>
      <c r="I4891" s="1365"/>
      <c r="J4891" s="1365"/>
      <c r="S4891" s="1359"/>
      <c r="BU4891" s="1366"/>
      <c r="CI4891" s="1383"/>
    </row>
    <row r="4892" spans="2:87" s="1381" customFormat="1" x14ac:dyDescent="0.25">
      <c r="B4892" s="1384"/>
      <c r="C4892" s="1384"/>
      <c r="D4892" s="1387"/>
      <c r="E4892" s="1384"/>
      <c r="F4892" s="1384"/>
      <c r="G4892" s="1384"/>
      <c r="H4892" s="1365"/>
      <c r="I4892" s="1365"/>
      <c r="J4892" s="1365"/>
      <c r="S4892" s="1359"/>
      <c r="BU4892" s="1366"/>
      <c r="CI4892" s="1383"/>
    </row>
    <row r="4893" spans="2:87" s="1381" customFormat="1" x14ac:dyDescent="0.25">
      <c r="B4893" s="1384"/>
      <c r="C4893" s="1384"/>
      <c r="D4893" s="1387"/>
      <c r="E4893" s="1384"/>
      <c r="F4893" s="1384"/>
      <c r="G4893" s="1384"/>
      <c r="H4893" s="1365"/>
      <c r="I4893" s="1365"/>
      <c r="J4893" s="1365"/>
      <c r="S4893" s="1359"/>
      <c r="BU4893" s="1366"/>
      <c r="CI4893" s="1383"/>
    </row>
    <row r="4894" spans="2:87" s="1381" customFormat="1" x14ac:dyDescent="0.25">
      <c r="B4894" s="1384"/>
      <c r="C4894" s="1384"/>
      <c r="D4894" s="1387"/>
      <c r="E4894" s="1384"/>
      <c r="F4894" s="1384"/>
      <c r="G4894" s="1384"/>
      <c r="H4894" s="1365"/>
      <c r="I4894" s="1365"/>
      <c r="J4894" s="1365"/>
      <c r="S4894" s="1359"/>
      <c r="BU4894" s="1366"/>
      <c r="CI4894" s="1383"/>
    </row>
    <row r="4895" spans="2:87" s="1381" customFormat="1" x14ac:dyDescent="0.25">
      <c r="B4895" s="1384"/>
      <c r="C4895" s="1384"/>
      <c r="D4895" s="1387"/>
      <c r="E4895" s="1384"/>
      <c r="F4895" s="1384"/>
      <c r="G4895" s="1384"/>
      <c r="H4895" s="1365"/>
      <c r="I4895" s="1365"/>
      <c r="J4895" s="1365"/>
      <c r="S4895" s="1359"/>
      <c r="BU4895" s="1366"/>
      <c r="CI4895" s="1383"/>
    </row>
    <row r="4896" spans="2:87" s="1381" customFormat="1" x14ac:dyDescent="0.25">
      <c r="B4896" s="1384"/>
      <c r="C4896" s="1384"/>
      <c r="D4896" s="1387"/>
      <c r="E4896" s="1384"/>
      <c r="F4896" s="1384"/>
      <c r="G4896" s="1384"/>
      <c r="H4896" s="1365"/>
      <c r="I4896" s="1365"/>
      <c r="J4896" s="1365"/>
      <c r="S4896" s="1359"/>
      <c r="BU4896" s="1366"/>
      <c r="CI4896" s="1383"/>
    </row>
    <row r="4897" spans="2:87" s="1381" customFormat="1" x14ac:dyDescent="0.25">
      <c r="B4897" s="1384"/>
      <c r="C4897" s="1384"/>
      <c r="D4897" s="1387"/>
      <c r="E4897" s="1384"/>
      <c r="F4897" s="1384"/>
      <c r="G4897" s="1384"/>
      <c r="H4897" s="1365"/>
      <c r="I4897" s="1365"/>
      <c r="J4897" s="1365"/>
      <c r="S4897" s="1359"/>
      <c r="BU4897" s="1366"/>
      <c r="CI4897" s="1383"/>
    </row>
    <row r="4898" spans="2:87" s="1381" customFormat="1" x14ac:dyDescent="0.25">
      <c r="B4898" s="1384"/>
      <c r="C4898" s="1384"/>
      <c r="D4898" s="1387"/>
      <c r="E4898" s="1384"/>
      <c r="F4898" s="1384"/>
      <c r="G4898" s="1384"/>
      <c r="H4898" s="1365"/>
      <c r="I4898" s="1365"/>
      <c r="J4898" s="1365"/>
      <c r="S4898" s="1359"/>
      <c r="BU4898" s="1366"/>
      <c r="CI4898" s="1383"/>
    </row>
    <row r="4899" spans="2:87" s="1381" customFormat="1" x14ac:dyDescent="0.25">
      <c r="B4899" s="1384"/>
      <c r="C4899" s="1384"/>
      <c r="D4899" s="1387"/>
      <c r="E4899" s="1384"/>
      <c r="F4899" s="1384"/>
      <c r="G4899" s="1384"/>
      <c r="H4899" s="1365"/>
      <c r="I4899" s="1365"/>
      <c r="J4899" s="1365"/>
      <c r="S4899" s="1359"/>
      <c r="BU4899" s="1366"/>
      <c r="CI4899" s="1383"/>
    </row>
    <row r="4900" spans="2:87" s="1381" customFormat="1" x14ac:dyDescent="0.25">
      <c r="B4900" s="1384"/>
      <c r="C4900" s="1384"/>
      <c r="D4900" s="1387"/>
      <c r="E4900" s="1384"/>
      <c r="F4900" s="1384"/>
      <c r="G4900" s="1384"/>
      <c r="H4900" s="1365"/>
      <c r="I4900" s="1365"/>
      <c r="J4900" s="1365"/>
      <c r="S4900" s="1359"/>
      <c r="BU4900" s="1366"/>
      <c r="CI4900" s="1383"/>
    </row>
    <row r="4901" spans="2:87" s="1381" customFormat="1" x14ac:dyDescent="0.25">
      <c r="B4901" s="1384"/>
      <c r="C4901" s="1384"/>
      <c r="D4901" s="1387"/>
      <c r="E4901" s="1384"/>
      <c r="F4901" s="1384"/>
      <c r="G4901" s="1384"/>
      <c r="H4901" s="1365"/>
      <c r="I4901" s="1365"/>
      <c r="J4901" s="1365"/>
      <c r="S4901" s="1359"/>
      <c r="BU4901" s="1366"/>
      <c r="CI4901" s="1383"/>
    </row>
    <row r="4902" spans="2:87" s="1381" customFormat="1" x14ac:dyDescent="0.25">
      <c r="B4902" s="1384"/>
      <c r="C4902" s="1384"/>
      <c r="D4902" s="1387"/>
      <c r="E4902" s="1384"/>
      <c r="F4902" s="1384"/>
      <c r="G4902" s="1384"/>
      <c r="H4902" s="1365"/>
      <c r="I4902" s="1365"/>
      <c r="J4902" s="1365"/>
      <c r="S4902" s="1359"/>
      <c r="BU4902" s="1366"/>
      <c r="CI4902" s="1383"/>
    </row>
    <row r="4903" spans="2:87" s="1381" customFormat="1" x14ac:dyDescent="0.25">
      <c r="B4903" s="1384"/>
      <c r="C4903" s="1384"/>
      <c r="D4903" s="1387"/>
      <c r="E4903" s="1384"/>
      <c r="F4903" s="1384"/>
      <c r="G4903" s="1384"/>
      <c r="H4903" s="1365"/>
      <c r="I4903" s="1365"/>
      <c r="J4903" s="1365"/>
      <c r="S4903" s="1359"/>
      <c r="BU4903" s="1366"/>
      <c r="CI4903" s="1383"/>
    </row>
    <row r="4904" spans="2:87" s="1381" customFormat="1" x14ac:dyDescent="0.25">
      <c r="B4904" s="1384"/>
      <c r="C4904" s="1384"/>
      <c r="D4904" s="1387"/>
      <c r="E4904" s="1384"/>
      <c r="F4904" s="1384"/>
      <c r="G4904" s="1384"/>
      <c r="H4904" s="1365"/>
      <c r="I4904" s="1365"/>
      <c r="J4904" s="1365"/>
      <c r="S4904" s="1359"/>
      <c r="BU4904" s="1366"/>
      <c r="CI4904" s="1383"/>
    </row>
    <row r="4905" spans="2:87" s="1381" customFormat="1" x14ac:dyDescent="0.25">
      <c r="B4905" s="1384"/>
      <c r="C4905" s="1384"/>
      <c r="D4905" s="1387"/>
      <c r="E4905" s="1384"/>
      <c r="F4905" s="1384"/>
      <c r="G4905" s="1384"/>
      <c r="H4905" s="1365"/>
      <c r="I4905" s="1365"/>
      <c r="J4905" s="1365"/>
      <c r="S4905" s="1359"/>
      <c r="BU4905" s="1366"/>
      <c r="CI4905" s="1383"/>
    </row>
    <row r="4906" spans="2:87" s="1381" customFormat="1" x14ac:dyDescent="0.25">
      <c r="B4906" s="1384"/>
      <c r="C4906" s="1384"/>
      <c r="D4906" s="1387"/>
      <c r="E4906" s="1384"/>
      <c r="F4906" s="1384"/>
      <c r="G4906" s="1384"/>
      <c r="H4906" s="1365"/>
      <c r="I4906" s="1365"/>
      <c r="J4906" s="1365"/>
      <c r="S4906" s="1359"/>
      <c r="BU4906" s="1366"/>
      <c r="CI4906" s="1383"/>
    </row>
    <row r="4907" spans="2:87" s="1381" customFormat="1" x14ac:dyDescent="0.25">
      <c r="B4907" s="1384"/>
      <c r="C4907" s="1384"/>
      <c r="D4907" s="1387"/>
      <c r="E4907" s="1384"/>
      <c r="F4907" s="1384"/>
      <c r="G4907" s="1384"/>
      <c r="H4907" s="1365"/>
      <c r="I4907" s="1365"/>
      <c r="J4907" s="1365"/>
      <c r="S4907" s="1359"/>
      <c r="BU4907" s="1366"/>
      <c r="CI4907" s="1383"/>
    </row>
    <row r="4908" spans="2:87" s="1381" customFormat="1" x14ac:dyDescent="0.25">
      <c r="B4908" s="1384"/>
      <c r="C4908" s="1384"/>
      <c r="D4908" s="1387"/>
      <c r="E4908" s="1384"/>
      <c r="F4908" s="1384"/>
      <c r="G4908" s="1384"/>
      <c r="H4908" s="1365"/>
      <c r="I4908" s="1365"/>
      <c r="J4908" s="1365"/>
      <c r="S4908" s="1359"/>
      <c r="BU4908" s="1366"/>
      <c r="CI4908" s="1383"/>
    </row>
    <row r="4909" spans="2:87" s="1381" customFormat="1" x14ac:dyDescent="0.25">
      <c r="B4909" s="1384"/>
      <c r="C4909" s="1384"/>
      <c r="D4909" s="1387"/>
      <c r="E4909" s="1384"/>
      <c r="F4909" s="1384"/>
      <c r="G4909" s="1384"/>
      <c r="H4909" s="1365"/>
      <c r="I4909" s="1365"/>
      <c r="J4909" s="1365"/>
      <c r="S4909" s="1359"/>
      <c r="BU4909" s="1366"/>
      <c r="CI4909" s="1383"/>
    </row>
    <row r="4910" spans="2:87" s="1381" customFormat="1" x14ac:dyDescent="0.25">
      <c r="B4910" s="1384"/>
      <c r="C4910" s="1384"/>
      <c r="D4910" s="1387"/>
      <c r="E4910" s="1384"/>
      <c r="F4910" s="1384"/>
      <c r="G4910" s="1384"/>
      <c r="H4910" s="1365"/>
      <c r="I4910" s="1365"/>
      <c r="J4910" s="1365"/>
      <c r="S4910" s="1359"/>
      <c r="BU4910" s="1366"/>
      <c r="CI4910" s="1383"/>
    </row>
    <row r="4911" spans="2:87" s="1381" customFormat="1" x14ac:dyDescent="0.25">
      <c r="B4911" s="1384"/>
      <c r="C4911" s="1384"/>
      <c r="D4911" s="1387"/>
      <c r="E4911" s="1384"/>
      <c r="F4911" s="1384"/>
      <c r="G4911" s="1384"/>
      <c r="H4911" s="1365"/>
      <c r="I4911" s="1365"/>
      <c r="J4911" s="1365"/>
      <c r="S4911" s="1359"/>
      <c r="BU4911" s="1366"/>
      <c r="CI4911" s="1383"/>
    </row>
    <row r="4912" spans="2:87" s="1381" customFormat="1" x14ac:dyDescent="0.25">
      <c r="B4912" s="1384"/>
      <c r="C4912" s="1384"/>
      <c r="D4912" s="1387"/>
      <c r="E4912" s="1384"/>
      <c r="F4912" s="1384"/>
      <c r="G4912" s="1384"/>
      <c r="H4912" s="1365"/>
      <c r="I4912" s="1365"/>
      <c r="J4912" s="1365"/>
      <c r="S4912" s="1359"/>
      <c r="BU4912" s="1366"/>
      <c r="CI4912" s="1383"/>
    </row>
    <row r="4913" spans="2:87" s="1381" customFormat="1" x14ac:dyDescent="0.25">
      <c r="B4913" s="1384"/>
      <c r="C4913" s="1384"/>
      <c r="D4913" s="1387"/>
      <c r="E4913" s="1384"/>
      <c r="F4913" s="1384"/>
      <c r="G4913" s="1384"/>
      <c r="H4913" s="1365"/>
      <c r="I4913" s="1365"/>
      <c r="J4913" s="1365"/>
      <c r="S4913" s="1359"/>
      <c r="BU4913" s="1366"/>
      <c r="CI4913" s="1383"/>
    </row>
    <row r="4914" spans="2:87" s="1381" customFormat="1" x14ac:dyDescent="0.25">
      <c r="B4914" s="1384"/>
      <c r="C4914" s="1384"/>
      <c r="D4914" s="1387"/>
      <c r="E4914" s="1384"/>
      <c r="F4914" s="1384"/>
      <c r="G4914" s="1384"/>
      <c r="H4914" s="1365"/>
      <c r="I4914" s="1365"/>
      <c r="J4914" s="1365"/>
      <c r="S4914" s="1359"/>
      <c r="BU4914" s="1366"/>
      <c r="CI4914" s="1383"/>
    </row>
    <row r="4915" spans="2:87" s="1381" customFormat="1" x14ac:dyDescent="0.25">
      <c r="B4915" s="1384"/>
      <c r="C4915" s="1384"/>
      <c r="D4915" s="1387"/>
      <c r="E4915" s="1384"/>
      <c r="F4915" s="1384"/>
      <c r="G4915" s="1384"/>
      <c r="H4915" s="1365"/>
      <c r="I4915" s="1365"/>
      <c r="J4915" s="1365"/>
      <c r="S4915" s="1359"/>
      <c r="BU4915" s="1366"/>
      <c r="CI4915" s="1383"/>
    </row>
    <row r="4916" spans="2:87" s="1381" customFormat="1" x14ac:dyDescent="0.25">
      <c r="B4916" s="1384"/>
      <c r="C4916" s="1384"/>
      <c r="D4916" s="1387"/>
      <c r="E4916" s="1384"/>
      <c r="F4916" s="1384"/>
      <c r="G4916" s="1384"/>
      <c r="H4916" s="1365"/>
      <c r="I4916" s="1365"/>
      <c r="J4916" s="1365"/>
      <c r="S4916" s="1359"/>
      <c r="BU4916" s="1366"/>
      <c r="CI4916" s="1383"/>
    </row>
    <row r="4917" spans="2:87" s="1381" customFormat="1" x14ac:dyDescent="0.25">
      <c r="B4917" s="1384"/>
      <c r="C4917" s="1384"/>
      <c r="D4917" s="1387"/>
      <c r="E4917" s="1384"/>
      <c r="F4917" s="1384"/>
      <c r="G4917" s="1384"/>
      <c r="H4917" s="1365"/>
      <c r="I4917" s="1365"/>
      <c r="J4917" s="1365"/>
      <c r="S4917" s="1359"/>
      <c r="BU4917" s="1366"/>
      <c r="CI4917" s="1383"/>
    </row>
    <row r="4918" spans="2:87" s="1381" customFormat="1" x14ac:dyDescent="0.25">
      <c r="B4918" s="1384"/>
      <c r="C4918" s="1384"/>
      <c r="D4918" s="1387"/>
      <c r="E4918" s="1384"/>
      <c r="F4918" s="1384"/>
      <c r="G4918" s="1384"/>
      <c r="H4918" s="1365"/>
      <c r="I4918" s="1365"/>
      <c r="J4918" s="1365"/>
      <c r="S4918" s="1359"/>
      <c r="BU4918" s="1366"/>
      <c r="CI4918" s="1383"/>
    </row>
    <row r="4919" spans="2:87" s="1381" customFormat="1" x14ac:dyDescent="0.25">
      <c r="B4919" s="1384"/>
      <c r="C4919" s="1384"/>
      <c r="D4919" s="1387"/>
      <c r="E4919" s="1384"/>
      <c r="F4919" s="1384"/>
      <c r="G4919" s="1384"/>
      <c r="H4919" s="1365"/>
      <c r="I4919" s="1365"/>
      <c r="J4919" s="1365"/>
      <c r="S4919" s="1359"/>
      <c r="BU4919" s="1366"/>
      <c r="CI4919" s="1383"/>
    </row>
    <row r="4920" spans="2:87" s="1381" customFormat="1" x14ac:dyDescent="0.25">
      <c r="B4920" s="1384"/>
      <c r="C4920" s="1384"/>
      <c r="D4920" s="1387"/>
      <c r="E4920" s="1384"/>
      <c r="F4920" s="1384"/>
      <c r="G4920" s="1384"/>
      <c r="H4920" s="1365"/>
      <c r="I4920" s="1365"/>
      <c r="J4920" s="1365"/>
      <c r="S4920" s="1359"/>
      <c r="BU4920" s="1366"/>
      <c r="CI4920" s="1383"/>
    </row>
    <row r="4921" spans="2:87" s="1381" customFormat="1" x14ac:dyDescent="0.25">
      <c r="B4921" s="1384"/>
      <c r="C4921" s="1384"/>
      <c r="D4921" s="1387"/>
      <c r="E4921" s="1384"/>
      <c r="F4921" s="1384"/>
      <c r="G4921" s="1384"/>
      <c r="H4921" s="1365"/>
      <c r="I4921" s="1365"/>
      <c r="J4921" s="1365"/>
      <c r="S4921" s="1359"/>
      <c r="BU4921" s="1366"/>
      <c r="CI4921" s="1383"/>
    </row>
    <row r="4922" spans="2:87" s="1381" customFormat="1" x14ac:dyDescent="0.25">
      <c r="B4922" s="1384"/>
      <c r="C4922" s="1384"/>
      <c r="D4922" s="1387"/>
      <c r="E4922" s="1384"/>
      <c r="F4922" s="1384"/>
      <c r="G4922" s="1384"/>
      <c r="H4922" s="1365"/>
      <c r="I4922" s="1365"/>
      <c r="J4922" s="1365"/>
      <c r="S4922" s="1359"/>
      <c r="BU4922" s="1366"/>
      <c r="CI4922" s="1383"/>
    </row>
    <row r="4923" spans="2:87" s="1381" customFormat="1" x14ac:dyDescent="0.25">
      <c r="B4923" s="1384"/>
      <c r="C4923" s="1384"/>
      <c r="D4923" s="1387"/>
      <c r="E4923" s="1384"/>
      <c r="F4923" s="1384"/>
      <c r="G4923" s="1384"/>
      <c r="H4923" s="1365"/>
      <c r="I4923" s="1365"/>
      <c r="J4923" s="1365"/>
      <c r="S4923" s="1359"/>
      <c r="BU4923" s="1366"/>
      <c r="CI4923" s="1383"/>
    </row>
    <row r="4924" spans="2:87" s="1381" customFormat="1" x14ac:dyDescent="0.25">
      <c r="B4924" s="1384"/>
      <c r="C4924" s="1384"/>
      <c r="D4924" s="1387"/>
      <c r="E4924" s="1384"/>
      <c r="F4924" s="1384"/>
      <c r="G4924" s="1384"/>
      <c r="H4924" s="1365"/>
      <c r="I4924" s="1365"/>
      <c r="J4924" s="1365"/>
      <c r="S4924" s="1359"/>
      <c r="BU4924" s="1366"/>
      <c r="CI4924" s="1383"/>
    </row>
    <row r="4925" spans="2:87" s="1381" customFormat="1" x14ac:dyDescent="0.25">
      <c r="B4925" s="1384"/>
      <c r="C4925" s="1384"/>
      <c r="D4925" s="1387"/>
      <c r="E4925" s="1384"/>
      <c r="F4925" s="1384"/>
      <c r="G4925" s="1384"/>
      <c r="H4925" s="1365"/>
      <c r="I4925" s="1365"/>
      <c r="J4925" s="1365"/>
      <c r="S4925" s="1359"/>
      <c r="BU4925" s="1366"/>
      <c r="CI4925" s="1383"/>
    </row>
    <row r="4926" spans="2:87" s="1381" customFormat="1" x14ac:dyDescent="0.25">
      <c r="B4926" s="1384"/>
      <c r="C4926" s="1384"/>
      <c r="D4926" s="1387"/>
      <c r="E4926" s="1384"/>
      <c r="F4926" s="1384"/>
      <c r="G4926" s="1384"/>
      <c r="H4926" s="1365"/>
      <c r="I4926" s="1365"/>
      <c r="J4926" s="1365"/>
      <c r="S4926" s="1359"/>
      <c r="BU4926" s="1366"/>
      <c r="CI4926" s="1383"/>
    </row>
    <row r="4927" spans="2:87" s="1381" customFormat="1" x14ac:dyDescent="0.25">
      <c r="B4927" s="1384"/>
      <c r="C4927" s="1384"/>
      <c r="D4927" s="1387"/>
      <c r="E4927" s="1384"/>
      <c r="F4927" s="1384"/>
      <c r="G4927" s="1384"/>
      <c r="H4927" s="1365"/>
      <c r="I4927" s="1365"/>
      <c r="J4927" s="1365"/>
      <c r="S4927" s="1359"/>
      <c r="BU4927" s="1366"/>
      <c r="CI4927" s="1383"/>
    </row>
    <row r="4928" spans="2:87" s="1381" customFormat="1" x14ac:dyDescent="0.25">
      <c r="B4928" s="1384"/>
      <c r="C4928" s="1384"/>
      <c r="D4928" s="1387"/>
      <c r="E4928" s="1384"/>
      <c r="F4928" s="1384"/>
      <c r="G4928" s="1384"/>
      <c r="H4928" s="1365"/>
      <c r="I4928" s="1365"/>
      <c r="J4928" s="1365"/>
      <c r="S4928" s="1359"/>
      <c r="BU4928" s="1366"/>
      <c r="CI4928" s="1383"/>
    </row>
    <row r="4929" spans="2:87" s="1381" customFormat="1" x14ac:dyDescent="0.25">
      <c r="B4929" s="1384"/>
      <c r="C4929" s="1384"/>
      <c r="D4929" s="1387"/>
      <c r="E4929" s="1384"/>
      <c r="F4929" s="1384"/>
      <c r="G4929" s="1384"/>
      <c r="H4929" s="1365"/>
      <c r="I4929" s="1365"/>
      <c r="J4929" s="1365"/>
      <c r="S4929" s="1359"/>
      <c r="BU4929" s="1366"/>
      <c r="CI4929" s="1383"/>
    </row>
    <row r="4930" spans="2:87" s="1381" customFormat="1" x14ac:dyDescent="0.25">
      <c r="B4930" s="1384"/>
      <c r="C4930" s="1384"/>
      <c r="D4930" s="1387"/>
      <c r="E4930" s="1384"/>
      <c r="F4930" s="1384"/>
      <c r="G4930" s="1384"/>
      <c r="H4930" s="1365"/>
      <c r="I4930" s="1365"/>
      <c r="J4930" s="1365"/>
      <c r="S4930" s="1359"/>
      <c r="BU4930" s="1366"/>
      <c r="CI4930" s="1383"/>
    </row>
    <row r="4931" spans="2:87" s="1381" customFormat="1" x14ac:dyDescent="0.25">
      <c r="B4931" s="1384"/>
      <c r="C4931" s="1384"/>
      <c r="D4931" s="1387"/>
      <c r="E4931" s="1384"/>
      <c r="F4931" s="1384"/>
      <c r="G4931" s="1384"/>
      <c r="H4931" s="1365"/>
      <c r="I4931" s="1365"/>
      <c r="J4931" s="1365"/>
      <c r="S4931" s="1359"/>
      <c r="BU4931" s="1366"/>
      <c r="CI4931" s="1383"/>
    </row>
    <row r="4932" spans="2:87" s="1381" customFormat="1" x14ac:dyDescent="0.25">
      <c r="B4932" s="1384"/>
      <c r="C4932" s="1384"/>
      <c r="D4932" s="1387"/>
      <c r="E4932" s="1384"/>
      <c r="F4932" s="1384"/>
      <c r="G4932" s="1384"/>
      <c r="H4932" s="1365"/>
      <c r="I4932" s="1365"/>
      <c r="J4932" s="1365"/>
      <c r="S4932" s="1359"/>
      <c r="BU4932" s="1366"/>
      <c r="CI4932" s="1383"/>
    </row>
    <row r="4933" spans="2:87" s="1381" customFormat="1" x14ac:dyDescent="0.25">
      <c r="B4933" s="1384"/>
      <c r="C4933" s="1384"/>
      <c r="D4933" s="1387"/>
      <c r="E4933" s="1384"/>
      <c r="F4933" s="1384"/>
      <c r="G4933" s="1384"/>
      <c r="H4933" s="1365"/>
      <c r="I4933" s="1365"/>
      <c r="J4933" s="1365"/>
      <c r="S4933" s="1359"/>
      <c r="BU4933" s="1366"/>
      <c r="CI4933" s="1383"/>
    </row>
    <row r="4934" spans="2:87" s="1381" customFormat="1" x14ac:dyDescent="0.25">
      <c r="B4934" s="1384"/>
      <c r="C4934" s="1384"/>
      <c r="D4934" s="1387"/>
      <c r="E4934" s="1384"/>
      <c r="F4934" s="1384"/>
      <c r="G4934" s="1384"/>
      <c r="H4934" s="1365"/>
      <c r="I4934" s="1365"/>
      <c r="J4934" s="1365"/>
      <c r="S4934" s="1359"/>
      <c r="BU4934" s="1366"/>
      <c r="CI4934" s="1383"/>
    </row>
    <row r="4935" spans="2:87" s="1381" customFormat="1" x14ac:dyDescent="0.25">
      <c r="B4935" s="1384"/>
      <c r="C4935" s="1384"/>
      <c r="D4935" s="1387"/>
      <c r="E4935" s="1384"/>
      <c r="F4935" s="1384"/>
      <c r="G4935" s="1384"/>
      <c r="H4935" s="1365"/>
      <c r="I4935" s="1365"/>
      <c r="J4935" s="1365"/>
      <c r="S4935" s="1359"/>
      <c r="BU4935" s="1366"/>
      <c r="CI4935" s="1383"/>
    </row>
    <row r="4936" spans="2:87" s="1381" customFormat="1" x14ac:dyDescent="0.25">
      <c r="B4936" s="1384"/>
      <c r="C4936" s="1384"/>
      <c r="D4936" s="1387"/>
      <c r="E4936" s="1384"/>
      <c r="F4936" s="1384"/>
      <c r="G4936" s="1384"/>
      <c r="H4936" s="1365"/>
      <c r="I4936" s="1365"/>
      <c r="J4936" s="1365"/>
      <c r="S4936" s="1359"/>
      <c r="BU4936" s="1366"/>
      <c r="CI4936" s="1383"/>
    </row>
    <row r="4937" spans="2:87" s="1381" customFormat="1" x14ac:dyDescent="0.25">
      <c r="B4937" s="1384"/>
      <c r="C4937" s="1384"/>
      <c r="D4937" s="1387"/>
      <c r="E4937" s="1384"/>
      <c r="F4937" s="1384"/>
      <c r="G4937" s="1384"/>
      <c r="H4937" s="1365"/>
      <c r="I4937" s="1365"/>
      <c r="J4937" s="1365"/>
      <c r="S4937" s="1359"/>
      <c r="BU4937" s="1366"/>
      <c r="CI4937" s="1383"/>
    </row>
    <row r="4938" spans="2:87" s="1381" customFormat="1" x14ac:dyDescent="0.25">
      <c r="B4938" s="1384"/>
      <c r="C4938" s="1384"/>
      <c r="D4938" s="1387"/>
      <c r="E4938" s="1384"/>
      <c r="F4938" s="1384"/>
      <c r="G4938" s="1384"/>
      <c r="H4938" s="1365"/>
      <c r="I4938" s="1365"/>
      <c r="J4938" s="1365"/>
      <c r="S4938" s="1359"/>
      <c r="BU4938" s="1366"/>
      <c r="CI4938" s="1383"/>
    </row>
    <row r="4939" spans="2:87" s="1381" customFormat="1" x14ac:dyDescent="0.25">
      <c r="B4939" s="1384"/>
      <c r="C4939" s="1384"/>
      <c r="D4939" s="1387"/>
      <c r="E4939" s="1384"/>
      <c r="F4939" s="1384"/>
      <c r="G4939" s="1384"/>
      <c r="H4939" s="1365"/>
      <c r="I4939" s="1365"/>
      <c r="J4939" s="1365"/>
      <c r="S4939" s="1359"/>
      <c r="BU4939" s="1366"/>
      <c r="CI4939" s="1383"/>
    </row>
    <row r="4940" spans="2:87" s="1381" customFormat="1" x14ac:dyDescent="0.25">
      <c r="B4940" s="1384"/>
      <c r="C4940" s="1384"/>
      <c r="D4940" s="1387"/>
      <c r="E4940" s="1384"/>
      <c r="F4940" s="1384"/>
      <c r="G4940" s="1384"/>
      <c r="H4940" s="1365"/>
      <c r="I4940" s="1365"/>
      <c r="J4940" s="1365"/>
      <c r="S4940" s="1359"/>
      <c r="BU4940" s="1366"/>
      <c r="CI4940" s="1383"/>
    </row>
    <row r="4941" spans="2:87" s="1381" customFormat="1" x14ac:dyDescent="0.25">
      <c r="B4941" s="1384"/>
      <c r="C4941" s="1384"/>
      <c r="D4941" s="1387"/>
      <c r="E4941" s="1384"/>
      <c r="F4941" s="1384"/>
      <c r="G4941" s="1384"/>
      <c r="H4941" s="1365"/>
      <c r="I4941" s="1365"/>
      <c r="J4941" s="1365"/>
      <c r="S4941" s="1359"/>
      <c r="BU4941" s="1366"/>
      <c r="CI4941" s="1383"/>
    </row>
    <row r="4942" spans="2:87" s="1381" customFormat="1" x14ac:dyDescent="0.25">
      <c r="B4942" s="1384"/>
      <c r="C4942" s="1384"/>
      <c r="D4942" s="1387"/>
      <c r="E4942" s="1384"/>
      <c r="F4942" s="1384"/>
      <c r="G4942" s="1384"/>
      <c r="H4942" s="1365"/>
      <c r="I4942" s="1365"/>
      <c r="J4942" s="1365"/>
      <c r="S4942" s="1359"/>
      <c r="BU4942" s="1366"/>
      <c r="CI4942" s="1383"/>
    </row>
    <row r="4943" spans="2:87" s="1381" customFormat="1" x14ac:dyDescent="0.25">
      <c r="B4943" s="1384"/>
      <c r="C4943" s="1384"/>
      <c r="D4943" s="1387"/>
      <c r="E4943" s="1384"/>
      <c r="F4943" s="1384"/>
      <c r="G4943" s="1384"/>
      <c r="H4943" s="1365"/>
      <c r="I4943" s="1365"/>
      <c r="J4943" s="1365"/>
      <c r="S4943" s="1359"/>
      <c r="BU4943" s="1366"/>
      <c r="CI4943" s="1383"/>
    </row>
    <row r="4944" spans="2:87" s="1381" customFormat="1" x14ac:dyDescent="0.25">
      <c r="B4944" s="1384"/>
      <c r="C4944" s="1384"/>
      <c r="D4944" s="1387"/>
      <c r="E4944" s="1384"/>
      <c r="F4944" s="1384"/>
      <c r="G4944" s="1384"/>
      <c r="H4944" s="1365"/>
      <c r="I4944" s="1365"/>
      <c r="J4944" s="1365"/>
      <c r="S4944" s="1359"/>
      <c r="BU4944" s="1366"/>
      <c r="CI4944" s="1383"/>
    </row>
    <row r="4945" spans="2:87" s="1381" customFormat="1" x14ac:dyDescent="0.25">
      <c r="B4945" s="1384"/>
      <c r="C4945" s="1384"/>
      <c r="D4945" s="1387"/>
      <c r="E4945" s="1384"/>
      <c r="F4945" s="1384"/>
      <c r="G4945" s="1384"/>
      <c r="H4945" s="1365"/>
      <c r="I4945" s="1365"/>
      <c r="J4945" s="1365"/>
      <c r="S4945" s="1359"/>
      <c r="BU4945" s="1366"/>
      <c r="CI4945" s="1383"/>
    </row>
    <row r="4946" spans="2:87" s="1381" customFormat="1" x14ac:dyDescent="0.25">
      <c r="B4946" s="1384"/>
      <c r="C4946" s="1384"/>
      <c r="D4946" s="1387"/>
      <c r="E4946" s="1384"/>
      <c r="F4946" s="1384"/>
      <c r="G4946" s="1384"/>
      <c r="H4946" s="1365"/>
      <c r="I4946" s="1365"/>
      <c r="J4946" s="1365"/>
      <c r="S4946" s="1359"/>
      <c r="BU4946" s="1366"/>
      <c r="CI4946" s="1383"/>
    </row>
    <row r="4947" spans="2:87" s="1381" customFormat="1" x14ac:dyDescent="0.25">
      <c r="B4947" s="1384"/>
      <c r="C4947" s="1384"/>
      <c r="D4947" s="1387"/>
      <c r="E4947" s="1384"/>
      <c r="F4947" s="1384"/>
      <c r="G4947" s="1384"/>
      <c r="H4947" s="1365"/>
      <c r="I4947" s="1365"/>
      <c r="J4947" s="1365"/>
      <c r="S4947" s="1359"/>
      <c r="BU4947" s="1366"/>
      <c r="CI4947" s="1383"/>
    </row>
    <row r="4948" spans="2:87" s="1381" customFormat="1" x14ac:dyDescent="0.25">
      <c r="B4948" s="1384"/>
      <c r="C4948" s="1384"/>
      <c r="D4948" s="1387"/>
      <c r="E4948" s="1384"/>
      <c r="F4948" s="1384"/>
      <c r="G4948" s="1384"/>
      <c r="H4948" s="1365"/>
      <c r="I4948" s="1365"/>
      <c r="J4948" s="1365"/>
      <c r="S4948" s="1359"/>
      <c r="BU4948" s="1366"/>
      <c r="CI4948" s="1383"/>
    </row>
    <row r="4949" spans="2:87" s="1381" customFormat="1" x14ac:dyDescent="0.25">
      <c r="B4949" s="1384"/>
      <c r="C4949" s="1384"/>
      <c r="D4949" s="1387"/>
      <c r="E4949" s="1384"/>
      <c r="F4949" s="1384"/>
      <c r="G4949" s="1384"/>
      <c r="H4949" s="1365"/>
      <c r="I4949" s="1365"/>
      <c r="J4949" s="1365"/>
      <c r="S4949" s="1359"/>
      <c r="BU4949" s="1366"/>
      <c r="CI4949" s="1383"/>
    </row>
    <row r="4950" spans="2:87" s="1381" customFormat="1" x14ac:dyDescent="0.25">
      <c r="B4950" s="1384"/>
      <c r="C4950" s="1384"/>
      <c r="D4950" s="1387"/>
      <c r="E4950" s="1384"/>
      <c r="F4950" s="1384"/>
      <c r="G4950" s="1384"/>
      <c r="H4950" s="1365"/>
      <c r="I4950" s="1365"/>
      <c r="J4950" s="1365"/>
      <c r="S4950" s="1359"/>
      <c r="BU4950" s="1366"/>
      <c r="CI4950" s="1383"/>
    </row>
    <row r="4951" spans="2:87" s="1381" customFormat="1" x14ac:dyDescent="0.25">
      <c r="B4951" s="1384"/>
      <c r="C4951" s="1384"/>
      <c r="D4951" s="1387"/>
      <c r="E4951" s="1384"/>
      <c r="F4951" s="1384"/>
      <c r="G4951" s="1384"/>
      <c r="H4951" s="1365"/>
      <c r="I4951" s="1365"/>
      <c r="J4951" s="1365"/>
      <c r="S4951" s="1359"/>
      <c r="BU4951" s="1366"/>
      <c r="CI4951" s="1383"/>
    </row>
    <row r="4952" spans="2:87" s="1381" customFormat="1" x14ac:dyDescent="0.25">
      <c r="B4952" s="1384"/>
      <c r="C4952" s="1384"/>
      <c r="D4952" s="1387"/>
      <c r="E4952" s="1384"/>
      <c r="F4952" s="1384"/>
      <c r="G4952" s="1384"/>
      <c r="H4952" s="1365"/>
      <c r="I4952" s="1365"/>
      <c r="J4952" s="1365"/>
      <c r="S4952" s="1359"/>
      <c r="BU4952" s="1366"/>
      <c r="CI4952" s="1383"/>
    </row>
    <row r="4953" spans="2:87" s="1381" customFormat="1" x14ac:dyDescent="0.25">
      <c r="B4953" s="1384"/>
      <c r="C4953" s="1384"/>
      <c r="D4953" s="1387"/>
      <c r="E4953" s="1384"/>
      <c r="F4953" s="1384"/>
      <c r="G4953" s="1384"/>
      <c r="H4953" s="1365"/>
      <c r="I4953" s="1365"/>
      <c r="J4953" s="1365"/>
      <c r="S4953" s="1359"/>
      <c r="BU4953" s="1366"/>
      <c r="CI4953" s="1383"/>
    </row>
    <row r="4954" spans="2:87" s="1381" customFormat="1" x14ac:dyDescent="0.25">
      <c r="B4954" s="1384"/>
      <c r="C4954" s="1384"/>
      <c r="D4954" s="1387"/>
      <c r="E4954" s="1384"/>
      <c r="F4954" s="1384"/>
      <c r="G4954" s="1384"/>
      <c r="H4954" s="1365"/>
      <c r="I4954" s="1365"/>
      <c r="J4954" s="1365"/>
      <c r="S4954" s="1359"/>
      <c r="BU4954" s="1366"/>
      <c r="CI4954" s="1383"/>
    </row>
    <row r="4955" spans="2:87" s="1381" customFormat="1" x14ac:dyDescent="0.25">
      <c r="B4955" s="1384"/>
      <c r="C4955" s="1384"/>
      <c r="D4955" s="1387"/>
      <c r="E4955" s="1384"/>
      <c r="F4955" s="1384"/>
      <c r="G4955" s="1384"/>
      <c r="H4955" s="1365"/>
      <c r="I4955" s="1365"/>
      <c r="J4955" s="1365"/>
      <c r="S4955" s="1359"/>
      <c r="BU4955" s="1366"/>
      <c r="CI4955" s="1383"/>
    </row>
    <row r="4956" spans="2:87" s="1381" customFormat="1" x14ac:dyDescent="0.25">
      <c r="B4956" s="1384"/>
      <c r="C4956" s="1384"/>
      <c r="D4956" s="1387"/>
      <c r="E4956" s="1384"/>
      <c r="F4956" s="1384"/>
      <c r="G4956" s="1384"/>
      <c r="H4956" s="1365"/>
      <c r="I4956" s="1365"/>
      <c r="J4956" s="1365"/>
      <c r="S4956" s="1359"/>
      <c r="BU4956" s="1366"/>
      <c r="CI4956" s="1383"/>
    </row>
    <row r="4957" spans="2:87" s="1381" customFormat="1" x14ac:dyDescent="0.25">
      <c r="B4957" s="1384"/>
      <c r="C4957" s="1384"/>
      <c r="D4957" s="1387"/>
      <c r="E4957" s="1384"/>
      <c r="F4957" s="1384"/>
      <c r="G4957" s="1384"/>
      <c r="H4957" s="1365"/>
      <c r="I4957" s="1365"/>
      <c r="J4957" s="1365"/>
      <c r="S4957" s="1359"/>
      <c r="BU4957" s="1366"/>
      <c r="CI4957" s="1383"/>
    </row>
    <row r="4958" spans="2:87" s="1381" customFormat="1" x14ac:dyDescent="0.25">
      <c r="B4958" s="1384"/>
      <c r="C4958" s="1384"/>
      <c r="D4958" s="1387"/>
      <c r="E4958" s="1384"/>
      <c r="F4958" s="1384"/>
      <c r="G4958" s="1384"/>
      <c r="H4958" s="1365"/>
      <c r="I4958" s="1365"/>
      <c r="J4958" s="1365"/>
      <c r="S4958" s="1359"/>
      <c r="BU4958" s="1366"/>
      <c r="CI4958" s="1383"/>
    </row>
    <row r="4959" spans="2:87" s="1381" customFormat="1" x14ac:dyDescent="0.25">
      <c r="B4959" s="1384"/>
      <c r="C4959" s="1384"/>
      <c r="D4959" s="1387"/>
      <c r="E4959" s="1384"/>
      <c r="F4959" s="1384"/>
      <c r="G4959" s="1384"/>
      <c r="H4959" s="1365"/>
      <c r="I4959" s="1365"/>
      <c r="J4959" s="1365"/>
      <c r="S4959" s="1359"/>
      <c r="BU4959" s="1366"/>
      <c r="CI4959" s="1383"/>
    </row>
    <row r="4960" spans="2:87" s="1381" customFormat="1" x14ac:dyDescent="0.25">
      <c r="B4960" s="1384"/>
      <c r="C4960" s="1384"/>
      <c r="D4960" s="1387"/>
      <c r="E4960" s="1384"/>
      <c r="F4960" s="1384"/>
      <c r="G4960" s="1384"/>
      <c r="H4960" s="1365"/>
      <c r="I4960" s="1365"/>
      <c r="J4960" s="1365"/>
      <c r="S4960" s="1359"/>
      <c r="BU4960" s="1366"/>
      <c r="CI4960" s="1383"/>
    </row>
    <row r="4961" spans="2:87" s="1381" customFormat="1" x14ac:dyDescent="0.25">
      <c r="B4961" s="1384"/>
      <c r="C4961" s="1384"/>
      <c r="D4961" s="1387"/>
      <c r="E4961" s="1384"/>
      <c r="F4961" s="1384"/>
      <c r="G4961" s="1384"/>
      <c r="H4961" s="1365"/>
      <c r="I4961" s="1365"/>
      <c r="J4961" s="1365"/>
      <c r="S4961" s="1359"/>
      <c r="BU4961" s="1366"/>
      <c r="CI4961" s="1383"/>
    </row>
    <row r="4962" spans="2:87" s="1381" customFormat="1" x14ac:dyDescent="0.25">
      <c r="B4962" s="1384"/>
      <c r="C4962" s="1384"/>
      <c r="D4962" s="1387"/>
      <c r="E4962" s="1384"/>
      <c r="F4962" s="1384"/>
      <c r="G4962" s="1384"/>
      <c r="H4962" s="1365"/>
      <c r="I4962" s="1365"/>
      <c r="J4962" s="1365"/>
      <c r="S4962" s="1359"/>
      <c r="BU4962" s="1366"/>
      <c r="CI4962" s="1383"/>
    </row>
    <row r="4963" spans="2:87" s="1381" customFormat="1" x14ac:dyDescent="0.25">
      <c r="B4963" s="1384"/>
      <c r="C4963" s="1384"/>
      <c r="D4963" s="1387"/>
      <c r="E4963" s="1384"/>
      <c r="F4963" s="1384"/>
      <c r="G4963" s="1384"/>
      <c r="H4963" s="1365"/>
      <c r="I4963" s="1365"/>
      <c r="J4963" s="1365"/>
      <c r="S4963" s="1359"/>
      <c r="BU4963" s="1366"/>
      <c r="CI4963" s="1383"/>
    </row>
    <row r="4964" spans="2:87" s="1381" customFormat="1" x14ac:dyDescent="0.25">
      <c r="B4964" s="1384"/>
      <c r="C4964" s="1384"/>
      <c r="D4964" s="1387"/>
      <c r="E4964" s="1384"/>
      <c r="F4964" s="1384"/>
      <c r="G4964" s="1384"/>
      <c r="H4964" s="1365"/>
      <c r="I4964" s="1365"/>
      <c r="J4964" s="1365"/>
      <c r="S4964" s="1359"/>
      <c r="BU4964" s="1366"/>
      <c r="CI4964" s="1383"/>
    </row>
    <row r="4965" spans="2:87" s="1381" customFormat="1" x14ac:dyDescent="0.25">
      <c r="B4965" s="1384"/>
      <c r="C4965" s="1384"/>
      <c r="D4965" s="1387"/>
      <c r="E4965" s="1384"/>
      <c r="F4965" s="1384"/>
      <c r="G4965" s="1384"/>
      <c r="H4965" s="1365"/>
      <c r="I4965" s="1365"/>
      <c r="J4965" s="1365"/>
      <c r="S4965" s="1359"/>
      <c r="BU4965" s="1366"/>
      <c r="CI4965" s="1383"/>
    </row>
    <row r="4966" spans="2:87" s="1381" customFormat="1" x14ac:dyDescent="0.25">
      <c r="B4966" s="1384"/>
      <c r="C4966" s="1384"/>
      <c r="D4966" s="1387"/>
      <c r="E4966" s="1384"/>
      <c r="F4966" s="1384"/>
      <c r="G4966" s="1384"/>
      <c r="H4966" s="1365"/>
      <c r="I4966" s="1365"/>
      <c r="J4966" s="1365"/>
      <c r="S4966" s="1359"/>
      <c r="BU4966" s="1366"/>
      <c r="CI4966" s="1383"/>
    </row>
    <row r="4967" spans="2:87" s="1381" customFormat="1" x14ac:dyDescent="0.25">
      <c r="B4967" s="1384"/>
      <c r="C4967" s="1384"/>
      <c r="D4967" s="1387"/>
      <c r="E4967" s="1384"/>
      <c r="F4967" s="1384"/>
      <c r="G4967" s="1384"/>
      <c r="H4967" s="1365"/>
      <c r="I4967" s="1365"/>
      <c r="J4967" s="1365"/>
      <c r="S4967" s="1359"/>
      <c r="BU4967" s="1366"/>
      <c r="CI4967" s="1383"/>
    </row>
    <row r="4968" spans="2:87" s="1381" customFormat="1" x14ac:dyDescent="0.25">
      <c r="B4968" s="1384"/>
      <c r="C4968" s="1384"/>
      <c r="D4968" s="1387"/>
      <c r="E4968" s="1384"/>
      <c r="F4968" s="1384"/>
      <c r="G4968" s="1384"/>
      <c r="H4968" s="1365"/>
      <c r="I4968" s="1365"/>
      <c r="J4968" s="1365"/>
      <c r="S4968" s="1359"/>
      <c r="BU4968" s="1366"/>
      <c r="CI4968" s="1383"/>
    </row>
    <row r="4969" spans="2:87" s="1381" customFormat="1" x14ac:dyDescent="0.25">
      <c r="B4969" s="1384"/>
      <c r="C4969" s="1384"/>
      <c r="D4969" s="1387"/>
      <c r="E4969" s="1384"/>
      <c r="F4969" s="1384"/>
      <c r="G4969" s="1384"/>
      <c r="H4969" s="1365"/>
      <c r="I4969" s="1365"/>
      <c r="J4969" s="1365"/>
      <c r="S4969" s="1359"/>
      <c r="BU4969" s="1366"/>
      <c r="CI4969" s="1383"/>
    </row>
    <row r="4970" spans="2:87" s="1381" customFormat="1" x14ac:dyDescent="0.25">
      <c r="B4970" s="1384"/>
      <c r="C4970" s="1384"/>
      <c r="D4970" s="1387"/>
      <c r="E4970" s="1384"/>
      <c r="F4970" s="1384"/>
      <c r="G4970" s="1384"/>
      <c r="H4970" s="1365"/>
      <c r="I4970" s="1365"/>
      <c r="J4970" s="1365"/>
      <c r="S4970" s="1359"/>
      <c r="BU4970" s="1366"/>
      <c r="CI4970" s="1383"/>
    </row>
    <row r="4971" spans="2:87" s="1381" customFormat="1" x14ac:dyDescent="0.25">
      <c r="B4971" s="1384"/>
      <c r="C4971" s="1384"/>
      <c r="D4971" s="1387"/>
      <c r="E4971" s="1384"/>
      <c r="F4971" s="1384"/>
      <c r="G4971" s="1384"/>
      <c r="H4971" s="1365"/>
      <c r="I4971" s="1365"/>
      <c r="J4971" s="1365"/>
      <c r="S4971" s="1359"/>
      <c r="BU4971" s="1366"/>
      <c r="CI4971" s="1383"/>
    </row>
    <row r="4972" spans="2:87" s="1381" customFormat="1" x14ac:dyDescent="0.25">
      <c r="B4972" s="1384"/>
      <c r="C4972" s="1384"/>
      <c r="D4972" s="1387"/>
      <c r="E4972" s="1384"/>
      <c r="F4972" s="1384"/>
      <c r="G4972" s="1384"/>
      <c r="H4972" s="1365"/>
      <c r="I4972" s="1365"/>
      <c r="J4972" s="1365"/>
      <c r="S4972" s="1359"/>
      <c r="BU4972" s="1366"/>
      <c r="CI4972" s="1383"/>
    </row>
    <row r="4973" spans="2:87" s="1381" customFormat="1" x14ac:dyDescent="0.25">
      <c r="B4973" s="1384"/>
      <c r="C4973" s="1384"/>
      <c r="D4973" s="1387"/>
      <c r="E4973" s="1384"/>
      <c r="F4973" s="1384"/>
      <c r="G4973" s="1384"/>
      <c r="H4973" s="1365"/>
      <c r="I4973" s="1365"/>
      <c r="J4973" s="1365"/>
      <c r="S4973" s="1359"/>
      <c r="BU4973" s="1366"/>
      <c r="CI4973" s="1383"/>
    </row>
    <row r="4974" spans="2:87" s="1381" customFormat="1" x14ac:dyDescent="0.25">
      <c r="B4974" s="1384"/>
      <c r="C4974" s="1384"/>
      <c r="D4974" s="1387"/>
      <c r="E4974" s="1384"/>
      <c r="F4974" s="1384"/>
      <c r="G4974" s="1384"/>
      <c r="H4974" s="1365"/>
      <c r="I4974" s="1365"/>
      <c r="J4974" s="1365"/>
      <c r="S4974" s="1359"/>
      <c r="BU4974" s="1366"/>
      <c r="CI4974" s="1383"/>
    </row>
    <row r="4975" spans="2:87" s="1381" customFormat="1" x14ac:dyDescent="0.25">
      <c r="B4975" s="1384"/>
      <c r="C4975" s="1384"/>
      <c r="D4975" s="1387"/>
      <c r="E4975" s="1384"/>
      <c r="F4975" s="1384"/>
      <c r="G4975" s="1384"/>
      <c r="H4975" s="1365"/>
      <c r="I4975" s="1365"/>
      <c r="J4975" s="1365"/>
      <c r="S4975" s="1359"/>
      <c r="BU4975" s="1366"/>
      <c r="CI4975" s="1383"/>
    </row>
    <row r="4976" spans="2:87" s="1381" customFormat="1" x14ac:dyDescent="0.25">
      <c r="B4976" s="1384"/>
      <c r="C4976" s="1384"/>
      <c r="D4976" s="1387"/>
      <c r="E4976" s="1384"/>
      <c r="F4976" s="1384"/>
      <c r="G4976" s="1384"/>
      <c r="H4976" s="1365"/>
      <c r="I4976" s="1365"/>
      <c r="J4976" s="1365"/>
      <c r="S4976" s="1359"/>
      <c r="BU4976" s="1366"/>
      <c r="CI4976" s="1383"/>
    </row>
    <row r="4977" spans="2:87" s="1381" customFormat="1" x14ac:dyDescent="0.25">
      <c r="B4977" s="1384"/>
      <c r="C4977" s="1384"/>
      <c r="D4977" s="1387"/>
      <c r="E4977" s="1384"/>
      <c r="F4977" s="1384"/>
      <c r="G4977" s="1384"/>
      <c r="H4977" s="1365"/>
      <c r="I4977" s="1365"/>
      <c r="J4977" s="1365"/>
      <c r="S4977" s="1359"/>
      <c r="BU4977" s="1366"/>
      <c r="CI4977" s="1383"/>
    </row>
    <row r="4978" spans="2:87" s="1381" customFormat="1" x14ac:dyDescent="0.25">
      <c r="B4978" s="1384"/>
      <c r="C4978" s="1384"/>
      <c r="D4978" s="1387"/>
      <c r="E4978" s="1384"/>
      <c r="F4978" s="1384"/>
      <c r="G4978" s="1384"/>
      <c r="H4978" s="1365"/>
      <c r="I4978" s="1365"/>
      <c r="J4978" s="1365"/>
      <c r="S4978" s="1359"/>
      <c r="BU4978" s="1366"/>
      <c r="CI4978" s="1383"/>
    </row>
    <row r="4979" spans="2:87" s="1381" customFormat="1" x14ac:dyDescent="0.25">
      <c r="B4979" s="1384"/>
      <c r="C4979" s="1384"/>
      <c r="D4979" s="1387"/>
      <c r="E4979" s="1384"/>
      <c r="F4979" s="1384"/>
      <c r="G4979" s="1384"/>
      <c r="H4979" s="1365"/>
      <c r="I4979" s="1365"/>
      <c r="J4979" s="1365"/>
      <c r="S4979" s="1359"/>
      <c r="BU4979" s="1366"/>
      <c r="CI4979" s="1383"/>
    </row>
    <row r="4980" spans="2:87" s="1381" customFormat="1" x14ac:dyDescent="0.25">
      <c r="B4980" s="1384"/>
      <c r="C4980" s="1384"/>
      <c r="D4980" s="1387"/>
      <c r="E4980" s="1384"/>
      <c r="F4980" s="1384"/>
      <c r="G4980" s="1384"/>
      <c r="H4980" s="1365"/>
      <c r="I4980" s="1365"/>
      <c r="J4980" s="1365"/>
      <c r="S4980" s="1359"/>
      <c r="BU4980" s="1366"/>
      <c r="CI4980" s="1383"/>
    </row>
    <row r="4981" spans="2:87" s="1381" customFormat="1" x14ac:dyDescent="0.25">
      <c r="B4981" s="1384"/>
      <c r="C4981" s="1384"/>
      <c r="D4981" s="1387"/>
      <c r="E4981" s="1384"/>
      <c r="F4981" s="1384"/>
      <c r="G4981" s="1384"/>
      <c r="H4981" s="1365"/>
      <c r="I4981" s="1365"/>
      <c r="J4981" s="1365"/>
      <c r="S4981" s="1359"/>
      <c r="BU4981" s="1366"/>
      <c r="CI4981" s="1383"/>
    </row>
    <row r="4982" spans="2:87" s="1381" customFormat="1" x14ac:dyDescent="0.25">
      <c r="B4982" s="1384"/>
      <c r="C4982" s="1384"/>
      <c r="D4982" s="1387"/>
      <c r="E4982" s="1384"/>
      <c r="F4982" s="1384"/>
      <c r="G4982" s="1384"/>
      <c r="H4982" s="1365"/>
      <c r="I4982" s="1365"/>
      <c r="J4982" s="1365"/>
      <c r="S4982" s="1359"/>
      <c r="BU4982" s="1366"/>
      <c r="CI4982" s="1383"/>
    </row>
    <row r="4983" spans="2:87" s="1381" customFormat="1" x14ac:dyDescent="0.25">
      <c r="B4983" s="1384"/>
      <c r="C4983" s="1384"/>
      <c r="D4983" s="1387"/>
      <c r="E4983" s="1384"/>
      <c r="F4983" s="1384"/>
      <c r="G4983" s="1384"/>
      <c r="H4983" s="1365"/>
      <c r="I4983" s="1365"/>
      <c r="J4983" s="1365"/>
      <c r="S4983" s="1359"/>
      <c r="BU4983" s="1366"/>
      <c r="CI4983" s="1383"/>
    </row>
    <row r="4984" spans="2:87" s="1381" customFormat="1" x14ac:dyDescent="0.25">
      <c r="B4984" s="1384"/>
      <c r="C4984" s="1384"/>
      <c r="D4984" s="1387"/>
      <c r="E4984" s="1384"/>
      <c r="F4984" s="1384"/>
      <c r="G4984" s="1384"/>
      <c r="H4984" s="1365"/>
      <c r="I4984" s="1365"/>
      <c r="J4984" s="1365"/>
      <c r="S4984" s="1359"/>
      <c r="BU4984" s="1366"/>
      <c r="CI4984" s="1383"/>
    </row>
    <row r="4985" spans="2:87" s="1381" customFormat="1" x14ac:dyDescent="0.25">
      <c r="B4985" s="1384"/>
      <c r="C4985" s="1384"/>
      <c r="D4985" s="1387"/>
      <c r="E4985" s="1384"/>
      <c r="F4985" s="1384"/>
      <c r="G4985" s="1384"/>
      <c r="H4985" s="1365"/>
      <c r="I4985" s="1365"/>
      <c r="J4985" s="1365"/>
      <c r="S4985" s="1359"/>
      <c r="BU4985" s="1366"/>
      <c r="CI4985" s="1383"/>
    </row>
    <row r="4986" spans="2:87" s="1381" customFormat="1" x14ac:dyDescent="0.25">
      <c r="B4986" s="1384"/>
      <c r="C4986" s="1384"/>
      <c r="D4986" s="1387"/>
      <c r="E4986" s="1384"/>
      <c r="F4986" s="1384"/>
      <c r="G4986" s="1384"/>
      <c r="H4986" s="1365"/>
      <c r="I4986" s="1365"/>
      <c r="J4986" s="1365"/>
      <c r="S4986" s="1359"/>
      <c r="BU4986" s="1366"/>
      <c r="CI4986" s="1383"/>
    </row>
    <row r="4987" spans="2:87" s="1381" customFormat="1" x14ac:dyDescent="0.25">
      <c r="B4987" s="1384"/>
      <c r="C4987" s="1384"/>
      <c r="D4987" s="1387"/>
      <c r="E4987" s="1384"/>
      <c r="F4987" s="1384"/>
      <c r="G4987" s="1384"/>
      <c r="H4987" s="1365"/>
      <c r="I4987" s="1365"/>
      <c r="J4987" s="1365"/>
      <c r="S4987" s="1359"/>
      <c r="BU4987" s="1366"/>
      <c r="CI4987" s="1383"/>
    </row>
    <row r="4988" spans="2:87" s="1381" customFormat="1" x14ac:dyDescent="0.25">
      <c r="B4988" s="1384"/>
      <c r="C4988" s="1384"/>
      <c r="D4988" s="1387"/>
      <c r="E4988" s="1384"/>
      <c r="F4988" s="1384"/>
      <c r="G4988" s="1384"/>
      <c r="H4988" s="1365"/>
      <c r="I4988" s="1365"/>
      <c r="J4988" s="1365"/>
      <c r="S4988" s="1359"/>
      <c r="BU4988" s="1366"/>
      <c r="CI4988" s="1383"/>
    </row>
    <row r="4989" spans="2:87" s="1381" customFormat="1" x14ac:dyDescent="0.25">
      <c r="B4989" s="1384"/>
      <c r="C4989" s="1384"/>
      <c r="D4989" s="1387"/>
      <c r="E4989" s="1384"/>
      <c r="F4989" s="1384"/>
      <c r="G4989" s="1384"/>
      <c r="H4989" s="1365"/>
      <c r="I4989" s="1365"/>
      <c r="J4989" s="1365"/>
      <c r="S4989" s="1359"/>
      <c r="BU4989" s="1366"/>
      <c r="CI4989" s="1383"/>
    </row>
    <row r="4990" spans="2:87" s="1381" customFormat="1" x14ac:dyDescent="0.25">
      <c r="B4990" s="1384"/>
      <c r="C4990" s="1384"/>
      <c r="D4990" s="1387"/>
      <c r="E4990" s="1384"/>
      <c r="F4990" s="1384"/>
      <c r="G4990" s="1384"/>
      <c r="H4990" s="1365"/>
      <c r="I4990" s="1365"/>
      <c r="J4990" s="1365"/>
      <c r="S4990" s="1359"/>
      <c r="BU4990" s="1366"/>
      <c r="CI4990" s="1383"/>
    </row>
    <row r="4991" spans="2:87" s="1381" customFormat="1" x14ac:dyDescent="0.25">
      <c r="B4991" s="1384"/>
      <c r="C4991" s="1384"/>
      <c r="D4991" s="1387"/>
      <c r="E4991" s="1384"/>
      <c r="F4991" s="1384"/>
      <c r="G4991" s="1384"/>
      <c r="H4991" s="1365"/>
      <c r="I4991" s="1365"/>
      <c r="J4991" s="1365"/>
      <c r="S4991" s="1359"/>
      <c r="BU4991" s="1366"/>
      <c r="CI4991" s="1383"/>
    </row>
    <row r="4992" spans="2:87" s="1381" customFormat="1" x14ac:dyDescent="0.25">
      <c r="B4992" s="1384"/>
      <c r="C4992" s="1384"/>
      <c r="D4992" s="1387"/>
      <c r="E4992" s="1384"/>
      <c r="F4992" s="1384"/>
      <c r="G4992" s="1384"/>
      <c r="H4992" s="1365"/>
      <c r="I4992" s="1365"/>
      <c r="J4992" s="1365"/>
      <c r="S4992" s="1359"/>
      <c r="BU4992" s="1366"/>
      <c r="CI4992" s="1383"/>
    </row>
    <row r="4993" spans="2:87" s="1381" customFormat="1" x14ac:dyDescent="0.25">
      <c r="B4993" s="1384"/>
      <c r="C4993" s="1384"/>
      <c r="D4993" s="1387"/>
      <c r="E4993" s="1384"/>
      <c r="F4993" s="1384"/>
      <c r="G4993" s="1384"/>
      <c r="H4993" s="1365"/>
      <c r="I4993" s="1365"/>
      <c r="J4993" s="1365"/>
      <c r="S4993" s="1359"/>
      <c r="BU4993" s="1366"/>
      <c r="CI4993" s="1383"/>
    </row>
    <row r="4994" spans="2:87" s="1381" customFormat="1" x14ac:dyDescent="0.25">
      <c r="B4994" s="1384"/>
      <c r="C4994" s="1384"/>
      <c r="D4994" s="1387"/>
      <c r="E4994" s="1384"/>
      <c r="F4994" s="1384"/>
      <c r="G4994" s="1384"/>
      <c r="H4994" s="1365"/>
      <c r="I4994" s="1365"/>
      <c r="J4994" s="1365"/>
      <c r="S4994" s="1359"/>
      <c r="BU4994" s="1366"/>
      <c r="CI4994" s="1383"/>
    </row>
    <row r="4995" spans="2:87" s="1381" customFormat="1" x14ac:dyDescent="0.25">
      <c r="B4995" s="1384"/>
      <c r="C4995" s="1384"/>
      <c r="D4995" s="1387"/>
      <c r="E4995" s="1384"/>
      <c r="F4995" s="1384"/>
      <c r="G4995" s="1384"/>
      <c r="H4995" s="1365"/>
      <c r="I4995" s="1365"/>
      <c r="J4995" s="1365"/>
      <c r="S4995" s="1359"/>
      <c r="BU4995" s="1366"/>
      <c r="CI4995" s="1383"/>
    </row>
    <row r="4996" spans="2:87" s="1381" customFormat="1" x14ac:dyDescent="0.25">
      <c r="B4996" s="1384"/>
      <c r="C4996" s="1384"/>
      <c r="D4996" s="1387"/>
      <c r="E4996" s="1384"/>
      <c r="F4996" s="1384"/>
      <c r="G4996" s="1384"/>
      <c r="H4996" s="1365"/>
      <c r="I4996" s="1365"/>
      <c r="J4996" s="1365"/>
      <c r="S4996" s="1359"/>
      <c r="BU4996" s="1366"/>
      <c r="CI4996" s="1383"/>
    </row>
    <row r="4997" spans="2:87" s="1381" customFormat="1" x14ac:dyDescent="0.25">
      <c r="B4997" s="1384"/>
      <c r="C4997" s="1384"/>
      <c r="D4997" s="1387"/>
      <c r="E4997" s="1384"/>
      <c r="F4997" s="1384"/>
      <c r="G4997" s="1384"/>
      <c r="H4997" s="1365"/>
      <c r="I4997" s="1365"/>
      <c r="J4997" s="1365"/>
      <c r="S4997" s="1359"/>
      <c r="BU4997" s="1366"/>
      <c r="CI4997" s="1383"/>
    </row>
    <row r="4998" spans="2:87" s="1381" customFormat="1" x14ac:dyDescent="0.25">
      <c r="B4998" s="1384"/>
      <c r="C4998" s="1384"/>
      <c r="D4998" s="1387"/>
      <c r="E4998" s="1384"/>
      <c r="F4998" s="1384"/>
      <c r="G4998" s="1384"/>
      <c r="H4998" s="1365"/>
      <c r="I4998" s="1365"/>
      <c r="J4998" s="1365"/>
      <c r="S4998" s="1359"/>
      <c r="BU4998" s="1366"/>
      <c r="CI4998" s="1383"/>
    </row>
    <row r="4999" spans="2:87" s="1381" customFormat="1" x14ac:dyDescent="0.25">
      <c r="B4999" s="1384"/>
      <c r="C4999" s="1384"/>
      <c r="D4999" s="1387"/>
      <c r="E4999" s="1384"/>
      <c r="F4999" s="1384"/>
      <c r="G4999" s="1384"/>
      <c r="H4999" s="1365"/>
      <c r="I4999" s="1365"/>
      <c r="J4999" s="1365"/>
      <c r="S4999" s="1359"/>
      <c r="BU4999" s="1366"/>
      <c r="CI4999" s="1383"/>
    </row>
    <row r="5000" spans="2:87" s="1381" customFormat="1" x14ac:dyDescent="0.25">
      <c r="B5000" s="1384"/>
      <c r="C5000" s="1384"/>
      <c r="D5000" s="1387"/>
      <c r="E5000" s="1384"/>
      <c r="F5000" s="1384"/>
      <c r="G5000" s="1384"/>
      <c r="H5000" s="1365"/>
      <c r="I5000" s="1365"/>
      <c r="J5000" s="1365"/>
      <c r="S5000" s="1359"/>
      <c r="BU5000" s="1366"/>
      <c r="CI5000" s="1383"/>
    </row>
    <row r="5001" spans="2:87" s="1381" customFormat="1" x14ac:dyDescent="0.25">
      <c r="B5001" s="1384"/>
      <c r="C5001" s="1384"/>
      <c r="D5001" s="1387"/>
      <c r="E5001" s="1384"/>
      <c r="F5001" s="1384"/>
      <c r="G5001" s="1384"/>
      <c r="H5001" s="1365"/>
      <c r="I5001" s="1365"/>
      <c r="J5001" s="1365"/>
      <c r="S5001" s="1359"/>
      <c r="BU5001" s="1366"/>
      <c r="CI5001" s="1383"/>
    </row>
    <row r="5002" spans="2:87" s="1381" customFormat="1" x14ac:dyDescent="0.25">
      <c r="B5002" s="1384"/>
      <c r="C5002" s="1384"/>
      <c r="D5002" s="1387"/>
      <c r="E5002" s="1384"/>
      <c r="F5002" s="1384"/>
      <c r="G5002" s="1384"/>
      <c r="H5002" s="1365"/>
      <c r="I5002" s="1365"/>
      <c r="J5002" s="1365"/>
      <c r="S5002" s="1359"/>
      <c r="BU5002" s="1366"/>
      <c r="CI5002" s="1383"/>
    </row>
    <row r="5003" spans="2:87" s="1381" customFormat="1" x14ac:dyDescent="0.25">
      <c r="B5003" s="1384"/>
      <c r="C5003" s="1384"/>
      <c r="D5003" s="1387"/>
      <c r="E5003" s="1384"/>
      <c r="F5003" s="1384"/>
      <c r="G5003" s="1384"/>
      <c r="H5003" s="1365"/>
      <c r="I5003" s="1365"/>
      <c r="J5003" s="1365"/>
      <c r="S5003" s="1359"/>
      <c r="BU5003" s="1366"/>
      <c r="CI5003" s="1383"/>
    </row>
    <row r="5004" spans="2:87" s="1381" customFormat="1" x14ac:dyDescent="0.25">
      <c r="B5004" s="1384"/>
      <c r="C5004" s="1384"/>
      <c r="D5004" s="1387"/>
      <c r="E5004" s="1384"/>
      <c r="F5004" s="1384"/>
      <c r="G5004" s="1384"/>
      <c r="H5004" s="1365"/>
      <c r="I5004" s="1365"/>
      <c r="J5004" s="1365"/>
      <c r="S5004" s="1359"/>
      <c r="BU5004" s="1366"/>
      <c r="CI5004" s="1383"/>
    </row>
    <row r="5005" spans="2:87" s="1381" customFormat="1" x14ac:dyDescent="0.25">
      <c r="B5005" s="1384"/>
      <c r="C5005" s="1384"/>
      <c r="D5005" s="1387"/>
      <c r="E5005" s="1384"/>
      <c r="F5005" s="1384"/>
      <c r="G5005" s="1384"/>
      <c r="H5005" s="1365"/>
      <c r="I5005" s="1365"/>
      <c r="J5005" s="1365"/>
      <c r="S5005" s="1359"/>
      <c r="BU5005" s="1366"/>
      <c r="CI5005" s="1383"/>
    </row>
    <row r="5006" spans="2:87" s="1381" customFormat="1" x14ac:dyDescent="0.25">
      <c r="B5006" s="1384"/>
      <c r="C5006" s="1384"/>
      <c r="D5006" s="1387"/>
      <c r="E5006" s="1384"/>
      <c r="F5006" s="1384"/>
      <c r="G5006" s="1384"/>
      <c r="H5006" s="1365"/>
      <c r="I5006" s="1365"/>
      <c r="J5006" s="1365"/>
      <c r="S5006" s="1359"/>
      <c r="BU5006" s="1366"/>
      <c r="CI5006" s="1383"/>
    </row>
    <row r="5007" spans="2:87" s="1381" customFormat="1" x14ac:dyDescent="0.25">
      <c r="B5007" s="1384"/>
      <c r="C5007" s="1384"/>
      <c r="D5007" s="1387"/>
      <c r="E5007" s="1384"/>
      <c r="F5007" s="1384"/>
      <c r="G5007" s="1384"/>
      <c r="H5007" s="1365"/>
      <c r="I5007" s="1365"/>
      <c r="J5007" s="1365"/>
      <c r="S5007" s="1359"/>
      <c r="BU5007" s="1366"/>
      <c r="CI5007" s="1383"/>
    </row>
    <row r="5008" spans="2:87" s="1381" customFormat="1" x14ac:dyDescent="0.25">
      <c r="B5008" s="1384"/>
      <c r="C5008" s="1384"/>
      <c r="D5008" s="1387"/>
      <c r="E5008" s="1384"/>
      <c r="F5008" s="1384"/>
      <c r="G5008" s="1384"/>
      <c r="H5008" s="1365"/>
      <c r="I5008" s="1365"/>
      <c r="J5008" s="1365"/>
      <c r="S5008" s="1359"/>
      <c r="BU5008" s="1366"/>
      <c r="CI5008" s="1383"/>
    </row>
    <row r="5009" spans="2:87" s="1381" customFormat="1" x14ac:dyDescent="0.25">
      <c r="B5009" s="1384"/>
      <c r="C5009" s="1384"/>
      <c r="D5009" s="1387"/>
      <c r="E5009" s="1384"/>
      <c r="F5009" s="1384"/>
      <c r="G5009" s="1384"/>
      <c r="H5009" s="1365"/>
      <c r="I5009" s="1365"/>
      <c r="J5009" s="1365"/>
      <c r="S5009" s="1359"/>
      <c r="BU5009" s="1366"/>
      <c r="CI5009" s="1383"/>
    </row>
    <row r="5010" spans="2:87" s="1381" customFormat="1" x14ac:dyDescent="0.25">
      <c r="B5010" s="1384"/>
      <c r="C5010" s="1384"/>
      <c r="D5010" s="1387"/>
      <c r="E5010" s="1384"/>
      <c r="F5010" s="1384"/>
      <c r="G5010" s="1384"/>
      <c r="H5010" s="1365"/>
      <c r="I5010" s="1365"/>
      <c r="J5010" s="1365"/>
      <c r="S5010" s="1359"/>
      <c r="BU5010" s="1366"/>
      <c r="CI5010" s="1383"/>
    </row>
    <row r="5011" spans="2:87" s="1381" customFormat="1" x14ac:dyDescent="0.25">
      <c r="B5011" s="1384"/>
      <c r="C5011" s="1384"/>
      <c r="D5011" s="1387"/>
      <c r="E5011" s="1384"/>
      <c r="F5011" s="1384"/>
      <c r="G5011" s="1384"/>
      <c r="H5011" s="1365"/>
      <c r="I5011" s="1365"/>
      <c r="J5011" s="1365"/>
      <c r="S5011" s="1359"/>
      <c r="BU5011" s="1366"/>
      <c r="CI5011" s="1383"/>
    </row>
    <row r="5012" spans="2:87" s="1381" customFormat="1" x14ac:dyDescent="0.25">
      <c r="B5012" s="1384"/>
      <c r="C5012" s="1384"/>
      <c r="D5012" s="1387"/>
      <c r="E5012" s="1384"/>
      <c r="F5012" s="1384"/>
      <c r="G5012" s="1384"/>
      <c r="H5012" s="1365"/>
      <c r="I5012" s="1365"/>
      <c r="J5012" s="1365"/>
      <c r="S5012" s="1359"/>
      <c r="BU5012" s="1366"/>
      <c r="CI5012" s="1383"/>
    </row>
    <row r="5013" spans="2:87" s="1381" customFormat="1" x14ac:dyDescent="0.25">
      <c r="B5013" s="1384"/>
      <c r="C5013" s="1384"/>
      <c r="D5013" s="1387"/>
      <c r="E5013" s="1384"/>
      <c r="F5013" s="1384"/>
      <c r="G5013" s="1384"/>
      <c r="H5013" s="1365"/>
      <c r="I5013" s="1365"/>
      <c r="J5013" s="1365"/>
      <c r="S5013" s="1359"/>
      <c r="BU5013" s="1366"/>
      <c r="CI5013" s="1383"/>
    </row>
    <row r="5014" spans="2:87" s="1381" customFormat="1" x14ac:dyDescent="0.25">
      <c r="B5014" s="1384"/>
      <c r="C5014" s="1384"/>
      <c r="D5014" s="1387"/>
      <c r="E5014" s="1384"/>
      <c r="F5014" s="1384"/>
      <c r="G5014" s="1384"/>
      <c r="H5014" s="1365"/>
      <c r="I5014" s="1365"/>
      <c r="J5014" s="1365"/>
      <c r="S5014" s="1359"/>
      <c r="BU5014" s="1366"/>
      <c r="CI5014" s="1383"/>
    </row>
    <row r="5015" spans="2:87" s="1381" customFormat="1" x14ac:dyDescent="0.25">
      <c r="B5015" s="1384"/>
      <c r="C5015" s="1384"/>
      <c r="D5015" s="1387"/>
      <c r="E5015" s="1384"/>
      <c r="F5015" s="1384"/>
      <c r="G5015" s="1384"/>
      <c r="H5015" s="1365"/>
      <c r="I5015" s="1365"/>
      <c r="J5015" s="1365"/>
      <c r="S5015" s="1359"/>
      <c r="BU5015" s="1366"/>
      <c r="CI5015" s="1383"/>
    </row>
    <row r="5016" spans="2:87" s="1381" customFormat="1" x14ac:dyDescent="0.25">
      <c r="B5016" s="1384"/>
      <c r="C5016" s="1384"/>
      <c r="D5016" s="1387"/>
      <c r="E5016" s="1384"/>
      <c r="F5016" s="1384"/>
      <c r="G5016" s="1384"/>
      <c r="H5016" s="1365"/>
      <c r="I5016" s="1365"/>
      <c r="J5016" s="1365"/>
      <c r="S5016" s="1359"/>
      <c r="BU5016" s="1366"/>
      <c r="CI5016" s="1383"/>
    </row>
    <row r="5017" spans="2:87" s="1381" customFormat="1" x14ac:dyDescent="0.25">
      <c r="B5017" s="1384"/>
      <c r="C5017" s="1384"/>
      <c r="D5017" s="1387"/>
      <c r="E5017" s="1384"/>
      <c r="F5017" s="1384"/>
      <c r="G5017" s="1384"/>
      <c r="H5017" s="1365"/>
      <c r="I5017" s="1365"/>
      <c r="J5017" s="1365"/>
      <c r="S5017" s="1359"/>
      <c r="BU5017" s="1366"/>
      <c r="CI5017" s="1383"/>
    </row>
    <row r="5018" spans="2:87" s="1381" customFormat="1" x14ac:dyDescent="0.25">
      <c r="B5018" s="1384"/>
      <c r="C5018" s="1384"/>
      <c r="D5018" s="1387"/>
      <c r="E5018" s="1384"/>
      <c r="F5018" s="1384"/>
      <c r="G5018" s="1384"/>
      <c r="H5018" s="1365"/>
      <c r="I5018" s="1365"/>
      <c r="J5018" s="1365"/>
      <c r="S5018" s="1359"/>
      <c r="BU5018" s="1366"/>
      <c r="CI5018" s="1383"/>
    </row>
    <row r="5019" spans="2:87" s="1381" customFormat="1" x14ac:dyDescent="0.25">
      <c r="B5019" s="1384"/>
      <c r="C5019" s="1384"/>
      <c r="D5019" s="1387"/>
      <c r="E5019" s="1384"/>
      <c r="F5019" s="1384"/>
      <c r="G5019" s="1384"/>
      <c r="H5019" s="1365"/>
      <c r="I5019" s="1365"/>
      <c r="J5019" s="1365"/>
      <c r="S5019" s="1359"/>
      <c r="BU5019" s="1366"/>
      <c r="CI5019" s="1383"/>
    </row>
    <row r="5020" spans="2:87" s="1381" customFormat="1" x14ac:dyDescent="0.25">
      <c r="B5020" s="1384"/>
      <c r="C5020" s="1384"/>
      <c r="D5020" s="1387"/>
      <c r="E5020" s="1384"/>
      <c r="F5020" s="1384"/>
      <c r="G5020" s="1384"/>
      <c r="H5020" s="1365"/>
      <c r="I5020" s="1365"/>
      <c r="J5020" s="1365"/>
      <c r="S5020" s="1359"/>
      <c r="BU5020" s="1366"/>
      <c r="CI5020" s="1383"/>
    </row>
    <row r="5021" spans="2:87" s="1381" customFormat="1" x14ac:dyDescent="0.25">
      <c r="B5021" s="1384"/>
      <c r="C5021" s="1384"/>
      <c r="D5021" s="1387"/>
      <c r="E5021" s="1384"/>
      <c r="F5021" s="1384"/>
      <c r="G5021" s="1384"/>
      <c r="H5021" s="1365"/>
      <c r="I5021" s="1365"/>
      <c r="J5021" s="1365"/>
      <c r="S5021" s="1359"/>
      <c r="BU5021" s="1366"/>
      <c r="CI5021" s="1383"/>
    </row>
    <row r="5022" spans="2:87" s="1381" customFormat="1" x14ac:dyDescent="0.25">
      <c r="B5022" s="1384"/>
      <c r="C5022" s="1384"/>
      <c r="D5022" s="1387"/>
      <c r="E5022" s="1384"/>
      <c r="F5022" s="1384"/>
      <c r="G5022" s="1384"/>
      <c r="H5022" s="1365"/>
      <c r="I5022" s="1365"/>
      <c r="J5022" s="1365"/>
      <c r="S5022" s="1359"/>
      <c r="BU5022" s="1366"/>
      <c r="CI5022" s="1383"/>
    </row>
    <row r="5023" spans="2:87" s="1381" customFormat="1" x14ac:dyDescent="0.25">
      <c r="B5023" s="1384"/>
      <c r="C5023" s="1384"/>
      <c r="D5023" s="1387"/>
      <c r="E5023" s="1384"/>
      <c r="F5023" s="1384"/>
      <c r="G5023" s="1384"/>
      <c r="H5023" s="1365"/>
      <c r="I5023" s="1365"/>
      <c r="J5023" s="1365"/>
      <c r="S5023" s="1359"/>
      <c r="BU5023" s="1366"/>
      <c r="CI5023" s="1383"/>
    </row>
    <row r="5024" spans="2:87" s="1381" customFormat="1" x14ac:dyDescent="0.25">
      <c r="B5024" s="1384"/>
      <c r="C5024" s="1384"/>
      <c r="D5024" s="1387"/>
      <c r="E5024" s="1384"/>
      <c r="F5024" s="1384"/>
      <c r="G5024" s="1384"/>
      <c r="H5024" s="1365"/>
      <c r="I5024" s="1365"/>
      <c r="J5024" s="1365"/>
      <c r="S5024" s="1359"/>
      <c r="BU5024" s="1366"/>
      <c r="CI5024" s="1383"/>
    </row>
    <row r="5025" spans="2:87" s="1381" customFormat="1" x14ac:dyDescent="0.25">
      <c r="B5025" s="1384"/>
      <c r="C5025" s="1384"/>
      <c r="D5025" s="1387"/>
      <c r="E5025" s="1384"/>
      <c r="F5025" s="1384"/>
      <c r="G5025" s="1384"/>
      <c r="H5025" s="1365"/>
      <c r="I5025" s="1365"/>
      <c r="J5025" s="1365"/>
      <c r="S5025" s="1359"/>
      <c r="BU5025" s="1366"/>
      <c r="CI5025" s="1383"/>
    </row>
    <row r="5026" spans="2:87" s="1381" customFormat="1" x14ac:dyDescent="0.25">
      <c r="B5026" s="1384"/>
      <c r="C5026" s="1384"/>
      <c r="D5026" s="1387"/>
      <c r="E5026" s="1384"/>
      <c r="F5026" s="1384"/>
      <c r="G5026" s="1384"/>
      <c r="H5026" s="1365"/>
      <c r="I5026" s="1365"/>
      <c r="J5026" s="1365"/>
      <c r="S5026" s="1359"/>
      <c r="BU5026" s="1366"/>
      <c r="CI5026" s="1383"/>
    </row>
    <row r="5027" spans="2:87" s="1381" customFormat="1" x14ac:dyDescent="0.25">
      <c r="B5027" s="1384"/>
      <c r="C5027" s="1384"/>
      <c r="D5027" s="1387"/>
      <c r="E5027" s="1384"/>
      <c r="F5027" s="1384"/>
      <c r="G5027" s="1384"/>
      <c r="H5027" s="1365"/>
      <c r="I5027" s="1365"/>
      <c r="J5027" s="1365"/>
      <c r="S5027" s="1359"/>
      <c r="BU5027" s="1366"/>
      <c r="CI5027" s="1383"/>
    </row>
    <row r="5028" spans="2:87" s="1381" customFormat="1" x14ac:dyDescent="0.25">
      <c r="B5028" s="1384"/>
      <c r="C5028" s="1384"/>
      <c r="D5028" s="1387"/>
      <c r="E5028" s="1384"/>
      <c r="F5028" s="1384"/>
      <c r="G5028" s="1384"/>
      <c r="H5028" s="1365"/>
      <c r="I5028" s="1365"/>
      <c r="J5028" s="1365"/>
      <c r="S5028" s="1359"/>
      <c r="BU5028" s="1366"/>
      <c r="CI5028" s="1383"/>
    </row>
    <row r="5029" spans="2:87" s="1381" customFormat="1" x14ac:dyDescent="0.25">
      <c r="B5029" s="1384"/>
      <c r="C5029" s="1384"/>
      <c r="D5029" s="1387"/>
      <c r="E5029" s="1384"/>
      <c r="F5029" s="1384"/>
      <c r="G5029" s="1384"/>
      <c r="H5029" s="1365"/>
      <c r="I5029" s="1365"/>
      <c r="J5029" s="1365"/>
      <c r="S5029" s="1359"/>
      <c r="BU5029" s="1366"/>
      <c r="CI5029" s="1383"/>
    </row>
    <row r="5030" spans="2:87" s="1381" customFormat="1" x14ac:dyDescent="0.25">
      <c r="B5030" s="1384"/>
      <c r="C5030" s="1384"/>
      <c r="D5030" s="1387"/>
      <c r="E5030" s="1384"/>
      <c r="F5030" s="1384"/>
      <c r="G5030" s="1384"/>
      <c r="H5030" s="1365"/>
      <c r="I5030" s="1365"/>
      <c r="J5030" s="1365"/>
      <c r="S5030" s="1359"/>
      <c r="BU5030" s="1366"/>
      <c r="CI5030" s="1383"/>
    </row>
    <row r="5031" spans="2:87" s="1381" customFormat="1" x14ac:dyDescent="0.25">
      <c r="B5031" s="1384"/>
      <c r="C5031" s="1384"/>
      <c r="D5031" s="1387"/>
      <c r="E5031" s="1384"/>
      <c r="F5031" s="1384"/>
      <c r="G5031" s="1384"/>
      <c r="H5031" s="1365"/>
      <c r="I5031" s="1365"/>
      <c r="J5031" s="1365"/>
      <c r="S5031" s="1359"/>
      <c r="BU5031" s="1366"/>
      <c r="CI5031" s="1383"/>
    </row>
    <row r="5032" spans="2:87" s="1381" customFormat="1" x14ac:dyDescent="0.25">
      <c r="B5032" s="1384"/>
      <c r="C5032" s="1384"/>
      <c r="D5032" s="1387"/>
      <c r="E5032" s="1384"/>
      <c r="F5032" s="1384"/>
      <c r="G5032" s="1384"/>
      <c r="H5032" s="1365"/>
      <c r="I5032" s="1365"/>
      <c r="J5032" s="1365"/>
      <c r="S5032" s="1359"/>
      <c r="BU5032" s="1366"/>
      <c r="CI5032" s="1383"/>
    </row>
    <row r="5033" spans="2:87" s="1381" customFormat="1" x14ac:dyDescent="0.25">
      <c r="B5033" s="1384"/>
      <c r="C5033" s="1384"/>
      <c r="D5033" s="1387"/>
      <c r="E5033" s="1384"/>
      <c r="F5033" s="1384"/>
      <c r="G5033" s="1384"/>
      <c r="H5033" s="1365"/>
      <c r="I5033" s="1365"/>
      <c r="J5033" s="1365"/>
      <c r="S5033" s="1359"/>
      <c r="BU5033" s="1366"/>
      <c r="CI5033" s="1383"/>
    </row>
    <row r="5034" spans="2:87" s="1381" customFormat="1" x14ac:dyDescent="0.25">
      <c r="B5034" s="1384"/>
      <c r="C5034" s="1384"/>
      <c r="D5034" s="1387"/>
      <c r="E5034" s="1384"/>
      <c r="F5034" s="1384"/>
      <c r="G5034" s="1384"/>
      <c r="H5034" s="1365"/>
      <c r="I5034" s="1365"/>
      <c r="J5034" s="1365"/>
      <c r="S5034" s="1359"/>
      <c r="BU5034" s="1366"/>
      <c r="CI5034" s="1383"/>
    </row>
    <row r="5035" spans="2:87" s="1381" customFormat="1" x14ac:dyDescent="0.25">
      <c r="B5035" s="1384"/>
      <c r="C5035" s="1384"/>
      <c r="D5035" s="1387"/>
      <c r="E5035" s="1384"/>
      <c r="F5035" s="1384"/>
      <c r="G5035" s="1384"/>
      <c r="H5035" s="1365"/>
      <c r="I5035" s="1365"/>
      <c r="J5035" s="1365"/>
      <c r="S5035" s="1359"/>
      <c r="BU5035" s="1366"/>
      <c r="CI5035" s="1383"/>
    </row>
    <row r="5036" spans="2:87" s="1381" customFormat="1" x14ac:dyDescent="0.25">
      <c r="B5036" s="1384"/>
      <c r="C5036" s="1384"/>
      <c r="D5036" s="1387"/>
      <c r="E5036" s="1384"/>
      <c r="F5036" s="1384"/>
      <c r="G5036" s="1384"/>
      <c r="H5036" s="1365"/>
      <c r="I5036" s="1365"/>
      <c r="J5036" s="1365"/>
      <c r="S5036" s="1359"/>
      <c r="BU5036" s="1366"/>
      <c r="CI5036" s="1383"/>
    </row>
    <row r="5037" spans="2:87" s="1381" customFormat="1" x14ac:dyDescent="0.25">
      <c r="B5037" s="1384"/>
      <c r="C5037" s="1384"/>
      <c r="D5037" s="1387"/>
      <c r="E5037" s="1384"/>
      <c r="F5037" s="1384"/>
      <c r="G5037" s="1384"/>
      <c r="H5037" s="1365"/>
      <c r="I5037" s="1365"/>
      <c r="J5037" s="1365"/>
      <c r="S5037" s="1359"/>
      <c r="BU5037" s="1366"/>
      <c r="CI5037" s="1383"/>
    </row>
    <row r="5038" spans="2:87" s="1381" customFormat="1" x14ac:dyDescent="0.25">
      <c r="B5038" s="1384"/>
      <c r="C5038" s="1384"/>
      <c r="D5038" s="1387"/>
      <c r="E5038" s="1384"/>
      <c r="F5038" s="1384"/>
      <c r="G5038" s="1384"/>
      <c r="H5038" s="1365"/>
      <c r="I5038" s="1365"/>
      <c r="J5038" s="1365"/>
      <c r="S5038" s="1359"/>
      <c r="BU5038" s="1366"/>
      <c r="CI5038" s="1383"/>
    </row>
    <row r="5039" spans="2:87" s="1381" customFormat="1" x14ac:dyDescent="0.25">
      <c r="B5039" s="1384"/>
      <c r="C5039" s="1384"/>
      <c r="D5039" s="1387"/>
      <c r="E5039" s="1384"/>
      <c r="F5039" s="1384"/>
      <c r="G5039" s="1384"/>
      <c r="H5039" s="1365"/>
      <c r="I5039" s="1365"/>
      <c r="J5039" s="1365"/>
      <c r="S5039" s="1359"/>
      <c r="BU5039" s="1366"/>
      <c r="CI5039" s="1383"/>
    </row>
    <row r="5040" spans="2:87" s="1381" customFormat="1" x14ac:dyDescent="0.25">
      <c r="B5040" s="1384"/>
      <c r="C5040" s="1384"/>
      <c r="D5040" s="1387"/>
      <c r="E5040" s="1384"/>
      <c r="F5040" s="1384"/>
      <c r="G5040" s="1384"/>
      <c r="H5040" s="1365"/>
      <c r="I5040" s="1365"/>
      <c r="J5040" s="1365"/>
      <c r="S5040" s="1359"/>
      <c r="BU5040" s="1366"/>
      <c r="CI5040" s="1383"/>
    </row>
    <row r="5041" spans="2:87" s="1381" customFormat="1" x14ac:dyDescent="0.25">
      <c r="B5041" s="1384"/>
      <c r="C5041" s="1384"/>
      <c r="D5041" s="1387"/>
      <c r="E5041" s="1384"/>
      <c r="F5041" s="1384"/>
      <c r="G5041" s="1384"/>
      <c r="H5041" s="1365"/>
      <c r="I5041" s="1365"/>
      <c r="J5041" s="1365"/>
      <c r="S5041" s="1359"/>
      <c r="BU5041" s="1366"/>
      <c r="CI5041" s="1383"/>
    </row>
    <row r="5042" spans="2:87" s="1381" customFormat="1" x14ac:dyDescent="0.25">
      <c r="B5042" s="1384"/>
      <c r="C5042" s="1384"/>
      <c r="D5042" s="1387"/>
      <c r="E5042" s="1384"/>
      <c r="F5042" s="1384"/>
      <c r="G5042" s="1384"/>
      <c r="H5042" s="1365"/>
      <c r="I5042" s="1365"/>
      <c r="J5042" s="1365"/>
      <c r="S5042" s="1359"/>
      <c r="BU5042" s="1366"/>
      <c r="CI5042" s="1383"/>
    </row>
    <row r="5043" spans="2:87" s="1381" customFormat="1" x14ac:dyDescent="0.25">
      <c r="B5043" s="1384"/>
      <c r="C5043" s="1384"/>
      <c r="D5043" s="1387"/>
      <c r="E5043" s="1384"/>
      <c r="F5043" s="1384"/>
      <c r="G5043" s="1384"/>
      <c r="H5043" s="1365"/>
      <c r="I5043" s="1365"/>
      <c r="J5043" s="1365"/>
      <c r="S5043" s="1359"/>
      <c r="BU5043" s="1366"/>
      <c r="CI5043" s="1383"/>
    </row>
    <row r="5044" spans="2:87" s="1381" customFormat="1" x14ac:dyDescent="0.25">
      <c r="B5044" s="1384"/>
      <c r="C5044" s="1384"/>
      <c r="D5044" s="1387"/>
      <c r="E5044" s="1384"/>
      <c r="F5044" s="1384"/>
      <c r="G5044" s="1384"/>
      <c r="H5044" s="1365"/>
      <c r="I5044" s="1365"/>
      <c r="J5044" s="1365"/>
      <c r="S5044" s="1359"/>
      <c r="BU5044" s="1366"/>
      <c r="CI5044" s="1383"/>
    </row>
    <row r="5045" spans="2:87" s="1381" customFormat="1" x14ac:dyDescent="0.25">
      <c r="B5045" s="1384"/>
      <c r="C5045" s="1384"/>
      <c r="D5045" s="1387"/>
      <c r="E5045" s="1384"/>
      <c r="F5045" s="1384"/>
      <c r="G5045" s="1384"/>
      <c r="H5045" s="1365"/>
      <c r="I5045" s="1365"/>
      <c r="J5045" s="1365"/>
      <c r="S5045" s="1359"/>
      <c r="BU5045" s="1366"/>
      <c r="CI5045" s="1383"/>
    </row>
    <row r="5046" spans="2:87" s="1381" customFormat="1" x14ac:dyDescent="0.25">
      <c r="B5046" s="1384"/>
      <c r="C5046" s="1384"/>
      <c r="D5046" s="1387"/>
      <c r="E5046" s="1384"/>
      <c r="F5046" s="1384"/>
      <c r="G5046" s="1384"/>
      <c r="H5046" s="1365"/>
      <c r="I5046" s="1365"/>
      <c r="J5046" s="1365"/>
      <c r="S5046" s="1359"/>
      <c r="BU5046" s="1366"/>
      <c r="CI5046" s="1383"/>
    </row>
    <row r="5047" spans="2:87" s="1381" customFormat="1" x14ac:dyDescent="0.25">
      <c r="B5047" s="1384"/>
      <c r="C5047" s="1384"/>
      <c r="D5047" s="1387"/>
      <c r="E5047" s="1384"/>
      <c r="F5047" s="1384"/>
      <c r="G5047" s="1384"/>
      <c r="H5047" s="1365"/>
      <c r="I5047" s="1365"/>
      <c r="J5047" s="1365"/>
      <c r="S5047" s="1359"/>
      <c r="BU5047" s="1366"/>
      <c r="CI5047" s="1383"/>
    </row>
    <row r="5048" spans="2:87" s="1381" customFormat="1" x14ac:dyDescent="0.25">
      <c r="B5048" s="1384"/>
      <c r="C5048" s="1384"/>
      <c r="D5048" s="1387"/>
      <c r="E5048" s="1384"/>
      <c r="F5048" s="1384"/>
      <c r="G5048" s="1384"/>
      <c r="H5048" s="1365"/>
      <c r="I5048" s="1365"/>
      <c r="J5048" s="1365"/>
      <c r="S5048" s="1359"/>
      <c r="BU5048" s="1366"/>
      <c r="CI5048" s="1383"/>
    </row>
    <row r="5049" spans="2:87" s="1381" customFormat="1" x14ac:dyDescent="0.25">
      <c r="B5049" s="1384"/>
      <c r="C5049" s="1384"/>
      <c r="D5049" s="1387"/>
      <c r="E5049" s="1384"/>
      <c r="F5049" s="1384"/>
      <c r="G5049" s="1384"/>
      <c r="H5049" s="1365"/>
      <c r="I5049" s="1365"/>
      <c r="J5049" s="1365"/>
      <c r="S5049" s="1359"/>
      <c r="BU5049" s="1366"/>
      <c r="CI5049" s="1383"/>
    </row>
    <row r="5050" spans="2:87" s="1381" customFormat="1" x14ac:dyDescent="0.25">
      <c r="B5050" s="1384"/>
      <c r="C5050" s="1384"/>
      <c r="D5050" s="1387"/>
      <c r="E5050" s="1384"/>
      <c r="F5050" s="1384"/>
      <c r="G5050" s="1384"/>
      <c r="H5050" s="1365"/>
      <c r="I5050" s="1365"/>
      <c r="J5050" s="1365"/>
      <c r="S5050" s="1359"/>
      <c r="BU5050" s="1366"/>
      <c r="CI5050" s="1383"/>
    </row>
    <row r="5051" spans="2:87" s="1381" customFormat="1" x14ac:dyDescent="0.25">
      <c r="B5051" s="1384"/>
      <c r="C5051" s="1384"/>
      <c r="D5051" s="1387"/>
      <c r="E5051" s="1384"/>
      <c r="F5051" s="1384"/>
      <c r="G5051" s="1384"/>
      <c r="H5051" s="1365"/>
      <c r="I5051" s="1365"/>
      <c r="J5051" s="1365"/>
      <c r="S5051" s="1359"/>
      <c r="BU5051" s="1366"/>
      <c r="CI5051" s="1383"/>
    </row>
    <row r="5052" spans="2:87" s="1381" customFormat="1" x14ac:dyDescent="0.25">
      <c r="B5052" s="1384"/>
      <c r="C5052" s="1384"/>
      <c r="D5052" s="1387"/>
      <c r="E5052" s="1384"/>
      <c r="F5052" s="1384"/>
      <c r="G5052" s="1384"/>
      <c r="H5052" s="1365"/>
      <c r="I5052" s="1365"/>
      <c r="J5052" s="1365"/>
      <c r="S5052" s="1359"/>
      <c r="BU5052" s="1366"/>
      <c r="CI5052" s="1383"/>
    </row>
    <row r="5053" spans="2:87" s="1381" customFormat="1" x14ac:dyDescent="0.25">
      <c r="B5053" s="1384"/>
      <c r="C5053" s="1384"/>
      <c r="D5053" s="1387"/>
      <c r="E5053" s="1384"/>
      <c r="F5053" s="1384"/>
      <c r="G5053" s="1384"/>
      <c r="H5053" s="1365"/>
      <c r="I5053" s="1365"/>
      <c r="J5053" s="1365"/>
      <c r="S5053" s="1359"/>
      <c r="BU5053" s="1366"/>
      <c r="CI5053" s="1383"/>
    </row>
    <row r="5054" spans="2:87" s="1381" customFormat="1" x14ac:dyDescent="0.25">
      <c r="B5054" s="1384"/>
      <c r="C5054" s="1384"/>
      <c r="D5054" s="1387"/>
      <c r="E5054" s="1384"/>
      <c r="F5054" s="1384"/>
      <c r="G5054" s="1384"/>
      <c r="H5054" s="1365"/>
      <c r="I5054" s="1365"/>
      <c r="J5054" s="1365"/>
      <c r="S5054" s="1359"/>
      <c r="BU5054" s="1366"/>
      <c r="CI5054" s="1383"/>
    </row>
    <row r="5055" spans="2:87" s="1381" customFormat="1" x14ac:dyDescent="0.25">
      <c r="B5055" s="1384"/>
      <c r="C5055" s="1384"/>
      <c r="D5055" s="1387"/>
      <c r="E5055" s="1384"/>
      <c r="F5055" s="1384"/>
      <c r="G5055" s="1384"/>
      <c r="H5055" s="1365"/>
      <c r="I5055" s="1365"/>
      <c r="J5055" s="1365"/>
      <c r="S5055" s="1359"/>
      <c r="BU5055" s="1366"/>
      <c r="CI5055" s="1383"/>
    </row>
    <row r="5056" spans="2:87" s="1381" customFormat="1" x14ac:dyDescent="0.25">
      <c r="B5056" s="1384"/>
      <c r="C5056" s="1384"/>
      <c r="D5056" s="1387"/>
      <c r="E5056" s="1384"/>
      <c r="F5056" s="1384"/>
      <c r="G5056" s="1384"/>
      <c r="H5056" s="1365"/>
      <c r="I5056" s="1365"/>
      <c r="J5056" s="1365"/>
      <c r="S5056" s="1359"/>
      <c r="BU5056" s="1366"/>
      <c r="CI5056" s="1383"/>
    </row>
    <row r="5057" spans="2:87" s="1381" customFormat="1" x14ac:dyDescent="0.25">
      <c r="B5057" s="1384"/>
      <c r="C5057" s="1384"/>
      <c r="D5057" s="1387"/>
      <c r="E5057" s="1384"/>
      <c r="F5057" s="1384"/>
      <c r="G5057" s="1384"/>
      <c r="H5057" s="1365"/>
      <c r="I5057" s="1365"/>
      <c r="J5057" s="1365"/>
      <c r="S5057" s="1359"/>
      <c r="BU5057" s="1366"/>
      <c r="CI5057" s="1383"/>
    </row>
    <row r="5058" spans="2:87" s="1381" customFormat="1" x14ac:dyDescent="0.25">
      <c r="B5058" s="1384"/>
      <c r="C5058" s="1384"/>
      <c r="D5058" s="1387"/>
      <c r="E5058" s="1384"/>
      <c r="F5058" s="1384"/>
      <c r="G5058" s="1384"/>
      <c r="H5058" s="1365"/>
      <c r="I5058" s="1365"/>
      <c r="J5058" s="1365"/>
      <c r="S5058" s="1359"/>
      <c r="BU5058" s="1366"/>
      <c r="CI5058" s="1383"/>
    </row>
    <row r="5059" spans="2:87" s="1381" customFormat="1" x14ac:dyDescent="0.25">
      <c r="B5059" s="1384"/>
      <c r="C5059" s="1384"/>
      <c r="D5059" s="1387"/>
      <c r="E5059" s="1384"/>
      <c r="F5059" s="1384"/>
      <c r="G5059" s="1384"/>
      <c r="H5059" s="1365"/>
      <c r="I5059" s="1365"/>
      <c r="J5059" s="1365"/>
      <c r="S5059" s="1359"/>
      <c r="BU5059" s="1366"/>
      <c r="CI5059" s="1383"/>
    </row>
    <row r="5060" spans="2:87" s="1381" customFormat="1" x14ac:dyDescent="0.25">
      <c r="B5060" s="1384"/>
      <c r="C5060" s="1384"/>
      <c r="D5060" s="1387"/>
      <c r="E5060" s="1384"/>
      <c r="F5060" s="1384"/>
      <c r="G5060" s="1384"/>
      <c r="H5060" s="1365"/>
      <c r="I5060" s="1365"/>
      <c r="J5060" s="1365"/>
      <c r="S5060" s="1359"/>
      <c r="BU5060" s="1366"/>
      <c r="CI5060" s="1383"/>
    </row>
    <row r="5061" spans="2:87" s="1381" customFormat="1" x14ac:dyDescent="0.25">
      <c r="B5061" s="1384"/>
      <c r="C5061" s="1384"/>
      <c r="D5061" s="1387"/>
      <c r="E5061" s="1384"/>
      <c r="F5061" s="1384"/>
      <c r="G5061" s="1384"/>
      <c r="H5061" s="1365"/>
      <c r="I5061" s="1365"/>
      <c r="J5061" s="1365"/>
      <c r="S5061" s="1359"/>
      <c r="BU5061" s="1366"/>
      <c r="CI5061" s="1383"/>
    </row>
    <row r="5062" spans="2:87" s="1381" customFormat="1" x14ac:dyDescent="0.25">
      <c r="B5062" s="1384"/>
      <c r="C5062" s="1384"/>
      <c r="D5062" s="1387"/>
      <c r="E5062" s="1384"/>
      <c r="F5062" s="1384"/>
      <c r="G5062" s="1384"/>
      <c r="H5062" s="1365"/>
      <c r="I5062" s="1365"/>
      <c r="J5062" s="1365"/>
      <c r="S5062" s="1359"/>
      <c r="BU5062" s="1366"/>
      <c r="CI5062" s="1383"/>
    </row>
    <row r="5063" spans="2:87" s="1381" customFormat="1" x14ac:dyDescent="0.25">
      <c r="B5063" s="1384"/>
      <c r="C5063" s="1384"/>
      <c r="D5063" s="1387"/>
      <c r="E5063" s="1384"/>
      <c r="F5063" s="1384"/>
      <c r="G5063" s="1384"/>
      <c r="H5063" s="1365"/>
      <c r="I5063" s="1365"/>
      <c r="J5063" s="1365"/>
      <c r="S5063" s="1359"/>
      <c r="BU5063" s="1366"/>
      <c r="CI5063" s="1383"/>
    </row>
    <row r="5064" spans="2:87" s="1381" customFormat="1" x14ac:dyDescent="0.25">
      <c r="B5064" s="1384"/>
      <c r="C5064" s="1384"/>
      <c r="D5064" s="1387"/>
      <c r="E5064" s="1384"/>
      <c r="F5064" s="1384"/>
      <c r="G5064" s="1384"/>
      <c r="H5064" s="1365"/>
      <c r="I5064" s="1365"/>
      <c r="J5064" s="1365"/>
      <c r="S5064" s="1359"/>
      <c r="BU5064" s="1366"/>
      <c r="CI5064" s="1383"/>
    </row>
    <row r="5065" spans="2:87" s="1381" customFormat="1" x14ac:dyDescent="0.25">
      <c r="B5065" s="1384"/>
      <c r="C5065" s="1384"/>
      <c r="D5065" s="1387"/>
      <c r="E5065" s="1384"/>
      <c r="F5065" s="1384"/>
      <c r="G5065" s="1384"/>
      <c r="H5065" s="1365"/>
      <c r="I5065" s="1365"/>
      <c r="J5065" s="1365"/>
      <c r="S5065" s="1359"/>
      <c r="BU5065" s="1366"/>
      <c r="CI5065" s="1383"/>
    </row>
    <row r="5066" spans="2:87" s="1381" customFormat="1" x14ac:dyDescent="0.25">
      <c r="B5066" s="1384"/>
      <c r="C5066" s="1384"/>
      <c r="D5066" s="1387"/>
      <c r="E5066" s="1384"/>
      <c r="F5066" s="1384"/>
      <c r="G5066" s="1384"/>
      <c r="H5066" s="1365"/>
      <c r="I5066" s="1365"/>
      <c r="J5066" s="1365"/>
      <c r="S5066" s="1359"/>
      <c r="BU5066" s="1366"/>
      <c r="CI5066" s="1383"/>
    </row>
    <row r="5067" spans="2:87" s="1381" customFormat="1" x14ac:dyDescent="0.25">
      <c r="B5067" s="1384"/>
      <c r="C5067" s="1384"/>
      <c r="D5067" s="1387"/>
      <c r="E5067" s="1384"/>
      <c r="F5067" s="1384"/>
      <c r="G5067" s="1384"/>
      <c r="H5067" s="1365"/>
      <c r="I5067" s="1365"/>
      <c r="J5067" s="1365"/>
      <c r="S5067" s="1359"/>
      <c r="BU5067" s="1366"/>
      <c r="CI5067" s="1383"/>
    </row>
    <row r="5068" spans="2:87" s="1381" customFormat="1" x14ac:dyDescent="0.25">
      <c r="B5068" s="1384"/>
      <c r="C5068" s="1384"/>
      <c r="D5068" s="1387"/>
      <c r="E5068" s="1384"/>
      <c r="F5068" s="1384"/>
      <c r="G5068" s="1384"/>
      <c r="H5068" s="1365"/>
      <c r="I5068" s="1365"/>
      <c r="J5068" s="1365"/>
      <c r="S5068" s="1359"/>
      <c r="BU5068" s="1366"/>
      <c r="CI5068" s="1383"/>
    </row>
    <row r="5069" spans="2:87" s="1381" customFormat="1" x14ac:dyDescent="0.25">
      <c r="B5069" s="1384"/>
      <c r="C5069" s="1384"/>
      <c r="D5069" s="1387"/>
      <c r="E5069" s="1384"/>
      <c r="F5069" s="1384"/>
      <c r="G5069" s="1384"/>
      <c r="H5069" s="1365"/>
      <c r="I5069" s="1365"/>
      <c r="J5069" s="1365"/>
      <c r="S5069" s="1359"/>
      <c r="BU5069" s="1366"/>
      <c r="CI5069" s="1383"/>
    </row>
    <row r="5070" spans="2:87" s="1381" customFormat="1" x14ac:dyDescent="0.25">
      <c r="B5070" s="1384"/>
      <c r="C5070" s="1384"/>
      <c r="D5070" s="1387"/>
      <c r="E5070" s="1384"/>
      <c r="F5070" s="1384"/>
      <c r="G5070" s="1384"/>
      <c r="H5070" s="1365"/>
      <c r="I5070" s="1365"/>
      <c r="J5070" s="1365"/>
      <c r="S5070" s="1359"/>
      <c r="BU5070" s="1366"/>
      <c r="CI5070" s="1383"/>
    </row>
    <row r="5071" spans="2:87" s="1381" customFormat="1" x14ac:dyDescent="0.25">
      <c r="B5071" s="1384"/>
      <c r="C5071" s="1384"/>
      <c r="D5071" s="1387"/>
      <c r="E5071" s="1384"/>
      <c r="F5071" s="1384"/>
      <c r="G5071" s="1384"/>
      <c r="H5071" s="1365"/>
      <c r="I5071" s="1365"/>
      <c r="J5071" s="1365"/>
      <c r="S5071" s="1359"/>
      <c r="BU5071" s="1366"/>
      <c r="CI5071" s="1383"/>
    </row>
    <row r="5072" spans="2:87" s="1381" customFormat="1" x14ac:dyDescent="0.25">
      <c r="B5072" s="1384"/>
      <c r="C5072" s="1384"/>
      <c r="D5072" s="1387"/>
      <c r="E5072" s="1384"/>
      <c r="F5072" s="1384"/>
      <c r="G5072" s="1384"/>
      <c r="H5072" s="1365"/>
      <c r="I5072" s="1365"/>
      <c r="J5072" s="1365"/>
      <c r="S5072" s="1359"/>
      <c r="BU5072" s="1366"/>
      <c r="CI5072" s="1383"/>
    </row>
    <row r="5073" spans="2:87" s="1381" customFormat="1" x14ac:dyDescent="0.25">
      <c r="B5073" s="1384"/>
      <c r="C5073" s="1384"/>
      <c r="D5073" s="1387"/>
      <c r="E5073" s="1384"/>
      <c r="F5073" s="1384"/>
      <c r="G5073" s="1384"/>
      <c r="H5073" s="1365"/>
      <c r="I5073" s="1365"/>
      <c r="J5073" s="1365"/>
      <c r="S5073" s="1359"/>
      <c r="BU5073" s="1366"/>
      <c r="CI5073" s="1383"/>
    </row>
    <row r="5074" spans="2:87" s="1381" customFormat="1" x14ac:dyDescent="0.25">
      <c r="B5074" s="1384"/>
      <c r="C5074" s="1384"/>
      <c r="D5074" s="1387"/>
      <c r="E5074" s="1384"/>
      <c r="F5074" s="1384"/>
      <c r="G5074" s="1384"/>
      <c r="H5074" s="1365"/>
      <c r="I5074" s="1365"/>
      <c r="J5074" s="1365"/>
      <c r="S5074" s="1359"/>
      <c r="BU5074" s="1366"/>
      <c r="CI5074" s="1383"/>
    </row>
    <row r="5075" spans="2:87" s="1381" customFormat="1" x14ac:dyDescent="0.25">
      <c r="B5075" s="1384"/>
      <c r="C5075" s="1384"/>
      <c r="D5075" s="1387"/>
      <c r="E5075" s="1384"/>
      <c r="F5075" s="1384"/>
      <c r="G5075" s="1384"/>
      <c r="H5075" s="1365"/>
      <c r="I5075" s="1365"/>
      <c r="J5075" s="1365"/>
      <c r="S5075" s="1359"/>
      <c r="BU5075" s="1366"/>
      <c r="CI5075" s="1383"/>
    </row>
    <row r="5076" spans="2:87" s="1381" customFormat="1" x14ac:dyDescent="0.25">
      <c r="B5076" s="1384"/>
      <c r="C5076" s="1384"/>
      <c r="D5076" s="1387"/>
      <c r="E5076" s="1384"/>
      <c r="F5076" s="1384"/>
      <c r="G5076" s="1384"/>
      <c r="H5076" s="1365"/>
      <c r="I5076" s="1365"/>
      <c r="J5076" s="1365"/>
      <c r="S5076" s="1359"/>
      <c r="BU5076" s="1366"/>
      <c r="CI5076" s="1383"/>
    </row>
    <row r="5077" spans="2:87" s="1381" customFormat="1" x14ac:dyDescent="0.25">
      <c r="B5077" s="1384"/>
      <c r="C5077" s="1384"/>
      <c r="D5077" s="1387"/>
      <c r="E5077" s="1384"/>
      <c r="F5077" s="1384"/>
      <c r="G5077" s="1384"/>
      <c r="H5077" s="1365"/>
      <c r="I5077" s="1365"/>
      <c r="J5077" s="1365"/>
      <c r="S5077" s="1359"/>
      <c r="BU5077" s="1366"/>
      <c r="CI5077" s="1383"/>
    </row>
    <row r="5078" spans="2:87" s="1381" customFormat="1" x14ac:dyDescent="0.25">
      <c r="B5078" s="1384"/>
      <c r="C5078" s="1384"/>
      <c r="D5078" s="1387"/>
      <c r="E5078" s="1384"/>
      <c r="F5078" s="1384"/>
      <c r="G5078" s="1384"/>
      <c r="H5078" s="1365"/>
      <c r="I5078" s="1365"/>
      <c r="J5078" s="1365"/>
      <c r="S5078" s="1359"/>
      <c r="BU5078" s="1366"/>
      <c r="CI5078" s="1383"/>
    </row>
    <row r="5079" spans="2:87" s="1381" customFormat="1" x14ac:dyDescent="0.25">
      <c r="B5079" s="1384"/>
      <c r="C5079" s="1384"/>
      <c r="D5079" s="1387"/>
      <c r="E5079" s="1384"/>
      <c r="F5079" s="1384"/>
      <c r="G5079" s="1384"/>
      <c r="H5079" s="1365"/>
      <c r="I5079" s="1365"/>
      <c r="J5079" s="1365"/>
      <c r="S5079" s="1359"/>
      <c r="BU5079" s="1366"/>
      <c r="CI5079" s="1383"/>
    </row>
    <row r="5080" spans="2:87" s="1381" customFormat="1" x14ac:dyDescent="0.25">
      <c r="B5080" s="1384"/>
      <c r="C5080" s="1384"/>
      <c r="D5080" s="1387"/>
      <c r="E5080" s="1384"/>
      <c r="F5080" s="1384"/>
      <c r="G5080" s="1384"/>
      <c r="H5080" s="1365"/>
      <c r="I5080" s="1365"/>
      <c r="J5080" s="1365"/>
      <c r="S5080" s="1359"/>
      <c r="BU5080" s="1366"/>
      <c r="CI5080" s="1383"/>
    </row>
    <row r="5081" spans="2:87" s="1381" customFormat="1" x14ac:dyDescent="0.25">
      <c r="B5081" s="1384"/>
      <c r="C5081" s="1384"/>
      <c r="D5081" s="1387"/>
      <c r="E5081" s="1384"/>
      <c r="F5081" s="1384"/>
      <c r="G5081" s="1384"/>
      <c r="H5081" s="1365"/>
      <c r="I5081" s="1365"/>
      <c r="J5081" s="1365"/>
      <c r="S5081" s="1359"/>
      <c r="BU5081" s="1366"/>
      <c r="CI5081" s="1383"/>
    </row>
    <row r="5082" spans="2:87" s="1381" customFormat="1" x14ac:dyDescent="0.25">
      <c r="B5082" s="1384"/>
      <c r="C5082" s="1384"/>
      <c r="D5082" s="1387"/>
      <c r="E5082" s="1384"/>
      <c r="F5082" s="1384"/>
      <c r="G5082" s="1384"/>
      <c r="H5082" s="1365"/>
      <c r="I5082" s="1365"/>
      <c r="J5082" s="1365"/>
      <c r="S5082" s="1359"/>
      <c r="BU5082" s="1366"/>
      <c r="CI5082" s="1383"/>
    </row>
    <row r="5083" spans="2:87" s="1381" customFormat="1" x14ac:dyDescent="0.25">
      <c r="B5083" s="1384"/>
      <c r="C5083" s="1384"/>
      <c r="D5083" s="1387"/>
      <c r="E5083" s="1384"/>
      <c r="F5083" s="1384"/>
      <c r="G5083" s="1384"/>
      <c r="H5083" s="1365"/>
      <c r="I5083" s="1365"/>
      <c r="J5083" s="1365"/>
      <c r="S5083" s="1359"/>
      <c r="BU5083" s="1366"/>
      <c r="CI5083" s="1383"/>
    </row>
    <row r="5084" spans="2:87" s="1381" customFormat="1" x14ac:dyDescent="0.25">
      <c r="B5084" s="1384"/>
      <c r="C5084" s="1384"/>
      <c r="D5084" s="1387"/>
      <c r="E5084" s="1384"/>
      <c r="F5084" s="1384"/>
      <c r="G5084" s="1384"/>
      <c r="H5084" s="1365"/>
      <c r="I5084" s="1365"/>
      <c r="J5084" s="1365"/>
      <c r="S5084" s="1359"/>
      <c r="BU5084" s="1366"/>
      <c r="CI5084" s="1383"/>
    </row>
    <row r="5085" spans="2:87" s="1381" customFormat="1" x14ac:dyDescent="0.25">
      <c r="B5085" s="1384"/>
      <c r="C5085" s="1384"/>
      <c r="D5085" s="1387"/>
      <c r="E5085" s="1384"/>
      <c r="F5085" s="1384"/>
      <c r="G5085" s="1384"/>
      <c r="H5085" s="1365"/>
      <c r="I5085" s="1365"/>
      <c r="J5085" s="1365"/>
      <c r="S5085" s="1359"/>
      <c r="BU5085" s="1366"/>
      <c r="CI5085" s="1383"/>
    </row>
    <row r="5086" spans="2:87" s="1381" customFormat="1" x14ac:dyDescent="0.25">
      <c r="B5086" s="1384"/>
      <c r="C5086" s="1384"/>
      <c r="D5086" s="1387"/>
      <c r="E5086" s="1384"/>
      <c r="F5086" s="1384"/>
      <c r="G5086" s="1384"/>
      <c r="H5086" s="1365"/>
      <c r="I5086" s="1365"/>
      <c r="J5086" s="1365"/>
      <c r="S5086" s="1359"/>
      <c r="BU5086" s="1366"/>
      <c r="CI5086" s="1383"/>
    </row>
    <row r="5087" spans="2:87" s="1381" customFormat="1" x14ac:dyDescent="0.25">
      <c r="B5087" s="1384"/>
      <c r="C5087" s="1384"/>
      <c r="D5087" s="1387"/>
      <c r="E5087" s="1384"/>
      <c r="F5087" s="1384"/>
      <c r="G5087" s="1384"/>
      <c r="H5087" s="1365"/>
      <c r="I5087" s="1365"/>
      <c r="J5087" s="1365"/>
      <c r="S5087" s="1359"/>
      <c r="BU5087" s="1366"/>
      <c r="CI5087" s="1383"/>
    </row>
    <row r="5088" spans="2:87" s="1381" customFormat="1" x14ac:dyDescent="0.25">
      <c r="B5088" s="1384"/>
      <c r="C5088" s="1384"/>
      <c r="D5088" s="1387"/>
      <c r="E5088" s="1384"/>
      <c r="F5088" s="1384"/>
      <c r="G5088" s="1384"/>
      <c r="H5088" s="1365"/>
      <c r="I5088" s="1365"/>
      <c r="J5088" s="1365"/>
      <c r="S5088" s="1359"/>
      <c r="BU5088" s="1366"/>
      <c r="CI5088" s="1383"/>
    </row>
    <row r="5089" spans="2:87" s="1381" customFormat="1" x14ac:dyDescent="0.25">
      <c r="B5089" s="1384"/>
      <c r="C5089" s="1384"/>
      <c r="D5089" s="1387"/>
      <c r="E5089" s="1384"/>
      <c r="F5089" s="1384"/>
      <c r="G5089" s="1384"/>
      <c r="H5089" s="1365"/>
      <c r="I5089" s="1365"/>
      <c r="J5089" s="1365"/>
      <c r="S5089" s="1359"/>
      <c r="BU5089" s="1366"/>
      <c r="CI5089" s="1383"/>
    </row>
    <row r="5090" spans="2:87" s="1381" customFormat="1" x14ac:dyDescent="0.25">
      <c r="B5090" s="1384"/>
      <c r="C5090" s="1384"/>
      <c r="D5090" s="1387"/>
      <c r="E5090" s="1384"/>
      <c r="F5090" s="1384"/>
      <c r="G5090" s="1384"/>
      <c r="H5090" s="1365"/>
      <c r="I5090" s="1365"/>
      <c r="J5090" s="1365"/>
      <c r="S5090" s="1359"/>
      <c r="BU5090" s="1366"/>
      <c r="CI5090" s="1383"/>
    </row>
    <row r="5091" spans="2:87" s="1381" customFormat="1" x14ac:dyDescent="0.25">
      <c r="B5091" s="1384"/>
      <c r="C5091" s="1384"/>
      <c r="D5091" s="1387"/>
      <c r="E5091" s="1384"/>
      <c r="F5091" s="1384"/>
      <c r="G5091" s="1384"/>
      <c r="H5091" s="1365"/>
      <c r="I5091" s="1365"/>
      <c r="J5091" s="1365"/>
      <c r="S5091" s="1359"/>
      <c r="BU5091" s="1366"/>
      <c r="CI5091" s="1383"/>
    </row>
    <row r="5092" spans="2:87" s="1381" customFormat="1" x14ac:dyDescent="0.25">
      <c r="B5092" s="1384"/>
      <c r="C5092" s="1384"/>
      <c r="D5092" s="1387"/>
      <c r="E5092" s="1384"/>
      <c r="F5092" s="1384"/>
      <c r="G5092" s="1384"/>
      <c r="H5092" s="1365"/>
      <c r="I5092" s="1365"/>
      <c r="J5092" s="1365"/>
      <c r="S5092" s="1359"/>
      <c r="BU5092" s="1366"/>
      <c r="CI5092" s="1383"/>
    </row>
    <row r="5093" spans="2:87" s="1381" customFormat="1" x14ac:dyDescent="0.25">
      <c r="B5093" s="1384"/>
      <c r="C5093" s="1384"/>
      <c r="D5093" s="1387"/>
      <c r="E5093" s="1384"/>
      <c r="F5093" s="1384"/>
      <c r="G5093" s="1384"/>
      <c r="H5093" s="1365"/>
      <c r="I5093" s="1365"/>
      <c r="J5093" s="1365"/>
      <c r="S5093" s="1359"/>
      <c r="BU5093" s="1366"/>
      <c r="CI5093" s="1383"/>
    </row>
    <row r="5094" spans="2:87" s="1381" customFormat="1" x14ac:dyDescent="0.25">
      <c r="B5094" s="1384"/>
      <c r="C5094" s="1384"/>
      <c r="D5094" s="1387"/>
      <c r="E5094" s="1384"/>
      <c r="F5094" s="1384"/>
      <c r="G5094" s="1384"/>
      <c r="H5094" s="1365"/>
      <c r="I5094" s="1365"/>
      <c r="J5094" s="1365"/>
      <c r="S5094" s="1359"/>
      <c r="BU5094" s="1366"/>
      <c r="CI5094" s="1383"/>
    </row>
    <row r="5095" spans="2:87" s="1381" customFormat="1" x14ac:dyDescent="0.25">
      <c r="B5095" s="1384"/>
      <c r="C5095" s="1384"/>
      <c r="D5095" s="1387"/>
      <c r="E5095" s="1384"/>
      <c r="F5095" s="1384"/>
      <c r="G5095" s="1384"/>
      <c r="H5095" s="1365"/>
      <c r="I5095" s="1365"/>
      <c r="J5095" s="1365"/>
      <c r="S5095" s="1359"/>
      <c r="BU5095" s="1366"/>
      <c r="CI5095" s="1383"/>
    </row>
    <row r="5096" spans="2:87" s="1381" customFormat="1" x14ac:dyDescent="0.25">
      <c r="B5096" s="1384"/>
      <c r="C5096" s="1384"/>
      <c r="D5096" s="1387"/>
      <c r="E5096" s="1384"/>
      <c r="F5096" s="1384"/>
      <c r="G5096" s="1384"/>
      <c r="H5096" s="1365"/>
      <c r="I5096" s="1365"/>
      <c r="J5096" s="1365"/>
      <c r="S5096" s="1359"/>
      <c r="BU5096" s="1366"/>
      <c r="CI5096" s="1383"/>
    </row>
    <row r="5097" spans="2:87" s="1381" customFormat="1" x14ac:dyDescent="0.25">
      <c r="B5097" s="1384"/>
      <c r="C5097" s="1384"/>
      <c r="D5097" s="1387"/>
      <c r="E5097" s="1384"/>
      <c r="F5097" s="1384"/>
      <c r="G5097" s="1384"/>
      <c r="H5097" s="1365"/>
      <c r="I5097" s="1365"/>
      <c r="J5097" s="1365"/>
      <c r="S5097" s="1359"/>
      <c r="BU5097" s="1366"/>
      <c r="CI5097" s="1383"/>
    </row>
    <row r="5098" spans="2:87" s="1381" customFormat="1" x14ac:dyDescent="0.25">
      <c r="B5098" s="1384"/>
      <c r="C5098" s="1384"/>
      <c r="D5098" s="1387"/>
      <c r="E5098" s="1384"/>
      <c r="F5098" s="1384"/>
      <c r="G5098" s="1384"/>
      <c r="H5098" s="1365"/>
      <c r="I5098" s="1365"/>
      <c r="J5098" s="1365"/>
      <c r="S5098" s="1359"/>
      <c r="BU5098" s="1366"/>
      <c r="CI5098" s="1383"/>
    </row>
    <row r="5099" spans="2:87" s="1381" customFormat="1" x14ac:dyDescent="0.25">
      <c r="B5099" s="1384"/>
      <c r="C5099" s="1384"/>
      <c r="D5099" s="1387"/>
      <c r="E5099" s="1384"/>
      <c r="F5099" s="1384"/>
      <c r="G5099" s="1384"/>
      <c r="H5099" s="1365"/>
      <c r="I5099" s="1365"/>
      <c r="J5099" s="1365"/>
      <c r="S5099" s="1359"/>
      <c r="BU5099" s="1366"/>
      <c r="CI5099" s="1383"/>
    </row>
    <row r="5100" spans="2:87" s="1381" customFormat="1" x14ac:dyDescent="0.25">
      <c r="B5100" s="1384"/>
      <c r="C5100" s="1384"/>
      <c r="D5100" s="1387"/>
      <c r="E5100" s="1384"/>
      <c r="F5100" s="1384"/>
      <c r="G5100" s="1384"/>
      <c r="H5100" s="1365"/>
      <c r="I5100" s="1365"/>
      <c r="J5100" s="1365"/>
      <c r="S5100" s="1359"/>
      <c r="BU5100" s="1366"/>
      <c r="CI5100" s="1383"/>
    </row>
    <row r="5101" spans="2:87" s="1381" customFormat="1" x14ac:dyDescent="0.25">
      <c r="B5101" s="1384"/>
      <c r="C5101" s="1384"/>
      <c r="D5101" s="1387"/>
      <c r="E5101" s="1384"/>
      <c r="F5101" s="1384"/>
      <c r="G5101" s="1384"/>
      <c r="H5101" s="1365"/>
      <c r="I5101" s="1365"/>
      <c r="J5101" s="1365"/>
      <c r="S5101" s="1359"/>
      <c r="BU5101" s="1366"/>
      <c r="CI5101" s="1383"/>
    </row>
    <row r="5102" spans="2:87" s="1381" customFormat="1" x14ac:dyDescent="0.25">
      <c r="B5102" s="1384"/>
      <c r="C5102" s="1384"/>
      <c r="D5102" s="1387"/>
      <c r="E5102" s="1384"/>
      <c r="F5102" s="1384"/>
      <c r="G5102" s="1384"/>
      <c r="H5102" s="1365"/>
      <c r="I5102" s="1365"/>
      <c r="J5102" s="1365"/>
      <c r="S5102" s="1359"/>
      <c r="BU5102" s="1366"/>
      <c r="CI5102" s="1383"/>
    </row>
    <row r="5103" spans="2:87" s="1381" customFormat="1" x14ac:dyDescent="0.25">
      <c r="B5103" s="1384"/>
      <c r="C5103" s="1384"/>
      <c r="D5103" s="1387"/>
      <c r="E5103" s="1384"/>
      <c r="F5103" s="1384"/>
      <c r="G5103" s="1384"/>
      <c r="H5103" s="1365"/>
      <c r="I5103" s="1365"/>
      <c r="J5103" s="1365"/>
      <c r="S5103" s="1359"/>
      <c r="BU5103" s="1366"/>
      <c r="CI5103" s="1383"/>
    </row>
    <row r="5104" spans="2:87" s="1381" customFormat="1" x14ac:dyDescent="0.25">
      <c r="B5104" s="1384"/>
      <c r="C5104" s="1384"/>
      <c r="D5104" s="1387"/>
      <c r="E5104" s="1384"/>
      <c r="F5104" s="1384"/>
      <c r="G5104" s="1384"/>
      <c r="H5104" s="1365"/>
      <c r="I5104" s="1365"/>
      <c r="J5104" s="1365"/>
      <c r="S5104" s="1359"/>
      <c r="BU5104" s="1366"/>
      <c r="CI5104" s="1383"/>
    </row>
    <row r="5105" spans="2:87" s="1381" customFormat="1" x14ac:dyDescent="0.25">
      <c r="B5105" s="1384"/>
      <c r="C5105" s="1384"/>
      <c r="D5105" s="1387"/>
      <c r="E5105" s="1384"/>
      <c r="F5105" s="1384"/>
      <c r="G5105" s="1384"/>
      <c r="H5105" s="1365"/>
      <c r="I5105" s="1365"/>
      <c r="J5105" s="1365"/>
      <c r="S5105" s="1359"/>
      <c r="BU5105" s="1366"/>
      <c r="CI5105" s="1383"/>
    </row>
    <row r="5106" spans="2:87" s="1381" customFormat="1" x14ac:dyDescent="0.25">
      <c r="B5106" s="1384"/>
      <c r="C5106" s="1384"/>
      <c r="D5106" s="1387"/>
      <c r="E5106" s="1384"/>
      <c r="F5106" s="1384"/>
      <c r="G5106" s="1384"/>
      <c r="H5106" s="1365"/>
      <c r="I5106" s="1365"/>
      <c r="J5106" s="1365"/>
      <c r="S5106" s="1359"/>
      <c r="BU5106" s="1366"/>
      <c r="CI5106" s="1383"/>
    </row>
    <row r="5107" spans="2:87" s="1381" customFormat="1" x14ac:dyDescent="0.25">
      <c r="B5107" s="1384"/>
      <c r="C5107" s="1384"/>
      <c r="D5107" s="1387"/>
      <c r="E5107" s="1384"/>
      <c r="F5107" s="1384"/>
      <c r="G5107" s="1384"/>
      <c r="H5107" s="1365"/>
      <c r="I5107" s="1365"/>
      <c r="J5107" s="1365"/>
      <c r="S5107" s="1359"/>
      <c r="BU5107" s="1366"/>
      <c r="CI5107" s="1383"/>
    </row>
    <row r="5108" spans="2:87" s="1381" customFormat="1" x14ac:dyDescent="0.25">
      <c r="B5108" s="1384"/>
      <c r="C5108" s="1384"/>
      <c r="D5108" s="1387"/>
      <c r="E5108" s="1384"/>
      <c r="F5108" s="1384"/>
      <c r="G5108" s="1384"/>
      <c r="H5108" s="1365"/>
      <c r="I5108" s="1365"/>
      <c r="J5108" s="1365"/>
      <c r="S5108" s="1359"/>
      <c r="BU5108" s="1366"/>
      <c r="CI5108" s="1383"/>
    </row>
    <row r="5109" spans="2:87" s="1381" customFormat="1" x14ac:dyDescent="0.25">
      <c r="B5109" s="1384"/>
      <c r="C5109" s="1384"/>
      <c r="D5109" s="1387"/>
      <c r="E5109" s="1384"/>
      <c r="F5109" s="1384"/>
      <c r="G5109" s="1384"/>
      <c r="H5109" s="1365"/>
      <c r="I5109" s="1365"/>
      <c r="J5109" s="1365"/>
      <c r="S5109" s="1359"/>
      <c r="BU5109" s="1366"/>
      <c r="CI5109" s="1383"/>
    </row>
    <row r="5110" spans="2:87" s="1381" customFormat="1" x14ac:dyDescent="0.25">
      <c r="B5110" s="1384"/>
      <c r="C5110" s="1384"/>
      <c r="D5110" s="1387"/>
      <c r="E5110" s="1384"/>
      <c r="F5110" s="1384"/>
      <c r="G5110" s="1384"/>
      <c r="H5110" s="1365"/>
      <c r="I5110" s="1365"/>
      <c r="J5110" s="1365"/>
      <c r="S5110" s="1359"/>
      <c r="BU5110" s="1366"/>
      <c r="CI5110" s="1383"/>
    </row>
    <row r="5111" spans="2:87" s="1381" customFormat="1" x14ac:dyDescent="0.25">
      <c r="B5111" s="1384"/>
      <c r="C5111" s="1384"/>
      <c r="D5111" s="1387"/>
      <c r="E5111" s="1384"/>
      <c r="F5111" s="1384"/>
      <c r="G5111" s="1384"/>
      <c r="H5111" s="1365"/>
      <c r="I5111" s="1365"/>
      <c r="J5111" s="1365"/>
      <c r="S5111" s="1359"/>
      <c r="BU5111" s="1366"/>
      <c r="CI5111" s="1383"/>
    </row>
    <row r="5112" spans="2:87" s="1381" customFormat="1" x14ac:dyDescent="0.25">
      <c r="B5112" s="1384"/>
      <c r="C5112" s="1384"/>
      <c r="D5112" s="1387"/>
      <c r="E5112" s="1384"/>
      <c r="F5112" s="1384"/>
      <c r="G5112" s="1384"/>
      <c r="H5112" s="1365"/>
      <c r="I5112" s="1365"/>
      <c r="J5112" s="1365"/>
      <c r="S5112" s="1359"/>
      <c r="BU5112" s="1366"/>
      <c r="CI5112" s="1383"/>
    </row>
    <row r="5113" spans="2:87" s="1381" customFormat="1" x14ac:dyDescent="0.25">
      <c r="B5113" s="1384"/>
      <c r="C5113" s="1384"/>
      <c r="D5113" s="1387"/>
      <c r="E5113" s="1384"/>
      <c r="F5113" s="1384"/>
      <c r="G5113" s="1384"/>
      <c r="H5113" s="1365"/>
      <c r="I5113" s="1365"/>
      <c r="J5113" s="1365"/>
      <c r="S5113" s="1359"/>
      <c r="BU5113" s="1366"/>
      <c r="CI5113" s="1383"/>
    </row>
    <row r="5114" spans="2:87" s="1381" customFormat="1" x14ac:dyDescent="0.25">
      <c r="B5114" s="1384"/>
      <c r="C5114" s="1384"/>
      <c r="D5114" s="1387"/>
      <c r="E5114" s="1384"/>
      <c r="F5114" s="1384"/>
      <c r="G5114" s="1384"/>
      <c r="H5114" s="1365"/>
      <c r="I5114" s="1365"/>
      <c r="J5114" s="1365"/>
      <c r="S5114" s="1359"/>
      <c r="BU5114" s="1366"/>
      <c r="CI5114" s="1383"/>
    </row>
    <row r="5115" spans="2:87" s="1381" customFormat="1" x14ac:dyDescent="0.25">
      <c r="B5115" s="1384"/>
      <c r="C5115" s="1384"/>
      <c r="D5115" s="1387"/>
      <c r="E5115" s="1384"/>
      <c r="F5115" s="1384"/>
      <c r="G5115" s="1384"/>
      <c r="H5115" s="1365"/>
      <c r="I5115" s="1365"/>
      <c r="J5115" s="1365"/>
      <c r="S5115" s="1359"/>
      <c r="BU5115" s="1366"/>
      <c r="CI5115" s="1383"/>
    </row>
    <row r="5116" spans="2:87" s="1381" customFormat="1" x14ac:dyDescent="0.25">
      <c r="B5116" s="1384"/>
      <c r="C5116" s="1384"/>
      <c r="D5116" s="1387"/>
      <c r="E5116" s="1384"/>
      <c r="F5116" s="1384"/>
      <c r="G5116" s="1384"/>
      <c r="H5116" s="1365"/>
      <c r="I5116" s="1365"/>
      <c r="J5116" s="1365"/>
      <c r="S5116" s="1359"/>
      <c r="BU5116" s="1366"/>
      <c r="CI5116" s="1383"/>
    </row>
    <row r="5117" spans="2:87" s="1381" customFormat="1" x14ac:dyDescent="0.25">
      <c r="B5117" s="1384"/>
      <c r="C5117" s="1384"/>
      <c r="D5117" s="1387"/>
      <c r="E5117" s="1384"/>
      <c r="F5117" s="1384"/>
      <c r="G5117" s="1384"/>
      <c r="H5117" s="1365"/>
      <c r="I5117" s="1365"/>
      <c r="J5117" s="1365"/>
      <c r="S5117" s="1359"/>
      <c r="BU5117" s="1366"/>
      <c r="CI5117" s="1383"/>
    </row>
    <row r="5118" spans="2:87" s="1381" customFormat="1" x14ac:dyDescent="0.25">
      <c r="B5118" s="1384"/>
      <c r="C5118" s="1384"/>
      <c r="D5118" s="1387"/>
      <c r="E5118" s="1384"/>
      <c r="F5118" s="1384"/>
      <c r="G5118" s="1384"/>
      <c r="H5118" s="1365"/>
      <c r="I5118" s="1365"/>
      <c r="J5118" s="1365"/>
      <c r="S5118" s="1359"/>
      <c r="BU5118" s="1366"/>
      <c r="CI5118" s="1383"/>
    </row>
    <row r="5119" spans="2:87" s="1381" customFormat="1" x14ac:dyDescent="0.25">
      <c r="B5119" s="1384"/>
      <c r="C5119" s="1384"/>
      <c r="D5119" s="1387"/>
      <c r="E5119" s="1384"/>
      <c r="F5119" s="1384"/>
      <c r="G5119" s="1384"/>
      <c r="H5119" s="1365"/>
      <c r="I5119" s="1365"/>
      <c r="J5119" s="1365"/>
      <c r="S5119" s="1359"/>
      <c r="BU5119" s="1366"/>
      <c r="CI5119" s="1383"/>
    </row>
    <row r="5120" spans="2:87" s="1381" customFormat="1" x14ac:dyDescent="0.25">
      <c r="B5120" s="1384"/>
      <c r="C5120" s="1384"/>
      <c r="D5120" s="1387"/>
      <c r="E5120" s="1384"/>
      <c r="F5120" s="1384"/>
      <c r="G5120" s="1384"/>
      <c r="H5120" s="1365"/>
      <c r="I5120" s="1365"/>
      <c r="J5120" s="1365"/>
      <c r="S5120" s="1359"/>
      <c r="BU5120" s="1366"/>
      <c r="CI5120" s="1383"/>
    </row>
    <row r="5121" spans="2:87" s="1381" customFormat="1" x14ac:dyDescent="0.25">
      <c r="B5121" s="1384"/>
      <c r="C5121" s="1384"/>
      <c r="D5121" s="1387"/>
      <c r="E5121" s="1384"/>
      <c r="F5121" s="1384"/>
      <c r="G5121" s="1384"/>
      <c r="H5121" s="1365"/>
      <c r="I5121" s="1365"/>
      <c r="J5121" s="1365"/>
      <c r="S5121" s="1359"/>
      <c r="BU5121" s="1366"/>
      <c r="CI5121" s="1383"/>
    </row>
    <row r="5122" spans="2:87" s="1381" customFormat="1" x14ac:dyDescent="0.25">
      <c r="B5122" s="1384"/>
      <c r="C5122" s="1384"/>
      <c r="D5122" s="1387"/>
      <c r="E5122" s="1384"/>
      <c r="F5122" s="1384"/>
      <c r="G5122" s="1384"/>
      <c r="H5122" s="1365"/>
      <c r="I5122" s="1365"/>
      <c r="J5122" s="1365"/>
      <c r="S5122" s="1359"/>
      <c r="BU5122" s="1366"/>
      <c r="CI5122" s="1383"/>
    </row>
    <row r="5123" spans="2:87" s="1381" customFormat="1" x14ac:dyDescent="0.25">
      <c r="B5123" s="1384"/>
      <c r="C5123" s="1384"/>
      <c r="D5123" s="1387"/>
      <c r="E5123" s="1384"/>
      <c r="F5123" s="1384"/>
      <c r="G5123" s="1384"/>
      <c r="H5123" s="1365"/>
      <c r="I5123" s="1365"/>
      <c r="J5123" s="1365"/>
      <c r="S5123" s="1359"/>
      <c r="BU5123" s="1366"/>
      <c r="CI5123" s="1383"/>
    </row>
    <row r="5124" spans="2:87" s="1381" customFormat="1" x14ac:dyDescent="0.25">
      <c r="B5124" s="1384"/>
      <c r="C5124" s="1384"/>
      <c r="D5124" s="1387"/>
      <c r="E5124" s="1384"/>
      <c r="F5124" s="1384"/>
      <c r="G5124" s="1384"/>
      <c r="H5124" s="1365"/>
      <c r="I5124" s="1365"/>
      <c r="J5124" s="1365"/>
      <c r="S5124" s="1359"/>
      <c r="BU5124" s="1366"/>
      <c r="CI5124" s="1383"/>
    </row>
    <row r="5125" spans="2:87" s="1381" customFormat="1" x14ac:dyDescent="0.25">
      <c r="B5125" s="1384"/>
      <c r="C5125" s="1384"/>
      <c r="D5125" s="1387"/>
      <c r="E5125" s="1384"/>
      <c r="F5125" s="1384"/>
      <c r="G5125" s="1384"/>
      <c r="H5125" s="1365"/>
      <c r="I5125" s="1365"/>
      <c r="J5125" s="1365"/>
      <c r="S5125" s="1359"/>
      <c r="BU5125" s="1366"/>
      <c r="CI5125" s="1383"/>
    </row>
    <row r="5126" spans="2:87" s="1381" customFormat="1" x14ac:dyDescent="0.25">
      <c r="B5126" s="1384"/>
      <c r="C5126" s="1384"/>
      <c r="D5126" s="1387"/>
      <c r="E5126" s="1384"/>
      <c r="F5126" s="1384"/>
      <c r="G5126" s="1384"/>
      <c r="H5126" s="1365"/>
      <c r="I5126" s="1365"/>
      <c r="J5126" s="1365"/>
      <c r="S5126" s="1359"/>
      <c r="BU5126" s="1366"/>
      <c r="CI5126" s="1383"/>
    </row>
    <row r="5127" spans="2:87" s="1381" customFormat="1" x14ac:dyDescent="0.25">
      <c r="B5127" s="1384"/>
      <c r="C5127" s="1384"/>
      <c r="D5127" s="1387"/>
      <c r="E5127" s="1384"/>
      <c r="F5127" s="1384"/>
      <c r="G5127" s="1384"/>
      <c r="H5127" s="1365"/>
      <c r="I5127" s="1365"/>
      <c r="J5127" s="1365"/>
      <c r="S5127" s="1359"/>
      <c r="BU5127" s="1366"/>
      <c r="CI5127" s="1383"/>
    </row>
    <row r="5128" spans="2:87" s="1381" customFormat="1" x14ac:dyDescent="0.25">
      <c r="B5128" s="1384"/>
      <c r="C5128" s="1384"/>
      <c r="D5128" s="1387"/>
      <c r="E5128" s="1384"/>
      <c r="F5128" s="1384"/>
      <c r="G5128" s="1384"/>
      <c r="H5128" s="1365"/>
      <c r="I5128" s="1365"/>
      <c r="J5128" s="1365"/>
      <c r="S5128" s="1359"/>
      <c r="BU5128" s="1366"/>
      <c r="CI5128" s="1383"/>
    </row>
    <row r="5129" spans="2:87" s="1381" customFormat="1" x14ac:dyDescent="0.25">
      <c r="B5129" s="1384"/>
      <c r="C5129" s="1384"/>
      <c r="D5129" s="1387"/>
      <c r="E5129" s="1384"/>
      <c r="F5129" s="1384"/>
      <c r="G5129" s="1384"/>
      <c r="H5129" s="1365"/>
      <c r="I5129" s="1365"/>
      <c r="J5129" s="1365"/>
      <c r="S5129" s="1359"/>
      <c r="BU5129" s="1366"/>
      <c r="CI5129" s="1383"/>
    </row>
    <row r="5130" spans="2:87" s="1381" customFormat="1" x14ac:dyDescent="0.25">
      <c r="B5130" s="1384"/>
      <c r="C5130" s="1384"/>
      <c r="D5130" s="1387"/>
      <c r="E5130" s="1384"/>
      <c r="F5130" s="1384"/>
      <c r="G5130" s="1384"/>
      <c r="H5130" s="1365"/>
      <c r="I5130" s="1365"/>
      <c r="J5130" s="1365"/>
      <c r="S5130" s="1359"/>
      <c r="BU5130" s="1366"/>
      <c r="CI5130" s="1383"/>
    </row>
    <row r="5131" spans="2:87" s="1381" customFormat="1" x14ac:dyDescent="0.25">
      <c r="B5131" s="1384"/>
      <c r="C5131" s="1384"/>
      <c r="D5131" s="1387"/>
      <c r="E5131" s="1384"/>
      <c r="F5131" s="1384"/>
      <c r="G5131" s="1384"/>
      <c r="H5131" s="1365"/>
      <c r="I5131" s="1365"/>
      <c r="J5131" s="1365"/>
      <c r="S5131" s="1359"/>
      <c r="BU5131" s="1366"/>
      <c r="CI5131" s="1383"/>
    </row>
    <row r="5132" spans="2:87" s="1381" customFormat="1" x14ac:dyDescent="0.25">
      <c r="B5132" s="1384"/>
      <c r="C5132" s="1384"/>
      <c r="D5132" s="1387"/>
      <c r="E5132" s="1384"/>
      <c r="F5132" s="1384"/>
      <c r="G5132" s="1384"/>
      <c r="H5132" s="1365"/>
      <c r="I5132" s="1365"/>
      <c r="J5132" s="1365"/>
      <c r="S5132" s="1359"/>
      <c r="BU5132" s="1366"/>
      <c r="CI5132" s="1383"/>
    </row>
    <row r="5133" spans="2:87" s="1381" customFormat="1" x14ac:dyDescent="0.25">
      <c r="B5133" s="1384"/>
      <c r="C5133" s="1384"/>
      <c r="D5133" s="1387"/>
      <c r="E5133" s="1384"/>
      <c r="F5133" s="1384"/>
      <c r="G5133" s="1384"/>
      <c r="H5133" s="1365"/>
      <c r="I5133" s="1365"/>
      <c r="J5133" s="1365"/>
      <c r="S5133" s="1359"/>
      <c r="BU5133" s="1366"/>
      <c r="CI5133" s="1383"/>
    </row>
    <row r="5134" spans="2:87" s="1381" customFormat="1" x14ac:dyDescent="0.25">
      <c r="B5134" s="1384"/>
      <c r="C5134" s="1384"/>
      <c r="D5134" s="1387"/>
      <c r="E5134" s="1384"/>
      <c r="F5134" s="1384"/>
      <c r="G5134" s="1384"/>
      <c r="H5134" s="1365"/>
      <c r="I5134" s="1365"/>
      <c r="J5134" s="1365"/>
      <c r="S5134" s="1359"/>
      <c r="BU5134" s="1366"/>
      <c r="CI5134" s="1383"/>
    </row>
    <row r="5135" spans="2:87" s="1381" customFormat="1" x14ac:dyDescent="0.25">
      <c r="B5135" s="1384"/>
      <c r="C5135" s="1384"/>
      <c r="D5135" s="1387"/>
      <c r="E5135" s="1384"/>
      <c r="F5135" s="1384"/>
      <c r="G5135" s="1384"/>
      <c r="H5135" s="1365"/>
      <c r="I5135" s="1365"/>
      <c r="J5135" s="1365"/>
      <c r="S5135" s="1359"/>
      <c r="BU5135" s="1366"/>
      <c r="CI5135" s="1383"/>
    </row>
    <row r="5136" spans="2:87" s="1381" customFormat="1" x14ac:dyDescent="0.25">
      <c r="B5136" s="1384"/>
      <c r="C5136" s="1384"/>
      <c r="D5136" s="1387"/>
      <c r="E5136" s="1384"/>
      <c r="F5136" s="1384"/>
      <c r="G5136" s="1384"/>
      <c r="H5136" s="1365"/>
      <c r="I5136" s="1365"/>
      <c r="J5136" s="1365"/>
      <c r="S5136" s="1359"/>
      <c r="BU5136" s="1366"/>
      <c r="CI5136" s="1383"/>
    </row>
    <row r="5137" spans="2:87" s="1381" customFormat="1" x14ac:dyDescent="0.25">
      <c r="B5137" s="1384"/>
      <c r="C5137" s="1384"/>
      <c r="D5137" s="1387"/>
      <c r="E5137" s="1384"/>
      <c r="F5137" s="1384"/>
      <c r="G5137" s="1384"/>
      <c r="H5137" s="1365"/>
      <c r="I5137" s="1365"/>
      <c r="J5137" s="1365"/>
      <c r="S5137" s="1359"/>
      <c r="BU5137" s="1366"/>
      <c r="CI5137" s="1383"/>
    </row>
    <row r="5138" spans="2:87" s="1381" customFormat="1" x14ac:dyDescent="0.25">
      <c r="B5138" s="1384"/>
      <c r="C5138" s="1384"/>
      <c r="D5138" s="1387"/>
      <c r="E5138" s="1384"/>
      <c r="F5138" s="1384"/>
      <c r="G5138" s="1384"/>
      <c r="H5138" s="1365"/>
      <c r="I5138" s="1365"/>
      <c r="J5138" s="1365"/>
      <c r="S5138" s="1359"/>
      <c r="BU5138" s="1366"/>
      <c r="CI5138" s="1383"/>
    </row>
    <row r="5139" spans="2:87" s="1381" customFormat="1" x14ac:dyDescent="0.25">
      <c r="B5139" s="1384"/>
      <c r="C5139" s="1384"/>
      <c r="D5139" s="1387"/>
      <c r="E5139" s="1384"/>
      <c r="F5139" s="1384"/>
      <c r="G5139" s="1384"/>
      <c r="H5139" s="1365"/>
      <c r="I5139" s="1365"/>
      <c r="J5139" s="1365"/>
      <c r="S5139" s="1359"/>
      <c r="BU5139" s="1366"/>
      <c r="CI5139" s="1383"/>
    </row>
    <row r="5140" spans="2:87" s="1381" customFormat="1" x14ac:dyDescent="0.25">
      <c r="B5140" s="1384"/>
      <c r="C5140" s="1384"/>
      <c r="D5140" s="1387"/>
      <c r="E5140" s="1384"/>
      <c r="F5140" s="1384"/>
      <c r="G5140" s="1384"/>
      <c r="H5140" s="1365"/>
      <c r="I5140" s="1365"/>
      <c r="J5140" s="1365"/>
      <c r="S5140" s="1359"/>
      <c r="BU5140" s="1366"/>
      <c r="CI5140" s="1383"/>
    </row>
    <row r="5141" spans="2:87" s="1381" customFormat="1" x14ac:dyDescent="0.25">
      <c r="B5141" s="1384"/>
      <c r="C5141" s="1384"/>
      <c r="D5141" s="1387"/>
      <c r="E5141" s="1384"/>
      <c r="F5141" s="1384"/>
      <c r="G5141" s="1384"/>
      <c r="H5141" s="1365"/>
      <c r="I5141" s="1365"/>
      <c r="J5141" s="1365"/>
      <c r="S5141" s="1359"/>
      <c r="BU5141" s="1366"/>
      <c r="CI5141" s="1383"/>
    </row>
    <row r="5142" spans="2:87" s="1381" customFormat="1" x14ac:dyDescent="0.25">
      <c r="B5142" s="1384"/>
      <c r="C5142" s="1384"/>
      <c r="D5142" s="1387"/>
      <c r="E5142" s="1384"/>
      <c r="F5142" s="1384"/>
      <c r="G5142" s="1384"/>
      <c r="H5142" s="1365"/>
      <c r="I5142" s="1365"/>
      <c r="J5142" s="1365"/>
      <c r="S5142" s="1359"/>
      <c r="BU5142" s="1366"/>
      <c r="CI5142" s="1383"/>
    </row>
    <row r="5143" spans="2:87" s="1381" customFormat="1" x14ac:dyDescent="0.25">
      <c r="B5143" s="1384"/>
      <c r="C5143" s="1384"/>
      <c r="D5143" s="1387"/>
      <c r="E5143" s="1384"/>
      <c r="F5143" s="1384"/>
      <c r="G5143" s="1384"/>
      <c r="H5143" s="1365"/>
      <c r="I5143" s="1365"/>
      <c r="J5143" s="1365"/>
      <c r="S5143" s="1359"/>
      <c r="BU5143" s="1366"/>
      <c r="CI5143" s="1383"/>
    </row>
    <row r="5144" spans="2:87" s="1381" customFormat="1" x14ac:dyDescent="0.25">
      <c r="B5144" s="1384"/>
      <c r="C5144" s="1384"/>
      <c r="D5144" s="1387"/>
      <c r="E5144" s="1384"/>
      <c r="F5144" s="1384"/>
      <c r="G5144" s="1384"/>
      <c r="H5144" s="1365"/>
      <c r="I5144" s="1365"/>
      <c r="J5144" s="1365"/>
      <c r="S5144" s="1359"/>
      <c r="BU5144" s="1366"/>
      <c r="CI5144" s="1383"/>
    </row>
    <row r="5145" spans="2:87" s="1381" customFormat="1" x14ac:dyDescent="0.25">
      <c r="B5145" s="1384"/>
      <c r="C5145" s="1384"/>
      <c r="D5145" s="1387"/>
      <c r="E5145" s="1384"/>
      <c r="F5145" s="1384"/>
      <c r="G5145" s="1384"/>
      <c r="H5145" s="1365"/>
      <c r="I5145" s="1365"/>
      <c r="J5145" s="1365"/>
      <c r="S5145" s="1359"/>
      <c r="BU5145" s="1366"/>
      <c r="CI5145" s="1383"/>
    </row>
    <row r="5146" spans="2:87" s="1381" customFormat="1" x14ac:dyDescent="0.25">
      <c r="B5146" s="1384"/>
      <c r="C5146" s="1384"/>
      <c r="D5146" s="1387"/>
      <c r="E5146" s="1384"/>
      <c r="F5146" s="1384"/>
      <c r="G5146" s="1384"/>
      <c r="H5146" s="1365"/>
      <c r="I5146" s="1365"/>
      <c r="J5146" s="1365"/>
      <c r="S5146" s="1359"/>
      <c r="BU5146" s="1366"/>
      <c r="CI5146" s="1383"/>
    </row>
    <row r="5147" spans="2:87" s="1381" customFormat="1" x14ac:dyDescent="0.25">
      <c r="B5147" s="1384"/>
      <c r="C5147" s="1384"/>
      <c r="D5147" s="1387"/>
      <c r="E5147" s="1384"/>
      <c r="F5147" s="1384"/>
      <c r="G5147" s="1384"/>
      <c r="H5147" s="1365"/>
      <c r="I5147" s="1365"/>
      <c r="J5147" s="1365"/>
      <c r="S5147" s="1359"/>
      <c r="BU5147" s="1366"/>
      <c r="CI5147" s="1383"/>
    </row>
    <row r="5148" spans="2:87" s="1381" customFormat="1" x14ac:dyDescent="0.25">
      <c r="B5148" s="1384"/>
      <c r="C5148" s="1384"/>
      <c r="D5148" s="1387"/>
      <c r="E5148" s="1384"/>
      <c r="F5148" s="1384"/>
      <c r="G5148" s="1384"/>
      <c r="H5148" s="1365"/>
      <c r="I5148" s="1365"/>
      <c r="J5148" s="1365"/>
      <c r="S5148" s="1359"/>
      <c r="BU5148" s="1366"/>
      <c r="CI5148" s="1383"/>
    </row>
    <row r="5149" spans="2:87" s="1381" customFormat="1" x14ac:dyDescent="0.25">
      <c r="B5149" s="1384"/>
      <c r="C5149" s="1384"/>
      <c r="D5149" s="1387"/>
      <c r="E5149" s="1384"/>
      <c r="F5149" s="1384"/>
      <c r="G5149" s="1384"/>
      <c r="H5149" s="1365"/>
      <c r="I5149" s="1365"/>
      <c r="J5149" s="1365"/>
      <c r="S5149" s="1359"/>
      <c r="BU5149" s="1366"/>
      <c r="CI5149" s="1383"/>
    </row>
    <row r="5150" spans="2:87" s="1381" customFormat="1" x14ac:dyDescent="0.25">
      <c r="B5150" s="1384"/>
      <c r="C5150" s="1384"/>
      <c r="D5150" s="1387"/>
      <c r="E5150" s="1384"/>
      <c r="F5150" s="1384"/>
      <c r="G5150" s="1384"/>
      <c r="H5150" s="1365"/>
      <c r="I5150" s="1365"/>
      <c r="J5150" s="1365"/>
      <c r="S5150" s="1359"/>
      <c r="BU5150" s="1366"/>
      <c r="CI5150" s="1383"/>
    </row>
    <row r="5151" spans="2:87" s="1381" customFormat="1" x14ac:dyDescent="0.25">
      <c r="B5151" s="1384"/>
      <c r="C5151" s="1384"/>
      <c r="D5151" s="1387"/>
      <c r="E5151" s="1384"/>
      <c r="F5151" s="1384"/>
      <c r="G5151" s="1384"/>
      <c r="H5151" s="1365"/>
      <c r="I5151" s="1365"/>
      <c r="J5151" s="1365"/>
      <c r="S5151" s="1359"/>
      <c r="BU5151" s="1366"/>
      <c r="CI5151" s="1383"/>
    </row>
    <row r="5152" spans="2:87" s="1381" customFormat="1" x14ac:dyDescent="0.25">
      <c r="B5152" s="1384"/>
      <c r="C5152" s="1384"/>
      <c r="D5152" s="1387"/>
      <c r="E5152" s="1384"/>
      <c r="F5152" s="1384"/>
      <c r="G5152" s="1384"/>
      <c r="H5152" s="1365"/>
      <c r="I5152" s="1365"/>
      <c r="J5152" s="1365"/>
      <c r="S5152" s="1359"/>
      <c r="BU5152" s="1366"/>
      <c r="CI5152" s="1383"/>
    </row>
    <row r="5153" spans="2:87" s="1381" customFormat="1" x14ac:dyDescent="0.25">
      <c r="B5153" s="1384"/>
      <c r="C5153" s="1384"/>
      <c r="D5153" s="1387"/>
      <c r="E5153" s="1384"/>
      <c r="F5153" s="1384"/>
      <c r="G5153" s="1384"/>
      <c r="H5153" s="1365"/>
      <c r="I5153" s="1365"/>
      <c r="J5153" s="1365"/>
      <c r="S5153" s="1359"/>
      <c r="BU5153" s="1366"/>
      <c r="CI5153" s="1383"/>
    </row>
    <row r="5154" spans="2:87" s="1381" customFormat="1" x14ac:dyDescent="0.25">
      <c r="B5154" s="1384"/>
      <c r="C5154" s="1384"/>
      <c r="D5154" s="1387"/>
      <c r="E5154" s="1384"/>
      <c r="F5154" s="1384"/>
      <c r="G5154" s="1384"/>
      <c r="H5154" s="1365"/>
      <c r="I5154" s="1365"/>
      <c r="J5154" s="1365"/>
      <c r="S5154" s="1359"/>
      <c r="BU5154" s="1366"/>
      <c r="CI5154" s="1383"/>
    </row>
    <row r="5155" spans="2:87" s="1381" customFormat="1" x14ac:dyDescent="0.25">
      <c r="B5155" s="1384"/>
      <c r="C5155" s="1384"/>
      <c r="D5155" s="1387"/>
      <c r="E5155" s="1384"/>
      <c r="F5155" s="1384"/>
      <c r="G5155" s="1384"/>
      <c r="H5155" s="1365"/>
      <c r="I5155" s="1365"/>
      <c r="J5155" s="1365"/>
      <c r="S5155" s="1359"/>
      <c r="BU5155" s="1366"/>
      <c r="CI5155" s="1383"/>
    </row>
    <row r="5156" spans="2:87" s="1381" customFormat="1" x14ac:dyDescent="0.25">
      <c r="B5156" s="1384"/>
      <c r="C5156" s="1384"/>
      <c r="D5156" s="1387"/>
      <c r="E5156" s="1384"/>
      <c r="F5156" s="1384"/>
      <c r="G5156" s="1384"/>
      <c r="H5156" s="1365"/>
      <c r="I5156" s="1365"/>
      <c r="J5156" s="1365"/>
      <c r="S5156" s="1359"/>
      <c r="BU5156" s="1366"/>
      <c r="CI5156" s="1383"/>
    </row>
    <row r="5157" spans="2:87" s="1381" customFormat="1" x14ac:dyDescent="0.25">
      <c r="B5157" s="1384"/>
      <c r="C5157" s="1384"/>
      <c r="D5157" s="1387"/>
      <c r="E5157" s="1384"/>
      <c r="F5157" s="1384"/>
      <c r="G5157" s="1384"/>
      <c r="H5157" s="1365"/>
      <c r="I5157" s="1365"/>
      <c r="J5157" s="1365"/>
      <c r="S5157" s="1359"/>
      <c r="BU5157" s="1366"/>
      <c r="CI5157" s="1383"/>
    </row>
    <row r="5158" spans="2:87" s="1381" customFormat="1" x14ac:dyDescent="0.25">
      <c r="B5158" s="1384"/>
      <c r="C5158" s="1384"/>
      <c r="D5158" s="1387"/>
      <c r="E5158" s="1384"/>
      <c r="F5158" s="1384"/>
      <c r="G5158" s="1384"/>
      <c r="H5158" s="1365"/>
      <c r="I5158" s="1365"/>
      <c r="J5158" s="1365"/>
      <c r="S5158" s="1359"/>
      <c r="BU5158" s="1366"/>
      <c r="CI5158" s="1383"/>
    </row>
    <row r="5159" spans="2:87" s="1381" customFormat="1" x14ac:dyDescent="0.25">
      <c r="B5159" s="1384"/>
      <c r="C5159" s="1384"/>
      <c r="D5159" s="1387"/>
      <c r="E5159" s="1384"/>
      <c r="F5159" s="1384"/>
      <c r="G5159" s="1384"/>
      <c r="H5159" s="1365"/>
      <c r="I5159" s="1365"/>
      <c r="J5159" s="1365"/>
      <c r="S5159" s="1359"/>
      <c r="BU5159" s="1366"/>
      <c r="CI5159" s="1383"/>
    </row>
    <row r="5160" spans="2:87" s="1381" customFormat="1" x14ac:dyDescent="0.25">
      <c r="B5160" s="1384"/>
      <c r="C5160" s="1384"/>
      <c r="D5160" s="1387"/>
      <c r="E5160" s="1384"/>
      <c r="F5160" s="1384"/>
      <c r="G5160" s="1384"/>
      <c r="H5160" s="1365"/>
      <c r="I5160" s="1365"/>
      <c r="J5160" s="1365"/>
      <c r="S5160" s="1359"/>
      <c r="BU5160" s="1366"/>
      <c r="CI5160" s="1383"/>
    </row>
    <row r="5161" spans="2:87" s="1381" customFormat="1" x14ac:dyDescent="0.25">
      <c r="B5161" s="1384"/>
      <c r="C5161" s="1384"/>
      <c r="D5161" s="1387"/>
      <c r="E5161" s="1384"/>
      <c r="F5161" s="1384"/>
      <c r="G5161" s="1384"/>
      <c r="H5161" s="1365"/>
      <c r="I5161" s="1365"/>
      <c r="J5161" s="1365"/>
      <c r="S5161" s="1359"/>
      <c r="BU5161" s="1366"/>
      <c r="CI5161" s="1383"/>
    </row>
    <row r="5162" spans="2:87" s="1381" customFormat="1" x14ac:dyDescent="0.25">
      <c r="B5162" s="1384"/>
      <c r="C5162" s="1384"/>
      <c r="D5162" s="1387"/>
      <c r="E5162" s="1384"/>
      <c r="F5162" s="1384"/>
      <c r="G5162" s="1384"/>
      <c r="H5162" s="1365"/>
      <c r="I5162" s="1365"/>
      <c r="J5162" s="1365"/>
      <c r="S5162" s="1359"/>
      <c r="BU5162" s="1366"/>
      <c r="CI5162" s="1383"/>
    </row>
    <row r="5163" spans="2:87" s="1381" customFormat="1" x14ac:dyDescent="0.25">
      <c r="B5163" s="1384"/>
      <c r="C5163" s="1384"/>
      <c r="D5163" s="1387"/>
      <c r="E5163" s="1384"/>
      <c r="F5163" s="1384"/>
      <c r="G5163" s="1384"/>
      <c r="H5163" s="1365"/>
      <c r="I5163" s="1365"/>
      <c r="J5163" s="1365"/>
      <c r="S5163" s="1359"/>
      <c r="BU5163" s="1366"/>
      <c r="CI5163" s="1383"/>
    </row>
    <row r="5164" spans="2:87" s="1381" customFormat="1" x14ac:dyDescent="0.25">
      <c r="B5164" s="1384"/>
      <c r="C5164" s="1384"/>
      <c r="D5164" s="1387"/>
      <c r="E5164" s="1384"/>
      <c r="F5164" s="1384"/>
      <c r="G5164" s="1384"/>
      <c r="H5164" s="1365"/>
      <c r="I5164" s="1365"/>
      <c r="J5164" s="1365"/>
      <c r="S5164" s="1359"/>
      <c r="BU5164" s="1366"/>
      <c r="CI5164" s="1383"/>
    </row>
    <row r="5165" spans="2:87" s="1381" customFormat="1" x14ac:dyDescent="0.25">
      <c r="B5165" s="1384"/>
      <c r="C5165" s="1384"/>
      <c r="D5165" s="1387"/>
      <c r="E5165" s="1384"/>
      <c r="F5165" s="1384"/>
      <c r="G5165" s="1384"/>
      <c r="H5165" s="1365"/>
      <c r="I5165" s="1365"/>
      <c r="J5165" s="1365"/>
      <c r="S5165" s="1359"/>
      <c r="BU5165" s="1366"/>
      <c r="CI5165" s="1383"/>
    </row>
    <row r="5166" spans="2:87" s="1381" customFormat="1" x14ac:dyDescent="0.25">
      <c r="B5166" s="1384"/>
      <c r="C5166" s="1384"/>
      <c r="D5166" s="1387"/>
      <c r="E5166" s="1384"/>
      <c r="F5166" s="1384"/>
      <c r="G5166" s="1384"/>
      <c r="H5166" s="1365"/>
      <c r="I5166" s="1365"/>
      <c r="J5166" s="1365"/>
      <c r="S5166" s="1359"/>
      <c r="BU5166" s="1366"/>
      <c r="CI5166" s="1383"/>
    </row>
    <row r="5167" spans="2:87" s="1381" customFormat="1" x14ac:dyDescent="0.25">
      <c r="B5167" s="1384"/>
      <c r="C5167" s="1384"/>
      <c r="D5167" s="1387"/>
      <c r="E5167" s="1384"/>
      <c r="F5167" s="1384"/>
      <c r="G5167" s="1384"/>
      <c r="H5167" s="1365"/>
      <c r="I5167" s="1365"/>
      <c r="J5167" s="1365"/>
      <c r="S5167" s="1359"/>
      <c r="BU5167" s="1366"/>
      <c r="CI5167" s="1383"/>
    </row>
    <row r="5168" spans="2:87" s="1381" customFormat="1" x14ac:dyDescent="0.25">
      <c r="B5168" s="1384"/>
      <c r="C5168" s="1384"/>
      <c r="D5168" s="1387"/>
      <c r="E5168" s="1384"/>
      <c r="F5168" s="1384"/>
      <c r="G5168" s="1384"/>
      <c r="H5168" s="1365"/>
      <c r="I5168" s="1365"/>
      <c r="J5168" s="1365"/>
      <c r="S5168" s="1359"/>
      <c r="BU5168" s="1366"/>
      <c r="CI5168" s="1383"/>
    </row>
    <row r="5169" spans="2:87" s="1381" customFormat="1" x14ac:dyDescent="0.25">
      <c r="B5169" s="1384"/>
      <c r="C5169" s="1384"/>
      <c r="D5169" s="1387"/>
      <c r="E5169" s="1384"/>
      <c r="F5169" s="1384"/>
      <c r="G5169" s="1384"/>
      <c r="H5169" s="1365"/>
      <c r="I5169" s="1365"/>
      <c r="J5169" s="1365"/>
      <c r="S5169" s="1359"/>
      <c r="BU5169" s="1366"/>
      <c r="CI5169" s="1383"/>
    </row>
    <row r="5170" spans="2:87" s="1381" customFormat="1" x14ac:dyDescent="0.25">
      <c r="B5170" s="1384"/>
      <c r="C5170" s="1384"/>
      <c r="D5170" s="1387"/>
      <c r="E5170" s="1384"/>
      <c r="F5170" s="1384"/>
      <c r="G5170" s="1384"/>
      <c r="H5170" s="1365"/>
      <c r="I5170" s="1365"/>
      <c r="J5170" s="1365"/>
      <c r="S5170" s="1359"/>
      <c r="BU5170" s="1366"/>
      <c r="CI5170" s="1383"/>
    </row>
    <row r="5171" spans="2:87" s="1381" customFormat="1" x14ac:dyDescent="0.25">
      <c r="B5171" s="1384"/>
      <c r="C5171" s="1384"/>
      <c r="D5171" s="1387"/>
      <c r="E5171" s="1384"/>
      <c r="F5171" s="1384"/>
      <c r="G5171" s="1384"/>
      <c r="H5171" s="1365"/>
      <c r="I5171" s="1365"/>
      <c r="J5171" s="1365"/>
      <c r="S5171" s="1359"/>
      <c r="BU5171" s="1366"/>
      <c r="CI5171" s="1383"/>
    </row>
    <row r="5172" spans="2:87" s="1381" customFormat="1" x14ac:dyDescent="0.25">
      <c r="B5172" s="1384"/>
      <c r="C5172" s="1384"/>
      <c r="D5172" s="1387"/>
      <c r="E5172" s="1384"/>
      <c r="F5172" s="1384"/>
      <c r="G5172" s="1384"/>
      <c r="H5172" s="1365"/>
      <c r="I5172" s="1365"/>
      <c r="J5172" s="1365"/>
      <c r="S5172" s="1359"/>
      <c r="BU5172" s="1366"/>
      <c r="CI5172" s="1383"/>
    </row>
    <row r="5173" spans="2:87" s="1381" customFormat="1" x14ac:dyDescent="0.25">
      <c r="B5173" s="1384"/>
      <c r="C5173" s="1384"/>
      <c r="D5173" s="1387"/>
      <c r="E5173" s="1384"/>
      <c r="F5173" s="1384"/>
      <c r="G5173" s="1384"/>
      <c r="H5173" s="1365"/>
      <c r="I5173" s="1365"/>
      <c r="J5173" s="1365"/>
      <c r="S5173" s="1359"/>
      <c r="BU5173" s="1366"/>
      <c r="CI5173" s="1383"/>
    </row>
    <row r="5174" spans="2:87" s="1381" customFormat="1" x14ac:dyDescent="0.25">
      <c r="B5174" s="1384"/>
      <c r="C5174" s="1384"/>
      <c r="D5174" s="1387"/>
      <c r="E5174" s="1384"/>
      <c r="F5174" s="1384"/>
      <c r="G5174" s="1384"/>
      <c r="H5174" s="1365"/>
      <c r="I5174" s="1365"/>
      <c r="J5174" s="1365"/>
      <c r="S5174" s="1359"/>
      <c r="BU5174" s="1366"/>
      <c r="CI5174" s="1383"/>
    </row>
    <row r="5175" spans="2:87" s="1381" customFormat="1" x14ac:dyDescent="0.25">
      <c r="B5175" s="1384"/>
      <c r="C5175" s="1384"/>
      <c r="D5175" s="1387"/>
      <c r="E5175" s="1384"/>
      <c r="F5175" s="1384"/>
      <c r="G5175" s="1384"/>
      <c r="H5175" s="1365"/>
      <c r="I5175" s="1365"/>
      <c r="J5175" s="1365"/>
      <c r="S5175" s="1359"/>
      <c r="BU5175" s="1366"/>
      <c r="CI5175" s="1383"/>
    </row>
    <row r="5176" spans="2:87" s="1381" customFormat="1" x14ac:dyDescent="0.25">
      <c r="B5176" s="1384"/>
      <c r="C5176" s="1384"/>
      <c r="D5176" s="1387"/>
      <c r="E5176" s="1384"/>
      <c r="F5176" s="1384"/>
      <c r="G5176" s="1384"/>
      <c r="H5176" s="1365"/>
      <c r="I5176" s="1365"/>
      <c r="J5176" s="1365"/>
      <c r="S5176" s="1359"/>
      <c r="BU5176" s="1366"/>
      <c r="CI5176" s="1383"/>
    </row>
    <row r="5177" spans="2:87" s="1381" customFormat="1" x14ac:dyDescent="0.25">
      <c r="B5177" s="1384"/>
      <c r="C5177" s="1384"/>
      <c r="D5177" s="1387"/>
      <c r="E5177" s="1384"/>
      <c r="F5177" s="1384"/>
      <c r="G5177" s="1384"/>
      <c r="H5177" s="1365"/>
      <c r="I5177" s="1365"/>
      <c r="J5177" s="1365"/>
      <c r="S5177" s="1359"/>
      <c r="BU5177" s="1366"/>
      <c r="CI5177" s="1383"/>
    </row>
    <row r="5178" spans="2:87" s="1381" customFormat="1" x14ac:dyDescent="0.25">
      <c r="B5178" s="1384"/>
      <c r="C5178" s="1384"/>
      <c r="D5178" s="1387"/>
      <c r="E5178" s="1384"/>
      <c r="F5178" s="1384"/>
      <c r="G5178" s="1384"/>
      <c r="H5178" s="1365"/>
      <c r="I5178" s="1365"/>
      <c r="J5178" s="1365"/>
      <c r="S5178" s="1359"/>
      <c r="BU5178" s="1366"/>
      <c r="CI5178" s="1383"/>
    </row>
    <row r="5179" spans="2:87" s="1381" customFormat="1" x14ac:dyDescent="0.25">
      <c r="B5179" s="1384"/>
      <c r="C5179" s="1384"/>
      <c r="D5179" s="1387"/>
      <c r="E5179" s="1384"/>
      <c r="F5179" s="1384"/>
      <c r="G5179" s="1384"/>
      <c r="H5179" s="1365"/>
      <c r="I5179" s="1365"/>
      <c r="J5179" s="1365"/>
      <c r="S5179" s="1359"/>
      <c r="BU5179" s="1366"/>
      <c r="CI5179" s="1383"/>
    </row>
    <row r="5180" spans="2:87" s="1381" customFormat="1" x14ac:dyDescent="0.25">
      <c r="B5180" s="1384"/>
      <c r="C5180" s="1384"/>
      <c r="D5180" s="1387"/>
      <c r="E5180" s="1384"/>
      <c r="F5180" s="1384"/>
      <c r="G5180" s="1384"/>
      <c r="H5180" s="1365"/>
      <c r="I5180" s="1365"/>
      <c r="J5180" s="1365"/>
      <c r="S5180" s="1359"/>
      <c r="BU5180" s="1366"/>
      <c r="CI5180" s="1383"/>
    </row>
    <row r="5181" spans="2:87" s="1381" customFormat="1" x14ac:dyDescent="0.25">
      <c r="B5181" s="1384"/>
      <c r="C5181" s="1384"/>
      <c r="D5181" s="1387"/>
      <c r="E5181" s="1384"/>
      <c r="F5181" s="1384"/>
      <c r="G5181" s="1384"/>
      <c r="H5181" s="1365"/>
      <c r="I5181" s="1365"/>
      <c r="J5181" s="1365"/>
      <c r="S5181" s="1359"/>
      <c r="BU5181" s="1366"/>
      <c r="CI5181" s="1383"/>
    </row>
    <row r="5182" spans="2:87" s="1381" customFormat="1" x14ac:dyDescent="0.25">
      <c r="B5182" s="1384"/>
      <c r="C5182" s="1384"/>
      <c r="D5182" s="1387"/>
      <c r="E5182" s="1384"/>
      <c r="F5182" s="1384"/>
      <c r="G5182" s="1384"/>
      <c r="H5182" s="1365"/>
      <c r="I5182" s="1365"/>
      <c r="J5182" s="1365"/>
      <c r="S5182" s="1359"/>
      <c r="BU5182" s="1366"/>
      <c r="CI5182" s="1383"/>
    </row>
    <row r="5183" spans="2:87" s="1381" customFormat="1" x14ac:dyDescent="0.25">
      <c r="B5183" s="1384"/>
      <c r="C5183" s="1384"/>
      <c r="D5183" s="1387"/>
      <c r="E5183" s="1384"/>
      <c r="F5183" s="1384"/>
      <c r="G5183" s="1384"/>
      <c r="H5183" s="1365"/>
      <c r="I5183" s="1365"/>
      <c r="J5183" s="1365"/>
      <c r="S5183" s="1359"/>
      <c r="BU5183" s="1366"/>
      <c r="CI5183" s="1383"/>
    </row>
    <row r="5184" spans="2:87" s="1381" customFormat="1" x14ac:dyDescent="0.25">
      <c r="B5184" s="1384"/>
      <c r="C5184" s="1384"/>
      <c r="D5184" s="1387"/>
      <c r="E5184" s="1384"/>
      <c r="F5184" s="1384"/>
      <c r="G5184" s="1384"/>
      <c r="H5184" s="1365"/>
      <c r="I5184" s="1365"/>
      <c r="J5184" s="1365"/>
      <c r="S5184" s="1359"/>
      <c r="BU5184" s="1366"/>
      <c r="CI5184" s="1383"/>
    </row>
    <row r="5185" spans="2:87" s="1381" customFormat="1" x14ac:dyDescent="0.25">
      <c r="B5185" s="1384"/>
      <c r="C5185" s="1384"/>
      <c r="D5185" s="1387"/>
      <c r="E5185" s="1384"/>
      <c r="F5185" s="1384"/>
      <c r="G5185" s="1384"/>
      <c r="H5185" s="1365"/>
      <c r="I5185" s="1365"/>
      <c r="J5185" s="1365"/>
      <c r="S5185" s="1359"/>
      <c r="BU5185" s="1366"/>
      <c r="CI5185" s="1383"/>
    </row>
    <row r="5186" spans="2:87" s="1381" customFormat="1" x14ac:dyDescent="0.25">
      <c r="B5186" s="1384"/>
      <c r="C5186" s="1384"/>
      <c r="D5186" s="1387"/>
      <c r="E5186" s="1384"/>
      <c r="F5186" s="1384"/>
      <c r="G5186" s="1384"/>
      <c r="H5186" s="1365"/>
      <c r="I5186" s="1365"/>
      <c r="J5186" s="1365"/>
      <c r="S5186" s="1359"/>
      <c r="BU5186" s="1366"/>
      <c r="CI5186" s="1383"/>
    </row>
    <row r="5187" spans="2:87" s="1381" customFormat="1" x14ac:dyDescent="0.25">
      <c r="B5187" s="1384"/>
      <c r="C5187" s="1384"/>
      <c r="D5187" s="1387"/>
      <c r="E5187" s="1384"/>
      <c r="F5187" s="1384"/>
      <c r="G5187" s="1384"/>
      <c r="H5187" s="1365"/>
      <c r="I5187" s="1365"/>
      <c r="J5187" s="1365"/>
      <c r="S5187" s="1359"/>
      <c r="BU5187" s="1366"/>
      <c r="CI5187" s="1383"/>
    </row>
    <row r="5188" spans="2:87" s="1381" customFormat="1" x14ac:dyDescent="0.25">
      <c r="B5188" s="1384"/>
      <c r="C5188" s="1384"/>
      <c r="D5188" s="1387"/>
      <c r="E5188" s="1384"/>
      <c r="F5188" s="1384"/>
      <c r="G5188" s="1384"/>
      <c r="H5188" s="1365"/>
      <c r="I5188" s="1365"/>
      <c r="J5188" s="1365"/>
      <c r="S5188" s="1359"/>
      <c r="BU5188" s="1366"/>
      <c r="CI5188" s="1383"/>
    </row>
    <row r="5189" spans="2:87" s="1381" customFormat="1" x14ac:dyDescent="0.25">
      <c r="B5189" s="1384"/>
      <c r="C5189" s="1384"/>
      <c r="D5189" s="1387"/>
      <c r="E5189" s="1384"/>
      <c r="F5189" s="1384"/>
      <c r="G5189" s="1384"/>
      <c r="H5189" s="1365"/>
      <c r="I5189" s="1365"/>
      <c r="J5189" s="1365"/>
      <c r="S5189" s="1359"/>
      <c r="BU5189" s="1366"/>
      <c r="CI5189" s="1383"/>
    </row>
    <row r="5190" spans="2:87" s="1381" customFormat="1" x14ac:dyDescent="0.25">
      <c r="B5190" s="1384"/>
      <c r="C5190" s="1384"/>
      <c r="D5190" s="1387"/>
      <c r="E5190" s="1384"/>
      <c r="F5190" s="1384"/>
      <c r="G5190" s="1384"/>
      <c r="H5190" s="1365"/>
      <c r="I5190" s="1365"/>
      <c r="J5190" s="1365"/>
      <c r="S5190" s="1359"/>
      <c r="BU5190" s="1366"/>
      <c r="CI5190" s="1383"/>
    </row>
    <row r="5191" spans="2:87" s="1381" customFormat="1" x14ac:dyDescent="0.25">
      <c r="B5191" s="1384"/>
      <c r="C5191" s="1384"/>
      <c r="D5191" s="1387"/>
      <c r="E5191" s="1384"/>
      <c r="F5191" s="1384"/>
      <c r="G5191" s="1384"/>
      <c r="H5191" s="1365"/>
      <c r="I5191" s="1365"/>
      <c r="J5191" s="1365"/>
      <c r="S5191" s="1359"/>
      <c r="BU5191" s="1366"/>
      <c r="CI5191" s="1383"/>
    </row>
    <row r="5192" spans="2:87" s="1381" customFormat="1" x14ac:dyDescent="0.25">
      <c r="B5192" s="1384"/>
      <c r="C5192" s="1384"/>
      <c r="D5192" s="1387"/>
      <c r="E5192" s="1384"/>
      <c r="F5192" s="1384"/>
      <c r="G5192" s="1384"/>
      <c r="H5192" s="1365"/>
      <c r="I5192" s="1365"/>
      <c r="J5192" s="1365"/>
      <c r="S5192" s="1359"/>
      <c r="BU5192" s="1366"/>
      <c r="CI5192" s="1383"/>
    </row>
    <row r="5193" spans="2:87" s="1381" customFormat="1" x14ac:dyDescent="0.25">
      <c r="B5193" s="1384"/>
      <c r="C5193" s="1384"/>
      <c r="D5193" s="1387"/>
      <c r="E5193" s="1384"/>
      <c r="F5193" s="1384"/>
      <c r="G5193" s="1384"/>
      <c r="H5193" s="1365"/>
      <c r="I5193" s="1365"/>
      <c r="J5193" s="1365"/>
      <c r="S5193" s="1359"/>
      <c r="BU5193" s="1366"/>
      <c r="CI5193" s="1383"/>
    </row>
    <row r="5194" spans="2:87" s="1381" customFormat="1" x14ac:dyDescent="0.25">
      <c r="B5194" s="1384"/>
      <c r="C5194" s="1384"/>
      <c r="D5194" s="1387"/>
      <c r="E5194" s="1384"/>
      <c r="F5194" s="1384"/>
      <c r="G5194" s="1384"/>
      <c r="H5194" s="1365"/>
      <c r="I5194" s="1365"/>
      <c r="J5194" s="1365"/>
      <c r="S5194" s="1359"/>
      <c r="BU5194" s="1366"/>
      <c r="CI5194" s="1383"/>
    </row>
    <row r="5195" spans="2:87" s="1381" customFormat="1" x14ac:dyDescent="0.25">
      <c r="B5195" s="1384"/>
      <c r="C5195" s="1384"/>
      <c r="D5195" s="1387"/>
      <c r="E5195" s="1384"/>
      <c r="F5195" s="1384"/>
      <c r="G5195" s="1384"/>
      <c r="H5195" s="1365"/>
      <c r="I5195" s="1365"/>
      <c r="J5195" s="1365"/>
      <c r="S5195" s="1359"/>
      <c r="BU5195" s="1366"/>
      <c r="CI5195" s="1383"/>
    </row>
    <row r="5196" spans="2:87" s="1381" customFormat="1" x14ac:dyDescent="0.25">
      <c r="B5196" s="1384"/>
      <c r="C5196" s="1384"/>
      <c r="D5196" s="1387"/>
      <c r="E5196" s="1384"/>
      <c r="F5196" s="1384"/>
      <c r="G5196" s="1384"/>
      <c r="H5196" s="1365"/>
      <c r="I5196" s="1365"/>
      <c r="J5196" s="1365"/>
      <c r="S5196" s="1359"/>
      <c r="BU5196" s="1366"/>
      <c r="CI5196" s="1383"/>
    </row>
    <row r="5197" spans="2:87" s="1381" customFormat="1" x14ac:dyDescent="0.25">
      <c r="B5197" s="1384"/>
      <c r="C5197" s="1384"/>
      <c r="D5197" s="1387"/>
      <c r="E5197" s="1384"/>
      <c r="F5197" s="1384"/>
      <c r="G5197" s="1384"/>
      <c r="H5197" s="1365"/>
      <c r="I5197" s="1365"/>
      <c r="J5197" s="1365"/>
      <c r="S5197" s="1359"/>
      <c r="BU5197" s="1366"/>
      <c r="CI5197" s="1383"/>
    </row>
    <row r="5198" spans="2:87" s="1381" customFormat="1" x14ac:dyDescent="0.25">
      <c r="B5198" s="1384"/>
      <c r="C5198" s="1384"/>
      <c r="D5198" s="1387"/>
      <c r="E5198" s="1384"/>
      <c r="F5198" s="1384"/>
      <c r="G5198" s="1384"/>
      <c r="H5198" s="1365"/>
      <c r="I5198" s="1365"/>
      <c r="J5198" s="1365"/>
      <c r="S5198" s="1359"/>
      <c r="BU5198" s="1366"/>
      <c r="CI5198" s="1383"/>
    </row>
    <row r="5199" spans="2:87" s="1381" customFormat="1" x14ac:dyDescent="0.25">
      <c r="B5199" s="1384"/>
      <c r="C5199" s="1384"/>
      <c r="D5199" s="1387"/>
      <c r="E5199" s="1384"/>
      <c r="F5199" s="1384"/>
      <c r="G5199" s="1384"/>
      <c r="H5199" s="1365"/>
      <c r="I5199" s="1365"/>
      <c r="J5199" s="1365"/>
      <c r="S5199" s="1359"/>
      <c r="BU5199" s="1366"/>
      <c r="CI5199" s="1383"/>
    </row>
    <row r="5200" spans="2:87" s="1381" customFormat="1" x14ac:dyDescent="0.25">
      <c r="B5200" s="1384"/>
      <c r="C5200" s="1384"/>
      <c r="D5200" s="1387"/>
      <c r="E5200" s="1384"/>
      <c r="F5200" s="1384"/>
      <c r="G5200" s="1384"/>
      <c r="H5200" s="1365"/>
      <c r="I5200" s="1365"/>
      <c r="J5200" s="1365"/>
      <c r="S5200" s="1359"/>
      <c r="BU5200" s="1366"/>
      <c r="CI5200" s="1383"/>
    </row>
    <row r="5201" spans="2:87" s="1381" customFormat="1" x14ac:dyDescent="0.25">
      <c r="B5201" s="1384"/>
      <c r="C5201" s="1384"/>
      <c r="D5201" s="1387"/>
      <c r="E5201" s="1384"/>
      <c r="F5201" s="1384"/>
      <c r="G5201" s="1384"/>
      <c r="H5201" s="1365"/>
      <c r="I5201" s="1365"/>
      <c r="J5201" s="1365"/>
      <c r="S5201" s="1359"/>
      <c r="BU5201" s="1366"/>
      <c r="CI5201" s="1383"/>
    </row>
    <row r="5202" spans="2:87" s="1381" customFormat="1" x14ac:dyDescent="0.25">
      <c r="B5202" s="1384"/>
      <c r="C5202" s="1384"/>
      <c r="D5202" s="1387"/>
      <c r="E5202" s="1384"/>
      <c r="F5202" s="1384"/>
      <c r="G5202" s="1384"/>
      <c r="H5202" s="1365"/>
      <c r="I5202" s="1365"/>
      <c r="J5202" s="1365"/>
      <c r="S5202" s="1359"/>
      <c r="BU5202" s="1366"/>
      <c r="CI5202" s="1383"/>
    </row>
    <row r="5203" spans="2:87" s="1381" customFormat="1" x14ac:dyDescent="0.25">
      <c r="B5203" s="1384"/>
      <c r="C5203" s="1384"/>
      <c r="D5203" s="1387"/>
      <c r="E5203" s="1384"/>
      <c r="F5203" s="1384"/>
      <c r="G5203" s="1384"/>
      <c r="H5203" s="1365"/>
      <c r="I5203" s="1365"/>
      <c r="J5203" s="1365"/>
      <c r="S5203" s="1359"/>
      <c r="BU5203" s="1366"/>
      <c r="CI5203" s="1383"/>
    </row>
    <row r="5204" spans="2:87" s="1381" customFormat="1" x14ac:dyDescent="0.25">
      <c r="B5204" s="1384"/>
      <c r="C5204" s="1384"/>
      <c r="D5204" s="1387"/>
      <c r="E5204" s="1384"/>
      <c r="F5204" s="1384"/>
      <c r="G5204" s="1384"/>
      <c r="H5204" s="1365"/>
      <c r="I5204" s="1365"/>
      <c r="J5204" s="1365"/>
      <c r="S5204" s="1359"/>
      <c r="BU5204" s="1366"/>
      <c r="CI5204" s="1383"/>
    </row>
    <row r="5205" spans="2:87" s="1381" customFormat="1" x14ac:dyDescent="0.25">
      <c r="B5205" s="1384"/>
      <c r="C5205" s="1384"/>
      <c r="D5205" s="1387"/>
      <c r="E5205" s="1384"/>
      <c r="F5205" s="1384"/>
      <c r="G5205" s="1384"/>
      <c r="H5205" s="1365"/>
      <c r="I5205" s="1365"/>
      <c r="J5205" s="1365"/>
      <c r="S5205" s="1359"/>
      <c r="BU5205" s="1366"/>
      <c r="CI5205" s="1383"/>
    </row>
    <row r="5206" spans="2:87" s="1381" customFormat="1" x14ac:dyDescent="0.25">
      <c r="B5206" s="1384"/>
      <c r="C5206" s="1384"/>
      <c r="D5206" s="1387"/>
      <c r="E5206" s="1384"/>
      <c r="F5206" s="1384"/>
      <c r="G5206" s="1384"/>
      <c r="H5206" s="1365"/>
      <c r="I5206" s="1365"/>
      <c r="J5206" s="1365"/>
      <c r="S5206" s="1359"/>
      <c r="BU5206" s="1366"/>
      <c r="CI5206" s="1383"/>
    </row>
    <row r="5207" spans="2:87" s="1381" customFormat="1" x14ac:dyDescent="0.25">
      <c r="B5207" s="1384"/>
      <c r="C5207" s="1384"/>
      <c r="D5207" s="1387"/>
      <c r="E5207" s="1384"/>
      <c r="F5207" s="1384"/>
      <c r="G5207" s="1384"/>
      <c r="H5207" s="1365"/>
      <c r="I5207" s="1365"/>
      <c r="J5207" s="1365"/>
      <c r="S5207" s="1359"/>
      <c r="BU5207" s="1366"/>
      <c r="CI5207" s="1383"/>
    </row>
    <row r="5208" spans="2:87" s="1381" customFormat="1" x14ac:dyDescent="0.25">
      <c r="B5208" s="1384"/>
      <c r="C5208" s="1384"/>
      <c r="D5208" s="1387"/>
      <c r="E5208" s="1384"/>
      <c r="F5208" s="1384"/>
      <c r="G5208" s="1384"/>
      <c r="H5208" s="1365"/>
      <c r="I5208" s="1365"/>
      <c r="J5208" s="1365"/>
      <c r="S5208" s="1359"/>
      <c r="BU5208" s="1366"/>
      <c r="CI5208" s="1383"/>
    </row>
    <row r="5209" spans="2:87" s="1381" customFormat="1" x14ac:dyDescent="0.25">
      <c r="B5209" s="1384"/>
      <c r="C5209" s="1384"/>
      <c r="D5209" s="1387"/>
      <c r="E5209" s="1384"/>
      <c r="F5209" s="1384"/>
      <c r="G5209" s="1384"/>
      <c r="H5209" s="1365"/>
      <c r="I5209" s="1365"/>
      <c r="J5209" s="1365"/>
      <c r="S5209" s="1359"/>
      <c r="BU5209" s="1366"/>
      <c r="CI5209" s="1383"/>
    </row>
    <row r="5210" spans="2:87" s="1381" customFormat="1" x14ac:dyDescent="0.25">
      <c r="B5210" s="1384"/>
      <c r="C5210" s="1384"/>
      <c r="D5210" s="1387"/>
      <c r="E5210" s="1384"/>
      <c r="F5210" s="1384"/>
      <c r="G5210" s="1384"/>
      <c r="H5210" s="1365"/>
      <c r="I5210" s="1365"/>
      <c r="J5210" s="1365"/>
      <c r="S5210" s="1359"/>
      <c r="BU5210" s="1366"/>
      <c r="CI5210" s="1383"/>
    </row>
    <row r="5211" spans="2:87" s="1381" customFormat="1" x14ac:dyDescent="0.25">
      <c r="B5211" s="1384"/>
      <c r="C5211" s="1384"/>
      <c r="D5211" s="1387"/>
      <c r="E5211" s="1384"/>
      <c r="F5211" s="1384"/>
      <c r="G5211" s="1384"/>
      <c r="H5211" s="1365"/>
      <c r="I5211" s="1365"/>
      <c r="J5211" s="1365"/>
      <c r="S5211" s="1359"/>
      <c r="BU5211" s="1366"/>
      <c r="CI5211" s="1383"/>
    </row>
    <row r="5212" spans="2:87" s="1381" customFormat="1" x14ac:dyDescent="0.25">
      <c r="B5212" s="1384"/>
      <c r="C5212" s="1384"/>
      <c r="D5212" s="1387"/>
      <c r="E5212" s="1384"/>
      <c r="F5212" s="1384"/>
      <c r="G5212" s="1384"/>
      <c r="H5212" s="1365"/>
      <c r="I5212" s="1365"/>
      <c r="J5212" s="1365"/>
      <c r="S5212" s="1359"/>
      <c r="BU5212" s="1366"/>
      <c r="CI5212" s="1383"/>
    </row>
    <row r="5213" spans="2:87" s="1381" customFormat="1" x14ac:dyDescent="0.25">
      <c r="B5213" s="1384"/>
      <c r="C5213" s="1384"/>
      <c r="D5213" s="1387"/>
      <c r="E5213" s="1384"/>
      <c r="F5213" s="1384"/>
      <c r="G5213" s="1384"/>
      <c r="H5213" s="1365"/>
      <c r="I5213" s="1365"/>
      <c r="J5213" s="1365"/>
      <c r="S5213" s="1359"/>
      <c r="BU5213" s="1366"/>
      <c r="CI5213" s="1383"/>
    </row>
    <row r="5214" spans="2:87" s="1381" customFormat="1" x14ac:dyDescent="0.25">
      <c r="B5214" s="1384"/>
      <c r="C5214" s="1384"/>
      <c r="D5214" s="1387"/>
      <c r="E5214" s="1384"/>
      <c r="F5214" s="1384"/>
      <c r="G5214" s="1384"/>
      <c r="H5214" s="1365"/>
      <c r="I5214" s="1365"/>
      <c r="J5214" s="1365"/>
      <c r="S5214" s="1359"/>
      <c r="BU5214" s="1366"/>
      <c r="CI5214" s="1383"/>
    </row>
    <row r="5215" spans="2:87" s="1381" customFormat="1" x14ac:dyDescent="0.25">
      <c r="B5215" s="1384"/>
      <c r="C5215" s="1384"/>
      <c r="D5215" s="1387"/>
      <c r="E5215" s="1384"/>
      <c r="F5215" s="1384"/>
      <c r="G5215" s="1384"/>
      <c r="H5215" s="1365"/>
      <c r="I5215" s="1365"/>
      <c r="J5215" s="1365"/>
      <c r="S5215" s="1359"/>
      <c r="BU5215" s="1366"/>
      <c r="CI5215" s="1383"/>
    </row>
    <row r="5216" spans="2:87" s="1381" customFormat="1" x14ac:dyDescent="0.25">
      <c r="B5216" s="1384"/>
      <c r="C5216" s="1384"/>
      <c r="D5216" s="1387"/>
      <c r="E5216" s="1384"/>
      <c r="F5216" s="1384"/>
      <c r="G5216" s="1384"/>
      <c r="H5216" s="1365"/>
      <c r="I5216" s="1365"/>
      <c r="J5216" s="1365"/>
      <c r="S5216" s="1359"/>
      <c r="BU5216" s="1366"/>
      <c r="CI5216" s="1383"/>
    </row>
    <row r="5217" spans="2:87" s="1381" customFormat="1" x14ac:dyDescent="0.25">
      <c r="B5217" s="1384"/>
      <c r="C5217" s="1384"/>
      <c r="D5217" s="1387"/>
      <c r="E5217" s="1384"/>
      <c r="F5217" s="1384"/>
      <c r="G5217" s="1384"/>
      <c r="H5217" s="1365"/>
      <c r="I5217" s="1365"/>
      <c r="J5217" s="1365"/>
      <c r="S5217" s="1359"/>
      <c r="BU5217" s="1366"/>
      <c r="CI5217" s="1383"/>
    </row>
    <row r="5218" spans="2:87" s="1381" customFormat="1" x14ac:dyDescent="0.25">
      <c r="B5218" s="1384"/>
      <c r="C5218" s="1384"/>
      <c r="D5218" s="1387"/>
      <c r="E5218" s="1384"/>
      <c r="F5218" s="1384"/>
      <c r="G5218" s="1384"/>
      <c r="H5218" s="1365"/>
      <c r="I5218" s="1365"/>
      <c r="J5218" s="1365"/>
      <c r="S5218" s="1359"/>
      <c r="BU5218" s="1366"/>
      <c r="CI5218" s="1383"/>
    </row>
    <row r="5219" spans="2:87" s="1381" customFormat="1" x14ac:dyDescent="0.25">
      <c r="B5219" s="1384"/>
      <c r="C5219" s="1384"/>
      <c r="D5219" s="1387"/>
      <c r="E5219" s="1384"/>
      <c r="F5219" s="1384"/>
      <c r="G5219" s="1384"/>
      <c r="H5219" s="1365"/>
      <c r="I5219" s="1365"/>
      <c r="J5219" s="1365"/>
      <c r="S5219" s="1359"/>
      <c r="BU5219" s="1366"/>
      <c r="CI5219" s="1383"/>
    </row>
    <row r="5220" spans="2:87" s="1381" customFormat="1" x14ac:dyDescent="0.25">
      <c r="B5220" s="1384"/>
      <c r="C5220" s="1384"/>
      <c r="D5220" s="1387"/>
      <c r="E5220" s="1384"/>
      <c r="F5220" s="1384"/>
      <c r="G5220" s="1384"/>
      <c r="H5220" s="1365"/>
      <c r="I5220" s="1365"/>
      <c r="J5220" s="1365"/>
      <c r="S5220" s="1359"/>
      <c r="BU5220" s="1366"/>
      <c r="CI5220" s="1383"/>
    </row>
    <row r="5221" spans="2:87" s="1381" customFormat="1" x14ac:dyDescent="0.25">
      <c r="B5221" s="1384"/>
      <c r="C5221" s="1384"/>
      <c r="D5221" s="1387"/>
      <c r="E5221" s="1384"/>
      <c r="F5221" s="1384"/>
      <c r="G5221" s="1384"/>
      <c r="H5221" s="1365"/>
      <c r="I5221" s="1365"/>
      <c r="J5221" s="1365"/>
      <c r="S5221" s="1359"/>
      <c r="BU5221" s="1366"/>
      <c r="CI5221" s="1383"/>
    </row>
    <row r="5222" spans="2:87" s="1381" customFormat="1" x14ac:dyDescent="0.25">
      <c r="B5222" s="1384"/>
      <c r="C5222" s="1384"/>
      <c r="D5222" s="1387"/>
      <c r="E5222" s="1384"/>
      <c r="F5222" s="1384"/>
      <c r="G5222" s="1384"/>
      <c r="H5222" s="1365"/>
      <c r="I5222" s="1365"/>
      <c r="J5222" s="1365"/>
      <c r="S5222" s="1359"/>
      <c r="BU5222" s="1366"/>
      <c r="CI5222" s="1383"/>
    </row>
    <row r="5223" spans="2:87" s="1381" customFormat="1" x14ac:dyDescent="0.25">
      <c r="B5223" s="1384"/>
      <c r="C5223" s="1384"/>
      <c r="D5223" s="1387"/>
      <c r="E5223" s="1384"/>
      <c r="F5223" s="1384"/>
      <c r="G5223" s="1384"/>
      <c r="H5223" s="1365"/>
      <c r="I5223" s="1365"/>
      <c r="J5223" s="1365"/>
      <c r="S5223" s="1359"/>
      <c r="BU5223" s="1366"/>
      <c r="CI5223" s="1383"/>
    </row>
    <row r="5224" spans="2:87" s="1381" customFormat="1" x14ac:dyDescent="0.25">
      <c r="B5224" s="1384"/>
      <c r="C5224" s="1384"/>
      <c r="D5224" s="1387"/>
      <c r="E5224" s="1384"/>
      <c r="F5224" s="1384"/>
      <c r="G5224" s="1384"/>
      <c r="H5224" s="1365"/>
      <c r="I5224" s="1365"/>
      <c r="J5224" s="1365"/>
      <c r="S5224" s="1359"/>
      <c r="BU5224" s="1366"/>
      <c r="CI5224" s="1383"/>
    </row>
    <row r="5225" spans="2:87" s="1381" customFormat="1" x14ac:dyDescent="0.25">
      <c r="B5225" s="1384"/>
      <c r="C5225" s="1384"/>
      <c r="D5225" s="1387"/>
      <c r="E5225" s="1384"/>
      <c r="F5225" s="1384"/>
      <c r="G5225" s="1384"/>
      <c r="H5225" s="1365"/>
      <c r="I5225" s="1365"/>
      <c r="J5225" s="1365"/>
      <c r="S5225" s="1359"/>
      <c r="BU5225" s="1366"/>
      <c r="CI5225" s="1383"/>
    </row>
    <row r="5226" spans="2:87" s="1381" customFormat="1" x14ac:dyDescent="0.25">
      <c r="B5226" s="1384"/>
      <c r="C5226" s="1384"/>
      <c r="D5226" s="1387"/>
      <c r="E5226" s="1384"/>
      <c r="F5226" s="1384"/>
      <c r="G5226" s="1384"/>
      <c r="H5226" s="1365"/>
      <c r="I5226" s="1365"/>
      <c r="J5226" s="1365"/>
      <c r="S5226" s="1359"/>
      <c r="BU5226" s="1366"/>
      <c r="CI5226" s="1383"/>
    </row>
    <row r="5227" spans="2:87" s="1381" customFormat="1" x14ac:dyDescent="0.25">
      <c r="B5227" s="1384"/>
      <c r="C5227" s="1384"/>
      <c r="D5227" s="1387"/>
      <c r="E5227" s="1384"/>
      <c r="F5227" s="1384"/>
      <c r="G5227" s="1384"/>
      <c r="H5227" s="1365"/>
      <c r="I5227" s="1365"/>
      <c r="J5227" s="1365"/>
      <c r="S5227" s="1359"/>
      <c r="BU5227" s="1366"/>
      <c r="CI5227" s="1383"/>
    </row>
    <row r="5228" spans="2:87" s="1381" customFormat="1" x14ac:dyDescent="0.25">
      <c r="B5228" s="1384"/>
      <c r="C5228" s="1384"/>
      <c r="D5228" s="1387"/>
      <c r="E5228" s="1384"/>
      <c r="F5228" s="1384"/>
      <c r="G5228" s="1384"/>
      <c r="H5228" s="1365"/>
      <c r="I5228" s="1365"/>
      <c r="J5228" s="1365"/>
      <c r="S5228" s="1359"/>
      <c r="BU5228" s="1366"/>
      <c r="CI5228" s="1383"/>
    </row>
    <row r="5229" spans="2:87" s="1381" customFormat="1" x14ac:dyDescent="0.25">
      <c r="B5229" s="1384"/>
      <c r="C5229" s="1384"/>
      <c r="D5229" s="1387"/>
      <c r="E5229" s="1384"/>
      <c r="F5229" s="1384"/>
      <c r="G5229" s="1384"/>
      <c r="H5229" s="1365"/>
      <c r="I5229" s="1365"/>
      <c r="J5229" s="1365"/>
      <c r="S5229" s="1359"/>
      <c r="BU5229" s="1366"/>
      <c r="CI5229" s="1383"/>
    </row>
    <row r="5230" spans="2:87" s="1381" customFormat="1" x14ac:dyDescent="0.25">
      <c r="B5230" s="1384"/>
      <c r="C5230" s="1384"/>
      <c r="D5230" s="1387"/>
      <c r="E5230" s="1384"/>
      <c r="F5230" s="1384"/>
      <c r="G5230" s="1384"/>
      <c r="H5230" s="1365"/>
      <c r="I5230" s="1365"/>
      <c r="J5230" s="1365"/>
      <c r="S5230" s="1359"/>
      <c r="BU5230" s="1366"/>
      <c r="CI5230" s="1383"/>
    </row>
    <row r="5231" spans="2:87" s="1381" customFormat="1" x14ac:dyDescent="0.25">
      <c r="B5231" s="1384"/>
      <c r="C5231" s="1384"/>
      <c r="D5231" s="1387"/>
      <c r="E5231" s="1384"/>
      <c r="F5231" s="1384"/>
      <c r="G5231" s="1384"/>
      <c r="H5231" s="1365"/>
      <c r="I5231" s="1365"/>
      <c r="J5231" s="1365"/>
      <c r="S5231" s="1359"/>
      <c r="BU5231" s="1366"/>
      <c r="CI5231" s="1383"/>
    </row>
    <row r="5232" spans="2:87" s="1381" customFormat="1" x14ac:dyDescent="0.25">
      <c r="B5232" s="1384"/>
      <c r="C5232" s="1384"/>
      <c r="D5232" s="1387"/>
      <c r="E5232" s="1384"/>
      <c r="F5232" s="1384"/>
      <c r="G5232" s="1384"/>
      <c r="H5232" s="1365"/>
      <c r="I5232" s="1365"/>
      <c r="J5232" s="1365"/>
      <c r="S5232" s="1359"/>
      <c r="BU5232" s="1366"/>
      <c r="CI5232" s="1383"/>
    </row>
    <row r="5233" spans="2:87" s="1381" customFormat="1" x14ac:dyDescent="0.25">
      <c r="B5233" s="1384"/>
      <c r="C5233" s="1384"/>
      <c r="D5233" s="1387"/>
      <c r="E5233" s="1384"/>
      <c r="F5233" s="1384"/>
      <c r="G5233" s="1384"/>
      <c r="H5233" s="1365"/>
      <c r="I5233" s="1365"/>
      <c r="J5233" s="1365"/>
      <c r="S5233" s="1359"/>
      <c r="BU5233" s="1366"/>
      <c r="CI5233" s="1383"/>
    </row>
    <row r="5234" spans="2:87" s="1381" customFormat="1" x14ac:dyDescent="0.25">
      <c r="B5234" s="1384"/>
      <c r="C5234" s="1384"/>
      <c r="D5234" s="1387"/>
      <c r="E5234" s="1384"/>
      <c r="F5234" s="1384"/>
      <c r="G5234" s="1384"/>
      <c r="H5234" s="1365"/>
      <c r="I5234" s="1365"/>
      <c r="J5234" s="1365"/>
      <c r="S5234" s="1359"/>
      <c r="BU5234" s="1366"/>
      <c r="CI5234" s="1383"/>
    </row>
    <row r="5235" spans="2:87" s="1381" customFormat="1" x14ac:dyDescent="0.25">
      <c r="B5235" s="1384"/>
      <c r="C5235" s="1384"/>
      <c r="D5235" s="1387"/>
      <c r="E5235" s="1384"/>
      <c r="F5235" s="1384"/>
      <c r="G5235" s="1384"/>
      <c r="H5235" s="1365"/>
      <c r="I5235" s="1365"/>
      <c r="J5235" s="1365"/>
      <c r="S5235" s="1359"/>
      <c r="BU5235" s="1366"/>
      <c r="CI5235" s="1383"/>
    </row>
    <row r="5236" spans="2:87" s="1381" customFormat="1" x14ac:dyDescent="0.25">
      <c r="B5236" s="1384"/>
      <c r="C5236" s="1384"/>
      <c r="D5236" s="1387"/>
      <c r="E5236" s="1384"/>
      <c r="F5236" s="1384"/>
      <c r="G5236" s="1384"/>
      <c r="H5236" s="1365"/>
      <c r="I5236" s="1365"/>
      <c r="J5236" s="1365"/>
      <c r="S5236" s="1359"/>
      <c r="BU5236" s="1366"/>
      <c r="CI5236" s="1383"/>
    </row>
    <row r="5237" spans="2:87" s="1381" customFormat="1" x14ac:dyDescent="0.25">
      <c r="B5237" s="1384"/>
      <c r="C5237" s="1384"/>
      <c r="D5237" s="1387"/>
      <c r="E5237" s="1384"/>
      <c r="F5237" s="1384"/>
      <c r="G5237" s="1384"/>
      <c r="H5237" s="1365"/>
      <c r="I5237" s="1365"/>
      <c r="J5237" s="1365"/>
      <c r="S5237" s="1359"/>
      <c r="BU5237" s="1366"/>
      <c r="CI5237" s="1383"/>
    </row>
    <row r="5238" spans="2:87" s="1381" customFormat="1" x14ac:dyDescent="0.25">
      <c r="B5238" s="1384"/>
      <c r="C5238" s="1384"/>
      <c r="D5238" s="1387"/>
      <c r="E5238" s="1384"/>
      <c r="F5238" s="1384"/>
      <c r="G5238" s="1384"/>
      <c r="H5238" s="1365"/>
      <c r="I5238" s="1365"/>
      <c r="J5238" s="1365"/>
      <c r="S5238" s="1359"/>
      <c r="BU5238" s="1366"/>
      <c r="CI5238" s="1383"/>
    </row>
    <row r="5239" spans="2:87" s="1381" customFormat="1" x14ac:dyDescent="0.25">
      <c r="B5239" s="1384"/>
      <c r="C5239" s="1384"/>
      <c r="D5239" s="1387"/>
      <c r="E5239" s="1384"/>
      <c r="F5239" s="1384"/>
      <c r="G5239" s="1384"/>
      <c r="H5239" s="1365"/>
      <c r="I5239" s="1365"/>
      <c r="J5239" s="1365"/>
      <c r="S5239" s="1359"/>
      <c r="BU5239" s="1366"/>
      <c r="CI5239" s="1383"/>
    </row>
    <row r="5240" spans="2:87" s="1381" customFormat="1" x14ac:dyDescent="0.25">
      <c r="B5240" s="1384"/>
      <c r="C5240" s="1384"/>
      <c r="D5240" s="1387"/>
      <c r="E5240" s="1384"/>
      <c r="F5240" s="1384"/>
      <c r="G5240" s="1384"/>
      <c r="H5240" s="1365"/>
      <c r="I5240" s="1365"/>
      <c r="J5240" s="1365"/>
      <c r="S5240" s="1359"/>
      <c r="BU5240" s="1366"/>
      <c r="CI5240" s="1383"/>
    </row>
    <row r="5241" spans="2:87" s="1381" customFormat="1" x14ac:dyDescent="0.25">
      <c r="B5241" s="1384"/>
      <c r="C5241" s="1384"/>
      <c r="D5241" s="1387"/>
      <c r="E5241" s="1384"/>
      <c r="F5241" s="1384"/>
      <c r="G5241" s="1384"/>
      <c r="H5241" s="1365"/>
      <c r="I5241" s="1365"/>
      <c r="J5241" s="1365"/>
      <c r="S5241" s="1359"/>
      <c r="BU5241" s="1366"/>
      <c r="CI5241" s="1383"/>
    </row>
    <row r="5242" spans="2:87" s="1381" customFormat="1" x14ac:dyDescent="0.25">
      <c r="B5242" s="1384"/>
      <c r="C5242" s="1384"/>
      <c r="D5242" s="1387"/>
      <c r="E5242" s="1384"/>
      <c r="F5242" s="1384"/>
      <c r="G5242" s="1384"/>
      <c r="H5242" s="1365"/>
      <c r="I5242" s="1365"/>
      <c r="J5242" s="1365"/>
      <c r="S5242" s="1359"/>
      <c r="BU5242" s="1366"/>
      <c r="CI5242" s="1383"/>
    </row>
    <row r="5243" spans="2:87" s="1381" customFormat="1" x14ac:dyDescent="0.25">
      <c r="B5243" s="1384"/>
      <c r="C5243" s="1384"/>
      <c r="D5243" s="1387"/>
      <c r="E5243" s="1384"/>
      <c r="F5243" s="1384"/>
      <c r="G5243" s="1384"/>
      <c r="H5243" s="1365"/>
      <c r="I5243" s="1365"/>
      <c r="J5243" s="1365"/>
      <c r="S5243" s="1359"/>
      <c r="BU5243" s="1366"/>
      <c r="CI5243" s="1383"/>
    </row>
    <row r="5244" spans="2:87" s="1381" customFormat="1" x14ac:dyDescent="0.25">
      <c r="B5244" s="1384"/>
      <c r="C5244" s="1384"/>
      <c r="D5244" s="1387"/>
      <c r="E5244" s="1384"/>
      <c r="F5244" s="1384"/>
      <c r="G5244" s="1384"/>
      <c r="H5244" s="1365"/>
      <c r="I5244" s="1365"/>
      <c r="J5244" s="1365"/>
      <c r="S5244" s="1359"/>
      <c r="BU5244" s="1366"/>
      <c r="CI5244" s="1383"/>
    </row>
    <row r="5245" spans="2:87" s="1381" customFormat="1" x14ac:dyDescent="0.25">
      <c r="B5245" s="1384"/>
      <c r="C5245" s="1384"/>
      <c r="D5245" s="1387"/>
      <c r="E5245" s="1384"/>
      <c r="F5245" s="1384"/>
      <c r="G5245" s="1384"/>
      <c r="H5245" s="1365"/>
      <c r="I5245" s="1365"/>
      <c r="J5245" s="1365"/>
      <c r="S5245" s="1359"/>
      <c r="BU5245" s="1366"/>
      <c r="CI5245" s="1383"/>
    </row>
    <row r="5246" spans="2:87" s="1381" customFormat="1" x14ac:dyDescent="0.25">
      <c r="B5246" s="1384"/>
      <c r="C5246" s="1384"/>
      <c r="D5246" s="1387"/>
      <c r="E5246" s="1384"/>
      <c r="F5246" s="1384"/>
      <c r="G5246" s="1384"/>
      <c r="H5246" s="1365"/>
      <c r="I5246" s="1365"/>
      <c r="J5246" s="1365"/>
      <c r="S5246" s="1359"/>
      <c r="BU5246" s="1366"/>
      <c r="CI5246" s="1383"/>
    </row>
    <row r="5247" spans="2:87" s="1381" customFormat="1" x14ac:dyDescent="0.25">
      <c r="B5247" s="1384"/>
      <c r="C5247" s="1384"/>
      <c r="D5247" s="1387"/>
      <c r="E5247" s="1384"/>
      <c r="F5247" s="1384"/>
      <c r="G5247" s="1384"/>
      <c r="H5247" s="1365"/>
      <c r="I5247" s="1365"/>
      <c r="J5247" s="1365"/>
      <c r="S5247" s="1359"/>
      <c r="BU5247" s="1366"/>
      <c r="CI5247" s="1383"/>
    </row>
    <row r="5248" spans="2:87" s="1381" customFormat="1" x14ac:dyDescent="0.25">
      <c r="B5248" s="1384"/>
      <c r="C5248" s="1384"/>
      <c r="D5248" s="1387"/>
      <c r="E5248" s="1384"/>
      <c r="F5248" s="1384"/>
      <c r="G5248" s="1384"/>
      <c r="H5248" s="1365"/>
      <c r="I5248" s="1365"/>
      <c r="J5248" s="1365"/>
      <c r="S5248" s="1359"/>
      <c r="BU5248" s="1366"/>
      <c r="CI5248" s="1383"/>
    </row>
    <row r="5249" spans="2:87" s="1381" customFormat="1" x14ac:dyDescent="0.25">
      <c r="B5249" s="1384"/>
      <c r="C5249" s="1384"/>
      <c r="D5249" s="1387"/>
      <c r="E5249" s="1384"/>
      <c r="F5249" s="1384"/>
      <c r="G5249" s="1384"/>
      <c r="H5249" s="1365"/>
      <c r="I5249" s="1365"/>
      <c r="J5249" s="1365"/>
      <c r="S5249" s="1359"/>
      <c r="BU5249" s="1366"/>
      <c r="CI5249" s="1383"/>
    </row>
    <row r="5250" spans="2:87" s="1381" customFormat="1" x14ac:dyDescent="0.25">
      <c r="B5250" s="1384"/>
      <c r="C5250" s="1384"/>
      <c r="D5250" s="1387"/>
      <c r="E5250" s="1384"/>
      <c r="F5250" s="1384"/>
      <c r="G5250" s="1384"/>
      <c r="H5250" s="1365"/>
      <c r="I5250" s="1365"/>
      <c r="J5250" s="1365"/>
      <c r="S5250" s="1359"/>
      <c r="BU5250" s="1366"/>
      <c r="CI5250" s="1383"/>
    </row>
    <row r="5251" spans="2:87" s="1381" customFormat="1" x14ac:dyDescent="0.25">
      <c r="B5251" s="1384"/>
      <c r="C5251" s="1384"/>
      <c r="D5251" s="1387"/>
      <c r="E5251" s="1384"/>
      <c r="F5251" s="1384"/>
      <c r="G5251" s="1384"/>
      <c r="H5251" s="1365"/>
      <c r="I5251" s="1365"/>
      <c r="J5251" s="1365"/>
      <c r="S5251" s="1359"/>
      <c r="BU5251" s="1366"/>
      <c r="CI5251" s="1383"/>
    </row>
    <row r="5252" spans="2:87" s="1381" customFormat="1" x14ac:dyDescent="0.25">
      <c r="B5252" s="1384"/>
      <c r="C5252" s="1384"/>
      <c r="D5252" s="1387"/>
      <c r="E5252" s="1384"/>
      <c r="F5252" s="1384"/>
      <c r="G5252" s="1384"/>
      <c r="H5252" s="1365"/>
      <c r="I5252" s="1365"/>
      <c r="J5252" s="1365"/>
      <c r="S5252" s="1359"/>
      <c r="BU5252" s="1366"/>
      <c r="CI5252" s="1383"/>
    </row>
    <row r="5253" spans="2:87" s="1381" customFormat="1" x14ac:dyDescent="0.25">
      <c r="B5253" s="1384"/>
      <c r="C5253" s="1384"/>
      <c r="D5253" s="1387"/>
      <c r="E5253" s="1384"/>
      <c r="F5253" s="1384"/>
      <c r="G5253" s="1384"/>
      <c r="H5253" s="1365"/>
      <c r="I5253" s="1365"/>
      <c r="J5253" s="1365"/>
      <c r="S5253" s="1359"/>
      <c r="BU5253" s="1366"/>
      <c r="CI5253" s="1383"/>
    </row>
    <row r="5254" spans="2:87" s="1381" customFormat="1" x14ac:dyDescent="0.25">
      <c r="B5254" s="1384"/>
      <c r="C5254" s="1384"/>
      <c r="D5254" s="1387"/>
      <c r="E5254" s="1384"/>
      <c r="F5254" s="1384"/>
      <c r="G5254" s="1384"/>
      <c r="H5254" s="1365"/>
      <c r="I5254" s="1365"/>
      <c r="J5254" s="1365"/>
      <c r="S5254" s="1359"/>
      <c r="BU5254" s="1366"/>
      <c r="CI5254" s="1383"/>
    </row>
    <row r="5255" spans="2:87" s="1381" customFormat="1" x14ac:dyDescent="0.25">
      <c r="B5255" s="1384"/>
      <c r="C5255" s="1384"/>
      <c r="D5255" s="1387"/>
      <c r="E5255" s="1384"/>
      <c r="F5255" s="1384"/>
      <c r="G5255" s="1384"/>
      <c r="H5255" s="1365"/>
      <c r="I5255" s="1365"/>
      <c r="J5255" s="1365"/>
      <c r="S5255" s="1359"/>
      <c r="BU5255" s="1366"/>
      <c r="CI5255" s="1383"/>
    </row>
    <row r="5256" spans="2:87" s="1381" customFormat="1" x14ac:dyDescent="0.25">
      <c r="B5256" s="1384"/>
      <c r="C5256" s="1384"/>
      <c r="D5256" s="1387"/>
      <c r="E5256" s="1384"/>
      <c r="F5256" s="1384"/>
      <c r="G5256" s="1384"/>
      <c r="H5256" s="1365"/>
      <c r="I5256" s="1365"/>
      <c r="J5256" s="1365"/>
      <c r="S5256" s="1359"/>
      <c r="BU5256" s="1366"/>
      <c r="CI5256" s="1383"/>
    </row>
    <row r="5257" spans="2:87" s="1381" customFormat="1" x14ac:dyDescent="0.25">
      <c r="B5257" s="1384"/>
      <c r="C5257" s="1384"/>
      <c r="D5257" s="1387"/>
      <c r="E5257" s="1384"/>
      <c r="F5257" s="1384"/>
      <c r="G5257" s="1384"/>
      <c r="H5257" s="1365"/>
      <c r="I5257" s="1365"/>
      <c r="J5257" s="1365"/>
      <c r="S5257" s="1359"/>
      <c r="BU5257" s="1366"/>
      <c r="CI5257" s="1383"/>
    </row>
    <row r="5258" spans="2:87" s="1381" customFormat="1" x14ac:dyDescent="0.25">
      <c r="B5258" s="1384"/>
      <c r="C5258" s="1384"/>
      <c r="D5258" s="1387"/>
      <c r="E5258" s="1384"/>
      <c r="F5258" s="1384"/>
      <c r="G5258" s="1384"/>
      <c r="H5258" s="1365"/>
      <c r="I5258" s="1365"/>
      <c r="J5258" s="1365"/>
      <c r="S5258" s="1359"/>
      <c r="BU5258" s="1366"/>
      <c r="CI5258" s="1383"/>
    </row>
    <row r="5259" spans="2:87" s="1381" customFormat="1" x14ac:dyDescent="0.25">
      <c r="B5259" s="1384"/>
      <c r="C5259" s="1384"/>
      <c r="D5259" s="1387"/>
      <c r="E5259" s="1384"/>
      <c r="F5259" s="1384"/>
      <c r="G5259" s="1384"/>
      <c r="H5259" s="1365"/>
      <c r="I5259" s="1365"/>
      <c r="J5259" s="1365"/>
      <c r="S5259" s="1359"/>
      <c r="BU5259" s="1366"/>
      <c r="CI5259" s="1383"/>
    </row>
    <row r="5260" spans="2:87" s="1381" customFormat="1" x14ac:dyDescent="0.25">
      <c r="B5260" s="1384"/>
      <c r="C5260" s="1384"/>
      <c r="D5260" s="1387"/>
      <c r="E5260" s="1384"/>
      <c r="F5260" s="1384"/>
      <c r="G5260" s="1384"/>
      <c r="H5260" s="1365"/>
      <c r="I5260" s="1365"/>
      <c r="J5260" s="1365"/>
      <c r="S5260" s="1359"/>
      <c r="BU5260" s="1366"/>
      <c r="CI5260" s="1383"/>
    </row>
    <row r="5261" spans="2:87" s="1381" customFormat="1" x14ac:dyDescent="0.25">
      <c r="B5261" s="1384"/>
      <c r="C5261" s="1384"/>
      <c r="D5261" s="1387"/>
      <c r="E5261" s="1384"/>
      <c r="F5261" s="1384"/>
      <c r="G5261" s="1384"/>
      <c r="H5261" s="1365"/>
      <c r="I5261" s="1365"/>
      <c r="J5261" s="1365"/>
      <c r="S5261" s="1359"/>
      <c r="BU5261" s="1366"/>
      <c r="CI5261" s="1383"/>
    </row>
    <row r="5262" spans="2:87" s="1381" customFormat="1" x14ac:dyDescent="0.25">
      <c r="B5262" s="1384"/>
      <c r="C5262" s="1384"/>
      <c r="D5262" s="1387"/>
      <c r="E5262" s="1384"/>
      <c r="F5262" s="1384"/>
      <c r="G5262" s="1384"/>
      <c r="H5262" s="1365"/>
      <c r="I5262" s="1365"/>
      <c r="J5262" s="1365"/>
      <c r="S5262" s="1359"/>
      <c r="BU5262" s="1366"/>
      <c r="CI5262" s="1383"/>
    </row>
    <row r="5263" spans="2:87" s="1381" customFormat="1" x14ac:dyDescent="0.25">
      <c r="B5263" s="1384"/>
      <c r="C5263" s="1384"/>
      <c r="D5263" s="1387"/>
      <c r="E5263" s="1384"/>
      <c r="F5263" s="1384"/>
      <c r="G5263" s="1384"/>
      <c r="H5263" s="1365"/>
      <c r="I5263" s="1365"/>
      <c r="J5263" s="1365"/>
      <c r="S5263" s="1359"/>
      <c r="BU5263" s="1366"/>
      <c r="CI5263" s="1383"/>
    </row>
    <row r="5264" spans="2:87" s="1381" customFormat="1" x14ac:dyDescent="0.25">
      <c r="B5264" s="1384"/>
      <c r="C5264" s="1384"/>
      <c r="D5264" s="1387"/>
      <c r="E5264" s="1384"/>
      <c r="F5264" s="1384"/>
      <c r="G5264" s="1384"/>
      <c r="H5264" s="1365"/>
      <c r="I5264" s="1365"/>
      <c r="J5264" s="1365"/>
      <c r="S5264" s="1359"/>
      <c r="BU5264" s="1366"/>
      <c r="CI5264" s="1383"/>
    </row>
    <row r="5265" spans="2:87" s="1381" customFormat="1" x14ac:dyDescent="0.25">
      <c r="B5265" s="1384"/>
      <c r="C5265" s="1384"/>
      <c r="D5265" s="1387"/>
      <c r="E5265" s="1384"/>
      <c r="F5265" s="1384"/>
      <c r="G5265" s="1384"/>
      <c r="H5265" s="1365"/>
      <c r="I5265" s="1365"/>
      <c r="J5265" s="1365"/>
      <c r="S5265" s="1359"/>
      <c r="BU5265" s="1366"/>
      <c r="CI5265" s="1383"/>
    </row>
    <row r="5266" spans="2:87" s="1381" customFormat="1" x14ac:dyDescent="0.25">
      <c r="B5266" s="1384"/>
      <c r="C5266" s="1384"/>
      <c r="D5266" s="1387"/>
      <c r="E5266" s="1384"/>
      <c r="F5266" s="1384"/>
      <c r="G5266" s="1384"/>
      <c r="H5266" s="1365"/>
      <c r="I5266" s="1365"/>
      <c r="J5266" s="1365"/>
      <c r="S5266" s="1359"/>
      <c r="BU5266" s="1366"/>
      <c r="CI5266" s="1383"/>
    </row>
    <row r="5267" spans="2:87" s="1381" customFormat="1" x14ac:dyDescent="0.25">
      <c r="B5267" s="1384"/>
      <c r="C5267" s="1384"/>
      <c r="D5267" s="1387"/>
      <c r="E5267" s="1384"/>
      <c r="F5267" s="1384"/>
      <c r="G5267" s="1384"/>
      <c r="H5267" s="1365"/>
      <c r="I5267" s="1365"/>
      <c r="J5267" s="1365"/>
      <c r="S5267" s="1359"/>
      <c r="BU5267" s="1366"/>
      <c r="CI5267" s="1383"/>
    </row>
    <row r="5268" spans="2:87" s="1381" customFormat="1" x14ac:dyDescent="0.25">
      <c r="B5268" s="1384"/>
      <c r="C5268" s="1384"/>
      <c r="D5268" s="1387"/>
      <c r="E5268" s="1384"/>
      <c r="F5268" s="1384"/>
      <c r="G5268" s="1384"/>
      <c r="H5268" s="1365"/>
      <c r="I5268" s="1365"/>
      <c r="J5268" s="1365"/>
      <c r="S5268" s="1359"/>
      <c r="BU5268" s="1366"/>
      <c r="CI5268" s="1383"/>
    </row>
    <row r="5269" spans="2:87" s="1381" customFormat="1" x14ac:dyDescent="0.25">
      <c r="B5269" s="1384"/>
      <c r="C5269" s="1384"/>
      <c r="D5269" s="1387"/>
      <c r="E5269" s="1384"/>
      <c r="F5269" s="1384"/>
      <c r="G5269" s="1384"/>
      <c r="H5269" s="1365"/>
      <c r="I5269" s="1365"/>
      <c r="J5269" s="1365"/>
      <c r="S5269" s="1359"/>
      <c r="BU5269" s="1366"/>
      <c r="CI5269" s="1383"/>
    </row>
    <row r="5270" spans="2:87" s="1381" customFormat="1" x14ac:dyDescent="0.25">
      <c r="B5270" s="1384"/>
      <c r="C5270" s="1384"/>
      <c r="D5270" s="1387"/>
      <c r="E5270" s="1384"/>
      <c r="F5270" s="1384"/>
      <c r="G5270" s="1384"/>
      <c r="H5270" s="1365"/>
      <c r="I5270" s="1365"/>
      <c r="J5270" s="1365"/>
      <c r="S5270" s="1359"/>
      <c r="BU5270" s="1366"/>
      <c r="CI5270" s="1383"/>
    </row>
    <row r="5271" spans="2:87" s="1381" customFormat="1" x14ac:dyDescent="0.25">
      <c r="B5271" s="1384"/>
      <c r="C5271" s="1384"/>
      <c r="D5271" s="1387"/>
      <c r="E5271" s="1384"/>
      <c r="F5271" s="1384"/>
      <c r="G5271" s="1384"/>
      <c r="H5271" s="1365"/>
      <c r="I5271" s="1365"/>
      <c r="J5271" s="1365"/>
      <c r="S5271" s="1359"/>
      <c r="BU5271" s="1366"/>
      <c r="CI5271" s="1383"/>
    </row>
    <row r="5272" spans="2:87" s="1381" customFormat="1" x14ac:dyDescent="0.25">
      <c r="B5272" s="1384"/>
      <c r="C5272" s="1384"/>
      <c r="D5272" s="1387"/>
      <c r="E5272" s="1384"/>
      <c r="F5272" s="1384"/>
      <c r="G5272" s="1384"/>
      <c r="H5272" s="1365"/>
      <c r="I5272" s="1365"/>
      <c r="J5272" s="1365"/>
      <c r="S5272" s="1359"/>
      <c r="BU5272" s="1366"/>
      <c r="CI5272" s="1383"/>
    </row>
    <row r="5273" spans="2:87" s="1381" customFormat="1" x14ac:dyDescent="0.25">
      <c r="B5273" s="1384"/>
      <c r="C5273" s="1384"/>
      <c r="D5273" s="1387"/>
      <c r="E5273" s="1384"/>
      <c r="F5273" s="1384"/>
      <c r="G5273" s="1384"/>
      <c r="H5273" s="1365"/>
      <c r="I5273" s="1365"/>
      <c r="J5273" s="1365"/>
      <c r="S5273" s="1359"/>
      <c r="BU5273" s="1366"/>
      <c r="CI5273" s="1383"/>
    </row>
    <row r="5274" spans="2:87" s="1381" customFormat="1" x14ac:dyDescent="0.25">
      <c r="B5274" s="1384"/>
      <c r="C5274" s="1384"/>
      <c r="D5274" s="1387"/>
      <c r="E5274" s="1384"/>
      <c r="F5274" s="1384"/>
      <c r="G5274" s="1384"/>
      <c r="H5274" s="1365"/>
      <c r="I5274" s="1365"/>
      <c r="J5274" s="1365"/>
      <c r="S5274" s="1359"/>
      <c r="BU5274" s="1366"/>
      <c r="CI5274" s="1383"/>
    </row>
    <row r="5275" spans="2:87" s="1381" customFormat="1" x14ac:dyDescent="0.25">
      <c r="B5275" s="1384"/>
      <c r="C5275" s="1384"/>
      <c r="D5275" s="1387"/>
      <c r="E5275" s="1384"/>
      <c r="F5275" s="1384"/>
      <c r="G5275" s="1384"/>
      <c r="H5275" s="1365"/>
      <c r="I5275" s="1365"/>
      <c r="J5275" s="1365"/>
      <c r="S5275" s="1359"/>
      <c r="BU5275" s="1366"/>
      <c r="CI5275" s="1383"/>
    </row>
    <row r="5276" spans="2:87" s="1381" customFormat="1" x14ac:dyDescent="0.25">
      <c r="B5276" s="1384"/>
      <c r="C5276" s="1384"/>
      <c r="D5276" s="1387"/>
      <c r="E5276" s="1384"/>
      <c r="F5276" s="1384"/>
      <c r="G5276" s="1384"/>
      <c r="H5276" s="1365"/>
      <c r="I5276" s="1365"/>
      <c r="J5276" s="1365"/>
      <c r="S5276" s="1359"/>
      <c r="BU5276" s="1366"/>
      <c r="CI5276" s="1383"/>
    </row>
    <row r="5277" spans="2:87" s="1381" customFormat="1" x14ac:dyDescent="0.25">
      <c r="B5277" s="1384"/>
      <c r="C5277" s="1384"/>
      <c r="D5277" s="1387"/>
      <c r="E5277" s="1384"/>
      <c r="F5277" s="1384"/>
      <c r="G5277" s="1384"/>
      <c r="H5277" s="1365"/>
      <c r="I5277" s="1365"/>
      <c r="J5277" s="1365"/>
      <c r="S5277" s="1359"/>
      <c r="BU5277" s="1366"/>
      <c r="CI5277" s="1383"/>
    </row>
    <row r="5278" spans="2:87" s="1381" customFormat="1" x14ac:dyDescent="0.25">
      <c r="B5278" s="1384"/>
      <c r="C5278" s="1384"/>
      <c r="D5278" s="1387"/>
      <c r="E5278" s="1384"/>
      <c r="F5278" s="1384"/>
      <c r="G5278" s="1384"/>
      <c r="H5278" s="1365"/>
      <c r="I5278" s="1365"/>
      <c r="J5278" s="1365"/>
      <c r="S5278" s="1359"/>
      <c r="BU5278" s="1366"/>
      <c r="CI5278" s="1383"/>
    </row>
    <row r="5279" spans="2:87" s="1381" customFormat="1" x14ac:dyDescent="0.25">
      <c r="B5279" s="1384"/>
      <c r="C5279" s="1384"/>
      <c r="D5279" s="1387"/>
      <c r="E5279" s="1384"/>
      <c r="F5279" s="1384"/>
      <c r="G5279" s="1384"/>
      <c r="H5279" s="1365"/>
      <c r="I5279" s="1365"/>
      <c r="J5279" s="1365"/>
      <c r="S5279" s="1359"/>
      <c r="BU5279" s="1366"/>
      <c r="CI5279" s="1383"/>
    </row>
    <row r="5280" spans="2:87" s="1381" customFormat="1" x14ac:dyDescent="0.25">
      <c r="B5280" s="1384"/>
      <c r="C5280" s="1384"/>
      <c r="D5280" s="1387"/>
      <c r="E5280" s="1384"/>
      <c r="F5280" s="1384"/>
      <c r="G5280" s="1384"/>
      <c r="H5280" s="1365"/>
      <c r="I5280" s="1365"/>
      <c r="J5280" s="1365"/>
      <c r="S5280" s="1359"/>
      <c r="BU5280" s="1366"/>
      <c r="CI5280" s="1383"/>
    </row>
    <row r="5281" spans="2:87" s="1381" customFormat="1" x14ac:dyDescent="0.25">
      <c r="B5281" s="1384"/>
      <c r="C5281" s="1384"/>
      <c r="D5281" s="1387"/>
      <c r="E5281" s="1384"/>
      <c r="F5281" s="1384"/>
      <c r="G5281" s="1384"/>
      <c r="H5281" s="1365"/>
      <c r="I5281" s="1365"/>
      <c r="J5281" s="1365"/>
      <c r="S5281" s="1359"/>
      <c r="BU5281" s="1366"/>
      <c r="CI5281" s="1383"/>
    </row>
    <row r="5282" spans="2:87" s="1381" customFormat="1" x14ac:dyDescent="0.25">
      <c r="B5282" s="1384"/>
      <c r="C5282" s="1384"/>
      <c r="D5282" s="1387"/>
      <c r="E5282" s="1384"/>
      <c r="F5282" s="1384"/>
      <c r="G5282" s="1384"/>
      <c r="H5282" s="1365"/>
      <c r="I5282" s="1365"/>
      <c r="J5282" s="1365"/>
      <c r="S5282" s="1359"/>
      <c r="BU5282" s="1366"/>
      <c r="CI5282" s="1383"/>
    </row>
    <row r="5283" spans="2:87" s="1381" customFormat="1" x14ac:dyDescent="0.25">
      <c r="B5283" s="1384"/>
      <c r="C5283" s="1384"/>
      <c r="D5283" s="1387"/>
      <c r="E5283" s="1384"/>
      <c r="F5283" s="1384"/>
      <c r="G5283" s="1384"/>
      <c r="H5283" s="1365"/>
      <c r="I5283" s="1365"/>
      <c r="J5283" s="1365"/>
      <c r="S5283" s="1359"/>
      <c r="BU5283" s="1366"/>
      <c r="CI5283" s="1383"/>
    </row>
    <row r="5284" spans="2:87" s="1381" customFormat="1" x14ac:dyDescent="0.25">
      <c r="B5284" s="1384"/>
      <c r="C5284" s="1384"/>
      <c r="D5284" s="1387"/>
      <c r="E5284" s="1384"/>
      <c r="F5284" s="1384"/>
      <c r="G5284" s="1384"/>
      <c r="H5284" s="1365"/>
      <c r="I5284" s="1365"/>
      <c r="J5284" s="1365"/>
      <c r="S5284" s="1359"/>
      <c r="BU5284" s="1366"/>
      <c r="CI5284" s="1383"/>
    </row>
    <row r="5285" spans="2:87" s="1381" customFormat="1" x14ac:dyDescent="0.25">
      <c r="B5285" s="1384"/>
      <c r="C5285" s="1384"/>
      <c r="D5285" s="1387"/>
      <c r="E5285" s="1384"/>
      <c r="F5285" s="1384"/>
      <c r="G5285" s="1384"/>
      <c r="H5285" s="1365"/>
      <c r="I5285" s="1365"/>
      <c r="J5285" s="1365"/>
      <c r="S5285" s="1359"/>
      <c r="BU5285" s="1366"/>
      <c r="CI5285" s="1383"/>
    </row>
    <row r="5286" spans="2:87" s="1381" customFormat="1" x14ac:dyDescent="0.25">
      <c r="B5286" s="1384"/>
      <c r="C5286" s="1384"/>
      <c r="D5286" s="1387"/>
      <c r="E5286" s="1384"/>
      <c r="F5286" s="1384"/>
      <c r="G5286" s="1384"/>
      <c r="H5286" s="1365"/>
      <c r="I5286" s="1365"/>
      <c r="J5286" s="1365"/>
      <c r="S5286" s="1359"/>
      <c r="BU5286" s="1366"/>
      <c r="CI5286" s="1383"/>
    </row>
    <row r="5287" spans="2:87" s="1381" customFormat="1" x14ac:dyDescent="0.25">
      <c r="B5287" s="1384"/>
      <c r="C5287" s="1384"/>
      <c r="D5287" s="1387"/>
      <c r="E5287" s="1384"/>
      <c r="F5287" s="1384"/>
      <c r="G5287" s="1384"/>
      <c r="H5287" s="1365"/>
      <c r="I5287" s="1365"/>
      <c r="J5287" s="1365"/>
      <c r="S5287" s="1359"/>
      <c r="BU5287" s="1366"/>
      <c r="CI5287" s="1383"/>
    </row>
    <row r="5288" spans="2:87" s="1381" customFormat="1" x14ac:dyDescent="0.25">
      <c r="B5288" s="1384"/>
      <c r="C5288" s="1384"/>
      <c r="D5288" s="1387"/>
      <c r="E5288" s="1384"/>
      <c r="F5288" s="1384"/>
      <c r="G5288" s="1384"/>
      <c r="H5288" s="1365"/>
      <c r="I5288" s="1365"/>
      <c r="J5288" s="1365"/>
      <c r="S5288" s="1359"/>
      <c r="BU5288" s="1366"/>
      <c r="CI5288" s="1383"/>
    </row>
    <row r="5289" spans="2:87" s="1381" customFormat="1" x14ac:dyDescent="0.25">
      <c r="B5289" s="1384"/>
      <c r="C5289" s="1384"/>
      <c r="D5289" s="1387"/>
      <c r="E5289" s="1384"/>
      <c r="F5289" s="1384"/>
      <c r="G5289" s="1384"/>
      <c r="H5289" s="1365"/>
      <c r="I5289" s="1365"/>
      <c r="J5289" s="1365"/>
      <c r="S5289" s="1359"/>
      <c r="BU5289" s="1366"/>
      <c r="CI5289" s="1383"/>
    </row>
    <row r="5290" spans="2:87" s="1381" customFormat="1" x14ac:dyDescent="0.25">
      <c r="B5290" s="1384"/>
      <c r="C5290" s="1384"/>
      <c r="D5290" s="1387"/>
      <c r="E5290" s="1384"/>
      <c r="F5290" s="1384"/>
      <c r="G5290" s="1384"/>
      <c r="H5290" s="1365"/>
      <c r="I5290" s="1365"/>
      <c r="J5290" s="1365"/>
      <c r="S5290" s="1359"/>
      <c r="BU5290" s="1366"/>
      <c r="CI5290" s="1383"/>
    </row>
    <row r="5291" spans="2:87" s="1381" customFormat="1" x14ac:dyDescent="0.25">
      <c r="B5291" s="1384"/>
      <c r="C5291" s="1384"/>
      <c r="D5291" s="1387"/>
      <c r="E5291" s="1384"/>
      <c r="F5291" s="1384"/>
      <c r="G5291" s="1384"/>
      <c r="H5291" s="1365"/>
      <c r="I5291" s="1365"/>
      <c r="J5291" s="1365"/>
      <c r="S5291" s="1359"/>
      <c r="BU5291" s="1366"/>
      <c r="CI5291" s="1383"/>
    </row>
    <row r="5292" spans="2:87" s="1381" customFormat="1" x14ac:dyDescent="0.25">
      <c r="B5292" s="1384"/>
      <c r="C5292" s="1384"/>
      <c r="D5292" s="1387"/>
      <c r="E5292" s="1384"/>
      <c r="F5292" s="1384"/>
      <c r="G5292" s="1384"/>
      <c r="H5292" s="1365"/>
      <c r="I5292" s="1365"/>
      <c r="J5292" s="1365"/>
      <c r="S5292" s="1359"/>
      <c r="BU5292" s="1366"/>
      <c r="CI5292" s="1383"/>
    </row>
    <row r="5293" spans="2:87" s="1381" customFormat="1" x14ac:dyDescent="0.25">
      <c r="B5293" s="1384"/>
      <c r="C5293" s="1384"/>
      <c r="D5293" s="1387"/>
      <c r="E5293" s="1384"/>
      <c r="F5293" s="1384"/>
      <c r="G5293" s="1384"/>
      <c r="H5293" s="1365"/>
      <c r="I5293" s="1365"/>
      <c r="J5293" s="1365"/>
      <c r="S5293" s="1359"/>
      <c r="BU5293" s="1366"/>
      <c r="CI5293" s="1383"/>
    </row>
    <row r="5294" spans="2:87" s="1381" customFormat="1" x14ac:dyDescent="0.25">
      <c r="B5294" s="1384"/>
      <c r="C5294" s="1384"/>
      <c r="D5294" s="1387"/>
      <c r="E5294" s="1384"/>
      <c r="F5294" s="1384"/>
      <c r="G5294" s="1384"/>
      <c r="H5294" s="1365"/>
      <c r="I5294" s="1365"/>
      <c r="J5294" s="1365"/>
      <c r="S5294" s="1359"/>
      <c r="BU5294" s="1366"/>
      <c r="CI5294" s="1383"/>
    </row>
    <row r="5295" spans="2:87" s="1381" customFormat="1" x14ac:dyDescent="0.25">
      <c r="B5295" s="1384"/>
      <c r="C5295" s="1384"/>
      <c r="D5295" s="1387"/>
      <c r="E5295" s="1384"/>
      <c r="F5295" s="1384"/>
      <c r="G5295" s="1384"/>
      <c r="H5295" s="1365"/>
      <c r="I5295" s="1365"/>
      <c r="J5295" s="1365"/>
      <c r="S5295" s="1359"/>
      <c r="BU5295" s="1366"/>
      <c r="CI5295" s="1383"/>
    </row>
    <row r="5296" spans="2:87" s="1381" customFormat="1" x14ac:dyDescent="0.25">
      <c r="B5296" s="1384"/>
      <c r="C5296" s="1384"/>
      <c r="D5296" s="1387"/>
      <c r="E5296" s="1384"/>
      <c r="F5296" s="1384"/>
      <c r="G5296" s="1384"/>
      <c r="H5296" s="1365"/>
      <c r="I5296" s="1365"/>
      <c r="J5296" s="1365"/>
      <c r="S5296" s="1359"/>
      <c r="BU5296" s="1366"/>
      <c r="CI5296" s="1383"/>
    </row>
    <row r="5297" spans="2:87" s="1381" customFormat="1" x14ac:dyDescent="0.25">
      <c r="B5297" s="1384"/>
      <c r="C5297" s="1384"/>
      <c r="D5297" s="1387"/>
      <c r="E5297" s="1384"/>
      <c r="F5297" s="1384"/>
      <c r="G5297" s="1384"/>
      <c r="H5297" s="1365"/>
      <c r="I5297" s="1365"/>
      <c r="J5297" s="1365"/>
      <c r="S5297" s="1359"/>
      <c r="BU5297" s="1366"/>
      <c r="CI5297" s="1383"/>
    </row>
    <row r="5298" spans="2:87" s="1381" customFormat="1" x14ac:dyDescent="0.25">
      <c r="B5298" s="1384"/>
      <c r="C5298" s="1384"/>
      <c r="D5298" s="1387"/>
      <c r="E5298" s="1384"/>
      <c r="F5298" s="1384"/>
      <c r="G5298" s="1384"/>
      <c r="H5298" s="1365"/>
      <c r="I5298" s="1365"/>
      <c r="J5298" s="1365"/>
      <c r="S5298" s="1359"/>
      <c r="BU5298" s="1366"/>
      <c r="CI5298" s="1383"/>
    </row>
    <row r="5299" spans="2:87" s="1381" customFormat="1" x14ac:dyDescent="0.25">
      <c r="B5299" s="1384"/>
      <c r="C5299" s="1384"/>
      <c r="D5299" s="1387"/>
      <c r="E5299" s="1384"/>
      <c r="F5299" s="1384"/>
      <c r="G5299" s="1384"/>
      <c r="H5299" s="1365"/>
      <c r="I5299" s="1365"/>
      <c r="J5299" s="1365"/>
      <c r="S5299" s="1359"/>
      <c r="BU5299" s="1366"/>
      <c r="CI5299" s="1383"/>
    </row>
    <row r="5300" spans="2:87" s="1381" customFormat="1" x14ac:dyDescent="0.25">
      <c r="B5300" s="1384"/>
      <c r="C5300" s="1384"/>
      <c r="D5300" s="1387"/>
      <c r="E5300" s="1384"/>
      <c r="F5300" s="1384"/>
      <c r="G5300" s="1384"/>
      <c r="H5300" s="1365"/>
      <c r="I5300" s="1365"/>
      <c r="J5300" s="1365"/>
      <c r="S5300" s="1359"/>
      <c r="BU5300" s="1366"/>
      <c r="CI5300" s="1383"/>
    </row>
    <row r="5301" spans="2:87" s="1381" customFormat="1" x14ac:dyDescent="0.25">
      <c r="B5301" s="1384"/>
      <c r="C5301" s="1384"/>
      <c r="D5301" s="1387"/>
      <c r="E5301" s="1384"/>
      <c r="F5301" s="1384"/>
      <c r="G5301" s="1384"/>
      <c r="H5301" s="1365"/>
      <c r="I5301" s="1365"/>
      <c r="J5301" s="1365"/>
      <c r="S5301" s="1359"/>
      <c r="BU5301" s="1366"/>
      <c r="CI5301" s="1383"/>
    </row>
    <row r="5302" spans="2:87" s="1381" customFormat="1" x14ac:dyDescent="0.25">
      <c r="B5302" s="1384"/>
      <c r="C5302" s="1384"/>
      <c r="D5302" s="1387"/>
      <c r="E5302" s="1384"/>
      <c r="F5302" s="1384"/>
      <c r="G5302" s="1384"/>
      <c r="H5302" s="1365"/>
      <c r="I5302" s="1365"/>
      <c r="J5302" s="1365"/>
      <c r="S5302" s="1359"/>
      <c r="BU5302" s="1366"/>
      <c r="CI5302" s="1383"/>
    </row>
    <row r="5303" spans="2:87" s="1381" customFormat="1" x14ac:dyDescent="0.25">
      <c r="B5303" s="1384"/>
      <c r="C5303" s="1384"/>
      <c r="D5303" s="1387"/>
      <c r="E5303" s="1384"/>
      <c r="F5303" s="1384"/>
      <c r="G5303" s="1384"/>
      <c r="H5303" s="1365"/>
      <c r="I5303" s="1365"/>
      <c r="J5303" s="1365"/>
      <c r="S5303" s="1359"/>
      <c r="BU5303" s="1366"/>
      <c r="CI5303" s="1383"/>
    </row>
    <row r="5304" spans="2:87" s="1381" customFormat="1" x14ac:dyDescent="0.25">
      <c r="B5304" s="1384"/>
      <c r="C5304" s="1384"/>
      <c r="D5304" s="1387"/>
      <c r="E5304" s="1384"/>
      <c r="F5304" s="1384"/>
      <c r="G5304" s="1384"/>
      <c r="H5304" s="1365"/>
      <c r="I5304" s="1365"/>
      <c r="J5304" s="1365"/>
      <c r="S5304" s="1359"/>
      <c r="BU5304" s="1366"/>
      <c r="CI5304" s="1383"/>
    </row>
    <row r="5305" spans="2:87" s="1381" customFormat="1" x14ac:dyDescent="0.25">
      <c r="B5305" s="1384"/>
      <c r="C5305" s="1384"/>
      <c r="D5305" s="1387"/>
      <c r="E5305" s="1384"/>
      <c r="F5305" s="1384"/>
      <c r="G5305" s="1384"/>
      <c r="H5305" s="1365"/>
      <c r="I5305" s="1365"/>
      <c r="J5305" s="1365"/>
      <c r="S5305" s="1359"/>
      <c r="BU5305" s="1366"/>
      <c r="CI5305" s="1383"/>
    </row>
    <row r="5306" spans="2:87" s="1381" customFormat="1" x14ac:dyDescent="0.25">
      <c r="B5306" s="1384"/>
      <c r="C5306" s="1384"/>
      <c r="D5306" s="1387"/>
      <c r="E5306" s="1384"/>
      <c r="F5306" s="1384"/>
      <c r="G5306" s="1384"/>
      <c r="H5306" s="1365"/>
      <c r="I5306" s="1365"/>
      <c r="J5306" s="1365"/>
      <c r="S5306" s="1359"/>
      <c r="BU5306" s="1366"/>
      <c r="CI5306" s="1383"/>
    </row>
    <row r="5307" spans="2:87" s="1381" customFormat="1" x14ac:dyDescent="0.25">
      <c r="B5307" s="1384"/>
      <c r="C5307" s="1384"/>
      <c r="D5307" s="1387"/>
      <c r="E5307" s="1384"/>
      <c r="F5307" s="1384"/>
      <c r="G5307" s="1384"/>
      <c r="H5307" s="1365"/>
      <c r="I5307" s="1365"/>
      <c r="J5307" s="1365"/>
      <c r="S5307" s="1359"/>
      <c r="BU5307" s="1366"/>
      <c r="CI5307" s="1383"/>
    </row>
    <row r="5308" spans="2:87" s="1381" customFormat="1" x14ac:dyDescent="0.25">
      <c r="B5308" s="1384"/>
      <c r="C5308" s="1384"/>
      <c r="D5308" s="1387"/>
      <c r="E5308" s="1384"/>
      <c r="F5308" s="1384"/>
      <c r="G5308" s="1384"/>
      <c r="H5308" s="1365"/>
      <c r="I5308" s="1365"/>
      <c r="J5308" s="1365"/>
      <c r="S5308" s="1359"/>
      <c r="BU5308" s="1366"/>
      <c r="CI5308" s="1383"/>
    </row>
    <row r="5309" spans="2:87" s="1381" customFormat="1" x14ac:dyDescent="0.25">
      <c r="B5309" s="1384"/>
      <c r="C5309" s="1384"/>
      <c r="D5309" s="1387"/>
      <c r="E5309" s="1384"/>
      <c r="F5309" s="1384"/>
      <c r="G5309" s="1384"/>
      <c r="H5309" s="1365"/>
      <c r="I5309" s="1365"/>
      <c r="J5309" s="1365"/>
      <c r="S5309" s="1359"/>
      <c r="BU5309" s="1366"/>
      <c r="CI5309" s="1383"/>
    </row>
    <row r="5310" spans="2:87" s="1381" customFormat="1" x14ac:dyDescent="0.25">
      <c r="B5310" s="1384"/>
      <c r="C5310" s="1384"/>
      <c r="D5310" s="1387"/>
      <c r="E5310" s="1384"/>
      <c r="F5310" s="1384"/>
      <c r="G5310" s="1384"/>
      <c r="H5310" s="1365"/>
      <c r="I5310" s="1365"/>
      <c r="J5310" s="1365"/>
      <c r="S5310" s="1359"/>
      <c r="BU5310" s="1366"/>
      <c r="CI5310" s="1383"/>
    </row>
    <row r="5311" spans="2:87" s="1381" customFormat="1" x14ac:dyDescent="0.25">
      <c r="B5311" s="1384"/>
      <c r="C5311" s="1384"/>
      <c r="D5311" s="1387"/>
      <c r="E5311" s="1384"/>
      <c r="F5311" s="1384"/>
      <c r="G5311" s="1384"/>
      <c r="H5311" s="1365"/>
      <c r="I5311" s="1365"/>
      <c r="J5311" s="1365"/>
      <c r="S5311" s="1359"/>
      <c r="BU5311" s="1366"/>
      <c r="CI5311" s="1383"/>
    </row>
    <row r="5312" spans="2:87" s="1381" customFormat="1" x14ac:dyDescent="0.25">
      <c r="B5312" s="1384"/>
      <c r="C5312" s="1384"/>
      <c r="D5312" s="1387"/>
      <c r="E5312" s="1384"/>
      <c r="F5312" s="1384"/>
      <c r="G5312" s="1384"/>
      <c r="H5312" s="1365"/>
      <c r="I5312" s="1365"/>
      <c r="J5312" s="1365"/>
      <c r="S5312" s="1359"/>
      <c r="BU5312" s="1366"/>
      <c r="CI5312" s="1383"/>
    </row>
    <row r="5313" spans="2:87" s="1381" customFormat="1" x14ac:dyDescent="0.25">
      <c r="B5313" s="1384"/>
      <c r="C5313" s="1384"/>
      <c r="D5313" s="1387"/>
      <c r="E5313" s="1384"/>
      <c r="F5313" s="1384"/>
      <c r="G5313" s="1384"/>
      <c r="H5313" s="1365"/>
      <c r="I5313" s="1365"/>
      <c r="J5313" s="1365"/>
      <c r="S5313" s="1359"/>
      <c r="BU5313" s="1366"/>
      <c r="CI5313" s="1383"/>
    </row>
    <row r="5314" spans="2:87" s="1381" customFormat="1" x14ac:dyDescent="0.25">
      <c r="B5314" s="1384"/>
      <c r="C5314" s="1384"/>
      <c r="D5314" s="1387"/>
      <c r="E5314" s="1384"/>
      <c r="F5314" s="1384"/>
      <c r="G5314" s="1384"/>
      <c r="H5314" s="1365"/>
      <c r="I5314" s="1365"/>
      <c r="J5314" s="1365"/>
      <c r="S5314" s="1359"/>
      <c r="BU5314" s="1366"/>
      <c r="CI5314" s="1383"/>
    </row>
    <row r="5315" spans="2:87" s="1381" customFormat="1" x14ac:dyDescent="0.25">
      <c r="B5315" s="1384"/>
      <c r="C5315" s="1384"/>
      <c r="D5315" s="1387"/>
      <c r="E5315" s="1384"/>
      <c r="F5315" s="1384"/>
      <c r="G5315" s="1384"/>
      <c r="H5315" s="1365"/>
      <c r="I5315" s="1365"/>
      <c r="J5315" s="1365"/>
      <c r="S5315" s="1359"/>
      <c r="BU5315" s="1366"/>
      <c r="CI5315" s="1383"/>
    </row>
    <row r="5316" spans="2:87" s="1381" customFormat="1" x14ac:dyDescent="0.25">
      <c r="B5316" s="1384"/>
      <c r="C5316" s="1384"/>
      <c r="D5316" s="1387"/>
      <c r="E5316" s="1384"/>
      <c r="F5316" s="1384"/>
      <c r="G5316" s="1384"/>
      <c r="H5316" s="1365"/>
      <c r="I5316" s="1365"/>
      <c r="J5316" s="1365"/>
      <c r="S5316" s="1359"/>
      <c r="BU5316" s="1366"/>
      <c r="CI5316" s="1383"/>
    </row>
    <row r="5317" spans="2:87" s="1381" customFormat="1" x14ac:dyDescent="0.25">
      <c r="B5317" s="1384"/>
      <c r="C5317" s="1384"/>
      <c r="D5317" s="1387"/>
      <c r="E5317" s="1384"/>
      <c r="F5317" s="1384"/>
      <c r="G5317" s="1384"/>
      <c r="H5317" s="1365"/>
      <c r="I5317" s="1365"/>
      <c r="J5317" s="1365"/>
      <c r="S5317" s="1359"/>
      <c r="BU5317" s="1366"/>
      <c r="CI5317" s="1383"/>
    </row>
    <row r="5318" spans="2:87" s="1381" customFormat="1" x14ac:dyDescent="0.25">
      <c r="B5318" s="1384"/>
      <c r="C5318" s="1384"/>
      <c r="D5318" s="1387"/>
      <c r="E5318" s="1384"/>
      <c r="F5318" s="1384"/>
      <c r="G5318" s="1384"/>
      <c r="H5318" s="1365"/>
      <c r="I5318" s="1365"/>
      <c r="J5318" s="1365"/>
      <c r="S5318" s="1359"/>
      <c r="BU5318" s="1366"/>
      <c r="CI5318" s="1383"/>
    </row>
    <row r="5319" spans="2:87" s="1381" customFormat="1" x14ac:dyDescent="0.25">
      <c r="B5319" s="1384"/>
      <c r="C5319" s="1384"/>
      <c r="D5319" s="1387"/>
      <c r="E5319" s="1384"/>
      <c r="F5319" s="1384"/>
      <c r="G5319" s="1384"/>
      <c r="H5319" s="1365"/>
      <c r="I5319" s="1365"/>
      <c r="J5319" s="1365"/>
      <c r="S5319" s="1359"/>
      <c r="BU5319" s="1366"/>
      <c r="CI5319" s="1383"/>
    </row>
    <row r="5320" spans="2:87" s="1381" customFormat="1" x14ac:dyDescent="0.25">
      <c r="B5320" s="1384"/>
      <c r="C5320" s="1384"/>
      <c r="D5320" s="1387"/>
      <c r="E5320" s="1384"/>
      <c r="F5320" s="1384"/>
      <c r="G5320" s="1384"/>
      <c r="H5320" s="1365"/>
      <c r="I5320" s="1365"/>
      <c r="J5320" s="1365"/>
      <c r="S5320" s="1359"/>
      <c r="BU5320" s="1366"/>
      <c r="CI5320" s="1383"/>
    </row>
    <row r="5321" spans="2:87" s="1381" customFormat="1" x14ac:dyDescent="0.25">
      <c r="B5321" s="1384"/>
      <c r="C5321" s="1384"/>
      <c r="D5321" s="1387"/>
      <c r="E5321" s="1384"/>
      <c r="F5321" s="1384"/>
      <c r="G5321" s="1384"/>
      <c r="H5321" s="1365"/>
      <c r="I5321" s="1365"/>
      <c r="J5321" s="1365"/>
      <c r="S5321" s="1359"/>
      <c r="BU5321" s="1366"/>
      <c r="CI5321" s="1383"/>
    </row>
    <row r="5322" spans="2:87" s="1381" customFormat="1" x14ac:dyDescent="0.25">
      <c r="B5322" s="1384"/>
      <c r="C5322" s="1384"/>
      <c r="D5322" s="1387"/>
      <c r="E5322" s="1384"/>
      <c r="F5322" s="1384"/>
      <c r="G5322" s="1384"/>
      <c r="H5322" s="1365"/>
      <c r="I5322" s="1365"/>
      <c r="J5322" s="1365"/>
      <c r="S5322" s="1359"/>
      <c r="BU5322" s="1366"/>
      <c r="CI5322" s="1383"/>
    </row>
    <row r="5323" spans="2:87" s="1381" customFormat="1" x14ac:dyDescent="0.25">
      <c r="B5323" s="1384"/>
      <c r="C5323" s="1384"/>
      <c r="D5323" s="1387"/>
      <c r="E5323" s="1384"/>
      <c r="F5323" s="1384"/>
      <c r="G5323" s="1384"/>
      <c r="H5323" s="1365"/>
      <c r="I5323" s="1365"/>
      <c r="J5323" s="1365"/>
      <c r="S5323" s="1359"/>
      <c r="BU5323" s="1366"/>
      <c r="CI5323" s="1383"/>
    </row>
    <row r="5324" spans="2:87" s="1381" customFormat="1" x14ac:dyDescent="0.25">
      <c r="B5324" s="1384"/>
      <c r="C5324" s="1384"/>
      <c r="D5324" s="1387"/>
      <c r="E5324" s="1384"/>
      <c r="F5324" s="1384"/>
      <c r="G5324" s="1384"/>
      <c r="H5324" s="1365"/>
      <c r="I5324" s="1365"/>
      <c r="J5324" s="1365"/>
      <c r="S5324" s="1359"/>
      <c r="BU5324" s="1366"/>
      <c r="CI5324" s="1383"/>
    </row>
    <row r="5325" spans="2:87" s="1381" customFormat="1" x14ac:dyDescent="0.25">
      <c r="B5325" s="1384"/>
      <c r="C5325" s="1384"/>
      <c r="D5325" s="1387"/>
      <c r="E5325" s="1384"/>
      <c r="F5325" s="1384"/>
      <c r="G5325" s="1384"/>
      <c r="H5325" s="1365"/>
      <c r="I5325" s="1365"/>
      <c r="J5325" s="1365"/>
      <c r="S5325" s="1359"/>
      <c r="BU5325" s="1366"/>
      <c r="CI5325" s="1383"/>
    </row>
    <row r="5326" spans="2:87" s="1381" customFormat="1" x14ac:dyDescent="0.25">
      <c r="B5326" s="1384"/>
      <c r="C5326" s="1384"/>
      <c r="D5326" s="1387"/>
      <c r="E5326" s="1384"/>
      <c r="F5326" s="1384"/>
      <c r="G5326" s="1384"/>
      <c r="H5326" s="1365"/>
      <c r="I5326" s="1365"/>
      <c r="J5326" s="1365"/>
      <c r="S5326" s="1359"/>
      <c r="BU5326" s="1366"/>
      <c r="CI5326" s="1383"/>
    </row>
    <row r="5327" spans="2:87" s="1381" customFormat="1" x14ac:dyDescent="0.25">
      <c r="B5327" s="1384"/>
      <c r="C5327" s="1384"/>
      <c r="D5327" s="1387"/>
      <c r="E5327" s="1384"/>
      <c r="F5327" s="1384"/>
      <c r="G5327" s="1384"/>
      <c r="H5327" s="1365"/>
      <c r="I5327" s="1365"/>
      <c r="J5327" s="1365"/>
      <c r="S5327" s="1359"/>
      <c r="BU5327" s="1366"/>
      <c r="CI5327" s="1383"/>
    </row>
    <row r="5328" spans="2:87" s="1381" customFormat="1" x14ac:dyDescent="0.25">
      <c r="B5328" s="1384"/>
      <c r="C5328" s="1384"/>
      <c r="D5328" s="1387"/>
      <c r="E5328" s="1384"/>
      <c r="F5328" s="1384"/>
      <c r="G5328" s="1384"/>
      <c r="H5328" s="1365"/>
      <c r="I5328" s="1365"/>
      <c r="J5328" s="1365"/>
      <c r="S5328" s="1359"/>
      <c r="BU5328" s="1366"/>
      <c r="CI5328" s="1383"/>
    </row>
    <row r="5329" spans="2:87" s="1381" customFormat="1" x14ac:dyDescent="0.25">
      <c r="B5329" s="1384"/>
      <c r="C5329" s="1384"/>
      <c r="D5329" s="1387"/>
      <c r="E5329" s="1384"/>
      <c r="F5329" s="1384"/>
      <c r="G5329" s="1384"/>
      <c r="H5329" s="1365"/>
      <c r="I5329" s="1365"/>
      <c r="J5329" s="1365"/>
      <c r="S5329" s="1359"/>
      <c r="BU5329" s="1366"/>
      <c r="CI5329" s="1383"/>
    </row>
    <row r="5330" spans="2:87" s="1381" customFormat="1" x14ac:dyDescent="0.25">
      <c r="B5330" s="1384"/>
      <c r="C5330" s="1384"/>
      <c r="D5330" s="1387"/>
      <c r="E5330" s="1384"/>
      <c r="F5330" s="1384"/>
      <c r="G5330" s="1384"/>
      <c r="H5330" s="1365"/>
      <c r="I5330" s="1365"/>
      <c r="J5330" s="1365"/>
      <c r="S5330" s="1359"/>
      <c r="BU5330" s="1366"/>
      <c r="CI5330" s="1383"/>
    </row>
    <row r="5331" spans="2:87" s="1381" customFormat="1" x14ac:dyDescent="0.25">
      <c r="B5331" s="1384"/>
      <c r="C5331" s="1384"/>
      <c r="D5331" s="1387"/>
      <c r="E5331" s="1384"/>
      <c r="F5331" s="1384"/>
      <c r="G5331" s="1384"/>
      <c r="H5331" s="1365"/>
      <c r="I5331" s="1365"/>
      <c r="J5331" s="1365"/>
      <c r="S5331" s="1359"/>
      <c r="BU5331" s="1366"/>
      <c r="CI5331" s="1383"/>
    </row>
    <row r="5332" spans="2:87" s="1381" customFormat="1" x14ac:dyDescent="0.25">
      <c r="B5332" s="1384"/>
      <c r="C5332" s="1384"/>
      <c r="D5332" s="1387"/>
      <c r="E5332" s="1384"/>
      <c r="F5332" s="1384"/>
      <c r="G5332" s="1384"/>
      <c r="H5332" s="1365"/>
      <c r="I5332" s="1365"/>
      <c r="J5332" s="1365"/>
      <c r="S5332" s="1359"/>
      <c r="BU5332" s="1366"/>
      <c r="CI5332" s="1383"/>
    </row>
    <row r="5333" spans="2:87" s="1381" customFormat="1" x14ac:dyDescent="0.25">
      <c r="B5333" s="1384"/>
      <c r="C5333" s="1384"/>
      <c r="D5333" s="1387"/>
      <c r="E5333" s="1384"/>
      <c r="F5333" s="1384"/>
      <c r="G5333" s="1384"/>
      <c r="H5333" s="1365"/>
      <c r="I5333" s="1365"/>
      <c r="J5333" s="1365"/>
      <c r="S5333" s="1359"/>
      <c r="BU5333" s="1366"/>
      <c r="CI5333" s="1383"/>
    </row>
    <row r="5334" spans="2:87" s="1381" customFormat="1" x14ac:dyDescent="0.25">
      <c r="B5334" s="1384"/>
      <c r="C5334" s="1384"/>
      <c r="D5334" s="1387"/>
      <c r="E5334" s="1384"/>
      <c r="F5334" s="1384"/>
      <c r="G5334" s="1384"/>
      <c r="H5334" s="1365"/>
      <c r="I5334" s="1365"/>
      <c r="J5334" s="1365"/>
      <c r="S5334" s="1359"/>
      <c r="BU5334" s="1366"/>
      <c r="CI5334" s="1383"/>
    </row>
    <row r="5335" spans="2:87" s="1381" customFormat="1" x14ac:dyDescent="0.25">
      <c r="B5335" s="1384"/>
      <c r="C5335" s="1384"/>
      <c r="D5335" s="1387"/>
      <c r="E5335" s="1384"/>
      <c r="F5335" s="1384"/>
      <c r="G5335" s="1384"/>
      <c r="H5335" s="1365"/>
      <c r="I5335" s="1365"/>
      <c r="J5335" s="1365"/>
      <c r="S5335" s="1359"/>
      <c r="BU5335" s="1366"/>
      <c r="CI5335" s="1383"/>
    </row>
    <row r="5336" spans="2:87" s="1381" customFormat="1" x14ac:dyDescent="0.25">
      <c r="B5336" s="1384"/>
      <c r="C5336" s="1384"/>
      <c r="D5336" s="1387"/>
      <c r="E5336" s="1384"/>
      <c r="F5336" s="1384"/>
      <c r="G5336" s="1384"/>
      <c r="H5336" s="1365"/>
      <c r="I5336" s="1365"/>
      <c r="J5336" s="1365"/>
      <c r="S5336" s="1359"/>
      <c r="BU5336" s="1366"/>
      <c r="CI5336" s="1383"/>
    </row>
    <row r="5337" spans="2:87" s="1381" customFormat="1" x14ac:dyDescent="0.25">
      <c r="B5337" s="1384"/>
      <c r="C5337" s="1384"/>
      <c r="D5337" s="1387"/>
      <c r="E5337" s="1384"/>
      <c r="F5337" s="1384"/>
      <c r="G5337" s="1384"/>
      <c r="H5337" s="1365"/>
      <c r="I5337" s="1365"/>
      <c r="J5337" s="1365"/>
      <c r="S5337" s="1359"/>
      <c r="BU5337" s="1366"/>
      <c r="CI5337" s="1383"/>
    </row>
    <row r="5338" spans="2:87" s="1381" customFormat="1" x14ac:dyDescent="0.25">
      <c r="B5338" s="1384"/>
      <c r="C5338" s="1384"/>
      <c r="D5338" s="1387"/>
      <c r="E5338" s="1384"/>
      <c r="F5338" s="1384"/>
      <c r="G5338" s="1384"/>
      <c r="H5338" s="1365"/>
      <c r="I5338" s="1365"/>
      <c r="J5338" s="1365"/>
      <c r="S5338" s="1359"/>
      <c r="BU5338" s="1366"/>
      <c r="CI5338" s="1383"/>
    </row>
    <row r="5339" spans="2:87" s="1381" customFormat="1" x14ac:dyDescent="0.25">
      <c r="B5339" s="1384"/>
      <c r="C5339" s="1384"/>
      <c r="D5339" s="1387"/>
      <c r="E5339" s="1384"/>
      <c r="F5339" s="1384"/>
      <c r="G5339" s="1384"/>
      <c r="H5339" s="1365"/>
      <c r="I5339" s="1365"/>
      <c r="J5339" s="1365"/>
      <c r="S5339" s="1359"/>
      <c r="BU5339" s="1366"/>
      <c r="CI5339" s="1383"/>
    </row>
    <row r="5340" spans="2:87" s="1381" customFormat="1" x14ac:dyDescent="0.25">
      <c r="B5340" s="1384"/>
      <c r="C5340" s="1384"/>
      <c r="D5340" s="1387"/>
      <c r="E5340" s="1384"/>
      <c r="F5340" s="1384"/>
      <c r="G5340" s="1384"/>
      <c r="H5340" s="1365"/>
      <c r="I5340" s="1365"/>
      <c r="J5340" s="1365"/>
      <c r="S5340" s="1359"/>
      <c r="BU5340" s="1366"/>
      <c r="CI5340" s="1383"/>
    </row>
    <row r="5341" spans="2:87" s="1381" customFormat="1" x14ac:dyDescent="0.25">
      <c r="B5341" s="1384"/>
      <c r="C5341" s="1384"/>
      <c r="D5341" s="1387"/>
      <c r="E5341" s="1384"/>
      <c r="F5341" s="1384"/>
      <c r="G5341" s="1384"/>
      <c r="H5341" s="1365"/>
      <c r="I5341" s="1365"/>
      <c r="J5341" s="1365"/>
      <c r="S5341" s="1359"/>
      <c r="BU5341" s="1366"/>
      <c r="CI5341" s="1383"/>
    </row>
    <row r="5342" spans="2:87" s="1381" customFormat="1" x14ac:dyDescent="0.25">
      <c r="B5342" s="1384"/>
      <c r="C5342" s="1384"/>
      <c r="D5342" s="1387"/>
      <c r="E5342" s="1384"/>
      <c r="F5342" s="1384"/>
      <c r="G5342" s="1384"/>
      <c r="H5342" s="1365"/>
      <c r="I5342" s="1365"/>
      <c r="J5342" s="1365"/>
      <c r="S5342" s="1359"/>
      <c r="BU5342" s="1366"/>
      <c r="CI5342" s="1383"/>
    </row>
    <row r="5343" spans="2:87" s="1381" customFormat="1" x14ac:dyDescent="0.25">
      <c r="B5343" s="1384"/>
      <c r="C5343" s="1384"/>
      <c r="D5343" s="1387"/>
      <c r="E5343" s="1384"/>
      <c r="F5343" s="1384"/>
      <c r="G5343" s="1384"/>
      <c r="H5343" s="1365"/>
      <c r="I5343" s="1365"/>
      <c r="J5343" s="1365"/>
      <c r="S5343" s="1359"/>
      <c r="BU5343" s="1366"/>
      <c r="CI5343" s="1383"/>
    </row>
    <row r="5344" spans="2:87" s="1381" customFormat="1" x14ac:dyDescent="0.25">
      <c r="B5344" s="1384"/>
      <c r="C5344" s="1384"/>
      <c r="D5344" s="1387"/>
      <c r="E5344" s="1384"/>
      <c r="F5344" s="1384"/>
      <c r="G5344" s="1384"/>
      <c r="H5344" s="1365"/>
      <c r="I5344" s="1365"/>
      <c r="J5344" s="1365"/>
      <c r="S5344" s="1359"/>
      <c r="BU5344" s="1366"/>
      <c r="CI5344" s="1383"/>
    </row>
    <row r="5345" spans="2:87" s="1381" customFormat="1" x14ac:dyDescent="0.25">
      <c r="B5345" s="1384"/>
      <c r="C5345" s="1384"/>
      <c r="D5345" s="1387"/>
      <c r="E5345" s="1384"/>
      <c r="F5345" s="1384"/>
      <c r="G5345" s="1384"/>
      <c r="H5345" s="1365"/>
      <c r="I5345" s="1365"/>
      <c r="J5345" s="1365"/>
      <c r="S5345" s="1359"/>
      <c r="BU5345" s="1366"/>
      <c r="CI5345" s="1383"/>
    </row>
    <row r="5346" spans="2:87" s="1381" customFormat="1" x14ac:dyDescent="0.25">
      <c r="B5346" s="1384"/>
      <c r="C5346" s="1384"/>
      <c r="D5346" s="1387"/>
      <c r="E5346" s="1384"/>
      <c r="F5346" s="1384"/>
      <c r="G5346" s="1384"/>
      <c r="H5346" s="1365"/>
      <c r="I5346" s="1365"/>
      <c r="J5346" s="1365"/>
      <c r="S5346" s="1359"/>
      <c r="BU5346" s="1366"/>
      <c r="CI5346" s="1383"/>
    </row>
    <row r="5347" spans="2:87" s="1381" customFormat="1" x14ac:dyDescent="0.25">
      <c r="B5347" s="1384"/>
      <c r="C5347" s="1384"/>
      <c r="D5347" s="1387"/>
      <c r="E5347" s="1384"/>
      <c r="F5347" s="1384"/>
      <c r="G5347" s="1384"/>
      <c r="H5347" s="1365"/>
      <c r="I5347" s="1365"/>
      <c r="J5347" s="1365"/>
      <c r="S5347" s="1359"/>
      <c r="BU5347" s="1366"/>
      <c r="CI5347" s="1383"/>
    </row>
    <row r="5348" spans="2:87" s="1381" customFormat="1" x14ac:dyDescent="0.25">
      <c r="B5348" s="1384"/>
      <c r="C5348" s="1384"/>
      <c r="D5348" s="1387"/>
      <c r="E5348" s="1384"/>
      <c r="F5348" s="1384"/>
      <c r="G5348" s="1384"/>
      <c r="H5348" s="1365"/>
      <c r="I5348" s="1365"/>
      <c r="J5348" s="1365"/>
      <c r="S5348" s="1359"/>
      <c r="BU5348" s="1366"/>
      <c r="CI5348" s="1383"/>
    </row>
    <row r="5349" spans="2:87" s="1381" customFormat="1" x14ac:dyDescent="0.25">
      <c r="B5349" s="1384"/>
      <c r="C5349" s="1384"/>
      <c r="D5349" s="1387"/>
      <c r="E5349" s="1384"/>
      <c r="F5349" s="1384"/>
      <c r="G5349" s="1384"/>
      <c r="H5349" s="1365"/>
      <c r="I5349" s="1365"/>
      <c r="J5349" s="1365"/>
      <c r="S5349" s="1359"/>
      <c r="BU5349" s="1366"/>
      <c r="CI5349" s="1383"/>
    </row>
    <row r="5350" spans="2:87" s="1381" customFormat="1" x14ac:dyDescent="0.25">
      <c r="B5350" s="1384"/>
      <c r="C5350" s="1384"/>
      <c r="D5350" s="1387"/>
      <c r="E5350" s="1384"/>
      <c r="F5350" s="1384"/>
      <c r="G5350" s="1384"/>
      <c r="H5350" s="1365"/>
      <c r="I5350" s="1365"/>
      <c r="J5350" s="1365"/>
      <c r="S5350" s="1359"/>
      <c r="BU5350" s="1366"/>
      <c r="CI5350" s="1383"/>
    </row>
    <row r="5351" spans="2:87" s="1381" customFormat="1" x14ac:dyDescent="0.25">
      <c r="B5351" s="1384"/>
      <c r="C5351" s="1384"/>
      <c r="D5351" s="1387"/>
      <c r="E5351" s="1384"/>
      <c r="F5351" s="1384"/>
      <c r="G5351" s="1384"/>
      <c r="H5351" s="1365"/>
      <c r="I5351" s="1365"/>
      <c r="J5351" s="1365"/>
      <c r="S5351" s="1359"/>
      <c r="BU5351" s="1366"/>
      <c r="CI5351" s="1383"/>
    </row>
    <row r="5352" spans="2:87" s="1381" customFormat="1" x14ac:dyDescent="0.25">
      <c r="B5352" s="1384"/>
      <c r="C5352" s="1384"/>
      <c r="D5352" s="1387"/>
      <c r="E5352" s="1384"/>
      <c r="F5352" s="1384"/>
      <c r="G5352" s="1384"/>
      <c r="H5352" s="1365"/>
      <c r="I5352" s="1365"/>
      <c r="J5352" s="1365"/>
      <c r="S5352" s="1359"/>
      <c r="BU5352" s="1366"/>
      <c r="CI5352" s="1383"/>
    </row>
    <row r="5353" spans="2:87" s="1381" customFormat="1" x14ac:dyDescent="0.25">
      <c r="B5353" s="1384"/>
      <c r="C5353" s="1384"/>
      <c r="D5353" s="1387"/>
      <c r="E5353" s="1384"/>
      <c r="F5353" s="1384"/>
      <c r="G5353" s="1384"/>
      <c r="H5353" s="1365"/>
      <c r="I5353" s="1365"/>
      <c r="J5353" s="1365"/>
      <c r="S5353" s="1359"/>
      <c r="BU5353" s="1366"/>
      <c r="CI5353" s="1383"/>
    </row>
    <row r="5354" spans="2:87" s="1381" customFormat="1" x14ac:dyDescent="0.25">
      <c r="B5354" s="1384"/>
      <c r="C5354" s="1384"/>
      <c r="D5354" s="1387"/>
      <c r="E5354" s="1384"/>
      <c r="F5354" s="1384"/>
      <c r="G5354" s="1384"/>
      <c r="H5354" s="1365"/>
      <c r="I5354" s="1365"/>
      <c r="J5354" s="1365"/>
      <c r="S5354" s="1359"/>
      <c r="BU5354" s="1366"/>
      <c r="CI5354" s="1383"/>
    </row>
    <row r="5355" spans="2:87" s="1381" customFormat="1" x14ac:dyDescent="0.25">
      <c r="B5355" s="1384"/>
      <c r="C5355" s="1384"/>
      <c r="D5355" s="1387"/>
      <c r="E5355" s="1384"/>
      <c r="F5355" s="1384"/>
      <c r="G5355" s="1384"/>
      <c r="H5355" s="1365"/>
      <c r="I5355" s="1365"/>
      <c r="J5355" s="1365"/>
      <c r="S5355" s="1359"/>
      <c r="BU5355" s="1366"/>
      <c r="CI5355" s="1383"/>
    </row>
    <row r="5356" spans="2:87" s="1381" customFormat="1" x14ac:dyDescent="0.25">
      <c r="B5356" s="1384"/>
      <c r="C5356" s="1384"/>
      <c r="D5356" s="1387"/>
      <c r="E5356" s="1384"/>
      <c r="F5356" s="1384"/>
      <c r="G5356" s="1384"/>
      <c r="H5356" s="1365"/>
      <c r="I5356" s="1365"/>
      <c r="J5356" s="1365"/>
      <c r="S5356" s="1359"/>
      <c r="BU5356" s="1366"/>
      <c r="CI5356" s="1383"/>
    </row>
    <row r="5357" spans="2:87" s="1381" customFormat="1" x14ac:dyDescent="0.25">
      <c r="B5357" s="1384"/>
      <c r="C5357" s="1384"/>
      <c r="D5357" s="1387"/>
      <c r="E5357" s="1384"/>
      <c r="F5357" s="1384"/>
      <c r="G5357" s="1384"/>
      <c r="H5357" s="1365"/>
      <c r="I5357" s="1365"/>
      <c r="J5357" s="1365"/>
      <c r="S5357" s="1359"/>
      <c r="BU5357" s="1366"/>
      <c r="CI5357" s="1383"/>
    </row>
    <row r="5358" spans="2:87" s="1381" customFormat="1" x14ac:dyDescent="0.25">
      <c r="B5358" s="1384"/>
      <c r="C5358" s="1384"/>
      <c r="D5358" s="1387"/>
      <c r="E5358" s="1384"/>
      <c r="F5358" s="1384"/>
      <c r="G5358" s="1384"/>
      <c r="H5358" s="1365"/>
      <c r="I5358" s="1365"/>
      <c r="J5358" s="1365"/>
      <c r="S5358" s="1359"/>
      <c r="BU5358" s="1366"/>
      <c r="CI5358" s="1383"/>
    </row>
    <row r="5359" spans="2:87" s="1381" customFormat="1" x14ac:dyDescent="0.25">
      <c r="B5359" s="1384"/>
      <c r="C5359" s="1384"/>
      <c r="D5359" s="1387"/>
      <c r="E5359" s="1384"/>
      <c r="F5359" s="1384"/>
      <c r="G5359" s="1384"/>
      <c r="H5359" s="1365"/>
      <c r="I5359" s="1365"/>
      <c r="J5359" s="1365"/>
      <c r="S5359" s="1359"/>
      <c r="BU5359" s="1366"/>
      <c r="CI5359" s="1383"/>
    </row>
    <row r="5360" spans="2:87" s="1381" customFormat="1" x14ac:dyDescent="0.25">
      <c r="B5360" s="1384"/>
      <c r="C5360" s="1384"/>
      <c r="D5360" s="1387"/>
      <c r="E5360" s="1384"/>
      <c r="F5360" s="1384"/>
      <c r="G5360" s="1384"/>
      <c r="H5360" s="1365"/>
      <c r="I5360" s="1365"/>
      <c r="J5360" s="1365"/>
      <c r="S5360" s="1359"/>
      <c r="BU5360" s="1366"/>
      <c r="CI5360" s="1383"/>
    </row>
    <row r="5361" spans="2:87" s="1381" customFormat="1" x14ac:dyDescent="0.25">
      <c r="B5361" s="1384"/>
      <c r="C5361" s="1384"/>
      <c r="D5361" s="1387"/>
      <c r="E5361" s="1384"/>
      <c r="F5361" s="1384"/>
      <c r="G5361" s="1384"/>
      <c r="H5361" s="1365"/>
      <c r="I5361" s="1365"/>
      <c r="J5361" s="1365"/>
      <c r="S5361" s="1359"/>
      <c r="BU5361" s="1366"/>
      <c r="CI5361" s="1383"/>
    </row>
    <row r="5362" spans="2:87" s="1381" customFormat="1" x14ac:dyDescent="0.25">
      <c r="B5362" s="1384"/>
      <c r="C5362" s="1384"/>
      <c r="D5362" s="1387"/>
      <c r="E5362" s="1384"/>
      <c r="F5362" s="1384"/>
      <c r="G5362" s="1384"/>
      <c r="H5362" s="1365"/>
      <c r="I5362" s="1365"/>
      <c r="J5362" s="1365"/>
      <c r="S5362" s="1359"/>
      <c r="BU5362" s="1366"/>
      <c r="CI5362" s="1383"/>
    </row>
    <row r="5363" spans="2:87" s="1381" customFormat="1" x14ac:dyDescent="0.25">
      <c r="B5363" s="1384"/>
      <c r="C5363" s="1384"/>
      <c r="D5363" s="1387"/>
      <c r="E5363" s="1384"/>
      <c r="F5363" s="1384"/>
      <c r="G5363" s="1384"/>
      <c r="H5363" s="1365"/>
      <c r="I5363" s="1365"/>
      <c r="J5363" s="1365"/>
      <c r="S5363" s="1359"/>
      <c r="BU5363" s="1366"/>
      <c r="CI5363" s="1383"/>
    </row>
    <row r="5364" spans="2:87" s="1381" customFormat="1" x14ac:dyDescent="0.25">
      <c r="B5364" s="1384"/>
      <c r="C5364" s="1384"/>
      <c r="D5364" s="1387"/>
      <c r="E5364" s="1384"/>
      <c r="F5364" s="1384"/>
      <c r="G5364" s="1384"/>
      <c r="H5364" s="1365"/>
      <c r="I5364" s="1365"/>
      <c r="J5364" s="1365"/>
      <c r="S5364" s="1359"/>
      <c r="BU5364" s="1366"/>
      <c r="CI5364" s="1383"/>
    </row>
    <row r="5365" spans="2:87" s="1381" customFormat="1" x14ac:dyDescent="0.25">
      <c r="B5365" s="1384"/>
      <c r="C5365" s="1384"/>
      <c r="D5365" s="1387"/>
      <c r="E5365" s="1384"/>
      <c r="F5365" s="1384"/>
      <c r="G5365" s="1384"/>
      <c r="H5365" s="1365"/>
      <c r="I5365" s="1365"/>
      <c r="J5365" s="1365"/>
      <c r="S5365" s="1359"/>
      <c r="BU5365" s="1366"/>
      <c r="CI5365" s="1383"/>
    </row>
    <row r="5366" spans="2:87" s="1381" customFormat="1" x14ac:dyDescent="0.25">
      <c r="B5366" s="1384"/>
      <c r="C5366" s="1384"/>
      <c r="D5366" s="1387"/>
      <c r="E5366" s="1384"/>
      <c r="F5366" s="1384"/>
      <c r="G5366" s="1384"/>
      <c r="H5366" s="1365"/>
      <c r="I5366" s="1365"/>
      <c r="J5366" s="1365"/>
      <c r="S5366" s="1359"/>
      <c r="BU5366" s="1366"/>
      <c r="CI5366" s="1383"/>
    </row>
    <row r="5367" spans="2:87" s="1381" customFormat="1" x14ac:dyDescent="0.25">
      <c r="B5367" s="1384"/>
      <c r="C5367" s="1384"/>
      <c r="D5367" s="1387"/>
      <c r="E5367" s="1384"/>
      <c r="F5367" s="1384"/>
      <c r="G5367" s="1384"/>
      <c r="H5367" s="1365"/>
      <c r="I5367" s="1365"/>
      <c r="J5367" s="1365"/>
      <c r="S5367" s="1359"/>
      <c r="BU5367" s="1366"/>
      <c r="CI5367" s="1383"/>
    </row>
    <row r="5368" spans="2:87" s="1381" customFormat="1" x14ac:dyDescent="0.25">
      <c r="B5368" s="1384"/>
      <c r="C5368" s="1384"/>
      <c r="D5368" s="1387"/>
      <c r="E5368" s="1384"/>
      <c r="F5368" s="1384"/>
      <c r="G5368" s="1384"/>
      <c r="H5368" s="1365"/>
      <c r="I5368" s="1365"/>
      <c r="J5368" s="1365"/>
      <c r="S5368" s="1359"/>
      <c r="BU5368" s="1366"/>
      <c r="CI5368" s="1383"/>
    </row>
    <row r="5369" spans="2:87" s="1381" customFormat="1" x14ac:dyDescent="0.25">
      <c r="B5369" s="1384"/>
      <c r="C5369" s="1384"/>
      <c r="D5369" s="1387"/>
      <c r="E5369" s="1384"/>
      <c r="F5369" s="1384"/>
      <c r="G5369" s="1384"/>
      <c r="H5369" s="1365"/>
      <c r="I5369" s="1365"/>
      <c r="J5369" s="1365"/>
      <c r="S5369" s="1359"/>
      <c r="BU5369" s="1366"/>
      <c r="CI5369" s="1383"/>
    </row>
    <row r="5370" spans="2:87" s="1381" customFormat="1" x14ac:dyDescent="0.25">
      <c r="B5370" s="1384"/>
      <c r="C5370" s="1384"/>
      <c r="D5370" s="1387"/>
      <c r="E5370" s="1384"/>
      <c r="F5370" s="1384"/>
      <c r="G5370" s="1384"/>
      <c r="H5370" s="1365"/>
      <c r="I5370" s="1365"/>
      <c r="J5370" s="1365"/>
      <c r="S5370" s="1359"/>
      <c r="BU5370" s="1366"/>
      <c r="CI5370" s="1383"/>
    </row>
    <row r="5371" spans="2:87" s="1381" customFormat="1" x14ac:dyDescent="0.25">
      <c r="B5371" s="1384"/>
      <c r="C5371" s="1384"/>
      <c r="D5371" s="1387"/>
      <c r="E5371" s="1384"/>
      <c r="F5371" s="1384"/>
      <c r="G5371" s="1384"/>
      <c r="H5371" s="1365"/>
      <c r="I5371" s="1365"/>
      <c r="J5371" s="1365"/>
      <c r="S5371" s="1359"/>
      <c r="BU5371" s="1366"/>
      <c r="CI5371" s="1383"/>
    </row>
    <row r="5372" spans="2:87" s="1381" customFormat="1" x14ac:dyDescent="0.25">
      <c r="B5372" s="1384"/>
      <c r="C5372" s="1384"/>
      <c r="D5372" s="1387"/>
      <c r="E5372" s="1384"/>
      <c r="F5372" s="1384"/>
      <c r="G5372" s="1384"/>
      <c r="H5372" s="1365"/>
      <c r="I5372" s="1365"/>
      <c r="J5372" s="1365"/>
      <c r="S5372" s="1359"/>
      <c r="BU5372" s="1366"/>
      <c r="CI5372" s="1383"/>
    </row>
    <row r="5373" spans="2:87" s="1381" customFormat="1" x14ac:dyDescent="0.25">
      <c r="B5373" s="1384"/>
      <c r="C5373" s="1384"/>
      <c r="D5373" s="1387"/>
      <c r="E5373" s="1384"/>
      <c r="F5373" s="1384"/>
      <c r="G5373" s="1384"/>
      <c r="H5373" s="1365"/>
      <c r="I5373" s="1365"/>
      <c r="J5373" s="1365"/>
      <c r="S5373" s="1359"/>
      <c r="BU5373" s="1366"/>
      <c r="CI5373" s="1383"/>
    </row>
    <row r="5374" spans="2:87" s="1381" customFormat="1" x14ac:dyDescent="0.25">
      <c r="B5374" s="1384"/>
      <c r="C5374" s="1384"/>
      <c r="D5374" s="1387"/>
      <c r="E5374" s="1384"/>
      <c r="F5374" s="1384"/>
      <c r="G5374" s="1384"/>
      <c r="H5374" s="1365"/>
      <c r="I5374" s="1365"/>
      <c r="J5374" s="1365"/>
      <c r="S5374" s="1359"/>
      <c r="BU5374" s="1366"/>
      <c r="CI5374" s="1383"/>
    </row>
    <row r="5375" spans="2:87" s="1381" customFormat="1" x14ac:dyDescent="0.25">
      <c r="B5375" s="1384"/>
      <c r="C5375" s="1384"/>
      <c r="D5375" s="1387"/>
      <c r="E5375" s="1384"/>
      <c r="F5375" s="1384"/>
      <c r="G5375" s="1384"/>
      <c r="H5375" s="1365"/>
      <c r="I5375" s="1365"/>
      <c r="J5375" s="1365"/>
      <c r="S5375" s="1359"/>
      <c r="BU5375" s="1366"/>
      <c r="CI5375" s="1383"/>
    </row>
    <row r="5376" spans="2:87" s="1381" customFormat="1" x14ac:dyDescent="0.25">
      <c r="B5376" s="1384"/>
      <c r="C5376" s="1384"/>
      <c r="D5376" s="1387"/>
      <c r="E5376" s="1384"/>
      <c r="F5376" s="1384"/>
      <c r="G5376" s="1384"/>
      <c r="H5376" s="1365"/>
      <c r="I5376" s="1365"/>
      <c r="J5376" s="1365"/>
      <c r="S5376" s="1359"/>
      <c r="BU5376" s="1366"/>
      <c r="CI5376" s="1383"/>
    </row>
    <row r="5377" spans="2:87" s="1381" customFormat="1" x14ac:dyDescent="0.25">
      <c r="B5377" s="1384"/>
      <c r="C5377" s="1384"/>
      <c r="D5377" s="1387"/>
      <c r="E5377" s="1384"/>
      <c r="F5377" s="1384"/>
      <c r="G5377" s="1384"/>
      <c r="H5377" s="1365"/>
      <c r="I5377" s="1365"/>
      <c r="J5377" s="1365"/>
      <c r="S5377" s="1359"/>
      <c r="BU5377" s="1366"/>
      <c r="CI5377" s="1383"/>
    </row>
    <row r="5378" spans="2:87" s="1381" customFormat="1" x14ac:dyDescent="0.25">
      <c r="B5378" s="1384"/>
      <c r="C5378" s="1384"/>
      <c r="D5378" s="1387"/>
      <c r="E5378" s="1384"/>
      <c r="F5378" s="1384"/>
      <c r="G5378" s="1384"/>
      <c r="H5378" s="1365"/>
      <c r="I5378" s="1365"/>
      <c r="J5378" s="1365"/>
      <c r="S5378" s="1359"/>
      <c r="BU5378" s="1366"/>
      <c r="CI5378" s="1383"/>
    </row>
    <row r="5379" spans="2:87" s="1381" customFormat="1" x14ac:dyDescent="0.25">
      <c r="B5379" s="1384"/>
      <c r="C5379" s="1384"/>
      <c r="D5379" s="1387"/>
      <c r="E5379" s="1384"/>
      <c r="F5379" s="1384"/>
      <c r="G5379" s="1384"/>
      <c r="H5379" s="1365"/>
      <c r="I5379" s="1365"/>
      <c r="J5379" s="1365"/>
      <c r="S5379" s="1359"/>
      <c r="BU5379" s="1366"/>
      <c r="CI5379" s="1383"/>
    </row>
    <row r="5380" spans="2:87" s="1381" customFormat="1" x14ac:dyDescent="0.25">
      <c r="B5380" s="1384"/>
      <c r="C5380" s="1384"/>
      <c r="D5380" s="1387"/>
      <c r="E5380" s="1384"/>
      <c r="F5380" s="1384"/>
      <c r="G5380" s="1384"/>
      <c r="H5380" s="1365"/>
      <c r="I5380" s="1365"/>
      <c r="J5380" s="1365"/>
      <c r="S5380" s="1359"/>
      <c r="BU5380" s="1366"/>
      <c r="CI5380" s="1383"/>
    </row>
    <row r="5381" spans="2:87" s="1381" customFormat="1" x14ac:dyDescent="0.25">
      <c r="B5381" s="1384"/>
      <c r="C5381" s="1384"/>
      <c r="D5381" s="1387"/>
      <c r="E5381" s="1384"/>
      <c r="F5381" s="1384"/>
      <c r="G5381" s="1384"/>
      <c r="H5381" s="1365"/>
      <c r="I5381" s="1365"/>
      <c r="J5381" s="1365"/>
      <c r="S5381" s="1359"/>
      <c r="BU5381" s="1366"/>
      <c r="CI5381" s="1383"/>
    </row>
    <row r="5382" spans="2:87" s="1381" customFormat="1" x14ac:dyDescent="0.25">
      <c r="B5382" s="1384"/>
      <c r="C5382" s="1384"/>
      <c r="D5382" s="1387"/>
      <c r="E5382" s="1384"/>
      <c r="F5382" s="1384"/>
      <c r="G5382" s="1384"/>
      <c r="H5382" s="1365"/>
      <c r="I5382" s="1365"/>
      <c r="J5382" s="1365"/>
      <c r="S5382" s="1359"/>
      <c r="BU5382" s="1366"/>
      <c r="CI5382" s="1383"/>
    </row>
    <row r="5383" spans="2:87" s="1381" customFormat="1" x14ac:dyDescent="0.25">
      <c r="B5383" s="1384"/>
      <c r="C5383" s="1384"/>
      <c r="D5383" s="1387"/>
      <c r="E5383" s="1384"/>
      <c r="F5383" s="1384"/>
      <c r="G5383" s="1384"/>
      <c r="H5383" s="1365"/>
      <c r="I5383" s="1365"/>
      <c r="J5383" s="1365"/>
      <c r="S5383" s="1359"/>
      <c r="BU5383" s="1366"/>
      <c r="CI5383" s="1383"/>
    </row>
    <row r="5384" spans="2:87" s="1381" customFormat="1" x14ac:dyDescent="0.25">
      <c r="B5384" s="1384"/>
      <c r="C5384" s="1384"/>
      <c r="D5384" s="1387"/>
      <c r="E5384" s="1384"/>
      <c r="F5384" s="1384"/>
      <c r="G5384" s="1384"/>
      <c r="H5384" s="1365"/>
      <c r="I5384" s="1365"/>
      <c r="J5384" s="1365"/>
      <c r="S5384" s="1359"/>
      <c r="BU5384" s="1366"/>
      <c r="CI5384" s="1383"/>
    </row>
    <row r="5385" spans="2:87" s="1381" customFormat="1" x14ac:dyDescent="0.25">
      <c r="B5385" s="1384"/>
      <c r="C5385" s="1384"/>
      <c r="D5385" s="1387"/>
      <c r="E5385" s="1384"/>
      <c r="F5385" s="1384"/>
      <c r="G5385" s="1384"/>
      <c r="H5385" s="1365"/>
      <c r="I5385" s="1365"/>
      <c r="J5385" s="1365"/>
      <c r="S5385" s="1359"/>
      <c r="BU5385" s="1366"/>
      <c r="CI5385" s="1383"/>
    </row>
    <row r="5386" spans="2:87" s="1381" customFormat="1" x14ac:dyDescent="0.25">
      <c r="B5386" s="1384"/>
      <c r="C5386" s="1384"/>
      <c r="D5386" s="1387"/>
      <c r="E5386" s="1384"/>
      <c r="F5386" s="1384"/>
      <c r="G5386" s="1384"/>
      <c r="H5386" s="1365"/>
      <c r="I5386" s="1365"/>
      <c r="J5386" s="1365"/>
      <c r="S5386" s="1359"/>
      <c r="BU5386" s="1366"/>
      <c r="CI5386" s="1383"/>
    </row>
    <row r="5387" spans="2:87" s="1381" customFormat="1" x14ac:dyDescent="0.25">
      <c r="B5387" s="1384"/>
      <c r="C5387" s="1384"/>
      <c r="D5387" s="1387"/>
      <c r="E5387" s="1384"/>
      <c r="F5387" s="1384"/>
      <c r="G5387" s="1384"/>
      <c r="H5387" s="1365"/>
      <c r="I5387" s="1365"/>
      <c r="J5387" s="1365"/>
      <c r="S5387" s="1359"/>
      <c r="BU5387" s="1366"/>
      <c r="CI5387" s="1383"/>
    </row>
    <row r="5388" spans="2:87" s="1381" customFormat="1" x14ac:dyDescent="0.25">
      <c r="B5388" s="1384"/>
      <c r="C5388" s="1384"/>
      <c r="D5388" s="1387"/>
      <c r="E5388" s="1384"/>
      <c r="F5388" s="1384"/>
      <c r="G5388" s="1384"/>
      <c r="H5388" s="1365"/>
      <c r="I5388" s="1365"/>
      <c r="J5388" s="1365"/>
      <c r="S5388" s="1359"/>
      <c r="BU5388" s="1366"/>
      <c r="CI5388" s="1383"/>
    </row>
    <row r="5389" spans="2:87" s="1381" customFormat="1" x14ac:dyDescent="0.25">
      <c r="B5389" s="1384"/>
      <c r="C5389" s="1384"/>
      <c r="D5389" s="1387"/>
      <c r="E5389" s="1384"/>
      <c r="F5389" s="1384"/>
      <c r="G5389" s="1384"/>
      <c r="H5389" s="1365"/>
      <c r="I5389" s="1365"/>
      <c r="J5389" s="1365"/>
      <c r="S5389" s="1359"/>
      <c r="BU5389" s="1366"/>
      <c r="CI5389" s="1383"/>
    </row>
    <row r="5390" spans="2:87" s="1381" customFormat="1" x14ac:dyDescent="0.25">
      <c r="B5390" s="1384"/>
      <c r="C5390" s="1384"/>
      <c r="D5390" s="1387"/>
      <c r="E5390" s="1384"/>
      <c r="F5390" s="1384"/>
      <c r="G5390" s="1384"/>
      <c r="H5390" s="1365"/>
      <c r="I5390" s="1365"/>
      <c r="J5390" s="1365"/>
      <c r="S5390" s="1359"/>
      <c r="BU5390" s="1366"/>
      <c r="CI5390" s="1383"/>
    </row>
    <row r="5391" spans="2:87" s="1381" customFormat="1" x14ac:dyDescent="0.25">
      <c r="B5391" s="1384"/>
      <c r="C5391" s="1384"/>
      <c r="D5391" s="1387"/>
      <c r="E5391" s="1384"/>
      <c r="F5391" s="1384"/>
      <c r="G5391" s="1384"/>
      <c r="H5391" s="1365"/>
      <c r="I5391" s="1365"/>
      <c r="J5391" s="1365"/>
      <c r="S5391" s="1359"/>
      <c r="BU5391" s="1366"/>
      <c r="CI5391" s="1383"/>
    </row>
    <row r="5392" spans="2:87" s="1381" customFormat="1" x14ac:dyDescent="0.25">
      <c r="B5392" s="1384"/>
      <c r="C5392" s="1384"/>
      <c r="D5392" s="1387"/>
      <c r="E5392" s="1384"/>
      <c r="F5392" s="1384"/>
      <c r="G5392" s="1384"/>
      <c r="H5392" s="1365"/>
      <c r="I5392" s="1365"/>
      <c r="J5392" s="1365"/>
      <c r="S5392" s="1359"/>
      <c r="BU5392" s="1366"/>
      <c r="CI5392" s="1383"/>
    </row>
    <row r="5393" spans="2:87" s="1381" customFormat="1" x14ac:dyDescent="0.25">
      <c r="B5393" s="1384"/>
      <c r="C5393" s="1384"/>
      <c r="D5393" s="1387"/>
      <c r="E5393" s="1384"/>
      <c r="F5393" s="1384"/>
      <c r="G5393" s="1384"/>
      <c r="H5393" s="1365"/>
      <c r="I5393" s="1365"/>
      <c r="J5393" s="1365"/>
      <c r="S5393" s="1359"/>
      <c r="BU5393" s="1366"/>
      <c r="CI5393" s="1383"/>
    </row>
    <row r="5394" spans="2:87" s="1381" customFormat="1" x14ac:dyDescent="0.25">
      <c r="B5394" s="1384"/>
      <c r="C5394" s="1384"/>
      <c r="D5394" s="1387"/>
      <c r="E5394" s="1384"/>
      <c r="F5394" s="1384"/>
      <c r="G5394" s="1384"/>
      <c r="H5394" s="1365"/>
      <c r="I5394" s="1365"/>
      <c r="J5394" s="1365"/>
      <c r="S5394" s="1359"/>
      <c r="BU5394" s="1366"/>
      <c r="CI5394" s="1383"/>
    </row>
    <row r="5395" spans="2:87" s="1381" customFormat="1" x14ac:dyDescent="0.25">
      <c r="B5395" s="1384"/>
      <c r="C5395" s="1384"/>
      <c r="D5395" s="1387"/>
      <c r="E5395" s="1384"/>
      <c r="F5395" s="1384"/>
      <c r="G5395" s="1384"/>
      <c r="H5395" s="1365"/>
      <c r="I5395" s="1365"/>
      <c r="J5395" s="1365"/>
      <c r="S5395" s="1359"/>
      <c r="BU5395" s="1366"/>
      <c r="CI5395" s="1383"/>
    </row>
    <row r="5396" spans="2:87" s="1381" customFormat="1" x14ac:dyDescent="0.25">
      <c r="B5396" s="1384"/>
      <c r="C5396" s="1384"/>
      <c r="D5396" s="1387"/>
      <c r="E5396" s="1384"/>
      <c r="F5396" s="1384"/>
      <c r="G5396" s="1384"/>
      <c r="H5396" s="1365"/>
      <c r="I5396" s="1365"/>
      <c r="J5396" s="1365"/>
      <c r="S5396" s="1359"/>
      <c r="BU5396" s="1366"/>
      <c r="CI5396" s="1383"/>
    </row>
    <row r="5397" spans="2:87" s="1381" customFormat="1" x14ac:dyDescent="0.25">
      <c r="B5397" s="1384"/>
      <c r="C5397" s="1384"/>
      <c r="D5397" s="1387"/>
      <c r="E5397" s="1384"/>
      <c r="F5397" s="1384"/>
      <c r="G5397" s="1384"/>
      <c r="H5397" s="1365"/>
      <c r="I5397" s="1365"/>
      <c r="J5397" s="1365"/>
      <c r="S5397" s="1359"/>
      <c r="BU5397" s="1366"/>
      <c r="CI5397" s="1383"/>
    </row>
    <row r="5398" spans="2:87" s="1381" customFormat="1" x14ac:dyDescent="0.25">
      <c r="B5398" s="1384"/>
      <c r="C5398" s="1384"/>
      <c r="D5398" s="1387"/>
      <c r="E5398" s="1384"/>
      <c r="F5398" s="1384"/>
      <c r="G5398" s="1384"/>
      <c r="H5398" s="1365"/>
      <c r="I5398" s="1365"/>
      <c r="J5398" s="1365"/>
      <c r="S5398" s="1359"/>
      <c r="BU5398" s="1366"/>
      <c r="CI5398" s="1383"/>
    </row>
    <row r="5399" spans="2:87" s="1381" customFormat="1" x14ac:dyDescent="0.25">
      <c r="B5399" s="1384"/>
      <c r="C5399" s="1384"/>
      <c r="D5399" s="1387"/>
      <c r="E5399" s="1384"/>
      <c r="F5399" s="1384"/>
      <c r="G5399" s="1384"/>
      <c r="H5399" s="1365"/>
      <c r="I5399" s="1365"/>
      <c r="J5399" s="1365"/>
      <c r="S5399" s="1359"/>
      <c r="BU5399" s="1366"/>
      <c r="CI5399" s="1383"/>
    </row>
    <row r="5400" spans="2:87" s="1381" customFormat="1" x14ac:dyDescent="0.25">
      <c r="B5400" s="1384"/>
      <c r="C5400" s="1384"/>
      <c r="D5400" s="1387"/>
      <c r="E5400" s="1384"/>
      <c r="F5400" s="1384"/>
      <c r="G5400" s="1384"/>
      <c r="H5400" s="1365"/>
      <c r="I5400" s="1365"/>
      <c r="J5400" s="1365"/>
      <c r="S5400" s="1359"/>
      <c r="BU5400" s="1366"/>
      <c r="CI5400" s="1383"/>
    </row>
    <row r="5401" spans="2:87" s="1381" customFormat="1" x14ac:dyDescent="0.25">
      <c r="B5401" s="1384"/>
      <c r="C5401" s="1384"/>
      <c r="D5401" s="1387"/>
      <c r="E5401" s="1384"/>
      <c r="F5401" s="1384"/>
      <c r="G5401" s="1384"/>
      <c r="H5401" s="1365"/>
      <c r="I5401" s="1365"/>
      <c r="J5401" s="1365"/>
      <c r="S5401" s="1359"/>
      <c r="BU5401" s="1366"/>
      <c r="CI5401" s="1383"/>
    </row>
    <row r="5402" spans="2:87" s="1381" customFormat="1" x14ac:dyDescent="0.25">
      <c r="B5402" s="1384"/>
      <c r="C5402" s="1384"/>
      <c r="D5402" s="1387"/>
      <c r="E5402" s="1384"/>
      <c r="F5402" s="1384"/>
      <c r="G5402" s="1384"/>
      <c r="H5402" s="1365"/>
      <c r="I5402" s="1365"/>
      <c r="J5402" s="1365"/>
      <c r="S5402" s="1359"/>
      <c r="BU5402" s="1366"/>
      <c r="CI5402" s="1383"/>
    </row>
    <row r="5403" spans="2:87" s="1381" customFormat="1" x14ac:dyDescent="0.25">
      <c r="B5403" s="1384"/>
      <c r="C5403" s="1384"/>
      <c r="D5403" s="1387"/>
      <c r="E5403" s="1384"/>
      <c r="F5403" s="1384"/>
      <c r="G5403" s="1384"/>
      <c r="H5403" s="1365"/>
      <c r="I5403" s="1365"/>
      <c r="J5403" s="1365"/>
      <c r="S5403" s="1359"/>
      <c r="BU5403" s="1366"/>
      <c r="CI5403" s="1383"/>
    </row>
    <row r="5404" spans="2:87" s="1381" customFormat="1" x14ac:dyDescent="0.25">
      <c r="B5404" s="1384"/>
      <c r="C5404" s="1384"/>
      <c r="D5404" s="1387"/>
      <c r="E5404" s="1384"/>
      <c r="F5404" s="1384"/>
      <c r="G5404" s="1384"/>
      <c r="H5404" s="1365"/>
      <c r="I5404" s="1365"/>
      <c r="J5404" s="1365"/>
      <c r="S5404" s="1359"/>
      <c r="BU5404" s="1366"/>
      <c r="CI5404" s="1383"/>
    </row>
    <row r="5405" spans="2:87" s="1381" customFormat="1" x14ac:dyDescent="0.25">
      <c r="B5405" s="1384"/>
      <c r="C5405" s="1384"/>
      <c r="D5405" s="1387"/>
      <c r="E5405" s="1384"/>
      <c r="F5405" s="1384"/>
      <c r="G5405" s="1384"/>
      <c r="H5405" s="1365"/>
      <c r="I5405" s="1365"/>
      <c r="J5405" s="1365"/>
      <c r="S5405" s="1359"/>
      <c r="BU5405" s="1366"/>
      <c r="CI5405" s="1383"/>
    </row>
    <row r="5406" spans="2:87" s="1381" customFormat="1" x14ac:dyDescent="0.25">
      <c r="B5406" s="1384"/>
      <c r="C5406" s="1384"/>
      <c r="D5406" s="1387"/>
      <c r="E5406" s="1384"/>
      <c r="F5406" s="1384"/>
      <c r="G5406" s="1384"/>
      <c r="H5406" s="1365"/>
      <c r="I5406" s="1365"/>
      <c r="J5406" s="1365"/>
      <c r="S5406" s="1359"/>
      <c r="BU5406" s="1366"/>
      <c r="CI5406" s="1383"/>
    </row>
    <row r="5407" spans="2:87" s="1381" customFormat="1" x14ac:dyDescent="0.25">
      <c r="B5407" s="1384"/>
      <c r="C5407" s="1384"/>
      <c r="D5407" s="1387"/>
      <c r="E5407" s="1384"/>
      <c r="F5407" s="1384"/>
      <c r="G5407" s="1384"/>
      <c r="H5407" s="1365"/>
      <c r="I5407" s="1365"/>
      <c r="J5407" s="1365"/>
      <c r="S5407" s="1359"/>
      <c r="BU5407" s="1366"/>
      <c r="CI5407" s="1383"/>
    </row>
    <row r="5408" spans="2:87" s="1381" customFormat="1" x14ac:dyDescent="0.25">
      <c r="B5408" s="1384"/>
      <c r="C5408" s="1384"/>
      <c r="D5408" s="1387"/>
      <c r="E5408" s="1384"/>
      <c r="F5408" s="1384"/>
      <c r="G5408" s="1384"/>
      <c r="H5408" s="1365"/>
      <c r="I5408" s="1365"/>
      <c r="J5408" s="1365"/>
      <c r="S5408" s="1359"/>
      <c r="BU5408" s="1366"/>
      <c r="CI5408" s="1383"/>
    </row>
    <row r="5409" spans="2:87" s="1381" customFormat="1" x14ac:dyDescent="0.25">
      <c r="B5409" s="1384"/>
      <c r="C5409" s="1384"/>
      <c r="D5409" s="1387"/>
      <c r="E5409" s="1384"/>
      <c r="F5409" s="1384"/>
      <c r="G5409" s="1384"/>
      <c r="H5409" s="1365"/>
      <c r="I5409" s="1365"/>
      <c r="J5409" s="1365"/>
      <c r="S5409" s="1359"/>
      <c r="BU5409" s="1366"/>
      <c r="CI5409" s="1383"/>
    </row>
    <row r="5410" spans="2:87" s="1381" customFormat="1" x14ac:dyDescent="0.25">
      <c r="B5410" s="1384"/>
      <c r="C5410" s="1384"/>
      <c r="D5410" s="1387"/>
      <c r="E5410" s="1384"/>
      <c r="F5410" s="1384"/>
      <c r="G5410" s="1384"/>
      <c r="H5410" s="1365"/>
      <c r="I5410" s="1365"/>
      <c r="J5410" s="1365"/>
      <c r="S5410" s="1359"/>
      <c r="BU5410" s="1366"/>
      <c r="CI5410" s="1383"/>
    </row>
    <row r="5411" spans="2:87" s="1381" customFormat="1" x14ac:dyDescent="0.25">
      <c r="B5411" s="1384"/>
      <c r="C5411" s="1384"/>
      <c r="D5411" s="1387"/>
      <c r="E5411" s="1384"/>
      <c r="F5411" s="1384"/>
      <c r="G5411" s="1384"/>
      <c r="H5411" s="1365"/>
      <c r="I5411" s="1365"/>
      <c r="J5411" s="1365"/>
      <c r="S5411" s="1359"/>
      <c r="BU5411" s="1366"/>
      <c r="CI5411" s="1383"/>
    </row>
    <row r="5412" spans="2:87" s="1381" customFormat="1" x14ac:dyDescent="0.25">
      <c r="B5412" s="1384"/>
      <c r="C5412" s="1384"/>
      <c r="D5412" s="1387"/>
      <c r="E5412" s="1384"/>
      <c r="F5412" s="1384"/>
      <c r="G5412" s="1384"/>
      <c r="H5412" s="1365"/>
      <c r="I5412" s="1365"/>
      <c r="J5412" s="1365"/>
      <c r="S5412" s="1359"/>
      <c r="BU5412" s="1366"/>
      <c r="CI5412" s="1383"/>
    </row>
    <row r="5413" spans="2:87" s="1381" customFormat="1" x14ac:dyDescent="0.25">
      <c r="B5413" s="1384"/>
      <c r="C5413" s="1384"/>
      <c r="D5413" s="1387"/>
      <c r="E5413" s="1384"/>
      <c r="F5413" s="1384"/>
      <c r="G5413" s="1384"/>
      <c r="H5413" s="1365"/>
      <c r="I5413" s="1365"/>
      <c r="J5413" s="1365"/>
      <c r="S5413" s="1359"/>
      <c r="BU5413" s="1366"/>
      <c r="CI5413" s="1383"/>
    </row>
    <row r="5414" spans="2:87" s="1381" customFormat="1" x14ac:dyDescent="0.25">
      <c r="B5414" s="1384"/>
      <c r="C5414" s="1384"/>
      <c r="D5414" s="1387"/>
      <c r="E5414" s="1384"/>
      <c r="F5414" s="1384"/>
      <c r="G5414" s="1384"/>
      <c r="H5414" s="1365"/>
      <c r="I5414" s="1365"/>
      <c r="J5414" s="1365"/>
      <c r="S5414" s="1359"/>
      <c r="BU5414" s="1366"/>
      <c r="CI5414" s="1383"/>
    </row>
    <row r="5415" spans="2:87" s="1381" customFormat="1" x14ac:dyDescent="0.25">
      <c r="B5415" s="1384"/>
      <c r="C5415" s="1384"/>
      <c r="D5415" s="1387"/>
      <c r="E5415" s="1384"/>
      <c r="F5415" s="1384"/>
      <c r="G5415" s="1384"/>
      <c r="H5415" s="1365"/>
      <c r="I5415" s="1365"/>
      <c r="J5415" s="1365"/>
      <c r="S5415" s="1359"/>
      <c r="BU5415" s="1366"/>
      <c r="CI5415" s="1383"/>
    </row>
    <row r="5416" spans="2:87" s="1381" customFormat="1" x14ac:dyDescent="0.25">
      <c r="B5416" s="1384"/>
      <c r="C5416" s="1384"/>
      <c r="D5416" s="1387"/>
      <c r="E5416" s="1384"/>
      <c r="F5416" s="1384"/>
      <c r="G5416" s="1384"/>
      <c r="H5416" s="1365"/>
      <c r="I5416" s="1365"/>
      <c r="J5416" s="1365"/>
      <c r="S5416" s="1359"/>
      <c r="BU5416" s="1366"/>
      <c r="CI5416" s="1383"/>
    </row>
    <row r="5417" spans="2:87" s="1381" customFormat="1" x14ac:dyDescent="0.25">
      <c r="B5417" s="1384"/>
      <c r="C5417" s="1384"/>
      <c r="D5417" s="1387"/>
      <c r="E5417" s="1384"/>
      <c r="F5417" s="1384"/>
      <c r="G5417" s="1384"/>
      <c r="H5417" s="1365"/>
      <c r="I5417" s="1365"/>
      <c r="J5417" s="1365"/>
      <c r="S5417" s="1359"/>
      <c r="BU5417" s="1366"/>
      <c r="CI5417" s="1383"/>
    </row>
    <row r="5418" spans="2:87" s="1381" customFormat="1" x14ac:dyDescent="0.25">
      <c r="B5418" s="1384"/>
      <c r="C5418" s="1384"/>
      <c r="D5418" s="1387"/>
      <c r="E5418" s="1384"/>
      <c r="F5418" s="1384"/>
      <c r="G5418" s="1384"/>
      <c r="H5418" s="1365"/>
      <c r="I5418" s="1365"/>
      <c r="J5418" s="1365"/>
      <c r="S5418" s="1359"/>
      <c r="BU5418" s="1366"/>
      <c r="CI5418" s="1383"/>
    </row>
    <row r="5419" spans="2:87" s="1381" customFormat="1" x14ac:dyDescent="0.25">
      <c r="B5419" s="1384"/>
      <c r="C5419" s="1384"/>
      <c r="D5419" s="1387"/>
      <c r="E5419" s="1384"/>
      <c r="F5419" s="1384"/>
      <c r="G5419" s="1384"/>
      <c r="H5419" s="1365"/>
      <c r="I5419" s="1365"/>
      <c r="J5419" s="1365"/>
      <c r="S5419" s="1359"/>
      <c r="BU5419" s="1366"/>
      <c r="CI5419" s="1383"/>
    </row>
    <row r="5420" spans="2:87" s="1381" customFormat="1" x14ac:dyDescent="0.25">
      <c r="B5420" s="1384"/>
      <c r="C5420" s="1384"/>
      <c r="D5420" s="1387"/>
      <c r="E5420" s="1384"/>
      <c r="F5420" s="1384"/>
      <c r="G5420" s="1384"/>
      <c r="H5420" s="1365"/>
      <c r="I5420" s="1365"/>
      <c r="J5420" s="1365"/>
      <c r="S5420" s="1359"/>
      <c r="BU5420" s="1366"/>
      <c r="CI5420" s="1383"/>
    </row>
    <row r="5421" spans="2:87" s="1381" customFormat="1" x14ac:dyDescent="0.25">
      <c r="B5421" s="1384"/>
      <c r="C5421" s="1384"/>
      <c r="D5421" s="1387"/>
      <c r="E5421" s="1384"/>
      <c r="F5421" s="1384"/>
      <c r="G5421" s="1384"/>
      <c r="H5421" s="1365"/>
      <c r="I5421" s="1365"/>
      <c r="J5421" s="1365"/>
      <c r="S5421" s="1359"/>
      <c r="BU5421" s="1366"/>
      <c r="CI5421" s="1383"/>
    </row>
    <row r="5422" spans="2:87" s="1381" customFormat="1" x14ac:dyDescent="0.25">
      <c r="B5422" s="1384"/>
      <c r="C5422" s="1384"/>
      <c r="D5422" s="1387"/>
      <c r="E5422" s="1384"/>
      <c r="F5422" s="1384"/>
      <c r="G5422" s="1384"/>
      <c r="H5422" s="1365"/>
      <c r="I5422" s="1365"/>
      <c r="J5422" s="1365"/>
      <c r="S5422" s="1359"/>
      <c r="BU5422" s="1366"/>
      <c r="CI5422" s="1383"/>
    </row>
    <row r="5423" spans="2:87" s="1381" customFormat="1" x14ac:dyDescent="0.25">
      <c r="B5423" s="1384"/>
      <c r="C5423" s="1384"/>
      <c r="D5423" s="1387"/>
      <c r="E5423" s="1384"/>
      <c r="F5423" s="1384"/>
      <c r="G5423" s="1384"/>
      <c r="H5423" s="1365"/>
      <c r="I5423" s="1365"/>
      <c r="J5423" s="1365"/>
      <c r="S5423" s="1359"/>
      <c r="BU5423" s="1366"/>
      <c r="CI5423" s="1383"/>
    </row>
    <row r="5424" spans="2:87" s="1381" customFormat="1" x14ac:dyDescent="0.25">
      <c r="B5424" s="1384"/>
      <c r="C5424" s="1384"/>
      <c r="D5424" s="1387"/>
      <c r="E5424" s="1384"/>
      <c r="F5424" s="1384"/>
      <c r="G5424" s="1384"/>
      <c r="H5424" s="1365"/>
      <c r="I5424" s="1365"/>
      <c r="J5424" s="1365"/>
      <c r="S5424" s="1359"/>
      <c r="BU5424" s="1366"/>
      <c r="CI5424" s="1383"/>
    </row>
    <row r="5425" spans="2:87" s="1381" customFormat="1" x14ac:dyDescent="0.25">
      <c r="B5425" s="1384"/>
      <c r="C5425" s="1384"/>
      <c r="D5425" s="1387"/>
      <c r="E5425" s="1384"/>
      <c r="F5425" s="1384"/>
      <c r="G5425" s="1384"/>
      <c r="H5425" s="1365"/>
      <c r="I5425" s="1365"/>
      <c r="J5425" s="1365"/>
      <c r="S5425" s="1359"/>
      <c r="BU5425" s="1366"/>
      <c r="CI5425" s="1383"/>
    </row>
    <row r="5426" spans="2:87" s="1381" customFormat="1" x14ac:dyDescent="0.25">
      <c r="B5426" s="1384"/>
      <c r="C5426" s="1384"/>
      <c r="D5426" s="1387"/>
      <c r="E5426" s="1384"/>
      <c r="F5426" s="1384"/>
      <c r="G5426" s="1384"/>
      <c r="H5426" s="1365"/>
      <c r="I5426" s="1365"/>
      <c r="J5426" s="1365"/>
      <c r="S5426" s="1359"/>
      <c r="BU5426" s="1366"/>
      <c r="CI5426" s="1383"/>
    </row>
    <row r="5427" spans="2:87" s="1381" customFormat="1" x14ac:dyDescent="0.25">
      <c r="B5427" s="1384"/>
      <c r="C5427" s="1384"/>
      <c r="D5427" s="1387"/>
      <c r="E5427" s="1384"/>
      <c r="F5427" s="1384"/>
      <c r="G5427" s="1384"/>
      <c r="H5427" s="1365"/>
      <c r="I5427" s="1365"/>
      <c r="J5427" s="1365"/>
      <c r="S5427" s="1359"/>
      <c r="BU5427" s="1366"/>
      <c r="CI5427" s="1383"/>
    </row>
    <row r="5428" spans="2:87" s="1381" customFormat="1" x14ac:dyDescent="0.25">
      <c r="B5428" s="1384"/>
      <c r="C5428" s="1384"/>
      <c r="D5428" s="1387"/>
      <c r="E5428" s="1384"/>
      <c r="F5428" s="1384"/>
      <c r="G5428" s="1384"/>
      <c r="H5428" s="1365"/>
      <c r="I5428" s="1365"/>
      <c r="J5428" s="1365"/>
      <c r="S5428" s="1359"/>
      <c r="BU5428" s="1366"/>
      <c r="CI5428" s="1383"/>
    </row>
    <row r="5429" spans="2:87" s="1381" customFormat="1" x14ac:dyDescent="0.25">
      <c r="B5429" s="1384"/>
      <c r="C5429" s="1384"/>
      <c r="D5429" s="1387"/>
      <c r="E5429" s="1384"/>
      <c r="F5429" s="1384"/>
      <c r="G5429" s="1384"/>
      <c r="H5429" s="1365"/>
      <c r="I5429" s="1365"/>
      <c r="J5429" s="1365"/>
      <c r="S5429" s="1359"/>
      <c r="BU5429" s="1366"/>
      <c r="CI5429" s="1383"/>
    </row>
    <row r="5430" spans="2:87" s="1381" customFormat="1" x14ac:dyDescent="0.25">
      <c r="B5430" s="1384"/>
      <c r="C5430" s="1384"/>
      <c r="D5430" s="1387"/>
      <c r="E5430" s="1384"/>
      <c r="F5430" s="1384"/>
      <c r="G5430" s="1384"/>
      <c r="H5430" s="1365"/>
      <c r="I5430" s="1365"/>
      <c r="J5430" s="1365"/>
      <c r="S5430" s="1359"/>
      <c r="BU5430" s="1366"/>
      <c r="CI5430" s="1383"/>
    </row>
    <row r="5431" spans="2:87" s="1381" customFormat="1" x14ac:dyDescent="0.25">
      <c r="B5431" s="1384"/>
      <c r="C5431" s="1384"/>
      <c r="D5431" s="1387"/>
      <c r="E5431" s="1384"/>
      <c r="F5431" s="1384"/>
      <c r="G5431" s="1384"/>
      <c r="H5431" s="1365"/>
      <c r="I5431" s="1365"/>
      <c r="J5431" s="1365"/>
      <c r="S5431" s="1359"/>
      <c r="BU5431" s="1366"/>
      <c r="CI5431" s="1383"/>
    </row>
    <row r="5432" spans="2:87" s="1381" customFormat="1" x14ac:dyDescent="0.25">
      <c r="B5432" s="1384"/>
      <c r="C5432" s="1384"/>
      <c r="D5432" s="1387"/>
      <c r="E5432" s="1384"/>
      <c r="F5432" s="1384"/>
      <c r="G5432" s="1384"/>
      <c r="H5432" s="1365"/>
      <c r="I5432" s="1365"/>
      <c r="J5432" s="1365"/>
      <c r="S5432" s="1359"/>
      <c r="BU5432" s="1366"/>
      <c r="CI5432" s="1383"/>
    </row>
    <row r="5433" spans="2:87" s="1381" customFormat="1" x14ac:dyDescent="0.25">
      <c r="B5433" s="1384"/>
      <c r="C5433" s="1384"/>
      <c r="D5433" s="1387"/>
      <c r="E5433" s="1384"/>
      <c r="F5433" s="1384"/>
      <c r="G5433" s="1384"/>
      <c r="H5433" s="1365"/>
      <c r="I5433" s="1365"/>
      <c r="J5433" s="1365"/>
      <c r="S5433" s="1359"/>
      <c r="BU5433" s="1366"/>
      <c r="CI5433" s="1383"/>
    </row>
    <row r="5434" spans="2:87" s="1381" customFormat="1" x14ac:dyDescent="0.25">
      <c r="B5434" s="1384"/>
      <c r="C5434" s="1384"/>
      <c r="D5434" s="1387"/>
      <c r="E5434" s="1384"/>
      <c r="F5434" s="1384"/>
      <c r="G5434" s="1384"/>
      <c r="H5434" s="1365"/>
      <c r="I5434" s="1365"/>
      <c r="J5434" s="1365"/>
      <c r="S5434" s="1359"/>
      <c r="BU5434" s="1366"/>
      <c r="CI5434" s="1383"/>
    </row>
    <row r="5435" spans="2:87" s="1381" customFormat="1" x14ac:dyDescent="0.25">
      <c r="B5435" s="1384"/>
      <c r="C5435" s="1384"/>
      <c r="D5435" s="1387"/>
      <c r="E5435" s="1384"/>
      <c r="F5435" s="1384"/>
      <c r="G5435" s="1384"/>
      <c r="H5435" s="1365"/>
      <c r="I5435" s="1365"/>
      <c r="J5435" s="1365"/>
      <c r="S5435" s="1359"/>
      <c r="BU5435" s="1366"/>
      <c r="CI5435" s="1383"/>
    </row>
    <row r="5436" spans="2:87" s="1381" customFormat="1" x14ac:dyDescent="0.25">
      <c r="B5436" s="1384"/>
      <c r="C5436" s="1384"/>
      <c r="D5436" s="1387"/>
      <c r="E5436" s="1384"/>
      <c r="F5436" s="1384"/>
      <c r="G5436" s="1384"/>
      <c r="H5436" s="1365"/>
      <c r="I5436" s="1365"/>
      <c r="J5436" s="1365"/>
      <c r="S5436" s="1359"/>
      <c r="BU5436" s="1366"/>
      <c r="CI5436" s="1383"/>
    </row>
    <row r="5437" spans="2:87" s="1381" customFormat="1" x14ac:dyDescent="0.25">
      <c r="B5437" s="1384"/>
      <c r="C5437" s="1384"/>
      <c r="D5437" s="1387"/>
      <c r="E5437" s="1384"/>
      <c r="F5437" s="1384"/>
      <c r="G5437" s="1384"/>
      <c r="H5437" s="1365"/>
      <c r="I5437" s="1365"/>
      <c r="J5437" s="1365"/>
      <c r="S5437" s="1359"/>
      <c r="BU5437" s="1366"/>
      <c r="CI5437" s="1383"/>
    </row>
    <row r="5438" spans="2:87" s="1381" customFormat="1" x14ac:dyDescent="0.25">
      <c r="B5438" s="1384"/>
      <c r="C5438" s="1384"/>
      <c r="D5438" s="1387"/>
      <c r="E5438" s="1384"/>
      <c r="F5438" s="1384"/>
      <c r="G5438" s="1384"/>
      <c r="H5438" s="1365"/>
      <c r="I5438" s="1365"/>
      <c r="J5438" s="1365"/>
      <c r="S5438" s="1359"/>
      <c r="BU5438" s="1366"/>
      <c r="CI5438" s="1383"/>
    </row>
    <row r="5439" spans="2:87" s="1381" customFormat="1" x14ac:dyDescent="0.25">
      <c r="B5439" s="1384"/>
      <c r="C5439" s="1384"/>
      <c r="D5439" s="1387"/>
      <c r="E5439" s="1384"/>
      <c r="F5439" s="1384"/>
      <c r="G5439" s="1384"/>
      <c r="H5439" s="1365"/>
      <c r="I5439" s="1365"/>
      <c r="J5439" s="1365"/>
      <c r="S5439" s="1359"/>
      <c r="BU5439" s="1366"/>
      <c r="CI5439" s="1383"/>
    </row>
    <row r="5440" spans="2:87" s="1381" customFormat="1" x14ac:dyDescent="0.25">
      <c r="B5440" s="1384"/>
      <c r="C5440" s="1384"/>
      <c r="D5440" s="1387"/>
      <c r="E5440" s="1384"/>
      <c r="F5440" s="1384"/>
      <c r="G5440" s="1384"/>
      <c r="H5440" s="1365"/>
      <c r="I5440" s="1365"/>
      <c r="J5440" s="1365"/>
      <c r="S5440" s="1359"/>
      <c r="BU5440" s="1366"/>
      <c r="CI5440" s="1383"/>
    </row>
    <row r="5441" spans="2:87" s="1381" customFormat="1" x14ac:dyDescent="0.25">
      <c r="B5441" s="1384"/>
      <c r="C5441" s="1384"/>
      <c r="D5441" s="1387"/>
      <c r="E5441" s="1384"/>
      <c r="F5441" s="1384"/>
      <c r="G5441" s="1384"/>
      <c r="H5441" s="1365"/>
      <c r="I5441" s="1365"/>
      <c r="J5441" s="1365"/>
      <c r="S5441" s="1359"/>
      <c r="BU5441" s="1366"/>
      <c r="CI5441" s="1383"/>
    </row>
    <row r="5442" spans="2:87" s="1381" customFormat="1" x14ac:dyDescent="0.25">
      <c r="B5442" s="1384"/>
      <c r="C5442" s="1384"/>
      <c r="D5442" s="1387"/>
      <c r="E5442" s="1384"/>
      <c r="F5442" s="1384"/>
      <c r="G5442" s="1384"/>
      <c r="H5442" s="1365"/>
      <c r="I5442" s="1365"/>
      <c r="J5442" s="1365"/>
      <c r="S5442" s="1359"/>
      <c r="BU5442" s="1366"/>
      <c r="CI5442" s="1383"/>
    </row>
    <row r="5443" spans="2:87" s="1381" customFormat="1" x14ac:dyDescent="0.25">
      <c r="B5443" s="1384"/>
      <c r="C5443" s="1384"/>
      <c r="D5443" s="1387"/>
      <c r="E5443" s="1384"/>
      <c r="F5443" s="1384"/>
      <c r="G5443" s="1384"/>
      <c r="H5443" s="1365"/>
      <c r="I5443" s="1365"/>
      <c r="J5443" s="1365"/>
      <c r="S5443" s="1359"/>
      <c r="BU5443" s="1366"/>
      <c r="CI5443" s="1383"/>
    </row>
    <row r="5444" spans="2:87" s="1381" customFormat="1" x14ac:dyDescent="0.25">
      <c r="B5444" s="1384"/>
      <c r="C5444" s="1384"/>
      <c r="D5444" s="1387"/>
      <c r="E5444" s="1384"/>
      <c r="F5444" s="1384"/>
      <c r="G5444" s="1384"/>
      <c r="H5444" s="1365"/>
      <c r="I5444" s="1365"/>
      <c r="J5444" s="1365"/>
      <c r="S5444" s="1359"/>
      <c r="BU5444" s="1366"/>
      <c r="CI5444" s="1383"/>
    </row>
    <row r="5445" spans="2:87" s="1381" customFormat="1" x14ac:dyDescent="0.25">
      <c r="B5445" s="1384"/>
      <c r="C5445" s="1384"/>
      <c r="D5445" s="1387"/>
      <c r="E5445" s="1384"/>
      <c r="F5445" s="1384"/>
      <c r="G5445" s="1384"/>
      <c r="H5445" s="1365"/>
      <c r="I5445" s="1365"/>
      <c r="J5445" s="1365"/>
      <c r="S5445" s="1359"/>
      <c r="BU5445" s="1366"/>
      <c r="CI5445" s="1383"/>
    </row>
    <row r="5446" spans="2:87" s="1381" customFormat="1" x14ac:dyDescent="0.25">
      <c r="B5446" s="1384"/>
      <c r="C5446" s="1384"/>
      <c r="D5446" s="1387"/>
      <c r="E5446" s="1384"/>
      <c r="F5446" s="1384"/>
      <c r="G5446" s="1384"/>
      <c r="H5446" s="1365"/>
      <c r="I5446" s="1365"/>
      <c r="J5446" s="1365"/>
      <c r="S5446" s="1359"/>
      <c r="BU5446" s="1366"/>
      <c r="CI5446" s="1383"/>
    </row>
    <row r="5447" spans="2:87" s="1381" customFormat="1" x14ac:dyDescent="0.25">
      <c r="B5447" s="1384"/>
      <c r="C5447" s="1384"/>
      <c r="D5447" s="1387"/>
      <c r="E5447" s="1384"/>
      <c r="F5447" s="1384"/>
      <c r="G5447" s="1384"/>
      <c r="H5447" s="1365"/>
      <c r="I5447" s="1365"/>
      <c r="J5447" s="1365"/>
      <c r="S5447" s="1359"/>
      <c r="BU5447" s="1366"/>
      <c r="CI5447" s="1383"/>
    </row>
    <row r="5448" spans="2:87" s="1381" customFormat="1" x14ac:dyDescent="0.25">
      <c r="B5448" s="1384"/>
      <c r="C5448" s="1384"/>
      <c r="D5448" s="1387"/>
      <c r="E5448" s="1384"/>
      <c r="F5448" s="1384"/>
      <c r="G5448" s="1384"/>
      <c r="H5448" s="1365"/>
      <c r="I5448" s="1365"/>
      <c r="J5448" s="1365"/>
      <c r="S5448" s="1359"/>
      <c r="BU5448" s="1366"/>
      <c r="CI5448" s="1383"/>
    </row>
    <row r="5449" spans="2:87" s="1381" customFormat="1" x14ac:dyDescent="0.25">
      <c r="B5449" s="1384"/>
      <c r="C5449" s="1384"/>
      <c r="D5449" s="1387"/>
      <c r="E5449" s="1384"/>
      <c r="F5449" s="1384"/>
      <c r="G5449" s="1384"/>
      <c r="H5449" s="1365"/>
      <c r="I5449" s="1365"/>
      <c r="J5449" s="1365"/>
      <c r="S5449" s="1359"/>
      <c r="BU5449" s="1366"/>
      <c r="CI5449" s="1383"/>
    </row>
    <row r="5450" spans="2:87" s="1381" customFormat="1" x14ac:dyDescent="0.25">
      <c r="B5450" s="1384"/>
      <c r="C5450" s="1384"/>
      <c r="D5450" s="1387"/>
      <c r="E5450" s="1384"/>
      <c r="F5450" s="1384"/>
      <c r="G5450" s="1384"/>
      <c r="H5450" s="1365"/>
      <c r="I5450" s="1365"/>
      <c r="J5450" s="1365"/>
      <c r="S5450" s="1359"/>
      <c r="BU5450" s="1366"/>
      <c r="CI5450" s="1383"/>
    </row>
    <row r="5451" spans="2:87" s="1381" customFormat="1" x14ac:dyDescent="0.25">
      <c r="B5451" s="1384"/>
      <c r="C5451" s="1384"/>
      <c r="D5451" s="1387"/>
      <c r="E5451" s="1384"/>
      <c r="F5451" s="1384"/>
      <c r="G5451" s="1384"/>
      <c r="H5451" s="1365"/>
      <c r="I5451" s="1365"/>
      <c r="J5451" s="1365"/>
      <c r="S5451" s="1359"/>
      <c r="BU5451" s="1366"/>
      <c r="CI5451" s="1383"/>
    </row>
    <row r="5452" spans="2:87" s="1381" customFormat="1" x14ac:dyDescent="0.25">
      <c r="B5452" s="1384"/>
      <c r="C5452" s="1384"/>
      <c r="D5452" s="1387"/>
      <c r="E5452" s="1384"/>
      <c r="F5452" s="1384"/>
      <c r="G5452" s="1384"/>
      <c r="H5452" s="1365"/>
      <c r="I5452" s="1365"/>
      <c r="J5452" s="1365"/>
      <c r="S5452" s="1359"/>
      <c r="BU5452" s="1366"/>
      <c r="CI5452" s="1383"/>
    </row>
    <row r="5453" spans="2:87" s="1381" customFormat="1" x14ac:dyDescent="0.25">
      <c r="B5453" s="1384"/>
      <c r="C5453" s="1384"/>
      <c r="D5453" s="1387"/>
      <c r="E5453" s="1384"/>
      <c r="F5453" s="1384"/>
      <c r="G5453" s="1384"/>
      <c r="H5453" s="1365"/>
      <c r="I5453" s="1365"/>
      <c r="J5453" s="1365"/>
      <c r="S5453" s="1359"/>
      <c r="BU5453" s="1366"/>
      <c r="CI5453" s="1383"/>
    </row>
    <row r="5454" spans="2:87" s="1381" customFormat="1" x14ac:dyDescent="0.25">
      <c r="B5454" s="1384"/>
      <c r="C5454" s="1384"/>
      <c r="D5454" s="1387"/>
      <c r="E5454" s="1384"/>
      <c r="F5454" s="1384"/>
      <c r="G5454" s="1384"/>
      <c r="H5454" s="1365"/>
      <c r="I5454" s="1365"/>
      <c r="J5454" s="1365"/>
      <c r="S5454" s="1359"/>
      <c r="BU5454" s="1366"/>
      <c r="CI5454" s="1383"/>
    </row>
    <row r="5455" spans="2:87" s="1381" customFormat="1" x14ac:dyDescent="0.25">
      <c r="B5455" s="1384"/>
      <c r="C5455" s="1384"/>
      <c r="D5455" s="1387"/>
      <c r="E5455" s="1384"/>
      <c r="F5455" s="1384"/>
      <c r="G5455" s="1384"/>
      <c r="H5455" s="1365"/>
      <c r="I5455" s="1365"/>
      <c r="J5455" s="1365"/>
      <c r="S5455" s="1359"/>
      <c r="BU5455" s="1366"/>
      <c r="CI5455" s="1383"/>
    </row>
    <row r="5456" spans="2:87" s="1381" customFormat="1" x14ac:dyDescent="0.25">
      <c r="B5456" s="1384"/>
      <c r="C5456" s="1384"/>
      <c r="D5456" s="1387"/>
      <c r="E5456" s="1384"/>
      <c r="F5456" s="1384"/>
      <c r="G5456" s="1384"/>
      <c r="H5456" s="1365"/>
      <c r="I5456" s="1365"/>
      <c r="J5456" s="1365"/>
      <c r="S5456" s="1359"/>
      <c r="BU5456" s="1366"/>
      <c r="CI5456" s="1383"/>
    </row>
    <row r="5457" spans="2:87" s="1381" customFormat="1" x14ac:dyDescent="0.25">
      <c r="B5457" s="1384"/>
      <c r="C5457" s="1384"/>
      <c r="D5457" s="1387"/>
      <c r="E5457" s="1384"/>
      <c r="F5457" s="1384"/>
      <c r="G5457" s="1384"/>
      <c r="H5457" s="1365"/>
      <c r="I5457" s="1365"/>
      <c r="J5457" s="1365"/>
      <c r="S5457" s="1359"/>
      <c r="BU5457" s="1366"/>
      <c r="CI5457" s="1383"/>
    </row>
    <row r="5458" spans="2:87" s="1381" customFormat="1" x14ac:dyDescent="0.25">
      <c r="B5458" s="1384"/>
      <c r="C5458" s="1384"/>
      <c r="D5458" s="1387"/>
      <c r="E5458" s="1384"/>
      <c r="F5458" s="1384"/>
      <c r="G5458" s="1384"/>
      <c r="H5458" s="1365"/>
      <c r="I5458" s="1365"/>
      <c r="J5458" s="1365"/>
      <c r="S5458" s="1359"/>
      <c r="BU5458" s="1366"/>
      <c r="CI5458" s="1383"/>
    </row>
    <row r="5459" spans="2:87" s="1381" customFormat="1" x14ac:dyDescent="0.25">
      <c r="B5459" s="1384"/>
      <c r="C5459" s="1384"/>
      <c r="D5459" s="1387"/>
      <c r="E5459" s="1384"/>
      <c r="F5459" s="1384"/>
      <c r="G5459" s="1384"/>
      <c r="H5459" s="1365"/>
      <c r="I5459" s="1365"/>
      <c r="J5459" s="1365"/>
      <c r="S5459" s="1359"/>
      <c r="BU5459" s="1366"/>
      <c r="CI5459" s="1383"/>
    </row>
    <row r="5460" spans="2:87" s="1381" customFormat="1" x14ac:dyDescent="0.25">
      <c r="B5460" s="1384"/>
      <c r="C5460" s="1384"/>
      <c r="D5460" s="1387"/>
      <c r="E5460" s="1384"/>
      <c r="F5460" s="1384"/>
      <c r="G5460" s="1384"/>
      <c r="H5460" s="1365"/>
      <c r="I5460" s="1365"/>
      <c r="J5460" s="1365"/>
      <c r="S5460" s="1359"/>
      <c r="BU5460" s="1366"/>
      <c r="CI5460" s="1383"/>
    </row>
    <row r="5461" spans="2:87" s="1381" customFormat="1" x14ac:dyDescent="0.25">
      <c r="B5461" s="1384"/>
      <c r="C5461" s="1384"/>
      <c r="D5461" s="1387"/>
      <c r="E5461" s="1384"/>
      <c r="F5461" s="1384"/>
      <c r="G5461" s="1384"/>
      <c r="H5461" s="1365"/>
      <c r="I5461" s="1365"/>
      <c r="J5461" s="1365"/>
      <c r="S5461" s="1359"/>
      <c r="BU5461" s="1366"/>
      <c r="CI5461" s="1383"/>
    </row>
    <row r="5462" spans="2:87" s="1381" customFormat="1" x14ac:dyDescent="0.25">
      <c r="B5462" s="1384"/>
      <c r="C5462" s="1384"/>
      <c r="D5462" s="1387"/>
      <c r="E5462" s="1384"/>
      <c r="F5462" s="1384"/>
      <c r="G5462" s="1384"/>
      <c r="H5462" s="1365"/>
      <c r="I5462" s="1365"/>
      <c r="J5462" s="1365"/>
      <c r="S5462" s="1359"/>
      <c r="BU5462" s="1366"/>
      <c r="CI5462" s="1383"/>
    </row>
    <row r="5463" spans="2:87" s="1381" customFormat="1" x14ac:dyDescent="0.25">
      <c r="B5463" s="1384"/>
      <c r="C5463" s="1384"/>
      <c r="D5463" s="1387"/>
      <c r="E5463" s="1384"/>
      <c r="F5463" s="1384"/>
      <c r="G5463" s="1384"/>
      <c r="H5463" s="1365"/>
      <c r="I5463" s="1365"/>
      <c r="J5463" s="1365"/>
      <c r="S5463" s="1359"/>
      <c r="BU5463" s="1366"/>
      <c r="CI5463" s="1383"/>
    </row>
    <row r="5464" spans="2:87" s="1381" customFormat="1" x14ac:dyDescent="0.25">
      <c r="B5464" s="1384"/>
      <c r="C5464" s="1384"/>
      <c r="D5464" s="1387"/>
      <c r="E5464" s="1384"/>
      <c r="F5464" s="1384"/>
      <c r="G5464" s="1384"/>
      <c r="H5464" s="1365"/>
      <c r="I5464" s="1365"/>
      <c r="J5464" s="1365"/>
      <c r="S5464" s="1359"/>
      <c r="BU5464" s="1366"/>
      <c r="CI5464" s="1383"/>
    </row>
    <row r="5465" spans="2:87" s="1381" customFormat="1" x14ac:dyDescent="0.25">
      <c r="B5465" s="1384"/>
      <c r="C5465" s="1384"/>
      <c r="D5465" s="1387"/>
      <c r="E5465" s="1384"/>
      <c r="F5465" s="1384"/>
      <c r="G5465" s="1384"/>
      <c r="H5465" s="1365"/>
      <c r="I5465" s="1365"/>
      <c r="J5465" s="1365"/>
      <c r="S5465" s="1359"/>
      <c r="BU5465" s="1366"/>
      <c r="CI5465" s="1383"/>
    </row>
    <row r="5466" spans="2:87" s="1381" customFormat="1" x14ac:dyDescent="0.25">
      <c r="B5466" s="1384"/>
      <c r="C5466" s="1384"/>
      <c r="D5466" s="1387"/>
      <c r="E5466" s="1384"/>
      <c r="F5466" s="1384"/>
      <c r="G5466" s="1384"/>
      <c r="H5466" s="1365"/>
      <c r="I5466" s="1365"/>
      <c r="J5466" s="1365"/>
      <c r="S5466" s="1359"/>
      <c r="BU5466" s="1366"/>
      <c r="CI5466" s="1383"/>
    </row>
    <row r="5467" spans="2:87" s="1381" customFormat="1" x14ac:dyDescent="0.25">
      <c r="B5467" s="1384"/>
      <c r="C5467" s="1384"/>
      <c r="D5467" s="1387"/>
      <c r="E5467" s="1384"/>
      <c r="F5467" s="1384"/>
      <c r="G5467" s="1384"/>
      <c r="H5467" s="1365"/>
      <c r="I5467" s="1365"/>
      <c r="J5467" s="1365"/>
      <c r="S5467" s="1359"/>
      <c r="BU5467" s="1366"/>
      <c r="CI5467" s="1383"/>
    </row>
    <row r="5468" spans="2:87" s="1381" customFormat="1" x14ac:dyDescent="0.25">
      <c r="B5468" s="1384"/>
      <c r="C5468" s="1384"/>
      <c r="D5468" s="1387"/>
      <c r="E5468" s="1384"/>
      <c r="F5468" s="1384"/>
      <c r="G5468" s="1384"/>
      <c r="H5468" s="1365"/>
      <c r="I5468" s="1365"/>
      <c r="J5468" s="1365"/>
      <c r="S5468" s="1359"/>
      <c r="BU5468" s="1366"/>
      <c r="CI5468" s="1383"/>
    </row>
    <row r="5469" spans="2:87" s="1381" customFormat="1" x14ac:dyDescent="0.25">
      <c r="B5469" s="1384"/>
      <c r="C5469" s="1384"/>
      <c r="D5469" s="1387"/>
      <c r="E5469" s="1384"/>
      <c r="F5469" s="1384"/>
      <c r="G5469" s="1384"/>
      <c r="H5469" s="1365"/>
      <c r="I5469" s="1365"/>
      <c r="J5469" s="1365"/>
      <c r="S5469" s="1359"/>
      <c r="BU5469" s="1366"/>
      <c r="CI5469" s="1383"/>
    </row>
    <row r="5470" spans="2:87" s="1381" customFormat="1" x14ac:dyDescent="0.25">
      <c r="B5470" s="1384"/>
      <c r="C5470" s="1384"/>
      <c r="D5470" s="1387"/>
      <c r="E5470" s="1384"/>
      <c r="F5470" s="1384"/>
      <c r="G5470" s="1384"/>
      <c r="H5470" s="1365"/>
      <c r="I5470" s="1365"/>
      <c r="J5470" s="1365"/>
      <c r="S5470" s="1359"/>
      <c r="BU5470" s="1366"/>
      <c r="CI5470" s="1383"/>
    </row>
    <row r="5471" spans="2:87" s="1381" customFormat="1" x14ac:dyDescent="0.25">
      <c r="B5471" s="1384"/>
      <c r="C5471" s="1384"/>
      <c r="D5471" s="1387"/>
      <c r="E5471" s="1384"/>
      <c r="F5471" s="1384"/>
      <c r="G5471" s="1384"/>
      <c r="H5471" s="1365"/>
      <c r="I5471" s="1365"/>
      <c r="J5471" s="1365"/>
      <c r="S5471" s="1359"/>
      <c r="BU5471" s="1366"/>
      <c r="CI5471" s="1383"/>
    </row>
    <row r="5472" spans="2:87" s="1381" customFormat="1" x14ac:dyDescent="0.25">
      <c r="B5472" s="1384"/>
      <c r="C5472" s="1384"/>
      <c r="D5472" s="1387"/>
      <c r="E5472" s="1384"/>
      <c r="F5472" s="1384"/>
      <c r="G5472" s="1384"/>
      <c r="H5472" s="1365"/>
      <c r="I5472" s="1365"/>
      <c r="J5472" s="1365"/>
      <c r="S5472" s="1359"/>
      <c r="BU5472" s="1366"/>
      <c r="CI5472" s="1383"/>
    </row>
    <row r="5473" spans="2:87" s="1381" customFormat="1" x14ac:dyDescent="0.25">
      <c r="B5473" s="1384"/>
      <c r="C5473" s="1384"/>
      <c r="D5473" s="1387"/>
      <c r="E5473" s="1384"/>
      <c r="F5473" s="1384"/>
      <c r="G5473" s="1384"/>
      <c r="H5473" s="1365"/>
      <c r="I5473" s="1365"/>
      <c r="J5473" s="1365"/>
      <c r="S5473" s="1359"/>
      <c r="BU5473" s="1366"/>
      <c r="CI5473" s="1383"/>
    </row>
    <row r="5474" spans="2:87" s="1381" customFormat="1" x14ac:dyDescent="0.25">
      <c r="B5474" s="1384"/>
      <c r="C5474" s="1384"/>
      <c r="D5474" s="1387"/>
      <c r="E5474" s="1384"/>
      <c r="F5474" s="1384"/>
      <c r="G5474" s="1384"/>
      <c r="H5474" s="1365"/>
      <c r="I5474" s="1365"/>
      <c r="J5474" s="1365"/>
      <c r="S5474" s="1359"/>
      <c r="BU5474" s="1366"/>
      <c r="CI5474" s="1383"/>
    </row>
    <row r="5475" spans="2:87" s="1381" customFormat="1" x14ac:dyDescent="0.25">
      <c r="B5475" s="1384"/>
      <c r="C5475" s="1384"/>
      <c r="D5475" s="1387"/>
      <c r="E5475" s="1384"/>
      <c r="F5475" s="1384"/>
      <c r="G5475" s="1384"/>
      <c r="H5475" s="1365"/>
      <c r="I5475" s="1365"/>
      <c r="J5475" s="1365"/>
      <c r="S5475" s="1359"/>
      <c r="BU5475" s="1366"/>
      <c r="CI5475" s="1383"/>
    </row>
    <row r="5476" spans="2:87" s="1381" customFormat="1" x14ac:dyDescent="0.25">
      <c r="B5476" s="1384"/>
      <c r="C5476" s="1384"/>
      <c r="D5476" s="1387"/>
      <c r="E5476" s="1384"/>
      <c r="F5476" s="1384"/>
      <c r="G5476" s="1384"/>
      <c r="H5476" s="1365"/>
      <c r="I5476" s="1365"/>
      <c r="J5476" s="1365"/>
      <c r="S5476" s="1359"/>
      <c r="BU5476" s="1366"/>
      <c r="CI5476" s="1383"/>
    </row>
    <row r="5477" spans="2:87" s="1381" customFormat="1" x14ac:dyDescent="0.25">
      <c r="B5477" s="1384"/>
      <c r="C5477" s="1384"/>
      <c r="D5477" s="1387"/>
      <c r="E5477" s="1384"/>
      <c r="F5477" s="1384"/>
      <c r="G5477" s="1384"/>
      <c r="H5477" s="1365"/>
      <c r="I5477" s="1365"/>
      <c r="J5477" s="1365"/>
      <c r="S5477" s="1359"/>
      <c r="BU5477" s="1366"/>
      <c r="CI5477" s="1383"/>
    </row>
    <row r="5478" spans="2:87" s="1381" customFormat="1" x14ac:dyDescent="0.25">
      <c r="B5478" s="1384"/>
      <c r="C5478" s="1384"/>
      <c r="D5478" s="1387"/>
      <c r="E5478" s="1384"/>
      <c r="F5478" s="1384"/>
      <c r="G5478" s="1384"/>
      <c r="H5478" s="1365"/>
      <c r="I5478" s="1365"/>
      <c r="J5478" s="1365"/>
      <c r="S5478" s="1359"/>
      <c r="BU5478" s="1366"/>
      <c r="CI5478" s="1383"/>
    </row>
    <row r="5479" spans="2:87" s="1381" customFormat="1" x14ac:dyDescent="0.25">
      <c r="B5479" s="1384"/>
      <c r="C5479" s="1384"/>
      <c r="D5479" s="1387"/>
      <c r="E5479" s="1384"/>
      <c r="F5479" s="1384"/>
      <c r="G5479" s="1384"/>
      <c r="H5479" s="1365"/>
      <c r="I5479" s="1365"/>
      <c r="J5479" s="1365"/>
      <c r="S5479" s="1359"/>
      <c r="BU5479" s="1366"/>
      <c r="CI5479" s="1383"/>
    </row>
    <row r="5480" spans="2:87" s="1381" customFormat="1" x14ac:dyDescent="0.25">
      <c r="B5480" s="1384"/>
      <c r="C5480" s="1384"/>
      <c r="D5480" s="1387"/>
      <c r="E5480" s="1384"/>
      <c r="F5480" s="1384"/>
      <c r="G5480" s="1384"/>
      <c r="H5480" s="1365"/>
      <c r="I5480" s="1365"/>
      <c r="J5480" s="1365"/>
      <c r="S5480" s="1359"/>
      <c r="BU5480" s="1366"/>
      <c r="CI5480" s="1383"/>
    </row>
    <row r="5481" spans="2:87" s="1381" customFormat="1" x14ac:dyDescent="0.25">
      <c r="B5481" s="1384"/>
      <c r="C5481" s="1384"/>
      <c r="D5481" s="1387"/>
      <c r="E5481" s="1384"/>
      <c r="F5481" s="1384"/>
      <c r="G5481" s="1384"/>
      <c r="H5481" s="1365"/>
      <c r="I5481" s="1365"/>
      <c r="J5481" s="1365"/>
      <c r="S5481" s="1359"/>
      <c r="BU5481" s="1366"/>
      <c r="CI5481" s="1383"/>
    </row>
    <row r="5482" spans="2:87" s="1381" customFormat="1" x14ac:dyDescent="0.25">
      <c r="B5482" s="1384"/>
      <c r="C5482" s="1384"/>
      <c r="D5482" s="1387"/>
      <c r="E5482" s="1384"/>
      <c r="F5482" s="1384"/>
      <c r="G5482" s="1384"/>
      <c r="H5482" s="1365"/>
      <c r="I5482" s="1365"/>
      <c r="J5482" s="1365"/>
      <c r="S5482" s="1359"/>
      <c r="BU5482" s="1366"/>
      <c r="CI5482" s="1383"/>
    </row>
    <row r="5483" spans="2:87" s="1381" customFormat="1" x14ac:dyDescent="0.25">
      <c r="B5483" s="1384"/>
      <c r="C5483" s="1384"/>
      <c r="D5483" s="1387"/>
      <c r="E5483" s="1384"/>
      <c r="F5483" s="1384"/>
      <c r="G5483" s="1384"/>
      <c r="H5483" s="1365"/>
      <c r="I5483" s="1365"/>
      <c r="J5483" s="1365"/>
      <c r="S5483" s="1359"/>
      <c r="BU5483" s="1366"/>
      <c r="CI5483" s="1383"/>
    </row>
    <row r="5484" spans="2:87" s="1381" customFormat="1" x14ac:dyDescent="0.25">
      <c r="B5484" s="1384"/>
      <c r="C5484" s="1384"/>
      <c r="D5484" s="1387"/>
      <c r="E5484" s="1384"/>
      <c r="F5484" s="1384"/>
      <c r="G5484" s="1384"/>
      <c r="H5484" s="1365"/>
      <c r="I5484" s="1365"/>
      <c r="J5484" s="1365"/>
      <c r="S5484" s="1359"/>
      <c r="BU5484" s="1366"/>
      <c r="CI5484" s="1383"/>
    </row>
    <row r="5485" spans="2:87" s="1381" customFormat="1" x14ac:dyDescent="0.25">
      <c r="B5485" s="1384"/>
      <c r="C5485" s="1384"/>
      <c r="D5485" s="1387"/>
      <c r="E5485" s="1384"/>
      <c r="F5485" s="1384"/>
      <c r="G5485" s="1384"/>
      <c r="H5485" s="1365"/>
      <c r="I5485" s="1365"/>
      <c r="J5485" s="1365"/>
      <c r="S5485" s="1359"/>
      <c r="BU5485" s="1366"/>
      <c r="CI5485" s="1383"/>
    </row>
    <row r="5486" spans="2:87" s="1381" customFormat="1" x14ac:dyDescent="0.25">
      <c r="B5486" s="1384"/>
      <c r="C5486" s="1384"/>
      <c r="D5486" s="1387"/>
      <c r="E5486" s="1384"/>
      <c r="F5486" s="1384"/>
      <c r="G5486" s="1384"/>
      <c r="H5486" s="1365"/>
      <c r="I5486" s="1365"/>
      <c r="J5486" s="1365"/>
      <c r="S5486" s="1359"/>
      <c r="BU5486" s="1366"/>
      <c r="CI5486" s="1383"/>
    </row>
    <row r="5487" spans="2:87" s="1381" customFormat="1" x14ac:dyDescent="0.25">
      <c r="B5487" s="1384"/>
      <c r="C5487" s="1384"/>
      <c r="D5487" s="1387"/>
      <c r="E5487" s="1384"/>
      <c r="F5487" s="1384"/>
      <c r="G5487" s="1384"/>
      <c r="H5487" s="1365"/>
      <c r="I5487" s="1365"/>
      <c r="J5487" s="1365"/>
      <c r="S5487" s="1359"/>
      <c r="BU5487" s="1366"/>
      <c r="CI5487" s="1383"/>
    </row>
    <row r="5488" spans="2:87" s="1381" customFormat="1" x14ac:dyDescent="0.25">
      <c r="B5488" s="1384"/>
      <c r="C5488" s="1384"/>
      <c r="D5488" s="1387"/>
      <c r="E5488" s="1384"/>
      <c r="F5488" s="1384"/>
      <c r="G5488" s="1384"/>
      <c r="H5488" s="1365"/>
      <c r="I5488" s="1365"/>
      <c r="J5488" s="1365"/>
      <c r="S5488" s="1359"/>
      <c r="BU5488" s="1366"/>
      <c r="CI5488" s="1383"/>
    </row>
    <row r="5489" spans="2:87" s="1381" customFormat="1" x14ac:dyDescent="0.25">
      <c r="B5489" s="1384"/>
      <c r="C5489" s="1384"/>
      <c r="D5489" s="1387"/>
      <c r="E5489" s="1384"/>
      <c r="F5489" s="1384"/>
      <c r="G5489" s="1384"/>
      <c r="H5489" s="1365"/>
      <c r="I5489" s="1365"/>
      <c r="J5489" s="1365"/>
      <c r="S5489" s="1359"/>
      <c r="BU5489" s="1366"/>
      <c r="CI5489" s="1383"/>
    </row>
    <row r="5490" spans="2:87" s="1381" customFormat="1" x14ac:dyDescent="0.25">
      <c r="B5490" s="1384"/>
      <c r="C5490" s="1384"/>
      <c r="D5490" s="1387"/>
      <c r="E5490" s="1384"/>
      <c r="F5490" s="1384"/>
      <c r="G5490" s="1384"/>
      <c r="H5490" s="1365"/>
      <c r="I5490" s="1365"/>
      <c r="J5490" s="1365"/>
      <c r="S5490" s="1359"/>
      <c r="BU5490" s="1366"/>
      <c r="CI5490" s="1383"/>
    </row>
    <row r="5491" spans="2:87" s="1381" customFormat="1" x14ac:dyDescent="0.25">
      <c r="B5491" s="1384"/>
      <c r="C5491" s="1384"/>
      <c r="D5491" s="1387"/>
      <c r="E5491" s="1384"/>
      <c r="F5491" s="1384"/>
      <c r="G5491" s="1384"/>
      <c r="H5491" s="1365"/>
      <c r="I5491" s="1365"/>
      <c r="J5491" s="1365"/>
      <c r="S5491" s="1359"/>
      <c r="BU5491" s="1366"/>
      <c r="CI5491" s="1383"/>
    </row>
    <row r="5492" spans="2:87" s="1381" customFormat="1" x14ac:dyDescent="0.25">
      <c r="B5492" s="1384"/>
      <c r="C5492" s="1384"/>
      <c r="D5492" s="1387"/>
      <c r="E5492" s="1384"/>
      <c r="F5492" s="1384"/>
      <c r="G5492" s="1384"/>
      <c r="H5492" s="1365"/>
      <c r="I5492" s="1365"/>
      <c r="J5492" s="1365"/>
      <c r="S5492" s="1359"/>
      <c r="BU5492" s="1366"/>
      <c r="CI5492" s="1383"/>
    </row>
    <row r="5493" spans="2:87" s="1381" customFormat="1" x14ac:dyDescent="0.25">
      <c r="B5493" s="1384"/>
      <c r="C5493" s="1384"/>
      <c r="D5493" s="1387"/>
      <c r="E5493" s="1384"/>
      <c r="F5493" s="1384"/>
      <c r="G5493" s="1384"/>
      <c r="H5493" s="1365"/>
      <c r="I5493" s="1365"/>
      <c r="J5493" s="1365"/>
      <c r="S5493" s="1359"/>
      <c r="BU5493" s="1366"/>
      <c r="CI5493" s="1383"/>
    </row>
    <row r="5494" spans="2:87" s="1381" customFormat="1" x14ac:dyDescent="0.25">
      <c r="B5494" s="1384"/>
      <c r="C5494" s="1384"/>
      <c r="D5494" s="1387"/>
      <c r="E5494" s="1384"/>
      <c r="F5494" s="1384"/>
      <c r="G5494" s="1384"/>
      <c r="H5494" s="1365"/>
      <c r="I5494" s="1365"/>
      <c r="J5494" s="1365"/>
      <c r="S5494" s="1359"/>
      <c r="BU5494" s="1366"/>
      <c r="CI5494" s="1383"/>
    </row>
    <row r="5495" spans="2:87" s="1381" customFormat="1" x14ac:dyDescent="0.25">
      <c r="B5495" s="1384"/>
      <c r="C5495" s="1384"/>
      <c r="D5495" s="1387"/>
      <c r="E5495" s="1384"/>
      <c r="F5495" s="1384"/>
      <c r="G5495" s="1384"/>
      <c r="H5495" s="1365"/>
      <c r="I5495" s="1365"/>
      <c r="J5495" s="1365"/>
      <c r="S5495" s="1359"/>
      <c r="BU5495" s="1366"/>
      <c r="CI5495" s="1383"/>
    </row>
    <row r="5496" spans="2:87" s="1381" customFormat="1" x14ac:dyDescent="0.25">
      <c r="B5496" s="1384"/>
      <c r="C5496" s="1384"/>
      <c r="D5496" s="1387"/>
      <c r="E5496" s="1384"/>
      <c r="F5496" s="1384"/>
      <c r="G5496" s="1384"/>
      <c r="H5496" s="1365"/>
      <c r="I5496" s="1365"/>
      <c r="J5496" s="1365"/>
      <c r="S5496" s="1359"/>
      <c r="BU5496" s="1366"/>
      <c r="CI5496" s="1383"/>
    </row>
    <row r="5497" spans="2:87" s="1381" customFormat="1" x14ac:dyDescent="0.25">
      <c r="B5497" s="1384"/>
      <c r="C5497" s="1384"/>
      <c r="D5497" s="1387"/>
      <c r="E5497" s="1384"/>
      <c r="F5497" s="1384"/>
      <c r="G5497" s="1384"/>
      <c r="H5497" s="1365"/>
      <c r="I5497" s="1365"/>
      <c r="J5497" s="1365"/>
      <c r="S5497" s="1359"/>
      <c r="BU5497" s="1366"/>
      <c r="CI5497" s="1383"/>
    </row>
    <row r="5498" spans="2:87" s="1381" customFormat="1" x14ac:dyDescent="0.25">
      <c r="B5498" s="1384"/>
      <c r="C5498" s="1384"/>
      <c r="D5498" s="1387"/>
      <c r="E5498" s="1384"/>
      <c r="F5498" s="1384"/>
      <c r="G5498" s="1384"/>
      <c r="H5498" s="1365"/>
      <c r="I5498" s="1365"/>
      <c r="J5498" s="1365"/>
      <c r="S5498" s="1359"/>
      <c r="BU5498" s="1366"/>
      <c r="CI5498" s="1383"/>
    </row>
    <row r="5499" spans="2:87" s="1381" customFormat="1" x14ac:dyDescent="0.25">
      <c r="B5499" s="1384"/>
      <c r="C5499" s="1384"/>
      <c r="D5499" s="1387"/>
      <c r="E5499" s="1384"/>
      <c r="F5499" s="1384"/>
      <c r="G5499" s="1384"/>
      <c r="H5499" s="1365"/>
      <c r="I5499" s="1365"/>
      <c r="J5499" s="1365"/>
      <c r="S5499" s="1359"/>
      <c r="BU5499" s="1366"/>
      <c r="CI5499" s="1383"/>
    </row>
    <row r="5500" spans="2:87" s="1381" customFormat="1" x14ac:dyDescent="0.25">
      <c r="B5500" s="1384"/>
      <c r="C5500" s="1384"/>
      <c r="D5500" s="1387"/>
      <c r="E5500" s="1384"/>
      <c r="F5500" s="1384"/>
      <c r="G5500" s="1384"/>
      <c r="H5500" s="1365"/>
      <c r="I5500" s="1365"/>
      <c r="J5500" s="1365"/>
      <c r="S5500" s="1359"/>
      <c r="BU5500" s="1366"/>
      <c r="CI5500" s="1383"/>
    </row>
    <row r="5501" spans="2:87" s="1381" customFormat="1" x14ac:dyDescent="0.25">
      <c r="B5501" s="1384"/>
      <c r="C5501" s="1384"/>
      <c r="D5501" s="1387"/>
      <c r="E5501" s="1384"/>
      <c r="F5501" s="1384"/>
      <c r="G5501" s="1384"/>
      <c r="H5501" s="1365"/>
      <c r="I5501" s="1365"/>
      <c r="J5501" s="1365"/>
      <c r="S5501" s="1359"/>
      <c r="BU5501" s="1366"/>
      <c r="CI5501" s="1383"/>
    </row>
    <row r="5502" spans="2:87" s="1381" customFormat="1" x14ac:dyDescent="0.25">
      <c r="B5502" s="1384"/>
      <c r="C5502" s="1384"/>
      <c r="D5502" s="1387"/>
      <c r="E5502" s="1384"/>
      <c r="F5502" s="1384"/>
      <c r="G5502" s="1384"/>
      <c r="H5502" s="1365"/>
      <c r="I5502" s="1365"/>
      <c r="J5502" s="1365"/>
      <c r="S5502" s="1359"/>
      <c r="BU5502" s="1366"/>
      <c r="CI5502" s="1383"/>
    </row>
    <row r="5503" spans="2:87" s="1381" customFormat="1" x14ac:dyDescent="0.25">
      <c r="B5503" s="1384"/>
      <c r="C5503" s="1384"/>
      <c r="D5503" s="1387"/>
      <c r="E5503" s="1384"/>
      <c r="F5503" s="1384"/>
      <c r="G5503" s="1384"/>
      <c r="H5503" s="1365"/>
      <c r="I5503" s="1365"/>
      <c r="J5503" s="1365"/>
      <c r="S5503" s="1359"/>
      <c r="BU5503" s="1366"/>
      <c r="CI5503" s="1383"/>
    </row>
    <row r="5504" spans="2:87" s="1381" customFormat="1" x14ac:dyDescent="0.25">
      <c r="B5504" s="1384"/>
      <c r="C5504" s="1384"/>
      <c r="D5504" s="1387"/>
      <c r="E5504" s="1384"/>
      <c r="F5504" s="1384"/>
      <c r="G5504" s="1384"/>
      <c r="H5504" s="1365"/>
      <c r="I5504" s="1365"/>
      <c r="J5504" s="1365"/>
      <c r="S5504" s="1359"/>
      <c r="BU5504" s="1366"/>
      <c r="CI5504" s="1383"/>
    </row>
    <row r="5505" spans="2:87" s="1381" customFormat="1" x14ac:dyDescent="0.25">
      <c r="B5505" s="1384"/>
      <c r="C5505" s="1384"/>
      <c r="D5505" s="1387"/>
      <c r="E5505" s="1384"/>
      <c r="F5505" s="1384"/>
      <c r="G5505" s="1384"/>
      <c r="H5505" s="1365"/>
      <c r="I5505" s="1365"/>
      <c r="J5505" s="1365"/>
      <c r="S5505" s="1359"/>
      <c r="BU5505" s="1366"/>
      <c r="CI5505" s="1383"/>
    </row>
    <row r="5506" spans="2:87" s="1381" customFormat="1" x14ac:dyDescent="0.25">
      <c r="B5506" s="1384"/>
      <c r="C5506" s="1384"/>
      <c r="D5506" s="1387"/>
      <c r="E5506" s="1384"/>
      <c r="F5506" s="1384"/>
      <c r="G5506" s="1384"/>
      <c r="H5506" s="1365"/>
      <c r="I5506" s="1365"/>
      <c r="J5506" s="1365"/>
      <c r="S5506" s="1359"/>
      <c r="BU5506" s="1366"/>
      <c r="CI5506" s="1383"/>
    </row>
    <row r="5507" spans="2:87" s="1381" customFormat="1" x14ac:dyDescent="0.25">
      <c r="B5507" s="1384"/>
      <c r="C5507" s="1384"/>
      <c r="D5507" s="1387"/>
      <c r="E5507" s="1384"/>
      <c r="F5507" s="1384"/>
      <c r="G5507" s="1384"/>
      <c r="H5507" s="1365"/>
      <c r="I5507" s="1365"/>
      <c r="J5507" s="1365"/>
      <c r="S5507" s="1359"/>
      <c r="BU5507" s="1366"/>
      <c r="CI5507" s="1383"/>
    </row>
    <row r="5508" spans="2:87" s="1381" customFormat="1" x14ac:dyDescent="0.25">
      <c r="B5508" s="1384"/>
      <c r="C5508" s="1384"/>
      <c r="D5508" s="1387"/>
      <c r="E5508" s="1384"/>
      <c r="F5508" s="1384"/>
      <c r="G5508" s="1384"/>
      <c r="H5508" s="1365"/>
      <c r="I5508" s="1365"/>
      <c r="J5508" s="1365"/>
      <c r="S5508" s="1359"/>
      <c r="BU5508" s="1366"/>
      <c r="CI5508" s="1383"/>
    </row>
    <row r="5509" spans="2:87" s="1381" customFormat="1" x14ac:dyDescent="0.25">
      <c r="B5509" s="1384"/>
      <c r="C5509" s="1384"/>
      <c r="D5509" s="1387"/>
      <c r="E5509" s="1384"/>
      <c r="F5509" s="1384"/>
      <c r="G5509" s="1384"/>
      <c r="H5509" s="1365"/>
      <c r="I5509" s="1365"/>
      <c r="J5509" s="1365"/>
      <c r="S5509" s="1359"/>
      <c r="BU5509" s="1366"/>
      <c r="CI5509" s="1383"/>
    </row>
    <row r="5510" spans="2:87" s="1381" customFormat="1" x14ac:dyDescent="0.25">
      <c r="B5510" s="1384"/>
      <c r="C5510" s="1384"/>
      <c r="D5510" s="1387"/>
      <c r="E5510" s="1384"/>
      <c r="F5510" s="1384"/>
      <c r="G5510" s="1384"/>
      <c r="H5510" s="1365"/>
      <c r="I5510" s="1365"/>
      <c r="J5510" s="1365"/>
      <c r="S5510" s="1359"/>
      <c r="BU5510" s="1366"/>
      <c r="CI5510" s="1383"/>
    </row>
    <row r="5511" spans="2:87" s="1381" customFormat="1" x14ac:dyDescent="0.25">
      <c r="B5511" s="1384"/>
      <c r="C5511" s="1384"/>
      <c r="D5511" s="1387"/>
      <c r="E5511" s="1384"/>
      <c r="F5511" s="1384"/>
      <c r="G5511" s="1384"/>
      <c r="H5511" s="1365"/>
      <c r="I5511" s="1365"/>
      <c r="J5511" s="1365"/>
      <c r="S5511" s="1359"/>
      <c r="BU5511" s="1366"/>
      <c r="CI5511" s="1383"/>
    </row>
    <row r="5512" spans="2:87" s="1381" customFormat="1" x14ac:dyDescent="0.25">
      <c r="B5512" s="1384"/>
      <c r="C5512" s="1384"/>
      <c r="D5512" s="1387"/>
      <c r="E5512" s="1384"/>
      <c r="F5512" s="1384"/>
      <c r="G5512" s="1384"/>
      <c r="H5512" s="1365"/>
      <c r="I5512" s="1365"/>
      <c r="J5512" s="1365"/>
      <c r="S5512" s="1359"/>
      <c r="BU5512" s="1366"/>
      <c r="CI5512" s="1383"/>
    </row>
    <row r="5513" spans="2:87" s="1381" customFormat="1" x14ac:dyDescent="0.25">
      <c r="B5513" s="1384"/>
      <c r="C5513" s="1384"/>
      <c r="D5513" s="1387"/>
      <c r="E5513" s="1384"/>
      <c r="F5513" s="1384"/>
      <c r="G5513" s="1384"/>
      <c r="H5513" s="1365"/>
      <c r="I5513" s="1365"/>
      <c r="J5513" s="1365"/>
      <c r="S5513" s="1359"/>
      <c r="BU5513" s="1366"/>
      <c r="CI5513" s="1383"/>
    </row>
    <row r="5514" spans="2:87" s="1381" customFormat="1" x14ac:dyDescent="0.25">
      <c r="B5514" s="1384"/>
      <c r="C5514" s="1384"/>
      <c r="D5514" s="1387"/>
      <c r="E5514" s="1384"/>
      <c r="F5514" s="1384"/>
      <c r="G5514" s="1384"/>
      <c r="H5514" s="1365"/>
      <c r="I5514" s="1365"/>
      <c r="J5514" s="1365"/>
      <c r="S5514" s="1359"/>
      <c r="BU5514" s="1366"/>
      <c r="CI5514" s="1383"/>
    </row>
    <row r="5515" spans="2:87" s="1381" customFormat="1" x14ac:dyDescent="0.25">
      <c r="B5515" s="1384"/>
      <c r="C5515" s="1384"/>
      <c r="D5515" s="1387"/>
      <c r="E5515" s="1384"/>
      <c r="F5515" s="1384"/>
      <c r="G5515" s="1384"/>
      <c r="H5515" s="1365"/>
      <c r="I5515" s="1365"/>
      <c r="J5515" s="1365"/>
      <c r="S5515" s="1359"/>
      <c r="BU5515" s="1366"/>
      <c r="CI5515" s="1383"/>
    </row>
    <row r="5516" spans="2:87" s="1381" customFormat="1" x14ac:dyDescent="0.25">
      <c r="B5516" s="1384"/>
      <c r="C5516" s="1384"/>
      <c r="D5516" s="1387"/>
      <c r="E5516" s="1384"/>
      <c r="F5516" s="1384"/>
      <c r="G5516" s="1384"/>
      <c r="H5516" s="1365"/>
      <c r="I5516" s="1365"/>
      <c r="J5516" s="1365"/>
      <c r="S5516" s="1359"/>
      <c r="BU5516" s="1366"/>
      <c r="CI5516" s="1383"/>
    </row>
    <row r="5517" spans="2:87" s="1381" customFormat="1" x14ac:dyDescent="0.25">
      <c r="B5517" s="1384"/>
      <c r="C5517" s="1384"/>
      <c r="D5517" s="1387"/>
      <c r="E5517" s="1384"/>
      <c r="F5517" s="1384"/>
      <c r="G5517" s="1384"/>
      <c r="H5517" s="1365"/>
      <c r="I5517" s="1365"/>
      <c r="J5517" s="1365"/>
      <c r="S5517" s="1359"/>
      <c r="BU5517" s="1366"/>
      <c r="CI5517" s="1383"/>
    </row>
    <row r="5518" spans="2:87" s="1381" customFormat="1" x14ac:dyDescent="0.25">
      <c r="B5518" s="1384"/>
      <c r="C5518" s="1384"/>
      <c r="D5518" s="1387"/>
      <c r="E5518" s="1384"/>
      <c r="F5518" s="1384"/>
      <c r="G5518" s="1384"/>
      <c r="H5518" s="1365"/>
      <c r="I5518" s="1365"/>
      <c r="J5518" s="1365"/>
      <c r="S5518" s="1359"/>
      <c r="BU5518" s="1366"/>
      <c r="CI5518" s="1383"/>
    </row>
    <row r="5519" spans="2:87" s="1381" customFormat="1" x14ac:dyDescent="0.25">
      <c r="B5519" s="1384"/>
      <c r="C5519" s="1384"/>
      <c r="D5519" s="1387"/>
      <c r="E5519" s="1384"/>
      <c r="F5519" s="1384"/>
      <c r="G5519" s="1384"/>
      <c r="H5519" s="1365"/>
      <c r="I5519" s="1365"/>
      <c r="J5519" s="1365"/>
      <c r="S5519" s="1359"/>
      <c r="BU5519" s="1366"/>
      <c r="CI5519" s="1383"/>
    </row>
    <row r="5520" spans="2:87" s="1381" customFormat="1" x14ac:dyDescent="0.25">
      <c r="B5520" s="1384"/>
      <c r="C5520" s="1384"/>
      <c r="D5520" s="1387"/>
      <c r="E5520" s="1384"/>
      <c r="F5520" s="1384"/>
      <c r="G5520" s="1384"/>
      <c r="H5520" s="1365"/>
      <c r="I5520" s="1365"/>
      <c r="J5520" s="1365"/>
      <c r="S5520" s="1359"/>
      <c r="BU5520" s="1366"/>
      <c r="CI5520" s="1383"/>
    </row>
    <row r="5521" spans="2:87" s="1381" customFormat="1" x14ac:dyDescent="0.25">
      <c r="B5521" s="1384"/>
      <c r="C5521" s="1384"/>
      <c r="D5521" s="1387"/>
      <c r="E5521" s="1384"/>
      <c r="F5521" s="1384"/>
      <c r="G5521" s="1384"/>
      <c r="H5521" s="1365"/>
      <c r="I5521" s="1365"/>
      <c r="J5521" s="1365"/>
      <c r="S5521" s="1359"/>
      <c r="BU5521" s="1366"/>
      <c r="CI5521" s="1383"/>
    </row>
    <row r="5522" spans="2:87" s="1381" customFormat="1" x14ac:dyDescent="0.25">
      <c r="B5522" s="1384"/>
      <c r="C5522" s="1384"/>
      <c r="D5522" s="1387"/>
      <c r="E5522" s="1384"/>
      <c r="F5522" s="1384"/>
      <c r="G5522" s="1384"/>
      <c r="H5522" s="1365"/>
      <c r="I5522" s="1365"/>
      <c r="J5522" s="1365"/>
      <c r="S5522" s="1359"/>
      <c r="BU5522" s="1366"/>
      <c r="CI5522" s="1383"/>
    </row>
    <row r="5523" spans="2:87" s="1381" customFormat="1" x14ac:dyDescent="0.25">
      <c r="B5523" s="1384"/>
      <c r="C5523" s="1384"/>
      <c r="D5523" s="1387"/>
      <c r="E5523" s="1384"/>
      <c r="F5523" s="1384"/>
      <c r="G5523" s="1384"/>
      <c r="H5523" s="1365"/>
      <c r="I5523" s="1365"/>
      <c r="J5523" s="1365"/>
      <c r="S5523" s="1359"/>
      <c r="BU5523" s="1366"/>
      <c r="CI5523" s="1383"/>
    </row>
    <row r="5524" spans="2:87" s="1381" customFormat="1" x14ac:dyDescent="0.25">
      <c r="B5524" s="1384"/>
      <c r="C5524" s="1384"/>
      <c r="D5524" s="1387"/>
      <c r="E5524" s="1384"/>
      <c r="F5524" s="1384"/>
      <c r="G5524" s="1384"/>
      <c r="H5524" s="1365"/>
      <c r="I5524" s="1365"/>
      <c r="J5524" s="1365"/>
      <c r="S5524" s="1359"/>
      <c r="BU5524" s="1366"/>
      <c r="CI5524" s="1383"/>
    </row>
    <row r="5525" spans="2:87" s="1381" customFormat="1" x14ac:dyDescent="0.25">
      <c r="B5525" s="1384"/>
      <c r="C5525" s="1384"/>
      <c r="D5525" s="1387"/>
      <c r="E5525" s="1384"/>
      <c r="F5525" s="1384"/>
      <c r="G5525" s="1384"/>
      <c r="H5525" s="1365"/>
      <c r="I5525" s="1365"/>
      <c r="J5525" s="1365"/>
      <c r="S5525" s="1359"/>
      <c r="BU5525" s="1366"/>
      <c r="CI5525" s="1383"/>
    </row>
    <row r="5526" spans="2:87" s="1381" customFormat="1" x14ac:dyDescent="0.25">
      <c r="B5526" s="1384"/>
      <c r="C5526" s="1384"/>
      <c r="D5526" s="1387"/>
      <c r="E5526" s="1384"/>
      <c r="F5526" s="1384"/>
      <c r="G5526" s="1384"/>
      <c r="H5526" s="1365"/>
      <c r="I5526" s="1365"/>
      <c r="J5526" s="1365"/>
      <c r="S5526" s="1359"/>
      <c r="BU5526" s="1366"/>
      <c r="CI5526" s="1383"/>
    </row>
    <row r="5527" spans="2:87" s="1381" customFormat="1" x14ac:dyDescent="0.25">
      <c r="B5527" s="1384"/>
      <c r="C5527" s="1384"/>
      <c r="D5527" s="1387"/>
      <c r="E5527" s="1384"/>
      <c r="F5527" s="1384"/>
      <c r="G5527" s="1384"/>
      <c r="H5527" s="1365"/>
      <c r="I5527" s="1365"/>
      <c r="J5527" s="1365"/>
      <c r="S5527" s="1359"/>
      <c r="BU5527" s="1366"/>
      <c r="CI5527" s="1383"/>
    </row>
    <row r="5528" spans="2:87" s="1381" customFormat="1" x14ac:dyDescent="0.25">
      <c r="B5528" s="1384"/>
      <c r="C5528" s="1384"/>
      <c r="D5528" s="1387"/>
      <c r="E5528" s="1384"/>
      <c r="F5528" s="1384"/>
      <c r="G5528" s="1384"/>
      <c r="H5528" s="1365"/>
      <c r="I5528" s="1365"/>
      <c r="J5528" s="1365"/>
      <c r="S5528" s="1359"/>
      <c r="BU5528" s="1366"/>
      <c r="CI5528" s="1383"/>
    </row>
    <row r="5529" spans="2:87" s="1381" customFormat="1" x14ac:dyDescent="0.25">
      <c r="B5529" s="1384"/>
      <c r="C5529" s="1384"/>
      <c r="D5529" s="1387"/>
      <c r="E5529" s="1384"/>
      <c r="F5529" s="1384"/>
      <c r="G5529" s="1384"/>
      <c r="H5529" s="1365"/>
      <c r="I5529" s="1365"/>
      <c r="J5529" s="1365"/>
      <c r="S5529" s="1359"/>
      <c r="BU5529" s="1366"/>
      <c r="CI5529" s="1383"/>
    </row>
    <row r="5530" spans="2:87" s="1381" customFormat="1" x14ac:dyDescent="0.25">
      <c r="B5530" s="1384"/>
      <c r="C5530" s="1384"/>
      <c r="D5530" s="1387"/>
      <c r="E5530" s="1384"/>
      <c r="F5530" s="1384"/>
      <c r="G5530" s="1384"/>
      <c r="H5530" s="1365"/>
      <c r="I5530" s="1365"/>
      <c r="J5530" s="1365"/>
      <c r="S5530" s="1359"/>
      <c r="BU5530" s="1366"/>
      <c r="CI5530" s="1383"/>
    </row>
    <row r="5531" spans="2:87" s="1381" customFormat="1" x14ac:dyDescent="0.25">
      <c r="B5531" s="1384"/>
      <c r="C5531" s="1384"/>
      <c r="D5531" s="1387"/>
      <c r="E5531" s="1384"/>
      <c r="F5531" s="1384"/>
      <c r="G5531" s="1384"/>
      <c r="H5531" s="1365"/>
      <c r="I5531" s="1365"/>
      <c r="J5531" s="1365"/>
      <c r="S5531" s="1359"/>
      <c r="BU5531" s="1366"/>
      <c r="CI5531" s="1383"/>
    </row>
    <row r="5532" spans="2:87" s="1381" customFormat="1" x14ac:dyDescent="0.25">
      <c r="B5532" s="1384"/>
      <c r="C5532" s="1384"/>
      <c r="D5532" s="1387"/>
      <c r="E5532" s="1384"/>
      <c r="F5532" s="1384"/>
      <c r="G5532" s="1384"/>
      <c r="H5532" s="1365"/>
      <c r="I5532" s="1365"/>
      <c r="J5532" s="1365"/>
      <c r="S5532" s="1359"/>
      <c r="BU5532" s="1366"/>
      <c r="CI5532" s="1383"/>
    </row>
    <row r="5533" spans="2:87" s="1381" customFormat="1" x14ac:dyDescent="0.25">
      <c r="B5533" s="1384"/>
      <c r="C5533" s="1384"/>
      <c r="D5533" s="1387"/>
      <c r="E5533" s="1384"/>
      <c r="F5533" s="1384"/>
      <c r="G5533" s="1384"/>
      <c r="H5533" s="1365"/>
      <c r="I5533" s="1365"/>
      <c r="J5533" s="1365"/>
      <c r="S5533" s="1359"/>
      <c r="BU5533" s="1366"/>
      <c r="CI5533" s="1383"/>
    </row>
    <row r="5534" spans="2:87" s="1381" customFormat="1" x14ac:dyDescent="0.25">
      <c r="B5534" s="1384"/>
      <c r="C5534" s="1384"/>
      <c r="D5534" s="1387"/>
      <c r="E5534" s="1384"/>
      <c r="F5534" s="1384"/>
      <c r="G5534" s="1384"/>
      <c r="H5534" s="1365"/>
      <c r="I5534" s="1365"/>
      <c r="J5534" s="1365"/>
      <c r="S5534" s="1359"/>
      <c r="BU5534" s="1366"/>
      <c r="CI5534" s="1383"/>
    </row>
    <row r="5535" spans="2:87" s="1381" customFormat="1" x14ac:dyDescent="0.25">
      <c r="B5535" s="1384"/>
      <c r="C5535" s="1384"/>
      <c r="D5535" s="1387"/>
      <c r="E5535" s="1384"/>
      <c r="F5535" s="1384"/>
      <c r="G5535" s="1384"/>
      <c r="H5535" s="1365"/>
      <c r="I5535" s="1365"/>
      <c r="J5535" s="1365"/>
      <c r="S5535" s="1359"/>
      <c r="BU5535" s="1366"/>
      <c r="CI5535" s="1383"/>
    </row>
    <row r="5536" spans="2:87" s="1381" customFormat="1" x14ac:dyDescent="0.25">
      <c r="B5536" s="1384"/>
      <c r="C5536" s="1384"/>
      <c r="D5536" s="1387"/>
      <c r="E5536" s="1384"/>
      <c r="F5536" s="1384"/>
      <c r="G5536" s="1384"/>
      <c r="H5536" s="1365"/>
      <c r="I5536" s="1365"/>
      <c r="J5536" s="1365"/>
      <c r="S5536" s="1359"/>
      <c r="BU5536" s="1366"/>
      <c r="CI5536" s="1383"/>
    </row>
    <row r="5537" spans="2:87" s="1381" customFormat="1" x14ac:dyDescent="0.25">
      <c r="B5537" s="1384"/>
      <c r="C5537" s="1384"/>
      <c r="D5537" s="1387"/>
      <c r="E5537" s="1384"/>
      <c r="F5537" s="1384"/>
      <c r="G5537" s="1384"/>
      <c r="H5537" s="1365"/>
      <c r="I5537" s="1365"/>
      <c r="J5537" s="1365"/>
      <c r="S5537" s="1359"/>
      <c r="BU5537" s="1366"/>
      <c r="CI5537" s="1383"/>
    </row>
    <row r="5538" spans="2:87" s="1381" customFormat="1" x14ac:dyDescent="0.25">
      <c r="B5538" s="1384"/>
      <c r="C5538" s="1384"/>
      <c r="D5538" s="1387"/>
      <c r="E5538" s="1384"/>
      <c r="F5538" s="1384"/>
      <c r="G5538" s="1384"/>
      <c r="H5538" s="1365"/>
      <c r="I5538" s="1365"/>
      <c r="J5538" s="1365"/>
      <c r="S5538" s="1359"/>
      <c r="BU5538" s="1366"/>
      <c r="CI5538" s="1383"/>
    </row>
    <row r="5539" spans="2:87" s="1381" customFormat="1" x14ac:dyDescent="0.25">
      <c r="B5539" s="1384"/>
      <c r="C5539" s="1384"/>
      <c r="D5539" s="1387"/>
      <c r="E5539" s="1384"/>
      <c r="F5539" s="1384"/>
      <c r="G5539" s="1384"/>
      <c r="H5539" s="1365"/>
      <c r="I5539" s="1365"/>
      <c r="J5539" s="1365"/>
      <c r="S5539" s="1359"/>
      <c r="BU5539" s="1366"/>
      <c r="CI5539" s="1383"/>
    </row>
    <row r="5540" spans="2:87" s="1381" customFormat="1" x14ac:dyDescent="0.25">
      <c r="B5540" s="1384"/>
      <c r="C5540" s="1384"/>
      <c r="D5540" s="1387"/>
      <c r="E5540" s="1384"/>
      <c r="F5540" s="1384"/>
      <c r="G5540" s="1384"/>
      <c r="H5540" s="1365"/>
      <c r="I5540" s="1365"/>
      <c r="J5540" s="1365"/>
      <c r="S5540" s="1359"/>
      <c r="BU5540" s="1366"/>
      <c r="CI5540" s="1383"/>
    </row>
    <row r="5541" spans="2:87" s="1381" customFormat="1" x14ac:dyDescent="0.25">
      <c r="B5541" s="1384"/>
      <c r="C5541" s="1384"/>
      <c r="D5541" s="1387"/>
      <c r="E5541" s="1384"/>
      <c r="F5541" s="1384"/>
      <c r="G5541" s="1384"/>
      <c r="H5541" s="1365"/>
      <c r="I5541" s="1365"/>
      <c r="J5541" s="1365"/>
      <c r="S5541" s="1359"/>
      <c r="BU5541" s="1366"/>
      <c r="CI5541" s="1383"/>
    </row>
    <row r="5542" spans="2:87" s="1381" customFormat="1" x14ac:dyDescent="0.25">
      <c r="B5542" s="1384"/>
      <c r="C5542" s="1384"/>
      <c r="D5542" s="1387"/>
      <c r="E5542" s="1384"/>
      <c r="F5542" s="1384"/>
      <c r="G5542" s="1384"/>
      <c r="H5542" s="1365"/>
      <c r="I5542" s="1365"/>
      <c r="J5542" s="1365"/>
      <c r="S5542" s="1359"/>
      <c r="BU5542" s="1366"/>
      <c r="CI5542" s="1383"/>
    </row>
    <row r="5543" spans="2:87" s="1381" customFormat="1" x14ac:dyDescent="0.25">
      <c r="B5543" s="1384"/>
      <c r="C5543" s="1384"/>
      <c r="D5543" s="1387"/>
      <c r="E5543" s="1384"/>
      <c r="F5543" s="1384"/>
      <c r="G5543" s="1384"/>
      <c r="H5543" s="1365"/>
      <c r="I5543" s="1365"/>
      <c r="J5543" s="1365"/>
      <c r="S5543" s="1359"/>
      <c r="BU5543" s="1366"/>
      <c r="CI5543" s="1383"/>
    </row>
    <row r="5544" spans="2:87" s="1381" customFormat="1" x14ac:dyDescent="0.25">
      <c r="B5544" s="1384"/>
      <c r="C5544" s="1384"/>
      <c r="D5544" s="1387"/>
      <c r="E5544" s="1384"/>
      <c r="F5544" s="1384"/>
      <c r="G5544" s="1384"/>
      <c r="H5544" s="1365"/>
      <c r="I5544" s="1365"/>
      <c r="J5544" s="1365"/>
      <c r="S5544" s="1359"/>
      <c r="BU5544" s="1366"/>
      <c r="CI5544" s="1383"/>
    </row>
    <row r="5545" spans="2:87" s="1381" customFormat="1" x14ac:dyDescent="0.25">
      <c r="B5545" s="1384"/>
      <c r="C5545" s="1384"/>
      <c r="D5545" s="1387"/>
      <c r="E5545" s="1384"/>
      <c r="F5545" s="1384"/>
      <c r="G5545" s="1384"/>
      <c r="H5545" s="1365"/>
      <c r="I5545" s="1365"/>
      <c r="J5545" s="1365"/>
      <c r="S5545" s="1359"/>
      <c r="BU5545" s="1366"/>
      <c r="CI5545" s="1383"/>
    </row>
    <row r="5546" spans="2:87" s="1381" customFormat="1" x14ac:dyDescent="0.25">
      <c r="B5546" s="1384"/>
      <c r="C5546" s="1384"/>
      <c r="D5546" s="1387"/>
      <c r="E5546" s="1384"/>
      <c r="F5546" s="1384"/>
      <c r="G5546" s="1384"/>
      <c r="H5546" s="1365"/>
      <c r="I5546" s="1365"/>
      <c r="J5546" s="1365"/>
      <c r="S5546" s="1359"/>
      <c r="BU5546" s="1366"/>
      <c r="CI5546" s="1383"/>
    </row>
    <row r="5547" spans="2:87" s="1381" customFormat="1" x14ac:dyDescent="0.25">
      <c r="B5547" s="1384"/>
      <c r="C5547" s="1384"/>
      <c r="D5547" s="1387"/>
      <c r="E5547" s="1384"/>
      <c r="F5547" s="1384"/>
      <c r="G5547" s="1384"/>
      <c r="H5547" s="1365"/>
      <c r="I5547" s="1365"/>
      <c r="J5547" s="1365"/>
      <c r="S5547" s="1359"/>
      <c r="BU5547" s="1366"/>
      <c r="CI5547" s="1383"/>
    </row>
    <row r="5548" spans="2:87" s="1381" customFormat="1" x14ac:dyDescent="0.25">
      <c r="B5548" s="1384"/>
      <c r="C5548" s="1384"/>
      <c r="D5548" s="1387"/>
      <c r="E5548" s="1384"/>
      <c r="F5548" s="1384"/>
      <c r="G5548" s="1384"/>
      <c r="H5548" s="1365"/>
      <c r="I5548" s="1365"/>
      <c r="J5548" s="1365"/>
      <c r="S5548" s="1359"/>
      <c r="BU5548" s="1366"/>
      <c r="CI5548" s="1383"/>
    </row>
    <row r="5549" spans="2:87" s="1381" customFormat="1" x14ac:dyDescent="0.25">
      <c r="B5549" s="1384"/>
      <c r="C5549" s="1384"/>
      <c r="D5549" s="1387"/>
      <c r="E5549" s="1384"/>
      <c r="F5549" s="1384"/>
      <c r="G5549" s="1384"/>
      <c r="H5549" s="1365"/>
      <c r="I5549" s="1365"/>
      <c r="J5549" s="1365"/>
      <c r="S5549" s="1359"/>
      <c r="BU5549" s="1366"/>
      <c r="CI5549" s="1383"/>
    </row>
    <row r="5550" spans="2:87" s="1381" customFormat="1" x14ac:dyDescent="0.25">
      <c r="B5550" s="1384"/>
      <c r="C5550" s="1384"/>
      <c r="D5550" s="1387"/>
      <c r="E5550" s="1384"/>
      <c r="F5550" s="1384"/>
      <c r="G5550" s="1384"/>
      <c r="H5550" s="1365"/>
      <c r="I5550" s="1365"/>
      <c r="J5550" s="1365"/>
      <c r="S5550" s="1359"/>
      <c r="BU5550" s="1366"/>
      <c r="CI5550" s="1383"/>
    </row>
    <row r="5551" spans="2:87" s="1381" customFormat="1" x14ac:dyDescent="0.25">
      <c r="B5551" s="1384"/>
      <c r="C5551" s="1384"/>
      <c r="D5551" s="1387"/>
      <c r="E5551" s="1384"/>
      <c r="F5551" s="1384"/>
      <c r="G5551" s="1384"/>
      <c r="H5551" s="1365"/>
      <c r="I5551" s="1365"/>
      <c r="J5551" s="1365"/>
      <c r="S5551" s="1359"/>
      <c r="BU5551" s="1366"/>
      <c r="CI5551" s="1383"/>
    </row>
    <row r="5552" spans="2:87" s="1381" customFormat="1" x14ac:dyDescent="0.25">
      <c r="B5552" s="1384"/>
      <c r="C5552" s="1384"/>
      <c r="D5552" s="1387"/>
      <c r="E5552" s="1384"/>
      <c r="F5552" s="1384"/>
      <c r="G5552" s="1384"/>
      <c r="H5552" s="1365"/>
      <c r="I5552" s="1365"/>
      <c r="J5552" s="1365"/>
      <c r="S5552" s="1359"/>
      <c r="BU5552" s="1366"/>
      <c r="CI5552" s="1383"/>
    </row>
    <row r="5553" spans="2:87" s="1381" customFormat="1" x14ac:dyDescent="0.25">
      <c r="B5553" s="1384"/>
      <c r="C5553" s="1384"/>
      <c r="D5553" s="1387"/>
      <c r="E5553" s="1384"/>
      <c r="F5553" s="1384"/>
      <c r="G5553" s="1384"/>
      <c r="H5553" s="1365"/>
      <c r="I5553" s="1365"/>
      <c r="J5553" s="1365"/>
      <c r="S5553" s="1359"/>
      <c r="BU5553" s="1366"/>
      <c r="CI5553" s="1383"/>
    </row>
    <row r="5554" spans="2:87" s="1381" customFormat="1" x14ac:dyDescent="0.25">
      <c r="B5554" s="1384"/>
      <c r="C5554" s="1384"/>
      <c r="D5554" s="1387"/>
      <c r="E5554" s="1384"/>
      <c r="F5554" s="1384"/>
      <c r="G5554" s="1384"/>
      <c r="H5554" s="1365"/>
      <c r="I5554" s="1365"/>
      <c r="J5554" s="1365"/>
      <c r="S5554" s="1359"/>
      <c r="BU5554" s="1366"/>
      <c r="CI5554" s="1383"/>
    </row>
    <row r="5555" spans="2:87" s="1381" customFormat="1" x14ac:dyDescent="0.25">
      <c r="B5555" s="1384"/>
      <c r="C5555" s="1384"/>
      <c r="D5555" s="1387"/>
      <c r="E5555" s="1384"/>
      <c r="F5555" s="1384"/>
      <c r="G5555" s="1384"/>
      <c r="H5555" s="1365"/>
      <c r="I5555" s="1365"/>
      <c r="J5555" s="1365"/>
      <c r="S5555" s="1359"/>
      <c r="BU5555" s="1366"/>
      <c r="CI5555" s="1383"/>
    </row>
    <row r="5556" spans="2:87" s="1381" customFormat="1" x14ac:dyDescent="0.25">
      <c r="B5556" s="1384"/>
      <c r="C5556" s="1384"/>
      <c r="D5556" s="1387"/>
      <c r="E5556" s="1384"/>
      <c r="F5556" s="1384"/>
      <c r="G5556" s="1384"/>
      <c r="H5556" s="1365"/>
      <c r="I5556" s="1365"/>
      <c r="J5556" s="1365"/>
      <c r="S5556" s="1359"/>
      <c r="BU5556" s="1366"/>
      <c r="CI5556" s="1383"/>
    </row>
    <row r="5557" spans="2:87" s="1381" customFormat="1" x14ac:dyDescent="0.25">
      <c r="B5557" s="1384"/>
      <c r="C5557" s="1384"/>
      <c r="D5557" s="1387"/>
      <c r="E5557" s="1384"/>
      <c r="F5557" s="1384"/>
      <c r="G5557" s="1384"/>
      <c r="H5557" s="1365"/>
      <c r="I5557" s="1365"/>
      <c r="J5557" s="1365"/>
      <c r="S5557" s="1359"/>
      <c r="BU5557" s="1366"/>
      <c r="CI5557" s="1383"/>
    </row>
    <row r="5558" spans="2:87" s="1381" customFormat="1" x14ac:dyDescent="0.25">
      <c r="B5558" s="1384"/>
      <c r="C5558" s="1384"/>
      <c r="D5558" s="1387"/>
      <c r="E5558" s="1384"/>
      <c r="F5558" s="1384"/>
      <c r="G5558" s="1384"/>
      <c r="H5558" s="1365"/>
      <c r="I5558" s="1365"/>
      <c r="J5558" s="1365"/>
      <c r="S5558" s="1359"/>
      <c r="BU5558" s="1366"/>
      <c r="CI5558" s="1383"/>
    </row>
    <row r="5559" spans="2:87" s="1381" customFormat="1" x14ac:dyDescent="0.25">
      <c r="B5559" s="1384"/>
      <c r="C5559" s="1384"/>
      <c r="D5559" s="1387"/>
      <c r="E5559" s="1384"/>
      <c r="F5559" s="1384"/>
      <c r="G5559" s="1384"/>
      <c r="H5559" s="1365"/>
      <c r="I5559" s="1365"/>
      <c r="J5559" s="1365"/>
      <c r="S5559" s="1359"/>
      <c r="BU5559" s="1366"/>
      <c r="CI5559" s="1383"/>
    </row>
    <row r="5560" spans="2:87" s="1381" customFormat="1" x14ac:dyDescent="0.25">
      <c r="B5560" s="1384"/>
      <c r="C5560" s="1384"/>
      <c r="D5560" s="1387"/>
      <c r="E5560" s="1384"/>
      <c r="F5560" s="1384"/>
      <c r="G5560" s="1384"/>
      <c r="H5560" s="1365"/>
      <c r="I5560" s="1365"/>
      <c r="J5560" s="1365"/>
      <c r="S5560" s="1359"/>
      <c r="BU5560" s="1366"/>
      <c r="CI5560" s="1383"/>
    </row>
    <row r="5561" spans="2:87" s="1381" customFormat="1" x14ac:dyDescent="0.25">
      <c r="B5561" s="1384"/>
      <c r="C5561" s="1384"/>
      <c r="D5561" s="1387"/>
      <c r="E5561" s="1384"/>
      <c r="F5561" s="1384"/>
      <c r="G5561" s="1384"/>
      <c r="H5561" s="1365"/>
      <c r="I5561" s="1365"/>
      <c r="J5561" s="1365"/>
      <c r="S5561" s="1359"/>
      <c r="BU5561" s="1366"/>
      <c r="CI5561" s="1383"/>
    </row>
    <row r="5562" spans="2:87" s="1381" customFormat="1" x14ac:dyDescent="0.25">
      <c r="B5562" s="1384"/>
      <c r="C5562" s="1384"/>
      <c r="D5562" s="1387"/>
      <c r="E5562" s="1384"/>
      <c r="F5562" s="1384"/>
      <c r="G5562" s="1384"/>
      <c r="H5562" s="1365"/>
      <c r="I5562" s="1365"/>
      <c r="J5562" s="1365"/>
      <c r="S5562" s="1359"/>
      <c r="BU5562" s="1366"/>
      <c r="CI5562" s="1383"/>
    </row>
    <row r="5563" spans="2:87" s="1381" customFormat="1" x14ac:dyDescent="0.25">
      <c r="B5563" s="1384"/>
      <c r="C5563" s="1384"/>
      <c r="D5563" s="1387"/>
      <c r="E5563" s="1384"/>
      <c r="F5563" s="1384"/>
      <c r="G5563" s="1384"/>
      <c r="H5563" s="1365"/>
      <c r="I5563" s="1365"/>
      <c r="J5563" s="1365"/>
      <c r="S5563" s="1359"/>
      <c r="BU5563" s="1366"/>
      <c r="CI5563" s="1383"/>
    </row>
    <row r="5564" spans="2:87" s="1381" customFormat="1" x14ac:dyDescent="0.25">
      <c r="B5564" s="1384"/>
      <c r="C5564" s="1384"/>
      <c r="D5564" s="1387"/>
      <c r="E5564" s="1384"/>
      <c r="F5564" s="1384"/>
      <c r="G5564" s="1384"/>
      <c r="H5564" s="1365"/>
      <c r="I5564" s="1365"/>
      <c r="J5564" s="1365"/>
      <c r="S5564" s="1359"/>
      <c r="BU5564" s="1366"/>
      <c r="CI5564" s="1383"/>
    </row>
    <row r="5565" spans="2:87" s="1381" customFormat="1" x14ac:dyDescent="0.25">
      <c r="B5565" s="1384"/>
      <c r="C5565" s="1384"/>
      <c r="D5565" s="1387"/>
      <c r="E5565" s="1384"/>
      <c r="F5565" s="1384"/>
      <c r="G5565" s="1384"/>
      <c r="H5565" s="1365"/>
      <c r="I5565" s="1365"/>
      <c r="J5565" s="1365"/>
      <c r="S5565" s="1359"/>
      <c r="BU5565" s="1366"/>
      <c r="CI5565" s="1383"/>
    </row>
    <row r="5566" spans="2:87" s="1381" customFormat="1" x14ac:dyDescent="0.25">
      <c r="B5566" s="1384"/>
      <c r="C5566" s="1384"/>
      <c r="D5566" s="1387"/>
      <c r="E5566" s="1384"/>
      <c r="F5566" s="1384"/>
      <c r="G5566" s="1384"/>
      <c r="H5566" s="1365"/>
      <c r="I5566" s="1365"/>
      <c r="J5566" s="1365"/>
      <c r="S5566" s="1359"/>
      <c r="BU5566" s="1366"/>
      <c r="CI5566" s="1383"/>
    </row>
    <row r="5567" spans="2:87" s="1381" customFormat="1" x14ac:dyDescent="0.25">
      <c r="B5567" s="1384"/>
      <c r="C5567" s="1384"/>
      <c r="D5567" s="1387"/>
      <c r="E5567" s="1384"/>
      <c r="F5567" s="1384"/>
      <c r="G5567" s="1384"/>
      <c r="H5567" s="1365"/>
      <c r="I5567" s="1365"/>
      <c r="J5567" s="1365"/>
      <c r="S5567" s="1359"/>
      <c r="BU5567" s="1366"/>
      <c r="CI5567" s="1383"/>
    </row>
    <row r="5568" spans="2:87" s="1381" customFormat="1" x14ac:dyDescent="0.25">
      <c r="B5568" s="1384"/>
      <c r="C5568" s="1384"/>
      <c r="D5568" s="1387"/>
      <c r="E5568" s="1384"/>
      <c r="F5568" s="1384"/>
      <c r="G5568" s="1384"/>
      <c r="H5568" s="1365"/>
      <c r="I5568" s="1365"/>
      <c r="J5568" s="1365"/>
      <c r="S5568" s="1359"/>
      <c r="BU5568" s="1366"/>
      <c r="CI5568" s="1383"/>
    </row>
    <row r="5569" spans="2:87" s="1381" customFormat="1" x14ac:dyDescent="0.25">
      <c r="B5569" s="1384"/>
      <c r="C5569" s="1384"/>
      <c r="D5569" s="1387"/>
      <c r="E5569" s="1384"/>
      <c r="F5569" s="1384"/>
      <c r="G5569" s="1384"/>
      <c r="H5569" s="1365"/>
      <c r="I5569" s="1365"/>
      <c r="J5569" s="1365"/>
      <c r="S5569" s="1359"/>
      <c r="BU5569" s="1366"/>
      <c r="CI5569" s="1383"/>
    </row>
    <row r="5570" spans="2:87" s="1381" customFormat="1" x14ac:dyDescent="0.25">
      <c r="B5570" s="1384"/>
      <c r="C5570" s="1384"/>
      <c r="D5570" s="1387"/>
      <c r="E5570" s="1384"/>
      <c r="F5570" s="1384"/>
      <c r="G5570" s="1384"/>
      <c r="H5570" s="1365"/>
      <c r="I5570" s="1365"/>
      <c r="J5570" s="1365"/>
      <c r="S5570" s="1359"/>
      <c r="BU5570" s="1366"/>
      <c r="CI5570" s="1383"/>
    </row>
    <row r="5571" spans="2:87" s="1381" customFormat="1" x14ac:dyDescent="0.25">
      <c r="B5571" s="1384"/>
      <c r="C5571" s="1384"/>
      <c r="D5571" s="1387"/>
      <c r="E5571" s="1384"/>
      <c r="F5571" s="1384"/>
      <c r="G5571" s="1384"/>
      <c r="H5571" s="1365"/>
      <c r="I5571" s="1365"/>
      <c r="J5571" s="1365"/>
      <c r="S5571" s="1359"/>
      <c r="BU5571" s="1366"/>
      <c r="CI5571" s="1383"/>
    </row>
    <row r="5572" spans="2:87" s="1381" customFormat="1" x14ac:dyDescent="0.25">
      <c r="B5572" s="1384"/>
      <c r="C5572" s="1384"/>
      <c r="D5572" s="1387"/>
      <c r="E5572" s="1384"/>
      <c r="F5572" s="1384"/>
      <c r="G5572" s="1384"/>
      <c r="H5572" s="1365"/>
      <c r="I5572" s="1365"/>
      <c r="J5572" s="1365"/>
      <c r="S5572" s="1359"/>
      <c r="BU5572" s="1366"/>
      <c r="CI5572" s="1383"/>
    </row>
    <row r="5573" spans="2:87" s="1381" customFormat="1" x14ac:dyDescent="0.25">
      <c r="B5573" s="1384"/>
      <c r="C5573" s="1384"/>
      <c r="D5573" s="1387"/>
      <c r="E5573" s="1384"/>
      <c r="F5573" s="1384"/>
      <c r="G5573" s="1384"/>
      <c r="H5573" s="1365"/>
      <c r="I5573" s="1365"/>
      <c r="J5573" s="1365"/>
      <c r="S5573" s="1359"/>
      <c r="BU5573" s="1366"/>
      <c r="CI5573" s="1383"/>
    </row>
    <row r="5574" spans="2:87" s="1381" customFormat="1" x14ac:dyDescent="0.25">
      <c r="B5574" s="1384"/>
      <c r="C5574" s="1384"/>
      <c r="D5574" s="1387"/>
      <c r="E5574" s="1384"/>
      <c r="F5574" s="1384"/>
      <c r="G5574" s="1384"/>
      <c r="H5574" s="1365"/>
      <c r="I5574" s="1365"/>
      <c r="J5574" s="1365"/>
      <c r="S5574" s="1359"/>
      <c r="BU5574" s="1366"/>
      <c r="CI5574" s="1383"/>
    </row>
    <row r="5575" spans="2:87" s="1381" customFormat="1" x14ac:dyDescent="0.25">
      <c r="B5575" s="1384"/>
      <c r="C5575" s="1384"/>
      <c r="D5575" s="1387"/>
      <c r="E5575" s="1384"/>
      <c r="F5575" s="1384"/>
      <c r="G5575" s="1384"/>
      <c r="H5575" s="1365"/>
      <c r="I5575" s="1365"/>
      <c r="J5575" s="1365"/>
      <c r="S5575" s="1359"/>
      <c r="BU5575" s="1366"/>
      <c r="CI5575" s="1383"/>
    </row>
    <row r="5576" spans="2:87" s="1381" customFormat="1" x14ac:dyDescent="0.25">
      <c r="B5576" s="1384"/>
      <c r="C5576" s="1384"/>
      <c r="D5576" s="1387"/>
      <c r="E5576" s="1384"/>
      <c r="F5576" s="1384"/>
      <c r="G5576" s="1384"/>
      <c r="H5576" s="1365"/>
      <c r="I5576" s="1365"/>
      <c r="J5576" s="1365"/>
      <c r="S5576" s="1359"/>
      <c r="BU5576" s="1366"/>
      <c r="CI5576" s="1383"/>
    </row>
    <row r="5577" spans="2:87" s="1381" customFormat="1" x14ac:dyDescent="0.25">
      <c r="B5577" s="1384"/>
      <c r="C5577" s="1384"/>
      <c r="D5577" s="1387"/>
      <c r="E5577" s="1384"/>
      <c r="F5577" s="1384"/>
      <c r="G5577" s="1384"/>
      <c r="H5577" s="1365"/>
      <c r="I5577" s="1365"/>
      <c r="J5577" s="1365"/>
      <c r="S5577" s="1359"/>
      <c r="BU5577" s="1366"/>
      <c r="CI5577" s="1383"/>
    </row>
    <row r="5578" spans="2:87" s="1381" customFormat="1" x14ac:dyDescent="0.25">
      <c r="B5578" s="1384"/>
      <c r="C5578" s="1384"/>
      <c r="D5578" s="1387"/>
      <c r="E5578" s="1384"/>
      <c r="F5578" s="1384"/>
      <c r="G5578" s="1384"/>
      <c r="H5578" s="1365"/>
      <c r="I5578" s="1365"/>
      <c r="J5578" s="1365"/>
      <c r="S5578" s="1359"/>
      <c r="BU5578" s="1366"/>
      <c r="CI5578" s="1383"/>
    </row>
    <row r="5579" spans="2:87" s="1381" customFormat="1" x14ac:dyDescent="0.25">
      <c r="B5579" s="1384"/>
      <c r="C5579" s="1384"/>
      <c r="D5579" s="1387"/>
      <c r="E5579" s="1384"/>
      <c r="F5579" s="1384"/>
      <c r="G5579" s="1384"/>
      <c r="H5579" s="1365"/>
      <c r="I5579" s="1365"/>
      <c r="J5579" s="1365"/>
      <c r="S5579" s="1359"/>
      <c r="BU5579" s="1366"/>
      <c r="CI5579" s="1383"/>
    </row>
    <row r="5580" spans="2:87" s="1381" customFormat="1" x14ac:dyDescent="0.25">
      <c r="B5580" s="1384"/>
      <c r="C5580" s="1384"/>
      <c r="D5580" s="1387"/>
      <c r="E5580" s="1384"/>
      <c r="F5580" s="1384"/>
      <c r="G5580" s="1384"/>
      <c r="H5580" s="1365"/>
      <c r="I5580" s="1365"/>
      <c r="J5580" s="1365"/>
      <c r="S5580" s="1359"/>
      <c r="BU5580" s="1366"/>
      <c r="CI5580" s="1383"/>
    </row>
    <row r="5581" spans="2:87" s="1381" customFormat="1" x14ac:dyDescent="0.25">
      <c r="B5581" s="1384"/>
      <c r="C5581" s="1384"/>
      <c r="D5581" s="1387"/>
      <c r="E5581" s="1384"/>
      <c r="F5581" s="1384"/>
      <c r="G5581" s="1384"/>
      <c r="H5581" s="1365"/>
      <c r="I5581" s="1365"/>
      <c r="J5581" s="1365"/>
      <c r="S5581" s="1359"/>
      <c r="BU5581" s="1366"/>
      <c r="CI5581" s="1383"/>
    </row>
    <row r="5582" spans="2:87" s="1381" customFormat="1" x14ac:dyDescent="0.25">
      <c r="B5582" s="1384"/>
      <c r="C5582" s="1384"/>
      <c r="D5582" s="1387"/>
      <c r="E5582" s="1384"/>
      <c r="F5582" s="1384"/>
      <c r="G5582" s="1384"/>
      <c r="H5582" s="1365"/>
      <c r="I5582" s="1365"/>
      <c r="J5582" s="1365"/>
      <c r="S5582" s="1359"/>
      <c r="BU5582" s="1366"/>
      <c r="CI5582" s="1383"/>
    </row>
    <row r="5583" spans="2:87" s="1381" customFormat="1" x14ac:dyDescent="0.25">
      <c r="B5583" s="1384"/>
      <c r="C5583" s="1384"/>
      <c r="D5583" s="1387"/>
      <c r="E5583" s="1384"/>
      <c r="F5583" s="1384"/>
      <c r="G5583" s="1384"/>
      <c r="H5583" s="1365"/>
      <c r="I5583" s="1365"/>
      <c r="J5583" s="1365"/>
      <c r="S5583" s="1359"/>
      <c r="BU5583" s="1366"/>
      <c r="CI5583" s="1383"/>
    </row>
    <row r="5584" spans="2:87" s="1381" customFormat="1" x14ac:dyDescent="0.25">
      <c r="B5584" s="1384"/>
      <c r="C5584" s="1384"/>
      <c r="D5584" s="1387"/>
      <c r="E5584" s="1384"/>
      <c r="F5584" s="1384"/>
      <c r="G5584" s="1384"/>
      <c r="H5584" s="1365"/>
      <c r="I5584" s="1365"/>
      <c r="J5584" s="1365"/>
      <c r="S5584" s="1359"/>
      <c r="BU5584" s="1366"/>
      <c r="CI5584" s="1383"/>
    </row>
    <row r="5585" spans="2:87" s="1381" customFormat="1" x14ac:dyDescent="0.25">
      <c r="B5585" s="1384"/>
      <c r="C5585" s="1384"/>
      <c r="D5585" s="1387"/>
      <c r="E5585" s="1384"/>
      <c r="F5585" s="1384"/>
      <c r="G5585" s="1384"/>
      <c r="H5585" s="1365"/>
      <c r="I5585" s="1365"/>
      <c r="J5585" s="1365"/>
      <c r="S5585" s="1359"/>
      <c r="BU5585" s="1366"/>
      <c r="CI5585" s="1383"/>
    </row>
    <row r="5586" spans="2:87" s="1381" customFormat="1" x14ac:dyDescent="0.25">
      <c r="B5586" s="1384"/>
      <c r="C5586" s="1384"/>
      <c r="D5586" s="1387"/>
      <c r="E5586" s="1384"/>
      <c r="F5586" s="1384"/>
      <c r="G5586" s="1384"/>
      <c r="H5586" s="1365"/>
      <c r="I5586" s="1365"/>
      <c r="J5586" s="1365"/>
      <c r="S5586" s="1359"/>
      <c r="BU5586" s="1366"/>
      <c r="CI5586" s="1383"/>
    </row>
    <row r="5587" spans="2:87" s="1381" customFormat="1" x14ac:dyDescent="0.25">
      <c r="B5587" s="1384"/>
      <c r="C5587" s="1384"/>
      <c r="D5587" s="1387"/>
      <c r="E5587" s="1384"/>
      <c r="F5587" s="1384"/>
      <c r="G5587" s="1384"/>
      <c r="H5587" s="1365"/>
      <c r="I5587" s="1365"/>
      <c r="J5587" s="1365"/>
      <c r="S5587" s="1359"/>
      <c r="BU5587" s="1366"/>
      <c r="CI5587" s="1383"/>
    </row>
    <row r="5588" spans="2:87" s="1381" customFormat="1" x14ac:dyDescent="0.25">
      <c r="B5588" s="1384"/>
      <c r="C5588" s="1384"/>
      <c r="D5588" s="1387"/>
      <c r="E5588" s="1384"/>
      <c r="F5588" s="1384"/>
      <c r="G5588" s="1384"/>
      <c r="H5588" s="1365"/>
      <c r="I5588" s="1365"/>
      <c r="J5588" s="1365"/>
      <c r="S5588" s="1359"/>
      <c r="BU5588" s="1366"/>
      <c r="CI5588" s="1383"/>
    </row>
    <row r="5589" spans="2:87" s="1381" customFormat="1" x14ac:dyDescent="0.25">
      <c r="B5589" s="1384"/>
      <c r="C5589" s="1384"/>
      <c r="D5589" s="1387"/>
      <c r="E5589" s="1384"/>
      <c r="F5589" s="1384"/>
      <c r="G5589" s="1384"/>
      <c r="H5589" s="1365"/>
      <c r="I5589" s="1365"/>
      <c r="J5589" s="1365"/>
      <c r="S5589" s="1359"/>
      <c r="BU5589" s="1366"/>
      <c r="CI5589" s="1383"/>
    </row>
    <row r="5590" spans="2:87" s="1381" customFormat="1" x14ac:dyDescent="0.25">
      <c r="B5590" s="1384"/>
      <c r="C5590" s="1384"/>
      <c r="D5590" s="1387"/>
      <c r="E5590" s="1384"/>
      <c r="F5590" s="1384"/>
      <c r="G5590" s="1384"/>
      <c r="H5590" s="1365"/>
      <c r="I5590" s="1365"/>
      <c r="J5590" s="1365"/>
      <c r="S5590" s="1359"/>
      <c r="BU5590" s="1366"/>
      <c r="CI5590" s="1383"/>
    </row>
    <row r="5591" spans="2:87" s="1381" customFormat="1" x14ac:dyDescent="0.25">
      <c r="B5591" s="1384"/>
      <c r="C5591" s="1384"/>
      <c r="D5591" s="1387"/>
      <c r="E5591" s="1384"/>
      <c r="F5591" s="1384"/>
      <c r="G5591" s="1384"/>
      <c r="H5591" s="1365"/>
      <c r="I5591" s="1365"/>
      <c r="J5591" s="1365"/>
      <c r="S5591" s="1359"/>
      <c r="BU5591" s="1366"/>
      <c r="CI5591" s="1383"/>
    </row>
    <row r="5592" spans="2:87" s="1381" customFormat="1" x14ac:dyDescent="0.25">
      <c r="B5592" s="1384"/>
      <c r="C5592" s="1384"/>
      <c r="D5592" s="1387"/>
      <c r="E5592" s="1384"/>
      <c r="F5592" s="1384"/>
      <c r="G5592" s="1384"/>
      <c r="H5592" s="1365"/>
      <c r="I5592" s="1365"/>
      <c r="J5592" s="1365"/>
      <c r="S5592" s="1359"/>
      <c r="BU5592" s="1366"/>
      <c r="CI5592" s="1383"/>
    </row>
    <row r="5593" spans="2:87" s="1381" customFormat="1" x14ac:dyDescent="0.25">
      <c r="B5593" s="1384"/>
      <c r="C5593" s="1384"/>
      <c r="D5593" s="1387"/>
      <c r="E5593" s="1384"/>
      <c r="F5593" s="1384"/>
      <c r="G5593" s="1384"/>
      <c r="H5593" s="1365"/>
      <c r="I5593" s="1365"/>
      <c r="J5593" s="1365"/>
      <c r="S5593" s="1359"/>
      <c r="BU5593" s="1366"/>
      <c r="CI5593" s="1383"/>
    </row>
    <row r="5594" spans="2:87" s="1381" customFormat="1" x14ac:dyDescent="0.25">
      <c r="B5594" s="1384"/>
      <c r="C5594" s="1384"/>
      <c r="D5594" s="1387"/>
      <c r="E5594" s="1384"/>
      <c r="F5594" s="1384"/>
      <c r="G5594" s="1384"/>
      <c r="H5594" s="1365"/>
      <c r="I5594" s="1365"/>
      <c r="J5594" s="1365"/>
      <c r="S5594" s="1359"/>
      <c r="BU5594" s="1366"/>
      <c r="CI5594" s="1383"/>
    </row>
    <row r="5595" spans="2:87" s="1381" customFormat="1" x14ac:dyDescent="0.25">
      <c r="B5595" s="1384"/>
      <c r="C5595" s="1384"/>
      <c r="D5595" s="1387"/>
      <c r="E5595" s="1384"/>
      <c r="F5595" s="1384"/>
      <c r="G5595" s="1384"/>
      <c r="H5595" s="1365"/>
      <c r="I5595" s="1365"/>
      <c r="J5595" s="1365"/>
      <c r="S5595" s="1359"/>
      <c r="BU5595" s="1366"/>
      <c r="CI5595" s="1383"/>
    </row>
    <row r="5596" spans="2:87" s="1381" customFormat="1" x14ac:dyDescent="0.25">
      <c r="B5596" s="1384"/>
      <c r="C5596" s="1384"/>
      <c r="D5596" s="1387"/>
      <c r="E5596" s="1384"/>
      <c r="F5596" s="1384"/>
      <c r="G5596" s="1384"/>
      <c r="H5596" s="1365"/>
      <c r="I5596" s="1365"/>
      <c r="J5596" s="1365"/>
      <c r="S5596" s="1359"/>
      <c r="BU5596" s="1366"/>
      <c r="CI5596" s="1383"/>
    </row>
    <row r="5597" spans="2:87" s="1381" customFormat="1" x14ac:dyDescent="0.25">
      <c r="B5597" s="1384"/>
      <c r="C5597" s="1384"/>
      <c r="D5597" s="1387"/>
      <c r="E5597" s="1384"/>
      <c r="F5597" s="1384"/>
      <c r="G5597" s="1384"/>
      <c r="H5597" s="1365"/>
      <c r="I5597" s="1365"/>
      <c r="J5597" s="1365"/>
      <c r="S5597" s="1359"/>
      <c r="BU5597" s="1366"/>
      <c r="CI5597" s="1383"/>
    </row>
    <row r="5598" spans="2:87" s="1381" customFormat="1" x14ac:dyDescent="0.25">
      <c r="B5598" s="1384"/>
      <c r="C5598" s="1384"/>
      <c r="D5598" s="1387"/>
      <c r="E5598" s="1384"/>
      <c r="F5598" s="1384"/>
      <c r="G5598" s="1384"/>
      <c r="H5598" s="1365"/>
      <c r="I5598" s="1365"/>
      <c r="J5598" s="1365"/>
      <c r="S5598" s="1359"/>
      <c r="BU5598" s="1366"/>
      <c r="CI5598" s="1383"/>
    </row>
    <row r="5599" spans="2:87" s="1381" customFormat="1" x14ac:dyDescent="0.25">
      <c r="B5599" s="1384"/>
      <c r="C5599" s="1384"/>
      <c r="D5599" s="1387"/>
      <c r="E5599" s="1384"/>
      <c r="F5599" s="1384"/>
      <c r="G5599" s="1384"/>
      <c r="H5599" s="1365"/>
      <c r="I5599" s="1365"/>
      <c r="J5599" s="1365"/>
      <c r="S5599" s="1359"/>
      <c r="BU5599" s="1366"/>
      <c r="CI5599" s="1383"/>
    </row>
    <row r="5600" spans="2:87" s="1381" customFormat="1" x14ac:dyDescent="0.25">
      <c r="B5600" s="1384"/>
      <c r="C5600" s="1384"/>
      <c r="D5600" s="1387"/>
      <c r="E5600" s="1384"/>
      <c r="F5600" s="1384"/>
      <c r="G5600" s="1384"/>
      <c r="H5600" s="1365"/>
      <c r="I5600" s="1365"/>
      <c r="J5600" s="1365"/>
      <c r="S5600" s="1359"/>
      <c r="BU5600" s="1366"/>
      <c r="CI5600" s="1383"/>
    </row>
    <row r="5601" spans="2:87" s="1381" customFormat="1" x14ac:dyDescent="0.25">
      <c r="B5601" s="1384"/>
      <c r="C5601" s="1384"/>
      <c r="D5601" s="1387"/>
      <c r="E5601" s="1384"/>
      <c r="F5601" s="1384"/>
      <c r="G5601" s="1384"/>
      <c r="H5601" s="1365"/>
      <c r="I5601" s="1365"/>
      <c r="J5601" s="1365"/>
      <c r="S5601" s="1359"/>
      <c r="BU5601" s="1366"/>
      <c r="CI5601" s="1383"/>
    </row>
    <row r="5602" spans="2:87" s="1381" customFormat="1" x14ac:dyDescent="0.25">
      <c r="B5602" s="1384"/>
      <c r="C5602" s="1384"/>
      <c r="D5602" s="1387"/>
      <c r="E5602" s="1384"/>
      <c r="F5602" s="1384"/>
      <c r="G5602" s="1384"/>
      <c r="H5602" s="1365"/>
      <c r="I5602" s="1365"/>
      <c r="J5602" s="1365"/>
      <c r="S5602" s="1359"/>
      <c r="BU5602" s="1366"/>
      <c r="CI5602" s="1383"/>
    </row>
    <row r="5603" spans="2:87" s="1381" customFormat="1" x14ac:dyDescent="0.25">
      <c r="B5603" s="1384"/>
      <c r="C5603" s="1384"/>
      <c r="D5603" s="1387"/>
      <c r="E5603" s="1384"/>
      <c r="F5603" s="1384"/>
      <c r="G5603" s="1384"/>
      <c r="H5603" s="1365"/>
      <c r="I5603" s="1365"/>
      <c r="J5603" s="1365"/>
      <c r="S5603" s="1359"/>
      <c r="BU5603" s="1366"/>
      <c r="CI5603" s="1383"/>
    </row>
    <row r="5604" spans="2:87" s="1381" customFormat="1" x14ac:dyDescent="0.25">
      <c r="B5604" s="1384"/>
      <c r="C5604" s="1384"/>
      <c r="D5604" s="1387"/>
      <c r="E5604" s="1384"/>
      <c r="F5604" s="1384"/>
      <c r="G5604" s="1384"/>
      <c r="H5604" s="1365"/>
      <c r="I5604" s="1365"/>
      <c r="J5604" s="1365"/>
      <c r="S5604" s="1359"/>
      <c r="BU5604" s="1366"/>
      <c r="CI5604" s="1383"/>
    </row>
    <row r="5605" spans="2:87" s="1381" customFormat="1" x14ac:dyDescent="0.25">
      <c r="B5605" s="1384"/>
      <c r="C5605" s="1384"/>
      <c r="D5605" s="1387"/>
      <c r="E5605" s="1384"/>
      <c r="F5605" s="1384"/>
      <c r="G5605" s="1384"/>
      <c r="H5605" s="1365"/>
      <c r="I5605" s="1365"/>
      <c r="J5605" s="1365"/>
      <c r="S5605" s="1359"/>
      <c r="BU5605" s="1366"/>
      <c r="CI5605" s="1383"/>
    </row>
    <row r="5606" spans="2:87" s="1381" customFormat="1" x14ac:dyDescent="0.25">
      <c r="B5606" s="1384"/>
      <c r="C5606" s="1384"/>
      <c r="D5606" s="1387"/>
      <c r="E5606" s="1384"/>
      <c r="F5606" s="1384"/>
      <c r="G5606" s="1384"/>
      <c r="H5606" s="1365"/>
      <c r="I5606" s="1365"/>
      <c r="J5606" s="1365"/>
      <c r="S5606" s="1359"/>
      <c r="BU5606" s="1366"/>
      <c r="CI5606" s="1383"/>
    </row>
    <row r="5607" spans="2:87" s="1381" customFormat="1" x14ac:dyDescent="0.25">
      <c r="B5607" s="1384"/>
      <c r="C5607" s="1384"/>
      <c r="D5607" s="1387"/>
      <c r="E5607" s="1384"/>
      <c r="F5607" s="1384"/>
      <c r="G5607" s="1384"/>
      <c r="H5607" s="1365"/>
      <c r="I5607" s="1365"/>
      <c r="J5607" s="1365"/>
      <c r="S5607" s="1359"/>
      <c r="BU5607" s="1366"/>
      <c r="CI5607" s="1383"/>
    </row>
    <row r="5608" spans="2:87" s="1381" customFormat="1" x14ac:dyDescent="0.25">
      <c r="B5608" s="1384"/>
      <c r="C5608" s="1384"/>
      <c r="D5608" s="1387"/>
      <c r="E5608" s="1384"/>
      <c r="F5608" s="1384"/>
      <c r="G5608" s="1384"/>
      <c r="H5608" s="1365"/>
      <c r="I5608" s="1365"/>
      <c r="J5608" s="1365"/>
      <c r="S5608" s="1359"/>
      <c r="BU5608" s="1366"/>
      <c r="CI5608" s="1383"/>
    </row>
    <row r="5609" spans="2:87" s="1381" customFormat="1" x14ac:dyDescent="0.25">
      <c r="B5609" s="1384"/>
      <c r="C5609" s="1384"/>
      <c r="D5609" s="1387"/>
      <c r="E5609" s="1384"/>
      <c r="F5609" s="1384"/>
      <c r="G5609" s="1384"/>
      <c r="H5609" s="1365"/>
      <c r="I5609" s="1365"/>
      <c r="J5609" s="1365"/>
      <c r="S5609" s="1359"/>
      <c r="BU5609" s="1366"/>
      <c r="CI5609" s="1383"/>
    </row>
    <row r="5610" spans="2:87" s="1381" customFormat="1" x14ac:dyDescent="0.25">
      <c r="B5610" s="1384"/>
      <c r="C5610" s="1384"/>
      <c r="D5610" s="1387"/>
      <c r="E5610" s="1384"/>
      <c r="F5610" s="1384"/>
      <c r="G5610" s="1384"/>
      <c r="H5610" s="1365"/>
      <c r="I5610" s="1365"/>
      <c r="J5610" s="1365"/>
      <c r="S5610" s="1359"/>
      <c r="BU5610" s="1366"/>
      <c r="CI5610" s="1383"/>
    </row>
    <row r="5611" spans="2:87" s="1381" customFormat="1" x14ac:dyDescent="0.25">
      <c r="B5611" s="1384"/>
      <c r="C5611" s="1384"/>
      <c r="D5611" s="1387"/>
      <c r="E5611" s="1384"/>
      <c r="F5611" s="1384"/>
      <c r="G5611" s="1384"/>
      <c r="H5611" s="1365"/>
      <c r="I5611" s="1365"/>
      <c r="J5611" s="1365"/>
      <c r="S5611" s="1359"/>
      <c r="BU5611" s="1366"/>
      <c r="CI5611" s="1383"/>
    </row>
    <row r="5612" spans="2:87" s="1381" customFormat="1" x14ac:dyDescent="0.25">
      <c r="B5612" s="1384"/>
      <c r="C5612" s="1384"/>
      <c r="D5612" s="1387"/>
      <c r="E5612" s="1384"/>
      <c r="F5612" s="1384"/>
      <c r="G5612" s="1384"/>
      <c r="H5612" s="1365"/>
      <c r="I5612" s="1365"/>
      <c r="J5612" s="1365"/>
      <c r="S5612" s="1359"/>
      <c r="BU5612" s="1366"/>
      <c r="CI5612" s="1383"/>
    </row>
    <row r="5613" spans="2:87" s="1381" customFormat="1" x14ac:dyDescent="0.25">
      <c r="B5613" s="1384"/>
      <c r="C5613" s="1384"/>
      <c r="D5613" s="1387"/>
      <c r="E5613" s="1384"/>
      <c r="F5613" s="1384"/>
      <c r="G5613" s="1384"/>
      <c r="H5613" s="1365"/>
      <c r="I5613" s="1365"/>
      <c r="J5613" s="1365"/>
      <c r="S5613" s="1359"/>
      <c r="BU5613" s="1366"/>
      <c r="CI5613" s="1383"/>
    </row>
    <row r="5614" spans="2:87" s="1381" customFormat="1" x14ac:dyDescent="0.25">
      <c r="B5614" s="1384"/>
      <c r="C5614" s="1384"/>
      <c r="D5614" s="1387"/>
      <c r="E5614" s="1384"/>
      <c r="F5614" s="1384"/>
      <c r="G5614" s="1384"/>
      <c r="H5614" s="1365"/>
      <c r="I5614" s="1365"/>
      <c r="J5614" s="1365"/>
      <c r="S5614" s="1359"/>
      <c r="BU5614" s="1366"/>
      <c r="CI5614" s="1383"/>
    </row>
    <row r="5615" spans="2:87" s="1381" customFormat="1" x14ac:dyDescent="0.25">
      <c r="B5615" s="1384"/>
      <c r="C5615" s="1384"/>
      <c r="D5615" s="1387"/>
      <c r="E5615" s="1384"/>
      <c r="F5615" s="1384"/>
      <c r="G5615" s="1384"/>
      <c r="H5615" s="1365"/>
      <c r="I5615" s="1365"/>
      <c r="J5615" s="1365"/>
      <c r="S5615" s="1359"/>
      <c r="BU5615" s="1366"/>
      <c r="CI5615" s="1383"/>
    </row>
    <row r="5616" spans="2:87" s="1381" customFormat="1" x14ac:dyDescent="0.25">
      <c r="B5616" s="1384"/>
      <c r="C5616" s="1384"/>
      <c r="D5616" s="1387"/>
      <c r="E5616" s="1384"/>
      <c r="F5616" s="1384"/>
      <c r="G5616" s="1384"/>
      <c r="H5616" s="1365"/>
      <c r="I5616" s="1365"/>
      <c r="J5616" s="1365"/>
      <c r="S5616" s="1359"/>
      <c r="BU5616" s="1366"/>
      <c r="CI5616" s="1383"/>
    </row>
    <row r="5617" spans="2:87" s="1381" customFormat="1" x14ac:dyDescent="0.25">
      <c r="B5617" s="1384"/>
      <c r="C5617" s="1384"/>
      <c r="D5617" s="1387"/>
      <c r="E5617" s="1384"/>
      <c r="F5617" s="1384"/>
      <c r="G5617" s="1384"/>
      <c r="H5617" s="1365"/>
      <c r="I5617" s="1365"/>
      <c r="J5617" s="1365"/>
      <c r="S5617" s="1359"/>
      <c r="BU5617" s="1366"/>
      <c r="CI5617" s="1383"/>
    </row>
    <row r="5618" spans="2:87" s="1381" customFormat="1" x14ac:dyDescent="0.25">
      <c r="B5618" s="1384"/>
      <c r="C5618" s="1384"/>
      <c r="D5618" s="1387"/>
      <c r="E5618" s="1384"/>
      <c r="F5618" s="1384"/>
      <c r="G5618" s="1384"/>
      <c r="H5618" s="1365"/>
      <c r="I5618" s="1365"/>
      <c r="J5618" s="1365"/>
      <c r="S5618" s="1359"/>
      <c r="BU5618" s="1366"/>
      <c r="CI5618" s="1383"/>
    </row>
    <row r="5619" spans="2:87" s="1381" customFormat="1" x14ac:dyDescent="0.25">
      <c r="B5619" s="1384"/>
      <c r="C5619" s="1384"/>
      <c r="D5619" s="1387"/>
      <c r="E5619" s="1384"/>
      <c r="F5619" s="1384"/>
      <c r="G5619" s="1384"/>
      <c r="H5619" s="1365"/>
      <c r="I5619" s="1365"/>
      <c r="J5619" s="1365"/>
      <c r="S5619" s="1359"/>
      <c r="BU5619" s="1366"/>
      <c r="CI5619" s="1383"/>
    </row>
    <row r="5620" spans="2:87" s="1381" customFormat="1" x14ac:dyDescent="0.25">
      <c r="B5620" s="1384"/>
      <c r="C5620" s="1384"/>
      <c r="D5620" s="1387"/>
      <c r="E5620" s="1384"/>
      <c r="F5620" s="1384"/>
      <c r="G5620" s="1384"/>
      <c r="H5620" s="1365"/>
      <c r="I5620" s="1365"/>
      <c r="J5620" s="1365"/>
      <c r="S5620" s="1359"/>
      <c r="BU5620" s="1366"/>
      <c r="CI5620" s="1383"/>
    </row>
    <row r="5621" spans="2:87" s="1381" customFormat="1" x14ac:dyDescent="0.25">
      <c r="B5621" s="1384"/>
      <c r="C5621" s="1384"/>
      <c r="D5621" s="1387"/>
      <c r="E5621" s="1384"/>
      <c r="F5621" s="1384"/>
      <c r="G5621" s="1384"/>
      <c r="H5621" s="1365"/>
      <c r="I5621" s="1365"/>
      <c r="J5621" s="1365"/>
      <c r="S5621" s="1359"/>
      <c r="BU5621" s="1366"/>
      <c r="CI5621" s="1383"/>
    </row>
    <row r="5622" spans="2:87" s="1381" customFormat="1" x14ac:dyDescent="0.25">
      <c r="B5622" s="1384"/>
      <c r="C5622" s="1384"/>
      <c r="D5622" s="1387"/>
      <c r="E5622" s="1384"/>
      <c r="F5622" s="1384"/>
      <c r="G5622" s="1384"/>
      <c r="H5622" s="1365"/>
      <c r="I5622" s="1365"/>
      <c r="J5622" s="1365"/>
      <c r="S5622" s="1359"/>
      <c r="BU5622" s="1366"/>
      <c r="CI5622" s="1383"/>
    </row>
    <row r="5623" spans="2:87" s="1381" customFormat="1" x14ac:dyDescent="0.25">
      <c r="B5623" s="1384"/>
      <c r="C5623" s="1384"/>
      <c r="D5623" s="1387"/>
      <c r="E5623" s="1384"/>
      <c r="F5623" s="1384"/>
      <c r="G5623" s="1384"/>
      <c r="H5623" s="1365"/>
      <c r="I5623" s="1365"/>
      <c r="J5623" s="1365"/>
      <c r="S5623" s="1359"/>
      <c r="BU5623" s="1366"/>
      <c r="CI5623" s="1383"/>
    </row>
    <row r="5624" spans="2:87" s="1381" customFormat="1" x14ac:dyDescent="0.25">
      <c r="B5624" s="1384"/>
      <c r="C5624" s="1384"/>
      <c r="D5624" s="1387"/>
      <c r="E5624" s="1384"/>
      <c r="F5624" s="1384"/>
      <c r="G5624" s="1384"/>
      <c r="H5624" s="1365"/>
      <c r="I5624" s="1365"/>
      <c r="J5624" s="1365"/>
      <c r="S5624" s="1359"/>
      <c r="BU5624" s="1366"/>
      <c r="CI5624" s="1383"/>
    </row>
    <row r="5625" spans="2:87" s="1381" customFormat="1" x14ac:dyDescent="0.25">
      <c r="B5625" s="1384"/>
      <c r="C5625" s="1384"/>
      <c r="D5625" s="1387"/>
      <c r="E5625" s="1384"/>
      <c r="F5625" s="1384"/>
      <c r="G5625" s="1384"/>
      <c r="H5625" s="1365"/>
      <c r="I5625" s="1365"/>
      <c r="J5625" s="1365"/>
      <c r="S5625" s="1359"/>
      <c r="BU5625" s="1366"/>
      <c r="CI5625" s="1383"/>
    </row>
    <row r="5626" spans="2:87" s="1381" customFormat="1" x14ac:dyDescent="0.25">
      <c r="B5626" s="1384"/>
      <c r="C5626" s="1384"/>
      <c r="D5626" s="1387"/>
      <c r="E5626" s="1384"/>
      <c r="F5626" s="1384"/>
      <c r="G5626" s="1384"/>
      <c r="H5626" s="1365"/>
      <c r="I5626" s="1365"/>
      <c r="J5626" s="1365"/>
      <c r="S5626" s="1359"/>
      <c r="BU5626" s="1366"/>
      <c r="CI5626" s="1383"/>
    </row>
    <row r="5627" spans="2:87" s="1381" customFormat="1" x14ac:dyDescent="0.25">
      <c r="B5627" s="1384"/>
      <c r="C5627" s="1384"/>
      <c r="D5627" s="1387"/>
      <c r="E5627" s="1384"/>
      <c r="F5627" s="1384"/>
      <c r="G5627" s="1384"/>
      <c r="H5627" s="1365"/>
      <c r="I5627" s="1365"/>
      <c r="J5627" s="1365"/>
      <c r="S5627" s="1359"/>
      <c r="BU5627" s="1366"/>
      <c r="CI5627" s="1383"/>
    </row>
    <row r="5628" spans="2:87" s="1381" customFormat="1" x14ac:dyDescent="0.25">
      <c r="B5628" s="1384"/>
      <c r="C5628" s="1384"/>
      <c r="D5628" s="1387"/>
      <c r="E5628" s="1384"/>
      <c r="F5628" s="1384"/>
      <c r="G5628" s="1384"/>
      <c r="H5628" s="1365"/>
      <c r="I5628" s="1365"/>
      <c r="J5628" s="1365"/>
      <c r="S5628" s="1359"/>
      <c r="BU5628" s="1366"/>
      <c r="CI5628" s="1383"/>
    </row>
    <row r="5629" spans="2:87" s="1381" customFormat="1" x14ac:dyDescent="0.25">
      <c r="B5629" s="1384"/>
      <c r="C5629" s="1384"/>
      <c r="D5629" s="1387"/>
      <c r="E5629" s="1384"/>
      <c r="F5629" s="1384"/>
      <c r="G5629" s="1384"/>
      <c r="H5629" s="1365"/>
      <c r="I5629" s="1365"/>
      <c r="J5629" s="1365"/>
      <c r="S5629" s="1359"/>
      <c r="BU5629" s="1366"/>
      <c r="CI5629" s="1383"/>
    </row>
    <row r="5630" spans="2:87" s="1381" customFormat="1" x14ac:dyDescent="0.25">
      <c r="B5630" s="1384"/>
      <c r="C5630" s="1384"/>
      <c r="D5630" s="1387"/>
      <c r="E5630" s="1384"/>
      <c r="F5630" s="1384"/>
      <c r="G5630" s="1384"/>
      <c r="H5630" s="1365"/>
      <c r="I5630" s="1365"/>
      <c r="J5630" s="1365"/>
      <c r="S5630" s="1359"/>
      <c r="BU5630" s="1366"/>
      <c r="CI5630" s="1383"/>
    </row>
    <row r="5631" spans="2:87" s="1381" customFormat="1" x14ac:dyDescent="0.25">
      <c r="B5631" s="1384"/>
      <c r="C5631" s="1384"/>
      <c r="D5631" s="1387"/>
      <c r="E5631" s="1384"/>
      <c r="F5631" s="1384"/>
      <c r="G5631" s="1384"/>
      <c r="H5631" s="1365"/>
      <c r="I5631" s="1365"/>
      <c r="J5631" s="1365"/>
      <c r="S5631" s="1359"/>
      <c r="BU5631" s="1366"/>
      <c r="CI5631" s="1383"/>
    </row>
    <row r="5632" spans="2:87" s="1381" customFormat="1" x14ac:dyDescent="0.25">
      <c r="B5632" s="1384"/>
      <c r="C5632" s="1384"/>
      <c r="D5632" s="1387"/>
      <c r="E5632" s="1384"/>
      <c r="F5632" s="1384"/>
      <c r="G5632" s="1384"/>
      <c r="H5632" s="1365"/>
      <c r="I5632" s="1365"/>
      <c r="J5632" s="1365"/>
      <c r="S5632" s="1359"/>
      <c r="BU5632" s="1366"/>
      <c r="CI5632" s="1383"/>
    </row>
    <row r="5633" spans="2:87" s="1381" customFormat="1" x14ac:dyDescent="0.25">
      <c r="B5633" s="1384"/>
      <c r="C5633" s="1384"/>
      <c r="D5633" s="1387"/>
      <c r="E5633" s="1384"/>
      <c r="F5633" s="1384"/>
      <c r="G5633" s="1384"/>
      <c r="H5633" s="1365"/>
      <c r="I5633" s="1365"/>
      <c r="J5633" s="1365"/>
      <c r="S5633" s="1359"/>
      <c r="BU5633" s="1366"/>
      <c r="CI5633" s="1383"/>
    </row>
    <row r="5634" spans="2:87" s="1381" customFormat="1" x14ac:dyDescent="0.25">
      <c r="B5634" s="1384"/>
      <c r="C5634" s="1384"/>
      <c r="D5634" s="1387"/>
      <c r="E5634" s="1384"/>
      <c r="F5634" s="1384"/>
      <c r="G5634" s="1384"/>
      <c r="H5634" s="1365"/>
      <c r="I5634" s="1365"/>
      <c r="J5634" s="1365"/>
      <c r="S5634" s="1359"/>
      <c r="BU5634" s="1366"/>
      <c r="CI5634" s="1383"/>
    </row>
    <row r="5635" spans="2:87" s="1381" customFormat="1" x14ac:dyDescent="0.25">
      <c r="B5635" s="1384"/>
      <c r="C5635" s="1384"/>
      <c r="D5635" s="1387"/>
      <c r="E5635" s="1384"/>
      <c r="F5635" s="1384"/>
      <c r="G5635" s="1384"/>
      <c r="H5635" s="1365"/>
      <c r="I5635" s="1365"/>
      <c r="J5635" s="1365"/>
      <c r="S5635" s="1359"/>
      <c r="BU5635" s="1366"/>
      <c r="CI5635" s="1383"/>
    </row>
    <row r="5636" spans="2:87" s="1381" customFormat="1" x14ac:dyDescent="0.25">
      <c r="B5636" s="1384"/>
      <c r="C5636" s="1384"/>
      <c r="D5636" s="1387"/>
      <c r="E5636" s="1384"/>
      <c r="F5636" s="1384"/>
      <c r="G5636" s="1384"/>
      <c r="H5636" s="1365"/>
      <c r="I5636" s="1365"/>
      <c r="J5636" s="1365"/>
      <c r="S5636" s="1359"/>
      <c r="BU5636" s="1366"/>
      <c r="CI5636" s="1383"/>
    </row>
    <row r="5637" spans="2:87" s="1381" customFormat="1" x14ac:dyDescent="0.25">
      <c r="B5637" s="1384"/>
      <c r="C5637" s="1384"/>
      <c r="D5637" s="1387"/>
      <c r="E5637" s="1384"/>
      <c r="F5637" s="1384"/>
      <c r="G5637" s="1384"/>
      <c r="H5637" s="1365"/>
      <c r="I5637" s="1365"/>
      <c r="J5637" s="1365"/>
      <c r="S5637" s="1359"/>
      <c r="BU5637" s="1366"/>
      <c r="CI5637" s="1383"/>
    </row>
    <row r="5638" spans="2:87" s="1381" customFormat="1" x14ac:dyDescent="0.25">
      <c r="B5638" s="1384"/>
      <c r="C5638" s="1384"/>
      <c r="D5638" s="1387"/>
      <c r="E5638" s="1384"/>
      <c r="F5638" s="1384"/>
      <c r="G5638" s="1384"/>
      <c r="H5638" s="1365"/>
      <c r="I5638" s="1365"/>
      <c r="J5638" s="1365"/>
      <c r="S5638" s="1359"/>
      <c r="BU5638" s="1366"/>
      <c r="CI5638" s="1383"/>
    </row>
    <row r="5639" spans="2:87" s="1381" customFormat="1" x14ac:dyDescent="0.25">
      <c r="B5639" s="1384"/>
      <c r="C5639" s="1384"/>
      <c r="D5639" s="1387"/>
      <c r="E5639" s="1384"/>
      <c r="F5639" s="1384"/>
      <c r="G5639" s="1384"/>
      <c r="H5639" s="1365"/>
      <c r="I5639" s="1365"/>
      <c r="J5639" s="1365"/>
      <c r="S5639" s="1359"/>
      <c r="BU5639" s="1366"/>
      <c r="CI5639" s="1383"/>
    </row>
    <row r="5640" spans="2:87" s="1381" customFormat="1" x14ac:dyDescent="0.25">
      <c r="B5640" s="1384"/>
      <c r="C5640" s="1384"/>
      <c r="D5640" s="1387"/>
      <c r="E5640" s="1384"/>
      <c r="F5640" s="1384"/>
      <c r="G5640" s="1384"/>
      <c r="H5640" s="1365"/>
      <c r="I5640" s="1365"/>
      <c r="J5640" s="1365"/>
      <c r="S5640" s="1359"/>
      <c r="BU5640" s="1366"/>
      <c r="CI5640" s="1383"/>
    </row>
    <row r="5641" spans="2:87" s="1381" customFormat="1" x14ac:dyDescent="0.25">
      <c r="B5641" s="1384"/>
      <c r="C5641" s="1384"/>
      <c r="D5641" s="1387"/>
      <c r="E5641" s="1384"/>
      <c r="F5641" s="1384"/>
      <c r="G5641" s="1384"/>
      <c r="H5641" s="1365"/>
      <c r="I5641" s="1365"/>
      <c r="J5641" s="1365"/>
      <c r="S5641" s="1359"/>
      <c r="BU5641" s="1366"/>
      <c r="CI5641" s="1383"/>
    </row>
    <row r="5642" spans="2:87" s="1381" customFormat="1" x14ac:dyDescent="0.25">
      <c r="B5642" s="1384"/>
      <c r="C5642" s="1384"/>
      <c r="D5642" s="1387"/>
      <c r="E5642" s="1384"/>
      <c r="F5642" s="1384"/>
      <c r="G5642" s="1384"/>
      <c r="H5642" s="1365"/>
      <c r="I5642" s="1365"/>
      <c r="J5642" s="1365"/>
      <c r="S5642" s="1359"/>
      <c r="BU5642" s="1366"/>
      <c r="CI5642" s="1383"/>
    </row>
    <row r="5643" spans="2:87" s="1381" customFormat="1" x14ac:dyDescent="0.25">
      <c r="B5643" s="1384"/>
      <c r="C5643" s="1384"/>
      <c r="D5643" s="1387"/>
      <c r="E5643" s="1384"/>
      <c r="F5643" s="1384"/>
      <c r="G5643" s="1384"/>
      <c r="H5643" s="1365"/>
      <c r="I5643" s="1365"/>
      <c r="J5643" s="1365"/>
      <c r="S5643" s="1359"/>
      <c r="BU5643" s="1366"/>
      <c r="CI5643" s="1383"/>
    </row>
    <row r="5644" spans="2:87" s="1381" customFormat="1" x14ac:dyDescent="0.25">
      <c r="B5644" s="1384"/>
      <c r="C5644" s="1384"/>
      <c r="D5644" s="1387"/>
      <c r="E5644" s="1384"/>
      <c r="F5644" s="1384"/>
      <c r="G5644" s="1384"/>
      <c r="H5644" s="1365"/>
      <c r="I5644" s="1365"/>
      <c r="J5644" s="1365"/>
      <c r="S5644" s="1359"/>
      <c r="BU5644" s="1366"/>
      <c r="CI5644" s="1383"/>
    </row>
    <row r="5645" spans="2:87" s="1381" customFormat="1" x14ac:dyDescent="0.25">
      <c r="B5645" s="1384"/>
      <c r="C5645" s="1384"/>
      <c r="D5645" s="1387"/>
      <c r="E5645" s="1384"/>
      <c r="F5645" s="1384"/>
      <c r="G5645" s="1384"/>
      <c r="H5645" s="1365"/>
      <c r="I5645" s="1365"/>
      <c r="J5645" s="1365"/>
      <c r="S5645" s="1359"/>
      <c r="BU5645" s="1366"/>
      <c r="CI5645" s="1383"/>
    </row>
    <row r="5646" spans="2:87" s="1381" customFormat="1" x14ac:dyDescent="0.25">
      <c r="B5646" s="1384"/>
      <c r="C5646" s="1384"/>
      <c r="D5646" s="1387"/>
      <c r="E5646" s="1384"/>
      <c r="F5646" s="1384"/>
      <c r="G5646" s="1384"/>
      <c r="H5646" s="1365"/>
      <c r="I5646" s="1365"/>
      <c r="J5646" s="1365"/>
      <c r="S5646" s="1359"/>
      <c r="BU5646" s="1366"/>
      <c r="CI5646" s="1383"/>
    </row>
    <row r="5647" spans="2:87" s="1381" customFormat="1" x14ac:dyDescent="0.25">
      <c r="B5647" s="1384"/>
      <c r="C5647" s="1384"/>
      <c r="D5647" s="1387"/>
      <c r="E5647" s="1384"/>
      <c r="F5647" s="1384"/>
      <c r="G5647" s="1384"/>
      <c r="H5647" s="1365"/>
      <c r="I5647" s="1365"/>
      <c r="J5647" s="1365"/>
      <c r="S5647" s="1359"/>
      <c r="BU5647" s="1366"/>
      <c r="CI5647" s="1383"/>
    </row>
    <row r="5648" spans="2:87" s="1381" customFormat="1" x14ac:dyDescent="0.25">
      <c r="B5648" s="1384"/>
      <c r="C5648" s="1384"/>
      <c r="D5648" s="1387"/>
      <c r="E5648" s="1384"/>
      <c r="F5648" s="1384"/>
      <c r="G5648" s="1384"/>
      <c r="H5648" s="1365"/>
      <c r="I5648" s="1365"/>
      <c r="J5648" s="1365"/>
      <c r="S5648" s="1359"/>
      <c r="BU5648" s="1366"/>
      <c r="CI5648" s="1383"/>
    </row>
    <row r="5649" spans="2:87" s="1381" customFormat="1" x14ac:dyDescent="0.25">
      <c r="B5649" s="1384"/>
      <c r="C5649" s="1384"/>
      <c r="D5649" s="1387"/>
      <c r="E5649" s="1384"/>
      <c r="F5649" s="1384"/>
      <c r="G5649" s="1384"/>
      <c r="H5649" s="1365"/>
      <c r="I5649" s="1365"/>
      <c r="J5649" s="1365"/>
      <c r="S5649" s="1359"/>
      <c r="BU5649" s="1366"/>
      <c r="CI5649" s="1383"/>
    </row>
    <row r="5650" spans="2:87" s="1381" customFormat="1" x14ac:dyDescent="0.25">
      <c r="B5650" s="1384"/>
      <c r="C5650" s="1384"/>
      <c r="D5650" s="1387"/>
      <c r="E5650" s="1384"/>
      <c r="F5650" s="1384"/>
      <c r="G5650" s="1384"/>
      <c r="H5650" s="1365"/>
      <c r="I5650" s="1365"/>
      <c r="J5650" s="1365"/>
      <c r="S5650" s="1359"/>
      <c r="BU5650" s="1366"/>
      <c r="CI5650" s="1383"/>
    </row>
    <row r="5651" spans="2:87" s="1381" customFormat="1" x14ac:dyDescent="0.25">
      <c r="B5651" s="1384"/>
      <c r="C5651" s="1384"/>
      <c r="D5651" s="1387"/>
      <c r="E5651" s="1384"/>
      <c r="F5651" s="1384"/>
      <c r="G5651" s="1384"/>
      <c r="H5651" s="1365"/>
      <c r="I5651" s="1365"/>
      <c r="J5651" s="1365"/>
      <c r="S5651" s="1359"/>
      <c r="BU5651" s="1366"/>
      <c r="CI5651" s="1383"/>
    </row>
    <row r="5652" spans="2:87" s="1381" customFormat="1" x14ac:dyDescent="0.25">
      <c r="B5652" s="1384"/>
      <c r="C5652" s="1384"/>
      <c r="D5652" s="1387"/>
      <c r="E5652" s="1384"/>
      <c r="F5652" s="1384"/>
      <c r="G5652" s="1384"/>
      <c r="H5652" s="1365"/>
      <c r="I5652" s="1365"/>
      <c r="J5652" s="1365"/>
      <c r="S5652" s="1359"/>
      <c r="BU5652" s="1366"/>
      <c r="CI5652" s="1383"/>
    </row>
    <row r="5653" spans="2:87" s="1381" customFormat="1" x14ac:dyDescent="0.25">
      <c r="B5653" s="1384"/>
      <c r="C5653" s="1384"/>
      <c r="D5653" s="1387"/>
      <c r="E5653" s="1384"/>
      <c r="F5653" s="1384"/>
      <c r="G5653" s="1384"/>
      <c r="H5653" s="1365"/>
      <c r="I5653" s="1365"/>
      <c r="J5653" s="1365"/>
      <c r="S5653" s="1359"/>
      <c r="BU5653" s="1366"/>
      <c r="CI5653" s="1383"/>
    </row>
    <row r="5654" spans="2:87" s="1381" customFormat="1" x14ac:dyDescent="0.25">
      <c r="B5654" s="1384"/>
      <c r="C5654" s="1384"/>
      <c r="D5654" s="1387"/>
      <c r="E5654" s="1384"/>
      <c r="F5654" s="1384"/>
      <c r="G5654" s="1384"/>
      <c r="H5654" s="1365"/>
      <c r="I5654" s="1365"/>
      <c r="J5654" s="1365"/>
      <c r="S5654" s="1359"/>
      <c r="BU5654" s="1366"/>
      <c r="CI5654" s="1383"/>
    </row>
    <row r="5655" spans="2:87" s="1381" customFormat="1" x14ac:dyDescent="0.25">
      <c r="B5655" s="1384"/>
      <c r="C5655" s="1384"/>
      <c r="D5655" s="1387"/>
      <c r="E5655" s="1384"/>
      <c r="F5655" s="1384"/>
      <c r="G5655" s="1384"/>
      <c r="H5655" s="1365"/>
      <c r="I5655" s="1365"/>
      <c r="J5655" s="1365"/>
      <c r="S5655" s="1359"/>
      <c r="BU5655" s="1366"/>
      <c r="CI5655" s="1383"/>
    </row>
    <row r="5656" spans="2:87" s="1381" customFormat="1" x14ac:dyDescent="0.25">
      <c r="B5656" s="1384"/>
      <c r="C5656" s="1384"/>
      <c r="D5656" s="1387"/>
      <c r="E5656" s="1384"/>
      <c r="F5656" s="1384"/>
      <c r="G5656" s="1384"/>
      <c r="H5656" s="1365"/>
      <c r="I5656" s="1365"/>
      <c r="J5656" s="1365"/>
      <c r="S5656" s="1359"/>
      <c r="BU5656" s="1366"/>
      <c r="CI5656" s="1383"/>
    </row>
    <row r="5657" spans="2:87" s="1381" customFormat="1" x14ac:dyDescent="0.25">
      <c r="B5657" s="1384"/>
      <c r="C5657" s="1384"/>
      <c r="D5657" s="1387"/>
      <c r="E5657" s="1384"/>
      <c r="F5657" s="1384"/>
      <c r="G5657" s="1384"/>
      <c r="H5657" s="1365"/>
      <c r="I5657" s="1365"/>
      <c r="J5657" s="1365"/>
      <c r="S5657" s="1359"/>
      <c r="BU5657" s="1366"/>
      <c r="CI5657" s="1383"/>
    </row>
    <row r="5658" spans="2:87" s="1381" customFormat="1" x14ac:dyDescent="0.25">
      <c r="B5658" s="1384"/>
      <c r="C5658" s="1384"/>
      <c r="D5658" s="1387"/>
      <c r="E5658" s="1384"/>
      <c r="F5658" s="1384"/>
      <c r="G5658" s="1384"/>
      <c r="H5658" s="1365"/>
      <c r="I5658" s="1365"/>
      <c r="J5658" s="1365"/>
      <c r="S5658" s="1359"/>
      <c r="BU5658" s="1366"/>
      <c r="CI5658" s="1383"/>
    </row>
    <row r="5659" spans="2:87" s="1381" customFormat="1" x14ac:dyDescent="0.25">
      <c r="B5659" s="1384"/>
      <c r="C5659" s="1384"/>
      <c r="D5659" s="1387"/>
      <c r="E5659" s="1384"/>
      <c r="F5659" s="1384"/>
      <c r="G5659" s="1384"/>
      <c r="H5659" s="1365"/>
      <c r="I5659" s="1365"/>
      <c r="J5659" s="1365"/>
      <c r="S5659" s="1359"/>
      <c r="BU5659" s="1366"/>
      <c r="CI5659" s="1383"/>
    </row>
    <row r="5660" spans="2:87" s="1381" customFormat="1" x14ac:dyDescent="0.25">
      <c r="B5660" s="1384"/>
      <c r="C5660" s="1384"/>
      <c r="D5660" s="1387"/>
      <c r="E5660" s="1384"/>
      <c r="F5660" s="1384"/>
      <c r="G5660" s="1384"/>
      <c r="H5660" s="1365"/>
      <c r="I5660" s="1365"/>
      <c r="J5660" s="1365"/>
      <c r="S5660" s="1359"/>
      <c r="BU5660" s="1366"/>
      <c r="CI5660" s="1383"/>
    </row>
    <row r="5661" spans="2:87" s="1381" customFormat="1" x14ac:dyDescent="0.25">
      <c r="B5661" s="1384"/>
      <c r="C5661" s="1384"/>
      <c r="D5661" s="1387"/>
      <c r="E5661" s="1384"/>
      <c r="F5661" s="1384"/>
      <c r="G5661" s="1384"/>
      <c r="H5661" s="1365"/>
      <c r="I5661" s="1365"/>
      <c r="J5661" s="1365"/>
      <c r="S5661" s="1359"/>
      <c r="BU5661" s="1366"/>
      <c r="CI5661" s="1383"/>
    </row>
    <row r="5662" spans="2:87" s="1381" customFormat="1" x14ac:dyDescent="0.25">
      <c r="B5662" s="1384"/>
      <c r="C5662" s="1384"/>
      <c r="D5662" s="1387"/>
      <c r="E5662" s="1384"/>
      <c r="F5662" s="1384"/>
      <c r="G5662" s="1384"/>
      <c r="H5662" s="1365"/>
      <c r="I5662" s="1365"/>
      <c r="J5662" s="1365"/>
      <c r="S5662" s="1359"/>
      <c r="BU5662" s="1366"/>
      <c r="CI5662" s="1383"/>
    </row>
    <row r="5663" spans="2:87" s="1381" customFormat="1" x14ac:dyDescent="0.25">
      <c r="B5663" s="1384"/>
      <c r="C5663" s="1384"/>
      <c r="D5663" s="1387"/>
      <c r="E5663" s="1384"/>
      <c r="F5663" s="1384"/>
      <c r="G5663" s="1384"/>
      <c r="H5663" s="1365"/>
      <c r="I5663" s="1365"/>
      <c r="J5663" s="1365"/>
      <c r="S5663" s="1359"/>
      <c r="BU5663" s="1366"/>
      <c r="CI5663" s="1383"/>
    </row>
    <row r="5664" spans="2:87" s="1381" customFormat="1" x14ac:dyDescent="0.25">
      <c r="B5664" s="1384"/>
      <c r="C5664" s="1384"/>
      <c r="D5664" s="1387"/>
      <c r="E5664" s="1384"/>
      <c r="F5664" s="1384"/>
      <c r="G5664" s="1384"/>
      <c r="H5664" s="1365"/>
      <c r="I5664" s="1365"/>
      <c r="J5664" s="1365"/>
      <c r="S5664" s="1359"/>
      <c r="BU5664" s="1366"/>
      <c r="CI5664" s="1383"/>
    </row>
    <row r="5665" spans="2:87" s="1381" customFormat="1" x14ac:dyDescent="0.25">
      <c r="B5665" s="1384"/>
      <c r="C5665" s="1384"/>
      <c r="D5665" s="1387"/>
      <c r="E5665" s="1384"/>
      <c r="F5665" s="1384"/>
      <c r="G5665" s="1384"/>
      <c r="H5665" s="1365"/>
      <c r="I5665" s="1365"/>
      <c r="J5665" s="1365"/>
      <c r="S5665" s="1359"/>
      <c r="BU5665" s="1366"/>
      <c r="CI5665" s="1383"/>
    </row>
    <row r="5666" spans="2:87" s="1381" customFormat="1" x14ac:dyDescent="0.25">
      <c r="B5666" s="1384"/>
      <c r="C5666" s="1384"/>
      <c r="D5666" s="1387"/>
      <c r="E5666" s="1384"/>
      <c r="F5666" s="1384"/>
      <c r="G5666" s="1384"/>
      <c r="H5666" s="1365"/>
      <c r="I5666" s="1365"/>
      <c r="J5666" s="1365"/>
      <c r="S5666" s="1359"/>
      <c r="BU5666" s="1366"/>
      <c r="CI5666" s="1383"/>
    </row>
    <row r="5667" spans="2:87" s="1381" customFormat="1" x14ac:dyDescent="0.25">
      <c r="B5667" s="1384"/>
      <c r="C5667" s="1384"/>
      <c r="D5667" s="1387"/>
      <c r="E5667" s="1384"/>
      <c r="F5667" s="1384"/>
      <c r="G5667" s="1384"/>
      <c r="H5667" s="1365"/>
      <c r="I5667" s="1365"/>
      <c r="J5667" s="1365"/>
      <c r="S5667" s="1359"/>
      <c r="BU5667" s="1366"/>
      <c r="CI5667" s="1383"/>
    </row>
    <row r="5668" spans="2:87" s="1381" customFormat="1" x14ac:dyDescent="0.25">
      <c r="B5668" s="1384"/>
      <c r="C5668" s="1384"/>
      <c r="D5668" s="1387"/>
      <c r="E5668" s="1384"/>
      <c r="F5668" s="1384"/>
      <c r="G5668" s="1384"/>
      <c r="H5668" s="1365"/>
      <c r="I5668" s="1365"/>
      <c r="J5668" s="1365"/>
      <c r="S5668" s="1359"/>
      <c r="BU5668" s="1366"/>
      <c r="CI5668" s="1383"/>
    </row>
    <row r="5669" spans="2:87" s="1381" customFormat="1" x14ac:dyDescent="0.25">
      <c r="B5669" s="1384"/>
      <c r="C5669" s="1384"/>
      <c r="D5669" s="1387"/>
      <c r="E5669" s="1384"/>
      <c r="F5669" s="1384"/>
      <c r="G5669" s="1384"/>
      <c r="H5669" s="1365"/>
      <c r="I5669" s="1365"/>
      <c r="J5669" s="1365"/>
      <c r="S5669" s="1359"/>
      <c r="BU5669" s="1366"/>
      <c r="CI5669" s="1383"/>
    </row>
    <row r="5670" spans="2:87" s="1381" customFormat="1" x14ac:dyDescent="0.25">
      <c r="B5670" s="1384"/>
      <c r="C5670" s="1384"/>
      <c r="D5670" s="1387"/>
      <c r="E5670" s="1384"/>
      <c r="F5670" s="1384"/>
      <c r="G5670" s="1384"/>
      <c r="H5670" s="1365"/>
      <c r="I5670" s="1365"/>
      <c r="J5670" s="1365"/>
      <c r="S5670" s="1359"/>
      <c r="BU5670" s="1366"/>
      <c r="CI5670" s="1383"/>
    </row>
    <row r="5671" spans="2:87" s="1381" customFormat="1" x14ac:dyDescent="0.25">
      <c r="B5671" s="1384"/>
      <c r="C5671" s="1384"/>
      <c r="D5671" s="1387"/>
      <c r="E5671" s="1384"/>
      <c r="F5671" s="1384"/>
      <c r="G5671" s="1384"/>
      <c r="H5671" s="1365"/>
      <c r="I5671" s="1365"/>
      <c r="J5671" s="1365"/>
      <c r="S5671" s="1359"/>
      <c r="BU5671" s="1366"/>
      <c r="CI5671" s="1383"/>
    </row>
    <row r="5672" spans="2:87" s="1381" customFormat="1" x14ac:dyDescent="0.25">
      <c r="B5672" s="1384"/>
      <c r="C5672" s="1384"/>
      <c r="D5672" s="1387"/>
      <c r="E5672" s="1384"/>
      <c r="F5672" s="1384"/>
      <c r="G5672" s="1384"/>
      <c r="H5672" s="1365"/>
      <c r="I5672" s="1365"/>
      <c r="J5672" s="1365"/>
      <c r="S5672" s="1359"/>
      <c r="BU5672" s="1366"/>
      <c r="CI5672" s="1383"/>
    </row>
    <row r="5673" spans="2:87" s="1381" customFormat="1" x14ac:dyDescent="0.25">
      <c r="B5673" s="1384"/>
      <c r="C5673" s="1384"/>
      <c r="D5673" s="1387"/>
      <c r="E5673" s="1384"/>
      <c r="F5673" s="1384"/>
      <c r="G5673" s="1384"/>
      <c r="H5673" s="1365"/>
      <c r="I5673" s="1365"/>
      <c r="J5673" s="1365"/>
      <c r="S5673" s="1359"/>
      <c r="BU5673" s="1366"/>
      <c r="CI5673" s="1383"/>
    </row>
    <row r="5674" spans="2:87" s="1381" customFormat="1" x14ac:dyDescent="0.25">
      <c r="B5674" s="1384"/>
      <c r="C5674" s="1384"/>
      <c r="D5674" s="1387"/>
      <c r="E5674" s="1384"/>
      <c r="F5674" s="1384"/>
      <c r="G5674" s="1384"/>
      <c r="H5674" s="1365"/>
      <c r="I5674" s="1365"/>
      <c r="J5674" s="1365"/>
      <c r="S5674" s="1359"/>
      <c r="BU5674" s="1366"/>
      <c r="CI5674" s="1383"/>
    </row>
    <row r="5675" spans="2:87" s="1381" customFormat="1" x14ac:dyDescent="0.25">
      <c r="B5675" s="1384"/>
      <c r="C5675" s="1384"/>
      <c r="D5675" s="1387"/>
      <c r="E5675" s="1384"/>
      <c r="F5675" s="1384"/>
      <c r="G5675" s="1384"/>
      <c r="H5675" s="1365"/>
      <c r="I5675" s="1365"/>
      <c r="J5675" s="1365"/>
      <c r="S5675" s="1359"/>
      <c r="BU5675" s="1366"/>
      <c r="CI5675" s="1383"/>
    </row>
    <row r="5676" spans="2:87" s="1381" customFormat="1" x14ac:dyDescent="0.25">
      <c r="B5676" s="1384"/>
      <c r="C5676" s="1384"/>
      <c r="D5676" s="1387"/>
      <c r="E5676" s="1384"/>
      <c r="F5676" s="1384"/>
      <c r="G5676" s="1384"/>
      <c r="H5676" s="1365"/>
      <c r="I5676" s="1365"/>
      <c r="J5676" s="1365"/>
      <c r="S5676" s="1359"/>
      <c r="BU5676" s="1366"/>
      <c r="CI5676" s="1383"/>
    </row>
    <row r="5677" spans="2:87" s="1381" customFormat="1" x14ac:dyDescent="0.25">
      <c r="B5677" s="1384"/>
      <c r="C5677" s="1384"/>
      <c r="D5677" s="1387"/>
      <c r="E5677" s="1384"/>
      <c r="F5677" s="1384"/>
      <c r="G5677" s="1384"/>
      <c r="H5677" s="1365"/>
      <c r="I5677" s="1365"/>
      <c r="J5677" s="1365"/>
      <c r="S5677" s="1359"/>
      <c r="BU5677" s="1366"/>
      <c r="CI5677" s="1383"/>
    </row>
    <row r="5678" spans="2:87" s="1381" customFormat="1" x14ac:dyDescent="0.25">
      <c r="B5678" s="1384"/>
      <c r="C5678" s="1384"/>
      <c r="D5678" s="1387"/>
      <c r="E5678" s="1384"/>
      <c r="F5678" s="1384"/>
      <c r="G5678" s="1384"/>
      <c r="H5678" s="1365"/>
      <c r="I5678" s="1365"/>
      <c r="J5678" s="1365"/>
      <c r="S5678" s="1359"/>
      <c r="BU5678" s="1366"/>
      <c r="CI5678" s="1383"/>
    </row>
    <row r="5679" spans="2:87" s="1381" customFormat="1" x14ac:dyDescent="0.25">
      <c r="B5679" s="1384"/>
      <c r="C5679" s="1384"/>
      <c r="D5679" s="1387"/>
      <c r="E5679" s="1384"/>
      <c r="F5679" s="1384"/>
      <c r="G5679" s="1384"/>
      <c r="H5679" s="1365"/>
      <c r="I5679" s="1365"/>
      <c r="J5679" s="1365"/>
      <c r="S5679" s="1359"/>
      <c r="BU5679" s="1366"/>
      <c r="CI5679" s="1383"/>
    </row>
    <row r="5680" spans="2:87" s="1381" customFormat="1" x14ac:dyDescent="0.25">
      <c r="B5680" s="1384"/>
      <c r="C5680" s="1384"/>
      <c r="D5680" s="1387"/>
      <c r="E5680" s="1384"/>
      <c r="F5680" s="1384"/>
      <c r="G5680" s="1384"/>
      <c r="H5680" s="1365"/>
      <c r="I5680" s="1365"/>
      <c r="J5680" s="1365"/>
      <c r="S5680" s="1359"/>
      <c r="BU5680" s="1366"/>
      <c r="CI5680" s="1383"/>
    </row>
    <row r="5681" spans="2:87" s="1381" customFormat="1" x14ac:dyDescent="0.25">
      <c r="B5681" s="1384"/>
      <c r="C5681" s="1384"/>
      <c r="D5681" s="1387"/>
      <c r="E5681" s="1384"/>
      <c r="F5681" s="1384"/>
      <c r="G5681" s="1384"/>
      <c r="H5681" s="1365"/>
      <c r="I5681" s="1365"/>
      <c r="J5681" s="1365"/>
      <c r="S5681" s="1359"/>
      <c r="BU5681" s="1366"/>
      <c r="CI5681" s="1383"/>
    </row>
    <row r="5682" spans="2:87" s="1381" customFormat="1" x14ac:dyDescent="0.25">
      <c r="B5682" s="1384"/>
      <c r="C5682" s="1384"/>
      <c r="D5682" s="1387"/>
      <c r="E5682" s="1384"/>
      <c r="F5682" s="1384"/>
      <c r="G5682" s="1384"/>
      <c r="H5682" s="1365"/>
      <c r="I5682" s="1365"/>
      <c r="J5682" s="1365"/>
      <c r="S5682" s="1359"/>
      <c r="BU5682" s="1366"/>
      <c r="CI5682" s="1383"/>
    </row>
    <row r="5683" spans="2:87" s="1381" customFormat="1" x14ac:dyDescent="0.25">
      <c r="B5683" s="1384"/>
      <c r="C5683" s="1384"/>
      <c r="D5683" s="1387"/>
      <c r="E5683" s="1384"/>
      <c r="F5683" s="1384"/>
      <c r="G5683" s="1384"/>
      <c r="H5683" s="1365"/>
      <c r="I5683" s="1365"/>
      <c r="J5683" s="1365"/>
      <c r="S5683" s="1359"/>
      <c r="BU5683" s="1366"/>
      <c r="CI5683" s="1383"/>
    </row>
    <row r="5684" spans="2:87" s="1381" customFormat="1" x14ac:dyDescent="0.25">
      <c r="B5684" s="1384"/>
      <c r="C5684" s="1384"/>
      <c r="D5684" s="1387"/>
      <c r="E5684" s="1384"/>
      <c r="F5684" s="1384"/>
      <c r="G5684" s="1384"/>
      <c r="H5684" s="1365"/>
      <c r="I5684" s="1365"/>
      <c r="J5684" s="1365"/>
      <c r="S5684" s="1359"/>
      <c r="BU5684" s="1366"/>
      <c r="CI5684" s="1383"/>
    </row>
    <row r="5685" spans="2:87" s="1381" customFormat="1" x14ac:dyDescent="0.25">
      <c r="B5685" s="1384"/>
      <c r="C5685" s="1384"/>
      <c r="D5685" s="1387"/>
      <c r="E5685" s="1384"/>
      <c r="F5685" s="1384"/>
      <c r="G5685" s="1384"/>
      <c r="H5685" s="1365"/>
      <c r="I5685" s="1365"/>
      <c r="J5685" s="1365"/>
      <c r="S5685" s="1359"/>
      <c r="BU5685" s="1366"/>
      <c r="CI5685" s="1383"/>
    </row>
    <row r="5686" spans="2:87" s="1381" customFormat="1" x14ac:dyDescent="0.25">
      <c r="B5686" s="1384"/>
      <c r="C5686" s="1384"/>
      <c r="D5686" s="1387"/>
      <c r="E5686" s="1384"/>
      <c r="F5686" s="1384"/>
      <c r="G5686" s="1384"/>
      <c r="H5686" s="1365"/>
      <c r="I5686" s="1365"/>
      <c r="J5686" s="1365"/>
      <c r="S5686" s="1359"/>
      <c r="BU5686" s="1366"/>
      <c r="CI5686" s="1383"/>
    </row>
    <row r="5687" spans="2:87" s="1381" customFormat="1" x14ac:dyDescent="0.25">
      <c r="B5687" s="1384"/>
      <c r="C5687" s="1384"/>
      <c r="D5687" s="1387"/>
      <c r="E5687" s="1384"/>
      <c r="F5687" s="1384"/>
      <c r="G5687" s="1384"/>
      <c r="H5687" s="1365"/>
      <c r="I5687" s="1365"/>
      <c r="J5687" s="1365"/>
      <c r="S5687" s="1359"/>
      <c r="BU5687" s="1366"/>
      <c r="CI5687" s="1383"/>
    </row>
    <row r="5688" spans="2:87" s="1381" customFormat="1" x14ac:dyDescent="0.25">
      <c r="B5688" s="1384"/>
      <c r="C5688" s="1384"/>
      <c r="D5688" s="1387"/>
      <c r="E5688" s="1384"/>
      <c r="F5688" s="1384"/>
      <c r="G5688" s="1384"/>
      <c r="H5688" s="1365"/>
      <c r="I5688" s="1365"/>
      <c r="J5688" s="1365"/>
      <c r="S5688" s="1359"/>
      <c r="BU5688" s="1366"/>
      <c r="CI5688" s="1383"/>
    </row>
    <row r="5689" spans="2:87" s="1381" customFormat="1" x14ac:dyDescent="0.25">
      <c r="B5689" s="1384"/>
      <c r="C5689" s="1384"/>
      <c r="D5689" s="1387"/>
      <c r="E5689" s="1384"/>
      <c r="F5689" s="1384"/>
      <c r="G5689" s="1384"/>
      <c r="H5689" s="1365"/>
      <c r="I5689" s="1365"/>
      <c r="J5689" s="1365"/>
      <c r="S5689" s="1359"/>
      <c r="BU5689" s="1366"/>
      <c r="CI5689" s="1383"/>
    </row>
    <row r="5690" spans="2:87" s="1381" customFormat="1" x14ac:dyDescent="0.25">
      <c r="B5690" s="1384"/>
      <c r="C5690" s="1384"/>
      <c r="D5690" s="1387"/>
      <c r="E5690" s="1384"/>
      <c r="F5690" s="1384"/>
      <c r="G5690" s="1384"/>
      <c r="H5690" s="1365"/>
      <c r="I5690" s="1365"/>
      <c r="J5690" s="1365"/>
      <c r="S5690" s="1359"/>
      <c r="BU5690" s="1366"/>
      <c r="CI5690" s="1383"/>
    </row>
    <row r="5691" spans="2:87" s="1381" customFormat="1" x14ac:dyDescent="0.25">
      <c r="B5691" s="1384"/>
      <c r="C5691" s="1384"/>
      <c r="D5691" s="1387"/>
      <c r="E5691" s="1384"/>
      <c r="F5691" s="1384"/>
      <c r="G5691" s="1384"/>
      <c r="H5691" s="1365"/>
      <c r="I5691" s="1365"/>
      <c r="J5691" s="1365"/>
      <c r="S5691" s="1359"/>
      <c r="BU5691" s="1366"/>
      <c r="CI5691" s="1383"/>
    </row>
    <row r="5692" spans="2:87" s="1381" customFormat="1" x14ac:dyDescent="0.25">
      <c r="B5692" s="1384"/>
      <c r="C5692" s="1384"/>
      <c r="D5692" s="1387"/>
      <c r="E5692" s="1384"/>
      <c r="F5692" s="1384"/>
      <c r="G5692" s="1384"/>
      <c r="H5692" s="1365"/>
      <c r="I5692" s="1365"/>
      <c r="J5692" s="1365"/>
      <c r="S5692" s="1359"/>
      <c r="BU5692" s="1366"/>
      <c r="CI5692" s="1383"/>
    </row>
    <row r="5693" spans="2:87" s="1381" customFormat="1" x14ac:dyDescent="0.25">
      <c r="B5693" s="1384"/>
      <c r="C5693" s="1384"/>
      <c r="D5693" s="1387"/>
      <c r="E5693" s="1384"/>
      <c r="F5693" s="1384"/>
      <c r="G5693" s="1384"/>
      <c r="H5693" s="1365"/>
      <c r="I5693" s="1365"/>
      <c r="J5693" s="1365"/>
      <c r="S5693" s="1359"/>
      <c r="BU5693" s="1366"/>
      <c r="CI5693" s="1383"/>
    </row>
    <row r="5694" spans="2:87" s="1381" customFormat="1" x14ac:dyDescent="0.25">
      <c r="B5694" s="1384"/>
      <c r="C5694" s="1384"/>
      <c r="D5694" s="1387"/>
      <c r="E5694" s="1384"/>
      <c r="F5694" s="1384"/>
      <c r="G5694" s="1384"/>
      <c r="H5694" s="1365"/>
      <c r="I5694" s="1365"/>
      <c r="J5694" s="1365"/>
      <c r="S5694" s="1359"/>
      <c r="BU5694" s="1366"/>
      <c r="CI5694" s="1383"/>
    </row>
    <row r="5695" spans="2:87" s="1381" customFormat="1" x14ac:dyDescent="0.25">
      <c r="B5695" s="1384"/>
      <c r="C5695" s="1384"/>
      <c r="D5695" s="1387"/>
      <c r="E5695" s="1384"/>
      <c r="F5695" s="1384"/>
      <c r="G5695" s="1384"/>
      <c r="H5695" s="1365"/>
      <c r="I5695" s="1365"/>
      <c r="J5695" s="1365"/>
      <c r="S5695" s="1359"/>
      <c r="BU5695" s="1366"/>
      <c r="CI5695" s="1383"/>
    </row>
    <row r="5696" spans="2:87" s="1381" customFormat="1" x14ac:dyDescent="0.25">
      <c r="B5696" s="1384"/>
      <c r="C5696" s="1384"/>
      <c r="D5696" s="1387"/>
      <c r="E5696" s="1384"/>
      <c r="F5696" s="1384"/>
      <c r="G5696" s="1384"/>
      <c r="H5696" s="1365"/>
      <c r="I5696" s="1365"/>
      <c r="J5696" s="1365"/>
      <c r="S5696" s="1359"/>
      <c r="BU5696" s="1366"/>
      <c r="CI5696" s="1383"/>
    </row>
    <row r="5697" spans="2:87" s="1381" customFormat="1" x14ac:dyDescent="0.25">
      <c r="B5697" s="1384"/>
      <c r="C5697" s="1384"/>
      <c r="D5697" s="1387"/>
      <c r="E5697" s="1384"/>
      <c r="F5697" s="1384"/>
      <c r="G5697" s="1384"/>
      <c r="H5697" s="1365"/>
      <c r="I5697" s="1365"/>
      <c r="J5697" s="1365"/>
      <c r="S5697" s="1359"/>
      <c r="BU5697" s="1366"/>
      <c r="CI5697" s="1383"/>
    </row>
    <row r="5698" spans="2:87" s="1381" customFormat="1" x14ac:dyDescent="0.25">
      <c r="B5698" s="1384"/>
      <c r="C5698" s="1384"/>
      <c r="D5698" s="1387"/>
      <c r="E5698" s="1384"/>
      <c r="F5698" s="1384"/>
      <c r="G5698" s="1384"/>
      <c r="H5698" s="1365"/>
      <c r="I5698" s="1365"/>
      <c r="J5698" s="1365"/>
      <c r="S5698" s="1359"/>
      <c r="BU5698" s="1366"/>
      <c r="CI5698" s="1383"/>
    </row>
    <row r="5699" spans="2:87" s="1381" customFormat="1" x14ac:dyDescent="0.25">
      <c r="B5699" s="1384"/>
      <c r="C5699" s="1384"/>
      <c r="D5699" s="1387"/>
      <c r="E5699" s="1384"/>
      <c r="F5699" s="1384"/>
      <c r="G5699" s="1384"/>
      <c r="H5699" s="1365"/>
      <c r="I5699" s="1365"/>
      <c r="J5699" s="1365"/>
      <c r="S5699" s="1359"/>
      <c r="BU5699" s="1366"/>
      <c r="CI5699" s="1383"/>
    </row>
    <row r="5700" spans="2:87" s="1381" customFormat="1" x14ac:dyDescent="0.25">
      <c r="B5700" s="1384"/>
      <c r="C5700" s="1384"/>
      <c r="D5700" s="1387"/>
      <c r="E5700" s="1384"/>
      <c r="F5700" s="1384"/>
      <c r="G5700" s="1384"/>
      <c r="H5700" s="1365"/>
      <c r="I5700" s="1365"/>
      <c r="J5700" s="1365"/>
      <c r="S5700" s="1359"/>
      <c r="BU5700" s="1366"/>
      <c r="CI5700" s="1383"/>
    </row>
    <row r="5701" spans="2:87" s="1381" customFormat="1" x14ac:dyDescent="0.25">
      <c r="B5701" s="1384"/>
      <c r="C5701" s="1384"/>
      <c r="D5701" s="1387"/>
      <c r="E5701" s="1384"/>
      <c r="F5701" s="1384"/>
      <c r="G5701" s="1384"/>
      <c r="H5701" s="1365"/>
      <c r="I5701" s="1365"/>
      <c r="J5701" s="1365"/>
      <c r="S5701" s="1359"/>
      <c r="BU5701" s="1366"/>
      <c r="CI5701" s="1383"/>
    </row>
    <row r="5702" spans="2:87" s="1381" customFormat="1" x14ac:dyDescent="0.25">
      <c r="B5702" s="1384"/>
      <c r="C5702" s="1384"/>
      <c r="D5702" s="1387"/>
      <c r="E5702" s="1384"/>
      <c r="F5702" s="1384"/>
      <c r="G5702" s="1384"/>
      <c r="H5702" s="1365"/>
      <c r="I5702" s="1365"/>
      <c r="J5702" s="1365"/>
      <c r="S5702" s="1359"/>
      <c r="BU5702" s="1366"/>
      <c r="CI5702" s="1383"/>
    </row>
    <row r="5703" spans="2:87" s="1381" customFormat="1" x14ac:dyDescent="0.25">
      <c r="B5703" s="1384"/>
      <c r="C5703" s="1384"/>
      <c r="D5703" s="1387"/>
      <c r="E5703" s="1384"/>
      <c r="F5703" s="1384"/>
      <c r="G5703" s="1384"/>
      <c r="H5703" s="1365"/>
      <c r="I5703" s="1365"/>
      <c r="J5703" s="1365"/>
      <c r="S5703" s="1359"/>
      <c r="BU5703" s="1366"/>
      <c r="CI5703" s="1383"/>
    </row>
    <row r="5704" spans="2:87" s="1381" customFormat="1" x14ac:dyDescent="0.25">
      <c r="B5704" s="1384"/>
      <c r="C5704" s="1384"/>
      <c r="D5704" s="1387"/>
      <c r="E5704" s="1384"/>
      <c r="F5704" s="1384"/>
      <c r="G5704" s="1384"/>
      <c r="H5704" s="1365"/>
      <c r="I5704" s="1365"/>
      <c r="J5704" s="1365"/>
      <c r="S5704" s="1359"/>
      <c r="BU5704" s="1366"/>
      <c r="CI5704" s="1383"/>
    </row>
    <row r="5705" spans="2:87" s="1381" customFormat="1" x14ac:dyDescent="0.25">
      <c r="B5705" s="1384"/>
      <c r="C5705" s="1384"/>
      <c r="D5705" s="1387"/>
      <c r="E5705" s="1384"/>
      <c r="F5705" s="1384"/>
      <c r="G5705" s="1384"/>
      <c r="H5705" s="1365"/>
      <c r="I5705" s="1365"/>
      <c r="J5705" s="1365"/>
      <c r="S5705" s="1359"/>
      <c r="BU5705" s="1366"/>
      <c r="CI5705" s="1383"/>
    </row>
    <row r="5706" spans="2:87" s="1381" customFormat="1" x14ac:dyDescent="0.25">
      <c r="B5706" s="1384"/>
      <c r="C5706" s="1384"/>
      <c r="D5706" s="1387"/>
      <c r="E5706" s="1384"/>
      <c r="F5706" s="1384"/>
      <c r="G5706" s="1384"/>
      <c r="H5706" s="1365"/>
      <c r="I5706" s="1365"/>
      <c r="J5706" s="1365"/>
      <c r="S5706" s="1359"/>
      <c r="BU5706" s="1366"/>
      <c r="CI5706" s="1383"/>
    </row>
    <row r="5707" spans="2:87" s="1381" customFormat="1" x14ac:dyDescent="0.25">
      <c r="B5707" s="1384"/>
      <c r="C5707" s="1384"/>
      <c r="D5707" s="1387"/>
      <c r="E5707" s="1384"/>
      <c r="F5707" s="1384"/>
      <c r="G5707" s="1384"/>
      <c r="H5707" s="1365"/>
      <c r="I5707" s="1365"/>
      <c r="J5707" s="1365"/>
      <c r="S5707" s="1359"/>
      <c r="BU5707" s="1366"/>
      <c r="CI5707" s="1383"/>
    </row>
    <row r="5708" spans="2:87" s="1381" customFormat="1" x14ac:dyDescent="0.25">
      <c r="B5708" s="1384"/>
      <c r="C5708" s="1384"/>
      <c r="D5708" s="1387"/>
      <c r="E5708" s="1384"/>
      <c r="F5708" s="1384"/>
      <c r="G5708" s="1384"/>
      <c r="H5708" s="1365"/>
      <c r="I5708" s="1365"/>
      <c r="J5708" s="1365"/>
      <c r="S5708" s="1359"/>
      <c r="BU5708" s="1366"/>
      <c r="CI5708" s="1383"/>
    </row>
    <row r="5709" spans="2:87" s="1381" customFormat="1" x14ac:dyDescent="0.25">
      <c r="B5709" s="1384"/>
      <c r="C5709" s="1384"/>
      <c r="D5709" s="1387"/>
      <c r="E5709" s="1384"/>
      <c r="F5709" s="1384"/>
      <c r="G5709" s="1384"/>
      <c r="H5709" s="1365"/>
      <c r="I5709" s="1365"/>
      <c r="J5709" s="1365"/>
      <c r="S5709" s="1359"/>
      <c r="BU5709" s="1366"/>
      <c r="CI5709" s="1383"/>
    </row>
    <row r="5710" spans="2:87" s="1381" customFormat="1" x14ac:dyDescent="0.25">
      <c r="B5710" s="1384"/>
      <c r="C5710" s="1384"/>
      <c r="D5710" s="1387"/>
      <c r="E5710" s="1384"/>
      <c r="F5710" s="1384"/>
      <c r="G5710" s="1384"/>
      <c r="H5710" s="1365"/>
      <c r="I5710" s="1365"/>
      <c r="J5710" s="1365"/>
      <c r="S5710" s="1359"/>
      <c r="BU5710" s="1366"/>
      <c r="CI5710" s="1383"/>
    </row>
    <row r="5711" spans="2:87" s="1381" customFormat="1" x14ac:dyDescent="0.25">
      <c r="B5711" s="1384"/>
      <c r="C5711" s="1384"/>
      <c r="D5711" s="1387"/>
      <c r="E5711" s="1384"/>
      <c r="F5711" s="1384"/>
      <c r="G5711" s="1384"/>
      <c r="H5711" s="1365"/>
      <c r="I5711" s="1365"/>
      <c r="J5711" s="1365"/>
      <c r="S5711" s="1359"/>
      <c r="BU5711" s="1366"/>
      <c r="CI5711" s="1383"/>
    </row>
    <row r="5712" spans="2:87" s="1381" customFormat="1" x14ac:dyDescent="0.25">
      <c r="B5712" s="1384"/>
      <c r="C5712" s="1384"/>
      <c r="D5712" s="1387"/>
      <c r="E5712" s="1384"/>
      <c r="F5712" s="1384"/>
      <c r="G5712" s="1384"/>
      <c r="H5712" s="1365"/>
      <c r="I5712" s="1365"/>
      <c r="J5712" s="1365"/>
      <c r="S5712" s="1359"/>
      <c r="BU5712" s="1366"/>
      <c r="CI5712" s="1383"/>
    </row>
    <row r="5713" spans="2:87" s="1381" customFormat="1" x14ac:dyDescent="0.25">
      <c r="B5713" s="1384"/>
      <c r="C5713" s="1384"/>
      <c r="D5713" s="1387"/>
      <c r="E5713" s="1384"/>
      <c r="F5713" s="1384"/>
      <c r="G5713" s="1384"/>
      <c r="H5713" s="1365"/>
      <c r="I5713" s="1365"/>
      <c r="J5713" s="1365"/>
      <c r="S5713" s="1359"/>
      <c r="BU5713" s="1366"/>
      <c r="CI5713" s="1383"/>
    </row>
    <row r="5714" spans="2:87" s="1381" customFormat="1" x14ac:dyDescent="0.25">
      <c r="B5714" s="1384"/>
      <c r="C5714" s="1384"/>
      <c r="D5714" s="1387"/>
      <c r="E5714" s="1384"/>
      <c r="F5714" s="1384"/>
      <c r="G5714" s="1384"/>
      <c r="H5714" s="1365"/>
      <c r="I5714" s="1365"/>
      <c r="J5714" s="1365"/>
      <c r="S5714" s="1359"/>
      <c r="BU5714" s="1366"/>
      <c r="CI5714" s="1383"/>
    </row>
    <row r="5715" spans="2:87" s="1381" customFormat="1" x14ac:dyDescent="0.25">
      <c r="B5715" s="1384"/>
      <c r="C5715" s="1384"/>
      <c r="D5715" s="1387"/>
      <c r="E5715" s="1384"/>
      <c r="F5715" s="1384"/>
      <c r="G5715" s="1384"/>
      <c r="H5715" s="1365"/>
      <c r="I5715" s="1365"/>
      <c r="J5715" s="1365"/>
      <c r="S5715" s="1359"/>
      <c r="BU5715" s="1366"/>
      <c r="CI5715" s="1383"/>
    </row>
    <row r="5716" spans="2:87" s="1381" customFormat="1" x14ac:dyDescent="0.25">
      <c r="B5716" s="1384"/>
      <c r="C5716" s="1384"/>
      <c r="D5716" s="1387"/>
      <c r="E5716" s="1384"/>
      <c r="F5716" s="1384"/>
      <c r="G5716" s="1384"/>
      <c r="H5716" s="1365"/>
      <c r="I5716" s="1365"/>
      <c r="J5716" s="1365"/>
      <c r="S5716" s="1359"/>
      <c r="BU5716" s="1366"/>
      <c r="CI5716" s="1383"/>
    </row>
    <row r="5717" spans="2:87" s="1381" customFormat="1" x14ac:dyDescent="0.25">
      <c r="B5717" s="1384"/>
      <c r="C5717" s="1384"/>
      <c r="D5717" s="1387"/>
      <c r="E5717" s="1384"/>
      <c r="F5717" s="1384"/>
      <c r="G5717" s="1384"/>
      <c r="H5717" s="1365"/>
      <c r="I5717" s="1365"/>
      <c r="J5717" s="1365"/>
      <c r="S5717" s="1359"/>
      <c r="BU5717" s="1366"/>
      <c r="CI5717" s="1383"/>
    </row>
    <row r="5718" spans="2:87" s="1381" customFormat="1" x14ac:dyDescent="0.25">
      <c r="B5718" s="1384"/>
      <c r="C5718" s="1384"/>
      <c r="D5718" s="1387"/>
      <c r="E5718" s="1384"/>
      <c r="F5718" s="1384"/>
      <c r="G5718" s="1384"/>
      <c r="H5718" s="1365"/>
      <c r="I5718" s="1365"/>
      <c r="J5718" s="1365"/>
      <c r="S5718" s="1359"/>
      <c r="BU5718" s="1366"/>
      <c r="CI5718" s="1383"/>
    </row>
    <row r="5719" spans="2:87" s="1381" customFormat="1" x14ac:dyDescent="0.25">
      <c r="B5719" s="1384"/>
      <c r="C5719" s="1384"/>
      <c r="D5719" s="1387"/>
      <c r="E5719" s="1384"/>
      <c r="F5719" s="1384"/>
      <c r="G5719" s="1384"/>
      <c r="H5719" s="1365"/>
      <c r="I5719" s="1365"/>
      <c r="J5719" s="1365"/>
      <c r="S5719" s="1359"/>
      <c r="BU5719" s="1366"/>
      <c r="CI5719" s="1383"/>
    </row>
    <row r="5720" spans="2:87" s="1381" customFormat="1" x14ac:dyDescent="0.25">
      <c r="B5720" s="1384"/>
      <c r="C5720" s="1384"/>
      <c r="D5720" s="1387"/>
      <c r="E5720" s="1384"/>
      <c r="F5720" s="1384"/>
      <c r="G5720" s="1384"/>
      <c r="H5720" s="1365"/>
      <c r="I5720" s="1365"/>
      <c r="J5720" s="1365"/>
      <c r="S5720" s="1359"/>
      <c r="BU5720" s="1366"/>
      <c r="CI5720" s="1383"/>
    </row>
    <row r="5721" spans="2:87" s="1381" customFormat="1" x14ac:dyDescent="0.25">
      <c r="B5721" s="1384"/>
      <c r="C5721" s="1384"/>
      <c r="D5721" s="1387"/>
      <c r="E5721" s="1384"/>
      <c r="F5721" s="1384"/>
      <c r="G5721" s="1384"/>
      <c r="H5721" s="1365"/>
      <c r="I5721" s="1365"/>
      <c r="J5721" s="1365"/>
      <c r="S5721" s="1359"/>
      <c r="BU5721" s="1366"/>
      <c r="CI5721" s="1383"/>
    </row>
    <row r="5722" spans="2:87" s="1381" customFormat="1" x14ac:dyDescent="0.25">
      <c r="B5722" s="1384"/>
      <c r="C5722" s="1384"/>
      <c r="D5722" s="1387"/>
      <c r="E5722" s="1384"/>
      <c r="F5722" s="1384"/>
      <c r="G5722" s="1384"/>
      <c r="H5722" s="1365"/>
      <c r="I5722" s="1365"/>
      <c r="J5722" s="1365"/>
      <c r="S5722" s="1359"/>
      <c r="BU5722" s="1366"/>
      <c r="CI5722" s="1383"/>
    </row>
    <row r="5723" spans="2:87" s="1381" customFormat="1" x14ac:dyDescent="0.25">
      <c r="B5723" s="1384"/>
      <c r="C5723" s="1384"/>
      <c r="D5723" s="1387"/>
      <c r="E5723" s="1384"/>
      <c r="F5723" s="1384"/>
      <c r="G5723" s="1384"/>
      <c r="H5723" s="1365"/>
      <c r="I5723" s="1365"/>
      <c r="J5723" s="1365"/>
      <c r="S5723" s="1359"/>
      <c r="BU5723" s="1366"/>
      <c r="CI5723" s="1383"/>
    </row>
    <row r="5724" spans="2:87" s="1381" customFormat="1" x14ac:dyDescent="0.25">
      <c r="B5724" s="1384"/>
      <c r="C5724" s="1384"/>
      <c r="D5724" s="1387"/>
      <c r="E5724" s="1384"/>
      <c r="F5724" s="1384"/>
      <c r="G5724" s="1384"/>
      <c r="H5724" s="1365"/>
      <c r="I5724" s="1365"/>
      <c r="J5724" s="1365"/>
      <c r="S5724" s="1359"/>
      <c r="BU5724" s="1366"/>
      <c r="CI5724" s="1383"/>
    </row>
    <row r="5725" spans="2:87" s="1381" customFormat="1" x14ac:dyDescent="0.25">
      <c r="B5725" s="1384"/>
      <c r="C5725" s="1384"/>
      <c r="D5725" s="1387"/>
      <c r="E5725" s="1384"/>
      <c r="F5725" s="1384"/>
      <c r="G5725" s="1384"/>
      <c r="H5725" s="1365"/>
      <c r="I5725" s="1365"/>
      <c r="J5725" s="1365"/>
      <c r="S5725" s="1359"/>
      <c r="BU5725" s="1366"/>
      <c r="CI5725" s="1383"/>
    </row>
    <row r="5726" spans="2:87" s="1381" customFormat="1" x14ac:dyDescent="0.25">
      <c r="B5726" s="1384"/>
      <c r="C5726" s="1384"/>
      <c r="D5726" s="1387"/>
      <c r="E5726" s="1384"/>
      <c r="F5726" s="1384"/>
      <c r="G5726" s="1384"/>
      <c r="H5726" s="1365"/>
      <c r="I5726" s="1365"/>
      <c r="J5726" s="1365"/>
      <c r="S5726" s="1359"/>
      <c r="BU5726" s="1366"/>
      <c r="CI5726" s="1383"/>
    </row>
    <row r="5727" spans="2:87" s="1381" customFormat="1" x14ac:dyDescent="0.25">
      <c r="B5727" s="1384"/>
      <c r="C5727" s="1384"/>
      <c r="D5727" s="1387"/>
      <c r="E5727" s="1384"/>
      <c r="F5727" s="1384"/>
      <c r="G5727" s="1384"/>
      <c r="H5727" s="1365"/>
      <c r="I5727" s="1365"/>
      <c r="J5727" s="1365"/>
      <c r="S5727" s="1359"/>
      <c r="BU5727" s="1366"/>
      <c r="CI5727" s="1383"/>
    </row>
    <row r="5728" spans="2:87" s="1381" customFormat="1" x14ac:dyDescent="0.25">
      <c r="B5728" s="1384"/>
      <c r="C5728" s="1384"/>
      <c r="D5728" s="1387"/>
      <c r="E5728" s="1384"/>
      <c r="F5728" s="1384"/>
      <c r="G5728" s="1384"/>
      <c r="H5728" s="1365"/>
      <c r="I5728" s="1365"/>
      <c r="J5728" s="1365"/>
      <c r="S5728" s="1359"/>
      <c r="BU5728" s="1366"/>
      <c r="CI5728" s="1383"/>
    </row>
    <row r="5729" spans="2:87" s="1381" customFormat="1" x14ac:dyDescent="0.25">
      <c r="B5729" s="1384"/>
      <c r="C5729" s="1384"/>
      <c r="D5729" s="1387"/>
      <c r="E5729" s="1384"/>
      <c r="F5729" s="1384"/>
      <c r="G5729" s="1384"/>
      <c r="H5729" s="1365"/>
      <c r="I5729" s="1365"/>
      <c r="J5729" s="1365"/>
      <c r="S5729" s="1359"/>
      <c r="BU5729" s="1366"/>
      <c r="CI5729" s="1383"/>
    </row>
    <row r="5730" spans="2:87" s="1381" customFormat="1" x14ac:dyDescent="0.25">
      <c r="B5730" s="1384"/>
      <c r="C5730" s="1384"/>
      <c r="D5730" s="1387"/>
      <c r="E5730" s="1384"/>
      <c r="F5730" s="1384"/>
      <c r="G5730" s="1384"/>
      <c r="H5730" s="1365"/>
      <c r="I5730" s="1365"/>
      <c r="J5730" s="1365"/>
      <c r="S5730" s="1359"/>
      <c r="BU5730" s="1366"/>
      <c r="CI5730" s="1383"/>
    </row>
    <row r="5731" spans="2:87" s="1381" customFormat="1" x14ac:dyDescent="0.25">
      <c r="B5731" s="1384"/>
      <c r="C5731" s="1384"/>
      <c r="D5731" s="1387"/>
      <c r="E5731" s="1384"/>
      <c r="F5731" s="1384"/>
      <c r="G5731" s="1384"/>
      <c r="H5731" s="1365"/>
      <c r="I5731" s="1365"/>
      <c r="J5731" s="1365"/>
      <c r="S5731" s="1359"/>
      <c r="BU5731" s="1366"/>
      <c r="CI5731" s="1383"/>
    </row>
    <row r="5732" spans="2:87" s="1381" customFormat="1" x14ac:dyDescent="0.25">
      <c r="B5732" s="1384"/>
      <c r="C5732" s="1384"/>
      <c r="D5732" s="1387"/>
      <c r="E5732" s="1384"/>
      <c r="F5732" s="1384"/>
      <c r="G5732" s="1384"/>
      <c r="H5732" s="1365"/>
      <c r="I5732" s="1365"/>
      <c r="J5732" s="1365"/>
      <c r="S5732" s="1359"/>
      <c r="BU5732" s="1366"/>
      <c r="CI5732" s="1383"/>
    </row>
    <row r="5733" spans="2:87" s="1381" customFormat="1" x14ac:dyDescent="0.25">
      <c r="B5733" s="1384"/>
      <c r="C5733" s="1384"/>
      <c r="D5733" s="1387"/>
      <c r="E5733" s="1384"/>
      <c r="F5733" s="1384"/>
      <c r="G5733" s="1384"/>
      <c r="H5733" s="1365"/>
      <c r="I5733" s="1365"/>
      <c r="J5733" s="1365"/>
      <c r="S5733" s="1359"/>
      <c r="BU5733" s="1366"/>
      <c r="CI5733" s="1383"/>
    </row>
    <row r="5734" spans="2:87" s="1381" customFormat="1" x14ac:dyDescent="0.25">
      <c r="B5734" s="1384"/>
      <c r="C5734" s="1384"/>
      <c r="D5734" s="1387"/>
      <c r="E5734" s="1384"/>
      <c r="F5734" s="1384"/>
      <c r="G5734" s="1384"/>
      <c r="H5734" s="1365"/>
      <c r="I5734" s="1365"/>
      <c r="J5734" s="1365"/>
      <c r="S5734" s="1359"/>
      <c r="BU5734" s="1366"/>
      <c r="CI5734" s="1383"/>
    </row>
    <row r="5735" spans="2:87" s="1381" customFormat="1" x14ac:dyDescent="0.25">
      <c r="B5735" s="1384"/>
      <c r="C5735" s="1384"/>
      <c r="D5735" s="1387"/>
      <c r="E5735" s="1384"/>
      <c r="F5735" s="1384"/>
      <c r="G5735" s="1384"/>
      <c r="H5735" s="1365"/>
      <c r="I5735" s="1365"/>
      <c r="J5735" s="1365"/>
      <c r="S5735" s="1359"/>
      <c r="BU5735" s="1366"/>
      <c r="CI5735" s="1383"/>
    </row>
    <row r="5736" spans="2:87" s="1381" customFormat="1" x14ac:dyDescent="0.25">
      <c r="B5736" s="1384"/>
      <c r="C5736" s="1384"/>
      <c r="D5736" s="1387"/>
      <c r="E5736" s="1384"/>
      <c r="F5736" s="1384"/>
      <c r="G5736" s="1384"/>
      <c r="H5736" s="1365"/>
      <c r="I5736" s="1365"/>
      <c r="J5736" s="1365"/>
      <c r="S5736" s="1359"/>
      <c r="BU5736" s="1366"/>
      <c r="CI5736" s="1383"/>
    </row>
    <row r="5737" spans="2:87" s="1381" customFormat="1" x14ac:dyDescent="0.25">
      <c r="B5737" s="1384"/>
      <c r="C5737" s="1384"/>
      <c r="D5737" s="1387"/>
      <c r="E5737" s="1384"/>
      <c r="F5737" s="1384"/>
      <c r="G5737" s="1384"/>
      <c r="H5737" s="1365"/>
      <c r="I5737" s="1365"/>
      <c r="J5737" s="1365"/>
      <c r="S5737" s="1359"/>
      <c r="BU5737" s="1366"/>
      <c r="CI5737" s="1383"/>
    </row>
    <row r="5738" spans="2:87" s="1381" customFormat="1" x14ac:dyDescent="0.25">
      <c r="B5738" s="1384"/>
      <c r="C5738" s="1384"/>
      <c r="D5738" s="1387"/>
      <c r="E5738" s="1384"/>
      <c r="F5738" s="1384"/>
      <c r="G5738" s="1384"/>
      <c r="H5738" s="1365"/>
      <c r="I5738" s="1365"/>
      <c r="J5738" s="1365"/>
      <c r="S5738" s="1359"/>
      <c r="BU5738" s="1366"/>
      <c r="CI5738" s="1383"/>
    </row>
    <row r="5739" spans="2:87" s="1381" customFormat="1" x14ac:dyDescent="0.25">
      <c r="B5739" s="1384"/>
      <c r="C5739" s="1384"/>
      <c r="D5739" s="1387"/>
      <c r="E5739" s="1384"/>
      <c r="F5739" s="1384"/>
      <c r="G5739" s="1384"/>
      <c r="H5739" s="1365"/>
      <c r="I5739" s="1365"/>
      <c r="J5739" s="1365"/>
      <c r="S5739" s="1359"/>
      <c r="BU5739" s="1366"/>
      <c r="CI5739" s="1383"/>
    </row>
    <row r="5740" spans="2:87" s="1381" customFormat="1" x14ac:dyDescent="0.25">
      <c r="B5740" s="1384"/>
      <c r="C5740" s="1384"/>
      <c r="D5740" s="1387"/>
      <c r="E5740" s="1384"/>
      <c r="F5740" s="1384"/>
      <c r="G5740" s="1384"/>
      <c r="H5740" s="1365"/>
      <c r="I5740" s="1365"/>
      <c r="J5740" s="1365"/>
      <c r="S5740" s="1359"/>
      <c r="BU5740" s="1366"/>
      <c r="CI5740" s="1383"/>
    </row>
    <row r="5741" spans="2:87" s="1381" customFormat="1" x14ac:dyDescent="0.25">
      <c r="B5741" s="1384"/>
      <c r="C5741" s="1384"/>
      <c r="D5741" s="1387"/>
      <c r="E5741" s="1384"/>
      <c r="F5741" s="1384"/>
      <c r="G5741" s="1384"/>
      <c r="H5741" s="1365"/>
      <c r="I5741" s="1365"/>
      <c r="J5741" s="1365"/>
      <c r="S5741" s="1359"/>
      <c r="BU5741" s="1366"/>
      <c r="CI5741" s="1383"/>
    </row>
    <row r="5742" spans="2:87" s="1381" customFormat="1" x14ac:dyDescent="0.25">
      <c r="B5742" s="1384"/>
      <c r="C5742" s="1384"/>
      <c r="D5742" s="1387"/>
      <c r="E5742" s="1384"/>
      <c r="F5742" s="1384"/>
      <c r="G5742" s="1384"/>
      <c r="H5742" s="1365"/>
      <c r="I5742" s="1365"/>
      <c r="J5742" s="1365"/>
      <c r="S5742" s="1359"/>
      <c r="BU5742" s="1366"/>
      <c r="CI5742" s="1383"/>
    </row>
    <row r="5743" spans="2:87" s="1381" customFormat="1" x14ac:dyDescent="0.25">
      <c r="B5743" s="1384"/>
      <c r="C5743" s="1384"/>
      <c r="D5743" s="1387"/>
      <c r="E5743" s="1384"/>
      <c r="F5743" s="1384"/>
      <c r="G5743" s="1384"/>
      <c r="H5743" s="1365"/>
      <c r="I5743" s="1365"/>
      <c r="J5743" s="1365"/>
      <c r="S5743" s="1359"/>
      <c r="BU5743" s="1366"/>
      <c r="CI5743" s="1383"/>
    </row>
    <row r="5744" spans="2:87" s="1381" customFormat="1" x14ac:dyDescent="0.25">
      <c r="B5744" s="1384"/>
      <c r="C5744" s="1384"/>
      <c r="D5744" s="1387"/>
      <c r="E5744" s="1384"/>
      <c r="F5744" s="1384"/>
      <c r="G5744" s="1384"/>
      <c r="H5744" s="1365"/>
      <c r="I5744" s="1365"/>
      <c r="J5744" s="1365"/>
      <c r="S5744" s="1359"/>
      <c r="BU5744" s="1366"/>
      <c r="CI5744" s="1383"/>
    </row>
    <row r="5745" spans="2:87" s="1381" customFormat="1" x14ac:dyDescent="0.25">
      <c r="B5745" s="1384"/>
      <c r="C5745" s="1384"/>
      <c r="D5745" s="1387"/>
      <c r="E5745" s="1384"/>
      <c r="F5745" s="1384"/>
      <c r="G5745" s="1384"/>
      <c r="H5745" s="1365"/>
      <c r="I5745" s="1365"/>
      <c r="J5745" s="1365"/>
      <c r="S5745" s="1359"/>
      <c r="BU5745" s="1366"/>
      <c r="CI5745" s="1383"/>
    </row>
    <row r="5746" spans="2:87" s="1381" customFormat="1" x14ac:dyDescent="0.25">
      <c r="B5746" s="1384"/>
      <c r="C5746" s="1384"/>
      <c r="D5746" s="1387"/>
      <c r="E5746" s="1384"/>
      <c r="F5746" s="1384"/>
      <c r="G5746" s="1384"/>
      <c r="H5746" s="1365"/>
      <c r="I5746" s="1365"/>
      <c r="J5746" s="1365"/>
      <c r="S5746" s="1359"/>
      <c r="BU5746" s="1366"/>
      <c r="CI5746" s="1383"/>
    </row>
    <row r="5747" spans="2:87" s="1381" customFormat="1" x14ac:dyDescent="0.25">
      <c r="B5747" s="1384"/>
      <c r="C5747" s="1384"/>
      <c r="D5747" s="1387"/>
      <c r="E5747" s="1384"/>
      <c r="F5747" s="1384"/>
      <c r="G5747" s="1384"/>
      <c r="H5747" s="1365"/>
      <c r="I5747" s="1365"/>
      <c r="J5747" s="1365"/>
      <c r="S5747" s="1359"/>
      <c r="BU5747" s="1366"/>
      <c r="CI5747" s="1383"/>
    </row>
    <row r="5748" spans="2:87" s="1381" customFormat="1" x14ac:dyDescent="0.25">
      <c r="B5748" s="1384"/>
      <c r="C5748" s="1384"/>
      <c r="D5748" s="1387"/>
      <c r="E5748" s="1384"/>
      <c r="F5748" s="1384"/>
      <c r="G5748" s="1384"/>
      <c r="H5748" s="1365"/>
      <c r="I5748" s="1365"/>
      <c r="J5748" s="1365"/>
      <c r="S5748" s="1359"/>
      <c r="BU5748" s="1366"/>
      <c r="CI5748" s="1383"/>
    </row>
    <row r="5749" spans="2:87" s="1381" customFormat="1" x14ac:dyDescent="0.25">
      <c r="B5749" s="1384"/>
      <c r="C5749" s="1384"/>
      <c r="D5749" s="1387"/>
      <c r="E5749" s="1384"/>
      <c r="F5749" s="1384"/>
      <c r="G5749" s="1384"/>
      <c r="H5749" s="1365"/>
      <c r="I5749" s="1365"/>
      <c r="J5749" s="1365"/>
      <c r="S5749" s="1359"/>
      <c r="BU5749" s="1366"/>
      <c r="CI5749" s="1383"/>
    </row>
    <row r="5750" spans="2:87" s="1381" customFormat="1" x14ac:dyDescent="0.25">
      <c r="B5750" s="1384"/>
      <c r="C5750" s="1384"/>
      <c r="D5750" s="1387"/>
      <c r="E5750" s="1384"/>
      <c r="F5750" s="1384"/>
      <c r="G5750" s="1384"/>
      <c r="H5750" s="1365"/>
      <c r="I5750" s="1365"/>
      <c r="J5750" s="1365"/>
      <c r="S5750" s="1359"/>
      <c r="BU5750" s="1366"/>
      <c r="CI5750" s="1383"/>
    </row>
    <row r="5751" spans="2:87" s="1381" customFormat="1" x14ac:dyDescent="0.25">
      <c r="B5751" s="1384"/>
      <c r="C5751" s="1384"/>
      <c r="D5751" s="1387"/>
      <c r="E5751" s="1384"/>
      <c r="F5751" s="1384"/>
      <c r="G5751" s="1384"/>
      <c r="H5751" s="1365"/>
      <c r="I5751" s="1365"/>
      <c r="J5751" s="1365"/>
      <c r="S5751" s="1359"/>
      <c r="BU5751" s="1366"/>
      <c r="CI5751" s="1383"/>
    </row>
    <row r="5752" spans="2:87" s="1381" customFormat="1" x14ac:dyDescent="0.25">
      <c r="B5752" s="1384"/>
      <c r="C5752" s="1384"/>
      <c r="D5752" s="1387"/>
      <c r="E5752" s="1384"/>
      <c r="F5752" s="1384"/>
      <c r="G5752" s="1384"/>
      <c r="H5752" s="1365"/>
      <c r="I5752" s="1365"/>
      <c r="J5752" s="1365"/>
      <c r="S5752" s="1359"/>
      <c r="BU5752" s="1366"/>
      <c r="CI5752" s="1383"/>
    </row>
    <row r="5753" spans="2:87" s="1381" customFormat="1" x14ac:dyDescent="0.25">
      <c r="B5753" s="1384"/>
      <c r="C5753" s="1384"/>
      <c r="D5753" s="1387"/>
      <c r="E5753" s="1384"/>
      <c r="F5753" s="1384"/>
      <c r="G5753" s="1384"/>
      <c r="H5753" s="1365"/>
      <c r="I5753" s="1365"/>
      <c r="J5753" s="1365"/>
      <c r="S5753" s="1359"/>
      <c r="BU5753" s="1366"/>
      <c r="CI5753" s="1383"/>
    </row>
    <row r="5754" spans="2:87" s="1381" customFormat="1" x14ac:dyDescent="0.25">
      <c r="B5754" s="1384"/>
      <c r="C5754" s="1384"/>
      <c r="D5754" s="1387"/>
      <c r="E5754" s="1384"/>
      <c r="F5754" s="1384"/>
      <c r="G5754" s="1384"/>
      <c r="H5754" s="1365"/>
      <c r="I5754" s="1365"/>
      <c r="J5754" s="1365"/>
      <c r="S5754" s="1359"/>
      <c r="BU5754" s="1366"/>
      <c r="CI5754" s="1383"/>
    </row>
    <row r="5755" spans="2:87" s="1381" customFormat="1" x14ac:dyDescent="0.25">
      <c r="B5755" s="1384"/>
      <c r="C5755" s="1384"/>
      <c r="D5755" s="1387"/>
      <c r="E5755" s="1384"/>
      <c r="F5755" s="1384"/>
      <c r="G5755" s="1384"/>
      <c r="H5755" s="1365"/>
      <c r="I5755" s="1365"/>
      <c r="J5755" s="1365"/>
      <c r="S5755" s="1359"/>
      <c r="BU5755" s="1366"/>
      <c r="CI5755" s="1383"/>
    </row>
    <row r="5756" spans="2:87" s="1381" customFormat="1" x14ac:dyDescent="0.25">
      <c r="B5756" s="1384"/>
      <c r="C5756" s="1384"/>
      <c r="D5756" s="1387"/>
      <c r="E5756" s="1384"/>
      <c r="F5756" s="1384"/>
      <c r="G5756" s="1384"/>
      <c r="H5756" s="1365"/>
      <c r="I5756" s="1365"/>
      <c r="J5756" s="1365"/>
      <c r="S5756" s="1359"/>
      <c r="BU5756" s="1366"/>
      <c r="CI5756" s="1383"/>
    </row>
    <row r="5757" spans="2:87" s="1381" customFormat="1" x14ac:dyDescent="0.25">
      <c r="B5757" s="1384"/>
      <c r="C5757" s="1384"/>
      <c r="D5757" s="1387"/>
      <c r="E5757" s="1384"/>
      <c r="F5757" s="1384"/>
      <c r="G5757" s="1384"/>
      <c r="H5757" s="1365"/>
      <c r="I5757" s="1365"/>
      <c r="J5757" s="1365"/>
      <c r="S5757" s="1359"/>
      <c r="BU5757" s="1366"/>
      <c r="CI5757" s="1383"/>
    </row>
    <row r="5758" spans="2:87" s="1381" customFormat="1" x14ac:dyDescent="0.25">
      <c r="B5758" s="1384"/>
      <c r="C5758" s="1384"/>
      <c r="D5758" s="1387"/>
      <c r="E5758" s="1384"/>
      <c r="F5758" s="1384"/>
      <c r="G5758" s="1384"/>
      <c r="H5758" s="1365"/>
      <c r="I5758" s="1365"/>
      <c r="J5758" s="1365"/>
      <c r="S5758" s="1359"/>
      <c r="BU5758" s="1366"/>
      <c r="CI5758" s="1383"/>
    </row>
    <row r="5759" spans="2:87" s="1381" customFormat="1" x14ac:dyDescent="0.25">
      <c r="B5759" s="1384"/>
      <c r="C5759" s="1384"/>
      <c r="D5759" s="1387"/>
      <c r="E5759" s="1384"/>
      <c r="F5759" s="1384"/>
      <c r="G5759" s="1384"/>
      <c r="H5759" s="1365"/>
      <c r="I5759" s="1365"/>
      <c r="J5759" s="1365"/>
      <c r="S5759" s="1359"/>
      <c r="BU5759" s="1366"/>
      <c r="CI5759" s="1383"/>
    </row>
    <row r="5760" spans="2:87" s="1381" customFormat="1" x14ac:dyDescent="0.25">
      <c r="B5760" s="1384"/>
      <c r="C5760" s="1384"/>
      <c r="D5760" s="1387"/>
      <c r="E5760" s="1384"/>
      <c r="F5760" s="1384"/>
      <c r="G5760" s="1384"/>
      <c r="H5760" s="1365"/>
      <c r="I5760" s="1365"/>
      <c r="J5760" s="1365"/>
      <c r="S5760" s="1359"/>
      <c r="BU5760" s="1366"/>
      <c r="CI5760" s="1383"/>
    </row>
    <row r="5761" spans="2:87" s="1381" customFormat="1" x14ac:dyDescent="0.25">
      <c r="B5761" s="1384"/>
      <c r="C5761" s="1384"/>
      <c r="D5761" s="1387"/>
      <c r="E5761" s="1384"/>
      <c r="F5761" s="1384"/>
      <c r="G5761" s="1384"/>
      <c r="H5761" s="1365"/>
      <c r="I5761" s="1365"/>
      <c r="J5761" s="1365"/>
      <c r="S5761" s="1359"/>
      <c r="BU5761" s="1366"/>
      <c r="CI5761" s="1383"/>
    </row>
    <row r="5762" spans="2:87" s="1381" customFormat="1" x14ac:dyDescent="0.25">
      <c r="B5762" s="1384"/>
      <c r="C5762" s="1384"/>
      <c r="D5762" s="1387"/>
      <c r="E5762" s="1384"/>
      <c r="F5762" s="1384"/>
      <c r="G5762" s="1384"/>
      <c r="H5762" s="1365"/>
      <c r="I5762" s="1365"/>
      <c r="J5762" s="1365"/>
      <c r="S5762" s="1359"/>
      <c r="BU5762" s="1366"/>
      <c r="CI5762" s="1383"/>
    </row>
    <row r="5763" spans="2:87" s="1381" customFormat="1" x14ac:dyDescent="0.25">
      <c r="B5763" s="1384"/>
      <c r="C5763" s="1384"/>
      <c r="D5763" s="1387"/>
      <c r="E5763" s="1384"/>
      <c r="F5763" s="1384"/>
      <c r="G5763" s="1384"/>
      <c r="H5763" s="1365"/>
      <c r="I5763" s="1365"/>
      <c r="J5763" s="1365"/>
      <c r="S5763" s="1359"/>
      <c r="BU5763" s="1366"/>
      <c r="CI5763" s="1383"/>
    </row>
    <row r="5764" spans="2:87" s="1381" customFormat="1" x14ac:dyDescent="0.25">
      <c r="B5764" s="1384"/>
      <c r="C5764" s="1384"/>
      <c r="D5764" s="1387"/>
      <c r="E5764" s="1384"/>
      <c r="F5764" s="1384"/>
      <c r="G5764" s="1384"/>
      <c r="H5764" s="1365"/>
      <c r="I5764" s="1365"/>
      <c r="J5764" s="1365"/>
      <c r="S5764" s="1359"/>
      <c r="BU5764" s="1366"/>
      <c r="CI5764" s="1383"/>
    </row>
    <row r="5765" spans="2:87" s="1381" customFormat="1" x14ac:dyDescent="0.25">
      <c r="B5765" s="1384"/>
      <c r="C5765" s="1384"/>
      <c r="D5765" s="1387"/>
      <c r="E5765" s="1384"/>
      <c r="F5765" s="1384"/>
      <c r="G5765" s="1384"/>
      <c r="H5765" s="1365"/>
      <c r="I5765" s="1365"/>
      <c r="J5765" s="1365"/>
      <c r="S5765" s="1359"/>
      <c r="BU5765" s="1366"/>
      <c r="CI5765" s="1383"/>
    </row>
    <row r="5766" spans="2:87" s="1381" customFormat="1" x14ac:dyDescent="0.25">
      <c r="B5766" s="1384"/>
      <c r="C5766" s="1384"/>
      <c r="D5766" s="1387"/>
      <c r="E5766" s="1384"/>
      <c r="F5766" s="1384"/>
      <c r="G5766" s="1384"/>
      <c r="H5766" s="1365"/>
      <c r="I5766" s="1365"/>
      <c r="J5766" s="1365"/>
      <c r="S5766" s="1359"/>
      <c r="BU5766" s="1366"/>
      <c r="CI5766" s="1383"/>
    </row>
    <row r="5767" spans="2:87" s="1381" customFormat="1" x14ac:dyDescent="0.25">
      <c r="B5767" s="1384"/>
      <c r="C5767" s="1384"/>
      <c r="D5767" s="1387"/>
      <c r="E5767" s="1384"/>
      <c r="F5767" s="1384"/>
      <c r="G5767" s="1384"/>
      <c r="H5767" s="1365"/>
      <c r="I5767" s="1365"/>
      <c r="J5767" s="1365"/>
      <c r="S5767" s="1359"/>
      <c r="BU5767" s="1366"/>
      <c r="CI5767" s="1383"/>
    </row>
    <row r="5768" spans="2:87" s="1381" customFormat="1" x14ac:dyDescent="0.25">
      <c r="B5768" s="1384"/>
      <c r="C5768" s="1384"/>
      <c r="D5768" s="1387"/>
      <c r="E5768" s="1384"/>
      <c r="F5768" s="1384"/>
      <c r="G5768" s="1384"/>
      <c r="H5768" s="1365"/>
      <c r="I5768" s="1365"/>
      <c r="J5768" s="1365"/>
      <c r="S5768" s="1359"/>
      <c r="BU5768" s="1366"/>
      <c r="CI5768" s="1383"/>
    </row>
    <row r="5769" spans="2:87" s="1381" customFormat="1" x14ac:dyDescent="0.25">
      <c r="B5769" s="1384"/>
      <c r="C5769" s="1384"/>
      <c r="D5769" s="1387"/>
      <c r="E5769" s="1384"/>
      <c r="F5769" s="1384"/>
      <c r="G5769" s="1384"/>
      <c r="H5769" s="1365"/>
      <c r="I5769" s="1365"/>
      <c r="J5769" s="1365"/>
      <c r="S5769" s="1359"/>
      <c r="BU5769" s="1366"/>
      <c r="CI5769" s="1383"/>
    </row>
    <row r="5770" spans="2:87" s="1381" customFormat="1" x14ac:dyDescent="0.25">
      <c r="B5770" s="1384"/>
      <c r="C5770" s="1384"/>
      <c r="D5770" s="1387"/>
      <c r="E5770" s="1384"/>
      <c r="F5770" s="1384"/>
      <c r="G5770" s="1384"/>
      <c r="H5770" s="1365"/>
      <c r="I5770" s="1365"/>
      <c r="J5770" s="1365"/>
      <c r="S5770" s="1359"/>
      <c r="BU5770" s="1366"/>
      <c r="CI5770" s="1383"/>
    </row>
    <row r="5771" spans="2:87" s="1381" customFormat="1" x14ac:dyDescent="0.25">
      <c r="B5771" s="1384"/>
      <c r="C5771" s="1384"/>
      <c r="D5771" s="1387"/>
      <c r="E5771" s="1384"/>
      <c r="F5771" s="1384"/>
      <c r="G5771" s="1384"/>
      <c r="H5771" s="1365"/>
      <c r="I5771" s="1365"/>
      <c r="J5771" s="1365"/>
      <c r="S5771" s="1359"/>
      <c r="BU5771" s="1366"/>
      <c r="CI5771" s="1383"/>
    </row>
    <row r="5772" spans="2:87" s="1381" customFormat="1" x14ac:dyDescent="0.25">
      <c r="B5772" s="1384"/>
      <c r="C5772" s="1384"/>
      <c r="D5772" s="1387"/>
      <c r="E5772" s="1384"/>
      <c r="F5772" s="1384"/>
      <c r="G5772" s="1384"/>
      <c r="H5772" s="1365"/>
      <c r="I5772" s="1365"/>
      <c r="J5772" s="1365"/>
      <c r="S5772" s="1359"/>
      <c r="BU5772" s="1366"/>
      <c r="CI5772" s="1383"/>
    </row>
    <row r="5773" spans="2:87" s="1381" customFormat="1" x14ac:dyDescent="0.25">
      <c r="B5773" s="1384"/>
      <c r="C5773" s="1384"/>
      <c r="D5773" s="1387"/>
      <c r="E5773" s="1384"/>
      <c r="F5773" s="1384"/>
      <c r="G5773" s="1384"/>
      <c r="H5773" s="1365"/>
      <c r="I5773" s="1365"/>
      <c r="J5773" s="1365"/>
      <c r="S5773" s="1359"/>
      <c r="BU5773" s="1366"/>
      <c r="CI5773" s="1383"/>
    </row>
    <row r="5774" spans="2:87" s="1381" customFormat="1" x14ac:dyDescent="0.25">
      <c r="B5774" s="1384"/>
      <c r="C5774" s="1384"/>
      <c r="D5774" s="1387"/>
      <c r="E5774" s="1384"/>
      <c r="F5774" s="1384"/>
      <c r="G5774" s="1384"/>
      <c r="H5774" s="1365"/>
      <c r="I5774" s="1365"/>
      <c r="J5774" s="1365"/>
      <c r="S5774" s="1359"/>
      <c r="BU5774" s="1366"/>
      <c r="CI5774" s="1383"/>
    </row>
    <row r="5775" spans="2:87" s="1381" customFormat="1" x14ac:dyDescent="0.25">
      <c r="B5775" s="1384"/>
      <c r="C5775" s="1384"/>
      <c r="D5775" s="1387"/>
      <c r="E5775" s="1384"/>
      <c r="F5775" s="1384"/>
      <c r="G5775" s="1384"/>
      <c r="H5775" s="1365"/>
      <c r="I5775" s="1365"/>
      <c r="J5775" s="1365"/>
      <c r="S5775" s="1359"/>
      <c r="BU5775" s="1366"/>
      <c r="CI5775" s="1383"/>
    </row>
    <row r="5776" spans="2:87" s="1381" customFormat="1" x14ac:dyDescent="0.25">
      <c r="B5776" s="1384"/>
      <c r="C5776" s="1384"/>
      <c r="D5776" s="1387"/>
      <c r="E5776" s="1384"/>
      <c r="F5776" s="1384"/>
      <c r="G5776" s="1384"/>
      <c r="H5776" s="1365"/>
      <c r="I5776" s="1365"/>
      <c r="J5776" s="1365"/>
      <c r="S5776" s="1359"/>
      <c r="BU5776" s="1366"/>
      <c r="CI5776" s="1383"/>
    </row>
    <row r="5777" spans="2:87" s="1381" customFormat="1" x14ac:dyDescent="0.25">
      <c r="B5777" s="1384"/>
      <c r="C5777" s="1384"/>
      <c r="D5777" s="1387"/>
      <c r="E5777" s="1384"/>
      <c r="F5777" s="1384"/>
      <c r="G5777" s="1384"/>
      <c r="H5777" s="1365"/>
      <c r="I5777" s="1365"/>
      <c r="J5777" s="1365"/>
      <c r="S5777" s="1359"/>
      <c r="BU5777" s="1366"/>
      <c r="CI5777" s="1383"/>
    </row>
    <row r="5778" spans="2:87" s="1381" customFormat="1" x14ac:dyDescent="0.25">
      <c r="B5778" s="1384"/>
      <c r="C5778" s="1384"/>
      <c r="D5778" s="1387"/>
      <c r="E5778" s="1384"/>
      <c r="F5778" s="1384"/>
      <c r="G5778" s="1384"/>
      <c r="H5778" s="1365"/>
      <c r="I5778" s="1365"/>
      <c r="J5778" s="1365"/>
      <c r="S5778" s="1359"/>
      <c r="BU5778" s="1366"/>
      <c r="CI5778" s="1383"/>
    </row>
    <row r="5779" spans="2:87" s="1381" customFormat="1" x14ac:dyDescent="0.25">
      <c r="B5779" s="1384"/>
      <c r="C5779" s="1384"/>
      <c r="D5779" s="1387"/>
      <c r="E5779" s="1384"/>
      <c r="F5779" s="1384"/>
      <c r="G5779" s="1384"/>
      <c r="H5779" s="1365"/>
      <c r="I5779" s="1365"/>
      <c r="J5779" s="1365"/>
      <c r="S5779" s="1359"/>
      <c r="BU5779" s="1366"/>
      <c r="CI5779" s="1383"/>
    </row>
    <row r="5780" spans="2:87" s="1381" customFormat="1" x14ac:dyDescent="0.25">
      <c r="B5780" s="1384"/>
      <c r="C5780" s="1384"/>
      <c r="D5780" s="1387"/>
      <c r="E5780" s="1384"/>
      <c r="F5780" s="1384"/>
      <c r="G5780" s="1384"/>
      <c r="H5780" s="1365"/>
      <c r="I5780" s="1365"/>
      <c r="J5780" s="1365"/>
      <c r="S5780" s="1359"/>
      <c r="BU5780" s="1366"/>
      <c r="CI5780" s="1383"/>
    </row>
    <row r="5781" spans="2:87" s="1381" customFormat="1" x14ac:dyDescent="0.25">
      <c r="B5781" s="1384"/>
      <c r="C5781" s="1384"/>
      <c r="D5781" s="1387"/>
      <c r="E5781" s="1384"/>
      <c r="F5781" s="1384"/>
      <c r="G5781" s="1384"/>
      <c r="H5781" s="1365"/>
      <c r="I5781" s="1365"/>
      <c r="J5781" s="1365"/>
      <c r="S5781" s="1359"/>
      <c r="BU5781" s="1366"/>
      <c r="CI5781" s="1383"/>
    </row>
    <row r="5782" spans="2:87" s="1381" customFormat="1" x14ac:dyDescent="0.25">
      <c r="B5782" s="1384"/>
      <c r="C5782" s="1384"/>
      <c r="D5782" s="1387"/>
      <c r="E5782" s="1384"/>
      <c r="F5782" s="1384"/>
      <c r="G5782" s="1384"/>
      <c r="H5782" s="1365"/>
      <c r="I5782" s="1365"/>
      <c r="J5782" s="1365"/>
      <c r="S5782" s="1359"/>
      <c r="BU5782" s="1366"/>
      <c r="CI5782" s="1383"/>
    </row>
    <row r="5783" spans="2:87" s="1381" customFormat="1" x14ac:dyDescent="0.25">
      <c r="B5783" s="1384"/>
      <c r="C5783" s="1384"/>
      <c r="D5783" s="1387"/>
      <c r="E5783" s="1384"/>
      <c r="F5783" s="1384"/>
      <c r="G5783" s="1384"/>
      <c r="H5783" s="1365"/>
      <c r="I5783" s="1365"/>
      <c r="J5783" s="1365"/>
      <c r="S5783" s="1359"/>
      <c r="BU5783" s="1366"/>
      <c r="CI5783" s="1383"/>
    </row>
    <row r="5784" spans="2:87" s="1381" customFormat="1" x14ac:dyDescent="0.25">
      <c r="B5784" s="1384"/>
      <c r="C5784" s="1384"/>
      <c r="D5784" s="1387"/>
      <c r="E5784" s="1384"/>
      <c r="F5784" s="1384"/>
      <c r="G5784" s="1384"/>
      <c r="H5784" s="1365"/>
      <c r="I5784" s="1365"/>
      <c r="J5784" s="1365"/>
      <c r="S5784" s="1359"/>
      <c r="BU5784" s="1366"/>
      <c r="CI5784" s="1383"/>
    </row>
    <row r="5785" spans="2:87" s="1381" customFormat="1" x14ac:dyDescent="0.25">
      <c r="B5785" s="1384"/>
      <c r="C5785" s="1384"/>
      <c r="D5785" s="1387"/>
      <c r="E5785" s="1384"/>
      <c r="F5785" s="1384"/>
      <c r="G5785" s="1384"/>
      <c r="H5785" s="1365"/>
      <c r="I5785" s="1365"/>
      <c r="J5785" s="1365"/>
      <c r="S5785" s="1359"/>
      <c r="BU5785" s="1366"/>
      <c r="CI5785" s="1383"/>
    </row>
    <row r="5786" spans="2:87" s="1381" customFormat="1" x14ac:dyDescent="0.25">
      <c r="B5786" s="1384"/>
      <c r="C5786" s="1384"/>
      <c r="D5786" s="1387"/>
      <c r="E5786" s="1384"/>
      <c r="F5786" s="1384"/>
      <c r="G5786" s="1384"/>
      <c r="H5786" s="1365"/>
      <c r="I5786" s="1365"/>
      <c r="J5786" s="1365"/>
      <c r="S5786" s="1359"/>
      <c r="BU5786" s="1366"/>
      <c r="CI5786" s="1383"/>
    </row>
    <row r="5787" spans="2:87" s="1381" customFormat="1" x14ac:dyDescent="0.25">
      <c r="B5787" s="1384"/>
      <c r="C5787" s="1384"/>
      <c r="D5787" s="1387"/>
      <c r="E5787" s="1384"/>
      <c r="F5787" s="1384"/>
      <c r="G5787" s="1384"/>
      <c r="H5787" s="1365"/>
      <c r="I5787" s="1365"/>
      <c r="J5787" s="1365"/>
      <c r="S5787" s="1359"/>
      <c r="BU5787" s="1366"/>
      <c r="CI5787" s="1383"/>
    </row>
    <row r="5788" spans="2:87" s="1381" customFormat="1" x14ac:dyDescent="0.25">
      <c r="B5788" s="1384"/>
      <c r="C5788" s="1384"/>
      <c r="D5788" s="1387"/>
      <c r="E5788" s="1384"/>
      <c r="F5788" s="1384"/>
      <c r="G5788" s="1384"/>
      <c r="H5788" s="1365"/>
      <c r="I5788" s="1365"/>
      <c r="J5788" s="1365"/>
      <c r="S5788" s="1359"/>
      <c r="BU5788" s="1366"/>
      <c r="CI5788" s="1383"/>
    </row>
    <row r="5789" spans="2:87" s="1381" customFormat="1" x14ac:dyDescent="0.25">
      <c r="B5789" s="1384"/>
      <c r="C5789" s="1384"/>
      <c r="D5789" s="1387"/>
      <c r="E5789" s="1384"/>
      <c r="F5789" s="1384"/>
      <c r="G5789" s="1384"/>
      <c r="H5789" s="1365"/>
      <c r="I5789" s="1365"/>
      <c r="J5789" s="1365"/>
      <c r="S5789" s="1359"/>
      <c r="BU5789" s="1366"/>
      <c r="CI5789" s="1383"/>
    </row>
    <row r="5790" spans="2:87" s="1381" customFormat="1" x14ac:dyDescent="0.25">
      <c r="B5790" s="1384"/>
      <c r="C5790" s="1384"/>
      <c r="D5790" s="1387"/>
      <c r="E5790" s="1384"/>
      <c r="F5790" s="1384"/>
      <c r="G5790" s="1384"/>
      <c r="H5790" s="1365"/>
      <c r="I5790" s="1365"/>
      <c r="J5790" s="1365"/>
      <c r="S5790" s="1359"/>
      <c r="BU5790" s="1366"/>
      <c r="CI5790" s="1383"/>
    </row>
    <row r="5791" spans="2:87" s="1381" customFormat="1" x14ac:dyDescent="0.25">
      <c r="B5791" s="1384"/>
      <c r="C5791" s="1384"/>
      <c r="D5791" s="1387"/>
      <c r="E5791" s="1384"/>
      <c r="F5791" s="1384"/>
      <c r="G5791" s="1384"/>
      <c r="H5791" s="1365"/>
      <c r="I5791" s="1365"/>
      <c r="J5791" s="1365"/>
      <c r="S5791" s="1359"/>
      <c r="BU5791" s="1366"/>
      <c r="CI5791" s="1383"/>
    </row>
    <row r="5792" spans="2:87" s="1381" customFormat="1" x14ac:dyDescent="0.25">
      <c r="B5792" s="1384"/>
      <c r="C5792" s="1384"/>
      <c r="D5792" s="1387"/>
      <c r="E5792" s="1384"/>
      <c r="F5792" s="1384"/>
      <c r="G5792" s="1384"/>
      <c r="H5792" s="1365"/>
      <c r="I5792" s="1365"/>
      <c r="J5792" s="1365"/>
      <c r="S5792" s="1359"/>
      <c r="BU5792" s="1366"/>
      <c r="CI5792" s="1383"/>
    </row>
    <row r="5793" spans="2:87" s="1381" customFormat="1" x14ac:dyDescent="0.25">
      <c r="B5793" s="1384"/>
      <c r="C5793" s="1384"/>
      <c r="D5793" s="1387"/>
      <c r="E5793" s="1384"/>
      <c r="F5793" s="1384"/>
      <c r="G5793" s="1384"/>
      <c r="H5793" s="1365"/>
      <c r="I5793" s="1365"/>
      <c r="J5793" s="1365"/>
      <c r="S5793" s="1359"/>
      <c r="BU5793" s="1366"/>
      <c r="CI5793" s="1383"/>
    </row>
    <row r="5794" spans="2:87" s="1381" customFormat="1" x14ac:dyDescent="0.25">
      <c r="B5794" s="1384"/>
      <c r="C5794" s="1384"/>
      <c r="D5794" s="1387"/>
      <c r="E5794" s="1384"/>
      <c r="F5794" s="1384"/>
      <c r="G5794" s="1384"/>
      <c r="H5794" s="1365"/>
      <c r="I5794" s="1365"/>
      <c r="J5794" s="1365"/>
      <c r="S5794" s="1359"/>
      <c r="BU5794" s="1366"/>
      <c r="CI5794" s="1383"/>
    </row>
    <row r="5795" spans="2:87" s="1381" customFormat="1" x14ac:dyDescent="0.25">
      <c r="B5795" s="1384"/>
      <c r="C5795" s="1384"/>
      <c r="D5795" s="1387"/>
      <c r="E5795" s="1384"/>
      <c r="F5795" s="1384"/>
      <c r="G5795" s="1384"/>
      <c r="H5795" s="1365"/>
      <c r="I5795" s="1365"/>
      <c r="J5795" s="1365"/>
      <c r="S5795" s="1359"/>
      <c r="BU5795" s="1366"/>
      <c r="CI5795" s="1383"/>
    </row>
    <row r="5796" spans="2:87" s="1381" customFormat="1" x14ac:dyDescent="0.25">
      <c r="B5796" s="1384"/>
      <c r="C5796" s="1384"/>
      <c r="D5796" s="1387"/>
      <c r="E5796" s="1384"/>
      <c r="F5796" s="1384"/>
      <c r="G5796" s="1384"/>
      <c r="H5796" s="1365"/>
      <c r="I5796" s="1365"/>
      <c r="J5796" s="1365"/>
      <c r="S5796" s="1359"/>
      <c r="BU5796" s="1366"/>
      <c r="CI5796" s="1383"/>
    </row>
    <row r="5797" spans="2:87" s="1381" customFormat="1" x14ac:dyDescent="0.25">
      <c r="B5797" s="1384"/>
      <c r="C5797" s="1384"/>
      <c r="D5797" s="1387"/>
      <c r="E5797" s="1384"/>
      <c r="F5797" s="1384"/>
      <c r="G5797" s="1384"/>
      <c r="H5797" s="1365"/>
      <c r="I5797" s="1365"/>
      <c r="J5797" s="1365"/>
      <c r="S5797" s="1359"/>
      <c r="BU5797" s="1366"/>
      <c r="CI5797" s="1383"/>
    </row>
    <row r="5798" spans="2:87" s="1381" customFormat="1" x14ac:dyDescent="0.25">
      <c r="B5798" s="1384"/>
      <c r="C5798" s="1384"/>
      <c r="D5798" s="1387"/>
      <c r="E5798" s="1384"/>
      <c r="F5798" s="1384"/>
      <c r="G5798" s="1384"/>
      <c r="H5798" s="1365"/>
      <c r="I5798" s="1365"/>
      <c r="J5798" s="1365"/>
      <c r="S5798" s="1359"/>
      <c r="BU5798" s="1366"/>
      <c r="CI5798" s="1383"/>
    </row>
    <row r="5799" spans="2:87" s="1381" customFormat="1" x14ac:dyDescent="0.25">
      <c r="B5799" s="1384"/>
      <c r="C5799" s="1384"/>
      <c r="D5799" s="1387"/>
      <c r="E5799" s="1384"/>
      <c r="F5799" s="1384"/>
      <c r="G5799" s="1384"/>
      <c r="H5799" s="1365"/>
      <c r="I5799" s="1365"/>
      <c r="J5799" s="1365"/>
      <c r="S5799" s="1359"/>
      <c r="BU5799" s="1366"/>
      <c r="CI5799" s="1383"/>
    </row>
    <row r="5800" spans="2:87" s="1381" customFormat="1" x14ac:dyDescent="0.25">
      <c r="B5800" s="1384"/>
      <c r="C5800" s="1384"/>
      <c r="D5800" s="1387"/>
      <c r="E5800" s="1384"/>
      <c r="F5800" s="1384"/>
      <c r="G5800" s="1384"/>
      <c r="H5800" s="1365"/>
      <c r="I5800" s="1365"/>
      <c r="J5800" s="1365"/>
      <c r="S5800" s="1359"/>
      <c r="BU5800" s="1366"/>
      <c r="CI5800" s="1383"/>
    </row>
    <row r="5801" spans="2:87" s="1381" customFormat="1" x14ac:dyDescent="0.25">
      <c r="B5801" s="1384"/>
      <c r="C5801" s="1384"/>
      <c r="D5801" s="1387"/>
      <c r="E5801" s="1384"/>
      <c r="F5801" s="1384"/>
      <c r="G5801" s="1384"/>
      <c r="H5801" s="1365"/>
      <c r="I5801" s="1365"/>
      <c r="J5801" s="1365"/>
      <c r="S5801" s="1359"/>
      <c r="BU5801" s="1366"/>
      <c r="CI5801" s="1383"/>
    </row>
    <row r="5802" spans="2:87" s="1381" customFormat="1" x14ac:dyDescent="0.25">
      <c r="B5802" s="1384"/>
      <c r="C5802" s="1384"/>
      <c r="D5802" s="1387"/>
      <c r="E5802" s="1384"/>
      <c r="F5802" s="1384"/>
      <c r="G5802" s="1384"/>
      <c r="H5802" s="1365"/>
      <c r="I5802" s="1365"/>
      <c r="J5802" s="1365"/>
      <c r="S5802" s="1359"/>
      <c r="BU5802" s="1366"/>
      <c r="CI5802" s="1383"/>
    </row>
    <row r="5803" spans="2:87" s="1381" customFormat="1" x14ac:dyDescent="0.25">
      <c r="B5803" s="1384"/>
      <c r="C5803" s="1384"/>
      <c r="D5803" s="1387"/>
      <c r="E5803" s="1384"/>
      <c r="F5803" s="1384"/>
      <c r="G5803" s="1384"/>
      <c r="H5803" s="1365"/>
      <c r="I5803" s="1365"/>
      <c r="J5803" s="1365"/>
      <c r="S5803" s="1359"/>
      <c r="BU5803" s="1366"/>
      <c r="CI5803" s="1383"/>
    </row>
    <row r="5804" spans="2:87" s="1381" customFormat="1" x14ac:dyDescent="0.25">
      <c r="B5804" s="1384"/>
      <c r="C5804" s="1384"/>
      <c r="D5804" s="1387"/>
      <c r="E5804" s="1384"/>
      <c r="F5804" s="1384"/>
      <c r="G5804" s="1384"/>
      <c r="H5804" s="1365"/>
      <c r="I5804" s="1365"/>
      <c r="J5804" s="1365"/>
      <c r="S5804" s="1359"/>
      <c r="BU5804" s="1366"/>
      <c r="CI5804" s="1383"/>
    </row>
    <row r="5805" spans="2:87" s="1381" customFormat="1" x14ac:dyDescent="0.25">
      <c r="B5805" s="1384"/>
      <c r="C5805" s="1384"/>
      <c r="D5805" s="1387"/>
      <c r="E5805" s="1384"/>
      <c r="F5805" s="1384"/>
      <c r="G5805" s="1384"/>
      <c r="H5805" s="1365"/>
      <c r="I5805" s="1365"/>
      <c r="J5805" s="1365"/>
      <c r="S5805" s="1359"/>
      <c r="BU5805" s="1366"/>
      <c r="CI5805" s="1383"/>
    </row>
    <row r="5806" spans="2:87" s="1381" customFormat="1" x14ac:dyDescent="0.25">
      <c r="B5806" s="1384"/>
      <c r="C5806" s="1384"/>
      <c r="D5806" s="1387"/>
      <c r="E5806" s="1384"/>
      <c r="F5806" s="1384"/>
      <c r="G5806" s="1384"/>
      <c r="H5806" s="1365"/>
      <c r="I5806" s="1365"/>
      <c r="J5806" s="1365"/>
      <c r="S5806" s="1359"/>
      <c r="BU5806" s="1366"/>
      <c r="CI5806" s="1383"/>
    </row>
    <row r="5807" spans="2:87" s="1381" customFormat="1" x14ac:dyDescent="0.25">
      <c r="B5807" s="1384"/>
      <c r="C5807" s="1384"/>
      <c r="D5807" s="1387"/>
      <c r="E5807" s="1384"/>
      <c r="F5807" s="1384"/>
      <c r="G5807" s="1384"/>
      <c r="H5807" s="1365"/>
      <c r="I5807" s="1365"/>
      <c r="J5807" s="1365"/>
      <c r="S5807" s="1359"/>
      <c r="BU5807" s="1366"/>
      <c r="CI5807" s="1383"/>
    </row>
    <row r="5808" spans="2:87" s="1381" customFormat="1" x14ac:dyDescent="0.25">
      <c r="B5808" s="1384"/>
      <c r="C5808" s="1384"/>
      <c r="D5808" s="1387"/>
      <c r="E5808" s="1384"/>
      <c r="F5808" s="1384"/>
      <c r="G5808" s="1384"/>
      <c r="H5808" s="1365"/>
      <c r="I5808" s="1365"/>
      <c r="J5808" s="1365"/>
      <c r="S5808" s="1359"/>
      <c r="BU5808" s="1366"/>
      <c r="CI5808" s="1383"/>
    </row>
    <row r="5809" spans="2:87" s="1381" customFormat="1" x14ac:dyDescent="0.25">
      <c r="B5809" s="1384"/>
      <c r="C5809" s="1384"/>
      <c r="D5809" s="1387"/>
      <c r="E5809" s="1384"/>
      <c r="F5809" s="1384"/>
      <c r="G5809" s="1384"/>
      <c r="H5809" s="1365"/>
      <c r="I5809" s="1365"/>
      <c r="J5809" s="1365"/>
      <c r="S5809" s="1359"/>
      <c r="BU5809" s="1366"/>
      <c r="CI5809" s="1383"/>
    </row>
    <row r="5810" spans="2:87" s="1381" customFormat="1" x14ac:dyDescent="0.25">
      <c r="B5810" s="1384"/>
      <c r="C5810" s="1384"/>
      <c r="D5810" s="1387"/>
      <c r="E5810" s="1384"/>
      <c r="F5810" s="1384"/>
      <c r="G5810" s="1384"/>
      <c r="H5810" s="1365"/>
      <c r="I5810" s="1365"/>
      <c r="J5810" s="1365"/>
      <c r="S5810" s="1359"/>
      <c r="BU5810" s="1366"/>
      <c r="CI5810" s="1383"/>
    </row>
    <row r="5811" spans="2:87" s="1381" customFormat="1" x14ac:dyDescent="0.25">
      <c r="B5811" s="1384"/>
      <c r="C5811" s="1384"/>
      <c r="D5811" s="1387"/>
      <c r="E5811" s="1384"/>
      <c r="F5811" s="1384"/>
      <c r="G5811" s="1384"/>
      <c r="H5811" s="1365"/>
      <c r="I5811" s="1365"/>
      <c r="J5811" s="1365"/>
      <c r="S5811" s="1359"/>
      <c r="BU5811" s="1366"/>
      <c r="CI5811" s="1383"/>
    </row>
    <row r="5812" spans="2:87" s="1381" customFormat="1" x14ac:dyDescent="0.25">
      <c r="B5812" s="1384"/>
      <c r="C5812" s="1384"/>
      <c r="D5812" s="1387"/>
      <c r="E5812" s="1384"/>
      <c r="F5812" s="1384"/>
      <c r="G5812" s="1384"/>
      <c r="H5812" s="1365"/>
      <c r="I5812" s="1365"/>
      <c r="J5812" s="1365"/>
      <c r="S5812" s="1359"/>
      <c r="BU5812" s="1366"/>
      <c r="CI5812" s="1383"/>
    </row>
    <row r="5813" spans="2:87" s="1381" customFormat="1" x14ac:dyDescent="0.25">
      <c r="B5813" s="1384"/>
      <c r="C5813" s="1384"/>
      <c r="D5813" s="1387"/>
      <c r="E5813" s="1384"/>
      <c r="F5813" s="1384"/>
      <c r="G5813" s="1384"/>
      <c r="H5813" s="1365"/>
      <c r="I5813" s="1365"/>
      <c r="J5813" s="1365"/>
      <c r="S5813" s="1359"/>
      <c r="BU5813" s="1366"/>
      <c r="CI5813" s="1383"/>
    </row>
    <row r="5814" spans="2:87" s="1381" customFormat="1" x14ac:dyDescent="0.25">
      <c r="B5814" s="1384"/>
      <c r="C5814" s="1384"/>
      <c r="D5814" s="1387"/>
      <c r="E5814" s="1384"/>
      <c r="F5814" s="1384"/>
      <c r="G5814" s="1384"/>
      <c r="H5814" s="1365"/>
      <c r="I5814" s="1365"/>
      <c r="J5814" s="1365"/>
      <c r="S5814" s="1359"/>
      <c r="BU5814" s="1366"/>
      <c r="CI5814" s="1383"/>
    </row>
    <row r="5815" spans="2:87" s="1381" customFormat="1" x14ac:dyDescent="0.25">
      <c r="B5815" s="1384"/>
      <c r="C5815" s="1384"/>
      <c r="D5815" s="1387"/>
      <c r="E5815" s="1384"/>
      <c r="F5815" s="1384"/>
      <c r="G5815" s="1384"/>
      <c r="H5815" s="1365"/>
      <c r="I5815" s="1365"/>
      <c r="J5815" s="1365"/>
      <c r="S5815" s="1359"/>
      <c r="BU5815" s="1366"/>
      <c r="CI5815" s="1383"/>
    </row>
    <row r="5816" spans="2:87" s="1381" customFormat="1" x14ac:dyDescent="0.25">
      <c r="B5816" s="1384"/>
      <c r="C5816" s="1384"/>
      <c r="D5816" s="1387"/>
      <c r="E5816" s="1384"/>
      <c r="F5816" s="1384"/>
      <c r="G5816" s="1384"/>
      <c r="H5816" s="1365"/>
      <c r="I5816" s="1365"/>
      <c r="J5816" s="1365"/>
      <c r="S5816" s="1359"/>
      <c r="BU5816" s="1366"/>
      <c r="CI5816" s="1383"/>
    </row>
    <row r="5817" spans="2:87" s="1381" customFormat="1" x14ac:dyDescent="0.25">
      <c r="B5817" s="1384"/>
      <c r="C5817" s="1384"/>
      <c r="D5817" s="1387"/>
      <c r="E5817" s="1384"/>
      <c r="F5817" s="1384"/>
      <c r="G5817" s="1384"/>
      <c r="H5817" s="1365"/>
      <c r="I5817" s="1365"/>
      <c r="J5817" s="1365"/>
      <c r="S5817" s="1359"/>
      <c r="BU5817" s="1366"/>
      <c r="CI5817" s="1383"/>
    </row>
    <row r="5818" spans="2:87" s="1381" customFormat="1" x14ac:dyDescent="0.25">
      <c r="B5818" s="1384"/>
      <c r="C5818" s="1384"/>
      <c r="D5818" s="1387"/>
      <c r="E5818" s="1384"/>
      <c r="F5818" s="1384"/>
      <c r="G5818" s="1384"/>
      <c r="H5818" s="1365"/>
      <c r="I5818" s="1365"/>
      <c r="J5818" s="1365"/>
      <c r="S5818" s="1359"/>
      <c r="BU5818" s="1366"/>
      <c r="CI5818" s="1383"/>
    </row>
    <row r="5819" spans="2:87" s="1381" customFormat="1" x14ac:dyDescent="0.25">
      <c r="B5819" s="1384"/>
      <c r="C5819" s="1384"/>
      <c r="D5819" s="1387"/>
      <c r="E5819" s="1384"/>
      <c r="F5819" s="1384"/>
      <c r="G5819" s="1384"/>
      <c r="H5819" s="1365"/>
      <c r="I5819" s="1365"/>
      <c r="J5819" s="1365"/>
      <c r="S5819" s="1359"/>
      <c r="BU5819" s="1366"/>
      <c r="CI5819" s="1383"/>
    </row>
    <row r="5820" spans="2:87" s="1381" customFormat="1" x14ac:dyDescent="0.25">
      <c r="B5820" s="1384"/>
      <c r="C5820" s="1384"/>
      <c r="D5820" s="1387"/>
      <c r="E5820" s="1384"/>
      <c r="F5820" s="1384"/>
      <c r="G5820" s="1384"/>
      <c r="H5820" s="1365"/>
      <c r="I5820" s="1365"/>
      <c r="J5820" s="1365"/>
      <c r="S5820" s="1359"/>
      <c r="BU5820" s="1366"/>
      <c r="CI5820" s="1383"/>
    </row>
    <row r="5821" spans="2:87" s="1381" customFormat="1" x14ac:dyDescent="0.25">
      <c r="B5821" s="1384"/>
      <c r="C5821" s="1384"/>
      <c r="D5821" s="1387"/>
      <c r="E5821" s="1384"/>
      <c r="F5821" s="1384"/>
      <c r="G5821" s="1384"/>
      <c r="H5821" s="1365"/>
      <c r="I5821" s="1365"/>
      <c r="J5821" s="1365"/>
      <c r="S5821" s="1359"/>
      <c r="BU5821" s="1366"/>
      <c r="CI5821" s="1383"/>
    </row>
    <row r="5822" spans="2:87" s="1381" customFormat="1" x14ac:dyDescent="0.25">
      <c r="B5822" s="1384"/>
      <c r="C5822" s="1384"/>
      <c r="D5822" s="1387"/>
      <c r="E5822" s="1384"/>
      <c r="F5822" s="1384"/>
      <c r="G5822" s="1384"/>
      <c r="H5822" s="1365"/>
      <c r="I5822" s="1365"/>
      <c r="J5822" s="1365"/>
      <c r="S5822" s="1359"/>
      <c r="BU5822" s="1366"/>
      <c r="CI5822" s="1383"/>
    </row>
    <row r="5823" spans="2:87" s="1381" customFormat="1" x14ac:dyDescent="0.25">
      <c r="B5823" s="1384"/>
      <c r="C5823" s="1384"/>
      <c r="D5823" s="1387"/>
      <c r="E5823" s="1384"/>
      <c r="F5823" s="1384"/>
      <c r="G5823" s="1384"/>
      <c r="H5823" s="1365"/>
      <c r="I5823" s="1365"/>
      <c r="J5823" s="1365"/>
      <c r="S5823" s="1359"/>
      <c r="BU5823" s="1366"/>
      <c r="CI5823" s="1383"/>
    </row>
    <row r="5824" spans="2:87" s="1381" customFormat="1" x14ac:dyDescent="0.25">
      <c r="B5824" s="1384"/>
      <c r="C5824" s="1384"/>
      <c r="D5824" s="1387"/>
      <c r="E5824" s="1384"/>
      <c r="F5824" s="1384"/>
      <c r="G5824" s="1384"/>
      <c r="H5824" s="1365"/>
      <c r="I5824" s="1365"/>
      <c r="J5824" s="1365"/>
      <c r="S5824" s="1359"/>
      <c r="BU5824" s="1366"/>
      <c r="CI5824" s="1383"/>
    </row>
    <row r="5825" spans="2:87" s="1381" customFormat="1" x14ac:dyDescent="0.25">
      <c r="B5825" s="1384"/>
      <c r="C5825" s="1384"/>
      <c r="D5825" s="1387"/>
      <c r="E5825" s="1384"/>
      <c r="F5825" s="1384"/>
      <c r="G5825" s="1384"/>
      <c r="H5825" s="1365"/>
      <c r="I5825" s="1365"/>
      <c r="J5825" s="1365"/>
      <c r="S5825" s="1359"/>
      <c r="BU5825" s="1366"/>
      <c r="CI5825" s="1383"/>
    </row>
    <row r="5826" spans="2:87" s="1381" customFormat="1" x14ac:dyDescent="0.25">
      <c r="B5826" s="1384"/>
      <c r="C5826" s="1384"/>
      <c r="D5826" s="1387"/>
      <c r="E5826" s="1384"/>
      <c r="F5826" s="1384"/>
      <c r="G5826" s="1384"/>
      <c r="H5826" s="1365"/>
      <c r="I5826" s="1365"/>
      <c r="J5826" s="1365"/>
      <c r="S5826" s="1359"/>
      <c r="BU5826" s="1366"/>
      <c r="CI5826" s="1383"/>
    </row>
    <row r="5827" spans="2:87" s="1381" customFormat="1" x14ac:dyDescent="0.25">
      <c r="B5827" s="1384"/>
      <c r="C5827" s="1384"/>
      <c r="D5827" s="1387"/>
      <c r="E5827" s="1384"/>
      <c r="F5827" s="1384"/>
      <c r="G5827" s="1384"/>
      <c r="H5827" s="1365"/>
      <c r="I5827" s="1365"/>
      <c r="J5827" s="1365"/>
      <c r="S5827" s="1359"/>
      <c r="BU5827" s="1366"/>
      <c r="CI5827" s="1383"/>
    </row>
    <row r="5828" spans="2:87" s="1381" customFormat="1" x14ac:dyDescent="0.25">
      <c r="B5828" s="1384"/>
      <c r="C5828" s="1384"/>
      <c r="D5828" s="1387"/>
      <c r="E5828" s="1384"/>
      <c r="F5828" s="1384"/>
      <c r="G5828" s="1384"/>
      <c r="H5828" s="1365"/>
      <c r="I5828" s="1365"/>
      <c r="J5828" s="1365"/>
      <c r="S5828" s="1359"/>
      <c r="BU5828" s="1366"/>
      <c r="CI5828" s="1383"/>
    </row>
    <row r="5829" spans="2:87" s="1381" customFormat="1" x14ac:dyDescent="0.25">
      <c r="B5829" s="1384"/>
      <c r="C5829" s="1384"/>
      <c r="D5829" s="1387"/>
      <c r="E5829" s="1384"/>
      <c r="F5829" s="1384"/>
      <c r="G5829" s="1384"/>
      <c r="H5829" s="1365"/>
      <c r="I5829" s="1365"/>
      <c r="J5829" s="1365"/>
      <c r="S5829" s="1359"/>
      <c r="BU5829" s="1366"/>
      <c r="CI5829" s="1383"/>
    </row>
    <row r="5830" spans="2:87" s="1381" customFormat="1" x14ac:dyDescent="0.25">
      <c r="B5830" s="1384"/>
      <c r="C5830" s="1384"/>
      <c r="D5830" s="1387"/>
      <c r="E5830" s="1384"/>
      <c r="F5830" s="1384"/>
      <c r="G5830" s="1384"/>
      <c r="H5830" s="1365"/>
      <c r="I5830" s="1365"/>
      <c r="J5830" s="1365"/>
      <c r="S5830" s="1359"/>
      <c r="BU5830" s="1366"/>
      <c r="CI5830" s="1383"/>
    </row>
    <row r="5831" spans="2:87" s="1381" customFormat="1" x14ac:dyDescent="0.25">
      <c r="B5831" s="1384"/>
      <c r="C5831" s="1384"/>
      <c r="D5831" s="1387"/>
      <c r="E5831" s="1384"/>
      <c r="F5831" s="1384"/>
      <c r="G5831" s="1384"/>
      <c r="H5831" s="1365"/>
      <c r="I5831" s="1365"/>
      <c r="J5831" s="1365"/>
      <c r="S5831" s="1359"/>
      <c r="BU5831" s="1366"/>
      <c r="CI5831" s="1383"/>
    </row>
    <row r="5832" spans="2:87" s="1381" customFormat="1" x14ac:dyDescent="0.25">
      <c r="B5832" s="1384"/>
      <c r="C5832" s="1384"/>
      <c r="D5832" s="1387"/>
      <c r="E5832" s="1384"/>
      <c r="F5832" s="1384"/>
      <c r="G5832" s="1384"/>
      <c r="H5832" s="1365"/>
      <c r="I5832" s="1365"/>
      <c r="J5832" s="1365"/>
      <c r="S5832" s="1359"/>
      <c r="BU5832" s="1366"/>
      <c r="CI5832" s="1383"/>
    </row>
    <row r="5833" spans="2:87" s="1381" customFormat="1" x14ac:dyDescent="0.25">
      <c r="B5833" s="1384"/>
      <c r="C5833" s="1384"/>
      <c r="D5833" s="1387"/>
      <c r="E5833" s="1384"/>
      <c r="F5833" s="1384"/>
      <c r="G5833" s="1384"/>
      <c r="H5833" s="1365"/>
      <c r="I5833" s="1365"/>
      <c r="J5833" s="1365"/>
      <c r="S5833" s="1359"/>
      <c r="BU5833" s="1366"/>
      <c r="CI5833" s="1383"/>
    </row>
    <row r="5834" spans="2:87" s="1381" customFormat="1" x14ac:dyDescent="0.25">
      <c r="B5834" s="1384"/>
      <c r="C5834" s="1384"/>
      <c r="D5834" s="1387"/>
      <c r="E5834" s="1384"/>
      <c r="F5834" s="1384"/>
      <c r="G5834" s="1384"/>
      <c r="H5834" s="1365"/>
      <c r="I5834" s="1365"/>
      <c r="J5834" s="1365"/>
      <c r="S5834" s="1359"/>
      <c r="BU5834" s="1366"/>
      <c r="CI5834" s="1383"/>
    </row>
    <row r="5835" spans="2:87" s="1381" customFormat="1" x14ac:dyDescent="0.25">
      <c r="B5835" s="1384"/>
      <c r="C5835" s="1384"/>
      <c r="D5835" s="1387"/>
      <c r="E5835" s="1384"/>
      <c r="F5835" s="1384"/>
      <c r="G5835" s="1384"/>
      <c r="H5835" s="1365"/>
      <c r="I5835" s="1365"/>
      <c r="J5835" s="1365"/>
      <c r="S5835" s="1359"/>
      <c r="BU5835" s="1366"/>
      <c r="CI5835" s="1383"/>
    </row>
    <row r="5836" spans="2:87" s="1381" customFormat="1" x14ac:dyDescent="0.25">
      <c r="B5836" s="1384"/>
      <c r="C5836" s="1384"/>
      <c r="D5836" s="1387"/>
      <c r="E5836" s="1384"/>
      <c r="F5836" s="1384"/>
      <c r="G5836" s="1384"/>
      <c r="H5836" s="1365"/>
      <c r="I5836" s="1365"/>
      <c r="J5836" s="1365"/>
      <c r="S5836" s="1359"/>
      <c r="BU5836" s="1366"/>
      <c r="CI5836" s="1383"/>
    </row>
    <row r="5837" spans="2:87" s="1381" customFormat="1" x14ac:dyDescent="0.25">
      <c r="B5837" s="1384"/>
      <c r="C5837" s="1384"/>
      <c r="D5837" s="1387"/>
      <c r="E5837" s="1384"/>
      <c r="F5837" s="1384"/>
      <c r="G5837" s="1384"/>
      <c r="H5837" s="1365"/>
      <c r="I5837" s="1365"/>
      <c r="J5837" s="1365"/>
      <c r="S5837" s="1359"/>
      <c r="BU5837" s="1366"/>
      <c r="CI5837" s="1383"/>
    </row>
    <row r="5838" spans="2:87" s="1381" customFormat="1" x14ac:dyDescent="0.25">
      <c r="B5838" s="1384"/>
      <c r="C5838" s="1384"/>
      <c r="D5838" s="1387"/>
      <c r="E5838" s="1384"/>
      <c r="F5838" s="1384"/>
      <c r="G5838" s="1384"/>
      <c r="H5838" s="1365"/>
      <c r="I5838" s="1365"/>
      <c r="J5838" s="1365"/>
      <c r="S5838" s="1359"/>
      <c r="BU5838" s="1366"/>
      <c r="CI5838" s="1383"/>
    </row>
    <row r="5839" spans="2:87" s="1381" customFormat="1" x14ac:dyDescent="0.25">
      <c r="B5839" s="1384"/>
      <c r="C5839" s="1384"/>
      <c r="D5839" s="1387"/>
      <c r="E5839" s="1384"/>
      <c r="F5839" s="1384"/>
      <c r="G5839" s="1384"/>
      <c r="H5839" s="1365"/>
      <c r="I5839" s="1365"/>
      <c r="J5839" s="1365"/>
      <c r="S5839" s="1359"/>
      <c r="BU5839" s="1366"/>
      <c r="CI5839" s="1383"/>
    </row>
    <row r="5840" spans="2:87" s="1381" customFormat="1" x14ac:dyDescent="0.25">
      <c r="B5840" s="1384"/>
      <c r="C5840" s="1384"/>
      <c r="D5840" s="1387"/>
      <c r="E5840" s="1384"/>
      <c r="F5840" s="1384"/>
      <c r="G5840" s="1384"/>
      <c r="H5840" s="1365"/>
      <c r="I5840" s="1365"/>
      <c r="J5840" s="1365"/>
      <c r="S5840" s="1359"/>
      <c r="BU5840" s="1366"/>
      <c r="CI5840" s="1383"/>
    </row>
    <row r="5841" spans="2:87" s="1381" customFormat="1" x14ac:dyDescent="0.25">
      <c r="B5841" s="1384"/>
      <c r="C5841" s="1384"/>
      <c r="D5841" s="1387"/>
      <c r="E5841" s="1384"/>
      <c r="F5841" s="1384"/>
      <c r="G5841" s="1384"/>
      <c r="H5841" s="1365"/>
      <c r="I5841" s="1365"/>
      <c r="J5841" s="1365"/>
      <c r="S5841" s="1359"/>
      <c r="BU5841" s="1366"/>
      <c r="CI5841" s="1383"/>
    </row>
    <row r="5842" spans="2:87" s="1381" customFormat="1" x14ac:dyDescent="0.25">
      <c r="B5842" s="1384"/>
      <c r="C5842" s="1384"/>
      <c r="D5842" s="1387"/>
      <c r="E5842" s="1384"/>
      <c r="F5842" s="1384"/>
      <c r="G5842" s="1384"/>
      <c r="H5842" s="1365"/>
      <c r="I5842" s="1365"/>
      <c r="J5842" s="1365"/>
      <c r="S5842" s="1359"/>
      <c r="BU5842" s="1366"/>
      <c r="CI5842" s="1383"/>
    </row>
    <row r="5843" spans="2:87" s="1381" customFormat="1" x14ac:dyDescent="0.25">
      <c r="B5843" s="1384"/>
      <c r="C5843" s="1384"/>
      <c r="D5843" s="1387"/>
      <c r="E5843" s="1384"/>
      <c r="F5843" s="1384"/>
      <c r="G5843" s="1384"/>
      <c r="H5843" s="1365"/>
      <c r="I5843" s="1365"/>
      <c r="J5843" s="1365"/>
      <c r="S5843" s="1359"/>
      <c r="BU5843" s="1366"/>
      <c r="CI5843" s="1383"/>
    </row>
    <row r="5844" spans="2:87" s="1381" customFormat="1" x14ac:dyDescent="0.25">
      <c r="B5844" s="1384"/>
      <c r="C5844" s="1384"/>
      <c r="D5844" s="1387"/>
      <c r="E5844" s="1384"/>
      <c r="F5844" s="1384"/>
      <c r="G5844" s="1384"/>
      <c r="H5844" s="1365"/>
      <c r="I5844" s="1365"/>
      <c r="J5844" s="1365"/>
      <c r="S5844" s="1359"/>
      <c r="BU5844" s="1366"/>
      <c r="CI5844" s="1383"/>
    </row>
    <row r="5845" spans="2:87" s="1381" customFormat="1" x14ac:dyDescent="0.25">
      <c r="B5845" s="1384"/>
      <c r="C5845" s="1384"/>
      <c r="D5845" s="1387"/>
      <c r="E5845" s="1384"/>
      <c r="F5845" s="1384"/>
      <c r="G5845" s="1384"/>
      <c r="H5845" s="1365"/>
      <c r="I5845" s="1365"/>
      <c r="J5845" s="1365"/>
      <c r="S5845" s="1359"/>
      <c r="BU5845" s="1366"/>
      <c r="CI5845" s="1383"/>
    </row>
    <row r="5846" spans="2:87" s="1381" customFormat="1" x14ac:dyDescent="0.25">
      <c r="B5846" s="1384"/>
      <c r="C5846" s="1384"/>
      <c r="D5846" s="1387"/>
      <c r="E5846" s="1384"/>
      <c r="F5846" s="1384"/>
      <c r="G5846" s="1384"/>
      <c r="H5846" s="1365"/>
      <c r="I5846" s="1365"/>
      <c r="J5846" s="1365"/>
      <c r="S5846" s="1359"/>
      <c r="BU5846" s="1366"/>
      <c r="CI5846" s="1383"/>
    </row>
    <row r="5847" spans="2:87" s="1381" customFormat="1" x14ac:dyDescent="0.25">
      <c r="B5847" s="1384"/>
      <c r="C5847" s="1384"/>
      <c r="D5847" s="1387"/>
      <c r="E5847" s="1384"/>
      <c r="F5847" s="1384"/>
      <c r="G5847" s="1384"/>
      <c r="H5847" s="1365"/>
      <c r="I5847" s="1365"/>
      <c r="J5847" s="1365"/>
      <c r="S5847" s="1359"/>
      <c r="BU5847" s="1366"/>
      <c r="CI5847" s="1383"/>
    </row>
    <row r="5848" spans="2:87" s="1381" customFormat="1" x14ac:dyDescent="0.25">
      <c r="B5848" s="1384"/>
      <c r="C5848" s="1384"/>
      <c r="D5848" s="1387"/>
      <c r="E5848" s="1384"/>
      <c r="F5848" s="1384"/>
      <c r="G5848" s="1384"/>
      <c r="H5848" s="1365"/>
      <c r="I5848" s="1365"/>
      <c r="J5848" s="1365"/>
      <c r="S5848" s="1359"/>
      <c r="BU5848" s="1366"/>
      <c r="CI5848" s="1383"/>
    </row>
    <row r="5849" spans="2:87" s="1381" customFormat="1" x14ac:dyDescent="0.25">
      <c r="B5849" s="1384"/>
      <c r="C5849" s="1384"/>
      <c r="D5849" s="1387"/>
      <c r="E5849" s="1384"/>
      <c r="F5849" s="1384"/>
      <c r="G5849" s="1384"/>
      <c r="H5849" s="1365"/>
      <c r="I5849" s="1365"/>
      <c r="J5849" s="1365"/>
      <c r="S5849" s="1359"/>
      <c r="BU5849" s="1366"/>
      <c r="CI5849" s="1383"/>
    </row>
    <row r="5850" spans="2:87" s="1381" customFormat="1" x14ac:dyDescent="0.25">
      <c r="B5850" s="1384"/>
      <c r="C5850" s="1384"/>
      <c r="D5850" s="1387"/>
      <c r="E5850" s="1384"/>
      <c r="F5850" s="1384"/>
      <c r="G5850" s="1384"/>
      <c r="H5850" s="1365"/>
      <c r="I5850" s="1365"/>
      <c r="J5850" s="1365"/>
      <c r="S5850" s="1359"/>
      <c r="BU5850" s="1366"/>
      <c r="CI5850" s="1383"/>
    </row>
    <row r="5851" spans="2:87" s="1381" customFormat="1" x14ac:dyDescent="0.25">
      <c r="B5851" s="1384"/>
      <c r="C5851" s="1384"/>
      <c r="D5851" s="1387"/>
      <c r="E5851" s="1384"/>
      <c r="F5851" s="1384"/>
      <c r="G5851" s="1384"/>
      <c r="H5851" s="1365"/>
      <c r="I5851" s="1365"/>
      <c r="J5851" s="1365"/>
      <c r="S5851" s="1359"/>
      <c r="BU5851" s="1366"/>
      <c r="CI5851" s="1383"/>
    </row>
    <row r="5852" spans="2:87" s="1381" customFormat="1" x14ac:dyDescent="0.25">
      <c r="B5852" s="1384"/>
      <c r="C5852" s="1384"/>
      <c r="D5852" s="1387"/>
      <c r="E5852" s="1384"/>
      <c r="F5852" s="1384"/>
      <c r="G5852" s="1384"/>
      <c r="H5852" s="1365"/>
      <c r="I5852" s="1365"/>
      <c r="J5852" s="1365"/>
      <c r="S5852" s="1359"/>
      <c r="BU5852" s="1366"/>
      <c r="CI5852" s="1383"/>
    </row>
    <row r="5853" spans="2:87" s="1381" customFormat="1" x14ac:dyDescent="0.25">
      <c r="B5853" s="1384"/>
      <c r="C5853" s="1384"/>
      <c r="D5853" s="1387"/>
      <c r="E5853" s="1384"/>
      <c r="F5853" s="1384"/>
      <c r="G5853" s="1384"/>
      <c r="H5853" s="1365"/>
      <c r="I5853" s="1365"/>
      <c r="J5853" s="1365"/>
      <c r="S5853" s="1359"/>
      <c r="BU5853" s="1366"/>
      <c r="CI5853" s="1383"/>
    </row>
    <row r="5854" spans="2:87" s="1381" customFormat="1" x14ac:dyDescent="0.25">
      <c r="B5854" s="1384"/>
      <c r="C5854" s="1384"/>
      <c r="D5854" s="1387"/>
      <c r="E5854" s="1384"/>
      <c r="F5854" s="1384"/>
      <c r="G5854" s="1384"/>
      <c r="H5854" s="1365"/>
      <c r="I5854" s="1365"/>
      <c r="J5854" s="1365"/>
      <c r="S5854" s="1359"/>
      <c r="BU5854" s="1366"/>
      <c r="CI5854" s="1383"/>
    </row>
    <row r="5855" spans="2:87" s="1381" customFormat="1" x14ac:dyDescent="0.25">
      <c r="B5855" s="1384"/>
      <c r="C5855" s="1384"/>
      <c r="D5855" s="1387"/>
      <c r="E5855" s="1384"/>
      <c r="F5855" s="1384"/>
      <c r="G5855" s="1384"/>
      <c r="H5855" s="1365"/>
      <c r="I5855" s="1365"/>
      <c r="J5855" s="1365"/>
      <c r="S5855" s="1359"/>
      <c r="BU5855" s="1366"/>
      <c r="CI5855" s="1383"/>
    </row>
    <row r="5856" spans="2:87" s="1381" customFormat="1" x14ac:dyDescent="0.25">
      <c r="B5856" s="1384"/>
      <c r="C5856" s="1384"/>
      <c r="D5856" s="1387"/>
      <c r="E5856" s="1384"/>
      <c r="F5856" s="1384"/>
      <c r="G5856" s="1384"/>
      <c r="H5856" s="1365"/>
      <c r="I5856" s="1365"/>
      <c r="J5856" s="1365"/>
      <c r="S5856" s="1359"/>
      <c r="BU5856" s="1366"/>
      <c r="CI5856" s="1383"/>
    </row>
    <row r="5857" spans="2:87" s="1381" customFormat="1" x14ac:dyDescent="0.25">
      <c r="B5857" s="1384"/>
      <c r="C5857" s="1384"/>
      <c r="D5857" s="1387"/>
      <c r="E5857" s="1384"/>
      <c r="F5857" s="1384"/>
      <c r="G5857" s="1384"/>
      <c r="H5857" s="1365"/>
      <c r="I5857" s="1365"/>
      <c r="J5857" s="1365"/>
      <c r="S5857" s="1359"/>
      <c r="BU5857" s="1366"/>
      <c r="CI5857" s="1383"/>
    </row>
    <row r="5858" spans="2:87" s="1381" customFormat="1" x14ac:dyDescent="0.25">
      <c r="B5858" s="1384"/>
      <c r="C5858" s="1384"/>
      <c r="D5858" s="1387"/>
      <c r="E5858" s="1384"/>
      <c r="F5858" s="1384"/>
      <c r="G5858" s="1384"/>
      <c r="H5858" s="1365"/>
      <c r="I5858" s="1365"/>
      <c r="J5858" s="1365"/>
      <c r="S5858" s="1359"/>
      <c r="BU5858" s="1366"/>
      <c r="CI5858" s="1383"/>
    </row>
    <row r="5859" spans="2:87" s="1381" customFormat="1" x14ac:dyDescent="0.25">
      <c r="B5859" s="1384"/>
      <c r="C5859" s="1384"/>
      <c r="D5859" s="1387"/>
      <c r="E5859" s="1384"/>
      <c r="F5859" s="1384"/>
      <c r="G5859" s="1384"/>
      <c r="H5859" s="1365"/>
      <c r="I5859" s="1365"/>
      <c r="J5859" s="1365"/>
      <c r="S5859" s="1359"/>
      <c r="BU5859" s="1366"/>
      <c r="CI5859" s="1383"/>
    </row>
    <row r="5860" spans="2:87" s="1381" customFormat="1" x14ac:dyDescent="0.25">
      <c r="B5860" s="1384"/>
      <c r="C5860" s="1384"/>
      <c r="D5860" s="1387"/>
      <c r="E5860" s="1384"/>
      <c r="F5860" s="1384"/>
      <c r="G5860" s="1384"/>
      <c r="H5860" s="1365"/>
      <c r="I5860" s="1365"/>
      <c r="J5860" s="1365"/>
      <c r="S5860" s="1359"/>
      <c r="BU5860" s="1366"/>
      <c r="CI5860" s="1383"/>
    </row>
    <row r="5861" spans="2:87" s="1381" customFormat="1" x14ac:dyDescent="0.25">
      <c r="B5861" s="1384"/>
      <c r="C5861" s="1384"/>
      <c r="D5861" s="1387"/>
      <c r="E5861" s="1384"/>
      <c r="F5861" s="1384"/>
      <c r="G5861" s="1384"/>
      <c r="H5861" s="1365"/>
      <c r="I5861" s="1365"/>
      <c r="J5861" s="1365"/>
      <c r="S5861" s="1359"/>
      <c r="BU5861" s="1366"/>
      <c r="CI5861" s="1383"/>
    </row>
    <row r="5862" spans="2:87" s="1381" customFormat="1" x14ac:dyDescent="0.25">
      <c r="B5862" s="1384"/>
      <c r="C5862" s="1384"/>
      <c r="D5862" s="1387"/>
      <c r="E5862" s="1384"/>
      <c r="F5862" s="1384"/>
      <c r="G5862" s="1384"/>
      <c r="H5862" s="1365"/>
      <c r="I5862" s="1365"/>
      <c r="J5862" s="1365"/>
      <c r="S5862" s="1359"/>
      <c r="BU5862" s="1366"/>
      <c r="CI5862" s="1383"/>
    </row>
    <row r="5863" spans="2:87" s="1381" customFormat="1" x14ac:dyDescent="0.25">
      <c r="B5863" s="1384"/>
      <c r="C5863" s="1384"/>
      <c r="D5863" s="1387"/>
      <c r="E5863" s="1384"/>
      <c r="F5863" s="1384"/>
      <c r="G5863" s="1384"/>
      <c r="H5863" s="1365"/>
      <c r="I5863" s="1365"/>
      <c r="J5863" s="1365"/>
      <c r="S5863" s="1359"/>
      <c r="BU5863" s="1366"/>
      <c r="CI5863" s="1383"/>
    </row>
    <row r="5864" spans="2:87" s="1381" customFormat="1" x14ac:dyDescent="0.25">
      <c r="B5864" s="1384"/>
      <c r="C5864" s="1384"/>
      <c r="D5864" s="1387"/>
      <c r="E5864" s="1384"/>
      <c r="F5864" s="1384"/>
      <c r="G5864" s="1384"/>
      <c r="H5864" s="1365"/>
      <c r="I5864" s="1365"/>
      <c r="J5864" s="1365"/>
      <c r="S5864" s="1359"/>
      <c r="BU5864" s="1366"/>
      <c r="CI5864" s="1383"/>
    </row>
    <row r="5865" spans="2:87" s="1381" customFormat="1" x14ac:dyDescent="0.25">
      <c r="B5865" s="1384"/>
      <c r="C5865" s="1384"/>
      <c r="D5865" s="1387"/>
      <c r="E5865" s="1384"/>
      <c r="F5865" s="1384"/>
      <c r="G5865" s="1384"/>
      <c r="H5865" s="1365"/>
      <c r="I5865" s="1365"/>
      <c r="J5865" s="1365"/>
      <c r="S5865" s="1359"/>
      <c r="BU5865" s="1366"/>
      <c r="CI5865" s="1383"/>
    </row>
    <row r="5866" spans="2:87" s="1381" customFormat="1" x14ac:dyDescent="0.25">
      <c r="B5866" s="1384"/>
      <c r="C5866" s="1384"/>
      <c r="D5866" s="1387"/>
      <c r="E5866" s="1384"/>
      <c r="F5866" s="1384"/>
      <c r="G5866" s="1384"/>
      <c r="H5866" s="1365"/>
      <c r="I5866" s="1365"/>
      <c r="J5866" s="1365"/>
      <c r="S5866" s="1359"/>
      <c r="BU5866" s="1366"/>
      <c r="CI5866" s="1383"/>
    </row>
    <row r="5867" spans="2:87" s="1381" customFormat="1" x14ac:dyDescent="0.25">
      <c r="B5867" s="1384"/>
      <c r="C5867" s="1384"/>
      <c r="D5867" s="1387"/>
      <c r="E5867" s="1384"/>
      <c r="F5867" s="1384"/>
      <c r="G5867" s="1384"/>
      <c r="H5867" s="1365"/>
      <c r="I5867" s="1365"/>
      <c r="J5867" s="1365"/>
      <c r="S5867" s="1359"/>
      <c r="BU5867" s="1366"/>
      <c r="CI5867" s="1383"/>
    </row>
    <row r="5868" spans="2:87" s="1381" customFormat="1" x14ac:dyDescent="0.25">
      <c r="B5868" s="1384"/>
      <c r="C5868" s="1384"/>
      <c r="D5868" s="1387"/>
      <c r="E5868" s="1384"/>
      <c r="F5868" s="1384"/>
      <c r="G5868" s="1384"/>
      <c r="H5868" s="1365"/>
      <c r="I5868" s="1365"/>
      <c r="J5868" s="1365"/>
      <c r="S5868" s="1359"/>
      <c r="BU5868" s="1366"/>
      <c r="CI5868" s="1383"/>
    </row>
    <row r="5869" spans="2:87" s="1381" customFormat="1" x14ac:dyDescent="0.25">
      <c r="B5869" s="1384"/>
      <c r="C5869" s="1384"/>
      <c r="D5869" s="1387"/>
      <c r="E5869" s="1384"/>
      <c r="F5869" s="1384"/>
      <c r="G5869" s="1384"/>
      <c r="H5869" s="1365"/>
      <c r="I5869" s="1365"/>
      <c r="J5869" s="1365"/>
      <c r="S5869" s="1359"/>
      <c r="BU5869" s="1366"/>
      <c r="CI5869" s="1383"/>
    </row>
    <row r="5870" spans="2:87" s="1381" customFormat="1" x14ac:dyDescent="0.25">
      <c r="B5870" s="1384"/>
      <c r="C5870" s="1384"/>
      <c r="D5870" s="1387"/>
      <c r="E5870" s="1384"/>
      <c r="F5870" s="1384"/>
      <c r="G5870" s="1384"/>
      <c r="H5870" s="1365"/>
      <c r="I5870" s="1365"/>
      <c r="J5870" s="1365"/>
      <c r="S5870" s="1359"/>
      <c r="BU5870" s="1366"/>
      <c r="CI5870" s="1383"/>
    </row>
    <row r="5871" spans="2:87" s="1381" customFormat="1" x14ac:dyDescent="0.25">
      <c r="B5871" s="1384"/>
      <c r="C5871" s="1384"/>
      <c r="D5871" s="1387"/>
      <c r="E5871" s="1384"/>
      <c r="F5871" s="1384"/>
      <c r="G5871" s="1384"/>
      <c r="H5871" s="1365"/>
      <c r="I5871" s="1365"/>
      <c r="J5871" s="1365"/>
      <c r="S5871" s="1359"/>
      <c r="BU5871" s="1366"/>
      <c r="CI5871" s="1383"/>
    </row>
    <row r="5872" spans="2:87" s="1381" customFormat="1" x14ac:dyDescent="0.25">
      <c r="B5872" s="1384"/>
      <c r="C5872" s="1384"/>
      <c r="D5872" s="1387"/>
      <c r="E5872" s="1384"/>
      <c r="F5872" s="1384"/>
      <c r="G5872" s="1384"/>
      <c r="H5872" s="1365"/>
      <c r="I5872" s="1365"/>
      <c r="J5872" s="1365"/>
      <c r="S5872" s="1359"/>
      <c r="BU5872" s="1366"/>
      <c r="CI5872" s="1383"/>
    </row>
    <row r="5873" spans="2:87" s="1381" customFormat="1" x14ac:dyDescent="0.25">
      <c r="B5873" s="1384"/>
      <c r="C5873" s="1384"/>
      <c r="D5873" s="1387"/>
      <c r="E5873" s="1384"/>
      <c r="F5873" s="1384"/>
      <c r="G5873" s="1384"/>
      <c r="H5873" s="1365"/>
      <c r="I5873" s="1365"/>
      <c r="J5873" s="1365"/>
      <c r="S5873" s="1359"/>
      <c r="BU5873" s="1366"/>
      <c r="CI5873" s="1383"/>
    </row>
    <row r="5874" spans="2:87" s="1381" customFormat="1" x14ac:dyDescent="0.25">
      <c r="B5874" s="1384"/>
      <c r="C5874" s="1384"/>
      <c r="D5874" s="1387"/>
      <c r="E5874" s="1384"/>
      <c r="F5874" s="1384"/>
      <c r="G5874" s="1384"/>
      <c r="H5874" s="1365"/>
      <c r="I5874" s="1365"/>
      <c r="J5874" s="1365"/>
      <c r="S5874" s="1359"/>
      <c r="BU5874" s="1366"/>
      <c r="CI5874" s="1383"/>
    </row>
    <row r="5875" spans="2:87" s="1381" customFormat="1" x14ac:dyDescent="0.25">
      <c r="B5875" s="1384"/>
      <c r="C5875" s="1384"/>
      <c r="D5875" s="1387"/>
      <c r="E5875" s="1384"/>
      <c r="F5875" s="1384"/>
      <c r="G5875" s="1384"/>
      <c r="H5875" s="1365"/>
      <c r="I5875" s="1365"/>
      <c r="J5875" s="1365"/>
      <c r="S5875" s="1359"/>
      <c r="BU5875" s="1366"/>
      <c r="CI5875" s="1383"/>
    </row>
    <row r="5876" spans="2:87" s="1381" customFormat="1" x14ac:dyDescent="0.25">
      <c r="B5876" s="1384"/>
      <c r="C5876" s="1384"/>
      <c r="D5876" s="1387"/>
      <c r="E5876" s="1384"/>
      <c r="F5876" s="1384"/>
      <c r="G5876" s="1384"/>
      <c r="H5876" s="1365"/>
      <c r="I5876" s="1365"/>
      <c r="J5876" s="1365"/>
      <c r="S5876" s="1359"/>
      <c r="BU5876" s="1366"/>
      <c r="CI5876" s="1383"/>
    </row>
    <row r="5877" spans="2:87" s="1381" customFormat="1" x14ac:dyDescent="0.25">
      <c r="B5877" s="1384"/>
      <c r="C5877" s="1384"/>
      <c r="D5877" s="1387"/>
      <c r="E5877" s="1384"/>
      <c r="F5877" s="1384"/>
      <c r="G5877" s="1384"/>
      <c r="H5877" s="1365"/>
      <c r="I5877" s="1365"/>
      <c r="J5877" s="1365"/>
      <c r="S5877" s="1359"/>
      <c r="BU5877" s="1366"/>
      <c r="CI5877" s="1383"/>
    </row>
    <row r="5878" spans="2:87" s="1381" customFormat="1" x14ac:dyDescent="0.25">
      <c r="B5878" s="1384"/>
      <c r="C5878" s="1384"/>
      <c r="D5878" s="1387"/>
      <c r="E5878" s="1384"/>
      <c r="F5878" s="1384"/>
      <c r="G5878" s="1384"/>
      <c r="H5878" s="1365"/>
      <c r="I5878" s="1365"/>
      <c r="J5878" s="1365"/>
      <c r="S5878" s="1359"/>
      <c r="BU5878" s="1366"/>
      <c r="CI5878" s="1383"/>
    </row>
    <row r="5879" spans="2:87" s="1381" customFormat="1" x14ac:dyDescent="0.25">
      <c r="B5879" s="1384"/>
      <c r="C5879" s="1384"/>
      <c r="D5879" s="1387"/>
      <c r="E5879" s="1384"/>
      <c r="F5879" s="1384"/>
      <c r="G5879" s="1384"/>
      <c r="H5879" s="1365"/>
      <c r="I5879" s="1365"/>
      <c r="J5879" s="1365"/>
      <c r="S5879" s="1359"/>
      <c r="BU5879" s="1366"/>
      <c r="CI5879" s="1383"/>
    </row>
    <row r="5880" spans="2:87" s="1381" customFormat="1" x14ac:dyDescent="0.25">
      <c r="B5880" s="1384"/>
      <c r="C5880" s="1384"/>
      <c r="D5880" s="1387"/>
      <c r="E5880" s="1384"/>
      <c r="F5880" s="1384"/>
      <c r="G5880" s="1384"/>
      <c r="H5880" s="1365"/>
      <c r="I5880" s="1365"/>
      <c r="J5880" s="1365"/>
      <c r="S5880" s="1359"/>
      <c r="BU5880" s="1366"/>
      <c r="CI5880" s="1383"/>
    </row>
    <row r="5881" spans="2:87" s="1381" customFormat="1" x14ac:dyDescent="0.25">
      <c r="B5881" s="1384"/>
      <c r="C5881" s="1384"/>
      <c r="D5881" s="1387"/>
      <c r="E5881" s="1384"/>
      <c r="F5881" s="1384"/>
      <c r="G5881" s="1384"/>
      <c r="H5881" s="1365"/>
      <c r="I5881" s="1365"/>
      <c r="J5881" s="1365"/>
      <c r="S5881" s="1359"/>
      <c r="BU5881" s="1366"/>
      <c r="CI5881" s="1383"/>
    </row>
    <row r="5882" spans="2:87" s="1381" customFormat="1" x14ac:dyDescent="0.25">
      <c r="B5882" s="1384"/>
      <c r="C5882" s="1384"/>
      <c r="D5882" s="1387"/>
      <c r="E5882" s="1384"/>
      <c r="F5882" s="1384"/>
      <c r="G5882" s="1384"/>
      <c r="H5882" s="1365"/>
      <c r="I5882" s="1365"/>
      <c r="J5882" s="1365"/>
      <c r="S5882" s="1359"/>
      <c r="BU5882" s="1366"/>
      <c r="CI5882" s="1383"/>
    </row>
    <row r="5883" spans="2:87" s="1381" customFormat="1" x14ac:dyDescent="0.25">
      <c r="B5883" s="1384"/>
      <c r="C5883" s="1384"/>
      <c r="D5883" s="1387"/>
      <c r="E5883" s="1384"/>
      <c r="F5883" s="1384"/>
      <c r="G5883" s="1384"/>
      <c r="H5883" s="1365"/>
      <c r="I5883" s="1365"/>
      <c r="J5883" s="1365"/>
      <c r="S5883" s="1359"/>
      <c r="BU5883" s="1366"/>
      <c r="CI5883" s="1383"/>
    </row>
    <row r="5884" spans="2:87" s="1381" customFormat="1" x14ac:dyDescent="0.25">
      <c r="B5884" s="1384"/>
      <c r="C5884" s="1384"/>
      <c r="D5884" s="1387"/>
      <c r="E5884" s="1384"/>
      <c r="F5884" s="1384"/>
      <c r="G5884" s="1384"/>
      <c r="H5884" s="1365"/>
      <c r="I5884" s="1365"/>
      <c r="J5884" s="1365"/>
      <c r="S5884" s="1359"/>
      <c r="BU5884" s="1366"/>
      <c r="CI5884" s="1383"/>
    </row>
    <row r="5885" spans="2:87" s="1381" customFormat="1" x14ac:dyDescent="0.25">
      <c r="B5885" s="1384"/>
      <c r="C5885" s="1384"/>
      <c r="D5885" s="1387"/>
      <c r="E5885" s="1384"/>
      <c r="F5885" s="1384"/>
      <c r="G5885" s="1384"/>
      <c r="H5885" s="1365"/>
      <c r="I5885" s="1365"/>
      <c r="J5885" s="1365"/>
      <c r="S5885" s="1359"/>
      <c r="BU5885" s="1366"/>
      <c r="CI5885" s="1383"/>
    </row>
    <row r="5886" spans="2:87" s="1381" customFormat="1" x14ac:dyDescent="0.25">
      <c r="B5886" s="1384"/>
      <c r="C5886" s="1384"/>
      <c r="D5886" s="1387"/>
      <c r="E5886" s="1384"/>
      <c r="F5886" s="1384"/>
      <c r="G5886" s="1384"/>
      <c r="H5886" s="1365"/>
      <c r="I5886" s="1365"/>
      <c r="J5886" s="1365"/>
      <c r="S5886" s="1359"/>
      <c r="BU5886" s="1366"/>
      <c r="CI5886" s="1383"/>
    </row>
    <row r="5887" spans="2:87" s="1381" customFormat="1" x14ac:dyDescent="0.25">
      <c r="B5887" s="1384"/>
      <c r="C5887" s="1384"/>
      <c r="D5887" s="1387"/>
      <c r="E5887" s="1384"/>
      <c r="F5887" s="1384"/>
      <c r="G5887" s="1384"/>
      <c r="H5887" s="1365"/>
      <c r="I5887" s="1365"/>
      <c r="J5887" s="1365"/>
      <c r="S5887" s="1359"/>
      <c r="BU5887" s="1366"/>
      <c r="CI5887" s="1383"/>
    </row>
    <row r="5888" spans="2:87" s="1381" customFormat="1" x14ac:dyDescent="0.25">
      <c r="B5888" s="1384"/>
      <c r="C5888" s="1384"/>
      <c r="D5888" s="1387"/>
      <c r="E5888" s="1384"/>
      <c r="F5888" s="1384"/>
      <c r="G5888" s="1384"/>
      <c r="H5888" s="1365"/>
      <c r="I5888" s="1365"/>
      <c r="J5888" s="1365"/>
      <c r="S5888" s="1359"/>
      <c r="BU5888" s="1366"/>
      <c r="CI5888" s="1383"/>
    </row>
    <row r="5889" spans="2:87" s="1381" customFormat="1" x14ac:dyDescent="0.25">
      <c r="B5889" s="1384"/>
      <c r="C5889" s="1384"/>
      <c r="D5889" s="1387"/>
      <c r="E5889" s="1384"/>
      <c r="F5889" s="1384"/>
      <c r="G5889" s="1384"/>
      <c r="H5889" s="1365"/>
      <c r="I5889" s="1365"/>
      <c r="J5889" s="1365"/>
      <c r="S5889" s="1359"/>
      <c r="BU5889" s="1366"/>
      <c r="CI5889" s="1383"/>
    </row>
    <row r="5890" spans="2:87" s="1381" customFormat="1" x14ac:dyDescent="0.25">
      <c r="B5890" s="1384"/>
      <c r="C5890" s="1384"/>
      <c r="D5890" s="1387"/>
      <c r="E5890" s="1384"/>
      <c r="F5890" s="1384"/>
      <c r="G5890" s="1384"/>
      <c r="H5890" s="1365"/>
      <c r="I5890" s="1365"/>
      <c r="J5890" s="1365"/>
      <c r="S5890" s="1359"/>
      <c r="BU5890" s="1366"/>
      <c r="CI5890" s="1383"/>
    </row>
    <row r="5891" spans="2:87" s="1381" customFormat="1" x14ac:dyDescent="0.25">
      <c r="B5891" s="1384"/>
      <c r="C5891" s="1384"/>
      <c r="D5891" s="1387"/>
      <c r="E5891" s="1384"/>
      <c r="F5891" s="1384"/>
      <c r="G5891" s="1384"/>
      <c r="H5891" s="1365"/>
      <c r="I5891" s="1365"/>
      <c r="J5891" s="1365"/>
      <c r="S5891" s="1359"/>
      <c r="BU5891" s="1366"/>
      <c r="CI5891" s="1383"/>
    </row>
    <row r="5892" spans="2:87" s="1381" customFormat="1" x14ac:dyDescent="0.25">
      <c r="B5892" s="1384"/>
      <c r="C5892" s="1384"/>
      <c r="D5892" s="1387"/>
      <c r="E5892" s="1384"/>
      <c r="F5892" s="1384"/>
      <c r="G5892" s="1384"/>
      <c r="H5892" s="1365"/>
      <c r="I5892" s="1365"/>
      <c r="J5892" s="1365"/>
      <c r="S5892" s="1359"/>
      <c r="BU5892" s="1366"/>
      <c r="CI5892" s="1383"/>
    </row>
    <row r="5893" spans="2:87" s="1381" customFormat="1" x14ac:dyDescent="0.25">
      <c r="B5893" s="1384"/>
      <c r="C5893" s="1384"/>
      <c r="D5893" s="1387"/>
      <c r="E5893" s="1384"/>
      <c r="F5893" s="1384"/>
      <c r="G5893" s="1384"/>
      <c r="H5893" s="1365"/>
      <c r="I5893" s="1365"/>
      <c r="J5893" s="1365"/>
      <c r="S5893" s="1359"/>
      <c r="BU5893" s="1366"/>
      <c r="CI5893" s="1383"/>
    </row>
    <row r="5894" spans="2:87" s="1381" customFormat="1" x14ac:dyDescent="0.25">
      <c r="B5894" s="1384"/>
      <c r="C5894" s="1384"/>
      <c r="D5894" s="1387"/>
      <c r="E5894" s="1384"/>
      <c r="F5894" s="1384"/>
      <c r="G5894" s="1384"/>
      <c r="H5894" s="1365"/>
      <c r="I5894" s="1365"/>
      <c r="J5894" s="1365"/>
      <c r="S5894" s="1359"/>
      <c r="BU5894" s="1366"/>
      <c r="CI5894" s="1383"/>
    </row>
    <row r="5895" spans="2:87" s="1381" customFormat="1" x14ac:dyDescent="0.25">
      <c r="B5895" s="1384"/>
      <c r="C5895" s="1384"/>
      <c r="D5895" s="1387"/>
      <c r="E5895" s="1384"/>
      <c r="F5895" s="1384"/>
      <c r="G5895" s="1384"/>
      <c r="H5895" s="1365"/>
      <c r="I5895" s="1365"/>
      <c r="J5895" s="1365"/>
      <c r="S5895" s="1359"/>
      <c r="BU5895" s="1366"/>
      <c r="CI5895" s="1383"/>
    </row>
    <row r="5896" spans="2:87" s="1381" customFormat="1" x14ac:dyDescent="0.25">
      <c r="B5896" s="1384"/>
      <c r="C5896" s="1384"/>
      <c r="D5896" s="1387"/>
      <c r="E5896" s="1384"/>
      <c r="F5896" s="1384"/>
      <c r="G5896" s="1384"/>
      <c r="H5896" s="1365"/>
      <c r="I5896" s="1365"/>
      <c r="J5896" s="1365"/>
      <c r="S5896" s="1359"/>
      <c r="BU5896" s="1366"/>
      <c r="CI5896" s="1383"/>
    </row>
    <row r="5897" spans="2:87" s="1381" customFormat="1" x14ac:dyDescent="0.25">
      <c r="B5897" s="1384"/>
      <c r="C5897" s="1384"/>
      <c r="D5897" s="1387"/>
      <c r="E5897" s="1384"/>
      <c r="F5897" s="1384"/>
      <c r="G5897" s="1384"/>
      <c r="H5897" s="1365"/>
      <c r="I5897" s="1365"/>
      <c r="J5897" s="1365"/>
      <c r="S5897" s="1359"/>
      <c r="BU5897" s="1366"/>
      <c r="CI5897" s="1383"/>
    </row>
    <row r="5898" spans="2:87" s="1381" customFormat="1" x14ac:dyDescent="0.25">
      <c r="B5898" s="1384"/>
      <c r="C5898" s="1384"/>
      <c r="D5898" s="1387"/>
      <c r="E5898" s="1384"/>
      <c r="F5898" s="1384"/>
      <c r="G5898" s="1384"/>
      <c r="H5898" s="1365"/>
      <c r="I5898" s="1365"/>
      <c r="J5898" s="1365"/>
      <c r="S5898" s="1359"/>
      <c r="BU5898" s="1366"/>
      <c r="CI5898" s="1383"/>
    </row>
    <row r="5899" spans="2:87" s="1381" customFormat="1" x14ac:dyDescent="0.25">
      <c r="B5899" s="1384"/>
      <c r="C5899" s="1384"/>
      <c r="D5899" s="1387"/>
      <c r="E5899" s="1384"/>
      <c r="F5899" s="1384"/>
      <c r="G5899" s="1384"/>
      <c r="H5899" s="1365"/>
      <c r="I5899" s="1365"/>
      <c r="J5899" s="1365"/>
      <c r="S5899" s="1359"/>
      <c r="BU5899" s="1366"/>
      <c r="CI5899" s="1383"/>
    </row>
    <row r="5900" spans="2:87" s="1381" customFormat="1" x14ac:dyDescent="0.25">
      <c r="B5900" s="1384"/>
      <c r="C5900" s="1384"/>
      <c r="D5900" s="1387"/>
      <c r="E5900" s="1384"/>
      <c r="F5900" s="1384"/>
      <c r="G5900" s="1384"/>
      <c r="H5900" s="1365"/>
      <c r="I5900" s="1365"/>
      <c r="J5900" s="1365"/>
      <c r="S5900" s="1359"/>
      <c r="BU5900" s="1366"/>
      <c r="CI5900" s="1383"/>
    </row>
    <row r="5901" spans="2:87" s="1381" customFormat="1" x14ac:dyDescent="0.25">
      <c r="B5901" s="1384"/>
      <c r="C5901" s="1384"/>
      <c r="D5901" s="1387"/>
      <c r="E5901" s="1384"/>
      <c r="F5901" s="1384"/>
      <c r="G5901" s="1384"/>
      <c r="H5901" s="1365"/>
      <c r="I5901" s="1365"/>
      <c r="J5901" s="1365"/>
      <c r="S5901" s="1359"/>
      <c r="BU5901" s="1366"/>
      <c r="CI5901" s="1383"/>
    </row>
    <row r="5902" spans="2:87" s="1381" customFormat="1" x14ac:dyDescent="0.25">
      <c r="B5902" s="1384"/>
      <c r="C5902" s="1384"/>
      <c r="D5902" s="1387"/>
      <c r="E5902" s="1384"/>
      <c r="F5902" s="1384"/>
      <c r="G5902" s="1384"/>
      <c r="H5902" s="1365"/>
      <c r="I5902" s="1365"/>
      <c r="J5902" s="1365"/>
      <c r="S5902" s="1359"/>
      <c r="BU5902" s="1366"/>
      <c r="CI5902" s="1383"/>
    </row>
    <row r="5903" spans="2:87" s="1381" customFormat="1" x14ac:dyDescent="0.25">
      <c r="B5903" s="1384"/>
      <c r="C5903" s="1384"/>
      <c r="D5903" s="1387"/>
      <c r="E5903" s="1384"/>
      <c r="F5903" s="1384"/>
      <c r="G5903" s="1384"/>
      <c r="H5903" s="1365"/>
      <c r="I5903" s="1365"/>
      <c r="J5903" s="1365"/>
      <c r="S5903" s="1359"/>
      <c r="BU5903" s="1366"/>
      <c r="CI5903" s="1383"/>
    </row>
    <row r="5904" spans="2:87" s="1381" customFormat="1" x14ac:dyDescent="0.25">
      <c r="B5904" s="1384"/>
      <c r="C5904" s="1384"/>
      <c r="D5904" s="1387"/>
      <c r="E5904" s="1384"/>
      <c r="F5904" s="1384"/>
      <c r="G5904" s="1384"/>
      <c r="H5904" s="1365"/>
      <c r="I5904" s="1365"/>
      <c r="J5904" s="1365"/>
      <c r="S5904" s="1359"/>
      <c r="BU5904" s="1366"/>
      <c r="CI5904" s="1383"/>
    </row>
    <row r="5905" spans="2:87" s="1381" customFormat="1" x14ac:dyDescent="0.25">
      <c r="B5905" s="1384"/>
      <c r="C5905" s="1384"/>
      <c r="D5905" s="1387"/>
      <c r="E5905" s="1384"/>
      <c r="F5905" s="1384"/>
      <c r="G5905" s="1384"/>
      <c r="H5905" s="1365"/>
      <c r="I5905" s="1365"/>
      <c r="J5905" s="1365"/>
      <c r="S5905" s="1359"/>
      <c r="BU5905" s="1366"/>
      <c r="CI5905" s="1383"/>
    </row>
    <row r="5906" spans="2:87" s="1381" customFormat="1" x14ac:dyDescent="0.25">
      <c r="B5906" s="1384"/>
      <c r="C5906" s="1384"/>
      <c r="D5906" s="1387"/>
      <c r="E5906" s="1384"/>
      <c r="F5906" s="1384"/>
      <c r="G5906" s="1384"/>
      <c r="H5906" s="1365"/>
      <c r="I5906" s="1365"/>
      <c r="J5906" s="1365"/>
      <c r="S5906" s="1359"/>
      <c r="BU5906" s="1366"/>
      <c r="CI5906" s="1383"/>
    </row>
    <row r="5907" spans="2:87" s="1381" customFormat="1" x14ac:dyDescent="0.25">
      <c r="B5907" s="1384"/>
      <c r="C5907" s="1384"/>
      <c r="D5907" s="1387"/>
      <c r="E5907" s="1384"/>
      <c r="F5907" s="1384"/>
      <c r="G5907" s="1384"/>
      <c r="H5907" s="1365"/>
      <c r="I5907" s="1365"/>
      <c r="J5907" s="1365"/>
      <c r="S5907" s="1359"/>
      <c r="BU5907" s="1366"/>
      <c r="CI5907" s="1383"/>
    </row>
    <row r="5908" spans="2:87" s="1381" customFormat="1" x14ac:dyDescent="0.25">
      <c r="B5908" s="1384"/>
      <c r="C5908" s="1384"/>
      <c r="D5908" s="1387"/>
      <c r="E5908" s="1384"/>
      <c r="F5908" s="1384"/>
      <c r="G5908" s="1384"/>
      <c r="H5908" s="1365"/>
      <c r="I5908" s="1365"/>
      <c r="J5908" s="1365"/>
      <c r="S5908" s="1359"/>
      <c r="BU5908" s="1366"/>
      <c r="CI5908" s="1383"/>
    </row>
    <row r="5909" spans="2:87" s="1381" customFormat="1" x14ac:dyDescent="0.25">
      <c r="B5909" s="1384"/>
      <c r="C5909" s="1384"/>
      <c r="D5909" s="1387"/>
      <c r="E5909" s="1384"/>
      <c r="F5909" s="1384"/>
      <c r="G5909" s="1384"/>
      <c r="H5909" s="1365"/>
      <c r="I5909" s="1365"/>
      <c r="J5909" s="1365"/>
      <c r="S5909" s="1359"/>
      <c r="BU5909" s="1366"/>
      <c r="CI5909" s="1383"/>
    </row>
    <row r="5910" spans="2:87" s="1381" customFormat="1" x14ac:dyDescent="0.25">
      <c r="B5910" s="1384"/>
      <c r="C5910" s="1384"/>
      <c r="D5910" s="1387"/>
      <c r="E5910" s="1384"/>
      <c r="F5910" s="1384"/>
      <c r="G5910" s="1384"/>
      <c r="H5910" s="1365"/>
      <c r="I5910" s="1365"/>
      <c r="J5910" s="1365"/>
      <c r="S5910" s="1359"/>
      <c r="BU5910" s="1366"/>
      <c r="CI5910" s="1383"/>
    </row>
    <row r="5911" spans="2:87" s="1381" customFormat="1" x14ac:dyDescent="0.25">
      <c r="B5911" s="1384"/>
      <c r="C5911" s="1384"/>
      <c r="D5911" s="1387"/>
      <c r="E5911" s="1384"/>
      <c r="F5911" s="1384"/>
      <c r="G5911" s="1384"/>
      <c r="H5911" s="1365"/>
      <c r="I5911" s="1365"/>
      <c r="J5911" s="1365"/>
      <c r="S5911" s="1359"/>
      <c r="BU5911" s="1366"/>
      <c r="CI5911" s="1383"/>
    </row>
    <row r="5912" spans="2:87" s="1381" customFormat="1" x14ac:dyDescent="0.25">
      <c r="B5912" s="1384"/>
      <c r="C5912" s="1384"/>
      <c r="D5912" s="1387"/>
      <c r="E5912" s="1384"/>
      <c r="F5912" s="1384"/>
      <c r="G5912" s="1384"/>
      <c r="H5912" s="1365"/>
      <c r="I5912" s="1365"/>
      <c r="J5912" s="1365"/>
      <c r="S5912" s="1359"/>
      <c r="BU5912" s="1366"/>
      <c r="CI5912" s="1383"/>
    </row>
    <row r="5913" spans="2:87" s="1381" customFormat="1" x14ac:dyDescent="0.25">
      <c r="B5913" s="1384"/>
      <c r="C5913" s="1384"/>
      <c r="D5913" s="1387"/>
      <c r="E5913" s="1384"/>
      <c r="F5913" s="1384"/>
      <c r="G5913" s="1384"/>
      <c r="H5913" s="1365"/>
      <c r="I5913" s="1365"/>
      <c r="J5913" s="1365"/>
      <c r="S5913" s="1359"/>
      <c r="BU5913" s="1366"/>
      <c r="CI5913" s="1383"/>
    </row>
    <row r="5914" spans="2:87" s="1381" customFormat="1" x14ac:dyDescent="0.25">
      <c r="B5914" s="1384"/>
      <c r="C5914" s="1384"/>
      <c r="D5914" s="1387"/>
      <c r="E5914" s="1384"/>
      <c r="F5914" s="1384"/>
      <c r="G5914" s="1384"/>
      <c r="H5914" s="1365"/>
      <c r="I5914" s="1365"/>
      <c r="J5914" s="1365"/>
      <c r="S5914" s="1359"/>
      <c r="BU5914" s="1366"/>
      <c r="CI5914" s="1383"/>
    </row>
    <row r="5915" spans="2:87" s="1381" customFormat="1" x14ac:dyDescent="0.25">
      <c r="B5915" s="1384"/>
      <c r="C5915" s="1384"/>
      <c r="D5915" s="1387"/>
      <c r="E5915" s="1384"/>
      <c r="F5915" s="1384"/>
      <c r="G5915" s="1384"/>
      <c r="H5915" s="1365"/>
      <c r="I5915" s="1365"/>
      <c r="J5915" s="1365"/>
      <c r="S5915" s="1359"/>
      <c r="BU5915" s="1366"/>
      <c r="CI5915" s="1383"/>
    </row>
    <row r="5916" spans="2:87" s="1381" customFormat="1" x14ac:dyDescent="0.25">
      <c r="B5916" s="1384"/>
      <c r="C5916" s="1384"/>
      <c r="D5916" s="1387"/>
      <c r="E5916" s="1384"/>
      <c r="F5916" s="1384"/>
      <c r="G5916" s="1384"/>
      <c r="H5916" s="1365"/>
      <c r="I5916" s="1365"/>
      <c r="J5916" s="1365"/>
      <c r="S5916" s="1359"/>
      <c r="BU5916" s="1366"/>
      <c r="CI5916" s="1383"/>
    </row>
    <row r="5917" spans="2:87" s="1381" customFormat="1" x14ac:dyDescent="0.25">
      <c r="B5917" s="1384"/>
      <c r="C5917" s="1384"/>
      <c r="D5917" s="1387"/>
      <c r="E5917" s="1384"/>
      <c r="F5917" s="1384"/>
      <c r="G5917" s="1384"/>
      <c r="H5917" s="1365"/>
      <c r="I5917" s="1365"/>
      <c r="J5917" s="1365"/>
      <c r="S5917" s="1359"/>
      <c r="BU5917" s="1366"/>
      <c r="CI5917" s="1383"/>
    </row>
    <row r="5918" spans="2:87" s="1381" customFormat="1" x14ac:dyDescent="0.25">
      <c r="B5918" s="1384"/>
      <c r="C5918" s="1384"/>
      <c r="D5918" s="1387"/>
      <c r="E5918" s="1384"/>
      <c r="F5918" s="1384"/>
      <c r="G5918" s="1384"/>
      <c r="H5918" s="1365"/>
      <c r="I5918" s="1365"/>
      <c r="J5918" s="1365"/>
      <c r="S5918" s="1359"/>
      <c r="BU5918" s="1366"/>
      <c r="CI5918" s="1383"/>
    </row>
    <row r="5919" spans="2:87" s="1381" customFormat="1" x14ac:dyDescent="0.25">
      <c r="B5919" s="1384"/>
      <c r="C5919" s="1384"/>
      <c r="D5919" s="1387"/>
      <c r="E5919" s="1384"/>
      <c r="F5919" s="1384"/>
      <c r="G5919" s="1384"/>
      <c r="H5919" s="1365"/>
      <c r="I5919" s="1365"/>
      <c r="J5919" s="1365"/>
      <c r="S5919" s="1359"/>
      <c r="BU5919" s="1366"/>
      <c r="CI5919" s="1383"/>
    </row>
    <row r="5920" spans="2:87" s="1381" customFormat="1" x14ac:dyDescent="0.25">
      <c r="B5920" s="1384"/>
      <c r="C5920" s="1384"/>
      <c r="D5920" s="1387"/>
      <c r="E5920" s="1384"/>
      <c r="F5920" s="1384"/>
      <c r="G5920" s="1384"/>
      <c r="H5920" s="1365"/>
      <c r="I5920" s="1365"/>
      <c r="J5920" s="1365"/>
      <c r="S5920" s="1359"/>
      <c r="BU5920" s="1366"/>
      <c r="CI5920" s="1383"/>
    </row>
    <row r="5921" spans="2:87" s="1381" customFormat="1" x14ac:dyDescent="0.25">
      <c r="B5921" s="1384"/>
      <c r="C5921" s="1384"/>
      <c r="D5921" s="1387"/>
      <c r="E5921" s="1384"/>
      <c r="F5921" s="1384"/>
      <c r="G5921" s="1384"/>
      <c r="H5921" s="1365"/>
      <c r="I5921" s="1365"/>
      <c r="J5921" s="1365"/>
      <c r="S5921" s="1359"/>
      <c r="BU5921" s="1366"/>
      <c r="CI5921" s="1383"/>
    </row>
    <row r="5922" spans="2:87" s="1381" customFormat="1" x14ac:dyDescent="0.25">
      <c r="B5922" s="1384"/>
      <c r="C5922" s="1384"/>
      <c r="D5922" s="1387"/>
      <c r="E5922" s="1384"/>
      <c r="F5922" s="1384"/>
      <c r="G5922" s="1384"/>
      <c r="H5922" s="1365"/>
      <c r="I5922" s="1365"/>
      <c r="J5922" s="1365"/>
      <c r="S5922" s="1359"/>
      <c r="BU5922" s="1366"/>
      <c r="CI5922" s="1383"/>
    </row>
    <row r="5923" spans="2:87" s="1381" customFormat="1" x14ac:dyDescent="0.25">
      <c r="B5923" s="1384"/>
      <c r="C5923" s="1384"/>
      <c r="D5923" s="1387"/>
      <c r="E5923" s="1384"/>
      <c r="F5923" s="1384"/>
      <c r="G5923" s="1384"/>
      <c r="H5923" s="1365"/>
      <c r="I5923" s="1365"/>
      <c r="J5923" s="1365"/>
      <c r="S5923" s="1359"/>
      <c r="BU5923" s="1366"/>
      <c r="CI5923" s="1383"/>
    </row>
    <row r="5924" spans="2:87" s="1381" customFormat="1" x14ac:dyDescent="0.25">
      <c r="B5924" s="1384"/>
      <c r="C5924" s="1384"/>
      <c r="D5924" s="1387"/>
      <c r="E5924" s="1384"/>
      <c r="F5924" s="1384"/>
      <c r="G5924" s="1384"/>
      <c r="H5924" s="1365"/>
      <c r="I5924" s="1365"/>
      <c r="J5924" s="1365"/>
      <c r="S5924" s="1359"/>
      <c r="BU5924" s="1366"/>
      <c r="CI5924" s="1383"/>
    </row>
    <row r="5925" spans="2:87" s="1381" customFormat="1" x14ac:dyDescent="0.25">
      <c r="B5925" s="1384"/>
      <c r="C5925" s="1384"/>
      <c r="D5925" s="1387"/>
      <c r="E5925" s="1384"/>
      <c r="F5925" s="1384"/>
      <c r="G5925" s="1384"/>
      <c r="H5925" s="1365"/>
      <c r="I5925" s="1365"/>
      <c r="J5925" s="1365"/>
      <c r="S5925" s="1359"/>
      <c r="BU5925" s="1366"/>
      <c r="CI5925" s="1383"/>
    </row>
    <row r="5926" spans="2:87" s="1381" customFormat="1" x14ac:dyDescent="0.25">
      <c r="B5926" s="1384"/>
      <c r="C5926" s="1384"/>
      <c r="D5926" s="1387"/>
      <c r="E5926" s="1384"/>
      <c r="F5926" s="1384"/>
      <c r="G5926" s="1384"/>
      <c r="H5926" s="1365"/>
      <c r="I5926" s="1365"/>
      <c r="J5926" s="1365"/>
      <c r="S5926" s="1359"/>
      <c r="BU5926" s="1366"/>
      <c r="CI5926" s="1383"/>
    </row>
    <row r="5927" spans="2:87" s="1381" customFormat="1" x14ac:dyDescent="0.25">
      <c r="B5927" s="1384"/>
      <c r="C5927" s="1384"/>
      <c r="D5927" s="1387"/>
      <c r="E5927" s="1384"/>
      <c r="F5927" s="1384"/>
      <c r="G5927" s="1384"/>
      <c r="H5927" s="1365"/>
      <c r="I5927" s="1365"/>
      <c r="J5927" s="1365"/>
      <c r="S5927" s="1359"/>
      <c r="BU5927" s="1366"/>
      <c r="CI5927" s="1383"/>
    </row>
    <row r="5928" spans="2:87" s="1381" customFormat="1" x14ac:dyDescent="0.25">
      <c r="B5928" s="1384"/>
      <c r="C5928" s="1384"/>
      <c r="D5928" s="1387"/>
      <c r="E5928" s="1384"/>
      <c r="F5928" s="1384"/>
      <c r="G5928" s="1384"/>
      <c r="H5928" s="1365"/>
      <c r="I5928" s="1365"/>
      <c r="J5928" s="1365"/>
      <c r="S5928" s="1359"/>
      <c r="BU5928" s="1366"/>
      <c r="CI5928" s="1383"/>
    </row>
    <row r="5929" spans="2:87" s="1381" customFormat="1" x14ac:dyDescent="0.25">
      <c r="B5929" s="1384"/>
      <c r="C5929" s="1384"/>
      <c r="D5929" s="1387"/>
      <c r="E5929" s="1384"/>
      <c r="F5929" s="1384"/>
      <c r="G5929" s="1384"/>
      <c r="H5929" s="1365"/>
      <c r="I5929" s="1365"/>
      <c r="J5929" s="1365"/>
      <c r="S5929" s="1359"/>
      <c r="BU5929" s="1366"/>
      <c r="CI5929" s="1383"/>
    </row>
    <row r="5930" spans="2:87" s="1381" customFormat="1" x14ac:dyDescent="0.25">
      <c r="B5930" s="1384"/>
      <c r="C5930" s="1384"/>
      <c r="D5930" s="1387"/>
      <c r="E5930" s="1384"/>
      <c r="F5930" s="1384"/>
      <c r="G5930" s="1384"/>
      <c r="H5930" s="1365"/>
      <c r="I5930" s="1365"/>
      <c r="J5930" s="1365"/>
      <c r="S5930" s="1359"/>
      <c r="BU5930" s="1366"/>
      <c r="CI5930" s="1383"/>
    </row>
    <row r="5931" spans="2:87" s="1381" customFormat="1" x14ac:dyDescent="0.25">
      <c r="B5931" s="1384"/>
      <c r="C5931" s="1384"/>
      <c r="D5931" s="1387"/>
      <c r="E5931" s="1384"/>
      <c r="F5931" s="1384"/>
      <c r="G5931" s="1384"/>
      <c r="H5931" s="1365"/>
      <c r="I5931" s="1365"/>
      <c r="J5931" s="1365"/>
      <c r="S5931" s="1359"/>
      <c r="BU5931" s="1366"/>
      <c r="CI5931" s="1383"/>
    </row>
    <row r="5932" spans="2:87" s="1381" customFormat="1" x14ac:dyDescent="0.25">
      <c r="B5932" s="1384"/>
      <c r="C5932" s="1384"/>
      <c r="D5932" s="1387"/>
      <c r="E5932" s="1384"/>
      <c r="F5932" s="1384"/>
      <c r="G5932" s="1384"/>
      <c r="H5932" s="1365"/>
      <c r="I5932" s="1365"/>
      <c r="J5932" s="1365"/>
      <c r="S5932" s="1359"/>
      <c r="BU5932" s="1366"/>
      <c r="CI5932" s="1383"/>
    </row>
    <row r="5933" spans="2:87" s="1381" customFormat="1" x14ac:dyDescent="0.25">
      <c r="B5933" s="1384"/>
      <c r="C5933" s="1384"/>
      <c r="D5933" s="1387"/>
      <c r="E5933" s="1384"/>
      <c r="F5933" s="1384"/>
      <c r="G5933" s="1384"/>
      <c r="H5933" s="1365"/>
      <c r="I5933" s="1365"/>
      <c r="J5933" s="1365"/>
      <c r="S5933" s="1359"/>
      <c r="BU5933" s="1366"/>
      <c r="CI5933" s="1383"/>
    </row>
    <row r="5934" spans="2:87" s="1381" customFormat="1" x14ac:dyDescent="0.25">
      <c r="B5934" s="1384"/>
      <c r="C5934" s="1384"/>
      <c r="D5934" s="1387"/>
      <c r="E5934" s="1384"/>
      <c r="F5934" s="1384"/>
      <c r="G5934" s="1384"/>
      <c r="H5934" s="1365"/>
      <c r="I5934" s="1365"/>
      <c r="J5934" s="1365"/>
      <c r="S5934" s="1359"/>
      <c r="BU5934" s="1366"/>
      <c r="CI5934" s="1383"/>
    </row>
    <row r="5935" spans="2:87" s="1381" customFormat="1" x14ac:dyDescent="0.25">
      <c r="B5935" s="1384"/>
      <c r="C5935" s="1384"/>
      <c r="D5935" s="1387"/>
      <c r="E5935" s="1384"/>
      <c r="F5935" s="1384"/>
      <c r="G5935" s="1384"/>
      <c r="H5935" s="1365"/>
      <c r="I5935" s="1365"/>
      <c r="J5935" s="1365"/>
      <c r="S5935" s="1359"/>
      <c r="BU5935" s="1366"/>
      <c r="CI5935" s="1383"/>
    </row>
    <row r="5936" spans="2:87" s="1381" customFormat="1" x14ac:dyDescent="0.25">
      <c r="B5936" s="1384"/>
      <c r="C5936" s="1384"/>
      <c r="D5936" s="1387"/>
      <c r="E5936" s="1384"/>
      <c r="F5936" s="1384"/>
      <c r="G5936" s="1384"/>
      <c r="H5936" s="1365"/>
      <c r="I5936" s="1365"/>
      <c r="J5936" s="1365"/>
      <c r="S5936" s="1359"/>
      <c r="BU5936" s="1366"/>
      <c r="CI5936" s="1383"/>
    </row>
    <row r="5937" spans="2:87" s="1381" customFormat="1" x14ac:dyDescent="0.25">
      <c r="B5937" s="1384"/>
      <c r="C5937" s="1384"/>
      <c r="D5937" s="1387"/>
      <c r="E5937" s="1384"/>
      <c r="F5937" s="1384"/>
      <c r="G5937" s="1384"/>
      <c r="H5937" s="1365"/>
      <c r="I5937" s="1365"/>
      <c r="J5937" s="1365"/>
      <c r="S5937" s="1359"/>
      <c r="BU5937" s="1366"/>
      <c r="CI5937" s="1383"/>
    </row>
    <row r="5938" spans="2:87" s="1381" customFormat="1" x14ac:dyDescent="0.25">
      <c r="B5938" s="1384"/>
      <c r="C5938" s="1384"/>
      <c r="D5938" s="1387"/>
      <c r="E5938" s="1384"/>
      <c r="F5938" s="1384"/>
      <c r="G5938" s="1384"/>
      <c r="H5938" s="1365"/>
      <c r="I5938" s="1365"/>
      <c r="J5938" s="1365"/>
      <c r="S5938" s="1359"/>
      <c r="BU5938" s="1366"/>
      <c r="CI5938" s="1383"/>
    </row>
    <row r="5939" spans="2:87" s="1381" customFormat="1" x14ac:dyDescent="0.25">
      <c r="B5939" s="1384"/>
      <c r="C5939" s="1384"/>
      <c r="D5939" s="1387"/>
      <c r="E5939" s="1384"/>
      <c r="F5939" s="1384"/>
      <c r="G5939" s="1384"/>
      <c r="H5939" s="1365"/>
      <c r="I5939" s="1365"/>
      <c r="J5939" s="1365"/>
      <c r="S5939" s="1359"/>
      <c r="BU5939" s="1366"/>
      <c r="CI5939" s="1383"/>
    </row>
    <row r="5940" spans="2:87" s="1381" customFormat="1" x14ac:dyDescent="0.25">
      <c r="B5940" s="1384"/>
      <c r="C5940" s="1384"/>
      <c r="D5940" s="1387"/>
      <c r="E5940" s="1384"/>
      <c r="F5940" s="1384"/>
      <c r="G5940" s="1384"/>
      <c r="H5940" s="1365"/>
      <c r="I5940" s="1365"/>
      <c r="J5940" s="1365"/>
      <c r="S5940" s="1359"/>
      <c r="BU5940" s="1366"/>
      <c r="CI5940" s="1383"/>
    </row>
    <row r="5941" spans="2:87" s="1381" customFormat="1" x14ac:dyDescent="0.25">
      <c r="B5941" s="1384"/>
      <c r="C5941" s="1384"/>
      <c r="D5941" s="1387"/>
      <c r="E5941" s="1384"/>
      <c r="F5941" s="1384"/>
      <c r="G5941" s="1384"/>
      <c r="H5941" s="1365"/>
      <c r="I5941" s="1365"/>
      <c r="J5941" s="1365"/>
      <c r="S5941" s="1359"/>
      <c r="BU5941" s="1366"/>
      <c r="CI5941" s="1383"/>
    </row>
    <row r="5942" spans="2:87" s="1381" customFormat="1" x14ac:dyDescent="0.25">
      <c r="B5942" s="1384"/>
      <c r="C5942" s="1384"/>
      <c r="D5942" s="1387"/>
      <c r="E5942" s="1384"/>
      <c r="F5942" s="1384"/>
      <c r="G5942" s="1384"/>
      <c r="H5942" s="1365"/>
      <c r="I5942" s="1365"/>
      <c r="J5942" s="1365"/>
      <c r="S5942" s="1359"/>
      <c r="BU5942" s="1366"/>
      <c r="CI5942" s="1383"/>
    </row>
    <row r="5943" spans="2:87" s="1381" customFormat="1" x14ac:dyDescent="0.25">
      <c r="B5943" s="1384"/>
      <c r="C5943" s="1384"/>
      <c r="D5943" s="1387"/>
      <c r="E5943" s="1384"/>
      <c r="F5943" s="1384"/>
      <c r="G5943" s="1384"/>
      <c r="H5943" s="1365"/>
      <c r="I5943" s="1365"/>
      <c r="J5943" s="1365"/>
      <c r="S5943" s="1359"/>
      <c r="BU5943" s="1366"/>
      <c r="CI5943" s="1383"/>
    </row>
    <row r="5944" spans="2:87" s="1381" customFormat="1" x14ac:dyDescent="0.25">
      <c r="B5944" s="1384"/>
      <c r="C5944" s="1384"/>
      <c r="D5944" s="1387"/>
      <c r="E5944" s="1384"/>
      <c r="F5944" s="1384"/>
      <c r="G5944" s="1384"/>
      <c r="H5944" s="1365"/>
      <c r="I5944" s="1365"/>
      <c r="J5944" s="1365"/>
      <c r="S5944" s="1359"/>
      <c r="BU5944" s="1366"/>
      <c r="CI5944" s="1383"/>
    </row>
    <row r="5945" spans="2:87" s="1381" customFormat="1" x14ac:dyDescent="0.25">
      <c r="B5945" s="1384"/>
      <c r="C5945" s="1384"/>
      <c r="D5945" s="1387"/>
      <c r="E5945" s="1384"/>
      <c r="F5945" s="1384"/>
      <c r="G5945" s="1384"/>
      <c r="H5945" s="1365"/>
      <c r="I5945" s="1365"/>
      <c r="J5945" s="1365"/>
      <c r="S5945" s="1359"/>
      <c r="BU5945" s="1366"/>
      <c r="CI5945" s="1383"/>
    </row>
    <row r="5946" spans="2:87" s="1381" customFormat="1" x14ac:dyDescent="0.25">
      <c r="B5946" s="1384"/>
      <c r="C5946" s="1384"/>
      <c r="D5946" s="1387"/>
      <c r="E5946" s="1384"/>
      <c r="F5946" s="1384"/>
      <c r="G5946" s="1384"/>
      <c r="H5946" s="1365"/>
      <c r="I5946" s="1365"/>
      <c r="J5946" s="1365"/>
      <c r="S5946" s="1359"/>
      <c r="BU5946" s="1366"/>
      <c r="CI5946" s="1383"/>
    </row>
    <row r="5947" spans="2:87" s="1381" customFormat="1" x14ac:dyDescent="0.25">
      <c r="B5947" s="1384"/>
      <c r="C5947" s="1384"/>
      <c r="D5947" s="1387"/>
      <c r="E5947" s="1384"/>
      <c r="F5947" s="1384"/>
      <c r="G5947" s="1384"/>
      <c r="H5947" s="1365"/>
      <c r="I5947" s="1365"/>
      <c r="J5947" s="1365"/>
      <c r="S5947" s="1359"/>
      <c r="BU5947" s="1366"/>
      <c r="CI5947" s="1383"/>
    </row>
    <row r="5948" spans="2:87" s="1381" customFormat="1" x14ac:dyDescent="0.25">
      <c r="B5948" s="1384"/>
      <c r="C5948" s="1384"/>
      <c r="D5948" s="1387"/>
      <c r="E5948" s="1384"/>
      <c r="F5948" s="1384"/>
      <c r="G5948" s="1384"/>
      <c r="H5948" s="1365"/>
      <c r="I5948" s="1365"/>
      <c r="J5948" s="1365"/>
      <c r="S5948" s="1359"/>
      <c r="BU5948" s="1366"/>
      <c r="CI5948" s="1383"/>
    </row>
    <row r="5949" spans="2:87" s="1381" customFormat="1" x14ac:dyDescent="0.25">
      <c r="B5949" s="1384"/>
      <c r="C5949" s="1384"/>
      <c r="D5949" s="1387"/>
      <c r="E5949" s="1384"/>
      <c r="F5949" s="1384"/>
      <c r="G5949" s="1384"/>
      <c r="H5949" s="1365"/>
      <c r="I5949" s="1365"/>
      <c r="J5949" s="1365"/>
      <c r="S5949" s="1359"/>
      <c r="BU5949" s="1366"/>
      <c r="CI5949" s="1383"/>
    </row>
    <row r="5950" spans="2:87" s="1381" customFormat="1" x14ac:dyDescent="0.25">
      <c r="B5950" s="1384"/>
      <c r="C5950" s="1384"/>
      <c r="D5950" s="1387"/>
      <c r="E5950" s="1384"/>
      <c r="F5950" s="1384"/>
      <c r="G5950" s="1384"/>
      <c r="H5950" s="1365"/>
      <c r="I5950" s="1365"/>
      <c r="J5950" s="1365"/>
      <c r="S5950" s="1359"/>
      <c r="BU5950" s="1366"/>
      <c r="CI5950" s="1383"/>
    </row>
    <row r="5951" spans="2:87" s="1381" customFormat="1" x14ac:dyDescent="0.25">
      <c r="B5951" s="1384"/>
      <c r="C5951" s="1384"/>
      <c r="D5951" s="1387"/>
      <c r="E5951" s="1384"/>
      <c r="F5951" s="1384"/>
      <c r="G5951" s="1384"/>
      <c r="H5951" s="1365"/>
      <c r="I5951" s="1365"/>
      <c r="J5951" s="1365"/>
      <c r="S5951" s="1359"/>
      <c r="BU5951" s="1366"/>
      <c r="CI5951" s="1383"/>
    </row>
    <row r="5952" spans="2:87" s="1381" customFormat="1" x14ac:dyDescent="0.25">
      <c r="B5952" s="1384"/>
      <c r="C5952" s="1384"/>
      <c r="D5952" s="1387"/>
      <c r="E5952" s="1384"/>
      <c r="F5952" s="1384"/>
      <c r="G5952" s="1384"/>
      <c r="H5952" s="1365"/>
      <c r="I5952" s="1365"/>
      <c r="J5952" s="1365"/>
      <c r="S5952" s="1359"/>
      <c r="BU5952" s="1366"/>
      <c r="CI5952" s="1383"/>
    </row>
    <row r="5953" spans="2:87" s="1381" customFormat="1" x14ac:dyDescent="0.25">
      <c r="B5953" s="1384"/>
      <c r="C5953" s="1384"/>
      <c r="D5953" s="1387"/>
      <c r="E5953" s="1384"/>
      <c r="F5953" s="1384"/>
      <c r="G5953" s="1384"/>
      <c r="H5953" s="1365"/>
      <c r="I5953" s="1365"/>
      <c r="J5953" s="1365"/>
      <c r="S5953" s="1359"/>
      <c r="BU5953" s="1366"/>
      <c r="CI5953" s="1383"/>
    </row>
    <row r="5954" spans="2:87" s="1381" customFormat="1" x14ac:dyDescent="0.25">
      <c r="B5954" s="1384"/>
      <c r="C5954" s="1384"/>
      <c r="D5954" s="1387"/>
      <c r="E5954" s="1384"/>
      <c r="F5954" s="1384"/>
      <c r="G5954" s="1384"/>
      <c r="H5954" s="1365"/>
      <c r="I5954" s="1365"/>
      <c r="J5954" s="1365"/>
      <c r="S5954" s="1359"/>
      <c r="BU5954" s="1366"/>
      <c r="CI5954" s="1383"/>
    </row>
    <row r="5955" spans="2:87" s="1381" customFormat="1" x14ac:dyDescent="0.25">
      <c r="B5955" s="1384"/>
      <c r="C5955" s="1384"/>
      <c r="D5955" s="1387"/>
      <c r="E5955" s="1384"/>
      <c r="F5955" s="1384"/>
      <c r="G5955" s="1384"/>
      <c r="H5955" s="1365"/>
      <c r="I5955" s="1365"/>
      <c r="J5955" s="1365"/>
      <c r="S5955" s="1359"/>
      <c r="BU5955" s="1366"/>
      <c r="CI5955" s="1383"/>
    </row>
    <row r="5956" spans="2:87" s="1381" customFormat="1" x14ac:dyDescent="0.25">
      <c r="B5956" s="1384"/>
      <c r="C5956" s="1384"/>
      <c r="D5956" s="1387"/>
      <c r="E5956" s="1384"/>
      <c r="F5956" s="1384"/>
      <c r="G5956" s="1384"/>
      <c r="H5956" s="1365"/>
      <c r="I5956" s="1365"/>
      <c r="J5956" s="1365"/>
      <c r="S5956" s="1359"/>
      <c r="BU5956" s="1366"/>
      <c r="CI5956" s="1383"/>
    </row>
    <row r="5957" spans="2:87" s="1381" customFormat="1" x14ac:dyDescent="0.25">
      <c r="B5957" s="1384"/>
      <c r="C5957" s="1384"/>
      <c r="D5957" s="1387"/>
      <c r="E5957" s="1384"/>
      <c r="F5957" s="1384"/>
      <c r="G5957" s="1384"/>
      <c r="H5957" s="1365"/>
      <c r="I5957" s="1365"/>
      <c r="J5957" s="1365"/>
      <c r="S5957" s="1359"/>
      <c r="BU5957" s="1366"/>
      <c r="CI5957" s="1383"/>
    </row>
    <row r="5958" spans="2:87" s="1381" customFormat="1" x14ac:dyDescent="0.25">
      <c r="B5958" s="1384"/>
      <c r="C5958" s="1384"/>
      <c r="D5958" s="1387"/>
      <c r="E5958" s="1384"/>
      <c r="F5958" s="1384"/>
      <c r="G5958" s="1384"/>
      <c r="H5958" s="1365"/>
      <c r="I5958" s="1365"/>
      <c r="J5958" s="1365"/>
      <c r="S5958" s="1359"/>
      <c r="BU5958" s="1366"/>
      <c r="CI5958" s="1383"/>
    </row>
    <row r="5959" spans="2:87" s="1381" customFormat="1" x14ac:dyDescent="0.25">
      <c r="B5959" s="1384"/>
      <c r="C5959" s="1384"/>
      <c r="D5959" s="1387"/>
      <c r="E5959" s="1384"/>
      <c r="F5959" s="1384"/>
      <c r="G5959" s="1384"/>
      <c r="H5959" s="1365"/>
      <c r="I5959" s="1365"/>
      <c r="J5959" s="1365"/>
      <c r="S5959" s="1359"/>
      <c r="BU5959" s="1366"/>
      <c r="CI5959" s="1383"/>
    </row>
    <row r="5960" spans="2:87" s="1381" customFormat="1" x14ac:dyDescent="0.25">
      <c r="B5960" s="1384"/>
      <c r="C5960" s="1384"/>
      <c r="D5960" s="1387"/>
      <c r="E5960" s="1384"/>
      <c r="F5960" s="1384"/>
      <c r="G5960" s="1384"/>
      <c r="H5960" s="1365"/>
      <c r="I5960" s="1365"/>
      <c r="J5960" s="1365"/>
      <c r="S5960" s="1359"/>
      <c r="BU5960" s="1366"/>
      <c r="CI5960" s="1383"/>
    </row>
    <row r="5961" spans="2:87" s="1381" customFormat="1" x14ac:dyDescent="0.25">
      <c r="B5961" s="1384"/>
      <c r="C5961" s="1384"/>
      <c r="D5961" s="1387"/>
      <c r="E5961" s="1384"/>
      <c r="F5961" s="1384"/>
      <c r="G5961" s="1384"/>
      <c r="H5961" s="1365"/>
      <c r="I5961" s="1365"/>
      <c r="J5961" s="1365"/>
      <c r="S5961" s="1359"/>
      <c r="BU5961" s="1366"/>
      <c r="CI5961" s="1383"/>
    </row>
    <row r="5962" spans="2:87" s="1381" customFormat="1" x14ac:dyDescent="0.25">
      <c r="B5962" s="1384"/>
      <c r="C5962" s="1384"/>
      <c r="D5962" s="1387"/>
      <c r="E5962" s="1384"/>
      <c r="F5962" s="1384"/>
      <c r="G5962" s="1384"/>
      <c r="H5962" s="1365"/>
      <c r="I5962" s="1365"/>
      <c r="J5962" s="1365"/>
      <c r="S5962" s="1359"/>
      <c r="BU5962" s="1366"/>
      <c r="CI5962" s="1383"/>
    </row>
    <row r="5963" spans="2:87" s="1381" customFormat="1" x14ac:dyDescent="0.25">
      <c r="B5963" s="1384"/>
      <c r="C5963" s="1384"/>
      <c r="D5963" s="1387"/>
      <c r="E5963" s="1384"/>
      <c r="F5963" s="1384"/>
      <c r="G5963" s="1384"/>
      <c r="H5963" s="1365"/>
      <c r="I5963" s="1365"/>
      <c r="J5963" s="1365"/>
      <c r="S5963" s="1359"/>
      <c r="BU5963" s="1366"/>
      <c r="CI5963" s="1383"/>
    </row>
    <row r="5964" spans="2:87" s="1381" customFormat="1" x14ac:dyDescent="0.25">
      <c r="B5964" s="1384"/>
      <c r="C5964" s="1384"/>
      <c r="D5964" s="1387"/>
      <c r="E5964" s="1384"/>
      <c r="F5964" s="1384"/>
      <c r="G5964" s="1384"/>
      <c r="H5964" s="1365"/>
      <c r="I5964" s="1365"/>
      <c r="J5964" s="1365"/>
      <c r="S5964" s="1359"/>
      <c r="BU5964" s="1366"/>
      <c r="CI5964" s="1383"/>
    </row>
    <row r="5965" spans="2:87" s="1381" customFormat="1" x14ac:dyDescent="0.25">
      <c r="B5965" s="1384"/>
      <c r="C5965" s="1384"/>
      <c r="D5965" s="1387"/>
      <c r="E5965" s="1384"/>
      <c r="F5965" s="1384"/>
      <c r="G5965" s="1384"/>
      <c r="H5965" s="1365"/>
      <c r="I5965" s="1365"/>
      <c r="J5965" s="1365"/>
      <c r="S5965" s="1359"/>
      <c r="BU5965" s="1366"/>
      <c r="CI5965" s="1383"/>
    </row>
    <row r="5966" spans="2:87" s="1381" customFormat="1" x14ac:dyDescent="0.25">
      <c r="B5966" s="1384"/>
      <c r="C5966" s="1384"/>
      <c r="D5966" s="1387"/>
      <c r="E5966" s="1384"/>
      <c r="F5966" s="1384"/>
      <c r="G5966" s="1384"/>
      <c r="H5966" s="1365"/>
      <c r="I5966" s="1365"/>
      <c r="J5966" s="1365"/>
      <c r="S5966" s="1359"/>
      <c r="BU5966" s="1366"/>
      <c r="CI5966" s="1383"/>
    </row>
    <row r="5967" spans="2:87" s="1381" customFormat="1" x14ac:dyDescent="0.25">
      <c r="B5967" s="1384"/>
      <c r="C5967" s="1384"/>
      <c r="D5967" s="1387"/>
      <c r="E5967" s="1384"/>
      <c r="F5967" s="1384"/>
      <c r="G5967" s="1384"/>
      <c r="H5967" s="1365"/>
      <c r="I5967" s="1365"/>
      <c r="J5967" s="1365"/>
      <c r="S5967" s="1359"/>
      <c r="BU5967" s="1366"/>
      <c r="CI5967" s="1383"/>
    </row>
    <row r="5968" spans="2:87" s="1381" customFormat="1" x14ac:dyDescent="0.25">
      <c r="B5968" s="1384"/>
      <c r="C5968" s="1384"/>
      <c r="D5968" s="1387"/>
      <c r="E5968" s="1384"/>
      <c r="F5968" s="1384"/>
      <c r="G5968" s="1384"/>
      <c r="H5968" s="1365"/>
      <c r="I5968" s="1365"/>
      <c r="J5968" s="1365"/>
      <c r="S5968" s="1359"/>
      <c r="BU5968" s="1366"/>
      <c r="CI5968" s="1383"/>
    </row>
    <row r="5969" spans="2:87" s="1381" customFormat="1" x14ac:dyDescent="0.25">
      <c r="B5969" s="1384"/>
      <c r="C5969" s="1384"/>
      <c r="D5969" s="1387"/>
      <c r="E5969" s="1384"/>
      <c r="F5969" s="1384"/>
      <c r="G5969" s="1384"/>
      <c r="H5969" s="1365"/>
      <c r="I5969" s="1365"/>
      <c r="J5969" s="1365"/>
      <c r="S5969" s="1359"/>
      <c r="BU5969" s="1366"/>
      <c r="CI5969" s="1383"/>
    </row>
    <row r="5970" spans="2:87" s="1381" customFormat="1" x14ac:dyDescent="0.25">
      <c r="B5970" s="1384"/>
      <c r="C5970" s="1384"/>
      <c r="D5970" s="1387"/>
      <c r="E5970" s="1384"/>
      <c r="F5970" s="1384"/>
      <c r="G5970" s="1384"/>
      <c r="H5970" s="1365"/>
      <c r="I5970" s="1365"/>
      <c r="J5970" s="1365"/>
      <c r="S5970" s="1359"/>
      <c r="BU5970" s="1366"/>
      <c r="CI5970" s="1383"/>
    </row>
    <row r="5971" spans="2:87" s="1381" customFormat="1" x14ac:dyDescent="0.25">
      <c r="B5971" s="1384"/>
      <c r="C5971" s="1384"/>
      <c r="D5971" s="1387"/>
      <c r="E5971" s="1384"/>
      <c r="F5971" s="1384"/>
      <c r="G5971" s="1384"/>
      <c r="H5971" s="1365"/>
      <c r="I5971" s="1365"/>
      <c r="J5971" s="1365"/>
      <c r="S5971" s="1359"/>
      <c r="BU5971" s="1366"/>
      <c r="CI5971" s="1383"/>
    </row>
    <row r="5972" spans="2:87" s="1381" customFormat="1" x14ac:dyDescent="0.25">
      <c r="B5972" s="1384"/>
      <c r="C5972" s="1384"/>
      <c r="D5972" s="1387"/>
      <c r="E5972" s="1384"/>
      <c r="F5972" s="1384"/>
      <c r="G5972" s="1384"/>
      <c r="H5972" s="1365"/>
      <c r="I5972" s="1365"/>
      <c r="J5972" s="1365"/>
      <c r="S5972" s="1359"/>
      <c r="BU5972" s="1366"/>
      <c r="CI5972" s="1383"/>
    </row>
    <row r="5973" spans="2:87" s="1381" customFormat="1" x14ac:dyDescent="0.25">
      <c r="B5973" s="1384"/>
      <c r="C5973" s="1384"/>
      <c r="D5973" s="1387"/>
      <c r="E5973" s="1384"/>
      <c r="F5973" s="1384"/>
      <c r="G5973" s="1384"/>
      <c r="H5973" s="1365"/>
      <c r="I5973" s="1365"/>
      <c r="J5973" s="1365"/>
      <c r="S5973" s="1359"/>
      <c r="BU5973" s="1366"/>
      <c r="CI5973" s="1383"/>
    </row>
    <row r="5974" spans="2:87" s="1381" customFormat="1" x14ac:dyDescent="0.25">
      <c r="B5974" s="1384"/>
      <c r="C5974" s="1384"/>
      <c r="D5974" s="1387"/>
      <c r="E5974" s="1384"/>
      <c r="F5974" s="1384"/>
      <c r="G5974" s="1384"/>
      <c r="H5974" s="1365"/>
      <c r="I5974" s="1365"/>
      <c r="J5974" s="1365"/>
      <c r="S5974" s="1359"/>
      <c r="BU5974" s="1366"/>
      <c r="CI5974" s="1383"/>
    </row>
    <row r="5975" spans="2:87" s="1381" customFormat="1" x14ac:dyDescent="0.25">
      <c r="B5975" s="1384"/>
      <c r="C5975" s="1384"/>
      <c r="D5975" s="1387"/>
      <c r="E5975" s="1384"/>
      <c r="F5975" s="1384"/>
      <c r="G5975" s="1384"/>
      <c r="H5975" s="1365"/>
      <c r="I5975" s="1365"/>
      <c r="J5975" s="1365"/>
      <c r="S5975" s="1359"/>
      <c r="BU5975" s="1366"/>
      <c r="CI5975" s="1383"/>
    </row>
    <row r="5976" spans="2:87" s="1381" customFormat="1" x14ac:dyDescent="0.25">
      <c r="B5976" s="1384"/>
      <c r="C5976" s="1384"/>
      <c r="D5976" s="1387"/>
      <c r="E5976" s="1384"/>
      <c r="F5976" s="1384"/>
      <c r="G5976" s="1384"/>
      <c r="H5976" s="1365"/>
      <c r="I5976" s="1365"/>
      <c r="J5976" s="1365"/>
      <c r="S5976" s="1359"/>
      <c r="BU5976" s="1366"/>
      <c r="CI5976" s="1383"/>
    </row>
    <row r="5977" spans="2:87" s="1381" customFormat="1" x14ac:dyDescent="0.25">
      <c r="B5977" s="1384"/>
      <c r="C5977" s="1384"/>
      <c r="D5977" s="1387"/>
      <c r="E5977" s="1384"/>
      <c r="F5977" s="1384"/>
      <c r="G5977" s="1384"/>
      <c r="H5977" s="1365"/>
      <c r="I5977" s="1365"/>
      <c r="J5977" s="1365"/>
      <c r="S5977" s="1359"/>
      <c r="BU5977" s="1366"/>
      <c r="CI5977" s="1383"/>
    </row>
    <row r="5978" spans="2:87" s="1381" customFormat="1" x14ac:dyDescent="0.25">
      <c r="B5978" s="1384"/>
      <c r="C5978" s="1384"/>
      <c r="D5978" s="1387"/>
      <c r="E5978" s="1384"/>
      <c r="F5978" s="1384"/>
      <c r="G5978" s="1384"/>
      <c r="H5978" s="1365"/>
      <c r="I5978" s="1365"/>
      <c r="J5978" s="1365"/>
      <c r="S5978" s="1359"/>
      <c r="BU5978" s="1366"/>
      <c r="CI5978" s="1383"/>
    </row>
    <row r="5979" spans="2:87" s="1381" customFormat="1" x14ac:dyDescent="0.25">
      <c r="B5979" s="1384"/>
      <c r="C5979" s="1384"/>
      <c r="D5979" s="1387"/>
      <c r="E5979" s="1384"/>
      <c r="F5979" s="1384"/>
      <c r="G5979" s="1384"/>
      <c r="H5979" s="1365"/>
      <c r="I5979" s="1365"/>
      <c r="J5979" s="1365"/>
      <c r="S5979" s="1359"/>
      <c r="BU5979" s="1366"/>
      <c r="CI5979" s="1383"/>
    </row>
    <row r="5980" spans="2:87" s="1381" customFormat="1" x14ac:dyDescent="0.25">
      <c r="B5980" s="1384"/>
      <c r="C5980" s="1384"/>
      <c r="D5980" s="1387"/>
      <c r="E5980" s="1384"/>
      <c r="F5980" s="1384"/>
      <c r="G5980" s="1384"/>
      <c r="H5980" s="1365"/>
      <c r="I5980" s="1365"/>
      <c r="J5980" s="1365"/>
      <c r="S5980" s="1359"/>
      <c r="BU5980" s="1366"/>
      <c r="CI5980" s="1383"/>
    </row>
    <row r="5981" spans="2:87" s="1381" customFormat="1" x14ac:dyDescent="0.25">
      <c r="B5981" s="1384"/>
      <c r="C5981" s="1384"/>
      <c r="D5981" s="1387"/>
      <c r="E5981" s="1384"/>
      <c r="F5981" s="1384"/>
      <c r="G5981" s="1384"/>
      <c r="H5981" s="1365"/>
      <c r="I5981" s="1365"/>
      <c r="J5981" s="1365"/>
      <c r="S5981" s="1359"/>
      <c r="BU5981" s="1366"/>
      <c r="CI5981" s="1383"/>
    </row>
    <row r="5982" spans="2:87" s="1381" customFormat="1" x14ac:dyDescent="0.25">
      <c r="B5982" s="1384"/>
      <c r="C5982" s="1384"/>
      <c r="D5982" s="1387"/>
      <c r="E5982" s="1384"/>
      <c r="F5982" s="1384"/>
      <c r="G5982" s="1384"/>
      <c r="H5982" s="1365"/>
      <c r="I5982" s="1365"/>
      <c r="J5982" s="1365"/>
      <c r="S5982" s="1359"/>
      <c r="BU5982" s="1366"/>
      <c r="CI5982" s="1383"/>
    </row>
    <row r="5983" spans="2:87" s="1381" customFormat="1" x14ac:dyDescent="0.25">
      <c r="B5983" s="1384"/>
      <c r="C5983" s="1384"/>
      <c r="D5983" s="1387"/>
      <c r="E5983" s="1384"/>
      <c r="F5983" s="1384"/>
      <c r="G5983" s="1384"/>
      <c r="H5983" s="1365"/>
      <c r="I5983" s="1365"/>
      <c r="J5983" s="1365"/>
      <c r="S5983" s="1359"/>
      <c r="BU5983" s="1366"/>
      <c r="CI5983" s="1383"/>
    </row>
    <row r="5984" spans="2:87" s="1381" customFormat="1" x14ac:dyDescent="0.25">
      <c r="B5984" s="1384"/>
      <c r="C5984" s="1384"/>
      <c r="D5984" s="1387"/>
      <c r="E5984" s="1384"/>
      <c r="F5984" s="1384"/>
      <c r="G5984" s="1384"/>
      <c r="H5984" s="1365"/>
      <c r="I5984" s="1365"/>
      <c r="J5984" s="1365"/>
      <c r="S5984" s="1359"/>
      <c r="BU5984" s="1366"/>
      <c r="CI5984" s="1383"/>
    </row>
    <row r="5985" spans="2:87" s="1381" customFormat="1" x14ac:dyDescent="0.25">
      <c r="B5985" s="1384"/>
      <c r="C5985" s="1384"/>
      <c r="D5985" s="1387"/>
      <c r="E5985" s="1384"/>
      <c r="F5985" s="1384"/>
      <c r="G5985" s="1384"/>
      <c r="H5985" s="1365"/>
      <c r="I5985" s="1365"/>
      <c r="J5985" s="1365"/>
      <c r="S5985" s="1359"/>
      <c r="BU5985" s="1366"/>
      <c r="CI5985" s="1383"/>
    </row>
    <row r="5986" spans="2:87" s="1381" customFormat="1" x14ac:dyDescent="0.25">
      <c r="B5986" s="1384"/>
      <c r="C5986" s="1384"/>
      <c r="D5986" s="1387"/>
      <c r="E5986" s="1384"/>
      <c r="F5986" s="1384"/>
      <c r="G5986" s="1384"/>
      <c r="H5986" s="1365"/>
      <c r="I5986" s="1365"/>
      <c r="J5986" s="1365"/>
      <c r="S5986" s="1359"/>
      <c r="BU5986" s="1366"/>
      <c r="CI5986" s="1383"/>
    </row>
    <row r="5987" spans="2:87" s="1381" customFormat="1" x14ac:dyDescent="0.25">
      <c r="B5987" s="1384"/>
      <c r="C5987" s="1384"/>
      <c r="D5987" s="1387"/>
      <c r="E5987" s="1384"/>
      <c r="F5987" s="1384"/>
      <c r="G5987" s="1384"/>
      <c r="H5987" s="1365"/>
      <c r="I5987" s="1365"/>
      <c r="J5987" s="1365"/>
      <c r="S5987" s="1359"/>
      <c r="BU5987" s="1366"/>
      <c r="CI5987" s="1383"/>
    </row>
    <row r="5988" spans="2:87" s="1381" customFormat="1" x14ac:dyDescent="0.25">
      <c r="B5988" s="1384"/>
      <c r="C5988" s="1384"/>
      <c r="D5988" s="1387"/>
      <c r="E5988" s="1384"/>
      <c r="F5988" s="1384"/>
      <c r="G5988" s="1384"/>
      <c r="H5988" s="1365"/>
      <c r="I5988" s="1365"/>
      <c r="J5988" s="1365"/>
      <c r="S5988" s="1359"/>
      <c r="BU5988" s="1366"/>
      <c r="CI5988" s="1383"/>
    </row>
    <row r="5989" spans="2:87" s="1381" customFormat="1" x14ac:dyDescent="0.25">
      <c r="B5989" s="1384"/>
      <c r="C5989" s="1384"/>
      <c r="D5989" s="1387"/>
      <c r="E5989" s="1384"/>
      <c r="F5989" s="1384"/>
      <c r="G5989" s="1384"/>
      <c r="H5989" s="1365"/>
      <c r="I5989" s="1365"/>
      <c r="J5989" s="1365"/>
      <c r="S5989" s="1359"/>
      <c r="BU5989" s="1366"/>
      <c r="CI5989" s="1383"/>
    </row>
    <row r="5990" spans="2:87" s="1381" customFormat="1" x14ac:dyDescent="0.25">
      <c r="B5990" s="1384"/>
      <c r="C5990" s="1384"/>
      <c r="D5990" s="1387"/>
      <c r="E5990" s="1384"/>
      <c r="F5990" s="1384"/>
      <c r="G5990" s="1384"/>
      <c r="H5990" s="1365"/>
      <c r="I5990" s="1365"/>
      <c r="J5990" s="1365"/>
      <c r="S5990" s="1359"/>
      <c r="BU5990" s="1366"/>
      <c r="CI5990" s="1383"/>
    </row>
    <row r="5991" spans="2:87" s="1381" customFormat="1" x14ac:dyDescent="0.25">
      <c r="B5991" s="1384"/>
      <c r="C5991" s="1384"/>
      <c r="D5991" s="1387"/>
      <c r="E5991" s="1384"/>
      <c r="F5991" s="1384"/>
      <c r="G5991" s="1384"/>
      <c r="H5991" s="1365"/>
      <c r="I5991" s="1365"/>
      <c r="J5991" s="1365"/>
      <c r="S5991" s="1359"/>
      <c r="BU5991" s="1366"/>
      <c r="CI5991" s="1383"/>
    </row>
    <row r="5992" spans="2:87" s="1381" customFormat="1" x14ac:dyDescent="0.25">
      <c r="B5992" s="1384"/>
      <c r="C5992" s="1384"/>
      <c r="D5992" s="1387"/>
      <c r="E5992" s="1384"/>
      <c r="F5992" s="1384"/>
      <c r="G5992" s="1384"/>
      <c r="H5992" s="1365"/>
      <c r="I5992" s="1365"/>
      <c r="J5992" s="1365"/>
      <c r="S5992" s="1359"/>
      <c r="BU5992" s="1366"/>
      <c r="CI5992" s="1383"/>
    </row>
    <row r="5993" spans="2:87" s="1381" customFormat="1" x14ac:dyDescent="0.25">
      <c r="B5993" s="1384"/>
      <c r="C5993" s="1384"/>
      <c r="D5993" s="1387"/>
      <c r="E5993" s="1384"/>
      <c r="F5993" s="1384"/>
      <c r="G5993" s="1384"/>
      <c r="H5993" s="1365"/>
      <c r="I5993" s="1365"/>
      <c r="J5993" s="1365"/>
      <c r="S5993" s="1359"/>
      <c r="BU5993" s="1366"/>
      <c r="CI5993" s="1383"/>
    </row>
    <row r="5994" spans="2:87" s="1381" customFormat="1" x14ac:dyDescent="0.25">
      <c r="B5994" s="1384"/>
      <c r="C5994" s="1384"/>
      <c r="D5994" s="1387"/>
      <c r="E5994" s="1384"/>
      <c r="F5994" s="1384"/>
      <c r="G5994" s="1384"/>
      <c r="H5994" s="1365"/>
      <c r="I5994" s="1365"/>
      <c r="J5994" s="1365"/>
      <c r="S5994" s="1359"/>
      <c r="BU5994" s="1366"/>
      <c r="CI5994" s="1383"/>
    </row>
    <row r="5995" spans="2:87" s="1381" customFormat="1" x14ac:dyDescent="0.25">
      <c r="B5995" s="1384"/>
      <c r="C5995" s="1384"/>
      <c r="D5995" s="1387"/>
      <c r="E5995" s="1384"/>
      <c r="F5995" s="1384"/>
      <c r="G5995" s="1384"/>
      <c r="H5995" s="1365"/>
      <c r="I5995" s="1365"/>
      <c r="J5995" s="1365"/>
      <c r="S5995" s="1359"/>
      <c r="BU5995" s="1366"/>
      <c r="CI5995" s="1383"/>
    </row>
    <row r="5996" spans="2:87" s="1381" customFormat="1" x14ac:dyDescent="0.25">
      <c r="B5996" s="1384"/>
      <c r="C5996" s="1384"/>
      <c r="D5996" s="1387"/>
      <c r="E5996" s="1384"/>
      <c r="F5996" s="1384"/>
      <c r="G5996" s="1384"/>
      <c r="H5996" s="1365"/>
      <c r="I5996" s="1365"/>
      <c r="J5996" s="1365"/>
      <c r="S5996" s="1359"/>
      <c r="BU5996" s="1366"/>
      <c r="CI5996" s="1383"/>
    </row>
    <row r="5997" spans="2:87" s="1381" customFormat="1" x14ac:dyDescent="0.25">
      <c r="B5997" s="1384"/>
      <c r="C5997" s="1384"/>
      <c r="D5997" s="1387"/>
      <c r="E5997" s="1384"/>
      <c r="F5997" s="1384"/>
      <c r="G5997" s="1384"/>
      <c r="H5997" s="1365"/>
      <c r="I5997" s="1365"/>
      <c r="J5997" s="1365"/>
      <c r="S5997" s="1359"/>
      <c r="BU5997" s="1366"/>
      <c r="CI5997" s="1383"/>
    </row>
    <row r="5998" spans="2:87" s="1381" customFormat="1" x14ac:dyDescent="0.25">
      <c r="B5998" s="1384"/>
      <c r="C5998" s="1384"/>
      <c r="D5998" s="1387"/>
      <c r="E5998" s="1384"/>
      <c r="F5998" s="1384"/>
      <c r="G5998" s="1384"/>
      <c r="H5998" s="1365"/>
      <c r="I5998" s="1365"/>
      <c r="J5998" s="1365"/>
      <c r="S5998" s="1359"/>
      <c r="BU5998" s="1366"/>
      <c r="CI5998" s="1383"/>
    </row>
    <row r="5999" spans="2:87" s="1381" customFormat="1" x14ac:dyDescent="0.25">
      <c r="B5999" s="1384"/>
      <c r="C5999" s="1384"/>
      <c r="D5999" s="1387"/>
      <c r="E5999" s="1384"/>
      <c r="F5999" s="1384"/>
      <c r="G5999" s="1384"/>
      <c r="H5999" s="1365"/>
      <c r="I5999" s="1365"/>
      <c r="J5999" s="1365"/>
      <c r="S5999" s="1359"/>
      <c r="BU5999" s="1366"/>
      <c r="CI5999" s="1383"/>
    </row>
    <row r="6000" spans="2:87" s="1381" customFormat="1" x14ac:dyDescent="0.25">
      <c r="B6000" s="1384"/>
      <c r="C6000" s="1384"/>
      <c r="D6000" s="1387"/>
      <c r="E6000" s="1384"/>
      <c r="F6000" s="1384"/>
      <c r="G6000" s="1384"/>
      <c r="H6000" s="1365"/>
      <c r="I6000" s="1365"/>
      <c r="J6000" s="1365"/>
      <c r="S6000" s="1359"/>
      <c r="BU6000" s="1366"/>
      <c r="CI6000" s="1383"/>
    </row>
    <row r="6001" spans="2:87" s="1381" customFormat="1" x14ac:dyDescent="0.25">
      <c r="B6001" s="1384"/>
      <c r="C6001" s="1384"/>
      <c r="D6001" s="1387"/>
      <c r="E6001" s="1384"/>
      <c r="F6001" s="1384"/>
      <c r="G6001" s="1384"/>
      <c r="H6001" s="1365"/>
      <c r="I6001" s="1365"/>
      <c r="J6001" s="1365"/>
      <c r="S6001" s="1359"/>
      <c r="BU6001" s="1366"/>
      <c r="CI6001" s="1383"/>
    </row>
    <row r="6002" spans="2:87" s="1381" customFormat="1" x14ac:dyDescent="0.25">
      <c r="B6002" s="1384"/>
      <c r="C6002" s="1384"/>
      <c r="D6002" s="1387"/>
      <c r="E6002" s="1384"/>
      <c r="F6002" s="1384"/>
      <c r="G6002" s="1384"/>
      <c r="H6002" s="1365"/>
      <c r="I6002" s="1365"/>
      <c r="J6002" s="1365"/>
      <c r="S6002" s="1359"/>
      <c r="BU6002" s="1366"/>
      <c r="CI6002" s="1383"/>
    </row>
    <row r="6003" spans="2:87" s="1381" customFormat="1" x14ac:dyDescent="0.25">
      <c r="B6003" s="1384"/>
      <c r="C6003" s="1384"/>
      <c r="D6003" s="1387"/>
      <c r="E6003" s="1384"/>
      <c r="F6003" s="1384"/>
      <c r="G6003" s="1384"/>
      <c r="H6003" s="1365"/>
      <c r="I6003" s="1365"/>
      <c r="J6003" s="1365"/>
      <c r="S6003" s="1359"/>
      <c r="BU6003" s="1366"/>
      <c r="CI6003" s="1383"/>
    </row>
    <row r="6004" spans="2:87" s="1381" customFormat="1" x14ac:dyDescent="0.25">
      <c r="B6004" s="1384"/>
      <c r="C6004" s="1384"/>
      <c r="D6004" s="1387"/>
      <c r="E6004" s="1384"/>
      <c r="F6004" s="1384"/>
      <c r="G6004" s="1384"/>
      <c r="H6004" s="1365"/>
      <c r="I6004" s="1365"/>
      <c r="J6004" s="1365"/>
      <c r="S6004" s="1359"/>
      <c r="BU6004" s="1366"/>
      <c r="CI6004" s="1383"/>
    </row>
    <row r="6005" spans="2:87" s="1381" customFormat="1" x14ac:dyDescent="0.25">
      <c r="B6005" s="1384"/>
      <c r="C6005" s="1384"/>
      <c r="D6005" s="1387"/>
      <c r="E6005" s="1384"/>
      <c r="F6005" s="1384"/>
      <c r="G6005" s="1384"/>
      <c r="H6005" s="1365"/>
      <c r="I6005" s="1365"/>
      <c r="J6005" s="1365"/>
      <c r="S6005" s="1359"/>
      <c r="BU6005" s="1366"/>
      <c r="CI6005" s="1383"/>
    </row>
    <row r="6006" spans="2:87" s="1381" customFormat="1" x14ac:dyDescent="0.25">
      <c r="B6006" s="1384"/>
      <c r="C6006" s="1384"/>
      <c r="D6006" s="1387"/>
      <c r="E6006" s="1384"/>
      <c r="F6006" s="1384"/>
      <c r="G6006" s="1384"/>
      <c r="H6006" s="1365"/>
      <c r="I6006" s="1365"/>
      <c r="J6006" s="1365"/>
      <c r="S6006" s="1359"/>
      <c r="BU6006" s="1366"/>
      <c r="CI6006" s="1383"/>
    </row>
    <row r="6007" spans="2:87" s="1381" customFormat="1" x14ac:dyDescent="0.25">
      <c r="B6007" s="1384"/>
      <c r="C6007" s="1384"/>
      <c r="D6007" s="1387"/>
      <c r="E6007" s="1384"/>
      <c r="F6007" s="1384"/>
      <c r="G6007" s="1384"/>
      <c r="H6007" s="1365"/>
      <c r="I6007" s="1365"/>
      <c r="J6007" s="1365"/>
      <c r="S6007" s="1359"/>
      <c r="BU6007" s="1366"/>
      <c r="CI6007" s="1383"/>
    </row>
    <row r="6008" spans="2:87" s="1381" customFormat="1" x14ac:dyDescent="0.25">
      <c r="B6008" s="1384"/>
      <c r="C6008" s="1384"/>
      <c r="D6008" s="1387"/>
      <c r="E6008" s="1384"/>
      <c r="F6008" s="1384"/>
      <c r="G6008" s="1384"/>
      <c r="H6008" s="1365"/>
      <c r="I6008" s="1365"/>
      <c r="J6008" s="1365"/>
      <c r="S6008" s="1359"/>
      <c r="BU6008" s="1366"/>
      <c r="CI6008" s="1383"/>
    </row>
    <row r="6009" spans="2:87" s="1381" customFormat="1" x14ac:dyDescent="0.25">
      <c r="B6009" s="1384"/>
      <c r="C6009" s="1384"/>
      <c r="D6009" s="1387"/>
      <c r="E6009" s="1384"/>
      <c r="F6009" s="1384"/>
      <c r="G6009" s="1384"/>
      <c r="H6009" s="1365"/>
      <c r="I6009" s="1365"/>
      <c r="J6009" s="1365"/>
      <c r="S6009" s="1359"/>
      <c r="BU6009" s="1366"/>
      <c r="CI6009" s="1383"/>
    </row>
    <row r="6010" spans="2:87" s="1381" customFormat="1" x14ac:dyDescent="0.25">
      <c r="B6010" s="1384"/>
      <c r="C6010" s="1384"/>
      <c r="D6010" s="1387"/>
      <c r="E6010" s="1384"/>
      <c r="F6010" s="1384"/>
      <c r="G6010" s="1384"/>
      <c r="H6010" s="1365"/>
      <c r="I6010" s="1365"/>
      <c r="J6010" s="1365"/>
      <c r="S6010" s="1359"/>
      <c r="BU6010" s="1366"/>
      <c r="CI6010" s="1383"/>
    </row>
    <row r="6011" spans="2:87" s="1381" customFormat="1" x14ac:dyDescent="0.25">
      <c r="B6011" s="1384"/>
      <c r="C6011" s="1384"/>
      <c r="D6011" s="1387"/>
      <c r="E6011" s="1384"/>
      <c r="F6011" s="1384"/>
      <c r="G6011" s="1384"/>
      <c r="H6011" s="1365"/>
      <c r="I6011" s="1365"/>
      <c r="J6011" s="1365"/>
      <c r="S6011" s="1359"/>
      <c r="BU6011" s="1366"/>
      <c r="CI6011" s="1383"/>
    </row>
    <row r="6012" spans="2:87" s="1381" customFormat="1" x14ac:dyDescent="0.25">
      <c r="B6012" s="1384"/>
      <c r="C6012" s="1384"/>
      <c r="D6012" s="1387"/>
      <c r="E6012" s="1384"/>
      <c r="F6012" s="1384"/>
      <c r="G6012" s="1384"/>
      <c r="H6012" s="1365"/>
      <c r="I6012" s="1365"/>
      <c r="J6012" s="1365"/>
      <c r="S6012" s="1359"/>
      <c r="BU6012" s="1366"/>
      <c r="CI6012" s="1383"/>
    </row>
    <row r="6013" spans="2:87" s="1381" customFormat="1" x14ac:dyDescent="0.25">
      <c r="B6013" s="1384"/>
      <c r="C6013" s="1384"/>
      <c r="D6013" s="1387"/>
      <c r="E6013" s="1384"/>
      <c r="F6013" s="1384"/>
      <c r="G6013" s="1384"/>
      <c r="H6013" s="1365"/>
      <c r="I6013" s="1365"/>
      <c r="J6013" s="1365"/>
      <c r="S6013" s="1359"/>
      <c r="BU6013" s="1366"/>
      <c r="CI6013" s="1383"/>
    </row>
    <row r="6014" spans="2:87" s="1381" customFormat="1" x14ac:dyDescent="0.25">
      <c r="B6014" s="1384"/>
      <c r="C6014" s="1384"/>
      <c r="D6014" s="1387"/>
      <c r="E6014" s="1384"/>
      <c r="F6014" s="1384"/>
      <c r="G6014" s="1384"/>
      <c r="H6014" s="1365"/>
      <c r="I6014" s="1365"/>
      <c r="J6014" s="1365"/>
      <c r="S6014" s="1359"/>
      <c r="BU6014" s="1366"/>
      <c r="CI6014" s="1383"/>
    </row>
    <row r="6015" spans="2:87" s="1381" customFormat="1" x14ac:dyDescent="0.25">
      <c r="B6015" s="1384"/>
      <c r="C6015" s="1384"/>
      <c r="D6015" s="1387"/>
      <c r="E6015" s="1384"/>
      <c r="F6015" s="1384"/>
      <c r="G6015" s="1384"/>
      <c r="H6015" s="1365"/>
      <c r="I6015" s="1365"/>
      <c r="J6015" s="1365"/>
      <c r="S6015" s="1359"/>
      <c r="BU6015" s="1366"/>
      <c r="CI6015" s="1383"/>
    </row>
    <row r="6016" spans="2:87" s="1381" customFormat="1" x14ac:dyDescent="0.25">
      <c r="B6016" s="1384"/>
      <c r="C6016" s="1384"/>
      <c r="D6016" s="1387"/>
      <c r="E6016" s="1384"/>
      <c r="F6016" s="1384"/>
      <c r="G6016" s="1384"/>
      <c r="H6016" s="1365"/>
      <c r="I6016" s="1365"/>
      <c r="J6016" s="1365"/>
      <c r="S6016" s="1359"/>
      <c r="BU6016" s="1366"/>
      <c r="CI6016" s="1383"/>
    </row>
    <row r="6017" spans="2:87" s="1381" customFormat="1" x14ac:dyDescent="0.25">
      <c r="B6017" s="1384"/>
      <c r="C6017" s="1384"/>
      <c r="D6017" s="1387"/>
      <c r="E6017" s="1384"/>
      <c r="F6017" s="1384"/>
      <c r="G6017" s="1384"/>
      <c r="H6017" s="1365"/>
      <c r="I6017" s="1365"/>
      <c r="J6017" s="1365"/>
      <c r="S6017" s="1359"/>
      <c r="BU6017" s="1366"/>
      <c r="CI6017" s="1383"/>
    </row>
    <row r="6018" spans="2:87" s="1381" customFormat="1" x14ac:dyDescent="0.25">
      <c r="B6018" s="1384"/>
      <c r="C6018" s="1384"/>
      <c r="D6018" s="1387"/>
      <c r="E6018" s="1384"/>
      <c r="F6018" s="1384"/>
      <c r="G6018" s="1384"/>
      <c r="H6018" s="1365"/>
      <c r="I6018" s="1365"/>
      <c r="J6018" s="1365"/>
      <c r="S6018" s="1359"/>
      <c r="BU6018" s="1366"/>
      <c r="CI6018" s="1383"/>
    </row>
    <row r="6019" spans="2:87" s="1381" customFormat="1" x14ac:dyDescent="0.25">
      <c r="B6019" s="1384"/>
      <c r="C6019" s="1384"/>
      <c r="D6019" s="1387"/>
      <c r="E6019" s="1384"/>
      <c r="F6019" s="1384"/>
      <c r="G6019" s="1384"/>
      <c r="H6019" s="1365"/>
      <c r="I6019" s="1365"/>
      <c r="J6019" s="1365"/>
      <c r="S6019" s="1359"/>
      <c r="BU6019" s="1366"/>
      <c r="CI6019" s="1383"/>
    </row>
    <row r="6020" spans="2:87" s="1381" customFormat="1" x14ac:dyDescent="0.25">
      <c r="B6020" s="1384"/>
      <c r="C6020" s="1384"/>
      <c r="D6020" s="1387"/>
      <c r="E6020" s="1384"/>
      <c r="F6020" s="1384"/>
      <c r="G6020" s="1384"/>
      <c r="H6020" s="1365"/>
      <c r="I6020" s="1365"/>
      <c r="J6020" s="1365"/>
      <c r="S6020" s="1359"/>
      <c r="BU6020" s="1366"/>
      <c r="CI6020" s="1383"/>
    </row>
    <row r="6021" spans="2:87" s="1381" customFormat="1" x14ac:dyDescent="0.25">
      <c r="B6021" s="1384"/>
      <c r="C6021" s="1384"/>
      <c r="D6021" s="1387"/>
      <c r="E6021" s="1384"/>
      <c r="F6021" s="1384"/>
      <c r="G6021" s="1384"/>
      <c r="H6021" s="1365"/>
      <c r="I6021" s="1365"/>
      <c r="J6021" s="1365"/>
      <c r="S6021" s="1359"/>
      <c r="BU6021" s="1366"/>
      <c r="CI6021" s="1383"/>
    </row>
    <row r="6022" spans="2:87" s="1381" customFormat="1" x14ac:dyDescent="0.25">
      <c r="B6022" s="1384"/>
      <c r="C6022" s="1384"/>
      <c r="D6022" s="1387"/>
      <c r="E6022" s="1384"/>
      <c r="F6022" s="1384"/>
      <c r="G6022" s="1384"/>
      <c r="H6022" s="1365"/>
      <c r="I6022" s="1365"/>
      <c r="J6022" s="1365"/>
      <c r="S6022" s="1359"/>
      <c r="BU6022" s="1366"/>
      <c r="CI6022" s="1383"/>
    </row>
    <row r="6023" spans="2:87" s="1381" customFormat="1" x14ac:dyDescent="0.25">
      <c r="B6023" s="1384"/>
      <c r="C6023" s="1384"/>
      <c r="D6023" s="1387"/>
      <c r="E6023" s="1384"/>
      <c r="F6023" s="1384"/>
      <c r="G6023" s="1384"/>
      <c r="H6023" s="1365"/>
      <c r="I6023" s="1365"/>
      <c r="J6023" s="1365"/>
      <c r="S6023" s="1359"/>
      <c r="BU6023" s="1366"/>
      <c r="CI6023" s="1383"/>
    </row>
    <row r="6024" spans="2:87" s="1381" customFormat="1" x14ac:dyDescent="0.25">
      <c r="B6024" s="1384"/>
      <c r="C6024" s="1384"/>
      <c r="D6024" s="1387"/>
      <c r="E6024" s="1384"/>
      <c r="F6024" s="1384"/>
      <c r="G6024" s="1384"/>
      <c r="H6024" s="1365"/>
      <c r="I6024" s="1365"/>
      <c r="J6024" s="1365"/>
      <c r="S6024" s="1359"/>
      <c r="BU6024" s="1366"/>
      <c r="CI6024" s="1383"/>
    </row>
    <row r="6025" spans="2:87" s="1381" customFormat="1" x14ac:dyDescent="0.25">
      <c r="B6025" s="1384"/>
      <c r="C6025" s="1384"/>
      <c r="D6025" s="1387"/>
      <c r="E6025" s="1384"/>
      <c r="F6025" s="1384"/>
      <c r="G6025" s="1384"/>
      <c r="H6025" s="1365"/>
      <c r="I6025" s="1365"/>
      <c r="J6025" s="1365"/>
      <c r="S6025" s="1359"/>
      <c r="BU6025" s="1366"/>
      <c r="CI6025" s="1383"/>
    </row>
    <row r="6026" spans="2:87" s="1381" customFormat="1" x14ac:dyDescent="0.25">
      <c r="B6026" s="1384"/>
      <c r="C6026" s="1384"/>
      <c r="D6026" s="1387"/>
      <c r="E6026" s="1384"/>
      <c r="F6026" s="1384"/>
      <c r="G6026" s="1384"/>
      <c r="H6026" s="1365"/>
      <c r="I6026" s="1365"/>
      <c r="J6026" s="1365"/>
      <c r="S6026" s="1359"/>
      <c r="BU6026" s="1366"/>
      <c r="CI6026" s="1383"/>
    </row>
    <row r="6027" spans="2:87" s="1381" customFormat="1" x14ac:dyDescent="0.25">
      <c r="B6027" s="1384"/>
      <c r="C6027" s="1384"/>
      <c r="D6027" s="1387"/>
      <c r="E6027" s="1384"/>
      <c r="F6027" s="1384"/>
      <c r="G6027" s="1384"/>
      <c r="H6027" s="1365"/>
      <c r="I6027" s="1365"/>
      <c r="J6027" s="1365"/>
      <c r="S6027" s="1359"/>
      <c r="BU6027" s="1366"/>
      <c r="CI6027" s="1383"/>
    </row>
    <row r="6028" spans="2:87" s="1381" customFormat="1" x14ac:dyDescent="0.25">
      <c r="B6028" s="1384"/>
      <c r="C6028" s="1384"/>
      <c r="D6028" s="1387"/>
      <c r="E6028" s="1384"/>
      <c r="F6028" s="1384"/>
      <c r="G6028" s="1384"/>
      <c r="H6028" s="1365"/>
      <c r="I6028" s="1365"/>
      <c r="J6028" s="1365"/>
      <c r="S6028" s="1359"/>
      <c r="BU6028" s="1366"/>
      <c r="CI6028" s="1383"/>
    </row>
    <row r="6029" spans="2:87" s="1381" customFormat="1" x14ac:dyDescent="0.25">
      <c r="B6029" s="1384"/>
      <c r="C6029" s="1384"/>
      <c r="D6029" s="1387"/>
      <c r="E6029" s="1384"/>
      <c r="F6029" s="1384"/>
      <c r="G6029" s="1384"/>
      <c r="H6029" s="1365"/>
      <c r="I6029" s="1365"/>
      <c r="J6029" s="1365"/>
      <c r="S6029" s="1359"/>
      <c r="BU6029" s="1366"/>
      <c r="CI6029" s="1383"/>
    </row>
    <row r="6030" spans="2:87" s="1381" customFormat="1" x14ac:dyDescent="0.25">
      <c r="B6030" s="1384"/>
      <c r="C6030" s="1384"/>
      <c r="D6030" s="1387"/>
      <c r="E6030" s="1384"/>
      <c r="F6030" s="1384"/>
      <c r="G6030" s="1384"/>
      <c r="H6030" s="1365"/>
      <c r="I6030" s="1365"/>
      <c r="J6030" s="1365"/>
      <c r="S6030" s="1359"/>
      <c r="BU6030" s="1366"/>
      <c r="CI6030" s="1383"/>
    </row>
    <row r="6031" spans="2:87" s="1381" customFormat="1" x14ac:dyDescent="0.25">
      <c r="B6031" s="1384"/>
      <c r="C6031" s="1384"/>
      <c r="D6031" s="1387"/>
      <c r="E6031" s="1384"/>
      <c r="F6031" s="1384"/>
      <c r="G6031" s="1384"/>
      <c r="H6031" s="1365"/>
      <c r="I6031" s="1365"/>
      <c r="J6031" s="1365"/>
      <c r="S6031" s="1359"/>
      <c r="BU6031" s="1366"/>
      <c r="CI6031" s="1383"/>
    </row>
    <row r="6032" spans="2:87" s="1381" customFormat="1" x14ac:dyDescent="0.25">
      <c r="B6032" s="1384"/>
      <c r="C6032" s="1384"/>
      <c r="D6032" s="1387"/>
      <c r="E6032" s="1384"/>
      <c r="F6032" s="1384"/>
      <c r="G6032" s="1384"/>
      <c r="H6032" s="1365"/>
      <c r="I6032" s="1365"/>
      <c r="J6032" s="1365"/>
      <c r="S6032" s="1359"/>
      <c r="BU6032" s="1366"/>
      <c r="CI6032" s="1383"/>
    </row>
    <row r="6033" spans="2:87" s="1381" customFormat="1" x14ac:dyDescent="0.25">
      <c r="B6033" s="1384"/>
      <c r="C6033" s="1384"/>
      <c r="D6033" s="1387"/>
      <c r="E6033" s="1384"/>
      <c r="F6033" s="1384"/>
      <c r="G6033" s="1384"/>
      <c r="H6033" s="1365"/>
      <c r="I6033" s="1365"/>
      <c r="J6033" s="1365"/>
      <c r="S6033" s="1359"/>
      <c r="BU6033" s="1366"/>
      <c r="CI6033" s="1383"/>
    </row>
    <row r="6034" spans="2:87" s="1381" customFormat="1" x14ac:dyDescent="0.25">
      <c r="B6034" s="1384"/>
      <c r="C6034" s="1384"/>
      <c r="D6034" s="1387"/>
      <c r="E6034" s="1384"/>
      <c r="F6034" s="1384"/>
      <c r="G6034" s="1384"/>
      <c r="H6034" s="1365"/>
      <c r="I6034" s="1365"/>
      <c r="J6034" s="1365"/>
      <c r="S6034" s="1359"/>
      <c r="BU6034" s="1366"/>
      <c r="CI6034" s="1383"/>
    </row>
    <row r="6035" spans="2:87" s="1381" customFormat="1" x14ac:dyDescent="0.25">
      <c r="B6035" s="1384"/>
      <c r="C6035" s="1384"/>
      <c r="D6035" s="1387"/>
      <c r="E6035" s="1384"/>
      <c r="F6035" s="1384"/>
      <c r="G6035" s="1384"/>
      <c r="H6035" s="1365"/>
      <c r="I6035" s="1365"/>
      <c r="J6035" s="1365"/>
      <c r="S6035" s="1359"/>
      <c r="BU6035" s="1366"/>
      <c r="CI6035" s="1383"/>
    </row>
    <row r="6036" spans="2:87" s="1381" customFormat="1" x14ac:dyDescent="0.25">
      <c r="B6036" s="1384"/>
      <c r="C6036" s="1384"/>
      <c r="D6036" s="1387"/>
      <c r="E6036" s="1384"/>
      <c r="F6036" s="1384"/>
      <c r="G6036" s="1384"/>
      <c r="H6036" s="1365"/>
      <c r="I6036" s="1365"/>
      <c r="J6036" s="1365"/>
      <c r="S6036" s="1359"/>
      <c r="BU6036" s="1366"/>
      <c r="CI6036" s="1383"/>
    </row>
    <row r="6037" spans="2:87" s="1381" customFormat="1" x14ac:dyDescent="0.25">
      <c r="B6037" s="1384"/>
      <c r="C6037" s="1384"/>
      <c r="D6037" s="1387"/>
      <c r="E6037" s="1384"/>
      <c r="F6037" s="1384"/>
      <c r="G6037" s="1384"/>
      <c r="H6037" s="1365"/>
      <c r="I6037" s="1365"/>
      <c r="J6037" s="1365"/>
      <c r="S6037" s="1359"/>
      <c r="BU6037" s="1366"/>
      <c r="CI6037" s="1383"/>
    </row>
    <row r="6038" spans="2:87" s="1381" customFormat="1" x14ac:dyDescent="0.25">
      <c r="B6038" s="1384"/>
      <c r="C6038" s="1384"/>
      <c r="D6038" s="1387"/>
      <c r="E6038" s="1384"/>
      <c r="F6038" s="1384"/>
      <c r="G6038" s="1384"/>
      <c r="H6038" s="1365"/>
      <c r="I6038" s="1365"/>
      <c r="J6038" s="1365"/>
      <c r="S6038" s="1359"/>
      <c r="BU6038" s="1366"/>
      <c r="CI6038" s="1383"/>
    </row>
    <row r="6039" spans="2:87" s="1381" customFormat="1" x14ac:dyDescent="0.25">
      <c r="B6039" s="1384"/>
      <c r="C6039" s="1384"/>
      <c r="D6039" s="1387"/>
      <c r="E6039" s="1384"/>
      <c r="F6039" s="1384"/>
      <c r="G6039" s="1384"/>
      <c r="H6039" s="1365"/>
      <c r="I6039" s="1365"/>
      <c r="J6039" s="1365"/>
      <c r="S6039" s="1359"/>
      <c r="BU6039" s="1366"/>
      <c r="CI6039" s="1383"/>
    </row>
    <row r="6040" spans="2:87" s="1381" customFormat="1" x14ac:dyDescent="0.25">
      <c r="B6040" s="1384"/>
      <c r="C6040" s="1384"/>
      <c r="D6040" s="1387"/>
      <c r="E6040" s="1384"/>
      <c r="F6040" s="1384"/>
      <c r="G6040" s="1384"/>
      <c r="H6040" s="1365"/>
      <c r="I6040" s="1365"/>
      <c r="J6040" s="1365"/>
      <c r="S6040" s="1359"/>
      <c r="BU6040" s="1366"/>
      <c r="CI6040" s="1383"/>
    </row>
    <row r="6041" spans="2:87" s="1381" customFormat="1" x14ac:dyDescent="0.25">
      <c r="B6041" s="1384"/>
      <c r="C6041" s="1384"/>
      <c r="D6041" s="1387"/>
      <c r="E6041" s="1384"/>
      <c r="F6041" s="1384"/>
      <c r="G6041" s="1384"/>
      <c r="H6041" s="1365"/>
      <c r="I6041" s="1365"/>
      <c r="J6041" s="1365"/>
      <c r="S6041" s="1359"/>
      <c r="BU6041" s="1366"/>
      <c r="CI6041" s="1383"/>
    </row>
    <row r="6042" spans="2:87" s="1381" customFormat="1" x14ac:dyDescent="0.25">
      <c r="B6042" s="1384"/>
      <c r="C6042" s="1384"/>
      <c r="D6042" s="1387"/>
      <c r="E6042" s="1384"/>
      <c r="F6042" s="1384"/>
      <c r="G6042" s="1384"/>
      <c r="H6042" s="1365"/>
      <c r="I6042" s="1365"/>
      <c r="J6042" s="1365"/>
      <c r="S6042" s="1359"/>
      <c r="BU6042" s="1366"/>
      <c r="CI6042" s="1383"/>
    </row>
    <row r="6043" spans="2:87" s="1381" customFormat="1" x14ac:dyDescent="0.25">
      <c r="B6043" s="1384"/>
      <c r="C6043" s="1384"/>
      <c r="D6043" s="1387"/>
      <c r="E6043" s="1384"/>
      <c r="F6043" s="1384"/>
      <c r="G6043" s="1384"/>
      <c r="H6043" s="1365"/>
      <c r="I6043" s="1365"/>
      <c r="J6043" s="1365"/>
      <c r="S6043" s="1359"/>
      <c r="BU6043" s="1366"/>
      <c r="CI6043" s="1383"/>
    </row>
    <row r="6044" spans="2:87" s="1381" customFormat="1" x14ac:dyDescent="0.25">
      <c r="B6044" s="1384"/>
      <c r="C6044" s="1384"/>
      <c r="D6044" s="1387"/>
      <c r="E6044" s="1384"/>
      <c r="F6044" s="1384"/>
      <c r="G6044" s="1384"/>
      <c r="H6044" s="1365"/>
      <c r="I6044" s="1365"/>
      <c r="J6044" s="1365"/>
      <c r="S6044" s="1359"/>
      <c r="BU6044" s="1366"/>
      <c r="CI6044" s="1383"/>
    </row>
    <row r="6045" spans="2:87" s="1381" customFormat="1" x14ac:dyDescent="0.25">
      <c r="B6045" s="1384"/>
      <c r="C6045" s="1384"/>
      <c r="D6045" s="1387"/>
      <c r="E6045" s="1384"/>
      <c r="F6045" s="1384"/>
      <c r="G6045" s="1384"/>
      <c r="H6045" s="1365"/>
      <c r="I6045" s="1365"/>
      <c r="J6045" s="1365"/>
      <c r="S6045" s="1359"/>
      <c r="BU6045" s="1366"/>
      <c r="CI6045" s="1383"/>
    </row>
    <row r="6046" spans="2:87" s="1381" customFormat="1" x14ac:dyDescent="0.25">
      <c r="B6046" s="1384"/>
      <c r="C6046" s="1384"/>
      <c r="D6046" s="1387"/>
      <c r="E6046" s="1384"/>
      <c r="F6046" s="1384"/>
      <c r="G6046" s="1384"/>
      <c r="H6046" s="1365"/>
      <c r="I6046" s="1365"/>
      <c r="J6046" s="1365"/>
      <c r="S6046" s="1359"/>
      <c r="BU6046" s="1366"/>
      <c r="CI6046" s="1383"/>
    </row>
    <row r="6047" spans="2:87" s="1381" customFormat="1" x14ac:dyDescent="0.25">
      <c r="B6047" s="1384"/>
      <c r="C6047" s="1384"/>
      <c r="D6047" s="1387"/>
      <c r="E6047" s="1384"/>
      <c r="F6047" s="1384"/>
      <c r="G6047" s="1384"/>
      <c r="H6047" s="1365"/>
      <c r="I6047" s="1365"/>
      <c r="J6047" s="1365"/>
      <c r="S6047" s="1359"/>
      <c r="BU6047" s="1366"/>
      <c r="CI6047" s="1383"/>
    </row>
    <row r="6048" spans="2:87" s="1381" customFormat="1" x14ac:dyDescent="0.25">
      <c r="B6048" s="1384"/>
      <c r="C6048" s="1384"/>
      <c r="D6048" s="1387"/>
      <c r="E6048" s="1384"/>
      <c r="F6048" s="1384"/>
      <c r="G6048" s="1384"/>
      <c r="H6048" s="1365"/>
      <c r="I6048" s="1365"/>
      <c r="J6048" s="1365"/>
      <c r="S6048" s="1359"/>
      <c r="BU6048" s="1366"/>
      <c r="CI6048" s="1383"/>
    </row>
    <row r="6049" spans="2:87" s="1381" customFormat="1" x14ac:dyDescent="0.25">
      <c r="B6049" s="1384"/>
      <c r="C6049" s="1384"/>
      <c r="D6049" s="1387"/>
      <c r="E6049" s="1384"/>
      <c r="F6049" s="1384"/>
      <c r="G6049" s="1384"/>
      <c r="H6049" s="1365"/>
      <c r="I6049" s="1365"/>
      <c r="J6049" s="1365"/>
      <c r="S6049" s="1359"/>
      <c r="BU6049" s="1366"/>
      <c r="CI6049" s="1383"/>
    </row>
    <row r="6050" spans="2:87" s="1381" customFormat="1" x14ac:dyDescent="0.25">
      <c r="B6050" s="1384"/>
      <c r="C6050" s="1384"/>
      <c r="D6050" s="1387"/>
      <c r="E6050" s="1384"/>
      <c r="F6050" s="1384"/>
      <c r="G6050" s="1384"/>
      <c r="H6050" s="1365"/>
      <c r="I6050" s="1365"/>
      <c r="J6050" s="1365"/>
      <c r="S6050" s="1359"/>
      <c r="BU6050" s="1366"/>
      <c r="CI6050" s="1383"/>
    </row>
    <row r="6051" spans="2:87" s="1381" customFormat="1" x14ac:dyDescent="0.25">
      <c r="B6051" s="1384"/>
      <c r="C6051" s="1384"/>
      <c r="D6051" s="1387"/>
      <c r="E6051" s="1384"/>
      <c r="F6051" s="1384"/>
      <c r="G6051" s="1384"/>
      <c r="H6051" s="1365"/>
      <c r="I6051" s="1365"/>
      <c r="J6051" s="1365"/>
      <c r="S6051" s="1359"/>
      <c r="BU6051" s="1366"/>
      <c r="CI6051" s="1383"/>
    </row>
    <row r="6052" spans="2:87" s="1381" customFormat="1" x14ac:dyDescent="0.25">
      <c r="B6052" s="1384"/>
      <c r="C6052" s="1384"/>
      <c r="D6052" s="1387"/>
      <c r="E6052" s="1384"/>
      <c r="F6052" s="1384"/>
      <c r="G6052" s="1384"/>
      <c r="H6052" s="1365"/>
      <c r="I6052" s="1365"/>
      <c r="J6052" s="1365"/>
      <c r="S6052" s="1359"/>
      <c r="BU6052" s="1366"/>
      <c r="CI6052" s="1383"/>
    </row>
    <row r="6053" spans="2:87" s="1381" customFormat="1" x14ac:dyDescent="0.25">
      <c r="B6053" s="1384"/>
      <c r="C6053" s="1384"/>
      <c r="D6053" s="1387"/>
      <c r="E6053" s="1384"/>
      <c r="F6053" s="1384"/>
      <c r="G6053" s="1384"/>
      <c r="H6053" s="1365"/>
      <c r="I6053" s="1365"/>
      <c r="J6053" s="1365"/>
      <c r="S6053" s="1359"/>
      <c r="BU6053" s="1366"/>
      <c r="CI6053" s="1383"/>
    </row>
    <row r="6054" spans="2:87" s="1381" customFormat="1" x14ac:dyDescent="0.25">
      <c r="B6054" s="1384"/>
      <c r="C6054" s="1384"/>
      <c r="D6054" s="1387"/>
      <c r="E6054" s="1384"/>
      <c r="F6054" s="1384"/>
      <c r="G6054" s="1384"/>
      <c r="H6054" s="1365"/>
      <c r="I6054" s="1365"/>
      <c r="J6054" s="1365"/>
      <c r="S6054" s="1359"/>
      <c r="BU6054" s="1366"/>
      <c r="CI6054" s="1383"/>
    </row>
    <row r="6055" spans="2:87" s="1381" customFormat="1" x14ac:dyDescent="0.25">
      <c r="B6055" s="1384"/>
      <c r="C6055" s="1384"/>
      <c r="D6055" s="1387"/>
      <c r="E6055" s="1384"/>
      <c r="F6055" s="1384"/>
      <c r="G6055" s="1384"/>
      <c r="H6055" s="1365"/>
      <c r="I6055" s="1365"/>
      <c r="J6055" s="1365"/>
      <c r="S6055" s="1359"/>
      <c r="BU6055" s="1366"/>
      <c r="CI6055" s="1383"/>
    </row>
    <row r="6056" spans="2:87" s="1381" customFormat="1" x14ac:dyDescent="0.25">
      <c r="B6056" s="1384"/>
      <c r="C6056" s="1384"/>
      <c r="D6056" s="1387"/>
      <c r="E6056" s="1384"/>
      <c r="F6056" s="1384"/>
      <c r="G6056" s="1384"/>
      <c r="H6056" s="1365"/>
      <c r="I6056" s="1365"/>
      <c r="J6056" s="1365"/>
      <c r="S6056" s="1359"/>
      <c r="BU6056" s="1366"/>
      <c r="CI6056" s="1383"/>
    </row>
    <row r="6057" spans="2:87" s="1381" customFormat="1" x14ac:dyDescent="0.25">
      <c r="B6057" s="1384"/>
      <c r="C6057" s="1384"/>
      <c r="D6057" s="1387"/>
      <c r="E6057" s="1384"/>
      <c r="F6057" s="1384"/>
      <c r="G6057" s="1384"/>
      <c r="H6057" s="1365"/>
      <c r="I6057" s="1365"/>
      <c r="J6057" s="1365"/>
      <c r="S6057" s="1359"/>
      <c r="BU6057" s="1366"/>
      <c r="CI6057" s="1383"/>
    </row>
    <row r="6058" spans="2:87" s="1381" customFormat="1" x14ac:dyDescent="0.25">
      <c r="B6058" s="1384"/>
      <c r="C6058" s="1384"/>
      <c r="D6058" s="1387"/>
      <c r="E6058" s="1384"/>
      <c r="F6058" s="1384"/>
      <c r="G6058" s="1384"/>
      <c r="H6058" s="1365"/>
      <c r="I6058" s="1365"/>
      <c r="J6058" s="1365"/>
      <c r="S6058" s="1359"/>
      <c r="BU6058" s="1366"/>
      <c r="CI6058" s="1383"/>
    </row>
    <row r="6059" spans="2:87" s="1381" customFormat="1" x14ac:dyDescent="0.25">
      <c r="B6059" s="1384"/>
      <c r="C6059" s="1384"/>
      <c r="D6059" s="1387"/>
      <c r="E6059" s="1384"/>
      <c r="F6059" s="1384"/>
      <c r="G6059" s="1384"/>
      <c r="H6059" s="1365"/>
      <c r="I6059" s="1365"/>
      <c r="J6059" s="1365"/>
      <c r="S6059" s="1359"/>
      <c r="BU6059" s="1366"/>
      <c r="CI6059" s="1383"/>
    </row>
    <row r="6060" spans="2:87" s="1381" customFormat="1" x14ac:dyDescent="0.25">
      <c r="B6060" s="1384"/>
      <c r="C6060" s="1384"/>
      <c r="D6060" s="1387"/>
      <c r="E6060" s="1384"/>
      <c r="F6060" s="1384"/>
      <c r="G6060" s="1384"/>
      <c r="H6060" s="1365"/>
      <c r="I6060" s="1365"/>
      <c r="J6060" s="1365"/>
      <c r="S6060" s="1359"/>
      <c r="BU6060" s="1366"/>
      <c r="CI6060" s="1383"/>
    </row>
    <row r="6061" spans="2:87" s="1381" customFormat="1" x14ac:dyDescent="0.25">
      <c r="B6061" s="1384"/>
      <c r="C6061" s="1384"/>
      <c r="D6061" s="1387"/>
      <c r="E6061" s="1384"/>
      <c r="F6061" s="1384"/>
      <c r="G6061" s="1384"/>
      <c r="H6061" s="1365"/>
      <c r="I6061" s="1365"/>
      <c r="J6061" s="1365"/>
      <c r="S6061" s="1359"/>
      <c r="BU6061" s="1366"/>
      <c r="CI6061" s="1383"/>
    </row>
    <row r="6062" spans="2:87" s="1381" customFormat="1" x14ac:dyDescent="0.25">
      <c r="B6062" s="1384"/>
      <c r="C6062" s="1384"/>
      <c r="D6062" s="1387"/>
      <c r="E6062" s="1384"/>
      <c r="F6062" s="1384"/>
      <c r="G6062" s="1384"/>
      <c r="H6062" s="1365"/>
      <c r="I6062" s="1365"/>
      <c r="J6062" s="1365"/>
      <c r="S6062" s="1359"/>
      <c r="BU6062" s="1366"/>
      <c r="CI6062" s="1383"/>
    </row>
    <row r="6063" spans="2:87" s="1381" customFormat="1" x14ac:dyDescent="0.25">
      <c r="B6063" s="1384"/>
      <c r="C6063" s="1384"/>
      <c r="D6063" s="1387"/>
      <c r="E6063" s="1384"/>
      <c r="F6063" s="1384"/>
      <c r="G6063" s="1384"/>
      <c r="H6063" s="1365"/>
      <c r="I6063" s="1365"/>
      <c r="J6063" s="1365"/>
      <c r="S6063" s="1359"/>
      <c r="BU6063" s="1366"/>
      <c r="CI6063" s="1383"/>
    </row>
    <row r="6064" spans="2:87" s="1381" customFormat="1" x14ac:dyDescent="0.25">
      <c r="B6064" s="1384"/>
      <c r="C6064" s="1384"/>
      <c r="D6064" s="1387"/>
      <c r="E6064" s="1384"/>
      <c r="F6064" s="1384"/>
      <c r="G6064" s="1384"/>
      <c r="H6064" s="1365"/>
      <c r="I6064" s="1365"/>
      <c r="J6064" s="1365"/>
      <c r="S6064" s="1359"/>
      <c r="BU6064" s="1366"/>
      <c r="CI6064" s="1383"/>
    </row>
    <row r="6065" spans="2:87" s="1381" customFormat="1" x14ac:dyDescent="0.25">
      <c r="B6065" s="1384"/>
      <c r="C6065" s="1384"/>
      <c r="D6065" s="1387"/>
      <c r="E6065" s="1384"/>
      <c r="F6065" s="1384"/>
      <c r="G6065" s="1384"/>
      <c r="H6065" s="1365"/>
      <c r="I6065" s="1365"/>
      <c r="J6065" s="1365"/>
      <c r="S6065" s="1359"/>
      <c r="BU6065" s="1366"/>
      <c r="CI6065" s="1383"/>
    </row>
    <row r="6066" spans="2:87" s="1381" customFormat="1" x14ac:dyDescent="0.25">
      <c r="B6066" s="1384"/>
      <c r="C6066" s="1384"/>
      <c r="D6066" s="1387"/>
      <c r="E6066" s="1384"/>
      <c r="F6066" s="1384"/>
      <c r="G6066" s="1384"/>
      <c r="H6066" s="1365"/>
      <c r="I6066" s="1365"/>
      <c r="J6066" s="1365"/>
      <c r="S6066" s="1359"/>
      <c r="BU6066" s="1366"/>
      <c r="CI6066" s="1383"/>
    </row>
    <row r="6067" spans="2:87" s="1381" customFormat="1" x14ac:dyDescent="0.25">
      <c r="B6067" s="1384"/>
      <c r="C6067" s="1384"/>
      <c r="D6067" s="1387"/>
      <c r="E6067" s="1384"/>
      <c r="F6067" s="1384"/>
      <c r="G6067" s="1384"/>
      <c r="H6067" s="1365"/>
      <c r="I6067" s="1365"/>
      <c r="J6067" s="1365"/>
      <c r="S6067" s="1359"/>
      <c r="BU6067" s="1366"/>
      <c r="CI6067" s="1383"/>
    </row>
    <row r="6068" spans="2:87" s="1381" customFormat="1" x14ac:dyDescent="0.25">
      <c r="B6068" s="1384"/>
      <c r="C6068" s="1384"/>
      <c r="D6068" s="1387"/>
      <c r="E6068" s="1384"/>
      <c r="F6068" s="1384"/>
      <c r="G6068" s="1384"/>
      <c r="H6068" s="1365"/>
      <c r="I6068" s="1365"/>
      <c r="J6068" s="1365"/>
      <c r="S6068" s="1359"/>
      <c r="BU6068" s="1366"/>
      <c r="CI6068" s="1383"/>
    </row>
    <row r="6069" spans="2:87" s="1381" customFormat="1" x14ac:dyDescent="0.25">
      <c r="B6069" s="1384"/>
      <c r="C6069" s="1384"/>
      <c r="D6069" s="1387"/>
      <c r="E6069" s="1384"/>
      <c r="F6069" s="1384"/>
      <c r="G6069" s="1384"/>
      <c r="H6069" s="1365"/>
      <c r="I6069" s="1365"/>
      <c r="J6069" s="1365"/>
      <c r="S6069" s="1359"/>
      <c r="BU6069" s="1366"/>
      <c r="CI6069" s="1383"/>
    </row>
    <row r="6070" spans="2:87" s="1381" customFormat="1" x14ac:dyDescent="0.25">
      <c r="B6070" s="1384"/>
      <c r="C6070" s="1384"/>
      <c r="D6070" s="1387"/>
      <c r="E6070" s="1384"/>
      <c r="F6070" s="1384"/>
      <c r="G6070" s="1384"/>
      <c r="H6070" s="1365"/>
      <c r="I6070" s="1365"/>
      <c r="J6070" s="1365"/>
      <c r="S6070" s="1359"/>
      <c r="BU6070" s="1366"/>
      <c r="CI6070" s="1383"/>
    </row>
    <row r="6071" spans="2:87" s="1381" customFormat="1" x14ac:dyDescent="0.25">
      <c r="B6071" s="1384"/>
      <c r="C6071" s="1384"/>
      <c r="D6071" s="1387"/>
      <c r="E6071" s="1384"/>
      <c r="F6071" s="1384"/>
      <c r="G6071" s="1384"/>
      <c r="H6071" s="1365"/>
      <c r="I6071" s="1365"/>
      <c r="J6071" s="1365"/>
      <c r="S6071" s="1359"/>
      <c r="BU6071" s="1366"/>
      <c r="CI6071" s="1383"/>
    </row>
    <row r="6072" spans="2:87" s="1381" customFormat="1" x14ac:dyDescent="0.25">
      <c r="B6072" s="1384"/>
      <c r="C6072" s="1384"/>
      <c r="D6072" s="1387"/>
      <c r="E6072" s="1384"/>
      <c r="F6072" s="1384"/>
      <c r="G6072" s="1384"/>
      <c r="H6072" s="1365"/>
      <c r="I6072" s="1365"/>
      <c r="J6072" s="1365"/>
      <c r="S6072" s="1359"/>
      <c r="BU6072" s="1366"/>
      <c r="CI6072" s="1383"/>
    </row>
    <row r="6073" spans="2:87" s="1381" customFormat="1" x14ac:dyDescent="0.25">
      <c r="B6073" s="1384"/>
      <c r="C6073" s="1384"/>
      <c r="D6073" s="1387"/>
      <c r="E6073" s="1384"/>
      <c r="F6073" s="1384"/>
      <c r="G6073" s="1384"/>
      <c r="H6073" s="1365"/>
      <c r="I6073" s="1365"/>
      <c r="J6073" s="1365"/>
      <c r="S6073" s="1359"/>
      <c r="BU6073" s="1366"/>
      <c r="CI6073" s="1383"/>
    </row>
    <row r="6074" spans="2:87" s="1381" customFormat="1" x14ac:dyDescent="0.25">
      <c r="B6074" s="1384"/>
      <c r="C6074" s="1384"/>
      <c r="D6074" s="1387"/>
      <c r="E6074" s="1384"/>
      <c r="F6074" s="1384"/>
      <c r="G6074" s="1384"/>
      <c r="H6074" s="1365"/>
      <c r="I6074" s="1365"/>
      <c r="J6074" s="1365"/>
      <c r="S6074" s="1359"/>
      <c r="BU6074" s="1366"/>
      <c r="CI6074" s="1383"/>
    </row>
    <row r="6075" spans="2:87" s="1381" customFormat="1" x14ac:dyDescent="0.25">
      <c r="B6075" s="1384"/>
      <c r="C6075" s="1384"/>
      <c r="D6075" s="1387"/>
      <c r="E6075" s="1384"/>
      <c r="F6075" s="1384"/>
      <c r="G6075" s="1384"/>
      <c r="H6075" s="1365"/>
      <c r="I6075" s="1365"/>
      <c r="J6075" s="1365"/>
      <c r="S6075" s="1359"/>
      <c r="BU6075" s="1366"/>
      <c r="CI6075" s="1383"/>
    </row>
    <row r="6076" spans="2:87" s="1381" customFormat="1" x14ac:dyDescent="0.25">
      <c r="B6076" s="1384"/>
      <c r="C6076" s="1384"/>
      <c r="D6076" s="1387"/>
      <c r="E6076" s="1384"/>
      <c r="F6076" s="1384"/>
      <c r="G6076" s="1384"/>
      <c r="H6076" s="1365"/>
      <c r="I6076" s="1365"/>
      <c r="J6076" s="1365"/>
      <c r="S6076" s="1359"/>
      <c r="BU6076" s="1366"/>
      <c r="CI6076" s="1383"/>
    </row>
    <row r="6077" spans="2:87" s="1381" customFormat="1" x14ac:dyDescent="0.25">
      <c r="B6077" s="1384"/>
      <c r="C6077" s="1384"/>
      <c r="D6077" s="1387"/>
      <c r="E6077" s="1384"/>
      <c r="F6077" s="1384"/>
      <c r="G6077" s="1384"/>
      <c r="H6077" s="1365"/>
      <c r="I6077" s="1365"/>
      <c r="J6077" s="1365"/>
      <c r="S6077" s="1359"/>
      <c r="BU6077" s="1366"/>
      <c r="CI6077" s="1383"/>
    </row>
    <row r="6078" spans="2:87" s="1381" customFormat="1" x14ac:dyDescent="0.25">
      <c r="B6078" s="1384"/>
      <c r="C6078" s="1384"/>
      <c r="D6078" s="1387"/>
      <c r="E6078" s="1384"/>
      <c r="F6078" s="1384"/>
      <c r="G6078" s="1384"/>
      <c r="H6078" s="1365"/>
      <c r="I6078" s="1365"/>
      <c r="J6078" s="1365"/>
      <c r="S6078" s="1359"/>
      <c r="BU6078" s="1366"/>
      <c r="CI6078" s="1383"/>
    </row>
    <row r="6079" spans="2:87" s="1381" customFormat="1" x14ac:dyDescent="0.25">
      <c r="B6079" s="1384"/>
      <c r="C6079" s="1384"/>
      <c r="D6079" s="1387"/>
      <c r="E6079" s="1384"/>
      <c r="F6079" s="1384"/>
      <c r="G6079" s="1384"/>
      <c r="H6079" s="1365"/>
      <c r="I6079" s="1365"/>
      <c r="J6079" s="1365"/>
      <c r="S6079" s="1359"/>
      <c r="BU6079" s="1366"/>
      <c r="CI6079" s="1383"/>
    </row>
    <row r="6080" spans="2:87" s="1381" customFormat="1" x14ac:dyDescent="0.25">
      <c r="B6080" s="1384"/>
      <c r="C6080" s="1384"/>
      <c r="D6080" s="1387"/>
      <c r="E6080" s="1384"/>
      <c r="F6080" s="1384"/>
      <c r="G6080" s="1384"/>
      <c r="H6080" s="1365"/>
      <c r="I6080" s="1365"/>
      <c r="J6080" s="1365"/>
      <c r="S6080" s="1359"/>
      <c r="BU6080" s="1366"/>
      <c r="CI6080" s="1383"/>
    </row>
    <row r="6081" spans="2:87" s="1381" customFormat="1" x14ac:dyDescent="0.25">
      <c r="B6081" s="1384"/>
      <c r="C6081" s="1384"/>
      <c r="D6081" s="1387"/>
      <c r="E6081" s="1384"/>
      <c r="F6081" s="1384"/>
      <c r="G6081" s="1384"/>
      <c r="H6081" s="1365"/>
      <c r="I6081" s="1365"/>
      <c r="J6081" s="1365"/>
      <c r="S6081" s="1359"/>
      <c r="BU6081" s="1366"/>
      <c r="CI6081" s="1383"/>
    </row>
    <row r="6082" spans="2:87" s="1381" customFormat="1" x14ac:dyDescent="0.25">
      <c r="B6082" s="1384"/>
      <c r="C6082" s="1384"/>
      <c r="D6082" s="1387"/>
      <c r="E6082" s="1384"/>
      <c r="F6082" s="1384"/>
      <c r="G6082" s="1384"/>
      <c r="H6082" s="1365"/>
      <c r="I6082" s="1365"/>
      <c r="J6082" s="1365"/>
      <c r="S6082" s="1359"/>
      <c r="BU6082" s="1366"/>
      <c r="CI6082" s="1383"/>
    </row>
    <row r="6083" spans="2:87" s="1381" customFormat="1" x14ac:dyDescent="0.25">
      <c r="B6083" s="1384"/>
      <c r="C6083" s="1384"/>
      <c r="D6083" s="1387"/>
      <c r="E6083" s="1384"/>
      <c r="F6083" s="1384"/>
      <c r="G6083" s="1384"/>
      <c r="H6083" s="1365"/>
      <c r="I6083" s="1365"/>
      <c r="J6083" s="1365"/>
      <c r="S6083" s="1359"/>
      <c r="BU6083" s="1366"/>
      <c r="CI6083" s="1383"/>
    </row>
    <row r="6084" spans="2:87" s="1381" customFormat="1" x14ac:dyDescent="0.25">
      <c r="B6084" s="1384"/>
      <c r="C6084" s="1384"/>
      <c r="D6084" s="1387"/>
      <c r="E6084" s="1384"/>
      <c r="F6084" s="1384"/>
      <c r="G6084" s="1384"/>
      <c r="H6084" s="1365"/>
      <c r="I6084" s="1365"/>
      <c r="J6084" s="1365"/>
      <c r="S6084" s="1359"/>
      <c r="BU6084" s="1366"/>
      <c r="CI6084" s="1383"/>
    </row>
    <row r="6085" spans="2:87" s="1381" customFormat="1" x14ac:dyDescent="0.25">
      <c r="B6085" s="1384"/>
      <c r="C6085" s="1384"/>
      <c r="D6085" s="1387"/>
      <c r="E6085" s="1384"/>
      <c r="F6085" s="1384"/>
      <c r="G6085" s="1384"/>
      <c r="H6085" s="1365"/>
      <c r="I6085" s="1365"/>
      <c r="J6085" s="1365"/>
      <c r="S6085" s="1359"/>
      <c r="BU6085" s="1366"/>
      <c r="CI6085" s="1383"/>
    </row>
    <row r="6086" spans="2:87" s="1381" customFormat="1" x14ac:dyDescent="0.25">
      <c r="B6086" s="1384"/>
      <c r="C6086" s="1384"/>
      <c r="D6086" s="1387"/>
      <c r="E6086" s="1384"/>
      <c r="F6086" s="1384"/>
      <c r="G6086" s="1384"/>
      <c r="H6086" s="1365"/>
      <c r="I6086" s="1365"/>
      <c r="J6086" s="1365"/>
      <c r="S6086" s="1359"/>
      <c r="BU6086" s="1366"/>
      <c r="CI6086" s="1383"/>
    </row>
    <row r="6087" spans="2:87" s="1381" customFormat="1" x14ac:dyDescent="0.25">
      <c r="B6087" s="1384"/>
      <c r="C6087" s="1384"/>
      <c r="D6087" s="1387"/>
      <c r="E6087" s="1384"/>
      <c r="F6087" s="1384"/>
      <c r="G6087" s="1384"/>
      <c r="H6087" s="1365"/>
      <c r="I6087" s="1365"/>
      <c r="J6087" s="1365"/>
      <c r="S6087" s="1359"/>
      <c r="BU6087" s="1366"/>
      <c r="CI6087" s="1383"/>
    </row>
    <row r="6088" spans="2:87" s="1381" customFormat="1" x14ac:dyDescent="0.25">
      <c r="B6088" s="1384"/>
      <c r="C6088" s="1384"/>
      <c r="D6088" s="1387"/>
      <c r="E6088" s="1384"/>
      <c r="F6088" s="1384"/>
      <c r="G6088" s="1384"/>
      <c r="H6088" s="1365"/>
      <c r="I6088" s="1365"/>
      <c r="J6088" s="1365"/>
      <c r="S6088" s="1359"/>
      <c r="BU6088" s="1366"/>
      <c r="CI6088" s="1383"/>
    </row>
    <row r="6089" spans="2:87" s="1381" customFormat="1" x14ac:dyDescent="0.25">
      <c r="B6089" s="1384"/>
      <c r="C6089" s="1384"/>
      <c r="D6089" s="1387"/>
      <c r="E6089" s="1384"/>
      <c r="F6089" s="1384"/>
      <c r="G6089" s="1384"/>
      <c r="H6089" s="1365"/>
      <c r="I6089" s="1365"/>
      <c r="J6089" s="1365"/>
      <c r="S6089" s="1359"/>
      <c r="BU6089" s="1366"/>
      <c r="CI6089" s="1383"/>
    </row>
    <row r="6090" spans="2:87" s="1381" customFormat="1" x14ac:dyDescent="0.25">
      <c r="B6090" s="1384"/>
      <c r="C6090" s="1384"/>
      <c r="D6090" s="1387"/>
      <c r="E6090" s="1384"/>
      <c r="F6090" s="1384"/>
      <c r="G6090" s="1384"/>
      <c r="H6090" s="1365"/>
      <c r="I6090" s="1365"/>
      <c r="J6090" s="1365"/>
      <c r="S6090" s="1359"/>
      <c r="BU6090" s="1366"/>
      <c r="CI6090" s="1383"/>
    </row>
    <row r="6091" spans="2:87" s="1381" customFormat="1" x14ac:dyDescent="0.25">
      <c r="B6091" s="1384"/>
      <c r="C6091" s="1384"/>
      <c r="D6091" s="1387"/>
      <c r="E6091" s="1384"/>
      <c r="F6091" s="1384"/>
      <c r="G6091" s="1384"/>
      <c r="H6091" s="1365"/>
      <c r="I6091" s="1365"/>
      <c r="J6091" s="1365"/>
      <c r="S6091" s="1359"/>
      <c r="BU6091" s="1366"/>
      <c r="CI6091" s="1383"/>
    </row>
    <row r="6092" spans="2:87" s="1381" customFormat="1" x14ac:dyDescent="0.25">
      <c r="B6092" s="1384"/>
      <c r="C6092" s="1384"/>
      <c r="D6092" s="1387"/>
      <c r="E6092" s="1384"/>
      <c r="F6092" s="1384"/>
      <c r="G6092" s="1384"/>
      <c r="H6092" s="1365"/>
      <c r="I6092" s="1365"/>
      <c r="J6092" s="1365"/>
      <c r="S6092" s="1359"/>
      <c r="BU6092" s="1366"/>
      <c r="CI6092" s="1383"/>
    </row>
    <row r="6093" spans="2:87" s="1381" customFormat="1" x14ac:dyDescent="0.25">
      <c r="B6093" s="1384"/>
      <c r="C6093" s="1384"/>
      <c r="D6093" s="1387"/>
      <c r="E6093" s="1384"/>
      <c r="F6093" s="1384"/>
      <c r="G6093" s="1384"/>
      <c r="H6093" s="1365"/>
      <c r="I6093" s="1365"/>
      <c r="J6093" s="1365"/>
      <c r="S6093" s="1359"/>
      <c r="BU6093" s="1366"/>
      <c r="CI6093" s="1383"/>
    </row>
    <row r="6094" spans="2:87" s="1381" customFormat="1" x14ac:dyDescent="0.25">
      <c r="B6094" s="1384"/>
      <c r="C6094" s="1384"/>
      <c r="D6094" s="1387"/>
      <c r="E6094" s="1384"/>
      <c r="F6094" s="1384"/>
      <c r="G6094" s="1384"/>
      <c r="H6094" s="1365"/>
      <c r="I6094" s="1365"/>
      <c r="J6094" s="1365"/>
      <c r="S6094" s="1359"/>
      <c r="BU6094" s="1366"/>
      <c r="CI6094" s="1383"/>
    </row>
    <row r="6095" spans="2:87" s="1381" customFormat="1" x14ac:dyDescent="0.25">
      <c r="B6095" s="1384"/>
      <c r="C6095" s="1384"/>
      <c r="D6095" s="1387"/>
      <c r="E6095" s="1384"/>
      <c r="F6095" s="1384"/>
      <c r="G6095" s="1384"/>
      <c r="H6095" s="1365"/>
      <c r="I6095" s="1365"/>
      <c r="J6095" s="1365"/>
      <c r="S6095" s="1359"/>
      <c r="BU6095" s="1366"/>
      <c r="CI6095" s="1383"/>
    </row>
    <row r="6096" spans="2:87" s="1381" customFormat="1" x14ac:dyDescent="0.25">
      <c r="B6096" s="1384"/>
      <c r="C6096" s="1384"/>
      <c r="D6096" s="1387"/>
      <c r="E6096" s="1384"/>
      <c r="F6096" s="1384"/>
      <c r="G6096" s="1384"/>
      <c r="H6096" s="1365"/>
      <c r="I6096" s="1365"/>
      <c r="J6096" s="1365"/>
      <c r="S6096" s="1359"/>
      <c r="BU6096" s="1366"/>
      <c r="CI6096" s="1383"/>
    </row>
    <row r="6097" spans="2:87" s="1381" customFormat="1" x14ac:dyDescent="0.25">
      <c r="B6097" s="1384"/>
      <c r="C6097" s="1384"/>
      <c r="D6097" s="1387"/>
      <c r="E6097" s="1384"/>
      <c r="F6097" s="1384"/>
      <c r="G6097" s="1384"/>
      <c r="H6097" s="1365"/>
      <c r="I6097" s="1365"/>
      <c r="J6097" s="1365"/>
      <c r="S6097" s="1359"/>
      <c r="BU6097" s="1366"/>
      <c r="CI6097" s="1383"/>
    </row>
    <row r="6098" spans="2:87" s="1381" customFormat="1" x14ac:dyDescent="0.25">
      <c r="B6098" s="1384"/>
      <c r="C6098" s="1384"/>
      <c r="D6098" s="1387"/>
      <c r="E6098" s="1384"/>
      <c r="F6098" s="1384"/>
      <c r="G6098" s="1384"/>
      <c r="H6098" s="1365"/>
      <c r="I6098" s="1365"/>
      <c r="J6098" s="1365"/>
      <c r="S6098" s="1359"/>
      <c r="BU6098" s="1366"/>
      <c r="CI6098" s="1383"/>
    </row>
    <row r="6099" spans="2:87" s="1381" customFormat="1" x14ac:dyDescent="0.25">
      <c r="B6099" s="1384"/>
      <c r="C6099" s="1384"/>
      <c r="D6099" s="1387"/>
      <c r="E6099" s="1384"/>
      <c r="F6099" s="1384"/>
      <c r="G6099" s="1384"/>
      <c r="H6099" s="1365"/>
      <c r="I6099" s="1365"/>
      <c r="J6099" s="1365"/>
      <c r="S6099" s="1359"/>
      <c r="BU6099" s="1366"/>
      <c r="CI6099" s="1383"/>
    </row>
    <row r="6100" spans="2:87" s="1381" customFormat="1" x14ac:dyDescent="0.25">
      <c r="B6100" s="1384"/>
      <c r="C6100" s="1384"/>
      <c r="D6100" s="1387"/>
      <c r="E6100" s="1384"/>
      <c r="F6100" s="1384"/>
      <c r="G6100" s="1384"/>
      <c r="H6100" s="1365"/>
      <c r="I6100" s="1365"/>
      <c r="J6100" s="1365"/>
      <c r="S6100" s="1359"/>
      <c r="BU6100" s="1366"/>
      <c r="CI6100" s="1383"/>
    </row>
    <row r="6101" spans="2:87" s="1381" customFormat="1" x14ac:dyDescent="0.25">
      <c r="B6101" s="1384"/>
      <c r="C6101" s="1384"/>
      <c r="D6101" s="1387"/>
      <c r="E6101" s="1384"/>
      <c r="F6101" s="1384"/>
      <c r="G6101" s="1384"/>
      <c r="H6101" s="1365"/>
      <c r="I6101" s="1365"/>
      <c r="J6101" s="1365"/>
      <c r="S6101" s="1359"/>
      <c r="BU6101" s="1366"/>
      <c r="CI6101" s="1383"/>
    </row>
    <row r="6102" spans="2:87" s="1381" customFormat="1" x14ac:dyDescent="0.25">
      <c r="B6102" s="1384"/>
      <c r="C6102" s="1384"/>
      <c r="D6102" s="1387"/>
      <c r="E6102" s="1384"/>
      <c r="F6102" s="1384"/>
      <c r="G6102" s="1384"/>
      <c r="H6102" s="1365"/>
      <c r="I6102" s="1365"/>
      <c r="J6102" s="1365"/>
      <c r="S6102" s="1359"/>
      <c r="BU6102" s="1366"/>
      <c r="CI6102" s="1383"/>
    </row>
    <row r="6103" spans="2:87" s="1381" customFormat="1" x14ac:dyDescent="0.25">
      <c r="B6103" s="1384"/>
      <c r="C6103" s="1384"/>
      <c r="D6103" s="1387"/>
      <c r="E6103" s="1384"/>
      <c r="F6103" s="1384"/>
      <c r="G6103" s="1384"/>
      <c r="H6103" s="1365"/>
      <c r="I6103" s="1365"/>
      <c r="J6103" s="1365"/>
      <c r="S6103" s="1359"/>
      <c r="BU6103" s="1366"/>
      <c r="CI6103" s="1383"/>
    </row>
    <row r="6104" spans="2:87" s="1381" customFormat="1" x14ac:dyDescent="0.25">
      <c r="B6104" s="1384"/>
      <c r="C6104" s="1384"/>
      <c r="D6104" s="1387"/>
      <c r="E6104" s="1384"/>
      <c r="F6104" s="1384"/>
      <c r="G6104" s="1384"/>
      <c r="H6104" s="1365"/>
      <c r="I6104" s="1365"/>
      <c r="J6104" s="1365"/>
      <c r="S6104" s="1359"/>
      <c r="BU6104" s="1366"/>
      <c r="CI6104" s="1383"/>
    </row>
    <row r="6105" spans="2:87" s="1381" customFormat="1" x14ac:dyDescent="0.25">
      <c r="B6105" s="1384"/>
      <c r="C6105" s="1384"/>
      <c r="D6105" s="1387"/>
      <c r="E6105" s="1384"/>
      <c r="F6105" s="1384"/>
      <c r="G6105" s="1384"/>
      <c r="H6105" s="1365"/>
      <c r="I6105" s="1365"/>
      <c r="J6105" s="1365"/>
      <c r="S6105" s="1359"/>
      <c r="BU6105" s="1366"/>
      <c r="CI6105" s="1383"/>
    </row>
    <row r="6106" spans="2:87" s="1381" customFormat="1" x14ac:dyDescent="0.25">
      <c r="B6106" s="1384"/>
      <c r="C6106" s="1384"/>
      <c r="D6106" s="1387"/>
      <c r="E6106" s="1384"/>
      <c r="F6106" s="1384"/>
      <c r="G6106" s="1384"/>
      <c r="H6106" s="1365"/>
      <c r="I6106" s="1365"/>
      <c r="J6106" s="1365"/>
      <c r="S6106" s="1359"/>
      <c r="BU6106" s="1366"/>
      <c r="CI6106" s="1383"/>
    </row>
    <row r="6107" spans="2:87" s="1381" customFormat="1" x14ac:dyDescent="0.25">
      <c r="B6107" s="1384"/>
      <c r="C6107" s="1384"/>
      <c r="D6107" s="1387"/>
      <c r="E6107" s="1384"/>
      <c r="F6107" s="1384"/>
      <c r="G6107" s="1384"/>
      <c r="H6107" s="1365"/>
      <c r="I6107" s="1365"/>
      <c r="J6107" s="1365"/>
      <c r="S6107" s="1359"/>
      <c r="BU6107" s="1366"/>
      <c r="CI6107" s="1383"/>
    </row>
    <row r="6108" spans="2:87" s="1381" customFormat="1" x14ac:dyDescent="0.25">
      <c r="B6108" s="1384"/>
      <c r="C6108" s="1384"/>
      <c r="D6108" s="1387"/>
      <c r="E6108" s="1384"/>
      <c r="F6108" s="1384"/>
      <c r="G6108" s="1384"/>
      <c r="H6108" s="1365"/>
      <c r="I6108" s="1365"/>
      <c r="J6108" s="1365"/>
      <c r="S6108" s="1359"/>
      <c r="BU6108" s="1366"/>
      <c r="CI6108" s="1383"/>
    </row>
    <row r="6109" spans="2:87" s="1381" customFormat="1" x14ac:dyDescent="0.25">
      <c r="B6109" s="1384"/>
      <c r="C6109" s="1384"/>
      <c r="D6109" s="1387"/>
      <c r="E6109" s="1384"/>
      <c r="F6109" s="1384"/>
      <c r="G6109" s="1384"/>
      <c r="H6109" s="1365"/>
      <c r="I6109" s="1365"/>
      <c r="J6109" s="1365"/>
      <c r="S6109" s="1359"/>
      <c r="BU6109" s="1366"/>
      <c r="CI6109" s="1383"/>
    </row>
    <row r="6110" spans="2:87" s="1381" customFormat="1" x14ac:dyDescent="0.25">
      <c r="B6110" s="1384"/>
      <c r="C6110" s="1384"/>
      <c r="D6110" s="1387"/>
      <c r="E6110" s="1384"/>
      <c r="F6110" s="1384"/>
      <c r="G6110" s="1384"/>
      <c r="H6110" s="1365"/>
      <c r="I6110" s="1365"/>
      <c r="J6110" s="1365"/>
      <c r="S6110" s="1359"/>
      <c r="BU6110" s="1366"/>
      <c r="CI6110" s="1383"/>
    </row>
    <row r="6111" spans="2:87" s="1381" customFormat="1" x14ac:dyDescent="0.25">
      <c r="B6111" s="1384"/>
      <c r="C6111" s="1384"/>
      <c r="D6111" s="1387"/>
      <c r="E6111" s="1384"/>
      <c r="F6111" s="1384"/>
      <c r="G6111" s="1384"/>
      <c r="H6111" s="1365"/>
      <c r="I6111" s="1365"/>
      <c r="J6111" s="1365"/>
      <c r="S6111" s="1359"/>
      <c r="BU6111" s="1366"/>
      <c r="CI6111" s="1383"/>
    </row>
    <row r="6112" spans="2:87" s="1381" customFormat="1" x14ac:dyDescent="0.25">
      <c r="B6112" s="1384"/>
      <c r="C6112" s="1384"/>
      <c r="D6112" s="1387"/>
      <c r="E6112" s="1384"/>
      <c r="F6112" s="1384"/>
      <c r="G6112" s="1384"/>
      <c r="H6112" s="1365"/>
      <c r="I6112" s="1365"/>
      <c r="J6112" s="1365"/>
      <c r="S6112" s="1359"/>
      <c r="BU6112" s="1366"/>
      <c r="CI6112" s="1383"/>
    </row>
    <row r="6113" spans="2:87" s="1381" customFormat="1" x14ac:dyDescent="0.25">
      <c r="B6113" s="1384"/>
      <c r="C6113" s="1384"/>
      <c r="D6113" s="1387"/>
      <c r="E6113" s="1384"/>
      <c r="F6113" s="1384"/>
      <c r="G6113" s="1384"/>
      <c r="H6113" s="1365"/>
      <c r="I6113" s="1365"/>
      <c r="J6113" s="1365"/>
      <c r="S6113" s="1359"/>
      <c r="BU6113" s="1366"/>
      <c r="CI6113" s="1383"/>
    </row>
    <row r="6114" spans="2:87" s="1381" customFormat="1" x14ac:dyDescent="0.25">
      <c r="B6114" s="1384"/>
      <c r="C6114" s="1384"/>
      <c r="D6114" s="1387"/>
      <c r="E6114" s="1384"/>
      <c r="F6114" s="1384"/>
      <c r="G6114" s="1384"/>
      <c r="H6114" s="1365"/>
      <c r="I6114" s="1365"/>
      <c r="J6114" s="1365"/>
      <c r="S6114" s="1359"/>
      <c r="BU6114" s="1366"/>
      <c r="CI6114" s="1383"/>
    </row>
    <row r="6115" spans="2:87" s="1381" customFormat="1" x14ac:dyDescent="0.25">
      <c r="B6115" s="1384"/>
      <c r="C6115" s="1384"/>
      <c r="D6115" s="1387"/>
      <c r="E6115" s="1384"/>
      <c r="F6115" s="1384"/>
      <c r="G6115" s="1384"/>
      <c r="H6115" s="1365"/>
      <c r="I6115" s="1365"/>
      <c r="J6115" s="1365"/>
      <c r="S6115" s="1359"/>
      <c r="BU6115" s="1366"/>
      <c r="CI6115" s="1383"/>
    </row>
    <row r="6116" spans="2:87" s="1381" customFormat="1" x14ac:dyDescent="0.25">
      <c r="B6116" s="1384"/>
      <c r="C6116" s="1384"/>
      <c r="D6116" s="1387"/>
      <c r="E6116" s="1384"/>
      <c r="F6116" s="1384"/>
      <c r="G6116" s="1384"/>
      <c r="H6116" s="1365"/>
      <c r="I6116" s="1365"/>
      <c r="J6116" s="1365"/>
      <c r="S6116" s="1359"/>
      <c r="BU6116" s="1366"/>
      <c r="CI6116" s="1383"/>
    </row>
    <row r="6117" spans="2:87" s="1381" customFormat="1" x14ac:dyDescent="0.25">
      <c r="B6117" s="1384"/>
      <c r="C6117" s="1384"/>
      <c r="D6117" s="1387"/>
      <c r="E6117" s="1384"/>
      <c r="F6117" s="1384"/>
      <c r="G6117" s="1384"/>
      <c r="H6117" s="1365"/>
      <c r="I6117" s="1365"/>
      <c r="J6117" s="1365"/>
      <c r="S6117" s="1359"/>
      <c r="BU6117" s="1366"/>
      <c r="CI6117" s="1383"/>
    </row>
    <row r="6118" spans="2:87" s="1381" customFormat="1" x14ac:dyDescent="0.25">
      <c r="B6118" s="1384"/>
      <c r="C6118" s="1384"/>
      <c r="D6118" s="1387"/>
      <c r="E6118" s="1384"/>
      <c r="F6118" s="1384"/>
      <c r="G6118" s="1384"/>
      <c r="H6118" s="1365"/>
      <c r="I6118" s="1365"/>
      <c r="J6118" s="1365"/>
      <c r="S6118" s="1359"/>
      <c r="BU6118" s="1366"/>
      <c r="CI6118" s="1383"/>
    </row>
    <row r="6119" spans="2:87" s="1381" customFormat="1" x14ac:dyDescent="0.25">
      <c r="B6119" s="1384"/>
      <c r="C6119" s="1384"/>
      <c r="D6119" s="1387"/>
      <c r="E6119" s="1384"/>
      <c r="F6119" s="1384"/>
      <c r="G6119" s="1384"/>
      <c r="H6119" s="1365"/>
      <c r="I6119" s="1365"/>
      <c r="J6119" s="1365"/>
      <c r="S6119" s="1359"/>
      <c r="BU6119" s="1366"/>
      <c r="CI6119" s="1383"/>
    </row>
    <row r="6120" spans="2:87" s="1381" customFormat="1" x14ac:dyDescent="0.25">
      <c r="B6120" s="1384"/>
      <c r="C6120" s="1384"/>
      <c r="D6120" s="1387"/>
      <c r="E6120" s="1384"/>
      <c r="F6120" s="1384"/>
      <c r="G6120" s="1384"/>
      <c r="H6120" s="1365"/>
      <c r="I6120" s="1365"/>
      <c r="J6120" s="1365"/>
      <c r="S6120" s="1359"/>
      <c r="BU6120" s="1366"/>
      <c r="CI6120" s="1383"/>
    </row>
    <row r="6121" spans="2:87" s="1381" customFormat="1" x14ac:dyDescent="0.25">
      <c r="B6121" s="1384"/>
      <c r="C6121" s="1384"/>
      <c r="D6121" s="1387"/>
      <c r="E6121" s="1384"/>
      <c r="F6121" s="1384"/>
      <c r="G6121" s="1384"/>
      <c r="H6121" s="1365"/>
      <c r="I6121" s="1365"/>
      <c r="J6121" s="1365"/>
      <c r="S6121" s="1359"/>
      <c r="BU6121" s="1366"/>
      <c r="CI6121" s="1383"/>
    </row>
    <row r="6122" spans="2:87" s="1381" customFormat="1" x14ac:dyDescent="0.25">
      <c r="B6122" s="1384"/>
      <c r="C6122" s="1384"/>
      <c r="D6122" s="1387"/>
      <c r="E6122" s="1384"/>
      <c r="F6122" s="1384"/>
      <c r="G6122" s="1384"/>
      <c r="H6122" s="1365"/>
      <c r="I6122" s="1365"/>
      <c r="J6122" s="1365"/>
      <c r="S6122" s="1359"/>
      <c r="BU6122" s="1366"/>
      <c r="CI6122" s="1383"/>
    </row>
    <row r="6123" spans="2:87" s="1381" customFormat="1" x14ac:dyDescent="0.25">
      <c r="B6123" s="1384"/>
      <c r="C6123" s="1384"/>
      <c r="D6123" s="1387"/>
      <c r="E6123" s="1384"/>
      <c r="F6123" s="1384"/>
      <c r="G6123" s="1384"/>
      <c r="H6123" s="1365"/>
      <c r="I6123" s="1365"/>
      <c r="J6123" s="1365"/>
      <c r="S6123" s="1359"/>
      <c r="BU6123" s="1366"/>
      <c r="CI6123" s="1383"/>
    </row>
    <row r="6124" spans="2:87" s="1381" customFormat="1" x14ac:dyDescent="0.25">
      <c r="B6124" s="1384"/>
      <c r="C6124" s="1384"/>
      <c r="D6124" s="1387"/>
      <c r="E6124" s="1384"/>
      <c r="F6124" s="1384"/>
      <c r="G6124" s="1384"/>
      <c r="H6124" s="1365"/>
      <c r="I6124" s="1365"/>
      <c r="J6124" s="1365"/>
      <c r="S6124" s="1359"/>
      <c r="BU6124" s="1366"/>
      <c r="CI6124" s="1383"/>
    </row>
    <row r="6125" spans="2:87" s="1381" customFormat="1" x14ac:dyDescent="0.25">
      <c r="B6125" s="1384"/>
      <c r="C6125" s="1384"/>
      <c r="D6125" s="1387"/>
      <c r="E6125" s="1384"/>
      <c r="F6125" s="1384"/>
      <c r="G6125" s="1384"/>
      <c r="H6125" s="1365"/>
      <c r="I6125" s="1365"/>
      <c r="J6125" s="1365"/>
      <c r="S6125" s="1359"/>
      <c r="BU6125" s="1366"/>
      <c r="CI6125" s="1383"/>
    </row>
    <row r="6126" spans="2:87" s="1381" customFormat="1" x14ac:dyDescent="0.25">
      <c r="B6126" s="1384"/>
      <c r="C6126" s="1384"/>
      <c r="D6126" s="1387"/>
      <c r="E6126" s="1384"/>
      <c r="F6126" s="1384"/>
      <c r="G6126" s="1384"/>
      <c r="H6126" s="1365"/>
      <c r="I6126" s="1365"/>
      <c r="J6126" s="1365"/>
      <c r="S6126" s="1359"/>
      <c r="BU6126" s="1366"/>
      <c r="CI6126" s="1383"/>
    </row>
    <row r="6127" spans="2:87" s="1381" customFormat="1" x14ac:dyDescent="0.25">
      <c r="B6127" s="1384"/>
      <c r="C6127" s="1384"/>
      <c r="D6127" s="1387"/>
      <c r="E6127" s="1384"/>
      <c r="F6127" s="1384"/>
      <c r="G6127" s="1384"/>
      <c r="H6127" s="1365"/>
      <c r="I6127" s="1365"/>
      <c r="J6127" s="1365"/>
      <c r="S6127" s="1359"/>
      <c r="BU6127" s="1366"/>
      <c r="CI6127" s="1383"/>
    </row>
    <row r="6128" spans="2:87" s="1381" customFormat="1" x14ac:dyDescent="0.25">
      <c r="B6128" s="1384"/>
      <c r="C6128" s="1384"/>
      <c r="D6128" s="1387"/>
      <c r="E6128" s="1384"/>
      <c r="F6128" s="1384"/>
      <c r="G6128" s="1384"/>
      <c r="H6128" s="1365"/>
      <c r="I6128" s="1365"/>
      <c r="J6128" s="1365"/>
      <c r="S6128" s="1359"/>
      <c r="BU6128" s="1366"/>
      <c r="CI6128" s="1383"/>
    </row>
    <row r="6129" spans="2:87" s="1381" customFormat="1" x14ac:dyDescent="0.25">
      <c r="B6129" s="1384"/>
      <c r="C6129" s="1384"/>
      <c r="D6129" s="1387"/>
      <c r="E6129" s="1384"/>
      <c r="F6129" s="1384"/>
      <c r="G6129" s="1384"/>
      <c r="H6129" s="1365"/>
      <c r="I6129" s="1365"/>
      <c r="J6129" s="1365"/>
      <c r="S6129" s="1359"/>
      <c r="BU6129" s="1366"/>
      <c r="CI6129" s="1383"/>
    </row>
    <row r="6130" spans="2:87" s="1381" customFormat="1" x14ac:dyDescent="0.25">
      <c r="B6130" s="1384"/>
      <c r="C6130" s="1384"/>
      <c r="D6130" s="1387"/>
      <c r="E6130" s="1384"/>
      <c r="F6130" s="1384"/>
      <c r="G6130" s="1384"/>
      <c r="H6130" s="1365"/>
      <c r="I6130" s="1365"/>
      <c r="J6130" s="1365"/>
      <c r="S6130" s="1359"/>
      <c r="BU6130" s="1366"/>
      <c r="CI6130" s="1383"/>
    </row>
    <row r="6131" spans="2:87" s="1381" customFormat="1" x14ac:dyDescent="0.25">
      <c r="B6131" s="1384"/>
      <c r="C6131" s="1384"/>
      <c r="D6131" s="1387"/>
      <c r="E6131" s="1384"/>
      <c r="F6131" s="1384"/>
      <c r="G6131" s="1384"/>
      <c r="H6131" s="1365"/>
      <c r="I6131" s="1365"/>
      <c r="J6131" s="1365"/>
      <c r="S6131" s="1359"/>
      <c r="BU6131" s="1366"/>
      <c r="CI6131" s="1383"/>
    </row>
    <row r="6132" spans="2:87" s="1381" customFormat="1" x14ac:dyDescent="0.25">
      <c r="B6132" s="1384"/>
      <c r="C6132" s="1384"/>
      <c r="D6132" s="1387"/>
      <c r="E6132" s="1384"/>
      <c r="F6132" s="1384"/>
      <c r="G6132" s="1384"/>
      <c r="H6132" s="1365"/>
      <c r="I6132" s="1365"/>
      <c r="J6132" s="1365"/>
      <c r="S6132" s="1359"/>
      <c r="BU6132" s="1366"/>
      <c r="CI6132" s="1383"/>
    </row>
    <row r="6133" spans="2:87" s="1381" customFormat="1" x14ac:dyDescent="0.25">
      <c r="B6133" s="1384"/>
      <c r="C6133" s="1384"/>
      <c r="D6133" s="1387"/>
      <c r="E6133" s="1384"/>
      <c r="F6133" s="1384"/>
      <c r="G6133" s="1384"/>
      <c r="H6133" s="1365"/>
      <c r="I6133" s="1365"/>
      <c r="J6133" s="1365"/>
      <c r="S6133" s="1359"/>
      <c r="BU6133" s="1366"/>
      <c r="CI6133" s="1383"/>
    </row>
    <row r="6134" spans="2:87" s="1381" customFormat="1" x14ac:dyDescent="0.25">
      <c r="B6134" s="1384"/>
      <c r="C6134" s="1384"/>
      <c r="D6134" s="1387"/>
      <c r="E6134" s="1384"/>
      <c r="F6134" s="1384"/>
      <c r="G6134" s="1384"/>
      <c r="H6134" s="1365"/>
      <c r="I6134" s="1365"/>
      <c r="J6134" s="1365"/>
      <c r="S6134" s="1359"/>
      <c r="BU6134" s="1366"/>
      <c r="CI6134" s="1383"/>
    </row>
    <row r="6135" spans="2:87" s="1381" customFormat="1" x14ac:dyDescent="0.25">
      <c r="B6135" s="1384"/>
      <c r="C6135" s="1384"/>
      <c r="D6135" s="1387"/>
      <c r="E6135" s="1384"/>
      <c r="F6135" s="1384"/>
      <c r="G6135" s="1384"/>
      <c r="H6135" s="1365"/>
      <c r="I6135" s="1365"/>
      <c r="J6135" s="1365"/>
      <c r="S6135" s="1359"/>
      <c r="BU6135" s="1366"/>
      <c r="CI6135" s="1383"/>
    </row>
    <row r="6136" spans="2:87" s="1381" customFormat="1" x14ac:dyDescent="0.25">
      <c r="B6136" s="1384"/>
      <c r="C6136" s="1384"/>
      <c r="D6136" s="1387"/>
      <c r="E6136" s="1384"/>
      <c r="F6136" s="1384"/>
      <c r="G6136" s="1384"/>
      <c r="H6136" s="1365"/>
      <c r="I6136" s="1365"/>
      <c r="J6136" s="1365"/>
      <c r="S6136" s="1359"/>
      <c r="BU6136" s="1366"/>
      <c r="CI6136" s="1383"/>
    </row>
    <row r="6137" spans="2:87" s="1381" customFormat="1" x14ac:dyDescent="0.25">
      <c r="B6137" s="1384"/>
      <c r="C6137" s="1384"/>
      <c r="D6137" s="1387"/>
      <c r="E6137" s="1384"/>
      <c r="F6137" s="1384"/>
      <c r="G6137" s="1384"/>
      <c r="H6137" s="1365"/>
      <c r="I6137" s="1365"/>
      <c r="J6137" s="1365"/>
      <c r="S6137" s="1359"/>
      <c r="BU6137" s="1366"/>
      <c r="CI6137" s="1383"/>
    </row>
    <row r="6138" spans="2:87" s="1381" customFormat="1" x14ac:dyDescent="0.25">
      <c r="B6138" s="1384"/>
      <c r="C6138" s="1384"/>
      <c r="D6138" s="1387"/>
      <c r="E6138" s="1384"/>
      <c r="F6138" s="1384"/>
      <c r="G6138" s="1384"/>
      <c r="H6138" s="1365"/>
      <c r="I6138" s="1365"/>
      <c r="J6138" s="1365"/>
      <c r="S6138" s="1359"/>
      <c r="BU6138" s="1366"/>
      <c r="CI6138" s="1383"/>
    </row>
    <row r="6139" spans="2:87" s="1381" customFormat="1" x14ac:dyDescent="0.25">
      <c r="B6139" s="1384"/>
      <c r="C6139" s="1384"/>
      <c r="D6139" s="1387"/>
      <c r="E6139" s="1384"/>
      <c r="F6139" s="1384"/>
      <c r="G6139" s="1384"/>
      <c r="H6139" s="1365"/>
      <c r="I6139" s="1365"/>
      <c r="J6139" s="1365"/>
      <c r="S6139" s="1359"/>
      <c r="BU6139" s="1366"/>
      <c r="CI6139" s="1383"/>
    </row>
    <row r="6140" spans="2:87" s="1381" customFormat="1" x14ac:dyDescent="0.25">
      <c r="B6140" s="1384"/>
      <c r="C6140" s="1384"/>
      <c r="D6140" s="1387"/>
      <c r="E6140" s="1384"/>
      <c r="F6140" s="1384"/>
      <c r="G6140" s="1384"/>
      <c r="H6140" s="1365"/>
      <c r="I6140" s="1365"/>
      <c r="J6140" s="1365"/>
      <c r="S6140" s="1359"/>
      <c r="BU6140" s="1366"/>
      <c r="CI6140" s="1383"/>
    </row>
    <row r="6141" spans="2:87" s="1381" customFormat="1" x14ac:dyDescent="0.25">
      <c r="B6141" s="1384"/>
      <c r="C6141" s="1384"/>
      <c r="D6141" s="1387"/>
      <c r="E6141" s="1384"/>
      <c r="F6141" s="1384"/>
      <c r="G6141" s="1384"/>
      <c r="H6141" s="1365"/>
      <c r="I6141" s="1365"/>
      <c r="J6141" s="1365"/>
      <c r="S6141" s="1359"/>
      <c r="BU6141" s="1366"/>
      <c r="CI6141" s="1383"/>
    </row>
    <row r="6142" spans="2:87" s="1381" customFormat="1" x14ac:dyDescent="0.25">
      <c r="B6142" s="1384"/>
      <c r="C6142" s="1384"/>
      <c r="D6142" s="1387"/>
      <c r="E6142" s="1384"/>
      <c r="F6142" s="1384"/>
      <c r="G6142" s="1384"/>
      <c r="H6142" s="1365"/>
      <c r="I6142" s="1365"/>
      <c r="J6142" s="1365"/>
      <c r="S6142" s="1359"/>
      <c r="BU6142" s="1366"/>
      <c r="CI6142" s="1383"/>
    </row>
    <row r="6143" spans="2:87" s="1381" customFormat="1" x14ac:dyDescent="0.25">
      <c r="B6143" s="1384"/>
      <c r="C6143" s="1384"/>
      <c r="D6143" s="1387"/>
      <c r="E6143" s="1384"/>
      <c r="F6143" s="1384"/>
      <c r="G6143" s="1384"/>
      <c r="H6143" s="1365"/>
      <c r="I6143" s="1365"/>
      <c r="J6143" s="1365"/>
      <c r="S6143" s="1359"/>
      <c r="BU6143" s="1366"/>
      <c r="CI6143" s="1383"/>
    </row>
    <row r="6144" spans="2:87" s="1381" customFormat="1" x14ac:dyDescent="0.25">
      <c r="B6144" s="1384"/>
      <c r="C6144" s="1384"/>
      <c r="D6144" s="1387"/>
      <c r="E6144" s="1384"/>
      <c r="F6144" s="1384"/>
      <c r="G6144" s="1384"/>
      <c r="H6144" s="1365"/>
      <c r="I6144" s="1365"/>
      <c r="J6144" s="1365"/>
      <c r="S6144" s="1359"/>
      <c r="BU6144" s="1366"/>
      <c r="CI6144" s="1383"/>
    </row>
    <row r="6145" spans="2:87" s="1381" customFormat="1" x14ac:dyDescent="0.25">
      <c r="B6145" s="1384"/>
      <c r="C6145" s="1384"/>
      <c r="D6145" s="1387"/>
      <c r="E6145" s="1384"/>
      <c r="F6145" s="1384"/>
      <c r="G6145" s="1384"/>
      <c r="H6145" s="1365"/>
      <c r="I6145" s="1365"/>
      <c r="J6145" s="1365"/>
      <c r="S6145" s="1359"/>
      <c r="BU6145" s="1366"/>
      <c r="CI6145" s="1383"/>
    </row>
    <row r="6146" spans="2:87" s="1381" customFormat="1" x14ac:dyDescent="0.25">
      <c r="B6146" s="1384"/>
      <c r="C6146" s="1384"/>
      <c r="D6146" s="1387"/>
      <c r="E6146" s="1384"/>
      <c r="F6146" s="1384"/>
      <c r="G6146" s="1384"/>
      <c r="H6146" s="1365"/>
      <c r="I6146" s="1365"/>
      <c r="J6146" s="1365"/>
      <c r="S6146" s="1359"/>
      <c r="BU6146" s="1366"/>
      <c r="CI6146" s="1383"/>
    </row>
    <row r="6147" spans="2:87" s="1381" customFormat="1" x14ac:dyDescent="0.25">
      <c r="B6147" s="1384"/>
      <c r="C6147" s="1384"/>
      <c r="D6147" s="1387"/>
      <c r="E6147" s="1384"/>
      <c r="F6147" s="1384"/>
      <c r="G6147" s="1384"/>
      <c r="H6147" s="1365"/>
      <c r="I6147" s="1365"/>
      <c r="J6147" s="1365"/>
      <c r="S6147" s="1359"/>
      <c r="BU6147" s="1366"/>
      <c r="CI6147" s="1383"/>
    </row>
    <row r="6148" spans="2:87" s="1381" customFormat="1" x14ac:dyDescent="0.25">
      <c r="B6148" s="1384"/>
      <c r="C6148" s="1384"/>
      <c r="D6148" s="1387"/>
      <c r="E6148" s="1384"/>
      <c r="F6148" s="1384"/>
      <c r="G6148" s="1384"/>
      <c r="H6148" s="1365"/>
      <c r="I6148" s="1365"/>
      <c r="J6148" s="1365"/>
      <c r="S6148" s="1359"/>
      <c r="BU6148" s="1366"/>
      <c r="CI6148" s="1383"/>
    </row>
    <row r="6149" spans="2:87" s="1381" customFormat="1" x14ac:dyDescent="0.25">
      <c r="B6149" s="1384"/>
      <c r="C6149" s="1384"/>
      <c r="D6149" s="1387"/>
      <c r="E6149" s="1384"/>
      <c r="F6149" s="1384"/>
      <c r="G6149" s="1384"/>
      <c r="H6149" s="1365"/>
      <c r="I6149" s="1365"/>
      <c r="J6149" s="1365"/>
      <c r="S6149" s="1359"/>
      <c r="BU6149" s="1366"/>
      <c r="CI6149" s="1383"/>
    </row>
    <row r="6150" spans="2:87" s="1381" customFormat="1" x14ac:dyDescent="0.25">
      <c r="B6150" s="1384"/>
      <c r="C6150" s="1384"/>
      <c r="D6150" s="1387"/>
      <c r="E6150" s="1384"/>
      <c r="F6150" s="1384"/>
      <c r="G6150" s="1384"/>
      <c r="H6150" s="1365"/>
      <c r="I6150" s="1365"/>
      <c r="J6150" s="1365"/>
      <c r="S6150" s="1359"/>
      <c r="BU6150" s="1366"/>
      <c r="CI6150" s="1383"/>
    </row>
    <row r="6151" spans="2:87" s="1381" customFormat="1" x14ac:dyDescent="0.25">
      <c r="B6151" s="1384"/>
      <c r="C6151" s="1384"/>
      <c r="D6151" s="1387"/>
      <c r="E6151" s="1384"/>
      <c r="F6151" s="1384"/>
      <c r="G6151" s="1384"/>
      <c r="H6151" s="1365"/>
      <c r="I6151" s="1365"/>
      <c r="J6151" s="1365"/>
      <c r="S6151" s="1359"/>
      <c r="BU6151" s="1366"/>
      <c r="CI6151" s="1383"/>
    </row>
    <row r="6152" spans="2:87" s="1381" customFormat="1" x14ac:dyDescent="0.25">
      <c r="B6152" s="1384"/>
      <c r="C6152" s="1384"/>
      <c r="D6152" s="1387"/>
      <c r="E6152" s="1384"/>
      <c r="F6152" s="1384"/>
      <c r="G6152" s="1384"/>
      <c r="H6152" s="1365"/>
      <c r="I6152" s="1365"/>
      <c r="J6152" s="1365"/>
      <c r="S6152" s="1359"/>
      <c r="BU6152" s="1366"/>
      <c r="CI6152" s="1383"/>
    </row>
    <row r="6153" spans="2:87" s="1381" customFormat="1" x14ac:dyDescent="0.25">
      <c r="B6153" s="1384"/>
      <c r="C6153" s="1384"/>
      <c r="D6153" s="1387"/>
      <c r="E6153" s="1384"/>
      <c r="F6153" s="1384"/>
      <c r="G6153" s="1384"/>
      <c r="H6153" s="1365"/>
      <c r="I6153" s="1365"/>
      <c r="J6153" s="1365"/>
      <c r="S6153" s="1359"/>
      <c r="BU6153" s="1366"/>
      <c r="CI6153" s="1383"/>
    </row>
    <row r="6154" spans="2:87" s="1381" customFormat="1" x14ac:dyDescent="0.25">
      <c r="B6154" s="1384"/>
      <c r="C6154" s="1384"/>
      <c r="D6154" s="1387"/>
      <c r="E6154" s="1384"/>
      <c r="F6154" s="1384"/>
      <c r="G6154" s="1384"/>
      <c r="H6154" s="1365"/>
      <c r="I6154" s="1365"/>
      <c r="J6154" s="1365"/>
      <c r="S6154" s="1359"/>
      <c r="BU6154" s="1366"/>
      <c r="CI6154" s="1383"/>
    </row>
    <row r="6155" spans="2:87" s="1381" customFormat="1" x14ac:dyDescent="0.25">
      <c r="B6155" s="1384"/>
      <c r="C6155" s="1384"/>
      <c r="D6155" s="1387"/>
      <c r="E6155" s="1384"/>
      <c r="F6155" s="1384"/>
      <c r="G6155" s="1384"/>
      <c r="H6155" s="1365"/>
      <c r="I6155" s="1365"/>
      <c r="J6155" s="1365"/>
      <c r="S6155" s="1359"/>
      <c r="BU6155" s="1366"/>
      <c r="CI6155" s="1383"/>
    </row>
    <row r="6156" spans="2:87" s="1381" customFormat="1" x14ac:dyDescent="0.25">
      <c r="B6156" s="1384"/>
      <c r="C6156" s="1384"/>
      <c r="D6156" s="1387"/>
      <c r="E6156" s="1384"/>
      <c r="F6156" s="1384"/>
      <c r="G6156" s="1384"/>
      <c r="H6156" s="1365"/>
      <c r="I6156" s="1365"/>
      <c r="J6156" s="1365"/>
      <c r="S6156" s="1359"/>
      <c r="BU6156" s="1366"/>
      <c r="CI6156" s="1383"/>
    </row>
    <row r="6157" spans="2:87" s="1381" customFormat="1" x14ac:dyDescent="0.25">
      <c r="B6157" s="1384"/>
      <c r="C6157" s="1384"/>
      <c r="D6157" s="1387"/>
      <c r="E6157" s="1384"/>
      <c r="F6157" s="1384"/>
      <c r="G6157" s="1384"/>
      <c r="H6157" s="1365"/>
      <c r="I6157" s="1365"/>
      <c r="J6157" s="1365"/>
      <c r="S6157" s="1359"/>
      <c r="BU6157" s="1366"/>
      <c r="CI6157" s="1383"/>
    </row>
    <row r="6158" spans="2:87" s="1381" customFormat="1" x14ac:dyDescent="0.25">
      <c r="B6158" s="1384"/>
      <c r="C6158" s="1384"/>
      <c r="D6158" s="1387"/>
      <c r="E6158" s="1384"/>
      <c r="F6158" s="1384"/>
      <c r="G6158" s="1384"/>
      <c r="H6158" s="1365"/>
      <c r="I6158" s="1365"/>
      <c r="J6158" s="1365"/>
      <c r="S6158" s="1359"/>
      <c r="BU6158" s="1366"/>
      <c r="CI6158" s="1383"/>
    </row>
    <row r="6159" spans="2:87" s="1381" customFormat="1" x14ac:dyDescent="0.25">
      <c r="B6159" s="1384"/>
      <c r="C6159" s="1384"/>
      <c r="D6159" s="1387"/>
      <c r="E6159" s="1384"/>
      <c r="F6159" s="1384"/>
      <c r="G6159" s="1384"/>
      <c r="H6159" s="1365"/>
      <c r="I6159" s="1365"/>
      <c r="J6159" s="1365"/>
      <c r="S6159" s="1359"/>
      <c r="BU6159" s="1366"/>
      <c r="CI6159" s="1383"/>
    </row>
    <row r="6160" spans="2:87" s="1381" customFormat="1" x14ac:dyDescent="0.25">
      <c r="B6160" s="1384"/>
      <c r="C6160" s="1384"/>
      <c r="D6160" s="1387"/>
      <c r="E6160" s="1384"/>
      <c r="F6160" s="1384"/>
      <c r="G6160" s="1384"/>
      <c r="H6160" s="1365"/>
      <c r="I6160" s="1365"/>
      <c r="J6160" s="1365"/>
      <c r="S6160" s="1359"/>
      <c r="BU6160" s="1366"/>
      <c r="CI6160" s="1383"/>
    </row>
    <row r="6161" spans="2:87" s="1381" customFormat="1" x14ac:dyDescent="0.25">
      <c r="B6161" s="1384"/>
      <c r="C6161" s="1384"/>
      <c r="D6161" s="1387"/>
      <c r="E6161" s="1384"/>
      <c r="F6161" s="1384"/>
      <c r="G6161" s="1384"/>
      <c r="H6161" s="1365"/>
      <c r="I6161" s="1365"/>
      <c r="J6161" s="1365"/>
      <c r="S6161" s="1359"/>
      <c r="BU6161" s="1366"/>
      <c r="CI6161" s="1383"/>
    </row>
    <row r="6162" spans="2:87" s="1381" customFormat="1" x14ac:dyDescent="0.25">
      <c r="B6162" s="1384"/>
      <c r="C6162" s="1384"/>
      <c r="D6162" s="1387"/>
      <c r="E6162" s="1384"/>
      <c r="F6162" s="1384"/>
      <c r="G6162" s="1384"/>
      <c r="H6162" s="1365"/>
      <c r="I6162" s="1365"/>
      <c r="J6162" s="1365"/>
      <c r="S6162" s="1359"/>
      <c r="BU6162" s="1366"/>
      <c r="CI6162" s="1383"/>
    </row>
    <row r="6163" spans="2:87" s="1381" customFormat="1" x14ac:dyDescent="0.25">
      <c r="B6163" s="1384"/>
      <c r="C6163" s="1384"/>
      <c r="D6163" s="1387"/>
      <c r="E6163" s="1384"/>
      <c r="F6163" s="1384"/>
      <c r="G6163" s="1384"/>
      <c r="H6163" s="1365"/>
      <c r="I6163" s="1365"/>
      <c r="J6163" s="1365"/>
      <c r="S6163" s="1359"/>
      <c r="BU6163" s="1366"/>
      <c r="CI6163" s="1383"/>
    </row>
    <row r="6164" spans="2:87" s="1381" customFormat="1" x14ac:dyDescent="0.25">
      <c r="B6164" s="1384"/>
      <c r="C6164" s="1384"/>
      <c r="D6164" s="1387"/>
      <c r="E6164" s="1384"/>
      <c r="F6164" s="1384"/>
      <c r="G6164" s="1384"/>
      <c r="H6164" s="1365"/>
      <c r="I6164" s="1365"/>
      <c r="J6164" s="1365"/>
      <c r="S6164" s="1359"/>
      <c r="BU6164" s="1366"/>
      <c r="CI6164" s="1383"/>
    </row>
    <row r="6165" spans="2:87" s="1381" customFormat="1" x14ac:dyDescent="0.25">
      <c r="B6165" s="1384"/>
      <c r="C6165" s="1384"/>
      <c r="D6165" s="1387"/>
      <c r="E6165" s="1384"/>
      <c r="F6165" s="1384"/>
      <c r="G6165" s="1384"/>
      <c r="H6165" s="1365"/>
      <c r="I6165" s="1365"/>
      <c r="J6165" s="1365"/>
      <c r="S6165" s="1359"/>
      <c r="BU6165" s="1366"/>
      <c r="CI6165" s="1383"/>
    </row>
    <row r="6166" spans="2:87" s="1381" customFormat="1" x14ac:dyDescent="0.25">
      <c r="B6166" s="1384"/>
      <c r="C6166" s="1384"/>
      <c r="D6166" s="1387"/>
      <c r="E6166" s="1384"/>
      <c r="F6166" s="1384"/>
      <c r="G6166" s="1384"/>
      <c r="H6166" s="1365"/>
      <c r="I6166" s="1365"/>
      <c r="J6166" s="1365"/>
      <c r="S6166" s="1359"/>
      <c r="BU6166" s="1366"/>
      <c r="CI6166" s="1383"/>
    </row>
    <row r="6167" spans="2:87" s="1381" customFormat="1" x14ac:dyDescent="0.25">
      <c r="B6167" s="1384"/>
      <c r="C6167" s="1384"/>
      <c r="D6167" s="1387"/>
      <c r="E6167" s="1384"/>
      <c r="F6167" s="1384"/>
      <c r="G6167" s="1384"/>
      <c r="H6167" s="1365"/>
      <c r="I6167" s="1365"/>
      <c r="J6167" s="1365"/>
      <c r="S6167" s="1359"/>
      <c r="BU6167" s="1366"/>
      <c r="CI6167" s="1383"/>
    </row>
    <row r="6168" spans="2:87" s="1381" customFormat="1" x14ac:dyDescent="0.25">
      <c r="B6168" s="1384"/>
      <c r="C6168" s="1384"/>
      <c r="D6168" s="1387"/>
      <c r="E6168" s="1384"/>
      <c r="F6168" s="1384"/>
      <c r="G6168" s="1384"/>
      <c r="H6168" s="1365"/>
      <c r="I6168" s="1365"/>
      <c r="J6168" s="1365"/>
      <c r="S6168" s="1359"/>
      <c r="BU6168" s="1366"/>
      <c r="CI6168" s="1383"/>
    </row>
    <row r="6169" spans="2:87" s="1381" customFormat="1" x14ac:dyDescent="0.25">
      <c r="B6169" s="1384"/>
      <c r="C6169" s="1384"/>
      <c r="D6169" s="1387"/>
      <c r="E6169" s="1384"/>
      <c r="F6169" s="1384"/>
      <c r="G6169" s="1384"/>
      <c r="H6169" s="1365"/>
      <c r="I6169" s="1365"/>
      <c r="J6169" s="1365"/>
      <c r="S6169" s="1359"/>
      <c r="BU6169" s="1366"/>
      <c r="CI6169" s="1383"/>
    </row>
    <row r="6170" spans="2:87" s="1381" customFormat="1" x14ac:dyDescent="0.25">
      <c r="B6170" s="1384"/>
      <c r="C6170" s="1384"/>
      <c r="D6170" s="1387"/>
      <c r="E6170" s="1384"/>
      <c r="F6170" s="1384"/>
      <c r="G6170" s="1384"/>
      <c r="H6170" s="1365"/>
      <c r="I6170" s="1365"/>
      <c r="J6170" s="1365"/>
      <c r="S6170" s="1359"/>
      <c r="BU6170" s="1366"/>
      <c r="CI6170" s="1383"/>
    </row>
    <row r="6171" spans="2:87" s="1381" customFormat="1" x14ac:dyDescent="0.25">
      <c r="B6171" s="1384"/>
      <c r="C6171" s="1384"/>
      <c r="D6171" s="1387"/>
      <c r="E6171" s="1384"/>
      <c r="F6171" s="1384"/>
      <c r="G6171" s="1384"/>
      <c r="H6171" s="1365"/>
      <c r="I6171" s="1365"/>
      <c r="J6171" s="1365"/>
      <c r="S6171" s="1359"/>
      <c r="BU6171" s="1366"/>
      <c r="CI6171" s="1383"/>
    </row>
    <row r="6172" spans="2:87" s="1381" customFormat="1" x14ac:dyDescent="0.25">
      <c r="B6172" s="1384"/>
      <c r="C6172" s="1384"/>
      <c r="D6172" s="1387"/>
      <c r="E6172" s="1384"/>
      <c r="F6172" s="1384"/>
      <c r="G6172" s="1384"/>
      <c r="H6172" s="1365"/>
      <c r="I6172" s="1365"/>
      <c r="J6172" s="1365"/>
      <c r="S6172" s="1359"/>
      <c r="BU6172" s="1366"/>
      <c r="CI6172" s="1383"/>
    </row>
    <row r="6173" spans="2:87" s="1381" customFormat="1" x14ac:dyDescent="0.25">
      <c r="B6173" s="1384"/>
      <c r="C6173" s="1384"/>
      <c r="D6173" s="1387"/>
      <c r="E6173" s="1384"/>
      <c r="F6173" s="1384"/>
      <c r="G6173" s="1384"/>
      <c r="H6173" s="1365"/>
      <c r="I6173" s="1365"/>
      <c r="J6173" s="1365"/>
      <c r="S6173" s="1359"/>
      <c r="BU6173" s="1366"/>
      <c r="CI6173" s="1383"/>
    </row>
    <row r="6174" spans="2:87" s="1381" customFormat="1" x14ac:dyDescent="0.25">
      <c r="B6174" s="1384"/>
      <c r="C6174" s="1384"/>
      <c r="D6174" s="1387"/>
      <c r="E6174" s="1384"/>
      <c r="F6174" s="1384"/>
      <c r="G6174" s="1384"/>
      <c r="H6174" s="1365"/>
      <c r="I6174" s="1365"/>
      <c r="J6174" s="1365"/>
      <c r="S6174" s="1359"/>
      <c r="BU6174" s="1366"/>
      <c r="CI6174" s="1383"/>
    </row>
    <row r="6175" spans="2:87" s="1381" customFormat="1" x14ac:dyDescent="0.25">
      <c r="B6175" s="1384"/>
      <c r="C6175" s="1384"/>
      <c r="D6175" s="1387"/>
      <c r="E6175" s="1384"/>
      <c r="F6175" s="1384"/>
      <c r="G6175" s="1384"/>
      <c r="H6175" s="1365"/>
      <c r="I6175" s="1365"/>
      <c r="J6175" s="1365"/>
      <c r="S6175" s="1359"/>
      <c r="BU6175" s="1366"/>
      <c r="CI6175" s="1383"/>
    </row>
    <row r="6176" spans="2:87" s="1381" customFormat="1" x14ac:dyDescent="0.25">
      <c r="B6176" s="1384"/>
      <c r="C6176" s="1384"/>
      <c r="D6176" s="1387"/>
      <c r="E6176" s="1384"/>
      <c r="F6176" s="1384"/>
      <c r="G6176" s="1384"/>
      <c r="H6176" s="1365"/>
      <c r="I6176" s="1365"/>
      <c r="J6176" s="1365"/>
      <c r="S6176" s="1359"/>
      <c r="BU6176" s="1366"/>
      <c r="CI6176" s="1383"/>
    </row>
    <row r="6177" spans="2:87" s="1381" customFormat="1" x14ac:dyDescent="0.25">
      <c r="B6177" s="1384"/>
      <c r="C6177" s="1384"/>
      <c r="D6177" s="1387"/>
      <c r="E6177" s="1384"/>
      <c r="F6177" s="1384"/>
      <c r="G6177" s="1384"/>
      <c r="H6177" s="1365"/>
      <c r="I6177" s="1365"/>
      <c r="J6177" s="1365"/>
      <c r="S6177" s="1359"/>
      <c r="BU6177" s="1366"/>
      <c r="CI6177" s="1383"/>
    </row>
    <row r="6178" spans="2:87" s="1381" customFormat="1" x14ac:dyDescent="0.25">
      <c r="B6178" s="1384"/>
      <c r="C6178" s="1384"/>
      <c r="D6178" s="1387"/>
      <c r="E6178" s="1384"/>
      <c r="F6178" s="1384"/>
      <c r="G6178" s="1384"/>
      <c r="H6178" s="1365"/>
      <c r="I6178" s="1365"/>
      <c r="J6178" s="1365"/>
      <c r="S6178" s="1359"/>
      <c r="BU6178" s="1366"/>
      <c r="CI6178" s="1383"/>
    </row>
    <row r="6179" spans="2:87" s="1381" customFormat="1" x14ac:dyDescent="0.25">
      <c r="B6179" s="1384"/>
      <c r="C6179" s="1384"/>
      <c r="D6179" s="1387"/>
      <c r="E6179" s="1384"/>
      <c r="F6179" s="1384"/>
      <c r="G6179" s="1384"/>
      <c r="H6179" s="1365"/>
      <c r="I6179" s="1365"/>
      <c r="J6179" s="1365"/>
      <c r="S6179" s="1359"/>
      <c r="BU6179" s="1366"/>
      <c r="CI6179" s="1383"/>
    </row>
    <row r="6180" spans="2:87" s="1381" customFormat="1" x14ac:dyDescent="0.25">
      <c r="B6180" s="1384"/>
      <c r="C6180" s="1384"/>
      <c r="D6180" s="1387"/>
      <c r="E6180" s="1384"/>
      <c r="F6180" s="1384"/>
      <c r="G6180" s="1384"/>
      <c r="H6180" s="1365"/>
      <c r="I6180" s="1365"/>
      <c r="J6180" s="1365"/>
      <c r="S6180" s="1359"/>
      <c r="BU6180" s="1366"/>
      <c r="CI6180" s="1383"/>
    </row>
    <row r="6181" spans="2:87" s="1381" customFormat="1" x14ac:dyDescent="0.25">
      <c r="B6181" s="1384"/>
      <c r="C6181" s="1384"/>
      <c r="D6181" s="1387"/>
      <c r="E6181" s="1384"/>
      <c r="F6181" s="1384"/>
      <c r="G6181" s="1384"/>
      <c r="H6181" s="1365"/>
      <c r="I6181" s="1365"/>
      <c r="J6181" s="1365"/>
      <c r="S6181" s="1359"/>
      <c r="BU6181" s="1366"/>
      <c r="CI6181" s="1383"/>
    </row>
    <row r="6182" spans="2:87" s="1381" customFormat="1" x14ac:dyDescent="0.25">
      <c r="B6182" s="1384"/>
      <c r="C6182" s="1384"/>
      <c r="D6182" s="1387"/>
      <c r="E6182" s="1384"/>
      <c r="F6182" s="1384"/>
      <c r="G6182" s="1384"/>
      <c r="H6182" s="1365"/>
      <c r="I6182" s="1365"/>
      <c r="J6182" s="1365"/>
      <c r="S6182" s="1359"/>
      <c r="BU6182" s="1366"/>
      <c r="CI6182" s="1383"/>
    </row>
    <row r="6183" spans="2:87" s="1381" customFormat="1" x14ac:dyDescent="0.25">
      <c r="B6183" s="1384"/>
      <c r="C6183" s="1384"/>
      <c r="D6183" s="1387"/>
      <c r="E6183" s="1384"/>
      <c r="F6183" s="1384"/>
      <c r="G6183" s="1384"/>
      <c r="H6183" s="1365"/>
      <c r="I6183" s="1365"/>
      <c r="J6183" s="1365"/>
      <c r="S6183" s="1359"/>
      <c r="BU6183" s="1366"/>
      <c r="CI6183" s="1383"/>
    </row>
    <row r="6184" spans="2:87" s="1381" customFormat="1" x14ac:dyDescent="0.25">
      <c r="B6184" s="1384"/>
      <c r="C6184" s="1384"/>
      <c r="D6184" s="1387"/>
      <c r="E6184" s="1384"/>
      <c r="F6184" s="1384"/>
      <c r="G6184" s="1384"/>
      <c r="H6184" s="1365"/>
      <c r="I6184" s="1365"/>
      <c r="J6184" s="1365"/>
      <c r="S6184" s="1359"/>
      <c r="BU6184" s="1366"/>
      <c r="CI6184" s="1383"/>
    </row>
    <row r="6185" spans="2:87" s="1381" customFormat="1" x14ac:dyDescent="0.25">
      <c r="B6185" s="1384"/>
      <c r="C6185" s="1384"/>
      <c r="D6185" s="1387"/>
      <c r="E6185" s="1384"/>
      <c r="F6185" s="1384"/>
      <c r="G6185" s="1384"/>
      <c r="H6185" s="1365"/>
      <c r="I6185" s="1365"/>
      <c r="J6185" s="1365"/>
      <c r="S6185" s="1359"/>
      <c r="BU6185" s="1366"/>
      <c r="CI6185" s="1383"/>
    </row>
    <row r="6186" spans="2:87" s="1381" customFormat="1" x14ac:dyDescent="0.25">
      <c r="B6186" s="1384"/>
      <c r="C6186" s="1384"/>
      <c r="D6186" s="1387"/>
      <c r="E6186" s="1384"/>
      <c r="F6186" s="1384"/>
      <c r="G6186" s="1384"/>
      <c r="H6186" s="1365"/>
      <c r="I6186" s="1365"/>
      <c r="J6186" s="1365"/>
      <c r="S6186" s="1359"/>
      <c r="BU6186" s="1366"/>
      <c r="CI6186" s="1383"/>
    </row>
    <row r="6187" spans="2:87" s="1381" customFormat="1" x14ac:dyDescent="0.25">
      <c r="B6187" s="1384"/>
      <c r="C6187" s="1384"/>
      <c r="D6187" s="1387"/>
      <c r="E6187" s="1384"/>
      <c r="F6187" s="1384"/>
      <c r="G6187" s="1384"/>
      <c r="H6187" s="1365"/>
      <c r="I6187" s="1365"/>
      <c r="J6187" s="1365"/>
      <c r="S6187" s="1359"/>
      <c r="BU6187" s="1366"/>
      <c r="CI6187" s="1383"/>
    </row>
    <row r="6188" spans="2:87" s="1381" customFormat="1" x14ac:dyDescent="0.25">
      <c r="B6188" s="1384"/>
      <c r="C6188" s="1384"/>
      <c r="D6188" s="1387"/>
      <c r="E6188" s="1384"/>
      <c r="F6188" s="1384"/>
      <c r="G6188" s="1384"/>
      <c r="H6188" s="1365"/>
      <c r="I6188" s="1365"/>
      <c r="J6188" s="1365"/>
      <c r="S6188" s="1359"/>
      <c r="BU6188" s="1366"/>
      <c r="CI6188" s="1383"/>
    </row>
    <row r="6189" spans="2:87" s="1381" customFormat="1" x14ac:dyDescent="0.25">
      <c r="B6189" s="1384"/>
      <c r="C6189" s="1384"/>
      <c r="D6189" s="1387"/>
      <c r="E6189" s="1384"/>
      <c r="F6189" s="1384"/>
      <c r="G6189" s="1384"/>
      <c r="H6189" s="1365"/>
      <c r="I6189" s="1365"/>
      <c r="J6189" s="1365"/>
      <c r="S6189" s="1359"/>
      <c r="BU6189" s="1366"/>
      <c r="CI6189" s="1383"/>
    </row>
    <row r="6190" spans="2:87" s="1381" customFormat="1" x14ac:dyDescent="0.25">
      <c r="B6190" s="1384"/>
      <c r="C6190" s="1384"/>
      <c r="D6190" s="1387"/>
      <c r="E6190" s="1384"/>
      <c r="F6190" s="1384"/>
      <c r="G6190" s="1384"/>
      <c r="H6190" s="1365"/>
      <c r="I6190" s="1365"/>
      <c r="J6190" s="1365"/>
      <c r="S6190" s="1359"/>
      <c r="BU6190" s="1366"/>
      <c r="CI6190" s="1383"/>
    </row>
    <row r="6191" spans="2:87" s="1381" customFormat="1" x14ac:dyDescent="0.25">
      <c r="B6191" s="1384"/>
      <c r="C6191" s="1384"/>
      <c r="D6191" s="1387"/>
      <c r="E6191" s="1384"/>
      <c r="F6191" s="1384"/>
      <c r="G6191" s="1384"/>
      <c r="H6191" s="1365"/>
      <c r="I6191" s="1365"/>
      <c r="J6191" s="1365"/>
      <c r="S6191" s="1359"/>
      <c r="BU6191" s="1366"/>
      <c r="CI6191" s="1383"/>
    </row>
    <row r="6192" spans="2:87" s="1381" customFormat="1" x14ac:dyDescent="0.25">
      <c r="B6192" s="1384"/>
      <c r="C6192" s="1384"/>
      <c r="D6192" s="1387"/>
      <c r="E6192" s="1384"/>
      <c r="F6192" s="1384"/>
      <c r="G6192" s="1384"/>
      <c r="H6192" s="1365"/>
      <c r="I6192" s="1365"/>
      <c r="J6192" s="1365"/>
      <c r="S6192" s="1359"/>
      <c r="BU6192" s="1366"/>
      <c r="CI6192" s="1383"/>
    </row>
    <row r="6193" spans="2:87" s="1381" customFormat="1" x14ac:dyDescent="0.25">
      <c r="B6193" s="1384"/>
      <c r="C6193" s="1384"/>
      <c r="D6193" s="1387"/>
      <c r="E6193" s="1384"/>
      <c r="F6193" s="1384"/>
      <c r="G6193" s="1384"/>
      <c r="H6193" s="1365"/>
      <c r="I6193" s="1365"/>
      <c r="J6193" s="1365"/>
      <c r="S6193" s="1359"/>
      <c r="BU6193" s="1366"/>
      <c r="CI6193" s="1383"/>
    </row>
    <row r="6194" spans="2:87" s="1381" customFormat="1" x14ac:dyDescent="0.25">
      <c r="B6194" s="1384"/>
      <c r="C6194" s="1384"/>
      <c r="D6194" s="1387"/>
      <c r="E6194" s="1384"/>
      <c r="F6194" s="1384"/>
      <c r="G6194" s="1384"/>
      <c r="H6194" s="1365"/>
      <c r="I6194" s="1365"/>
      <c r="J6194" s="1365"/>
      <c r="S6194" s="1359"/>
      <c r="BU6194" s="1366"/>
      <c r="CI6194" s="1383"/>
    </row>
    <row r="6195" spans="2:87" s="1381" customFormat="1" x14ac:dyDescent="0.25">
      <c r="B6195" s="1384"/>
      <c r="C6195" s="1384"/>
      <c r="D6195" s="1387"/>
      <c r="E6195" s="1384"/>
      <c r="F6195" s="1384"/>
      <c r="G6195" s="1384"/>
      <c r="H6195" s="1365"/>
      <c r="I6195" s="1365"/>
      <c r="J6195" s="1365"/>
      <c r="S6195" s="1359"/>
      <c r="BU6195" s="1366"/>
      <c r="CI6195" s="1383"/>
    </row>
    <row r="6196" spans="2:87" s="1381" customFormat="1" x14ac:dyDescent="0.25">
      <c r="B6196" s="1384"/>
      <c r="C6196" s="1384"/>
      <c r="D6196" s="1387"/>
      <c r="E6196" s="1384"/>
      <c r="F6196" s="1384"/>
      <c r="G6196" s="1384"/>
      <c r="H6196" s="1365"/>
      <c r="I6196" s="1365"/>
      <c r="J6196" s="1365"/>
      <c r="S6196" s="1359"/>
      <c r="BU6196" s="1366"/>
      <c r="CI6196" s="1383"/>
    </row>
    <row r="6197" spans="2:87" s="1381" customFormat="1" x14ac:dyDescent="0.25">
      <c r="B6197" s="1384"/>
      <c r="C6197" s="1384"/>
      <c r="D6197" s="1387"/>
      <c r="E6197" s="1384"/>
      <c r="F6197" s="1384"/>
      <c r="G6197" s="1384"/>
      <c r="H6197" s="1365"/>
      <c r="I6197" s="1365"/>
      <c r="J6197" s="1365"/>
      <c r="S6197" s="1359"/>
      <c r="BU6197" s="1366"/>
      <c r="CI6197" s="1383"/>
    </row>
    <row r="6198" spans="2:87" s="1381" customFormat="1" x14ac:dyDescent="0.25">
      <c r="B6198" s="1384"/>
      <c r="C6198" s="1384"/>
      <c r="D6198" s="1387"/>
      <c r="E6198" s="1384"/>
      <c r="F6198" s="1384"/>
      <c r="G6198" s="1384"/>
      <c r="H6198" s="1365"/>
      <c r="I6198" s="1365"/>
      <c r="J6198" s="1365"/>
      <c r="S6198" s="1359"/>
      <c r="BU6198" s="1366"/>
      <c r="CI6198" s="1383"/>
    </row>
    <row r="6199" spans="2:87" s="1381" customFormat="1" x14ac:dyDescent="0.25">
      <c r="B6199" s="1384"/>
      <c r="C6199" s="1384"/>
      <c r="D6199" s="1387"/>
      <c r="E6199" s="1384"/>
      <c r="F6199" s="1384"/>
      <c r="G6199" s="1384"/>
      <c r="H6199" s="1365"/>
      <c r="I6199" s="1365"/>
      <c r="J6199" s="1365"/>
      <c r="S6199" s="1359"/>
      <c r="BU6199" s="1366"/>
      <c r="CI6199" s="1383"/>
    </row>
    <row r="6200" spans="2:87" s="1381" customFormat="1" x14ac:dyDescent="0.25">
      <c r="B6200" s="1384"/>
      <c r="C6200" s="1384"/>
      <c r="D6200" s="1387"/>
      <c r="E6200" s="1384"/>
      <c r="F6200" s="1384"/>
      <c r="G6200" s="1384"/>
      <c r="H6200" s="1365"/>
      <c r="I6200" s="1365"/>
      <c r="J6200" s="1365"/>
      <c r="S6200" s="1359"/>
      <c r="BU6200" s="1366"/>
      <c r="CI6200" s="1383"/>
    </row>
    <row r="6201" spans="2:87" s="1381" customFormat="1" x14ac:dyDescent="0.25">
      <c r="B6201" s="1384"/>
      <c r="C6201" s="1384"/>
      <c r="D6201" s="1387"/>
      <c r="E6201" s="1384"/>
      <c r="F6201" s="1384"/>
      <c r="G6201" s="1384"/>
      <c r="H6201" s="1365"/>
      <c r="I6201" s="1365"/>
      <c r="J6201" s="1365"/>
      <c r="S6201" s="1359"/>
      <c r="BU6201" s="1366"/>
      <c r="CI6201" s="1383"/>
    </row>
    <row r="6202" spans="2:87" s="1381" customFormat="1" x14ac:dyDescent="0.25">
      <c r="B6202" s="1384"/>
      <c r="C6202" s="1384"/>
      <c r="D6202" s="1387"/>
      <c r="E6202" s="1384"/>
      <c r="F6202" s="1384"/>
      <c r="G6202" s="1384"/>
      <c r="H6202" s="1365"/>
      <c r="I6202" s="1365"/>
      <c r="J6202" s="1365"/>
      <c r="S6202" s="1359"/>
      <c r="BU6202" s="1366"/>
      <c r="CI6202" s="1383"/>
    </row>
    <row r="6203" spans="2:87" s="1381" customFormat="1" x14ac:dyDescent="0.25">
      <c r="B6203" s="1384"/>
      <c r="C6203" s="1384"/>
      <c r="D6203" s="1387"/>
      <c r="E6203" s="1384"/>
      <c r="F6203" s="1384"/>
      <c r="G6203" s="1384"/>
      <c r="H6203" s="1365"/>
      <c r="I6203" s="1365"/>
      <c r="J6203" s="1365"/>
      <c r="S6203" s="1359"/>
      <c r="BU6203" s="1366"/>
      <c r="CI6203" s="1383"/>
    </row>
    <row r="6204" spans="2:87" s="1381" customFormat="1" x14ac:dyDescent="0.25">
      <c r="B6204" s="1384"/>
      <c r="C6204" s="1384"/>
      <c r="D6204" s="1387"/>
      <c r="E6204" s="1384"/>
      <c r="F6204" s="1384"/>
      <c r="G6204" s="1384"/>
      <c r="H6204" s="1365"/>
      <c r="I6204" s="1365"/>
      <c r="J6204" s="1365"/>
      <c r="S6204" s="1359"/>
      <c r="BU6204" s="1366"/>
      <c r="CI6204" s="1383"/>
    </row>
    <row r="6205" spans="2:87" s="1381" customFormat="1" x14ac:dyDescent="0.25">
      <c r="B6205" s="1384"/>
      <c r="C6205" s="1384"/>
      <c r="D6205" s="1387"/>
      <c r="E6205" s="1384"/>
      <c r="F6205" s="1384"/>
      <c r="G6205" s="1384"/>
      <c r="H6205" s="1365"/>
      <c r="I6205" s="1365"/>
      <c r="J6205" s="1365"/>
      <c r="S6205" s="1359"/>
      <c r="BU6205" s="1366"/>
      <c r="CI6205" s="1383"/>
    </row>
    <row r="6206" spans="2:87" s="1381" customFormat="1" x14ac:dyDescent="0.25">
      <c r="B6206" s="1384"/>
      <c r="C6206" s="1384"/>
      <c r="D6206" s="1387"/>
      <c r="E6206" s="1384"/>
      <c r="F6206" s="1384"/>
      <c r="G6206" s="1384"/>
      <c r="H6206" s="1365"/>
      <c r="I6206" s="1365"/>
      <c r="J6206" s="1365"/>
      <c r="S6206" s="1359"/>
      <c r="BU6206" s="1366"/>
      <c r="CI6206" s="1383"/>
    </row>
    <row r="6207" spans="2:87" s="1381" customFormat="1" x14ac:dyDescent="0.25">
      <c r="B6207" s="1384"/>
      <c r="C6207" s="1384"/>
      <c r="D6207" s="1387"/>
      <c r="E6207" s="1384"/>
      <c r="F6207" s="1384"/>
      <c r="G6207" s="1384"/>
      <c r="H6207" s="1365"/>
      <c r="I6207" s="1365"/>
      <c r="J6207" s="1365"/>
      <c r="S6207" s="1359"/>
      <c r="BU6207" s="1366"/>
      <c r="CI6207" s="1383"/>
    </row>
    <row r="6208" spans="2:87" s="1381" customFormat="1" x14ac:dyDescent="0.25">
      <c r="B6208" s="1384"/>
      <c r="C6208" s="1384"/>
      <c r="D6208" s="1387"/>
      <c r="E6208" s="1384"/>
      <c r="F6208" s="1384"/>
      <c r="G6208" s="1384"/>
      <c r="H6208" s="1365"/>
      <c r="I6208" s="1365"/>
      <c r="J6208" s="1365"/>
      <c r="S6208" s="1359"/>
      <c r="BU6208" s="1366"/>
      <c r="CI6208" s="1383"/>
    </row>
    <row r="6209" spans="2:87" s="1381" customFormat="1" x14ac:dyDescent="0.25">
      <c r="B6209" s="1384"/>
      <c r="C6209" s="1384"/>
      <c r="D6209" s="1387"/>
      <c r="E6209" s="1384"/>
      <c r="F6209" s="1384"/>
      <c r="G6209" s="1384"/>
      <c r="H6209" s="1365"/>
      <c r="I6209" s="1365"/>
      <c r="J6209" s="1365"/>
      <c r="S6209" s="1359"/>
      <c r="BU6209" s="1366"/>
      <c r="CI6209" s="1383"/>
    </row>
    <row r="6210" spans="2:87" s="1381" customFormat="1" x14ac:dyDescent="0.25">
      <c r="B6210" s="1384"/>
      <c r="C6210" s="1384"/>
      <c r="D6210" s="1387"/>
      <c r="E6210" s="1384"/>
      <c r="F6210" s="1384"/>
      <c r="G6210" s="1384"/>
      <c r="H6210" s="1365"/>
      <c r="I6210" s="1365"/>
      <c r="J6210" s="1365"/>
      <c r="S6210" s="1359"/>
      <c r="BU6210" s="1366"/>
      <c r="CI6210" s="1383"/>
    </row>
    <row r="6211" spans="2:87" s="1381" customFormat="1" x14ac:dyDescent="0.25">
      <c r="B6211" s="1384"/>
      <c r="C6211" s="1384"/>
      <c r="D6211" s="1387"/>
      <c r="E6211" s="1384"/>
      <c r="F6211" s="1384"/>
      <c r="G6211" s="1384"/>
      <c r="H6211" s="1365"/>
      <c r="I6211" s="1365"/>
      <c r="J6211" s="1365"/>
      <c r="S6211" s="1359"/>
      <c r="BU6211" s="1366"/>
      <c r="CI6211" s="1383"/>
    </row>
    <row r="6212" spans="2:87" s="1381" customFormat="1" x14ac:dyDescent="0.25">
      <c r="B6212" s="1384"/>
      <c r="C6212" s="1384"/>
      <c r="D6212" s="1387"/>
      <c r="E6212" s="1384"/>
      <c r="F6212" s="1384"/>
      <c r="G6212" s="1384"/>
      <c r="H6212" s="1365"/>
      <c r="I6212" s="1365"/>
      <c r="J6212" s="1365"/>
      <c r="S6212" s="1359"/>
      <c r="BU6212" s="1366"/>
      <c r="CI6212" s="1383"/>
    </row>
    <row r="6213" spans="2:87" s="1381" customFormat="1" x14ac:dyDescent="0.25">
      <c r="B6213" s="1384"/>
      <c r="C6213" s="1384"/>
      <c r="D6213" s="1387"/>
      <c r="E6213" s="1384"/>
      <c r="F6213" s="1384"/>
      <c r="G6213" s="1384"/>
      <c r="H6213" s="1365"/>
      <c r="I6213" s="1365"/>
      <c r="J6213" s="1365"/>
      <c r="S6213" s="1359"/>
      <c r="BU6213" s="1366"/>
      <c r="CI6213" s="1383"/>
    </row>
    <row r="6214" spans="2:87" s="1381" customFormat="1" x14ac:dyDescent="0.25">
      <c r="B6214" s="1384"/>
      <c r="C6214" s="1384"/>
      <c r="D6214" s="1387"/>
      <c r="E6214" s="1384"/>
      <c r="F6214" s="1384"/>
      <c r="G6214" s="1384"/>
      <c r="H6214" s="1365"/>
      <c r="I6214" s="1365"/>
      <c r="J6214" s="1365"/>
      <c r="S6214" s="1359"/>
      <c r="BU6214" s="1366"/>
      <c r="CI6214" s="1383"/>
    </row>
    <row r="6215" spans="2:87" s="1381" customFormat="1" x14ac:dyDescent="0.25">
      <c r="B6215" s="1384"/>
      <c r="C6215" s="1384"/>
      <c r="D6215" s="1387"/>
      <c r="E6215" s="1384"/>
      <c r="F6215" s="1384"/>
      <c r="G6215" s="1384"/>
      <c r="H6215" s="1365"/>
      <c r="I6215" s="1365"/>
      <c r="J6215" s="1365"/>
      <c r="S6215" s="1359"/>
      <c r="BU6215" s="1366"/>
      <c r="CI6215" s="1383"/>
    </row>
    <row r="6216" spans="2:87" s="1381" customFormat="1" x14ac:dyDescent="0.25">
      <c r="B6216" s="1384"/>
      <c r="C6216" s="1384"/>
      <c r="D6216" s="1387"/>
      <c r="E6216" s="1384"/>
      <c r="F6216" s="1384"/>
      <c r="G6216" s="1384"/>
      <c r="H6216" s="1365"/>
      <c r="I6216" s="1365"/>
      <c r="J6216" s="1365"/>
      <c r="S6216" s="1359"/>
      <c r="BU6216" s="1366"/>
      <c r="CI6216" s="1383"/>
    </row>
    <row r="6217" spans="2:87" s="1381" customFormat="1" x14ac:dyDescent="0.25">
      <c r="B6217" s="1384"/>
      <c r="C6217" s="1384"/>
      <c r="D6217" s="1387"/>
      <c r="E6217" s="1384"/>
      <c r="F6217" s="1384"/>
      <c r="G6217" s="1384"/>
      <c r="H6217" s="1365"/>
      <c r="I6217" s="1365"/>
      <c r="J6217" s="1365"/>
      <c r="S6217" s="1359"/>
      <c r="BU6217" s="1366"/>
      <c r="CI6217" s="1383"/>
    </row>
    <row r="6218" spans="2:87" s="1381" customFormat="1" x14ac:dyDescent="0.25">
      <c r="B6218" s="1384"/>
      <c r="C6218" s="1384"/>
      <c r="D6218" s="1387"/>
      <c r="E6218" s="1384"/>
      <c r="F6218" s="1384"/>
      <c r="G6218" s="1384"/>
      <c r="H6218" s="1365"/>
      <c r="I6218" s="1365"/>
      <c r="J6218" s="1365"/>
      <c r="S6218" s="1359"/>
      <c r="BU6218" s="1366"/>
      <c r="CI6218" s="1383"/>
    </row>
    <row r="6219" spans="2:87" s="1381" customFormat="1" x14ac:dyDescent="0.25">
      <c r="B6219" s="1384"/>
      <c r="C6219" s="1384"/>
      <c r="D6219" s="1387"/>
      <c r="E6219" s="1384"/>
      <c r="F6219" s="1384"/>
      <c r="G6219" s="1384"/>
      <c r="H6219" s="1365"/>
      <c r="I6219" s="1365"/>
      <c r="J6219" s="1365"/>
      <c r="S6219" s="1359"/>
      <c r="BU6219" s="1366"/>
      <c r="CI6219" s="1383"/>
    </row>
    <row r="6220" spans="2:87" s="1381" customFormat="1" x14ac:dyDescent="0.25">
      <c r="B6220" s="1384"/>
      <c r="C6220" s="1384"/>
      <c r="D6220" s="1387"/>
      <c r="E6220" s="1384"/>
      <c r="F6220" s="1384"/>
      <c r="G6220" s="1384"/>
      <c r="H6220" s="1365"/>
      <c r="I6220" s="1365"/>
      <c r="J6220" s="1365"/>
      <c r="S6220" s="1359"/>
      <c r="BU6220" s="1366"/>
      <c r="CI6220" s="1383"/>
    </row>
    <row r="6221" spans="2:87" s="1381" customFormat="1" x14ac:dyDescent="0.25">
      <c r="B6221" s="1384"/>
      <c r="C6221" s="1384"/>
      <c r="D6221" s="1387"/>
      <c r="E6221" s="1384"/>
      <c r="F6221" s="1384"/>
      <c r="G6221" s="1384"/>
      <c r="H6221" s="1365"/>
      <c r="I6221" s="1365"/>
      <c r="J6221" s="1365"/>
      <c r="S6221" s="1359"/>
      <c r="BU6221" s="1366"/>
      <c r="CI6221" s="1383"/>
    </row>
    <row r="6222" spans="2:87" s="1381" customFormat="1" x14ac:dyDescent="0.25">
      <c r="B6222" s="1384"/>
      <c r="C6222" s="1384"/>
      <c r="D6222" s="1387"/>
      <c r="E6222" s="1384"/>
      <c r="F6222" s="1384"/>
      <c r="G6222" s="1384"/>
      <c r="H6222" s="1365"/>
      <c r="I6222" s="1365"/>
      <c r="J6222" s="1365"/>
      <c r="S6222" s="1359"/>
      <c r="BU6222" s="1366"/>
      <c r="CI6222" s="1383"/>
    </row>
    <row r="6223" spans="2:87" s="1381" customFormat="1" x14ac:dyDescent="0.25">
      <c r="B6223" s="1384"/>
      <c r="C6223" s="1384"/>
      <c r="D6223" s="1387"/>
      <c r="E6223" s="1384"/>
      <c r="F6223" s="1384"/>
      <c r="G6223" s="1384"/>
      <c r="H6223" s="1365"/>
      <c r="I6223" s="1365"/>
      <c r="J6223" s="1365"/>
      <c r="S6223" s="1359"/>
      <c r="BU6223" s="1366"/>
      <c r="CI6223" s="1383"/>
    </row>
    <row r="6224" spans="2:87" s="1381" customFormat="1" x14ac:dyDescent="0.25">
      <c r="B6224" s="1384"/>
      <c r="C6224" s="1384"/>
      <c r="D6224" s="1387"/>
      <c r="E6224" s="1384"/>
      <c r="F6224" s="1384"/>
      <c r="G6224" s="1384"/>
      <c r="H6224" s="1365"/>
      <c r="I6224" s="1365"/>
      <c r="J6224" s="1365"/>
      <c r="S6224" s="1359"/>
      <c r="BU6224" s="1366"/>
      <c r="CI6224" s="1383"/>
    </row>
    <row r="6225" spans="2:87" s="1381" customFormat="1" x14ac:dyDescent="0.25">
      <c r="B6225" s="1384"/>
      <c r="C6225" s="1384"/>
      <c r="D6225" s="1387"/>
      <c r="E6225" s="1384"/>
      <c r="F6225" s="1384"/>
      <c r="G6225" s="1384"/>
      <c r="H6225" s="1365"/>
      <c r="I6225" s="1365"/>
      <c r="J6225" s="1365"/>
      <c r="S6225" s="1359"/>
      <c r="BU6225" s="1366"/>
      <c r="CI6225" s="1383"/>
    </row>
    <row r="6226" spans="2:87" s="1381" customFormat="1" x14ac:dyDescent="0.25">
      <c r="B6226" s="1384"/>
      <c r="C6226" s="1384"/>
      <c r="D6226" s="1387"/>
      <c r="E6226" s="1384"/>
      <c r="F6226" s="1384"/>
      <c r="G6226" s="1384"/>
      <c r="H6226" s="1365"/>
      <c r="I6226" s="1365"/>
      <c r="J6226" s="1365"/>
      <c r="S6226" s="1359"/>
      <c r="BU6226" s="1366"/>
      <c r="CI6226" s="1383"/>
    </row>
    <row r="6227" spans="2:87" s="1381" customFormat="1" x14ac:dyDescent="0.25">
      <c r="B6227" s="1384"/>
      <c r="C6227" s="1384"/>
      <c r="D6227" s="1387"/>
      <c r="E6227" s="1384"/>
      <c r="F6227" s="1384"/>
      <c r="G6227" s="1384"/>
      <c r="H6227" s="1365"/>
      <c r="I6227" s="1365"/>
      <c r="J6227" s="1365"/>
      <c r="S6227" s="1359"/>
      <c r="BU6227" s="1366"/>
      <c r="CI6227" s="1383"/>
    </row>
    <row r="6228" spans="2:87" s="1381" customFormat="1" x14ac:dyDescent="0.25">
      <c r="B6228" s="1384"/>
      <c r="C6228" s="1384"/>
      <c r="D6228" s="1387"/>
      <c r="E6228" s="1384"/>
      <c r="F6228" s="1384"/>
      <c r="G6228" s="1384"/>
      <c r="H6228" s="1365"/>
      <c r="I6228" s="1365"/>
      <c r="J6228" s="1365"/>
      <c r="S6228" s="1359"/>
      <c r="BU6228" s="1366"/>
      <c r="CI6228" s="1383"/>
    </row>
    <row r="6229" spans="2:87" s="1381" customFormat="1" x14ac:dyDescent="0.25">
      <c r="B6229" s="1384"/>
      <c r="C6229" s="1384"/>
      <c r="D6229" s="1387"/>
      <c r="E6229" s="1384"/>
      <c r="F6229" s="1384"/>
      <c r="G6229" s="1384"/>
      <c r="H6229" s="1365"/>
      <c r="I6229" s="1365"/>
      <c r="J6229" s="1365"/>
      <c r="S6229" s="1359"/>
      <c r="BU6229" s="1366"/>
      <c r="CI6229" s="1383"/>
    </row>
    <row r="6230" spans="2:87" s="1381" customFormat="1" x14ac:dyDescent="0.25">
      <c r="B6230" s="1384"/>
      <c r="C6230" s="1384"/>
      <c r="D6230" s="1387"/>
      <c r="E6230" s="1384"/>
      <c r="F6230" s="1384"/>
      <c r="G6230" s="1384"/>
      <c r="H6230" s="1365"/>
      <c r="I6230" s="1365"/>
      <c r="J6230" s="1365"/>
      <c r="S6230" s="1359"/>
      <c r="BU6230" s="1366"/>
      <c r="CI6230" s="1383"/>
    </row>
    <row r="6231" spans="2:87" s="1381" customFormat="1" x14ac:dyDescent="0.25">
      <c r="B6231" s="1384"/>
      <c r="C6231" s="1384"/>
      <c r="D6231" s="1387"/>
      <c r="E6231" s="1384"/>
      <c r="F6231" s="1384"/>
      <c r="G6231" s="1384"/>
      <c r="H6231" s="1365"/>
      <c r="I6231" s="1365"/>
      <c r="J6231" s="1365"/>
      <c r="S6231" s="1359"/>
      <c r="BU6231" s="1366"/>
      <c r="CI6231" s="1383"/>
    </row>
    <row r="6232" spans="2:87" s="1381" customFormat="1" x14ac:dyDescent="0.25">
      <c r="B6232" s="1384"/>
      <c r="C6232" s="1384"/>
      <c r="D6232" s="1387"/>
      <c r="E6232" s="1384"/>
      <c r="F6232" s="1384"/>
      <c r="G6232" s="1384"/>
      <c r="H6232" s="1365"/>
      <c r="I6232" s="1365"/>
      <c r="J6232" s="1365"/>
      <c r="S6232" s="1359"/>
      <c r="BU6232" s="1366"/>
      <c r="CI6232" s="1383"/>
    </row>
    <row r="6233" spans="2:87" s="1381" customFormat="1" x14ac:dyDescent="0.25">
      <c r="B6233" s="1384"/>
      <c r="C6233" s="1384"/>
      <c r="D6233" s="1387"/>
      <c r="E6233" s="1384"/>
      <c r="F6233" s="1384"/>
      <c r="G6233" s="1384"/>
      <c r="H6233" s="1365"/>
      <c r="I6233" s="1365"/>
      <c r="J6233" s="1365"/>
      <c r="S6233" s="1359"/>
      <c r="BU6233" s="1366"/>
      <c r="CI6233" s="1383"/>
    </row>
    <row r="6234" spans="2:87" s="1381" customFormat="1" x14ac:dyDescent="0.25">
      <c r="B6234" s="1384"/>
      <c r="C6234" s="1384"/>
      <c r="D6234" s="1387"/>
      <c r="E6234" s="1384"/>
      <c r="F6234" s="1384"/>
      <c r="G6234" s="1384"/>
      <c r="H6234" s="1365"/>
      <c r="I6234" s="1365"/>
      <c r="J6234" s="1365"/>
      <c r="S6234" s="1359"/>
      <c r="BU6234" s="1366"/>
      <c r="CI6234" s="1383"/>
    </row>
    <row r="6235" spans="2:87" s="1381" customFormat="1" x14ac:dyDescent="0.25">
      <c r="B6235" s="1384"/>
      <c r="C6235" s="1384"/>
      <c r="D6235" s="1387"/>
      <c r="E6235" s="1384"/>
      <c r="F6235" s="1384"/>
      <c r="G6235" s="1384"/>
      <c r="H6235" s="1365"/>
      <c r="I6235" s="1365"/>
      <c r="J6235" s="1365"/>
      <c r="S6235" s="1359"/>
      <c r="BU6235" s="1366"/>
      <c r="CI6235" s="1383"/>
    </row>
    <row r="6236" spans="2:87" s="1381" customFormat="1" x14ac:dyDescent="0.25">
      <c r="B6236" s="1384"/>
      <c r="C6236" s="1384"/>
      <c r="D6236" s="1387"/>
      <c r="E6236" s="1384"/>
      <c r="F6236" s="1384"/>
      <c r="G6236" s="1384"/>
      <c r="H6236" s="1365"/>
      <c r="I6236" s="1365"/>
      <c r="J6236" s="1365"/>
      <c r="S6236" s="1359"/>
      <c r="BU6236" s="1366"/>
      <c r="CI6236" s="1383"/>
    </row>
    <row r="6237" spans="2:87" s="1381" customFormat="1" x14ac:dyDescent="0.25">
      <c r="B6237" s="1384"/>
      <c r="C6237" s="1384"/>
      <c r="D6237" s="1387"/>
      <c r="E6237" s="1384"/>
      <c r="F6237" s="1384"/>
      <c r="G6237" s="1384"/>
      <c r="H6237" s="1365"/>
      <c r="I6237" s="1365"/>
      <c r="J6237" s="1365"/>
      <c r="S6237" s="1359"/>
      <c r="BU6237" s="1366"/>
      <c r="CI6237" s="1383"/>
    </row>
    <row r="6238" spans="2:87" s="1381" customFormat="1" x14ac:dyDescent="0.25">
      <c r="B6238" s="1384"/>
      <c r="C6238" s="1384"/>
      <c r="D6238" s="1387"/>
      <c r="E6238" s="1384"/>
      <c r="F6238" s="1384"/>
      <c r="G6238" s="1384"/>
      <c r="H6238" s="1365"/>
      <c r="I6238" s="1365"/>
      <c r="J6238" s="1365"/>
      <c r="S6238" s="1359"/>
      <c r="BU6238" s="1366"/>
      <c r="CI6238" s="1383"/>
    </row>
    <row r="6239" spans="2:87" s="1381" customFormat="1" x14ac:dyDescent="0.25">
      <c r="B6239" s="1384"/>
      <c r="C6239" s="1384"/>
      <c r="D6239" s="1387"/>
      <c r="E6239" s="1384"/>
      <c r="F6239" s="1384"/>
      <c r="G6239" s="1384"/>
      <c r="H6239" s="1365"/>
      <c r="I6239" s="1365"/>
      <c r="J6239" s="1365"/>
      <c r="S6239" s="1359"/>
      <c r="BU6239" s="1366"/>
      <c r="CI6239" s="1383"/>
    </row>
    <row r="6240" spans="2:87" s="1381" customFormat="1" x14ac:dyDescent="0.25">
      <c r="B6240" s="1384"/>
      <c r="C6240" s="1384"/>
      <c r="D6240" s="1387"/>
      <c r="E6240" s="1384"/>
      <c r="F6240" s="1384"/>
      <c r="G6240" s="1384"/>
      <c r="H6240" s="1365"/>
      <c r="I6240" s="1365"/>
      <c r="J6240" s="1365"/>
      <c r="S6240" s="1359"/>
      <c r="BU6240" s="1366"/>
      <c r="CI6240" s="1383"/>
    </row>
    <row r="6241" spans="2:87" s="1381" customFormat="1" x14ac:dyDescent="0.25">
      <c r="B6241" s="1384"/>
      <c r="C6241" s="1384"/>
      <c r="D6241" s="1387"/>
      <c r="E6241" s="1384"/>
      <c r="F6241" s="1384"/>
      <c r="G6241" s="1384"/>
      <c r="H6241" s="1365"/>
      <c r="I6241" s="1365"/>
      <c r="J6241" s="1365"/>
      <c r="S6241" s="1359"/>
      <c r="BU6241" s="1366"/>
      <c r="CI6241" s="1383"/>
    </row>
    <row r="6242" spans="2:87" s="1381" customFormat="1" x14ac:dyDescent="0.25">
      <c r="B6242" s="1384"/>
      <c r="C6242" s="1384"/>
      <c r="D6242" s="1387"/>
      <c r="E6242" s="1384"/>
      <c r="F6242" s="1384"/>
      <c r="G6242" s="1384"/>
      <c r="H6242" s="1365"/>
      <c r="I6242" s="1365"/>
      <c r="J6242" s="1365"/>
      <c r="S6242" s="1359"/>
      <c r="BU6242" s="1366"/>
      <c r="CI6242" s="1383"/>
    </row>
    <row r="6243" spans="2:87" s="1381" customFormat="1" x14ac:dyDescent="0.25">
      <c r="B6243" s="1384"/>
      <c r="C6243" s="1384"/>
      <c r="D6243" s="1387"/>
      <c r="E6243" s="1384"/>
      <c r="F6243" s="1384"/>
      <c r="G6243" s="1384"/>
      <c r="H6243" s="1365"/>
      <c r="I6243" s="1365"/>
      <c r="J6243" s="1365"/>
      <c r="S6243" s="1359"/>
      <c r="BU6243" s="1366"/>
      <c r="CI6243" s="1383"/>
    </row>
    <row r="6244" spans="2:87" s="1381" customFormat="1" x14ac:dyDescent="0.25">
      <c r="B6244" s="1384"/>
      <c r="C6244" s="1384"/>
      <c r="D6244" s="1387"/>
      <c r="E6244" s="1384"/>
      <c r="F6244" s="1384"/>
      <c r="G6244" s="1384"/>
      <c r="H6244" s="1365"/>
      <c r="I6244" s="1365"/>
      <c r="J6244" s="1365"/>
      <c r="S6244" s="1359"/>
      <c r="BU6244" s="1366"/>
      <c r="CI6244" s="1383"/>
    </row>
    <row r="6245" spans="2:87" s="1381" customFormat="1" x14ac:dyDescent="0.25">
      <c r="B6245" s="1384"/>
      <c r="C6245" s="1384"/>
      <c r="D6245" s="1387"/>
      <c r="E6245" s="1384"/>
      <c r="F6245" s="1384"/>
      <c r="G6245" s="1384"/>
      <c r="H6245" s="1365"/>
      <c r="I6245" s="1365"/>
      <c r="J6245" s="1365"/>
      <c r="S6245" s="1359"/>
      <c r="BU6245" s="1366"/>
      <c r="CI6245" s="1383"/>
    </row>
    <row r="6246" spans="2:87" s="1381" customFormat="1" x14ac:dyDescent="0.25">
      <c r="B6246" s="1384"/>
      <c r="C6246" s="1384"/>
      <c r="D6246" s="1387"/>
      <c r="E6246" s="1384"/>
      <c r="F6246" s="1384"/>
      <c r="G6246" s="1384"/>
      <c r="H6246" s="1365"/>
      <c r="I6246" s="1365"/>
      <c r="J6246" s="1365"/>
      <c r="S6246" s="1359"/>
      <c r="BU6246" s="1366"/>
      <c r="CI6246" s="1383"/>
    </row>
    <row r="6247" spans="2:87" s="1381" customFormat="1" x14ac:dyDescent="0.25">
      <c r="B6247" s="1384"/>
      <c r="C6247" s="1384"/>
      <c r="D6247" s="1387"/>
      <c r="E6247" s="1384"/>
      <c r="F6247" s="1384"/>
      <c r="G6247" s="1384"/>
      <c r="H6247" s="1365"/>
      <c r="I6247" s="1365"/>
      <c r="J6247" s="1365"/>
      <c r="S6247" s="1359"/>
      <c r="BU6247" s="1366"/>
      <c r="CI6247" s="1383"/>
    </row>
    <row r="6248" spans="2:87" s="1381" customFormat="1" x14ac:dyDescent="0.25">
      <c r="B6248" s="1384"/>
      <c r="C6248" s="1384"/>
      <c r="D6248" s="1387"/>
      <c r="E6248" s="1384"/>
      <c r="F6248" s="1384"/>
      <c r="G6248" s="1384"/>
      <c r="H6248" s="1365"/>
      <c r="I6248" s="1365"/>
      <c r="J6248" s="1365"/>
      <c r="S6248" s="1359"/>
      <c r="BU6248" s="1366"/>
      <c r="CI6248" s="1383"/>
    </row>
    <row r="6249" spans="2:87" s="1381" customFormat="1" x14ac:dyDescent="0.25">
      <c r="B6249" s="1384"/>
      <c r="C6249" s="1384"/>
      <c r="D6249" s="1387"/>
      <c r="E6249" s="1384"/>
      <c r="F6249" s="1384"/>
      <c r="G6249" s="1384"/>
      <c r="H6249" s="1365"/>
      <c r="I6249" s="1365"/>
      <c r="J6249" s="1365"/>
      <c r="S6249" s="1359"/>
      <c r="BU6249" s="1366"/>
      <c r="CI6249" s="1383"/>
    </row>
    <row r="6250" spans="2:87" s="1381" customFormat="1" x14ac:dyDescent="0.25">
      <c r="B6250" s="1384"/>
      <c r="C6250" s="1384"/>
      <c r="D6250" s="1387"/>
      <c r="E6250" s="1384"/>
      <c r="F6250" s="1384"/>
      <c r="G6250" s="1384"/>
      <c r="H6250" s="1365"/>
      <c r="I6250" s="1365"/>
      <c r="J6250" s="1365"/>
      <c r="S6250" s="1359"/>
      <c r="BU6250" s="1366"/>
      <c r="CI6250" s="1383"/>
    </row>
    <row r="6251" spans="2:87" s="1381" customFormat="1" x14ac:dyDescent="0.25">
      <c r="B6251" s="1384"/>
      <c r="C6251" s="1384"/>
      <c r="D6251" s="1387"/>
      <c r="E6251" s="1384"/>
      <c r="F6251" s="1384"/>
      <c r="G6251" s="1384"/>
      <c r="H6251" s="1365"/>
      <c r="I6251" s="1365"/>
      <c r="J6251" s="1365"/>
      <c r="S6251" s="1359"/>
      <c r="BU6251" s="1366"/>
      <c r="CI6251" s="1383"/>
    </row>
    <row r="6252" spans="2:87" s="1381" customFormat="1" x14ac:dyDescent="0.25">
      <c r="B6252" s="1384"/>
      <c r="C6252" s="1384"/>
      <c r="D6252" s="1387"/>
      <c r="E6252" s="1384"/>
      <c r="F6252" s="1384"/>
      <c r="G6252" s="1384"/>
      <c r="H6252" s="1365"/>
      <c r="I6252" s="1365"/>
      <c r="J6252" s="1365"/>
      <c r="S6252" s="1359"/>
      <c r="BU6252" s="1366"/>
      <c r="CI6252" s="1383"/>
    </row>
    <row r="6253" spans="2:87" s="1381" customFormat="1" x14ac:dyDescent="0.25">
      <c r="B6253" s="1384"/>
      <c r="C6253" s="1384"/>
      <c r="D6253" s="1387"/>
      <c r="E6253" s="1384"/>
      <c r="F6253" s="1384"/>
      <c r="G6253" s="1384"/>
      <c r="H6253" s="1365"/>
      <c r="I6253" s="1365"/>
      <c r="J6253" s="1365"/>
      <c r="S6253" s="1359"/>
      <c r="BU6253" s="1366"/>
      <c r="CI6253" s="1383"/>
    </row>
    <row r="6254" spans="2:87" s="1381" customFormat="1" x14ac:dyDescent="0.25">
      <c r="B6254" s="1384"/>
      <c r="C6254" s="1384"/>
      <c r="D6254" s="1387"/>
      <c r="E6254" s="1384"/>
      <c r="F6254" s="1384"/>
      <c r="G6254" s="1384"/>
      <c r="H6254" s="1365"/>
      <c r="I6254" s="1365"/>
      <c r="J6254" s="1365"/>
      <c r="S6254" s="1359"/>
      <c r="BU6254" s="1366"/>
      <c r="CI6254" s="1383"/>
    </row>
    <row r="6255" spans="2:87" s="1381" customFormat="1" x14ac:dyDescent="0.25">
      <c r="B6255" s="1384"/>
      <c r="C6255" s="1384"/>
      <c r="D6255" s="1387"/>
      <c r="E6255" s="1384"/>
      <c r="F6255" s="1384"/>
      <c r="G6255" s="1384"/>
      <c r="H6255" s="1365"/>
      <c r="I6255" s="1365"/>
      <c r="J6255" s="1365"/>
      <c r="S6255" s="1359"/>
      <c r="BU6255" s="1366"/>
      <c r="CI6255" s="1383"/>
    </row>
    <row r="6256" spans="2:87" s="1381" customFormat="1" x14ac:dyDescent="0.25">
      <c r="B6256" s="1384"/>
      <c r="C6256" s="1384"/>
      <c r="D6256" s="1387"/>
      <c r="E6256" s="1384"/>
      <c r="F6256" s="1384"/>
      <c r="G6256" s="1384"/>
      <c r="H6256" s="1365"/>
      <c r="I6256" s="1365"/>
      <c r="J6256" s="1365"/>
      <c r="S6256" s="1359"/>
      <c r="BU6256" s="1366"/>
      <c r="CI6256" s="1383"/>
    </row>
    <row r="6257" spans="2:87" s="1381" customFormat="1" x14ac:dyDescent="0.25">
      <c r="B6257" s="1384"/>
      <c r="C6257" s="1384"/>
      <c r="D6257" s="1387"/>
      <c r="E6257" s="1384"/>
      <c r="F6257" s="1384"/>
      <c r="G6257" s="1384"/>
      <c r="H6257" s="1365"/>
      <c r="I6257" s="1365"/>
      <c r="J6257" s="1365"/>
      <c r="S6257" s="1359"/>
      <c r="BU6257" s="1366"/>
      <c r="CI6257" s="1383"/>
    </row>
    <row r="6258" spans="2:87" s="1381" customFormat="1" x14ac:dyDescent="0.25">
      <c r="B6258" s="1384"/>
      <c r="C6258" s="1384"/>
      <c r="D6258" s="1387"/>
      <c r="E6258" s="1384"/>
      <c r="F6258" s="1384"/>
      <c r="G6258" s="1384"/>
      <c r="H6258" s="1365"/>
      <c r="I6258" s="1365"/>
      <c r="J6258" s="1365"/>
      <c r="S6258" s="1359"/>
      <c r="BU6258" s="1366"/>
      <c r="CI6258" s="1383"/>
    </row>
    <row r="6259" spans="2:87" s="1381" customFormat="1" x14ac:dyDescent="0.25">
      <c r="B6259" s="1384"/>
      <c r="C6259" s="1384"/>
      <c r="D6259" s="1387"/>
      <c r="E6259" s="1384"/>
      <c r="F6259" s="1384"/>
      <c r="G6259" s="1384"/>
      <c r="H6259" s="1365"/>
      <c r="I6259" s="1365"/>
      <c r="J6259" s="1365"/>
      <c r="S6259" s="1359"/>
      <c r="BU6259" s="1366"/>
      <c r="CI6259" s="1383"/>
    </row>
    <row r="6260" spans="2:87" s="1381" customFormat="1" x14ac:dyDescent="0.25">
      <c r="B6260" s="1384"/>
      <c r="C6260" s="1384"/>
      <c r="D6260" s="1387"/>
      <c r="E6260" s="1384"/>
      <c r="F6260" s="1384"/>
      <c r="G6260" s="1384"/>
      <c r="H6260" s="1365"/>
      <c r="I6260" s="1365"/>
      <c r="J6260" s="1365"/>
      <c r="S6260" s="1359"/>
      <c r="BU6260" s="1366"/>
      <c r="CI6260" s="1383"/>
    </row>
    <row r="6261" spans="2:87" s="1381" customFormat="1" x14ac:dyDescent="0.25">
      <c r="B6261" s="1384"/>
      <c r="C6261" s="1384"/>
      <c r="D6261" s="1387"/>
      <c r="E6261" s="1384"/>
      <c r="F6261" s="1384"/>
      <c r="G6261" s="1384"/>
      <c r="H6261" s="1365"/>
      <c r="I6261" s="1365"/>
      <c r="J6261" s="1365"/>
      <c r="S6261" s="1359"/>
      <c r="BU6261" s="1366"/>
      <c r="CI6261" s="1383"/>
    </row>
    <row r="6262" spans="2:87" s="1381" customFormat="1" x14ac:dyDescent="0.25">
      <c r="B6262" s="1384"/>
      <c r="C6262" s="1384"/>
      <c r="D6262" s="1387"/>
      <c r="E6262" s="1384"/>
      <c r="F6262" s="1384"/>
      <c r="G6262" s="1384"/>
      <c r="H6262" s="1365"/>
      <c r="I6262" s="1365"/>
      <c r="J6262" s="1365"/>
      <c r="S6262" s="1359"/>
      <c r="BU6262" s="1366"/>
      <c r="CI6262" s="1383"/>
    </row>
    <row r="6263" spans="2:87" s="1381" customFormat="1" x14ac:dyDescent="0.25">
      <c r="B6263" s="1384"/>
      <c r="C6263" s="1384"/>
      <c r="D6263" s="1387"/>
      <c r="E6263" s="1384"/>
      <c r="F6263" s="1384"/>
      <c r="G6263" s="1384"/>
      <c r="H6263" s="1365"/>
      <c r="I6263" s="1365"/>
      <c r="J6263" s="1365"/>
      <c r="S6263" s="1359"/>
      <c r="BU6263" s="1366"/>
      <c r="CI6263" s="1383"/>
    </row>
    <row r="6264" spans="2:87" s="1381" customFormat="1" x14ac:dyDescent="0.25">
      <c r="B6264" s="1384"/>
      <c r="C6264" s="1384"/>
      <c r="D6264" s="1387"/>
      <c r="E6264" s="1384"/>
      <c r="F6264" s="1384"/>
      <c r="G6264" s="1384"/>
      <c r="H6264" s="1365"/>
      <c r="I6264" s="1365"/>
      <c r="J6264" s="1365"/>
      <c r="S6264" s="1359"/>
      <c r="BU6264" s="1366"/>
      <c r="CI6264" s="1383"/>
    </row>
    <row r="6265" spans="2:87" s="1381" customFormat="1" x14ac:dyDescent="0.25">
      <c r="B6265" s="1384"/>
      <c r="C6265" s="1384"/>
      <c r="D6265" s="1387"/>
      <c r="E6265" s="1384"/>
      <c r="F6265" s="1384"/>
      <c r="G6265" s="1384"/>
      <c r="H6265" s="1365"/>
      <c r="I6265" s="1365"/>
      <c r="J6265" s="1365"/>
      <c r="S6265" s="1359"/>
      <c r="BU6265" s="1366"/>
      <c r="CI6265" s="1383"/>
    </row>
    <row r="6266" spans="2:87" s="1381" customFormat="1" x14ac:dyDescent="0.25">
      <c r="B6266" s="1384"/>
      <c r="C6266" s="1384"/>
      <c r="D6266" s="1387"/>
      <c r="E6266" s="1384"/>
      <c r="F6266" s="1384"/>
      <c r="G6266" s="1384"/>
      <c r="H6266" s="1365"/>
      <c r="I6266" s="1365"/>
      <c r="J6266" s="1365"/>
      <c r="S6266" s="1359"/>
      <c r="BU6266" s="1366"/>
      <c r="CI6266" s="1383"/>
    </row>
    <row r="6267" spans="2:87" s="1381" customFormat="1" x14ac:dyDescent="0.25">
      <c r="B6267" s="1384"/>
      <c r="C6267" s="1384"/>
      <c r="D6267" s="1387"/>
      <c r="E6267" s="1384"/>
      <c r="F6267" s="1384"/>
      <c r="G6267" s="1384"/>
      <c r="H6267" s="1365"/>
      <c r="I6267" s="1365"/>
      <c r="J6267" s="1365"/>
      <c r="S6267" s="1359"/>
      <c r="BU6267" s="1366"/>
      <c r="CI6267" s="1383"/>
    </row>
    <row r="6268" spans="2:87" s="1381" customFormat="1" x14ac:dyDescent="0.25">
      <c r="B6268" s="1384"/>
      <c r="C6268" s="1384"/>
      <c r="D6268" s="1387"/>
      <c r="E6268" s="1384"/>
      <c r="F6268" s="1384"/>
      <c r="G6268" s="1384"/>
      <c r="H6268" s="1365"/>
      <c r="I6268" s="1365"/>
      <c r="J6268" s="1365"/>
      <c r="S6268" s="1359"/>
      <c r="BU6268" s="1366"/>
      <c r="CI6268" s="1383"/>
    </row>
    <row r="6269" spans="2:87" s="1381" customFormat="1" x14ac:dyDescent="0.25">
      <c r="B6269" s="1384"/>
      <c r="C6269" s="1384"/>
      <c r="D6269" s="1387"/>
      <c r="E6269" s="1384"/>
      <c r="F6269" s="1384"/>
      <c r="G6269" s="1384"/>
      <c r="H6269" s="1365"/>
      <c r="I6269" s="1365"/>
      <c r="J6269" s="1365"/>
      <c r="S6269" s="1359"/>
      <c r="BU6269" s="1366"/>
      <c r="CI6269" s="1383"/>
    </row>
    <row r="6270" spans="2:87" s="1381" customFormat="1" x14ac:dyDescent="0.25">
      <c r="B6270" s="1384"/>
      <c r="C6270" s="1384"/>
      <c r="D6270" s="1387"/>
      <c r="E6270" s="1384"/>
      <c r="F6270" s="1384"/>
      <c r="G6270" s="1384"/>
      <c r="H6270" s="1365"/>
      <c r="I6270" s="1365"/>
      <c r="J6270" s="1365"/>
      <c r="S6270" s="1359"/>
      <c r="BU6270" s="1366"/>
      <c r="CI6270" s="1383"/>
    </row>
    <row r="6271" spans="2:87" s="1381" customFormat="1" x14ac:dyDescent="0.25">
      <c r="B6271" s="1384"/>
      <c r="C6271" s="1384"/>
      <c r="D6271" s="1387"/>
      <c r="E6271" s="1384"/>
      <c r="F6271" s="1384"/>
      <c r="G6271" s="1384"/>
      <c r="H6271" s="1365"/>
      <c r="I6271" s="1365"/>
      <c r="J6271" s="1365"/>
      <c r="S6271" s="1359"/>
      <c r="BU6271" s="1366"/>
      <c r="CI6271" s="1383"/>
    </row>
    <row r="6272" spans="2:87" s="1381" customFormat="1" x14ac:dyDescent="0.25">
      <c r="B6272" s="1384"/>
      <c r="C6272" s="1384"/>
      <c r="D6272" s="1387"/>
      <c r="E6272" s="1384"/>
      <c r="F6272" s="1384"/>
      <c r="G6272" s="1384"/>
      <c r="H6272" s="1365"/>
      <c r="I6272" s="1365"/>
      <c r="J6272" s="1365"/>
      <c r="S6272" s="1359"/>
      <c r="BU6272" s="1366"/>
      <c r="CI6272" s="1383"/>
    </row>
    <row r="6273" spans="2:87" s="1381" customFormat="1" x14ac:dyDescent="0.25">
      <c r="B6273" s="1384"/>
      <c r="C6273" s="1384"/>
      <c r="D6273" s="1387"/>
      <c r="E6273" s="1384"/>
      <c r="F6273" s="1384"/>
      <c r="G6273" s="1384"/>
      <c r="H6273" s="1365"/>
      <c r="I6273" s="1365"/>
      <c r="J6273" s="1365"/>
      <c r="S6273" s="1359"/>
      <c r="BU6273" s="1366"/>
      <c r="CI6273" s="1383"/>
    </row>
    <row r="6274" spans="2:87" s="1381" customFormat="1" x14ac:dyDescent="0.25">
      <c r="B6274" s="1384"/>
      <c r="C6274" s="1384"/>
      <c r="D6274" s="1387"/>
      <c r="E6274" s="1384"/>
      <c r="F6274" s="1384"/>
      <c r="G6274" s="1384"/>
      <c r="H6274" s="1365"/>
      <c r="I6274" s="1365"/>
      <c r="J6274" s="1365"/>
      <c r="S6274" s="1359"/>
      <c r="BU6274" s="1366"/>
      <c r="CI6274" s="1383"/>
    </row>
    <row r="6275" spans="2:87" s="1381" customFormat="1" x14ac:dyDescent="0.25">
      <c r="B6275" s="1384"/>
      <c r="C6275" s="1384"/>
      <c r="D6275" s="1387"/>
      <c r="E6275" s="1384"/>
      <c r="F6275" s="1384"/>
      <c r="G6275" s="1384"/>
      <c r="H6275" s="1365"/>
      <c r="I6275" s="1365"/>
      <c r="J6275" s="1365"/>
      <c r="S6275" s="1359"/>
      <c r="BU6275" s="1366"/>
      <c r="CI6275" s="1383"/>
    </row>
    <row r="6276" spans="2:87" s="1381" customFormat="1" x14ac:dyDescent="0.25">
      <c r="B6276" s="1384"/>
      <c r="C6276" s="1384"/>
      <c r="D6276" s="1387"/>
      <c r="E6276" s="1384"/>
      <c r="F6276" s="1384"/>
      <c r="G6276" s="1384"/>
      <c r="H6276" s="1365"/>
      <c r="I6276" s="1365"/>
      <c r="J6276" s="1365"/>
      <c r="S6276" s="1359"/>
      <c r="BU6276" s="1366"/>
      <c r="CI6276" s="1383"/>
    </row>
    <row r="6277" spans="2:87" s="1381" customFormat="1" x14ac:dyDescent="0.25">
      <c r="B6277" s="1384"/>
      <c r="C6277" s="1384"/>
      <c r="D6277" s="1387"/>
      <c r="E6277" s="1384"/>
      <c r="F6277" s="1384"/>
      <c r="G6277" s="1384"/>
      <c r="H6277" s="1365"/>
      <c r="I6277" s="1365"/>
      <c r="J6277" s="1365"/>
      <c r="S6277" s="1359"/>
      <c r="BU6277" s="1366"/>
      <c r="CI6277" s="1383"/>
    </row>
    <row r="6278" spans="2:87" s="1381" customFormat="1" x14ac:dyDescent="0.25">
      <c r="B6278" s="1384"/>
      <c r="C6278" s="1384"/>
      <c r="D6278" s="1387"/>
      <c r="E6278" s="1384"/>
      <c r="F6278" s="1384"/>
      <c r="G6278" s="1384"/>
      <c r="H6278" s="1365"/>
      <c r="I6278" s="1365"/>
      <c r="J6278" s="1365"/>
      <c r="S6278" s="1359"/>
      <c r="BU6278" s="1366"/>
      <c r="CI6278" s="1383"/>
    </row>
    <row r="6279" spans="2:87" s="1381" customFormat="1" x14ac:dyDescent="0.25">
      <c r="B6279" s="1384"/>
      <c r="C6279" s="1384"/>
      <c r="D6279" s="1387"/>
      <c r="E6279" s="1384"/>
      <c r="F6279" s="1384"/>
      <c r="G6279" s="1384"/>
      <c r="H6279" s="1365"/>
      <c r="I6279" s="1365"/>
      <c r="J6279" s="1365"/>
      <c r="S6279" s="1359"/>
      <c r="BU6279" s="1366"/>
      <c r="CI6279" s="1383"/>
    </row>
    <row r="6280" spans="2:87" s="1381" customFormat="1" x14ac:dyDescent="0.25">
      <c r="B6280" s="1384"/>
      <c r="C6280" s="1384"/>
      <c r="D6280" s="1387"/>
      <c r="E6280" s="1384"/>
      <c r="F6280" s="1384"/>
      <c r="G6280" s="1384"/>
      <c r="H6280" s="1365"/>
      <c r="I6280" s="1365"/>
      <c r="J6280" s="1365"/>
      <c r="S6280" s="1359"/>
      <c r="BU6280" s="1366"/>
      <c r="CI6280" s="1383"/>
    </row>
    <row r="6281" spans="2:87" s="1381" customFormat="1" x14ac:dyDescent="0.25">
      <c r="B6281" s="1384"/>
      <c r="C6281" s="1384"/>
      <c r="D6281" s="1387"/>
      <c r="E6281" s="1384"/>
      <c r="F6281" s="1384"/>
      <c r="G6281" s="1384"/>
      <c r="H6281" s="1365"/>
      <c r="I6281" s="1365"/>
      <c r="J6281" s="1365"/>
      <c r="S6281" s="1359"/>
      <c r="BU6281" s="1366"/>
      <c r="CI6281" s="1383"/>
    </row>
    <row r="6282" spans="2:87" s="1381" customFormat="1" x14ac:dyDescent="0.25">
      <c r="B6282" s="1384"/>
      <c r="C6282" s="1384"/>
      <c r="D6282" s="1387"/>
      <c r="E6282" s="1384"/>
      <c r="F6282" s="1384"/>
      <c r="G6282" s="1384"/>
      <c r="H6282" s="1365"/>
      <c r="I6282" s="1365"/>
      <c r="J6282" s="1365"/>
      <c r="S6282" s="1359"/>
      <c r="BU6282" s="1366"/>
      <c r="CI6282" s="1383"/>
    </row>
    <row r="6283" spans="2:87" s="1381" customFormat="1" x14ac:dyDescent="0.25">
      <c r="B6283" s="1384"/>
      <c r="C6283" s="1384"/>
      <c r="D6283" s="1387"/>
      <c r="E6283" s="1384"/>
      <c r="F6283" s="1384"/>
      <c r="G6283" s="1384"/>
      <c r="H6283" s="1365"/>
      <c r="I6283" s="1365"/>
      <c r="J6283" s="1365"/>
      <c r="S6283" s="1359"/>
      <c r="BU6283" s="1366"/>
      <c r="CI6283" s="1383"/>
    </row>
    <row r="6284" spans="2:87" s="1381" customFormat="1" x14ac:dyDescent="0.25">
      <c r="B6284" s="1384"/>
      <c r="C6284" s="1384"/>
      <c r="D6284" s="1387"/>
      <c r="E6284" s="1384"/>
      <c r="F6284" s="1384"/>
      <c r="G6284" s="1384"/>
      <c r="H6284" s="1365"/>
      <c r="I6284" s="1365"/>
      <c r="J6284" s="1365"/>
      <c r="S6284" s="1359"/>
      <c r="BU6284" s="1366"/>
      <c r="CI6284" s="1383"/>
    </row>
    <row r="6285" spans="2:87" s="1381" customFormat="1" x14ac:dyDescent="0.25">
      <c r="B6285" s="1384"/>
      <c r="C6285" s="1384"/>
      <c r="D6285" s="1387"/>
      <c r="E6285" s="1384"/>
      <c r="F6285" s="1384"/>
      <c r="G6285" s="1384"/>
      <c r="H6285" s="1365"/>
      <c r="I6285" s="1365"/>
      <c r="J6285" s="1365"/>
      <c r="S6285" s="1359"/>
      <c r="BU6285" s="1366"/>
      <c r="CI6285" s="1383"/>
    </row>
    <row r="6286" spans="2:87" s="1381" customFormat="1" x14ac:dyDescent="0.25">
      <c r="B6286" s="1384"/>
      <c r="C6286" s="1384"/>
      <c r="D6286" s="1387"/>
      <c r="E6286" s="1384"/>
      <c r="F6286" s="1384"/>
      <c r="G6286" s="1384"/>
      <c r="H6286" s="1365"/>
      <c r="I6286" s="1365"/>
      <c r="J6286" s="1365"/>
      <c r="S6286" s="1359"/>
      <c r="BU6286" s="1366"/>
      <c r="CI6286" s="1383"/>
    </row>
    <row r="6287" spans="2:87" s="1381" customFormat="1" x14ac:dyDescent="0.25">
      <c r="B6287" s="1384"/>
      <c r="C6287" s="1384"/>
      <c r="D6287" s="1387"/>
      <c r="E6287" s="1384"/>
      <c r="F6287" s="1384"/>
      <c r="G6287" s="1384"/>
      <c r="H6287" s="1365"/>
      <c r="I6287" s="1365"/>
      <c r="J6287" s="1365"/>
      <c r="S6287" s="1359"/>
      <c r="BU6287" s="1366"/>
      <c r="CI6287" s="1383"/>
    </row>
    <row r="6288" spans="2:87" s="1381" customFormat="1" x14ac:dyDescent="0.25">
      <c r="B6288" s="1384"/>
      <c r="C6288" s="1384"/>
      <c r="D6288" s="1387"/>
      <c r="E6288" s="1384"/>
      <c r="F6288" s="1384"/>
      <c r="G6288" s="1384"/>
      <c r="H6288" s="1365"/>
      <c r="I6288" s="1365"/>
      <c r="J6288" s="1365"/>
      <c r="S6288" s="1359"/>
      <c r="BU6288" s="1366"/>
      <c r="CI6288" s="1383"/>
    </row>
    <row r="6289" spans="2:87" s="1381" customFormat="1" x14ac:dyDescent="0.25">
      <c r="B6289" s="1384"/>
      <c r="C6289" s="1384"/>
      <c r="D6289" s="1387"/>
      <c r="E6289" s="1384"/>
      <c r="F6289" s="1384"/>
      <c r="G6289" s="1384"/>
      <c r="H6289" s="1365"/>
      <c r="I6289" s="1365"/>
      <c r="J6289" s="1365"/>
      <c r="S6289" s="1359"/>
      <c r="BU6289" s="1366"/>
      <c r="CI6289" s="1383"/>
    </row>
    <row r="6290" spans="2:87" s="1381" customFormat="1" x14ac:dyDescent="0.25">
      <c r="B6290" s="1384"/>
      <c r="C6290" s="1384"/>
      <c r="D6290" s="1387"/>
      <c r="E6290" s="1384"/>
      <c r="F6290" s="1384"/>
      <c r="G6290" s="1384"/>
      <c r="H6290" s="1365"/>
      <c r="I6290" s="1365"/>
      <c r="J6290" s="1365"/>
      <c r="S6290" s="1359"/>
      <c r="BU6290" s="1366"/>
      <c r="CI6290" s="1383"/>
    </row>
    <row r="6291" spans="2:87" s="1381" customFormat="1" x14ac:dyDescent="0.25">
      <c r="B6291" s="1384"/>
      <c r="C6291" s="1384"/>
      <c r="D6291" s="1387"/>
      <c r="E6291" s="1384"/>
      <c r="F6291" s="1384"/>
      <c r="G6291" s="1384"/>
      <c r="H6291" s="1365"/>
      <c r="I6291" s="1365"/>
      <c r="J6291" s="1365"/>
      <c r="S6291" s="1359"/>
      <c r="BU6291" s="1366"/>
      <c r="CI6291" s="1383"/>
    </row>
    <row r="6292" spans="2:87" s="1381" customFormat="1" x14ac:dyDescent="0.25">
      <c r="B6292" s="1384"/>
      <c r="C6292" s="1384"/>
      <c r="D6292" s="1387"/>
      <c r="E6292" s="1384"/>
      <c r="F6292" s="1384"/>
      <c r="G6292" s="1384"/>
      <c r="H6292" s="1365"/>
      <c r="I6292" s="1365"/>
      <c r="J6292" s="1365"/>
      <c r="S6292" s="1359"/>
      <c r="BU6292" s="1366"/>
      <c r="CI6292" s="1383"/>
    </row>
    <row r="6293" spans="2:87" s="1381" customFormat="1" x14ac:dyDescent="0.25">
      <c r="B6293" s="1384"/>
      <c r="C6293" s="1384"/>
      <c r="D6293" s="1387"/>
      <c r="E6293" s="1384"/>
      <c r="F6293" s="1384"/>
      <c r="G6293" s="1384"/>
      <c r="H6293" s="1365"/>
      <c r="I6293" s="1365"/>
      <c r="J6293" s="1365"/>
      <c r="S6293" s="1359"/>
      <c r="BU6293" s="1366"/>
      <c r="CI6293" s="1383"/>
    </row>
    <row r="6294" spans="2:87" s="1381" customFormat="1" x14ac:dyDescent="0.25">
      <c r="B6294" s="1384"/>
      <c r="C6294" s="1384"/>
      <c r="D6294" s="1387"/>
      <c r="E6294" s="1384"/>
      <c r="F6294" s="1384"/>
      <c r="G6294" s="1384"/>
      <c r="H6294" s="1365"/>
      <c r="I6294" s="1365"/>
      <c r="J6294" s="1365"/>
      <c r="S6294" s="1359"/>
      <c r="BU6294" s="1366"/>
      <c r="CI6294" s="1383"/>
    </row>
    <row r="6295" spans="2:87" s="1381" customFormat="1" x14ac:dyDescent="0.25">
      <c r="B6295" s="1384"/>
      <c r="C6295" s="1384"/>
      <c r="D6295" s="1387"/>
      <c r="E6295" s="1384"/>
      <c r="F6295" s="1384"/>
      <c r="G6295" s="1384"/>
      <c r="H6295" s="1365"/>
      <c r="I6295" s="1365"/>
      <c r="J6295" s="1365"/>
      <c r="S6295" s="1359"/>
      <c r="BU6295" s="1366"/>
      <c r="CI6295" s="1383"/>
    </row>
    <row r="6296" spans="2:87" s="1381" customFormat="1" x14ac:dyDescent="0.25">
      <c r="B6296" s="1384"/>
      <c r="C6296" s="1384"/>
      <c r="D6296" s="1387"/>
      <c r="E6296" s="1384"/>
      <c r="F6296" s="1384"/>
      <c r="G6296" s="1384"/>
      <c r="H6296" s="1365"/>
      <c r="I6296" s="1365"/>
      <c r="J6296" s="1365"/>
      <c r="S6296" s="1359"/>
      <c r="BU6296" s="1366"/>
      <c r="CI6296" s="1383"/>
    </row>
    <row r="6297" spans="2:87" s="1381" customFormat="1" x14ac:dyDescent="0.25">
      <c r="B6297" s="1384"/>
      <c r="C6297" s="1384"/>
      <c r="D6297" s="1387"/>
      <c r="E6297" s="1384"/>
      <c r="F6297" s="1384"/>
      <c r="G6297" s="1384"/>
      <c r="H6297" s="1365"/>
      <c r="I6297" s="1365"/>
      <c r="J6297" s="1365"/>
      <c r="S6297" s="1359"/>
      <c r="BU6297" s="1366"/>
      <c r="CI6297" s="1383"/>
    </row>
    <row r="6298" spans="2:87" s="1381" customFormat="1" x14ac:dyDescent="0.25">
      <c r="B6298" s="1384"/>
      <c r="C6298" s="1384"/>
      <c r="D6298" s="1387"/>
      <c r="E6298" s="1384"/>
      <c r="F6298" s="1384"/>
      <c r="G6298" s="1384"/>
      <c r="H6298" s="1365"/>
      <c r="I6298" s="1365"/>
      <c r="J6298" s="1365"/>
      <c r="S6298" s="1359"/>
      <c r="BU6298" s="1366"/>
      <c r="CI6298" s="1383"/>
    </row>
    <row r="6299" spans="2:87" s="1381" customFormat="1" x14ac:dyDescent="0.25">
      <c r="B6299" s="1384"/>
      <c r="C6299" s="1384"/>
      <c r="D6299" s="1387"/>
      <c r="E6299" s="1384"/>
      <c r="F6299" s="1384"/>
      <c r="G6299" s="1384"/>
      <c r="H6299" s="1365"/>
      <c r="I6299" s="1365"/>
      <c r="J6299" s="1365"/>
      <c r="S6299" s="1359"/>
      <c r="BU6299" s="1366"/>
      <c r="CI6299" s="1383"/>
    </row>
    <row r="6300" spans="2:87" s="1381" customFormat="1" x14ac:dyDescent="0.25">
      <c r="B6300" s="1384"/>
      <c r="C6300" s="1384"/>
      <c r="D6300" s="1387"/>
      <c r="E6300" s="1384"/>
      <c r="F6300" s="1384"/>
      <c r="G6300" s="1384"/>
      <c r="H6300" s="1365"/>
      <c r="I6300" s="1365"/>
      <c r="J6300" s="1365"/>
      <c r="S6300" s="1359"/>
      <c r="BU6300" s="1366"/>
      <c r="CI6300" s="1383"/>
    </row>
    <row r="6301" spans="2:87" s="1381" customFormat="1" x14ac:dyDescent="0.25">
      <c r="B6301" s="1384"/>
      <c r="C6301" s="1384"/>
      <c r="D6301" s="1387"/>
      <c r="E6301" s="1384"/>
      <c r="F6301" s="1384"/>
      <c r="G6301" s="1384"/>
      <c r="H6301" s="1365"/>
      <c r="I6301" s="1365"/>
      <c r="J6301" s="1365"/>
      <c r="S6301" s="1359"/>
      <c r="BU6301" s="1366"/>
      <c r="CI6301" s="1383"/>
    </row>
    <row r="6302" spans="2:87" s="1381" customFormat="1" x14ac:dyDescent="0.25">
      <c r="B6302" s="1384"/>
      <c r="C6302" s="1384"/>
      <c r="D6302" s="1387"/>
      <c r="E6302" s="1384"/>
      <c r="F6302" s="1384"/>
      <c r="G6302" s="1384"/>
      <c r="H6302" s="1365"/>
      <c r="I6302" s="1365"/>
      <c r="J6302" s="1365"/>
      <c r="S6302" s="1359"/>
      <c r="BU6302" s="1366"/>
      <c r="CI6302" s="1383"/>
    </row>
    <row r="6303" spans="2:87" s="1381" customFormat="1" x14ac:dyDescent="0.25">
      <c r="B6303" s="1384"/>
      <c r="C6303" s="1384"/>
      <c r="D6303" s="1387"/>
      <c r="E6303" s="1384"/>
      <c r="F6303" s="1384"/>
      <c r="G6303" s="1384"/>
      <c r="H6303" s="1365"/>
      <c r="I6303" s="1365"/>
      <c r="J6303" s="1365"/>
      <c r="S6303" s="1359"/>
      <c r="BU6303" s="1366"/>
      <c r="CI6303" s="1383"/>
    </row>
    <row r="6304" spans="2:87" s="1381" customFormat="1" x14ac:dyDescent="0.25">
      <c r="B6304" s="1384"/>
      <c r="C6304" s="1384"/>
      <c r="D6304" s="1387"/>
      <c r="E6304" s="1384"/>
      <c r="F6304" s="1384"/>
      <c r="G6304" s="1384"/>
      <c r="H6304" s="1365"/>
      <c r="I6304" s="1365"/>
      <c r="J6304" s="1365"/>
      <c r="S6304" s="1359"/>
      <c r="BU6304" s="1366"/>
      <c r="CI6304" s="1383"/>
    </row>
    <row r="6305" spans="2:87" s="1381" customFormat="1" x14ac:dyDescent="0.25">
      <c r="B6305" s="1384"/>
      <c r="C6305" s="1384"/>
      <c r="D6305" s="1387"/>
      <c r="E6305" s="1384"/>
      <c r="F6305" s="1384"/>
      <c r="G6305" s="1384"/>
      <c r="H6305" s="1365"/>
      <c r="I6305" s="1365"/>
      <c r="J6305" s="1365"/>
      <c r="S6305" s="1359"/>
      <c r="BU6305" s="1366"/>
      <c r="CI6305" s="1383"/>
    </row>
    <row r="6306" spans="2:87" s="1381" customFormat="1" x14ac:dyDescent="0.25">
      <c r="B6306" s="1384"/>
      <c r="C6306" s="1384"/>
      <c r="D6306" s="1387"/>
      <c r="E6306" s="1384"/>
      <c r="F6306" s="1384"/>
      <c r="G6306" s="1384"/>
      <c r="H6306" s="1365"/>
      <c r="I6306" s="1365"/>
      <c r="J6306" s="1365"/>
      <c r="S6306" s="1359"/>
      <c r="BU6306" s="1366"/>
      <c r="CI6306" s="1383"/>
    </row>
    <row r="6307" spans="2:87" s="1381" customFormat="1" x14ac:dyDescent="0.25">
      <c r="B6307" s="1384"/>
      <c r="C6307" s="1384"/>
      <c r="D6307" s="1387"/>
      <c r="E6307" s="1384"/>
      <c r="F6307" s="1384"/>
      <c r="G6307" s="1384"/>
      <c r="H6307" s="1365"/>
      <c r="I6307" s="1365"/>
      <c r="J6307" s="1365"/>
      <c r="S6307" s="1359"/>
      <c r="BU6307" s="1366"/>
      <c r="CI6307" s="1383"/>
    </row>
    <row r="6308" spans="2:87" s="1381" customFormat="1" x14ac:dyDescent="0.25">
      <c r="B6308" s="1384"/>
      <c r="C6308" s="1384"/>
      <c r="D6308" s="1387"/>
      <c r="E6308" s="1384"/>
      <c r="F6308" s="1384"/>
      <c r="G6308" s="1384"/>
      <c r="H6308" s="1365"/>
      <c r="I6308" s="1365"/>
      <c r="J6308" s="1365"/>
      <c r="S6308" s="1359"/>
      <c r="BU6308" s="1366"/>
      <c r="CI6308" s="1383"/>
    </row>
    <row r="6309" spans="2:87" s="1381" customFormat="1" x14ac:dyDescent="0.25">
      <c r="B6309" s="1384"/>
      <c r="C6309" s="1384"/>
      <c r="D6309" s="1387"/>
      <c r="E6309" s="1384"/>
      <c r="F6309" s="1384"/>
      <c r="G6309" s="1384"/>
      <c r="H6309" s="1365"/>
      <c r="I6309" s="1365"/>
      <c r="J6309" s="1365"/>
      <c r="S6309" s="1359"/>
      <c r="BU6309" s="1366"/>
      <c r="CI6309" s="1383"/>
    </row>
    <row r="6310" spans="2:87" s="1381" customFormat="1" x14ac:dyDescent="0.25">
      <c r="B6310" s="1384"/>
      <c r="C6310" s="1384"/>
      <c r="D6310" s="1387"/>
      <c r="E6310" s="1384"/>
      <c r="F6310" s="1384"/>
      <c r="G6310" s="1384"/>
      <c r="H6310" s="1365"/>
      <c r="I6310" s="1365"/>
      <c r="J6310" s="1365"/>
      <c r="S6310" s="1359"/>
      <c r="BU6310" s="1366"/>
      <c r="CI6310" s="1383"/>
    </row>
    <row r="6311" spans="2:87" s="1381" customFormat="1" x14ac:dyDescent="0.25">
      <c r="B6311" s="1384"/>
      <c r="C6311" s="1384"/>
      <c r="D6311" s="1387"/>
      <c r="E6311" s="1384"/>
      <c r="F6311" s="1384"/>
      <c r="G6311" s="1384"/>
      <c r="H6311" s="1365"/>
      <c r="I6311" s="1365"/>
      <c r="J6311" s="1365"/>
      <c r="S6311" s="1359"/>
      <c r="BU6311" s="1366"/>
      <c r="CI6311" s="1383"/>
    </row>
    <row r="6312" spans="2:87" s="1381" customFormat="1" x14ac:dyDescent="0.25">
      <c r="B6312" s="1384"/>
      <c r="C6312" s="1384"/>
      <c r="D6312" s="1387"/>
      <c r="E6312" s="1384"/>
      <c r="F6312" s="1384"/>
      <c r="G6312" s="1384"/>
      <c r="H6312" s="1365"/>
      <c r="I6312" s="1365"/>
      <c r="J6312" s="1365"/>
      <c r="S6312" s="1359"/>
      <c r="BU6312" s="1366"/>
      <c r="CI6312" s="1383"/>
    </row>
    <row r="6313" spans="2:87" s="1381" customFormat="1" x14ac:dyDescent="0.25">
      <c r="B6313" s="1384"/>
      <c r="C6313" s="1384"/>
      <c r="D6313" s="1387"/>
      <c r="E6313" s="1384"/>
      <c r="F6313" s="1384"/>
      <c r="G6313" s="1384"/>
      <c r="H6313" s="1365"/>
      <c r="I6313" s="1365"/>
      <c r="J6313" s="1365"/>
      <c r="S6313" s="1359"/>
      <c r="BU6313" s="1366"/>
      <c r="CI6313" s="1383"/>
    </row>
    <row r="6314" spans="2:87" s="1381" customFormat="1" x14ac:dyDescent="0.25">
      <c r="B6314" s="1384"/>
      <c r="C6314" s="1384"/>
      <c r="D6314" s="1387"/>
      <c r="E6314" s="1384"/>
      <c r="F6314" s="1384"/>
      <c r="G6314" s="1384"/>
      <c r="H6314" s="1365"/>
      <c r="I6314" s="1365"/>
      <c r="J6314" s="1365"/>
      <c r="S6314" s="1359"/>
      <c r="BU6314" s="1366"/>
      <c r="CI6314" s="1383"/>
    </row>
    <row r="6315" spans="2:87" s="1381" customFormat="1" x14ac:dyDescent="0.25">
      <c r="B6315" s="1384"/>
      <c r="C6315" s="1384"/>
      <c r="D6315" s="1387"/>
      <c r="E6315" s="1384"/>
      <c r="F6315" s="1384"/>
      <c r="G6315" s="1384"/>
      <c r="H6315" s="1365"/>
      <c r="I6315" s="1365"/>
      <c r="J6315" s="1365"/>
      <c r="S6315" s="1359"/>
      <c r="BU6315" s="1366"/>
      <c r="CI6315" s="1383"/>
    </row>
    <row r="6316" spans="2:87" s="1381" customFormat="1" x14ac:dyDescent="0.25">
      <c r="B6316" s="1384"/>
      <c r="C6316" s="1384"/>
      <c r="D6316" s="1387"/>
      <c r="E6316" s="1384"/>
      <c r="F6316" s="1384"/>
      <c r="G6316" s="1384"/>
      <c r="H6316" s="1365"/>
      <c r="I6316" s="1365"/>
      <c r="J6316" s="1365"/>
      <c r="S6316" s="1359"/>
      <c r="BU6316" s="1366"/>
      <c r="CI6316" s="1383"/>
    </row>
    <row r="6317" spans="2:87" s="1381" customFormat="1" x14ac:dyDescent="0.25">
      <c r="B6317" s="1384"/>
      <c r="C6317" s="1384"/>
      <c r="D6317" s="1387"/>
      <c r="E6317" s="1384"/>
      <c r="F6317" s="1384"/>
      <c r="G6317" s="1384"/>
      <c r="H6317" s="1365"/>
      <c r="I6317" s="1365"/>
      <c r="J6317" s="1365"/>
      <c r="S6317" s="1359"/>
      <c r="BU6317" s="1366"/>
      <c r="CI6317" s="1383"/>
    </row>
    <row r="6318" spans="2:87" s="1381" customFormat="1" x14ac:dyDescent="0.25">
      <c r="B6318" s="1384"/>
      <c r="C6318" s="1384"/>
      <c r="D6318" s="1387"/>
      <c r="E6318" s="1384"/>
      <c r="F6318" s="1384"/>
      <c r="G6318" s="1384"/>
      <c r="H6318" s="1365"/>
      <c r="I6318" s="1365"/>
      <c r="J6318" s="1365"/>
      <c r="S6318" s="1359"/>
      <c r="BU6318" s="1366"/>
      <c r="CI6318" s="1383"/>
    </row>
    <row r="6319" spans="2:87" s="1381" customFormat="1" x14ac:dyDescent="0.25">
      <c r="B6319" s="1384"/>
      <c r="C6319" s="1384"/>
      <c r="D6319" s="1387"/>
      <c r="E6319" s="1384"/>
      <c r="F6319" s="1384"/>
      <c r="G6319" s="1384"/>
      <c r="H6319" s="1365"/>
      <c r="I6319" s="1365"/>
      <c r="J6319" s="1365"/>
      <c r="S6319" s="1359"/>
      <c r="BU6319" s="1366"/>
      <c r="CI6319" s="1383"/>
    </row>
    <row r="6320" spans="2:87" s="1381" customFormat="1" x14ac:dyDescent="0.25">
      <c r="B6320" s="1384"/>
      <c r="C6320" s="1384"/>
      <c r="D6320" s="1387"/>
      <c r="E6320" s="1384"/>
      <c r="F6320" s="1384"/>
      <c r="G6320" s="1384"/>
      <c r="H6320" s="1365"/>
      <c r="I6320" s="1365"/>
      <c r="J6320" s="1365"/>
      <c r="S6320" s="1359"/>
      <c r="BU6320" s="1366"/>
      <c r="CI6320" s="1383"/>
    </row>
    <row r="6321" spans="2:87" s="1381" customFormat="1" x14ac:dyDescent="0.25">
      <c r="B6321" s="1384"/>
      <c r="C6321" s="1384"/>
      <c r="D6321" s="1387"/>
      <c r="E6321" s="1384"/>
      <c r="F6321" s="1384"/>
      <c r="G6321" s="1384"/>
      <c r="H6321" s="1365"/>
      <c r="I6321" s="1365"/>
      <c r="J6321" s="1365"/>
      <c r="S6321" s="1359"/>
      <c r="BU6321" s="1366"/>
      <c r="CI6321" s="1383"/>
    </row>
    <row r="6322" spans="2:87" s="1381" customFormat="1" x14ac:dyDescent="0.25">
      <c r="B6322" s="1384"/>
      <c r="C6322" s="1384"/>
      <c r="D6322" s="1387"/>
      <c r="E6322" s="1384"/>
      <c r="F6322" s="1384"/>
      <c r="G6322" s="1384"/>
      <c r="H6322" s="1365"/>
      <c r="I6322" s="1365"/>
      <c r="J6322" s="1365"/>
      <c r="S6322" s="1359"/>
      <c r="BU6322" s="1366"/>
      <c r="CI6322" s="1383"/>
    </row>
    <row r="6323" spans="2:87" s="1381" customFormat="1" x14ac:dyDescent="0.25">
      <c r="B6323" s="1384"/>
      <c r="C6323" s="1384"/>
      <c r="D6323" s="1387"/>
      <c r="E6323" s="1384"/>
      <c r="F6323" s="1384"/>
      <c r="G6323" s="1384"/>
      <c r="H6323" s="1365"/>
      <c r="I6323" s="1365"/>
      <c r="J6323" s="1365"/>
      <c r="S6323" s="1359"/>
      <c r="BU6323" s="1366"/>
      <c r="CI6323" s="1383"/>
    </row>
    <row r="6324" spans="2:87" s="1381" customFormat="1" x14ac:dyDescent="0.25">
      <c r="B6324" s="1384"/>
      <c r="C6324" s="1384"/>
      <c r="D6324" s="1387"/>
      <c r="E6324" s="1384"/>
      <c r="F6324" s="1384"/>
      <c r="G6324" s="1384"/>
      <c r="H6324" s="1365"/>
      <c r="I6324" s="1365"/>
      <c r="J6324" s="1365"/>
      <c r="S6324" s="1359"/>
      <c r="BU6324" s="1366"/>
      <c r="CI6324" s="1383"/>
    </row>
    <row r="6325" spans="2:87" s="1381" customFormat="1" x14ac:dyDescent="0.25">
      <c r="B6325" s="1384"/>
      <c r="C6325" s="1384"/>
      <c r="D6325" s="1387"/>
      <c r="E6325" s="1384"/>
      <c r="F6325" s="1384"/>
      <c r="G6325" s="1384"/>
      <c r="H6325" s="1365"/>
      <c r="I6325" s="1365"/>
      <c r="J6325" s="1365"/>
      <c r="S6325" s="1359"/>
      <c r="BU6325" s="1366"/>
      <c r="CI6325" s="1383"/>
    </row>
    <row r="6326" spans="2:87" s="1381" customFormat="1" x14ac:dyDescent="0.25">
      <c r="B6326" s="1384"/>
      <c r="C6326" s="1384"/>
      <c r="D6326" s="1387"/>
      <c r="E6326" s="1384"/>
      <c r="F6326" s="1384"/>
      <c r="G6326" s="1384"/>
      <c r="H6326" s="1365"/>
      <c r="I6326" s="1365"/>
      <c r="J6326" s="1365"/>
      <c r="S6326" s="1359"/>
      <c r="BU6326" s="1366"/>
      <c r="CI6326" s="1383"/>
    </row>
    <row r="6327" spans="2:87" s="1381" customFormat="1" x14ac:dyDescent="0.25">
      <c r="B6327" s="1384"/>
      <c r="C6327" s="1384"/>
      <c r="D6327" s="1387"/>
      <c r="E6327" s="1384"/>
      <c r="F6327" s="1384"/>
      <c r="G6327" s="1384"/>
      <c r="H6327" s="1365"/>
      <c r="I6327" s="1365"/>
      <c r="J6327" s="1365"/>
      <c r="S6327" s="1359"/>
      <c r="BU6327" s="1366"/>
      <c r="CI6327" s="1383"/>
    </row>
    <row r="6328" spans="2:87" s="1381" customFormat="1" x14ac:dyDescent="0.25">
      <c r="B6328" s="1384"/>
      <c r="C6328" s="1384"/>
      <c r="D6328" s="1387"/>
      <c r="E6328" s="1384"/>
      <c r="F6328" s="1384"/>
      <c r="G6328" s="1384"/>
      <c r="H6328" s="1365"/>
      <c r="I6328" s="1365"/>
      <c r="J6328" s="1365"/>
      <c r="S6328" s="1359"/>
      <c r="BU6328" s="1366"/>
      <c r="CI6328" s="1383"/>
    </row>
    <row r="6329" spans="2:87" s="1381" customFormat="1" x14ac:dyDescent="0.25">
      <c r="B6329" s="1384"/>
      <c r="C6329" s="1384"/>
      <c r="D6329" s="1387"/>
      <c r="E6329" s="1384"/>
      <c r="F6329" s="1384"/>
      <c r="G6329" s="1384"/>
      <c r="H6329" s="1365"/>
      <c r="I6329" s="1365"/>
      <c r="J6329" s="1365"/>
      <c r="S6329" s="1359"/>
      <c r="BU6329" s="1366"/>
      <c r="CI6329" s="1383"/>
    </row>
    <row r="6330" spans="2:87" s="1381" customFormat="1" x14ac:dyDescent="0.25">
      <c r="B6330" s="1384"/>
      <c r="C6330" s="1384"/>
      <c r="D6330" s="1387"/>
      <c r="E6330" s="1384"/>
      <c r="F6330" s="1384"/>
      <c r="G6330" s="1384"/>
      <c r="H6330" s="1365"/>
      <c r="I6330" s="1365"/>
      <c r="J6330" s="1365"/>
      <c r="S6330" s="1359"/>
      <c r="BU6330" s="1366"/>
      <c r="CI6330" s="1383"/>
    </row>
    <row r="6331" spans="2:87" s="1381" customFormat="1" x14ac:dyDescent="0.25">
      <c r="B6331" s="1384"/>
      <c r="C6331" s="1384"/>
      <c r="D6331" s="1387"/>
      <c r="E6331" s="1384"/>
      <c r="F6331" s="1384"/>
      <c r="G6331" s="1384"/>
      <c r="H6331" s="1365"/>
      <c r="I6331" s="1365"/>
      <c r="J6331" s="1365"/>
      <c r="S6331" s="1359"/>
      <c r="BU6331" s="1366"/>
      <c r="CI6331" s="1383"/>
    </row>
    <row r="6332" spans="2:87" s="1381" customFormat="1" x14ac:dyDescent="0.25">
      <c r="B6332" s="1384"/>
      <c r="C6332" s="1384"/>
      <c r="D6332" s="1387"/>
      <c r="E6332" s="1384"/>
      <c r="F6332" s="1384"/>
      <c r="G6332" s="1384"/>
      <c r="H6332" s="1365"/>
      <c r="I6332" s="1365"/>
      <c r="J6332" s="1365"/>
      <c r="S6332" s="1359"/>
      <c r="BU6332" s="1366"/>
      <c r="CI6332" s="1383"/>
    </row>
    <row r="6333" spans="2:87" s="1381" customFormat="1" x14ac:dyDescent="0.25">
      <c r="B6333" s="1384"/>
      <c r="C6333" s="1384"/>
      <c r="D6333" s="1387"/>
      <c r="E6333" s="1384"/>
      <c r="F6333" s="1384"/>
      <c r="G6333" s="1384"/>
      <c r="H6333" s="1365"/>
      <c r="I6333" s="1365"/>
      <c r="J6333" s="1365"/>
      <c r="S6333" s="1359"/>
      <c r="BU6333" s="1366"/>
      <c r="CI6333" s="1383"/>
    </row>
    <row r="6334" spans="2:87" s="1381" customFormat="1" x14ac:dyDescent="0.25">
      <c r="B6334" s="1384"/>
      <c r="C6334" s="1384"/>
      <c r="D6334" s="1387"/>
      <c r="E6334" s="1384"/>
      <c r="F6334" s="1384"/>
      <c r="G6334" s="1384"/>
      <c r="H6334" s="1365"/>
      <c r="I6334" s="1365"/>
      <c r="J6334" s="1365"/>
      <c r="S6334" s="1359"/>
      <c r="BU6334" s="1366"/>
      <c r="CI6334" s="1383"/>
    </row>
    <row r="6335" spans="2:87" s="1381" customFormat="1" x14ac:dyDescent="0.25">
      <c r="B6335" s="1384"/>
      <c r="C6335" s="1384"/>
      <c r="D6335" s="1387"/>
      <c r="E6335" s="1384"/>
      <c r="F6335" s="1384"/>
      <c r="G6335" s="1384"/>
      <c r="H6335" s="1365"/>
      <c r="I6335" s="1365"/>
      <c r="J6335" s="1365"/>
      <c r="S6335" s="1359"/>
      <c r="BU6335" s="1366"/>
      <c r="CI6335" s="1383"/>
    </row>
    <row r="6336" spans="2:87" s="1381" customFormat="1" x14ac:dyDescent="0.25">
      <c r="B6336" s="1384"/>
      <c r="C6336" s="1384"/>
      <c r="D6336" s="1387"/>
      <c r="E6336" s="1384"/>
      <c r="F6336" s="1384"/>
      <c r="G6336" s="1384"/>
      <c r="H6336" s="1365"/>
      <c r="I6336" s="1365"/>
      <c r="J6336" s="1365"/>
      <c r="S6336" s="1359"/>
      <c r="BU6336" s="1366"/>
      <c r="CI6336" s="1383"/>
    </row>
    <row r="6337" spans="2:87" s="1381" customFormat="1" x14ac:dyDescent="0.25">
      <c r="B6337" s="1384"/>
      <c r="C6337" s="1384"/>
      <c r="D6337" s="1387"/>
      <c r="E6337" s="1384"/>
      <c r="F6337" s="1384"/>
      <c r="G6337" s="1384"/>
      <c r="H6337" s="1365"/>
      <c r="I6337" s="1365"/>
      <c r="J6337" s="1365"/>
      <c r="S6337" s="1359"/>
      <c r="BU6337" s="1366"/>
      <c r="CI6337" s="1383"/>
    </row>
    <row r="6338" spans="2:87" s="1381" customFormat="1" x14ac:dyDescent="0.25">
      <c r="B6338" s="1384"/>
      <c r="C6338" s="1384"/>
      <c r="D6338" s="1387"/>
      <c r="E6338" s="1384"/>
      <c r="F6338" s="1384"/>
      <c r="G6338" s="1384"/>
      <c r="H6338" s="1365"/>
      <c r="I6338" s="1365"/>
      <c r="J6338" s="1365"/>
      <c r="S6338" s="1359"/>
      <c r="BU6338" s="1366"/>
      <c r="CI6338" s="1383"/>
    </row>
    <row r="6339" spans="2:87" s="1381" customFormat="1" x14ac:dyDescent="0.25">
      <c r="B6339" s="1384"/>
      <c r="C6339" s="1384"/>
      <c r="D6339" s="1387"/>
      <c r="E6339" s="1384"/>
      <c r="F6339" s="1384"/>
      <c r="G6339" s="1384"/>
      <c r="H6339" s="1365"/>
      <c r="I6339" s="1365"/>
      <c r="J6339" s="1365"/>
      <c r="S6339" s="1359"/>
      <c r="BU6339" s="1366"/>
      <c r="CI6339" s="1383"/>
    </row>
    <row r="6340" spans="2:87" s="1381" customFormat="1" x14ac:dyDescent="0.25">
      <c r="B6340" s="1384"/>
      <c r="C6340" s="1384"/>
      <c r="D6340" s="1387"/>
      <c r="E6340" s="1384"/>
      <c r="F6340" s="1384"/>
      <c r="G6340" s="1384"/>
      <c r="H6340" s="1365"/>
      <c r="I6340" s="1365"/>
      <c r="J6340" s="1365"/>
      <c r="S6340" s="1359"/>
      <c r="BU6340" s="1366"/>
      <c r="CI6340" s="1383"/>
    </row>
    <row r="6341" spans="2:87" s="1381" customFormat="1" x14ac:dyDescent="0.25">
      <c r="B6341" s="1384"/>
      <c r="C6341" s="1384"/>
      <c r="D6341" s="1387"/>
      <c r="E6341" s="1384"/>
      <c r="F6341" s="1384"/>
      <c r="G6341" s="1384"/>
      <c r="H6341" s="1365"/>
      <c r="I6341" s="1365"/>
      <c r="J6341" s="1365"/>
      <c r="S6341" s="1359"/>
      <c r="BU6341" s="1366"/>
      <c r="CI6341" s="1383"/>
    </row>
    <row r="6342" spans="2:87" s="1381" customFormat="1" x14ac:dyDescent="0.25">
      <c r="B6342" s="1384"/>
      <c r="C6342" s="1384"/>
      <c r="D6342" s="1387"/>
      <c r="E6342" s="1384"/>
      <c r="F6342" s="1384"/>
      <c r="G6342" s="1384"/>
      <c r="H6342" s="1365"/>
      <c r="I6342" s="1365"/>
      <c r="J6342" s="1365"/>
      <c r="S6342" s="1359"/>
      <c r="BU6342" s="1366"/>
      <c r="CI6342" s="1383"/>
    </row>
    <row r="6343" spans="2:87" s="1381" customFormat="1" x14ac:dyDescent="0.25">
      <c r="B6343" s="1384"/>
      <c r="C6343" s="1384"/>
      <c r="D6343" s="1387"/>
      <c r="E6343" s="1384"/>
      <c r="F6343" s="1384"/>
      <c r="G6343" s="1384"/>
      <c r="H6343" s="1365"/>
      <c r="I6343" s="1365"/>
      <c r="J6343" s="1365"/>
      <c r="S6343" s="1359"/>
      <c r="BU6343" s="1366"/>
      <c r="CI6343" s="1383"/>
    </row>
    <row r="6344" spans="2:87" s="1381" customFormat="1" x14ac:dyDescent="0.25">
      <c r="B6344" s="1384"/>
      <c r="C6344" s="1384"/>
      <c r="D6344" s="1387"/>
      <c r="E6344" s="1384"/>
      <c r="F6344" s="1384"/>
      <c r="G6344" s="1384"/>
      <c r="H6344" s="1365"/>
      <c r="I6344" s="1365"/>
      <c r="J6344" s="1365"/>
      <c r="S6344" s="1359"/>
      <c r="BU6344" s="1366"/>
      <c r="CI6344" s="1383"/>
    </row>
    <row r="6345" spans="2:87" s="1381" customFormat="1" x14ac:dyDescent="0.25">
      <c r="B6345" s="1384"/>
      <c r="C6345" s="1384"/>
      <c r="D6345" s="1387"/>
      <c r="E6345" s="1384"/>
      <c r="F6345" s="1384"/>
      <c r="G6345" s="1384"/>
      <c r="H6345" s="1365"/>
      <c r="I6345" s="1365"/>
      <c r="J6345" s="1365"/>
      <c r="S6345" s="1359"/>
      <c r="BU6345" s="1366"/>
      <c r="CI6345" s="1383"/>
    </row>
    <row r="6346" spans="2:87" s="1381" customFormat="1" x14ac:dyDescent="0.25">
      <c r="B6346" s="1384"/>
      <c r="C6346" s="1384"/>
      <c r="D6346" s="1387"/>
      <c r="E6346" s="1384"/>
      <c r="F6346" s="1384"/>
      <c r="G6346" s="1384"/>
      <c r="H6346" s="1365"/>
      <c r="I6346" s="1365"/>
      <c r="J6346" s="1365"/>
      <c r="S6346" s="1359"/>
      <c r="BU6346" s="1366"/>
      <c r="CI6346" s="1383"/>
    </row>
    <row r="6347" spans="2:87" s="1381" customFormat="1" x14ac:dyDescent="0.25">
      <c r="B6347" s="1384"/>
      <c r="C6347" s="1384"/>
      <c r="D6347" s="1387"/>
      <c r="E6347" s="1384"/>
      <c r="F6347" s="1384"/>
      <c r="G6347" s="1384"/>
      <c r="H6347" s="1365"/>
      <c r="I6347" s="1365"/>
      <c r="J6347" s="1365"/>
      <c r="S6347" s="1359"/>
      <c r="BU6347" s="1366"/>
      <c r="CI6347" s="1383"/>
    </row>
    <row r="6348" spans="2:87" s="1381" customFormat="1" x14ac:dyDescent="0.25">
      <c r="B6348" s="1384"/>
      <c r="C6348" s="1384"/>
      <c r="D6348" s="1387"/>
      <c r="E6348" s="1384"/>
      <c r="F6348" s="1384"/>
      <c r="G6348" s="1384"/>
      <c r="H6348" s="1365"/>
      <c r="I6348" s="1365"/>
      <c r="J6348" s="1365"/>
      <c r="S6348" s="1359"/>
      <c r="BU6348" s="1366"/>
      <c r="CI6348" s="1383"/>
    </row>
    <row r="6349" spans="2:87" s="1381" customFormat="1" x14ac:dyDescent="0.25">
      <c r="B6349" s="1384"/>
      <c r="C6349" s="1384"/>
      <c r="D6349" s="1387"/>
      <c r="E6349" s="1384"/>
      <c r="F6349" s="1384"/>
      <c r="G6349" s="1384"/>
      <c r="H6349" s="1365"/>
      <c r="I6349" s="1365"/>
      <c r="J6349" s="1365"/>
      <c r="S6349" s="1359"/>
      <c r="BU6349" s="1366"/>
      <c r="CI6349" s="1383"/>
    </row>
    <row r="6350" spans="2:87" s="1381" customFormat="1" x14ac:dyDescent="0.25">
      <c r="B6350" s="1384"/>
      <c r="C6350" s="1384"/>
      <c r="D6350" s="1387"/>
      <c r="E6350" s="1384"/>
      <c r="F6350" s="1384"/>
      <c r="G6350" s="1384"/>
      <c r="H6350" s="1365"/>
      <c r="I6350" s="1365"/>
      <c r="J6350" s="1365"/>
      <c r="S6350" s="1359"/>
      <c r="BU6350" s="1366"/>
      <c r="CI6350" s="1383"/>
    </row>
    <row r="6351" spans="2:87" s="1381" customFormat="1" x14ac:dyDescent="0.25">
      <c r="B6351" s="1384"/>
      <c r="C6351" s="1384"/>
      <c r="D6351" s="1387"/>
      <c r="E6351" s="1384"/>
      <c r="F6351" s="1384"/>
      <c r="G6351" s="1384"/>
      <c r="H6351" s="1365"/>
      <c r="I6351" s="1365"/>
      <c r="J6351" s="1365"/>
      <c r="S6351" s="1359"/>
      <c r="BU6351" s="1366"/>
      <c r="CI6351" s="1383"/>
    </row>
    <row r="6352" spans="2:87" s="1381" customFormat="1" x14ac:dyDescent="0.25">
      <c r="B6352" s="1384"/>
      <c r="C6352" s="1384"/>
      <c r="D6352" s="1387"/>
      <c r="E6352" s="1384"/>
      <c r="F6352" s="1384"/>
      <c r="G6352" s="1384"/>
      <c r="H6352" s="1365"/>
      <c r="I6352" s="1365"/>
      <c r="J6352" s="1365"/>
      <c r="S6352" s="1359"/>
      <c r="BU6352" s="1366"/>
      <c r="CI6352" s="1383"/>
    </row>
    <row r="6353" spans="2:87" s="1381" customFormat="1" x14ac:dyDescent="0.25">
      <c r="B6353" s="1384"/>
      <c r="C6353" s="1384"/>
      <c r="D6353" s="1387"/>
      <c r="E6353" s="1384"/>
      <c r="F6353" s="1384"/>
      <c r="G6353" s="1384"/>
      <c r="H6353" s="1365"/>
      <c r="I6353" s="1365"/>
      <c r="J6353" s="1365"/>
      <c r="S6353" s="1359"/>
      <c r="BU6353" s="1366"/>
      <c r="CI6353" s="1383"/>
    </row>
    <row r="6354" spans="2:87" s="1381" customFormat="1" x14ac:dyDescent="0.25">
      <c r="B6354" s="1384"/>
      <c r="C6354" s="1384"/>
      <c r="D6354" s="1387"/>
      <c r="E6354" s="1384"/>
      <c r="F6354" s="1384"/>
      <c r="G6354" s="1384"/>
      <c r="H6354" s="1365"/>
      <c r="I6354" s="1365"/>
      <c r="J6354" s="1365"/>
      <c r="S6354" s="1359"/>
      <c r="BU6354" s="1366"/>
      <c r="CI6354" s="1383"/>
    </row>
    <row r="6355" spans="2:87" s="1381" customFormat="1" x14ac:dyDescent="0.25">
      <c r="B6355" s="1384"/>
      <c r="C6355" s="1384"/>
      <c r="D6355" s="1387"/>
      <c r="E6355" s="1384"/>
      <c r="F6355" s="1384"/>
      <c r="G6355" s="1384"/>
      <c r="H6355" s="1365"/>
      <c r="I6355" s="1365"/>
      <c r="J6355" s="1365"/>
      <c r="S6355" s="1359"/>
      <c r="BU6355" s="1366"/>
      <c r="CI6355" s="1383"/>
    </row>
    <row r="6356" spans="2:87" s="1381" customFormat="1" x14ac:dyDescent="0.25">
      <c r="B6356" s="1384"/>
      <c r="C6356" s="1384"/>
      <c r="D6356" s="1387"/>
      <c r="E6356" s="1384"/>
      <c r="F6356" s="1384"/>
      <c r="G6356" s="1384"/>
      <c r="H6356" s="1365"/>
      <c r="I6356" s="1365"/>
      <c r="J6356" s="1365"/>
      <c r="S6356" s="1359"/>
      <c r="BU6356" s="1366"/>
      <c r="CI6356" s="1383"/>
    </row>
    <row r="6357" spans="2:87" s="1381" customFormat="1" x14ac:dyDescent="0.25">
      <c r="B6357" s="1384"/>
      <c r="C6357" s="1384"/>
      <c r="D6357" s="1387"/>
      <c r="E6357" s="1384"/>
      <c r="F6357" s="1384"/>
      <c r="G6357" s="1384"/>
      <c r="H6357" s="1365"/>
      <c r="I6357" s="1365"/>
      <c r="J6357" s="1365"/>
      <c r="S6357" s="1359"/>
      <c r="BU6357" s="1366"/>
      <c r="CI6357" s="1383"/>
    </row>
    <row r="6358" spans="2:87" s="1381" customFormat="1" x14ac:dyDescent="0.25">
      <c r="B6358" s="1384"/>
      <c r="C6358" s="1384"/>
      <c r="D6358" s="1387"/>
      <c r="E6358" s="1384"/>
      <c r="F6358" s="1384"/>
      <c r="G6358" s="1384"/>
      <c r="H6358" s="1365"/>
      <c r="I6358" s="1365"/>
      <c r="J6358" s="1365"/>
      <c r="S6358" s="1359"/>
      <c r="BU6358" s="1366"/>
      <c r="CI6358" s="1383"/>
    </row>
    <row r="6359" spans="2:87" s="1381" customFormat="1" x14ac:dyDescent="0.25">
      <c r="B6359" s="1384"/>
      <c r="C6359" s="1384"/>
      <c r="D6359" s="1387"/>
      <c r="E6359" s="1384"/>
      <c r="F6359" s="1384"/>
      <c r="G6359" s="1384"/>
      <c r="H6359" s="1365"/>
      <c r="I6359" s="1365"/>
      <c r="J6359" s="1365"/>
      <c r="S6359" s="1359"/>
      <c r="BU6359" s="1366"/>
      <c r="CI6359" s="1383"/>
    </row>
    <row r="6360" spans="2:87" s="1381" customFormat="1" x14ac:dyDescent="0.25">
      <c r="B6360" s="1384"/>
      <c r="C6360" s="1384"/>
      <c r="D6360" s="1387"/>
      <c r="E6360" s="1384"/>
      <c r="F6360" s="1384"/>
      <c r="G6360" s="1384"/>
      <c r="H6360" s="1365"/>
      <c r="I6360" s="1365"/>
      <c r="J6360" s="1365"/>
      <c r="S6360" s="1359"/>
      <c r="BU6360" s="1366"/>
      <c r="CI6360" s="1383"/>
    </row>
    <row r="6361" spans="2:87" s="1381" customFormat="1" x14ac:dyDescent="0.25">
      <c r="B6361" s="1384"/>
      <c r="C6361" s="1384"/>
      <c r="D6361" s="1387"/>
      <c r="E6361" s="1384"/>
      <c r="F6361" s="1384"/>
      <c r="G6361" s="1384"/>
      <c r="H6361" s="1365"/>
      <c r="I6361" s="1365"/>
      <c r="J6361" s="1365"/>
      <c r="S6361" s="1359"/>
      <c r="BU6361" s="1366"/>
      <c r="CI6361" s="1383"/>
    </row>
    <row r="6362" spans="2:87" s="1381" customFormat="1" x14ac:dyDescent="0.25">
      <c r="B6362" s="1384"/>
      <c r="C6362" s="1384"/>
      <c r="D6362" s="1387"/>
      <c r="E6362" s="1384"/>
      <c r="F6362" s="1384"/>
      <c r="G6362" s="1384"/>
      <c r="H6362" s="1365"/>
      <c r="I6362" s="1365"/>
      <c r="J6362" s="1365"/>
      <c r="S6362" s="1359"/>
      <c r="BU6362" s="1366"/>
      <c r="CI6362" s="1383"/>
    </row>
    <row r="6363" spans="2:87" s="1381" customFormat="1" x14ac:dyDescent="0.25">
      <c r="B6363" s="1384"/>
      <c r="C6363" s="1384"/>
      <c r="D6363" s="1387"/>
      <c r="E6363" s="1384"/>
      <c r="F6363" s="1384"/>
      <c r="G6363" s="1384"/>
      <c r="H6363" s="1365"/>
      <c r="I6363" s="1365"/>
      <c r="J6363" s="1365"/>
      <c r="S6363" s="1359"/>
      <c r="BU6363" s="1366"/>
      <c r="CI6363" s="1383"/>
    </row>
    <row r="6364" spans="2:87" s="1381" customFormat="1" x14ac:dyDescent="0.25">
      <c r="B6364" s="1384"/>
      <c r="C6364" s="1384"/>
      <c r="D6364" s="1387"/>
      <c r="E6364" s="1384"/>
      <c r="F6364" s="1384"/>
      <c r="G6364" s="1384"/>
      <c r="H6364" s="1365"/>
      <c r="I6364" s="1365"/>
      <c r="J6364" s="1365"/>
      <c r="S6364" s="1359"/>
      <c r="BU6364" s="1366"/>
      <c r="CI6364" s="1383"/>
    </row>
    <row r="6365" spans="2:87" s="1381" customFormat="1" x14ac:dyDescent="0.25">
      <c r="B6365" s="1384"/>
      <c r="C6365" s="1384"/>
      <c r="D6365" s="1387"/>
      <c r="E6365" s="1384"/>
      <c r="F6365" s="1384"/>
      <c r="G6365" s="1384"/>
      <c r="H6365" s="1365"/>
      <c r="I6365" s="1365"/>
      <c r="J6365" s="1365"/>
      <c r="S6365" s="1359"/>
      <c r="BU6365" s="1366"/>
      <c r="CI6365" s="1383"/>
    </row>
    <row r="6366" spans="2:87" s="1381" customFormat="1" x14ac:dyDescent="0.25">
      <c r="B6366" s="1384"/>
      <c r="C6366" s="1384"/>
      <c r="D6366" s="1387"/>
      <c r="E6366" s="1384"/>
      <c r="F6366" s="1384"/>
      <c r="G6366" s="1384"/>
      <c r="H6366" s="1365"/>
      <c r="I6366" s="1365"/>
      <c r="J6366" s="1365"/>
      <c r="S6366" s="1359"/>
      <c r="BU6366" s="1366"/>
      <c r="CI6366" s="1383"/>
    </row>
    <row r="6367" spans="2:87" s="1381" customFormat="1" x14ac:dyDescent="0.25">
      <c r="B6367" s="1384"/>
      <c r="C6367" s="1384"/>
      <c r="D6367" s="1387"/>
      <c r="E6367" s="1384"/>
      <c r="F6367" s="1384"/>
      <c r="G6367" s="1384"/>
      <c r="H6367" s="1365"/>
      <c r="I6367" s="1365"/>
      <c r="J6367" s="1365"/>
      <c r="S6367" s="1359"/>
      <c r="BU6367" s="1366"/>
      <c r="CI6367" s="1383"/>
    </row>
    <row r="6368" spans="2:87" s="1381" customFormat="1" x14ac:dyDescent="0.25">
      <c r="B6368" s="1384"/>
      <c r="C6368" s="1384"/>
      <c r="D6368" s="1387"/>
      <c r="E6368" s="1384"/>
      <c r="F6368" s="1384"/>
      <c r="G6368" s="1384"/>
      <c r="H6368" s="1365"/>
      <c r="I6368" s="1365"/>
      <c r="J6368" s="1365"/>
      <c r="S6368" s="1359"/>
      <c r="BU6368" s="1366"/>
      <c r="CI6368" s="1383"/>
    </row>
    <row r="6369" spans="2:87" s="1381" customFormat="1" x14ac:dyDescent="0.25">
      <c r="B6369" s="1384"/>
      <c r="C6369" s="1384"/>
      <c r="D6369" s="1387"/>
      <c r="E6369" s="1384"/>
      <c r="F6369" s="1384"/>
      <c r="G6369" s="1384"/>
      <c r="H6369" s="1365"/>
      <c r="I6369" s="1365"/>
      <c r="J6369" s="1365"/>
      <c r="S6369" s="1359"/>
      <c r="BU6369" s="1366"/>
      <c r="CI6369" s="1383"/>
    </row>
    <row r="6370" spans="2:87" s="1381" customFormat="1" x14ac:dyDescent="0.25">
      <c r="B6370" s="1384"/>
      <c r="C6370" s="1384"/>
      <c r="D6370" s="1387"/>
      <c r="E6370" s="1384"/>
      <c r="F6370" s="1384"/>
      <c r="G6370" s="1384"/>
      <c r="H6370" s="1365"/>
      <c r="I6370" s="1365"/>
      <c r="J6370" s="1365"/>
      <c r="S6370" s="1359"/>
      <c r="BU6370" s="1366"/>
      <c r="CI6370" s="1383"/>
    </row>
    <row r="6371" spans="2:87" s="1381" customFormat="1" x14ac:dyDescent="0.25">
      <c r="B6371" s="1384"/>
      <c r="C6371" s="1384"/>
      <c r="D6371" s="1387"/>
      <c r="E6371" s="1384"/>
      <c r="F6371" s="1384"/>
      <c r="G6371" s="1384"/>
      <c r="H6371" s="1365"/>
      <c r="I6371" s="1365"/>
      <c r="J6371" s="1365"/>
      <c r="S6371" s="1359"/>
      <c r="BU6371" s="1366"/>
      <c r="CI6371" s="1383"/>
    </row>
    <row r="6372" spans="2:87" s="1381" customFormat="1" x14ac:dyDescent="0.25">
      <c r="B6372" s="1384"/>
      <c r="C6372" s="1384"/>
      <c r="D6372" s="1387"/>
      <c r="E6372" s="1384"/>
      <c r="F6372" s="1384"/>
      <c r="G6372" s="1384"/>
      <c r="H6372" s="1365"/>
      <c r="I6372" s="1365"/>
      <c r="J6372" s="1365"/>
      <c r="S6372" s="1359"/>
      <c r="BU6372" s="1366"/>
      <c r="CI6372" s="1383"/>
    </row>
    <row r="6373" spans="2:87" s="1381" customFormat="1" x14ac:dyDescent="0.25">
      <c r="B6373" s="1384"/>
      <c r="C6373" s="1384"/>
      <c r="D6373" s="1387"/>
      <c r="E6373" s="1384"/>
      <c r="F6373" s="1384"/>
      <c r="G6373" s="1384"/>
      <c r="H6373" s="1365"/>
      <c r="I6373" s="1365"/>
      <c r="J6373" s="1365"/>
      <c r="S6373" s="1359"/>
      <c r="BU6373" s="1366"/>
      <c r="CI6373" s="1383"/>
    </row>
    <row r="6374" spans="2:87" s="1381" customFormat="1" x14ac:dyDescent="0.25">
      <c r="B6374" s="1384"/>
      <c r="C6374" s="1384"/>
      <c r="D6374" s="1387"/>
      <c r="E6374" s="1384"/>
      <c r="F6374" s="1384"/>
      <c r="G6374" s="1384"/>
      <c r="H6374" s="1365"/>
      <c r="I6374" s="1365"/>
      <c r="J6374" s="1365"/>
      <c r="S6374" s="1359"/>
      <c r="BU6374" s="1366"/>
      <c r="CI6374" s="1383"/>
    </row>
    <row r="6375" spans="2:87" s="1381" customFormat="1" x14ac:dyDescent="0.25">
      <c r="B6375" s="1384"/>
      <c r="C6375" s="1384"/>
      <c r="D6375" s="1387"/>
      <c r="E6375" s="1384"/>
      <c r="F6375" s="1384"/>
      <c r="G6375" s="1384"/>
      <c r="H6375" s="1365"/>
      <c r="I6375" s="1365"/>
      <c r="J6375" s="1365"/>
      <c r="S6375" s="1359"/>
      <c r="BU6375" s="1366"/>
      <c r="CI6375" s="1383"/>
    </row>
    <row r="6376" spans="2:87" s="1381" customFormat="1" x14ac:dyDescent="0.25">
      <c r="B6376" s="1384"/>
      <c r="C6376" s="1384"/>
      <c r="D6376" s="1387"/>
      <c r="E6376" s="1384"/>
      <c r="F6376" s="1384"/>
      <c r="G6376" s="1384"/>
      <c r="H6376" s="1365"/>
      <c r="I6376" s="1365"/>
      <c r="J6376" s="1365"/>
      <c r="S6376" s="1359"/>
      <c r="BU6376" s="1366"/>
      <c r="CI6376" s="1383"/>
    </row>
    <row r="6377" spans="2:87" s="1381" customFormat="1" x14ac:dyDescent="0.25">
      <c r="B6377" s="1384"/>
      <c r="C6377" s="1384"/>
      <c r="D6377" s="1387"/>
      <c r="E6377" s="1384"/>
      <c r="F6377" s="1384"/>
      <c r="G6377" s="1384"/>
      <c r="H6377" s="1365"/>
      <c r="I6377" s="1365"/>
      <c r="J6377" s="1365"/>
      <c r="S6377" s="1359"/>
      <c r="BU6377" s="1366"/>
      <c r="CI6377" s="1383"/>
    </row>
    <row r="6378" spans="2:87" s="1381" customFormat="1" x14ac:dyDescent="0.25">
      <c r="B6378" s="1384"/>
      <c r="C6378" s="1384"/>
      <c r="D6378" s="1387"/>
      <c r="E6378" s="1384"/>
      <c r="F6378" s="1384"/>
      <c r="G6378" s="1384"/>
      <c r="H6378" s="1365"/>
      <c r="I6378" s="1365"/>
      <c r="J6378" s="1365"/>
      <c r="S6378" s="1359"/>
      <c r="BU6378" s="1366"/>
      <c r="CI6378" s="1383"/>
    </row>
    <row r="6379" spans="2:87" s="1381" customFormat="1" x14ac:dyDescent="0.25">
      <c r="B6379" s="1384"/>
      <c r="C6379" s="1384"/>
      <c r="D6379" s="1387"/>
      <c r="E6379" s="1384"/>
      <c r="F6379" s="1384"/>
      <c r="G6379" s="1384"/>
      <c r="H6379" s="1365"/>
      <c r="I6379" s="1365"/>
      <c r="J6379" s="1365"/>
      <c r="S6379" s="1359"/>
      <c r="BU6379" s="1366"/>
      <c r="CI6379" s="1383"/>
    </row>
    <row r="6380" spans="2:87" s="1381" customFormat="1" x14ac:dyDescent="0.25">
      <c r="B6380" s="1384"/>
      <c r="C6380" s="1384"/>
      <c r="D6380" s="1387"/>
      <c r="E6380" s="1384"/>
      <c r="F6380" s="1384"/>
      <c r="G6380" s="1384"/>
      <c r="H6380" s="1365"/>
      <c r="I6380" s="1365"/>
      <c r="J6380" s="1365"/>
      <c r="S6380" s="1359"/>
      <c r="BU6380" s="1366"/>
      <c r="CI6380" s="1383"/>
    </row>
    <row r="6381" spans="2:87" s="1381" customFormat="1" x14ac:dyDescent="0.25">
      <c r="B6381" s="1384"/>
      <c r="C6381" s="1384"/>
      <c r="D6381" s="1387"/>
      <c r="E6381" s="1384"/>
      <c r="F6381" s="1384"/>
      <c r="G6381" s="1384"/>
      <c r="H6381" s="1365"/>
      <c r="I6381" s="1365"/>
      <c r="J6381" s="1365"/>
      <c r="S6381" s="1359"/>
      <c r="BU6381" s="1366"/>
      <c r="CI6381" s="1383"/>
    </row>
    <row r="6382" spans="2:87" s="1381" customFormat="1" x14ac:dyDescent="0.25">
      <c r="B6382" s="1384"/>
      <c r="C6382" s="1384"/>
      <c r="D6382" s="1387"/>
      <c r="E6382" s="1384"/>
      <c r="F6382" s="1384"/>
      <c r="G6382" s="1384"/>
      <c r="H6382" s="1365"/>
      <c r="I6382" s="1365"/>
      <c r="J6382" s="1365"/>
      <c r="S6382" s="1359"/>
      <c r="BU6382" s="1366"/>
      <c r="CI6382" s="1383"/>
    </row>
    <row r="6383" spans="2:87" s="1381" customFormat="1" x14ac:dyDescent="0.25">
      <c r="B6383" s="1384"/>
      <c r="C6383" s="1384"/>
      <c r="D6383" s="1387"/>
      <c r="E6383" s="1384"/>
      <c r="F6383" s="1384"/>
      <c r="G6383" s="1384"/>
      <c r="H6383" s="1365"/>
      <c r="I6383" s="1365"/>
      <c r="J6383" s="1365"/>
      <c r="S6383" s="1359"/>
      <c r="BU6383" s="1366"/>
      <c r="CI6383" s="1383"/>
    </row>
    <row r="6384" spans="2:87" s="1381" customFormat="1" x14ac:dyDescent="0.25">
      <c r="B6384" s="1384"/>
      <c r="C6384" s="1384"/>
      <c r="D6384" s="1387"/>
      <c r="E6384" s="1384"/>
      <c r="F6384" s="1384"/>
      <c r="G6384" s="1384"/>
      <c r="H6384" s="1365"/>
      <c r="I6384" s="1365"/>
      <c r="J6384" s="1365"/>
      <c r="S6384" s="1359"/>
      <c r="BU6384" s="1366"/>
      <c r="CI6384" s="1383"/>
    </row>
    <row r="6385" spans="2:87" s="1381" customFormat="1" x14ac:dyDescent="0.25">
      <c r="B6385" s="1384"/>
      <c r="C6385" s="1384"/>
      <c r="D6385" s="1387"/>
      <c r="E6385" s="1384"/>
      <c r="F6385" s="1384"/>
      <c r="G6385" s="1384"/>
      <c r="H6385" s="1365"/>
      <c r="I6385" s="1365"/>
      <c r="J6385" s="1365"/>
      <c r="S6385" s="1359"/>
      <c r="BU6385" s="1366"/>
      <c r="CI6385" s="1383"/>
    </row>
    <row r="6386" spans="2:87" s="1381" customFormat="1" x14ac:dyDescent="0.25">
      <c r="B6386" s="1384"/>
      <c r="C6386" s="1384"/>
      <c r="D6386" s="1387"/>
      <c r="E6386" s="1384"/>
      <c r="F6386" s="1384"/>
      <c r="G6386" s="1384"/>
      <c r="H6386" s="1365"/>
      <c r="I6386" s="1365"/>
      <c r="J6386" s="1365"/>
      <c r="S6386" s="1359"/>
      <c r="BU6386" s="1366"/>
      <c r="CI6386" s="1383"/>
    </row>
    <row r="6387" spans="2:87" s="1381" customFormat="1" x14ac:dyDescent="0.25">
      <c r="B6387" s="1384"/>
      <c r="C6387" s="1384"/>
      <c r="D6387" s="1387"/>
      <c r="E6387" s="1384"/>
      <c r="F6387" s="1384"/>
      <c r="G6387" s="1384"/>
      <c r="H6387" s="1365"/>
      <c r="I6387" s="1365"/>
      <c r="J6387" s="1365"/>
      <c r="S6387" s="1359"/>
      <c r="BU6387" s="1366"/>
      <c r="CI6387" s="1383"/>
    </row>
    <row r="6388" spans="2:87" s="1381" customFormat="1" x14ac:dyDescent="0.25">
      <c r="B6388" s="1384"/>
      <c r="C6388" s="1384"/>
      <c r="D6388" s="1387"/>
      <c r="E6388" s="1384"/>
      <c r="F6388" s="1384"/>
      <c r="G6388" s="1384"/>
      <c r="H6388" s="1365"/>
      <c r="I6388" s="1365"/>
      <c r="J6388" s="1365"/>
      <c r="S6388" s="1359"/>
      <c r="BU6388" s="1366"/>
      <c r="CI6388" s="1383"/>
    </row>
    <row r="6389" spans="2:87" s="1381" customFormat="1" x14ac:dyDescent="0.25">
      <c r="B6389" s="1384"/>
      <c r="C6389" s="1384"/>
      <c r="D6389" s="1387"/>
      <c r="E6389" s="1384"/>
      <c r="F6389" s="1384"/>
      <c r="G6389" s="1384"/>
      <c r="H6389" s="1365"/>
      <c r="I6389" s="1365"/>
      <c r="J6389" s="1365"/>
      <c r="S6389" s="1359"/>
      <c r="BU6389" s="1366"/>
      <c r="CI6389" s="1383"/>
    </row>
    <row r="6390" spans="2:87" s="1381" customFormat="1" x14ac:dyDescent="0.25">
      <c r="B6390" s="1384"/>
      <c r="C6390" s="1384"/>
      <c r="D6390" s="1387"/>
      <c r="E6390" s="1384"/>
      <c r="F6390" s="1384"/>
      <c r="G6390" s="1384"/>
      <c r="H6390" s="1365"/>
      <c r="I6390" s="1365"/>
      <c r="J6390" s="1365"/>
      <c r="S6390" s="1359"/>
      <c r="BU6390" s="1366"/>
      <c r="CI6390" s="1383"/>
    </row>
    <row r="6391" spans="2:87" s="1381" customFormat="1" x14ac:dyDescent="0.25">
      <c r="B6391" s="1384"/>
      <c r="C6391" s="1384"/>
      <c r="D6391" s="1387"/>
      <c r="E6391" s="1384"/>
      <c r="F6391" s="1384"/>
      <c r="G6391" s="1384"/>
      <c r="H6391" s="1365"/>
      <c r="I6391" s="1365"/>
      <c r="J6391" s="1365"/>
      <c r="S6391" s="1359"/>
      <c r="BU6391" s="1366"/>
      <c r="CI6391" s="1383"/>
    </row>
    <row r="6392" spans="2:87" s="1381" customFormat="1" x14ac:dyDescent="0.25">
      <c r="B6392" s="1384"/>
      <c r="C6392" s="1384"/>
      <c r="D6392" s="1387"/>
      <c r="E6392" s="1384"/>
      <c r="F6392" s="1384"/>
      <c r="G6392" s="1384"/>
      <c r="H6392" s="1365"/>
      <c r="I6392" s="1365"/>
      <c r="J6392" s="1365"/>
      <c r="S6392" s="1359"/>
      <c r="BU6392" s="1366"/>
      <c r="CI6392" s="1383"/>
    </row>
    <row r="6393" spans="2:87" s="1381" customFormat="1" x14ac:dyDescent="0.25">
      <c r="B6393" s="1384"/>
      <c r="C6393" s="1384"/>
      <c r="D6393" s="1387"/>
      <c r="E6393" s="1384"/>
      <c r="F6393" s="1384"/>
      <c r="G6393" s="1384"/>
      <c r="H6393" s="1365"/>
      <c r="I6393" s="1365"/>
      <c r="J6393" s="1365"/>
      <c r="S6393" s="1359"/>
      <c r="BU6393" s="1366"/>
      <c r="CI6393" s="1383"/>
    </row>
    <row r="6394" spans="2:87" s="1381" customFormat="1" x14ac:dyDescent="0.25">
      <c r="B6394" s="1384"/>
      <c r="C6394" s="1384"/>
      <c r="D6394" s="1387"/>
      <c r="E6394" s="1384"/>
      <c r="F6394" s="1384"/>
      <c r="G6394" s="1384"/>
      <c r="H6394" s="1365"/>
      <c r="I6394" s="1365"/>
      <c r="J6394" s="1365"/>
      <c r="S6394" s="1359"/>
      <c r="BU6394" s="1366"/>
      <c r="CI6394" s="1383"/>
    </row>
    <row r="6395" spans="2:87" s="1381" customFormat="1" x14ac:dyDescent="0.25">
      <c r="B6395" s="1384"/>
      <c r="C6395" s="1384"/>
      <c r="D6395" s="1387"/>
      <c r="E6395" s="1384"/>
      <c r="F6395" s="1384"/>
      <c r="G6395" s="1384"/>
      <c r="H6395" s="1365"/>
      <c r="I6395" s="1365"/>
      <c r="J6395" s="1365"/>
      <c r="S6395" s="1359"/>
      <c r="BU6395" s="1366"/>
      <c r="CI6395" s="1383"/>
    </row>
    <row r="6396" spans="2:87" s="1381" customFormat="1" x14ac:dyDescent="0.25">
      <c r="B6396" s="1384"/>
      <c r="C6396" s="1384"/>
      <c r="D6396" s="1387"/>
      <c r="E6396" s="1384"/>
      <c r="F6396" s="1384"/>
      <c r="G6396" s="1384"/>
      <c r="H6396" s="1365"/>
      <c r="I6396" s="1365"/>
      <c r="J6396" s="1365"/>
      <c r="S6396" s="1359"/>
      <c r="BU6396" s="1366"/>
      <c r="CI6396" s="1383"/>
    </row>
    <row r="6397" spans="2:87" s="1381" customFormat="1" x14ac:dyDescent="0.25">
      <c r="B6397" s="1384"/>
      <c r="C6397" s="1384"/>
      <c r="D6397" s="1387"/>
      <c r="E6397" s="1384"/>
      <c r="F6397" s="1384"/>
      <c r="G6397" s="1384"/>
      <c r="H6397" s="1365"/>
      <c r="I6397" s="1365"/>
      <c r="J6397" s="1365"/>
      <c r="S6397" s="1359"/>
      <c r="BU6397" s="1366"/>
      <c r="CI6397" s="1383"/>
    </row>
    <row r="6398" spans="2:87" s="1381" customFormat="1" x14ac:dyDescent="0.25">
      <c r="B6398" s="1384"/>
      <c r="C6398" s="1384"/>
      <c r="D6398" s="1387"/>
      <c r="E6398" s="1384"/>
      <c r="F6398" s="1384"/>
      <c r="G6398" s="1384"/>
      <c r="H6398" s="1365"/>
      <c r="I6398" s="1365"/>
      <c r="J6398" s="1365"/>
      <c r="S6398" s="1359"/>
      <c r="BU6398" s="1366"/>
      <c r="CI6398" s="1383"/>
    </row>
    <row r="6399" spans="2:87" s="1381" customFormat="1" x14ac:dyDescent="0.25">
      <c r="B6399" s="1384"/>
      <c r="C6399" s="1384"/>
      <c r="D6399" s="1387"/>
      <c r="E6399" s="1384"/>
      <c r="F6399" s="1384"/>
      <c r="G6399" s="1384"/>
      <c r="H6399" s="1365"/>
      <c r="I6399" s="1365"/>
      <c r="J6399" s="1365"/>
      <c r="S6399" s="1359"/>
      <c r="BU6399" s="1366"/>
      <c r="CI6399" s="1383"/>
    </row>
    <row r="6400" spans="2:87" s="1381" customFormat="1" x14ac:dyDescent="0.25">
      <c r="B6400" s="1384"/>
      <c r="C6400" s="1384"/>
      <c r="D6400" s="1387"/>
      <c r="E6400" s="1384"/>
      <c r="F6400" s="1384"/>
      <c r="G6400" s="1384"/>
      <c r="H6400" s="1365"/>
      <c r="I6400" s="1365"/>
      <c r="J6400" s="1365"/>
      <c r="S6400" s="1359"/>
      <c r="BU6400" s="1366"/>
      <c r="CI6400" s="1383"/>
    </row>
    <row r="6401" spans="2:87" s="1381" customFormat="1" x14ac:dyDescent="0.25">
      <c r="B6401" s="1384"/>
      <c r="C6401" s="1384"/>
      <c r="D6401" s="1387"/>
      <c r="E6401" s="1384"/>
      <c r="F6401" s="1384"/>
      <c r="G6401" s="1384"/>
      <c r="H6401" s="1365"/>
      <c r="I6401" s="1365"/>
      <c r="J6401" s="1365"/>
      <c r="S6401" s="1359"/>
      <c r="BU6401" s="1366"/>
      <c r="CI6401" s="1383"/>
    </row>
    <row r="6402" spans="2:87" s="1381" customFormat="1" x14ac:dyDescent="0.25">
      <c r="B6402" s="1384"/>
      <c r="C6402" s="1384"/>
      <c r="D6402" s="1387"/>
      <c r="E6402" s="1384"/>
      <c r="F6402" s="1384"/>
      <c r="G6402" s="1384"/>
      <c r="H6402" s="1365"/>
      <c r="I6402" s="1365"/>
      <c r="J6402" s="1365"/>
      <c r="S6402" s="1359"/>
      <c r="BU6402" s="1366"/>
      <c r="CI6402" s="1383"/>
    </row>
    <row r="6403" spans="2:87" s="1381" customFormat="1" x14ac:dyDescent="0.25">
      <c r="B6403" s="1384"/>
      <c r="C6403" s="1384"/>
      <c r="D6403" s="1387"/>
      <c r="E6403" s="1384"/>
      <c r="F6403" s="1384"/>
      <c r="G6403" s="1384"/>
      <c r="H6403" s="1365"/>
      <c r="I6403" s="1365"/>
      <c r="J6403" s="1365"/>
      <c r="S6403" s="1359"/>
      <c r="BU6403" s="1366"/>
      <c r="CI6403" s="1383"/>
    </row>
    <row r="6404" spans="2:87" s="1381" customFormat="1" x14ac:dyDescent="0.25">
      <c r="B6404" s="1384"/>
      <c r="C6404" s="1384"/>
      <c r="D6404" s="1387"/>
      <c r="E6404" s="1384"/>
      <c r="F6404" s="1384"/>
      <c r="G6404" s="1384"/>
      <c r="H6404" s="1365"/>
      <c r="I6404" s="1365"/>
      <c r="J6404" s="1365"/>
      <c r="S6404" s="1359"/>
      <c r="BU6404" s="1366"/>
      <c r="CI6404" s="1383"/>
    </row>
    <row r="6405" spans="2:87" s="1381" customFormat="1" x14ac:dyDescent="0.25">
      <c r="B6405" s="1384"/>
      <c r="C6405" s="1384"/>
      <c r="D6405" s="1387"/>
      <c r="E6405" s="1384"/>
      <c r="F6405" s="1384"/>
      <c r="G6405" s="1384"/>
      <c r="H6405" s="1365"/>
      <c r="I6405" s="1365"/>
      <c r="J6405" s="1365"/>
      <c r="S6405" s="1359"/>
      <c r="BU6405" s="1366"/>
      <c r="CI6405" s="1383"/>
    </row>
    <row r="6406" spans="2:87" s="1381" customFormat="1" x14ac:dyDescent="0.25">
      <c r="B6406" s="1384"/>
      <c r="C6406" s="1384"/>
      <c r="D6406" s="1387"/>
      <c r="E6406" s="1384"/>
      <c r="F6406" s="1384"/>
      <c r="G6406" s="1384"/>
      <c r="H6406" s="1365"/>
      <c r="I6406" s="1365"/>
      <c r="J6406" s="1365"/>
      <c r="S6406" s="1359"/>
      <c r="BU6406" s="1366"/>
      <c r="CI6406" s="1383"/>
    </row>
    <row r="6407" spans="2:87" s="1381" customFormat="1" x14ac:dyDescent="0.25">
      <c r="B6407" s="1384"/>
      <c r="C6407" s="1384"/>
      <c r="D6407" s="1387"/>
      <c r="E6407" s="1384"/>
      <c r="F6407" s="1384"/>
      <c r="G6407" s="1384"/>
      <c r="H6407" s="1365"/>
      <c r="I6407" s="1365"/>
      <c r="J6407" s="1365"/>
      <c r="S6407" s="1359"/>
      <c r="BU6407" s="1366"/>
      <c r="CI6407" s="1383"/>
    </row>
    <row r="6408" spans="2:87" s="1381" customFormat="1" x14ac:dyDescent="0.25">
      <c r="B6408" s="1384"/>
      <c r="C6408" s="1384"/>
      <c r="D6408" s="1387"/>
      <c r="E6408" s="1384"/>
      <c r="F6408" s="1384"/>
      <c r="G6408" s="1384"/>
      <c r="H6408" s="1365"/>
      <c r="I6408" s="1365"/>
      <c r="J6408" s="1365"/>
      <c r="S6408" s="1359"/>
      <c r="BU6408" s="1366"/>
      <c r="CI6408" s="1383"/>
    </row>
    <row r="6409" spans="2:87" s="1381" customFormat="1" x14ac:dyDescent="0.25">
      <c r="B6409" s="1384"/>
      <c r="C6409" s="1384"/>
      <c r="D6409" s="1387"/>
      <c r="E6409" s="1384"/>
      <c r="F6409" s="1384"/>
      <c r="G6409" s="1384"/>
      <c r="H6409" s="1365"/>
      <c r="I6409" s="1365"/>
      <c r="J6409" s="1365"/>
      <c r="S6409" s="1359"/>
      <c r="BU6409" s="1366"/>
      <c r="CI6409" s="1383"/>
    </row>
    <row r="6410" spans="2:87" s="1381" customFormat="1" x14ac:dyDescent="0.25">
      <c r="B6410" s="1384"/>
      <c r="C6410" s="1384"/>
      <c r="D6410" s="1387"/>
      <c r="E6410" s="1384"/>
      <c r="F6410" s="1384"/>
      <c r="G6410" s="1384"/>
      <c r="H6410" s="1365"/>
      <c r="I6410" s="1365"/>
      <c r="J6410" s="1365"/>
      <c r="S6410" s="1359"/>
      <c r="BU6410" s="1366"/>
      <c r="CI6410" s="1383"/>
    </row>
    <row r="6411" spans="2:87" s="1381" customFormat="1" x14ac:dyDescent="0.25">
      <c r="B6411" s="1384"/>
      <c r="C6411" s="1384"/>
      <c r="D6411" s="1387"/>
      <c r="E6411" s="1384"/>
      <c r="F6411" s="1384"/>
      <c r="G6411" s="1384"/>
      <c r="H6411" s="1365"/>
      <c r="I6411" s="1365"/>
      <c r="J6411" s="1365"/>
      <c r="S6411" s="1359"/>
      <c r="BU6411" s="1366"/>
      <c r="CI6411" s="1383"/>
    </row>
    <row r="6412" spans="2:87" s="1381" customFormat="1" x14ac:dyDescent="0.25">
      <c r="B6412" s="1384"/>
      <c r="C6412" s="1384"/>
      <c r="D6412" s="1387"/>
      <c r="E6412" s="1384"/>
      <c r="F6412" s="1384"/>
      <c r="G6412" s="1384"/>
      <c r="H6412" s="1365"/>
      <c r="I6412" s="1365"/>
      <c r="J6412" s="1365"/>
      <c r="S6412" s="1359"/>
      <c r="BU6412" s="1366"/>
      <c r="CI6412" s="1383"/>
    </row>
    <row r="6413" spans="2:87" s="1381" customFormat="1" x14ac:dyDescent="0.25">
      <c r="B6413" s="1384"/>
      <c r="C6413" s="1384"/>
      <c r="D6413" s="1387"/>
      <c r="E6413" s="1384"/>
      <c r="F6413" s="1384"/>
      <c r="G6413" s="1384"/>
      <c r="H6413" s="1365"/>
      <c r="I6413" s="1365"/>
      <c r="J6413" s="1365"/>
      <c r="S6413" s="1359"/>
      <c r="BU6413" s="1366"/>
      <c r="CI6413" s="1383"/>
    </row>
    <row r="6414" spans="2:87" s="1381" customFormat="1" x14ac:dyDescent="0.25">
      <c r="B6414" s="1384"/>
      <c r="C6414" s="1384"/>
      <c r="D6414" s="1387"/>
      <c r="E6414" s="1384"/>
      <c r="F6414" s="1384"/>
      <c r="G6414" s="1384"/>
      <c r="H6414" s="1365"/>
      <c r="I6414" s="1365"/>
      <c r="J6414" s="1365"/>
      <c r="S6414" s="1359"/>
      <c r="BU6414" s="1366"/>
      <c r="CI6414" s="1383"/>
    </row>
    <row r="6415" spans="2:87" s="1381" customFormat="1" x14ac:dyDescent="0.25">
      <c r="B6415" s="1384"/>
      <c r="C6415" s="1384"/>
      <c r="D6415" s="1387"/>
      <c r="E6415" s="1384"/>
      <c r="F6415" s="1384"/>
      <c r="G6415" s="1384"/>
      <c r="H6415" s="1365"/>
      <c r="I6415" s="1365"/>
      <c r="J6415" s="1365"/>
      <c r="S6415" s="1359"/>
      <c r="BU6415" s="1366"/>
      <c r="CI6415" s="1383"/>
    </row>
    <row r="6416" spans="2:87" s="1381" customFormat="1" x14ac:dyDescent="0.25">
      <c r="B6416" s="1384"/>
      <c r="C6416" s="1384"/>
      <c r="D6416" s="1387"/>
      <c r="E6416" s="1384"/>
      <c r="F6416" s="1384"/>
      <c r="G6416" s="1384"/>
      <c r="H6416" s="1365"/>
      <c r="I6416" s="1365"/>
      <c r="J6416" s="1365"/>
      <c r="S6416" s="1359"/>
      <c r="BU6416" s="1366"/>
      <c r="CI6416" s="1383"/>
    </row>
    <row r="6417" spans="2:87" s="1381" customFormat="1" x14ac:dyDescent="0.25">
      <c r="B6417" s="1384"/>
      <c r="C6417" s="1384"/>
      <c r="D6417" s="1387"/>
      <c r="E6417" s="1384"/>
      <c r="F6417" s="1384"/>
      <c r="G6417" s="1384"/>
      <c r="H6417" s="1365"/>
      <c r="I6417" s="1365"/>
      <c r="J6417" s="1365"/>
      <c r="S6417" s="1359"/>
      <c r="BU6417" s="1366"/>
      <c r="CI6417" s="1383"/>
    </row>
    <row r="6418" spans="2:87" s="1381" customFormat="1" x14ac:dyDescent="0.25">
      <c r="B6418" s="1384"/>
      <c r="C6418" s="1384"/>
      <c r="D6418" s="1387"/>
      <c r="E6418" s="1384"/>
      <c r="F6418" s="1384"/>
      <c r="G6418" s="1384"/>
      <c r="H6418" s="1365"/>
      <c r="I6418" s="1365"/>
      <c r="J6418" s="1365"/>
      <c r="S6418" s="1359"/>
      <c r="BU6418" s="1366"/>
      <c r="CI6418" s="1383"/>
    </row>
    <row r="6419" spans="2:87" s="1381" customFormat="1" x14ac:dyDescent="0.25">
      <c r="B6419" s="1384"/>
      <c r="C6419" s="1384"/>
      <c r="D6419" s="1387"/>
      <c r="E6419" s="1384"/>
      <c r="F6419" s="1384"/>
      <c r="G6419" s="1384"/>
      <c r="H6419" s="1365"/>
      <c r="I6419" s="1365"/>
      <c r="J6419" s="1365"/>
      <c r="S6419" s="1359"/>
      <c r="BU6419" s="1366"/>
      <c r="CI6419" s="1383"/>
    </row>
    <row r="6420" spans="2:87" s="1381" customFormat="1" x14ac:dyDescent="0.25">
      <c r="B6420" s="1384"/>
      <c r="C6420" s="1384"/>
      <c r="D6420" s="1387"/>
      <c r="E6420" s="1384"/>
      <c r="F6420" s="1384"/>
      <c r="G6420" s="1384"/>
      <c r="H6420" s="1365"/>
      <c r="I6420" s="1365"/>
      <c r="J6420" s="1365"/>
      <c r="S6420" s="1359"/>
      <c r="BU6420" s="1366"/>
      <c r="CI6420" s="1383"/>
    </row>
    <row r="6421" spans="2:87" s="1381" customFormat="1" x14ac:dyDescent="0.25">
      <c r="B6421" s="1384"/>
      <c r="C6421" s="1384"/>
      <c r="D6421" s="1387"/>
      <c r="E6421" s="1384"/>
      <c r="F6421" s="1384"/>
      <c r="G6421" s="1384"/>
      <c r="H6421" s="1365"/>
      <c r="I6421" s="1365"/>
      <c r="J6421" s="1365"/>
      <c r="S6421" s="1359"/>
      <c r="BU6421" s="1366"/>
      <c r="CI6421" s="1383"/>
    </row>
    <row r="6422" spans="2:87" s="1381" customFormat="1" x14ac:dyDescent="0.25">
      <c r="B6422" s="1384"/>
      <c r="C6422" s="1384"/>
      <c r="D6422" s="1387"/>
      <c r="E6422" s="1384"/>
      <c r="F6422" s="1384"/>
      <c r="G6422" s="1384"/>
      <c r="H6422" s="1365"/>
      <c r="I6422" s="1365"/>
      <c r="J6422" s="1365"/>
      <c r="S6422" s="1359"/>
      <c r="BU6422" s="1366"/>
      <c r="CI6422" s="1383"/>
    </row>
    <row r="6423" spans="2:87" s="1381" customFormat="1" x14ac:dyDescent="0.25">
      <c r="B6423" s="1384"/>
      <c r="C6423" s="1384"/>
      <c r="D6423" s="1387"/>
      <c r="E6423" s="1384"/>
      <c r="F6423" s="1384"/>
      <c r="G6423" s="1384"/>
      <c r="H6423" s="1365"/>
      <c r="I6423" s="1365"/>
      <c r="J6423" s="1365"/>
      <c r="S6423" s="1359"/>
      <c r="BU6423" s="1366"/>
      <c r="CI6423" s="1383"/>
    </row>
    <row r="6424" spans="2:87" s="1381" customFormat="1" x14ac:dyDescent="0.25">
      <c r="B6424" s="1384"/>
      <c r="C6424" s="1384"/>
      <c r="D6424" s="1387"/>
      <c r="E6424" s="1384"/>
      <c r="F6424" s="1384"/>
      <c r="G6424" s="1384"/>
      <c r="H6424" s="1365"/>
      <c r="I6424" s="1365"/>
      <c r="J6424" s="1365"/>
      <c r="S6424" s="1359"/>
      <c r="BU6424" s="1366"/>
      <c r="CI6424" s="1383"/>
    </row>
    <row r="6425" spans="2:87" s="1381" customFormat="1" x14ac:dyDescent="0.25">
      <c r="B6425" s="1384"/>
      <c r="C6425" s="1384"/>
      <c r="D6425" s="1387"/>
      <c r="E6425" s="1384"/>
      <c r="F6425" s="1384"/>
      <c r="G6425" s="1384"/>
      <c r="H6425" s="1365"/>
      <c r="I6425" s="1365"/>
      <c r="J6425" s="1365"/>
      <c r="S6425" s="1359"/>
      <c r="BU6425" s="1366"/>
      <c r="CI6425" s="1383"/>
    </row>
    <row r="6426" spans="2:87" s="1381" customFormat="1" x14ac:dyDescent="0.25">
      <c r="B6426" s="1384"/>
      <c r="C6426" s="1384"/>
      <c r="D6426" s="1387"/>
      <c r="E6426" s="1384"/>
      <c r="F6426" s="1384"/>
      <c r="G6426" s="1384"/>
      <c r="H6426" s="1365"/>
      <c r="I6426" s="1365"/>
      <c r="J6426" s="1365"/>
      <c r="S6426" s="1359"/>
      <c r="BU6426" s="1366"/>
      <c r="CI6426" s="1383"/>
    </row>
    <row r="6427" spans="2:87" s="1381" customFormat="1" x14ac:dyDescent="0.25">
      <c r="B6427" s="1384"/>
      <c r="C6427" s="1384"/>
      <c r="D6427" s="1387"/>
      <c r="E6427" s="1384"/>
      <c r="F6427" s="1384"/>
      <c r="G6427" s="1384"/>
      <c r="H6427" s="1365"/>
      <c r="I6427" s="1365"/>
      <c r="J6427" s="1365"/>
      <c r="S6427" s="1359"/>
      <c r="BU6427" s="1366"/>
      <c r="CI6427" s="1383"/>
    </row>
    <row r="6428" spans="2:87" s="1381" customFormat="1" x14ac:dyDescent="0.25">
      <c r="B6428" s="1384"/>
      <c r="C6428" s="1384"/>
      <c r="D6428" s="1387"/>
      <c r="E6428" s="1384"/>
      <c r="F6428" s="1384"/>
      <c r="G6428" s="1384"/>
      <c r="H6428" s="1365"/>
      <c r="I6428" s="1365"/>
      <c r="J6428" s="1365"/>
      <c r="S6428" s="1359"/>
      <c r="BU6428" s="1366"/>
      <c r="CI6428" s="1383"/>
    </row>
    <row r="6429" spans="2:87" s="1381" customFormat="1" x14ac:dyDescent="0.25">
      <c r="B6429" s="1384"/>
      <c r="C6429" s="1384"/>
      <c r="D6429" s="1387"/>
      <c r="E6429" s="1384"/>
      <c r="F6429" s="1384"/>
      <c r="G6429" s="1384"/>
      <c r="H6429" s="1365"/>
      <c r="I6429" s="1365"/>
      <c r="J6429" s="1365"/>
      <c r="S6429" s="1359"/>
      <c r="BU6429" s="1366"/>
      <c r="CI6429" s="1383"/>
    </row>
    <row r="6430" spans="2:87" s="1381" customFormat="1" x14ac:dyDescent="0.25">
      <c r="B6430" s="1384"/>
      <c r="C6430" s="1384"/>
      <c r="D6430" s="1387"/>
      <c r="E6430" s="1384"/>
      <c r="F6430" s="1384"/>
      <c r="G6430" s="1384"/>
      <c r="H6430" s="1365"/>
      <c r="I6430" s="1365"/>
      <c r="J6430" s="1365"/>
      <c r="S6430" s="1359"/>
      <c r="BU6430" s="1366"/>
      <c r="CI6430" s="1383"/>
    </row>
    <row r="6431" spans="2:87" s="1381" customFormat="1" x14ac:dyDescent="0.25">
      <c r="B6431" s="1384"/>
      <c r="C6431" s="1384"/>
      <c r="D6431" s="1387"/>
      <c r="E6431" s="1384"/>
      <c r="F6431" s="1384"/>
      <c r="G6431" s="1384"/>
      <c r="H6431" s="1365"/>
      <c r="I6431" s="1365"/>
      <c r="J6431" s="1365"/>
      <c r="S6431" s="1359"/>
      <c r="BU6431" s="1366"/>
      <c r="CI6431" s="1383"/>
    </row>
    <row r="6432" spans="2:87" s="1381" customFormat="1" x14ac:dyDescent="0.25">
      <c r="B6432" s="1384"/>
      <c r="C6432" s="1384"/>
      <c r="D6432" s="1387"/>
      <c r="E6432" s="1384"/>
      <c r="F6432" s="1384"/>
      <c r="G6432" s="1384"/>
      <c r="H6432" s="1365"/>
      <c r="I6432" s="1365"/>
      <c r="J6432" s="1365"/>
      <c r="S6432" s="1359"/>
      <c r="BU6432" s="1366"/>
      <c r="CI6432" s="1383"/>
    </row>
    <row r="6433" spans="2:87" s="1381" customFormat="1" x14ac:dyDescent="0.25">
      <c r="B6433" s="1384"/>
      <c r="C6433" s="1384"/>
      <c r="D6433" s="1387"/>
      <c r="E6433" s="1384"/>
      <c r="F6433" s="1384"/>
      <c r="G6433" s="1384"/>
      <c r="H6433" s="1365"/>
      <c r="I6433" s="1365"/>
      <c r="J6433" s="1365"/>
      <c r="S6433" s="1359"/>
      <c r="BU6433" s="1366"/>
      <c r="CI6433" s="1383"/>
    </row>
    <row r="6434" spans="2:87" s="1381" customFormat="1" x14ac:dyDescent="0.25">
      <c r="B6434" s="1384"/>
      <c r="C6434" s="1384"/>
      <c r="D6434" s="1387"/>
      <c r="E6434" s="1384"/>
      <c r="F6434" s="1384"/>
      <c r="G6434" s="1384"/>
      <c r="H6434" s="1365"/>
      <c r="I6434" s="1365"/>
      <c r="J6434" s="1365"/>
      <c r="S6434" s="1359"/>
      <c r="BU6434" s="1366"/>
      <c r="CI6434" s="1383"/>
    </row>
    <row r="6435" spans="2:87" s="1381" customFormat="1" x14ac:dyDescent="0.25">
      <c r="B6435" s="1384"/>
      <c r="C6435" s="1384"/>
      <c r="D6435" s="1387"/>
      <c r="E6435" s="1384"/>
      <c r="F6435" s="1384"/>
      <c r="G6435" s="1384"/>
      <c r="H6435" s="1365"/>
      <c r="I6435" s="1365"/>
      <c r="J6435" s="1365"/>
      <c r="S6435" s="1359"/>
      <c r="BU6435" s="1366"/>
      <c r="CI6435" s="1383"/>
    </row>
    <row r="6436" spans="2:87" s="1381" customFormat="1" x14ac:dyDescent="0.25">
      <c r="B6436" s="1384"/>
      <c r="C6436" s="1384"/>
      <c r="D6436" s="1387"/>
      <c r="E6436" s="1384"/>
      <c r="F6436" s="1384"/>
      <c r="G6436" s="1384"/>
      <c r="H6436" s="1365"/>
      <c r="I6436" s="1365"/>
      <c r="J6436" s="1365"/>
      <c r="S6436" s="1359"/>
      <c r="BU6436" s="1366"/>
      <c r="CI6436" s="1383"/>
    </row>
    <row r="6437" spans="2:87" s="1381" customFormat="1" x14ac:dyDescent="0.25">
      <c r="B6437" s="1384"/>
      <c r="C6437" s="1384"/>
      <c r="D6437" s="1387"/>
      <c r="E6437" s="1384"/>
      <c r="F6437" s="1384"/>
      <c r="G6437" s="1384"/>
      <c r="H6437" s="1365"/>
      <c r="I6437" s="1365"/>
      <c r="J6437" s="1365"/>
      <c r="S6437" s="1359"/>
      <c r="BU6437" s="1366"/>
      <c r="CI6437" s="1383"/>
    </row>
    <row r="6438" spans="2:87" s="1381" customFormat="1" x14ac:dyDescent="0.25">
      <c r="B6438" s="1384"/>
      <c r="C6438" s="1384"/>
      <c r="D6438" s="1387"/>
      <c r="E6438" s="1384"/>
      <c r="F6438" s="1384"/>
      <c r="G6438" s="1384"/>
      <c r="H6438" s="1365"/>
      <c r="I6438" s="1365"/>
      <c r="J6438" s="1365"/>
      <c r="S6438" s="1359"/>
      <c r="BU6438" s="1366"/>
      <c r="CI6438" s="1383"/>
    </row>
    <row r="6439" spans="2:87" s="1381" customFormat="1" x14ac:dyDescent="0.25">
      <c r="B6439" s="1384"/>
      <c r="C6439" s="1384"/>
      <c r="D6439" s="1387"/>
      <c r="E6439" s="1384"/>
      <c r="F6439" s="1384"/>
      <c r="G6439" s="1384"/>
      <c r="H6439" s="1365"/>
      <c r="I6439" s="1365"/>
      <c r="J6439" s="1365"/>
      <c r="S6439" s="1359"/>
      <c r="BU6439" s="1366"/>
      <c r="CI6439" s="1383"/>
    </row>
    <row r="6440" spans="2:87" s="1381" customFormat="1" x14ac:dyDescent="0.25">
      <c r="B6440" s="1384"/>
      <c r="C6440" s="1384"/>
      <c r="D6440" s="1387"/>
      <c r="E6440" s="1384"/>
      <c r="F6440" s="1384"/>
      <c r="G6440" s="1384"/>
      <c r="H6440" s="1365"/>
      <c r="I6440" s="1365"/>
      <c r="J6440" s="1365"/>
      <c r="S6440" s="1359"/>
      <c r="BU6440" s="1366"/>
      <c r="CI6440" s="1383"/>
    </row>
    <row r="6441" spans="2:87" s="1381" customFormat="1" x14ac:dyDescent="0.25">
      <c r="B6441" s="1384"/>
      <c r="C6441" s="1384"/>
      <c r="D6441" s="1387"/>
      <c r="E6441" s="1384"/>
      <c r="F6441" s="1384"/>
      <c r="G6441" s="1384"/>
      <c r="H6441" s="1365"/>
      <c r="I6441" s="1365"/>
      <c r="J6441" s="1365"/>
      <c r="S6441" s="1359"/>
      <c r="BU6441" s="1366"/>
      <c r="CI6441" s="1383"/>
    </row>
    <row r="6442" spans="2:87" s="1381" customFormat="1" x14ac:dyDescent="0.25">
      <c r="B6442" s="1384"/>
      <c r="C6442" s="1384"/>
      <c r="D6442" s="1387"/>
      <c r="E6442" s="1384"/>
      <c r="F6442" s="1384"/>
      <c r="G6442" s="1384"/>
      <c r="H6442" s="1365"/>
      <c r="I6442" s="1365"/>
      <c r="J6442" s="1365"/>
      <c r="S6442" s="1359"/>
      <c r="BU6442" s="1366"/>
      <c r="CI6442" s="1383"/>
    </row>
    <row r="6443" spans="2:87" s="1381" customFormat="1" x14ac:dyDescent="0.25">
      <c r="B6443" s="1384"/>
      <c r="C6443" s="1384"/>
      <c r="D6443" s="1387"/>
      <c r="E6443" s="1384"/>
      <c r="F6443" s="1384"/>
      <c r="G6443" s="1384"/>
      <c r="H6443" s="1365"/>
      <c r="I6443" s="1365"/>
      <c r="J6443" s="1365"/>
      <c r="S6443" s="1359"/>
      <c r="BU6443" s="1366"/>
      <c r="CI6443" s="1383"/>
    </row>
    <row r="6444" spans="2:87" s="1381" customFormat="1" x14ac:dyDescent="0.25">
      <c r="B6444" s="1384"/>
      <c r="C6444" s="1384"/>
      <c r="D6444" s="1387"/>
      <c r="E6444" s="1384"/>
      <c r="F6444" s="1384"/>
      <c r="G6444" s="1384"/>
      <c r="H6444" s="1365"/>
      <c r="I6444" s="1365"/>
      <c r="J6444" s="1365"/>
      <c r="S6444" s="1359"/>
      <c r="BU6444" s="1366"/>
      <c r="CI6444" s="1383"/>
    </row>
    <row r="6445" spans="2:87" s="1381" customFormat="1" x14ac:dyDescent="0.25">
      <c r="B6445" s="1384"/>
      <c r="C6445" s="1384"/>
      <c r="D6445" s="1387"/>
      <c r="E6445" s="1384"/>
      <c r="F6445" s="1384"/>
      <c r="G6445" s="1384"/>
      <c r="H6445" s="1365"/>
      <c r="I6445" s="1365"/>
      <c r="J6445" s="1365"/>
      <c r="S6445" s="1359"/>
      <c r="BU6445" s="1366"/>
      <c r="CI6445" s="1383"/>
    </row>
    <row r="6446" spans="2:87" s="1381" customFormat="1" x14ac:dyDescent="0.25">
      <c r="B6446" s="1384"/>
      <c r="C6446" s="1384"/>
      <c r="D6446" s="1387"/>
      <c r="E6446" s="1384"/>
      <c r="F6446" s="1384"/>
      <c r="G6446" s="1384"/>
      <c r="H6446" s="1365"/>
      <c r="I6446" s="1365"/>
      <c r="J6446" s="1365"/>
      <c r="S6446" s="1359"/>
      <c r="BU6446" s="1366"/>
      <c r="CI6446" s="1383"/>
    </row>
    <row r="6447" spans="2:87" s="1381" customFormat="1" x14ac:dyDescent="0.25">
      <c r="B6447" s="1384"/>
      <c r="C6447" s="1384"/>
      <c r="D6447" s="1387"/>
      <c r="E6447" s="1384"/>
      <c r="F6447" s="1384"/>
      <c r="G6447" s="1384"/>
      <c r="H6447" s="1365"/>
      <c r="I6447" s="1365"/>
      <c r="J6447" s="1365"/>
      <c r="S6447" s="1359"/>
      <c r="BU6447" s="1366"/>
      <c r="CI6447" s="1383"/>
    </row>
    <row r="6448" spans="2:87" s="1381" customFormat="1" x14ac:dyDescent="0.25">
      <c r="B6448" s="1384"/>
      <c r="C6448" s="1384"/>
      <c r="D6448" s="1387"/>
      <c r="E6448" s="1384"/>
      <c r="F6448" s="1384"/>
      <c r="G6448" s="1384"/>
      <c r="H6448" s="1365"/>
      <c r="I6448" s="1365"/>
      <c r="J6448" s="1365"/>
      <c r="S6448" s="1359"/>
      <c r="BU6448" s="1366"/>
      <c r="CI6448" s="1383"/>
    </row>
    <row r="6449" spans="2:87" s="1381" customFormat="1" x14ac:dyDescent="0.25">
      <c r="B6449" s="1384"/>
      <c r="C6449" s="1384"/>
      <c r="D6449" s="1387"/>
      <c r="E6449" s="1384"/>
      <c r="F6449" s="1384"/>
      <c r="G6449" s="1384"/>
      <c r="H6449" s="1365"/>
      <c r="I6449" s="1365"/>
      <c r="J6449" s="1365"/>
      <c r="S6449" s="1359"/>
      <c r="BU6449" s="1366"/>
      <c r="CI6449" s="1383"/>
    </row>
    <row r="6450" spans="2:87" s="1381" customFormat="1" x14ac:dyDescent="0.25">
      <c r="B6450" s="1384"/>
      <c r="C6450" s="1384"/>
      <c r="D6450" s="1387"/>
      <c r="E6450" s="1384"/>
      <c r="F6450" s="1384"/>
      <c r="G6450" s="1384"/>
      <c r="H6450" s="1365"/>
      <c r="I6450" s="1365"/>
      <c r="J6450" s="1365"/>
      <c r="S6450" s="1359"/>
      <c r="BU6450" s="1366"/>
      <c r="CI6450" s="1383"/>
    </row>
    <row r="6451" spans="2:87" s="1381" customFormat="1" x14ac:dyDescent="0.25">
      <c r="B6451" s="1384"/>
      <c r="C6451" s="1384"/>
      <c r="D6451" s="1387"/>
      <c r="E6451" s="1384"/>
      <c r="F6451" s="1384"/>
      <c r="G6451" s="1384"/>
      <c r="H6451" s="1365"/>
      <c r="I6451" s="1365"/>
      <c r="J6451" s="1365"/>
      <c r="S6451" s="1359"/>
      <c r="BU6451" s="1366"/>
      <c r="CI6451" s="1383"/>
    </row>
    <row r="6452" spans="2:87" s="1381" customFormat="1" x14ac:dyDescent="0.25">
      <c r="B6452" s="1384"/>
      <c r="C6452" s="1384"/>
      <c r="D6452" s="1387"/>
      <c r="E6452" s="1384"/>
      <c r="F6452" s="1384"/>
      <c r="G6452" s="1384"/>
      <c r="H6452" s="1365"/>
      <c r="I6452" s="1365"/>
      <c r="J6452" s="1365"/>
      <c r="S6452" s="1359"/>
      <c r="BU6452" s="1366"/>
      <c r="CI6452" s="1383"/>
    </row>
    <row r="6453" spans="2:87" s="1381" customFormat="1" x14ac:dyDescent="0.25">
      <c r="B6453" s="1384"/>
      <c r="C6453" s="1384"/>
      <c r="D6453" s="1387"/>
      <c r="E6453" s="1384"/>
      <c r="F6453" s="1384"/>
      <c r="G6453" s="1384"/>
      <c r="H6453" s="1365"/>
      <c r="I6453" s="1365"/>
      <c r="J6453" s="1365"/>
      <c r="S6453" s="1359"/>
      <c r="BU6453" s="1366"/>
      <c r="CI6453" s="1383"/>
    </row>
    <row r="6454" spans="2:87" s="1381" customFormat="1" x14ac:dyDescent="0.25">
      <c r="B6454" s="1384"/>
      <c r="C6454" s="1384"/>
      <c r="D6454" s="1387"/>
      <c r="E6454" s="1384"/>
      <c r="F6454" s="1384"/>
      <c r="G6454" s="1384"/>
      <c r="H6454" s="1365"/>
      <c r="I6454" s="1365"/>
      <c r="J6454" s="1365"/>
      <c r="S6454" s="1359"/>
      <c r="BU6454" s="1366"/>
      <c r="CI6454" s="1383"/>
    </row>
    <row r="6455" spans="2:87" s="1381" customFormat="1" x14ac:dyDescent="0.25">
      <c r="B6455" s="1384"/>
      <c r="C6455" s="1384"/>
      <c r="D6455" s="1387"/>
      <c r="E6455" s="1384"/>
      <c r="F6455" s="1384"/>
      <c r="G6455" s="1384"/>
      <c r="H6455" s="1365"/>
      <c r="I6455" s="1365"/>
      <c r="J6455" s="1365"/>
      <c r="S6455" s="1359"/>
      <c r="BU6455" s="1366"/>
      <c r="CI6455" s="1383"/>
    </row>
    <row r="6456" spans="2:87" s="1381" customFormat="1" x14ac:dyDescent="0.25">
      <c r="B6456" s="1384"/>
      <c r="C6456" s="1384"/>
      <c r="D6456" s="1387"/>
      <c r="E6456" s="1384"/>
      <c r="F6456" s="1384"/>
      <c r="G6456" s="1384"/>
      <c r="H6456" s="1365"/>
      <c r="I6456" s="1365"/>
      <c r="J6456" s="1365"/>
      <c r="S6456" s="1359"/>
      <c r="BU6456" s="1366"/>
      <c r="CI6456" s="1383"/>
    </row>
    <row r="6457" spans="2:87" s="1381" customFormat="1" x14ac:dyDescent="0.25">
      <c r="B6457" s="1384"/>
      <c r="C6457" s="1384"/>
      <c r="D6457" s="1387"/>
      <c r="E6457" s="1384"/>
      <c r="F6457" s="1384"/>
      <c r="G6457" s="1384"/>
      <c r="H6457" s="1365"/>
      <c r="I6457" s="1365"/>
      <c r="J6457" s="1365"/>
      <c r="S6457" s="1359"/>
      <c r="BU6457" s="1366"/>
      <c r="CI6457" s="1383"/>
    </row>
    <row r="6458" spans="2:87" s="1381" customFormat="1" x14ac:dyDescent="0.25">
      <c r="B6458" s="1384"/>
      <c r="C6458" s="1384"/>
      <c r="D6458" s="1387"/>
      <c r="E6458" s="1384"/>
      <c r="F6458" s="1384"/>
      <c r="G6458" s="1384"/>
      <c r="H6458" s="1365"/>
      <c r="I6458" s="1365"/>
      <c r="J6458" s="1365"/>
      <c r="S6458" s="1359"/>
      <c r="BU6458" s="1366"/>
      <c r="CI6458" s="1383"/>
    </row>
    <row r="6459" spans="2:87" s="1381" customFormat="1" x14ac:dyDescent="0.25">
      <c r="B6459" s="1384"/>
      <c r="C6459" s="1384"/>
      <c r="D6459" s="1387"/>
      <c r="E6459" s="1384"/>
      <c r="F6459" s="1384"/>
      <c r="G6459" s="1384"/>
      <c r="H6459" s="1365"/>
      <c r="I6459" s="1365"/>
      <c r="J6459" s="1365"/>
      <c r="S6459" s="1359"/>
      <c r="BU6459" s="1366"/>
      <c r="CI6459" s="1383"/>
    </row>
    <row r="6460" spans="2:87" s="1381" customFormat="1" x14ac:dyDescent="0.25">
      <c r="B6460" s="1384"/>
      <c r="C6460" s="1384"/>
      <c r="D6460" s="1387"/>
      <c r="E6460" s="1384"/>
      <c r="F6460" s="1384"/>
      <c r="G6460" s="1384"/>
      <c r="H6460" s="1365"/>
      <c r="I6460" s="1365"/>
      <c r="J6460" s="1365"/>
      <c r="S6460" s="1359"/>
      <c r="BU6460" s="1366"/>
      <c r="CI6460" s="1383"/>
    </row>
    <row r="6461" spans="2:87" s="1381" customFormat="1" x14ac:dyDescent="0.25">
      <c r="B6461" s="1384"/>
      <c r="C6461" s="1384"/>
      <c r="D6461" s="1387"/>
      <c r="E6461" s="1384"/>
      <c r="F6461" s="1384"/>
      <c r="G6461" s="1384"/>
      <c r="H6461" s="1365"/>
      <c r="I6461" s="1365"/>
      <c r="J6461" s="1365"/>
      <c r="S6461" s="1359"/>
      <c r="BU6461" s="1366"/>
      <c r="CI6461" s="1383"/>
    </row>
    <row r="6462" spans="2:87" s="1381" customFormat="1" x14ac:dyDescent="0.25">
      <c r="B6462" s="1384"/>
      <c r="C6462" s="1384"/>
      <c r="D6462" s="1387"/>
      <c r="E6462" s="1384"/>
      <c r="F6462" s="1384"/>
      <c r="G6462" s="1384"/>
      <c r="H6462" s="1365"/>
      <c r="I6462" s="1365"/>
      <c r="J6462" s="1365"/>
      <c r="S6462" s="1359"/>
      <c r="BU6462" s="1366"/>
      <c r="CI6462" s="1383"/>
    </row>
    <row r="6463" spans="2:87" s="1381" customFormat="1" x14ac:dyDescent="0.25">
      <c r="B6463" s="1384"/>
      <c r="C6463" s="1384"/>
      <c r="D6463" s="1387"/>
      <c r="E6463" s="1384"/>
      <c r="F6463" s="1384"/>
      <c r="G6463" s="1384"/>
      <c r="H6463" s="1365"/>
      <c r="I6463" s="1365"/>
      <c r="J6463" s="1365"/>
      <c r="S6463" s="1359"/>
      <c r="BU6463" s="1366"/>
      <c r="CI6463" s="1383"/>
    </row>
    <row r="6464" spans="2:87" s="1381" customFormat="1" x14ac:dyDescent="0.25">
      <c r="B6464" s="1384"/>
      <c r="C6464" s="1384"/>
      <c r="D6464" s="1387"/>
      <c r="E6464" s="1384"/>
      <c r="F6464" s="1384"/>
      <c r="G6464" s="1384"/>
      <c r="H6464" s="1365"/>
      <c r="I6464" s="1365"/>
      <c r="J6464" s="1365"/>
      <c r="S6464" s="1359"/>
      <c r="BU6464" s="1366"/>
      <c r="CI6464" s="1383"/>
    </row>
    <row r="6465" spans="2:87" s="1381" customFormat="1" x14ac:dyDescent="0.25">
      <c r="B6465" s="1384"/>
      <c r="C6465" s="1384"/>
      <c r="D6465" s="1387"/>
      <c r="E6465" s="1384"/>
      <c r="F6465" s="1384"/>
      <c r="G6465" s="1384"/>
      <c r="H6465" s="1365"/>
      <c r="I6465" s="1365"/>
      <c r="J6465" s="1365"/>
      <c r="S6465" s="1359"/>
      <c r="BU6465" s="1366"/>
      <c r="CI6465" s="1383"/>
    </row>
    <row r="6466" spans="2:87" s="1381" customFormat="1" x14ac:dyDescent="0.25">
      <c r="B6466" s="1384"/>
      <c r="C6466" s="1384"/>
      <c r="D6466" s="1387"/>
      <c r="E6466" s="1384"/>
      <c r="F6466" s="1384"/>
      <c r="G6466" s="1384"/>
      <c r="H6466" s="1365"/>
      <c r="I6466" s="1365"/>
      <c r="J6466" s="1365"/>
      <c r="S6466" s="1359"/>
      <c r="BU6466" s="1366"/>
      <c r="CI6466" s="1383"/>
    </row>
    <row r="6467" spans="2:87" s="1381" customFormat="1" x14ac:dyDescent="0.25">
      <c r="B6467" s="1384"/>
      <c r="C6467" s="1384"/>
      <c r="D6467" s="1387"/>
      <c r="E6467" s="1384"/>
      <c r="F6467" s="1384"/>
      <c r="G6467" s="1384"/>
      <c r="H6467" s="1365"/>
      <c r="I6467" s="1365"/>
      <c r="J6467" s="1365"/>
      <c r="S6467" s="1359"/>
      <c r="BU6467" s="1366"/>
      <c r="CI6467" s="1383"/>
    </row>
    <row r="6468" spans="2:87" s="1381" customFormat="1" x14ac:dyDescent="0.25">
      <c r="B6468" s="1384"/>
      <c r="C6468" s="1384"/>
      <c r="D6468" s="1387"/>
      <c r="E6468" s="1384"/>
      <c r="F6468" s="1384"/>
      <c r="G6468" s="1384"/>
      <c r="H6468" s="1365"/>
      <c r="I6468" s="1365"/>
      <c r="J6468" s="1365"/>
      <c r="S6468" s="1359"/>
      <c r="BU6468" s="1366"/>
      <c r="CI6468" s="1383"/>
    </row>
    <row r="6469" spans="2:87" s="1381" customFormat="1" x14ac:dyDescent="0.25">
      <c r="B6469" s="1384"/>
      <c r="C6469" s="1384"/>
      <c r="D6469" s="1387"/>
      <c r="E6469" s="1384"/>
      <c r="F6469" s="1384"/>
      <c r="G6469" s="1384"/>
      <c r="H6469" s="1365"/>
      <c r="I6469" s="1365"/>
      <c r="J6469" s="1365"/>
      <c r="S6469" s="1359"/>
      <c r="BU6469" s="1366"/>
      <c r="CI6469" s="1383"/>
    </row>
    <row r="6470" spans="2:87" s="1381" customFormat="1" x14ac:dyDescent="0.25">
      <c r="B6470" s="1384"/>
      <c r="C6470" s="1384"/>
      <c r="D6470" s="1387"/>
      <c r="E6470" s="1384"/>
      <c r="F6470" s="1384"/>
      <c r="G6470" s="1384"/>
      <c r="H6470" s="1365"/>
      <c r="I6470" s="1365"/>
      <c r="J6470" s="1365"/>
      <c r="S6470" s="1359"/>
      <c r="BU6470" s="1366"/>
      <c r="CI6470" s="1383"/>
    </row>
    <row r="6471" spans="2:87" s="1381" customFormat="1" x14ac:dyDescent="0.25">
      <c r="B6471" s="1384"/>
      <c r="C6471" s="1384"/>
      <c r="D6471" s="1387"/>
      <c r="E6471" s="1384"/>
      <c r="F6471" s="1384"/>
      <c r="G6471" s="1384"/>
      <c r="H6471" s="1365"/>
      <c r="I6471" s="1365"/>
      <c r="J6471" s="1365"/>
      <c r="S6471" s="1359"/>
      <c r="BU6471" s="1366"/>
      <c r="CI6471" s="1383"/>
    </row>
    <row r="6472" spans="2:87" s="1381" customFormat="1" x14ac:dyDescent="0.25">
      <c r="B6472" s="1384"/>
      <c r="C6472" s="1384"/>
      <c r="D6472" s="1387"/>
      <c r="E6472" s="1384"/>
      <c r="F6472" s="1384"/>
      <c r="G6472" s="1384"/>
      <c r="H6472" s="1365"/>
      <c r="I6472" s="1365"/>
      <c r="J6472" s="1365"/>
      <c r="S6472" s="1359"/>
      <c r="BU6472" s="1366"/>
      <c r="CI6472" s="1383"/>
    </row>
    <row r="6473" spans="2:87" s="1381" customFormat="1" x14ac:dyDescent="0.25">
      <c r="B6473" s="1384"/>
      <c r="C6473" s="1384"/>
      <c r="D6473" s="1387"/>
      <c r="E6473" s="1384"/>
      <c r="F6473" s="1384"/>
      <c r="G6473" s="1384"/>
      <c r="H6473" s="1365"/>
      <c r="I6473" s="1365"/>
      <c r="J6473" s="1365"/>
      <c r="S6473" s="1359"/>
      <c r="BU6473" s="1366"/>
      <c r="CI6473" s="1383"/>
    </row>
    <row r="6474" spans="2:87" s="1381" customFormat="1" x14ac:dyDescent="0.25">
      <c r="B6474" s="1384"/>
      <c r="C6474" s="1384"/>
      <c r="D6474" s="1387"/>
      <c r="E6474" s="1384"/>
      <c r="F6474" s="1384"/>
      <c r="G6474" s="1384"/>
      <c r="H6474" s="1365"/>
      <c r="I6474" s="1365"/>
      <c r="J6474" s="1365"/>
      <c r="S6474" s="1359"/>
      <c r="BU6474" s="1366"/>
      <c r="CI6474" s="1383"/>
    </row>
    <row r="6475" spans="2:87" s="1381" customFormat="1" x14ac:dyDescent="0.25">
      <c r="B6475" s="1384"/>
      <c r="C6475" s="1384"/>
      <c r="D6475" s="1387"/>
      <c r="E6475" s="1384"/>
      <c r="F6475" s="1384"/>
      <c r="G6475" s="1384"/>
      <c r="H6475" s="1365"/>
      <c r="I6475" s="1365"/>
      <c r="J6475" s="1365"/>
      <c r="S6475" s="1359"/>
      <c r="BU6475" s="1366"/>
      <c r="CI6475" s="1383"/>
    </row>
    <row r="6476" spans="2:87" s="1381" customFormat="1" x14ac:dyDescent="0.25">
      <c r="B6476" s="1384"/>
      <c r="C6476" s="1384"/>
      <c r="D6476" s="1387"/>
      <c r="E6476" s="1384"/>
      <c r="F6476" s="1384"/>
      <c r="G6476" s="1384"/>
      <c r="H6476" s="1365"/>
      <c r="I6476" s="1365"/>
      <c r="J6476" s="1365"/>
      <c r="S6476" s="1359"/>
      <c r="BU6476" s="1366"/>
      <c r="CI6476" s="1383"/>
    </row>
    <row r="6477" spans="2:87" s="1381" customFormat="1" x14ac:dyDescent="0.25">
      <c r="B6477" s="1384"/>
      <c r="C6477" s="1384"/>
      <c r="D6477" s="1387"/>
      <c r="E6477" s="1384"/>
      <c r="F6477" s="1384"/>
      <c r="G6477" s="1384"/>
      <c r="H6477" s="1365"/>
      <c r="I6477" s="1365"/>
      <c r="J6477" s="1365"/>
      <c r="S6477" s="1359"/>
      <c r="BU6477" s="1366"/>
      <c r="CI6477" s="1383"/>
    </row>
    <row r="6478" spans="2:87" s="1381" customFormat="1" x14ac:dyDescent="0.25">
      <c r="B6478" s="1384"/>
      <c r="C6478" s="1384"/>
      <c r="D6478" s="1387"/>
      <c r="E6478" s="1384"/>
      <c r="F6478" s="1384"/>
      <c r="G6478" s="1384"/>
      <c r="H6478" s="1365"/>
      <c r="I6478" s="1365"/>
      <c r="J6478" s="1365"/>
      <c r="S6478" s="1359"/>
      <c r="BU6478" s="1366"/>
      <c r="CI6478" s="1383"/>
    </row>
    <row r="6479" spans="2:87" s="1381" customFormat="1" x14ac:dyDescent="0.25">
      <c r="B6479" s="1384"/>
      <c r="C6479" s="1384"/>
      <c r="D6479" s="1387"/>
      <c r="E6479" s="1384"/>
      <c r="F6479" s="1384"/>
      <c r="G6479" s="1384"/>
      <c r="H6479" s="1365"/>
      <c r="I6479" s="1365"/>
      <c r="J6479" s="1365"/>
      <c r="S6479" s="1359"/>
      <c r="BU6479" s="1366"/>
      <c r="CI6479" s="1383"/>
    </row>
    <row r="6480" spans="2:87" s="1381" customFormat="1" x14ac:dyDescent="0.25">
      <c r="B6480" s="1384"/>
      <c r="C6480" s="1384"/>
      <c r="D6480" s="1387"/>
      <c r="E6480" s="1384"/>
      <c r="F6480" s="1384"/>
      <c r="G6480" s="1384"/>
      <c r="H6480" s="1365"/>
      <c r="I6480" s="1365"/>
      <c r="J6480" s="1365"/>
      <c r="S6480" s="1359"/>
      <c r="BU6480" s="1366"/>
      <c r="CI6480" s="1383"/>
    </row>
    <row r="6481" spans="2:87" s="1381" customFormat="1" x14ac:dyDescent="0.25">
      <c r="B6481" s="1384"/>
      <c r="C6481" s="1384"/>
      <c r="D6481" s="1387"/>
      <c r="E6481" s="1384"/>
      <c r="F6481" s="1384"/>
      <c r="G6481" s="1384"/>
      <c r="H6481" s="1365"/>
      <c r="I6481" s="1365"/>
      <c r="J6481" s="1365"/>
      <c r="S6481" s="1359"/>
      <c r="BU6481" s="1366"/>
      <c r="CI6481" s="1383"/>
    </row>
    <row r="6482" spans="2:87" s="1381" customFormat="1" x14ac:dyDescent="0.25">
      <c r="B6482" s="1384"/>
      <c r="C6482" s="1384"/>
      <c r="D6482" s="1387"/>
      <c r="E6482" s="1384"/>
      <c r="F6482" s="1384"/>
      <c r="G6482" s="1384"/>
      <c r="H6482" s="1365"/>
      <c r="I6482" s="1365"/>
      <c r="J6482" s="1365"/>
      <c r="S6482" s="1359"/>
      <c r="BU6482" s="1366"/>
      <c r="CI6482" s="1383"/>
    </row>
    <row r="6483" spans="2:87" s="1381" customFormat="1" x14ac:dyDescent="0.25">
      <c r="B6483" s="1384"/>
      <c r="C6483" s="1384"/>
      <c r="D6483" s="1387"/>
      <c r="E6483" s="1384"/>
      <c r="F6483" s="1384"/>
      <c r="G6483" s="1384"/>
      <c r="H6483" s="1365"/>
      <c r="I6483" s="1365"/>
      <c r="J6483" s="1365"/>
      <c r="S6483" s="1359"/>
      <c r="BU6483" s="1366"/>
      <c r="CI6483" s="1383"/>
    </row>
    <row r="6484" spans="2:87" s="1381" customFormat="1" x14ac:dyDescent="0.25">
      <c r="B6484" s="1384"/>
      <c r="C6484" s="1384"/>
      <c r="D6484" s="1387"/>
      <c r="E6484" s="1384"/>
      <c r="F6484" s="1384"/>
      <c r="G6484" s="1384"/>
      <c r="H6484" s="1365"/>
      <c r="I6484" s="1365"/>
      <c r="J6484" s="1365"/>
      <c r="S6484" s="1359"/>
      <c r="BU6484" s="1366"/>
      <c r="CI6484" s="1383"/>
    </row>
    <row r="6485" spans="2:87" s="1381" customFormat="1" x14ac:dyDescent="0.25">
      <c r="B6485" s="1384"/>
      <c r="C6485" s="1384"/>
      <c r="D6485" s="1387"/>
      <c r="E6485" s="1384"/>
      <c r="F6485" s="1384"/>
      <c r="G6485" s="1384"/>
      <c r="H6485" s="1365"/>
      <c r="I6485" s="1365"/>
      <c r="J6485" s="1365"/>
      <c r="S6485" s="1359"/>
      <c r="BU6485" s="1366"/>
      <c r="CI6485" s="1383"/>
    </row>
    <row r="6486" spans="2:87" s="1381" customFormat="1" x14ac:dyDescent="0.25">
      <c r="B6486" s="1384"/>
      <c r="C6486" s="1384"/>
      <c r="D6486" s="1387"/>
      <c r="E6486" s="1384"/>
      <c r="F6486" s="1384"/>
      <c r="G6486" s="1384"/>
      <c r="H6486" s="1365"/>
      <c r="I6486" s="1365"/>
      <c r="J6486" s="1365"/>
      <c r="S6486" s="1359"/>
      <c r="BU6486" s="1366"/>
      <c r="CI6486" s="1383"/>
    </row>
    <row r="6487" spans="2:87" s="1381" customFormat="1" x14ac:dyDescent="0.25">
      <c r="B6487" s="1384"/>
      <c r="C6487" s="1384"/>
      <c r="D6487" s="1387"/>
      <c r="E6487" s="1384"/>
      <c r="F6487" s="1384"/>
      <c r="G6487" s="1384"/>
      <c r="H6487" s="1365"/>
      <c r="I6487" s="1365"/>
      <c r="J6487" s="1365"/>
      <c r="S6487" s="1359"/>
      <c r="BU6487" s="1366"/>
      <c r="CI6487" s="1383"/>
    </row>
    <row r="6488" spans="2:87" s="1381" customFormat="1" x14ac:dyDescent="0.25">
      <c r="B6488" s="1384"/>
      <c r="C6488" s="1384"/>
      <c r="D6488" s="1387"/>
      <c r="E6488" s="1384"/>
      <c r="F6488" s="1384"/>
      <c r="G6488" s="1384"/>
      <c r="H6488" s="1365"/>
      <c r="I6488" s="1365"/>
      <c r="J6488" s="1365"/>
      <c r="S6488" s="1359"/>
      <c r="BU6488" s="1366"/>
      <c r="CI6488" s="1383"/>
    </row>
    <row r="6489" spans="2:87" s="1381" customFormat="1" x14ac:dyDescent="0.25">
      <c r="B6489" s="1384"/>
      <c r="C6489" s="1384"/>
      <c r="D6489" s="1387"/>
      <c r="E6489" s="1384"/>
      <c r="F6489" s="1384"/>
      <c r="G6489" s="1384"/>
      <c r="H6489" s="1365"/>
      <c r="I6489" s="1365"/>
      <c r="J6489" s="1365"/>
      <c r="S6489" s="1359"/>
      <c r="BU6489" s="1366"/>
      <c r="CI6489" s="1383"/>
    </row>
    <row r="6490" spans="2:87" s="1381" customFormat="1" x14ac:dyDescent="0.25">
      <c r="B6490" s="1384"/>
      <c r="C6490" s="1384"/>
      <c r="D6490" s="1387"/>
      <c r="E6490" s="1384"/>
      <c r="F6490" s="1384"/>
      <c r="G6490" s="1384"/>
      <c r="H6490" s="1365"/>
      <c r="I6490" s="1365"/>
      <c r="J6490" s="1365"/>
      <c r="S6490" s="1359"/>
      <c r="BU6490" s="1366"/>
      <c r="CI6490" s="1383"/>
    </row>
    <row r="6491" spans="2:87" s="1381" customFormat="1" x14ac:dyDescent="0.25">
      <c r="B6491" s="1384"/>
      <c r="C6491" s="1384"/>
      <c r="D6491" s="1387"/>
      <c r="E6491" s="1384"/>
      <c r="F6491" s="1384"/>
      <c r="G6491" s="1384"/>
      <c r="H6491" s="1365"/>
      <c r="I6491" s="1365"/>
      <c r="J6491" s="1365"/>
      <c r="S6491" s="1359"/>
      <c r="BU6491" s="1366"/>
      <c r="CI6491" s="1383"/>
    </row>
    <row r="6492" spans="2:87" s="1381" customFormat="1" x14ac:dyDescent="0.25">
      <c r="B6492" s="1384"/>
      <c r="C6492" s="1384"/>
      <c r="D6492" s="1387"/>
      <c r="E6492" s="1384"/>
      <c r="F6492" s="1384"/>
      <c r="G6492" s="1384"/>
      <c r="H6492" s="1365"/>
      <c r="I6492" s="1365"/>
      <c r="J6492" s="1365"/>
      <c r="S6492" s="1359"/>
      <c r="BU6492" s="1366"/>
      <c r="CI6492" s="1383"/>
    </row>
    <row r="6493" spans="2:87" s="1381" customFormat="1" x14ac:dyDescent="0.25">
      <c r="B6493" s="1384"/>
      <c r="C6493" s="1384"/>
      <c r="D6493" s="1387"/>
      <c r="E6493" s="1384"/>
      <c r="F6493" s="1384"/>
      <c r="G6493" s="1384"/>
      <c r="H6493" s="1365"/>
      <c r="I6493" s="1365"/>
      <c r="J6493" s="1365"/>
      <c r="S6493" s="1359"/>
      <c r="BU6493" s="1366"/>
      <c r="CI6493" s="1383"/>
    </row>
    <row r="6494" spans="2:87" s="1381" customFormat="1" x14ac:dyDescent="0.25">
      <c r="B6494" s="1384"/>
      <c r="C6494" s="1384"/>
      <c r="D6494" s="1387"/>
      <c r="E6494" s="1384"/>
      <c r="F6494" s="1384"/>
      <c r="G6494" s="1384"/>
      <c r="H6494" s="1365"/>
      <c r="I6494" s="1365"/>
      <c r="J6494" s="1365"/>
      <c r="S6494" s="1359"/>
      <c r="BU6494" s="1366"/>
      <c r="CI6494" s="1383"/>
    </row>
    <row r="6495" spans="2:87" s="1381" customFormat="1" x14ac:dyDescent="0.25">
      <c r="B6495" s="1384"/>
      <c r="C6495" s="1384"/>
      <c r="D6495" s="1387"/>
      <c r="E6495" s="1384"/>
      <c r="F6495" s="1384"/>
      <c r="G6495" s="1384"/>
      <c r="H6495" s="1365"/>
      <c r="I6495" s="1365"/>
      <c r="J6495" s="1365"/>
      <c r="S6495" s="1359"/>
      <c r="BU6495" s="1366"/>
      <c r="CI6495" s="1383"/>
    </row>
    <row r="6496" spans="2:87" s="1381" customFormat="1" x14ac:dyDescent="0.25">
      <c r="B6496" s="1384"/>
      <c r="C6496" s="1384"/>
      <c r="D6496" s="1387"/>
      <c r="E6496" s="1384"/>
      <c r="F6496" s="1384"/>
      <c r="G6496" s="1384"/>
      <c r="H6496" s="1365"/>
      <c r="I6496" s="1365"/>
      <c r="J6496" s="1365"/>
      <c r="S6496" s="1359"/>
      <c r="BU6496" s="1366"/>
      <c r="CI6496" s="1383"/>
    </row>
    <row r="6497" spans="2:87" s="1381" customFormat="1" x14ac:dyDescent="0.25">
      <c r="B6497" s="1384"/>
      <c r="C6497" s="1384"/>
      <c r="D6497" s="1387"/>
      <c r="E6497" s="1384"/>
      <c r="F6497" s="1384"/>
      <c r="G6497" s="1384"/>
      <c r="H6497" s="1365"/>
      <c r="I6497" s="1365"/>
      <c r="J6497" s="1365"/>
      <c r="S6497" s="1359"/>
      <c r="BU6497" s="1366"/>
      <c r="CI6497" s="1383"/>
    </row>
    <row r="6498" spans="2:87" s="1381" customFormat="1" x14ac:dyDescent="0.25">
      <c r="B6498" s="1384"/>
      <c r="C6498" s="1384"/>
      <c r="D6498" s="1387"/>
      <c r="E6498" s="1384"/>
      <c r="F6498" s="1384"/>
      <c r="G6498" s="1384"/>
      <c r="H6498" s="1365"/>
      <c r="I6498" s="1365"/>
      <c r="J6498" s="1365"/>
      <c r="S6498" s="1359"/>
      <c r="BU6498" s="1366"/>
      <c r="CI6498" s="1383"/>
    </row>
    <row r="6499" spans="2:87" s="1381" customFormat="1" x14ac:dyDescent="0.25">
      <c r="B6499" s="1384"/>
      <c r="C6499" s="1384"/>
      <c r="D6499" s="1387"/>
      <c r="E6499" s="1384"/>
      <c r="F6499" s="1384"/>
      <c r="G6499" s="1384"/>
      <c r="H6499" s="1365"/>
      <c r="I6499" s="1365"/>
      <c r="J6499" s="1365"/>
      <c r="S6499" s="1359"/>
      <c r="BU6499" s="1366"/>
      <c r="CI6499" s="1383"/>
    </row>
    <row r="6500" spans="2:87" s="1381" customFormat="1" x14ac:dyDescent="0.25">
      <c r="B6500" s="1384"/>
      <c r="C6500" s="1384"/>
      <c r="D6500" s="1387"/>
      <c r="E6500" s="1384"/>
      <c r="F6500" s="1384"/>
      <c r="G6500" s="1384"/>
      <c r="H6500" s="1365"/>
      <c r="I6500" s="1365"/>
      <c r="J6500" s="1365"/>
      <c r="S6500" s="1359"/>
      <c r="BU6500" s="1366"/>
      <c r="CI6500" s="1383"/>
    </row>
    <row r="6501" spans="2:87" s="1381" customFormat="1" x14ac:dyDescent="0.25">
      <c r="B6501" s="1384"/>
      <c r="C6501" s="1384"/>
      <c r="D6501" s="1387"/>
      <c r="E6501" s="1384"/>
      <c r="F6501" s="1384"/>
      <c r="G6501" s="1384"/>
      <c r="H6501" s="1365"/>
      <c r="I6501" s="1365"/>
      <c r="J6501" s="1365"/>
      <c r="S6501" s="1359"/>
      <c r="BU6501" s="1366"/>
      <c r="CI6501" s="1383"/>
    </row>
    <row r="6502" spans="2:87" s="1381" customFormat="1" x14ac:dyDescent="0.25">
      <c r="B6502" s="1384"/>
      <c r="C6502" s="1384"/>
      <c r="D6502" s="1387"/>
      <c r="E6502" s="1384"/>
      <c r="F6502" s="1384"/>
      <c r="G6502" s="1384"/>
      <c r="H6502" s="1365"/>
      <c r="I6502" s="1365"/>
      <c r="J6502" s="1365"/>
      <c r="S6502" s="1359"/>
      <c r="BU6502" s="1366"/>
      <c r="CI6502" s="1383"/>
    </row>
    <row r="6503" spans="2:87" s="1381" customFormat="1" x14ac:dyDescent="0.25">
      <c r="B6503" s="1384"/>
      <c r="C6503" s="1384"/>
      <c r="D6503" s="1387"/>
      <c r="E6503" s="1384"/>
      <c r="F6503" s="1384"/>
      <c r="G6503" s="1384"/>
      <c r="H6503" s="1365"/>
      <c r="I6503" s="1365"/>
      <c r="J6503" s="1365"/>
      <c r="S6503" s="1359"/>
      <c r="BU6503" s="1366"/>
      <c r="CI6503" s="1383"/>
    </row>
    <row r="6504" spans="2:87" s="1381" customFormat="1" x14ac:dyDescent="0.25">
      <c r="B6504" s="1384"/>
      <c r="C6504" s="1384"/>
      <c r="D6504" s="1387"/>
      <c r="E6504" s="1384"/>
      <c r="F6504" s="1384"/>
      <c r="G6504" s="1384"/>
      <c r="H6504" s="1365"/>
      <c r="I6504" s="1365"/>
      <c r="J6504" s="1365"/>
      <c r="S6504" s="1359"/>
      <c r="BU6504" s="1366"/>
      <c r="CI6504" s="1383"/>
    </row>
    <row r="6505" spans="2:87" s="1381" customFormat="1" x14ac:dyDescent="0.25">
      <c r="B6505" s="1384"/>
      <c r="C6505" s="1384"/>
      <c r="D6505" s="1387"/>
      <c r="E6505" s="1384"/>
      <c r="F6505" s="1384"/>
      <c r="G6505" s="1384"/>
      <c r="H6505" s="1365"/>
      <c r="I6505" s="1365"/>
      <c r="J6505" s="1365"/>
      <c r="S6505" s="1359"/>
      <c r="BU6505" s="1366"/>
      <c r="CI6505" s="1383"/>
    </row>
    <row r="6506" spans="2:87" s="1381" customFormat="1" x14ac:dyDescent="0.25">
      <c r="B6506" s="1384"/>
      <c r="C6506" s="1384"/>
      <c r="D6506" s="1387"/>
      <c r="E6506" s="1384"/>
      <c r="F6506" s="1384"/>
      <c r="G6506" s="1384"/>
      <c r="H6506" s="1365"/>
      <c r="I6506" s="1365"/>
      <c r="J6506" s="1365"/>
      <c r="S6506" s="1359"/>
      <c r="BU6506" s="1366"/>
      <c r="CI6506" s="1383"/>
    </row>
    <row r="6507" spans="2:87" s="1381" customFormat="1" x14ac:dyDescent="0.25">
      <c r="B6507" s="1384"/>
      <c r="C6507" s="1384"/>
      <c r="D6507" s="1387"/>
      <c r="E6507" s="1384"/>
      <c r="F6507" s="1384"/>
      <c r="G6507" s="1384"/>
      <c r="H6507" s="1365"/>
      <c r="I6507" s="1365"/>
      <c r="J6507" s="1365"/>
      <c r="S6507" s="1359"/>
      <c r="BU6507" s="1366"/>
      <c r="CI6507" s="1383"/>
    </row>
    <row r="6508" spans="2:87" s="1381" customFormat="1" x14ac:dyDescent="0.25">
      <c r="B6508" s="1384"/>
      <c r="C6508" s="1384"/>
      <c r="D6508" s="1387"/>
      <c r="E6508" s="1384"/>
      <c r="F6508" s="1384"/>
      <c r="G6508" s="1384"/>
      <c r="H6508" s="1365"/>
      <c r="I6508" s="1365"/>
      <c r="J6508" s="1365"/>
      <c r="S6508" s="1359"/>
      <c r="BU6508" s="1366"/>
      <c r="CI6508" s="1383"/>
    </row>
    <row r="6509" spans="2:87" s="1381" customFormat="1" x14ac:dyDescent="0.25">
      <c r="B6509" s="1384"/>
      <c r="C6509" s="1384"/>
      <c r="D6509" s="1387"/>
      <c r="E6509" s="1384"/>
      <c r="F6509" s="1384"/>
      <c r="G6509" s="1384"/>
      <c r="H6509" s="1365"/>
      <c r="I6509" s="1365"/>
      <c r="J6509" s="1365"/>
      <c r="S6509" s="1359"/>
      <c r="BU6509" s="1366"/>
      <c r="CI6509" s="1383"/>
    </row>
    <row r="6510" spans="2:87" s="1381" customFormat="1" x14ac:dyDescent="0.25">
      <c r="B6510" s="1384"/>
      <c r="C6510" s="1384"/>
      <c r="D6510" s="1387"/>
      <c r="E6510" s="1384"/>
      <c r="F6510" s="1384"/>
      <c r="G6510" s="1384"/>
      <c r="H6510" s="1365"/>
      <c r="I6510" s="1365"/>
      <c r="J6510" s="1365"/>
      <c r="S6510" s="1359"/>
      <c r="BU6510" s="1366"/>
      <c r="CI6510" s="1383"/>
    </row>
    <row r="6511" spans="2:87" s="1381" customFormat="1" x14ac:dyDescent="0.25">
      <c r="B6511" s="1384"/>
      <c r="C6511" s="1384"/>
      <c r="D6511" s="1387"/>
      <c r="E6511" s="1384"/>
      <c r="F6511" s="1384"/>
      <c r="G6511" s="1384"/>
      <c r="H6511" s="1365"/>
      <c r="I6511" s="1365"/>
      <c r="J6511" s="1365"/>
      <c r="S6511" s="1359"/>
      <c r="BU6511" s="1366"/>
      <c r="CI6511" s="1383"/>
    </row>
    <row r="6512" spans="2:87" s="1381" customFormat="1" x14ac:dyDescent="0.25">
      <c r="B6512" s="1384"/>
      <c r="C6512" s="1384"/>
      <c r="D6512" s="1387"/>
      <c r="E6512" s="1384"/>
      <c r="F6512" s="1384"/>
      <c r="G6512" s="1384"/>
      <c r="H6512" s="1365"/>
      <c r="I6512" s="1365"/>
      <c r="J6512" s="1365"/>
      <c r="S6512" s="1359"/>
      <c r="BU6512" s="1366"/>
      <c r="CI6512" s="1383"/>
    </row>
    <row r="6513" spans="2:87" s="1381" customFormat="1" x14ac:dyDescent="0.25">
      <c r="B6513" s="1384"/>
      <c r="C6513" s="1384"/>
      <c r="D6513" s="1387"/>
      <c r="E6513" s="1384"/>
      <c r="F6513" s="1384"/>
      <c r="G6513" s="1384"/>
      <c r="H6513" s="1365"/>
      <c r="I6513" s="1365"/>
      <c r="J6513" s="1365"/>
      <c r="S6513" s="1359"/>
      <c r="BU6513" s="1366"/>
      <c r="CI6513" s="1383"/>
    </row>
    <row r="6514" spans="2:87" s="1381" customFormat="1" x14ac:dyDescent="0.25">
      <c r="B6514" s="1384"/>
      <c r="C6514" s="1384"/>
      <c r="D6514" s="1387"/>
      <c r="E6514" s="1384"/>
      <c r="F6514" s="1384"/>
      <c r="G6514" s="1384"/>
      <c r="H6514" s="1365"/>
      <c r="I6514" s="1365"/>
      <c r="J6514" s="1365"/>
      <c r="S6514" s="1359"/>
      <c r="BU6514" s="1366"/>
      <c r="CI6514" s="1383"/>
    </row>
    <row r="6515" spans="2:87" s="1381" customFormat="1" x14ac:dyDescent="0.25">
      <c r="B6515" s="1384"/>
      <c r="C6515" s="1384"/>
      <c r="D6515" s="1387"/>
      <c r="E6515" s="1384"/>
      <c r="F6515" s="1384"/>
      <c r="G6515" s="1384"/>
      <c r="H6515" s="1365"/>
      <c r="I6515" s="1365"/>
      <c r="J6515" s="1365"/>
      <c r="S6515" s="1359"/>
      <c r="BU6515" s="1366"/>
      <c r="CI6515" s="1383"/>
    </row>
    <row r="6516" spans="2:87" s="1381" customFormat="1" x14ac:dyDescent="0.25">
      <c r="B6516" s="1384"/>
      <c r="C6516" s="1384"/>
      <c r="D6516" s="1387"/>
      <c r="E6516" s="1384"/>
      <c r="F6516" s="1384"/>
      <c r="G6516" s="1384"/>
      <c r="H6516" s="1365"/>
      <c r="I6516" s="1365"/>
      <c r="J6516" s="1365"/>
      <c r="S6516" s="1359"/>
      <c r="BU6516" s="1366"/>
      <c r="CI6516" s="1383"/>
    </row>
    <row r="6517" spans="2:87" s="1381" customFormat="1" x14ac:dyDescent="0.25">
      <c r="B6517" s="1384"/>
      <c r="C6517" s="1384"/>
      <c r="D6517" s="1387"/>
      <c r="E6517" s="1384"/>
      <c r="F6517" s="1384"/>
      <c r="G6517" s="1384"/>
      <c r="H6517" s="1365"/>
      <c r="I6517" s="1365"/>
      <c r="J6517" s="1365"/>
      <c r="S6517" s="1359"/>
      <c r="BU6517" s="1366"/>
      <c r="CI6517" s="1383"/>
    </row>
    <row r="6518" spans="2:87" s="1381" customFormat="1" x14ac:dyDescent="0.25">
      <c r="B6518" s="1384"/>
      <c r="C6518" s="1384"/>
      <c r="D6518" s="1387"/>
      <c r="E6518" s="1384"/>
      <c r="F6518" s="1384"/>
      <c r="G6518" s="1384"/>
      <c r="H6518" s="1365"/>
      <c r="I6518" s="1365"/>
      <c r="J6518" s="1365"/>
      <c r="S6518" s="1359"/>
      <c r="BU6518" s="1366"/>
      <c r="CI6518" s="1383"/>
    </row>
    <row r="6519" spans="2:87" s="1381" customFormat="1" x14ac:dyDescent="0.25">
      <c r="B6519" s="1384"/>
      <c r="C6519" s="1384"/>
      <c r="D6519" s="1387"/>
      <c r="E6519" s="1384"/>
      <c r="F6519" s="1384"/>
      <c r="G6519" s="1384"/>
      <c r="H6519" s="1365"/>
      <c r="I6519" s="1365"/>
      <c r="J6519" s="1365"/>
      <c r="S6519" s="1359"/>
      <c r="BU6519" s="1366"/>
      <c r="CI6519" s="1383"/>
    </row>
    <row r="6520" spans="2:87" s="1381" customFormat="1" x14ac:dyDescent="0.25">
      <c r="B6520" s="1384"/>
      <c r="C6520" s="1384"/>
      <c r="D6520" s="1387"/>
      <c r="E6520" s="1384"/>
      <c r="F6520" s="1384"/>
      <c r="G6520" s="1384"/>
      <c r="H6520" s="1365"/>
      <c r="I6520" s="1365"/>
      <c r="J6520" s="1365"/>
      <c r="S6520" s="1359"/>
      <c r="BU6520" s="1366"/>
      <c r="CI6520" s="1383"/>
    </row>
    <row r="6521" spans="2:87" s="1381" customFormat="1" x14ac:dyDescent="0.25">
      <c r="B6521" s="1384"/>
      <c r="C6521" s="1384"/>
      <c r="D6521" s="1387"/>
      <c r="E6521" s="1384"/>
      <c r="F6521" s="1384"/>
      <c r="G6521" s="1384"/>
      <c r="H6521" s="1365"/>
      <c r="I6521" s="1365"/>
      <c r="J6521" s="1365"/>
      <c r="S6521" s="1359"/>
      <c r="BU6521" s="1366"/>
      <c r="CI6521" s="1383"/>
    </row>
    <row r="6522" spans="2:87" s="1381" customFormat="1" x14ac:dyDescent="0.25">
      <c r="B6522" s="1384"/>
      <c r="C6522" s="1384"/>
      <c r="D6522" s="1387"/>
      <c r="E6522" s="1384"/>
      <c r="F6522" s="1384"/>
      <c r="G6522" s="1384"/>
      <c r="H6522" s="1365"/>
      <c r="I6522" s="1365"/>
      <c r="J6522" s="1365"/>
      <c r="S6522" s="1359"/>
      <c r="BU6522" s="1366"/>
      <c r="CI6522" s="1383"/>
    </row>
    <row r="6523" spans="2:87" s="1381" customFormat="1" x14ac:dyDescent="0.25">
      <c r="B6523" s="1384"/>
      <c r="C6523" s="1384"/>
      <c r="D6523" s="1387"/>
      <c r="E6523" s="1384"/>
      <c r="F6523" s="1384"/>
      <c r="G6523" s="1384"/>
      <c r="H6523" s="1365"/>
      <c r="I6523" s="1365"/>
      <c r="J6523" s="1365"/>
      <c r="S6523" s="1359"/>
      <c r="BU6523" s="1366"/>
      <c r="CI6523" s="1383"/>
    </row>
    <row r="6524" spans="2:87" s="1381" customFormat="1" x14ac:dyDescent="0.25">
      <c r="B6524" s="1384"/>
      <c r="C6524" s="1384"/>
      <c r="D6524" s="1387"/>
      <c r="E6524" s="1384"/>
      <c r="F6524" s="1384"/>
      <c r="G6524" s="1384"/>
      <c r="H6524" s="1365"/>
      <c r="I6524" s="1365"/>
      <c r="J6524" s="1365"/>
      <c r="S6524" s="1359"/>
      <c r="BU6524" s="1366"/>
      <c r="CI6524" s="1383"/>
    </row>
    <row r="6525" spans="2:87" s="1381" customFormat="1" x14ac:dyDescent="0.25">
      <c r="B6525" s="1384"/>
      <c r="C6525" s="1384"/>
      <c r="D6525" s="1387"/>
      <c r="E6525" s="1384"/>
      <c r="F6525" s="1384"/>
      <c r="G6525" s="1384"/>
      <c r="H6525" s="1365"/>
      <c r="I6525" s="1365"/>
      <c r="J6525" s="1365"/>
      <c r="S6525" s="1359"/>
      <c r="BU6525" s="1366"/>
      <c r="CI6525" s="1383"/>
    </row>
    <row r="6526" spans="2:87" s="1381" customFormat="1" x14ac:dyDescent="0.25">
      <c r="B6526" s="1384"/>
      <c r="C6526" s="1384"/>
      <c r="D6526" s="1387"/>
      <c r="E6526" s="1384"/>
      <c r="F6526" s="1384"/>
      <c r="G6526" s="1384"/>
      <c r="H6526" s="1365"/>
      <c r="I6526" s="1365"/>
      <c r="J6526" s="1365"/>
      <c r="S6526" s="1359"/>
      <c r="BU6526" s="1366"/>
      <c r="CI6526" s="1383"/>
    </row>
    <row r="6527" spans="2:87" s="1381" customFormat="1" x14ac:dyDescent="0.25">
      <c r="B6527" s="1384"/>
      <c r="C6527" s="1384"/>
      <c r="D6527" s="1387"/>
      <c r="E6527" s="1384"/>
      <c r="F6527" s="1384"/>
      <c r="G6527" s="1384"/>
      <c r="H6527" s="1365"/>
      <c r="I6527" s="1365"/>
      <c r="J6527" s="1365"/>
      <c r="S6527" s="1359"/>
      <c r="BU6527" s="1366"/>
      <c r="CI6527" s="1383"/>
    </row>
    <row r="6528" spans="2:87" s="1381" customFormat="1" x14ac:dyDescent="0.25">
      <c r="B6528" s="1384"/>
      <c r="C6528" s="1384"/>
      <c r="D6528" s="1387"/>
      <c r="E6528" s="1384"/>
      <c r="F6528" s="1384"/>
      <c r="G6528" s="1384"/>
      <c r="H6528" s="1365"/>
      <c r="I6528" s="1365"/>
      <c r="J6528" s="1365"/>
      <c r="S6528" s="1359"/>
      <c r="BU6528" s="1366"/>
      <c r="CI6528" s="1383"/>
    </row>
    <row r="6529" spans="2:87" s="1381" customFormat="1" x14ac:dyDescent="0.25">
      <c r="B6529" s="1384"/>
      <c r="C6529" s="1384"/>
      <c r="D6529" s="1387"/>
      <c r="E6529" s="1384"/>
      <c r="F6529" s="1384"/>
      <c r="G6529" s="1384"/>
      <c r="H6529" s="1365"/>
      <c r="I6529" s="1365"/>
      <c r="J6529" s="1365"/>
      <c r="S6529" s="1359"/>
      <c r="BU6529" s="1366"/>
      <c r="CI6529" s="1383"/>
    </row>
    <row r="6530" spans="2:87" s="1381" customFormat="1" x14ac:dyDescent="0.25">
      <c r="B6530" s="1384"/>
      <c r="C6530" s="1384"/>
      <c r="D6530" s="1387"/>
      <c r="E6530" s="1384"/>
      <c r="F6530" s="1384"/>
      <c r="G6530" s="1384"/>
      <c r="H6530" s="1365"/>
      <c r="I6530" s="1365"/>
      <c r="J6530" s="1365"/>
      <c r="S6530" s="1359"/>
      <c r="BU6530" s="1366"/>
      <c r="CI6530" s="1383"/>
    </row>
    <row r="6531" spans="2:87" s="1381" customFormat="1" x14ac:dyDescent="0.25">
      <c r="B6531" s="1384"/>
      <c r="C6531" s="1384"/>
      <c r="D6531" s="1387"/>
      <c r="E6531" s="1384"/>
      <c r="F6531" s="1384"/>
      <c r="G6531" s="1384"/>
      <c r="H6531" s="1365"/>
      <c r="I6531" s="1365"/>
      <c r="J6531" s="1365"/>
      <c r="S6531" s="1359"/>
      <c r="BU6531" s="1366"/>
      <c r="CI6531" s="1383"/>
    </row>
    <row r="6532" spans="2:87" s="1381" customFormat="1" x14ac:dyDescent="0.25">
      <c r="B6532" s="1384"/>
      <c r="C6532" s="1384"/>
      <c r="D6532" s="1387"/>
      <c r="E6532" s="1384"/>
      <c r="F6532" s="1384"/>
      <c r="G6532" s="1384"/>
      <c r="H6532" s="1365"/>
      <c r="I6532" s="1365"/>
      <c r="J6532" s="1365"/>
      <c r="S6532" s="1359"/>
      <c r="BU6532" s="1366"/>
      <c r="CI6532" s="1383"/>
    </row>
    <row r="6533" spans="2:87" s="1381" customFormat="1" x14ac:dyDescent="0.25">
      <c r="B6533" s="1384"/>
      <c r="C6533" s="1384"/>
      <c r="D6533" s="1387"/>
      <c r="E6533" s="1384"/>
      <c r="F6533" s="1384"/>
      <c r="G6533" s="1384"/>
      <c r="H6533" s="1365"/>
      <c r="I6533" s="1365"/>
      <c r="J6533" s="1365"/>
      <c r="S6533" s="1359"/>
      <c r="BU6533" s="1366"/>
      <c r="CI6533" s="1383"/>
    </row>
    <row r="6534" spans="2:87" s="1381" customFormat="1" x14ac:dyDescent="0.25">
      <c r="B6534" s="1384"/>
      <c r="C6534" s="1384"/>
      <c r="D6534" s="1387"/>
      <c r="E6534" s="1384"/>
      <c r="F6534" s="1384"/>
      <c r="G6534" s="1384"/>
      <c r="H6534" s="1365"/>
      <c r="I6534" s="1365"/>
      <c r="J6534" s="1365"/>
      <c r="S6534" s="1359"/>
      <c r="BU6534" s="1366"/>
      <c r="CI6534" s="1383"/>
    </row>
    <row r="6535" spans="2:87" s="1381" customFormat="1" x14ac:dyDescent="0.25">
      <c r="B6535" s="1384"/>
      <c r="C6535" s="1384"/>
      <c r="D6535" s="1387"/>
      <c r="E6535" s="1384"/>
      <c r="F6535" s="1384"/>
      <c r="G6535" s="1384"/>
      <c r="H6535" s="1365"/>
      <c r="I6535" s="1365"/>
      <c r="J6535" s="1365"/>
      <c r="S6535" s="1359"/>
      <c r="BU6535" s="1366"/>
      <c r="CI6535" s="1383"/>
    </row>
    <row r="6536" spans="2:87" s="1381" customFormat="1" x14ac:dyDescent="0.25">
      <c r="B6536" s="1384"/>
      <c r="C6536" s="1384"/>
      <c r="D6536" s="1387"/>
      <c r="E6536" s="1384"/>
      <c r="F6536" s="1384"/>
      <c r="G6536" s="1384"/>
      <c r="H6536" s="1365"/>
      <c r="I6536" s="1365"/>
      <c r="J6536" s="1365"/>
      <c r="S6536" s="1359"/>
      <c r="BU6536" s="1366"/>
      <c r="CI6536" s="1383"/>
    </row>
    <row r="6537" spans="2:87" s="1381" customFormat="1" x14ac:dyDescent="0.25">
      <c r="B6537" s="1384"/>
      <c r="C6537" s="1384"/>
      <c r="D6537" s="1387"/>
      <c r="E6537" s="1384"/>
      <c r="F6537" s="1384"/>
      <c r="G6537" s="1384"/>
      <c r="H6537" s="1365"/>
      <c r="I6537" s="1365"/>
      <c r="J6537" s="1365"/>
      <c r="S6537" s="1359"/>
      <c r="BU6537" s="1366"/>
      <c r="CI6537" s="1383"/>
    </row>
    <row r="6538" spans="2:87" s="1381" customFormat="1" x14ac:dyDescent="0.25">
      <c r="B6538" s="1384"/>
      <c r="C6538" s="1384"/>
      <c r="D6538" s="1387"/>
      <c r="E6538" s="1384"/>
      <c r="F6538" s="1384"/>
      <c r="G6538" s="1384"/>
      <c r="H6538" s="1365"/>
      <c r="I6538" s="1365"/>
      <c r="J6538" s="1365"/>
      <c r="S6538" s="1359"/>
      <c r="BU6538" s="1366"/>
      <c r="CI6538" s="1383"/>
    </row>
    <row r="6539" spans="2:87" s="1381" customFormat="1" x14ac:dyDescent="0.25">
      <c r="B6539" s="1384"/>
      <c r="C6539" s="1384"/>
      <c r="D6539" s="1387"/>
      <c r="E6539" s="1384"/>
      <c r="F6539" s="1384"/>
      <c r="G6539" s="1384"/>
      <c r="H6539" s="1365"/>
      <c r="I6539" s="1365"/>
      <c r="J6539" s="1365"/>
      <c r="S6539" s="1359"/>
      <c r="BU6539" s="1366"/>
      <c r="CI6539" s="1383"/>
    </row>
    <row r="6540" spans="2:87" s="1381" customFormat="1" x14ac:dyDescent="0.25">
      <c r="B6540" s="1384"/>
      <c r="C6540" s="1384"/>
      <c r="D6540" s="1387"/>
      <c r="E6540" s="1384"/>
      <c r="F6540" s="1384"/>
      <c r="G6540" s="1384"/>
      <c r="H6540" s="1365"/>
      <c r="I6540" s="1365"/>
      <c r="J6540" s="1365"/>
      <c r="S6540" s="1359"/>
      <c r="BU6540" s="1366"/>
      <c r="CI6540" s="1383"/>
    </row>
    <row r="6541" spans="2:87" s="1381" customFormat="1" x14ac:dyDescent="0.25">
      <c r="B6541" s="1384"/>
      <c r="C6541" s="1384"/>
      <c r="D6541" s="1387"/>
      <c r="E6541" s="1384"/>
      <c r="F6541" s="1384"/>
      <c r="G6541" s="1384"/>
      <c r="H6541" s="1365"/>
      <c r="I6541" s="1365"/>
      <c r="J6541" s="1365"/>
      <c r="S6541" s="1359"/>
      <c r="BU6541" s="1366"/>
      <c r="CI6541" s="1383"/>
    </row>
    <row r="6542" spans="2:87" s="1381" customFormat="1" x14ac:dyDescent="0.25">
      <c r="B6542" s="1384"/>
      <c r="C6542" s="1384"/>
      <c r="D6542" s="1387"/>
      <c r="E6542" s="1384"/>
      <c r="F6542" s="1384"/>
      <c r="G6542" s="1384"/>
      <c r="H6542" s="1365"/>
      <c r="I6542" s="1365"/>
      <c r="J6542" s="1365"/>
      <c r="S6542" s="1359"/>
      <c r="BU6542" s="1366"/>
      <c r="CI6542" s="1383"/>
    </row>
    <row r="6543" spans="2:87" s="1381" customFormat="1" x14ac:dyDescent="0.25">
      <c r="B6543" s="1384"/>
      <c r="C6543" s="1384"/>
      <c r="D6543" s="1387"/>
      <c r="E6543" s="1384"/>
      <c r="F6543" s="1384"/>
      <c r="G6543" s="1384"/>
      <c r="H6543" s="1365"/>
      <c r="I6543" s="1365"/>
      <c r="J6543" s="1365"/>
      <c r="S6543" s="1359"/>
      <c r="BU6543" s="1366"/>
      <c r="CI6543" s="1383"/>
    </row>
    <row r="6544" spans="2:87" s="1381" customFormat="1" x14ac:dyDescent="0.25">
      <c r="B6544" s="1384"/>
      <c r="C6544" s="1384"/>
      <c r="D6544" s="1387"/>
      <c r="E6544" s="1384"/>
      <c r="F6544" s="1384"/>
      <c r="G6544" s="1384"/>
      <c r="H6544" s="1365"/>
      <c r="I6544" s="1365"/>
      <c r="J6544" s="1365"/>
      <c r="S6544" s="1359"/>
      <c r="BU6544" s="1366"/>
      <c r="CI6544" s="1383"/>
    </row>
    <row r="6545" spans="2:87" s="1381" customFormat="1" x14ac:dyDescent="0.25">
      <c r="B6545" s="1384"/>
      <c r="C6545" s="1384"/>
      <c r="D6545" s="1387"/>
      <c r="E6545" s="1384"/>
      <c r="F6545" s="1384"/>
      <c r="G6545" s="1384"/>
      <c r="H6545" s="1365"/>
      <c r="I6545" s="1365"/>
      <c r="J6545" s="1365"/>
      <c r="S6545" s="1359"/>
      <c r="BU6545" s="1366"/>
      <c r="CI6545" s="1383"/>
    </row>
    <row r="6546" spans="2:87" s="1381" customFormat="1" x14ac:dyDescent="0.25">
      <c r="B6546" s="1384"/>
      <c r="C6546" s="1384"/>
      <c r="D6546" s="1387"/>
      <c r="E6546" s="1384"/>
      <c r="F6546" s="1384"/>
      <c r="G6546" s="1384"/>
      <c r="H6546" s="1365"/>
      <c r="I6546" s="1365"/>
      <c r="J6546" s="1365"/>
      <c r="S6546" s="1359"/>
      <c r="BU6546" s="1366"/>
      <c r="CI6546" s="1383"/>
    </row>
    <row r="6547" spans="2:87" s="1381" customFormat="1" x14ac:dyDescent="0.25">
      <c r="B6547" s="1384"/>
      <c r="C6547" s="1384"/>
      <c r="D6547" s="1387"/>
      <c r="E6547" s="1384"/>
      <c r="F6547" s="1384"/>
      <c r="G6547" s="1384"/>
      <c r="H6547" s="1365"/>
      <c r="I6547" s="1365"/>
      <c r="J6547" s="1365"/>
      <c r="S6547" s="1359"/>
      <c r="BU6547" s="1366"/>
      <c r="CI6547" s="1383"/>
    </row>
    <row r="6548" spans="2:87" s="1381" customFormat="1" x14ac:dyDescent="0.25">
      <c r="B6548" s="1384"/>
      <c r="C6548" s="1384"/>
      <c r="D6548" s="1387"/>
      <c r="E6548" s="1384"/>
      <c r="F6548" s="1384"/>
      <c r="G6548" s="1384"/>
      <c r="H6548" s="1365"/>
      <c r="I6548" s="1365"/>
      <c r="J6548" s="1365"/>
      <c r="S6548" s="1359"/>
      <c r="BU6548" s="1366"/>
      <c r="CI6548" s="1383"/>
    </row>
    <row r="6549" spans="2:87" s="1381" customFormat="1" x14ac:dyDescent="0.25">
      <c r="B6549" s="1384"/>
      <c r="C6549" s="1384"/>
      <c r="D6549" s="1387"/>
      <c r="E6549" s="1384"/>
      <c r="F6549" s="1384"/>
      <c r="G6549" s="1384"/>
      <c r="H6549" s="1365"/>
      <c r="I6549" s="1365"/>
      <c r="J6549" s="1365"/>
      <c r="S6549" s="1359"/>
      <c r="BU6549" s="1366"/>
      <c r="CI6549" s="1383"/>
    </row>
    <row r="6550" spans="2:87" s="1381" customFormat="1" x14ac:dyDescent="0.25">
      <c r="B6550" s="1384"/>
      <c r="C6550" s="1384"/>
      <c r="D6550" s="1387"/>
      <c r="E6550" s="1384"/>
      <c r="F6550" s="1384"/>
      <c r="G6550" s="1384"/>
      <c r="H6550" s="1365"/>
      <c r="I6550" s="1365"/>
      <c r="J6550" s="1365"/>
      <c r="S6550" s="1359"/>
      <c r="BU6550" s="1366"/>
      <c r="CI6550" s="1383"/>
    </row>
    <row r="6551" spans="2:87" s="1381" customFormat="1" x14ac:dyDescent="0.25">
      <c r="B6551" s="1384"/>
      <c r="C6551" s="1384"/>
      <c r="D6551" s="1387"/>
      <c r="E6551" s="1384"/>
      <c r="F6551" s="1384"/>
      <c r="G6551" s="1384"/>
      <c r="H6551" s="1365"/>
      <c r="I6551" s="1365"/>
      <c r="J6551" s="1365"/>
      <c r="S6551" s="1359"/>
      <c r="BU6551" s="1366"/>
      <c r="CI6551" s="1383"/>
    </row>
    <row r="6552" spans="2:87" s="1381" customFormat="1" x14ac:dyDescent="0.25">
      <c r="B6552" s="1384"/>
      <c r="C6552" s="1384"/>
      <c r="D6552" s="1387"/>
      <c r="E6552" s="1384"/>
      <c r="F6552" s="1384"/>
      <c r="G6552" s="1384"/>
      <c r="H6552" s="1365"/>
      <c r="I6552" s="1365"/>
      <c r="J6552" s="1365"/>
      <c r="S6552" s="1359"/>
      <c r="BU6552" s="1366"/>
      <c r="CI6552" s="1383"/>
    </row>
    <row r="6553" spans="2:87" s="1381" customFormat="1" x14ac:dyDescent="0.25">
      <c r="B6553" s="1384"/>
      <c r="C6553" s="1384"/>
      <c r="D6553" s="1387"/>
      <c r="E6553" s="1384"/>
      <c r="F6553" s="1384"/>
      <c r="G6553" s="1384"/>
      <c r="H6553" s="1365"/>
      <c r="I6553" s="1365"/>
      <c r="J6553" s="1365"/>
      <c r="S6553" s="1359"/>
      <c r="BU6553" s="1366"/>
      <c r="CI6553" s="1383"/>
    </row>
    <row r="6554" spans="2:87" s="1381" customFormat="1" x14ac:dyDescent="0.25">
      <c r="B6554" s="1384"/>
      <c r="C6554" s="1384"/>
      <c r="D6554" s="1387"/>
      <c r="E6554" s="1384"/>
      <c r="F6554" s="1384"/>
      <c r="G6554" s="1384"/>
      <c r="H6554" s="1365"/>
      <c r="I6554" s="1365"/>
      <c r="J6554" s="1365"/>
      <c r="S6554" s="1359"/>
      <c r="BU6554" s="1366"/>
      <c r="CI6554" s="1383"/>
    </row>
    <row r="6555" spans="2:87" s="1381" customFormat="1" x14ac:dyDescent="0.25">
      <c r="B6555" s="1384"/>
      <c r="C6555" s="1384"/>
      <c r="D6555" s="1387"/>
      <c r="E6555" s="1384"/>
      <c r="F6555" s="1384"/>
      <c r="G6555" s="1384"/>
      <c r="H6555" s="1365"/>
      <c r="I6555" s="1365"/>
      <c r="J6555" s="1365"/>
      <c r="S6555" s="1359"/>
      <c r="BU6555" s="1366"/>
      <c r="CI6555" s="1383"/>
    </row>
    <row r="6556" spans="2:87" s="1381" customFormat="1" x14ac:dyDescent="0.25">
      <c r="B6556" s="1384"/>
      <c r="C6556" s="1384"/>
      <c r="D6556" s="1387"/>
      <c r="E6556" s="1384"/>
      <c r="F6556" s="1384"/>
      <c r="G6556" s="1384"/>
      <c r="H6556" s="1365"/>
      <c r="I6556" s="1365"/>
      <c r="J6556" s="1365"/>
      <c r="S6556" s="1359"/>
      <c r="BU6556" s="1366"/>
      <c r="CI6556" s="1383"/>
    </row>
    <row r="6557" spans="2:87" s="1381" customFormat="1" x14ac:dyDescent="0.25">
      <c r="B6557" s="1384"/>
      <c r="C6557" s="1384"/>
      <c r="D6557" s="1387"/>
      <c r="E6557" s="1384"/>
      <c r="F6557" s="1384"/>
      <c r="G6557" s="1384"/>
      <c r="H6557" s="1365"/>
      <c r="I6557" s="1365"/>
      <c r="J6557" s="1365"/>
      <c r="S6557" s="1359"/>
      <c r="BU6557" s="1366"/>
      <c r="CI6557" s="1383"/>
    </row>
    <row r="6558" spans="2:87" s="1381" customFormat="1" x14ac:dyDescent="0.25">
      <c r="B6558" s="1384"/>
      <c r="C6558" s="1384"/>
      <c r="D6558" s="1387"/>
      <c r="E6558" s="1384"/>
      <c r="F6558" s="1384"/>
      <c r="G6558" s="1384"/>
      <c r="H6558" s="1365"/>
      <c r="I6558" s="1365"/>
      <c r="J6558" s="1365"/>
      <c r="S6558" s="1359"/>
      <c r="BU6558" s="1366"/>
      <c r="CI6558" s="1383"/>
    </row>
    <row r="6559" spans="2:87" s="1381" customFormat="1" x14ac:dyDescent="0.25">
      <c r="B6559" s="1384"/>
      <c r="C6559" s="1384"/>
      <c r="D6559" s="1387"/>
      <c r="E6559" s="1384"/>
      <c r="F6559" s="1384"/>
      <c r="G6559" s="1384"/>
      <c r="H6559" s="1365"/>
      <c r="I6559" s="1365"/>
      <c r="J6559" s="1365"/>
      <c r="S6559" s="1359"/>
      <c r="BU6559" s="1366"/>
      <c r="CI6559" s="1383"/>
    </row>
    <row r="6560" spans="2:87" s="1381" customFormat="1" x14ac:dyDescent="0.25">
      <c r="B6560" s="1384"/>
      <c r="C6560" s="1384"/>
      <c r="D6560" s="1387"/>
      <c r="E6560" s="1384"/>
      <c r="F6560" s="1384"/>
      <c r="G6560" s="1384"/>
      <c r="H6560" s="1365"/>
      <c r="I6560" s="1365"/>
      <c r="J6560" s="1365"/>
      <c r="S6560" s="1359"/>
      <c r="BU6560" s="1366"/>
      <c r="CI6560" s="1383"/>
    </row>
    <row r="6561" spans="2:87" s="1381" customFormat="1" x14ac:dyDescent="0.25">
      <c r="B6561" s="1384"/>
      <c r="C6561" s="1384"/>
      <c r="D6561" s="1387"/>
      <c r="E6561" s="1384"/>
      <c r="F6561" s="1384"/>
      <c r="G6561" s="1384"/>
      <c r="H6561" s="1365"/>
      <c r="I6561" s="1365"/>
      <c r="J6561" s="1365"/>
      <c r="S6561" s="1359"/>
      <c r="BU6561" s="1366"/>
      <c r="CI6561" s="1383"/>
    </row>
    <row r="6562" spans="2:87" s="1381" customFormat="1" x14ac:dyDescent="0.25">
      <c r="B6562" s="1384"/>
      <c r="C6562" s="1384"/>
      <c r="D6562" s="1387"/>
      <c r="E6562" s="1384"/>
      <c r="F6562" s="1384"/>
      <c r="G6562" s="1384"/>
      <c r="H6562" s="1365"/>
      <c r="I6562" s="1365"/>
      <c r="J6562" s="1365"/>
      <c r="S6562" s="1359"/>
      <c r="BU6562" s="1366"/>
      <c r="CI6562" s="1383"/>
    </row>
    <row r="6563" spans="2:87" s="1381" customFormat="1" x14ac:dyDescent="0.25">
      <c r="B6563" s="1384"/>
      <c r="C6563" s="1384"/>
      <c r="D6563" s="1387"/>
      <c r="E6563" s="1384"/>
      <c r="F6563" s="1384"/>
      <c r="G6563" s="1384"/>
      <c r="H6563" s="1365"/>
      <c r="I6563" s="1365"/>
      <c r="J6563" s="1365"/>
      <c r="S6563" s="1359"/>
      <c r="BU6563" s="1366"/>
      <c r="CI6563" s="1383"/>
    </row>
    <row r="6564" spans="2:87" s="1381" customFormat="1" x14ac:dyDescent="0.25">
      <c r="B6564" s="1384"/>
      <c r="C6564" s="1384"/>
      <c r="D6564" s="1387"/>
      <c r="E6564" s="1384"/>
      <c r="F6564" s="1384"/>
      <c r="G6564" s="1384"/>
      <c r="H6564" s="1365"/>
      <c r="I6564" s="1365"/>
      <c r="J6564" s="1365"/>
      <c r="S6564" s="1359"/>
      <c r="BU6564" s="1366"/>
      <c r="CI6564" s="1383"/>
    </row>
    <row r="6565" spans="2:87" s="1381" customFormat="1" x14ac:dyDescent="0.25">
      <c r="B6565" s="1384"/>
      <c r="C6565" s="1384"/>
      <c r="D6565" s="1387"/>
      <c r="E6565" s="1384"/>
      <c r="F6565" s="1384"/>
      <c r="G6565" s="1384"/>
      <c r="H6565" s="1365"/>
      <c r="I6565" s="1365"/>
      <c r="J6565" s="1365"/>
      <c r="S6565" s="1359"/>
      <c r="BU6565" s="1366"/>
      <c r="CI6565" s="1383"/>
    </row>
    <row r="6566" spans="2:87" s="1381" customFormat="1" x14ac:dyDescent="0.25">
      <c r="B6566" s="1384"/>
      <c r="C6566" s="1384"/>
      <c r="D6566" s="1387"/>
      <c r="E6566" s="1384"/>
      <c r="F6566" s="1384"/>
      <c r="G6566" s="1384"/>
      <c r="H6566" s="1365"/>
      <c r="I6566" s="1365"/>
      <c r="J6566" s="1365"/>
      <c r="S6566" s="1359"/>
      <c r="BU6566" s="1366"/>
      <c r="CI6566" s="1383"/>
    </row>
    <row r="6567" spans="2:87" s="1381" customFormat="1" x14ac:dyDescent="0.25">
      <c r="B6567" s="1384"/>
      <c r="C6567" s="1384"/>
      <c r="D6567" s="1387"/>
      <c r="E6567" s="1384"/>
      <c r="F6567" s="1384"/>
      <c r="G6567" s="1384"/>
      <c r="H6567" s="1365"/>
      <c r="I6567" s="1365"/>
      <c r="J6567" s="1365"/>
      <c r="S6567" s="1359"/>
      <c r="BU6567" s="1366"/>
      <c r="CI6567" s="1383"/>
    </row>
    <row r="6568" spans="2:87" s="1381" customFormat="1" x14ac:dyDescent="0.25">
      <c r="B6568" s="1384"/>
      <c r="C6568" s="1384"/>
      <c r="D6568" s="1387"/>
      <c r="E6568" s="1384"/>
      <c r="F6568" s="1384"/>
      <c r="G6568" s="1384"/>
      <c r="H6568" s="1365"/>
      <c r="I6568" s="1365"/>
      <c r="J6568" s="1365"/>
      <c r="S6568" s="1359"/>
      <c r="BU6568" s="1366"/>
      <c r="CI6568" s="1383"/>
    </row>
    <row r="6569" spans="2:87" s="1381" customFormat="1" x14ac:dyDescent="0.25">
      <c r="B6569" s="1384"/>
      <c r="C6569" s="1384"/>
      <c r="D6569" s="1387"/>
      <c r="E6569" s="1384"/>
      <c r="F6569" s="1384"/>
      <c r="G6569" s="1384"/>
      <c r="H6569" s="1365"/>
      <c r="I6569" s="1365"/>
      <c r="J6569" s="1365"/>
      <c r="S6569" s="1359"/>
      <c r="BU6569" s="1366"/>
      <c r="CI6569" s="1383"/>
    </row>
    <row r="6570" spans="2:87" s="1381" customFormat="1" x14ac:dyDescent="0.25">
      <c r="B6570" s="1384"/>
      <c r="C6570" s="1384"/>
      <c r="D6570" s="1387"/>
      <c r="E6570" s="1384"/>
      <c r="F6570" s="1384"/>
      <c r="G6570" s="1384"/>
      <c r="H6570" s="1365"/>
      <c r="I6570" s="1365"/>
      <c r="J6570" s="1365"/>
      <c r="S6570" s="1359"/>
      <c r="BU6570" s="1366"/>
      <c r="CI6570" s="1383"/>
    </row>
    <row r="6571" spans="2:87" s="1381" customFormat="1" x14ac:dyDescent="0.25">
      <c r="B6571" s="1384"/>
      <c r="C6571" s="1384"/>
      <c r="D6571" s="1387"/>
      <c r="E6571" s="1384"/>
      <c r="F6571" s="1384"/>
      <c r="G6571" s="1384"/>
      <c r="H6571" s="1365"/>
      <c r="I6571" s="1365"/>
      <c r="J6571" s="1365"/>
      <c r="S6571" s="1359"/>
      <c r="BU6571" s="1366"/>
      <c r="CI6571" s="1383"/>
    </row>
    <row r="6572" spans="2:87" s="1381" customFormat="1" x14ac:dyDescent="0.25">
      <c r="B6572" s="1384"/>
      <c r="C6572" s="1384"/>
      <c r="D6572" s="1387"/>
      <c r="E6572" s="1384"/>
      <c r="F6572" s="1384"/>
      <c r="G6572" s="1384"/>
      <c r="H6572" s="1365"/>
      <c r="I6572" s="1365"/>
      <c r="J6572" s="1365"/>
      <c r="S6572" s="1359"/>
      <c r="BU6572" s="1366"/>
      <c r="CI6572" s="1383"/>
    </row>
    <row r="6573" spans="2:87" s="1381" customFormat="1" x14ac:dyDescent="0.25">
      <c r="B6573" s="1384"/>
      <c r="C6573" s="1384"/>
      <c r="D6573" s="1387"/>
      <c r="E6573" s="1384"/>
      <c r="F6573" s="1384"/>
      <c r="G6573" s="1384"/>
      <c r="H6573" s="1365"/>
      <c r="I6573" s="1365"/>
      <c r="J6573" s="1365"/>
      <c r="S6573" s="1359"/>
      <c r="BU6573" s="1366"/>
      <c r="CI6573" s="1383"/>
    </row>
    <row r="6574" spans="2:87" s="1381" customFormat="1" x14ac:dyDescent="0.25">
      <c r="B6574" s="1384"/>
      <c r="C6574" s="1384"/>
      <c r="D6574" s="1387"/>
      <c r="E6574" s="1384"/>
      <c r="F6574" s="1384"/>
      <c r="G6574" s="1384"/>
      <c r="H6574" s="1365"/>
      <c r="I6574" s="1365"/>
      <c r="J6574" s="1365"/>
      <c r="S6574" s="1359"/>
      <c r="BU6574" s="1366"/>
      <c r="CI6574" s="1383"/>
    </row>
    <row r="6575" spans="2:87" s="1381" customFormat="1" x14ac:dyDescent="0.25">
      <c r="B6575" s="1384"/>
      <c r="C6575" s="1384"/>
      <c r="D6575" s="1387"/>
      <c r="E6575" s="1384"/>
      <c r="F6575" s="1384"/>
      <c r="G6575" s="1384"/>
      <c r="H6575" s="1365"/>
      <c r="I6575" s="1365"/>
      <c r="J6575" s="1365"/>
      <c r="S6575" s="1359"/>
      <c r="BU6575" s="1366"/>
      <c r="CI6575" s="1383"/>
    </row>
    <row r="6576" spans="2:87" s="1381" customFormat="1" x14ac:dyDescent="0.25">
      <c r="B6576" s="1384"/>
      <c r="C6576" s="1384"/>
      <c r="D6576" s="1387"/>
      <c r="E6576" s="1384"/>
      <c r="F6576" s="1384"/>
      <c r="G6576" s="1384"/>
      <c r="H6576" s="1365"/>
      <c r="I6576" s="1365"/>
      <c r="J6576" s="1365"/>
      <c r="S6576" s="1359"/>
      <c r="BU6576" s="1366"/>
      <c r="CI6576" s="1383"/>
    </row>
    <row r="6577" spans="2:87" s="1381" customFormat="1" x14ac:dyDescent="0.25">
      <c r="B6577" s="1384"/>
      <c r="C6577" s="1384"/>
      <c r="D6577" s="1387"/>
      <c r="E6577" s="1384"/>
      <c r="F6577" s="1384"/>
      <c r="G6577" s="1384"/>
      <c r="H6577" s="1365"/>
      <c r="I6577" s="1365"/>
      <c r="J6577" s="1365"/>
      <c r="S6577" s="1359"/>
      <c r="BU6577" s="1366"/>
      <c r="CI6577" s="1383"/>
    </row>
    <row r="6578" spans="2:87" s="1381" customFormat="1" x14ac:dyDescent="0.25">
      <c r="B6578" s="1384"/>
      <c r="C6578" s="1384"/>
      <c r="D6578" s="1387"/>
      <c r="E6578" s="1384"/>
      <c r="F6578" s="1384"/>
      <c r="G6578" s="1384"/>
      <c r="H6578" s="1365"/>
      <c r="I6578" s="1365"/>
      <c r="J6578" s="1365"/>
      <c r="S6578" s="1359"/>
      <c r="BU6578" s="1366"/>
      <c r="CI6578" s="1383"/>
    </row>
    <row r="6579" spans="2:87" s="1381" customFormat="1" x14ac:dyDescent="0.25">
      <c r="B6579" s="1384"/>
      <c r="C6579" s="1384"/>
      <c r="D6579" s="1387"/>
      <c r="E6579" s="1384"/>
      <c r="F6579" s="1384"/>
      <c r="G6579" s="1384"/>
      <c r="H6579" s="1365"/>
      <c r="I6579" s="1365"/>
      <c r="J6579" s="1365"/>
      <c r="S6579" s="1359"/>
      <c r="BU6579" s="1366"/>
      <c r="CI6579" s="1383"/>
    </row>
    <row r="6580" spans="2:87" s="1381" customFormat="1" x14ac:dyDescent="0.25">
      <c r="B6580" s="1384"/>
      <c r="C6580" s="1384"/>
      <c r="D6580" s="1387"/>
      <c r="E6580" s="1384"/>
      <c r="F6580" s="1384"/>
      <c r="G6580" s="1384"/>
      <c r="H6580" s="1365"/>
      <c r="I6580" s="1365"/>
      <c r="J6580" s="1365"/>
      <c r="S6580" s="1359"/>
      <c r="BU6580" s="1366"/>
      <c r="CI6580" s="1383"/>
    </row>
    <row r="6581" spans="2:87" s="1381" customFormat="1" x14ac:dyDescent="0.25">
      <c r="B6581" s="1384"/>
      <c r="C6581" s="1384"/>
      <c r="D6581" s="1387"/>
      <c r="E6581" s="1384"/>
      <c r="F6581" s="1384"/>
      <c r="G6581" s="1384"/>
      <c r="H6581" s="1365"/>
      <c r="I6581" s="1365"/>
      <c r="J6581" s="1365"/>
      <c r="S6581" s="1359"/>
      <c r="BU6581" s="1366"/>
      <c r="CI6581" s="1383"/>
    </row>
    <row r="6582" spans="2:87" s="1381" customFormat="1" x14ac:dyDescent="0.25">
      <c r="B6582" s="1384"/>
      <c r="C6582" s="1384"/>
      <c r="D6582" s="1387"/>
      <c r="E6582" s="1384"/>
      <c r="F6582" s="1384"/>
      <c r="G6582" s="1384"/>
      <c r="H6582" s="1365"/>
      <c r="I6582" s="1365"/>
      <c r="J6582" s="1365"/>
      <c r="S6582" s="1359"/>
      <c r="BU6582" s="1366"/>
      <c r="CI6582" s="1383"/>
    </row>
    <row r="6583" spans="2:87" s="1381" customFormat="1" x14ac:dyDescent="0.25">
      <c r="B6583" s="1384"/>
      <c r="C6583" s="1384"/>
      <c r="D6583" s="1387"/>
      <c r="E6583" s="1384"/>
      <c r="F6583" s="1384"/>
      <c r="G6583" s="1384"/>
      <c r="H6583" s="1365"/>
      <c r="I6583" s="1365"/>
      <c r="J6583" s="1365"/>
      <c r="S6583" s="1359"/>
      <c r="BU6583" s="1366"/>
      <c r="CI6583" s="1383"/>
    </row>
    <row r="6584" spans="2:87" s="1381" customFormat="1" x14ac:dyDescent="0.25">
      <c r="B6584" s="1384"/>
      <c r="C6584" s="1384"/>
      <c r="D6584" s="1387"/>
      <c r="E6584" s="1384"/>
      <c r="F6584" s="1384"/>
      <c r="G6584" s="1384"/>
      <c r="H6584" s="1365"/>
      <c r="I6584" s="1365"/>
      <c r="J6584" s="1365"/>
      <c r="S6584" s="1359"/>
      <c r="BU6584" s="1366"/>
      <c r="CI6584" s="1383"/>
    </row>
    <row r="6585" spans="2:87" s="1381" customFormat="1" x14ac:dyDescent="0.25">
      <c r="B6585" s="1384"/>
      <c r="C6585" s="1384"/>
      <c r="D6585" s="1387"/>
      <c r="E6585" s="1384"/>
      <c r="F6585" s="1384"/>
      <c r="G6585" s="1384"/>
      <c r="H6585" s="1365"/>
      <c r="I6585" s="1365"/>
      <c r="J6585" s="1365"/>
      <c r="S6585" s="1359"/>
      <c r="BU6585" s="1366"/>
      <c r="CI6585" s="1383"/>
    </row>
    <row r="6586" spans="2:87" s="1381" customFormat="1" x14ac:dyDescent="0.25">
      <c r="B6586" s="1384"/>
      <c r="C6586" s="1384"/>
      <c r="D6586" s="1387"/>
      <c r="E6586" s="1384"/>
      <c r="F6586" s="1384"/>
      <c r="G6586" s="1384"/>
      <c r="H6586" s="1365"/>
      <c r="I6586" s="1365"/>
      <c r="J6586" s="1365"/>
      <c r="S6586" s="1359"/>
      <c r="BU6586" s="1366"/>
      <c r="CI6586" s="1383"/>
    </row>
    <row r="6587" spans="2:87" s="1381" customFormat="1" x14ac:dyDescent="0.25">
      <c r="B6587" s="1384"/>
      <c r="C6587" s="1384"/>
      <c r="D6587" s="1387"/>
      <c r="E6587" s="1384"/>
      <c r="F6587" s="1384"/>
      <c r="G6587" s="1384"/>
      <c r="H6587" s="1365"/>
      <c r="I6587" s="1365"/>
      <c r="J6587" s="1365"/>
      <c r="S6587" s="1359"/>
      <c r="BU6587" s="1366"/>
      <c r="CI6587" s="1383"/>
    </row>
    <row r="6588" spans="2:87" s="1381" customFormat="1" x14ac:dyDescent="0.25">
      <c r="B6588" s="1384"/>
      <c r="C6588" s="1384"/>
      <c r="D6588" s="1387"/>
      <c r="E6588" s="1384"/>
      <c r="F6588" s="1384"/>
      <c r="G6588" s="1384"/>
      <c r="H6588" s="1365"/>
      <c r="I6588" s="1365"/>
      <c r="J6588" s="1365"/>
      <c r="S6588" s="1359"/>
      <c r="BU6588" s="1366"/>
      <c r="CI6588" s="1383"/>
    </row>
    <row r="6589" spans="2:87" s="1381" customFormat="1" x14ac:dyDescent="0.25">
      <c r="B6589" s="1384"/>
      <c r="C6589" s="1384"/>
      <c r="D6589" s="1387"/>
      <c r="E6589" s="1384"/>
      <c r="F6589" s="1384"/>
      <c r="G6589" s="1384"/>
      <c r="H6589" s="1365"/>
      <c r="I6589" s="1365"/>
      <c r="J6589" s="1365"/>
      <c r="S6589" s="1359"/>
      <c r="BU6589" s="1366"/>
      <c r="CI6589" s="1383"/>
    </row>
    <row r="6590" spans="2:87" s="1381" customFormat="1" x14ac:dyDescent="0.25">
      <c r="B6590" s="1384"/>
      <c r="C6590" s="1384"/>
      <c r="D6590" s="1387"/>
      <c r="E6590" s="1384"/>
      <c r="F6590" s="1384"/>
      <c r="G6590" s="1384"/>
      <c r="H6590" s="1365"/>
      <c r="I6590" s="1365"/>
      <c r="J6590" s="1365"/>
      <c r="S6590" s="1359"/>
      <c r="BU6590" s="1366"/>
      <c r="CI6590" s="1383"/>
    </row>
    <row r="6591" spans="2:87" s="1381" customFormat="1" x14ac:dyDescent="0.25">
      <c r="B6591" s="1384"/>
      <c r="C6591" s="1384"/>
      <c r="D6591" s="1387"/>
      <c r="E6591" s="1384"/>
      <c r="F6591" s="1384"/>
      <c r="G6591" s="1384"/>
      <c r="H6591" s="1365"/>
      <c r="I6591" s="1365"/>
      <c r="J6591" s="1365"/>
      <c r="S6591" s="1359"/>
      <c r="BU6591" s="1366"/>
      <c r="CI6591" s="1383"/>
    </row>
    <row r="6592" spans="2:87" s="1381" customFormat="1" x14ac:dyDescent="0.25">
      <c r="B6592" s="1384"/>
      <c r="C6592" s="1384"/>
      <c r="D6592" s="1387"/>
      <c r="E6592" s="1384"/>
      <c r="F6592" s="1384"/>
      <c r="G6592" s="1384"/>
      <c r="H6592" s="1365"/>
      <c r="I6592" s="1365"/>
      <c r="J6592" s="1365"/>
      <c r="S6592" s="1359"/>
      <c r="BU6592" s="1366"/>
      <c r="CI6592" s="1383"/>
    </row>
    <row r="6593" spans="2:87" s="1381" customFormat="1" x14ac:dyDescent="0.25">
      <c r="B6593" s="1384"/>
      <c r="C6593" s="1384"/>
      <c r="D6593" s="1387"/>
      <c r="E6593" s="1384"/>
      <c r="F6593" s="1384"/>
      <c r="G6593" s="1384"/>
      <c r="H6593" s="1365"/>
      <c r="I6593" s="1365"/>
      <c r="J6593" s="1365"/>
      <c r="S6593" s="1359"/>
      <c r="BU6593" s="1366"/>
      <c r="CI6593" s="1383"/>
    </row>
    <row r="6594" spans="2:87" s="1381" customFormat="1" x14ac:dyDescent="0.25">
      <c r="B6594" s="1384"/>
      <c r="C6594" s="1384"/>
      <c r="D6594" s="1387"/>
      <c r="E6594" s="1384"/>
      <c r="F6594" s="1384"/>
      <c r="G6594" s="1384"/>
      <c r="H6594" s="1365"/>
      <c r="I6594" s="1365"/>
      <c r="J6594" s="1365"/>
      <c r="S6594" s="1359"/>
      <c r="BU6594" s="1366"/>
      <c r="CI6594" s="1383"/>
    </row>
    <row r="6595" spans="2:87" s="1381" customFormat="1" x14ac:dyDescent="0.25">
      <c r="B6595" s="1384"/>
      <c r="C6595" s="1384"/>
      <c r="D6595" s="1387"/>
      <c r="E6595" s="1384"/>
      <c r="F6595" s="1384"/>
      <c r="G6595" s="1384"/>
      <c r="H6595" s="1365"/>
      <c r="I6595" s="1365"/>
      <c r="J6595" s="1365"/>
      <c r="S6595" s="1359"/>
      <c r="BU6595" s="1366"/>
      <c r="CI6595" s="1383"/>
    </row>
    <row r="6596" spans="2:87" s="1381" customFormat="1" x14ac:dyDescent="0.25">
      <c r="B6596" s="1384"/>
      <c r="C6596" s="1384"/>
      <c r="D6596" s="1387"/>
      <c r="E6596" s="1384"/>
      <c r="F6596" s="1384"/>
      <c r="G6596" s="1384"/>
      <c r="H6596" s="1365"/>
      <c r="I6596" s="1365"/>
      <c r="J6596" s="1365"/>
      <c r="S6596" s="1359"/>
      <c r="BU6596" s="1366"/>
      <c r="CI6596" s="1383"/>
    </row>
    <row r="6597" spans="2:87" s="1381" customFormat="1" x14ac:dyDescent="0.25">
      <c r="B6597" s="1384"/>
      <c r="C6597" s="1384"/>
      <c r="D6597" s="1387"/>
      <c r="E6597" s="1384"/>
      <c r="F6597" s="1384"/>
      <c r="G6597" s="1384"/>
      <c r="H6597" s="1365"/>
      <c r="I6597" s="1365"/>
      <c r="J6597" s="1365"/>
      <c r="S6597" s="1359"/>
      <c r="BU6597" s="1366"/>
      <c r="CI6597" s="1383"/>
    </row>
    <row r="6598" spans="2:87" s="1381" customFormat="1" x14ac:dyDescent="0.25">
      <c r="B6598" s="1384"/>
      <c r="C6598" s="1384"/>
      <c r="D6598" s="1387"/>
      <c r="E6598" s="1384"/>
      <c r="F6598" s="1384"/>
      <c r="G6598" s="1384"/>
      <c r="H6598" s="1365"/>
      <c r="I6598" s="1365"/>
      <c r="J6598" s="1365"/>
      <c r="S6598" s="1359"/>
      <c r="BU6598" s="1366"/>
      <c r="CI6598" s="1383"/>
    </row>
    <row r="6599" spans="2:87" s="1381" customFormat="1" x14ac:dyDescent="0.25">
      <c r="B6599" s="1384"/>
      <c r="C6599" s="1384"/>
      <c r="D6599" s="1387"/>
      <c r="E6599" s="1384"/>
      <c r="F6599" s="1384"/>
      <c r="G6599" s="1384"/>
      <c r="H6599" s="1365"/>
      <c r="I6599" s="1365"/>
      <c r="J6599" s="1365"/>
      <c r="S6599" s="1359"/>
      <c r="BU6599" s="1366"/>
      <c r="CI6599" s="1383"/>
    </row>
    <row r="6600" spans="2:87" s="1381" customFormat="1" x14ac:dyDescent="0.25">
      <c r="B6600" s="1384"/>
      <c r="C6600" s="1384"/>
      <c r="D6600" s="1387"/>
      <c r="E6600" s="1384"/>
      <c r="F6600" s="1384"/>
      <c r="G6600" s="1384"/>
      <c r="H6600" s="1365"/>
      <c r="I6600" s="1365"/>
      <c r="J6600" s="1365"/>
      <c r="S6600" s="1359"/>
      <c r="BU6600" s="1366"/>
      <c r="CI6600" s="1383"/>
    </row>
    <row r="6601" spans="2:87" s="1381" customFormat="1" x14ac:dyDescent="0.25">
      <c r="B6601" s="1384"/>
      <c r="C6601" s="1384"/>
      <c r="D6601" s="1387"/>
      <c r="E6601" s="1384"/>
      <c r="F6601" s="1384"/>
      <c r="G6601" s="1384"/>
      <c r="H6601" s="1365"/>
      <c r="I6601" s="1365"/>
      <c r="J6601" s="1365"/>
      <c r="S6601" s="1359"/>
      <c r="BU6601" s="1366"/>
      <c r="CI6601" s="1383"/>
    </row>
    <row r="6602" spans="2:87" s="1381" customFormat="1" x14ac:dyDescent="0.25">
      <c r="B6602" s="1384"/>
      <c r="C6602" s="1384"/>
      <c r="D6602" s="1387"/>
      <c r="E6602" s="1384"/>
      <c r="F6602" s="1384"/>
      <c r="G6602" s="1384"/>
      <c r="H6602" s="1365"/>
      <c r="I6602" s="1365"/>
      <c r="J6602" s="1365"/>
      <c r="S6602" s="1359"/>
      <c r="BU6602" s="1366"/>
      <c r="CI6602" s="1383"/>
    </row>
    <row r="6603" spans="2:87" s="1381" customFormat="1" x14ac:dyDescent="0.25">
      <c r="B6603" s="1384"/>
      <c r="C6603" s="1384"/>
      <c r="D6603" s="1387"/>
      <c r="E6603" s="1384"/>
      <c r="F6603" s="1384"/>
      <c r="G6603" s="1384"/>
      <c r="H6603" s="1365"/>
      <c r="I6603" s="1365"/>
      <c r="J6603" s="1365"/>
      <c r="S6603" s="1359"/>
      <c r="BU6603" s="1366"/>
      <c r="CI6603" s="1383"/>
    </row>
    <row r="6604" spans="2:87" s="1381" customFormat="1" x14ac:dyDescent="0.25">
      <c r="B6604" s="1384"/>
      <c r="C6604" s="1384"/>
      <c r="D6604" s="1387"/>
      <c r="E6604" s="1384"/>
      <c r="F6604" s="1384"/>
      <c r="G6604" s="1384"/>
      <c r="H6604" s="1365"/>
      <c r="I6604" s="1365"/>
      <c r="J6604" s="1365"/>
      <c r="S6604" s="1359"/>
      <c r="BU6604" s="1366"/>
      <c r="CI6604" s="1383"/>
    </row>
    <row r="6605" spans="2:87" s="1381" customFormat="1" x14ac:dyDescent="0.25">
      <c r="B6605" s="1384"/>
      <c r="C6605" s="1384"/>
      <c r="D6605" s="1387"/>
      <c r="E6605" s="1384"/>
      <c r="F6605" s="1384"/>
      <c r="G6605" s="1384"/>
      <c r="H6605" s="1365"/>
      <c r="I6605" s="1365"/>
      <c r="J6605" s="1365"/>
      <c r="S6605" s="1359"/>
      <c r="BU6605" s="1366"/>
      <c r="CI6605" s="1383"/>
    </row>
    <row r="6606" spans="2:87" s="1381" customFormat="1" x14ac:dyDescent="0.25">
      <c r="B6606" s="1384"/>
      <c r="C6606" s="1384"/>
      <c r="D6606" s="1387"/>
      <c r="E6606" s="1384"/>
      <c r="F6606" s="1384"/>
      <c r="G6606" s="1384"/>
      <c r="H6606" s="1365"/>
      <c r="I6606" s="1365"/>
      <c r="J6606" s="1365"/>
      <c r="S6606" s="1359"/>
      <c r="BU6606" s="1366"/>
      <c r="CI6606" s="1383"/>
    </row>
    <row r="6607" spans="2:87" s="1381" customFormat="1" x14ac:dyDescent="0.25">
      <c r="B6607" s="1384"/>
      <c r="C6607" s="1384"/>
      <c r="D6607" s="1387"/>
      <c r="E6607" s="1384"/>
      <c r="F6607" s="1384"/>
      <c r="G6607" s="1384"/>
      <c r="H6607" s="1365"/>
      <c r="I6607" s="1365"/>
      <c r="J6607" s="1365"/>
      <c r="S6607" s="1359"/>
      <c r="BU6607" s="1366"/>
      <c r="CI6607" s="1383"/>
    </row>
    <row r="6608" spans="2:87" s="1381" customFormat="1" x14ac:dyDescent="0.25">
      <c r="B6608" s="1384"/>
      <c r="C6608" s="1384"/>
      <c r="D6608" s="1387"/>
      <c r="E6608" s="1384"/>
      <c r="F6608" s="1384"/>
      <c r="G6608" s="1384"/>
      <c r="H6608" s="1365"/>
      <c r="I6608" s="1365"/>
      <c r="J6608" s="1365"/>
      <c r="S6608" s="1359"/>
      <c r="BU6608" s="1366"/>
      <c r="CI6608" s="1383"/>
    </row>
    <row r="6609" spans="2:87" s="1381" customFormat="1" x14ac:dyDescent="0.25">
      <c r="B6609" s="1384"/>
      <c r="C6609" s="1384"/>
      <c r="D6609" s="1387"/>
      <c r="E6609" s="1384"/>
      <c r="F6609" s="1384"/>
      <c r="G6609" s="1384"/>
      <c r="H6609" s="1365"/>
      <c r="I6609" s="1365"/>
      <c r="J6609" s="1365"/>
      <c r="S6609" s="1359"/>
      <c r="BU6609" s="1366"/>
      <c r="CI6609" s="1383"/>
    </row>
    <row r="6610" spans="2:87" s="1381" customFormat="1" x14ac:dyDescent="0.25">
      <c r="B6610" s="1384"/>
      <c r="C6610" s="1384"/>
      <c r="D6610" s="1387"/>
      <c r="E6610" s="1384"/>
      <c r="F6610" s="1384"/>
      <c r="G6610" s="1384"/>
      <c r="H6610" s="1365"/>
      <c r="I6610" s="1365"/>
      <c r="J6610" s="1365"/>
      <c r="S6610" s="1359"/>
      <c r="BU6610" s="1366"/>
      <c r="CI6610" s="1383"/>
    </row>
    <row r="6611" spans="2:87" s="1381" customFormat="1" x14ac:dyDescent="0.25">
      <c r="B6611" s="1384"/>
      <c r="C6611" s="1384"/>
      <c r="D6611" s="1387"/>
      <c r="E6611" s="1384"/>
      <c r="F6611" s="1384"/>
      <c r="G6611" s="1384"/>
      <c r="H6611" s="1365"/>
      <c r="I6611" s="1365"/>
      <c r="J6611" s="1365"/>
      <c r="S6611" s="1359"/>
      <c r="BU6611" s="1366"/>
      <c r="CI6611" s="1383"/>
    </row>
    <row r="6612" spans="2:87" s="1381" customFormat="1" x14ac:dyDescent="0.25">
      <c r="B6612" s="1384"/>
      <c r="C6612" s="1384"/>
      <c r="D6612" s="1387"/>
      <c r="E6612" s="1384"/>
      <c r="F6612" s="1384"/>
      <c r="G6612" s="1384"/>
      <c r="H6612" s="1365"/>
      <c r="I6612" s="1365"/>
      <c r="J6612" s="1365"/>
      <c r="S6612" s="1359"/>
      <c r="BU6612" s="1366"/>
      <c r="CI6612" s="1383"/>
    </row>
    <row r="6613" spans="2:87" s="1381" customFormat="1" x14ac:dyDescent="0.25">
      <c r="B6613" s="1384"/>
      <c r="C6613" s="1384"/>
      <c r="D6613" s="1387"/>
      <c r="E6613" s="1384"/>
      <c r="F6613" s="1384"/>
      <c r="G6613" s="1384"/>
      <c r="H6613" s="1365"/>
      <c r="I6613" s="1365"/>
      <c r="J6613" s="1365"/>
      <c r="S6613" s="1359"/>
      <c r="BU6613" s="1366"/>
      <c r="CI6613" s="1383"/>
    </row>
    <row r="6614" spans="2:87" s="1381" customFormat="1" x14ac:dyDescent="0.25">
      <c r="B6614" s="1384"/>
      <c r="C6614" s="1384"/>
      <c r="D6614" s="1387"/>
      <c r="E6614" s="1384"/>
      <c r="F6614" s="1384"/>
      <c r="G6614" s="1384"/>
      <c r="H6614" s="1365"/>
      <c r="I6614" s="1365"/>
      <c r="J6614" s="1365"/>
      <c r="S6614" s="1359"/>
      <c r="BU6614" s="1366"/>
      <c r="CI6614" s="1383"/>
    </row>
    <row r="6615" spans="2:87" s="1381" customFormat="1" x14ac:dyDescent="0.25">
      <c r="B6615" s="1384"/>
      <c r="C6615" s="1384"/>
      <c r="D6615" s="1387"/>
      <c r="E6615" s="1384"/>
      <c r="F6615" s="1384"/>
      <c r="G6615" s="1384"/>
      <c r="H6615" s="1365"/>
      <c r="I6615" s="1365"/>
      <c r="J6615" s="1365"/>
      <c r="S6615" s="1359"/>
      <c r="BU6615" s="1366"/>
      <c r="CI6615" s="1383"/>
    </row>
    <row r="6616" spans="2:87" s="1381" customFormat="1" x14ac:dyDescent="0.25">
      <c r="B6616" s="1384"/>
      <c r="C6616" s="1384"/>
      <c r="D6616" s="1387"/>
      <c r="E6616" s="1384"/>
      <c r="F6616" s="1384"/>
      <c r="G6616" s="1384"/>
      <c r="H6616" s="1365"/>
      <c r="I6616" s="1365"/>
      <c r="J6616" s="1365"/>
      <c r="S6616" s="1359"/>
      <c r="BU6616" s="1366"/>
      <c r="CI6616" s="1383"/>
    </row>
    <row r="6617" spans="2:87" s="1381" customFormat="1" x14ac:dyDescent="0.25">
      <c r="B6617" s="1384"/>
      <c r="C6617" s="1384"/>
      <c r="D6617" s="1387"/>
      <c r="E6617" s="1384"/>
      <c r="F6617" s="1384"/>
      <c r="G6617" s="1384"/>
      <c r="H6617" s="1365"/>
      <c r="I6617" s="1365"/>
      <c r="J6617" s="1365"/>
      <c r="S6617" s="1359"/>
      <c r="BU6617" s="1366"/>
      <c r="CI6617" s="1383"/>
    </row>
    <row r="6618" spans="2:87" s="1381" customFormat="1" x14ac:dyDescent="0.25">
      <c r="B6618" s="1384"/>
      <c r="C6618" s="1384"/>
      <c r="D6618" s="1387"/>
      <c r="E6618" s="1384"/>
      <c r="F6618" s="1384"/>
      <c r="G6618" s="1384"/>
      <c r="H6618" s="1365"/>
      <c r="I6618" s="1365"/>
      <c r="J6618" s="1365"/>
      <c r="S6618" s="1359"/>
      <c r="BU6618" s="1366"/>
      <c r="CI6618" s="1383"/>
    </row>
    <row r="6619" spans="2:87" s="1381" customFormat="1" x14ac:dyDescent="0.25">
      <c r="B6619" s="1384"/>
      <c r="C6619" s="1384"/>
      <c r="D6619" s="1387"/>
      <c r="E6619" s="1384"/>
      <c r="F6619" s="1384"/>
      <c r="G6619" s="1384"/>
      <c r="H6619" s="1365"/>
      <c r="I6619" s="1365"/>
      <c r="J6619" s="1365"/>
      <c r="S6619" s="1359"/>
      <c r="BU6619" s="1366"/>
      <c r="CI6619" s="1383"/>
    </row>
    <row r="6620" spans="2:87" s="1381" customFormat="1" x14ac:dyDescent="0.25">
      <c r="B6620" s="1384"/>
      <c r="C6620" s="1384"/>
      <c r="D6620" s="1387"/>
      <c r="E6620" s="1384"/>
      <c r="F6620" s="1384"/>
      <c r="G6620" s="1384"/>
      <c r="H6620" s="1365"/>
      <c r="I6620" s="1365"/>
      <c r="J6620" s="1365"/>
      <c r="S6620" s="1359"/>
      <c r="BU6620" s="1366"/>
      <c r="CI6620" s="1383"/>
    </row>
    <row r="6621" spans="2:87" s="1381" customFormat="1" x14ac:dyDescent="0.25">
      <c r="B6621" s="1384"/>
      <c r="C6621" s="1384"/>
      <c r="D6621" s="1387"/>
      <c r="E6621" s="1384"/>
      <c r="F6621" s="1384"/>
      <c r="G6621" s="1384"/>
      <c r="H6621" s="1365"/>
      <c r="I6621" s="1365"/>
      <c r="J6621" s="1365"/>
      <c r="S6621" s="1359"/>
      <c r="BU6621" s="1366"/>
      <c r="CI6621" s="1383"/>
    </row>
    <row r="6622" spans="2:87" s="1381" customFormat="1" x14ac:dyDescent="0.25">
      <c r="B6622" s="1384"/>
      <c r="C6622" s="1384"/>
      <c r="D6622" s="1387"/>
      <c r="E6622" s="1384"/>
      <c r="F6622" s="1384"/>
      <c r="G6622" s="1384"/>
      <c r="H6622" s="1365"/>
      <c r="I6622" s="1365"/>
      <c r="J6622" s="1365"/>
      <c r="S6622" s="1359"/>
      <c r="BU6622" s="1366"/>
      <c r="CI6622" s="1383"/>
    </row>
    <row r="6623" spans="2:87" s="1381" customFormat="1" x14ac:dyDescent="0.25">
      <c r="B6623" s="1384"/>
      <c r="C6623" s="1384"/>
      <c r="D6623" s="1387"/>
      <c r="E6623" s="1384"/>
      <c r="F6623" s="1384"/>
      <c r="G6623" s="1384"/>
      <c r="H6623" s="1365"/>
      <c r="I6623" s="1365"/>
      <c r="J6623" s="1365"/>
      <c r="S6623" s="1359"/>
      <c r="BU6623" s="1366"/>
      <c r="CI6623" s="1383"/>
    </row>
    <row r="6624" spans="2:87" s="1381" customFormat="1" x14ac:dyDescent="0.25">
      <c r="B6624" s="1384"/>
      <c r="C6624" s="1384"/>
      <c r="D6624" s="1387"/>
      <c r="E6624" s="1384"/>
      <c r="F6624" s="1384"/>
      <c r="G6624" s="1384"/>
      <c r="H6624" s="1365"/>
      <c r="I6624" s="1365"/>
      <c r="J6624" s="1365"/>
      <c r="S6624" s="1359"/>
      <c r="BU6624" s="1366"/>
      <c r="CI6624" s="1383"/>
    </row>
    <row r="6625" spans="2:87" s="1381" customFormat="1" x14ac:dyDescent="0.25">
      <c r="B6625" s="1384"/>
      <c r="C6625" s="1384"/>
      <c r="D6625" s="1387"/>
      <c r="E6625" s="1384"/>
      <c r="F6625" s="1384"/>
      <c r="G6625" s="1384"/>
      <c r="H6625" s="1365"/>
      <c r="I6625" s="1365"/>
      <c r="J6625" s="1365"/>
      <c r="S6625" s="1359"/>
      <c r="BU6625" s="1366"/>
      <c r="CI6625" s="1383"/>
    </row>
    <row r="6626" spans="2:87" s="1381" customFormat="1" x14ac:dyDescent="0.25">
      <c r="B6626" s="1384"/>
      <c r="C6626" s="1384"/>
      <c r="D6626" s="1387"/>
      <c r="E6626" s="1384"/>
      <c r="F6626" s="1384"/>
      <c r="G6626" s="1384"/>
      <c r="H6626" s="1365"/>
      <c r="I6626" s="1365"/>
      <c r="J6626" s="1365"/>
      <c r="S6626" s="1359"/>
      <c r="BU6626" s="1366"/>
      <c r="CI6626" s="1383"/>
    </row>
    <row r="6627" spans="2:87" s="1381" customFormat="1" x14ac:dyDescent="0.25">
      <c r="B6627" s="1384"/>
      <c r="C6627" s="1384"/>
      <c r="D6627" s="1387"/>
      <c r="E6627" s="1384"/>
      <c r="F6627" s="1384"/>
      <c r="G6627" s="1384"/>
      <c r="H6627" s="1365"/>
      <c r="I6627" s="1365"/>
      <c r="J6627" s="1365"/>
      <c r="S6627" s="1359"/>
      <c r="BU6627" s="1366"/>
      <c r="CI6627" s="1383"/>
    </row>
    <row r="6628" spans="2:87" s="1381" customFormat="1" x14ac:dyDescent="0.25">
      <c r="B6628" s="1384"/>
      <c r="C6628" s="1384"/>
      <c r="D6628" s="1387"/>
      <c r="E6628" s="1384"/>
      <c r="F6628" s="1384"/>
      <c r="G6628" s="1384"/>
      <c r="H6628" s="1365"/>
      <c r="I6628" s="1365"/>
      <c r="J6628" s="1365"/>
      <c r="S6628" s="1359"/>
      <c r="BU6628" s="1366"/>
      <c r="CI6628" s="1383"/>
    </row>
    <row r="6629" spans="2:87" s="1381" customFormat="1" x14ac:dyDescent="0.25">
      <c r="B6629" s="1384"/>
      <c r="C6629" s="1384"/>
      <c r="D6629" s="1387"/>
      <c r="E6629" s="1384"/>
      <c r="F6629" s="1384"/>
      <c r="G6629" s="1384"/>
      <c r="H6629" s="1365"/>
      <c r="I6629" s="1365"/>
      <c r="J6629" s="1365"/>
      <c r="S6629" s="1359"/>
      <c r="BU6629" s="1366"/>
      <c r="CI6629" s="1383"/>
    </row>
    <row r="6630" spans="2:87" s="1381" customFormat="1" x14ac:dyDescent="0.25">
      <c r="B6630" s="1384"/>
      <c r="C6630" s="1384"/>
      <c r="D6630" s="1387"/>
      <c r="E6630" s="1384"/>
      <c r="F6630" s="1384"/>
      <c r="G6630" s="1384"/>
      <c r="H6630" s="1365"/>
      <c r="I6630" s="1365"/>
      <c r="J6630" s="1365"/>
      <c r="S6630" s="1359"/>
      <c r="BU6630" s="1366"/>
      <c r="CI6630" s="1383"/>
    </row>
    <row r="6631" spans="2:87" s="1381" customFormat="1" x14ac:dyDescent="0.25">
      <c r="B6631" s="1384"/>
      <c r="C6631" s="1384"/>
      <c r="D6631" s="1387"/>
      <c r="E6631" s="1384"/>
      <c r="F6631" s="1384"/>
      <c r="G6631" s="1384"/>
      <c r="H6631" s="1365"/>
      <c r="I6631" s="1365"/>
      <c r="J6631" s="1365"/>
      <c r="S6631" s="1359"/>
      <c r="BU6631" s="1366"/>
      <c r="CI6631" s="1383"/>
    </row>
    <row r="6632" spans="2:87" s="1381" customFormat="1" x14ac:dyDescent="0.25">
      <c r="B6632" s="1384"/>
      <c r="C6632" s="1384"/>
      <c r="D6632" s="1387"/>
      <c r="E6632" s="1384"/>
      <c r="F6632" s="1384"/>
      <c r="G6632" s="1384"/>
      <c r="H6632" s="1365"/>
      <c r="I6632" s="1365"/>
      <c r="J6632" s="1365"/>
      <c r="S6632" s="1359"/>
      <c r="BU6632" s="1366"/>
      <c r="CI6632" s="1383"/>
    </row>
    <row r="6633" spans="2:87" s="1381" customFormat="1" x14ac:dyDescent="0.25">
      <c r="B6633" s="1384"/>
      <c r="C6633" s="1384"/>
      <c r="D6633" s="1387"/>
      <c r="E6633" s="1384"/>
      <c r="F6633" s="1384"/>
      <c r="G6633" s="1384"/>
      <c r="H6633" s="1365"/>
      <c r="I6633" s="1365"/>
      <c r="J6633" s="1365"/>
      <c r="S6633" s="1359"/>
      <c r="BU6633" s="1366"/>
      <c r="CI6633" s="1383"/>
    </row>
    <row r="6634" spans="2:87" s="1381" customFormat="1" x14ac:dyDescent="0.25">
      <c r="B6634" s="1384"/>
      <c r="C6634" s="1384"/>
      <c r="D6634" s="1387"/>
      <c r="E6634" s="1384"/>
      <c r="F6634" s="1384"/>
      <c r="G6634" s="1384"/>
      <c r="H6634" s="1365"/>
      <c r="I6634" s="1365"/>
      <c r="J6634" s="1365"/>
      <c r="S6634" s="1359"/>
      <c r="BU6634" s="1366"/>
      <c r="CI6634" s="1383"/>
    </row>
    <row r="6635" spans="2:87" s="1381" customFormat="1" x14ac:dyDescent="0.25">
      <c r="B6635" s="1384"/>
      <c r="C6635" s="1384"/>
      <c r="D6635" s="1387"/>
      <c r="E6635" s="1384"/>
      <c r="F6635" s="1384"/>
      <c r="G6635" s="1384"/>
      <c r="H6635" s="1365"/>
      <c r="I6635" s="1365"/>
      <c r="J6635" s="1365"/>
      <c r="S6635" s="1359"/>
      <c r="BU6635" s="1366"/>
      <c r="CI6635" s="1383"/>
    </row>
    <row r="6636" spans="2:87" s="1381" customFormat="1" x14ac:dyDescent="0.25">
      <c r="B6636" s="1384"/>
      <c r="C6636" s="1384"/>
      <c r="D6636" s="1387"/>
      <c r="E6636" s="1384"/>
      <c r="F6636" s="1384"/>
      <c r="G6636" s="1384"/>
      <c r="H6636" s="1365"/>
      <c r="I6636" s="1365"/>
      <c r="J6636" s="1365"/>
      <c r="S6636" s="1359"/>
      <c r="BU6636" s="1366"/>
      <c r="CI6636" s="1383"/>
    </row>
    <row r="6637" spans="2:87" s="1381" customFormat="1" x14ac:dyDescent="0.25">
      <c r="B6637" s="1384"/>
      <c r="C6637" s="1384"/>
      <c r="D6637" s="1387"/>
      <c r="E6637" s="1384"/>
      <c r="F6637" s="1384"/>
      <c r="G6637" s="1384"/>
      <c r="H6637" s="1365"/>
      <c r="I6637" s="1365"/>
      <c r="J6637" s="1365"/>
      <c r="S6637" s="1359"/>
      <c r="BU6637" s="1366"/>
      <c r="CI6637" s="1383"/>
    </row>
    <row r="6638" spans="2:87" s="1381" customFormat="1" x14ac:dyDescent="0.25">
      <c r="B6638" s="1384"/>
      <c r="C6638" s="1384"/>
      <c r="D6638" s="1387"/>
      <c r="E6638" s="1384"/>
      <c r="F6638" s="1384"/>
      <c r="G6638" s="1384"/>
      <c r="H6638" s="1365"/>
      <c r="I6638" s="1365"/>
      <c r="J6638" s="1365"/>
      <c r="S6638" s="1359"/>
      <c r="BU6638" s="1366"/>
      <c r="CI6638" s="1383"/>
    </row>
    <row r="6639" spans="2:87" s="1381" customFormat="1" x14ac:dyDescent="0.25">
      <c r="B6639" s="1384"/>
      <c r="C6639" s="1384"/>
      <c r="D6639" s="1387"/>
      <c r="E6639" s="1384"/>
      <c r="F6639" s="1384"/>
      <c r="G6639" s="1384"/>
      <c r="H6639" s="1365"/>
      <c r="I6639" s="1365"/>
      <c r="J6639" s="1365"/>
      <c r="S6639" s="1359"/>
      <c r="BU6639" s="1366"/>
      <c r="CI6639" s="1383"/>
    </row>
    <row r="6640" spans="2:87" s="1381" customFormat="1" x14ac:dyDescent="0.25">
      <c r="B6640" s="1384"/>
      <c r="C6640" s="1384"/>
      <c r="D6640" s="1387"/>
      <c r="E6640" s="1384"/>
      <c r="F6640" s="1384"/>
      <c r="G6640" s="1384"/>
      <c r="H6640" s="1365"/>
      <c r="I6640" s="1365"/>
      <c r="J6640" s="1365"/>
      <c r="S6640" s="1359"/>
      <c r="BU6640" s="1366"/>
      <c r="CI6640" s="1383"/>
    </row>
    <row r="6641" spans="2:87" s="1381" customFormat="1" x14ac:dyDescent="0.25">
      <c r="B6641" s="1384"/>
      <c r="C6641" s="1384"/>
      <c r="D6641" s="1387"/>
      <c r="E6641" s="1384"/>
      <c r="F6641" s="1384"/>
      <c r="G6641" s="1384"/>
      <c r="H6641" s="1365"/>
      <c r="I6641" s="1365"/>
      <c r="J6641" s="1365"/>
      <c r="S6641" s="1359"/>
      <c r="BU6641" s="1366"/>
      <c r="CI6641" s="1383"/>
    </row>
    <row r="6642" spans="2:87" s="1381" customFormat="1" x14ac:dyDescent="0.25">
      <c r="B6642" s="1384"/>
      <c r="C6642" s="1384"/>
      <c r="D6642" s="1387"/>
      <c r="E6642" s="1384"/>
      <c r="F6642" s="1384"/>
      <c r="G6642" s="1384"/>
      <c r="H6642" s="1365"/>
      <c r="I6642" s="1365"/>
      <c r="J6642" s="1365"/>
      <c r="S6642" s="1359"/>
      <c r="BU6642" s="1366"/>
      <c r="CI6642" s="1383"/>
    </row>
    <row r="6643" spans="2:87" s="1381" customFormat="1" x14ac:dyDescent="0.25">
      <c r="B6643" s="1384"/>
      <c r="C6643" s="1384"/>
      <c r="D6643" s="1387"/>
      <c r="E6643" s="1384"/>
      <c r="F6643" s="1384"/>
      <c r="G6643" s="1384"/>
      <c r="H6643" s="1365"/>
      <c r="I6643" s="1365"/>
      <c r="J6643" s="1365"/>
      <c r="S6643" s="1359"/>
      <c r="BU6643" s="1366"/>
      <c r="CI6643" s="1383"/>
    </row>
    <row r="6644" spans="2:87" s="1381" customFormat="1" x14ac:dyDescent="0.25">
      <c r="B6644" s="1384"/>
      <c r="C6644" s="1384"/>
      <c r="D6644" s="1387"/>
      <c r="E6644" s="1384"/>
      <c r="F6644" s="1384"/>
      <c r="G6644" s="1384"/>
      <c r="H6644" s="1365"/>
      <c r="I6644" s="1365"/>
      <c r="J6644" s="1365"/>
      <c r="S6644" s="1359"/>
      <c r="BU6644" s="1366"/>
      <c r="CI6644" s="1383"/>
    </row>
    <row r="6645" spans="2:87" s="1381" customFormat="1" x14ac:dyDescent="0.25">
      <c r="B6645" s="1384"/>
      <c r="C6645" s="1384"/>
      <c r="D6645" s="1387"/>
      <c r="E6645" s="1384"/>
      <c r="F6645" s="1384"/>
      <c r="G6645" s="1384"/>
      <c r="H6645" s="1365"/>
      <c r="I6645" s="1365"/>
      <c r="J6645" s="1365"/>
      <c r="S6645" s="1359"/>
      <c r="BU6645" s="1366"/>
      <c r="CI6645" s="1383"/>
    </row>
    <row r="6646" spans="2:87" s="1381" customFormat="1" x14ac:dyDescent="0.25">
      <c r="B6646" s="1384"/>
      <c r="C6646" s="1384"/>
      <c r="D6646" s="1387"/>
      <c r="E6646" s="1384"/>
      <c r="F6646" s="1384"/>
      <c r="G6646" s="1384"/>
      <c r="H6646" s="1365"/>
      <c r="I6646" s="1365"/>
      <c r="J6646" s="1365"/>
      <c r="S6646" s="1359"/>
      <c r="BU6646" s="1366"/>
      <c r="CI6646" s="1383"/>
    </row>
    <row r="6647" spans="2:87" s="1381" customFormat="1" x14ac:dyDescent="0.25">
      <c r="B6647" s="1384"/>
      <c r="C6647" s="1384"/>
      <c r="D6647" s="1387"/>
      <c r="E6647" s="1384"/>
      <c r="F6647" s="1384"/>
      <c r="G6647" s="1384"/>
      <c r="H6647" s="1365"/>
      <c r="I6647" s="1365"/>
      <c r="J6647" s="1365"/>
      <c r="S6647" s="1359"/>
      <c r="BU6647" s="1366"/>
      <c r="CI6647" s="1383"/>
    </row>
    <row r="6648" spans="2:87" s="1381" customFormat="1" x14ac:dyDescent="0.25">
      <c r="B6648" s="1384"/>
      <c r="C6648" s="1384"/>
      <c r="D6648" s="1387"/>
      <c r="E6648" s="1384"/>
      <c r="F6648" s="1384"/>
      <c r="G6648" s="1384"/>
      <c r="H6648" s="1365"/>
      <c r="I6648" s="1365"/>
      <c r="J6648" s="1365"/>
      <c r="S6648" s="1359"/>
      <c r="BU6648" s="1366"/>
      <c r="CI6648" s="1383"/>
    </row>
    <row r="6649" spans="2:87" s="1381" customFormat="1" x14ac:dyDescent="0.25">
      <c r="B6649" s="1384"/>
      <c r="C6649" s="1384"/>
      <c r="D6649" s="1387"/>
      <c r="E6649" s="1384"/>
      <c r="F6649" s="1384"/>
      <c r="G6649" s="1384"/>
      <c r="H6649" s="1365"/>
      <c r="I6649" s="1365"/>
      <c r="J6649" s="1365"/>
      <c r="S6649" s="1359"/>
      <c r="BU6649" s="1366"/>
      <c r="CI6649" s="1383"/>
    </row>
    <row r="6650" spans="2:87" s="1381" customFormat="1" x14ac:dyDescent="0.25">
      <c r="B6650" s="1384"/>
      <c r="C6650" s="1384"/>
      <c r="D6650" s="1387"/>
      <c r="E6650" s="1384"/>
      <c r="F6650" s="1384"/>
      <c r="G6650" s="1384"/>
      <c r="H6650" s="1365"/>
      <c r="I6650" s="1365"/>
      <c r="J6650" s="1365"/>
      <c r="S6650" s="1359"/>
      <c r="BU6650" s="1366"/>
      <c r="CI6650" s="1383"/>
    </row>
    <row r="6651" spans="2:87" s="1381" customFormat="1" x14ac:dyDescent="0.25">
      <c r="B6651" s="1384"/>
      <c r="C6651" s="1384"/>
      <c r="D6651" s="1387"/>
      <c r="E6651" s="1384"/>
      <c r="F6651" s="1384"/>
      <c r="G6651" s="1384"/>
      <c r="H6651" s="1365"/>
      <c r="I6651" s="1365"/>
      <c r="J6651" s="1365"/>
      <c r="S6651" s="1359"/>
      <c r="BU6651" s="1366"/>
      <c r="CI6651" s="1383"/>
    </row>
    <row r="6652" spans="2:87" s="1381" customFormat="1" x14ac:dyDescent="0.25">
      <c r="B6652" s="1384"/>
      <c r="C6652" s="1384"/>
      <c r="D6652" s="1387"/>
      <c r="E6652" s="1384"/>
      <c r="F6652" s="1384"/>
      <c r="G6652" s="1384"/>
      <c r="H6652" s="1365"/>
      <c r="I6652" s="1365"/>
      <c r="J6652" s="1365"/>
      <c r="S6652" s="1359"/>
      <c r="BU6652" s="1366"/>
      <c r="CI6652" s="1383"/>
    </row>
    <row r="6653" spans="2:87" s="1381" customFormat="1" x14ac:dyDescent="0.25">
      <c r="B6653" s="1384"/>
      <c r="C6653" s="1384"/>
      <c r="D6653" s="1387"/>
      <c r="E6653" s="1384"/>
      <c r="F6653" s="1384"/>
      <c r="G6653" s="1384"/>
      <c r="H6653" s="1365"/>
      <c r="I6653" s="1365"/>
      <c r="J6653" s="1365"/>
      <c r="S6653" s="1359"/>
      <c r="BU6653" s="1366"/>
      <c r="CI6653" s="1383"/>
    </row>
    <row r="6654" spans="2:87" s="1381" customFormat="1" x14ac:dyDescent="0.25">
      <c r="B6654" s="1384"/>
      <c r="C6654" s="1384"/>
      <c r="D6654" s="1387"/>
      <c r="E6654" s="1384"/>
      <c r="F6654" s="1384"/>
      <c r="G6654" s="1384"/>
      <c r="H6654" s="1365"/>
      <c r="I6654" s="1365"/>
      <c r="J6654" s="1365"/>
      <c r="S6654" s="1359"/>
      <c r="BU6654" s="1366"/>
      <c r="CI6654" s="1383"/>
    </row>
    <row r="6655" spans="2:87" s="1381" customFormat="1" x14ac:dyDescent="0.25">
      <c r="B6655" s="1384"/>
      <c r="C6655" s="1384"/>
      <c r="D6655" s="1387"/>
      <c r="E6655" s="1384"/>
      <c r="F6655" s="1384"/>
      <c r="G6655" s="1384"/>
      <c r="H6655" s="1365"/>
      <c r="I6655" s="1365"/>
      <c r="J6655" s="1365"/>
      <c r="S6655" s="1359"/>
      <c r="BU6655" s="1366"/>
      <c r="CI6655" s="1383"/>
    </row>
    <row r="6656" spans="2:87" s="1381" customFormat="1" x14ac:dyDescent="0.25">
      <c r="B6656" s="1384"/>
      <c r="C6656" s="1384"/>
      <c r="D6656" s="1387"/>
      <c r="E6656" s="1384"/>
      <c r="F6656" s="1384"/>
      <c r="G6656" s="1384"/>
      <c r="H6656" s="1365"/>
      <c r="I6656" s="1365"/>
      <c r="J6656" s="1365"/>
      <c r="S6656" s="1359"/>
      <c r="BU6656" s="1366"/>
      <c r="CI6656" s="1383"/>
    </row>
    <row r="6657" spans="2:87" s="1381" customFormat="1" x14ac:dyDescent="0.25">
      <c r="B6657" s="1384"/>
      <c r="C6657" s="1384"/>
      <c r="D6657" s="1387"/>
      <c r="E6657" s="1384"/>
      <c r="F6657" s="1384"/>
      <c r="G6657" s="1384"/>
      <c r="H6657" s="1365"/>
      <c r="I6657" s="1365"/>
      <c r="J6657" s="1365"/>
      <c r="S6657" s="1359"/>
      <c r="BU6657" s="1366"/>
      <c r="CI6657" s="1383"/>
    </row>
    <row r="6658" spans="2:87" s="1381" customFormat="1" x14ac:dyDescent="0.25">
      <c r="B6658" s="1384"/>
      <c r="C6658" s="1384"/>
      <c r="D6658" s="1387"/>
      <c r="E6658" s="1384"/>
      <c r="F6658" s="1384"/>
      <c r="G6658" s="1384"/>
      <c r="H6658" s="1365"/>
      <c r="I6658" s="1365"/>
      <c r="J6658" s="1365"/>
      <c r="S6658" s="1359"/>
      <c r="BU6658" s="1366"/>
      <c r="CI6658" s="1383"/>
    </row>
    <row r="6659" spans="2:87" s="1381" customFormat="1" x14ac:dyDescent="0.25">
      <c r="B6659" s="1384"/>
      <c r="C6659" s="1384"/>
      <c r="D6659" s="1387"/>
      <c r="E6659" s="1384"/>
      <c r="F6659" s="1384"/>
      <c r="G6659" s="1384"/>
      <c r="H6659" s="1365"/>
      <c r="I6659" s="1365"/>
      <c r="J6659" s="1365"/>
      <c r="S6659" s="1359"/>
      <c r="BU6659" s="1366"/>
      <c r="CI6659" s="1383"/>
    </row>
    <row r="6660" spans="2:87" s="1381" customFormat="1" x14ac:dyDescent="0.25">
      <c r="B6660" s="1384"/>
      <c r="C6660" s="1384"/>
      <c r="D6660" s="1387"/>
      <c r="E6660" s="1384"/>
      <c r="F6660" s="1384"/>
      <c r="G6660" s="1384"/>
      <c r="H6660" s="1365"/>
      <c r="I6660" s="1365"/>
      <c r="J6660" s="1365"/>
      <c r="S6660" s="1359"/>
      <c r="BU6660" s="1366"/>
      <c r="CI6660" s="1383"/>
    </row>
    <row r="6661" spans="2:87" s="1381" customFormat="1" x14ac:dyDescent="0.25">
      <c r="B6661" s="1384"/>
      <c r="C6661" s="1384"/>
      <c r="D6661" s="1387"/>
      <c r="E6661" s="1384"/>
      <c r="F6661" s="1384"/>
      <c r="G6661" s="1384"/>
      <c r="H6661" s="1365"/>
      <c r="I6661" s="1365"/>
      <c r="J6661" s="1365"/>
      <c r="S6661" s="1359"/>
      <c r="BU6661" s="1366"/>
      <c r="CI6661" s="1383"/>
    </row>
    <row r="6662" spans="2:87" s="1381" customFormat="1" x14ac:dyDescent="0.25">
      <c r="B6662" s="1384"/>
      <c r="C6662" s="1384"/>
      <c r="D6662" s="1387"/>
      <c r="E6662" s="1384"/>
      <c r="F6662" s="1384"/>
      <c r="G6662" s="1384"/>
      <c r="H6662" s="1365"/>
      <c r="I6662" s="1365"/>
      <c r="J6662" s="1365"/>
      <c r="S6662" s="1359"/>
      <c r="BU6662" s="1366"/>
      <c r="CI6662" s="1383"/>
    </row>
    <row r="6663" spans="2:87" s="1381" customFormat="1" x14ac:dyDescent="0.25">
      <c r="B6663" s="1384"/>
      <c r="C6663" s="1384"/>
      <c r="D6663" s="1387"/>
      <c r="E6663" s="1384"/>
      <c r="F6663" s="1384"/>
      <c r="G6663" s="1384"/>
      <c r="H6663" s="1365"/>
      <c r="I6663" s="1365"/>
      <c r="J6663" s="1365"/>
      <c r="S6663" s="1359"/>
      <c r="BU6663" s="1366"/>
      <c r="CI6663" s="1383"/>
    </row>
    <row r="6664" spans="2:87" s="1381" customFormat="1" x14ac:dyDescent="0.25">
      <c r="B6664" s="1384"/>
      <c r="C6664" s="1384"/>
      <c r="D6664" s="1387"/>
      <c r="E6664" s="1384"/>
      <c r="F6664" s="1384"/>
      <c r="G6664" s="1384"/>
      <c r="H6664" s="1365"/>
      <c r="I6664" s="1365"/>
      <c r="J6664" s="1365"/>
      <c r="S6664" s="1359"/>
      <c r="BU6664" s="1366"/>
      <c r="CI6664" s="1383"/>
    </row>
    <row r="6665" spans="2:87" s="1381" customFormat="1" x14ac:dyDescent="0.25">
      <c r="B6665" s="1384"/>
      <c r="C6665" s="1384"/>
      <c r="D6665" s="1387"/>
      <c r="E6665" s="1384"/>
      <c r="F6665" s="1384"/>
      <c r="G6665" s="1384"/>
      <c r="H6665" s="1365"/>
      <c r="I6665" s="1365"/>
      <c r="J6665" s="1365"/>
      <c r="S6665" s="1359"/>
      <c r="BU6665" s="1366"/>
      <c r="CI6665" s="1383"/>
    </row>
    <row r="6666" spans="2:87" s="1381" customFormat="1" x14ac:dyDescent="0.25">
      <c r="B6666" s="1384"/>
      <c r="C6666" s="1384"/>
      <c r="D6666" s="1387"/>
      <c r="E6666" s="1384"/>
      <c r="F6666" s="1384"/>
      <c r="G6666" s="1384"/>
      <c r="H6666" s="1365"/>
      <c r="I6666" s="1365"/>
      <c r="J6666" s="1365"/>
      <c r="S6666" s="1359"/>
      <c r="BU6666" s="1366"/>
      <c r="CI6666" s="1383"/>
    </row>
    <row r="6667" spans="2:87" s="1381" customFormat="1" x14ac:dyDescent="0.25">
      <c r="B6667" s="1384"/>
      <c r="C6667" s="1384"/>
      <c r="D6667" s="1387"/>
      <c r="E6667" s="1384"/>
      <c r="F6667" s="1384"/>
      <c r="G6667" s="1384"/>
      <c r="H6667" s="1365"/>
      <c r="I6667" s="1365"/>
      <c r="J6667" s="1365"/>
      <c r="S6667" s="1359"/>
      <c r="BU6667" s="1366"/>
      <c r="CI6667" s="1383"/>
    </row>
    <row r="6668" spans="2:87" s="1381" customFormat="1" x14ac:dyDescent="0.25">
      <c r="B6668" s="1384"/>
      <c r="C6668" s="1384"/>
      <c r="D6668" s="1387"/>
      <c r="E6668" s="1384"/>
      <c r="F6668" s="1384"/>
      <c r="G6668" s="1384"/>
      <c r="H6668" s="1365"/>
      <c r="I6668" s="1365"/>
      <c r="J6668" s="1365"/>
      <c r="S6668" s="1359"/>
      <c r="BU6668" s="1366"/>
      <c r="CI6668" s="1383"/>
    </row>
    <row r="6669" spans="2:87" s="1381" customFormat="1" x14ac:dyDescent="0.25">
      <c r="B6669" s="1384"/>
      <c r="C6669" s="1384"/>
      <c r="D6669" s="1387"/>
      <c r="E6669" s="1384"/>
      <c r="F6669" s="1384"/>
      <c r="G6669" s="1384"/>
      <c r="H6669" s="1365"/>
      <c r="I6669" s="1365"/>
      <c r="J6669" s="1365"/>
      <c r="S6669" s="1359"/>
      <c r="BU6669" s="1366"/>
      <c r="CI6669" s="1383"/>
    </row>
    <row r="6670" spans="2:87" s="1381" customFormat="1" x14ac:dyDescent="0.25">
      <c r="B6670" s="1384"/>
      <c r="C6670" s="1384"/>
      <c r="D6670" s="1387"/>
      <c r="E6670" s="1384"/>
      <c r="F6670" s="1384"/>
      <c r="G6670" s="1384"/>
      <c r="H6670" s="1365"/>
      <c r="I6670" s="1365"/>
      <c r="J6670" s="1365"/>
      <c r="S6670" s="1359"/>
      <c r="BU6670" s="1366"/>
      <c r="CI6670" s="1383"/>
    </row>
    <row r="6671" spans="2:87" s="1381" customFormat="1" x14ac:dyDescent="0.25">
      <c r="B6671" s="1384"/>
      <c r="C6671" s="1384"/>
      <c r="D6671" s="1387"/>
      <c r="E6671" s="1384"/>
      <c r="F6671" s="1384"/>
      <c r="G6671" s="1384"/>
      <c r="H6671" s="1365"/>
      <c r="I6671" s="1365"/>
      <c r="J6671" s="1365"/>
      <c r="S6671" s="1359"/>
      <c r="BU6671" s="1366"/>
      <c r="CI6671" s="1383"/>
    </row>
    <row r="6672" spans="2:87" s="1381" customFormat="1" x14ac:dyDescent="0.25">
      <c r="B6672" s="1384"/>
      <c r="C6672" s="1384"/>
      <c r="D6672" s="1387"/>
      <c r="E6672" s="1384"/>
      <c r="F6672" s="1384"/>
      <c r="G6672" s="1384"/>
      <c r="H6672" s="1365"/>
      <c r="I6672" s="1365"/>
      <c r="J6672" s="1365"/>
      <c r="S6672" s="1359"/>
      <c r="BU6672" s="1366"/>
      <c r="CI6672" s="1383"/>
    </row>
    <row r="6673" spans="2:87" s="1381" customFormat="1" x14ac:dyDescent="0.25">
      <c r="B6673" s="1384"/>
      <c r="C6673" s="1384"/>
      <c r="D6673" s="1387"/>
      <c r="E6673" s="1384"/>
      <c r="F6673" s="1384"/>
      <c r="G6673" s="1384"/>
      <c r="H6673" s="1365"/>
      <c r="I6673" s="1365"/>
      <c r="J6673" s="1365"/>
      <c r="S6673" s="1359"/>
      <c r="BU6673" s="1366"/>
      <c r="CI6673" s="1383"/>
    </row>
    <row r="6674" spans="2:87" s="1381" customFormat="1" x14ac:dyDescent="0.25">
      <c r="B6674" s="1384"/>
      <c r="C6674" s="1384"/>
      <c r="D6674" s="1387"/>
      <c r="E6674" s="1384"/>
      <c r="F6674" s="1384"/>
      <c r="G6674" s="1384"/>
      <c r="H6674" s="1365"/>
      <c r="I6674" s="1365"/>
      <c r="J6674" s="1365"/>
      <c r="S6674" s="1359"/>
      <c r="BU6674" s="1366"/>
      <c r="CI6674" s="1383"/>
    </row>
    <row r="6675" spans="2:87" s="1381" customFormat="1" x14ac:dyDescent="0.25">
      <c r="B6675" s="1384"/>
      <c r="C6675" s="1384"/>
      <c r="D6675" s="1387"/>
      <c r="E6675" s="1384"/>
      <c r="F6675" s="1384"/>
      <c r="G6675" s="1384"/>
      <c r="H6675" s="1365"/>
      <c r="I6675" s="1365"/>
      <c r="J6675" s="1365"/>
      <c r="S6675" s="1359"/>
      <c r="BU6675" s="1366"/>
      <c r="CI6675" s="1383"/>
    </row>
    <row r="6676" spans="2:87" s="1381" customFormat="1" x14ac:dyDescent="0.25">
      <c r="B6676" s="1384"/>
      <c r="C6676" s="1384"/>
      <c r="D6676" s="1387"/>
      <c r="E6676" s="1384"/>
      <c r="F6676" s="1384"/>
      <c r="G6676" s="1384"/>
      <c r="H6676" s="1365"/>
      <c r="I6676" s="1365"/>
      <c r="J6676" s="1365"/>
      <c r="S6676" s="1359"/>
      <c r="BU6676" s="1366"/>
      <c r="CI6676" s="1383"/>
    </row>
    <row r="6677" spans="2:87" s="1381" customFormat="1" x14ac:dyDescent="0.25">
      <c r="B6677" s="1384"/>
      <c r="C6677" s="1384"/>
      <c r="D6677" s="1387"/>
      <c r="E6677" s="1384"/>
      <c r="F6677" s="1384"/>
      <c r="G6677" s="1384"/>
      <c r="H6677" s="1365"/>
      <c r="I6677" s="1365"/>
      <c r="J6677" s="1365"/>
      <c r="S6677" s="1359"/>
      <c r="BU6677" s="1366"/>
      <c r="CI6677" s="1383"/>
    </row>
    <row r="6678" spans="2:87" s="1381" customFormat="1" x14ac:dyDescent="0.25">
      <c r="B6678" s="1384"/>
      <c r="C6678" s="1384"/>
      <c r="D6678" s="1387"/>
      <c r="E6678" s="1384"/>
      <c r="F6678" s="1384"/>
      <c r="G6678" s="1384"/>
      <c r="H6678" s="1365"/>
      <c r="I6678" s="1365"/>
      <c r="J6678" s="1365"/>
      <c r="S6678" s="1359"/>
      <c r="BU6678" s="1366"/>
      <c r="CI6678" s="1383"/>
    </row>
    <row r="6679" spans="2:87" s="1381" customFormat="1" x14ac:dyDescent="0.25">
      <c r="B6679" s="1384"/>
      <c r="C6679" s="1384"/>
      <c r="D6679" s="1387"/>
      <c r="E6679" s="1384"/>
      <c r="F6679" s="1384"/>
      <c r="G6679" s="1384"/>
      <c r="H6679" s="1365"/>
      <c r="I6679" s="1365"/>
      <c r="J6679" s="1365"/>
      <c r="S6679" s="1359"/>
      <c r="BU6679" s="1366"/>
      <c r="CI6679" s="1383"/>
    </row>
    <row r="6680" spans="2:87" s="1381" customFormat="1" x14ac:dyDescent="0.25">
      <c r="B6680" s="1384"/>
      <c r="C6680" s="1384"/>
      <c r="D6680" s="1387"/>
      <c r="E6680" s="1384"/>
      <c r="F6680" s="1384"/>
      <c r="G6680" s="1384"/>
      <c r="H6680" s="1365"/>
      <c r="I6680" s="1365"/>
      <c r="J6680" s="1365"/>
      <c r="S6680" s="1359"/>
      <c r="BU6680" s="1366"/>
      <c r="CI6680" s="1383"/>
    </row>
    <row r="6681" spans="2:87" s="1381" customFormat="1" x14ac:dyDescent="0.25">
      <c r="B6681" s="1384"/>
      <c r="C6681" s="1384"/>
      <c r="D6681" s="1387"/>
      <c r="E6681" s="1384"/>
      <c r="F6681" s="1384"/>
      <c r="G6681" s="1384"/>
      <c r="H6681" s="1365"/>
      <c r="I6681" s="1365"/>
      <c r="J6681" s="1365"/>
      <c r="S6681" s="1359"/>
      <c r="BU6681" s="1366"/>
      <c r="CI6681" s="1383"/>
    </row>
    <row r="6682" spans="2:87" s="1381" customFormat="1" x14ac:dyDescent="0.25">
      <c r="B6682" s="1384"/>
      <c r="C6682" s="1384"/>
      <c r="D6682" s="1387"/>
      <c r="E6682" s="1384"/>
      <c r="F6682" s="1384"/>
      <c r="G6682" s="1384"/>
      <c r="H6682" s="1365"/>
      <c r="I6682" s="1365"/>
      <c r="J6682" s="1365"/>
      <c r="S6682" s="1359"/>
      <c r="BU6682" s="1366"/>
      <c r="CI6682" s="1383"/>
    </row>
    <row r="6683" spans="2:87" s="1381" customFormat="1" x14ac:dyDescent="0.25">
      <c r="B6683" s="1384"/>
      <c r="C6683" s="1384"/>
      <c r="D6683" s="1387"/>
      <c r="E6683" s="1384"/>
      <c r="F6683" s="1384"/>
      <c r="G6683" s="1384"/>
      <c r="H6683" s="1365"/>
      <c r="I6683" s="1365"/>
      <c r="J6683" s="1365"/>
      <c r="S6683" s="1359"/>
      <c r="BU6683" s="1366"/>
      <c r="CI6683" s="1383"/>
    </row>
    <row r="6684" spans="2:87" s="1381" customFormat="1" x14ac:dyDescent="0.25">
      <c r="B6684" s="1384"/>
      <c r="C6684" s="1384"/>
      <c r="D6684" s="1387"/>
      <c r="E6684" s="1384"/>
      <c r="F6684" s="1384"/>
      <c r="G6684" s="1384"/>
      <c r="H6684" s="1365"/>
      <c r="I6684" s="1365"/>
      <c r="J6684" s="1365"/>
      <c r="S6684" s="1359"/>
      <c r="BU6684" s="1366"/>
      <c r="CI6684" s="1383"/>
    </row>
    <row r="6685" spans="2:87" s="1381" customFormat="1" x14ac:dyDescent="0.25">
      <c r="B6685" s="1384"/>
      <c r="C6685" s="1384"/>
      <c r="D6685" s="1387"/>
      <c r="E6685" s="1384"/>
      <c r="F6685" s="1384"/>
      <c r="G6685" s="1384"/>
      <c r="H6685" s="1365"/>
      <c r="I6685" s="1365"/>
      <c r="J6685" s="1365"/>
      <c r="S6685" s="1359"/>
      <c r="BU6685" s="1366"/>
      <c r="CI6685" s="1383"/>
    </row>
    <row r="6686" spans="2:87" s="1381" customFormat="1" x14ac:dyDescent="0.25">
      <c r="B6686" s="1384"/>
      <c r="C6686" s="1384"/>
      <c r="D6686" s="1387"/>
      <c r="E6686" s="1384"/>
      <c r="F6686" s="1384"/>
      <c r="G6686" s="1384"/>
      <c r="H6686" s="1365"/>
      <c r="I6686" s="1365"/>
      <c r="J6686" s="1365"/>
      <c r="S6686" s="1359"/>
      <c r="BU6686" s="1366"/>
      <c r="CI6686" s="1383"/>
    </row>
    <row r="6687" spans="2:87" s="1381" customFormat="1" x14ac:dyDescent="0.25">
      <c r="B6687" s="1384"/>
      <c r="C6687" s="1384"/>
      <c r="D6687" s="1387"/>
      <c r="E6687" s="1384"/>
      <c r="F6687" s="1384"/>
      <c r="G6687" s="1384"/>
      <c r="H6687" s="1365"/>
      <c r="I6687" s="1365"/>
      <c r="J6687" s="1365"/>
      <c r="S6687" s="1359"/>
      <c r="BU6687" s="1366"/>
      <c r="CI6687" s="1383"/>
    </row>
    <row r="6688" spans="2:87" s="1381" customFormat="1" x14ac:dyDescent="0.25">
      <c r="B6688" s="1384"/>
      <c r="C6688" s="1384"/>
      <c r="D6688" s="1387"/>
      <c r="E6688" s="1384"/>
      <c r="F6688" s="1384"/>
      <c r="G6688" s="1384"/>
      <c r="H6688" s="1365"/>
      <c r="I6688" s="1365"/>
      <c r="J6688" s="1365"/>
      <c r="S6688" s="1359"/>
      <c r="BU6688" s="1366"/>
      <c r="CI6688" s="1383"/>
    </row>
    <row r="6689" spans="2:87" s="1381" customFormat="1" x14ac:dyDescent="0.25">
      <c r="B6689" s="1384"/>
      <c r="C6689" s="1384"/>
      <c r="D6689" s="1387"/>
      <c r="E6689" s="1384"/>
      <c r="F6689" s="1384"/>
      <c r="G6689" s="1384"/>
      <c r="H6689" s="1365"/>
      <c r="I6689" s="1365"/>
      <c r="J6689" s="1365"/>
      <c r="S6689" s="1359"/>
      <c r="BU6689" s="1366"/>
      <c r="CI6689" s="1383"/>
    </row>
    <row r="6690" spans="2:87" s="1381" customFormat="1" x14ac:dyDescent="0.25">
      <c r="B6690" s="1384"/>
      <c r="C6690" s="1384"/>
      <c r="D6690" s="1387"/>
      <c r="E6690" s="1384"/>
      <c r="F6690" s="1384"/>
      <c r="G6690" s="1384"/>
      <c r="H6690" s="1365"/>
      <c r="I6690" s="1365"/>
      <c r="J6690" s="1365"/>
      <c r="S6690" s="1359"/>
      <c r="BU6690" s="1366"/>
      <c r="CI6690" s="1383"/>
    </row>
    <row r="6691" spans="2:87" s="1381" customFormat="1" x14ac:dyDescent="0.25">
      <c r="B6691" s="1384"/>
      <c r="C6691" s="1384"/>
      <c r="D6691" s="1387"/>
      <c r="E6691" s="1384"/>
      <c r="F6691" s="1384"/>
      <c r="G6691" s="1384"/>
      <c r="H6691" s="1365"/>
      <c r="I6691" s="1365"/>
      <c r="J6691" s="1365"/>
      <c r="S6691" s="1359"/>
      <c r="BU6691" s="1366"/>
      <c r="CI6691" s="1383"/>
    </row>
    <row r="6692" spans="2:87" s="1381" customFormat="1" x14ac:dyDescent="0.25">
      <c r="B6692" s="1384"/>
      <c r="C6692" s="1384"/>
      <c r="D6692" s="1387"/>
      <c r="E6692" s="1384"/>
      <c r="F6692" s="1384"/>
      <c r="G6692" s="1384"/>
      <c r="H6692" s="1365"/>
      <c r="I6692" s="1365"/>
      <c r="J6692" s="1365"/>
      <c r="S6692" s="1359"/>
      <c r="BU6692" s="1366"/>
      <c r="CI6692" s="1383"/>
    </row>
    <row r="6693" spans="2:87" s="1381" customFormat="1" x14ac:dyDescent="0.25">
      <c r="B6693" s="1384"/>
      <c r="C6693" s="1384"/>
      <c r="D6693" s="1387"/>
      <c r="E6693" s="1384"/>
      <c r="F6693" s="1384"/>
      <c r="G6693" s="1384"/>
      <c r="H6693" s="1365"/>
      <c r="I6693" s="1365"/>
      <c r="J6693" s="1365"/>
      <c r="S6693" s="1359"/>
      <c r="BU6693" s="1366"/>
      <c r="CI6693" s="1383"/>
    </row>
    <row r="6694" spans="2:87" s="1381" customFormat="1" x14ac:dyDescent="0.25">
      <c r="B6694" s="1384"/>
      <c r="C6694" s="1384"/>
      <c r="D6694" s="1387"/>
      <c r="E6694" s="1384"/>
      <c r="F6694" s="1384"/>
      <c r="G6694" s="1384"/>
      <c r="H6694" s="1365"/>
      <c r="I6694" s="1365"/>
      <c r="J6694" s="1365"/>
      <c r="S6694" s="1359"/>
      <c r="BU6694" s="1366"/>
      <c r="CI6694" s="1383"/>
    </row>
    <row r="6695" spans="2:87" s="1381" customFormat="1" x14ac:dyDescent="0.25">
      <c r="B6695" s="1384"/>
      <c r="C6695" s="1384"/>
      <c r="D6695" s="1387"/>
      <c r="E6695" s="1384"/>
      <c r="F6695" s="1384"/>
      <c r="G6695" s="1384"/>
      <c r="H6695" s="1365"/>
      <c r="I6695" s="1365"/>
      <c r="J6695" s="1365"/>
      <c r="S6695" s="1359"/>
      <c r="BU6695" s="1366"/>
      <c r="CI6695" s="1383"/>
    </row>
    <row r="6696" spans="2:87" s="1381" customFormat="1" x14ac:dyDescent="0.25">
      <c r="B6696" s="1384"/>
      <c r="C6696" s="1384"/>
      <c r="D6696" s="1387"/>
      <c r="E6696" s="1384"/>
      <c r="F6696" s="1384"/>
      <c r="G6696" s="1384"/>
      <c r="H6696" s="1365"/>
      <c r="I6696" s="1365"/>
      <c r="J6696" s="1365"/>
      <c r="S6696" s="1359"/>
      <c r="BU6696" s="1366"/>
      <c r="CI6696" s="1383"/>
    </row>
    <row r="6697" spans="2:87" s="1381" customFormat="1" x14ac:dyDescent="0.25">
      <c r="B6697" s="1384"/>
      <c r="C6697" s="1384"/>
      <c r="D6697" s="1387"/>
      <c r="E6697" s="1384"/>
      <c r="F6697" s="1384"/>
      <c r="G6697" s="1384"/>
      <c r="H6697" s="1365"/>
      <c r="I6697" s="1365"/>
      <c r="J6697" s="1365"/>
      <c r="S6697" s="1359"/>
      <c r="BU6697" s="1366"/>
      <c r="CI6697" s="1383"/>
    </row>
    <row r="6698" spans="2:87" s="1381" customFormat="1" x14ac:dyDescent="0.25">
      <c r="B6698" s="1384"/>
      <c r="C6698" s="1384"/>
      <c r="D6698" s="1387"/>
      <c r="E6698" s="1384"/>
      <c r="F6698" s="1384"/>
      <c r="G6698" s="1384"/>
      <c r="H6698" s="1365"/>
      <c r="I6698" s="1365"/>
      <c r="J6698" s="1365"/>
      <c r="S6698" s="1359"/>
      <c r="BU6698" s="1366"/>
      <c r="CI6698" s="1383"/>
    </row>
    <row r="6699" spans="2:87" s="1381" customFormat="1" x14ac:dyDescent="0.25">
      <c r="B6699" s="1384"/>
      <c r="C6699" s="1384"/>
      <c r="D6699" s="1387"/>
      <c r="E6699" s="1384"/>
      <c r="F6699" s="1384"/>
      <c r="G6699" s="1384"/>
      <c r="H6699" s="1365"/>
      <c r="I6699" s="1365"/>
      <c r="J6699" s="1365"/>
      <c r="S6699" s="1359"/>
      <c r="BU6699" s="1366"/>
      <c r="CI6699" s="1383"/>
    </row>
    <row r="6700" spans="2:87" s="1381" customFormat="1" x14ac:dyDescent="0.25">
      <c r="B6700" s="1384"/>
      <c r="C6700" s="1384"/>
      <c r="D6700" s="1387"/>
      <c r="E6700" s="1384"/>
      <c r="F6700" s="1384"/>
      <c r="G6700" s="1384"/>
      <c r="H6700" s="1365"/>
      <c r="I6700" s="1365"/>
      <c r="J6700" s="1365"/>
      <c r="S6700" s="1359"/>
      <c r="BU6700" s="1366"/>
      <c r="CI6700" s="1383"/>
    </row>
    <row r="6701" spans="2:87" s="1381" customFormat="1" x14ac:dyDescent="0.25">
      <c r="B6701" s="1384"/>
      <c r="C6701" s="1384"/>
      <c r="D6701" s="1387"/>
      <c r="E6701" s="1384"/>
      <c r="F6701" s="1384"/>
      <c r="G6701" s="1384"/>
      <c r="H6701" s="1365"/>
      <c r="I6701" s="1365"/>
      <c r="J6701" s="1365"/>
      <c r="S6701" s="1359"/>
      <c r="BU6701" s="1366"/>
      <c r="CI6701" s="1383"/>
    </row>
    <row r="6702" spans="2:87" s="1381" customFormat="1" x14ac:dyDescent="0.25">
      <c r="B6702" s="1384"/>
      <c r="C6702" s="1384"/>
      <c r="D6702" s="1387"/>
      <c r="E6702" s="1384"/>
      <c r="F6702" s="1384"/>
      <c r="G6702" s="1384"/>
      <c r="H6702" s="1365"/>
      <c r="I6702" s="1365"/>
      <c r="J6702" s="1365"/>
      <c r="S6702" s="1359"/>
      <c r="BU6702" s="1366"/>
      <c r="CI6702" s="1383"/>
    </row>
    <row r="6703" spans="2:87" s="1381" customFormat="1" x14ac:dyDescent="0.25">
      <c r="B6703" s="1384"/>
      <c r="C6703" s="1384"/>
      <c r="D6703" s="1387"/>
      <c r="E6703" s="1384"/>
      <c r="F6703" s="1384"/>
      <c r="G6703" s="1384"/>
      <c r="H6703" s="1365"/>
      <c r="I6703" s="1365"/>
      <c r="J6703" s="1365"/>
      <c r="S6703" s="1359"/>
      <c r="BU6703" s="1366"/>
      <c r="CI6703" s="1383"/>
    </row>
    <row r="6704" spans="2:87" s="1381" customFormat="1" x14ac:dyDescent="0.25">
      <c r="B6704" s="1384"/>
      <c r="C6704" s="1384"/>
      <c r="D6704" s="1387"/>
      <c r="E6704" s="1384"/>
      <c r="F6704" s="1384"/>
      <c r="G6704" s="1384"/>
      <c r="H6704" s="1365"/>
      <c r="I6704" s="1365"/>
      <c r="J6704" s="1365"/>
      <c r="S6704" s="1359"/>
      <c r="BU6704" s="1366"/>
      <c r="CI6704" s="1383"/>
    </row>
    <row r="6705" spans="2:87" s="1381" customFormat="1" x14ac:dyDescent="0.25">
      <c r="B6705" s="1384"/>
      <c r="C6705" s="1384"/>
      <c r="D6705" s="1387"/>
      <c r="E6705" s="1384"/>
      <c r="F6705" s="1384"/>
      <c r="G6705" s="1384"/>
      <c r="H6705" s="1365"/>
      <c r="I6705" s="1365"/>
      <c r="J6705" s="1365"/>
      <c r="S6705" s="1359"/>
      <c r="BU6705" s="1366"/>
      <c r="CI6705" s="1383"/>
    </row>
    <row r="6706" spans="2:87" s="1381" customFormat="1" x14ac:dyDescent="0.25">
      <c r="B6706" s="1384"/>
      <c r="C6706" s="1384"/>
      <c r="D6706" s="1387"/>
      <c r="E6706" s="1384"/>
      <c r="F6706" s="1384"/>
      <c r="G6706" s="1384"/>
      <c r="H6706" s="1365"/>
      <c r="I6706" s="1365"/>
      <c r="J6706" s="1365"/>
      <c r="S6706" s="1359"/>
      <c r="BU6706" s="1366"/>
      <c r="CI6706" s="1383"/>
    </row>
    <row r="6707" spans="2:87" s="1381" customFormat="1" x14ac:dyDescent="0.25">
      <c r="B6707" s="1384"/>
      <c r="C6707" s="1384"/>
      <c r="D6707" s="1387"/>
      <c r="E6707" s="1384"/>
      <c r="F6707" s="1384"/>
      <c r="G6707" s="1384"/>
      <c r="H6707" s="1365"/>
      <c r="I6707" s="1365"/>
      <c r="J6707" s="1365"/>
      <c r="S6707" s="1359"/>
      <c r="BU6707" s="1366"/>
      <c r="CI6707" s="1383"/>
    </row>
    <row r="6708" spans="2:87" s="1381" customFormat="1" x14ac:dyDescent="0.25">
      <c r="B6708" s="1384"/>
      <c r="C6708" s="1384"/>
      <c r="D6708" s="1387"/>
      <c r="E6708" s="1384"/>
      <c r="F6708" s="1384"/>
      <c r="G6708" s="1384"/>
      <c r="H6708" s="1365"/>
      <c r="I6708" s="1365"/>
      <c r="J6708" s="1365"/>
      <c r="S6708" s="1359"/>
      <c r="BU6708" s="1366"/>
      <c r="CI6708" s="1383"/>
    </row>
    <row r="6709" spans="2:87" s="1381" customFormat="1" x14ac:dyDescent="0.25">
      <c r="B6709" s="1384"/>
      <c r="C6709" s="1384"/>
      <c r="D6709" s="1387"/>
      <c r="E6709" s="1384"/>
      <c r="F6709" s="1384"/>
      <c r="G6709" s="1384"/>
      <c r="H6709" s="1365"/>
      <c r="I6709" s="1365"/>
      <c r="J6709" s="1365"/>
      <c r="S6709" s="1359"/>
      <c r="BU6709" s="1366"/>
      <c r="CI6709" s="1383"/>
    </row>
    <row r="6710" spans="2:87" s="1381" customFormat="1" x14ac:dyDescent="0.25">
      <c r="B6710" s="1384"/>
      <c r="C6710" s="1384"/>
      <c r="D6710" s="1387"/>
      <c r="E6710" s="1384"/>
      <c r="F6710" s="1384"/>
      <c r="G6710" s="1384"/>
      <c r="H6710" s="1365"/>
      <c r="I6710" s="1365"/>
      <c r="J6710" s="1365"/>
      <c r="S6710" s="1359"/>
      <c r="BU6710" s="1366"/>
      <c r="CI6710" s="1383"/>
    </row>
    <row r="6711" spans="2:87" s="1381" customFormat="1" x14ac:dyDescent="0.25">
      <c r="B6711" s="1384"/>
      <c r="C6711" s="1384"/>
      <c r="D6711" s="1387"/>
      <c r="E6711" s="1384"/>
      <c r="F6711" s="1384"/>
      <c r="G6711" s="1384"/>
      <c r="H6711" s="1365"/>
      <c r="I6711" s="1365"/>
      <c r="J6711" s="1365"/>
      <c r="S6711" s="1359"/>
      <c r="BU6711" s="1366"/>
      <c r="CI6711" s="1383"/>
    </row>
    <row r="6712" spans="2:87" s="1381" customFormat="1" x14ac:dyDescent="0.25">
      <c r="B6712" s="1384"/>
      <c r="C6712" s="1384"/>
      <c r="D6712" s="1387"/>
      <c r="E6712" s="1384"/>
      <c r="F6712" s="1384"/>
      <c r="G6712" s="1384"/>
      <c r="H6712" s="1365"/>
      <c r="I6712" s="1365"/>
      <c r="J6712" s="1365"/>
      <c r="S6712" s="1359"/>
      <c r="BU6712" s="1366"/>
      <c r="CI6712" s="1383"/>
    </row>
    <row r="6713" spans="2:87" s="1381" customFormat="1" x14ac:dyDescent="0.25">
      <c r="B6713" s="1384"/>
      <c r="C6713" s="1384"/>
      <c r="D6713" s="1387"/>
      <c r="E6713" s="1384"/>
      <c r="F6713" s="1384"/>
      <c r="G6713" s="1384"/>
      <c r="H6713" s="1365"/>
      <c r="I6713" s="1365"/>
      <c r="J6713" s="1365"/>
      <c r="S6713" s="1359"/>
      <c r="BU6713" s="1366"/>
      <c r="CI6713" s="1383"/>
    </row>
    <row r="6714" spans="2:87" s="1381" customFormat="1" x14ac:dyDescent="0.25">
      <c r="B6714" s="1384"/>
      <c r="C6714" s="1384"/>
      <c r="D6714" s="1387"/>
      <c r="E6714" s="1384"/>
      <c r="F6714" s="1384"/>
      <c r="G6714" s="1384"/>
      <c r="H6714" s="1365"/>
      <c r="I6714" s="1365"/>
      <c r="J6714" s="1365"/>
      <c r="S6714" s="1359"/>
      <c r="BU6714" s="1366"/>
      <c r="CI6714" s="1383"/>
    </row>
    <row r="6715" spans="2:87" s="1381" customFormat="1" x14ac:dyDescent="0.25">
      <c r="B6715" s="1384"/>
      <c r="C6715" s="1384"/>
      <c r="D6715" s="1387"/>
      <c r="E6715" s="1384"/>
      <c r="F6715" s="1384"/>
      <c r="G6715" s="1384"/>
      <c r="H6715" s="1365"/>
      <c r="I6715" s="1365"/>
      <c r="J6715" s="1365"/>
      <c r="S6715" s="1359"/>
      <c r="BU6715" s="1366"/>
      <c r="CI6715" s="1383"/>
    </row>
    <row r="6716" spans="2:87" s="1381" customFormat="1" x14ac:dyDescent="0.25">
      <c r="B6716" s="1384"/>
      <c r="C6716" s="1384"/>
      <c r="D6716" s="1387"/>
      <c r="E6716" s="1384"/>
      <c r="F6716" s="1384"/>
      <c r="G6716" s="1384"/>
      <c r="H6716" s="1365"/>
      <c r="I6716" s="1365"/>
      <c r="J6716" s="1365"/>
      <c r="S6716" s="1359"/>
      <c r="BU6716" s="1366"/>
      <c r="CI6716" s="1383"/>
    </row>
    <row r="6717" spans="2:87" s="1381" customFormat="1" x14ac:dyDescent="0.25">
      <c r="B6717" s="1384"/>
      <c r="C6717" s="1384"/>
      <c r="D6717" s="1387"/>
      <c r="E6717" s="1384"/>
      <c r="F6717" s="1384"/>
      <c r="G6717" s="1384"/>
      <c r="H6717" s="1365"/>
      <c r="I6717" s="1365"/>
      <c r="J6717" s="1365"/>
      <c r="S6717" s="1359"/>
      <c r="BU6717" s="1366"/>
      <c r="CI6717" s="1383"/>
    </row>
    <row r="6718" spans="2:87" s="1381" customFormat="1" x14ac:dyDescent="0.25">
      <c r="B6718" s="1384"/>
      <c r="C6718" s="1384"/>
      <c r="D6718" s="1387"/>
      <c r="E6718" s="1384"/>
      <c r="F6718" s="1384"/>
      <c r="G6718" s="1384"/>
      <c r="H6718" s="1365"/>
      <c r="I6718" s="1365"/>
      <c r="J6718" s="1365"/>
      <c r="S6718" s="1359"/>
      <c r="BU6718" s="1366"/>
      <c r="CI6718" s="1383"/>
    </row>
    <row r="6719" spans="2:87" s="1381" customFormat="1" x14ac:dyDescent="0.25">
      <c r="B6719" s="1384"/>
      <c r="C6719" s="1384"/>
      <c r="D6719" s="1387"/>
      <c r="E6719" s="1384"/>
      <c r="F6719" s="1384"/>
      <c r="G6719" s="1384"/>
      <c r="H6719" s="1365"/>
      <c r="I6719" s="1365"/>
      <c r="J6719" s="1365"/>
      <c r="S6719" s="1359"/>
      <c r="BU6719" s="1366"/>
      <c r="CI6719" s="1383"/>
    </row>
    <row r="6720" spans="2:87" s="1381" customFormat="1" x14ac:dyDescent="0.25">
      <c r="B6720" s="1384"/>
      <c r="C6720" s="1384"/>
      <c r="D6720" s="1387"/>
      <c r="E6720" s="1384"/>
      <c r="F6720" s="1384"/>
      <c r="G6720" s="1384"/>
      <c r="H6720" s="1365"/>
      <c r="I6720" s="1365"/>
      <c r="J6720" s="1365"/>
      <c r="S6720" s="1359"/>
      <c r="BU6720" s="1366"/>
      <c r="CI6720" s="1383"/>
    </row>
    <row r="6721" spans="2:87" s="1381" customFormat="1" x14ac:dyDescent="0.25">
      <c r="B6721" s="1384"/>
      <c r="C6721" s="1384"/>
      <c r="D6721" s="1387"/>
      <c r="E6721" s="1384"/>
      <c r="F6721" s="1384"/>
      <c r="G6721" s="1384"/>
      <c r="H6721" s="1365"/>
      <c r="I6721" s="1365"/>
      <c r="J6721" s="1365"/>
      <c r="S6721" s="1359"/>
      <c r="BU6721" s="1366"/>
      <c r="CI6721" s="1383"/>
    </row>
    <row r="6722" spans="2:87" s="1381" customFormat="1" x14ac:dyDescent="0.25">
      <c r="B6722" s="1384"/>
      <c r="C6722" s="1384"/>
      <c r="D6722" s="1387"/>
      <c r="E6722" s="1384"/>
      <c r="F6722" s="1384"/>
      <c r="G6722" s="1384"/>
      <c r="H6722" s="1365"/>
      <c r="I6722" s="1365"/>
      <c r="J6722" s="1365"/>
      <c r="S6722" s="1359"/>
      <c r="BU6722" s="1366"/>
      <c r="CI6722" s="1383"/>
    </row>
    <row r="6723" spans="2:87" s="1381" customFormat="1" x14ac:dyDescent="0.25">
      <c r="B6723" s="1384"/>
      <c r="C6723" s="1384"/>
      <c r="D6723" s="1387"/>
      <c r="E6723" s="1384"/>
      <c r="F6723" s="1384"/>
      <c r="G6723" s="1384"/>
      <c r="H6723" s="1365"/>
      <c r="I6723" s="1365"/>
      <c r="J6723" s="1365"/>
      <c r="S6723" s="1359"/>
      <c r="BU6723" s="1366"/>
      <c r="CI6723" s="1383"/>
    </row>
    <row r="6724" spans="2:87" s="1381" customFormat="1" x14ac:dyDescent="0.25">
      <c r="B6724" s="1384"/>
      <c r="C6724" s="1384"/>
      <c r="D6724" s="1387"/>
      <c r="E6724" s="1384"/>
      <c r="F6724" s="1384"/>
      <c r="G6724" s="1384"/>
      <c r="H6724" s="1365"/>
      <c r="I6724" s="1365"/>
      <c r="J6724" s="1365"/>
      <c r="S6724" s="1359"/>
      <c r="BU6724" s="1366"/>
      <c r="CI6724" s="1383"/>
    </row>
    <row r="6725" spans="2:87" s="1381" customFormat="1" x14ac:dyDescent="0.25">
      <c r="B6725" s="1384"/>
      <c r="C6725" s="1384"/>
      <c r="D6725" s="1387"/>
      <c r="E6725" s="1384"/>
      <c r="F6725" s="1384"/>
      <c r="G6725" s="1384"/>
      <c r="H6725" s="1365"/>
      <c r="I6725" s="1365"/>
      <c r="J6725" s="1365"/>
      <c r="S6725" s="1359"/>
      <c r="BU6725" s="1366"/>
      <c r="CI6725" s="1383"/>
    </row>
    <row r="6726" spans="2:87" s="1381" customFormat="1" x14ac:dyDescent="0.25">
      <c r="B6726" s="1384"/>
      <c r="C6726" s="1384"/>
      <c r="D6726" s="1387"/>
      <c r="E6726" s="1384"/>
      <c r="F6726" s="1384"/>
      <c r="G6726" s="1384"/>
      <c r="H6726" s="1365"/>
      <c r="I6726" s="1365"/>
      <c r="J6726" s="1365"/>
      <c r="S6726" s="1359"/>
      <c r="BU6726" s="1366"/>
      <c r="CI6726" s="1383"/>
    </row>
    <row r="6727" spans="2:87" s="1381" customFormat="1" x14ac:dyDescent="0.25">
      <c r="B6727" s="1384"/>
      <c r="C6727" s="1384"/>
      <c r="D6727" s="1387"/>
      <c r="E6727" s="1384"/>
      <c r="F6727" s="1384"/>
      <c r="G6727" s="1384"/>
      <c r="H6727" s="1365"/>
      <c r="I6727" s="1365"/>
      <c r="J6727" s="1365"/>
      <c r="S6727" s="1359"/>
      <c r="BU6727" s="1366"/>
      <c r="CI6727" s="1383"/>
    </row>
    <row r="6728" spans="2:87" s="1381" customFormat="1" x14ac:dyDescent="0.25">
      <c r="B6728" s="1384"/>
      <c r="C6728" s="1384"/>
      <c r="D6728" s="1387"/>
      <c r="E6728" s="1384"/>
      <c r="F6728" s="1384"/>
      <c r="G6728" s="1384"/>
      <c r="H6728" s="1365"/>
      <c r="I6728" s="1365"/>
      <c r="J6728" s="1365"/>
      <c r="S6728" s="1359"/>
      <c r="BU6728" s="1366"/>
      <c r="CI6728" s="1383"/>
    </row>
    <row r="6729" spans="2:87" s="1381" customFormat="1" x14ac:dyDescent="0.25">
      <c r="B6729" s="1384"/>
      <c r="C6729" s="1384"/>
      <c r="D6729" s="1387"/>
      <c r="E6729" s="1384"/>
      <c r="F6729" s="1384"/>
      <c r="G6729" s="1384"/>
      <c r="H6729" s="1365"/>
      <c r="I6729" s="1365"/>
      <c r="J6729" s="1365"/>
      <c r="S6729" s="1359"/>
      <c r="BU6729" s="1366"/>
      <c r="CI6729" s="1383"/>
    </row>
    <row r="6730" spans="2:87" s="1381" customFormat="1" x14ac:dyDescent="0.25">
      <c r="B6730" s="1384"/>
      <c r="C6730" s="1384"/>
      <c r="D6730" s="1387"/>
      <c r="E6730" s="1384"/>
      <c r="F6730" s="1384"/>
      <c r="G6730" s="1384"/>
      <c r="H6730" s="1365"/>
      <c r="I6730" s="1365"/>
      <c r="J6730" s="1365"/>
      <c r="S6730" s="1359"/>
      <c r="BU6730" s="1366"/>
      <c r="CI6730" s="1383"/>
    </row>
    <row r="6731" spans="2:87" s="1381" customFormat="1" x14ac:dyDescent="0.25">
      <c r="B6731" s="1384"/>
      <c r="C6731" s="1384"/>
      <c r="D6731" s="1387"/>
      <c r="E6731" s="1384"/>
      <c r="F6731" s="1384"/>
      <c r="G6731" s="1384"/>
      <c r="H6731" s="1365"/>
      <c r="I6731" s="1365"/>
      <c r="J6731" s="1365"/>
      <c r="S6731" s="1359"/>
      <c r="BU6731" s="1366"/>
      <c r="CI6731" s="1383"/>
    </row>
    <row r="6732" spans="2:87" s="1381" customFormat="1" x14ac:dyDescent="0.25">
      <c r="B6732" s="1384"/>
      <c r="C6732" s="1384"/>
      <c r="D6732" s="1387"/>
      <c r="E6732" s="1384"/>
      <c r="F6732" s="1384"/>
      <c r="G6732" s="1384"/>
      <c r="H6732" s="1365"/>
      <c r="I6732" s="1365"/>
      <c r="J6732" s="1365"/>
      <c r="S6732" s="1359"/>
      <c r="BU6732" s="1366"/>
      <c r="CI6732" s="1383"/>
    </row>
    <row r="6733" spans="2:87" s="1381" customFormat="1" x14ac:dyDescent="0.25">
      <c r="B6733" s="1384"/>
      <c r="C6733" s="1384"/>
      <c r="D6733" s="1387"/>
      <c r="E6733" s="1384"/>
      <c r="F6733" s="1384"/>
      <c r="G6733" s="1384"/>
      <c r="H6733" s="1365"/>
      <c r="I6733" s="1365"/>
      <c r="J6733" s="1365"/>
      <c r="S6733" s="1359"/>
      <c r="BU6733" s="1366"/>
      <c r="CI6733" s="1383"/>
    </row>
    <row r="6734" spans="2:87" s="1381" customFormat="1" x14ac:dyDescent="0.25">
      <c r="B6734" s="1384"/>
      <c r="C6734" s="1384"/>
      <c r="D6734" s="1387"/>
      <c r="E6734" s="1384"/>
      <c r="F6734" s="1384"/>
      <c r="G6734" s="1384"/>
      <c r="H6734" s="1365"/>
      <c r="I6734" s="1365"/>
      <c r="J6734" s="1365"/>
      <c r="S6734" s="1359"/>
      <c r="BU6734" s="1366"/>
      <c r="CI6734" s="1383"/>
    </row>
    <row r="6735" spans="2:87" s="1381" customFormat="1" x14ac:dyDescent="0.25">
      <c r="B6735" s="1384"/>
      <c r="C6735" s="1384"/>
      <c r="D6735" s="1387"/>
      <c r="E6735" s="1384"/>
      <c r="F6735" s="1384"/>
      <c r="G6735" s="1384"/>
      <c r="H6735" s="1365"/>
      <c r="I6735" s="1365"/>
      <c r="J6735" s="1365"/>
      <c r="S6735" s="1359"/>
      <c r="BU6735" s="1366"/>
      <c r="CI6735" s="1383"/>
    </row>
    <row r="6736" spans="2:87" s="1381" customFormat="1" x14ac:dyDescent="0.25">
      <c r="B6736" s="1384"/>
      <c r="C6736" s="1384"/>
      <c r="D6736" s="1387"/>
      <c r="E6736" s="1384"/>
      <c r="F6736" s="1384"/>
      <c r="G6736" s="1384"/>
      <c r="H6736" s="1365"/>
      <c r="I6736" s="1365"/>
      <c r="J6736" s="1365"/>
      <c r="S6736" s="1359"/>
      <c r="BU6736" s="1366"/>
      <c r="CI6736" s="1383"/>
    </row>
    <row r="6737" spans="2:87" s="1381" customFormat="1" x14ac:dyDescent="0.25">
      <c r="B6737" s="1384"/>
      <c r="C6737" s="1384"/>
      <c r="D6737" s="1387"/>
      <c r="E6737" s="1384"/>
      <c r="F6737" s="1384"/>
      <c r="G6737" s="1384"/>
      <c r="H6737" s="1365"/>
      <c r="I6737" s="1365"/>
      <c r="J6737" s="1365"/>
      <c r="S6737" s="1359"/>
      <c r="BU6737" s="1366"/>
      <c r="CI6737" s="1383"/>
    </row>
    <row r="6738" spans="2:87" s="1381" customFormat="1" x14ac:dyDescent="0.25">
      <c r="B6738" s="1384"/>
      <c r="C6738" s="1384"/>
      <c r="D6738" s="1387"/>
      <c r="E6738" s="1384"/>
      <c r="F6738" s="1384"/>
      <c r="G6738" s="1384"/>
      <c r="H6738" s="1365"/>
      <c r="I6738" s="1365"/>
      <c r="J6738" s="1365"/>
      <c r="S6738" s="1359"/>
      <c r="BU6738" s="1366"/>
      <c r="CI6738" s="1383"/>
    </row>
    <row r="6739" spans="2:87" s="1381" customFormat="1" x14ac:dyDescent="0.25">
      <c r="B6739" s="1384"/>
      <c r="C6739" s="1384"/>
      <c r="D6739" s="1387"/>
      <c r="E6739" s="1384"/>
      <c r="F6739" s="1384"/>
      <c r="G6739" s="1384"/>
      <c r="H6739" s="1365"/>
      <c r="I6739" s="1365"/>
      <c r="J6739" s="1365"/>
      <c r="S6739" s="1359"/>
      <c r="BU6739" s="1366"/>
      <c r="CI6739" s="1383"/>
    </row>
    <row r="6740" spans="2:87" s="1381" customFormat="1" x14ac:dyDescent="0.25">
      <c r="B6740" s="1384"/>
      <c r="C6740" s="1384"/>
      <c r="D6740" s="1387"/>
      <c r="E6740" s="1384"/>
      <c r="F6740" s="1384"/>
      <c r="G6740" s="1384"/>
      <c r="H6740" s="1365"/>
      <c r="I6740" s="1365"/>
      <c r="J6740" s="1365"/>
      <c r="S6740" s="1359"/>
      <c r="BU6740" s="1366"/>
      <c r="CI6740" s="1383"/>
    </row>
    <row r="6741" spans="2:87" s="1381" customFormat="1" x14ac:dyDescent="0.25">
      <c r="B6741" s="1384"/>
      <c r="C6741" s="1384"/>
      <c r="D6741" s="1387"/>
      <c r="E6741" s="1384"/>
      <c r="F6741" s="1384"/>
      <c r="G6741" s="1384"/>
      <c r="H6741" s="1365"/>
      <c r="I6741" s="1365"/>
      <c r="J6741" s="1365"/>
      <c r="S6741" s="1359"/>
      <c r="BU6741" s="1366"/>
      <c r="CI6741" s="1383"/>
    </row>
    <row r="6742" spans="2:87" s="1381" customFormat="1" x14ac:dyDescent="0.25">
      <c r="B6742" s="1384"/>
      <c r="C6742" s="1384"/>
      <c r="D6742" s="1387"/>
      <c r="E6742" s="1384"/>
      <c r="F6742" s="1384"/>
      <c r="G6742" s="1384"/>
      <c r="H6742" s="1365"/>
      <c r="I6742" s="1365"/>
      <c r="J6742" s="1365"/>
      <c r="S6742" s="1359"/>
      <c r="BU6742" s="1366"/>
      <c r="CI6742" s="1383"/>
    </row>
    <row r="6743" spans="2:87" s="1381" customFormat="1" x14ac:dyDescent="0.25">
      <c r="B6743" s="1384"/>
      <c r="C6743" s="1384"/>
      <c r="D6743" s="1387"/>
      <c r="E6743" s="1384"/>
      <c r="F6743" s="1384"/>
      <c r="G6743" s="1384"/>
      <c r="H6743" s="1365"/>
      <c r="I6743" s="1365"/>
      <c r="J6743" s="1365"/>
      <c r="S6743" s="1359"/>
      <c r="BU6743" s="1366"/>
      <c r="CI6743" s="1383"/>
    </row>
    <row r="6744" spans="2:87" s="1381" customFormat="1" x14ac:dyDescent="0.25">
      <c r="B6744" s="1384"/>
      <c r="C6744" s="1384"/>
      <c r="D6744" s="1387"/>
      <c r="E6744" s="1384"/>
      <c r="F6744" s="1384"/>
      <c r="G6744" s="1384"/>
      <c r="H6744" s="1365"/>
      <c r="I6744" s="1365"/>
      <c r="J6744" s="1365"/>
      <c r="S6744" s="1359"/>
      <c r="BU6744" s="1366"/>
      <c r="CI6744" s="1383"/>
    </row>
    <row r="6745" spans="2:87" s="1381" customFormat="1" x14ac:dyDescent="0.25">
      <c r="B6745" s="1384"/>
      <c r="C6745" s="1384"/>
      <c r="D6745" s="1387"/>
      <c r="E6745" s="1384"/>
      <c r="F6745" s="1384"/>
      <c r="G6745" s="1384"/>
      <c r="H6745" s="1365"/>
      <c r="I6745" s="1365"/>
      <c r="J6745" s="1365"/>
      <c r="S6745" s="1359"/>
      <c r="BU6745" s="1366"/>
      <c r="CI6745" s="1383"/>
    </row>
    <row r="6746" spans="2:87" s="1381" customFormat="1" x14ac:dyDescent="0.25">
      <c r="B6746" s="1384"/>
      <c r="C6746" s="1384"/>
      <c r="D6746" s="1387"/>
      <c r="E6746" s="1384"/>
      <c r="F6746" s="1384"/>
      <c r="G6746" s="1384"/>
      <c r="H6746" s="1365"/>
      <c r="I6746" s="1365"/>
      <c r="J6746" s="1365"/>
      <c r="S6746" s="1359"/>
      <c r="BU6746" s="1366"/>
      <c r="CI6746" s="1383"/>
    </row>
    <row r="6747" spans="2:87" s="1381" customFormat="1" x14ac:dyDescent="0.25">
      <c r="B6747" s="1384"/>
      <c r="C6747" s="1384"/>
      <c r="D6747" s="1387"/>
      <c r="E6747" s="1384"/>
      <c r="F6747" s="1384"/>
      <c r="G6747" s="1384"/>
      <c r="H6747" s="1365"/>
      <c r="I6747" s="1365"/>
      <c r="J6747" s="1365"/>
      <c r="S6747" s="1359"/>
      <c r="BU6747" s="1366"/>
      <c r="CI6747" s="1383"/>
    </row>
    <row r="6748" spans="2:87" s="1381" customFormat="1" x14ac:dyDescent="0.25">
      <c r="B6748" s="1384"/>
      <c r="C6748" s="1384"/>
      <c r="D6748" s="1387"/>
      <c r="E6748" s="1384"/>
      <c r="F6748" s="1384"/>
      <c r="G6748" s="1384"/>
      <c r="H6748" s="1365"/>
      <c r="I6748" s="1365"/>
      <c r="J6748" s="1365"/>
      <c r="S6748" s="1359"/>
      <c r="BU6748" s="1366"/>
      <c r="CI6748" s="1383"/>
    </row>
    <row r="6749" spans="2:87" s="1381" customFormat="1" x14ac:dyDescent="0.25">
      <c r="B6749" s="1384"/>
      <c r="C6749" s="1384"/>
      <c r="D6749" s="1387"/>
      <c r="E6749" s="1384"/>
      <c r="F6749" s="1384"/>
      <c r="G6749" s="1384"/>
      <c r="H6749" s="1365"/>
      <c r="I6749" s="1365"/>
      <c r="J6749" s="1365"/>
      <c r="S6749" s="1359"/>
      <c r="BU6749" s="1366"/>
      <c r="CI6749" s="1383"/>
    </row>
    <row r="6750" spans="2:87" s="1381" customFormat="1" x14ac:dyDescent="0.25">
      <c r="B6750" s="1384"/>
      <c r="C6750" s="1384"/>
      <c r="D6750" s="1387"/>
      <c r="E6750" s="1384"/>
      <c r="F6750" s="1384"/>
      <c r="G6750" s="1384"/>
      <c r="H6750" s="1365"/>
      <c r="I6750" s="1365"/>
      <c r="J6750" s="1365"/>
      <c r="S6750" s="1359"/>
      <c r="BU6750" s="1366"/>
      <c r="CI6750" s="1383"/>
    </row>
    <row r="6751" spans="2:87" s="1381" customFormat="1" x14ac:dyDescent="0.25">
      <c r="B6751" s="1384"/>
      <c r="C6751" s="1384"/>
      <c r="D6751" s="1387"/>
      <c r="E6751" s="1384"/>
      <c r="F6751" s="1384"/>
      <c r="G6751" s="1384"/>
      <c r="H6751" s="1365"/>
      <c r="I6751" s="1365"/>
      <c r="J6751" s="1365"/>
      <c r="S6751" s="1359"/>
      <c r="BU6751" s="1366"/>
      <c r="CI6751" s="1383"/>
    </row>
    <row r="6752" spans="2:87" s="1381" customFormat="1" x14ac:dyDescent="0.25">
      <c r="B6752" s="1384"/>
      <c r="C6752" s="1384"/>
      <c r="D6752" s="1387"/>
      <c r="E6752" s="1384"/>
      <c r="F6752" s="1384"/>
      <c r="G6752" s="1384"/>
      <c r="H6752" s="1365"/>
      <c r="I6752" s="1365"/>
      <c r="J6752" s="1365"/>
      <c r="S6752" s="1359"/>
      <c r="BU6752" s="1366"/>
      <c r="CI6752" s="1383"/>
    </row>
    <row r="6753" spans="2:87" s="1381" customFormat="1" x14ac:dyDescent="0.25">
      <c r="B6753" s="1384"/>
      <c r="C6753" s="1384"/>
      <c r="D6753" s="1387"/>
      <c r="E6753" s="1384"/>
      <c r="F6753" s="1384"/>
      <c r="G6753" s="1384"/>
      <c r="H6753" s="1365"/>
      <c r="I6753" s="1365"/>
      <c r="J6753" s="1365"/>
      <c r="S6753" s="1359"/>
      <c r="BU6753" s="1366"/>
      <c r="CI6753" s="1383"/>
    </row>
    <row r="6754" spans="2:87" s="1381" customFormat="1" x14ac:dyDescent="0.25">
      <c r="B6754" s="1384"/>
      <c r="C6754" s="1384"/>
      <c r="D6754" s="1387"/>
      <c r="E6754" s="1384"/>
      <c r="F6754" s="1384"/>
      <c r="G6754" s="1384"/>
      <c r="H6754" s="1365"/>
      <c r="I6754" s="1365"/>
      <c r="J6754" s="1365"/>
      <c r="S6754" s="1359"/>
      <c r="BU6754" s="1366"/>
      <c r="CI6754" s="1383"/>
    </row>
    <row r="6755" spans="2:87" s="1381" customFormat="1" x14ac:dyDescent="0.25">
      <c r="B6755" s="1384"/>
      <c r="C6755" s="1384"/>
      <c r="D6755" s="1387"/>
      <c r="E6755" s="1384"/>
      <c r="F6755" s="1384"/>
      <c r="G6755" s="1384"/>
      <c r="H6755" s="1365"/>
      <c r="I6755" s="1365"/>
      <c r="J6755" s="1365"/>
      <c r="S6755" s="1359"/>
      <c r="BU6755" s="1366"/>
      <c r="CI6755" s="1383"/>
    </row>
    <row r="6756" spans="2:87" s="1381" customFormat="1" x14ac:dyDescent="0.25">
      <c r="B6756" s="1384"/>
      <c r="C6756" s="1384"/>
      <c r="D6756" s="1387"/>
      <c r="E6756" s="1384"/>
      <c r="F6756" s="1384"/>
      <c r="G6756" s="1384"/>
      <c r="H6756" s="1365"/>
      <c r="I6756" s="1365"/>
      <c r="J6756" s="1365"/>
      <c r="S6756" s="1359"/>
      <c r="BU6756" s="1366"/>
      <c r="CI6756" s="1383"/>
    </row>
    <row r="6757" spans="2:87" s="1381" customFormat="1" x14ac:dyDescent="0.25">
      <c r="B6757" s="1384"/>
      <c r="C6757" s="1384"/>
      <c r="D6757" s="1387"/>
      <c r="E6757" s="1384"/>
      <c r="F6757" s="1384"/>
      <c r="G6757" s="1384"/>
      <c r="H6757" s="1365"/>
      <c r="I6757" s="1365"/>
      <c r="J6757" s="1365"/>
      <c r="S6757" s="1359"/>
      <c r="BU6757" s="1366"/>
      <c r="CI6757" s="1383"/>
    </row>
    <row r="6758" spans="2:87" s="1381" customFormat="1" x14ac:dyDescent="0.25">
      <c r="B6758" s="1384"/>
      <c r="C6758" s="1384"/>
      <c r="D6758" s="1387"/>
      <c r="E6758" s="1384"/>
      <c r="F6758" s="1384"/>
      <c r="G6758" s="1384"/>
      <c r="H6758" s="1365"/>
      <c r="I6758" s="1365"/>
      <c r="J6758" s="1365"/>
      <c r="S6758" s="1359"/>
      <c r="BU6758" s="1366"/>
      <c r="CI6758" s="1383"/>
    </row>
    <row r="6759" spans="2:87" s="1381" customFormat="1" x14ac:dyDescent="0.25">
      <c r="B6759" s="1384"/>
      <c r="C6759" s="1384"/>
      <c r="D6759" s="1387"/>
      <c r="E6759" s="1384"/>
      <c r="F6759" s="1384"/>
      <c r="G6759" s="1384"/>
      <c r="H6759" s="1365"/>
      <c r="I6759" s="1365"/>
      <c r="J6759" s="1365"/>
      <c r="S6759" s="1359"/>
      <c r="BU6759" s="1366"/>
      <c r="CI6759" s="1383"/>
    </row>
    <row r="6760" spans="2:87" s="1381" customFormat="1" x14ac:dyDescent="0.25">
      <c r="B6760" s="1384"/>
      <c r="C6760" s="1384"/>
      <c r="D6760" s="1387"/>
      <c r="E6760" s="1384"/>
      <c r="F6760" s="1384"/>
      <c r="G6760" s="1384"/>
      <c r="H6760" s="1365"/>
      <c r="I6760" s="1365"/>
      <c r="J6760" s="1365"/>
      <c r="S6760" s="1359"/>
      <c r="BU6760" s="1366"/>
      <c r="CI6760" s="1383"/>
    </row>
    <row r="6761" spans="2:87" s="1381" customFormat="1" x14ac:dyDescent="0.25">
      <c r="B6761" s="1384"/>
      <c r="C6761" s="1384"/>
      <c r="D6761" s="1387"/>
      <c r="E6761" s="1384"/>
      <c r="F6761" s="1384"/>
      <c r="G6761" s="1384"/>
      <c r="H6761" s="1365"/>
      <c r="I6761" s="1365"/>
      <c r="J6761" s="1365"/>
      <c r="S6761" s="1359"/>
      <c r="BU6761" s="1366"/>
      <c r="CI6761" s="1383"/>
    </row>
    <row r="6762" spans="2:87" s="1381" customFormat="1" x14ac:dyDescent="0.25">
      <c r="B6762" s="1384"/>
      <c r="C6762" s="1384"/>
      <c r="D6762" s="1387"/>
      <c r="E6762" s="1384"/>
      <c r="F6762" s="1384"/>
      <c r="G6762" s="1384"/>
      <c r="H6762" s="1365"/>
      <c r="I6762" s="1365"/>
      <c r="J6762" s="1365"/>
      <c r="S6762" s="1359"/>
      <c r="BU6762" s="1366"/>
      <c r="CI6762" s="1383"/>
    </row>
    <row r="6763" spans="2:87" s="1381" customFormat="1" x14ac:dyDescent="0.25">
      <c r="B6763" s="1384"/>
      <c r="C6763" s="1384"/>
      <c r="D6763" s="1387"/>
      <c r="E6763" s="1384"/>
      <c r="F6763" s="1384"/>
      <c r="G6763" s="1384"/>
      <c r="H6763" s="1365"/>
      <c r="I6763" s="1365"/>
      <c r="J6763" s="1365"/>
      <c r="S6763" s="1359"/>
      <c r="BU6763" s="1366"/>
      <c r="CI6763" s="1383"/>
    </row>
    <row r="6764" spans="2:87" s="1381" customFormat="1" x14ac:dyDescent="0.25">
      <c r="B6764" s="1384"/>
      <c r="C6764" s="1384"/>
      <c r="D6764" s="1387"/>
      <c r="E6764" s="1384"/>
      <c r="F6764" s="1384"/>
      <c r="G6764" s="1384"/>
      <c r="H6764" s="1365"/>
      <c r="I6764" s="1365"/>
      <c r="J6764" s="1365"/>
      <c r="S6764" s="1359"/>
      <c r="BU6764" s="1366"/>
      <c r="CI6764" s="1383"/>
    </row>
    <row r="6765" spans="2:87" s="1381" customFormat="1" x14ac:dyDescent="0.25">
      <c r="B6765" s="1384"/>
      <c r="C6765" s="1384"/>
      <c r="D6765" s="1387"/>
      <c r="E6765" s="1384"/>
      <c r="F6765" s="1384"/>
      <c r="G6765" s="1384"/>
      <c r="H6765" s="1365"/>
      <c r="I6765" s="1365"/>
      <c r="J6765" s="1365"/>
      <c r="S6765" s="1359"/>
      <c r="BU6765" s="1366"/>
      <c r="CI6765" s="1383"/>
    </row>
    <row r="6766" spans="2:87" s="1381" customFormat="1" x14ac:dyDescent="0.25">
      <c r="B6766" s="1384"/>
      <c r="C6766" s="1384"/>
      <c r="D6766" s="1387"/>
      <c r="E6766" s="1384"/>
      <c r="F6766" s="1384"/>
      <c r="G6766" s="1384"/>
      <c r="H6766" s="1365"/>
      <c r="I6766" s="1365"/>
      <c r="J6766" s="1365"/>
      <c r="S6766" s="1359"/>
      <c r="BU6766" s="1366"/>
      <c r="CI6766" s="1383"/>
    </row>
    <row r="6767" spans="2:87" s="1381" customFormat="1" x14ac:dyDescent="0.25">
      <c r="B6767" s="1384"/>
      <c r="C6767" s="1384"/>
      <c r="D6767" s="1387"/>
      <c r="E6767" s="1384"/>
      <c r="F6767" s="1384"/>
      <c r="G6767" s="1384"/>
      <c r="H6767" s="1365"/>
      <c r="I6767" s="1365"/>
      <c r="J6767" s="1365"/>
      <c r="S6767" s="1359"/>
      <c r="BU6767" s="1366"/>
      <c r="CI6767" s="1383"/>
    </row>
    <row r="6768" spans="2:87" s="1381" customFormat="1" x14ac:dyDescent="0.25">
      <c r="B6768" s="1384"/>
      <c r="C6768" s="1384"/>
      <c r="D6768" s="1387"/>
      <c r="E6768" s="1384"/>
      <c r="F6768" s="1384"/>
      <c r="G6768" s="1384"/>
      <c r="H6768" s="1365"/>
      <c r="I6768" s="1365"/>
      <c r="J6768" s="1365"/>
      <c r="S6768" s="1359"/>
      <c r="BU6768" s="1366"/>
      <c r="CI6768" s="1383"/>
    </row>
    <row r="6769" spans="2:87" s="1381" customFormat="1" x14ac:dyDescent="0.25">
      <c r="B6769" s="1384"/>
      <c r="C6769" s="1384"/>
      <c r="D6769" s="1387"/>
      <c r="E6769" s="1384"/>
      <c r="F6769" s="1384"/>
      <c r="G6769" s="1384"/>
      <c r="H6769" s="1365"/>
      <c r="I6769" s="1365"/>
      <c r="J6769" s="1365"/>
      <c r="S6769" s="1359"/>
      <c r="BU6769" s="1366"/>
      <c r="CI6769" s="1383"/>
    </row>
    <row r="6770" spans="2:87" s="1381" customFormat="1" x14ac:dyDescent="0.25">
      <c r="B6770" s="1384"/>
      <c r="C6770" s="1384"/>
      <c r="D6770" s="1387"/>
      <c r="E6770" s="1384"/>
      <c r="F6770" s="1384"/>
      <c r="G6770" s="1384"/>
      <c r="H6770" s="1365"/>
      <c r="I6770" s="1365"/>
      <c r="J6770" s="1365"/>
      <c r="S6770" s="1359"/>
      <c r="BU6770" s="1366"/>
      <c r="CI6770" s="1383"/>
    </row>
    <row r="6771" spans="2:87" s="1381" customFormat="1" x14ac:dyDescent="0.25">
      <c r="B6771" s="1384"/>
      <c r="C6771" s="1384"/>
      <c r="D6771" s="1387"/>
      <c r="E6771" s="1384"/>
      <c r="F6771" s="1384"/>
      <c r="G6771" s="1384"/>
      <c r="H6771" s="1365"/>
      <c r="I6771" s="1365"/>
      <c r="J6771" s="1365"/>
      <c r="S6771" s="1359"/>
      <c r="BU6771" s="1366"/>
      <c r="CI6771" s="1383"/>
    </row>
    <row r="6772" spans="2:87" s="1381" customFormat="1" x14ac:dyDescent="0.25">
      <c r="B6772" s="1384"/>
      <c r="C6772" s="1384"/>
      <c r="D6772" s="1387"/>
      <c r="E6772" s="1384"/>
      <c r="F6772" s="1384"/>
      <c r="G6772" s="1384"/>
      <c r="H6772" s="1365"/>
      <c r="I6772" s="1365"/>
      <c r="J6772" s="1365"/>
      <c r="S6772" s="1359"/>
      <c r="BU6772" s="1366"/>
      <c r="CI6772" s="1383"/>
    </row>
    <row r="6773" spans="2:87" s="1381" customFormat="1" x14ac:dyDescent="0.25">
      <c r="B6773" s="1384"/>
      <c r="C6773" s="1384"/>
      <c r="D6773" s="1387"/>
      <c r="E6773" s="1384"/>
      <c r="F6773" s="1384"/>
      <c r="G6773" s="1384"/>
      <c r="H6773" s="1365"/>
      <c r="I6773" s="1365"/>
      <c r="J6773" s="1365"/>
      <c r="S6773" s="1359"/>
      <c r="BU6773" s="1366"/>
      <c r="CI6773" s="1383"/>
    </row>
    <row r="6774" spans="2:87" s="1381" customFormat="1" x14ac:dyDescent="0.25">
      <c r="B6774" s="1384"/>
      <c r="C6774" s="1384"/>
      <c r="D6774" s="1387"/>
      <c r="E6774" s="1384"/>
      <c r="F6774" s="1384"/>
      <c r="G6774" s="1384"/>
      <c r="H6774" s="1365"/>
      <c r="I6774" s="1365"/>
      <c r="J6774" s="1365"/>
      <c r="S6774" s="1359"/>
      <c r="BU6774" s="1366"/>
      <c r="CI6774" s="1383"/>
    </row>
    <row r="6775" spans="2:87" s="1381" customFormat="1" x14ac:dyDescent="0.25">
      <c r="B6775" s="1384"/>
      <c r="C6775" s="1384"/>
      <c r="D6775" s="1387"/>
      <c r="E6775" s="1384"/>
      <c r="F6775" s="1384"/>
      <c r="G6775" s="1384"/>
      <c r="H6775" s="1365"/>
      <c r="I6775" s="1365"/>
      <c r="J6775" s="1365"/>
      <c r="S6775" s="1359"/>
      <c r="BU6775" s="1366"/>
      <c r="CI6775" s="1383"/>
    </row>
    <row r="6776" spans="2:87" s="1381" customFormat="1" x14ac:dyDescent="0.25">
      <c r="B6776" s="1384"/>
      <c r="C6776" s="1384"/>
      <c r="D6776" s="1387"/>
      <c r="E6776" s="1384"/>
      <c r="F6776" s="1384"/>
      <c r="G6776" s="1384"/>
      <c r="H6776" s="1365"/>
      <c r="I6776" s="1365"/>
      <c r="J6776" s="1365"/>
      <c r="S6776" s="1359"/>
      <c r="BU6776" s="1366"/>
      <c r="CI6776" s="1383"/>
    </row>
    <row r="6777" spans="2:87" s="1381" customFormat="1" x14ac:dyDescent="0.25">
      <c r="B6777" s="1384"/>
      <c r="C6777" s="1384"/>
      <c r="D6777" s="1387"/>
      <c r="E6777" s="1384"/>
      <c r="F6777" s="1384"/>
      <c r="G6777" s="1384"/>
      <c r="H6777" s="1365"/>
      <c r="I6777" s="1365"/>
      <c r="J6777" s="1365"/>
      <c r="S6777" s="1359"/>
      <c r="BU6777" s="1366"/>
      <c r="CI6777" s="1383"/>
    </row>
    <row r="6778" spans="2:87" s="1381" customFormat="1" x14ac:dyDescent="0.25">
      <c r="B6778" s="1384"/>
      <c r="C6778" s="1384"/>
      <c r="D6778" s="1387"/>
      <c r="E6778" s="1384"/>
      <c r="F6778" s="1384"/>
      <c r="G6778" s="1384"/>
      <c r="H6778" s="1365"/>
      <c r="I6778" s="1365"/>
      <c r="J6778" s="1365"/>
      <c r="S6778" s="1359"/>
      <c r="BU6778" s="1366"/>
      <c r="CI6778" s="1383"/>
    </row>
    <row r="6779" spans="2:87" s="1381" customFormat="1" x14ac:dyDescent="0.25">
      <c r="B6779" s="1384"/>
      <c r="C6779" s="1384"/>
      <c r="D6779" s="1387"/>
      <c r="E6779" s="1384"/>
      <c r="F6779" s="1384"/>
      <c r="G6779" s="1384"/>
      <c r="H6779" s="1365"/>
      <c r="I6779" s="1365"/>
      <c r="J6779" s="1365"/>
      <c r="S6779" s="1359"/>
      <c r="BU6779" s="1366"/>
      <c r="CI6779" s="1383"/>
    </row>
    <row r="6780" spans="2:87" s="1381" customFormat="1" x14ac:dyDescent="0.25">
      <c r="B6780" s="1384"/>
      <c r="C6780" s="1384"/>
      <c r="D6780" s="1387"/>
      <c r="E6780" s="1384"/>
      <c r="F6780" s="1384"/>
      <c r="G6780" s="1384"/>
      <c r="H6780" s="1365"/>
      <c r="I6780" s="1365"/>
      <c r="J6780" s="1365"/>
      <c r="S6780" s="1359"/>
      <c r="BU6780" s="1366"/>
      <c r="CI6780" s="1383"/>
    </row>
    <row r="6781" spans="2:87" s="1381" customFormat="1" x14ac:dyDescent="0.25">
      <c r="B6781" s="1384"/>
      <c r="C6781" s="1384"/>
      <c r="D6781" s="1387"/>
      <c r="E6781" s="1384"/>
      <c r="F6781" s="1384"/>
      <c r="G6781" s="1384"/>
      <c r="H6781" s="1365"/>
      <c r="I6781" s="1365"/>
      <c r="J6781" s="1365"/>
      <c r="S6781" s="1359"/>
      <c r="BU6781" s="1366"/>
      <c r="CI6781" s="1383"/>
    </row>
    <row r="6782" spans="2:87" s="1381" customFormat="1" x14ac:dyDescent="0.25">
      <c r="B6782" s="1384"/>
      <c r="C6782" s="1384"/>
      <c r="D6782" s="1387"/>
      <c r="E6782" s="1384"/>
      <c r="F6782" s="1384"/>
      <c r="G6782" s="1384"/>
      <c r="H6782" s="1365"/>
      <c r="I6782" s="1365"/>
      <c r="J6782" s="1365"/>
      <c r="S6782" s="1359"/>
      <c r="BU6782" s="1366"/>
      <c r="CI6782" s="1383"/>
    </row>
    <row r="6783" spans="2:87" s="1381" customFormat="1" x14ac:dyDescent="0.25">
      <c r="B6783" s="1384"/>
      <c r="C6783" s="1384"/>
      <c r="D6783" s="1387"/>
      <c r="E6783" s="1384"/>
      <c r="F6783" s="1384"/>
      <c r="G6783" s="1384"/>
      <c r="H6783" s="1365"/>
      <c r="I6783" s="1365"/>
      <c r="J6783" s="1365"/>
      <c r="S6783" s="1359"/>
      <c r="BU6783" s="1366"/>
      <c r="CI6783" s="1383"/>
    </row>
    <row r="6784" spans="2:87" s="1381" customFormat="1" x14ac:dyDescent="0.25">
      <c r="B6784" s="1384"/>
      <c r="C6784" s="1384"/>
      <c r="D6784" s="1387"/>
      <c r="E6784" s="1384"/>
      <c r="F6784" s="1384"/>
      <c r="G6784" s="1384"/>
      <c r="H6784" s="1365"/>
      <c r="I6784" s="1365"/>
      <c r="J6784" s="1365"/>
      <c r="S6784" s="1359"/>
      <c r="BU6784" s="1366"/>
      <c r="CI6784" s="1383"/>
    </row>
    <row r="6785" spans="2:87" s="1381" customFormat="1" x14ac:dyDescent="0.25">
      <c r="B6785" s="1384"/>
      <c r="C6785" s="1384"/>
      <c r="D6785" s="1387"/>
      <c r="E6785" s="1384"/>
      <c r="F6785" s="1384"/>
      <c r="G6785" s="1384"/>
      <c r="H6785" s="1365"/>
      <c r="I6785" s="1365"/>
      <c r="J6785" s="1365"/>
      <c r="S6785" s="1359"/>
      <c r="BU6785" s="1366"/>
      <c r="CI6785" s="1383"/>
    </row>
    <row r="6786" spans="2:87" s="1381" customFormat="1" x14ac:dyDescent="0.25">
      <c r="B6786" s="1384"/>
      <c r="C6786" s="1384"/>
      <c r="D6786" s="1387"/>
      <c r="E6786" s="1384"/>
      <c r="F6786" s="1384"/>
      <c r="G6786" s="1384"/>
      <c r="H6786" s="1365"/>
      <c r="I6786" s="1365"/>
      <c r="J6786" s="1365"/>
      <c r="S6786" s="1359"/>
      <c r="BU6786" s="1366"/>
      <c r="CI6786" s="1383"/>
    </row>
    <row r="6787" spans="2:87" s="1381" customFormat="1" x14ac:dyDescent="0.25">
      <c r="B6787" s="1384"/>
      <c r="C6787" s="1384"/>
      <c r="D6787" s="1387"/>
      <c r="E6787" s="1384"/>
      <c r="F6787" s="1384"/>
      <c r="G6787" s="1384"/>
      <c r="H6787" s="1365"/>
      <c r="I6787" s="1365"/>
      <c r="J6787" s="1365"/>
      <c r="S6787" s="1359"/>
      <c r="BU6787" s="1366"/>
      <c r="CI6787" s="1383"/>
    </row>
    <row r="6788" spans="2:87" s="1381" customFormat="1" x14ac:dyDescent="0.25">
      <c r="B6788" s="1384"/>
      <c r="C6788" s="1384"/>
      <c r="D6788" s="1387"/>
      <c r="E6788" s="1384"/>
      <c r="F6788" s="1384"/>
      <c r="G6788" s="1384"/>
      <c r="H6788" s="1365"/>
      <c r="I6788" s="1365"/>
      <c r="J6788" s="1365"/>
      <c r="S6788" s="1359"/>
      <c r="BU6788" s="1366"/>
      <c r="CI6788" s="1383"/>
    </row>
    <row r="6789" spans="2:87" s="1381" customFormat="1" x14ac:dyDescent="0.25">
      <c r="B6789" s="1384"/>
      <c r="C6789" s="1384"/>
      <c r="D6789" s="1387"/>
      <c r="E6789" s="1384"/>
      <c r="F6789" s="1384"/>
      <c r="G6789" s="1384"/>
      <c r="H6789" s="1365"/>
      <c r="I6789" s="1365"/>
      <c r="J6789" s="1365"/>
      <c r="S6789" s="1359"/>
      <c r="BU6789" s="1366"/>
      <c r="CI6789" s="1383"/>
    </row>
    <row r="6790" spans="2:87" s="1381" customFormat="1" x14ac:dyDescent="0.25">
      <c r="B6790" s="1384"/>
      <c r="C6790" s="1384"/>
      <c r="D6790" s="1387"/>
      <c r="E6790" s="1384"/>
      <c r="F6790" s="1384"/>
      <c r="G6790" s="1384"/>
      <c r="H6790" s="1365"/>
      <c r="I6790" s="1365"/>
      <c r="J6790" s="1365"/>
      <c r="S6790" s="1359"/>
      <c r="BU6790" s="1366"/>
      <c r="CI6790" s="1383"/>
    </row>
    <row r="6791" spans="2:87" s="1381" customFormat="1" x14ac:dyDescent="0.25">
      <c r="B6791" s="1384"/>
      <c r="C6791" s="1384"/>
      <c r="D6791" s="1387"/>
      <c r="E6791" s="1384"/>
      <c r="F6791" s="1384"/>
      <c r="G6791" s="1384"/>
      <c r="H6791" s="1365"/>
      <c r="I6791" s="1365"/>
      <c r="J6791" s="1365"/>
      <c r="S6791" s="1359"/>
      <c r="BU6791" s="1366"/>
      <c r="CI6791" s="1383"/>
    </row>
    <row r="6792" spans="2:87" s="1381" customFormat="1" x14ac:dyDescent="0.25">
      <c r="B6792" s="1384"/>
      <c r="C6792" s="1384"/>
      <c r="D6792" s="1387"/>
      <c r="E6792" s="1384"/>
      <c r="F6792" s="1384"/>
      <c r="G6792" s="1384"/>
      <c r="H6792" s="1365"/>
      <c r="I6792" s="1365"/>
      <c r="J6792" s="1365"/>
      <c r="S6792" s="1359"/>
      <c r="BU6792" s="1366"/>
      <c r="CI6792" s="1383"/>
    </row>
    <row r="6793" spans="2:87" s="1381" customFormat="1" x14ac:dyDescent="0.25">
      <c r="B6793" s="1384"/>
      <c r="C6793" s="1384"/>
      <c r="D6793" s="1387"/>
      <c r="E6793" s="1384"/>
      <c r="F6793" s="1384"/>
      <c r="G6793" s="1384"/>
      <c r="H6793" s="1365"/>
      <c r="I6793" s="1365"/>
      <c r="J6793" s="1365"/>
      <c r="S6793" s="1359"/>
      <c r="BU6793" s="1366"/>
      <c r="CI6793" s="1383"/>
    </row>
    <row r="6794" spans="2:87" s="1381" customFormat="1" x14ac:dyDescent="0.25">
      <c r="B6794" s="1384"/>
      <c r="C6794" s="1384"/>
      <c r="D6794" s="1387"/>
      <c r="E6794" s="1384"/>
      <c r="F6794" s="1384"/>
      <c r="G6794" s="1384"/>
      <c r="H6794" s="1365"/>
      <c r="I6794" s="1365"/>
      <c r="J6794" s="1365"/>
      <c r="S6794" s="1359"/>
      <c r="BU6794" s="1366"/>
      <c r="CI6794" s="1383"/>
    </row>
    <row r="6795" spans="2:87" s="1381" customFormat="1" x14ac:dyDescent="0.25">
      <c r="B6795" s="1384"/>
      <c r="C6795" s="1384"/>
      <c r="D6795" s="1387"/>
      <c r="E6795" s="1384"/>
      <c r="F6795" s="1384"/>
      <c r="G6795" s="1384"/>
      <c r="H6795" s="1365"/>
      <c r="I6795" s="1365"/>
      <c r="J6795" s="1365"/>
      <c r="S6795" s="1359"/>
      <c r="BU6795" s="1366"/>
      <c r="CI6795" s="1383"/>
    </row>
    <row r="6796" spans="2:87" s="1381" customFormat="1" x14ac:dyDescent="0.25">
      <c r="B6796" s="1384"/>
      <c r="C6796" s="1384"/>
      <c r="D6796" s="1387"/>
      <c r="E6796" s="1384"/>
      <c r="F6796" s="1384"/>
      <c r="G6796" s="1384"/>
      <c r="H6796" s="1365"/>
      <c r="I6796" s="1365"/>
      <c r="J6796" s="1365"/>
      <c r="S6796" s="1359"/>
      <c r="BU6796" s="1366"/>
      <c r="CI6796" s="1383"/>
    </row>
    <row r="6797" spans="2:87" s="1381" customFormat="1" x14ac:dyDescent="0.25">
      <c r="B6797" s="1384"/>
      <c r="C6797" s="1384"/>
      <c r="D6797" s="1387"/>
      <c r="E6797" s="1384"/>
      <c r="F6797" s="1384"/>
      <c r="G6797" s="1384"/>
      <c r="H6797" s="1365"/>
      <c r="I6797" s="1365"/>
      <c r="J6797" s="1365"/>
      <c r="S6797" s="1359"/>
      <c r="BU6797" s="1366"/>
      <c r="CI6797" s="1383"/>
    </row>
    <row r="6798" spans="2:87" s="1381" customFormat="1" x14ac:dyDescent="0.25">
      <c r="B6798" s="1384"/>
      <c r="C6798" s="1384"/>
      <c r="D6798" s="1387"/>
      <c r="E6798" s="1384"/>
      <c r="F6798" s="1384"/>
      <c r="G6798" s="1384"/>
      <c r="H6798" s="1365"/>
      <c r="I6798" s="1365"/>
      <c r="J6798" s="1365"/>
      <c r="S6798" s="1359"/>
      <c r="BU6798" s="1366"/>
      <c r="CI6798" s="1383"/>
    </row>
    <row r="6799" spans="2:87" s="1381" customFormat="1" x14ac:dyDescent="0.25">
      <c r="B6799" s="1384"/>
      <c r="C6799" s="1384"/>
      <c r="D6799" s="1387"/>
      <c r="E6799" s="1384"/>
      <c r="F6799" s="1384"/>
      <c r="G6799" s="1384"/>
      <c r="H6799" s="1365"/>
      <c r="I6799" s="1365"/>
      <c r="J6799" s="1365"/>
      <c r="S6799" s="1359"/>
      <c r="BU6799" s="1366"/>
      <c r="CI6799" s="1383"/>
    </row>
    <row r="6800" spans="2:87" s="1381" customFormat="1" x14ac:dyDescent="0.25">
      <c r="B6800" s="1384"/>
      <c r="C6800" s="1384"/>
      <c r="D6800" s="1387"/>
      <c r="E6800" s="1384"/>
      <c r="F6800" s="1384"/>
      <c r="G6800" s="1384"/>
      <c r="H6800" s="1365"/>
      <c r="I6800" s="1365"/>
      <c r="J6800" s="1365"/>
      <c r="S6800" s="1359"/>
      <c r="BU6800" s="1366"/>
      <c r="CI6800" s="1383"/>
    </row>
    <row r="6801" spans="2:87" s="1381" customFormat="1" x14ac:dyDescent="0.25">
      <c r="B6801" s="1384"/>
      <c r="C6801" s="1384"/>
      <c r="D6801" s="1387"/>
      <c r="E6801" s="1384"/>
      <c r="F6801" s="1384"/>
      <c r="G6801" s="1384"/>
      <c r="H6801" s="1365"/>
      <c r="I6801" s="1365"/>
      <c r="J6801" s="1365"/>
      <c r="S6801" s="1359"/>
      <c r="BU6801" s="1366"/>
      <c r="CI6801" s="1383"/>
    </row>
    <row r="6802" spans="2:87" s="1381" customFormat="1" x14ac:dyDescent="0.25">
      <c r="B6802" s="1384"/>
      <c r="C6802" s="1384"/>
      <c r="D6802" s="1387"/>
      <c r="E6802" s="1384"/>
      <c r="F6802" s="1384"/>
      <c r="G6802" s="1384"/>
      <c r="H6802" s="1365"/>
      <c r="I6802" s="1365"/>
      <c r="J6802" s="1365"/>
      <c r="S6802" s="1359"/>
      <c r="BU6802" s="1366"/>
      <c r="CI6802" s="1383"/>
    </row>
    <row r="6803" spans="2:87" s="1381" customFormat="1" x14ac:dyDescent="0.25">
      <c r="B6803" s="1384"/>
      <c r="C6803" s="1384"/>
      <c r="D6803" s="1387"/>
      <c r="E6803" s="1384"/>
      <c r="F6803" s="1384"/>
      <c r="G6803" s="1384"/>
      <c r="H6803" s="1365"/>
      <c r="I6803" s="1365"/>
      <c r="J6803" s="1365"/>
      <c r="S6803" s="1359"/>
      <c r="BU6803" s="1366"/>
      <c r="CI6803" s="1383"/>
    </row>
    <row r="6804" spans="2:87" s="1381" customFormat="1" x14ac:dyDescent="0.25">
      <c r="B6804" s="1384"/>
      <c r="C6804" s="1384"/>
      <c r="D6804" s="1387"/>
      <c r="E6804" s="1384"/>
      <c r="F6804" s="1384"/>
      <c r="G6804" s="1384"/>
      <c r="H6804" s="1365"/>
      <c r="I6804" s="1365"/>
      <c r="J6804" s="1365"/>
      <c r="S6804" s="1359"/>
      <c r="BU6804" s="1366"/>
      <c r="CI6804" s="1383"/>
    </row>
    <row r="6805" spans="2:87" s="1381" customFormat="1" x14ac:dyDescent="0.25">
      <c r="B6805" s="1384"/>
      <c r="C6805" s="1384"/>
      <c r="D6805" s="1387"/>
      <c r="E6805" s="1384"/>
      <c r="F6805" s="1384"/>
      <c r="G6805" s="1384"/>
      <c r="H6805" s="1365"/>
      <c r="I6805" s="1365"/>
      <c r="J6805" s="1365"/>
      <c r="S6805" s="1359"/>
      <c r="BU6805" s="1366"/>
      <c r="CI6805" s="1383"/>
    </row>
    <row r="6806" spans="2:87" s="1381" customFormat="1" x14ac:dyDescent="0.25">
      <c r="B6806" s="1384"/>
      <c r="C6806" s="1384"/>
      <c r="D6806" s="1387"/>
      <c r="E6806" s="1384"/>
      <c r="F6806" s="1384"/>
      <c r="G6806" s="1384"/>
      <c r="H6806" s="1365"/>
      <c r="I6806" s="1365"/>
      <c r="J6806" s="1365"/>
      <c r="S6806" s="1359"/>
      <c r="BU6806" s="1366"/>
      <c r="CI6806" s="1383"/>
    </row>
    <row r="6807" spans="2:87" s="1381" customFormat="1" x14ac:dyDescent="0.25">
      <c r="B6807" s="1384"/>
      <c r="C6807" s="1384"/>
      <c r="D6807" s="1387"/>
      <c r="E6807" s="1384"/>
      <c r="F6807" s="1384"/>
      <c r="G6807" s="1384"/>
      <c r="H6807" s="1365"/>
      <c r="I6807" s="1365"/>
      <c r="J6807" s="1365"/>
      <c r="S6807" s="1359"/>
      <c r="BU6807" s="1366"/>
      <c r="CI6807" s="1383"/>
    </row>
    <row r="6808" spans="2:87" s="1381" customFormat="1" x14ac:dyDescent="0.25">
      <c r="B6808" s="1384"/>
      <c r="C6808" s="1384"/>
      <c r="D6808" s="1387"/>
      <c r="E6808" s="1384"/>
      <c r="F6808" s="1384"/>
      <c r="G6808" s="1384"/>
      <c r="H6808" s="1365"/>
      <c r="I6808" s="1365"/>
      <c r="J6808" s="1365"/>
      <c r="S6808" s="1359"/>
      <c r="BU6808" s="1366"/>
      <c r="CI6808" s="1383"/>
    </row>
    <row r="6809" spans="2:87" s="1381" customFormat="1" x14ac:dyDescent="0.25">
      <c r="B6809" s="1384"/>
      <c r="C6809" s="1384"/>
      <c r="D6809" s="1387"/>
      <c r="E6809" s="1384"/>
      <c r="F6809" s="1384"/>
      <c r="G6809" s="1384"/>
      <c r="H6809" s="1365"/>
      <c r="I6809" s="1365"/>
      <c r="J6809" s="1365"/>
      <c r="S6809" s="1359"/>
      <c r="BU6809" s="1366"/>
      <c r="CI6809" s="1383"/>
    </row>
    <row r="6810" spans="2:87" s="1381" customFormat="1" x14ac:dyDescent="0.25">
      <c r="B6810" s="1384"/>
      <c r="C6810" s="1384"/>
      <c r="D6810" s="1387"/>
      <c r="E6810" s="1384"/>
      <c r="F6810" s="1384"/>
      <c r="G6810" s="1384"/>
      <c r="H6810" s="1365"/>
      <c r="I6810" s="1365"/>
      <c r="J6810" s="1365"/>
      <c r="S6810" s="1359"/>
      <c r="BU6810" s="1366"/>
      <c r="CI6810" s="1383"/>
    </row>
    <row r="6811" spans="2:87" s="1381" customFormat="1" x14ac:dyDescent="0.25">
      <c r="B6811" s="1384"/>
      <c r="C6811" s="1384"/>
      <c r="D6811" s="1387"/>
      <c r="E6811" s="1384"/>
      <c r="F6811" s="1384"/>
      <c r="G6811" s="1384"/>
      <c r="H6811" s="1365"/>
      <c r="I6811" s="1365"/>
      <c r="J6811" s="1365"/>
      <c r="S6811" s="1359"/>
      <c r="BU6811" s="1366"/>
      <c r="CI6811" s="1383"/>
    </row>
    <row r="6812" spans="2:87" s="1381" customFormat="1" x14ac:dyDescent="0.25">
      <c r="B6812" s="1384"/>
      <c r="C6812" s="1384"/>
      <c r="D6812" s="1387"/>
      <c r="E6812" s="1384"/>
      <c r="F6812" s="1384"/>
      <c r="G6812" s="1384"/>
      <c r="H6812" s="1365"/>
      <c r="I6812" s="1365"/>
      <c r="J6812" s="1365"/>
      <c r="S6812" s="1359"/>
      <c r="BU6812" s="1366"/>
      <c r="CI6812" s="1383"/>
    </row>
    <row r="6813" spans="2:87" s="1381" customFormat="1" x14ac:dyDescent="0.25">
      <c r="B6813" s="1384"/>
      <c r="C6813" s="1384"/>
      <c r="D6813" s="1387"/>
      <c r="E6813" s="1384"/>
      <c r="F6813" s="1384"/>
      <c r="G6813" s="1384"/>
      <c r="H6813" s="1365"/>
      <c r="I6813" s="1365"/>
      <c r="J6813" s="1365"/>
      <c r="S6813" s="1359"/>
      <c r="BU6813" s="1366"/>
      <c r="CI6813" s="1383"/>
    </row>
    <row r="6814" spans="2:87" s="1381" customFormat="1" x14ac:dyDescent="0.25">
      <c r="B6814" s="1384"/>
      <c r="C6814" s="1384"/>
      <c r="D6814" s="1387"/>
      <c r="E6814" s="1384"/>
      <c r="F6814" s="1384"/>
      <c r="G6814" s="1384"/>
      <c r="H6814" s="1365"/>
      <c r="I6814" s="1365"/>
      <c r="J6814" s="1365"/>
      <c r="S6814" s="1359"/>
      <c r="BU6814" s="1366"/>
      <c r="CI6814" s="1383"/>
    </row>
    <row r="6815" spans="2:87" s="1381" customFormat="1" x14ac:dyDescent="0.25">
      <c r="B6815" s="1384"/>
      <c r="C6815" s="1384"/>
      <c r="D6815" s="1387"/>
      <c r="E6815" s="1384"/>
      <c r="F6815" s="1384"/>
      <c r="G6815" s="1384"/>
      <c r="H6815" s="1365"/>
      <c r="I6815" s="1365"/>
      <c r="J6815" s="1365"/>
      <c r="S6815" s="1359"/>
      <c r="BU6815" s="1366"/>
      <c r="CI6815" s="1383"/>
    </row>
    <row r="6816" spans="2:87" s="1381" customFormat="1" x14ac:dyDescent="0.25">
      <c r="B6816" s="1384"/>
      <c r="C6816" s="1384"/>
      <c r="D6816" s="1387"/>
      <c r="E6816" s="1384"/>
      <c r="F6816" s="1384"/>
      <c r="G6816" s="1384"/>
      <c r="H6816" s="1365"/>
      <c r="I6816" s="1365"/>
      <c r="J6816" s="1365"/>
      <c r="S6816" s="1359"/>
      <c r="BU6816" s="1366"/>
      <c r="CI6816" s="1383"/>
    </row>
    <row r="6817" spans="2:87" s="1381" customFormat="1" x14ac:dyDescent="0.25">
      <c r="B6817" s="1384"/>
      <c r="C6817" s="1384"/>
      <c r="D6817" s="1387"/>
      <c r="E6817" s="1384"/>
      <c r="F6817" s="1384"/>
      <c r="G6817" s="1384"/>
      <c r="H6817" s="1365"/>
      <c r="I6817" s="1365"/>
      <c r="J6817" s="1365"/>
      <c r="S6817" s="1359"/>
      <c r="BU6817" s="1366"/>
      <c r="CI6817" s="1383"/>
    </row>
    <row r="6818" spans="2:87" s="1381" customFormat="1" x14ac:dyDescent="0.25">
      <c r="B6818" s="1384"/>
      <c r="C6818" s="1384"/>
      <c r="D6818" s="1387"/>
      <c r="E6818" s="1384"/>
      <c r="F6818" s="1384"/>
      <c r="G6818" s="1384"/>
      <c r="H6818" s="1365"/>
      <c r="I6818" s="1365"/>
      <c r="J6818" s="1365"/>
      <c r="S6818" s="1359"/>
      <c r="BU6818" s="1366"/>
      <c r="CI6818" s="1383"/>
    </row>
    <row r="6819" spans="2:87" s="1381" customFormat="1" x14ac:dyDescent="0.25">
      <c r="B6819" s="1384"/>
      <c r="C6819" s="1384"/>
      <c r="D6819" s="1387"/>
      <c r="E6819" s="1384"/>
      <c r="F6819" s="1384"/>
      <c r="G6819" s="1384"/>
      <c r="H6819" s="1365"/>
      <c r="I6819" s="1365"/>
      <c r="J6819" s="1365"/>
      <c r="S6819" s="1359"/>
      <c r="BU6819" s="1366"/>
      <c r="CI6819" s="1383"/>
    </row>
    <row r="6820" spans="2:87" s="1381" customFormat="1" x14ac:dyDescent="0.25">
      <c r="B6820" s="1384"/>
      <c r="C6820" s="1384"/>
      <c r="D6820" s="1387"/>
      <c r="E6820" s="1384"/>
      <c r="F6820" s="1384"/>
      <c r="G6820" s="1384"/>
      <c r="H6820" s="1365"/>
      <c r="I6820" s="1365"/>
      <c r="J6820" s="1365"/>
      <c r="S6820" s="1359"/>
      <c r="BU6820" s="1366"/>
      <c r="CI6820" s="1383"/>
    </row>
    <row r="6821" spans="2:87" s="1381" customFormat="1" x14ac:dyDescent="0.25">
      <c r="B6821" s="1384"/>
      <c r="C6821" s="1384"/>
      <c r="D6821" s="1387"/>
      <c r="E6821" s="1384"/>
      <c r="F6821" s="1384"/>
      <c r="G6821" s="1384"/>
      <c r="H6821" s="1365"/>
      <c r="I6821" s="1365"/>
      <c r="J6821" s="1365"/>
      <c r="S6821" s="1359"/>
      <c r="BU6821" s="1366"/>
      <c r="CI6821" s="1383"/>
    </row>
    <row r="6822" spans="2:87" s="1381" customFormat="1" x14ac:dyDescent="0.25">
      <c r="B6822" s="1384"/>
      <c r="C6822" s="1384"/>
      <c r="D6822" s="1387"/>
      <c r="E6822" s="1384"/>
      <c r="F6822" s="1384"/>
      <c r="G6822" s="1384"/>
      <c r="H6822" s="1365"/>
      <c r="I6822" s="1365"/>
      <c r="J6822" s="1365"/>
      <c r="S6822" s="1359"/>
      <c r="BU6822" s="1366"/>
      <c r="CI6822" s="1383"/>
    </row>
    <row r="6823" spans="2:87" s="1381" customFormat="1" x14ac:dyDescent="0.25">
      <c r="B6823" s="1384"/>
      <c r="C6823" s="1384"/>
      <c r="D6823" s="1387"/>
      <c r="E6823" s="1384"/>
      <c r="F6823" s="1384"/>
      <c r="G6823" s="1384"/>
      <c r="H6823" s="1365"/>
      <c r="I6823" s="1365"/>
      <c r="J6823" s="1365"/>
      <c r="S6823" s="1359"/>
      <c r="BU6823" s="1366"/>
      <c r="CI6823" s="1383"/>
    </row>
    <row r="6824" spans="2:87" s="1381" customFormat="1" x14ac:dyDescent="0.25">
      <c r="B6824" s="1384"/>
      <c r="C6824" s="1384"/>
      <c r="D6824" s="1387"/>
      <c r="E6824" s="1384"/>
      <c r="F6824" s="1384"/>
      <c r="G6824" s="1384"/>
      <c r="H6824" s="1365"/>
      <c r="I6824" s="1365"/>
      <c r="J6824" s="1365"/>
      <c r="S6824" s="1359"/>
      <c r="BU6824" s="1366"/>
      <c r="CI6824" s="1383"/>
    </row>
    <row r="6825" spans="2:87" s="1381" customFormat="1" x14ac:dyDescent="0.25">
      <c r="B6825" s="1384"/>
      <c r="C6825" s="1384"/>
      <c r="D6825" s="1387"/>
      <c r="E6825" s="1384"/>
      <c r="F6825" s="1384"/>
      <c r="G6825" s="1384"/>
      <c r="H6825" s="1365"/>
      <c r="I6825" s="1365"/>
      <c r="J6825" s="1365"/>
      <c r="S6825" s="1359"/>
      <c r="BU6825" s="1366"/>
      <c r="CI6825" s="1383"/>
    </row>
    <row r="6826" spans="2:87" s="1381" customFormat="1" x14ac:dyDescent="0.25">
      <c r="B6826" s="1384"/>
      <c r="C6826" s="1384"/>
      <c r="D6826" s="1387"/>
      <c r="E6826" s="1384"/>
      <c r="F6826" s="1384"/>
      <c r="G6826" s="1384"/>
      <c r="H6826" s="1365"/>
      <c r="I6826" s="1365"/>
      <c r="J6826" s="1365"/>
      <c r="S6826" s="1359"/>
      <c r="BU6826" s="1366"/>
      <c r="CI6826" s="1383"/>
    </row>
    <row r="6827" spans="2:87" s="1381" customFormat="1" x14ac:dyDescent="0.25">
      <c r="B6827" s="1384"/>
      <c r="C6827" s="1384"/>
      <c r="D6827" s="1387"/>
      <c r="E6827" s="1384"/>
      <c r="F6827" s="1384"/>
      <c r="G6827" s="1384"/>
      <c r="H6827" s="1365"/>
      <c r="I6827" s="1365"/>
      <c r="J6827" s="1365"/>
      <c r="S6827" s="1359"/>
      <c r="BU6827" s="1366"/>
      <c r="CI6827" s="1383"/>
    </row>
    <row r="6828" spans="2:87" s="1381" customFormat="1" x14ac:dyDescent="0.25">
      <c r="B6828" s="1384"/>
      <c r="C6828" s="1384"/>
      <c r="D6828" s="1387"/>
      <c r="E6828" s="1384"/>
      <c r="F6828" s="1384"/>
      <c r="G6828" s="1384"/>
      <c r="H6828" s="1365"/>
      <c r="I6828" s="1365"/>
      <c r="J6828" s="1365"/>
      <c r="S6828" s="1359"/>
      <c r="BU6828" s="1366"/>
      <c r="CI6828" s="1383"/>
    </row>
    <row r="6829" spans="2:87" s="1381" customFormat="1" x14ac:dyDescent="0.25">
      <c r="B6829" s="1384"/>
      <c r="C6829" s="1384"/>
      <c r="D6829" s="1387"/>
      <c r="E6829" s="1384"/>
      <c r="F6829" s="1384"/>
      <c r="G6829" s="1384"/>
      <c r="H6829" s="1365"/>
      <c r="I6829" s="1365"/>
      <c r="J6829" s="1365"/>
      <c r="S6829" s="1359"/>
      <c r="BU6829" s="1366"/>
      <c r="CI6829" s="1383"/>
    </row>
    <row r="6830" spans="2:87" s="1381" customFormat="1" x14ac:dyDescent="0.25">
      <c r="B6830" s="1384"/>
      <c r="C6830" s="1384"/>
      <c r="D6830" s="1387"/>
      <c r="E6830" s="1384"/>
      <c r="F6830" s="1384"/>
      <c r="G6830" s="1384"/>
      <c r="H6830" s="1365"/>
      <c r="I6830" s="1365"/>
      <c r="J6830" s="1365"/>
      <c r="S6830" s="1359"/>
      <c r="BU6830" s="1366"/>
      <c r="CI6830" s="1383"/>
    </row>
    <row r="6831" spans="2:87" s="1381" customFormat="1" x14ac:dyDescent="0.25">
      <c r="B6831" s="1384"/>
      <c r="C6831" s="1384"/>
      <c r="D6831" s="1387"/>
      <c r="E6831" s="1384"/>
      <c r="F6831" s="1384"/>
      <c r="G6831" s="1384"/>
      <c r="H6831" s="1365"/>
      <c r="I6831" s="1365"/>
      <c r="J6831" s="1365"/>
      <c r="S6831" s="1359"/>
      <c r="BU6831" s="1366"/>
      <c r="CI6831" s="1383"/>
    </row>
    <row r="6832" spans="2:87" s="1381" customFormat="1" x14ac:dyDescent="0.25">
      <c r="B6832" s="1384"/>
      <c r="C6832" s="1384"/>
      <c r="D6832" s="1387"/>
      <c r="E6832" s="1384"/>
      <c r="F6832" s="1384"/>
      <c r="G6832" s="1384"/>
      <c r="H6832" s="1365"/>
      <c r="I6832" s="1365"/>
      <c r="J6832" s="1365"/>
      <c r="S6832" s="1359"/>
      <c r="BU6832" s="1366"/>
      <c r="CI6832" s="1383"/>
    </row>
    <row r="6833" spans="2:87" s="1381" customFormat="1" x14ac:dyDescent="0.25">
      <c r="B6833" s="1384"/>
      <c r="C6833" s="1384"/>
      <c r="D6833" s="1387"/>
      <c r="E6833" s="1384"/>
      <c r="F6833" s="1384"/>
      <c r="G6833" s="1384"/>
      <c r="H6833" s="1365"/>
      <c r="I6833" s="1365"/>
      <c r="J6833" s="1365"/>
      <c r="S6833" s="1359"/>
      <c r="BU6833" s="1366"/>
      <c r="CI6833" s="1383"/>
    </row>
    <row r="6834" spans="2:87" s="1381" customFormat="1" x14ac:dyDescent="0.25">
      <c r="B6834" s="1384"/>
      <c r="C6834" s="1384"/>
      <c r="D6834" s="1387"/>
      <c r="E6834" s="1384"/>
      <c r="F6834" s="1384"/>
      <c r="G6834" s="1384"/>
      <c r="H6834" s="1365"/>
      <c r="I6834" s="1365"/>
      <c r="J6834" s="1365"/>
      <c r="S6834" s="1359"/>
      <c r="BU6834" s="1366"/>
      <c r="CI6834" s="1383"/>
    </row>
    <row r="6835" spans="2:87" s="1381" customFormat="1" x14ac:dyDescent="0.25">
      <c r="B6835" s="1384"/>
      <c r="C6835" s="1384"/>
      <c r="D6835" s="1387"/>
      <c r="E6835" s="1384"/>
      <c r="F6835" s="1384"/>
      <c r="G6835" s="1384"/>
      <c r="H6835" s="1365"/>
      <c r="I6835" s="1365"/>
      <c r="J6835" s="1365"/>
      <c r="S6835" s="1359"/>
      <c r="BU6835" s="1366"/>
      <c r="CI6835" s="1383"/>
    </row>
    <row r="6836" spans="2:87" s="1381" customFormat="1" x14ac:dyDescent="0.25">
      <c r="B6836" s="1384"/>
      <c r="C6836" s="1384"/>
      <c r="D6836" s="1387"/>
      <c r="E6836" s="1384"/>
      <c r="F6836" s="1384"/>
      <c r="G6836" s="1384"/>
      <c r="H6836" s="1365"/>
      <c r="I6836" s="1365"/>
      <c r="J6836" s="1365"/>
      <c r="S6836" s="1359"/>
      <c r="BU6836" s="1366"/>
      <c r="CI6836" s="1383"/>
    </row>
    <row r="6837" spans="2:87" s="1381" customFormat="1" x14ac:dyDescent="0.25">
      <c r="B6837" s="1384"/>
      <c r="C6837" s="1384"/>
      <c r="D6837" s="1387"/>
      <c r="E6837" s="1384"/>
      <c r="F6837" s="1384"/>
      <c r="G6837" s="1384"/>
      <c r="H6837" s="1365"/>
      <c r="I6837" s="1365"/>
      <c r="J6837" s="1365"/>
      <c r="S6837" s="1359"/>
      <c r="BU6837" s="1366"/>
      <c r="CI6837" s="1383"/>
    </row>
    <row r="6838" spans="2:87" s="1381" customFormat="1" x14ac:dyDescent="0.25">
      <c r="B6838" s="1384"/>
      <c r="C6838" s="1384"/>
      <c r="D6838" s="1387"/>
      <c r="E6838" s="1384"/>
      <c r="F6838" s="1384"/>
      <c r="G6838" s="1384"/>
      <c r="H6838" s="1365"/>
      <c r="I6838" s="1365"/>
      <c r="J6838" s="1365"/>
      <c r="S6838" s="1359"/>
      <c r="BU6838" s="1366"/>
      <c r="CI6838" s="1383"/>
    </row>
    <row r="6839" spans="2:87" s="1381" customFormat="1" x14ac:dyDescent="0.25">
      <c r="B6839" s="1384"/>
      <c r="C6839" s="1384"/>
      <c r="D6839" s="1387"/>
      <c r="E6839" s="1384"/>
      <c r="F6839" s="1384"/>
      <c r="G6839" s="1384"/>
      <c r="H6839" s="1365"/>
      <c r="I6839" s="1365"/>
      <c r="J6839" s="1365"/>
      <c r="S6839" s="1359"/>
      <c r="BU6839" s="1366"/>
      <c r="CI6839" s="1383"/>
    </row>
    <row r="6840" spans="2:87" s="1381" customFormat="1" x14ac:dyDescent="0.25">
      <c r="B6840" s="1384"/>
      <c r="C6840" s="1384"/>
      <c r="D6840" s="1387"/>
      <c r="E6840" s="1384"/>
      <c r="F6840" s="1384"/>
      <c r="G6840" s="1384"/>
      <c r="H6840" s="1365"/>
      <c r="I6840" s="1365"/>
      <c r="J6840" s="1365"/>
      <c r="S6840" s="1359"/>
      <c r="BU6840" s="1366"/>
      <c r="CI6840" s="1383"/>
    </row>
    <row r="6841" spans="2:87" s="1381" customFormat="1" x14ac:dyDescent="0.25">
      <c r="B6841" s="1384"/>
      <c r="C6841" s="1384"/>
      <c r="D6841" s="1387"/>
      <c r="E6841" s="1384"/>
      <c r="F6841" s="1384"/>
      <c r="G6841" s="1384"/>
      <c r="H6841" s="1365"/>
      <c r="I6841" s="1365"/>
      <c r="J6841" s="1365"/>
      <c r="S6841" s="1359"/>
      <c r="BU6841" s="1366"/>
      <c r="CI6841" s="1383"/>
    </row>
    <row r="6842" spans="2:87" s="1381" customFormat="1" x14ac:dyDescent="0.25">
      <c r="B6842" s="1384"/>
      <c r="C6842" s="1384"/>
      <c r="D6842" s="1387"/>
      <c r="E6842" s="1384"/>
      <c r="F6842" s="1384"/>
      <c r="G6842" s="1384"/>
      <c r="H6842" s="1365"/>
      <c r="I6842" s="1365"/>
      <c r="J6842" s="1365"/>
      <c r="S6842" s="1359"/>
      <c r="BU6842" s="1366"/>
      <c r="CI6842" s="1383"/>
    </row>
    <row r="6843" spans="2:87" s="1381" customFormat="1" x14ac:dyDescent="0.25">
      <c r="B6843" s="1384"/>
      <c r="C6843" s="1384"/>
      <c r="D6843" s="1387"/>
      <c r="E6843" s="1384"/>
      <c r="F6843" s="1384"/>
      <c r="G6843" s="1384"/>
      <c r="H6843" s="1365"/>
      <c r="I6843" s="1365"/>
      <c r="J6843" s="1365"/>
      <c r="S6843" s="1359"/>
      <c r="BU6843" s="1366"/>
      <c r="CI6843" s="1383"/>
    </row>
    <row r="6844" spans="2:87" s="1381" customFormat="1" x14ac:dyDescent="0.25">
      <c r="B6844" s="1384"/>
      <c r="C6844" s="1384"/>
      <c r="D6844" s="1387"/>
      <c r="E6844" s="1384"/>
      <c r="F6844" s="1384"/>
      <c r="G6844" s="1384"/>
      <c r="H6844" s="1365"/>
      <c r="I6844" s="1365"/>
      <c r="J6844" s="1365"/>
      <c r="S6844" s="1359"/>
      <c r="BU6844" s="1366"/>
      <c r="CI6844" s="1383"/>
    </row>
    <row r="6845" spans="2:87" s="1381" customFormat="1" x14ac:dyDescent="0.25">
      <c r="B6845" s="1384"/>
      <c r="C6845" s="1384"/>
      <c r="D6845" s="1387"/>
      <c r="E6845" s="1384"/>
      <c r="F6845" s="1384"/>
      <c r="G6845" s="1384"/>
      <c r="H6845" s="1365"/>
      <c r="I6845" s="1365"/>
      <c r="J6845" s="1365"/>
      <c r="S6845" s="1359"/>
      <c r="BU6845" s="1366"/>
      <c r="CI6845" s="1383"/>
    </row>
    <row r="6846" spans="2:87" s="1381" customFormat="1" x14ac:dyDescent="0.25">
      <c r="B6846" s="1384"/>
      <c r="C6846" s="1384"/>
      <c r="D6846" s="1387"/>
      <c r="E6846" s="1384"/>
      <c r="F6846" s="1384"/>
      <c r="G6846" s="1384"/>
      <c r="H6846" s="1365"/>
      <c r="I6846" s="1365"/>
      <c r="J6846" s="1365"/>
      <c r="S6846" s="1359"/>
      <c r="BU6846" s="1366"/>
      <c r="CI6846" s="1383"/>
    </row>
    <row r="6847" spans="2:87" s="1381" customFormat="1" x14ac:dyDescent="0.25">
      <c r="B6847" s="1384"/>
      <c r="C6847" s="1384"/>
      <c r="D6847" s="1387"/>
      <c r="E6847" s="1384"/>
      <c r="F6847" s="1384"/>
      <c r="G6847" s="1384"/>
      <c r="H6847" s="1365"/>
      <c r="I6847" s="1365"/>
      <c r="J6847" s="1365"/>
      <c r="S6847" s="1359"/>
      <c r="BU6847" s="1366"/>
      <c r="CI6847" s="1383"/>
    </row>
    <row r="6848" spans="2:87" s="1381" customFormat="1" x14ac:dyDescent="0.25">
      <c r="B6848" s="1384"/>
      <c r="C6848" s="1384"/>
      <c r="D6848" s="1387"/>
      <c r="E6848" s="1384"/>
      <c r="F6848" s="1384"/>
      <c r="G6848" s="1384"/>
      <c r="H6848" s="1365"/>
      <c r="I6848" s="1365"/>
      <c r="J6848" s="1365"/>
      <c r="S6848" s="1359"/>
      <c r="BU6848" s="1366"/>
      <c r="CI6848" s="1383"/>
    </row>
    <row r="6849" spans="2:87" s="1381" customFormat="1" x14ac:dyDescent="0.25">
      <c r="B6849" s="1384"/>
      <c r="C6849" s="1384"/>
      <c r="D6849" s="1387"/>
      <c r="E6849" s="1384"/>
      <c r="F6849" s="1384"/>
      <c r="G6849" s="1384"/>
      <c r="H6849" s="1365"/>
      <c r="I6849" s="1365"/>
      <c r="J6849" s="1365"/>
      <c r="S6849" s="1359"/>
      <c r="BU6849" s="1366"/>
      <c r="CI6849" s="1383"/>
    </row>
    <row r="6850" spans="2:87" s="1381" customFormat="1" x14ac:dyDescent="0.25">
      <c r="B6850" s="1384"/>
      <c r="C6850" s="1384"/>
      <c r="D6850" s="1387"/>
      <c r="E6850" s="1384"/>
      <c r="F6850" s="1384"/>
      <c r="G6850" s="1384"/>
      <c r="H6850" s="1365"/>
      <c r="I6850" s="1365"/>
      <c r="J6850" s="1365"/>
      <c r="S6850" s="1359"/>
      <c r="BU6850" s="1366"/>
      <c r="CI6850" s="1383"/>
    </row>
    <row r="6851" spans="2:87" s="1381" customFormat="1" x14ac:dyDescent="0.25">
      <c r="B6851" s="1384"/>
      <c r="C6851" s="1384"/>
      <c r="D6851" s="1387"/>
      <c r="E6851" s="1384"/>
      <c r="F6851" s="1384"/>
      <c r="G6851" s="1384"/>
      <c r="H6851" s="1365"/>
      <c r="I6851" s="1365"/>
      <c r="J6851" s="1365"/>
      <c r="S6851" s="1359"/>
      <c r="BU6851" s="1366"/>
      <c r="CI6851" s="1383"/>
    </row>
    <row r="6852" spans="2:87" s="1381" customFormat="1" x14ac:dyDescent="0.25">
      <c r="B6852" s="1384"/>
      <c r="C6852" s="1384"/>
      <c r="D6852" s="1387"/>
      <c r="E6852" s="1384"/>
      <c r="F6852" s="1384"/>
      <c r="G6852" s="1384"/>
      <c r="H6852" s="1365"/>
      <c r="I6852" s="1365"/>
      <c r="J6852" s="1365"/>
      <c r="S6852" s="1359"/>
      <c r="BU6852" s="1366"/>
      <c r="CI6852" s="1383"/>
    </row>
    <row r="6853" spans="2:87" s="1381" customFormat="1" x14ac:dyDescent="0.25">
      <c r="B6853" s="1384"/>
      <c r="C6853" s="1384"/>
      <c r="D6853" s="1387"/>
      <c r="E6853" s="1384"/>
      <c r="F6853" s="1384"/>
      <c r="G6853" s="1384"/>
      <c r="H6853" s="1365"/>
      <c r="I6853" s="1365"/>
      <c r="J6853" s="1365"/>
      <c r="S6853" s="1359"/>
      <c r="BU6853" s="1366"/>
      <c r="CI6853" s="1383"/>
    </row>
    <row r="6854" spans="2:87" s="1381" customFormat="1" x14ac:dyDescent="0.25">
      <c r="B6854" s="1384"/>
      <c r="C6854" s="1384"/>
      <c r="D6854" s="1387"/>
      <c r="E6854" s="1384"/>
      <c r="F6854" s="1384"/>
      <c r="G6854" s="1384"/>
      <c r="H6854" s="1365"/>
      <c r="I6854" s="1365"/>
      <c r="J6854" s="1365"/>
      <c r="S6854" s="1359"/>
      <c r="BU6854" s="1366"/>
      <c r="CI6854" s="1383"/>
    </row>
    <row r="6855" spans="2:87" s="1381" customFormat="1" x14ac:dyDescent="0.25">
      <c r="B6855" s="1384"/>
      <c r="C6855" s="1384"/>
      <c r="D6855" s="1387"/>
      <c r="E6855" s="1384"/>
      <c r="F6855" s="1384"/>
      <c r="G6855" s="1384"/>
      <c r="H6855" s="1365"/>
      <c r="I6855" s="1365"/>
      <c r="J6855" s="1365"/>
      <c r="S6855" s="1359"/>
      <c r="BU6855" s="1366"/>
      <c r="CI6855" s="1383"/>
    </row>
    <row r="6856" spans="2:87" s="1381" customFormat="1" x14ac:dyDescent="0.25">
      <c r="B6856" s="1384"/>
      <c r="C6856" s="1384"/>
      <c r="D6856" s="1387"/>
      <c r="E6856" s="1384"/>
      <c r="F6856" s="1384"/>
      <c r="G6856" s="1384"/>
      <c r="H6856" s="1365"/>
      <c r="I6856" s="1365"/>
      <c r="J6856" s="1365"/>
      <c r="S6856" s="1359"/>
      <c r="BU6856" s="1366"/>
      <c r="CI6856" s="1383"/>
    </row>
    <row r="6857" spans="2:87" s="1381" customFormat="1" x14ac:dyDescent="0.25">
      <c r="B6857" s="1384"/>
      <c r="C6857" s="1384"/>
      <c r="D6857" s="1387"/>
      <c r="E6857" s="1384"/>
      <c r="F6857" s="1384"/>
      <c r="G6857" s="1384"/>
      <c r="H6857" s="1365"/>
      <c r="I6857" s="1365"/>
      <c r="J6857" s="1365"/>
      <c r="S6857" s="1359"/>
      <c r="BU6857" s="1366"/>
      <c r="CI6857" s="1383"/>
    </row>
    <row r="6858" spans="2:87" s="1381" customFormat="1" x14ac:dyDescent="0.25">
      <c r="B6858" s="1384"/>
      <c r="C6858" s="1384"/>
      <c r="D6858" s="1387"/>
      <c r="E6858" s="1384"/>
      <c r="F6858" s="1384"/>
      <c r="G6858" s="1384"/>
      <c r="H6858" s="1365"/>
      <c r="I6858" s="1365"/>
      <c r="J6858" s="1365"/>
      <c r="S6858" s="1359"/>
      <c r="BU6858" s="1366"/>
      <c r="CI6858" s="1383"/>
    </row>
    <row r="6859" spans="2:87" s="1381" customFormat="1" x14ac:dyDescent="0.25">
      <c r="B6859" s="1384"/>
      <c r="C6859" s="1384"/>
      <c r="D6859" s="1387"/>
      <c r="E6859" s="1384"/>
      <c r="F6859" s="1384"/>
      <c r="G6859" s="1384"/>
      <c r="H6859" s="1365"/>
      <c r="I6859" s="1365"/>
      <c r="J6859" s="1365"/>
      <c r="S6859" s="1359"/>
      <c r="BU6859" s="1366"/>
      <c r="CI6859" s="1383"/>
    </row>
    <row r="6860" spans="2:87" s="1381" customFormat="1" x14ac:dyDescent="0.25">
      <c r="B6860" s="1384"/>
      <c r="C6860" s="1384"/>
      <c r="D6860" s="1387"/>
      <c r="E6860" s="1384"/>
      <c r="F6860" s="1384"/>
      <c r="G6860" s="1384"/>
      <c r="H6860" s="1365"/>
      <c r="I6860" s="1365"/>
      <c r="J6860" s="1365"/>
      <c r="S6860" s="1359"/>
      <c r="BU6860" s="1366"/>
      <c r="CI6860" s="1383"/>
    </row>
    <row r="6861" spans="2:87" s="1381" customFormat="1" x14ac:dyDescent="0.25">
      <c r="B6861" s="1384"/>
      <c r="C6861" s="1384"/>
      <c r="D6861" s="1387"/>
      <c r="E6861" s="1384"/>
      <c r="F6861" s="1384"/>
      <c r="G6861" s="1384"/>
      <c r="H6861" s="1365"/>
      <c r="I6861" s="1365"/>
      <c r="J6861" s="1365"/>
      <c r="S6861" s="1359"/>
      <c r="BU6861" s="1366"/>
      <c r="CI6861" s="1383"/>
    </row>
    <row r="6862" spans="2:87" s="1381" customFormat="1" x14ac:dyDescent="0.25">
      <c r="B6862" s="1384"/>
      <c r="C6862" s="1384"/>
      <c r="D6862" s="1387"/>
      <c r="E6862" s="1384"/>
      <c r="F6862" s="1384"/>
      <c r="G6862" s="1384"/>
      <c r="H6862" s="1365"/>
      <c r="I6862" s="1365"/>
      <c r="J6862" s="1365"/>
      <c r="S6862" s="1359"/>
      <c r="BU6862" s="1366"/>
      <c r="CI6862" s="1383"/>
    </row>
    <row r="6863" spans="2:87" s="1381" customFormat="1" x14ac:dyDescent="0.25">
      <c r="B6863" s="1384"/>
      <c r="C6863" s="1384"/>
      <c r="D6863" s="1387"/>
      <c r="E6863" s="1384"/>
      <c r="F6863" s="1384"/>
      <c r="G6863" s="1384"/>
      <c r="H6863" s="1365"/>
      <c r="I6863" s="1365"/>
      <c r="J6863" s="1365"/>
      <c r="S6863" s="1359"/>
      <c r="BU6863" s="1366"/>
      <c r="CI6863" s="1383"/>
    </row>
    <row r="6864" spans="2:87" s="1381" customFormat="1" x14ac:dyDescent="0.25">
      <c r="B6864" s="1384"/>
      <c r="C6864" s="1384"/>
      <c r="D6864" s="1387"/>
      <c r="E6864" s="1384"/>
      <c r="F6864" s="1384"/>
      <c r="G6864" s="1384"/>
      <c r="H6864" s="1365"/>
      <c r="I6864" s="1365"/>
      <c r="J6864" s="1365"/>
      <c r="S6864" s="1359"/>
      <c r="BU6864" s="1366"/>
      <c r="CI6864" s="1383"/>
    </row>
    <row r="6865" spans="2:87" s="1381" customFormat="1" x14ac:dyDescent="0.25">
      <c r="B6865" s="1384"/>
      <c r="C6865" s="1384"/>
      <c r="D6865" s="1387"/>
      <c r="E6865" s="1384"/>
      <c r="F6865" s="1384"/>
      <c r="G6865" s="1384"/>
      <c r="H6865" s="1365"/>
      <c r="I6865" s="1365"/>
      <c r="J6865" s="1365"/>
      <c r="S6865" s="1359"/>
      <c r="BU6865" s="1366"/>
      <c r="CI6865" s="1383"/>
    </row>
    <row r="6866" spans="2:87" s="1381" customFormat="1" x14ac:dyDescent="0.25">
      <c r="B6866" s="1384"/>
      <c r="C6866" s="1384"/>
      <c r="D6866" s="1387"/>
      <c r="E6866" s="1384"/>
      <c r="F6866" s="1384"/>
      <c r="G6866" s="1384"/>
      <c r="H6866" s="1365"/>
      <c r="I6866" s="1365"/>
      <c r="J6866" s="1365"/>
      <c r="S6866" s="1359"/>
      <c r="BU6866" s="1366"/>
      <c r="CI6866" s="1383"/>
    </row>
    <row r="6867" spans="2:87" s="1381" customFormat="1" x14ac:dyDescent="0.25">
      <c r="B6867" s="1384"/>
      <c r="C6867" s="1384"/>
      <c r="D6867" s="1387"/>
      <c r="E6867" s="1384"/>
      <c r="F6867" s="1384"/>
      <c r="G6867" s="1384"/>
      <c r="H6867" s="1365"/>
      <c r="I6867" s="1365"/>
      <c r="J6867" s="1365"/>
      <c r="S6867" s="1359"/>
      <c r="BU6867" s="1366"/>
      <c r="CI6867" s="1383"/>
    </row>
    <row r="6868" spans="2:87" s="1381" customFormat="1" x14ac:dyDescent="0.25">
      <c r="B6868" s="1384"/>
      <c r="C6868" s="1384"/>
      <c r="D6868" s="1387"/>
      <c r="E6868" s="1384"/>
      <c r="F6868" s="1384"/>
      <c r="G6868" s="1384"/>
      <c r="H6868" s="1365"/>
      <c r="I6868" s="1365"/>
      <c r="J6868" s="1365"/>
      <c r="S6868" s="1359"/>
      <c r="BU6868" s="1366"/>
      <c r="CI6868" s="1383"/>
    </row>
    <row r="6869" spans="2:87" s="1381" customFormat="1" x14ac:dyDescent="0.25">
      <c r="B6869" s="1384"/>
      <c r="C6869" s="1384"/>
      <c r="D6869" s="1387"/>
      <c r="E6869" s="1384"/>
      <c r="F6869" s="1384"/>
      <c r="G6869" s="1384"/>
      <c r="H6869" s="1365"/>
      <c r="I6869" s="1365"/>
      <c r="J6869" s="1365"/>
      <c r="S6869" s="1359"/>
      <c r="BU6869" s="1366"/>
      <c r="CI6869" s="1383"/>
    </row>
    <row r="6870" spans="2:87" s="1381" customFormat="1" x14ac:dyDescent="0.25">
      <c r="B6870" s="1384"/>
      <c r="C6870" s="1384"/>
      <c r="D6870" s="1387"/>
      <c r="E6870" s="1384"/>
      <c r="F6870" s="1384"/>
      <c r="G6870" s="1384"/>
      <c r="H6870" s="1365"/>
      <c r="I6870" s="1365"/>
      <c r="J6870" s="1365"/>
      <c r="S6870" s="1359"/>
      <c r="BU6870" s="1366"/>
      <c r="CI6870" s="1383"/>
    </row>
    <row r="6871" spans="2:87" s="1381" customFormat="1" x14ac:dyDescent="0.25">
      <c r="B6871" s="1384"/>
      <c r="C6871" s="1384"/>
      <c r="D6871" s="1387"/>
      <c r="E6871" s="1384"/>
      <c r="F6871" s="1384"/>
      <c r="G6871" s="1384"/>
      <c r="H6871" s="1365"/>
      <c r="I6871" s="1365"/>
      <c r="J6871" s="1365"/>
      <c r="S6871" s="1359"/>
      <c r="BU6871" s="1366"/>
      <c r="CI6871" s="1383"/>
    </row>
    <row r="6872" spans="2:87" s="1381" customFormat="1" x14ac:dyDescent="0.25">
      <c r="B6872" s="1384"/>
      <c r="C6872" s="1384"/>
      <c r="D6872" s="1387"/>
      <c r="E6872" s="1384"/>
      <c r="F6872" s="1384"/>
      <c r="G6872" s="1384"/>
      <c r="H6872" s="1365"/>
      <c r="I6872" s="1365"/>
      <c r="J6872" s="1365"/>
      <c r="S6872" s="1359"/>
      <c r="BU6872" s="1366"/>
      <c r="CI6872" s="1383"/>
    </row>
    <row r="6873" spans="2:87" s="1381" customFormat="1" x14ac:dyDescent="0.25">
      <c r="B6873" s="1384"/>
      <c r="C6873" s="1384"/>
      <c r="D6873" s="1387"/>
      <c r="E6873" s="1384"/>
      <c r="F6873" s="1384"/>
      <c r="G6873" s="1384"/>
      <c r="H6873" s="1365"/>
      <c r="I6873" s="1365"/>
      <c r="J6873" s="1365"/>
      <c r="S6873" s="1359"/>
      <c r="BU6873" s="1366"/>
      <c r="CI6873" s="1383"/>
    </row>
    <row r="6874" spans="2:87" s="1381" customFormat="1" x14ac:dyDescent="0.25">
      <c r="B6874" s="1384"/>
      <c r="C6874" s="1384"/>
      <c r="D6874" s="1387"/>
      <c r="E6874" s="1384"/>
      <c r="F6874" s="1384"/>
      <c r="G6874" s="1384"/>
      <c r="H6874" s="1365"/>
      <c r="I6874" s="1365"/>
      <c r="J6874" s="1365"/>
      <c r="S6874" s="1359"/>
      <c r="BU6874" s="1366"/>
      <c r="CI6874" s="1383"/>
    </row>
    <row r="6875" spans="2:87" s="1381" customFormat="1" x14ac:dyDescent="0.25">
      <c r="B6875" s="1384"/>
      <c r="C6875" s="1384"/>
      <c r="D6875" s="1387"/>
      <c r="E6875" s="1384"/>
      <c r="F6875" s="1384"/>
      <c r="G6875" s="1384"/>
      <c r="H6875" s="1365"/>
      <c r="I6875" s="1365"/>
      <c r="J6875" s="1365"/>
      <c r="S6875" s="1359"/>
      <c r="BU6875" s="1366"/>
      <c r="CI6875" s="1383"/>
    </row>
    <row r="6876" spans="2:87" s="1381" customFormat="1" x14ac:dyDescent="0.25">
      <c r="B6876" s="1384"/>
      <c r="C6876" s="1384"/>
      <c r="D6876" s="1387"/>
      <c r="E6876" s="1384"/>
      <c r="F6876" s="1384"/>
      <c r="G6876" s="1384"/>
      <c r="H6876" s="1365"/>
      <c r="I6876" s="1365"/>
      <c r="J6876" s="1365"/>
      <c r="S6876" s="1359"/>
      <c r="BU6876" s="1366"/>
      <c r="CI6876" s="1383"/>
    </row>
    <row r="6877" spans="2:87" s="1381" customFormat="1" x14ac:dyDescent="0.25">
      <c r="B6877" s="1384"/>
      <c r="C6877" s="1384"/>
      <c r="D6877" s="1387"/>
      <c r="E6877" s="1384"/>
      <c r="F6877" s="1384"/>
      <c r="G6877" s="1384"/>
      <c r="H6877" s="1365"/>
      <c r="I6877" s="1365"/>
      <c r="J6877" s="1365"/>
      <c r="S6877" s="1359"/>
      <c r="BU6877" s="1366"/>
      <c r="CI6877" s="1383"/>
    </row>
    <row r="6878" spans="2:87" s="1381" customFormat="1" x14ac:dyDescent="0.25">
      <c r="B6878" s="1384"/>
      <c r="C6878" s="1384"/>
      <c r="D6878" s="1387"/>
      <c r="E6878" s="1384"/>
      <c r="F6878" s="1384"/>
      <c r="G6878" s="1384"/>
      <c r="H6878" s="1365"/>
      <c r="I6878" s="1365"/>
      <c r="J6878" s="1365"/>
      <c r="S6878" s="1359"/>
      <c r="BU6878" s="1366"/>
      <c r="CI6878" s="1383"/>
    </row>
    <row r="6879" spans="2:87" s="1381" customFormat="1" x14ac:dyDescent="0.25">
      <c r="B6879" s="1384"/>
      <c r="C6879" s="1384"/>
      <c r="D6879" s="1387"/>
      <c r="E6879" s="1384"/>
      <c r="F6879" s="1384"/>
      <c r="G6879" s="1384"/>
      <c r="H6879" s="1365"/>
      <c r="I6879" s="1365"/>
      <c r="J6879" s="1365"/>
      <c r="S6879" s="1359"/>
      <c r="BU6879" s="1366"/>
      <c r="CI6879" s="1383"/>
    </row>
    <row r="6880" spans="2:87" s="1381" customFormat="1" x14ac:dyDescent="0.25">
      <c r="B6880" s="1384"/>
      <c r="C6880" s="1384"/>
      <c r="D6880" s="1387"/>
      <c r="E6880" s="1384"/>
      <c r="F6880" s="1384"/>
      <c r="G6880" s="1384"/>
      <c r="H6880" s="1365"/>
      <c r="I6880" s="1365"/>
      <c r="J6880" s="1365"/>
      <c r="S6880" s="1359"/>
      <c r="BU6880" s="1366"/>
      <c r="CI6880" s="1383"/>
    </row>
    <row r="6881" spans="2:87" s="1381" customFormat="1" x14ac:dyDescent="0.25">
      <c r="B6881" s="1384"/>
      <c r="C6881" s="1384"/>
      <c r="D6881" s="1387"/>
      <c r="E6881" s="1384"/>
      <c r="F6881" s="1384"/>
      <c r="G6881" s="1384"/>
      <c r="H6881" s="1365"/>
      <c r="I6881" s="1365"/>
      <c r="J6881" s="1365"/>
      <c r="S6881" s="1359"/>
      <c r="BU6881" s="1366"/>
      <c r="CI6881" s="1383"/>
    </row>
    <row r="6882" spans="2:87" s="1381" customFormat="1" x14ac:dyDescent="0.25">
      <c r="B6882" s="1384"/>
      <c r="C6882" s="1384"/>
      <c r="D6882" s="1387"/>
      <c r="E6882" s="1384"/>
      <c r="F6882" s="1384"/>
      <c r="G6882" s="1384"/>
      <c r="H6882" s="1365"/>
      <c r="I6882" s="1365"/>
      <c r="J6882" s="1365"/>
      <c r="S6882" s="1359"/>
      <c r="BU6882" s="1366"/>
      <c r="CI6882" s="1383"/>
    </row>
    <row r="6883" spans="2:87" s="1381" customFormat="1" x14ac:dyDescent="0.25">
      <c r="B6883" s="1384"/>
      <c r="C6883" s="1384"/>
      <c r="D6883" s="1387"/>
      <c r="E6883" s="1384"/>
      <c r="F6883" s="1384"/>
      <c r="G6883" s="1384"/>
      <c r="H6883" s="1365"/>
      <c r="I6883" s="1365"/>
      <c r="J6883" s="1365"/>
      <c r="S6883" s="1359"/>
      <c r="BU6883" s="1366"/>
      <c r="CI6883" s="1383"/>
    </row>
    <row r="6884" spans="2:87" s="1381" customFormat="1" x14ac:dyDescent="0.25">
      <c r="B6884" s="1384"/>
      <c r="C6884" s="1384"/>
      <c r="D6884" s="1387"/>
      <c r="E6884" s="1384"/>
      <c r="F6884" s="1384"/>
      <c r="G6884" s="1384"/>
      <c r="H6884" s="1365"/>
      <c r="I6884" s="1365"/>
      <c r="J6884" s="1365"/>
      <c r="S6884" s="1359"/>
      <c r="BU6884" s="1366"/>
      <c r="CI6884" s="1383"/>
    </row>
    <row r="6885" spans="2:87" s="1381" customFormat="1" x14ac:dyDescent="0.25">
      <c r="B6885" s="1384"/>
      <c r="C6885" s="1384"/>
      <c r="D6885" s="1387"/>
      <c r="E6885" s="1384"/>
      <c r="F6885" s="1384"/>
      <c r="G6885" s="1384"/>
      <c r="H6885" s="1365"/>
      <c r="I6885" s="1365"/>
      <c r="J6885" s="1365"/>
      <c r="S6885" s="1359"/>
      <c r="BU6885" s="1366"/>
      <c r="CI6885" s="1383"/>
    </row>
    <row r="6886" spans="2:87" s="1381" customFormat="1" x14ac:dyDescent="0.25">
      <c r="B6886" s="1384"/>
      <c r="C6886" s="1384"/>
      <c r="D6886" s="1387"/>
      <c r="E6886" s="1384"/>
      <c r="F6886" s="1384"/>
      <c r="G6886" s="1384"/>
      <c r="H6886" s="1365"/>
      <c r="I6886" s="1365"/>
      <c r="J6886" s="1365"/>
      <c r="S6886" s="1359"/>
      <c r="BU6886" s="1366"/>
      <c r="CI6886" s="1383"/>
    </row>
    <row r="6887" spans="2:87" s="1381" customFormat="1" x14ac:dyDescent="0.25">
      <c r="B6887" s="1384"/>
      <c r="C6887" s="1384"/>
      <c r="D6887" s="1387"/>
      <c r="E6887" s="1384"/>
      <c r="F6887" s="1384"/>
      <c r="G6887" s="1384"/>
      <c r="H6887" s="1365"/>
      <c r="I6887" s="1365"/>
      <c r="J6887" s="1365"/>
      <c r="S6887" s="1359"/>
      <c r="BU6887" s="1366"/>
      <c r="CI6887" s="1383"/>
    </row>
    <row r="6888" spans="2:87" s="1381" customFormat="1" x14ac:dyDescent="0.25">
      <c r="B6888" s="1384"/>
      <c r="C6888" s="1384"/>
      <c r="D6888" s="1387"/>
      <c r="E6888" s="1384"/>
      <c r="F6888" s="1384"/>
      <c r="G6888" s="1384"/>
      <c r="H6888" s="1365"/>
      <c r="I6888" s="1365"/>
      <c r="J6888" s="1365"/>
      <c r="S6888" s="1359"/>
      <c r="BU6888" s="1366"/>
      <c r="CI6888" s="1383"/>
    </row>
    <row r="6889" spans="2:87" s="1381" customFormat="1" x14ac:dyDescent="0.25">
      <c r="B6889" s="1384"/>
      <c r="C6889" s="1384"/>
      <c r="D6889" s="1387"/>
      <c r="E6889" s="1384"/>
      <c r="F6889" s="1384"/>
      <c r="G6889" s="1384"/>
      <c r="H6889" s="1365"/>
      <c r="I6889" s="1365"/>
      <c r="J6889" s="1365"/>
      <c r="S6889" s="1359"/>
      <c r="BU6889" s="1366"/>
      <c r="CI6889" s="1383"/>
    </row>
    <row r="6890" spans="2:87" s="1381" customFormat="1" x14ac:dyDescent="0.25">
      <c r="B6890" s="1384"/>
      <c r="C6890" s="1384"/>
      <c r="D6890" s="1387"/>
      <c r="E6890" s="1384"/>
      <c r="F6890" s="1384"/>
      <c r="G6890" s="1384"/>
      <c r="H6890" s="1365"/>
      <c r="I6890" s="1365"/>
      <c r="J6890" s="1365"/>
      <c r="S6890" s="1359"/>
      <c r="BU6890" s="1366"/>
      <c r="CI6890" s="1383"/>
    </row>
    <row r="6891" spans="2:87" s="1381" customFormat="1" x14ac:dyDescent="0.25">
      <c r="B6891" s="1384"/>
      <c r="C6891" s="1384"/>
      <c r="D6891" s="1387"/>
      <c r="E6891" s="1384"/>
      <c r="F6891" s="1384"/>
      <c r="G6891" s="1384"/>
      <c r="H6891" s="1365"/>
      <c r="I6891" s="1365"/>
      <c r="J6891" s="1365"/>
      <c r="S6891" s="1359"/>
      <c r="BU6891" s="1366"/>
      <c r="CI6891" s="1383"/>
    </row>
    <row r="6892" spans="2:87" s="1381" customFormat="1" x14ac:dyDescent="0.25">
      <c r="B6892" s="1384"/>
      <c r="C6892" s="1384"/>
      <c r="D6892" s="1387"/>
      <c r="E6892" s="1384"/>
      <c r="F6892" s="1384"/>
      <c r="G6892" s="1384"/>
      <c r="H6892" s="1365"/>
      <c r="I6892" s="1365"/>
      <c r="J6892" s="1365"/>
      <c r="S6892" s="1359"/>
      <c r="BU6892" s="1366"/>
      <c r="CI6892" s="1383"/>
    </row>
    <row r="6893" spans="2:87" s="1381" customFormat="1" x14ac:dyDescent="0.25">
      <c r="B6893" s="1384"/>
      <c r="C6893" s="1384"/>
      <c r="D6893" s="1387"/>
      <c r="E6893" s="1384"/>
      <c r="F6893" s="1384"/>
      <c r="G6893" s="1384"/>
      <c r="H6893" s="1365"/>
      <c r="I6893" s="1365"/>
      <c r="J6893" s="1365"/>
      <c r="S6893" s="1359"/>
      <c r="BU6893" s="1366"/>
      <c r="CI6893" s="1383"/>
    </row>
    <row r="6894" spans="2:87" s="1381" customFormat="1" x14ac:dyDescent="0.25">
      <c r="B6894" s="1384"/>
      <c r="C6894" s="1384"/>
      <c r="D6894" s="1387"/>
      <c r="E6894" s="1384"/>
      <c r="F6894" s="1384"/>
      <c r="G6894" s="1384"/>
      <c r="H6894" s="1365"/>
      <c r="I6894" s="1365"/>
      <c r="J6894" s="1365"/>
      <c r="S6894" s="1359"/>
      <c r="BU6894" s="1366"/>
      <c r="CI6894" s="1383"/>
    </row>
    <row r="6895" spans="2:87" s="1381" customFormat="1" x14ac:dyDescent="0.25">
      <c r="B6895" s="1384"/>
      <c r="C6895" s="1384"/>
      <c r="D6895" s="1387"/>
      <c r="E6895" s="1384"/>
      <c r="F6895" s="1384"/>
      <c r="G6895" s="1384"/>
      <c r="H6895" s="1365"/>
      <c r="I6895" s="1365"/>
      <c r="J6895" s="1365"/>
      <c r="S6895" s="1359"/>
      <c r="BU6895" s="1366"/>
      <c r="CI6895" s="1383"/>
    </row>
    <row r="6896" spans="2:87" s="1381" customFormat="1" x14ac:dyDescent="0.25">
      <c r="B6896" s="1384"/>
      <c r="C6896" s="1384"/>
      <c r="D6896" s="1387"/>
      <c r="E6896" s="1384"/>
      <c r="F6896" s="1384"/>
      <c r="G6896" s="1384"/>
      <c r="H6896" s="1365"/>
      <c r="I6896" s="1365"/>
      <c r="J6896" s="1365"/>
      <c r="S6896" s="1359"/>
      <c r="BU6896" s="1366"/>
      <c r="CI6896" s="1383"/>
    </row>
    <row r="6897" spans="2:87" s="1381" customFormat="1" x14ac:dyDescent="0.25">
      <c r="B6897" s="1384"/>
      <c r="C6897" s="1384"/>
      <c r="D6897" s="1387"/>
      <c r="E6897" s="1384"/>
      <c r="F6897" s="1384"/>
      <c r="G6897" s="1384"/>
      <c r="H6897" s="1365"/>
      <c r="I6897" s="1365"/>
      <c r="J6897" s="1365"/>
      <c r="S6897" s="1359"/>
      <c r="BU6897" s="1366"/>
      <c r="CI6897" s="1383"/>
    </row>
    <row r="6898" spans="2:87" s="1381" customFormat="1" x14ac:dyDescent="0.25">
      <c r="B6898" s="1384"/>
      <c r="C6898" s="1384"/>
      <c r="D6898" s="1387"/>
      <c r="E6898" s="1384"/>
      <c r="F6898" s="1384"/>
      <c r="G6898" s="1384"/>
      <c r="H6898" s="1365"/>
      <c r="I6898" s="1365"/>
      <c r="J6898" s="1365"/>
      <c r="S6898" s="1359"/>
      <c r="BU6898" s="1366"/>
      <c r="CI6898" s="1383"/>
    </row>
    <row r="6899" spans="2:87" s="1381" customFormat="1" x14ac:dyDescent="0.25">
      <c r="B6899" s="1384"/>
      <c r="C6899" s="1384"/>
      <c r="D6899" s="1387"/>
      <c r="E6899" s="1384"/>
      <c r="F6899" s="1384"/>
      <c r="G6899" s="1384"/>
      <c r="H6899" s="1365"/>
      <c r="I6899" s="1365"/>
      <c r="J6899" s="1365"/>
      <c r="S6899" s="1359"/>
      <c r="BU6899" s="1366"/>
      <c r="CI6899" s="1383"/>
    </row>
    <row r="6900" spans="2:87" s="1381" customFormat="1" x14ac:dyDescent="0.25">
      <c r="B6900" s="1384"/>
      <c r="C6900" s="1384"/>
      <c r="D6900" s="1387"/>
      <c r="E6900" s="1384"/>
      <c r="F6900" s="1384"/>
      <c r="G6900" s="1384"/>
      <c r="H6900" s="1365"/>
      <c r="I6900" s="1365"/>
      <c r="J6900" s="1365"/>
      <c r="S6900" s="1359"/>
      <c r="BU6900" s="1366"/>
      <c r="CI6900" s="1383"/>
    </row>
    <row r="6901" spans="2:87" s="1381" customFormat="1" x14ac:dyDescent="0.25">
      <c r="B6901" s="1384"/>
      <c r="C6901" s="1384"/>
      <c r="D6901" s="1387"/>
      <c r="E6901" s="1384"/>
      <c r="F6901" s="1384"/>
      <c r="G6901" s="1384"/>
      <c r="H6901" s="1365"/>
      <c r="I6901" s="1365"/>
      <c r="J6901" s="1365"/>
      <c r="S6901" s="1359"/>
      <c r="BU6901" s="1366"/>
      <c r="CI6901" s="1383"/>
    </row>
    <row r="6902" spans="2:87" s="1381" customFormat="1" x14ac:dyDescent="0.25">
      <c r="B6902" s="1384"/>
      <c r="C6902" s="1384"/>
      <c r="D6902" s="1387"/>
      <c r="E6902" s="1384"/>
      <c r="F6902" s="1384"/>
      <c r="G6902" s="1384"/>
      <c r="H6902" s="1365"/>
      <c r="I6902" s="1365"/>
      <c r="J6902" s="1365"/>
      <c r="S6902" s="1359"/>
      <c r="BU6902" s="1366"/>
      <c r="CI6902" s="1383"/>
    </row>
    <row r="6903" spans="2:87" s="1381" customFormat="1" x14ac:dyDescent="0.25">
      <c r="B6903" s="1384"/>
      <c r="C6903" s="1384"/>
      <c r="D6903" s="1387"/>
      <c r="E6903" s="1384"/>
      <c r="F6903" s="1384"/>
      <c r="G6903" s="1384"/>
      <c r="H6903" s="1365"/>
      <c r="I6903" s="1365"/>
      <c r="J6903" s="1365"/>
      <c r="S6903" s="1359"/>
      <c r="BU6903" s="1366"/>
      <c r="CI6903" s="1383"/>
    </row>
    <row r="6904" spans="2:87" s="1381" customFormat="1" x14ac:dyDescent="0.25">
      <c r="B6904" s="1384"/>
      <c r="C6904" s="1384"/>
      <c r="D6904" s="1387"/>
      <c r="E6904" s="1384"/>
      <c r="F6904" s="1384"/>
      <c r="G6904" s="1384"/>
      <c r="H6904" s="1365"/>
      <c r="I6904" s="1365"/>
      <c r="J6904" s="1365"/>
      <c r="S6904" s="1359"/>
      <c r="BU6904" s="1366"/>
      <c r="CI6904" s="1383"/>
    </row>
    <row r="6905" spans="2:87" s="1381" customFormat="1" x14ac:dyDescent="0.25">
      <c r="B6905" s="1384"/>
      <c r="C6905" s="1384"/>
      <c r="D6905" s="1387"/>
      <c r="E6905" s="1384"/>
      <c r="F6905" s="1384"/>
      <c r="G6905" s="1384"/>
      <c r="H6905" s="1365"/>
      <c r="I6905" s="1365"/>
      <c r="J6905" s="1365"/>
      <c r="S6905" s="1359"/>
      <c r="BU6905" s="1366"/>
      <c r="CI6905" s="1383"/>
    </row>
    <row r="6906" spans="2:87" s="1381" customFormat="1" x14ac:dyDescent="0.25">
      <c r="B6906" s="1384"/>
      <c r="C6906" s="1384"/>
      <c r="D6906" s="1387"/>
      <c r="E6906" s="1384"/>
      <c r="F6906" s="1384"/>
      <c r="G6906" s="1384"/>
      <c r="H6906" s="1365"/>
      <c r="I6906" s="1365"/>
      <c r="J6906" s="1365"/>
      <c r="S6906" s="1359"/>
      <c r="BU6906" s="1366"/>
      <c r="CI6906" s="1383"/>
    </row>
    <row r="6907" spans="2:87" s="1381" customFormat="1" x14ac:dyDescent="0.25">
      <c r="B6907" s="1384"/>
      <c r="C6907" s="1384"/>
      <c r="D6907" s="1387"/>
      <c r="E6907" s="1384"/>
      <c r="F6907" s="1384"/>
      <c r="G6907" s="1384"/>
      <c r="H6907" s="1365"/>
      <c r="I6907" s="1365"/>
      <c r="J6907" s="1365"/>
      <c r="S6907" s="1359"/>
      <c r="BU6907" s="1366"/>
      <c r="CI6907" s="1383"/>
    </row>
    <row r="6908" spans="2:87" s="1381" customFormat="1" x14ac:dyDescent="0.25">
      <c r="B6908" s="1384"/>
      <c r="C6908" s="1384"/>
      <c r="D6908" s="1387"/>
      <c r="E6908" s="1384"/>
      <c r="F6908" s="1384"/>
      <c r="G6908" s="1384"/>
      <c r="H6908" s="1365"/>
      <c r="I6908" s="1365"/>
      <c r="J6908" s="1365"/>
      <c r="S6908" s="1359"/>
      <c r="BU6908" s="1366"/>
      <c r="CI6908" s="1383"/>
    </row>
    <row r="6909" spans="2:87" s="1381" customFormat="1" x14ac:dyDescent="0.25">
      <c r="B6909" s="1384"/>
      <c r="C6909" s="1384"/>
      <c r="D6909" s="1387"/>
      <c r="E6909" s="1384"/>
      <c r="F6909" s="1384"/>
      <c r="G6909" s="1384"/>
      <c r="H6909" s="1365"/>
      <c r="I6909" s="1365"/>
      <c r="J6909" s="1365"/>
      <c r="S6909" s="1359"/>
      <c r="BU6909" s="1366"/>
      <c r="CI6909" s="1383"/>
    </row>
    <row r="6910" spans="2:87" s="1381" customFormat="1" x14ac:dyDescent="0.25">
      <c r="B6910" s="1384"/>
      <c r="C6910" s="1384"/>
      <c r="D6910" s="1387"/>
      <c r="E6910" s="1384"/>
      <c r="F6910" s="1384"/>
      <c r="G6910" s="1384"/>
      <c r="H6910" s="1365"/>
      <c r="I6910" s="1365"/>
      <c r="J6910" s="1365"/>
      <c r="S6910" s="1359"/>
      <c r="BU6910" s="1366"/>
      <c r="CI6910" s="1383"/>
    </row>
    <row r="6911" spans="2:87" s="1381" customFormat="1" x14ac:dyDescent="0.25">
      <c r="B6911" s="1384"/>
      <c r="C6911" s="1384"/>
      <c r="D6911" s="1387"/>
      <c r="E6911" s="1384"/>
      <c r="F6911" s="1384"/>
      <c r="G6911" s="1384"/>
      <c r="H6911" s="1365"/>
      <c r="I6911" s="1365"/>
      <c r="J6911" s="1365"/>
      <c r="S6911" s="1359"/>
      <c r="BU6911" s="1366"/>
      <c r="CI6911" s="1383"/>
    </row>
    <row r="6912" spans="2:87" s="1381" customFormat="1" x14ac:dyDescent="0.25">
      <c r="B6912" s="1384"/>
      <c r="C6912" s="1384"/>
      <c r="D6912" s="1387"/>
      <c r="E6912" s="1384"/>
      <c r="F6912" s="1384"/>
      <c r="G6912" s="1384"/>
      <c r="H6912" s="1365"/>
      <c r="I6912" s="1365"/>
      <c r="J6912" s="1365"/>
      <c r="S6912" s="1359"/>
      <c r="BU6912" s="1366"/>
      <c r="CI6912" s="1383"/>
    </row>
    <row r="6913" spans="2:87" s="1381" customFormat="1" x14ac:dyDescent="0.25">
      <c r="B6913" s="1384"/>
      <c r="C6913" s="1384"/>
      <c r="D6913" s="1387"/>
      <c r="E6913" s="1384"/>
      <c r="F6913" s="1384"/>
      <c r="G6913" s="1384"/>
      <c r="H6913" s="1365"/>
      <c r="I6913" s="1365"/>
      <c r="J6913" s="1365"/>
      <c r="S6913" s="1359"/>
      <c r="BU6913" s="1366"/>
      <c r="CI6913" s="1383"/>
    </row>
    <row r="6914" spans="2:87" s="1381" customFormat="1" x14ac:dyDescent="0.25">
      <c r="B6914" s="1384"/>
      <c r="C6914" s="1384"/>
      <c r="D6914" s="1387"/>
      <c r="E6914" s="1384"/>
      <c r="F6914" s="1384"/>
      <c r="G6914" s="1384"/>
      <c r="H6914" s="1365"/>
      <c r="I6914" s="1365"/>
      <c r="J6914" s="1365"/>
      <c r="S6914" s="1359"/>
      <c r="BU6914" s="1366"/>
      <c r="CI6914" s="1383"/>
    </row>
    <row r="6915" spans="2:87" s="1381" customFormat="1" x14ac:dyDescent="0.25">
      <c r="B6915" s="1384"/>
      <c r="C6915" s="1384"/>
      <c r="D6915" s="1387"/>
      <c r="E6915" s="1384"/>
      <c r="F6915" s="1384"/>
      <c r="G6915" s="1384"/>
      <c r="H6915" s="1365"/>
      <c r="I6915" s="1365"/>
      <c r="J6915" s="1365"/>
      <c r="S6915" s="1359"/>
      <c r="BU6915" s="1366"/>
      <c r="CI6915" s="1383"/>
    </row>
    <row r="6916" spans="2:87" s="1381" customFormat="1" x14ac:dyDescent="0.25">
      <c r="B6916" s="1384"/>
      <c r="C6916" s="1384"/>
      <c r="D6916" s="1387"/>
      <c r="E6916" s="1384"/>
      <c r="F6916" s="1384"/>
      <c r="G6916" s="1384"/>
      <c r="H6916" s="1365"/>
      <c r="I6916" s="1365"/>
      <c r="J6916" s="1365"/>
      <c r="S6916" s="1359"/>
      <c r="BU6916" s="1366"/>
      <c r="CI6916" s="1383"/>
    </row>
    <row r="6917" spans="2:87" s="1381" customFormat="1" x14ac:dyDescent="0.25">
      <c r="B6917" s="1384"/>
      <c r="C6917" s="1384"/>
      <c r="D6917" s="1387"/>
      <c r="E6917" s="1384"/>
      <c r="F6917" s="1384"/>
      <c r="G6917" s="1384"/>
      <c r="H6917" s="1365"/>
      <c r="I6917" s="1365"/>
      <c r="J6917" s="1365"/>
      <c r="S6917" s="1359"/>
      <c r="BU6917" s="1366"/>
      <c r="CI6917" s="1383"/>
    </row>
    <row r="6918" spans="2:87" s="1381" customFormat="1" x14ac:dyDescent="0.25">
      <c r="B6918" s="1384"/>
      <c r="C6918" s="1384"/>
      <c r="D6918" s="1387"/>
      <c r="E6918" s="1384"/>
      <c r="F6918" s="1384"/>
      <c r="G6918" s="1384"/>
      <c r="H6918" s="1365"/>
      <c r="I6918" s="1365"/>
      <c r="J6918" s="1365"/>
      <c r="S6918" s="1359"/>
      <c r="BU6918" s="1366"/>
      <c r="CI6918" s="1383"/>
    </row>
    <row r="6919" spans="2:87" s="1381" customFormat="1" x14ac:dyDescent="0.25">
      <c r="B6919" s="1384"/>
      <c r="C6919" s="1384"/>
      <c r="D6919" s="1387"/>
      <c r="E6919" s="1384"/>
      <c r="F6919" s="1384"/>
      <c r="G6919" s="1384"/>
      <c r="H6919" s="1365"/>
      <c r="I6919" s="1365"/>
      <c r="J6919" s="1365"/>
      <c r="S6919" s="1359"/>
      <c r="BU6919" s="1366"/>
      <c r="CI6919" s="1383"/>
    </row>
    <row r="6920" spans="2:87" s="1381" customFormat="1" x14ac:dyDescent="0.25">
      <c r="B6920" s="1384"/>
      <c r="C6920" s="1384"/>
      <c r="D6920" s="1387"/>
      <c r="E6920" s="1384"/>
      <c r="F6920" s="1384"/>
      <c r="G6920" s="1384"/>
      <c r="H6920" s="1365"/>
      <c r="I6920" s="1365"/>
      <c r="J6920" s="1365"/>
      <c r="S6920" s="1359"/>
      <c r="BU6920" s="1366"/>
      <c r="CI6920" s="1383"/>
    </row>
    <row r="6921" spans="2:87" s="1381" customFormat="1" x14ac:dyDescent="0.25">
      <c r="B6921" s="1384"/>
      <c r="C6921" s="1384"/>
      <c r="D6921" s="1387"/>
      <c r="E6921" s="1384"/>
      <c r="F6921" s="1384"/>
      <c r="G6921" s="1384"/>
      <c r="H6921" s="1365"/>
      <c r="I6921" s="1365"/>
      <c r="J6921" s="1365"/>
      <c r="S6921" s="1359"/>
      <c r="BU6921" s="1366"/>
      <c r="CI6921" s="1383"/>
    </row>
    <row r="6922" spans="2:87" s="1381" customFormat="1" x14ac:dyDescent="0.25">
      <c r="B6922" s="1384"/>
      <c r="C6922" s="1384"/>
      <c r="D6922" s="1387"/>
      <c r="E6922" s="1384"/>
      <c r="F6922" s="1384"/>
      <c r="G6922" s="1384"/>
      <c r="H6922" s="1365"/>
      <c r="I6922" s="1365"/>
      <c r="J6922" s="1365"/>
      <c r="S6922" s="1359"/>
      <c r="BU6922" s="1366"/>
      <c r="CI6922" s="1383"/>
    </row>
    <row r="6923" spans="2:87" s="1381" customFormat="1" x14ac:dyDescent="0.25">
      <c r="B6923" s="1384"/>
      <c r="C6923" s="1384"/>
      <c r="D6923" s="1387"/>
      <c r="E6923" s="1384"/>
      <c r="F6923" s="1384"/>
      <c r="G6923" s="1384"/>
      <c r="H6923" s="1365"/>
      <c r="I6923" s="1365"/>
      <c r="J6923" s="1365"/>
      <c r="S6923" s="1359"/>
      <c r="BU6923" s="1366"/>
      <c r="CI6923" s="1383"/>
    </row>
    <row r="6924" spans="2:87" s="1381" customFormat="1" x14ac:dyDescent="0.25">
      <c r="B6924" s="1384"/>
      <c r="C6924" s="1384"/>
      <c r="D6924" s="1387"/>
      <c r="E6924" s="1384"/>
      <c r="F6924" s="1384"/>
      <c r="G6924" s="1384"/>
      <c r="H6924" s="1365"/>
      <c r="I6924" s="1365"/>
      <c r="J6924" s="1365"/>
      <c r="S6924" s="1359"/>
      <c r="BU6924" s="1366"/>
      <c r="CI6924" s="1383"/>
    </row>
    <row r="6925" spans="2:87" s="1381" customFormat="1" x14ac:dyDescent="0.25">
      <c r="B6925" s="1384"/>
      <c r="C6925" s="1384"/>
      <c r="D6925" s="1387"/>
      <c r="E6925" s="1384"/>
      <c r="F6925" s="1384"/>
      <c r="G6925" s="1384"/>
      <c r="H6925" s="1365"/>
      <c r="I6925" s="1365"/>
      <c r="J6925" s="1365"/>
      <c r="S6925" s="1359"/>
      <c r="BU6925" s="1366"/>
      <c r="CI6925" s="1383"/>
    </row>
    <row r="6926" spans="2:87" s="1381" customFormat="1" x14ac:dyDescent="0.25">
      <c r="B6926" s="1384"/>
      <c r="C6926" s="1384"/>
      <c r="D6926" s="1387"/>
      <c r="E6926" s="1384"/>
      <c r="F6926" s="1384"/>
      <c r="G6926" s="1384"/>
      <c r="H6926" s="1365"/>
      <c r="I6926" s="1365"/>
      <c r="J6926" s="1365"/>
      <c r="S6926" s="1359"/>
      <c r="BU6926" s="1366"/>
      <c r="CI6926" s="1383"/>
    </row>
    <row r="6927" spans="2:87" s="1381" customFormat="1" x14ac:dyDescent="0.25">
      <c r="B6927" s="1384"/>
      <c r="C6927" s="1384"/>
      <c r="D6927" s="1387"/>
      <c r="E6927" s="1384"/>
      <c r="F6927" s="1384"/>
      <c r="G6927" s="1384"/>
      <c r="H6927" s="1365"/>
      <c r="I6927" s="1365"/>
      <c r="J6927" s="1365"/>
      <c r="S6927" s="1359"/>
      <c r="BU6927" s="1366"/>
      <c r="CI6927" s="1383"/>
    </row>
    <row r="6928" spans="2:87" s="1381" customFormat="1" x14ac:dyDescent="0.25">
      <c r="B6928" s="1384"/>
      <c r="C6928" s="1384"/>
      <c r="D6928" s="1387"/>
      <c r="E6928" s="1384"/>
      <c r="F6928" s="1384"/>
      <c r="G6928" s="1384"/>
      <c r="H6928" s="1365"/>
      <c r="I6928" s="1365"/>
      <c r="J6928" s="1365"/>
      <c r="S6928" s="1359"/>
      <c r="BU6928" s="1366"/>
      <c r="CI6928" s="1383"/>
    </row>
    <row r="6929" spans="2:87" s="1381" customFormat="1" x14ac:dyDescent="0.25">
      <c r="B6929" s="1384"/>
      <c r="C6929" s="1384"/>
      <c r="D6929" s="1387"/>
      <c r="E6929" s="1384"/>
      <c r="F6929" s="1384"/>
      <c r="G6929" s="1384"/>
      <c r="H6929" s="1365"/>
      <c r="I6929" s="1365"/>
      <c r="J6929" s="1365"/>
      <c r="S6929" s="1359"/>
      <c r="BU6929" s="1366"/>
      <c r="CI6929" s="1383"/>
    </row>
    <row r="6930" spans="2:87" s="1381" customFormat="1" x14ac:dyDescent="0.25">
      <c r="B6930" s="1384"/>
      <c r="C6930" s="1384"/>
      <c r="D6930" s="1387"/>
      <c r="E6930" s="1384"/>
      <c r="F6930" s="1384"/>
      <c r="G6930" s="1384"/>
      <c r="H6930" s="1365"/>
      <c r="I6930" s="1365"/>
      <c r="J6930" s="1365"/>
      <c r="S6930" s="1359"/>
      <c r="BU6930" s="1366"/>
      <c r="CI6930" s="1383"/>
    </row>
    <row r="6931" spans="2:87" s="1381" customFormat="1" x14ac:dyDescent="0.25">
      <c r="B6931" s="1384"/>
      <c r="C6931" s="1384"/>
      <c r="D6931" s="1387"/>
      <c r="E6931" s="1384"/>
      <c r="F6931" s="1384"/>
      <c r="G6931" s="1384"/>
      <c r="H6931" s="1365"/>
      <c r="I6931" s="1365"/>
      <c r="J6931" s="1365"/>
      <c r="S6931" s="1359"/>
      <c r="BU6931" s="1366"/>
      <c r="CI6931" s="1383"/>
    </row>
    <row r="6932" spans="2:87" s="1381" customFormat="1" x14ac:dyDescent="0.25">
      <c r="B6932" s="1384"/>
      <c r="C6932" s="1384"/>
      <c r="D6932" s="1387"/>
      <c r="E6932" s="1384"/>
      <c r="F6932" s="1384"/>
      <c r="G6932" s="1384"/>
      <c r="H6932" s="1365"/>
      <c r="I6932" s="1365"/>
      <c r="J6932" s="1365"/>
      <c r="S6932" s="1359"/>
      <c r="BU6932" s="1366"/>
      <c r="CI6932" s="1383"/>
    </row>
    <row r="6933" spans="2:87" s="1381" customFormat="1" x14ac:dyDescent="0.25">
      <c r="B6933" s="1384"/>
      <c r="C6933" s="1384"/>
      <c r="D6933" s="1387"/>
      <c r="E6933" s="1384"/>
      <c r="F6933" s="1384"/>
      <c r="G6933" s="1384"/>
      <c r="H6933" s="1365"/>
      <c r="I6933" s="1365"/>
      <c r="J6933" s="1365"/>
      <c r="S6933" s="1359"/>
      <c r="BU6933" s="1366"/>
      <c r="CI6933" s="1383"/>
    </row>
    <row r="6934" spans="2:87" s="1381" customFormat="1" x14ac:dyDescent="0.25">
      <c r="B6934" s="1384"/>
      <c r="C6934" s="1384"/>
      <c r="D6934" s="1387"/>
      <c r="E6934" s="1384"/>
      <c r="F6934" s="1384"/>
      <c r="G6934" s="1384"/>
      <c r="H6934" s="1365"/>
      <c r="I6934" s="1365"/>
      <c r="J6934" s="1365"/>
      <c r="S6934" s="1359"/>
      <c r="BU6934" s="1366"/>
      <c r="CI6934" s="1383"/>
    </row>
    <row r="6935" spans="2:87" s="1381" customFormat="1" x14ac:dyDescent="0.25">
      <c r="B6935" s="1384"/>
      <c r="C6935" s="1384"/>
      <c r="D6935" s="1387"/>
      <c r="E6935" s="1384"/>
      <c r="F6935" s="1384"/>
      <c r="G6935" s="1384"/>
      <c r="H6935" s="1365"/>
      <c r="I6935" s="1365"/>
      <c r="J6935" s="1365"/>
      <c r="S6935" s="1359"/>
      <c r="BU6935" s="1366"/>
      <c r="CI6935" s="1383"/>
    </row>
    <row r="6936" spans="2:87" s="1381" customFormat="1" x14ac:dyDescent="0.25">
      <c r="B6936" s="1384"/>
      <c r="C6936" s="1384"/>
      <c r="D6936" s="1387"/>
      <c r="E6936" s="1384"/>
      <c r="F6936" s="1384"/>
      <c r="G6936" s="1384"/>
      <c r="H6936" s="1365"/>
      <c r="I6936" s="1365"/>
      <c r="J6936" s="1365"/>
      <c r="S6936" s="1359"/>
      <c r="BU6936" s="1366"/>
      <c r="CI6936" s="1383"/>
    </row>
    <row r="6937" spans="2:87" s="1381" customFormat="1" x14ac:dyDescent="0.25">
      <c r="B6937" s="1384"/>
      <c r="C6937" s="1384"/>
      <c r="D6937" s="1387"/>
      <c r="E6937" s="1384"/>
      <c r="F6937" s="1384"/>
      <c r="G6937" s="1384"/>
      <c r="H6937" s="1365"/>
      <c r="I6937" s="1365"/>
      <c r="J6937" s="1365"/>
      <c r="S6937" s="1359"/>
      <c r="BU6937" s="1366"/>
      <c r="CI6937" s="1383"/>
    </row>
    <row r="6938" spans="2:87" s="1381" customFormat="1" x14ac:dyDescent="0.25">
      <c r="B6938" s="1384"/>
      <c r="C6938" s="1384"/>
      <c r="D6938" s="1387"/>
      <c r="E6938" s="1384"/>
      <c r="F6938" s="1384"/>
      <c r="G6938" s="1384"/>
      <c r="H6938" s="1365"/>
      <c r="I6938" s="1365"/>
      <c r="J6938" s="1365"/>
      <c r="S6938" s="1359"/>
      <c r="BU6938" s="1366"/>
      <c r="CI6938" s="1383"/>
    </row>
    <row r="6939" spans="2:87" s="1381" customFormat="1" x14ac:dyDescent="0.25">
      <c r="B6939" s="1384"/>
      <c r="C6939" s="1384"/>
      <c r="D6939" s="1387"/>
      <c r="E6939" s="1384"/>
      <c r="F6939" s="1384"/>
      <c r="G6939" s="1384"/>
      <c r="H6939" s="1365"/>
      <c r="I6939" s="1365"/>
      <c r="J6939" s="1365"/>
      <c r="S6939" s="1359"/>
      <c r="BU6939" s="1366"/>
      <c r="CI6939" s="1383"/>
    </row>
    <row r="6940" spans="2:87" s="1381" customFormat="1" x14ac:dyDescent="0.25">
      <c r="B6940" s="1384"/>
      <c r="C6940" s="1384"/>
      <c r="D6940" s="1387"/>
      <c r="E6940" s="1384"/>
      <c r="F6940" s="1384"/>
      <c r="G6940" s="1384"/>
      <c r="H6940" s="1365"/>
      <c r="I6940" s="1365"/>
      <c r="J6940" s="1365"/>
      <c r="S6940" s="1359"/>
      <c r="BU6940" s="1366"/>
      <c r="CI6940" s="1383"/>
    </row>
    <row r="6941" spans="2:87" s="1381" customFormat="1" x14ac:dyDescent="0.25">
      <c r="B6941" s="1384"/>
      <c r="C6941" s="1384"/>
      <c r="D6941" s="1387"/>
      <c r="E6941" s="1384"/>
      <c r="F6941" s="1384"/>
      <c r="G6941" s="1384"/>
      <c r="H6941" s="1365"/>
      <c r="I6941" s="1365"/>
      <c r="J6941" s="1365"/>
      <c r="S6941" s="1359"/>
      <c r="BU6941" s="1366"/>
      <c r="CI6941" s="1383"/>
    </row>
    <row r="6942" spans="2:87" s="1381" customFormat="1" x14ac:dyDescent="0.25">
      <c r="B6942" s="1384"/>
      <c r="C6942" s="1384"/>
      <c r="D6942" s="1387"/>
      <c r="E6942" s="1384"/>
      <c r="F6942" s="1384"/>
      <c r="G6942" s="1384"/>
      <c r="H6942" s="1365"/>
      <c r="I6942" s="1365"/>
      <c r="J6942" s="1365"/>
      <c r="S6942" s="1359"/>
      <c r="BU6942" s="1366"/>
      <c r="CI6942" s="1383"/>
    </row>
    <row r="6943" spans="2:87" s="1381" customFormat="1" x14ac:dyDescent="0.25">
      <c r="B6943" s="1384"/>
      <c r="C6943" s="1384"/>
      <c r="D6943" s="1387"/>
      <c r="E6943" s="1384"/>
      <c r="F6943" s="1384"/>
      <c r="G6943" s="1384"/>
      <c r="H6943" s="1365"/>
      <c r="I6943" s="1365"/>
      <c r="J6943" s="1365"/>
      <c r="S6943" s="1359"/>
      <c r="BU6943" s="1366"/>
      <c r="CI6943" s="1383"/>
    </row>
    <row r="6944" spans="2:87" s="1381" customFormat="1" x14ac:dyDescent="0.25">
      <c r="B6944" s="1384"/>
      <c r="C6944" s="1384"/>
      <c r="D6944" s="1387"/>
      <c r="E6944" s="1384"/>
      <c r="F6944" s="1384"/>
      <c r="G6944" s="1384"/>
      <c r="H6944" s="1365"/>
      <c r="I6944" s="1365"/>
      <c r="J6944" s="1365"/>
      <c r="S6944" s="1359"/>
      <c r="BU6944" s="1366"/>
      <c r="CI6944" s="1383"/>
    </row>
    <row r="6945" spans="2:87" s="1381" customFormat="1" x14ac:dyDescent="0.25">
      <c r="B6945" s="1384"/>
      <c r="C6945" s="1384"/>
      <c r="D6945" s="1387"/>
      <c r="E6945" s="1384"/>
      <c r="F6945" s="1384"/>
      <c r="G6945" s="1384"/>
      <c r="H6945" s="1365"/>
      <c r="I6945" s="1365"/>
      <c r="J6945" s="1365"/>
      <c r="S6945" s="1359"/>
      <c r="BU6945" s="1366"/>
      <c r="CI6945" s="1383"/>
    </row>
    <row r="6946" spans="2:87" s="1381" customFormat="1" x14ac:dyDescent="0.25">
      <c r="B6946" s="1384"/>
      <c r="C6946" s="1384"/>
      <c r="D6946" s="1387"/>
      <c r="E6946" s="1384"/>
      <c r="F6946" s="1384"/>
      <c r="G6946" s="1384"/>
      <c r="H6946" s="1365"/>
      <c r="I6946" s="1365"/>
      <c r="J6946" s="1365"/>
      <c r="S6946" s="1359"/>
      <c r="BU6946" s="1366"/>
      <c r="CI6946" s="1383"/>
    </row>
    <row r="6947" spans="2:87" s="1381" customFormat="1" x14ac:dyDescent="0.25">
      <c r="B6947" s="1384"/>
      <c r="C6947" s="1384"/>
      <c r="D6947" s="1387"/>
      <c r="E6947" s="1384"/>
      <c r="F6947" s="1384"/>
      <c r="G6947" s="1384"/>
      <c r="H6947" s="1365"/>
      <c r="I6947" s="1365"/>
      <c r="J6947" s="1365"/>
      <c r="S6947" s="1359"/>
      <c r="BU6947" s="1366"/>
      <c r="CI6947" s="1383"/>
    </row>
    <row r="6948" spans="2:87" s="1381" customFormat="1" x14ac:dyDescent="0.25">
      <c r="B6948" s="1384"/>
      <c r="C6948" s="1384"/>
      <c r="D6948" s="1387"/>
      <c r="E6948" s="1384"/>
      <c r="F6948" s="1384"/>
      <c r="G6948" s="1384"/>
      <c r="H6948" s="1365"/>
      <c r="I6948" s="1365"/>
      <c r="J6948" s="1365"/>
      <c r="S6948" s="1359"/>
      <c r="BU6948" s="1366"/>
      <c r="CI6948" s="1383"/>
    </row>
    <row r="6949" spans="2:87" s="1381" customFormat="1" x14ac:dyDescent="0.25">
      <c r="B6949" s="1384"/>
      <c r="C6949" s="1384"/>
      <c r="D6949" s="1387"/>
      <c r="E6949" s="1384"/>
      <c r="F6949" s="1384"/>
      <c r="G6949" s="1384"/>
      <c r="H6949" s="1365"/>
      <c r="I6949" s="1365"/>
      <c r="J6949" s="1365"/>
      <c r="S6949" s="1359"/>
      <c r="BU6949" s="1366"/>
      <c r="CI6949" s="1383"/>
    </row>
    <row r="6950" spans="2:87" s="1381" customFormat="1" x14ac:dyDescent="0.25">
      <c r="B6950" s="1384"/>
      <c r="C6950" s="1384"/>
      <c r="D6950" s="1387"/>
      <c r="E6950" s="1384"/>
      <c r="F6950" s="1384"/>
      <c r="G6950" s="1384"/>
      <c r="H6950" s="1365"/>
      <c r="I6950" s="1365"/>
      <c r="J6950" s="1365"/>
      <c r="S6950" s="1359"/>
      <c r="BU6950" s="1366"/>
      <c r="CI6950" s="1383"/>
    </row>
    <row r="6951" spans="2:87" s="1381" customFormat="1" x14ac:dyDescent="0.25">
      <c r="B6951" s="1384"/>
      <c r="C6951" s="1384"/>
      <c r="D6951" s="1387"/>
      <c r="E6951" s="1384"/>
      <c r="F6951" s="1384"/>
      <c r="G6951" s="1384"/>
      <c r="H6951" s="1365"/>
      <c r="I6951" s="1365"/>
      <c r="J6951" s="1365"/>
      <c r="S6951" s="1359"/>
      <c r="BU6951" s="1366"/>
      <c r="CI6951" s="1383"/>
    </row>
    <row r="6952" spans="2:87" s="1381" customFormat="1" x14ac:dyDescent="0.25">
      <c r="B6952" s="1384"/>
      <c r="C6952" s="1384"/>
      <c r="D6952" s="1387"/>
      <c r="E6952" s="1384"/>
      <c r="F6952" s="1384"/>
      <c r="G6952" s="1384"/>
      <c r="H6952" s="1365"/>
      <c r="I6952" s="1365"/>
      <c r="J6952" s="1365"/>
      <c r="S6952" s="1359"/>
      <c r="BU6952" s="1366"/>
      <c r="CI6952" s="1383"/>
    </row>
    <row r="6953" spans="2:87" s="1381" customFormat="1" x14ac:dyDescent="0.25">
      <c r="B6953" s="1384"/>
      <c r="C6953" s="1384"/>
      <c r="D6953" s="1387"/>
      <c r="E6953" s="1384"/>
      <c r="F6953" s="1384"/>
      <c r="G6953" s="1384"/>
      <c r="H6953" s="1365"/>
      <c r="I6953" s="1365"/>
      <c r="J6953" s="1365"/>
      <c r="S6953" s="1359"/>
      <c r="BU6953" s="1366"/>
      <c r="CI6953" s="1383"/>
    </row>
    <row r="6954" spans="2:87" s="1381" customFormat="1" x14ac:dyDescent="0.25">
      <c r="B6954" s="1384"/>
      <c r="C6954" s="1384"/>
      <c r="D6954" s="1387"/>
      <c r="E6954" s="1384"/>
      <c r="F6954" s="1384"/>
      <c r="G6954" s="1384"/>
      <c r="H6954" s="1365"/>
      <c r="I6954" s="1365"/>
      <c r="J6954" s="1365"/>
      <c r="S6954" s="1359"/>
      <c r="BU6954" s="1366"/>
      <c r="CI6954" s="1383"/>
    </row>
    <row r="6955" spans="2:87" s="1381" customFormat="1" x14ac:dyDescent="0.25">
      <c r="B6955" s="1384"/>
      <c r="C6955" s="1384"/>
      <c r="D6955" s="1387"/>
      <c r="E6955" s="1384"/>
      <c r="F6955" s="1384"/>
      <c r="G6955" s="1384"/>
      <c r="H6955" s="1365"/>
      <c r="I6955" s="1365"/>
      <c r="J6955" s="1365"/>
      <c r="S6955" s="1359"/>
      <c r="BU6955" s="1366"/>
      <c r="CI6955" s="1383"/>
    </row>
    <row r="6956" spans="2:87" s="1381" customFormat="1" x14ac:dyDescent="0.25">
      <c r="B6956" s="1384"/>
      <c r="C6956" s="1384"/>
      <c r="D6956" s="1387"/>
      <c r="E6956" s="1384"/>
      <c r="F6956" s="1384"/>
      <c r="G6956" s="1384"/>
      <c r="H6956" s="1365"/>
      <c r="I6956" s="1365"/>
      <c r="J6956" s="1365"/>
      <c r="S6956" s="1359"/>
      <c r="BU6956" s="1366"/>
      <c r="CI6956" s="1383"/>
    </row>
    <row r="6957" spans="2:87" s="1381" customFormat="1" x14ac:dyDescent="0.25">
      <c r="B6957" s="1384"/>
      <c r="C6957" s="1384"/>
      <c r="D6957" s="1387"/>
      <c r="E6957" s="1384"/>
      <c r="F6957" s="1384"/>
      <c r="G6957" s="1384"/>
      <c r="H6957" s="1365"/>
      <c r="I6957" s="1365"/>
      <c r="J6957" s="1365"/>
      <c r="S6957" s="1359"/>
      <c r="BU6957" s="1366"/>
      <c r="CI6957" s="1383"/>
    </row>
    <row r="6958" spans="2:87" s="1381" customFormat="1" x14ac:dyDescent="0.25">
      <c r="B6958" s="1384"/>
      <c r="C6958" s="1384"/>
      <c r="D6958" s="1387"/>
      <c r="E6958" s="1384"/>
      <c r="F6958" s="1384"/>
      <c r="G6958" s="1384"/>
      <c r="H6958" s="1365"/>
      <c r="I6958" s="1365"/>
      <c r="J6958" s="1365"/>
      <c r="S6958" s="1359"/>
      <c r="BU6958" s="1366"/>
      <c r="CI6958" s="1383"/>
    </row>
    <row r="6959" spans="2:87" s="1381" customFormat="1" x14ac:dyDescent="0.25">
      <c r="B6959" s="1384"/>
      <c r="C6959" s="1384"/>
      <c r="D6959" s="1387"/>
      <c r="E6959" s="1384"/>
      <c r="F6959" s="1384"/>
      <c r="G6959" s="1384"/>
      <c r="H6959" s="1365"/>
      <c r="I6959" s="1365"/>
      <c r="J6959" s="1365"/>
      <c r="S6959" s="1359"/>
      <c r="BU6959" s="1366"/>
      <c r="CI6959" s="1383"/>
    </row>
    <row r="6960" spans="2:87" s="1381" customFormat="1" x14ac:dyDescent="0.25">
      <c r="B6960" s="1384"/>
      <c r="C6960" s="1384"/>
      <c r="D6960" s="1387"/>
      <c r="E6960" s="1384"/>
      <c r="F6960" s="1384"/>
      <c r="G6960" s="1384"/>
      <c r="H6960" s="1365"/>
      <c r="I6960" s="1365"/>
      <c r="J6960" s="1365"/>
      <c r="S6960" s="1359"/>
      <c r="BU6960" s="1366"/>
      <c r="CI6960" s="1383"/>
    </row>
    <row r="6961" spans="2:87" s="1381" customFormat="1" x14ac:dyDescent="0.25">
      <c r="B6961" s="1384"/>
      <c r="C6961" s="1384"/>
      <c r="D6961" s="1387"/>
      <c r="E6961" s="1384"/>
      <c r="F6961" s="1384"/>
      <c r="G6961" s="1384"/>
      <c r="H6961" s="1365"/>
      <c r="I6961" s="1365"/>
      <c r="J6961" s="1365"/>
      <c r="S6961" s="1359"/>
      <c r="BU6961" s="1366"/>
      <c r="CI6961" s="1383"/>
    </row>
    <row r="6962" spans="2:87" s="1381" customFormat="1" x14ac:dyDescent="0.25">
      <c r="B6962" s="1384"/>
      <c r="C6962" s="1384"/>
      <c r="D6962" s="1387"/>
      <c r="E6962" s="1384"/>
      <c r="F6962" s="1384"/>
      <c r="G6962" s="1384"/>
      <c r="H6962" s="1365"/>
      <c r="I6962" s="1365"/>
      <c r="J6962" s="1365"/>
      <c r="S6962" s="1359"/>
      <c r="BU6962" s="1366"/>
      <c r="CI6962" s="1383"/>
    </row>
    <row r="6963" spans="2:87" s="1381" customFormat="1" x14ac:dyDescent="0.25">
      <c r="B6963" s="1384"/>
      <c r="C6963" s="1384"/>
      <c r="D6963" s="1387"/>
      <c r="E6963" s="1384"/>
      <c r="F6963" s="1384"/>
      <c r="G6963" s="1384"/>
      <c r="H6963" s="1365"/>
      <c r="I6963" s="1365"/>
      <c r="J6963" s="1365"/>
      <c r="S6963" s="1359"/>
      <c r="BU6963" s="1366"/>
      <c r="CI6963" s="1383"/>
    </row>
    <row r="6964" spans="2:87" s="1381" customFormat="1" x14ac:dyDescent="0.25">
      <c r="B6964" s="1384"/>
      <c r="C6964" s="1384"/>
      <c r="D6964" s="1387"/>
      <c r="E6964" s="1384"/>
      <c r="F6964" s="1384"/>
      <c r="G6964" s="1384"/>
      <c r="H6964" s="1365"/>
      <c r="I6964" s="1365"/>
      <c r="J6964" s="1365"/>
      <c r="S6964" s="1359"/>
      <c r="BU6964" s="1366"/>
      <c r="CI6964" s="1383"/>
    </row>
    <row r="6965" spans="2:87" s="1381" customFormat="1" x14ac:dyDescent="0.25">
      <c r="B6965" s="1384"/>
      <c r="C6965" s="1384"/>
      <c r="D6965" s="1387"/>
      <c r="E6965" s="1384"/>
      <c r="F6965" s="1384"/>
      <c r="G6965" s="1384"/>
      <c r="H6965" s="1365"/>
      <c r="I6965" s="1365"/>
      <c r="J6965" s="1365"/>
      <c r="S6965" s="1359"/>
      <c r="BU6965" s="1366"/>
      <c r="CI6965" s="1383"/>
    </row>
    <row r="6966" spans="2:87" s="1381" customFormat="1" x14ac:dyDescent="0.25">
      <c r="B6966" s="1384"/>
      <c r="C6966" s="1384"/>
      <c r="D6966" s="1387"/>
      <c r="E6966" s="1384"/>
      <c r="F6966" s="1384"/>
      <c r="G6966" s="1384"/>
      <c r="H6966" s="1365"/>
      <c r="I6966" s="1365"/>
      <c r="J6966" s="1365"/>
      <c r="S6966" s="1359"/>
      <c r="BU6966" s="1366"/>
      <c r="CI6966" s="1383"/>
    </row>
    <row r="6967" spans="2:87" s="1381" customFormat="1" x14ac:dyDescent="0.25">
      <c r="B6967" s="1384"/>
      <c r="C6967" s="1384"/>
      <c r="D6967" s="1387"/>
      <c r="E6967" s="1384"/>
      <c r="F6967" s="1384"/>
      <c r="G6967" s="1384"/>
      <c r="H6967" s="1365"/>
      <c r="I6967" s="1365"/>
      <c r="J6967" s="1365"/>
      <c r="S6967" s="1359"/>
      <c r="BU6967" s="1366"/>
      <c r="CI6967" s="1383"/>
    </row>
    <row r="6968" spans="2:87" s="1381" customFormat="1" x14ac:dyDescent="0.25">
      <c r="B6968" s="1384"/>
      <c r="C6968" s="1384"/>
      <c r="D6968" s="1387"/>
      <c r="E6968" s="1384"/>
      <c r="F6968" s="1384"/>
      <c r="G6968" s="1384"/>
      <c r="H6968" s="1365"/>
      <c r="I6968" s="1365"/>
      <c r="J6968" s="1365"/>
      <c r="S6968" s="1359"/>
      <c r="BU6968" s="1366"/>
      <c r="CI6968" s="1383"/>
    </row>
    <row r="6969" spans="2:87" s="1381" customFormat="1" x14ac:dyDescent="0.25">
      <c r="B6969" s="1384"/>
      <c r="C6969" s="1384"/>
      <c r="D6969" s="1387"/>
      <c r="E6969" s="1384"/>
      <c r="F6969" s="1384"/>
      <c r="G6969" s="1384"/>
      <c r="H6969" s="1365"/>
      <c r="I6969" s="1365"/>
      <c r="J6969" s="1365"/>
      <c r="S6969" s="1359"/>
      <c r="BU6969" s="1366"/>
      <c r="CI6969" s="1383"/>
    </row>
    <row r="6970" spans="2:87" s="1381" customFormat="1" x14ac:dyDescent="0.25">
      <c r="B6970" s="1384"/>
      <c r="C6970" s="1384"/>
      <c r="D6970" s="1387"/>
      <c r="E6970" s="1384"/>
      <c r="F6970" s="1384"/>
      <c r="G6970" s="1384"/>
      <c r="H6970" s="1365"/>
      <c r="I6970" s="1365"/>
      <c r="J6970" s="1365"/>
      <c r="S6970" s="1359"/>
      <c r="BU6970" s="1366"/>
      <c r="CI6970" s="1383"/>
    </row>
    <row r="6971" spans="2:87" s="1381" customFormat="1" x14ac:dyDescent="0.25">
      <c r="B6971" s="1384"/>
      <c r="C6971" s="1384"/>
      <c r="D6971" s="1387"/>
      <c r="E6971" s="1384"/>
      <c r="F6971" s="1384"/>
      <c r="G6971" s="1384"/>
      <c r="H6971" s="1365"/>
      <c r="I6971" s="1365"/>
      <c r="J6971" s="1365"/>
      <c r="S6971" s="1359"/>
      <c r="BU6971" s="1366"/>
      <c r="CI6971" s="1383"/>
    </row>
    <row r="6972" spans="2:87" s="1381" customFormat="1" x14ac:dyDescent="0.25">
      <c r="B6972" s="1384"/>
      <c r="C6972" s="1384"/>
      <c r="D6972" s="1387"/>
      <c r="E6972" s="1384"/>
      <c r="F6972" s="1384"/>
      <c r="G6972" s="1384"/>
      <c r="H6972" s="1365"/>
      <c r="I6972" s="1365"/>
      <c r="J6972" s="1365"/>
      <c r="S6972" s="1359"/>
      <c r="BU6972" s="1366"/>
      <c r="CI6972" s="1383"/>
    </row>
    <row r="6973" spans="2:87" s="1381" customFormat="1" x14ac:dyDescent="0.25">
      <c r="B6973" s="1384"/>
      <c r="C6973" s="1384"/>
      <c r="D6973" s="1387"/>
      <c r="E6973" s="1384"/>
      <c r="F6973" s="1384"/>
      <c r="G6973" s="1384"/>
      <c r="H6973" s="1365"/>
      <c r="I6973" s="1365"/>
      <c r="J6973" s="1365"/>
      <c r="S6973" s="1359"/>
      <c r="BU6973" s="1366"/>
      <c r="CI6973" s="1383"/>
    </row>
    <row r="6974" spans="2:87" s="1381" customFormat="1" x14ac:dyDescent="0.25">
      <c r="B6974" s="1384"/>
      <c r="C6974" s="1384"/>
      <c r="D6974" s="1387"/>
      <c r="E6974" s="1384"/>
      <c r="F6974" s="1384"/>
      <c r="G6974" s="1384"/>
      <c r="H6974" s="1365"/>
      <c r="I6974" s="1365"/>
      <c r="J6974" s="1365"/>
      <c r="S6974" s="1359"/>
      <c r="BU6974" s="1366"/>
      <c r="CI6974" s="1383"/>
    </row>
    <row r="6975" spans="2:87" s="1381" customFormat="1" x14ac:dyDescent="0.25">
      <c r="B6975" s="1384"/>
      <c r="C6975" s="1384"/>
      <c r="D6975" s="1387"/>
      <c r="E6975" s="1384"/>
      <c r="F6975" s="1384"/>
      <c r="G6975" s="1384"/>
      <c r="H6975" s="1365"/>
      <c r="I6975" s="1365"/>
      <c r="J6975" s="1365"/>
      <c r="S6975" s="1359"/>
      <c r="BU6975" s="1366"/>
      <c r="CI6975" s="1383"/>
    </row>
    <row r="6976" spans="2:87" s="1381" customFormat="1" x14ac:dyDescent="0.25">
      <c r="B6976" s="1384"/>
      <c r="C6976" s="1384"/>
      <c r="D6976" s="1387"/>
      <c r="E6976" s="1384"/>
      <c r="F6976" s="1384"/>
      <c r="G6976" s="1384"/>
      <c r="H6976" s="1365"/>
      <c r="I6976" s="1365"/>
      <c r="J6976" s="1365"/>
      <c r="S6976" s="1359"/>
      <c r="BU6976" s="1366"/>
      <c r="CI6976" s="1383"/>
    </row>
    <row r="6977" spans="2:87" s="1381" customFormat="1" x14ac:dyDescent="0.25">
      <c r="B6977" s="1384"/>
      <c r="C6977" s="1384"/>
      <c r="D6977" s="1387"/>
      <c r="E6977" s="1384"/>
      <c r="F6977" s="1384"/>
      <c r="G6977" s="1384"/>
      <c r="H6977" s="1365"/>
      <c r="I6977" s="1365"/>
      <c r="J6977" s="1365"/>
      <c r="S6977" s="1359"/>
      <c r="BU6977" s="1366"/>
      <c r="CI6977" s="1383"/>
    </row>
    <row r="6978" spans="2:87" s="1381" customFormat="1" x14ac:dyDescent="0.25">
      <c r="B6978" s="1384"/>
      <c r="C6978" s="1384"/>
      <c r="D6978" s="1387"/>
      <c r="E6978" s="1384"/>
      <c r="F6978" s="1384"/>
      <c r="G6978" s="1384"/>
      <c r="H6978" s="1365"/>
      <c r="I6978" s="1365"/>
      <c r="J6978" s="1365"/>
      <c r="S6978" s="1359"/>
      <c r="BU6978" s="1366"/>
      <c r="CI6978" s="1383"/>
    </row>
    <row r="6979" spans="2:87" s="1381" customFormat="1" x14ac:dyDescent="0.25">
      <c r="B6979" s="1384"/>
      <c r="C6979" s="1384"/>
      <c r="D6979" s="1387"/>
      <c r="E6979" s="1384"/>
      <c r="F6979" s="1384"/>
      <c r="G6979" s="1384"/>
      <c r="H6979" s="1365"/>
      <c r="I6979" s="1365"/>
      <c r="J6979" s="1365"/>
      <c r="S6979" s="1359"/>
      <c r="BU6979" s="1366"/>
      <c r="CI6979" s="1383"/>
    </row>
    <row r="6980" spans="2:87" s="1381" customFormat="1" x14ac:dyDescent="0.25">
      <c r="B6980" s="1384"/>
      <c r="C6980" s="1384"/>
      <c r="D6980" s="1387"/>
      <c r="E6980" s="1384"/>
      <c r="F6980" s="1384"/>
      <c r="G6980" s="1384"/>
      <c r="H6980" s="1365"/>
      <c r="I6980" s="1365"/>
      <c r="J6980" s="1365"/>
      <c r="S6980" s="1359"/>
      <c r="BU6980" s="1366"/>
      <c r="CI6980" s="1383"/>
    </row>
    <row r="6981" spans="2:87" s="1381" customFormat="1" x14ac:dyDescent="0.25">
      <c r="B6981" s="1384"/>
      <c r="C6981" s="1384"/>
      <c r="D6981" s="1387"/>
      <c r="E6981" s="1384"/>
      <c r="F6981" s="1384"/>
      <c r="G6981" s="1384"/>
      <c r="H6981" s="1365"/>
      <c r="I6981" s="1365"/>
      <c r="J6981" s="1365"/>
      <c r="S6981" s="1359"/>
      <c r="BU6981" s="1366"/>
      <c r="CI6981" s="1383"/>
    </row>
    <row r="6982" spans="2:87" s="1381" customFormat="1" x14ac:dyDescent="0.25">
      <c r="B6982" s="1384"/>
      <c r="C6982" s="1384"/>
      <c r="D6982" s="1387"/>
      <c r="E6982" s="1384"/>
      <c r="F6982" s="1384"/>
      <c r="G6982" s="1384"/>
      <c r="H6982" s="1365"/>
      <c r="I6982" s="1365"/>
      <c r="J6982" s="1365"/>
      <c r="S6982" s="1359"/>
      <c r="BU6982" s="1366"/>
      <c r="CI6982" s="1383"/>
    </row>
    <row r="6983" spans="2:87" s="1381" customFormat="1" x14ac:dyDescent="0.25">
      <c r="B6983" s="1384"/>
      <c r="C6983" s="1384"/>
      <c r="D6983" s="1387"/>
      <c r="E6983" s="1384"/>
      <c r="F6983" s="1384"/>
      <c r="G6983" s="1384"/>
      <c r="H6983" s="1365"/>
      <c r="I6983" s="1365"/>
      <c r="J6983" s="1365"/>
      <c r="S6983" s="1359"/>
      <c r="BU6983" s="1366"/>
      <c r="CI6983" s="1383"/>
    </row>
    <row r="6984" spans="2:87" s="1381" customFormat="1" x14ac:dyDescent="0.25">
      <c r="B6984" s="1384"/>
      <c r="C6984" s="1384"/>
      <c r="D6984" s="1387"/>
      <c r="E6984" s="1384"/>
      <c r="F6984" s="1384"/>
      <c r="G6984" s="1384"/>
      <c r="H6984" s="1365"/>
      <c r="I6984" s="1365"/>
      <c r="J6984" s="1365"/>
      <c r="S6984" s="1359"/>
      <c r="BU6984" s="1366"/>
      <c r="CI6984" s="1383"/>
    </row>
    <row r="6985" spans="2:87" s="1381" customFormat="1" x14ac:dyDescent="0.25">
      <c r="B6985" s="1384"/>
      <c r="C6985" s="1384"/>
      <c r="D6985" s="1387"/>
      <c r="E6985" s="1384"/>
      <c r="F6985" s="1384"/>
      <c r="G6985" s="1384"/>
      <c r="H6985" s="1365"/>
      <c r="I6985" s="1365"/>
      <c r="J6985" s="1365"/>
      <c r="S6985" s="1359"/>
      <c r="BU6985" s="1366"/>
      <c r="CI6985" s="1383"/>
    </row>
    <row r="6986" spans="2:87" s="1381" customFormat="1" x14ac:dyDescent="0.25">
      <c r="B6986" s="1384"/>
      <c r="C6986" s="1384"/>
      <c r="D6986" s="1387"/>
      <c r="E6986" s="1384"/>
      <c r="F6986" s="1384"/>
      <c r="G6986" s="1384"/>
      <c r="H6986" s="1365"/>
      <c r="I6986" s="1365"/>
      <c r="J6986" s="1365"/>
      <c r="S6986" s="1359"/>
      <c r="BU6986" s="1366"/>
      <c r="CI6986" s="1383"/>
    </row>
    <row r="6987" spans="2:87" s="1381" customFormat="1" x14ac:dyDescent="0.25">
      <c r="B6987" s="1384"/>
      <c r="C6987" s="1384"/>
      <c r="D6987" s="1387"/>
      <c r="E6987" s="1384"/>
      <c r="F6987" s="1384"/>
      <c r="G6987" s="1384"/>
      <c r="H6987" s="1365"/>
      <c r="I6987" s="1365"/>
      <c r="J6987" s="1365"/>
      <c r="S6987" s="1359"/>
      <c r="BU6987" s="1366"/>
      <c r="CI6987" s="1383"/>
    </row>
    <row r="6988" spans="2:87" s="1381" customFormat="1" x14ac:dyDescent="0.25">
      <c r="B6988" s="1384"/>
      <c r="C6988" s="1384"/>
      <c r="D6988" s="1387"/>
      <c r="E6988" s="1384"/>
      <c r="F6988" s="1384"/>
      <c r="G6988" s="1384"/>
      <c r="H6988" s="1365"/>
      <c r="I6988" s="1365"/>
      <c r="J6988" s="1365"/>
      <c r="S6988" s="1359"/>
      <c r="BU6988" s="1366"/>
      <c r="CI6988" s="1383"/>
    </row>
    <row r="6989" spans="2:87" s="1381" customFormat="1" x14ac:dyDescent="0.25">
      <c r="B6989" s="1384"/>
      <c r="C6989" s="1384"/>
      <c r="D6989" s="1387"/>
      <c r="E6989" s="1384"/>
      <c r="F6989" s="1384"/>
      <c r="G6989" s="1384"/>
      <c r="H6989" s="1365"/>
      <c r="I6989" s="1365"/>
      <c r="J6989" s="1365"/>
      <c r="S6989" s="1359"/>
      <c r="BU6989" s="1366"/>
      <c r="CI6989" s="1383"/>
    </row>
    <row r="6990" spans="2:87" s="1381" customFormat="1" x14ac:dyDescent="0.25">
      <c r="B6990" s="1384"/>
      <c r="C6990" s="1384"/>
      <c r="D6990" s="1387"/>
      <c r="E6990" s="1384"/>
      <c r="F6990" s="1384"/>
      <c r="G6990" s="1384"/>
      <c r="H6990" s="1365"/>
      <c r="I6990" s="1365"/>
      <c r="J6990" s="1365"/>
      <c r="S6990" s="1359"/>
      <c r="BU6990" s="1366"/>
      <c r="CI6990" s="1383"/>
    </row>
    <row r="6991" spans="2:87" s="1381" customFormat="1" x14ac:dyDescent="0.25">
      <c r="B6991" s="1384"/>
      <c r="C6991" s="1384"/>
      <c r="D6991" s="1387"/>
      <c r="E6991" s="1384"/>
      <c r="F6991" s="1384"/>
      <c r="G6991" s="1384"/>
      <c r="H6991" s="1365"/>
      <c r="I6991" s="1365"/>
      <c r="J6991" s="1365"/>
      <c r="S6991" s="1359"/>
      <c r="BU6991" s="1366"/>
      <c r="CI6991" s="1383"/>
    </row>
    <row r="6992" spans="2:87" s="1381" customFormat="1" x14ac:dyDescent="0.25">
      <c r="B6992" s="1384"/>
      <c r="C6992" s="1384"/>
      <c r="D6992" s="1387"/>
      <c r="E6992" s="1384"/>
      <c r="F6992" s="1384"/>
      <c r="G6992" s="1384"/>
      <c r="H6992" s="1365"/>
      <c r="I6992" s="1365"/>
      <c r="J6992" s="1365"/>
      <c r="S6992" s="1359"/>
      <c r="BU6992" s="1366"/>
      <c r="CI6992" s="1383"/>
    </row>
    <row r="6993" spans="2:87" s="1381" customFormat="1" x14ac:dyDescent="0.25">
      <c r="B6993" s="1384"/>
      <c r="C6993" s="1384"/>
      <c r="D6993" s="1387"/>
      <c r="E6993" s="1384"/>
      <c r="F6993" s="1384"/>
      <c r="G6993" s="1384"/>
      <c r="H6993" s="1365"/>
      <c r="I6993" s="1365"/>
      <c r="J6993" s="1365"/>
      <c r="S6993" s="1359"/>
      <c r="BU6993" s="1366"/>
      <c r="CI6993" s="1383"/>
    </row>
    <row r="6994" spans="2:87" s="1381" customFormat="1" x14ac:dyDescent="0.25">
      <c r="B6994" s="1384"/>
      <c r="C6994" s="1384"/>
      <c r="D6994" s="1387"/>
      <c r="E6994" s="1384"/>
      <c r="F6994" s="1384"/>
      <c r="G6994" s="1384"/>
      <c r="H6994" s="1365"/>
      <c r="I6994" s="1365"/>
      <c r="J6994" s="1365"/>
      <c r="S6994" s="1359"/>
      <c r="BU6994" s="1366"/>
      <c r="CI6994" s="1383"/>
    </row>
    <row r="6995" spans="2:87" s="1381" customFormat="1" x14ac:dyDescent="0.25">
      <c r="B6995" s="1384"/>
      <c r="C6995" s="1384"/>
      <c r="D6995" s="1387"/>
      <c r="E6995" s="1384"/>
      <c r="F6995" s="1384"/>
      <c r="G6995" s="1384"/>
      <c r="H6995" s="1365"/>
      <c r="I6995" s="1365"/>
      <c r="J6995" s="1365"/>
      <c r="S6995" s="1359"/>
      <c r="BU6995" s="1366"/>
      <c r="CI6995" s="1383"/>
    </row>
    <row r="6996" spans="2:87" s="1381" customFormat="1" x14ac:dyDescent="0.25">
      <c r="B6996" s="1384"/>
      <c r="C6996" s="1384"/>
      <c r="D6996" s="1387"/>
      <c r="E6996" s="1384"/>
      <c r="F6996" s="1384"/>
      <c r="G6996" s="1384"/>
      <c r="H6996" s="1365"/>
      <c r="I6996" s="1365"/>
      <c r="J6996" s="1365"/>
      <c r="S6996" s="1359"/>
      <c r="BU6996" s="1366"/>
      <c r="CI6996" s="1383"/>
    </row>
    <row r="6997" spans="2:87" s="1381" customFormat="1" x14ac:dyDescent="0.25">
      <c r="B6997" s="1384"/>
      <c r="C6997" s="1384"/>
      <c r="D6997" s="1387"/>
      <c r="E6997" s="1384"/>
      <c r="F6997" s="1384"/>
      <c r="G6997" s="1384"/>
      <c r="H6997" s="1365"/>
      <c r="I6997" s="1365"/>
      <c r="J6997" s="1365"/>
      <c r="S6997" s="1359"/>
      <c r="BU6997" s="1366"/>
      <c r="CI6997" s="1383"/>
    </row>
    <row r="6998" spans="2:87" s="1381" customFormat="1" x14ac:dyDescent="0.25">
      <c r="B6998" s="1384"/>
      <c r="C6998" s="1384"/>
      <c r="D6998" s="1387"/>
      <c r="E6998" s="1384"/>
      <c r="F6998" s="1384"/>
      <c r="G6998" s="1384"/>
      <c r="H6998" s="1365"/>
      <c r="I6998" s="1365"/>
      <c r="J6998" s="1365"/>
      <c r="S6998" s="1359"/>
      <c r="BU6998" s="1366"/>
      <c r="CI6998" s="1383"/>
    </row>
    <row r="6999" spans="2:87" s="1381" customFormat="1" x14ac:dyDescent="0.25">
      <c r="B6999" s="1384"/>
      <c r="C6999" s="1384"/>
      <c r="D6999" s="1387"/>
      <c r="E6999" s="1384"/>
      <c r="F6999" s="1384"/>
      <c r="G6999" s="1384"/>
      <c r="H6999" s="1365"/>
      <c r="I6999" s="1365"/>
      <c r="J6999" s="1365"/>
      <c r="S6999" s="1359"/>
      <c r="BU6999" s="1366"/>
      <c r="CI6999" s="1383"/>
    </row>
    <row r="7000" spans="2:87" s="1381" customFormat="1" x14ac:dyDescent="0.25">
      <c r="B7000" s="1384"/>
      <c r="C7000" s="1384"/>
      <c r="D7000" s="1387"/>
      <c r="E7000" s="1384"/>
      <c r="F7000" s="1384"/>
      <c r="G7000" s="1384"/>
      <c r="H7000" s="1365"/>
      <c r="I7000" s="1365"/>
      <c r="J7000" s="1365"/>
      <c r="S7000" s="1359"/>
      <c r="BU7000" s="1366"/>
      <c r="CI7000" s="1383"/>
    </row>
    <row r="7001" spans="2:87" s="1381" customFormat="1" x14ac:dyDescent="0.25">
      <c r="B7001" s="1384"/>
      <c r="C7001" s="1384"/>
      <c r="D7001" s="1387"/>
      <c r="E7001" s="1384"/>
      <c r="F7001" s="1384"/>
      <c r="G7001" s="1384"/>
      <c r="H7001" s="1365"/>
      <c r="I7001" s="1365"/>
      <c r="J7001" s="1365"/>
      <c r="S7001" s="1359"/>
      <c r="BU7001" s="1366"/>
      <c r="CI7001" s="1383"/>
    </row>
    <row r="7002" spans="2:87" s="1381" customFormat="1" x14ac:dyDescent="0.25">
      <c r="B7002" s="1384"/>
      <c r="C7002" s="1384"/>
      <c r="D7002" s="1387"/>
      <c r="E7002" s="1384"/>
      <c r="F7002" s="1384"/>
      <c r="G7002" s="1384"/>
      <c r="H7002" s="1365"/>
      <c r="I7002" s="1365"/>
      <c r="J7002" s="1365"/>
      <c r="S7002" s="1359"/>
      <c r="BU7002" s="1366"/>
      <c r="CI7002" s="1383"/>
    </row>
    <row r="7003" spans="2:87" s="1381" customFormat="1" x14ac:dyDescent="0.25">
      <c r="B7003" s="1384"/>
      <c r="C7003" s="1384"/>
      <c r="D7003" s="1387"/>
      <c r="E7003" s="1384"/>
      <c r="F7003" s="1384"/>
      <c r="G7003" s="1384"/>
      <c r="H7003" s="1365"/>
      <c r="I7003" s="1365"/>
      <c r="J7003" s="1365"/>
      <c r="S7003" s="1359"/>
      <c r="BU7003" s="1366"/>
      <c r="CI7003" s="1383"/>
    </row>
    <row r="7004" spans="2:87" s="1381" customFormat="1" x14ac:dyDescent="0.25">
      <c r="B7004" s="1384"/>
      <c r="C7004" s="1384"/>
      <c r="D7004" s="1387"/>
      <c r="E7004" s="1384"/>
      <c r="F7004" s="1384"/>
      <c r="G7004" s="1384"/>
      <c r="H7004" s="1365"/>
      <c r="I7004" s="1365"/>
      <c r="J7004" s="1365"/>
      <c r="S7004" s="1359"/>
      <c r="BU7004" s="1366"/>
      <c r="CI7004" s="1383"/>
    </row>
    <row r="7005" spans="2:87" s="1381" customFormat="1" x14ac:dyDescent="0.25">
      <c r="B7005" s="1384"/>
      <c r="C7005" s="1384"/>
      <c r="D7005" s="1387"/>
      <c r="E7005" s="1384"/>
      <c r="F7005" s="1384"/>
      <c r="G7005" s="1384"/>
      <c r="H7005" s="1365"/>
      <c r="I7005" s="1365"/>
      <c r="J7005" s="1365"/>
      <c r="S7005" s="1359"/>
      <c r="BU7005" s="1366"/>
      <c r="CI7005" s="1383"/>
    </row>
    <row r="7006" spans="2:87" s="1381" customFormat="1" x14ac:dyDescent="0.25">
      <c r="B7006" s="1384"/>
      <c r="C7006" s="1384"/>
      <c r="D7006" s="1387"/>
      <c r="E7006" s="1384"/>
      <c r="F7006" s="1384"/>
      <c r="G7006" s="1384"/>
      <c r="H7006" s="1365"/>
      <c r="I7006" s="1365"/>
      <c r="J7006" s="1365"/>
      <c r="S7006" s="1359"/>
      <c r="BU7006" s="1366"/>
      <c r="CI7006" s="1383"/>
    </row>
    <row r="7007" spans="2:87" s="1381" customFormat="1" x14ac:dyDescent="0.25">
      <c r="B7007" s="1384"/>
      <c r="C7007" s="1384"/>
      <c r="D7007" s="1387"/>
      <c r="E7007" s="1384"/>
      <c r="F7007" s="1384"/>
      <c r="G7007" s="1384"/>
      <c r="H7007" s="1365"/>
      <c r="I7007" s="1365"/>
      <c r="J7007" s="1365"/>
      <c r="S7007" s="1359"/>
      <c r="BU7007" s="1366"/>
      <c r="CI7007" s="1383"/>
    </row>
    <row r="7008" spans="2:87" s="1381" customFormat="1" x14ac:dyDescent="0.25">
      <c r="B7008" s="1384"/>
      <c r="C7008" s="1384"/>
      <c r="D7008" s="1387"/>
      <c r="E7008" s="1384"/>
      <c r="F7008" s="1384"/>
      <c r="G7008" s="1384"/>
      <c r="H7008" s="1365"/>
      <c r="I7008" s="1365"/>
      <c r="J7008" s="1365"/>
      <c r="S7008" s="1359"/>
      <c r="BU7008" s="1366"/>
      <c r="CI7008" s="1383"/>
    </row>
    <row r="7009" spans="2:87" s="1381" customFormat="1" x14ac:dyDescent="0.25">
      <c r="B7009" s="1384"/>
      <c r="C7009" s="1384"/>
      <c r="D7009" s="1387"/>
      <c r="E7009" s="1384"/>
      <c r="F7009" s="1384"/>
      <c r="G7009" s="1384"/>
      <c r="H7009" s="1365"/>
      <c r="I7009" s="1365"/>
      <c r="J7009" s="1365"/>
      <c r="S7009" s="1359"/>
      <c r="BU7009" s="1366"/>
      <c r="CI7009" s="1383"/>
    </row>
    <row r="7010" spans="2:87" s="1381" customFormat="1" x14ac:dyDescent="0.25">
      <c r="B7010" s="1384"/>
      <c r="C7010" s="1384"/>
      <c r="D7010" s="1387"/>
      <c r="E7010" s="1384"/>
      <c r="F7010" s="1384"/>
      <c r="G7010" s="1384"/>
      <c r="H7010" s="1365"/>
      <c r="I7010" s="1365"/>
      <c r="J7010" s="1365"/>
      <c r="S7010" s="1359"/>
      <c r="BU7010" s="1366"/>
      <c r="CI7010" s="1383"/>
    </row>
    <row r="7011" spans="2:87" s="1381" customFormat="1" x14ac:dyDescent="0.25">
      <c r="B7011" s="1384"/>
      <c r="C7011" s="1384"/>
      <c r="D7011" s="1387"/>
      <c r="E7011" s="1384"/>
      <c r="F7011" s="1384"/>
      <c r="G7011" s="1384"/>
      <c r="H7011" s="1365"/>
      <c r="I7011" s="1365"/>
      <c r="J7011" s="1365"/>
      <c r="S7011" s="1359"/>
      <c r="BU7011" s="1366"/>
      <c r="CI7011" s="1383"/>
    </row>
    <row r="7012" spans="2:87" s="1381" customFormat="1" x14ac:dyDescent="0.25">
      <c r="B7012" s="1384"/>
      <c r="C7012" s="1384"/>
      <c r="D7012" s="1387"/>
      <c r="E7012" s="1384"/>
      <c r="F7012" s="1384"/>
      <c r="G7012" s="1384"/>
      <c r="H7012" s="1365"/>
      <c r="I7012" s="1365"/>
      <c r="J7012" s="1365"/>
      <c r="S7012" s="1359"/>
      <c r="BU7012" s="1366"/>
      <c r="CI7012" s="1383"/>
    </row>
    <row r="7013" spans="2:87" s="1381" customFormat="1" x14ac:dyDescent="0.25">
      <c r="B7013" s="1384"/>
      <c r="C7013" s="1384"/>
      <c r="D7013" s="1387"/>
      <c r="E7013" s="1384"/>
      <c r="F7013" s="1384"/>
      <c r="G7013" s="1384"/>
      <c r="H7013" s="1365"/>
      <c r="I7013" s="1365"/>
      <c r="J7013" s="1365"/>
      <c r="S7013" s="1359"/>
      <c r="BU7013" s="1366"/>
      <c r="CI7013" s="1383"/>
    </row>
    <row r="7014" spans="2:87" s="1381" customFormat="1" x14ac:dyDescent="0.25">
      <c r="B7014" s="1384"/>
      <c r="C7014" s="1384"/>
      <c r="D7014" s="1387"/>
      <c r="E7014" s="1384"/>
      <c r="F7014" s="1384"/>
      <c r="G7014" s="1384"/>
      <c r="H7014" s="1365"/>
      <c r="I7014" s="1365"/>
      <c r="J7014" s="1365"/>
      <c r="S7014" s="1359"/>
      <c r="BU7014" s="1366"/>
      <c r="CI7014" s="1383"/>
    </row>
    <row r="7015" spans="2:87" s="1381" customFormat="1" x14ac:dyDescent="0.25">
      <c r="B7015" s="1384"/>
      <c r="C7015" s="1384"/>
      <c r="D7015" s="1387"/>
      <c r="E7015" s="1384"/>
      <c r="F7015" s="1384"/>
      <c r="G7015" s="1384"/>
      <c r="H7015" s="1365"/>
      <c r="I7015" s="1365"/>
      <c r="J7015" s="1365"/>
      <c r="S7015" s="1359"/>
      <c r="BU7015" s="1366"/>
      <c r="CI7015" s="1383"/>
    </row>
    <row r="7016" spans="2:87" s="1381" customFormat="1" x14ac:dyDescent="0.25">
      <c r="B7016" s="1384"/>
      <c r="C7016" s="1384"/>
      <c r="D7016" s="1387"/>
      <c r="E7016" s="1384"/>
      <c r="F7016" s="1384"/>
      <c r="G7016" s="1384"/>
      <c r="H7016" s="1365"/>
      <c r="I7016" s="1365"/>
      <c r="J7016" s="1365"/>
      <c r="S7016" s="1359"/>
      <c r="BU7016" s="1366"/>
      <c r="CI7016" s="1383"/>
    </row>
    <row r="7017" spans="2:87" s="1381" customFormat="1" x14ac:dyDescent="0.25">
      <c r="B7017" s="1384"/>
      <c r="C7017" s="1384"/>
      <c r="D7017" s="1387"/>
      <c r="E7017" s="1384"/>
      <c r="F7017" s="1384"/>
      <c r="G7017" s="1384"/>
      <c r="H7017" s="1365"/>
      <c r="I7017" s="1365"/>
      <c r="J7017" s="1365"/>
      <c r="S7017" s="1359"/>
      <c r="BU7017" s="1366"/>
      <c r="CI7017" s="1383"/>
    </row>
    <row r="7018" spans="2:87" s="1381" customFormat="1" x14ac:dyDescent="0.25">
      <c r="B7018" s="1384"/>
      <c r="C7018" s="1384"/>
      <c r="D7018" s="1387"/>
      <c r="E7018" s="1384"/>
      <c r="F7018" s="1384"/>
      <c r="G7018" s="1384"/>
      <c r="H7018" s="1365"/>
      <c r="I7018" s="1365"/>
      <c r="J7018" s="1365"/>
      <c r="S7018" s="1359"/>
      <c r="BU7018" s="1366"/>
      <c r="CI7018" s="1383"/>
    </row>
    <row r="7019" spans="2:87" s="1381" customFormat="1" x14ac:dyDescent="0.25">
      <c r="B7019" s="1384"/>
      <c r="C7019" s="1384"/>
      <c r="D7019" s="1387"/>
      <c r="E7019" s="1384"/>
      <c r="F7019" s="1384"/>
      <c r="G7019" s="1384"/>
      <c r="H7019" s="1365"/>
      <c r="I7019" s="1365"/>
      <c r="J7019" s="1365"/>
      <c r="S7019" s="1359"/>
      <c r="BU7019" s="1366"/>
      <c r="CI7019" s="1383"/>
    </row>
    <row r="7020" spans="2:87" s="1381" customFormat="1" x14ac:dyDescent="0.25">
      <c r="B7020" s="1384"/>
      <c r="C7020" s="1384"/>
      <c r="D7020" s="1387"/>
      <c r="E7020" s="1384"/>
      <c r="F7020" s="1384"/>
      <c r="G7020" s="1384"/>
      <c r="H7020" s="1365"/>
      <c r="I7020" s="1365"/>
      <c r="J7020" s="1365"/>
      <c r="S7020" s="1359"/>
      <c r="BU7020" s="1366"/>
      <c r="CI7020" s="1383"/>
    </row>
    <row r="7021" spans="2:87" s="1381" customFormat="1" x14ac:dyDescent="0.25">
      <c r="B7021" s="1384"/>
      <c r="C7021" s="1384"/>
      <c r="D7021" s="1387"/>
      <c r="E7021" s="1384"/>
      <c r="F7021" s="1384"/>
      <c r="G7021" s="1384"/>
      <c r="H7021" s="1365"/>
      <c r="I7021" s="1365"/>
      <c r="J7021" s="1365"/>
      <c r="S7021" s="1359"/>
      <c r="BU7021" s="1366"/>
      <c r="CI7021" s="1383"/>
    </row>
    <row r="7022" spans="2:87" s="1381" customFormat="1" x14ac:dyDescent="0.25">
      <c r="B7022" s="1384"/>
      <c r="C7022" s="1384"/>
      <c r="D7022" s="1387"/>
      <c r="E7022" s="1384"/>
      <c r="F7022" s="1384"/>
      <c r="G7022" s="1384"/>
      <c r="H7022" s="1365"/>
      <c r="I7022" s="1365"/>
      <c r="J7022" s="1365"/>
      <c r="S7022" s="1359"/>
      <c r="BU7022" s="1366"/>
      <c r="CI7022" s="1383"/>
    </row>
    <row r="7023" spans="2:87" s="1381" customFormat="1" x14ac:dyDescent="0.25">
      <c r="B7023" s="1384"/>
      <c r="C7023" s="1384"/>
      <c r="D7023" s="1387"/>
      <c r="E7023" s="1384"/>
      <c r="F7023" s="1384"/>
      <c r="G7023" s="1384"/>
      <c r="H7023" s="1365"/>
      <c r="I7023" s="1365"/>
      <c r="J7023" s="1365"/>
      <c r="S7023" s="1359"/>
      <c r="BU7023" s="1366"/>
      <c r="CI7023" s="1383"/>
    </row>
    <row r="7024" spans="2:87" s="1381" customFormat="1" x14ac:dyDescent="0.25">
      <c r="B7024" s="1384"/>
      <c r="C7024" s="1384"/>
      <c r="D7024" s="1387"/>
      <c r="E7024" s="1384"/>
      <c r="F7024" s="1384"/>
      <c r="G7024" s="1384"/>
      <c r="H7024" s="1365"/>
      <c r="I7024" s="1365"/>
      <c r="J7024" s="1365"/>
      <c r="S7024" s="1359"/>
      <c r="BU7024" s="1366"/>
      <c r="CI7024" s="1383"/>
    </row>
    <row r="7025" spans="2:87" s="1381" customFormat="1" x14ac:dyDescent="0.25">
      <c r="B7025" s="1384"/>
      <c r="C7025" s="1384"/>
      <c r="D7025" s="1387"/>
      <c r="E7025" s="1384"/>
      <c r="F7025" s="1384"/>
      <c r="G7025" s="1384"/>
      <c r="H7025" s="1365"/>
      <c r="I7025" s="1365"/>
      <c r="J7025" s="1365"/>
      <c r="S7025" s="1359"/>
      <c r="BU7025" s="1366"/>
      <c r="CI7025" s="1383"/>
    </row>
    <row r="7026" spans="2:87" s="1381" customFormat="1" x14ac:dyDescent="0.25">
      <c r="B7026" s="1384"/>
      <c r="C7026" s="1384"/>
      <c r="D7026" s="1387"/>
      <c r="E7026" s="1384"/>
      <c r="F7026" s="1384"/>
      <c r="G7026" s="1384"/>
      <c r="H7026" s="1365"/>
      <c r="I7026" s="1365"/>
      <c r="J7026" s="1365"/>
      <c r="S7026" s="1359"/>
      <c r="BU7026" s="1366"/>
      <c r="CI7026" s="1383"/>
    </row>
    <row r="7027" spans="2:87" s="1381" customFormat="1" x14ac:dyDescent="0.25">
      <c r="B7027" s="1384"/>
      <c r="C7027" s="1384"/>
      <c r="D7027" s="1387"/>
      <c r="E7027" s="1384"/>
      <c r="F7027" s="1384"/>
      <c r="G7027" s="1384"/>
      <c r="H7027" s="1365"/>
      <c r="I7027" s="1365"/>
      <c r="J7027" s="1365"/>
      <c r="S7027" s="1359"/>
      <c r="BU7027" s="1366"/>
      <c r="CI7027" s="1383"/>
    </row>
    <row r="7028" spans="2:87" s="1381" customFormat="1" x14ac:dyDescent="0.25">
      <c r="B7028" s="1384"/>
      <c r="C7028" s="1384"/>
      <c r="D7028" s="1387"/>
      <c r="E7028" s="1384"/>
      <c r="F7028" s="1384"/>
      <c r="G7028" s="1384"/>
      <c r="H7028" s="1365"/>
      <c r="I7028" s="1365"/>
      <c r="J7028" s="1365"/>
      <c r="S7028" s="1359"/>
      <c r="BU7028" s="1366"/>
      <c r="CI7028" s="1383"/>
    </row>
    <row r="7029" spans="2:87" s="1381" customFormat="1" x14ac:dyDescent="0.25">
      <c r="B7029" s="1384"/>
      <c r="C7029" s="1384"/>
      <c r="D7029" s="1387"/>
      <c r="E7029" s="1384"/>
      <c r="F7029" s="1384"/>
      <c r="G7029" s="1384"/>
      <c r="H7029" s="1365"/>
      <c r="I7029" s="1365"/>
      <c r="J7029" s="1365"/>
      <c r="S7029" s="1359"/>
      <c r="BU7029" s="1366"/>
      <c r="CI7029" s="1383"/>
    </row>
    <row r="7030" spans="2:87" s="1381" customFormat="1" x14ac:dyDescent="0.25">
      <c r="B7030" s="1384"/>
      <c r="C7030" s="1384"/>
      <c r="D7030" s="1387"/>
      <c r="E7030" s="1384"/>
      <c r="F7030" s="1384"/>
      <c r="G7030" s="1384"/>
      <c r="H7030" s="1365"/>
      <c r="I7030" s="1365"/>
      <c r="J7030" s="1365"/>
      <c r="S7030" s="1359"/>
      <c r="BU7030" s="1366"/>
      <c r="CI7030" s="1383"/>
    </row>
    <row r="7031" spans="2:87" s="1381" customFormat="1" x14ac:dyDescent="0.25">
      <c r="B7031" s="1384"/>
      <c r="C7031" s="1384"/>
      <c r="D7031" s="1387"/>
      <c r="E7031" s="1384"/>
      <c r="F7031" s="1384"/>
      <c r="G7031" s="1384"/>
      <c r="H7031" s="1365"/>
      <c r="I7031" s="1365"/>
      <c r="J7031" s="1365"/>
      <c r="S7031" s="1359"/>
      <c r="BU7031" s="1366"/>
      <c r="CI7031" s="1383"/>
    </row>
    <row r="7032" spans="2:87" s="1381" customFormat="1" x14ac:dyDescent="0.25">
      <c r="B7032" s="1384"/>
      <c r="C7032" s="1384"/>
      <c r="D7032" s="1387"/>
      <c r="E7032" s="1384"/>
      <c r="F7032" s="1384"/>
      <c r="G7032" s="1384"/>
      <c r="H7032" s="1365"/>
      <c r="I7032" s="1365"/>
      <c r="J7032" s="1365"/>
      <c r="S7032" s="1359"/>
      <c r="BU7032" s="1366"/>
      <c r="CI7032" s="1383"/>
    </row>
    <row r="7033" spans="2:87" s="1381" customFormat="1" x14ac:dyDescent="0.25">
      <c r="B7033" s="1384"/>
      <c r="C7033" s="1384"/>
      <c r="D7033" s="1387"/>
      <c r="E7033" s="1384"/>
      <c r="F7033" s="1384"/>
      <c r="G7033" s="1384"/>
      <c r="H7033" s="1365"/>
      <c r="I7033" s="1365"/>
      <c r="J7033" s="1365"/>
      <c r="S7033" s="1359"/>
      <c r="BU7033" s="1366"/>
      <c r="CI7033" s="1383"/>
    </row>
    <row r="7034" spans="2:87" s="1381" customFormat="1" x14ac:dyDescent="0.25">
      <c r="B7034" s="1384"/>
      <c r="C7034" s="1384"/>
      <c r="D7034" s="1387"/>
      <c r="E7034" s="1384"/>
      <c r="F7034" s="1384"/>
      <c r="G7034" s="1384"/>
      <c r="H7034" s="1365"/>
      <c r="I7034" s="1365"/>
      <c r="J7034" s="1365"/>
      <c r="S7034" s="1359"/>
      <c r="BU7034" s="1366"/>
      <c r="CI7034" s="1383"/>
    </row>
    <row r="7035" spans="2:87" s="1381" customFormat="1" x14ac:dyDescent="0.25">
      <c r="B7035" s="1384"/>
      <c r="C7035" s="1384"/>
      <c r="D7035" s="1387"/>
      <c r="E7035" s="1384"/>
      <c r="F7035" s="1384"/>
      <c r="G7035" s="1384"/>
      <c r="H7035" s="1365"/>
      <c r="I7035" s="1365"/>
      <c r="J7035" s="1365"/>
      <c r="S7035" s="1359"/>
      <c r="BU7035" s="1366"/>
      <c r="CI7035" s="1383"/>
    </row>
    <row r="7036" spans="2:87" s="1381" customFormat="1" x14ac:dyDescent="0.25">
      <c r="B7036" s="1384"/>
      <c r="C7036" s="1384"/>
      <c r="D7036" s="1387"/>
      <c r="E7036" s="1384"/>
      <c r="F7036" s="1384"/>
      <c r="G7036" s="1384"/>
      <c r="H7036" s="1365"/>
      <c r="I7036" s="1365"/>
      <c r="J7036" s="1365"/>
      <c r="S7036" s="1359"/>
      <c r="BU7036" s="1366"/>
      <c r="CI7036" s="1383"/>
    </row>
    <row r="7037" spans="2:87" s="1381" customFormat="1" x14ac:dyDescent="0.25">
      <c r="B7037" s="1384"/>
      <c r="C7037" s="1384"/>
      <c r="D7037" s="1387"/>
      <c r="E7037" s="1384"/>
      <c r="F7037" s="1384"/>
      <c r="G7037" s="1384"/>
      <c r="H7037" s="1365"/>
      <c r="I7037" s="1365"/>
      <c r="J7037" s="1365"/>
      <c r="S7037" s="1359"/>
      <c r="BU7037" s="1366"/>
      <c r="CI7037" s="1383"/>
    </row>
    <row r="7038" spans="2:87" s="1381" customFormat="1" x14ac:dyDescent="0.25">
      <c r="B7038" s="1384"/>
      <c r="C7038" s="1384"/>
      <c r="D7038" s="1387"/>
      <c r="E7038" s="1384"/>
      <c r="F7038" s="1384"/>
      <c r="G7038" s="1384"/>
      <c r="H7038" s="1365"/>
      <c r="I7038" s="1365"/>
      <c r="J7038" s="1365"/>
      <c r="S7038" s="1359"/>
      <c r="BU7038" s="1366"/>
      <c r="CI7038" s="1383"/>
    </row>
    <row r="7039" spans="2:87" s="1381" customFormat="1" x14ac:dyDescent="0.25">
      <c r="B7039" s="1384"/>
      <c r="C7039" s="1384"/>
      <c r="D7039" s="1387"/>
      <c r="E7039" s="1384"/>
      <c r="F7039" s="1384"/>
      <c r="G7039" s="1384"/>
      <c r="H7039" s="1365"/>
      <c r="I7039" s="1365"/>
      <c r="J7039" s="1365"/>
      <c r="S7039" s="1359"/>
      <c r="BU7039" s="1366"/>
      <c r="CI7039" s="1383"/>
    </row>
    <row r="7040" spans="2:87" s="1381" customFormat="1" x14ac:dyDescent="0.25">
      <c r="B7040" s="1384"/>
      <c r="C7040" s="1384"/>
      <c r="D7040" s="1387"/>
      <c r="E7040" s="1384"/>
      <c r="F7040" s="1384"/>
      <c r="G7040" s="1384"/>
      <c r="H7040" s="1365"/>
      <c r="I7040" s="1365"/>
      <c r="J7040" s="1365"/>
      <c r="S7040" s="1359"/>
      <c r="BU7040" s="1366"/>
      <c r="CI7040" s="1383"/>
    </row>
    <row r="7041" spans="2:87" s="1381" customFormat="1" x14ac:dyDescent="0.25">
      <c r="B7041" s="1384"/>
      <c r="C7041" s="1384"/>
      <c r="D7041" s="1387"/>
      <c r="E7041" s="1384"/>
      <c r="F7041" s="1384"/>
      <c r="G7041" s="1384"/>
      <c r="H7041" s="1365"/>
      <c r="I7041" s="1365"/>
      <c r="J7041" s="1365"/>
      <c r="S7041" s="1359"/>
      <c r="BU7041" s="1366"/>
      <c r="CI7041" s="1383"/>
    </row>
    <row r="7042" spans="2:87" s="1381" customFormat="1" x14ac:dyDescent="0.25">
      <c r="B7042" s="1384"/>
      <c r="C7042" s="1384"/>
      <c r="D7042" s="1387"/>
      <c r="E7042" s="1384"/>
      <c r="F7042" s="1384"/>
      <c r="G7042" s="1384"/>
      <c r="H7042" s="1365"/>
      <c r="I7042" s="1365"/>
      <c r="J7042" s="1365"/>
      <c r="S7042" s="1359"/>
      <c r="BU7042" s="1366"/>
      <c r="CI7042" s="1383"/>
    </row>
    <row r="7043" spans="2:87" s="1381" customFormat="1" x14ac:dyDescent="0.25">
      <c r="B7043" s="1384"/>
      <c r="C7043" s="1384"/>
      <c r="D7043" s="1387"/>
      <c r="E7043" s="1384"/>
      <c r="F7043" s="1384"/>
      <c r="G7043" s="1384"/>
      <c r="H7043" s="1365"/>
      <c r="I7043" s="1365"/>
      <c r="J7043" s="1365"/>
      <c r="S7043" s="1359"/>
      <c r="BU7043" s="1366"/>
      <c r="CI7043" s="1383"/>
    </row>
    <row r="7044" spans="2:87" s="1381" customFormat="1" x14ac:dyDescent="0.25">
      <c r="B7044" s="1384"/>
      <c r="C7044" s="1384"/>
      <c r="D7044" s="1387"/>
      <c r="E7044" s="1384"/>
      <c r="F7044" s="1384"/>
      <c r="G7044" s="1384"/>
      <c r="H7044" s="1365"/>
      <c r="I7044" s="1365"/>
      <c r="J7044" s="1365"/>
      <c r="S7044" s="1359"/>
      <c r="BU7044" s="1366"/>
      <c r="CI7044" s="1383"/>
    </row>
    <row r="7045" spans="2:87" s="1381" customFormat="1" x14ac:dyDescent="0.25">
      <c r="B7045" s="1384"/>
      <c r="C7045" s="1384"/>
      <c r="D7045" s="1387"/>
      <c r="E7045" s="1384"/>
      <c r="F7045" s="1384"/>
      <c r="G7045" s="1384"/>
      <c r="H7045" s="1365"/>
      <c r="I7045" s="1365"/>
      <c r="J7045" s="1365"/>
      <c r="S7045" s="1359"/>
      <c r="BU7045" s="1366"/>
      <c r="CI7045" s="1383"/>
    </row>
    <row r="7046" spans="2:87" s="1381" customFormat="1" x14ac:dyDescent="0.25">
      <c r="B7046" s="1384"/>
      <c r="C7046" s="1384"/>
      <c r="D7046" s="1387"/>
      <c r="E7046" s="1384"/>
      <c r="F7046" s="1384"/>
      <c r="G7046" s="1384"/>
      <c r="H7046" s="1365"/>
      <c r="I7046" s="1365"/>
      <c r="J7046" s="1365"/>
      <c r="S7046" s="1359"/>
      <c r="BU7046" s="1366"/>
      <c r="CI7046" s="1383"/>
    </row>
    <row r="7047" spans="2:87" s="1381" customFormat="1" x14ac:dyDescent="0.25">
      <c r="B7047" s="1384"/>
      <c r="C7047" s="1384"/>
      <c r="D7047" s="1387"/>
      <c r="E7047" s="1384"/>
      <c r="F7047" s="1384"/>
      <c r="G7047" s="1384"/>
      <c r="H7047" s="1365"/>
      <c r="I7047" s="1365"/>
      <c r="J7047" s="1365"/>
      <c r="S7047" s="1359"/>
      <c r="BU7047" s="1366"/>
      <c r="CI7047" s="1383"/>
    </row>
    <row r="7048" spans="2:87" s="1381" customFormat="1" x14ac:dyDescent="0.25">
      <c r="B7048" s="1384"/>
      <c r="C7048" s="1384"/>
      <c r="D7048" s="1387"/>
      <c r="E7048" s="1384"/>
      <c r="F7048" s="1384"/>
      <c r="G7048" s="1384"/>
      <c r="H7048" s="1365"/>
      <c r="I7048" s="1365"/>
      <c r="J7048" s="1365"/>
      <c r="S7048" s="1359"/>
      <c r="BU7048" s="1366"/>
      <c r="CI7048" s="1383"/>
    </row>
    <row r="7049" spans="2:87" s="1381" customFormat="1" x14ac:dyDescent="0.25">
      <c r="B7049" s="1384"/>
      <c r="C7049" s="1384"/>
      <c r="D7049" s="1387"/>
      <c r="E7049" s="1384"/>
      <c r="F7049" s="1384"/>
      <c r="G7049" s="1384"/>
      <c r="H7049" s="1365"/>
      <c r="I7049" s="1365"/>
      <c r="J7049" s="1365"/>
      <c r="S7049" s="1359"/>
      <c r="BU7049" s="1366"/>
      <c r="CI7049" s="1383"/>
    </row>
    <row r="7050" spans="2:87" s="1381" customFormat="1" x14ac:dyDescent="0.25">
      <c r="B7050" s="1384"/>
      <c r="C7050" s="1384"/>
      <c r="D7050" s="1387"/>
      <c r="E7050" s="1384"/>
      <c r="F7050" s="1384"/>
      <c r="G7050" s="1384"/>
      <c r="H7050" s="1365"/>
      <c r="I7050" s="1365"/>
      <c r="J7050" s="1365"/>
      <c r="S7050" s="1359"/>
      <c r="BU7050" s="1366"/>
      <c r="CI7050" s="1383"/>
    </row>
    <row r="7051" spans="2:87" s="1381" customFormat="1" x14ac:dyDescent="0.25">
      <c r="B7051" s="1384"/>
      <c r="C7051" s="1384"/>
      <c r="D7051" s="1387"/>
      <c r="E7051" s="1384"/>
      <c r="F7051" s="1384"/>
      <c r="G7051" s="1384"/>
      <c r="H7051" s="1365"/>
      <c r="I7051" s="1365"/>
      <c r="J7051" s="1365"/>
      <c r="S7051" s="1359"/>
      <c r="BU7051" s="1366"/>
      <c r="CI7051" s="1383"/>
    </row>
    <row r="7052" spans="2:87" s="1381" customFormat="1" x14ac:dyDescent="0.25">
      <c r="B7052" s="1384"/>
      <c r="C7052" s="1384"/>
      <c r="D7052" s="1387"/>
      <c r="E7052" s="1384"/>
      <c r="F7052" s="1384"/>
      <c r="G7052" s="1384"/>
      <c r="H7052" s="1365"/>
      <c r="I7052" s="1365"/>
      <c r="J7052" s="1365"/>
      <c r="S7052" s="1359"/>
      <c r="BU7052" s="1366"/>
      <c r="CI7052" s="1383"/>
    </row>
    <row r="7053" spans="2:87" s="1381" customFormat="1" x14ac:dyDescent="0.25">
      <c r="B7053" s="1384"/>
      <c r="C7053" s="1384"/>
      <c r="D7053" s="1387"/>
      <c r="E7053" s="1384"/>
      <c r="F7053" s="1384"/>
      <c r="G7053" s="1384"/>
      <c r="H7053" s="1365"/>
      <c r="I7053" s="1365"/>
      <c r="J7053" s="1365"/>
      <c r="S7053" s="1359"/>
      <c r="BU7053" s="1366"/>
      <c r="CI7053" s="1383"/>
    </row>
    <row r="7054" spans="2:87" s="1381" customFormat="1" x14ac:dyDescent="0.25">
      <c r="B7054" s="1384"/>
      <c r="C7054" s="1384"/>
      <c r="D7054" s="1387"/>
      <c r="E7054" s="1384"/>
      <c r="F7054" s="1384"/>
      <c r="G7054" s="1384"/>
      <c r="H7054" s="1365"/>
      <c r="I7054" s="1365"/>
      <c r="J7054" s="1365"/>
      <c r="S7054" s="1359"/>
      <c r="BU7054" s="1366"/>
      <c r="CI7054" s="1383"/>
    </row>
    <row r="7055" spans="2:87" s="1381" customFormat="1" x14ac:dyDescent="0.25">
      <c r="B7055" s="1384"/>
      <c r="C7055" s="1384"/>
      <c r="D7055" s="1387"/>
      <c r="E7055" s="1384"/>
      <c r="F7055" s="1384"/>
      <c r="G7055" s="1384"/>
      <c r="H7055" s="1365"/>
      <c r="I7055" s="1365"/>
      <c r="J7055" s="1365"/>
      <c r="S7055" s="1359"/>
      <c r="BU7055" s="1366"/>
      <c r="CI7055" s="1383"/>
    </row>
    <row r="7056" spans="2:87" s="1381" customFormat="1" x14ac:dyDescent="0.25">
      <c r="B7056" s="1384"/>
      <c r="C7056" s="1384"/>
      <c r="D7056" s="1387"/>
      <c r="E7056" s="1384"/>
      <c r="F7056" s="1384"/>
      <c r="G7056" s="1384"/>
      <c r="H7056" s="1365"/>
      <c r="I7056" s="1365"/>
      <c r="J7056" s="1365"/>
      <c r="S7056" s="1359"/>
      <c r="BU7056" s="1366"/>
      <c r="CI7056" s="1383"/>
    </row>
    <row r="7057" spans="2:87" s="1381" customFormat="1" x14ac:dyDescent="0.25">
      <c r="B7057" s="1384"/>
      <c r="C7057" s="1384"/>
      <c r="D7057" s="1387"/>
      <c r="E7057" s="1384"/>
      <c r="F7057" s="1384"/>
      <c r="G7057" s="1384"/>
      <c r="H7057" s="1365"/>
      <c r="I7057" s="1365"/>
      <c r="J7057" s="1365"/>
      <c r="S7057" s="1359"/>
      <c r="BU7057" s="1366"/>
      <c r="CI7057" s="1383"/>
    </row>
    <row r="7058" spans="2:87" s="1381" customFormat="1" x14ac:dyDescent="0.25">
      <c r="B7058" s="1384"/>
      <c r="C7058" s="1384"/>
      <c r="D7058" s="1387"/>
      <c r="E7058" s="1384"/>
      <c r="F7058" s="1384"/>
      <c r="G7058" s="1384"/>
      <c r="H7058" s="1365"/>
      <c r="I7058" s="1365"/>
      <c r="J7058" s="1365"/>
      <c r="S7058" s="1359"/>
      <c r="BU7058" s="1366"/>
      <c r="CI7058" s="1383"/>
    </row>
    <row r="7059" spans="2:87" s="1381" customFormat="1" x14ac:dyDescent="0.25">
      <c r="B7059" s="1384"/>
      <c r="C7059" s="1384"/>
      <c r="D7059" s="1387"/>
      <c r="E7059" s="1384"/>
      <c r="F7059" s="1384"/>
      <c r="G7059" s="1384"/>
      <c r="H7059" s="1365"/>
      <c r="I7059" s="1365"/>
      <c r="J7059" s="1365"/>
      <c r="S7059" s="1359"/>
      <c r="BU7059" s="1366"/>
      <c r="CI7059" s="1383"/>
    </row>
    <row r="7060" spans="2:87" s="1381" customFormat="1" x14ac:dyDescent="0.25">
      <c r="B7060" s="1384"/>
      <c r="C7060" s="1384"/>
      <c r="D7060" s="1387"/>
      <c r="E7060" s="1384"/>
      <c r="F7060" s="1384"/>
      <c r="G7060" s="1384"/>
      <c r="H7060" s="1365"/>
      <c r="I7060" s="1365"/>
      <c r="J7060" s="1365"/>
      <c r="S7060" s="1359"/>
      <c r="BU7060" s="1366"/>
      <c r="CI7060" s="1383"/>
    </row>
    <row r="7061" spans="2:87" s="1381" customFormat="1" x14ac:dyDescent="0.25">
      <c r="B7061" s="1384"/>
      <c r="C7061" s="1384"/>
      <c r="D7061" s="1387"/>
      <c r="E7061" s="1384"/>
      <c r="F7061" s="1384"/>
      <c r="G7061" s="1384"/>
      <c r="H7061" s="1365"/>
      <c r="I7061" s="1365"/>
      <c r="J7061" s="1365"/>
      <c r="S7061" s="1359"/>
      <c r="BU7061" s="1366"/>
      <c r="CI7061" s="1383"/>
    </row>
    <row r="7062" spans="2:87" s="1381" customFormat="1" x14ac:dyDescent="0.25">
      <c r="B7062" s="1384"/>
      <c r="C7062" s="1384"/>
      <c r="D7062" s="1387"/>
      <c r="E7062" s="1384"/>
      <c r="F7062" s="1384"/>
      <c r="G7062" s="1384"/>
      <c r="H7062" s="1365"/>
      <c r="I7062" s="1365"/>
      <c r="J7062" s="1365"/>
      <c r="S7062" s="1359"/>
      <c r="BU7062" s="1366"/>
      <c r="CI7062" s="1383"/>
    </row>
    <row r="7063" spans="2:87" s="1381" customFormat="1" x14ac:dyDescent="0.25">
      <c r="B7063" s="1384"/>
      <c r="C7063" s="1384"/>
      <c r="D7063" s="1387"/>
      <c r="E7063" s="1384"/>
      <c r="F7063" s="1384"/>
      <c r="G7063" s="1384"/>
      <c r="H7063" s="1365"/>
      <c r="I7063" s="1365"/>
      <c r="J7063" s="1365"/>
      <c r="S7063" s="1359"/>
      <c r="BU7063" s="1366"/>
      <c r="CI7063" s="1383"/>
    </row>
    <row r="7064" spans="2:87" s="1381" customFormat="1" x14ac:dyDescent="0.25">
      <c r="B7064" s="1384"/>
      <c r="C7064" s="1384"/>
      <c r="D7064" s="1387"/>
      <c r="E7064" s="1384"/>
      <c r="F7064" s="1384"/>
      <c r="G7064" s="1384"/>
      <c r="H7064" s="1365"/>
      <c r="I7064" s="1365"/>
      <c r="J7064" s="1365"/>
      <c r="S7064" s="1359"/>
      <c r="BU7064" s="1366"/>
      <c r="CI7064" s="1383"/>
    </row>
    <row r="7065" spans="2:87" s="1381" customFormat="1" x14ac:dyDescent="0.25">
      <c r="B7065" s="1384"/>
      <c r="C7065" s="1384"/>
      <c r="D7065" s="1387"/>
      <c r="E7065" s="1384"/>
      <c r="F7065" s="1384"/>
      <c r="G7065" s="1384"/>
      <c r="H7065" s="1365"/>
      <c r="I7065" s="1365"/>
      <c r="J7065" s="1365"/>
      <c r="S7065" s="1359"/>
      <c r="BU7065" s="1366"/>
      <c r="CI7065" s="1383"/>
    </row>
    <row r="7066" spans="2:87" s="1381" customFormat="1" x14ac:dyDescent="0.25">
      <c r="B7066" s="1384"/>
      <c r="C7066" s="1384"/>
      <c r="D7066" s="1387"/>
      <c r="E7066" s="1384"/>
      <c r="F7066" s="1384"/>
      <c r="G7066" s="1384"/>
      <c r="H7066" s="1365"/>
      <c r="I7066" s="1365"/>
      <c r="J7066" s="1365"/>
      <c r="S7066" s="1359"/>
      <c r="BU7066" s="1366"/>
      <c r="CI7066" s="1383"/>
    </row>
    <row r="7067" spans="2:87" s="1381" customFormat="1" x14ac:dyDescent="0.25">
      <c r="B7067" s="1384"/>
      <c r="C7067" s="1384"/>
      <c r="D7067" s="1387"/>
      <c r="E7067" s="1384"/>
      <c r="F7067" s="1384"/>
      <c r="G7067" s="1384"/>
      <c r="H7067" s="1365"/>
      <c r="I7067" s="1365"/>
      <c r="J7067" s="1365"/>
      <c r="S7067" s="1359"/>
      <c r="BU7067" s="1366"/>
      <c r="CI7067" s="1383"/>
    </row>
    <row r="7068" spans="2:87" s="1381" customFormat="1" x14ac:dyDescent="0.25">
      <c r="B7068" s="1384"/>
      <c r="C7068" s="1384"/>
      <c r="D7068" s="1387"/>
      <c r="E7068" s="1384"/>
      <c r="F7068" s="1384"/>
      <c r="G7068" s="1384"/>
      <c r="H7068" s="1365"/>
      <c r="I7068" s="1365"/>
      <c r="J7068" s="1365"/>
      <c r="S7068" s="1359"/>
      <c r="BU7068" s="1366"/>
      <c r="CI7068" s="1383"/>
    </row>
    <row r="7069" spans="2:87" s="1381" customFormat="1" x14ac:dyDescent="0.25">
      <c r="B7069" s="1384"/>
      <c r="C7069" s="1384"/>
      <c r="D7069" s="1387"/>
      <c r="E7069" s="1384"/>
      <c r="F7069" s="1384"/>
      <c r="G7069" s="1384"/>
      <c r="H7069" s="1365"/>
      <c r="I7069" s="1365"/>
      <c r="J7069" s="1365"/>
      <c r="S7069" s="1359"/>
      <c r="BU7069" s="1366"/>
      <c r="CI7069" s="1383"/>
    </row>
    <row r="7070" spans="2:87" s="1381" customFormat="1" x14ac:dyDescent="0.25">
      <c r="B7070" s="1384"/>
      <c r="C7070" s="1384"/>
      <c r="D7070" s="1387"/>
      <c r="E7070" s="1384"/>
      <c r="F7070" s="1384"/>
      <c r="G7070" s="1384"/>
      <c r="H7070" s="1365"/>
      <c r="I7070" s="1365"/>
      <c r="J7070" s="1365"/>
      <c r="S7070" s="1359"/>
      <c r="BU7070" s="1366"/>
      <c r="CI7070" s="1383"/>
    </row>
    <row r="7071" spans="2:87" s="1381" customFormat="1" x14ac:dyDescent="0.25">
      <c r="B7071" s="1384"/>
      <c r="C7071" s="1384"/>
      <c r="D7071" s="1387"/>
      <c r="E7071" s="1384"/>
      <c r="F7071" s="1384"/>
      <c r="G7071" s="1384"/>
      <c r="H7071" s="1365"/>
      <c r="I7071" s="1365"/>
      <c r="J7071" s="1365"/>
      <c r="S7071" s="1359"/>
      <c r="BU7071" s="1366"/>
      <c r="CI7071" s="1383"/>
    </row>
    <row r="7072" spans="2:87" s="1381" customFormat="1" x14ac:dyDescent="0.25">
      <c r="B7072" s="1384"/>
      <c r="C7072" s="1384"/>
      <c r="D7072" s="1387"/>
      <c r="E7072" s="1384"/>
      <c r="F7072" s="1384"/>
      <c r="G7072" s="1384"/>
      <c r="H7072" s="1365"/>
      <c r="I7072" s="1365"/>
      <c r="J7072" s="1365"/>
      <c r="S7072" s="1359"/>
      <c r="BU7072" s="1366"/>
      <c r="CI7072" s="1383"/>
    </row>
    <row r="7073" spans="2:87" s="1381" customFormat="1" x14ac:dyDescent="0.25">
      <c r="B7073" s="1384"/>
      <c r="C7073" s="1384"/>
      <c r="D7073" s="1387"/>
      <c r="E7073" s="1384"/>
      <c r="F7073" s="1384"/>
      <c r="G7073" s="1384"/>
      <c r="H7073" s="1365"/>
      <c r="I7073" s="1365"/>
      <c r="J7073" s="1365"/>
      <c r="S7073" s="1359"/>
      <c r="BU7073" s="1366"/>
      <c r="CI7073" s="1383"/>
    </row>
    <row r="7074" spans="2:87" s="1381" customFormat="1" x14ac:dyDescent="0.25">
      <c r="B7074" s="1384"/>
      <c r="C7074" s="1384"/>
      <c r="D7074" s="1387"/>
      <c r="E7074" s="1384"/>
      <c r="F7074" s="1384"/>
      <c r="G7074" s="1384"/>
      <c r="H7074" s="1365"/>
      <c r="I7074" s="1365"/>
      <c r="J7074" s="1365"/>
      <c r="S7074" s="1359"/>
      <c r="BU7074" s="1366"/>
      <c r="CI7074" s="1383"/>
    </row>
    <row r="7075" spans="2:87" s="1381" customFormat="1" x14ac:dyDescent="0.25">
      <c r="B7075" s="1384"/>
      <c r="C7075" s="1384"/>
      <c r="D7075" s="1387"/>
      <c r="E7075" s="1384"/>
      <c r="F7075" s="1384"/>
      <c r="G7075" s="1384"/>
      <c r="H7075" s="1365"/>
      <c r="I7075" s="1365"/>
      <c r="J7075" s="1365"/>
      <c r="S7075" s="1359"/>
      <c r="BU7075" s="1366"/>
      <c r="CI7075" s="1383"/>
    </row>
    <row r="7076" spans="2:87" s="1381" customFormat="1" x14ac:dyDescent="0.25">
      <c r="B7076" s="1384"/>
      <c r="C7076" s="1384"/>
      <c r="D7076" s="1387"/>
      <c r="E7076" s="1384"/>
      <c r="F7076" s="1384"/>
      <c r="G7076" s="1384"/>
      <c r="H7076" s="1365"/>
      <c r="I7076" s="1365"/>
      <c r="J7076" s="1365"/>
      <c r="S7076" s="1359"/>
      <c r="BU7076" s="1366"/>
      <c r="CI7076" s="1383"/>
    </row>
    <row r="7077" spans="2:87" s="1381" customFormat="1" x14ac:dyDescent="0.25">
      <c r="B7077" s="1384"/>
      <c r="C7077" s="1384"/>
      <c r="D7077" s="1387"/>
      <c r="E7077" s="1384"/>
      <c r="F7077" s="1384"/>
      <c r="G7077" s="1384"/>
      <c r="H7077" s="1365"/>
      <c r="I7077" s="1365"/>
      <c r="J7077" s="1365"/>
      <c r="S7077" s="1359"/>
      <c r="BU7077" s="1366"/>
      <c r="CI7077" s="1383"/>
    </row>
    <row r="7078" spans="2:87" s="1381" customFormat="1" x14ac:dyDescent="0.25">
      <c r="B7078" s="1384"/>
      <c r="C7078" s="1384"/>
      <c r="D7078" s="1387"/>
      <c r="E7078" s="1384"/>
      <c r="F7078" s="1384"/>
      <c r="G7078" s="1384"/>
      <c r="H7078" s="1365"/>
      <c r="I7078" s="1365"/>
      <c r="J7078" s="1365"/>
      <c r="S7078" s="1359"/>
      <c r="BU7078" s="1366"/>
      <c r="CI7078" s="1383"/>
    </row>
    <row r="7079" spans="2:87" s="1381" customFormat="1" x14ac:dyDescent="0.25">
      <c r="B7079" s="1384"/>
      <c r="C7079" s="1384"/>
      <c r="D7079" s="1387"/>
      <c r="E7079" s="1384"/>
      <c r="F7079" s="1384"/>
      <c r="G7079" s="1384"/>
      <c r="H7079" s="1365"/>
      <c r="I7079" s="1365"/>
      <c r="J7079" s="1365"/>
      <c r="S7079" s="1359"/>
      <c r="BU7079" s="1366"/>
      <c r="CI7079" s="1383"/>
    </row>
    <row r="7080" spans="2:87" s="1381" customFormat="1" x14ac:dyDescent="0.25">
      <c r="B7080" s="1384"/>
      <c r="C7080" s="1384"/>
      <c r="D7080" s="1387"/>
      <c r="E7080" s="1384"/>
      <c r="F7080" s="1384"/>
      <c r="G7080" s="1384"/>
      <c r="H7080" s="1365"/>
      <c r="I7080" s="1365"/>
      <c r="J7080" s="1365"/>
      <c r="S7080" s="1359"/>
      <c r="BU7080" s="1366"/>
      <c r="CI7080" s="1383"/>
    </row>
    <row r="7081" spans="2:87" s="1381" customFormat="1" x14ac:dyDescent="0.25">
      <c r="B7081" s="1384"/>
      <c r="C7081" s="1384"/>
      <c r="D7081" s="1387"/>
      <c r="E7081" s="1384"/>
      <c r="F7081" s="1384"/>
      <c r="G7081" s="1384"/>
      <c r="H7081" s="1365"/>
      <c r="I7081" s="1365"/>
      <c r="J7081" s="1365"/>
      <c r="S7081" s="1359"/>
      <c r="BU7081" s="1366"/>
      <c r="CI7081" s="1383"/>
    </row>
    <row r="7082" spans="2:87" s="1381" customFormat="1" x14ac:dyDescent="0.25">
      <c r="B7082" s="1384"/>
      <c r="C7082" s="1384"/>
      <c r="D7082" s="1387"/>
      <c r="E7082" s="1384"/>
      <c r="F7082" s="1384"/>
      <c r="G7082" s="1384"/>
      <c r="H7082" s="1365"/>
      <c r="I7082" s="1365"/>
      <c r="J7082" s="1365"/>
      <c r="S7082" s="1359"/>
      <c r="BU7082" s="1366"/>
      <c r="CI7082" s="1383"/>
    </row>
    <row r="7083" spans="2:87" s="1381" customFormat="1" x14ac:dyDescent="0.25">
      <c r="B7083" s="1384"/>
      <c r="C7083" s="1384"/>
      <c r="D7083" s="1387"/>
      <c r="E7083" s="1384"/>
      <c r="F7083" s="1384"/>
      <c r="G7083" s="1384"/>
      <c r="H7083" s="1365"/>
      <c r="I7083" s="1365"/>
      <c r="J7083" s="1365"/>
      <c r="S7083" s="1359"/>
      <c r="BU7083" s="1366"/>
      <c r="CI7083" s="1383"/>
    </row>
    <row r="7084" spans="2:87" s="1381" customFormat="1" x14ac:dyDescent="0.25">
      <c r="B7084" s="1384"/>
      <c r="C7084" s="1384"/>
      <c r="D7084" s="1387"/>
      <c r="E7084" s="1384"/>
      <c r="F7084" s="1384"/>
      <c r="G7084" s="1384"/>
      <c r="H7084" s="1365"/>
      <c r="I7084" s="1365"/>
      <c r="J7084" s="1365"/>
      <c r="S7084" s="1359"/>
      <c r="BU7084" s="1366"/>
      <c r="CI7084" s="1383"/>
    </row>
    <row r="7085" spans="2:87" s="1381" customFormat="1" x14ac:dyDescent="0.25">
      <c r="B7085" s="1384"/>
      <c r="C7085" s="1384"/>
      <c r="D7085" s="1387"/>
      <c r="E7085" s="1384"/>
      <c r="F7085" s="1384"/>
      <c r="G7085" s="1384"/>
      <c r="H7085" s="1365"/>
      <c r="I7085" s="1365"/>
      <c r="J7085" s="1365"/>
      <c r="S7085" s="1359"/>
      <c r="BU7085" s="1366"/>
      <c r="CI7085" s="1383"/>
    </row>
    <row r="7086" spans="2:87" s="1381" customFormat="1" x14ac:dyDescent="0.25">
      <c r="B7086" s="1384"/>
      <c r="C7086" s="1384"/>
      <c r="D7086" s="1387"/>
      <c r="E7086" s="1384"/>
      <c r="F7086" s="1384"/>
      <c r="G7086" s="1384"/>
      <c r="H7086" s="1365"/>
      <c r="I7086" s="1365"/>
      <c r="J7086" s="1365"/>
      <c r="S7086" s="1359"/>
      <c r="BU7086" s="1366"/>
      <c r="CI7086" s="1383"/>
    </row>
    <row r="7087" spans="2:87" s="1381" customFormat="1" x14ac:dyDescent="0.25">
      <c r="B7087" s="1384"/>
      <c r="C7087" s="1384"/>
      <c r="D7087" s="1387"/>
      <c r="E7087" s="1384"/>
      <c r="F7087" s="1384"/>
      <c r="G7087" s="1384"/>
      <c r="H7087" s="1365"/>
      <c r="I7087" s="1365"/>
      <c r="J7087" s="1365"/>
      <c r="S7087" s="1359"/>
      <c r="BU7087" s="1366"/>
      <c r="CI7087" s="1383"/>
    </row>
    <row r="7088" spans="2:87" s="1381" customFormat="1" x14ac:dyDescent="0.25">
      <c r="B7088" s="1384"/>
      <c r="C7088" s="1384"/>
      <c r="D7088" s="1387"/>
      <c r="E7088" s="1384"/>
      <c r="F7088" s="1384"/>
      <c r="G7088" s="1384"/>
      <c r="H7088" s="1365"/>
      <c r="I7088" s="1365"/>
      <c r="J7088" s="1365"/>
      <c r="S7088" s="1359"/>
      <c r="BU7088" s="1366"/>
      <c r="CI7088" s="1383"/>
    </row>
    <row r="7089" spans="2:87" s="1381" customFormat="1" x14ac:dyDescent="0.25">
      <c r="B7089" s="1384"/>
      <c r="C7089" s="1384"/>
      <c r="D7089" s="1387"/>
      <c r="E7089" s="1384"/>
      <c r="F7089" s="1384"/>
      <c r="G7089" s="1384"/>
      <c r="H7089" s="1365"/>
      <c r="I7089" s="1365"/>
      <c r="J7089" s="1365"/>
      <c r="S7089" s="1359"/>
      <c r="BU7089" s="1366"/>
      <c r="CI7089" s="1383"/>
    </row>
    <row r="7090" spans="2:87" s="1381" customFormat="1" x14ac:dyDescent="0.25">
      <c r="B7090" s="1384"/>
      <c r="C7090" s="1384"/>
      <c r="D7090" s="1387"/>
      <c r="E7090" s="1384"/>
      <c r="F7090" s="1384"/>
      <c r="G7090" s="1384"/>
      <c r="H7090" s="1365"/>
      <c r="I7090" s="1365"/>
      <c r="J7090" s="1365"/>
      <c r="S7090" s="1359"/>
      <c r="BU7090" s="1366"/>
      <c r="CI7090" s="1383"/>
    </row>
    <row r="7091" spans="2:87" s="1381" customFormat="1" x14ac:dyDescent="0.25">
      <c r="B7091" s="1384"/>
      <c r="C7091" s="1384"/>
      <c r="D7091" s="1387"/>
      <c r="E7091" s="1384"/>
      <c r="F7091" s="1384"/>
      <c r="G7091" s="1384"/>
      <c r="H7091" s="1365"/>
      <c r="I7091" s="1365"/>
      <c r="J7091" s="1365"/>
      <c r="S7091" s="1359"/>
      <c r="BU7091" s="1366"/>
      <c r="CI7091" s="1383"/>
    </row>
    <row r="7092" spans="2:87" s="1381" customFormat="1" x14ac:dyDescent="0.25">
      <c r="B7092" s="1384"/>
      <c r="C7092" s="1384"/>
      <c r="D7092" s="1387"/>
      <c r="E7092" s="1384"/>
      <c r="F7092" s="1384"/>
      <c r="G7092" s="1384"/>
      <c r="H7092" s="1365"/>
      <c r="I7092" s="1365"/>
      <c r="J7092" s="1365"/>
      <c r="S7092" s="1359"/>
      <c r="BU7092" s="1366"/>
      <c r="CI7092" s="1383"/>
    </row>
    <row r="7093" spans="2:87" s="1381" customFormat="1" x14ac:dyDescent="0.25">
      <c r="B7093" s="1384"/>
      <c r="C7093" s="1384"/>
      <c r="D7093" s="1387"/>
      <c r="E7093" s="1384"/>
      <c r="F7093" s="1384"/>
      <c r="G7093" s="1384"/>
      <c r="H7093" s="1365"/>
      <c r="I7093" s="1365"/>
      <c r="J7093" s="1365"/>
      <c r="S7093" s="1359"/>
      <c r="BU7093" s="1366"/>
      <c r="CI7093" s="1383"/>
    </row>
    <row r="7094" spans="2:87" s="1381" customFormat="1" x14ac:dyDescent="0.25">
      <c r="B7094" s="1384"/>
      <c r="C7094" s="1384"/>
      <c r="D7094" s="1387"/>
      <c r="E7094" s="1384"/>
      <c r="F7094" s="1384"/>
      <c r="G7094" s="1384"/>
      <c r="H7094" s="1365"/>
      <c r="I7094" s="1365"/>
      <c r="J7094" s="1365"/>
      <c r="S7094" s="1359"/>
      <c r="BU7094" s="1366"/>
      <c r="CI7094" s="1383"/>
    </row>
    <row r="7095" spans="2:87" s="1381" customFormat="1" x14ac:dyDescent="0.25">
      <c r="B7095" s="1384"/>
      <c r="C7095" s="1384"/>
      <c r="D7095" s="1387"/>
      <c r="E7095" s="1384"/>
      <c r="F7095" s="1384"/>
      <c r="G7095" s="1384"/>
      <c r="H7095" s="1365"/>
      <c r="I7095" s="1365"/>
      <c r="J7095" s="1365"/>
      <c r="S7095" s="1359"/>
      <c r="BU7095" s="1366"/>
      <c r="CI7095" s="1383"/>
    </row>
    <row r="7096" spans="2:87" s="1381" customFormat="1" x14ac:dyDescent="0.25">
      <c r="B7096" s="1384"/>
      <c r="C7096" s="1384"/>
      <c r="D7096" s="1387"/>
      <c r="E7096" s="1384"/>
      <c r="F7096" s="1384"/>
      <c r="G7096" s="1384"/>
      <c r="H7096" s="1365"/>
      <c r="I7096" s="1365"/>
      <c r="J7096" s="1365"/>
      <c r="S7096" s="1359"/>
      <c r="BU7096" s="1366"/>
      <c r="CI7096" s="1383"/>
    </row>
    <row r="7097" spans="2:87" s="1381" customFormat="1" x14ac:dyDescent="0.25">
      <c r="B7097" s="1384"/>
      <c r="C7097" s="1384"/>
      <c r="D7097" s="1387"/>
      <c r="E7097" s="1384"/>
      <c r="F7097" s="1384"/>
      <c r="G7097" s="1384"/>
      <c r="H7097" s="1365"/>
      <c r="I7097" s="1365"/>
      <c r="J7097" s="1365"/>
      <c r="S7097" s="1359"/>
      <c r="BU7097" s="1366"/>
      <c r="CI7097" s="1383"/>
    </row>
    <row r="7098" spans="2:87" s="1381" customFormat="1" x14ac:dyDescent="0.25">
      <c r="B7098" s="1384"/>
      <c r="C7098" s="1384"/>
      <c r="D7098" s="1387"/>
      <c r="E7098" s="1384"/>
      <c r="F7098" s="1384"/>
      <c r="G7098" s="1384"/>
      <c r="H7098" s="1365"/>
      <c r="I7098" s="1365"/>
      <c r="J7098" s="1365"/>
      <c r="S7098" s="1359"/>
      <c r="BU7098" s="1366"/>
      <c r="CI7098" s="1383"/>
    </row>
    <row r="7099" spans="2:87" s="1381" customFormat="1" x14ac:dyDescent="0.25">
      <c r="B7099" s="1384"/>
      <c r="C7099" s="1384"/>
      <c r="D7099" s="1387"/>
      <c r="E7099" s="1384"/>
      <c r="F7099" s="1384"/>
      <c r="G7099" s="1384"/>
      <c r="H7099" s="1365"/>
      <c r="I7099" s="1365"/>
      <c r="J7099" s="1365"/>
      <c r="S7099" s="1359"/>
      <c r="BU7099" s="1366"/>
      <c r="CI7099" s="1383"/>
    </row>
    <row r="7100" spans="2:87" s="1381" customFormat="1" x14ac:dyDescent="0.25">
      <c r="B7100" s="1384"/>
      <c r="C7100" s="1384"/>
      <c r="D7100" s="1387"/>
      <c r="E7100" s="1384"/>
      <c r="F7100" s="1384"/>
      <c r="G7100" s="1384"/>
      <c r="H7100" s="1365"/>
      <c r="I7100" s="1365"/>
      <c r="J7100" s="1365"/>
      <c r="S7100" s="1359"/>
      <c r="BU7100" s="1366"/>
      <c r="CI7100" s="1383"/>
    </row>
    <row r="7101" spans="2:87" s="1381" customFormat="1" x14ac:dyDescent="0.25">
      <c r="B7101" s="1384"/>
      <c r="C7101" s="1384"/>
      <c r="D7101" s="1387"/>
      <c r="E7101" s="1384"/>
      <c r="F7101" s="1384"/>
      <c r="G7101" s="1384"/>
      <c r="H7101" s="1365"/>
      <c r="I7101" s="1365"/>
      <c r="J7101" s="1365"/>
      <c r="S7101" s="1359"/>
      <c r="BU7101" s="1366"/>
      <c r="CI7101" s="1383"/>
    </row>
    <row r="7102" spans="2:87" s="1381" customFormat="1" x14ac:dyDescent="0.25">
      <c r="B7102" s="1384"/>
      <c r="C7102" s="1384"/>
      <c r="D7102" s="1387"/>
      <c r="E7102" s="1384"/>
      <c r="F7102" s="1384"/>
      <c r="G7102" s="1384"/>
      <c r="H7102" s="1365"/>
      <c r="I7102" s="1365"/>
      <c r="J7102" s="1365"/>
      <c r="S7102" s="1359"/>
      <c r="BU7102" s="1366"/>
      <c r="CI7102" s="1383"/>
    </row>
    <row r="7103" spans="2:87" s="1381" customFormat="1" x14ac:dyDescent="0.25">
      <c r="B7103" s="1384"/>
      <c r="C7103" s="1384"/>
      <c r="D7103" s="1387"/>
      <c r="E7103" s="1384"/>
      <c r="F7103" s="1384"/>
      <c r="G7103" s="1384"/>
      <c r="H7103" s="1365"/>
      <c r="I7103" s="1365"/>
      <c r="J7103" s="1365"/>
      <c r="S7103" s="1359"/>
      <c r="BU7103" s="1366"/>
      <c r="CI7103" s="1383"/>
    </row>
    <row r="7104" spans="2:87" s="1381" customFormat="1" x14ac:dyDescent="0.25">
      <c r="B7104" s="1384"/>
      <c r="C7104" s="1384"/>
      <c r="D7104" s="1387"/>
      <c r="E7104" s="1384"/>
      <c r="F7104" s="1384"/>
      <c r="G7104" s="1384"/>
      <c r="H7104" s="1365"/>
      <c r="I7104" s="1365"/>
      <c r="J7104" s="1365"/>
      <c r="S7104" s="1359"/>
      <c r="BU7104" s="1366"/>
      <c r="CI7104" s="1383"/>
    </row>
    <row r="7105" spans="2:87" s="1381" customFormat="1" x14ac:dyDescent="0.25">
      <c r="B7105" s="1384"/>
      <c r="C7105" s="1384"/>
      <c r="D7105" s="1387"/>
      <c r="E7105" s="1384"/>
      <c r="F7105" s="1384"/>
      <c r="G7105" s="1384"/>
      <c r="H7105" s="1365"/>
      <c r="I7105" s="1365"/>
      <c r="J7105" s="1365"/>
      <c r="S7105" s="1359"/>
      <c r="BU7105" s="1366"/>
      <c r="CI7105" s="1383"/>
    </row>
    <row r="7106" spans="2:87" s="1381" customFormat="1" x14ac:dyDescent="0.25">
      <c r="B7106" s="1384"/>
      <c r="C7106" s="1384"/>
      <c r="D7106" s="1387"/>
      <c r="E7106" s="1384"/>
      <c r="F7106" s="1384"/>
      <c r="G7106" s="1384"/>
      <c r="H7106" s="1365"/>
      <c r="I7106" s="1365"/>
      <c r="J7106" s="1365"/>
      <c r="S7106" s="1359"/>
      <c r="BU7106" s="1366"/>
      <c r="CI7106" s="1383"/>
    </row>
    <row r="7107" spans="2:87" s="1381" customFormat="1" x14ac:dyDescent="0.25">
      <c r="B7107" s="1384"/>
      <c r="C7107" s="1384"/>
      <c r="D7107" s="1387"/>
      <c r="E7107" s="1384"/>
      <c r="F7107" s="1384"/>
      <c r="G7107" s="1384"/>
      <c r="H7107" s="1365"/>
      <c r="I7107" s="1365"/>
      <c r="J7107" s="1365"/>
      <c r="S7107" s="1359"/>
      <c r="BU7107" s="1366"/>
      <c r="CI7107" s="1383"/>
    </row>
    <row r="7108" spans="2:87" s="1381" customFormat="1" x14ac:dyDescent="0.25">
      <c r="B7108" s="1384"/>
      <c r="C7108" s="1384"/>
      <c r="D7108" s="1387"/>
      <c r="E7108" s="1384"/>
      <c r="F7108" s="1384"/>
      <c r="G7108" s="1384"/>
      <c r="H7108" s="1365"/>
      <c r="I7108" s="1365"/>
      <c r="J7108" s="1365"/>
      <c r="S7108" s="1359"/>
      <c r="BU7108" s="1366"/>
      <c r="CI7108" s="1383"/>
    </row>
    <row r="7109" spans="2:87" s="1381" customFormat="1" x14ac:dyDescent="0.25">
      <c r="B7109" s="1384"/>
      <c r="C7109" s="1384"/>
      <c r="D7109" s="1387"/>
      <c r="E7109" s="1384"/>
      <c r="F7109" s="1384"/>
      <c r="G7109" s="1384"/>
      <c r="H7109" s="1365"/>
      <c r="I7109" s="1365"/>
      <c r="J7109" s="1365"/>
      <c r="S7109" s="1359"/>
      <c r="BU7109" s="1366"/>
      <c r="CI7109" s="1383"/>
    </row>
    <row r="7110" spans="2:87" s="1381" customFormat="1" x14ac:dyDescent="0.25">
      <c r="B7110" s="1384"/>
      <c r="C7110" s="1384"/>
      <c r="D7110" s="1387"/>
      <c r="E7110" s="1384"/>
      <c r="F7110" s="1384"/>
      <c r="G7110" s="1384"/>
      <c r="H7110" s="1365"/>
      <c r="I7110" s="1365"/>
      <c r="J7110" s="1365"/>
      <c r="S7110" s="1359"/>
      <c r="BU7110" s="1366"/>
      <c r="CI7110" s="1383"/>
    </row>
    <row r="7111" spans="2:87" s="1381" customFormat="1" x14ac:dyDescent="0.25">
      <c r="B7111" s="1384"/>
      <c r="C7111" s="1384"/>
      <c r="D7111" s="1387"/>
      <c r="E7111" s="1384"/>
      <c r="F7111" s="1384"/>
      <c r="G7111" s="1384"/>
      <c r="H7111" s="1365"/>
      <c r="I7111" s="1365"/>
      <c r="J7111" s="1365"/>
      <c r="S7111" s="1359"/>
      <c r="BU7111" s="1366"/>
      <c r="CI7111" s="1383"/>
    </row>
    <row r="7112" spans="2:87" s="1381" customFormat="1" x14ac:dyDescent="0.25">
      <c r="B7112" s="1384"/>
      <c r="C7112" s="1384"/>
      <c r="D7112" s="1387"/>
      <c r="E7112" s="1384"/>
      <c r="F7112" s="1384"/>
      <c r="G7112" s="1384"/>
      <c r="H7112" s="1365"/>
      <c r="I7112" s="1365"/>
      <c r="J7112" s="1365"/>
      <c r="S7112" s="1359"/>
      <c r="BU7112" s="1366"/>
      <c r="CI7112" s="1383"/>
    </row>
    <row r="7113" spans="2:87" s="1381" customFormat="1" x14ac:dyDescent="0.25">
      <c r="B7113" s="1384"/>
      <c r="C7113" s="1384"/>
      <c r="D7113" s="1387"/>
      <c r="E7113" s="1384"/>
      <c r="F7113" s="1384"/>
      <c r="G7113" s="1384"/>
      <c r="H7113" s="1365"/>
      <c r="I7113" s="1365"/>
      <c r="J7113" s="1365"/>
      <c r="S7113" s="1359"/>
      <c r="BU7113" s="1366"/>
      <c r="CI7113" s="1383"/>
    </row>
    <row r="7114" spans="2:87" s="1381" customFormat="1" x14ac:dyDescent="0.25">
      <c r="B7114" s="1384"/>
      <c r="C7114" s="1384"/>
      <c r="D7114" s="1387"/>
      <c r="E7114" s="1384"/>
      <c r="F7114" s="1384"/>
      <c r="G7114" s="1384"/>
      <c r="H7114" s="1365"/>
      <c r="I7114" s="1365"/>
      <c r="J7114" s="1365"/>
      <c r="S7114" s="1359"/>
      <c r="BU7114" s="1366"/>
      <c r="CI7114" s="1383"/>
    </row>
    <row r="7115" spans="2:87" s="1381" customFormat="1" x14ac:dyDescent="0.25">
      <c r="B7115" s="1384"/>
      <c r="C7115" s="1384"/>
      <c r="D7115" s="1387"/>
      <c r="E7115" s="1384"/>
      <c r="F7115" s="1384"/>
      <c r="G7115" s="1384"/>
      <c r="H7115" s="1365"/>
      <c r="I7115" s="1365"/>
      <c r="J7115" s="1365"/>
      <c r="S7115" s="1359"/>
      <c r="BU7115" s="1366"/>
      <c r="CI7115" s="1383"/>
    </row>
    <row r="7116" spans="2:87" s="1381" customFormat="1" x14ac:dyDescent="0.25">
      <c r="B7116" s="1384"/>
      <c r="C7116" s="1384"/>
      <c r="D7116" s="1387"/>
      <c r="E7116" s="1384"/>
      <c r="F7116" s="1384"/>
      <c r="G7116" s="1384"/>
      <c r="H7116" s="1365"/>
      <c r="I7116" s="1365"/>
      <c r="J7116" s="1365"/>
      <c r="S7116" s="1359"/>
      <c r="BU7116" s="1366"/>
      <c r="CI7116" s="1383"/>
    </row>
    <row r="7117" spans="2:87" s="1381" customFormat="1" x14ac:dyDescent="0.25">
      <c r="B7117" s="1384"/>
      <c r="C7117" s="1384"/>
      <c r="D7117" s="1387"/>
      <c r="E7117" s="1384"/>
      <c r="F7117" s="1384"/>
      <c r="G7117" s="1384"/>
      <c r="H7117" s="1365"/>
      <c r="I7117" s="1365"/>
      <c r="J7117" s="1365"/>
      <c r="S7117" s="1359"/>
      <c r="BU7117" s="1366"/>
      <c r="CI7117" s="1383"/>
    </row>
    <row r="7118" spans="2:87" s="1381" customFormat="1" x14ac:dyDescent="0.25">
      <c r="B7118" s="1384"/>
      <c r="C7118" s="1384"/>
      <c r="D7118" s="1387"/>
      <c r="E7118" s="1384"/>
      <c r="F7118" s="1384"/>
      <c r="G7118" s="1384"/>
      <c r="H7118" s="1365"/>
      <c r="I7118" s="1365"/>
      <c r="J7118" s="1365"/>
      <c r="S7118" s="1359"/>
      <c r="BU7118" s="1366"/>
      <c r="CI7118" s="1383"/>
    </row>
    <row r="7119" spans="2:87" s="1381" customFormat="1" x14ac:dyDescent="0.25">
      <c r="B7119" s="1384"/>
      <c r="C7119" s="1384"/>
      <c r="D7119" s="1387"/>
      <c r="E7119" s="1384"/>
      <c r="F7119" s="1384"/>
      <c r="G7119" s="1384"/>
      <c r="H7119" s="1365"/>
      <c r="I7119" s="1365"/>
      <c r="J7119" s="1365"/>
      <c r="S7119" s="1359"/>
      <c r="BU7119" s="1366"/>
      <c r="CI7119" s="1383"/>
    </row>
    <row r="7120" spans="2:87" s="1381" customFormat="1" x14ac:dyDescent="0.25">
      <c r="B7120" s="1384"/>
      <c r="C7120" s="1384"/>
      <c r="D7120" s="1387"/>
      <c r="E7120" s="1384"/>
      <c r="F7120" s="1384"/>
      <c r="G7120" s="1384"/>
      <c r="H7120" s="1365"/>
      <c r="I7120" s="1365"/>
      <c r="J7120" s="1365"/>
      <c r="S7120" s="1359"/>
      <c r="BU7120" s="1366"/>
      <c r="CI7120" s="1383"/>
    </row>
    <row r="7121" spans="2:87" s="1381" customFormat="1" x14ac:dyDescent="0.25">
      <c r="B7121" s="1384"/>
      <c r="C7121" s="1384"/>
      <c r="D7121" s="1387"/>
      <c r="E7121" s="1384"/>
      <c r="F7121" s="1384"/>
      <c r="G7121" s="1384"/>
      <c r="H7121" s="1365"/>
      <c r="I7121" s="1365"/>
      <c r="J7121" s="1365"/>
      <c r="S7121" s="1359"/>
      <c r="BU7121" s="1366"/>
      <c r="CI7121" s="1383"/>
    </row>
    <row r="7122" spans="2:87" s="1381" customFormat="1" x14ac:dyDescent="0.25">
      <c r="B7122" s="1384"/>
      <c r="C7122" s="1384"/>
      <c r="D7122" s="1387"/>
      <c r="E7122" s="1384"/>
      <c r="F7122" s="1384"/>
      <c r="G7122" s="1384"/>
      <c r="H7122" s="1365"/>
      <c r="I7122" s="1365"/>
      <c r="J7122" s="1365"/>
      <c r="S7122" s="1359"/>
      <c r="BU7122" s="1366"/>
      <c r="CI7122" s="1383"/>
    </row>
    <row r="7123" spans="2:87" s="1381" customFormat="1" x14ac:dyDescent="0.25">
      <c r="B7123" s="1384"/>
      <c r="C7123" s="1384"/>
      <c r="D7123" s="1387"/>
      <c r="E7123" s="1384"/>
      <c r="F7123" s="1384"/>
      <c r="G7123" s="1384"/>
      <c r="H7123" s="1365"/>
      <c r="I7123" s="1365"/>
      <c r="J7123" s="1365"/>
      <c r="S7123" s="1359"/>
      <c r="BU7123" s="1366"/>
      <c r="CI7123" s="1383"/>
    </row>
    <row r="7124" spans="2:87" s="1381" customFormat="1" x14ac:dyDescent="0.25">
      <c r="B7124" s="1384"/>
      <c r="C7124" s="1384"/>
      <c r="D7124" s="1387"/>
      <c r="E7124" s="1384"/>
      <c r="F7124" s="1384"/>
      <c r="G7124" s="1384"/>
      <c r="H7124" s="1365"/>
      <c r="I7124" s="1365"/>
      <c r="J7124" s="1365"/>
      <c r="S7124" s="1359"/>
      <c r="BU7124" s="1366"/>
      <c r="CI7124" s="1383"/>
    </row>
    <row r="7125" spans="2:87" s="1381" customFormat="1" x14ac:dyDescent="0.25">
      <c r="B7125" s="1384"/>
      <c r="C7125" s="1384"/>
      <c r="D7125" s="1387"/>
      <c r="E7125" s="1384"/>
      <c r="F7125" s="1384"/>
      <c r="G7125" s="1384"/>
      <c r="H7125" s="1365"/>
      <c r="I7125" s="1365"/>
      <c r="J7125" s="1365"/>
      <c r="S7125" s="1359"/>
      <c r="BU7125" s="1366"/>
      <c r="CI7125" s="1383"/>
    </row>
    <row r="7126" spans="2:87" s="1381" customFormat="1" x14ac:dyDescent="0.25">
      <c r="B7126" s="1384"/>
      <c r="C7126" s="1384"/>
      <c r="D7126" s="1387"/>
      <c r="E7126" s="1384"/>
      <c r="F7126" s="1384"/>
      <c r="G7126" s="1384"/>
      <c r="H7126" s="1365"/>
      <c r="I7126" s="1365"/>
      <c r="J7126" s="1365"/>
      <c r="S7126" s="1359"/>
      <c r="BU7126" s="1366"/>
      <c r="CI7126" s="1383"/>
    </row>
    <row r="7127" spans="2:87" s="1381" customFormat="1" x14ac:dyDescent="0.25">
      <c r="B7127" s="1384"/>
      <c r="C7127" s="1384"/>
      <c r="D7127" s="1387"/>
      <c r="E7127" s="1384"/>
      <c r="F7127" s="1384"/>
      <c r="G7127" s="1384"/>
      <c r="H7127" s="1365"/>
      <c r="I7127" s="1365"/>
      <c r="J7127" s="1365"/>
      <c r="S7127" s="1359"/>
      <c r="BU7127" s="1366"/>
      <c r="CI7127" s="1383"/>
    </row>
    <row r="7128" spans="2:87" s="1381" customFormat="1" x14ac:dyDescent="0.25">
      <c r="B7128" s="1384"/>
      <c r="C7128" s="1384"/>
      <c r="D7128" s="1387"/>
      <c r="E7128" s="1384"/>
      <c r="F7128" s="1384"/>
      <c r="G7128" s="1384"/>
      <c r="H7128" s="1365"/>
      <c r="I7128" s="1365"/>
      <c r="J7128" s="1365"/>
      <c r="S7128" s="1359"/>
      <c r="BU7128" s="1366"/>
      <c r="CI7128" s="1383"/>
    </row>
    <row r="7129" spans="2:87" s="1381" customFormat="1" x14ac:dyDescent="0.25">
      <c r="B7129" s="1384"/>
      <c r="C7129" s="1384"/>
      <c r="D7129" s="1387"/>
      <c r="E7129" s="1384"/>
      <c r="F7129" s="1384"/>
      <c r="G7129" s="1384"/>
      <c r="H7129" s="1365"/>
      <c r="I7129" s="1365"/>
      <c r="J7129" s="1365"/>
      <c r="S7129" s="1359"/>
      <c r="BU7129" s="1366"/>
      <c r="CI7129" s="1383"/>
    </row>
    <row r="7130" spans="2:87" s="1381" customFormat="1" x14ac:dyDescent="0.25">
      <c r="B7130" s="1384"/>
      <c r="C7130" s="1384"/>
      <c r="D7130" s="1387"/>
      <c r="E7130" s="1384"/>
      <c r="F7130" s="1384"/>
      <c r="G7130" s="1384"/>
      <c r="H7130" s="1365"/>
      <c r="I7130" s="1365"/>
      <c r="J7130" s="1365"/>
      <c r="S7130" s="1359"/>
      <c r="BU7130" s="1366"/>
      <c r="CI7130" s="1383"/>
    </row>
    <row r="7131" spans="2:87" s="1381" customFormat="1" x14ac:dyDescent="0.25">
      <c r="B7131" s="1384"/>
      <c r="C7131" s="1384"/>
      <c r="D7131" s="1387"/>
      <c r="E7131" s="1384"/>
      <c r="F7131" s="1384"/>
      <c r="G7131" s="1384"/>
      <c r="H7131" s="1365"/>
      <c r="I7131" s="1365"/>
      <c r="J7131" s="1365"/>
      <c r="S7131" s="1359"/>
      <c r="BU7131" s="1366"/>
      <c r="CI7131" s="1383"/>
    </row>
    <row r="7132" spans="2:87" s="1381" customFormat="1" x14ac:dyDescent="0.25">
      <c r="B7132" s="1384"/>
      <c r="C7132" s="1384"/>
      <c r="D7132" s="1387"/>
      <c r="E7132" s="1384"/>
      <c r="F7132" s="1384"/>
      <c r="G7132" s="1384"/>
      <c r="H7132" s="1365"/>
      <c r="I7132" s="1365"/>
      <c r="J7132" s="1365"/>
      <c r="S7132" s="1359"/>
      <c r="BU7132" s="1366"/>
      <c r="CI7132" s="1383"/>
    </row>
    <row r="7133" spans="2:87" s="1381" customFormat="1" x14ac:dyDescent="0.25">
      <c r="B7133" s="1384"/>
      <c r="C7133" s="1384"/>
      <c r="D7133" s="1387"/>
      <c r="E7133" s="1384"/>
      <c r="F7133" s="1384"/>
      <c r="G7133" s="1384"/>
      <c r="H7133" s="1365"/>
      <c r="I7133" s="1365"/>
      <c r="J7133" s="1365"/>
      <c r="S7133" s="1359"/>
      <c r="BU7133" s="1366"/>
      <c r="CI7133" s="1383"/>
    </row>
    <row r="7134" spans="2:87" s="1381" customFormat="1" x14ac:dyDescent="0.25">
      <c r="B7134" s="1384"/>
      <c r="C7134" s="1384"/>
      <c r="D7134" s="1387"/>
      <c r="E7134" s="1384"/>
      <c r="F7134" s="1384"/>
      <c r="G7134" s="1384"/>
      <c r="H7134" s="1365"/>
      <c r="I7134" s="1365"/>
      <c r="J7134" s="1365"/>
      <c r="S7134" s="1359"/>
      <c r="BU7134" s="1366"/>
      <c r="CI7134" s="1383"/>
    </row>
    <row r="7135" spans="2:87" s="1381" customFormat="1" x14ac:dyDescent="0.25">
      <c r="B7135" s="1384"/>
      <c r="C7135" s="1384"/>
      <c r="D7135" s="1387"/>
      <c r="E7135" s="1384"/>
      <c r="F7135" s="1384"/>
      <c r="G7135" s="1384"/>
      <c r="H7135" s="1365"/>
      <c r="I7135" s="1365"/>
      <c r="J7135" s="1365"/>
      <c r="S7135" s="1359"/>
      <c r="BU7135" s="1366"/>
      <c r="CI7135" s="1383"/>
    </row>
    <row r="7136" spans="2:87" s="1381" customFormat="1" x14ac:dyDescent="0.25">
      <c r="B7136" s="1384"/>
      <c r="C7136" s="1384"/>
      <c r="D7136" s="1387"/>
      <c r="E7136" s="1384"/>
      <c r="F7136" s="1384"/>
      <c r="G7136" s="1384"/>
      <c r="H7136" s="1365"/>
      <c r="I7136" s="1365"/>
      <c r="J7136" s="1365"/>
      <c r="S7136" s="1359"/>
      <c r="BU7136" s="1366"/>
      <c r="CI7136" s="1383"/>
    </row>
    <row r="7137" spans="2:87" s="1381" customFormat="1" x14ac:dyDescent="0.25">
      <c r="B7137" s="1384"/>
      <c r="C7137" s="1384"/>
      <c r="D7137" s="1387"/>
      <c r="E7137" s="1384"/>
      <c r="F7137" s="1384"/>
      <c r="G7137" s="1384"/>
      <c r="H7137" s="1365"/>
      <c r="I7137" s="1365"/>
      <c r="J7137" s="1365"/>
      <c r="S7137" s="1359"/>
      <c r="BU7137" s="1366"/>
      <c r="CI7137" s="1383"/>
    </row>
    <row r="7138" spans="2:87" s="1381" customFormat="1" x14ac:dyDescent="0.25">
      <c r="B7138" s="1384"/>
      <c r="C7138" s="1384"/>
      <c r="D7138" s="1387"/>
      <c r="E7138" s="1384"/>
      <c r="F7138" s="1384"/>
      <c r="G7138" s="1384"/>
      <c r="H7138" s="1365"/>
      <c r="I7138" s="1365"/>
      <c r="J7138" s="1365"/>
      <c r="S7138" s="1359"/>
      <c r="BU7138" s="1366"/>
      <c r="CI7138" s="1383"/>
    </row>
    <row r="7139" spans="2:87" s="1381" customFormat="1" x14ac:dyDescent="0.25">
      <c r="B7139" s="1384"/>
      <c r="C7139" s="1384"/>
      <c r="D7139" s="1387"/>
      <c r="E7139" s="1384"/>
      <c r="F7139" s="1384"/>
      <c r="G7139" s="1384"/>
      <c r="H7139" s="1365"/>
      <c r="I7139" s="1365"/>
      <c r="J7139" s="1365"/>
      <c r="S7139" s="1359"/>
      <c r="BU7139" s="1366"/>
      <c r="CI7139" s="1383"/>
    </row>
    <row r="7140" spans="2:87" s="1381" customFormat="1" x14ac:dyDescent="0.25">
      <c r="B7140" s="1384"/>
      <c r="C7140" s="1384"/>
      <c r="D7140" s="1387"/>
      <c r="E7140" s="1384"/>
      <c r="F7140" s="1384"/>
      <c r="G7140" s="1384"/>
      <c r="H7140" s="1365"/>
      <c r="I7140" s="1365"/>
      <c r="J7140" s="1365"/>
      <c r="S7140" s="1359"/>
      <c r="BU7140" s="1366"/>
      <c r="CI7140" s="1383"/>
    </row>
    <row r="7141" spans="2:87" s="1381" customFormat="1" x14ac:dyDescent="0.25">
      <c r="B7141" s="1384"/>
      <c r="C7141" s="1384"/>
      <c r="D7141" s="1387"/>
      <c r="E7141" s="1384"/>
      <c r="F7141" s="1384"/>
      <c r="G7141" s="1384"/>
      <c r="H7141" s="1365"/>
      <c r="I7141" s="1365"/>
      <c r="J7141" s="1365"/>
      <c r="S7141" s="1359"/>
      <c r="BU7141" s="1366"/>
      <c r="CI7141" s="1383"/>
    </row>
    <row r="7142" spans="2:87" s="1381" customFormat="1" x14ac:dyDescent="0.25">
      <c r="B7142" s="1384"/>
      <c r="C7142" s="1384"/>
      <c r="D7142" s="1387"/>
      <c r="E7142" s="1384"/>
      <c r="F7142" s="1384"/>
      <c r="G7142" s="1384"/>
      <c r="H7142" s="1365"/>
      <c r="I7142" s="1365"/>
      <c r="J7142" s="1365"/>
      <c r="S7142" s="1359"/>
      <c r="BU7142" s="1366"/>
      <c r="CI7142" s="1383"/>
    </row>
    <row r="7143" spans="2:87" s="1381" customFormat="1" x14ac:dyDescent="0.25">
      <c r="B7143" s="1384"/>
      <c r="C7143" s="1384"/>
      <c r="D7143" s="1387"/>
      <c r="E7143" s="1384"/>
      <c r="F7143" s="1384"/>
      <c r="G7143" s="1384"/>
      <c r="H7143" s="1365"/>
      <c r="I7143" s="1365"/>
      <c r="J7143" s="1365"/>
      <c r="S7143" s="1359"/>
      <c r="BU7143" s="1366"/>
      <c r="CI7143" s="1383"/>
    </row>
    <row r="7144" spans="2:87" s="1381" customFormat="1" x14ac:dyDescent="0.25">
      <c r="B7144" s="1384"/>
      <c r="C7144" s="1384"/>
      <c r="D7144" s="1387"/>
      <c r="E7144" s="1384"/>
      <c r="F7144" s="1384"/>
      <c r="G7144" s="1384"/>
      <c r="H7144" s="1365"/>
      <c r="I7144" s="1365"/>
      <c r="J7144" s="1365"/>
      <c r="S7144" s="1359"/>
      <c r="BU7144" s="1366"/>
      <c r="CI7144" s="1383"/>
    </row>
    <row r="7145" spans="2:87" s="1381" customFormat="1" x14ac:dyDescent="0.25">
      <c r="B7145" s="1384"/>
      <c r="C7145" s="1384"/>
      <c r="D7145" s="1387"/>
      <c r="E7145" s="1384"/>
      <c r="F7145" s="1384"/>
      <c r="G7145" s="1384"/>
      <c r="H7145" s="1365"/>
      <c r="I7145" s="1365"/>
      <c r="J7145" s="1365"/>
      <c r="S7145" s="1359"/>
      <c r="BU7145" s="1366"/>
      <c r="CI7145" s="1383"/>
    </row>
    <row r="7146" spans="2:87" s="1381" customFormat="1" x14ac:dyDescent="0.25">
      <c r="B7146" s="1384"/>
      <c r="C7146" s="1384"/>
      <c r="D7146" s="1387"/>
      <c r="E7146" s="1384"/>
      <c r="F7146" s="1384"/>
      <c r="G7146" s="1384"/>
      <c r="H7146" s="1365"/>
      <c r="I7146" s="1365"/>
      <c r="J7146" s="1365"/>
      <c r="S7146" s="1359"/>
      <c r="BU7146" s="1366"/>
      <c r="CI7146" s="1383"/>
    </row>
    <row r="7147" spans="2:87" s="1381" customFormat="1" x14ac:dyDescent="0.25">
      <c r="B7147" s="1384"/>
      <c r="C7147" s="1384"/>
      <c r="D7147" s="1387"/>
      <c r="E7147" s="1384"/>
      <c r="F7147" s="1384"/>
      <c r="G7147" s="1384"/>
      <c r="H7147" s="1365"/>
      <c r="I7147" s="1365"/>
      <c r="J7147" s="1365"/>
      <c r="S7147" s="1359"/>
      <c r="BU7147" s="1366"/>
      <c r="CI7147" s="1383"/>
    </row>
    <row r="7148" spans="2:87" s="1381" customFormat="1" x14ac:dyDescent="0.25">
      <c r="B7148" s="1384"/>
      <c r="C7148" s="1384"/>
      <c r="D7148" s="1387"/>
      <c r="E7148" s="1384"/>
      <c r="F7148" s="1384"/>
      <c r="G7148" s="1384"/>
      <c r="H7148" s="1365"/>
      <c r="I7148" s="1365"/>
      <c r="J7148" s="1365"/>
      <c r="S7148" s="1359"/>
      <c r="BU7148" s="1366"/>
      <c r="CI7148" s="1383"/>
    </row>
    <row r="7149" spans="2:87" s="1381" customFormat="1" x14ac:dyDescent="0.25">
      <c r="B7149" s="1384"/>
      <c r="C7149" s="1384"/>
      <c r="D7149" s="1387"/>
      <c r="E7149" s="1384"/>
      <c r="F7149" s="1384"/>
      <c r="G7149" s="1384"/>
      <c r="H7149" s="1365"/>
      <c r="I7149" s="1365"/>
      <c r="J7149" s="1365"/>
      <c r="S7149" s="1359"/>
      <c r="BU7149" s="1366"/>
      <c r="CI7149" s="1383"/>
    </row>
    <row r="7150" spans="2:87" s="1381" customFormat="1" x14ac:dyDescent="0.25">
      <c r="B7150" s="1384"/>
      <c r="C7150" s="1384"/>
      <c r="D7150" s="1387"/>
      <c r="E7150" s="1384"/>
      <c r="F7150" s="1384"/>
      <c r="G7150" s="1384"/>
      <c r="H7150" s="1365"/>
      <c r="I7150" s="1365"/>
      <c r="J7150" s="1365"/>
      <c r="S7150" s="1359"/>
      <c r="BU7150" s="1366"/>
      <c r="CI7150" s="1383"/>
    </row>
    <row r="7151" spans="2:87" s="1381" customFormat="1" x14ac:dyDescent="0.25">
      <c r="B7151" s="1384"/>
      <c r="C7151" s="1384"/>
      <c r="D7151" s="1387"/>
      <c r="E7151" s="1384"/>
      <c r="F7151" s="1384"/>
      <c r="G7151" s="1384"/>
      <c r="H7151" s="1365"/>
      <c r="I7151" s="1365"/>
      <c r="J7151" s="1365"/>
      <c r="S7151" s="1359"/>
      <c r="BU7151" s="1366"/>
      <c r="CI7151" s="1383"/>
    </row>
    <row r="7152" spans="2:87" s="1381" customFormat="1" x14ac:dyDescent="0.25">
      <c r="B7152" s="1384"/>
      <c r="C7152" s="1384"/>
      <c r="D7152" s="1387"/>
      <c r="E7152" s="1384"/>
      <c r="F7152" s="1384"/>
      <c r="G7152" s="1384"/>
      <c r="H7152" s="1365"/>
      <c r="I7152" s="1365"/>
      <c r="J7152" s="1365"/>
      <c r="S7152" s="1359"/>
      <c r="BU7152" s="1366"/>
      <c r="CI7152" s="1383"/>
    </row>
    <row r="7153" spans="2:87" s="1381" customFormat="1" x14ac:dyDescent="0.25">
      <c r="B7153" s="1384"/>
      <c r="C7153" s="1384"/>
      <c r="D7153" s="1387"/>
      <c r="E7153" s="1384"/>
      <c r="F7153" s="1384"/>
      <c r="G7153" s="1384"/>
      <c r="H7153" s="1365"/>
      <c r="I7153" s="1365"/>
      <c r="J7153" s="1365"/>
      <c r="S7153" s="1359"/>
      <c r="BU7153" s="1366"/>
      <c r="CI7153" s="1383"/>
    </row>
    <row r="7154" spans="2:87" s="1381" customFormat="1" x14ac:dyDescent="0.25">
      <c r="B7154" s="1384"/>
      <c r="C7154" s="1384"/>
      <c r="D7154" s="1387"/>
      <c r="E7154" s="1384"/>
      <c r="F7154" s="1384"/>
      <c r="G7154" s="1384"/>
      <c r="H7154" s="1365"/>
      <c r="I7154" s="1365"/>
      <c r="J7154" s="1365"/>
      <c r="S7154" s="1359"/>
      <c r="BU7154" s="1366"/>
      <c r="CI7154" s="1383"/>
    </row>
    <row r="7155" spans="2:87" s="1381" customFormat="1" x14ac:dyDescent="0.25">
      <c r="B7155" s="1384"/>
      <c r="C7155" s="1384"/>
      <c r="D7155" s="1387"/>
      <c r="E7155" s="1384"/>
      <c r="F7155" s="1384"/>
      <c r="G7155" s="1384"/>
      <c r="H7155" s="1365"/>
      <c r="I7155" s="1365"/>
      <c r="J7155" s="1365"/>
      <c r="S7155" s="1359"/>
      <c r="BU7155" s="1366"/>
      <c r="CI7155" s="1383"/>
    </row>
    <row r="7156" spans="2:87" s="1381" customFormat="1" x14ac:dyDescent="0.25">
      <c r="B7156" s="1384"/>
      <c r="C7156" s="1384"/>
      <c r="D7156" s="1387"/>
      <c r="E7156" s="1384"/>
      <c r="F7156" s="1384"/>
      <c r="G7156" s="1384"/>
      <c r="H7156" s="1365"/>
      <c r="I7156" s="1365"/>
      <c r="J7156" s="1365"/>
      <c r="S7156" s="1359"/>
      <c r="BU7156" s="1366"/>
      <c r="CI7156" s="1383"/>
    </row>
    <row r="7157" spans="2:87" s="1381" customFormat="1" x14ac:dyDescent="0.25">
      <c r="B7157" s="1384"/>
      <c r="C7157" s="1384"/>
      <c r="D7157" s="1387"/>
      <c r="E7157" s="1384"/>
      <c r="F7157" s="1384"/>
      <c r="G7157" s="1384"/>
      <c r="H7157" s="1365"/>
      <c r="I7157" s="1365"/>
      <c r="J7157" s="1365"/>
      <c r="S7157" s="1359"/>
      <c r="BU7157" s="1366"/>
      <c r="CI7157" s="1383"/>
    </row>
    <row r="7158" spans="2:87" s="1381" customFormat="1" x14ac:dyDescent="0.25">
      <c r="B7158" s="1384"/>
      <c r="C7158" s="1384"/>
      <c r="D7158" s="1387"/>
      <c r="E7158" s="1384"/>
      <c r="F7158" s="1384"/>
      <c r="G7158" s="1384"/>
      <c r="H7158" s="1365"/>
      <c r="I7158" s="1365"/>
      <c r="J7158" s="1365"/>
      <c r="S7158" s="1359"/>
      <c r="BU7158" s="1366"/>
      <c r="CI7158" s="1383"/>
    </row>
    <row r="7159" spans="2:87" s="1381" customFormat="1" x14ac:dyDescent="0.25">
      <c r="B7159" s="1384"/>
      <c r="C7159" s="1384"/>
      <c r="D7159" s="1387"/>
      <c r="E7159" s="1384"/>
      <c r="F7159" s="1384"/>
      <c r="G7159" s="1384"/>
      <c r="H7159" s="1365"/>
      <c r="I7159" s="1365"/>
      <c r="J7159" s="1365"/>
      <c r="S7159" s="1359"/>
      <c r="BU7159" s="1366"/>
      <c r="CI7159" s="1383"/>
    </row>
    <row r="7160" spans="2:87" s="1381" customFormat="1" x14ac:dyDescent="0.25">
      <c r="B7160" s="1384"/>
      <c r="C7160" s="1384"/>
      <c r="D7160" s="1387"/>
      <c r="E7160" s="1384"/>
      <c r="F7160" s="1384"/>
      <c r="G7160" s="1384"/>
      <c r="H7160" s="1365"/>
      <c r="I7160" s="1365"/>
      <c r="J7160" s="1365"/>
      <c r="S7160" s="1359"/>
      <c r="BU7160" s="1366"/>
      <c r="CI7160" s="1383"/>
    </row>
    <row r="7161" spans="2:87" s="1381" customFormat="1" x14ac:dyDescent="0.25">
      <c r="B7161" s="1384"/>
      <c r="C7161" s="1384"/>
      <c r="D7161" s="1387"/>
      <c r="E7161" s="1384"/>
      <c r="F7161" s="1384"/>
      <c r="G7161" s="1384"/>
      <c r="H7161" s="1365"/>
      <c r="I7161" s="1365"/>
      <c r="J7161" s="1365"/>
      <c r="S7161" s="1359"/>
      <c r="BU7161" s="1366"/>
      <c r="CI7161" s="1383"/>
    </row>
    <row r="7162" spans="2:87" s="1381" customFormat="1" x14ac:dyDescent="0.25">
      <c r="B7162" s="1384"/>
      <c r="C7162" s="1384"/>
      <c r="D7162" s="1387"/>
      <c r="E7162" s="1384"/>
      <c r="F7162" s="1384"/>
      <c r="G7162" s="1384"/>
      <c r="H7162" s="1365"/>
      <c r="I7162" s="1365"/>
      <c r="J7162" s="1365"/>
      <c r="S7162" s="1359"/>
      <c r="BU7162" s="1366"/>
      <c r="CI7162" s="1383"/>
    </row>
    <row r="7163" spans="2:87" s="1381" customFormat="1" x14ac:dyDescent="0.25">
      <c r="B7163" s="1384"/>
      <c r="C7163" s="1384"/>
      <c r="D7163" s="1387"/>
      <c r="E7163" s="1384"/>
      <c r="F7163" s="1384"/>
      <c r="G7163" s="1384"/>
      <c r="H7163" s="1365"/>
      <c r="I7163" s="1365"/>
      <c r="J7163" s="1365"/>
      <c r="S7163" s="1359"/>
      <c r="BU7163" s="1366"/>
      <c r="CI7163" s="1383"/>
    </row>
    <row r="7164" spans="2:87" s="1381" customFormat="1" x14ac:dyDescent="0.25">
      <c r="B7164" s="1384"/>
      <c r="C7164" s="1384"/>
      <c r="D7164" s="1387"/>
      <c r="E7164" s="1384"/>
      <c r="F7164" s="1384"/>
      <c r="G7164" s="1384"/>
      <c r="H7164" s="1365"/>
      <c r="I7164" s="1365"/>
      <c r="J7164" s="1365"/>
      <c r="S7164" s="1359"/>
      <c r="BU7164" s="1366"/>
      <c r="CI7164" s="1383"/>
    </row>
    <row r="7165" spans="2:87" s="1381" customFormat="1" x14ac:dyDescent="0.25">
      <c r="B7165" s="1384"/>
      <c r="C7165" s="1384"/>
      <c r="D7165" s="1387"/>
      <c r="E7165" s="1384"/>
      <c r="F7165" s="1384"/>
      <c r="G7165" s="1384"/>
      <c r="H7165" s="1365"/>
      <c r="I7165" s="1365"/>
      <c r="J7165" s="1365"/>
      <c r="S7165" s="1359"/>
      <c r="BU7165" s="1366"/>
      <c r="CI7165" s="1383"/>
    </row>
    <row r="7166" spans="2:87" s="1381" customFormat="1" x14ac:dyDescent="0.25">
      <c r="B7166" s="1384"/>
      <c r="C7166" s="1384"/>
      <c r="D7166" s="1387"/>
      <c r="E7166" s="1384"/>
      <c r="F7166" s="1384"/>
      <c r="G7166" s="1384"/>
      <c r="H7166" s="1365"/>
      <c r="I7166" s="1365"/>
      <c r="J7166" s="1365"/>
      <c r="S7166" s="1359"/>
      <c r="BU7166" s="1366"/>
      <c r="CI7166" s="1383"/>
    </row>
    <row r="7167" spans="2:87" s="1381" customFormat="1" x14ac:dyDescent="0.25">
      <c r="B7167" s="1384"/>
      <c r="C7167" s="1384"/>
      <c r="D7167" s="1387"/>
      <c r="E7167" s="1384"/>
      <c r="F7167" s="1384"/>
      <c r="G7167" s="1384"/>
      <c r="H7167" s="1365"/>
      <c r="I7167" s="1365"/>
      <c r="J7167" s="1365"/>
      <c r="S7167" s="1359"/>
      <c r="BU7167" s="1366"/>
      <c r="CI7167" s="1383"/>
    </row>
    <row r="7168" spans="2:87" s="1381" customFormat="1" x14ac:dyDescent="0.25">
      <c r="B7168" s="1384"/>
      <c r="C7168" s="1384"/>
      <c r="D7168" s="1387"/>
      <c r="E7168" s="1384"/>
      <c r="F7168" s="1384"/>
      <c r="G7168" s="1384"/>
      <c r="H7168" s="1365"/>
      <c r="I7168" s="1365"/>
      <c r="J7168" s="1365"/>
      <c r="S7168" s="1359"/>
      <c r="BU7168" s="1366"/>
      <c r="CI7168" s="1383"/>
    </row>
    <row r="7169" spans="2:87" s="1381" customFormat="1" x14ac:dyDescent="0.25">
      <c r="B7169" s="1384"/>
      <c r="C7169" s="1384"/>
      <c r="D7169" s="1387"/>
      <c r="E7169" s="1384"/>
      <c r="F7169" s="1384"/>
      <c r="G7169" s="1384"/>
      <c r="H7169" s="1365"/>
      <c r="I7169" s="1365"/>
      <c r="J7169" s="1365"/>
      <c r="S7169" s="1359"/>
      <c r="BU7169" s="1366"/>
      <c r="CI7169" s="1383"/>
    </row>
    <row r="7170" spans="2:87" s="1381" customFormat="1" x14ac:dyDescent="0.25">
      <c r="B7170" s="1384"/>
      <c r="C7170" s="1384"/>
      <c r="D7170" s="1387"/>
      <c r="E7170" s="1384"/>
      <c r="F7170" s="1384"/>
      <c r="G7170" s="1384"/>
      <c r="H7170" s="1365"/>
      <c r="I7170" s="1365"/>
      <c r="J7170" s="1365"/>
      <c r="S7170" s="1359"/>
      <c r="BU7170" s="1366"/>
      <c r="CI7170" s="1383"/>
    </row>
    <row r="7171" spans="2:87" s="1381" customFormat="1" x14ac:dyDescent="0.25">
      <c r="B7171" s="1384"/>
      <c r="C7171" s="1384"/>
      <c r="D7171" s="1387"/>
      <c r="E7171" s="1384"/>
      <c r="F7171" s="1384"/>
      <c r="G7171" s="1384"/>
      <c r="H7171" s="1365"/>
      <c r="I7171" s="1365"/>
      <c r="J7171" s="1365"/>
      <c r="S7171" s="1359"/>
      <c r="BU7171" s="1366"/>
      <c r="CI7171" s="1383"/>
    </row>
    <row r="7172" spans="2:87" s="1381" customFormat="1" x14ac:dyDescent="0.25">
      <c r="B7172" s="1384"/>
      <c r="C7172" s="1384"/>
      <c r="D7172" s="1387"/>
      <c r="E7172" s="1384"/>
      <c r="F7172" s="1384"/>
      <c r="G7172" s="1384"/>
      <c r="H7172" s="1365"/>
      <c r="I7172" s="1365"/>
      <c r="J7172" s="1365"/>
      <c r="S7172" s="1359"/>
      <c r="BU7172" s="1366"/>
      <c r="CI7172" s="1383"/>
    </row>
    <row r="7173" spans="2:87" s="1381" customFormat="1" x14ac:dyDescent="0.25">
      <c r="B7173" s="1384"/>
      <c r="C7173" s="1384"/>
      <c r="D7173" s="1387"/>
      <c r="E7173" s="1384"/>
      <c r="F7173" s="1384"/>
      <c r="G7173" s="1384"/>
      <c r="H7173" s="1365"/>
      <c r="I7173" s="1365"/>
      <c r="J7173" s="1365"/>
      <c r="S7173" s="1359"/>
      <c r="BU7173" s="1366"/>
      <c r="CI7173" s="1383"/>
    </row>
    <row r="7174" spans="2:87" s="1381" customFormat="1" x14ac:dyDescent="0.25">
      <c r="B7174" s="1384"/>
      <c r="C7174" s="1384"/>
      <c r="D7174" s="1387"/>
      <c r="E7174" s="1384"/>
      <c r="F7174" s="1384"/>
      <c r="G7174" s="1384"/>
      <c r="H7174" s="1365"/>
      <c r="I7174" s="1365"/>
      <c r="J7174" s="1365"/>
      <c r="S7174" s="1359"/>
      <c r="BU7174" s="1366"/>
      <c r="CI7174" s="1383"/>
    </row>
    <row r="7175" spans="2:87" s="1381" customFormat="1" x14ac:dyDescent="0.25">
      <c r="B7175" s="1384"/>
      <c r="C7175" s="1384"/>
      <c r="D7175" s="1387"/>
      <c r="E7175" s="1384"/>
      <c r="F7175" s="1384"/>
      <c r="G7175" s="1384"/>
      <c r="H7175" s="1365"/>
      <c r="I7175" s="1365"/>
      <c r="J7175" s="1365"/>
      <c r="S7175" s="1359"/>
      <c r="BU7175" s="1366"/>
      <c r="CI7175" s="1383"/>
    </row>
    <row r="7176" spans="2:87" s="1381" customFormat="1" x14ac:dyDescent="0.25">
      <c r="B7176" s="1384"/>
      <c r="C7176" s="1384"/>
      <c r="D7176" s="1387"/>
      <c r="E7176" s="1384"/>
      <c r="F7176" s="1384"/>
      <c r="G7176" s="1384"/>
      <c r="H7176" s="1365"/>
      <c r="I7176" s="1365"/>
      <c r="J7176" s="1365"/>
      <c r="S7176" s="1359"/>
      <c r="BU7176" s="1366"/>
      <c r="CI7176" s="1383"/>
    </row>
    <row r="7177" spans="2:87" s="1381" customFormat="1" x14ac:dyDescent="0.25">
      <c r="B7177" s="1384"/>
      <c r="C7177" s="1384"/>
      <c r="D7177" s="1387"/>
      <c r="E7177" s="1384"/>
      <c r="F7177" s="1384"/>
      <c r="G7177" s="1384"/>
      <c r="H7177" s="1365"/>
      <c r="I7177" s="1365"/>
      <c r="J7177" s="1365"/>
      <c r="S7177" s="1359"/>
      <c r="BU7177" s="1366"/>
      <c r="CI7177" s="1383"/>
    </row>
    <row r="7178" spans="2:87" s="1381" customFormat="1" x14ac:dyDescent="0.25">
      <c r="B7178" s="1384"/>
      <c r="C7178" s="1384"/>
      <c r="D7178" s="1387"/>
      <c r="E7178" s="1384"/>
      <c r="F7178" s="1384"/>
      <c r="G7178" s="1384"/>
      <c r="H7178" s="1365"/>
      <c r="I7178" s="1365"/>
      <c r="J7178" s="1365"/>
      <c r="S7178" s="1359"/>
      <c r="BU7178" s="1366"/>
      <c r="CI7178" s="1383"/>
    </row>
    <row r="7179" spans="2:87" s="1381" customFormat="1" x14ac:dyDescent="0.25">
      <c r="B7179" s="1384"/>
      <c r="C7179" s="1384"/>
      <c r="D7179" s="1387"/>
      <c r="E7179" s="1384"/>
      <c r="F7179" s="1384"/>
      <c r="G7179" s="1384"/>
      <c r="H7179" s="1365"/>
      <c r="I7179" s="1365"/>
      <c r="J7179" s="1365"/>
      <c r="S7179" s="1359"/>
      <c r="BU7179" s="1366"/>
      <c r="CI7179" s="1383"/>
    </row>
    <row r="7180" spans="2:87" s="1381" customFormat="1" x14ac:dyDescent="0.25">
      <c r="B7180" s="1384"/>
      <c r="C7180" s="1384"/>
      <c r="D7180" s="1387"/>
      <c r="E7180" s="1384"/>
      <c r="F7180" s="1384"/>
      <c r="G7180" s="1384"/>
      <c r="H7180" s="1365"/>
      <c r="I7180" s="1365"/>
      <c r="J7180" s="1365"/>
      <c r="S7180" s="1359"/>
      <c r="BU7180" s="1366"/>
      <c r="CI7180" s="1383"/>
    </row>
    <row r="7181" spans="2:87" s="1381" customFormat="1" x14ac:dyDescent="0.25">
      <c r="B7181" s="1384"/>
      <c r="C7181" s="1384"/>
      <c r="D7181" s="1387"/>
      <c r="E7181" s="1384"/>
      <c r="F7181" s="1384"/>
      <c r="G7181" s="1384"/>
      <c r="H7181" s="1365"/>
      <c r="I7181" s="1365"/>
      <c r="J7181" s="1365"/>
      <c r="S7181" s="1359"/>
      <c r="BU7181" s="1366"/>
      <c r="CI7181" s="1383"/>
    </row>
    <row r="7182" spans="2:87" s="1381" customFormat="1" x14ac:dyDescent="0.25">
      <c r="B7182" s="1384"/>
      <c r="C7182" s="1384"/>
      <c r="D7182" s="1387"/>
      <c r="E7182" s="1384"/>
      <c r="F7182" s="1384"/>
      <c r="G7182" s="1384"/>
      <c r="H7182" s="1365"/>
      <c r="I7182" s="1365"/>
      <c r="J7182" s="1365"/>
      <c r="S7182" s="1359"/>
      <c r="BU7182" s="1366"/>
      <c r="CI7182" s="1383"/>
    </row>
    <row r="7183" spans="2:87" s="1381" customFormat="1" x14ac:dyDescent="0.25">
      <c r="B7183" s="1384"/>
      <c r="C7183" s="1384"/>
      <c r="D7183" s="1387"/>
      <c r="E7183" s="1384"/>
      <c r="F7183" s="1384"/>
      <c r="G7183" s="1384"/>
      <c r="H7183" s="1365"/>
      <c r="I7183" s="1365"/>
      <c r="J7183" s="1365"/>
      <c r="S7183" s="1359"/>
      <c r="BU7183" s="1366"/>
      <c r="CI7183" s="1383"/>
    </row>
    <row r="7184" spans="2:87" s="1381" customFormat="1" x14ac:dyDescent="0.25">
      <c r="B7184" s="1384"/>
      <c r="C7184" s="1384"/>
      <c r="D7184" s="1387"/>
      <c r="E7184" s="1384"/>
      <c r="F7184" s="1384"/>
      <c r="G7184" s="1384"/>
      <c r="H7184" s="1365"/>
      <c r="I7184" s="1365"/>
      <c r="J7184" s="1365"/>
      <c r="S7184" s="1359"/>
      <c r="BU7184" s="1366"/>
      <c r="CI7184" s="1383"/>
    </row>
    <row r="7185" spans="2:87" s="1381" customFormat="1" x14ac:dyDescent="0.25">
      <c r="B7185" s="1384"/>
      <c r="C7185" s="1384"/>
      <c r="D7185" s="1387"/>
      <c r="E7185" s="1384"/>
      <c r="F7185" s="1384"/>
      <c r="G7185" s="1384"/>
      <c r="H7185" s="1365"/>
      <c r="I7185" s="1365"/>
      <c r="J7185" s="1365"/>
      <c r="S7185" s="1359"/>
      <c r="BU7185" s="1366"/>
      <c r="CI7185" s="1383"/>
    </row>
    <row r="7186" spans="2:87" s="1381" customFormat="1" x14ac:dyDescent="0.25">
      <c r="B7186" s="1384"/>
      <c r="C7186" s="1384"/>
      <c r="D7186" s="1387"/>
      <c r="E7186" s="1384"/>
      <c r="F7186" s="1384"/>
      <c r="G7186" s="1384"/>
      <c r="H7186" s="1365"/>
      <c r="I7186" s="1365"/>
      <c r="J7186" s="1365"/>
      <c r="S7186" s="1359"/>
      <c r="BU7186" s="1366"/>
      <c r="CI7186" s="1383"/>
    </row>
    <row r="7187" spans="2:87" s="1381" customFormat="1" x14ac:dyDescent="0.25">
      <c r="B7187" s="1384"/>
      <c r="C7187" s="1384"/>
      <c r="D7187" s="1387"/>
      <c r="E7187" s="1384"/>
      <c r="F7187" s="1384"/>
      <c r="G7187" s="1384"/>
      <c r="H7187" s="1365"/>
      <c r="I7187" s="1365"/>
      <c r="J7187" s="1365"/>
      <c r="S7187" s="1359"/>
      <c r="BU7187" s="1366"/>
      <c r="CI7187" s="1383"/>
    </row>
    <row r="7188" spans="2:87" s="1381" customFormat="1" x14ac:dyDescent="0.25">
      <c r="B7188" s="1384"/>
      <c r="C7188" s="1384"/>
      <c r="D7188" s="1387"/>
      <c r="E7188" s="1384"/>
      <c r="F7188" s="1384"/>
      <c r="G7188" s="1384"/>
      <c r="H7188" s="1365"/>
      <c r="I7188" s="1365"/>
      <c r="J7188" s="1365"/>
      <c r="S7188" s="1359"/>
      <c r="BU7188" s="1366"/>
      <c r="CI7188" s="1383"/>
    </row>
    <row r="7189" spans="2:87" s="1381" customFormat="1" x14ac:dyDescent="0.25">
      <c r="B7189" s="1384"/>
      <c r="C7189" s="1384"/>
      <c r="D7189" s="1387"/>
      <c r="E7189" s="1384"/>
      <c r="F7189" s="1384"/>
      <c r="G7189" s="1384"/>
      <c r="H7189" s="1365"/>
      <c r="I7189" s="1365"/>
      <c r="J7189" s="1365"/>
      <c r="S7189" s="1359"/>
      <c r="BU7189" s="1366"/>
      <c r="CI7189" s="1383"/>
    </row>
    <row r="7190" spans="2:87" s="1381" customFormat="1" x14ac:dyDescent="0.25">
      <c r="B7190" s="1384"/>
      <c r="C7190" s="1384"/>
      <c r="D7190" s="1387"/>
      <c r="E7190" s="1384"/>
      <c r="F7190" s="1384"/>
      <c r="G7190" s="1384"/>
      <c r="H7190" s="1365"/>
      <c r="I7190" s="1365"/>
      <c r="J7190" s="1365"/>
      <c r="S7190" s="1359"/>
      <c r="BU7190" s="1366"/>
      <c r="CI7190" s="1383"/>
    </row>
    <row r="7191" spans="2:87" s="1381" customFormat="1" x14ac:dyDescent="0.25">
      <c r="B7191" s="1384"/>
      <c r="C7191" s="1384"/>
      <c r="D7191" s="1387"/>
      <c r="E7191" s="1384"/>
      <c r="F7191" s="1384"/>
      <c r="G7191" s="1384"/>
      <c r="H7191" s="1365"/>
      <c r="I7191" s="1365"/>
      <c r="J7191" s="1365"/>
      <c r="S7191" s="1359"/>
      <c r="BU7191" s="1366"/>
      <c r="CI7191" s="1383"/>
    </row>
    <row r="7192" spans="2:87" s="1381" customFormat="1" x14ac:dyDescent="0.25">
      <c r="B7192" s="1384"/>
      <c r="C7192" s="1384"/>
      <c r="D7192" s="1387"/>
      <c r="E7192" s="1384"/>
      <c r="F7192" s="1384"/>
      <c r="G7192" s="1384"/>
      <c r="H7192" s="1365"/>
      <c r="I7192" s="1365"/>
      <c r="J7192" s="1365"/>
      <c r="S7192" s="1359"/>
      <c r="BU7192" s="1366"/>
      <c r="CI7192" s="1383"/>
    </row>
    <row r="7193" spans="2:87" s="1381" customFormat="1" x14ac:dyDescent="0.25">
      <c r="B7193" s="1384"/>
      <c r="C7193" s="1384"/>
      <c r="D7193" s="1387"/>
      <c r="E7193" s="1384"/>
      <c r="F7193" s="1384"/>
      <c r="G7193" s="1384"/>
      <c r="H7193" s="1365"/>
      <c r="I7193" s="1365"/>
      <c r="J7193" s="1365"/>
      <c r="S7193" s="1359"/>
      <c r="BU7193" s="1366"/>
      <c r="CI7193" s="1383"/>
    </row>
    <row r="7194" spans="2:87" s="1381" customFormat="1" x14ac:dyDescent="0.25">
      <c r="B7194" s="1384"/>
      <c r="C7194" s="1384"/>
      <c r="D7194" s="1387"/>
      <c r="E7194" s="1384"/>
      <c r="F7194" s="1384"/>
      <c r="G7194" s="1384"/>
      <c r="H7194" s="1365"/>
      <c r="I7194" s="1365"/>
      <c r="J7194" s="1365"/>
      <c r="S7194" s="1359"/>
      <c r="BU7194" s="1366"/>
      <c r="CI7194" s="1383"/>
    </row>
    <row r="7195" spans="2:87" s="1381" customFormat="1" x14ac:dyDescent="0.25">
      <c r="B7195" s="1384"/>
      <c r="C7195" s="1384"/>
      <c r="D7195" s="1387"/>
      <c r="E7195" s="1384"/>
      <c r="F7195" s="1384"/>
      <c r="G7195" s="1384"/>
      <c r="H7195" s="1365"/>
      <c r="I7195" s="1365"/>
      <c r="J7195" s="1365"/>
      <c r="S7195" s="1359"/>
      <c r="BU7195" s="1366"/>
      <c r="CI7195" s="1383"/>
    </row>
    <row r="7196" spans="2:87" s="1381" customFormat="1" x14ac:dyDescent="0.25">
      <c r="B7196" s="1384"/>
      <c r="C7196" s="1384"/>
      <c r="D7196" s="1387"/>
      <c r="E7196" s="1384"/>
      <c r="F7196" s="1384"/>
      <c r="G7196" s="1384"/>
      <c r="H7196" s="1365"/>
      <c r="I7196" s="1365"/>
      <c r="J7196" s="1365"/>
      <c r="S7196" s="1359"/>
      <c r="BU7196" s="1366"/>
      <c r="CI7196" s="1383"/>
    </row>
    <row r="7197" spans="2:87" s="1381" customFormat="1" x14ac:dyDescent="0.25">
      <c r="B7197" s="1384"/>
      <c r="C7197" s="1384"/>
      <c r="D7197" s="1387"/>
      <c r="E7197" s="1384"/>
      <c r="F7197" s="1384"/>
      <c r="G7197" s="1384"/>
      <c r="H7197" s="1365"/>
      <c r="I7197" s="1365"/>
      <c r="J7197" s="1365"/>
      <c r="S7197" s="1359"/>
      <c r="BU7197" s="1366"/>
      <c r="CI7197" s="1383"/>
    </row>
    <row r="7198" spans="2:87" s="1381" customFormat="1" x14ac:dyDescent="0.25">
      <c r="B7198" s="1384"/>
      <c r="C7198" s="1384"/>
      <c r="D7198" s="1387"/>
      <c r="E7198" s="1384"/>
      <c r="F7198" s="1384"/>
      <c r="G7198" s="1384"/>
      <c r="H7198" s="1365"/>
      <c r="I7198" s="1365"/>
      <c r="J7198" s="1365"/>
      <c r="S7198" s="1359"/>
      <c r="BU7198" s="1366"/>
      <c r="CI7198" s="1383"/>
    </row>
    <row r="7199" spans="2:87" s="1381" customFormat="1" x14ac:dyDescent="0.25">
      <c r="B7199" s="1384"/>
      <c r="C7199" s="1384"/>
      <c r="D7199" s="1387"/>
      <c r="E7199" s="1384"/>
      <c r="F7199" s="1384"/>
      <c r="G7199" s="1384"/>
      <c r="H7199" s="1365"/>
      <c r="I7199" s="1365"/>
      <c r="J7199" s="1365"/>
      <c r="S7199" s="1359"/>
      <c r="BU7199" s="1366"/>
      <c r="CI7199" s="1383"/>
    </row>
    <row r="7200" spans="2:87" s="1381" customFormat="1" x14ac:dyDescent="0.25">
      <c r="B7200" s="1384"/>
      <c r="C7200" s="1384"/>
      <c r="D7200" s="1387"/>
      <c r="E7200" s="1384"/>
      <c r="F7200" s="1384"/>
      <c r="G7200" s="1384"/>
      <c r="H7200" s="1365"/>
      <c r="I7200" s="1365"/>
      <c r="J7200" s="1365"/>
      <c r="S7200" s="1359"/>
      <c r="BU7200" s="1366"/>
      <c r="CI7200" s="1383"/>
    </row>
    <row r="7201" spans="2:87" s="1381" customFormat="1" x14ac:dyDescent="0.25">
      <c r="B7201" s="1384"/>
      <c r="C7201" s="1384"/>
      <c r="D7201" s="1387"/>
      <c r="E7201" s="1384"/>
      <c r="F7201" s="1384"/>
      <c r="G7201" s="1384"/>
      <c r="H7201" s="1365"/>
      <c r="I7201" s="1365"/>
      <c r="J7201" s="1365"/>
      <c r="S7201" s="1359"/>
      <c r="BU7201" s="1366"/>
      <c r="CI7201" s="1383"/>
    </row>
    <row r="7202" spans="2:87" s="1381" customFormat="1" x14ac:dyDescent="0.25">
      <c r="B7202" s="1384"/>
      <c r="C7202" s="1384"/>
      <c r="D7202" s="1387"/>
      <c r="E7202" s="1384"/>
      <c r="F7202" s="1384"/>
      <c r="G7202" s="1384"/>
      <c r="H7202" s="1365"/>
      <c r="I7202" s="1365"/>
      <c r="J7202" s="1365"/>
      <c r="S7202" s="1359"/>
      <c r="BU7202" s="1366"/>
      <c r="CI7202" s="1383"/>
    </row>
    <row r="7203" spans="2:87" s="1381" customFormat="1" x14ac:dyDescent="0.25">
      <c r="B7203" s="1384"/>
      <c r="C7203" s="1384"/>
      <c r="D7203" s="1387"/>
      <c r="E7203" s="1384"/>
      <c r="F7203" s="1384"/>
      <c r="G7203" s="1384"/>
      <c r="H7203" s="1365"/>
      <c r="I7203" s="1365"/>
      <c r="J7203" s="1365"/>
      <c r="S7203" s="1359"/>
      <c r="BU7203" s="1366"/>
      <c r="CI7203" s="1383"/>
    </row>
    <row r="7204" spans="2:87" s="1381" customFormat="1" x14ac:dyDescent="0.25">
      <c r="B7204" s="1384"/>
      <c r="C7204" s="1384"/>
      <c r="D7204" s="1387"/>
      <c r="E7204" s="1384"/>
      <c r="F7204" s="1384"/>
      <c r="G7204" s="1384"/>
      <c r="H7204" s="1365"/>
      <c r="I7204" s="1365"/>
      <c r="J7204" s="1365"/>
      <c r="S7204" s="1359"/>
      <c r="BU7204" s="1366"/>
      <c r="CI7204" s="1383"/>
    </row>
    <row r="7205" spans="2:87" s="1381" customFormat="1" x14ac:dyDescent="0.25">
      <c r="B7205" s="1384"/>
      <c r="C7205" s="1384"/>
      <c r="D7205" s="1387"/>
      <c r="E7205" s="1384"/>
      <c r="F7205" s="1384"/>
      <c r="G7205" s="1384"/>
      <c r="H7205" s="1365"/>
      <c r="I7205" s="1365"/>
      <c r="J7205" s="1365"/>
      <c r="S7205" s="1359"/>
      <c r="BU7205" s="1366"/>
      <c r="CI7205" s="1383"/>
    </row>
    <row r="7206" spans="2:87" s="1381" customFormat="1" x14ac:dyDescent="0.25">
      <c r="B7206" s="1384"/>
      <c r="C7206" s="1384"/>
      <c r="D7206" s="1387"/>
      <c r="E7206" s="1384"/>
      <c r="F7206" s="1384"/>
      <c r="G7206" s="1384"/>
      <c r="H7206" s="1365"/>
      <c r="I7206" s="1365"/>
      <c r="J7206" s="1365"/>
      <c r="S7206" s="1359"/>
      <c r="BU7206" s="1366"/>
      <c r="CI7206" s="1383"/>
    </row>
    <row r="7207" spans="2:87" s="1381" customFormat="1" x14ac:dyDescent="0.25">
      <c r="B7207" s="1384"/>
      <c r="C7207" s="1384"/>
      <c r="D7207" s="1387"/>
      <c r="E7207" s="1384"/>
      <c r="F7207" s="1384"/>
      <c r="G7207" s="1384"/>
      <c r="H7207" s="1365"/>
      <c r="I7207" s="1365"/>
      <c r="J7207" s="1365"/>
      <c r="S7207" s="1359"/>
      <c r="BU7207" s="1366"/>
      <c r="CI7207" s="1383"/>
    </row>
    <row r="7208" spans="2:87" s="1381" customFormat="1" x14ac:dyDescent="0.25">
      <c r="B7208" s="1384"/>
      <c r="C7208" s="1384"/>
      <c r="D7208" s="1387"/>
      <c r="E7208" s="1384"/>
      <c r="F7208" s="1384"/>
      <c r="G7208" s="1384"/>
      <c r="H7208" s="1365"/>
      <c r="I7208" s="1365"/>
      <c r="J7208" s="1365"/>
      <c r="S7208" s="1359"/>
      <c r="BU7208" s="1366"/>
      <c r="CI7208" s="1383"/>
    </row>
    <row r="7209" spans="2:87" s="1381" customFormat="1" x14ac:dyDescent="0.25">
      <c r="B7209" s="1384"/>
      <c r="C7209" s="1384"/>
      <c r="D7209" s="1387"/>
      <c r="E7209" s="1384"/>
      <c r="F7209" s="1384"/>
      <c r="G7209" s="1384"/>
      <c r="H7209" s="1365"/>
      <c r="I7209" s="1365"/>
      <c r="J7209" s="1365"/>
      <c r="S7209" s="1359"/>
      <c r="BU7209" s="1366"/>
      <c r="CI7209" s="1383"/>
    </row>
    <row r="7210" spans="2:87" s="1381" customFormat="1" x14ac:dyDescent="0.25">
      <c r="B7210" s="1384"/>
      <c r="C7210" s="1384"/>
      <c r="D7210" s="1387"/>
      <c r="E7210" s="1384"/>
      <c r="F7210" s="1384"/>
      <c r="G7210" s="1384"/>
      <c r="H7210" s="1365"/>
      <c r="I7210" s="1365"/>
      <c r="J7210" s="1365"/>
      <c r="S7210" s="1359"/>
      <c r="BU7210" s="1366"/>
      <c r="CI7210" s="1383"/>
    </row>
    <row r="7211" spans="2:87" s="1381" customFormat="1" x14ac:dyDescent="0.25">
      <c r="B7211" s="1384"/>
      <c r="C7211" s="1384"/>
      <c r="D7211" s="1387"/>
      <c r="E7211" s="1384"/>
      <c r="F7211" s="1384"/>
      <c r="G7211" s="1384"/>
      <c r="H7211" s="1365"/>
      <c r="I7211" s="1365"/>
      <c r="J7211" s="1365"/>
      <c r="S7211" s="1359"/>
      <c r="BU7211" s="1366"/>
      <c r="CI7211" s="1383"/>
    </row>
    <row r="7212" spans="2:87" s="1381" customFormat="1" x14ac:dyDescent="0.25">
      <c r="B7212" s="1384"/>
      <c r="C7212" s="1384"/>
      <c r="D7212" s="1387"/>
      <c r="E7212" s="1384"/>
      <c r="F7212" s="1384"/>
      <c r="G7212" s="1384"/>
      <c r="H7212" s="1365"/>
      <c r="I7212" s="1365"/>
      <c r="J7212" s="1365"/>
      <c r="S7212" s="1359"/>
      <c r="BU7212" s="1366"/>
      <c r="CI7212" s="1383"/>
    </row>
    <row r="7213" spans="2:87" s="1381" customFormat="1" x14ac:dyDescent="0.25">
      <c r="B7213" s="1384"/>
      <c r="C7213" s="1384"/>
      <c r="D7213" s="1387"/>
      <c r="E7213" s="1384"/>
      <c r="F7213" s="1384"/>
      <c r="G7213" s="1384"/>
      <c r="H7213" s="1365"/>
      <c r="I7213" s="1365"/>
      <c r="J7213" s="1365"/>
      <c r="S7213" s="1359"/>
      <c r="BU7213" s="1366"/>
      <c r="CI7213" s="1383"/>
    </row>
    <row r="7214" spans="2:87" s="1381" customFormat="1" x14ac:dyDescent="0.25">
      <c r="B7214" s="1384"/>
      <c r="C7214" s="1384"/>
      <c r="D7214" s="1387"/>
      <c r="E7214" s="1384"/>
      <c r="F7214" s="1384"/>
      <c r="G7214" s="1384"/>
      <c r="H7214" s="1365"/>
      <c r="I7214" s="1365"/>
      <c r="J7214" s="1365"/>
      <c r="S7214" s="1359"/>
      <c r="BU7214" s="1366"/>
      <c r="CI7214" s="1383"/>
    </row>
    <row r="7215" spans="2:87" s="1381" customFormat="1" x14ac:dyDescent="0.25">
      <c r="B7215" s="1384"/>
      <c r="C7215" s="1384"/>
      <c r="D7215" s="1387"/>
      <c r="E7215" s="1384"/>
      <c r="F7215" s="1384"/>
      <c r="G7215" s="1384"/>
      <c r="H7215" s="1365"/>
      <c r="I7215" s="1365"/>
      <c r="J7215" s="1365"/>
      <c r="S7215" s="1359"/>
      <c r="BU7215" s="1366"/>
      <c r="CI7215" s="1383"/>
    </row>
    <row r="7216" spans="2:87" s="1381" customFormat="1" x14ac:dyDescent="0.25">
      <c r="B7216" s="1384"/>
      <c r="C7216" s="1384"/>
      <c r="D7216" s="1387"/>
      <c r="E7216" s="1384"/>
      <c r="F7216" s="1384"/>
      <c r="G7216" s="1384"/>
      <c r="H7216" s="1365"/>
      <c r="I7216" s="1365"/>
      <c r="J7216" s="1365"/>
      <c r="S7216" s="1359"/>
      <c r="BU7216" s="1366"/>
      <c r="CI7216" s="1383"/>
    </row>
    <row r="7217" spans="2:87" s="1381" customFormat="1" x14ac:dyDescent="0.25">
      <c r="B7217" s="1384"/>
      <c r="C7217" s="1384"/>
      <c r="D7217" s="1387"/>
      <c r="E7217" s="1384"/>
      <c r="F7217" s="1384"/>
      <c r="G7217" s="1384"/>
      <c r="H7217" s="1365"/>
      <c r="I7217" s="1365"/>
      <c r="J7217" s="1365"/>
      <c r="S7217" s="1359"/>
      <c r="BU7217" s="1366"/>
      <c r="CI7217" s="1383"/>
    </row>
    <row r="7218" spans="2:87" s="1381" customFormat="1" x14ac:dyDescent="0.25">
      <c r="B7218" s="1384"/>
      <c r="C7218" s="1384"/>
      <c r="D7218" s="1387"/>
      <c r="E7218" s="1384"/>
      <c r="F7218" s="1384"/>
      <c r="G7218" s="1384"/>
      <c r="H7218" s="1365"/>
      <c r="I7218" s="1365"/>
      <c r="J7218" s="1365"/>
      <c r="S7218" s="1359"/>
      <c r="BU7218" s="1366"/>
      <c r="CI7218" s="1383"/>
    </row>
    <row r="7219" spans="2:87" s="1381" customFormat="1" x14ac:dyDescent="0.25">
      <c r="B7219" s="1384"/>
      <c r="C7219" s="1384"/>
      <c r="D7219" s="1387"/>
      <c r="E7219" s="1384"/>
      <c r="F7219" s="1384"/>
      <c r="G7219" s="1384"/>
      <c r="H7219" s="1365"/>
      <c r="I7219" s="1365"/>
      <c r="J7219" s="1365"/>
      <c r="S7219" s="1359"/>
      <c r="BU7219" s="1366"/>
      <c r="CI7219" s="1383"/>
    </row>
    <row r="7220" spans="2:87" s="1381" customFormat="1" x14ac:dyDescent="0.25">
      <c r="B7220" s="1384"/>
      <c r="C7220" s="1384"/>
      <c r="D7220" s="1387"/>
      <c r="E7220" s="1384"/>
      <c r="F7220" s="1384"/>
      <c r="G7220" s="1384"/>
      <c r="H7220" s="1365"/>
      <c r="I7220" s="1365"/>
      <c r="J7220" s="1365"/>
      <c r="S7220" s="1359"/>
      <c r="BU7220" s="1366"/>
      <c r="CI7220" s="1383"/>
    </row>
    <row r="7221" spans="2:87" s="1381" customFormat="1" x14ac:dyDescent="0.25">
      <c r="B7221" s="1384"/>
      <c r="C7221" s="1384"/>
      <c r="D7221" s="1387"/>
      <c r="E7221" s="1384"/>
      <c r="F7221" s="1384"/>
      <c r="G7221" s="1384"/>
      <c r="H7221" s="1365"/>
      <c r="I7221" s="1365"/>
      <c r="J7221" s="1365"/>
      <c r="S7221" s="1359"/>
      <c r="BU7221" s="1366"/>
      <c r="CI7221" s="1383"/>
    </row>
    <row r="7222" spans="2:87" s="1381" customFormat="1" x14ac:dyDescent="0.25">
      <c r="B7222" s="1384"/>
      <c r="C7222" s="1384"/>
      <c r="D7222" s="1387"/>
      <c r="E7222" s="1384"/>
      <c r="F7222" s="1384"/>
      <c r="G7222" s="1384"/>
      <c r="H7222" s="1365"/>
      <c r="I7222" s="1365"/>
      <c r="J7222" s="1365"/>
      <c r="S7222" s="1359"/>
      <c r="BU7222" s="1366"/>
      <c r="CI7222" s="1383"/>
    </row>
    <row r="7223" spans="2:87" s="1381" customFormat="1" x14ac:dyDescent="0.25">
      <c r="B7223" s="1384"/>
      <c r="C7223" s="1384"/>
      <c r="D7223" s="1387"/>
      <c r="E7223" s="1384"/>
      <c r="F7223" s="1384"/>
      <c r="G7223" s="1384"/>
      <c r="H7223" s="1365"/>
      <c r="I7223" s="1365"/>
      <c r="J7223" s="1365"/>
      <c r="S7223" s="1359"/>
      <c r="BU7223" s="1366"/>
      <c r="CI7223" s="1383"/>
    </row>
    <row r="7224" spans="2:87" s="1381" customFormat="1" x14ac:dyDescent="0.25">
      <c r="B7224" s="1384"/>
      <c r="C7224" s="1384"/>
      <c r="D7224" s="1387"/>
      <c r="E7224" s="1384"/>
      <c r="F7224" s="1384"/>
      <c r="G7224" s="1384"/>
      <c r="H7224" s="1365"/>
      <c r="I7224" s="1365"/>
      <c r="J7224" s="1365"/>
      <c r="S7224" s="1359"/>
      <c r="BU7224" s="1366"/>
      <c r="CI7224" s="1383"/>
    </row>
    <row r="7225" spans="2:87" s="1381" customFormat="1" x14ac:dyDescent="0.25">
      <c r="B7225" s="1384"/>
      <c r="C7225" s="1384"/>
      <c r="D7225" s="1387"/>
      <c r="E7225" s="1384"/>
      <c r="F7225" s="1384"/>
      <c r="G7225" s="1384"/>
      <c r="H7225" s="1365"/>
      <c r="I7225" s="1365"/>
      <c r="J7225" s="1365"/>
      <c r="S7225" s="1359"/>
      <c r="BU7225" s="1366"/>
      <c r="CI7225" s="1383"/>
    </row>
    <row r="7226" spans="2:87" s="1381" customFormat="1" x14ac:dyDescent="0.25">
      <c r="B7226" s="1384"/>
      <c r="C7226" s="1384"/>
      <c r="D7226" s="1387"/>
      <c r="E7226" s="1384"/>
      <c r="F7226" s="1384"/>
      <c r="G7226" s="1384"/>
      <c r="H7226" s="1365"/>
      <c r="I7226" s="1365"/>
      <c r="J7226" s="1365"/>
      <c r="S7226" s="1359"/>
      <c r="BU7226" s="1366"/>
      <c r="CI7226" s="1383"/>
    </row>
    <row r="7227" spans="2:87" s="1381" customFormat="1" x14ac:dyDescent="0.25">
      <c r="B7227" s="1384"/>
      <c r="C7227" s="1384"/>
      <c r="D7227" s="1387"/>
      <c r="E7227" s="1384"/>
      <c r="F7227" s="1384"/>
      <c r="G7227" s="1384"/>
      <c r="H7227" s="1365"/>
      <c r="I7227" s="1365"/>
      <c r="J7227" s="1365"/>
      <c r="S7227" s="1359"/>
      <c r="BU7227" s="1366"/>
      <c r="CI7227" s="1383"/>
    </row>
    <row r="7228" spans="2:87" s="1381" customFormat="1" x14ac:dyDescent="0.25">
      <c r="B7228" s="1384"/>
      <c r="C7228" s="1384"/>
      <c r="D7228" s="1387"/>
      <c r="E7228" s="1384"/>
      <c r="F7228" s="1384"/>
      <c r="G7228" s="1384"/>
      <c r="H7228" s="1365"/>
      <c r="I7228" s="1365"/>
      <c r="J7228" s="1365"/>
      <c r="S7228" s="1359"/>
      <c r="BU7228" s="1366"/>
      <c r="CI7228" s="1383"/>
    </row>
    <row r="7229" spans="2:87" s="1381" customFormat="1" x14ac:dyDescent="0.25">
      <c r="B7229" s="1384"/>
      <c r="C7229" s="1384"/>
      <c r="D7229" s="1387"/>
      <c r="E7229" s="1384"/>
      <c r="F7229" s="1384"/>
      <c r="G7229" s="1384"/>
      <c r="H7229" s="1365"/>
      <c r="I7229" s="1365"/>
      <c r="J7229" s="1365"/>
      <c r="S7229" s="1359"/>
      <c r="BU7229" s="1366"/>
      <c r="CI7229" s="1383"/>
    </row>
    <row r="7230" spans="2:87" s="1381" customFormat="1" x14ac:dyDescent="0.25">
      <c r="B7230" s="1384"/>
      <c r="C7230" s="1384"/>
      <c r="D7230" s="1387"/>
      <c r="E7230" s="1384"/>
      <c r="F7230" s="1384"/>
      <c r="G7230" s="1384"/>
      <c r="H7230" s="1365"/>
      <c r="I7230" s="1365"/>
      <c r="J7230" s="1365"/>
      <c r="S7230" s="1359"/>
      <c r="BU7230" s="1366"/>
      <c r="CI7230" s="1383"/>
    </row>
    <row r="7231" spans="2:87" s="1381" customFormat="1" x14ac:dyDescent="0.25">
      <c r="B7231" s="1384"/>
      <c r="C7231" s="1384"/>
      <c r="D7231" s="1387"/>
      <c r="E7231" s="1384"/>
      <c r="F7231" s="1384"/>
      <c r="G7231" s="1384"/>
      <c r="H7231" s="1365"/>
      <c r="I7231" s="1365"/>
      <c r="J7231" s="1365"/>
      <c r="S7231" s="1359"/>
      <c r="BU7231" s="1366"/>
      <c r="CI7231" s="1383"/>
    </row>
    <row r="7232" spans="2:87" s="1381" customFormat="1" x14ac:dyDescent="0.25">
      <c r="B7232" s="1384"/>
      <c r="C7232" s="1384"/>
      <c r="D7232" s="1387"/>
      <c r="E7232" s="1384"/>
      <c r="F7232" s="1384"/>
      <c r="G7232" s="1384"/>
      <c r="H7232" s="1365"/>
      <c r="I7232" s="1365"/>
      <c r="J7232" s="1365"/>
      <c r="S7232" s="1359"/>
      <c r="BU7232" s="1366"/>
      <c r="CI7232" s="1383"/>
    </row>
    <row r="7233" spans="2:87" s="1381" customFormat="1" x14ac:dyDescent="0.25">
      <c r="B7233" s="1384"/>
      <c r="C7233" s="1384"/>
      <c r="D7233" s="1387"/>
      <c r="E7233" s="1384"/>
      <c r="F7233" s="1384"/>
      <c r="G7233" s="1384"/>
      <c r="H7233" s="1365"/>
      <c r="I7233" s="1365"/>
      <c r="J7233" s="1365"/>
      <c r="S7233" s="1359"/>
      <c r="BU7233" s="1366"/>
      <c r="CI7233" s="1383"/>
    </row>
    <row r="7234" spans="2:87" s="1381" customFormat="1" x14ac:dyDescent="0.25">
      <c r="B7234" s="1384"/>
      <c r="C7234" s="1384"/>
      <c r="D7234" s="1387"/>
      <c r="E7234" s="1384"/>
      <c r="F7234" s="1384"/>
      <c r="G7234" s="1384"/>
      <c r="H7234" s="1365"/>
      <c r="I7234" s="1365"/>
      <c r="J7234" s="1365"/>
      <c r="S7234" s="1359"/>
      <c r="BU7234" s="1366"/>
      <c r="CI7234" s="1383"/>
    </row>
    <row r="7235" spans="2:87" s="1381" customFormat="1" x14ac:dyDescent="0.25">
      <c r="B7235" s="1384"/>
      <c r="C7235" s="1384"/>
      <c r="D7235" s="1387"/>
      <c r="E7235" s="1384"/>
      <c r="F7235" s="1384"/>
      <c r="G7235" s="1384"/>
      <c r="H7235" s="1365"/>
      <c r="I7235" s="1365"/>
      <c r="J7235" s="1365"/>
      <c r="S7235" s="1359"/>
      <c r="BU7235" s="1366"/>
      <c r="CI7235" s="1383"/>
    </row>
    <row r="7236" spans="2:87" s="1381" customFormat="1" x14ac:dyDescent="0.25">
      <c r="B7236" s="1384"/>
      <c r="C7236" s="1384"/>
      <c r="D7236" s="1387"/>
      <c r="E7236" s="1384"/>
      <c r="F7236" s="1384"/>
      <c r="G7236" s="1384"/>
      <c r="H7236" s="1365"/>
      <c r="I7236" s="1365"/>
      <c r="J7236" s="1365"/>
      <c r="S7236" s="1359"/>
      <c r="BU7236" s="1366"/>
      <c r="CI7236" s="1383"/>
    </row>
    <row r="7237" spans="2:87" s="1381" customFormat="1" x14ac:dyDescent="0.25">
      <c r="B7237" s="1384"/>
      <c r="C7237" s="1384"/>
      <c r="D7237" s="1387"/>
      <c r="E7237" s="1384"/>
      <c r="F7237" s="1384"/>
      <c r="G7237" s="1384"/>
      <c r="H7237" s="1365"/>
      <c r="I7237" s="1365"/>
      <c r="J7237" s="1365"/>
      <c r="S7237" s="1359"/>
      <c r="BU7237" s="1366"/>
      <c r="CI7237" s="1383"/>
    </row>
    <row r="7238" spans="2:87" s="1381" customFormat="1" x14ac:dyDescent="0.25">
      <c r="B7238" s="1384"/>
      <c r="C7238" s="1384"/>
      <c r="D7238" s="1387"/>
      <c r="E7238" s="1384"/>
      <c r="F7238" s="1384"/>
      <c r="G7238" s="1384"/>
      <c r="H7238" s="1365"/>
      <c r="I7238" s="1365"/>
      <c r="J7238" s="1365"/>
      <c r="S7238" s="1359"/>
      <c r="BU7238" s="1366"/>
      <c r="CI7238" s="1383"/>
    </row>
    <row r="7239" spans="2:87" s="1381" customFormat="1" x14ac:dyDescent="0.25">
      <c r="B7239" s="1384"/>
      <c r="C7239" s="1384"/>
      <c r="D7239" s="1387"/>
      <c r="E7239" s="1384"/>
      <c r="F7239" s="1384"/>
      <c r="G7239" s="1384"/>
      <c r="H7239" s="1365"/>
      <c r="I7239" s="1365"/>
      <c r="J7239" s="1365"/>
      <c r="S7239" s="1359"/>
      <c r="BU7239" s="1366"/>
      <c r="CI7239" s="1383"/>
    </row>
    <row r="7240" spans="2:87" s="1381" customFormat="1" x14ac:dyDescent="0.25">
      <c r="B7240" s="1384"/>
      <c r="C7240" s="1384"/>
      <c r="D7240" s="1387"/>
      <c r="E7240" s="1384"/>
      <c r="F7240" s="1384"/>
      <c r="G7240" s="1384"/>
      <c r="H7240" s="1365"/>
      <c r="I7240" s="1365"/>
      <c r="J7240" s="1365"/>
      <c r="S7240" s="1359"/>
      <c r="BU7240" s="1366"/>
      <c r="CI7240" s="1383"/>
    </row>
    <row r="7241" spans="2:87" s="1381" customFormat="1" x14ac:dyDescent="0.25">
      <c r="B7241" s="1384"/>
      <c r="C7241" s="1384"/>
      <c r="D7241" s="1387"/>
      <c r="E7241" s="1384"/>
      <c r="F7241" s="1384"/>
      <c r="G7241" s="1384"/>
      <c r="H7241" s="1365"/>
      <c r="I7241" s="1365"/>
      <c r="J7241" s="1365"/>
      <c r="S7241" s="1359"/>
      <c r="BU7241" s="1366"/>
      <c r="CI7241" s="1383"/>
    </row>
    <row r="7242" spans="2:87" s="1381" customFormat="1" x14ac:dyDescent="0.25">
      <c r="B7242" s="1384"/>
      <c r="C7242" s="1384"/>
      <c r="D7242" s="1387"/>
      <c r="E7242" s="1384"/>
      <c r="F7242" s="1384"/>
      <c r="G7242" s="1384"/>
      <c r="H7242" s="1365"/>
      <c r="I7242" s="1365"/>
      <c r="J7242" s="1365"/>
      <c r="S7242" s="1359"/>
      <c r="BU7242" s="1366"/>
      <c r="CI7242" s="1383"/>
    </row>
    <row r="7243" spans="2:87" s="1381" customFormat="1" x14ac:dyDescent="0.25">
      <c r="B7243" s="1384"/>
      <c r="C7243" s="1384"/>
      <c r="D7243" s="1387"/>
      <c r="E7243" s="1384"/>
      <c r="F7243" s="1384"/>
      <c r="G7243" s="1384"/>
      <c r="H7243" s="1365"/>
      <c r="I7243" s="1365"/>
      <c r="J7243" s="1365"/>
      <c r="S7243" s="1359"/>
      <c r="BU7243" s="1366"/>
      <c r="CI7243" s="1383"/>
    </row>
    <row r="7244" spans="2:87" s="1381" customFormat="1" x14ac:dyDescent="0.25">
      <c r="B7244" s="1384"/>
      <c r="C7244" s="1384"/>
      <c r="D7244" s="1387"/>
      <c r="E7244" s="1384"/>
      <c r="F7244" s="1384"/>
      <c r="G7244" s="1384"/>
      <c r="H7244" s="1365"/>
      <c r="I7244" s="1365"/>
      <c r="J7244" s="1365"/>
      <c r="S7244" s="1359"/>
      <c r="BU7244" s="1366"/>
      <c r="CI7244" s="1383"/>
    </row>
    <row r="7245" spans="2:87" s="1381" customFormat="1" x14ac:dyDescent="0.25">
      <c r="B7245" s="1384"/>
      <c r="C7245" s="1384"/>
      <c r="D7245" s="1387"/>
      <c r="E7245" s="1384"/>
      <c r="F7245" s="1384"/>
      <c r="G7245" s="1384"/>
      <c r="H7245" s="1365"/>
      <c r="I7245" s="1365"/>
      <c r="J7245" s="1365"/>
      <c r="S7245" s="1359"/>
      <c r="BU7245" s="1366"/>
      <c r="CI7245" s="1383"/>
    </row>
    <row r="7246" spans="2:87" s="1381" customFormat="1" x14ac:dyDescent="0.25">
      <c r="B7246" s="1384"/>
      <c r="C7246" s="1384"/>
      <c r="D7246" s="1387"/>
      <c r="E7246" s="1384"/>
      <c r="F7246" s="1384"/>
      <c r="G7246" s="1384"/>
      <c r="H7246" s="1365"/>
      <c r="I7246" s="1365"/>
      <c r="J7246" s="1365"/>
      <c r="S7246" s="1359"/>
      <c r="BU7246" s="1366"/>
      <c r="CI7246" s="1383"/>
    </row>
    <row r="7247" spans="2:87" s="1381" customFormat="1" x14ac:dyDescent="0.25">
      <c r="B7247" s="1384"/>
      <c r="C7247" s="1384"/>
      <c r="D7247" s="1387"/>
      <c r="E7247" s="1384"/>
      <c r="F7247" s="1384"/>
      <c r="G7247" s="1384"/>
      <c r="H7247" s="1365"/>
      <c r="I7247" s="1365"/>
      <c r="J7247" s="1365"/>
      <c r="S7247" s="1359"/>
      <c r="BU7247" s="1366"/>
      <c r="CI7247" s="1383"/>
    </row>
    <row r="7248" spans="2:87" s="1381" customFormat="1" x14ac:dyDescent="0.25">
      <c r="B7248" s="1384"/>
      <c r="C7248" s="1384"/>
      <c r="D7248" s="1387"/>
      <c r="E7248" s="1384"/>
      <c r="F7248" s="1384"/>
      <c r="G7248" s="1384"/>
      <c r="H7248" s="1365"/>
      <c r="I7248" s="1365"/>
      <c r="J7248" s="1365"/>
      <c r="S7248" s="1359"/>
      <c r="BU7248" s="1366"/>
      <c r="CI7248" s="1383"/>
    </row>
    <row r="7249" spans="2:87" s="1381" customFormat="1" x14ac:dyDescent="0.25">
      <c r="B7249" s="1384"/>
      <c r="C7249" s="1384"/>
      <c r="D7249" s="1387"/>
      <c r="E7249" s="1384"/>
      <c r="F7249" s="1384"/>
      <c r="G7249" s="1384"/>
      <c r="H7249" s="1365"/>
      <c r="I7249" s="1365"/>
      <c r="J7249" s="1365"/>
      <c r="S7249" s="1359"/>
      <c r="BU7249" s="1366"/>
      <c r="CI7249" s="1383"/>
    </row>
    <row r="7250" spans="2:87" s="1381" customFormat="1" x14ac:dyDescent="0.25">
      <c r="B7250" s="1384"/>
      <c r="C7250" s="1384"/>
      <c r="D7250" s="1387"/>
      <c r="E7250" s="1384"/>
      <c r="F7250" s="1384"/>
      <c r="G7250" s="1384"/>
      <c r="H7250" s="1365"/>
      <c r="I7250" s="1365"/>
      <c r="J7250" s="1365"/>
      <c r="S7250" s="1359"/>
      <c r="BU7250" s="1366"/>
      <c r="CI7250" s="1383"/>
    </row>
    <row r="7251" spans="2:87" s="1381" customFormat="1" x14ac:dyDescent="0.25">
      <c r="B7251" s="1384"/>
      <c r="C7251" s="1384"/>
      <c r="D7251" s="1387"/>
      <c r="E7251" s="1384"/>
      <c r="F7251" s="1384"/>
      <c r="G7251" s="1384"/>
      <c r="H7251" s="1365"/>
      <c r="I7251" s="1365"/>
      <c r="J7251" s="1365"/>
      <c r="S7251" s="1359"/>
      <c r="BU7251" s="1366"/>
      <c r="CI7251" s="1383"/>
    </row>
    <row r="7252" spans="2:87" s="1381" customFormat="1" x14ac:dyDescent="0.25">
      <c r="B7252" s="1384"/>
      <c r="C7252" s="1384"/>
      <c r="D7252" s="1387"/>
      <c r="E7252" s="1384"/>
      <c r="F7252" s="1384"/>
      <c r="G7252" s="1384"/>
      <c r="H7252" s="1365"/>
      <c r="I7252" s="1365"/>
      <c r="J7252" s="1365"/>
      <c r="S7252" s="1359"/>
      <c r="BU7252" s="1366"/>
      <c r="CI7252" s="1383"/>
    </row>
    <row r="7253" spans="2:87" s="1381" customFormat="1" x14ac:dyDescent="0.25">
      <c r="B7253" s="1384"/>
      <c r="C7253" s="1384"/>
      <c r="D7253" s="1387"/>
      <c r="E7253" s="1384"/>
      <c r="F7253" s="1384"/>
      <c r="G7253" s="1384"/>
      <c r="H7253" s="1365"/>
      <c r="I7253" s="1365"/>
      <c r="J7253" s="1365"/>
      <c r="S7253" s="1359"/>
      <c r="BU7253" s="1366"/>
      <c r="CI7253" s="1383"/>
    </row>
    <row r="7254" spans="2:87" s="1381" customFormat="1" x14ac:dyDescent="0.25">
      <c r="B7254" s="1384"/>
      <c r="C7254" s="1384"/>
      <c r="D7254" s="1387"/>
      <c r="E7254" s="1384"/>
      <c r="F7254" s="1384"/>
      <c r="G7254" s="1384"/>
      <c r="H7254" s="1365"/>
      <c r="I7254" s="1365"/>
      <c r="J7254" s="1365"/>
      <c r="S7254" s="1359"/>
      <c r="BU7254" s="1366"/>
      <c r="CI7254" s="1383"/>
    </row>
    <row r="7255" spans="2:87" s="1381" customFormat="1" x14ac:dyDescent="0.25">
      <c r="B7255" s="1384"/>
      <c r="C7255" s="1384"/>
      <c r="D7255" s="1387"/>
      <c r="E7255" s="1384"/>
      <c r="F7255" s="1384"/>
      <c r="G7255" s="1384"/>
      <c r="H7255" s="1365"/>
      <c r="I7255" s="1365"/>
      <c r="J7255" s="1365"/>
      <c r="S7255" s="1359"/>
      <c r="BU7255" s="1366"/>
      <c r="CI7255" s="1383"/>
    </row>
    <row r="7256" spans="2:87" s="1381" customFormat="1" x14ac:dyDescent="0.25">
      <c r="B7256" s="1384"/>
      <c r="C7256" s="1384"/>
      <c r="D7256" s="1387"/>
      <c r="E7256" s="1384"/>
      <c r="F7256" s="1384"/>
      <c r="G7256" s="1384"/>
      <c r="H7256" s="1365"/>
      <c r="I7256" s="1365"/>
      <c r="J7256" s="1365"/>
      <c r="S7256" s="1359"/>
      <c r="BU7256" s="1366"/>
      <c r="CI7256" s="1383"/>
    </row>
    <row r="7257" spans="2:87" s="1381" customFormat="1" x14ac:dyDescent="0.25">
      <c r="B7257" s="1384"/>
      <c r="C7257" s="1384"/>
      <c r="D7257" s="1387"/>
      <c r="E7257" s="1384"/>
      <c r="F7257" s="1384"/>
      <c r="G7257" s="1384"/>
      <c r="H7257" s="1365"/>
      <c r="I7257" s="1365"/>
      <c r="J7257" s="1365"/>
      <c r="S7257" s="1359"/>
      <c r="BU7257" s="1366"/>
      <c r="CI7257" s="1383"/>
    </row>
    <row r="7258" spans="2:87" s="1381" customFormat="1" x14ac:dyDescent="0.25">
      <c r="B7258" s="1384"/>
      <c r="C7258" s="1384"/>
      <c r="D7258" s="1387"/>
      <c r="E7258" s="1384"/>
      <c r="F7258" s="1384"/>
      <c r="G7258" s="1384"/>
      <c r="H7258" s="1365"/>
      <c r="I7258" s="1365"/>
      <c r="J7258" s="1365"/>
      <c r="S7258" s="1359"/>
      <c r="BU7258" s="1366"/>
      <c r="CI7258" s="1383"/>
    </row>
    <row r="7259" spans="2:87" s="1381" customFormat="1" x14ac:dyDescent="0.25">
      <c r="B7259" s="1384"/>
      <c r="C7259" s="1384"/>
      <c r="D7259" s="1387"/>
      <c r="E7259" s="1384"/>
      <c r="F7259" s="1384"/>
      <c r="G7259" s="1384"/>
      <c r="H7259" s="1365"/>
      <c r="I7259" s="1365"/>
      <c r="J7259" s="1365"/>
      <c r="S7259" s="1359"/>
      <c r="BU7259" s="1366"/>
      <c r="CI7259" s="1383"/>
    </row>
    <row r="7260" spans="2:87" s="1381" customFormat="1" x14ac:dyDescent="0.25">
      <c r="B7260" s="1384"/>
      <c r="C7260" s="1384"/>
      <c r="D7260" s="1387"/>
      <c r="E7260" s="1384"/>
      <c r="F7260" s="1384"/>
      <c r="G7260" s="1384"/>
      <c r="H7260" s="1365"/>
      <c r="I7260" s="1365"/>
      <c r="J7260" s="1365"/>
      <c r="S7260" s="1359"/>
      <c r="BU7260" s="1366"/>
      <c r="CI7260" s="1383"/>
    </row>
    <row r="7261" spans="2:87" s="1381" customFormat="1" x14ac:dyDescent="0.25">
      <c r="B7261" s="1384"/>
      <c r="C7261" s="1384"/>
      <c r="D7261" s="1387"/>
      <c r="E7261" s="1384"/>
      <c r="F7261" s="1384"/>
      <c r="G7261" s="1384"/>
      <c r="H7261" s="1365"/>
      <c r="I7261" s="1365"/>
      <c r="J7261" s="1365"/>
      <c r="S7261" s="1359"/>
      <c r="BU7261" s="1366"/>
      <c r="CI7261" s="1383"/>
    </row>
    <row r="7262" spans="2:87" s="1381" customFormat="1" x14ac:dyDescent="0.25">
      <c r="B7262" s="1384"/>
      <c r="C7262" s="1384"/>
      <c r="D7262" s="1387"/>
      <c r="E7262" s="1384"/>
      <c r="F7262" s="1384"/>
      <c r="G7262" s="1384"/>
      <c r="H7262" s="1365"/>
      <c r="I7262" s="1365"/>
      <c r="J7262" s="1365"/>
      <c r="S7262" s="1359"/>
      <c r="BU7262" s="1366"/>
      <c r="CI7262" s="1383"/>
    </row>
    <row r="7263" spans="2:87" s="1381" customFormat="1" x14ac:dyDescent="0.25">
      <c r="B7263" s="1384"/>
      <c r="C7263" s="1384"/>
      <c r="D7263" s="1387"/>
      <c r="E7263" s="1384"/>
      <c r="F7263" s="1384"/>
      <c r="G7263" s="1384"/>
      <c r="H7263" s="1365"/>
      <c r="I7263" s="1365"/>
      <c r="J7263" s="1365"/>
      <c r="S7263" s="1359"/>
      <c r="BU7263" s="1366"/>
      <c r="CI7263" s="1383"/>
    </row>
    <row r="7264" spans="2:87" s="1381" customFormat="1" x14ac:dyDescent="0.25">
      <c r="B7264" s="1384"/>
      <c r="C7264" s="1384"/>
      <c r="D7264" s="1387"/>
      <c r="E7264" s="1384"/>
      <c r="F7264" s="1384"/>
      <c r="G7264" s="1384"/>
      <c r="H7264" s="1365"/>
      <c r="I7264" s="1365"/>
      <c r="J7264" s="1365"/>
      <c r="S7264" s="1359"/>
      <c r="BU7264" s="1366"/>
      <c r="CI7264" s="1383"/>
    </row>
    <row r="7265" spans="2:87" s="1381" customFormat="1" x14ac:dyDescent="0.25">
      <c r="B7265" s="1384"/>
      <c r="C7265" s="1384"/>
      <c r="D7265" s="1387"/>
      <c r="E7265" s="1384"/>
      <c r="F7265" s="1384"/>
      <c r="G7265" s="1384"/>
      <c r="H7265" s="1365"/>
      <c r="I7265" s="1365"/>
      <c r="J7265" s="1365"/>
      <c r="S7265" s="1359"/>
      <c r="BU7265" s="1366"/>
      <c r="CI7265" s="1383"/>
    </row>
    <row r="7266" spans="2:87" s="1381" customFormat="1" x14ac:dyDescent="0.25">
      <c r="B7266" s="1384"/>
      <c r="C7266" s="1384"/>
      <c r="D7266" s="1387"/>
      <c r="E7266" s="1384"/>
      <c r="F7266" s="1384"/>
      <c r="G7266" s="1384"/>
      <c r="H7266" s="1365"/>
      <c r="I7266" s="1365"/>
      <c r="J7266" s="1365"/>
      <c r="S7266" s="1359"/>
      <c r="BU7266" s="1366"/>
      <c r="CI7266" s="1383"/>
    </row>
    <row r="7267" spans="2:87" s="1381" customFormat="1" x14ac:dyDescent="0.25">
      <c r="B7267" s="1384"/>
      <c r="C7267" s="1384"/>
      <c r="D7267" s="1387"/>
      <c r="E7267" s="1384"/>
      <c r="F7267" s="1384"/>
      <c r="G7267" s="1384"/>
      <c r="H7267" s="1365"/>
      <c r="I7267" s="1365"/>
      <c r="J7267" s="1365"/>
      <c r="S7267" s="1359"/>
      <c r="BU7267" s="1366"/>
      <c r="CI7267" s="1383"/>
    </row>
    <row r="7268" spans="2:87" s="1381" customFormat="1" x14ac:dyDescent="0.25">
      <c r="B7268" s="1384"/>
      <c r="C7268" s="1384"/>
      <c r="D7268" s="1387"/>
      <c r="E7268" s="1384"/>
      <c r="F7268" s="1384"/>
      <c r="G7268" s="1384"/>
      <c r="H7268" s="1365"/>
      <c r="I7268" s="1365"/>
      <c r="J7268" s="1365"/>
      <c r="S7268" s="1359"/>
      <c r="BU7268" s="1366"/>
      <c r="CI7268" s="1383"/>
    </row>
    <row r="7269" spans="2:87" s="1381" customFormat="1" x14ac:dyDescent="0.25">
      <c r="B7269" s="1384"/>
      <c r="C7269" s="1384"/>
      <c r="D7269" s="1387"/>
      <c r="E7269" s="1384"/>
      <c r="F7269" s="1384"/>
      <c r="G7269" s="1384"/>
      <c r="H7269" s="1365"/>
      <c r="I7269" s="1365"/>
      <c r="J7269" s="1365"/>
      <c r="S7269" s="1359"/>
      <c r="BU7269" s="1366"/>
      <c r="CI7269" s="1383"/>
    </row>
    <row r="7270" spans="2:87" s="1381" customFormat="1" x14ac:dyDescent="0.25">
      <c r="B7270" s="1384"/>
      <c r="C7270" s="1384"/>
      <c r="D7270" s="1387"/>
      <c r="E7270" s="1384"/>
      <c r="F7270" s="1384"/>
      <c r="G7270" s="1384"/>
      <c r="H7270" s="1365"/>
      <c r="I7270" s="1365"/>
      <c r="J7270" s="1365"/>
      <c r="S7270" s="1359"/>
      <c r="BU7270" s="1366"/>
      <c r="CI7270" s="1383"/>
    </row>
    <row r="7271" spans="2:87" s="1381" customFormat="1" x14ac:dyDescent="0.25">
      <c r="B7271" s="1384"/>
      <c r="C7271" s="1384"/>
      <c r="D7271" s="1387"/>
      <c r="E7271" s="1384"/>
      <c r="F7271" s="1384"/>
      <c r="G7271" s="1384"/>
      <c r="H7271" s="1365"/>
      <c r="I7271" s="1365"/>
      <c r="J7271" s="1365"/>
      <c r="S7271" s="1359"/>
      <c r="BU7271" s="1366"/>
      <c r="CI7271" s="1383"/>
    </row>
    <row r="7272" spans="2:87" s="1381" customFormat="1" x14ac:dyDescent="0.25">
      <c r="B7272" s="1384"/>
      <c r="C7272" s="1384"/>
      <c r="D7272" s="1387"/>
      <c r="E7272" s="1384"/>
      <c r="F7272" s="1384"/>
      <c r="G7272" s="1384"/>
      <c r="H7272" s="1365"/>
      <c r="I7272" s="1365"/>
      <c r="J7272" s="1365"/>
      <c r="S7272" s="1359"/>
      <c r="BU7272" s="1366"/>
      <c r="CI7272" s="1383"/>
    </row>
    <row r="7273" spans="2:87" s="1381" customFormat="1" x14ac:dyDescent="0.25">
      <c r="B7273" s="1384"/>
      <c r="C7273" s="1384"/>
      <c r="D7273" s="1387"/>
      <c r="E7273" s="1384"/>
      <c r="F7273" s="1384"/>
      <c r="G7273" s="1384"/>
      <c r="H7273" s="1365"/>
      <c r="I7273" s="1365"/>
      <c r="J7273" s="1365"/>
      <c r="S7273" s="1359"/>
      <c r="BU7273" s="1366"/>
      <c r="CI7273" s="1383"/>
    </row>
    <row r="7274" spans="2:87" s="1381" customFormat="1" x14ac:dyDescent="0.25">
      <c r="B7274" s="1384"/>
      <c r="C7274" s="1384"/>
      <c r="D7274" s="1387"/>
      <c r="E7274" s="1384"/>
      <c r="F7274" s="1384"/>
      <c r="G7274" s="1384"/>
      <c r="H7274" s="1365"/>
      <c r="I7274" s="1365"/>
      <c r="J7274" s="1365"/>
      <c r="S7274" s="1359"/>
      <c r="BU7274" s="1366"/>
      <c r="CI7274" s="1383"/>
    </row>
    <row r="7275" spans="2:87" s="1381" customFormat="1" x14ac:dyDescent="0.25">
      <c r="B7275" s="1384"/>
      <c r="C7275" s="1384"/>
      <c r="D7275" s="1387"/>
      <c r="E7275" s="1384"/>
      <c r="F7275" s="1384"/>
      <c r="G7275" s="1384"/>
      <c r="H7275" s="1365"/>
      <c r="I7275" s="1365"/>
      <c r="J7275" s="1365"/>
      <c r="S7275" s="1359"/>
      <c r="BU7275" s="1366"/>
      <c r="CI7275" s="1383"/>
    </row>
    <row r="7276" spans="2:87" s="1381" customFormat="1" x14ac:dyDescent="0.25">
      <c r="B7276" s="1384"/>
      <c r="C7276" s="1384"/>
      <c r="D7276" s="1387"/>
      <c r="E7276" s="1384"/>
      <c r="F7276" s="1384"/>
      <c r="G7276" s="1384"/>
      <c r="H7276" s="1365"/>
      <c r="I7276" s="1365"/>
      <c r="J7276" s="1365"/>
      <c r="S7276" s="1359"/>
      <c r="BU7276" s="1366"/>
      <c r="CI7276" s="1383"/>
    </row>
    <row r="7277" spans="2:87" s="1381" customFormat="1" x14ac:dyDescent="0.25">
      <c r="B7277" s="1384"/>
      <c r="C7277" s="1384"/>
      <c r="D7277" s="1387"/>
      <c r="E7277" s="1384"/>
      <c r="F7277" s="1384"/>
      <c r="G7277" s="1384"/>
      <c r="H7277" s="1365"/>
      <c r="I7277" s="1365"/>
      <c r="J7277" s="1365"/>
      <c r="S7277" s="1359"/>
      <c r="BU7277" s="1366"/>
      <c r="CI7277" s="1383"/>
    </row>
    <row r="7278" spans="2:87" s="1381" customFormat="1" x14ac:dyDescent="0.25">
      <c r="B7278" s="1384"/>
      <c r="C7278" s="1384"/>
      <c r="D7278" s="1387"/>
      <c r="E7278" s="1384"/>
      <c r="F7278" s="1384"/>
      <c r="G7278" s="1384"/>
      <c r="H7278" s="1365"/>
      <c r="I7278" s="1365"/>
      <c r="J7278" s="1365"/>
      <c r="S7278" s="1359"/>
      <c r="BU7278" s="1366"/>
      <c r="CI7278" s="1383"/>
    </row>
    <row r="7279" spans="2:87" s="1381" customFormat="1" x14ac:dyDescent="0.25">
      <c r="B7279" s="1384"/>
      <c r="C7279" s="1384"/>
      <c r="D7279" s="1387"/>
      <c r="E7279" s="1384"/>
      <c r="F7279" s="1384"/>
      <c r="G7279" s="1384"/>
      <c r="H7279" s="1365"/>
      <c r="I7279" s="1365"/>
      <c r="J7279" s="1365"/>
      <c r="S7279" s="1359"/>
      <c r="BU7279" s="1366"/>
      <c r="CI7279" s="1383"/>
    </row>
    <row r="7280" spans="2:87" s="1381" customFormat="1" x14ac:dyDescent="0.25">
      <c r="B7280" s="1384"/>
      <c r="C7280" s="1384"/>
      <c r="D7280" s="1387"/>
      <c r="E7280" s="1384"/>
      <c r="F7280" s="1384"/>
      <c r="G7280" s="1384"/>
      <c r="H7280" s="1365"/>
      <c r="I7280" s="1365"/>
      <c r="J7280" s="1365"/>
      <c r="S7280" s="1359"/>
      <c r="BU7280" s="1366"/>
      <c r="CI7280" s="1383"/>
    </row>
    <row r="7281" spans="2:87" s="1381" customFormat="1" x14ac:dyDescent="0.25">
      <c r="B7281" s="1384"/>
      <c r="C7281" s="1384"/>
      <c r="D7281" s="1387"/>
      <c r="E7281" s="1384"/>
      <c r="F7281" s="1384"/>
      <c r="G7281" s="1384"/>
      <c r="H7281" s="1365"/>
      <c r="I7281" s="1365"/>
      <c r="J7281" s="1365"/>
      <c r="S7281" s="1359"/>
      <c r="BU7281" s="1366"/>
      <c r="CI7281" s="1383"/>
    </row>
    <row r="7282" spans="2:87" s="1381" customFormat="1" x14ac:dyDescent="0.25">
      <c r="B7282" s="1384"/>
      <c r="C7282" s="1384"/>
      <c r="D7282" s="1387"/>
      <c r="E7282" s="1384"/>
      <c r="F7282" s="1384"/>
      <c r="G7282" s="1384"/>
      <c r="H7282" s="1365"/>
      <c r="I7282" s="1365"/>
      <c r="J7282" s="1365"/>
      <c r="S7282" s="1359"/>
      <c r="BU7282" s="1366"/>
      <c r="CI7282" s="1383"/>
    </row>
    <row r="7283" spans="2:87" s="1381" customFormat="1" x14ac:dyDescent="0.25">
      <c r="B7283" s="1384"/>
      <c r="C7283" s="1384"/>
      <c r="D7283" s="1387"/>
      <c r="E7283" s="1384"/>
      <c r="F7283" s="1384"/>
      <c r="G7283" s="1384"/>
      <c r="H7283" s="1365"/>
      <c r="I7283" s="1365"/>
      <c r="J7283" s="1365"/>
      <c r="S7283" s="1359"/>
      <c r="BU7283" s="1366"/>
      <c r="CI7283" s="1383"/>
    </row>
    <row r="7284" spans="2:87" s="1381" customFormat="1" x14ac:dyDescent="0.25">
      <c r="B7284" s="1384"/>
      <c r="C7284" s="1384"/>
      <c r="D7284" s="1387"/>
      <c r="E7284" s="1384"/>
      <c r="F7284" s="1384"/>
      <c r="G7284" s="1384"/>
      <c r="H7284" s="1365"/>
      <c r="I7284" s="1365"/>
      <c r="J7284" s="1365"/>
      <c r="S7284" s="1359"/>
      <c r="BU7284" s="1366"/>
      <c r="CI7284" s="1383"/>
    </row>
    <row r="7285" spans="2:87" s="1381" customFormat="1" x14ac:dyDescent="0.25">
      <c r="B7285" s="1384"/>
      <c r="C7285" s="1384"/>
      <c r="D7285" s="1387"/>
      <c r="E7285" s="1384"/>
      <c r="F7285" s="1384"/>
      <c r="G7285" s="1384"/>
      <c r="H7285" s="1365"/>
      <c r="I7285" s="1365"/>
      <c r="J7285" s="1365"/>
      <c r="S7285" s="1359"/>
      <c r="BU7285" s="1366"/>
      <c r="CI7285" s="1383"/>
    </row>
    <row r="7286" spans="2:87" s="1381" customFormat="1" x14ac:dyDescent="0.25">
      <c r="B7286" s="1384"/>
      <c r="C7286" s="1384"/>
      <c r="D7286" s="1387"/>
      <c r="E7286" s="1384"/>
      <c r="F7286" s="1384"/>
      <c r="G7286" s="1384"/>
      <c r="H7286" s="1365"/>
      <c r="I7286" s="1365"/>
      <c r="J7286" s="1365"/>
      <c r="S7286" s="1359"/>
      <c r="BU7286" s="1366"/>
      <c r="CI7286" s="1383"/>
    </row>
    <row r="7287" spans="2:87" s="1381" customFormat="1" x14ac:dyDescent="0.25">
      <c r="B7287" s="1384"/>
      <c r="C7287" s="1384"/>
      <c r="D7287" s="1387"/>
      <c r="E7287" s="1384"/>
      <c r="F7287" s="1384"/>
      <c r="G7287" s="1384"/>
      <c r="H7287" s="1365"/>
      <c r="I7287" s="1365"/>
      <c r="J7287" s="1365"/>
      <c r="S7287" s="1359"/>
      <c r="BU7287" s="1366"/>
      <c r="CI7287" s="1383"/>
    </row>
    <row r="7288" spans="2:87" s="1381" customFormat="1" x14ac:dyDescent="0.25">
      <c r="B7288" s="1384"/>
      <c r="C7288" s="1384"/>
      <c r="D7288" s="1387"/>
      <c r="E7288" s="1384"/>
      <c r="F7288" s="1384"/>
      <c r="G7288" s="1384"/>
      <c r="H7288" s="1365"/>
      <c r="I7288" s="1365"/>
      <c r="J7288" s="1365"/>
      <c r="S7288" s="1359"/>
      <c r="BU7288" s="1366"/>
      <c r="CI7288" s="1383"/>
    </row>
    <row r="7289" spans="2:87" s="1381" customFormat="1" x14ac:dyDescent="0.25">
      <c r="B7289" s="1384"/>
      <c r="C7289" s="1384"/>
      <c r="D7289" s="1387"/>
      <c r="E7289" s="1384"/>
      <c r="F7289" s="1384"/>
      <c r="G7289" s="1384"/>
      <c r="H7289" s="1365"/>
      <c r="I7289" s="1365"/>
      <c r="J7289" s="1365"/>
      <c r="S7289" s="1359"/>
      <c r="BU7289" s="1366"/>
      <c r="CI7289" s="1383"/>
    </row>
    <row r="7290" spans="2:87" s="1381" customFormat="1" x14ac:dyDescent="0.25">
      <c r="B7290" s="1384"/>
      <c r="C7290" s="1384"/>
      <c r="D7290" s="1387"/>
      <c r="E7290" s="1384"/>
      <c r="F7290" s="1384"/>
      <c r="G7290" s="1384"/>
      <c r="H7290" s="1365"/>
      <c r="I7290" s="1365"/>
      <c r="J7290" s="1365"/>
      <c r="S7290" s="1359"/>
      <c r="BU7290" s="1366"/>
      <c r="CI7290" s="1383"/>
    </row>
    <row r="7291" spans="2:87" s="1381" customFormat="1" x14ac:dyDescent="0.25">
      <c r="B7291" s="1384"/>
      <c r="C7291" s="1384"/>
      <c r="D7291" s="1387"/>
      <c r="E7291" s="1384"/>
      <c r="F7291" s="1384"/>
      <c r="G7291" s="1384"/>
      <c r="H7291" s="1365"/>
      <c r="I7291" s="1365"/>
      <c r="J7291" s="1365"/>
      <c r="S7291" s="1359"/>
      <c r="BU7291" s="1366"/>
      <c r="CI7291" s="1383"/>
    </row>
    <row r="7292" spans="2:87" s="1381" customFormat="1" x14ac:dyDescent="0.25">
      <c r="B7292" s="1384"/>
      <c r="C7292" s="1384"/>
      <c r="D7292" s="1387"/>
      <c r="E7292" s="1384"/>
      <c r="F7292" s="1384"/>
      <c r="G7292" s="1384"/>
      <c r="H7292" s="1365"/>
      <c r="I7292" s="1365"/>
      <c r="J7292" s="1365"/>
      <c r="S7292" s="1359"/>
      <c r="BU7292" s="1366"/>
      <c r="CI7292" s="1383"/>
    </row>
    <row r="7293" spans="2:87" s="1381" customFormat="1" x14ac:dyDescent="0.25">
      <c r="B7293" s="1384"/>
      <c r="C7293" s="1384"/>
      <c r="D7293" s="1387"/>
      <c r="E7293" s="1384"/>
      <c r="F7293" s="1384"/>
      <c r="G7293" s="1384"/>
      <c r="H7293" s="1365"/>
      <c r="I7293" s="1365"/>
      <c r="J7293" s="1365"/>
      <c r="S7293" s="1359"/>
      <c r="BU7293" s="1366"/>
      <c r="CI7293" s="1383"/>
    </row>
    <row r="7294" spans="2:87" s="1381" customFormat="1" x14ac:dyDescent="0.25">
      <c r="B7294" s="1384"/>
      <c r="C7294" s="1384"/>
      <c r="D7294" s="1387"/>
      <c r="E7294" s="1384"/>
      <c r="F7294" s="1384"/>
      <c r="G7294" s="1384"/>
      <c r="H7294" s="1365"/>
      <c r="I7294" s="1365"/>
      <c r="J7294" s="1365"/>
      <c r="S7294" s="1359"/>
      <c r="BU7294" s="1366"/>
      <c r="CI7294" s="1383"/>
    </row>
    <row r="7295" spans="2:87" s="1381" customFormat="1" x14ac:dyDescent="0.25">
      <c r="B7295" s="1384"/>
      <c r="C7295" s="1384"/>
      <c r="D7295" s="1387"/>
      <c r="E7295" s="1384"/>
      <c r="F7295" s="1384"/>
      <c r="G7295" s="1384"/>
      <c r="H7295" s="1365"/>
      <c r="I7295" s="1365"/>
      <c r="J7295" s="1365"/>
      <c r="S7295" s="1359"/>
      <c r="BU7295" s="1366"/>
      <c r="CI7295" s="1383"/>
    </row>
    <row r="7296" spans="2:87" s="1381" customFormat="1" x14ac:dyDescent="0.25">
      <c r="B7296" s="1384"/>
      <c r="C7296" s="1384"/>
      <c r="D7296" s="1387"/>
      <c r="E7296" s="1384"/>
      <c r="F7296" s="1384"/>
      <c r="G7296" s="1384"/>
      <c r="H7296" s="1365"/>
      <c r="I7296" s="1365"/>
      <c r="J7296" s="1365"/>
      <c r="S7296" s="1359"/>
      <c r="BU7296" s="1366"/>
      <c r="CI7296" s="1383"/>
    </row>
    <row r="7297" spans="2:87" s="1381" customFormat="1" x14ac:dyDescent="0.25">
      <c r="B7297" s="1384"/>
      <c r="C7297" s="1384"/>
      <c r="D7297" s="1387"/>
      <c r="E7297" s="1384"/>
      <c r="F7297" s="1384"/>
      <c r="G7297" s="1384"/>
      <c r="H7297" s="1365"/>
      <c r="I7297" s="1365"/>
      <c r="J7297" s="1365"/>
      <c r="S7297" s="1359"/>
      <c r="BU7297" s="1366"/>
      <c r="CI7297" s="1383"/>
    </row>
    <row r="7298" spans="2:87" s="1381" customFormat="1" x14ac:dyDescent="0.25">
      <c r="B7298" s="1384"/>
      <c r="C7298" s="1384"/>
      <c r="D7298" s="1387"/>
      <c r="E7298" s="1384"/>
      <c r="F7298" s="1384"/>
      <c r="G7298" s="1384"/>
      <c r="H7298" s="1365"/>
      <c r="I7298" s="1365"/>
      <c r="J7298" s="1365"/>
      <c r="S7298" s="1359"/>
      <c r="BU7298" s="1366"/>
      <c r="CI7298" s="1383"/>
    </row>
    <row r="7299" spans="2:87" s="1381" customFormat="1" x14ac:dyDescent="0.25">
      <c r="B7299" s="1384"/>
      <c r="C7299" s="1384"/>
      <c r="D7299" s="1387"/>
      <c r="E7299" s="1384"/>
      <c r="F7299" s="1384"/>
      <c r="G7299" s="1384"/>
      <c r="H7299" s="1365"/>
      <c r="I7299" s="1365"/>
      <c r="J7299" s="1365"/>
      <c r="S7299" s="1359"/>
      <c r="BU7299" s="1366"/>
      <c r="CI7299" s="1383"/>
    </row>
    <row r="7300" spans="2:87" s="1381" customFormat="1" x14ac:dyDescent="0.25">
      <c r="B7300" s="1384"/>
      <c r="C7300" s="1384"/>
      <c r="D7300" s="1387"/>
      <c r="E7300" s="1384"/>
      <c r="F7300" s="1384"/>
      <c r="G7300" s="1384"/>
      <c r="H7300" s="1365"/>
      <c r="I7300" s="1365"/>
      <c r="J7300" s="1365"/>
      <c r="S7300" s="1359"/>
      <c r="BU7300" s="1366"/>
      <c r="CI7300" s="1383"/>
    </row>
    <row r="7301" spans="2:87" s="1381" customFormat="1" x14ac:dyDescent="0.25">
      <c r="B7301" s="1384"/>
      <c r="C7301" s="1384"/>
      <c r="D7301" s="1387"/>
      <c r="E7301" s="1384"/>
      <c r="F7301" s="1384"/>
      <c r="G7301" s="1384"/>
      <c r="H7301" s="1365"/>
      <c r="I7301" s="1365"/>
      <c r="J7301" s="1365"/>
      <c r="S7301" s="1359"/>
      <c r="BU7301" s="1366"/>
      <c r="CI7301" s="1383"/>
    </row>
    <row r="7302" spans="2:87" s="1381" customFormat="1" x14ac:dyDescent="0.25">
      <c r="B7302" s="1384"/>
      <c r="C7302" s="1384"/>
      <c r="D7302" s="1387"/>
      <c r="E7302" s="1384"/>
      <c r="F7302" s="1384"/>
      <c r="G7302" s="1384"/>
      <c r="H7302" s="1365"/>
      <c r="I7302" s="1365"/>
      <c r="J7302" s="1365"/>
      <c r="S7302" s="1359"/>
      <c r="BU7302" s="1366"/>
      <c r="CI7302" s="1383"/>
    </row>
    <row r="7303" spans="2:87" s="1381" customFormat="1" x14ac:dyDescent="0.25">
      <c r="B7303" s="1384"/>
      <c r="C7303" s="1384"/>
      <c r="D7303" s="1387"/>
      <c r="E7303" s="1384"/>
      <c r="F7303" s="1384"/>
      <c r="G7303" s="1384"/>
      <c r="H7303" s="1365"/>
      <c r="I7303" s="1365"/>
      <c r="J7303" s="1365"/>
      <c r="S7303" s="1359"/>
      <c r="BU7303" s="1366"/>
      <c r="CI7303" s="1383"/>
    </row>
    <row r="7304" spans="2:87" s="1381" customFormat="1" x14ac:dyDescent="0.25">
      <c r="B7304" s="1384"/>
      <c r="C7304" s="1384"/>
      <c r="D7304" s="1387"/>
      <c r="E7304" s="1384"/>
      <c r="F7304" s="1384"/>
      <c r="G7304" s="1384"/>
      <c r="H7304" s="1365"/>
      <c r="I7304" s="1365"/>
      <c r="J7304" s="1365"/>
      <c r="S7304" s="1359"/>
      <c r="BU7304" s="1366"/>
      <c r="CI7304" s="1383"/>
    </row>
    <row r="7305" spans="2:87" s="1381" customFormat="1" x14ac:dyDescent="0.25">
      <c r="B7305" s="1384"/>
      <c r="C7305" s="1384"/>
      <c r="D7305" s="1387"/>
      <c r="E7305" s="1384"/>
      <c r="F7305" s="1384"/>
      <c r="G7305" s="1384"/>
      <c r="H7305" s="1365"/>
      <c r="I7305" s="1365"/>
      <c r="J7305" s="1365"/>
      <c r="S7305" s="1359"/>
      <c r="BU7305" s="1366"/>
      <c r="CI7305" s="1383"/>
    </row>
    <row r="7306" spans="2:87" s="1381" customFormat="1" x14ac:dyDescent="0.25">
      <c r="B7306" s="1384"/>
      <c r="C7306" s="1384"/>
      <c r="D7306" s="1387"/>
      <c r="E7306" s="1384"/>
      <c r="F7306" s="1384"/>
      <c r="G7306" s="1384"/>
      <c r="H7306" s="1365"/>
      <c r="I7306" s="1365"/>
      <c r="J7306" s="1365"/>
      <c r="S7306" s="1359"/>
      <c r="BU7306" s="1366"/>
      <c r="CI7306" s="1383"/>
    </row>
    <row r="7307" spans="2:87" s="1381" customFormat="1" x14ac:dyDescent="0.25">
      <c r="B7307" s="1384"/>
      <c r="C7307" s="1384"/>
      <c r="D7307" s="1387"/>
      <c r="E7307" s="1384"/>
      <c r="F7307" s="1384"/>
      <c r="G7307" s="1384"/>
      <c r="H7307" s="1365"/>
      <c r="I7307" s="1365"/>
      <c r="J7307" s="1365"/>
      <c r="S7307" s="1359"/>
      <c r="BU7307" s="1366"/>
      <c r="CI7307" s="1383"/>
    </row>
    <row r="7308" spans="2:87" s="1381" customFormat="1" x14ac:dyDescent="0.25">
      <c r="B7308" s="1384"/>
      <c r="C7308" s="1384"/>
      <c r="D7308" s="1387"/>
      <c r="E7308" s="1384"/>
      <c r="F7308" s="1384"/>
      <c r="G7308" s="1384"/>
      <c r="H7308" s="1365"/>
      <c r="I7308" s="1365"/>
      <c r="J7308" s="1365"/>
      <c r="S7308" s="1359"/>
      <c r="BU7308" s="1366"/>
      <c r="CI7308" s="1383"/>
    </row>
    <row r="7309" spans="2:87" s="1381" customFormat="1" x14ac:dyDescent="0.25">
      <c r="B7309" s="1384"/>
      <c r="C7309" s="1384"/>
      <c r="D7309" s="1387"/>
      <c r="E7309" s="1384"/>
      <c r="F7309" s="1384"/>
      <c r="G7309" s="1384"/>
      <c r="H7309" s="1365"/>
      <c r="I7309" s="1365"/>
      <c r="J7309" s="1365"/>
      <c r="S7309" s="1359"/>
      <c r="BU7309" s="1366"/>
      <c r="CI7309" s="1383"/>
    </row>
    <row r="7310" spans="2:87" s="1381" customFormat="1" x14ac:dyDescent="0.25">
      <c r="B7310" s="1384"/>
      <c r="C7310" s="1384"/>
      <c r="D7310" s="1387"/>
      <c r="E7310" s="1384"/>
      <c r="F7310" s="1384"/>
      <c r="G7310" s="1384"/>
      <c r="H7310" s="1365"/>
      <c r="I7310" s="1365"/>
      <c r="J7310" s="1365"/>
      <c r="S7310" s="1359"/>
      <c r="BU7310" s="1366"/>
      <c r="CI7310" s="1383"/>
    </row>
    <row r="7311" spans="2:87" s="1381" customFormat="1" x14ac:dyDescent="0.25">
      <c r="B7311" s="1384"/>
      <c r="C7311" s="1384"/>
      <c r="D7311" s="1387"/>
      <c r="E7311" s="1384"/>
      <c r="F7311" s="1384"/>
      <c r="G7311" s="1384"/>
      <c r="H7311" s="1365"/>
      <c r="I7311" s="1365"/>
      <c r="J7311" s="1365"/>
      <c r="S7311" s="1359"/>
      <c r="BU7311" s="1366"/>
      <c r="CI7311" s="1383"/>
    </row>
    <row r="7312" spans="2:87" s="1381" customFormat="1" x14ac:dyDescent="0.25">
      <c r="B7312" s="1384"/>
      <c r="C7312" s="1384"/>
      <c r="D7312" s="1387"/>
      <c r="E7312" s="1384"/>
      <c r="F7312" s="1384"/>
      <c r="G7312" s="1384"/>
      <c r="H7312" s="1365"/>
      <c r="I7312" s="1365"/>
      <c r="J7312" s="1365"/>
      <c r="S7312" s="1359"/>
      <c r="BU7312" s="1366"/>
      <c r="CI7312" s="1383"/>
    </row>
    <row r="7313" spans="2:87" s="1381" customFormat="1" x14ac:dyDescent="0.25">
      <c r="B7313" s="1384"/>
      <c r="C7313" s="1384"/>
      <c r="D7313" s="1387"/>
      <c r="E7313" s="1384"/>
      <c r="F7313" s="1384"/>
      <c r="G7313" s="1384"/>
      <c r="H7313" s="1365"/>
      <c r="I7313" s="1365"/>
      <c r="J7313" s="1365"/>
      <c r="S7313" s="1359"/>
      <c r="BU7313" s="1366"/>
      <c r="CI7313" s="1383"/>
    </row>
    <row r="7314" spans="2:87" s="1381" customFormat="1" x14ac:dyDescent="0.25">
      <c r="B7314" s="1384"/>
      <c r="C7314" s="1384"/>
      <c r="D7314" s="1387"/>
      <c r="E7314" s="1384"/>
      <c r="F7314" s="1384"/>
      <c r="G7314" s="1384"/>
      <c r="H7314" s="1365"/>
      <c r="I7314" s="1365"/>
      <c r="J7314" s="1365"/>
      <c r="S7314" s="1359"/>
      <c r="BU7314" s="1366"/>
      <c r="CI7314" s="1383"/>
    </row>
    <row r="7315" spans="2:87" s="1381" customFormat="1" x14ac:dyDescent="0.25">
      <c r="B7315" s="1384"/>
      <c r="C7315" s="1384"/>
      <c r="D7315" s="1387"/>
      <c r="E7315" s="1384"/>
      <c r="F7315" s="1384"/>
      <c r="G7315" s="1384"/>
      <c r="H7315" s="1365"/>
      <c r="I7315" s="1365"/>
      <c r="J7315" s="1365"/>
      <c r="S7315" s="1359"/>
      <c r="BU7315" s="1366"/>
      <c r="CI7315" s="1383"/>
    </row>
    <row r="7316" spans="2:87" s="1381" customFormat="1" x14ac:dyDescent="0.25">
      <c r="B7316" s="1384"/>
      <c r="C7316" s="1384"/>
      <c r="D7316" s="1387"/>
      <c r="E7316" s="1384"/>
      <c r="F7316" s="1384"/>
      <c r="G7316" s="1384"/>
      <c r="H7316" s="1365"/>
      <c r="I7316" s="1365"/>
      <c r="J7316" s="1365"/>
      <c r="S7316" s="1359"/>
      <c r="BU7316" s="1366"/>
      <c r="CI7316" s="1383"/>
    </row>
    <row r="7317" spans="2:87" s="1381" customFormat="1" x14ac:dyDescent="0.25">
      <c r="B7317" s="1384"/>
      <c r="C7317" s="1384"/>
      <c r="D7317" s="1387"/>
      <c r="E7317" s="1384"/>
      <c r="F7317" s="1384"/>
      <c r="G7317" s="1384"/>
      <c r="H7317" s="1365"/>
      <c r="I7317" s="1365"/>
      <c r="J7317" s="1365"/>
      <c r="S7317" s="1359"/>
      <c r="BU7317" s="1366"/>
      <c r="CI7317" s="1383"/>
    </row>
    <row r="7318" spans="2:87" s="1381" customFormat="1" x14ac:dyDescent="0.25">
      <c r="B7318" s="1384"/>
      <c r="C7318" s="1384"/>
      <c r="D7318" s="1387"/>
      <c r="E7318" s="1384"/>
      <c r="F7318" s="1384"/>
      <c r="G7318" s="1384"/>
      <c r="H7318" s="1365"/>
      <c r="I7318" s="1365"/>
      <c r="J7318" s="1365"/>
      <c r="S7318" s="1359"/>
      <c r="BU7318" s="1366"/>
      <c r="CI7318" s="1383"/>
    </row>
    <row r="7319" spans="2:87" s="1381" customFormat="1" x14ac:dyDescent="0.25">
      <c r="B7319" s="1384"/>
      <c r="C7319" s="1384"/>
      <c r="D7319" s="1387"/>
      <c r="E7319" s="1384"/>
      <c r="F7319" s="1384"/>
      <c r="G7319" s="1384"/>
      <c r="H7319" s="1365"/>
      <c r="I7319" s="1365"/>
      <c r="J7319" s="1365"/>
      <c r="S7319" s="1359"/>
      <c r="BU7319" s="1366"/>
      <c r="CI7319" s="1383"/>
    </row>
    <row r="7320" spans="2:87" s="1381" customFormat="1" x14ac:dyDescent="0.25">
      <c r="B7320" s="1384"/>
      <c r="C7320" s="1384"/>
      <c r="D7320" s="1387"/>
      <c r="E7320" s="1384"/>
      <c r="F7320" s="1384"/>
      <c r="G7320" s="1384"/>
      <c r="H7320" s="1365"/>
      <c r="I7320" s="1365"/>
      <c r="J7320" s="1365"/>
      <c r="S7320" s="1359"/>
      <c r="BU7320" s="1366"/>
      <c r="CI7320" s="1383"/>
    </row>
    <row r="7321" spans="2:87" s="1381" customFormat="1" x14ac:dyDescent="0.25">
      <c r="B7321" s="1384"/>
      <c r="C7321" s="1384"/>
      <c r="D7321" s="1387"/>
      <c r="E7321" s="1384"/>
      <c r="F7321" s="1384"/>
      <c r="G7321" s="1384"/>
      <c r="H7321" s="1365"/>
      <c r="I7321" s="1365"/>
      <c r="J7321" s="1365"/>
      <c r="S7321" s="1359"/>
      <c r="BU7321" s="1366"/>
      <c r="CI7321" s="1383"/>
    </row>
    <row r="7322" spans="2:87" s="1381" customFormat="1" x14ac:dyDescent="0.25">
      <c r="B7322" s="1384"/>
      <c r="C7322" s="1384"/>
      <c r="D7322" s="1387"/>
      <c r="E7322" s="1384"/>
      <c r="F7322" s="1384"/>
      <c r="G7322" s="1384"/>
      <c r="H7322" s="1365"/>
      <c r="I7322" s="1365"/>
      <c r="J7322" s="1365"/>
      <c r="S7322" s="1359"/>
      <c r="BU7322" s="1366"/>
      <c r="CI7322" s="1383"/>
    </row>
    <row r="7323" spans="2:87" s="1381" customFormat="1" x14ac:dyDescent="0.25">
      <c r="B7323" s="1384"/>
      <c r="C7323" s="1384"/>
      <c r="D7323" s="1387"/>
      <c r="E7323" s="1384"/>
      <c r="F7323" s="1384"/>
      <c r="G7323" s="1384"/>
      <c r="H7323" s="1365"/>
      <c r="I7323" s="1365"/>
      <c r="J7323" s="1365"/>
      <c r="S7323" s="1359"/>
      <c r="BU7323" s="1366"/>
      <c r="CI7323" s="1383"/>
    </row>
    <row r="7324" spans="2:87" s="1381" customFormat="1" x14ac:dyDescent="0.25">
      <c r="B7324" s="1384"/>
      <c r="C7324" s="1384"/>
      <c r="D7324" s="1387"/>
      <c r="E7324" s="1384"/>
      <c r="F7324" s="1384"/>
      <c r="G7324" s="1384"/>
      <c r="H7324" s="1365"/>
      <c r="I7324" s="1365"/>
      <c r="J7324" s="1365"/>
      <c r="S7324" s="1359"/>
      <c r="BU7324" s="1366"/>
      <c r="CI7324" s="1383"/>
    </row>
    <row r="7325" spans="2:87" s="1381" customFormat="1" x14ac:dyDescent="0.25">
      <c r="B7325" s="1384"/>
      <c r="C7325" s="1384"/>
      <c r="D7325" s="1387"/>
      <c r="E7325" s="1384"/>
      <c r="F7325" s="1384"/>
      <c r="G7325" s="1384"/>
      <c r="H7325" s="1365"/>
      <c r="I7325" s="1365"/>
      <c r="J7325" s="1365"/>
      <c r="S7325" s="1359"/>
      <c r="BU7325" s="1366"/>
      <c r="CI7325" s="1383"/>
    </row>
    <row r="7326" spans="2:87" s="1381" customFormat="1" x14ac:dyDescent="0.25">
      <c r="B7326" s="1384"/>
      <c r="C7326" s="1384"/>
      <c r="D7326" s="1387"/>
      <c r="E7326" s="1384"/>
      <c r="F7326" s="1384"/>
      <c r="G7326" s="1384"/>
      <c r="H7326" s="1365"/>
      <c r="I7326" s="1365"/>
      <c r="J7326" s="1365"/>
      <c r="S7326" s="1359"/>
      <c r="BU7326" s="1366"/>
      <c r="CI7326" s="1383"/>
    </row>
    <row r="7327" spans="2:87" s="1381" customFormat="1" x14ac:dyDescent="0.25">
      <c r="B7327" s="1384"/>
      <c r="C7327" s="1384"/>
      <c r="D7327" s="1387"/>
      <c r="E7327" s="1384"/>
      <c r="F7327" s="1384"/>
      <c r="G7327" s="1384"/>
      <c r="H7327" s="1365"/>
      <c r="I7327" s="1365"/>
      <c r="J7327" s="1365"/>
      <c r="S7327" s="1359"/>
      <c r="BU7327" s="1366"/>
      <c r="CI7327" s="1383"/>
    </row>
    <row r="7328" spans="2:87" s="1381" customFormat="1" x14ac:dyDescent="0.25">
      <c r="B7328" s="1384"/>
      <c r="C7328" s="1384"/>
      <c r="D7328" s="1387"/>
      <c r="E7328" s="1384"/>
      <c r="F7328" s="1384"/>
      <c r="G7328" s="1384"/>
      <c r="H7328" s="1365"/>
      <c r="I7328" s="1365"/>
      <c r="J7328" s="1365"/>
      <c r="S7328" s="1359"/>
      <c r="BU7328" s="1366"/>
      <c r="CI7328" s="1383"/>
    </row>
    <row r="7329" spans="2:87" s="1381" customFormat="1" x14ac:dyDescent="0.25">
      <c r="B7329" s="1384"/>
      <c r="C7329" s="1384"/>
      <c r="D7329" s="1387"/>
      <c r="E7329" s="1384"/>
      <c r="F7329" s="1384"/>
      <c r="G7329" s="1384"/>
      <c r="H7329" s="1365"/>
      <c r="I7329" s="1365"/>
      <c r="J7329" s="1365"/>
      <c r="S7329" s="1359"/>
      <c r="BU7329" s="1366"/>
      <c r="CI7329" s="1383"/>
    </row>
    <row r="7330" spans="2:87" s="1381" customFormat="1" x14ac:dyDescent="0.25">
      <c r="B7330" s="1384"/>
      <c r="C7330" s="1384"/>
      <c r="D7330" s="1387"/>
      <c r="E7330" s="1384"/>
      <c r="F7330" s="1384"/>
      <c r="G7330" s="1384"/>
      <c r="H7330" s="1365"/>
      <c r="I7330" s="1365"/>
      <c r="J7330" s="1365"/>
      <c r="S7330" s="1359"/>
      <c r="BU7330" s="1366"/>
      <c r="CI7330" s="1383"/>
    </row>
    <row r="7331" spans="2:87" s="1381" customFormat="1" x14ac:dyDescent="0.25">
      <c r="B7331" s="1384"/>
      <c r="C7331" s="1384"/>
      <c r="D7331" s="1387"/>
      <c r="E7331" s="1384"/>
      <c r="F7331" s="1384"/>
      <c r="G7331" s="1384"/>
      <c r="H7331" s="1365"/>
      <c r="I7331" s="1365"/>
      <c r="J7331" s="1365"/>
      <c r="S7331" s="1359"/>
      <c r="BU7331" s="1366"/>
      <c r="CI7331" s="1383"/>
    </row>
    <row r="7332" spans="2:87" s="1381" customFormat="1" x14ac:dyDescent="0.25">
      <c r="B7332" s="1384"/>
      <c r="C7332" s="1384"/>
      <c r="D7332" s="1387"/>
      <c r="E7332" s="1384"/>
      <c r="F7332" s="1384"/>
      <c r="G7332" s="1384"/>
      <c r="H7332" s="1365"/>
      <c r="I7332" s="1365"/>
      <c r="J7332" s="1365"/>
      <c r="S7332" s="1359"/>
      <c r="BU7332" s="1366"/>
      <c r="CI7332" s="1383"/>
    </row>
    <row r="7333" spans="2:87" s="1381" customFormat="1" x14ac:dyDescent="0.25">
      <c r="B7333" s="1384"/>
      <c r="C7333" s="1384"/>
      <c r="D7333" s="1387"/>
      <c r="E7333" s="1384"/>
      <c r="F7333" s="1384"/>
      <c r="G7333" s="1384"/>
      <c r="H7333" s="1365"/>
      <c r="I7333" s="1365"/>
      <c r="J7333" s="1365"/>
      <c r="S7333" s="1359"/>
      <c r="BU7333" s="1366"/>
      <c r="CI7333" s="1383"/>
    </row>
    <row r="7334" spans="2:87" s="1381" customFormat="1" x14ac:dyDescent="0.25">
      <c r="B7334" s="1384"/>
      <c r="C7334" s="1384"/>
      <c r="D7334" s="1387"/>
      <c r="E7334" s="1384"/>
      <c r="F7334" s="1384"/>
      <c r="G7334" s="1384"/>
      <c r="H7334" s="1365"/>
      <c r="I7334" s="1365"/>
      <c r="J7334" s="1365"/>
      <c r="S7334" s="1359"/>
      <c r="BU7334" s="1366"/>
      <c r="CI7334" s="1383"/>
    </row>
    <row r="7335" spans="2:87" s="1381" customFormat="1" x14ac:dyDescent="0.25">
      <c r="B7335" s="1384"/>
      <c r="C7335" s="1384"/>
      <c r="D7335" s="1387"/>
      <c r="E7335" s="1384"/>
      <c r="F7335" s="1384"/>
      <c r="G7335" s="1384"/>
      <c r="H7335" s="1365"/>
      <c r="I7335" s="1365"/>
      <c r="J7335" s="1365"/>
      <c r="S7335" s="1359"/>
      <c r="BU7335" s="1366"/>
      <c r="CI7335" s="1383"/>
    </row>
    <row r="7336" spans="2:87" s="1381" customFormat="1" x14ac:dyDescent="0.25">
      <c r="B7336" s="1384"/>
      <c r="C7336" s="1384"/>
      <c r="D7336" s="1387"/>
      <c r="E7336" s="1384"/>
      <c r="F7336" s="1384"/>
      <c r="G7336" s="1384"/>
      <c r="H7336" s="1365"/>
      <c r="I7336" s="1365"/>
      <c r="J7336" s="1365"/>
      <c r="S7336" s="1359"/>
      <c r="BU7336" s="1366"/>
      <c r="CI7336" s="1383"/>
    </row>
    <row r="7337" spans="2:87" s="1381" customFormat="1" x14ac:dyDescent="0.25">
      <c r="B7337" s="1384"/>
      <c r="C7337" s="1384"/>
      <c r="D7337" s="1387"/>
      <c r="E7337" s="1384"/>
      <c r="F7337" s="1384"/>
      <c r="G7337" s="1384"/>
      <c r="H7337" s="1365"/>
      <c r="I7337" s="1365"/>
      <c r="J7337" s="1365"/>
      <c r="S7337" s="1359"/>
      <c r="BU7337" s="1366"/>
      <c r="CI7337" s="1383"/>
    </row>
    <row r="7338" spans="2:87" s="1381" customFormat="1" x14ac:dyDescent="0.25">
      <c r="B7338" s="1384"/>
      <c r="C7338" s="1384"/>
      <c r="D7338" s="1387"/>
      <c r="E7338" s="1384"/>
      <c r="F7338" s="1384"/>
      <c r="G7338" s="1384"/>
      <c r="H7338" s="1365"/>
      <c r="I7338" s="1365"/>
      <c r="J7338" s="1365"/>
      <c r="S7338" s="1359"/>
      <c r="BU7338" s="1366"/>
      <c r="CI7338" s="1383"/>
    </row>
    <row r="7339" spans="2:87" s="1381" customFormat="1" x14ac:dyDescent="0.25">
      <c r="B7339" s="1384"/>
      <c r="C7339" s="1384"/>
      <c r="D7339" s="1387"/>
      <c r="E7339" s="1384"/>
      <c r="F7339" s="1384"/>
      <c r="G7339" s="1384"/>
      <c r="H7339" s="1365"/>
      <c r="I7339" s="1365"/>
      <c r="J7339" s="1365"/>
      <c r="S7339" s="1359"/>
      <c r="BU7339" s="1366"/>
      <c r="CI7339" s="1383"/>
    </row>
    <row r="7340" spans="2:87" s="1381" customFormat="1" x14ac:dyDescent="0.25">
      <c r="B7340" s="1384"/>
      <c r="C7340" s="1384"/>
      <c r="D7340" s="1387"/>
      <c r="E7340" s="1384"/>
      <c r="F7340" s="1384"/>
      <c r="G7340" s="1384"/>
      <c r="H7340" s="1365"/>
      <c r="I7340" s="1365"/>
      <c r="J7340" s="1365"/>
      <c r="S7340" s="1359"/>
      <c r="BU7340" s="1366"/>
      <c r="CI7340" s="1383"/>
    </row>
    <row r="7341" spans="2:87" s="1381" customFormat="1" x14ac:dyDescent="0.25">
      <c r="B7341" s="1384"/>
      <c r="C7341" s="1384"/>
      <c r="D7341" s="1387"/>
      <c r="E7341" s="1384"/>
      <c r="F7341" s="1384"/>
      <c r="G7341" s="1384"/>
      <c r="H7341" s="1365"/>
      <c r="I7341" s="1365"/>
      <c r="J7341" s="1365"/>
      <c r="S7341" s="1359"/>
      <c r="BU7341" s="1366"/>
      <c r="CI7341" s="1383"/>
    </row>
    <row r="7342" spans="2:87" s="1381" customFormat="1" x14ac:dyDescent="0.25">
      <c r="B7342" s="1384"/>
      <c r="C7342" s="1384"/>
      <c r="D7342" s="1387"/>
      <c r="E7342" s="1384"/>
      <c r="F7342" s="1384"/>
      <c r="G7342" s="1384"/>
      <c r="H7342" s="1365"/>
      <c r="I7342" s="1365"/>
      <c r="J7342" s="1365"/>
      <c r="S7342" s="1359"/>
      <c r="BU7342" s="1366"/>
      <c r="CI7342" s="1383"/>
    </row>
    <row r="7343" spans="2:87" s="1381" customFormat="1" x14ac:dyDescent="0.25">
      <c r="B7343" s="1384"/>
      <c r="C7343" s="1384"/>
      <c r="D7343" s="1387"/>
      <c r="E7343" s="1384"/>
      <c r="F7343" s="1384"/>
      <c r="G7343" s="1384"/>
      <c r="H7343" s="1365"/>
      <c r="I7343" s="1365"/>
      <c r="J7343" s="1365"/>
      <c r="S7343" s="1359"/>
      <c r="BU7343" s="1366"/>
      <c r="CI7343" s="1383"/>
    </row>
    <row r="7344" spans="2:87" s="1381" customFormat="1" x14ac:dyDescent="0.25">
      <c r="B7344" s="1384"/>
      <c r="C7344" s="1384"/>
      <c r="D7344" s="1387"/>
      <c r="E7344" s="1384"/>
      <c r="F7344" s="1384"/>
      <c r="G7344" s="1384"/>
      <c r="H7344" s="1365"/>
      <c r="I7344" s="1365"/>
      <c r="J7344" s="1365"/>
      <c r="S7344" s="1359"/>
      <c r="BU7344" s="1366"/>
      <c r="CI7344" s="1383"/>
    </row>
    <row r="7345" spans="2:87" s="1381" customFormat="1" x14ac:dyDescent="0.25">
      <c r="B7345" s="1384"/>
      <c r="C7345" s="1384"/>
      <c r="D7345" s="1387"/>
      <c r="E7345" s="1384"/>
      <c r="F7345" s="1384"/>
      <c r="G7345" s="1384"/>
      <c r="H7345" s="1365"/>
      <c r="I7345" s="1365"/>
      <c r="J7345" s="1365"/>
      <c r="S7345" s="1359"/>
      <c r="BU7345" s="1366"/>
      <c r="CI7345" s="1383"/>
    </row>
    <row r="7346" spans="2:87" s="1381" customFormat="1" x14ac:dyDescent="0.25">
      <c r="B7346" s="1384"/>
      <c r="C7346" s="1384"/>
      <c r="D7346" s="1387"/>
      <c r="E7346" s="1384"/>
      <c r="F7346" s="1384"/>
      <c r="G7346" s="1384"/>
      <c r="H7346" s="1365"/>
      <c r="I7346" s="1365"/>
      <c r="J7346" s="1365"/>
      <c r="S7346" s="1359"/>
      <c r="BU7346" s="1366"/>
      <c r="CI7346" s="1383"/>
    </row>
    <row r="7347" spans="2:87" s="1381" customFormat="1" x14ac:dyDescent="0.25">
      <c r="B7347" s="1384"/>
      <c r="C7347" s="1384"/>
      <c r="D7347" s="1387"/>
      <c r="E7347" s="1384"/>
      <c r="F7347" s="1384"/>
      <c r="G7347" s="1384"/>
      <c r="H7347" s="1365"/>
      <c r="I7347" s="1365"/>
      <c r="J7347" s="1365"/>
      <c r="S7347" s="1359"/>
      <c r="BU7347" s="1366"/>
      <c r="CI7347" s="1383"/>
    </row>
    <row r="7348" spans="2:87" s="1381" customFormat="1" x14ac:dyDescent="0.25">
      <c r="B7348" s="1384"/>
      <c r="C7348" s="1384"/>
      <c r="D7348" s="1387"/>
      <c r="E7348" s="1384"/>
      <c r="F7348" s="1384"/>
      <c r="G7348" s="1384"/>
      <c r="H7348" s="1365"/>
      <c r="I7348" s="1365"/>
      <c r="J7348" s="1365"/>
      <c r="S7348" s="1359"/>
      <c r="BU7348" s="1366"/>
      <c r="CI7348" s="1383"/>
    </row>
    <row r="7349" spans="2:87" s="1381" customFormat="1" x14ac:dyDescent="0.25">
      <c r="B7349" s="1384"/>
      <c r="C7349" s="1384"/>
      <c r="D7349" s="1387"/>
      <c r="E7349" s="1384"/>
      <c r="F7349" s="1384"/>
      <c r="G7349" s="1384"/>
      <c r="H7349" s="1365"/>
      <c r="I7349" s="1365"/>
      <c r="J7349" s="1365"/>
      <c r="S7349" s="1359"/>
      <c r="BU7349" s="1366"/>
      <c r="CI7349" s="1383"/>
    </row>
    <row r="7350" spans="2:87" s="1381" customFormat="1" x14ac:dyDescent="0.25">
      <c r="B7350" s="1384"/>
      <c r="C7350" s="1384"/>
      <c r="D7350" s="1387"/>
      <c r="E7350" s="1384"/>
      <c r="F7350" s="1384"/>
      <c r="G7350" s="1384"/>
      <c r="H7350" s="1365"/>
      <c r="I7350" s="1365"/>
      <c r="J7350" s="1365"/>
      <c r="S7350" s="1359"/>
      <c r="BU7350" s="1366"/>
      <c r="CI7350" s="1383"/>
    </row>
    <row r="7351" spans="2:87" s="1381" customFormat="1" x14ac:dyDescent="0.25">
      <c r="B7351" s="1384"/>
      <c r="C7351" s="1384"/>
      <c r="D7351" s="1387"/>
      <c r="E7351" s="1384"/>
      <c r="F7351" s="1384"/>
      <c r="G7351" s="1384"/>
      <c r="H7351" s="1365"/>
      <c r="I7351" s="1365"/>
      <c r="J7351" s="1365"/>
      <c r="S7351" s="1359"/>
      <c r="BU7351" s="1366"/>
      <c r="CI7351" s="1383"/>
    </row>
    <row r="7352" spans="2:87" s="1381" customFormat="1" x14ac:dyDescent="0.25">
      <c r="B7352" s="1384"/>
      <c r="C7352" s="1384"/>
      <c r="D7352" s="1387"/>
      <c r="E7352" s="1384"/>
      <c r="F7352" s="1384"/>
      <c r="G7352" s="1384"/>
      <c r="H7352" s="1365"/>
      <c r="I7352" s="1365"/>
      <c r="J7352" s="1365"/>
      <c r="S7352" s="1359"/>
      <c r="BU7352" s="1366"/>
      <c r="CI7352" s="1383"/>
    </row>
    <row r="7353" spans="2:87" s="1381" customFormat="1" x14ac:dyDescent="0.25">
      <c r="B7353" s="1384"/>
      <c r="C7353" s="1384"/>
      <c r="D7353" s="1387"/>
      <c r="E7353" s="1384"/>
      <c r="F7353" s="1384"/>
      <c r="G7353" s="1384"/>
      <c r="H7353" s="1365"/>
      <c r="I7353" s="1365"/>
      <c r="J7353" s="1365"/>
      <c r="S7353" s="1359"/>
      <c r="BU7353" s="1366"/>
      <c r="CI7353" s="1383"/>
    </row>
    <row r="7354" spans="2:87" s="1381" customFormat="1" x14ac:dyDescent="0.25">
      <c r="B7354" s="1384"/>
      <c r="C7354" s="1384"/>
      <c r="D7354" s="1387"/>
      <c r="E7354" s="1384"/>
      <c r="F7354" s="1384"/>
      <c r="G7354" s="1384"/>
      <c r="H7354" s="1365"/>
      <c r="I7354" s="1365"/>
      <c r="J7354" s="1365"/>
      <c r="S7354" s="1359"/>
      <c r="BU7354" s="1366"/>
      <c r="CI7354" s="1383"/>
    </row>
    <row r="7355" spans="2:87" s="1381" customFormat="1" x14ac:dyDescent="0.25">
      <c r="B7355" s="1384"/>
      <c r="C7355" s="1384"/>
      <c r="D7355" s="1387"/>
      <c r="E7355" s="1384"/>
      <c r="F7355" s="1384"/>
      <c r="G7355" s="1384"/>
      <c r="H7355" s="1365"/>
      <c r="I7355" s="1365"/>
      <c r="J7355" s="1365"/>
      <c r="S7355" s="1359"/>
      <c r="BU7355" s="1366"/>
      <c r="CI7355" s="1383"/>
    </row>
    <row r="7356" spans="2:87" s="1381" customFormat="1" x14ac:dyDescent="0.25">
      <c r="B7356" s="1384"/>
      <c r="C7356" s="1384"/>
      <c r="D7356" s="1387"/>
      <c r="E7356" s="1384"/>
      <c r="F7356" s="1384"/>
      <c r="G7356" s="1384"/>
      <c r="H7356" s="1365"/>
      <c r="I7356" s="1365"/>
      <c r="J7356" s="1365"/>
      <c r="S7356" s="1359"/>
      <c r="BU7356" s="1366"/>
      <c r="CI7356" s="1383"/>
    </row>
    <row r="7357" spans="2:87" s="1381" customFormat="1" x14ac:dyDescent="0.25">
      <c r="B7357" s="1384"/>
      <c r="C7357" s="1384"/>
      <c r="D7357" s="1387"/>
      <c r="E7357" s="1384"/>
      <c r="F7357" s="1384"/>
      <c r="G7357" s="1384"/>
      <c r="H7357" s="1365"/>
      <c r="I7357" s="1365"/>
      <c r="J7357" s="1365"/>
      <c r="S7357" s="1359"/>
      <c r="BU7357" s="1366"/>
      <c r="CI7357" s="1383"/>
    </row>
    <row r="7358" spans="2:87" s="1381" customFormat="1" x14ac:dyDescent="0.25">
      <c r="B7358" s="1384"/>
      <c r="C7358" s="1384"/>
      <c r="D7358" s="1387"/>
      <c r="E7358" s="1384"/>
      <c r="F7358" s="1384"/>
      <c r="G7358" s="1384"/>
      <c r="H7358" s="1365"/>
      <c r="I7358" s="1365"/>
      <c r="J7358" s="1365"/>
      <c r="S7358" s="1359"/>
      <c r="BU7358" s="1366"/>
      <c r="CI7358" s="1383"/>
    </row>
    <row r="7359" spans="2:87" s="1381" customFormat="1" x14ac:dyDescent="0.25">
      <c r="B7359" s="1384"/>
      <c r="C7359" s="1384"/>
      <c r="D7359" s="1387"/>
      <c r="E7359" s="1384"/>
      <c r="F7359" s="1384"/>
      <c r="G7359" s="1384"/>
      <c r="H7359" s="1365"/>
      <c r="I7359" s="1365"/>
      <c r="J7359" s="1365"/>
      <c r="S7359" s="1359"/>
      <c r="BU7359" s="1366"/>
      <c r="CI7359" s="1383"/>
    </row>
    <row r="7360" spans="2:87" s="1381" customFormat="1" x14ac:dyDescent="0.25">
      <c r="B7360" s="1384"/>
      <c r="C7360" s="1384"/>
      <c r="D7360" s="1387"/>
      <c r="E7360" s="1384"/>
      <c r="F7360" s="1384"/>
      <c r="G7360" s="1384"/>
      <c r="H7360" s="1365"/>
      <c r="I7360" s="1365"/>
      <c r="J7360" s="1365"/>
      <c r="S7360" s="1359"/>
      <c r="BU7360" s="1366"/>
      <c r="CI7360" s="1383"/>
    </row>
    <row r="7361" spans="2:87" s="1381" customFormat="1" x14ac:dyDescent="0.25">
      <c r="B7361" s="1384"/>
      <c r="C7361" s="1384"/>
      <c r="D7361" s="1387"/>
      <c r="E7361" s="1384"/>
      <c r="F7361" s="1384"/>
      <c r="G7361" s="1384"/>
      <c r="H7361" s="1365"/>
      <c r="I7361" s="1365"/>
      <c r="J7361" s="1365"/>
      <c r="S7361" s="1359"/>
      <c r="BU7361" s="1366"/>
      <c r="CI7361" s="1383"/>
    </row>
    <row r="7362" spans="2:87" s="1381" customFormat="1" x14ac:dyDescent="0.25">
      <c r="B7362" s="1384"/>
      <c r="C7362" s="1384"/>
      <c r="D7362" s="1387"/>
      <c r="E7362" s="1384"/>
      <c r="F7362" s="1384"/>
      <c r="G7362" s="1384"/>
      <c r="H7362" s="1365"/>
      <c r="I7362" s="1365"/>
      <c r="J7362" s="1365"/>
      <c r="S7362" s="1359"/>
      <c r="BU7362" s="1366"/>
      <c r="CI7362" s="1383"/>
    </row>
    <row r="7363" spans="2:87" s="1381" customFormat="1" x14ac:dyDescent="0.25">
      <c r="B7363" s="1384"/>
      <c r="C7363" s="1384"/>
      <c r="D7363" s="1387"/>
      <c r="E7363" s="1384"/>
      <c r="F7363" s="1384"/>
      <c r="G7363" s="1384"/>
      <c r="H7363" s="1365"/>
      <c r="I7363" s="1365"/>
      <c r="J7363" s="1365"/>
      <c r="S7363" s="1359"/>
      <c r="BU7363" s="1366"/>
      <c r="CI7363" s="1383"/>
    </row>
    <row r="7364" spans="2:87" s="1381" customFormat="1" x14ac:dyDescent="0.25">
      <c r="B7364" s="1384"/>
      <c r="C7364" s="1384"/>
      <c r="D7364" s="1387"/>
      <c r="E7364" s="1384"/>
      <c r="F7364" s="1384"/>
      <c r="G7364" s="1384"/>
      <c r="H7364" s="1365"/>
      <c r="I7364" s="1365"/>
      <c r="J7364" s="1365"/>
      <c r="S7364" s="1359"/>
      <c r="BU7364" s="1366"/>
      <c r="CI7364" s="1383"/>
    </row>
    <row r="7365" spans="2:87" s="1381" customFormat="1" x14ac:dyDescent="0.25">
      <c r="B7365" s="1384"/>
      <c r="C7365" s="1384"/>
      <c r="D7365" s="1387"/>
      <c r="E7365" s="1384"/>
      <c r="F7365" s="1384"/>
      <c r="G7365" s="1384"/>
      <c r="H7365" s="1365"/>
      <c r="I7365" s="1365"/>
      <c r="J7365" s="1365"/>
      <c r="S7365" s="1359"/>
      <c r="BU7365" s="1366"/>
      <c r="CI7365" s="1383"/>
    </row>
    <row r="7366" spans="2:87" s="1381" customFormat="1" x14ac:dyDescent="0.25">
      <c r="B7366" s="1384"/>
      <c r="C7366" s="1384"/>
      <c r="D7366" s="1387"/>
      <c r="E7366" s="1384"/>
      <c r="F7366" s="1384"/>
      <c r="G7366" s="1384"/>
      <c r="H7366" s="1365"/>
      <c r="I7366" s="1365"/>
      <c r="J7366" s="1365"/>
      <c r="S7366" s="1359"/>
      <c r="BU7366" s="1366"/>
      <c r="CI7366" s="1383"/>
    </row>
    <row r="7367" spans="2:87" s="1381" customFormat="1" x14ac:dyDescent="0.25">
      <c r="B7367" s="1384"/>
      <c r="C7367" s="1384"/>
      <c r="D7367" s="1387"/>
      <c r="E7367" s="1384"/>
      <c r="F7367" s="1384"/>
      <c r="G7367" s="1384"/>
      <c r="H7367" s="1365"/>
      <c r="I7367" s="1365"/>
      <c r="J7367" s="1365"/>
      <c r="S7367" s="1359"/>
      <c r="BU7367" s="1366"/>
      <c r="CI7367" s="1383"/>
    </row>
    <row r="7368" spans="2:87" s="1381" customFormat="1" x14ac:dyDescent="0.25">
      <c r="B7368" s="1384"/>
      <c r="C7368" s="1384"/>
      <c r="D7368" s="1387"/>
      <c r="E7368" s="1384"/>
      <c r="F7368" s="1384"/>
      <c r="G7368" s="1384"/>
      <c r="H7368" s="1365"/>
      <c r="I7368" s="1365"/>
      <c r="J7368" s="1365"/>
      <c r="S7368" s="1359"/>
      <c r="BU7368" s="1366"/>
      <c r="CI7368" s="1383"/>
    </row>
    <row r="7369" spans="2:87" s="1381" customFormat="1" x14ac:dyDescent="0.25">
      <c r="B7369" s="1384"/>
      <c r="C7369" s="1384"/>
      <c r="D7369" s="1387"/>
      <c r="E7369" s="1384"/>
      <c r="F7369" s="1384"/>
      <c r="G7369" s="1384"/>
      <c r="H7369" s="1365"/>
      <c r="I7369" s="1365"/>
      <c r="J7369" s="1365"/>
      <c r="S7369" s="1359"/>
      <c r="BU7369" s="1366"/>
      <c r="CI7369" s="1383"/>
    </row>
    <row r="7370" spans="2:87" s="1381" customFormat="1" x14ac:dyDescent="0.25">
      <c r="B7370" s="1384"/>
      <c r="C7370" s="1384"/>
      <c r="D7370" s="1387"/>
      <c r="E7370" s="1384"/>
      <c r="F7370" s="1384"/>
      <c r="G7370" s="1384"/>
      <c r="H7370" s="1365"/>
      <c r="I7370" s="1365"/>
      <c r="J7370" s="1365"/>
      <c r="S7370" s="1359"/>
      <c r="BU7370" s="1366"/>
      <c r="CI7370" s="1383"/>
    </row>
    <row r="7371" spans="2:87" s="1381" customFormat="1" x14ac:dyDescent="0.25">
      <c r="B7371" s="1384"/>
      <c r="C7371" s="1384"/>
      <c r="D7371" s="1387"/>
      <c r="E7371" s="1384"/>
      <c r="F7371" s="1384"/>
      <c r="G7371" s="1384"/>
      <c r="H7371" s="1365"/>
      <c r="I7371" s="1365"/>
      <c r="J7371" s="1365"/>
      <c r="S7371" s="1359"/>
      <c r="BU7371" s="1366"/>
      <c r="CI7371" s="1383"/>
    </row>
    <row r="7372" spans="2:87" s="1381" customFormat="1" x14ac:dyDescent="0.25">
      <c r="B7372" s="1384"/>
      <c r="C7372" s="1384"/>
      <c r="D7372" s="1387"/>
      <c r="E7372" s="1384"/>
      <c r="F7372" s="1384"/>
      <c r="G7372" s="1384"/>
      <c r="H7372" s="1365"/>
      <c r="I7372" s="1365"/>
      <c r="J7372" s="1365"/>
      <c r="S7372" s="1359"/>
      <c r="BU7372" s="1366"/>
      <c r="CI7372" s="1383"/>
    </row>
    <row r="7373" spans="2:87" s="1381" customFormat="1" x14ac:dyDescent="0.25">
      <c r="B7373" s="1384"/>
      <c r="C7373" s="1384"/>
      <c r="D7373" s="1387"/>
      <c r="E7373" s="1384"/>
      <c r="F7373" s="1384"/>
      <c r="G7373" s="1384"/>
      <c r="H7373" s="1365"/>
      <c r="I7373" s="1365"/>
      <c r="J7373" s="1365"/>
      <c r="S7373" s="1359"/>
      <c r="BU7373" s="1366"/>
      <c r="CI7373" s="1383"/>
    </row>
    <row r="7374" spans="2:87" s="1381" customFormat="1" x14ac:dyDescent="0.25">
      <c r="B7374" s="1384"/>
      <c r="C7374" s="1384"/>
      <c r="D7374" s="1387"/>
      <c r="E7374" s="1384"/>
      <c r="F7374" s="1384"/>
      <c r="G7374" s="1384"/>
      <c r="H7374" s="1365"/>
      <c r="I7374" s="1365"/>
      <c r="J7374" s="1365"/>
      <c r="S7374" s="1359"/>
      <c r="BU7374" s="1366"/>
      <c r="CI7374" s="1383"/>
    </row>
    <row r="7375" spans="2:87" s="1381" customFormat="1" x14ac:dyDescent="0.25">
      <c r="B7375" s="1384"/>
      <c r="C7375" s="1384"/>
      <c r="D7375" s="1387"/>
      <c r="E7375" s="1384"/>
      <c r="F7375" s="1384"/>
      <c r="G7375" s="1384"/>
      <c r="H7375" s="1365"/>
      <c r="I7375" s="1365"/>
      <c r="J7375" s="1365"/>
      <c r="S7375" s="1359"/>
      <c r="BU7375" s="1366"/>
      <c r="CI7375" s="1383"/>
    </row>
    <row r="7376" spans="2:87" s="1381" customFormat="1" x14ac:dyDescent="0.25">
      <c r="B7376" s="1384"/>
      <c r="C7376" s="1384"/>
      <c r="D7376" s="1387"/>
      <c r="E7376" s="1384"/>
      <c r="F7376" s="1384"/>
      <c r="G7376" s="1384"/>
      <c r="H7376" s="1365"/>
      <c r="I7376" s="1365"/>
      <c r="J7376" s="1365"/>
      <c r="S7376" s="1359"/>
      <c r="BU7376" s="1366"/>
      <c r="CI7376" s="1383"/>
    </row>
    <row r="7377" spans="2:87" s="1381" customFormat="1" x14ac:dyDescent="0.25">
      <c r="B7377" s="1384"/>
      <c r="C7377" s="1384"/>
      <c r="D7377" s="1387"/>
      <c r="E7377" s="1384"/>
      <c r="F7377" s="1384"/>
      <c r="G7377" s="1384"/>
      <c r="H7377" s="1365"/>
      <c r="I7377" s="1365"/>
      <c r="J7377" s="1365"/>
      <c r="S7377" s="1359"/>
      <c r="BU7377" s="1366"/>
      <c r="CI7377" s="1383"/>
    </row>
    <row r="7378" spans="2:87" s="1381" customFormat="1" x14ac:dyDescent="0.25">
      <c r="B7378" s="1384"/>
      <c r="C7378" s="1384"/>
      <c r="D7378" s="1387"/>
      <c r="E7378" s="1384"/>
      <c r="F7378" s="1384"/>
      <c r="G7378" s="1384"/>
      <c r="H7378" s="1365"/>
      <c r="I7378" s="1365"/>
      <c r="J7378" s="1365"/>
      <c r="S7378" s="1359"/>
      <c r="BU7378" s="1366"/>
      <c r="CI7378" s="1383"/>
    </row>
    <row r="7379" spans="2:87" s="1381" customFormat="1" x14ac:dyDescent="0.25">
      <c r="B7379" s="1384"/>
      <c r="C7379" s="1384"/>
      <c r="D7379" s="1387"/>
      <c r="E7379" s="1384"/>
      <c r="F7379" s="1384"/>
      <c r="G7379" s="1384"/>
      <c r="H7379" s="1365"/>
      <c r="I7379" s="1365"/>
      <c r="J7379" s="1365"/>
      <c r="S7379" s="1359"/>
      <c r="BU7379" s="1366"/>
      <c r="CI7379" s="1383"/>
    </row>
    <row r="7380" spans="2:87" s="1381" customFormat="1" x14ac:dyDescent="0.25">
      <c r="B7380" s="1384"/>
      <c r="C7380" s="1384"/>
      <c r="D7380" s="1387"/>
      <c r="E7380" s="1384"/>
      <c r="F7380" s="1384"/>
      <c r="G7380" s="1384"/>
      <c r="H7380" s="1365"/>
      <c r="I7380" s="1365"/>
      <c r="J7380" s="1365"/>
      <c r="S7380" s="1359"/>
      <c r="BU7380" s="1366"/>
      <c r="CI7380" s="1383"/>
    </row>
    <row r="7381" spans="2:87" s="1381" customFormat="1" x14ac:dyDescent="0.25">
      <c r="B7381" s="1384"/>
      <c r="C7381" s="1384"/>
      <c r="D7381" s="1387"/>
      <c r="E7381" s="1384"/>
      <c r="F7381" s="1384"/>
      <c r="G7381" s="1384"/>
      <c r="H7381" s="1365"/>
      <c r="I7381" s="1365"/>
      <c r="J7381" s="1365"/>
      <c r="S7381" s="1359"/>
      <c r="BU7381" s="1366"/>
      <c r="CI7381" s="1383"/>
    </row>
    <row r="7382" spans="2:87" s="1381" customFormat="1" x14ac:dyDescent="0.25">
      <c r="B7382" s="1384"/>
      <c r="C7382" s="1384"/>
      <c r="D7382" s="1387"/>
      <c r="E7382" s="1384"/>
      <c r="F7382" s="1384"/>
      <c r="G7382" s="1384"/>
      <c r="H7382" s="1365"/>
      <c r="I7382" s="1365"/>
      <c r="J7382" s="1365"/>
      <c r="S7382" s="1359"/>
      <c r="BU7382" s="1366"/>
      <c r="CI7382" s="1383"/>
    </row>
    <row r="7383" spans="2:87" s="1381" customFormat="1" x14ac:dyDescent="0.25">
      <c r="B7383" s="1384"/>
      <c r="C7383" s="1384"/>
      <c r="D7383" s="1387"/>
      <c r="E7383" s="1384"/>
      <c r="F7383" s="1384"/>
      <c r="G7383" s="1384"/>
      <c r="H7383" s="1365"/>
      <c r="I7383" s="1365"/>
      <c r="J7383" s="1365"/>
      <c r="S7383" s="1359"/>
      <c r="BU7383" s="1366"/>
      <c r="CI7383" s="1383"/>
    </row>
    <row r="7384" spans="2:87" s="1381" customFormat="1" x14ac:dyDescent="0.25">
      <c r="B7384" s="1384"/>
      <c r="C7384" s="1384"/>
      <c r="D7384" s="1387"/>
      <c r="E7384" s="1384"/>
      <c r="F7384" s="1384"/>
      <c r="G7384" s="1384"/>
      <c r="H7384" s="1365"/>
      <c r="I7384" s="1365"/>
      <c r="J7384" s="1365"/>
      <c r="S7384" s="1359"/>
      <c r="BU7384" s="1366"/>
      <c r="CI7384" s="1383"/>
    </row>
    <row r="7385" spans="2:87" s="1381" customFormat="1" x14ac:dyDescent="0.25">
      <c r="B7385" s="1384"/>
      <c r="C7385" s="1384"/>
      <c r="D7385" s="1387"/>
      <c r="E7385" s="1384"/>
      <c r="F7385" s="1384"/>
      <c r="G7385" s="1384"/>
      <c r="H7385" s="1365"/>
      <c r="I7385" s="1365"/>
      <c r="J7385" s="1365"/>
      <c r="S7385" s="1359"/>
      <c r="BU7385" s="1366"/>
      <c r="CI7385" s="1383"/>
    </row>
    <row r="7386" spans="2:87" s="1381" customFormat="1" x14ac:dyDescent="0.25">
      <c r="B7386" s="1384"/>
      <c r="C7386" s="1384"/>
      <c r="D7386" s="1387"/>
      <c r="E7386" s="1384"/>
      <c r="F7386" s="1384"/>
      <c r="G7386" s="1384"/>
      <c r="H7386" s="1365"/>
      <c r="I7386" s="1365"/>
      <c r="J7386" s="1365"/>
      <c r="S7386" s="1359"/>
      <c r="BU7386" s="1366"/>
      <c r="CI7386" s="1383"/>
    </row>
    <row r="7387" spans="2:87" s="1381" customFormat="1" x14ac:dyDescent="0.25">
      <c r="B7387" s="1384"/>
      <c r="C7387" s="1384"/>
      <c r="D7387" s="1387"/>
      <c r="E7387" s="1384"/>
      <c r="F7387" s="1384"/>
      <c r="G7387" s="1384"/>
      <c r="H7387" s="1365"/>
      <c r="I7387" s="1365"/>
      <c r="J7387" s="1365"/>
      <c r="S7387" s="1359"/>
      <c r="BU7387" s="1366"/>
      <c r="CI7387" s="1383"/>
    </row>
    <row r="7388" spans="2:87" s="1381" customFormat="1" x14ac:dyDescent="0.25">
      <c r="B7388" s="1384"/>
      <c r="C7388" s="1384"/>
      <c r="D7388" s="1387"/>
      <c r="E7388" s="1384"/>
      <c r="F7388" s="1384"/>
      <c r="G7388" s="1384"/>
      <c r="H7388" s="1365"/>
      <c r="I7388" s="1365"/>
      <c r="J7388" s="1365"/>
      <c r="S7388" s="1359"/>
      <c r="BU7388" s="1366"/>
      <c r="CI7388" s="1383"/>
    </row>
    <row r="7389" spans="2:87" s="1381" customFormat="1" x14ac:dyDescent="0.25">
      <c r="B7389" s="1384"/>
      <c r="C7389" s="1384"/>
      <c r="D7389" s="1387"/>
      <c r="E7389" s="1384"/>
      <c r="F7389" s="1384"/>
      <c r="G7389" s="1384"/>
      <c r="H7389" s="1365"/>
      <c r="I7389" s="1365"/>
      <c r="J7389" s="1365"/>
      <c r="S7389" s="1359"/>
      <c r="BU7389" s="1366"/>
      <c r="CI7389" s="1383"/>
    </row>
    <row r="7390" spans="2:87" s="1381" customFormat="1" x14ac:dyDescent="0.25">
      <c r="B7390" s="1384"/>
      <c r="C7390" s="1384"/>
      <c r="D7390" s="1387"/>
      <c r="E7390" s="1384"/>
      <c r="F7390" s="1384"/>
      <c r="G7390" s="1384"/>
      <c r="H7390" s="1365"/>
      <c r="I7390" s="1365"/>
      <c r="J7390" s="1365"/>
      <c r="S7390" s="1359"/>
      <c r="BU7390" s="1366"/>
      <c r="CI7390" s="1383"/>
    </row>
    <row r="7391" spans="2:87" s="1381" customFormat="1" x14ac:dyDescent="0.25">
      <c r="B7391" s="1384"/>
      <c r="C7391" s="1384"/>
      <c r="D7391" s="1387"/>
      <c r="E7391" s="1384"/>
      <c r="F7391" s="1384"/>
      <c r="G7391" s="1384"/>
      <c r="H7391" s="1365"/>
      <c r="I7391" s="1365"/>
      <c r="J7391" s="1365"/>
      <c r="S7391" s="1359"/>
      <c r="BU7391" s="1366"/>
      <c r="CI7391" s="1383"/>
    </row>
    <row r="7392" spans="2:87" s="1381" customFormat="1" x14ac:dyDescent="0.25">
      <c r="B7392" s="1384"/>
      <c r="C7392" s="1384"/>
      <c r="D7392" s="1387"/>
      <c r="E7392" s="1384"/>
      <c r="F7392" s="1384"/>
      <c r="G7392" s="1384"/>
      <c r="H7392" s="1365"/>
      <c r="I7392" s="1365"/>
      <c r="J7392" s="1365"/>
      <c r="S7392" s="1359"/>
      <c r="BU7392" s="1366"/>
      <c r="CI7392" s="1383"/>
    </row>
    <row r="7393" spans="2:87" s="1381" customFormat="1" x14ac:dyDescent="0.25">
      <c r="B7393" s="1384"/>
      <c r="C7393" s="1384"/>
      <c r="D7393" s="1387"/>
      <c r="E7393" s="1384"/>
      <c r="F7393" s="1384"/>
      <c r="G7393" s="1384"/>
      <c r="H7393" s="1365"/>
      <c r="I7393" s="1365"/>
      <c r="J7393" s="1365"/>
      <c r="S7393" s="1359"/>
      <c r="BU7393" s="1366"/>
      <c r="CI7393" s="1383"/>
    </row>
    <row r="7394" spans="2:87" s="1381" customFormat="1" x14ac:dyDescent="0.25">
      <c r="B7394" s="1384"/>
      <c r="C7394" s="1384"/>
      <c r="D7394" s="1387"/>
      <c r="E7394" s="1384"/>
      <c r="F7394" s="1384"/>
      <c r="G7394" s="1384"/>
      <c r="H7394" s="1365"/>
      <c r="I7394" s="1365"/>
      <c r="J7394" s="1365"/>
      <c r="S7394" s="1359"/>
      <c r="BU7394" s="1366"/>
      <c r="CI7394" s="1383"/>
    </row>
    <row r="7395" spans="2:87" s="1381" customFormat="1" x14ac:dyDescent="0.25">
      <c r="B7395" s="1384"/>
      <c r="C7395" s="1384"/>
      <c r="D7395" s="1387"/>
      <c r="E7395" s="1384"/>
      <c r="F7395" s="1384"/>
      <c r="G7395" s="1384"/>
      <c r="H7395" s="1365"/>
      <c r="I7395" s="1365"/>
      <c r="J7395" s="1365"/>
      <c r="S7395" s="1359"/>
      <c r="BU7395" s="1366"/>
      <c r="CI7395" s="1383"/>
    </row>
    <row r="7396" spans="2:87" s="1381" customFormat="1" x14ac:dyDescent="0.25">
      <c r="B7396" s="1384"/>
      <c r="C7396" s="1384"/>
      <c r="D7396" s="1387"/>
      <c r="E7396" s="1384"/>
      <c r="F7396" s="1384"/>
      <c r="G7396" s="1384"/>
      <c r="H7396" s="1365"/>
      <c r="I7396" s="1365"/>
      <c r="J7396" s="1365"/>
      <c r="S7396" s="1359"/>
      <c r="BU7396" s="1366"/>
      <c r="CI7396" s="1383"/>
    </row>
    <row r="7397" spans="2:87" s="1381" customFormat="1" x14ac:dyDescent="0.25">
      <c r="B7397" s="1384"/>
      <c r="C7397" s="1384"/>
      <c r="D7397" s="1387"/>
      <c r="E7397" s="1384"/>
      <c r="F7397" s="1384"/>
      <c r="G7397" s="1384"/>
      <c r="H7397" s="1365"/>
      <c r="I7397" s="1365"/>
      <c r="J7397" s="1365"/>
      <c r="S7397" s="1359"/>
      <c r="BU7397" s="1366"/>
      <c r="CI7397" s="1383"/>
    </row>
    <row r="7398" spans="2:87" s="1381" customFormat="1" x14ac:dyDescent="0.25">
      <c r="B7398" s="1384"/>
      <c r="C7398" s="1384"/>
      <c r="D7398" s="1387"/>
      <c r="E7398" s="1384"/>
      <c r="F7398" s="1384"/>
      <c r="G7398" s="1384"/>
      <c r="H7398" s="1365"/>
      <c r="I7398" s="1365"/>
      <c r="J7398" s="1365"/>
      <c r="S7398" s="1359"/>
      <c r="BU7398" s="1366"/>
      <c r="CI7398" s="1383"/>
    </row>
    <row r="7399" spans="2:87" s="1381" customFormat="1" x14ac:dyDescent="0.25">
      <c r="B7399" s="1384"/>
      <c r="C7399" s="1384"/>
      <c r="D7399" s="1387"/>
      <c r="E7399" s="1384"/>
      <c r="F7399" s="1384"/>
      <c r="G7399" s="1384"/>
      <c r="H7399" s="1365"/>
      <c r="I7399" s="1365"/>
      <c r="J7399" s="1365"/>
      <c r="S7399" s="1359"/>
      <c r="BU7399" s="1366"/>
      <c r="CI7399" s="1383"/>
    </row>
    <row r="7400" spans="2:87" s="1381" customFormat="1" x14ac:dyDescent="0.25">
      <c r="B7400" s="1384"/>
      <c r="C7400" s="1384"/>
      <c r="D7400" s="1387"/>
      <c r="E7400" s="1384"/>
      <c r="F7400" s="1384"/>
      <c r="G7400" s="1384"/>
      <c r="H7400" s="1365"/>
      <c r="I7400" s="1365"/>
      <c r="J7400" s="1365"/>
      <c r="S7400" s="1359"/>
      <c r="BU7400" s="1366"/>
      <c r="CI7400" s="1383"/>
    </row>
    <row r="7401" spans="2:87" s="1381" customFormat="1" x14ac:dyDescent="0.25">
      <c r="B7401" s="1384"/>
      <c r="C7401" s="1384"/>
      <c r="D7401" s="1387"/>
      <c r="E7401" s="1384"/>
      <c r="F7401" s="1384"/>
      <c r="G7401" s="1384"/>
      <c r="H7401" s="1365"/>
      <c r="I7401" s="1365"/>
      <c r="J7401" s="1365"/>
      <c r="S7401" s="1359"/>
      <c r="BU7401" s="1366"/>
      <c r="CI7401" s="1383"/>
    </row>
    <row r="7402" spans="2:87" s="1381" customFormat="1" x14ac:dyDescent="0.25">
      <c r="B7402" s="1384"/>
      <c r="C7402" s="1384"/>
      <c r="D7402" s="1387"/>
      <c r="E7402" s="1384"/>
      <c r="F7402" s="1384"/>
      <c r="G7402" s="1384"/>
      <c r="H7402" s="1365"/>
      <c r="I7402" s="1365"/>
      <c r="J7402" s="1365"/>
      <c r="S7402" s="1359"/>
      <c r="BU7402" s="1366"/>
      <c r="CI7402" s="1383"/>
    </row>
    <row r="7403" spans="2:87" s="1381" customFormat="1" x14ac:dyDescent="0.25">
      <c r="B7403" s="1384"/>
      <c r="C7403" s="1384"/>
      <c r="D7403" s="1387"/>
      <c r="E7403" s="1384"/>
      <c r="F7403" s="1384"/>
      <c r="G7403" s="1384"/>
      <c r="H7403" s="1365"/>
      <c r="I7403" s="1365"/>
      <c r="J7403" s="1365"/>
      <c r="S7403" s="1359"/>
      <c r="BU7403" s="1366"/>
      <c r="CI7403" s="1383"/>
    </row>
    <row r="7404" spans="2:87" s="1381" customFormat="1" x14ac:dyDescent="0.25">
      <c r="B7404" s="1384"/>
      <c r="C7404" s="1384"/>
      <c r="D7404" s="1387"/>
      <c r="E7404" s="1384"/>
      <c r="F7404" s="1384"/>
      <c r="G7404" s="1384"/>
      <c r="H7404" s="1365"/>
      <c r="I7404" s="1365"/>
      <c r="J7404" s="1365"/>
      <c r="S7404" s="1359"/>
      <c r="BU7404" s="1366"/>
      <c r="CI7404" s="1383"/>
    </row>
    <row r="7405" spans="2:87" s="1381" customFormat="1" x14ac:dyDescent="0.25">
      <c r="B7405" s="1384"/>
      <c r="C7405" s="1384"/>
      <c r="D7405" s="1387"/>
      <c r="E7405" s="1384"/>
      <c r="F7405" s="1384"/>
      <c r="G7405" s="1384"/>
      <c r="H7405" s="1365"/>
      <c r="I7405" s="1365"/>
      <c r="J7405" s="1365"/>
      <c r="S7405" s="1359"/>
      <c r="BU7405" s="1366"/>
      <c r="CI7405" s="1383"/>
    </row>
    <row r="7406" spans="2:87" s="1381" customFormat="1" x14ac:dyDescent="0.25">
      <c r="B7406" s="1384"/>
      <c r="C7406" s="1384"/>
      <c r="D7406" s="1387"/>
      <c r="E7406" s="1384"/>
      <c r="F7406" s="1384"/>
      <c r="G7406" s="1384"/>
      <c r="H7406" s="1365"/>
      <c r="I7406" s="1365"/>
      <c r="J7406" s="1365"/>
      <c r="S7406" s="1359"/>
      <c r="BU7406" s="1366"/>
      <c r="CI7406" s="1383"/>
    </row>
    <row r="7407" spans="2:87" s="1381" customFormat="1" x14ac:dyDescent="0.25">
      <c r="B7407" s="1384"/>
      <c r="C7407" s="1384"/>
      <c r="D7407" s="1387"/>
      <c r="E7407" s="1384"/>
      <c r="F7407" s="1384"/>
      <c r="G7407" s="1384"/>
      <c r="H7407" s="1365"/>
      <c r="I7407" s="1365"/>
      <c r="J7407" s="1365"/>
      <c r="S7407" s="1359"/>
      <c r="BU7407" s="1366"/>
      <c r="CI7407" s="1383"/>
    </row>
    <row r="7408" spans="2:87" s="1381" customFormat="1" x14ac:dyDescent="0.25">
      <c r="B7408" s="1384"/>
      <c r="C7408" s="1384"/>
      <c r="D7408" s="1387"/>
      <c r="E7408" s="1384"/>
      <c r="F7408" s="1384"/>
      <c r="G7408" s="1384"/>
      <c r="H7408" s="1365"/>
      <c r="I7408" s="1365"/>
      <c r="J7408" s="1365"/>
      <c r="S7408" s="1359"/>
      <c r="BU7408" s="1366"/>
      <c r="CI7408" s="1383"/>
    </row>
    <row r="7409" spans="2:87" s="1381" customFormat="1" x14ac:dyDescent="0.25">
      <c r="B7409" s="1384"/>
      <c r="C7409" s="1384"/>
      <c r="D7409" s="1387"/>
      <c r="E7409" s="1384"/>
      <c r="F7409" s="1384"/>
      <c r="G7409" s="1384"/>
      <c r="H7409" s="1365"/>
      <c r="I7409" s="1365"/>
      <c r="J7409" s="1365"/>
      <c r="S7409" s="1359"/>
      <c r="BU7409" s="1366"/>
      <c r="CI7409" s="1383"/>
    </row>
    <row r="7410" spans="2:87" s="1381" customFormat="1" x14ac:dyDescent="0.25">
      <c r="B7410" s="1384"/>
      <c r="C7410" s="1384"/>
      <c r="D7410" s="1387"/>
      <c r="E7410" s="1384"/>
      <c r="F7410" s="1384"/>
      <c r="G7410" s="1384"/>
      <c r="H7410" s="1365"/>
      <c r="I7410" s="1365"/>
      <c r="J7410" s="1365"/>
      <c r="S7410" s="1359"/>
      <c r="BU7410" s="1366"/>
      <c r="CI7410" s="1383"/>
    </row>
    <row r="7411" spans="2:87" s="1381" customFormat="1" x14ac:dyDescent="0.25">
      <c r="B7411" s="1384"/>
      <c r="C7411" s="1384"/>
      <c r="D7411" s="1387"/>
      <c r="E7411" s="1384"/>
      <c r="F7411" s="1384"/>
      <c r="G7411" s="1384"/>
      <c r="H7411" s="1365"/>
      <c r="I7411" s="1365"/>
      <c r="J7411" s="1365"/>
      <c r="S7411" s="1359"/>
      <c r="BU7411" s="1366"/>
      <c r="CI7411" s="1383"/>
    </row>
    <row r="7412" spans="2:87" s="1381" customFormat="1" x14ac:dyDescent="0.25">
      <c r="B7412" s="1384"/>
      <c r="C7412" s="1384"/>
      <c r="D7412" s="1387"/>
      <c r="E7412" s="1384"/>
      <c r="F7412" s="1384"/>
      <c r="G7412" s="1384"/>
      <c r="H7412" s="1365"/>
      <c r="I7412" s="1365"/>
      <c r="J7412" s="1365"/>
      <c r="S7412" s="1359"/>
      <c r="BU7412" s="1366"/>
      <c r="CI7412" s="1383"/>
    </row>
    <row r="7413" spans="2:87" s="1381" customFormat="1" x14ac:dyDescent="0.25">
      <c r="B7413" s="1384"/>
      <c r="C7413" s="1384"/>
      <c r="D7413" s="1387"/>
      <c r="E7413" s="1384"/>
      <c r="F7413" s="1384"/>
      <c r="G7413" s="1384"/>
      <c r="H7413" s="1365"/>
      <c r="I7413" s="1365"/>
      <c r="J7413" s="1365"/>
      <c r="S7413" s="1359"/>
      <c r="BU7413" s="1366"/>
      <c r="CI7413" s="1383"/>
    </row>
    <row r="7414" spans="2:87" s="1381" customFormat="1" x14ac:dyDescent="0.25">
      <c r="B7414" s="1384"/>
      <c r="C7414" s="1384"/>
      <c r="D7414" s="1387"/>
      <c r="E7414" s="1384"/>
      <c r="F7414" s="1384"/>
      <c r="G7414" s="1384"/>
      <c r="H7414" s="1365"/>
      <c r="I7414" s="1365"/>
      <c r="J7414" s="1365"/>
      <c r="S7414" s="1359"/>
      <c r="BU7414" s="1366"/>
      <c r="CI7414" s="1383"/>
    </row>
    <row r="7415" spans="2:87" s="1381" customFormat="1" x14ac:dyDescent="0.25">
      <c r="B7415" s="1384"/>
      <c r="C7415" s="1384"/>
      <c r="D7415" s="1387"/>
      <c r="E7415" s="1384"/>
      <c r="F7415" s="1384"/>
      <c r="G7415" s="1384"/>
      <c r="H7415" s="1365"/>
      <c r="I7415" s="1365"/>
      <c r="J7415" s="1365"/>
      <c r="S7415" s="1359"/>
      <c r="BU7415" s="1366"/>
      <c r="CI7415" s="1383"/>
    </row>
    <row r="7416" spans="2:87" s="1381" customFormat="1" x14ac:dyDescent="0.25">
      <c r="B7416" s="1384"/>
      <c r="C7416" s="1384"/>
      <c r="D7416" s="1387"/>
      <c r="E7416" s="1384"/>
      <c r="F7416" s="1384"/>
      <c r="G7416" s="1384"/>
      <c r="H7416" s="1365"/>
      <c r="I7416" s="1365"/>
      <c r="J7416" s="1365"/>
      <c r="S7416" s="1359"/>
      <c r="BU7416" s="1366"/>
      <c r="CI7416" s="1383"/>
    </row>
    <row r="7417" spans="2:87" s="1381" customFormat="1" x14ac:dyDescent="0.25">
      <c r="B7417" s="1384"/>
      <c r="C7417" s="1384"/>
      <c r="D7417" s="1387"/>
      <c r="E7417" s="1384"/>
      <c r="F7417" s="1384"/>
      <c r="G7417" s="1384"/>
      <c r="H7417" s="1365"/>
      <c r="I7417" s="1365"/>
      <c r="J7417" s="1365"/>
      <c r="S7417" s="1359"/>
      <c r="BU7417" s="1366"/>
      <c r="CI7417" s="1383"/>
    </row>
    <row r="7418" spans="2:87" s="1381" customFormat="1" x14ac:dyDescent="0.25">
      <c r="B7418" s="1384"/>
      <c r="C7418" s="1384"/>
      <c r="D7418" s="1387"/>
      <c r="E7418" s="1384"/>
      <c r="F7418" s="1384"/>
      <c r="G7418" s="1384"/>
      <c r="H7418" s="1365"/>
      <c r="I7418" s="1365"/>
      <c r="J7418" s="1365"/>
      <c r="S7418" s="1359"/>
      <c r="BU7418" s="1366"/>
      <c r="CI7418" s="1383"/>
    </row>
    <row r="7419" spans="2:87" s="1381" customFormat="1" x14ac:dyDescent="0.25">
      <c r="B7419" s="1384"/>
      <c r="C7419" s="1384"/>
      <c r="D7419" s="1387"/>
      <c r="E7419" s="1384"/>
      <c r="F7419" s="1384"/>
      <c r="G7419" s="1384"/>
      <c r="H7419" s="1365"/>
      <c r="I7419" s="1365"/>
      <c r="J7419" s="1365"/>
      <c r="S7419" s="1359"/>
      <c r="BU7419" s="1366"/>
      <c r="CI7419" s="1383"/>
    </row>
    <row r="7420" spans="2:87" s="1381" customFormat="1" x14ac:dyDescent="0.25">
      <c r="B7420" s="1384"/>
      <c r="C7420" s="1384"/>
      <c r="D7420" s="1387"/>
      <c r="E7420" s="1384"/>
      <c r="F7420" s="1384"/>
      <c r="G7420" s="1384"/>
      <c r="H7420" s="1365"/>
      <c r="I7420" s="1365"/>
      <c r="J7420" s="1365"/>
      <c r="S7420" s="1359"/>
      <c r="BU7420" s="1366"/>
      <c r="CI7420" s="1383"/>
    </row>
    <row r="7421" spans="2:87" s="1381" customFormat="1" x14ac:dyDescent="0.25">
      <c r="B7421" s="1384"/>
      <c r="C7421" s="1384"/>
      <c r="D7421" s="1387"/>
      <c r="E7421" s="1384"/>
      <c r="F7421" s="1384"/>
      <c r="G7421" s="1384"/>
      <c r="H7421" s="1365"/>
      <c r="I7421" s="1365"/>
      <c r="J7421" s="1365"/>
      <c r="S7421" s="1359"/>
      <c r="BU7421" s="1366"/>
      <c r="CI7421" s="1383"/>
    </row>
    <row r="7422" spans="2:87" s="1381" customFormat="1" x14ac:dyDescent="0.25">
      <c r="B7422" s="1384"/>
      <c r="C7422" s="1384"/>
      <c r="D7422" s="1387"/>
      <c r="E7422" s="1384"/>
      <c r="F7422" s="1384"/>
      <c r="G7422" s="1384"/>
      <c r="H7422" s="1365"/>
      <c r="I7422" s="1365"/>
      <c r="J7422" s="1365"/>
      <c r="S7422" s="1359"/>
      <c r="BU7422" s="1366"/>
      <c r="CI7422" s="1383"/>
    </row>
    <row r="7423" spans="2:87" s="1381" customFormat="1" x14ac:dyDescent="0.25">
      <c r="B7423" s="1384"/>
      <c r="C7423" s="1384"/>
      <c r="D7423" s="1387"/>
      <c r="E7423" s="1384"/>
      <c r="F7423" s="1384"/>
      <c r="G7423" s="1384"/>
      <c r="H7423" s="1365"/>
      <c r="I7423" s="1365"/>
      <c r="J7423" s="1365"/>
      <c r="S7423" s="1359"/>
      <c r="BU7423" s="1366"/>
      <c r="CI7423" s="1383"/>
    </row>
    <row r="7424" spans="2:87" s="1381" customFormat="1" x14ac:dyDescent="0.25">
      <c r="B7424" s="1384"/>
      <c r="C7424" s="1384"/>
      <c r="D7424" s="1387"/>
      <c r="E7424" s="1384"/>
      <c r="F7424" s="1384"/>
      <c r="G7424" s="1384"/>
      <c r="H7424" s="1365"/>
      <c r="I7424" s="1365"/>
      <c r="J7424" s="1365"/>
      <c r="S7424" s="1359"/>
      <c r="BU7424" s="1366"/>
      <c r="CI7424" s="1383"/>
    </row>
    <row r="7425" spans="2:87" s="1381" customFormat="1" x14ac:dyDescent="0.25">
      <c r="B7425" s="1384"/>
      <c r="C7425" s="1384"/>
      <c r="D7425" s="1387"/>
      <c r="E7425" s="1384"/>
      <c r="F7425" s="1384"/>
      <c r="G7425" s="1384"/>
      <c r="H7425" s="1365"/>
      <c r="I7425" s="1365"/>
      <c r="J7425" s="1365"/>
      <c r="S7425" s="1359"/>
      <c r="BU7425" s="1366"/>
      <c r="CI7425" s="1383"/>
    </row>
    <row r="7426" spans="2:87" s="1381" customFormat="1" x14ac:dyDescent="0.25">
      <c r="B7426" s="1384"/>
      <c r="C7426" s="1384"/>
      <c r="D7426" s="1387"/>
      <c r="E7426" s="1384"/>
      <c r="F7426" s="1384"/>
      <c r="G7426" s="1384"/>
      <c r="H7426" s="1365"/>
      <c r="I7426" s="1365"/>
      <c r="J7426" s="1365"/>
      <c r="S7426" s="1359"/>
      <c r="BU7426" s="1366"/>
      <c r="CI7426" s="1383"/>
    </row>
    <row r="7427" spans="2:87" s="1381" customFormat="1" x14ac:dyDescent="0.25">
      <c r="B7427" s="1384"/>
      <c r="C7427" s="1384"/>
      <c r="D7427" s="1387"/>
      <c r="E7427" s="1384"/>
      <c r="F7427" s="1384"/>
      <c r="G7427" s="1384"/>
      <c r="H7427" s="1365"/>
      <c r="I7427" s="1365"/>
      <c r="J7427" s="1365"/>
      <c r="S7427" s="1359"/>
      <c r="BU7427" s="1366"/>
      <c r="CI7427" s="1383"/>
    </row>
    <row r="7428" spans="2:87" s="1381" customFormat="1" x14ac:dyDescent="0.25">
      <c r="B7428" s="1384"/>
      <c r="C7428" s="1384"/>
      <c r="D7428" s="1387"/>
      <c r="E7428" s="1384"/>
      <c r="F7428" s="1384"/>
      <c r="G7428" s="1384"/>
      <c r="H7428" s="1365"/>
      <c r="I7428" s="1365"/>
      <c r="J7428" s="1365"/>
      <c r="S7428" s="1359"/>
      <c r="BU7428" s="1366"/>
      <c r="CI7428" s="1383"/>
    </row>
    <row r="7429" spans="2:87" s="1381" customFormat="1" x14ac:dyDescent="0.25">
      <c r="B7429" s="1384"/>
      <c r="C7429" s="1384"/>
      <c r="D7429" s="1387"/>
      <c r="E7429" s="1384"/>
      <c r="F7429" s="1384"/>
      <c r="G7429" s="1384"/>
      <c r="H7429" s="1365"/>
      <c r="I7429" s="1365"/>
      <c r="J7429" s="1365"/>
      <c r="S7429" s="1359"/>
      <c r="BU7429" s="1366"/>
      <c r="CI7429" s="1383"/>
    </row>
    <row r="7430" spans="2:87" s="1381" customFormat="1" x14ac:dyDescent="0.25">
      <c r="B7430" s="1384"/>
      <c r="C7430" s="1384"/>
      <c r="D7430" s="1387"/>
      <c r="E7430" s="1384"/>
      <c r="F7430" s="1384"/>
      <c r="G7430" s="1384"/>
      <c r="H7430" s="1365"/>
      <c r="I7430" s="1365"/>
      <c r="J7430" s="1365"/>
      <c r="S7430" s="1359"/>
      <c r="BU7430" s="1366"/>
      <c r="CI7430" s="1383"/>
    </row>
    <row r="7431" spans="2:87" s="1381" customFormat="1" x14ac:dyDescent="0.25">
      <c r="B7431" s="1384"/>
      <c r="C7431" s="1384"/>
      <c r="D7431" s="1387"/>
      <c r="E7431" s="1384"/>
      <c r="F7431" s="1384"/>
      <c r="G7431" s="1384"/>
      <c r="H7431" s="1365"/>
      <c r="I7431" s="1365"/>
      <c r="J7431" s="1365"/>
      <c r="S7431" s="1359"/>
      <c r="BU7431" s="1366"/>
      <c r="CI7431" s="1383"/>
    </row>
    <row r="7432" spans="2:87" s="1381" customFormat="1" x14ac:dyDescent="0.25">
      <c r="B7432" s="1384"/>
      <c r="C7432" s="1384"/>
      <c r="D7432" s="1387"/>
      <c r="E7432" s="1384"/>
      <c r="F7432" s="1384"/>
      <c r="G7432" s="1384"/>
      <c r="H7432" s="1365"/>
      <c r="I7432" s="1365"/>
      <c r="J7432" s="1365"/>
      <c r="S7432" s="1359"/>
      <c r="BU7432" s="1366"/>
      <c r="CI7432" s="1383"/>
    </row>
    <row r="7433" spans="2:87" s="1381" customFormat="1" x14ac:dyDescent="0.25">
      <c r="B7433" s="1384"/>
      <c r="C7433" s="1384"/>
      <c r="D7433" s="1387"/>
      <c r="E7433" s="1384"/>
      <c r="F7433" s="1384"/>
      <c r="G7433" s="1384"/>
      <c r="H7433" s="1365"/>
      <c r="I7433" s="1365"/>
      <c r="J7433" s="1365"/>
      <c r="S7433" s="1359"/>
      <c r="BU7433" s="1366"/>
      <c r="CI7433" s="1383"/>
    </row>
    <row r="7434" spans="2:87" s="1381" customFormat="1" x14ac:dyDescent="0.25">
      <c r="B7434" s="1384"/>
      <c r="C7434" s="1384"/>
      <c r="D7434" s="1387"/>
      <c r="E7434" s="1384"/>
      <c r="F7434" s="1384"/>
      <c r="G7434" s="1384"/>
      <c r="H7434" s="1365"/>
      <c r="I7434" s="1365"/>
      <c r="J7434" s="1365"/>
      <c r="S7434" s="1359"/>
      <c r="BU7434" s="1366"/>
      <c r="CI7434" s="1383"/>
    </row>
    <row r="7435" spans="2:87" s="1381" customFormat="1" x14ac:dyDescent="0.25">
      <c r="B7435" s="1384"/>
      <c r="C7435" s="1384"/>
      <c r="D7435" s="1387"/>
      <c r="E7435" s="1384"/>
      <c r="F7435" s="1384"/>
      <c r="G7435" s="1384"/>
      <c r="H7435" s="1365"/>
      <c r="I7435" s="1365"/>
      <c r="J7435" s="1365"/>
      <c r="S7435" s="1359"/>
      <c r="BU7435" s="1366"/>
      <c r="CI7435" s="1383"/>
    </row>
    <row r="7436" spans="2:87" s="1381" customFormat="1" x14ac:dyDescent="0.25">
      <c r="B7436" s="1384"/>
      <c r="C7436" s="1384"/>
      <c r="D7436" s="1387"/>
      <c r="E7436" s="1384"/>
      <c r="F7436" s="1384"/>
      <c r="G7436" s="1384"/>
      <c r="H7436" s="1365"/>
      <c r="I7436" s="1365"/>
      <c r="J7436" s="1365"/>
      <c r="S7436" s="1359"/>
      <c r="BU7436" s="1366"/>
      <c r="CI7436" s="1383"/>
    </row>
    <row r="7437" spans="2:87" s="1381" customFormat="1" x14ac:dyDescent="0.25">
      <c r="B7437" s="1384"/>
      <c r="C7437" s="1384"/>
      <c r="D7437" s="1387"/>
      <c r="E7437" s="1384"/>
      <c r="F7437" s="1384"/>
      <c r="G7437" s="1384"/>
      <c r="H7437" s="1365"/>
      <c r="I7437" s="1365"/>
      <c r="J7437" s="1365"/>
      <c r="S7437" s="1359"/>
      <c r="BU7437" s="1366"/>
      <c r="CI7437" s="1383"/>
    </row>
    <row r="7438" spans="2:87" s="1381" customFormat="1" x14ac:dyDescent="0.25">
      <c r="B7438" s="1384"/>
      <c r="C7438" s="1384"/>
      <c r="D7438" s="1387"/>
      <c r="E7438" s="1384"/>
      <c r="F7438" s="1384"/>
      <c r="G7438" s="1384"/>
      <c r="H7438" s="1365"/>
      <c r="I7438" s="1365"/>
      <c r="J7438" s="1365"/>
      <c r="S7438" s="1359"/>
      <c r="BU7438" s="1366"/>
      <c r="CI7438" s="1383"/>
    </row>
    <row r="7439" spans="2:87" s="1381" customFormat="1" x14ac:dyDescent="0.25">
      <c r="B7439" s="1384"/>
      <c r="C7439" s="1384"/>
      <c r="D7439" s="1387"/>
      <c r="E7439" s="1384"/>
      <c r="F7439" s="1384"/>
      <c r="G7439" s="1384"/>
      <c r="H7439" s="1365"/>
      <c r="I7439" s="1365"/>
      <c r="J7439" s="1365"/>
      <c r="S7439" s="1359"/>
      <c r="BU7439" s="1366"/>
      <c r="CI7439" s="1383"/>
    </row>
    <row r="7440" spans="2:87" s="1381" customFormat="1" x14ac:dyDescent="0.25">
      <c r="B7440" s="1384"/>
      <c r="C7440" s="1384"/>
      <c r="D7440" s="1387"/>
      <c r="E7440" s="1384"/>
      <c r="F7440" s="1384"/>
      <c r="G7440" s="1384"/>
      <c r="H7440" s="1365"/>
      <c r="I7440" s="1365"/>
      <c r="J7440" s="1365"/>
      <c r="S7440" s="1359"/>
      <c r="BU7440" s="1366"/>
      <c r="CI7440" s="1383"/>
    </row>
    <row r="7441" spans="2:87" s="1381" customFormat="1" x14ac:dyDescent="0.25">
      <c r="B7441" s="1384"/>
      <c r="C7441" s="1384"/>
      <c r="D7441" s="1387"/>
      <c r="E7441" s="1384"/>
      <c r="F7441" s="1384"/>
      <c r="G7441" s="1384"/>
      <c r="H7441" s="1365"/>
      <c r="I7441" s="1365"/>
      <c r="J7441" s="1365"/>
      <c r="S7441" s="1359"/>
      <c r="BU7441" s="1366"/>
      <c r="CI7441" s="1383"/>
    </row>
    <row r="7442" spans="2:87" s="1381" customFormat="1" x14ac:dyDescent="0.25">
      <c r="B7442" s="1384"/>
      <c r="C7442" s="1384"/>
      <c r="D7442" s="1387"/>
      <c r="E7442" s="1384"/>
      <c r="F7442" s="1384"/>
      <c r="G7442" s="1384"/>
      <c r="H7442" s="1365"/>
      <c r="I7442" s="1365"/>
      <c r="J7442" s="1365"/>
      <c r="S7442" s="1359"/>
      <c r="BU7442" s="1366"/>
      <c r="CI7442" s="1383"/>
    </row>
    <row r="7443" spans="2:87" s="1381" customFormat="1" x14ac:dyDescent="0.25">
      <c r="B7443" s="1384"/>
      <c r="C7443" s="1384"/>
      <c r="D7443" s="1387"/>
      <c r="E7443" s="1384"/>
      <c r="F7443" s="1384"/>
      <c r="G7443" s="1384"/>
      <c r="H7443" s="1365"/>
      <c r="I7443" s="1365"/>
      <c r="J7443" s="1365"/>
      <c r="S7443" s="1359"/>
      <c r="BU7443" s="1366"/>
      <c r="CI7443" s="1383"/>
    </row>
    <row r="7444" spans="2:87" s="1381" customFormat="1" x14ac:dyDescent="0.25">
      <c r="B7444" s="1384"/>
      <c r="C7444" s="1384"/>
      <c r="D7444" s="1387"/>
      <c r="E7444" s="1384"/>
      <c r="F7444" s="1384"/>
      <c r="G7444" s="1384"/>
      <c r="H7444" s="1365"/>
      <c r="I7444" s="1365"/>
      <c r="J7444" s="1365"/>
      <c r="S7444" s="1359"/>
      <c r="BU7444" s="1366"/>
      <c r="CI7444" s="1383"/>
    </row>
    <row r="7445" spans="2:87" s="1381" customFormat="1" x14ac:dyDescent="0.25">
      <c r="B7445" s="1384"/>
      <c r="C7445" s="1384"/>
      <c r="D7445" s="1387"/>
      <c r="E7445" s="1384"/>
      <c r="F7445" s="1384"/>
      <c r="G7445" s="1384"/>
      <c r="H7445" s="1365"/>
      <c r="I7445" s="1365"/>
      <c r="J7445" s="1365"/>
      <c r="S7445" s="1359"/>
      <c r="BU7445" s="1366"/>
      <c r="CI7445" s="1383"/>
    </row>
    <row r="7446" spans="2:87" s="1381" customFormat="1" x14ac:dyDescent="0.25">
      <c r="B7446" s="1384"/>
      <c r="C7446" s="1384"/>
      <c r="D7446" s="1387"/>
      <c r="E7446" s="1384"/>
      <c r="F7446" s="1384"/>
      <c r="G7446" s="1384"/>
      <c r="H7446" s="1365"/>
      <c r="I7446" s="1365"/>
      <c r="J7446" s="1365"/>
      <c r="S7446" s="1359"/>
      <c r="BU7446" s="1366"/>
      <c r="CI7446" s="1383"/>
    </row>
    <row r="7447" spans="2:87" s="1381" customFormat="1" x14ac:dyDescent="0.25">
      <c r="B7447" s="1384"/>
      <c r="C7447" s="1384"/>
      <c r="D7447" s="1387"/>
      <c r="E7447" s="1384"/>
      <c r="F7447" s="1384"/>
      <c r="G7447" s="1384"/>
      <c r="H7447" s="1365"/>
      <c r="I7447" s="1365"/>
      <c r="J7447" s="1365"/>
      <c r="S7447" s="1359"/>
      <c r="BU7447" s="1366"/>
      <c r="CI7447" s="1383"/>
    </row>
    <row r="7448" spans="2:87" s="1381" customFormat="1" x14ac:dyDescent="0.25">
      <c r="B7448" s="1384"/>
      <c r="C7448" s="1384"/>
      <c r="D7448" s="1387"/>
      <c r="E7448" s="1384"/>
      <c r="F7448" s="1384"/>
      <c r="G7448" s="1384"/>
      <c r="H7448" s="1365"/>
      <c r="I7448" s="1365"/>
      <c r="J7448" s="1365"/>
      <c r="S7448" s="1359"/>
      <c r="BU7448" s="1366"/>
      <c r="CI7448" s="1383"/>
    </row>
    <row r="7449" spans="2:87" s="1381" customFormat="1" x14ac:dyDescent="0.25">
      <c r="B7449" s="1384"/>
      <c r="C7449" s="1384"/>
      <c r="D7449" s="1387"/>
      <c r="E7449" s="1384"/>
      <c r="F7449" s="1384"/>
      <c r="G7449" s="1384"/>
      <c r="H7449" s="1365"/>
      <c r="I7449" s="1365"/>
      <c r="J7449" s="1365"/>
      <c r="S7449" s="1359"/>
      <c r="BU7449" s="1366"/>
      <c r="CI7449" s="1383"/>
    </row>
    <row r="7450" spans="2:87" s="1381" customFormat="1" x14ac:dyDescent="0.25">
      <c r="B7450" s="1384"/>
      <c r="C7450" s="1384"/>
      <c r="D7450" s="1387"/>
      <c r="E7450" s="1384"/>
      <c r="F7450" s="1384"/>
      <c r="G7450" s="1384"/>
      <c r="H7450" s="1365"/>
      <c r="I7450" s="1365"/>
      <c r="J7450" s="1365"/>
      <c r="S7450" s="1359"/>
      <c r="BU7450" s="1366"/>
      <c r="CI7450" s="1383"/>
    </row>
    <row r="7451" spans="2:87" s="1381" customFormat="1" x14ac:dyDescent="0.25">
      <c r="B7451" s="1384"/>
      <c r="C7451" s="1384"/>
      <c r="D7451" s="1387"/>
      <c r="E7451" s="1384"/>
      <c r="F7451" s="1384"/>
      <c r="G7451" s="1384"/>
      <c r="H7451" s="1365"/>
      <c r="I7451" s="1365"/>
      <c r="J7451" s="1365"/>
      <c r="S7451" s="1359"/>
      <c r="BU7451" s="1366"/>
      <c r="CI7451" s="1383"/>
    </row>
    <row r="7452" spans="2:87" s="1381" customFormat="1" x14ac:dyDescent="0.25">
      <c r="B7452" s="1384"/>
      <c r="C7452" s="1384"/>
      <c r="D7452" s="1387"/>
      <c r="E7452" s="1384"/>
      <c r="F7452" s="1384"/>
      <c r="G7452" s="1384"/>
      <c r="H7452" s="1365"/>
      <c r="I7452" s="1365"/>
      <c r="J7452" s="1365"/>
      <c r="S7452" s="1359"/>
      <c r="BU7452" s="1366"/>
      <c r="CI7452" s="1383"/>
    </row>
    <row r="7453" spans="2:87" s="1381" customFormat="1" x14ac:dyDescent="0.25">
      <c r="B7453" s="1384"/>
      <c r="C7453" s="1384"/>
      <c r="D7453" s="1387"/>
      <c r="E7453" s="1384"/>
      <c r="F7453" s="1384"/>
      <c r="G7453" s="1384"/>
      <c r="H7453" s="1365"/>
      <c r="I7453" s="1365"/>
      <c r="J7453" s="1365"/>
      <c r="S7453" s="1359"/>
      <c r="BU7453" s="1366"/>
      <c r="CI7453" s="1383"/>
    </row>
    <row r="7454" spans="2:87" s="1381" customFormat="1" x14ac:dyDescent="0.25">
      <c r="B7454" s="1384"/>
      <c r="C7454" s="1384"/>
      <c r="D7454" s="1387"/>
      <c r="E7454" s="1384"/>
      <c r="F7454" s="1384"/>
      <c r="G7454" s="1384"/>
      <c r="H7454" s="1365"/>
      <c r="I7454" s="1365"/>
      <c r="J7454" s="1365"/>
      <c r="S7454" s="1359"/>
      <c r="BU7454" s="1366"/>
      <c r="CI7454" s="1383"/>
    </row>
    <row r="7455" spans="2:87" s="1381" customFormat="1" x14ac:dyDescent="0.25">
      <c r="B7455" s="1384"/>
      <c r="C7455" s="1384"/>
      <c r="D7455" s="1387"/>
      <c r="E7455" s="1384"/>
      <c r="F7455" s="1384"/>
      <c r="G7455" s="1384"/>
      <c r="H7455" s="1365"/>
      <c r="I7455" s="1365"/>
      <c r="J7455" s="1365"/>
      <c r="S7455" s="1359"/>
      <c r="BU7455" s="1366"/>
      <c r="CI7455" s="1383"/>
    </row>
    <row r="7456" spans="2:87" s="1381" customFormat="1" x14ac:dyDescent="0.25">
      <c r="B7456" s="1384"/>
      <c r="C7456" s="1384"/>
      <c r="D7456" s="1387"/>
      <c r="E7456" s="1384"/>
      <c r="F7456" s="1384"/>
      <c r="G7456" s="1384"/>
      <c r="H7456" s="1365"/>
      <c r="I7456" s="1365"/>
      <c r="J7456" s="1365"/>
      <c r="S7456" s="1359"/>
      <c r="BU7456" s="1366"/>
      <c r="CI7456" s="1383"/>
    </row>
    <row r="7457" spans="2:87" s="1381" customFormat="1" x14ac:dyDescent="0.25">
      <c r="B7457" s="1384"/>
      <c r="C7457" s="1384"/>
      <c r="D7457" s="1387"/>
      <c r="E7457" s="1384"/>
      <c r="F7457" s="1384"/>
      <c r="G7457" s="1384"/>
      <c r="H7457" s="1365"/>
      <c r="I7457" s="1365"/>
      <c r="J7457" s="1365"/>
      <c r="S7457" s="1359"/>
      <c r="BU7457" s="1366"/>
      <c r="CI7457" s="1383"/>
    </row>
    <row r="7458" spans="2:87" s="1381" customFormat="1" x14ac:dyDescent="0.25">
      <c r="B7458" s="1384"/>
      <c r="C7458" s="1384"/>
      <c r="D7458" s="1387"/>
      <c r="E7458" s="1384"/>
      <c r="F7458" s="1384"/>
      <c r="G7458" s="1384"/>
      <c r="H7458" s="1365"/>
      <c r="I7458" s="1365"/>
      <c r="J7458" s="1365"/>
      <c r="S7458" s="1359"/>
      <c r="BU7458" s="1366"/>
      <c r="CI7458" s="1383"/>
    </row>
    <row r="7459" spans="2:87" s="1381" customFormat="1" x14ac:dyDescent="0.25">
      <c r="B7459" s="1384"/>
      <c r="C7459" s="1384"/>
      <c r="D7459" s="1387"/>
      <c r="E7459" s="1384"/>
      <c r="F7459" s="1384"/>
      <c r="G7459" s="1384"/>
      <c r="H7459" s="1365"/>
      <c r="I7459" s="1365"/>
      <c r="J7459" s="1365"/>
      <c r="S7459" s="1359"/>
      <c r="BU7459" s="1366"/>
      <c r="CI7459" s="1383"/>
    </row>
    <row r="7460" spans="2:87" s="1381" customFormat="1" x14ac:dyDescent="0.25">
      <c r="B7460" s="1384"/>
      <c r="C7460" s="1384"/>
      <c r="D7460" s="1387"/>
      <c r="E7460" s="1384"/>
      <c r="F7460" s="1384"/>
      <c r="G7460" s="1384"/>
      <c r="H7460" s="1365"/>
      <c r="I7460" s="1365"/>
      <c r="J7460" s="1365"/>
      <c r="S7460" s="1359"/>
      <c r="BU7460" s="1366"/>
      <c r="CI7460" s="1383"/>
    </row>
    <row r="7461" spans="2:87" s="1381" customFormat="1" x14ac:dyDescent="0.25">
      <c r="B7461" s="1384"/>
      <c r="C7461" s="1384"/>
      <c r="D7461" s="1387"/>
      <c r="E7461" s="1384"/>
      <c r="F7461" s="1384"/>
      <c r="G7461" s="1384"/>
      <c r="H7461" s="1365"/>
      <c r="I7461" s="1365"/>
      <c r="J7461" s="1365"/>
      <c r="S7461" s="1359"/>
      <c r="BU7461" s="1366"/>
      <c r="CI7461" s="1383"/>
    </row>
    <row r="7462" spans="2:87" s="1381" customFormat="1" x14ac:dyDescent="0.25">
      <c r="B7462" s="1384"/>
      <c r="C7462" s="1384"/>
      <c r="D7462" s="1387"/>
      <c r="E7462" s="1384"/>
      <c r="F7462" s="1384"/>
      <c r="G7462" s="1384"/>
      <c r="H7462" s="1365"/>
      <c r="I7462" s="1365"/>
      <c r="J7462" s="1365"/>
      <c r="S7462" s="1359"/>
      <c r="BU7462" s="1366"/>
      <c r="CI7462" s="1383"/>
    </row>
    <row r="7463" spans="2:87" s="1381" customFormat="1" x14ac:dyDescent="0.25">
      <c r="B7463" s="1384"/>
      <c r="C7463" s="1384"/>
      <c r="D7463" s="1387"/>
      <c r="E7463" s="1384"/>
      <c r="F7463" s="1384"/>
      <c r="G7463" s="1384"/>
      <c r="H7463" s="1365"/>
      <c r="I7463" s="1365"/>
      <c r="J7463" s="1365"/>
      <c r="S7463" s="1359"/>
      <c r="BU7463" s="1366"/>
      <c r="CI7463" s="1383"/>
    </row>
    <row r="7464" spans="2:87" s="1381" customFormat="1" x14ac:dyDescent="0.25">
      <c r="B7464" s="1384"/>
      <c r="C7464" s="1384"/>
      <c r="D7464" s="1387"/>
      <c r="E7464" s="1384"/>
      <c r="F7464" s="1384"/>
      <c r="G7464" s="1384"/>
      <c r="H7464" s="1365"/>
      <c r="I7464" s="1365"/>
      <c r="J7464" s="1365"/>
      <c r="S7464" s="1359"/>
      <c r="BU7464" s="1366"/>
      <c r="CI7464" s="1383"/>
    </row>
    <row r="7465" spans="2:87" s="1381" customFormat="1" x14ac:dyDescent="0.25">
      <c r="B7465" s="1384"/>
      <c r="C7465" s="1384"/>
      <c r="D7465" s="1387"/>
      <c r="E7465" s="1384"/>
      <c r="F7465" s="1384"/>
      <c r="G7465" s="1384"/>
      <c r="H7465" s="1365"/>
      <c r="I7465" s="1365"/>
      <c r="J7465" s="1365"/>
      <c r="S7465" s="1359"/>
      <c r="BU7465" s="1366"/>
      <c r="CI7465" s="1383"/>
    </row>
    <row r="7466" spans="2:87" s="1381" customFormat="1" x14ac:dyDescent="0.25">
      <c r="B7466" s="1384"/>
      <c r="C7466" s="1384"/>
      <c r="D7466" s="1387"/>
      <c r="E7466" s="1384"/>
      <c r="F7466" s="1384"/>
      <c r="G7466" s="1384"/>
      <c r="H7466" s="1365"/>
      <c r="I7466" s="1365"/>
      <c r="J7466" s="1365"/>
      <c r="S7466" s="1359"/>
      <c r="BU7466" s="1366"/>
      <c r="CI7466" s="1383"/>
    </row>
    <row r="7467" spans="2:87" s="1381" customFormat="1" x14ac:dyDescent="0.25">
      <c r="B7467" s="1384"/>
      <c r="C7467" s="1384"/>
      <c r="D7467" s="1387"/>
      <c r="E7467" s="1384"/>
      <c r="F7467" s="1384"/>
      <c r="G7467" s="1384"/>
      <c r="H7467" s="1365"/>
      <c r="I7467" s="1365"/>
      <c r="J7467" s="1365"/>
      <c r="S7467" s="1359"/>
      <c r="BU7467" s="1366"/>
      <c r="CI7467" s="1383"/>
    </row>
    <row r="7468" spans="2:87" s="1381" customFormat="1" x14ac:dyDescent="0.25">
      <c r="B7468" s="1384"/>
      <c r="C7468" s="1384"/>
      <c r="D7468" s="1387"/>
      <c r="E7468" s="1384"/>
      <c r="F7468" s="1384"/>
      <c r="G7468" s="1384"/>
      <c r="H7468" s="1365"/>
      <c r="I7468" s="1365"/>
      <c r="J7468" s="1365"/>
      <c r="S7468" s="1359"/>
      <c r="BU7468" s="1366"/>
      <c r="CI7468" s="1383"/>
    </row>
    <row r="7469" spans="2:87" s="1381" customFormat="1" x14ac:dyDescent="0.25">
      <c r="B7469" s="1384"/>
      <c r="C7469" s="1384"/>
      <c r="D7469" s="1387"/>
      <c r="E7469" s="1384"/>
      <c r="F7469" s="1384"/>
      <c r="G7469" s="1384"/>
      <c r="H7469" s="1365"/>
      <c r="I7469" s="1365"/>
      <c r="J7469" s="1365"/>
      <c r="S7469" s="1359"/>
      <c r="BU7469" s="1366"/>
      <c r="CI7469" s="1383"/>
    </row>
    <row r="7470" spans="2:87" s="1381" customFormat="1" x14ac:dyDescent="0.25">
      <c r="B7470" s="1384"/>
      <c r="C7470" s="1384"/>
      <c r="D7470" s="1387"/>
      <c r="E7470" s="1384"/>
      <c r="F7470" s="1384"/>
      <c r="G7470" s="1384"/>
      <c r="H7470" s="1365"/>
      <c r="I7470" s="1365"/>
      <c r="J7470" s="1365"/>
      <c r="S7470" s="1359"/>
      <c r="BU7470" s="1366"/>
      <c r="CI7470" s="1383"/>
    </row>
    <row r="7471" spans="2:87" s="1381" customFormat="1" x14ac:dyDescent="0.25">
      <c r="B7471" s="1384"/>
      <c r="C7471" s="1384"/>
      <c r="D7471" s="1387"/>
      <c r="E7471" s="1384"/>
      <c r="F7471" s="1384"/>
      <c r="G7471" s="1384"/>
      <c r="H7471" s="1365"/>
      <c r="I7471" s="1365"/>
      <c r="J7471" s="1365"/>
      <c r="S7471" s="1359"/>
      <c r="BU7471" s="1366"/>
      <c r="CI7471" s="1383"/>
    </row>
    <row r="7472" spans="2:87" s="1381" customFormat="1" x14ac:dyDescent="0.25">
      <c r="B7472" s="1384"/>
      <c r="C7472" s="1384"/>
      <c r="D7472" s="1387"/>
      <c r="E7472" s="1384"/>
      <c r="F7472" s="1384"/>
      <c r="G7472" s="1384"/>
      <c r="H7472" s="1365"/>
      <c r="I7472" s="1365"/>
      <c r="J7472" s="1365"/>
      <c r="S7472" s="1359"/>
      <c r="BU7472" s="1366"/>
      <c r="CI7472" s="1383"/>
    </row>
    <row r="7473" spans="2:87" s="1381" customFormat="1" x14ac:dyDescent="0.25">
      <c r="B7473" s="1384"/>
      <c r="C7473" s="1384"/>
      <c r="D7473" s="1387"/>
      <c r="E7473" s="1384"/>
      <c r="F7473" s="1384"/>
      <c r="G7473" s="1384"/>
      <c r="H7473" s="1365"/>
      <c r="I7473" s="1365"/>
      <c r="J7473" s="1365"/>
      <c r="S7473" s="1359"/>
      <c r="BU7473" s="1366"/>
      <c r="CI7473" s="1383"/>
    </row>
    <row r="7474" spans="2:87" s="1381" customFormat="1" x14ac:dyDescent="0.25">
      <c r="B7474" s="1384"/>
      <c r="C7474" s="1384"/>
      <c r="D7474" s="1387"/>
      <c r="E7474" s="1384"/>
      <c r="F7474" s="1384"/>
      <c r="G7474" s="1384"/>
      <c r="H7474" s="1365"/>
      <c r="I7474" s="1365"/>
      <c r="J7474" s="1365"/>
      <c r="S7474" s="1359"/>
      <c r="BU7474" s="1366"/>
      <c r="CI7474" s="1383"/>
    </row>
    <row r="7475" spans="2:87" s="1381" customFormat="1" x14ac:dyDescent="0.25">
      <c r="B7475" s="1384"/>
      <c r="C7475" s="1384"/>
      <c r="D7475" s="1387"/>
      <c r="E7475" s="1384"/>
      <c r="F7475" s="1384"/>
      <c r="G7475" s="1384"/>
      <c r="H7475" s="1365"/>
      <c r="I7475" s="1365"/>
      <c r="J7475" s="1365"/>
      <c r="S7475" s="1359"/>
      <c r="BU7475" s="1366"/>
      <c r="CI7475" s="1383"/>
    </row>
    <row r="7476" spans="2:87" s="1381" customFormat="1" x14ac:dyDescent="0.25">
      <c r="B7476" s="1384"/>
      <c r="C7476" s="1384"/>
      <c r="D7476" s="1387"/>
      <c r="E7476" s="1384"/>
      <c r="F7476" s="1384"/>
      <c r="G7476" s="1384"/>
      <c r="H7476" s="1365"/>
      <c r="I7476" s="1365"/>
      <c r="J7476" s="1365"/>
      <c r="S7476" s="1359"/>
      <c r="BU7476" s="1366"/>
      <c r="CI7476" s="1383"/>
    </row>
    <row r="7477" spans="2:87" s="1381" customFormat="1" x14ac:dyDescent="0.25">
      <c r="B7477" s="1384"/>
      <c r="C7477" s="1384"/>
      <c r="D7477" s="1387"/>
      <c r="E7477" s="1384"/>
      <c r="F7477" s="1384"/>
      <c r="G7477" s="1384"/>
      <c r="H7477" s="1365"/>
      <c r="I7477" s="1365"/>
      <c r="J7477" s="1365"/>
      <c r="S7477" s="1359"/>
      <c r="BU7477" s="1366"/>
      <c r="CI7477" s="1383"/>
    </row>
    <row r="7478" spans="2:87" s="1381" customFormat="1" x14ac:dyDescent="0.25">
      <c r="B7478" s="1384"/>
      <c r="C7478" s="1384"/>
      <c r="D7478" s="1387"/>
      <c r="E7478" s="1384"/>
      <c r="F7478" s="1384"/>
      <c r="G7478" s="1384"/>
      <c r="H7478" s="1365"/>
      <c r="I7478" s="1365"/>
      <c r="J7478" s="1365"/>
      <c r="S7478" s="1359"/>
      <c r="BU7478" s="1366"/>
      <c r="CI7478" s="1383"/>
    </row>
    <row r="7479" spans="2:87" s="1381" customFormat="1" x14ac:dyDescent="0.25">
      <c r="B7479" s="1384"/>
      <c r="C7479" s="1384"/>
      <c r="D7479" s="1387"/>
      <c r="E7479" s="1384"/>
      <c r="F7479" s="1384"/>
      <c r="G7479" s="1384"/>
      <c r="H7479" s="1365"/>
      <c r="I7479" s="1365"/>
      <c r="J7479" s="1365"/>
      <c r="S7479" s="1359"/>
      <c r="BU7479" s="1366"/>
      <c r="CI7479" s="1383"/>
    </row>
    <row r="7480" spans="2:87" s="1381" customFormat="1" x14ac:dyDescent="0.25">
      <c r="B7480" s="1384"/>
      <c r="C7480" s="1384"/>
      <c r="D7480" s="1387"/>
      <c r="E7480" s="1384"/>
      <c r="F7480" s="1384"/>
      <c r="G7480" s="1384"/>
      <c r="H7480" s="1365"/>
      <c r="I7480" s="1365"/>
      <c r="J7480" s="1365"/>
      <c r="S7480" s="1359"/>
      <c r="BU7480" s="1366"/>
      <c r="CI7480" s="1383"/>
    </row>
    <row r="7481" spans="2:87" s="1381" customFormat="1" x14ac:dyDescent="0.25">
      <c r="B7481" s="1384"/>
      <c r="C7481" s="1384"/>
      <c r="D7481" s="1387"/>
      <c r="E7481" s="1384"/>
      <c r="F7481" s="1384"/>
      <c r="G7481" s="1384"/>
      <c r="H7481" s="1365"/>
      <c r="I7481" s="1365"/>
      <c r="J7481" s="1365"/>
      <c r="S7481" s="1359"/>
      <c r="BU7481" s="1366"/>
      <c r="CI7481" s="1383"/>
    </row>
    <row r="7482" spans="2:87" s="1381" customFormat="1" x14ac:dyDescent="0.25">
      <c r="B7482" s="1384"/>
      <c r="C7482" s="1384"/>
      <c r="D7482" s="1387"/>
      <c r="E7482" s="1384"/>
      <c r="F7482" s="1384"/>
      <c r="G7482" s="1384"/>
      <c r="H7482" s="1365"/>
      <c r="I7482" s="1365"/>
      <c r="J7482" s="1365"/>
      <c r="S7482" s="1359"/>
      <c r="BU7482" s="1366"/>
      <c r="CI7482" s="1383"/>
    </row>
    <row r="7483" spans="2:87" s="1381" customFormat="1" x14ac:dyDescent="0.25">
      <c r="B7483" s="1384"/>
      <c r="C7483" s="1384"/>
      <c r="D7483" s="1387"/>
      <c r="E7483" s="1384"/>
      <c r="F7483" s="1384"/>
      <c r="G7483" s="1384"/>
      <c r="H7483" s="1365"/>
      <c r="I7483" s="1365"/>
      <c r="J7483" s="1365"/>
      <c r="S7483" s="1359"/>
      <c r="BU7483" s="1366"/>
      <c r="CI7483" s="1383"/>
    </row>
    <row r="7484" spans="2:87" s="1381" customFormat="1" x14ac:dyDescent="0.25">
      <c r="B7484" s="1384"/>
      <c r="C7484" s="1384"/>
      <c r="D7484" s="1387"/>
      <c r="E7484" s="1384"/>
      <c r="F7484" s="1384"/>
      <c r="G7484" s="1384"/>
      <c r="H7484" s="1365"/>
      <c r="I7484" s="1365"/>
      <c r="J7484" s="1365"/>
      <c r="S7484" s="1359"/>
      <c r="BU7484" s="1366"/>
      <c r="CI7484" s="1383"/>
    </row>
    <row r="7485" spans="2:87" s="1381" customFormat="1" x14ac:dyDescent="0.25">
      <c r="B7485" s="1384"/>
      <c r="C7485" s="1384"/>
      <c r="D7485" s="1387"/>
      <c r="E7485" s="1384"/>
      <c r="F7485" s="1384"/>
      <c r="G7485" s="1384"/>
      <c r="H7485" s="1365"/>
      <c r="I7485" s="1365"/>
      <c r="J7485" s="1365"/>
      <c r="S7485" s="1359"/>
      <c r="BU7485" s="1366"/>
      <c r="CI7485" s="1383"/>
    </row>
    <row r="7486" spans="2:87" s="1381" customFormat="1" x14ac:dyDescent="0.25">
      <c r="B7486" s="1384"/>
      <c r="C7486" s="1384"/>
      <c r="D7486" s="1387"/>
      <c r="E7486" s="1384"/>
      <c r="F7486" s="1384"/>
      <c r="G7486" s="1384"/>
      <c r="H7486" s="1365"/>
      <c r="I7486" s="1365"/>
      <c r="J7486" s="1365"/>
      <c r="S7486" s="1359"/>
      <c r="BU7486" s="1366"/>
      <c r="CI7486" s="1383"/>
    </row>
    <row r="7487" spans="2:87" s="1381" customFormat="1" x14ac:dyDescent="0.25">
      <c r="B7487" s="1384"/>
      <c r="C7487" s="1384"/>
      <c r="D7487" s="1387"/>
      <c r="E7487" s="1384"/>
      <c r="F7487" s="1384"/>
      <c r="G7487" s="1384"/>
      <c r="H7487" s="1365"/>
      <c r="I7487" s="1365"/>
      <c r="J7487" s="1365"/>
      <c r="S7487" s="1359"/>
      <c r="BU7487" s="1366"/>
      <c r="CI7487" s="1383"/>
    </row>
    <row r="7488" spans="2:87" s="1381" customFormat="1" x14ac:dyDescent="0.25">
      <c r="B7488" s="1384"/>
      <c r="C7488" s="1384"/>
      <c r="D7488" s="1387"/>
      <c r="E7488" s="1384"/>
      <c r="F7488" s="1384"/>
      <c r="G7488" s="1384"/>
      <c r="H7488" s="1365"/>
      <c r="I7488" s="1365"/>
      <c r="J7488" s="1365"/>
      <c r="S7488" s="1359"/>
      <c r="BU7488" s="1366"/>
      <c r="CI7488" s="1383"/>
    </row>
    <row r="7489" spans="2:87" s="1381" customFormat="1" x14ac:dyDescent="0.25">
      <c r="B7489" s="1384"/>
      <c r="C7489" s="1384"/>
      <c r="D7489" s="1387"/>
      <c r="E7489" s="1384"/>
      <c r="F7489" s="1384"/>
      <c r="G7489" s="1384"/>
      <c r="H7489" s="1365"/>
      <c r="I7489" s="1365"/>
      <c r="J7489" s="1365"/>
      <c r="S7489" s="1359"/>
      <c r="BU7489" s="1366"/>
      <c r="CI7489" s="1383"/>
    </row>
    <row r="7490" spans="2:87" s="1381" customFormat="1" x14ac:dyDescent="0.25">
      <c r="B7490" s="1384"/>
      <c r="C7490" s="1384"/>
      <c r="D7490" s="1387"/>
      <c r="E7490" s="1384"/>
      <c r="F7490" s="1384"/>
      <c r="G7490" s="1384"/>
      <c r="H7490" s="1365"/>
      <c r="I7490" s="1365"/>
      <c r="J7490" s="1365"/>
      <c r="S7490" s="1359"/>
      <c r="BU7490" s="1366"/>
      <c r="CI7490" s="1383"/>
    </row>
    <row r="7491" spans="2:87" s="1381" customFormat="1" x14ac:dyDescent="0.25">
      <c r="B7491" s="1384"/>
      <c r="C7491" s="1384"/>
      <c r="D7491" s="1387"/>
      <c r="E7491" s="1384"/>
      <c r="F7491" s="1384"/>
      <c r="G7491" s="1384"/>
      <c r="H7491" s="1365"/>
      <c r="I7491" s="1365"/>
      <c r="J7491" s="1365"/>
      <c r="S7491" s="1359"/>
      <c r="BU7491" s="1366"/>
      <c r="CI7491" s="1383"/>
    </row>
    <row r="7492" spans="2:87" s="1381" customFormat="1" x14ac:dyDescent="0.25">
      <c r="B7492" s="1384"/>
      <c r="C7492" s="1384"/>
      <c r="D7492" s="1387"/>
      <c r="E7492" s="1384"/>
      <c r="F7492" s="1384"/>
      <c r="G7492" s="1384"/>
      <c r="H7492" s="1365"/>
      <c r="I7492" s="1365"/>
      <c r="J7492" s="1365"/>
      <c r="S7492" s="1359"/>
      <c r="BU7492" s="1366"/>
      <c r="CI7492" s="1383"/>
    </row>
    <row r="7493" spans="2:87" s="1381" customFormat="1" x14ac:dyDescent="0.25">
      <c r="B7493" s="1384"/>
      <c r="C7493" s="1384"/>
      <c r="D7493" s="1387"/>
      <c r="E7493" s="1384"/>
      <c r="F7493" s="1384"/>
      <c r="G7493" s="1384"/>
      <c r="H7493" s="1365"/>
      <c r="I7493" s="1365"/>
      <c r="J7493" s="1365"/>
      <c r="S7493" s="1359"/>
      <c r="BU7493" s="1366"/>
      <c r="CI7493" s="1383"/>
    </row>
    <row r="7494" spans="2:87" s="1381" customFormat="1" x14ac:dyDescent="0.25">
      <c r="B7494" s="1384"/>
      <c r="C7494" s="1384"/>
      <c r="D7494" s="1387"/>
      <c r="E7494" s="1384"/>
      <c r="F7494" s="1384"/>
      <c r="G7494" s="1384"/>
      <c r="H7494" s="1365"/>
      <c r="I7494" s="1365"/>
      <c r="J7494" s="1365"/>
      <c r="S7494" s="1359"/>
      <c r="BU7494" s="1366"/>
      <c r="CI7494" s="1383"/>
    </row>
    <row r="7495" spans="2:87" s="1381" customFormat="1" x14ac:dyDescent="0.25">
      <c r="B7495" s="1384"/>
      <c r="C7495" s="1384"/>
      <c r="D7495" s="1387"/>
      <c r="E7495" s="1384"/>
      <c r="F7495" s="1384"/>
      <c r="G7495" s="1384"/>
      <c r="H7495" s="1365"/>
      <c r="I7495" s="1365"/>
      <c r="J7495" s="1365"/>
      <c r="S7495" s="1359"/>
      <c r="BU7495" s="1366"/>
      <c r="CI7495" s="1383"/>
    </row>
    <row r="7496" spans="2:87" s="1381" customFormat="1" x14ac:dyDescent="0.25">
      <c r="B7496" s="1384"/>
      <c r="C7496" s="1384"/>
      <c r="D7496" s="1387"/>
      <c r="E7496" s="1384"/>
      <c r="F7496" s="1384"/>
      <c r="G7496" s="1384"/>
      <c r="H7496" s="1365"/>
      <c r="I7496" s="1365"/>
      <c r="J7496" s="1365"/>
      <c r="S7496" s="1359"/>
      <c r="BU7496" s="1366"/>
      <c r="CI7496" s="1383"/>
    </row>
    <row r="7497" spans="2:87" s="1381" customFormat="1" x14ac:dyDescent="0.25">
      <c r="B7497" s="1384"/>
      <c r="C7497" s="1384"/>
      <c r="D7497" s="1387"/>
      <c r="E7497" s="1384"/>
      <c r="F7497" s="1384"/>
      <c r="G7497" s="1384"/>
      <c r="H7497" s="1365"/>
      <c r="I7497" s="1365"/>
      <c r="J7497" s="1365"/>
      <c r="S7497" s="1359"/>
      <c r="BU7497" s="1366"/>
      <c r="CI7497" s="1383"/>
    </row>
    <row r="7498" spans="2:87" s="1381" customFormat="1" x14ac:dyDescent="0.25">
      <c r="B7498" s="1384"/>
      <c r="C7498" s="1384"/>
      <c r="D7498" s="1387"/>
      <c r="E7498" s="1384"/>
      <c r="F7498" s="1384"/>
      <c r="G7498" s="1384"/>
      <c r="H7498" s="1365"/>
      <c r="I7498" s="1365"/>
      <c r="J7498" s="1365"/>
      <c r="S7498" s="1359"/>
      <c r="BU7498" s="1366"/>
      <c r="CI7498" s="1383"/>
    </row>
    <row r="7499" spans="2:87" s="1381" customFormat="1" x14ac:dyDescent="0.25">
      <c r="B7499" s="1384"/>
      <c r="C7499" s="1384"/>
      <c r="D7499" s="1387"/>
      <c r="E7499" s="1384"/>
      <c r="F7499" s="1384"/>
      <c r="G7499" s="1384"/>
      <c r="H7499" s="1365"/>
      <c r="I7499" s="1365"/>
      <c r="J7499" s="1365"/>
      <c r="S7499" s="1359"/>
      <c r="BU7499" s="1366"/>
      <c r="CI7499" s="1383"/>
    </row>
    <row r="7500" spans="2:87" s="1381" customFormat="1" x14ac:dyDescent="0.25">
      <c r="B7500" s="1384"/>
      <c r="C7500" s="1384"/>
      <c r="D7500" s="1387"/>
      <c r="E7500" s="1384"/>
      <c r="F7500" s="1384"/>
      <c r="G7500" s="1384"/>
      <c r="H7500" s="1365"/>
      <c r="I7500" s="1365"/>
      <c r="J7500" s="1365"/>
      <c r="S7500" s="1359"/>
      <c r="BU7500" s="1366"/>
      <c r="CI7500" s="1383"/>
    </row>
    <row r="7501" spans="2:87" s="1381" customFormat="1" x14ac:dyDescent="0.25">
      <c r="B7501" s="1384"/>
      <c r="C7501" s="1384"/>
      <c r="D7501" s="1387"/>
      <c r="E7501" s="1384"/>
      <c r="F7501" s="1384"/>
      <c r="G7501" s="1384"/>
      <c r="H7501" s="1365"/>
      <c r="I7501" s="1365"/>
      <c r="J7501" s="1365"/>
      <c r="S7501" s="1359"/>
      <c r="BU7501" s="1366"/>
      <c r="CI7501" s="1383"/>
    </row>
    <row r="7502" spans="2:87" s="1381" customFormat="1" x14ac:dyDescent="0.25">
      <c r="B7502" s="1384"/>
      <c r="C7502" s="1384"/>
      <c r="D7502" s="1387"/>
      <c r="E7502" s="1384"/>
      <c r="F7502" s="1384"/>
      <c r="G7502" s="1384"/>
      <c r="H7502" s="1365"/>
      <c r="I7502" s="1365"/>
      <c r="J7502" s="1365"/>
      <c r="S7502" s="1359"/>
      <c r="BU7502" s="1366"/>
      <c r="CI7502" s="1383"/>
    </row>
    <row r="7503" spans="2:87" s="1381" customFormat="1" x14ac:dyDescent="0.25">
      <c r="B7503" s="1384"/>
      <c r="C7503" s="1384"/>
      <c r="D7503" s="1387"/>
      <c r="E7503" s="1384"/>
      <c r="F7503" s="1384"/>
      <c r="G7503" s="1384"/>
      <c r="H7503" s="1365"/>
      <c r="I7503" s="1365"/>
      <c r="J7503" s="1365"/>
      <c r="S7503" s="1359"/>
      <c r="BU7503" s="1366"/>
      <c r="CI7503" s="1383"/>
    </row>
    <row r="7504" spans="2:87" s="1381" customFormat="1" x14ac:dyDescent="0.25">
      <c r="B7504" s="1384"/>
      <c r="C7504" s="1384"/>
      <c r="D7504" s="1387"/>
      <c r="E7504" s="1384"/>
      <c r="F7504" s="1384"/>
      <c r="G7504" s="1384"/>
      <c r="H7504" s="1365"/>
      <c r="I7504" s="1365"/>
      <c r="J7504" s="1365"/>
      <c r="S7504" s="1359"/>
      <c r="BU7504" s="1366"/>
      <c r="CI7504" s="1383"/>
    </row>
    <row r="7505" spans="2:87" s="1381" customFormat="1" x14ac:dyDescent="0.25">
      <c r="B7505" s="1384"/>
      <c r="C7505" s="1384"/>
      <c r="D7505" s="1387"/>
      <c r="E7505" s="1384"/>
      <c r="F7505" s="1384"/>
      <c r="G7505" s="1384"/>
      <c r="H7505" s="1365"/>
      <c r="I7505" s="1365"/>
      <c r="J7505" s="1365"/>
      <c r="S7505" s="1359"/>
      <c r="BU7505" s="1366"/>
      <c r="CI7505" s="1383"/>
    </row>
    <row r="7506" spans="2:87" s="1381" customFormat="1" x14ac:dyDescent="0.25">
      <c r="B7506" s="1384"/>
      <c r="C7506" s="1384"/>
      <c r="D7506" s="1387"/>
      <c r="E7506" s="1384"/>
      <c r="F7506" s="1384"/>
      <c r="G7506" s="1384"/>
      <c r="H7506" s="1365"/>
      <c r="I7506" s="1365"/>
      <c r="J7506" s="1365"/>
      <c r="S7506" s="1359"/>
      <c r="BU7506" s="1366"/>
      <c r="CI7506" s="1383"/>
    </row>
    <row r="7507" spans="2:87" s="1381" customFormat="1" x14ac:dyDescent="0.25">
      <c r="B7507" s="1384"/>
      <c r="C7507" s="1384"/>
      <c r="D7507" s="1387"/>
      <c r="E7507" s="1384"/>
      <c r="F7507" s="1384"/>
      <c r="G7507" s="1384"/>
      <c r="H7507" s="1365"/>
      <c r="I7507" s="1365"/>
      <c r="J7507" s="1365"/>
      <c r="S7507" s="1359"/>
      <c r="BU7507" s="1366"/>
      <c r="CI7507" s="1383"/>
    </row>
    <row r="7508" spans="2:87" s="1381" customFormat="1" x14ac:dyDescent="0.25">
      <c r="B7508" s="1384"/>
      <c r="C7508" s="1384"/>
      <c r="D7508" s="1387"/>
      <c r="E7508" s="1384"/>
      <c r="F7508" s="1384"/>
      <c r="G7508" s="1384"/>
      <c r="H7508" s="1365"/>
      <c r="I7508" s="1365"/>
      <c r="J7508" s="1365"/>
      <c r="S7508" s="1359"/>
      <c r="BU7508" s="1366"/>
      <c r="CI7508" s="1383"/>
    </row>
    <row r="7509" spans="2:87" s="1381" customFormat="1" x14ac:dyDescent="0.25">
      <c r="B7509" s="1384"/>
      <c r="C7509" s="1384"/>
      <c r="D7509" s="1387"/>
      <c r="E7509" s="1384"/>
      <c r="F7509" s="1384"/>
      <c r="G7509" s="1384"/>
      <c r="H7509" s="1365"/>
      <c r="I7509" s="1365"/>
      <c r="J7509" s="1365"/>
      <c r="S7509" s="1359"/>
      <c r="BU7509" s="1366"/>
      <c r="CI7509" s="1383"/>
    </row>
    <row r="7510" spans="2:87" s="1381" customFormat="1" x14ac:dyDescent="0.25">
      <c r="B7510" s="1384"/>
      <c r="C7510" s="1384"/>
      <c r="D7510" s="1387"/>
      <c r="E7510" s="1384"/>
      <c r="F7510" s="1384"/>
      <c r="G7510" s="1384"/>
      <c r="H7510" s="1365"/>
      <c r="I7510" s="1365"/>
      <c r="J7510" s="1365"/>
      <c r="S7510" s="1359"/>
      <c r="BU7510" s="1366"/>
      <c r="CI7510" s="1383"/>
    </row>
    <row r="7511" spans="2:87" s="1381" customFormat="1" x14ac:dyDescent="0.25">
      <c r="B7511" s="1384"/>
      <c r="C7511" s="1384"/>
      <c r="D7511" s="1387"/>
      <c r="E7511" s="1384"/>
      <c r="F7511" s="1384"/>
      <c r="G7511" s="1384"/>
      <c r="H7511" s="1365"/>
      <c r="I7511" s="1365"/>
      <c r="J7511" s="1365"/>
      <c r="S7511" s="1359"/>
      <c r="BU7511" s="1366"/>
      <c r="CI7511" s="1383"/>
    </row>
    <row r="7512" spans="2:87" s="1381" customFormat="1" x14ac:dyDescent="0.25">
      <c r="B7512" s="1384"/>
      <c r="C7512" s="1384"/>
      <c r="D7512" s="1387"/>
      <c r="E7512" s="1384"/>
      <c r="F7512" s="1384"/>
      <c r="G7512" s="1384"/>
      <c r="H7512" s="1365"/>
      <c r="I7512" s="1365"/>
      <c r="J7512" s="1365"/>
      <c r="S7512" s="1359"/>
      <c r="BU7512" s="1366"/>
      <c r="CI7512" s="1383"/>
    </row>
    <row r="7513" spans="2:87" s="1381" customFormat="1" x14ac:dyDescent="0.25">
      <c r="B7513" s="1384"/>
      <c r="C7513" s="1384"/>
      <c r="D7513" s="1387"/>
      <c r="E7513" s="1384"/>
      <c r="F7513" s="1384"/>
      <c r="G7513" s="1384"/>
      <c r="H7513" s="1365"/>
      <c r="I7513" s="1365"/>
      <c r="J7513" s="1365"/>
      <c r="S7513" s="1359"/>
      <c r="BU7513" s="1366"/>
      <c r="CI7513" s="1383"/>
    </row>
    <row r="7514" spans="2:87" s="1381" customFormat="1" x14ac:dyDescent="0.25">
      <c r="B7514" s="1384"/>
      <c r="C7514" s="1384"/>
      <c r="D7514" s="1387"/>
      <c r="E7514" s="1384"/>
      <c r="F7514" s="1384"/>
      <c r="G7514" s="1384"/>
      <c r="H7514" s="1365"/>
      <c r="I7514" s="1365"/>
      <c r="J7514" s="1365"/>
      <c r="S7514" s="1359"/>
      <c r="BU7514" s="1366"/>
      <c r="CI7514" s="1383"/>
    </row>
    <row r="7515" spans="2:87" s="1381" customFormat="1" x14ac:dyDescent="0.25">
      <c r="B7515" s="1384"/>
      <c r="C7515" s="1384"/>
      <c r="D7515" s="1387"/>
      <c r="E7515" s="1384"/>
      <c r="F7515" s="1384"/>
      <c r="G7515" s="1384"/>
      <c r="H7515" s="1365"/>
      <c r="I7515" s="1365"/>
      <c r="J7515" s="1365"/>
      <c r="S7515" s="1359"/>
      <c r="BU7515" s="1366"/>
      <c r="CI7515" s="1383"/>
    </row>
    <row r="7516" spans="2:87" s="1381" customFormat="1" x14ac:dyDescent="0.25">
      <c r="B7516" s="1384"/>
      <c r="C7516" s="1384"/>
      <c r="D7516" s="1387"/>
      <c r="E7516" s="1384"/>
      <c r="F7516" s="1384"/>
      <c r="G7516" s="1384"/>
      <c r="H7516" s="1365"/>
      <c r="I7516" s="1365"/>
      <c r="J7516" s="1365"/>
      <c r="S7516" s="1359"/>
      <c r="BU7516" s="1366"/>
      <c r="CI7516" s="1383"/>
    </row>
    <row r="7517" spans="2:87" s="1381" customFormat="1" x14ac:dyDescent="0.25">
      <c r="B7517" s="1384"/>
      <c r="C7517" s="1384"/>
      <c r="D7517" s="1387"/>
      <c r="E7517" s="1384"/>
      <c r="F7517" s="1384"/>
      <c r="G7517" s="1384"/>
      <c r="H7517" s="1365"/>
      <c r="I7517" s="1365"/>
      <c r="J7517" s="1365"/>
      <c r="S7517" s="1359"/>
      <c r="BU7517" s="1366"/>
      <c r="CI7517" s="1383"/>
    </row>
    <row r="7518" spans="2:87" s="1381" customFormat="1" x14ac:dyDescent="0.25">
      <c r="B7518" s="1384"/>
      <c r="C7518" s="1384"/>
      <c r="D7518" s="1387"/>
      <c r="E7518" s="1384"/>
      <c r="F7518" s="1384"/>
      <c r="G7518" s="1384"/>
      <c r="H7518" s="1365"/>
      <c r="I7518" s="1365"/>
      <c r="J7518" s="1365"/>
      <c r="S7518" s="1359"/>
      <c r="BU7518" s="1366"/>
      <c r="CI7518" s="1383"/>
    </row>
    <row r="7519" spans="2:87" s="1381" customFormat="1" x14ac:dyDescent="0.25">
      <c r="B7519" s="1384"/>
      <c r="C7519" s="1384"/>
      <c r="D7519" s="1387"/>
      <c r="E7519" s="1384"/>
      <c r="F7519" s="1384"/>
      <c r="G7519" s="1384"/>
      <c r="H7519" s="1365"/>
      <c r="I7519" s="1365"/>
      <c r="J7519" s="1365"/>
      <c r="S7519" s="1359"/>
      <c r="BU7519" s="1366"/>
      <c r="CI7519" s="1383"/>
    </row>
    <row r="7520" spans="2:87" s="1381" customFormat="1" x14ac:dyDescent="0.25">
      <c r="B7520" s="1384"/>
      <c r="C7520" s="1384"/>
      <c r="D7520" s="1387"/>
      <c r="E7520" s="1384"/>
      <c r="F7520" s="1384"/>
      <c r="G7520" s="1384"/>
      <c r="H7520" s="1365"/>
      <c r="I7520" s="1365"/>
      <c r="J7520" s="1365"/>
      <c r="S7520" s="1359"/>
      <c r="BU7520" s="1366"/>
      <c r="CI7520" s="1383"/>
    </row>
    <row r="7521" spans="2:87" s="1381" customFormat="1" x14ac:dyDescent="0.25">
      <c r="B7521" s="1384"/>
      <c r="C7521" s="1384"/>
      <c r="D7521" s="1387"/>
      <c r="E7521" s="1384"/>
      <c r="F7521" s="1384"/>
      <c r="G7521" s="1384"/>
      <c r="H7521" s="1365"/>
      <c r="I7521" s="1365"/>
      <c r="J7521" s="1365"/>
      <c r="S7521" s="1359"/>
      <c r="BU7521" s="1366"/>
      <c r="CI7521" s="1383"/>
    </row>
    <row r="7522" spans="2:87" s="1381" customFormat="1" x14ac:dyDescent="0.25">
      <c r="B7522" s="1384"/>
      <c r="C7522" s="1384"/>
      <c r="D7522" s="1387"/>
      <c r="E7522" s="1384"/>
      <c r="F7522" s="1384"/>
      <c r="G7522" s="1384"/>
      <c r="H7522" s="1365"/>
      <c r="I7522" s="1365"/>
      <c r="J7522" s="1365"/>
      <c r="S7522" s="1359"/>
      <c r="BU7522" s="1366"/>
      <c r="CI7522" s="1383"/>
    </row>
    <row r="7523" spans="2:87" s="1381" customFormat="1" x14ac:dyDescent="0.25">
      <c r="B7523" s="1384"/>
      <c r="C7523" s="1384"/>
      <c r="D7523" s="1387"/>
      <c r="E7523" s="1384"/>
      <c r="F7523" s="1384"/>
      <c r="G7523" s="1384"/>
      <c r="H7523" s="1365"/>
      <c r="I7523" s="1365"/>
      <c r="J7523" s="1365"/>
      <c r="S7523" s="1359"/>
      <c r="BU7523" s="1366"/>
      <c r="CI7523" s="1383"/>
    </row>
    <row r="7524" spans="2:87" s="1381" customFormat="1" x14ac:dyDescent="0.25">
      <c r="B7524" s="1384"/>
      <c r="C7524" s="1384"/>
      <c r="D7524" s="1387"/>
      <c r="E7524" s="1384"/>
      <c r="F7524" s="1384"/>
      <c r="G7524" s="1384"/>
      <c r="H7524" s="1365"/>
      <c r="I7524" s="1365"/>
      <c r="J7524" s="1365"/>
      <c r="S7524" s="1359"/>
      <c r="BU7524" s="1366"/>
      <c r="CI7524" s="1383"/>
    </row>
    <row r="7525" spans="2:87" s="1381" customFormat="1" x14ac:dyDescent="0.25">
      <c r="B7525" s="1384"/>
      <c r="C7525" s="1384"/>
      <c r="D7525" s="1387"/>
      <c r="E7525" s="1384"/>
      <c r="F7525" s="1384"/>
      <c r="G7525" s="1384"/>
      <c r="H7525" s="1365"/>
      <c r="I7525" s="1365"/>
      <c r="J7525" s="1365"/>
      <c r="S7525" s="1359"/>
      <c r="BU7525" s="1366"/>
      <c r="CI7525" s="1383"/>
    </row>
    <row r="7526" spans="2:87" s="1381" customFormat="1" x14ac:dyDescent="0.25">
      <c r="B7526" s="1384"/>
      <c r="C7526" s="1384"/>
      <c r="D7526" s="1387"/>
      <c r="E7526" s="1384"/>
      <c r="F7526" s="1384"/>
      <c r="G7526" s="1384"/>
      <c r="H7526" s="1365"/>
      <c r="I7526" s="1365"/>
      <c r="J7526" s="1365"/>
      <c r="S7526" s="1359"/>
      <c r="BU7526" s="1366"/>
      <c r="CI7526" s="1383"/>
    </row>
    <row r="7527" spans="2:87" s="1381" customFormat="1" x14ac:dyDescent="0.25">
      <c r="B7527" s="1384"/>
      <c r="C7527" s="1384"/>
      <c r="D7527" s="1387"/>
      <c r="E7527" s="1384"/>
      <c r="F7527" s="1384"/>
      <c r="G7527" s="1384"/>
      <c r="H7527" s="1365"/>
      <c r="I7527" s="1365"/>
      <c r="J7527" s="1365"/>
      <c r="S7527" s="1359"/>
      <c r="BU7527" s="1366"/>
      <c r="CI7527" s="1383"/>
    </row>
    <row r="7528" spans="2:87" s="1381" customFormat="1" x14ac:dyDescent="0.25">
      <c r="B7528" s="1384"/>
      <c r="C7528" s="1384"/>
      <c r="D7528" s="1387"/>
      <c r="E7528" s="1384"/>
      <c r="F7528" s="1384"/>
      <c r="G7528" s="1384"/>
      <c r="H7528" s="1365"/>
      <c r="I7528" s="1365"/>
      <c r="J7528" s="1365"/>
      <c r="S7528" s="1359"/>
      <c r="BU7528" s="1366"/>
      <c r="CI7528" s="1383"/>
    </row>
    <row r="7529" spans="2:87" s="1381" customFormat="1" x14ac:dyDescent="0.25">
      <c r="B7529" s="1384"/>
      <c r="C7529" s="1384"/>
      <c r="D7529" s="1387"/>
      <c r="E7529" s="1384"/>
      <c r="F7529" s="1384"/>
      <c r="G7529" s="1384"/>
      <c r="H7529" s="1365"/>
      <c r="I7529" s="1365"/>
      <c r="J7529" s="1365"/>
      <c r="S7529" s="1359"/>
      <c r="BU7529" s="1366"/>
      <c r="CI7529" s="1383"/>
    </row>
    <row r="7530" spans="2:87" s="1381" customFormat="1" x14ac:dyDescent="0.25">
      <c r="B7530" s="1384"/>
      <c r="C7530" s="1384"/>
      <c r="D7530" s="1387"/>
      <c r="E7530" s="1384"/>
      <c r="F7530" s="1384"/>
      <c r="G7530" s="1384"/>
      <c r="H7530" s="1365"/>
      <c r="I7530" s="1365"/>
      <c r="J7530" s="1365"/>
      <c r="S7530" s="1359"/>
      <c r="BU7530" s="1366"/>
      <c r="CI7530" s="1383"/>
    </row>
    <row r="7531" spans="2:87" s="1381" customFormat="1" x14ac:dyDescent="0.25">
      <c r="B7531" s="1384"/>
      <c r="C7531" s="1384"/>
      <c r="D7531" s="1387"/>
      <c r="E7531" s="1384"/>
      <c r="F7531" s="1384"/>
      <c r="G7531" s="1384"/>
      <c r="H7531" s="1365"/>
      <c r="I7531" s="1365"/>
      <c r="J7531" s="1365"/>
      <c r="S7531" s="1359"/>
      <c r="BU7531" s="1366"/>
      <c r="CI7531" s="1383"/>
    </row>
    <row r="7532" spans="2:87" s="1381" customFormat="1" x14ac:dyDescent="0.25">
      <c r="B7532" s="1384"/>
      <c r="C7532" s="1384"/>
      <c r="D7532" s="1387"/>
      <c r="E7532" s="1384"/>
      <c r="F7532" s="1384"/>
      <c r="G7532" s="1384"/>
      <c r="H7532" s="1365"/>
      <c r="I7532" s="1365"/>
      <c r="J7532" s="1365"/>
      <c r="S7532" s="1359"/>
      <c r="BU7532" s="1366"/>
      <c r="CI7532" s="1383"/>
    </row>
    <row r="7533" spans="2:87" s="1381" customFormat="1" x14ac:dyDescent="0.25">
      <c r="B7533" s="1384"/>
      <c r="C7533" s="1384"/>
      <c r="D7533" s="1387"/>
      <c r="E7533" s="1384"/>
      <c r="F7533" s="1384"/>
      <c r="G7533" s="1384"/>
      <c r="H7533" s="1365"/>
      <c r="I7533" s="1365"/>
      <c r="J7533" s="1365"/>
      <c r="S7533" s="1359"/>
      <c r="BU7533" s="1366"/>
      <c r="CI7533" s="1383"/>
    </row>
    <row r="7534" spans="2:87" s="1381" customFormat="1" x14ac:dyDescent="0.25">
      <c r="B7534" s="1384"/>
      <c r="C7534" s="1384"/>
      <c r="D7534" s="1387"/>
      <c r="E7534" s="1384"/>
      <c r="F7534" s="1384"/>
      <c r="G7534" s="1384"/>
      <c r="H7534" s="1365"/>
      <c r="I7534" s="1365"/>
      <c r="J7534" s="1365"/>
      <c r="S7534" s="1359"/>
      <c r="BU7534" s="1366"/>
      <c r="CI7534" s="1383"/>
    </row>
    <row r="7535" spans="2:87" s="1381" customFormat="1" x14ac:dyDescent="0.25">
      <c r="B7535" s="1384"/>
      <c r="C7535" s="1384"/>
      <c r="D7535" s="1387"/>
      <c r="E7535" s="1384"/>
      <c r="F7535" s="1384"/>
      <c r="G7535" s="1384"/>
      <c r="H7535" s="1365"/>
      <c r="I7535" s="1365"/>
      <c r="J7535" s="1365"/>
      <c r="S7535" s="1359"/>
      <c r="BU7535" s="1366"/>
      <c r="CI7535" s="1383"/>
    </row>
    <row r="7536" spans="2:87" s="1381" customFormat="1" x14ac:dyDescent="0.25">
      <c r="B7536" s="1384"/>
      <c r="C7536" s="1384"/>
      <c r="D7536" s="1387"/>
      <c r="E7536" s="1384"/>
      <c r="F7536" s="1384"/>
      <c r="G7536" s="1384"/>
      <c r="H7536" s="1365"/>
      <c r="I7536" s="1365"/>
      <c r="J7536" s="1365"/>
      <c r="S7536" s="1359"/>
      <c r="BU7536" s="1366"/>
      <c r="CI7536" s="1383"/>
    </row>
    <row r="7537" spans="2:87" s="1381" customFormat="1" x14ac:dyDescent="0.25">
      <c r="B7537" s="1384"/>
      <c r="C7537" s="1384"/>
      <c r="D7537" s="1387"/>
      <c r="E7537" s="1384"/>
      <c r="F7537" s="1384"/>
      <c r="G7537" s="1384"/>
      <c r="H7537" s="1365"/>
      <c r="I7537" s="1365"/>
      <c r="J7537" s="1365"/>
      <c r="S7537" s="1359"/>
      <c r="BU7537" s="1366"/>
      <c r="CI7537" s="1383"/>
    </row>
    <row r="7538" spans="2:87" s="1381" customFormat="1" x14ac:dyDescent="0.25">
      <c r="B7538" s="1384"/>
      <c r="C7538" s="1384"/>
      <c r="D7538" s="1387"/>
      <c r="E7538" s="1384"/>
      <c r="F7538" s="1384"/>
      <c r="G7538" s="1384"/>
      <c r="H7538" s="1365"/>
      <c r="I7538" s="1365"/>
      <c r="J7538" s="1365"/>
      <c r="S7538" s="1359"/>
      <c r="BU7538" s="1366"/>
      <c r="CI7538" s="1383"/>
    </row>
    <row r="7539" spans="2:87" s="1381" customFormat="1" x14ac:dyDescent="0.25">
      <c r="B7539" s="1384"/>
      <c r="C7539" s="1384"/>
      <c r="D7539" s="1387"/>
      <c r="E7539" s="1384"/>
      <c r="F7539" s="1384"/>
      <c r="G7539" s="1384"/>
      <c r="H7539" s="1365"/>
      <c r="I7539" s="1365"/>
      <c r="J7539" s="1365"/>
      <c r="S7539" s="1359"/>
      <c r="BU7539" s="1366"/>
      <c r="CI7539" s="1383"/>
    </row>
    <row r="7540" spans="2:87" s="1381" customFormat="1" x14ac:dyDescent="0.25">
      <c r="B7540" s="1384"/>
      <c r="C7540" s="1384"/>
      <c r="D7540" s="1387"/>
      <c r="E7540" s="1384"/>
      <c r="F7540" s="1384"/>
      <c r="G7540" s="1384"/>
      <c r="H7540" s="1365"/>
      <c r="I7540" s="1365"/>
      <c r="J7540" s="1365"/>
      <c r="S7540" s="1359"/>
      <c r="BU7540" s="1366"/>
      <c r="CI7540" s="1383"/>
    </row>
    <row r="7541" spans="2:87" s="1381" customFormat="1" x14ac:dyDescent="0.25">
      <c r="B7541" s="1384"/>
      <c r="C7541" s="1384"/>
      <c r="D7541" s="1387"/>
      <c r="E7541" s="1384"/>
      <c r="F7541" s="1384"/>
      <c r="G7541" s="1384"/>
      <c r="H7541" s="1365"/>
      <c r="I7541" s="1365"/>
      <c r="J7541" s="1365"/>
      <c r="S7541" s="1359"/>
      <c r="BU7541" s="1366"/>
      <c r="CI7541" s="1383"/>
    </row>
    <row r="7542" spans="2:87" s="1381" customFormat="1" x14ac:dyDescent="0.25">
      <c r="B7542" s="1384"/>
      <c r="C7542" s="1384"/>
      <c r="D7542" s="1387"/>
      <c r="E7542" s="1384"/>
      <c r="F7542" s="1384"/>
      <c r="G7542" s="1384"/>
      <c r="H7542" s="1365"/>
      <c r="I7542" s="1365"/>
      <c r="J7542" s="1365"/>
      <c r="S7542" s="1359"/>
      <c r="BU7542" s="1366"/>
      <c r="CI7542" s="1383"/>
    </row>
    <row r="7543" spans="2:87" s="1381" customFormat="1" x14ac:dyDescent="0.25">
      <c r="B7543" s="1384"/>
      <c r="C7543" s="1384"/>
      <c r="D7543" s="1387"/>
      <c r="E7543" s="1384"/>
      <c r="F7543" s="1384"/>
      <c r="G7543" s="1384"/>
      <c r="H7543" s="1365"/>
      <c r="I7543" s="1365"/>
      <c r="J7543" s="1365"/>
      <c r="S7543" s="1359"/>
      <c r="BU7543" s="1366"/>
      <c r="CI7543" s="1383"/>
    </row>
    <row r="7544" spans="2:87" s="1381" customFormat="1" x14ac:dyDescent="0.25">
      <c r="B7544" s="1384"/>
      <c r="C7544" s="1384"/>
      <c r="D7544" s="1387"/>
      <c r="E7544" s="1384"/>
      <c r="F7544" s="1384"/>
      <c r="G7544" s="1384"/>
      <c r="H7544" s="1365"/>
      <c r="I7544" s="1365"/>
      <c r="J7544" s="1365"/>
      <c r="S7544" s="1359"/>
      <c r="BU7544" s="1366"/>
      <c r="CI7544" s="1383"/>
    </row>
    <row r="7545" spans="2:87" s="1381" customFormat="1" x14ac:dyDescent="0.25">
      <c r="B7545" s="1384"/>
      <c r="C7545" s="1384"/>
      <c r="D7545" s="1387"/>
      <c r="E7545" s="1384"/>
      <c r="F7545" s="1384"/>
      <c r="G7545" s="1384"/>
      <c r="H7545" s="1365"/>
      <c r="I7545" s="1365"/>
      <c r="J7545" s="1365"/>
      <c r="S7545" s="1359"/>
      <c r="BU7545" s="1366"/>
      <c r="CI7545" s="1383"/>
    </row>
    <row r="7546" spans="2:87" s="1381" customFormat="1" x14ac:dyDescent="0.25">
      <c r="B7546" s="1384"/>
      <c r="C7546" s="1384"/>
      <c r="D7546" s="1387"/>
      <c r="E7546" s="1384"/>
      <c r="F7546" s="1384"/>
      <c r="G7546" s="1384"/>
      <c r="H7546" s="1365"/>
      <c r="I7546" s="1365"/>
      <c r="J7546" s="1365"/>
      <c r="S7546" s="1359"/>
      <c r="BU7546" s="1366"/>
      <c r="CI7546" s="1383"/>
    </row>
    <row r="7547" spans="2:87" s="1381" customFormat="1" x14ac:dyDescent="0.25">
      <c r="B7547" s="1384"/>
      <c r="C7547" s="1384"/>
      <c r="D7547" s="1387"/>
      <c r="E7547" s="1384"/>
      <c r="F7547" s="1384"/>
      <c r="G7547" s="1384"/>
      <c r="H7547" s="1365"/>
      <c r="I7547" s="1365"/>
      <c r="J7547" s="1365"/>
      <c r="S7547" s="1359"/>
      <c r="BU7547" s="1366"/>
      <c r="CI7547" s="1383"/>
    </row>
    <row r="7548" spans="2:87" s="1381" customFormat="1" x14ac:dyDescent="0.25">
      <c r="B7548" s="1384"/>
      <c r="C7548" s="1384"/>
      <c r="D7548" s="1387"/>
      <c r="E7548" s="1384"/>
      <c r="F7548" s="1384"/>
      <c r="G7548" s="1384"/>
      <c r="H7548" s="1365"/>
      <c r="I7548" s="1365"/>
      <c r="J7548" s="1365"/>
      <c r="S7548" s="1359"/>
      <c r="BU7548" s="1366"/>
      <c r="CI7548" s="1383"/>
    </row>
    <row r="7549" spans="2:87" s="1381" customFormat="1" x14ac:dyDescent="0.25">
      <c r="B7549" s="1384"/>
      <c r="C7549" s="1384"/>
      <c r="D7549" s="1387"/>
      <c r="E7549" s="1384"/>
      <c r="F7549" s="1384"/>
      <c r="G7549" s="1384"/>
      <c r="H7549" s="1365"/>
      <c r="I7549" s="1365"/>
      <c r="J7549" s="1365"/>
      <c r="S7549" s="1359"/>
      <c r="BU7549" s="1366"/>
      <c r="CI7549" s="1383"/>
    </row>
    <row r="7550" spans="2:87" s="1381" customFormat="1" x14ac:dyDescent="0.25">
      <c r="B7550" s="1384"/>
      <c r="C7550" s="1384"/>
      <c r="D7550" s="1387"/>
      <c r="E7550" s="1384"/>
      <c r="F7550" s="1384"/>
      <c r="G7550" s="1384"/>
      <c r="H7550" s="1365"/>
      <c r="I7550" s="1365"/>
      <c r="J7550" s="1365"/>
      <c r="S7550" s="1359"/>
      <c r="BU7550" s="1366"/>
      <c r="CI7550" s="1383"/>
    </row>
    <row r="7551" spans="2:87" s="1381" customFormat="1" x14ac:dyDescent="0.25">
      <c r="B7551" s="1384"/>
      <c r="C7551" s="1384"/>
      <c r="D7551" s="1387"/>
      <c r="E7551" s="1384"/>
      <c r="F7551" s="1384"/>
      <c r="G7551" s="1384"/>
      <c r="H7551" s="1365"/>
      <c r="I7551" s="1365"/>
      <c r="J7551" s="1365"/>
      <c r="S7551" s="1359"/>
      <c r="BU7551" s="1366"/>
      <c r="CI7551" s="1383"/>
    </row>
    <row r="7552" spans="2:87" s="1381" customFormat="1" x14ac:dyDescent="0.25">
      <c r="B7552" s="1384"/>
      <c r="C7552" s="1384"/>
      <c r="D7552" s="1387"/>
      <c r="E7552" s="1384"/>
      <c r="F7552" s="1384"/>
      <c r="G7552" s="1384"/>
      <c r="H7552" s="1365"/>
      <c r="I7552" s="1365"/>
      <c r="J7552" s="1365"/>
      <c r="S7552" s="1359"/>
      <c r="BU7552" s="1366"/>
      <c r="CI7552" s="1383"/>
    </row>
    <row r="7553" spans="2:87" s="1381" customFormat="1" x14ac:dyDescent="0.25">
      <c r="B7553" s="1384"/>
      <c r="C7553" s="1384"/>
      <c r="D7553" s="1387"/>
      <c r="E7553" s="1384"/>
      <c r="F7553" s="1384"/>
      <c r="G7553" s="1384"/>
      <c r="H7553" s="1365"/>
      <c r="I7553" s="1365"/>
      <c r="J7553" s="1365"/>
      <c r="S7553" s="1359"/>
      <c r="BU7553" s="1366"/>
      <c r="CI7553" s="1383"/>
    </row>
    <row r="7554" spans="2:87" s="1381" customFormat="1" x14ac:dyDescent="0.25">
      <c r="B7554" s="1384"/>
      <c r="C7554" s="1384"/>
      <c r="D7554" s="1387"/>
      <c r="E7554" s="1384"/>
      <c r="F7554" s="1384"/>
      <c r="G7554" s="1384"/>
      <c r="H7554" s="1365"/>
      <c r="I7554" s="1365"/>
      <c r="J7554" s="1365"/>
      <c r="S7554" s="1359"/>
      <c r="BU7554" s="1366"/>
      <c r="CI7554" s="1383"/>
    </row>
    <row r="7555" spans="2:87" s="1381" customFormat="1" x14ac:dyDescent="0.25">
      <c r="B7555" s="1384"/>
      <c r="C7555" s="1384"/>
      <c r="D7555" s="1387"/>
      <c r="E7555" s="1384"/>
      <c r="F7555" s="1384"/>
      <c r="G7555" s="1384"/>
      <c r="H7555" s="1365"/>
      <c r="I7555" s="1365"/>
      <c r="J7555" s="1365"/>
      <c r="S7555" s="1359"/>
      <c r="BU7555" s="1366"/>
      <c r="CI7555" s="1383"/>
    </row>
    <row r="7556" spans="2:87" s="1381" customFormat="1" x14ac:dyDescent="0.25">
      <c r="B7556" s="1384"/>
      <c r="C7556" s="1384"/>
      <c r="D7556" s="1387"/>
      <c r="E7556" s="1384"/>
      <c r="F7556" s="1384"/>
      <c r="G7556" s="1384"/>
      <c r="H7556" s="1365"/>
      <c r="I7556" s="1365"/>
      <c r="J7556" s="1365"/>
      <c r="S7556" s="1359"/>
      <c r="BU7556" s="1366"/>
      <c r="CI7556" s="1383"/>
    </row>
    <row r="7557" spans="2:87" s="1381" customFormat="1" x14ac:dyDescent="0.25">
      <c r="B7557" s="1384"/>
      <c r="C7557" s="1384"/>
      <c r="D7557" s="1387"/>
      <c r="E7557" s="1384"/>
      <c r="F7557" s="1384"/>
      <c r="G7557" s="1384"/>
      <c r="H7557" s="1365"/>
      <c r="I7557" s="1365"/>
      <c r="J7557" s="1365"/>
      <c r="S7557" s="1359"/>
      <c r="BU7557" s="1366"/>
      <c r="CI7557" s="1383"/>
    </row>
    <row r="7558" spans="2:87" s="1381" customFormat="1" x14ac:dyDescent="0.25">
      <c r="B7558" s="1384"/>
      <c r="C7558" s="1384"/>
      <c r="D7558" s="1387"/>
      <c r="E7558" s="1384"/>
      <c r="F7558" s="1384"/>
      <c r="G7558" s="1384"/>
      <c r="H7558" s="1365"/>
      <c r="I7558" s="1365"/>
      <c r="J7558" s="1365"/>
      <c r="S7558" s="1359"/>
      <c r="BU7558" s="1366"/>
      <c r="CI7558" s="1383"/>
    </row>
    <row r="7559" spans="2:87" s="1381" customFormat="1" x14ac:dyDescent="0.25">
      <c r="B7559" s="1384"/>
      <c r="C7559" s="1384"/>
      <c r="D7559" s="1387"/>
      <c r="E7559" s="1384"/>
      <c r="F7559" s="1384"/>
      <c r="G7559" s="1384"/>
      <c r="H7559" s="1365"/>
      <c r="I7559" s="1365"/>
      <c r="J7559" s="1365"/>
      <c r="S7559" s="1359"/>
      <c r="BU7559" s="1366"/>
      <c r="CI7559" s="1383"/>
    </row>
    <row r="7560" spans="2:87" s="1381" customFormat="1" x14ac:dyDescent="0.25">
      <c r="B7560" s="1384"/>
      <c r="C7560" s="1384"/>
      <c r="D7560" s="1387"/>
      <c r="E7560" s="1384"/>
      <c r="F7560" s="1384"/>
      <c r="G7560" s="1384"/>
      <c r="H7560" s="1365"/>
      <c r="I7560" s="1365"/>
      <c r="J7560" s="1365"/>
      <c r="S7560" s="1359"/>
      <c r="BU7560" s="1366"/>
      <c r="CI7560" s="1383"/>
    </row>
    <row r="7561" spans="2:87" s="1381" customFormat="1" x14ac:dyDescent="0.25">
      <c r="B7561" s="1384"/>
      <c r="C7561" s="1384"/>
      <c r="D7561" s="1387"/>
      <c r="E7561" s="1384"/>
      <c r="F7561" s="1384"/>
      <c r="G7561" s="1384"/>
      <c r="H7561" s="1365"/>
      <c r="I7561" s="1365"/>
      <c r="J7561" s="1365"/>
      <c r="S7561" s="1359"/>
      <c r="BU7561" s="1366"/>
      <c r="CI7561" s="1383"/>
    </row>
    <row r="7562" spans="2:87" s="1381" customFormat="1" x14ac:dyDescent="0.25">
      <c r="B7562" s="1384"/>
      <c r="C7562" s="1384"/>
      <c r="D7562" s="1387"/>
      <c r="E7562" s="1384"/>
      <c r="F7562" s="1384"/>
      <c r="G7562" s="1384"/>
      <c r="H7562" s="1365"/>
      <c r="I7562" s="1365"/>
      <c r="J7562" s="1365"/>
      <c r="S7562" s="1359"/>
      <c r="BU7562" s="1366"/>
      <c r="CI7562" s="1383"/>
    </row>
    <row r="7563" spans="2:87" s="1381" customFormat="1" x14ac:dyDescent="0.25">
      <c r="B7563" s="1384"/>
      <c r="C7563" s="1384"/>
      <c r="D7563" s="1387"/>
      <c r="E7563" s="1384"/>
      <c r="F7563" s="1384"/>
      <c r="G7563" s="1384"/>
      <c r="H7563" s="1365"/>
      <c r="I7563" s="1365"/>
      <c r="J7563" s="1365"/>
      <c r="S7563" s="1359"/>
      <c r="BU7563" s="1366"/>
      <c r="CI7563" s="1383"/>
    </row>
    <row r="7564" spans="2:87" s="1381" customFormat="1" x14ac:dyDescent="0.25">
      <c r="B7564" s="1384"/>
      <c r="C7564" s="1384"/>
      <c r="D7564" s="1387"/>
      <c r="E7564" s="1384"/>
      <c r="F7564" s="1384"/>
      <c r="G7564" s="1384"/>
      <c r="H7564" s="1365"/>
      <c r="I7564" s="1365"/>
      <c r="J7564" s="1365"/>
      <c r="S7564" s="1359"/>
      <c r="BU7564" s="1366"/>
      <c r="CI7564" s="1383"/>
    </row>
    <row r="7565" spans="2:87" s="1381" customFormat="1" x14ac:dyDescent="0.25">
      <c r="B7565" s="1384"/>
      <c r="C7565" s="1384"/>
      <c r="D7565" s="1387"/>
      <c r="E7565" s="1384"/>
      <c r="F7565" s="1384"/>
      <c r="G7565" s="1384"/>
      <c r="H7565" s="1365"/>
      <c r="I7565" s="1365"/>
      <c r="J7565" s="1365"/>
      <c r="S7565" s="1359"/>
      <c r="BU7565" s="1366"/>
      <c r="CI7565" s="1383"/>
    </row>
    <row r="7566" spans="2:87" s="1381" customFormat="1" x14ac:dyDescent="0.25">
      <c r="B7566" s="1384"/>
      <c r="C7566" s="1384"/>
      <c r="D7566" s="1387"/>
      <c r="E7566" s="1384"/>
      <c r="F7566" s="1384"/>
      <c r="G7566" s="1384"/>
      <c r="H7566" s="1365"/>
      <c r="I7566" s="1365"/>
      <c r="J7566" s="1365"/>
      <c r="S7566" s="1359"/>
      <c r="BU7566" s="1366"/>
      <c r="CI7566" s="1383"/>
    </row>
    <row r="7567" spans="2:87" s="1381" customFormat="1" x14ac:dyDescent="0.25">
      <c r="B7567" s="1384"/>
      <c r="C7567" s="1384"/>
      <c r="D7567" s="1387"/>
      <c r="E7567" s="1384"/>
      <c r="F7567" s="1384"/>
      <c r="G7567" s="1384"/>
      <c r="H7567" s="1365"/>
      <c r="I7567" s="1365"/>
      <c r="J7567" s="1365"/>
      <c r="S7567" s="1359"/>
      <c r="BU7567" s="1366"/>
      <c r="CI7567" s="1383"/>
    </row>
    <row r="7568" spans="2:87" s="1381" customFormat="1" x14ac:dyDescent="0.25">
      <c r="B7568" s="1384"/>
      <c r="C7568" s="1384"/>
      <c r="D7568" s="1387"/>
      <c r="E7568" s="1384"/>
      <c r="F7568" s="1384"/>
      <c r="G7568" s="1384"/>
      <c r="H7568" s="1365"/>
      <c r="I7568" s="1365"/>
      <c r="J7568" s="1365"/>
      <c r="S7568" s="1359"/>
      <c r="BU7568" s="1366"/>
      <c r="CI7568" s="1383"/>
    </row>
    <row r="7569" spans="2:87" s="1381" customFormat="1" x14ac:dyDescent="0.25">
      <c r="B7569" s="1384"/>
      <c r="C7569" s="1384"/>
      <c r="D7569" s="1387"/>
      <c r="E7569" s="1384"/>
      <c r="F7569" s="1384"/>
      <c r="G7569" s="1384"/>
      <c r="H7569" s="1365"/>
      <c r="I7569" s="1365"/>
      <c r="J7569" s="1365"/>
      <c r="S7569" s="1359"/>
      <c r="BU7569" s="1366"/>
      <c r="CI7569" s="1383"/>
    </row>
    <row r="7570" spans="2:87" s="1381" customFormat="1" x14ac:dyDescent="0.25">
      <c r="B7570" s="1384"/>
      <c r="C7570" s="1384"/>
      <c r="D7570" s="1387"/>
      <c r="E7570" s="1384"/>
      <c r="F7570" s="1384"/>
      <c r="G7570" s="1384"/>
      <c r="H7570" s="1365"/>
      <c r="I7570" s="1365"/>
      <c r="J7570" s="1365"/>
      <c r="S7570" s="1359"/>
      <c r="BU7570" s="1366"/>
      <c r="CI7570" s="1383"/>
    </row>
    <row r="7571" spans="2:87" s="1381" customFormat="1" x14ac:dyDescent="0.25">
      <c r="B7571" s="1384"/>
      <c r="C7571" s="1384"/>
      <c r="D7571" s="1387"/>
      <c r="E7571" s="1384"/>
      <c r="F7571" s="1384"/>
      <c r="G7571" s="1384"/>
      <c r="H7571" s="1365"/>
      <c r="I7571" s="1365"/>
      <c r="J7571" s="1365"/>
      <c r="S7571" s="1359"/>
      <c r="BU7571" s="1366"/>
      <c r="CI7571" s="1383"/>
    </row>
    <row r="7572" spans="2:87" s="1381" customFormat="1" x14ac:dyDescent="0.25">
      <c r="B7572" s="1384"/>
      <c r="C7572" s="1384"/>
      <c r="D7572" s="1387"/>
      <c r="E7572" s="1384"/>
      <c r="F7572" s="1384"/>
      <c r="G7572" s="1384"/>
      <c r="H7572" s="1365"/>
      <c r="I7572" s="1365"/>
      <c r="J7572" s="1365"/>
      <c r="S7572" s="1359"/>
      <c r="BU7572" s="1366"/>
      <c r="CI7572" s="1383"/>
    </row>
    <row r="7573" spans="2:87" s="1381" customFormat="1" x14ac:dyDescent="0.25">
      <c r="B7573" s="1384"/>
      <c r="C7573" s="1384"/>
      <c r="D7573" s="1387"/>
      <c r="E7573" s="1384"/>
      <c r="F7573" s="1384"/>
      <c r="G7573" s="1384"/>
      <c r="H7573" s="1365"/>
      <c r="I7573" s="1365"/>
      <c r="J7573" s="1365"/>
      <c r="S7573" s="1359"/>
      <c r="BU7573" s="1366"/>
      <c r="CI7573" s="1383"/>
    </row>
    <row r="7574" spans="2:87" s="1381" customFormat="1" x14ac:dyDescent="0.25">
      <c r="B7574" s="1384"/>
      <c r="C7574" s="1384"/>
      <c r="D7574" s="1387"/>
      <c r="E7574" s="1384"/>
      <c r="F7574" s="1384"/>
      <c r="G7574" s="1384"/>
      <c r="H7574" s="1365"/>
      <c r="I7574" s="1365"/>
      <c r="J7574" s="1365"/>
      <c r="S7574" s="1359"/>
      <c r="BU7574" s="1366"/>
      <c r="CI7574" s="1383"/>
    </row>
    <row r="7575" spans="2:87" s="1381" customFormat="1" x14ac:dyDescent="0.25">
      <c r="B7575" s="1384"/>
      <c r="C7575" s="1384"/>
      <c r="D7575" s="1387"/>
      <c r="E7575" s="1384"/>
      <c r="F7575" s="1384"/>
      <c r="G7575" s="1384"/>
      <c r="H7575" s="1365"/>
      <c r="I7575" s="1365"/>
      <c r="J7575" s="1365"/>
      <c r="S7575" s="1359"/>
      <c r="BU7575" s="1366"/>
      <c r="CI7575" s="1383"/>
    </row>
    <row r="7576" spans="2:87" s="1381" customFormat="1" x14ac:dyDescent="0.25">
      <c r="B7576" s="1384"/>
      <c r="C7576" s="1384"/>
      <c r="D7576" s="1387"/>
      <c r="E7576" s="1384"/>
      <c r="F7576" s="1384"/>
      <c r="G7576" s="1384"/>
      <c r="H7576" s="1365"/>
      <c r="I7576" s="1365"/>
      <c r="J7576" s="1365"/>
      <c r="S7576" s="1359"/>
      <c r="BU7576" s="1366"/>
      <c r="CI7576" s="1383"/>
    </row>
    <row r="7577" spans="2:87" s="1381" customFormat="1" x14ac:dyDescent="0.25">
      <c r="B7577" s="1384"/>
      <c r="C7577" s="1384"/>
      <c r="D7577" s="1387"/>
      <c r="E7577" s="1384"/>
      <c r="F7577" s="1384"/>
      <c r="G7577" s="1384"/>
      <c r="H7577" s="1365"/>
      <c r="I7577" s="1365"/>
      <c r="J7577" s="1365"/>
      <c r="S7577" s="1359"/>
      <c r="BU7577" s="1366"/>
      <c r="CI7577" s="1383"/>
    </row>
    <row r="7578" spans="2:87" s="1381" customFormat="1" x14ac:dyDescent="0.25">
      <c r="B7578" s="1384"/>
      <c r="C7578" s="1384"/>
      <c r="D7578" s="1387"/>
      <c r="E7578" s="1384"/>
      <c r="F7578" s="1384"/>
      <c r="G7578" s="1384"/>
      <c r="H7578" s="1365"/>
      <c r="I7578" s="1365"/>
      <c r="J7578" s="1365"/>
      <c r="S7578" s="1359"/>
      <c r="BU7578" s="1366"/>
      <c r="CI7578" s="1383"/>
    </row>
    <row r="7579" spans="2:87" s="1381" customFormat="1" x14ac:dyDescent="0.25">
      <c r="B7579" s="1384"/>
      <c r="C7579" s="1384"/>
      <c r="D7579" s="1387"/>
      <c r="E7579" s="1384"/>
      <c r="F7579" s="1384"/>
      <c r="G7579" s="1384"/>
      <c r="H7579" s="1365"/>
      <c r="I7579" s="1365"/>
      <c r="J7579" s="1365"/>
      <c r="S7579" s="1359"/>
      <c r="BU7579" s="1366"/>
      <c r="CI7579" s="1383"/>
    </row>
    <row r="7580" spans="2:87" s="1381" customFormat="1" x14ac:dyDescent="0.25">
      <c r="B7580" s="1384"/>
      <c r="C7580" s="1384"/>
      <c r="D7580" s="1387"/>
      <c r="E7580" s="1384"/>
      <c r="F7580" s="1384"/>
      <c r="G7580" s="1384"/>
      <c r="H7580" s="1365"/>
      <c r="I7580" s="1365"/>
      <c r="J7580" s="1365"/>
      <c r="S7580" s="1359"/>
      <c r="BU7580" s="1366"/>
      <c r="CI7580" s="1383"/>
    </row>
    <row r="7581" spans="2:87" s="1381" customFormat="1" x14ac:dyDescent="0.25">
      <c r="B7581" s="1384"/>
      <c r="C7581" s="1384"/>
      <c r="D7581" s="1387"/>
      <c r="E7581" s="1384"/>
      <c r="F7581" s="1384"/>
      <c r="G7581" s="1384"/>
      <c r="H7581" s="1365"/>
      <c r="I7581" s="1365"/>
      <c r="J7581" s="1365"/>
      <c r="S7581" s="1359"/>
      <c r="BU7581" s="1366"/>
      <c r="CI7581" s="1383"/>
    </row>
    <row r="7582" spans="2:87" s="1381" customFormat="1" x14ac:dyDescent="0.25">
      <c r="B7582" s="1384"/>
      <c r="C7582" s="1384"/>
      <c r="D7582" s="1387"/>
      <c r="E7582" s="1384"/>
      <c r="F7582" s="1384"/>
      <c r="G7582" s="1384"/>
      <c r="H7582" s="1365"/>
      <c r="I7582" s="1365"/>
      <c r="J7582" s="1365"/>
      <c r="S7582" s="1359"/>
      <c r="BU7582" s="1366"/>
      <c r="CI7582" s="1383"/>
    </row>
    <row r="7583" spans="2:87" s="1381" customFormat="1" x14ac:dyDescent="0.25">
      <c r="B7583" s="1384"/>
      <c r="C7583" s="1384"/>
      <c r="D7583" s="1387"/>
      <c r="E7583" s="1384"/>
      <c r="F7583" s="1384"/>
      <c r="G7583" s="1384"/>
      <c r="H7583" s="1365"/>
      <c r="I7583" s="1365"/>
      <c r="J7583" s="1365"/>
      <c r="S7583" s="1359"/>
      <c r="BU7583" s="1366"/>
      <c r="CI7583" s="1383"/>
    </row>
    <row r="7584" spans="2:87" s="1381" customFormat="1" x14ac:dyDescent="0.25">
      <c r="B7584" s="1384"/>
      <c r="C7584" s="1384"/>
      <c r="D7584" s="1387"/>
      <c r="E7584" s="1384"/>
      <c r="F7584" s="1384"/>
      <c r="G7584" s="1384"/>
      <c r="H7584" s="1365"/>
      <c r="I7584" s="1365"/>
      <c r="J7584" s="1365"/>
      <c r="S7584" s="1359"/>
      <c r="BU7584" s="1366"/>
      <c r="CI7584" s="1383"/>
    </row>
    <row r="7585" spans="2:87" s="1381" customFormat="1" x14ac:dyDescent="0.25">
      <c r="B7585" s="1384"/>
      <c r="C7585" s="1384"/>
      <c r="D7585" s="1387"/>
      <c r="E7585" s="1384"/>
      <c r="F7585" s="1384"/>
      <c r="G7585" s="1384"/>
      <c r="H7585" s="1365"/>
      <c r="I7585" s="1365"/>
      <c r="J7585" s="1365"/>
      <c r="S7585" s="1359"/>
      <c r="BU7585" s="1366"/>
      <c r="CI7585" s="1383"/>
    </row>
    <row r="7586" spans="2:87" s="1381" customFormat="1" x14ac:dyDescent="0.25">
      <c r="B7586" s="1384"/>
      <c r="C7586" s="1384"/>
      <c r="D7586" s="1387"/>
      <c r="E7586" s="1384"/>
      <c r="F7586" s="1384"/>
      <c r="G7586" s="1384"/>
      <c r="H7586" s="1365"/>
      <c r="I7586" s="1365"/>
      <c r="J7586" s="1365"/>
      <c r="S7586" s="1359"/>
      <c r="BU7586" s="1366"/>
      <c r="CI7586" s="1383"/>
    </row>
    <row r="7587" spans="2:87" s="1381" customFormat="1" x14ac:dyDescent="0.25">
      <c r="B7587" s="1384"/>
      <c r="C7587" s="1384"/>
      <c r="D7587" s="1387"/>
      <c r="E7587" s="1384"/>
      <c r="F7587" s="1384"/>
      <c r="G7587" s="1384"/>
      <c r="H7587" s="1365"/>
      <c r="I7587" s="1365"/>
      <c r="J7587" s="1365"/>
      <c r="S7587" s="1359"/>
      <c r="BU7587" s="1366"/>
      <c r="CI7587" s="1383"/>
    </row>
    <row r="7588" spans="2:87" s="1381" customFormat="1" x14ac:dyDescent="0.25">
      <c r="B7588" s="1384"/>
      <c r="C7588" s="1384"/>
      <c r="D7588" s="1387"/>
      <c r="E7588" s="1384"/>
      <c r="F7588" s="1384"/>
      <c r="G7588" s="1384"/>
      <c r="H7588" s="1365"/>
      <c r="I7588" s="1365"/>
      <c r="J7588" s="1365"/>
      <c r="S7588" s="1359"/>
      <c r="BU7588" s="1366"/>
      <c r="CI7588" s="1383"/>
    </row>
    <row r="7589" spans="2:87" s="1381" customFormat="1" x14ac:dyDescent="0.25">
      <c r="B7589" s="1384"/>
      <c r="C7589" s="1384"/>
      <c r="D7589" s="1387"/>
      <c r="E7589" s="1384"/>
      <c r="F7589" s="1384"/>
      <c r="G7589" s="1384"/>
      <c r="H7589" s="1365"/>
      <c r="I7589" s="1365"/>
      <c r="J7589" s="1365"/>
      <c r="S7589" s="1359"/>
      <c r="BU7589" s="1366"/>
      <c r="CI7589" s="1383"/>
    </row>
    <row r="7590" spans="2:87" s="1381" customFormat="1" x14ac:dyDescent="0.25">
      <c r="B7590" s="1384"/>
      <c r="C7590" s="1384"/>
      <c r="D7590" s="1387"/>
      <c r="E7590" s="1384"/>
      <c r="F7590" s="1384"/>
      <c r="G7590" s="1384"/>
      <c r="H7590" s="1365"/>
      <c r="I7590" s="1365"/>
      <c r="J7590" s="1365"/>
      <c r="S7590" s="1359"/>
      <c r="BU7590" s="1366"/>
      <c r="CI7590" s="1383"/>
    </row>
    <row r="7591" spans="2:87" s="1381" customFormat="1" x14ac:dyDescent="0.25">
      <c r="B7591" s="1384"/>
      <c r="C7591" s="1384"/>
      <c r="D7591" s="1387"/>
      <c r="E7591" s="1384"/>
      <c r="F7591" s="1384"/>
      <c r="G7591" s="1384"/>
      <c r="H7591" s="1365"/>
      <c r="I7591" s="1365"/>
      <c r="J7591" s="1365"/>
      <c r="S7591" s="1359"/>
      <c r="BU7591" s="1366"/>
      <c r="CI7591" s="1383"/>
    </row>
    <row r="7592" spans="2:87" s="1381" customFormat="1" x14ac:dyDescent="0.25">
      <c r="B7592" s="1384"/>
      <c r="C7592" s="1384"/>
      <c r="D7592" s="1387"/>
      <c r="E7592" s="1384"/>
      <c r="F7592" s="1384"/>
      <c r="G7592" s="1384"/>
      <c r="H7592" s="1365"/>
      <c r="I7592" s="1365"/>
      <c r="J7592" s="1365"/>
      <c r="S7592" s="1359"/>
      <c r="BU7592" s="1366"/>
      <c r="CI7592" s="1383"/>
    </row>
    <row r="7593" spans="2:87" s="1381" customFormat="1" x14ac:dyDescent="0.25">
      <c r="B7593" s="1384"/>
      <c r="C7593" s="1384"/>
      <c r="D7593" s="1387"/>
      <c r="E7593" s="1384"/>
      <c r="F7593" s="1384"/>
      <c r="G7593" s="1384"/>
      <c r="H7593" s="1365"/>
      <c r="I7593" s="1365"/>
      <c r="J7593" s="1365"/>
      <c r="S7593" s="1359"/>
      <c r="BU7593" s="1366"/>
      <c r="CI7593" s="1383"/>
    </row>
    <row r="7594" spans="2:87" s="1381" customFormat="1" x14ac:dyDescent="0.25">
      <c r="B7594" s="1384"/>
      <c r="C7594" s="1384"/>
      <c r="D7594" s="1387"/>
      <c r="E7594" s="1384"/>
      <c r="F7594" s="1384"/>
      <c r="G7594" s="1384"/>
      <c r="H7594" s="1365"/>
      <c r="I7594" s="1365"/>
      <c r="J7594" s="1365"/>
      <c r="S7594" s="1359"/>
      <c r="BU7594" s="1366"/>
      <c r="CI7594" s="1383"/>
    </row>
    <row r="7595" spans="2:87" s="1381" customFormat="1" x14ac:dyDescent="0.25">
      <c r="B7595" s="1384"/>
      <c r="C7595" s="1384"/>
      <c r="D7595" s="1387"/>
      <c r="E7595" s="1384"/>
      <c r="F7595" s="1384"/>
      <c r="G7595" s="1384"/>
      <c r="H7595" s="1365"/>
      <c r="I7595" s="1365"/>
      <c r="J7595" s="1365"/>
      <c r="S7595" s="1359"/>
      <c r="BU7595" s="1366"/>
      <c r="CI7595" s="1383"/>
    </row>
    <row r="7596" spans="2:87" s="1381" customFormat="1" x14ac:dyDescent="0.25">
      <c r="B7596" s="1384"/>
      <c r="C7596" s="1384"/>
      <c r="D7596" s="1387"/>
      <c r="E7596" s="1384"/>
      <c r="F7596" s="1384"/>
      <c r="G7596" s="1384"/>
      <c r="H7596" s="1365"/>
      <c r="I7596" s="1365"/>
      <c r="J7596" s="1365"/>
      <c r="S7596" s="1359"/>
      <c r="BU7596" s="1366"/>
      <c r="CI7596" s="1383"/>
    </row>
    <row r="7597" spans="2:87" s="1381" customFormat="1" x14ac:dyDescent="0.25">
      <c r="B7597" s="1384"/>
      <c r="C7597" s="1384"/>
      <c r="D7597" s="1387"/>
      <c r="E7597" s="1384"/>
      <c r="F7597" s="1384"/>
      <c r="G7597" s="1384"/>
      <c r="H7597" s="1365"/>
      <c r="I7597" s="1365"/>
      <c r="J7597" s="1365"/>
      <c r="S7597" s="1359"/>
      <c r="BU7597" s="1366"/>
      <c r="CI7597" s="1383"/>
    </row>
    <row r="7598" spans="2:87" s="1381" customFormat="1" x14ac:dyDescent="0.25">
      <c r="B7598" s="1384"/>
      <c r="C7598" s="1384"/>
      <c r="D7598" s="1387"/>
      <c r="E7598" s="1384"/>
      <c r="F7598" s="1384"/>
      <c r="G7598" s="1384"/>
      <c r="H7598" s="1365"/>
      <c r="I7598" s="1365"/>
      <c r="J7598" s="1365"/>
      <c r="S7598" s="1359"/>
      <c r="BU7598" s="1366"/>
      <c r="CI7598" s="1383"/>
    </row>
    <row r="7599" spans="2:87" s="1381" customFormat="1" x14ac:dyDescent="0.25">
      <c r="B7599" s="1384"/>
      <c r="C7599" s="1384"/>
      <c r="D7599" s="1387"/>
      <c r="E7599" s="1384"/>
      <c r="F7599" s="1384"/>
      <c r="G7599" s="1384"/>
      <c r="H7599" s="1365"/>
      <c r="I7599" s="1365"/>
      <c r="J7599" s="1365"/>
      <c r="S7599" s="1359"/>
      <c r="BU7599" s="1366"/>
      <c r="CI7599" s="1383"/>
    </row>
    <row r="7600" spans="2:87" s="1381" customFormat="1" x14ac:dyDescent="0.25">
      <c r="B7600" s="1384"/>
      <c r="C7600" s="1384"/>
      <c r="D7600" s="1387"/>
      <c r="E7600" s="1384"/>
      <c r="F7600" s="1384"/>
      <c r="G7600" s="1384"/>
      <c r="H7600" s="1365"/>
      <c r="I7600" s="1365"/>
      <c r="J7600" s="1365"/>
      <c r="S7600" s="1359"/>
      <c r="BU7600" s="1366"/>
      <c r="CI7600" s="1383"/>
    </row>
    <row r="7601" spans="2:87" s="1381" customFormat="1" x14ac:dyDescent="0.25">
      <c r="B7601" s="1384"/>
      <c r="C7601" s="1384"/>
      <c r="D7601" s="1387"/>
      <c r="E7601" s="1384"/>
      <c r="F7601" s="1384"/>
      <c r="G7601" s="1384"/>
      <c r="H7601" s="1365"/>
      <c r="I7601" s="1365"/>
      <c r="J7601" s="1365"/>
      <c r="S7601" s="1359"/>
      <c r="BU7601" s="1366"/>
      <c r="CI7601" s="1383"/>
    </row>
    <row r="7602" spans="2:87" s="1381" customFormat="1" x14ac:dyDescent="0.25">
      <c r="B7602" s="1384"/>
      <c r="C7602" s="1384"/>
      <c r="D7602" s="1387"/>
      <c r="E7602" s="1384"/>
      <c r="F7602" s="1384"/>
      <c r="G7602" s="1384"/>
      <c r="H7602" s="1365"/>
      <c r="I7602" s="1365"/>
      <c r="J7602" s="1365"/>
      <c r="S7602" s="1359"/>
      <c r="BU7602" s="1366"/>
      <c r="CI7602" s="1383"/>
    </row>
    <row r="7603" spans="2:87" s="1381" customFormat="1" x14ac:dyDescent="0.25">
      <c r="B7603" s="1384"/>
      <c r="C7603" s="1384"/>
      <c r="D7603" s="1387"/>
      <c r="E7603" s="1384"/>
      <c r="F7603" s="1384"/>
      <c r="G7603" s="1384"/>
      <c r="H7603" s="1365"/>
      <c r="I7603" s="1365"/>
      <c r="J7603" s="1365"/>
      <c r="S7603" s="1359"/>
      <c r="BU7603" s="1366"/>
      <c r="CI7603" s="1383"/>
    </row>
    <row r="7604" spans="2:87" s="1381" customFormat="1" x14ac:dyDescent="0.25">
      <c r="B7604" s="1384"/>
      <c r="C7604" s="1384"/>
      <c r="D7604" s="1387"/>
      <c r="E7604" s="1384"/>
      <c r="F7604" s="1384"/>
      <c r="G7604" s="1384"/>
      <c r="H7604" s="1365"/>
      <c r="I7604" s="1365"/>
      <c r="J7604" s="1365"/>
      <c r="S7604" s="1359"/>
      <c r="BU7604" s="1366"/>
      <c r="CI7604" s="1383"/>
    </row>
    <row r="7605" spans="2:87" s="1381" customFormat="1" x14ac:dyDescent="0.25">
      <c r="B7605" s="1384"/>
      <c r="C7605" s="1384"/>
      <c r="D7605" s="1387"/>
      <c r="E7605" s="1384"/>
      <c r="F7605" s="1384"/>
      <c r="G7605" s="1384"/>
      <c r="H7605" s="1365"/>
      <c r="I7605" s="1365"/>
      <c r="J7605" s="1365"/>
      <c r="S7605" s="1359"/>
      <c r="BU7605" s="1366"/>
      <c r="CI7605" s="1383"/>
    </row>
    <row r="7606" spans="2:87" s="1381" customFormat="1" x14ac:dyDescent="0.25">
      <c r="B7606" s="1384"/>
      <c r="C7606" s="1384"/>
      <c r="D7606" s="1387"/>
      <c r="E7606" s="1384"/>
      <c r="F7606" s="1384"/>
      <c r="G7606" s="1384"/>
      <c r="H7606" s="1365"/>
      <c r="I7606" s="1365"/>
      <c r="J7606" s="1365"/>
      <c r="S7606" s="1359"/>
      <c r="BU7606" s="1366"/>
      <c r="CI7606" s="1383"/>
    </row>
    <row r="7607" spans="2:87" s="1381" customFormat="1" x14ac:dyDescent="0.25">
      <c r="B7607" s="1384"/>
      <c r="C7607" s="1384"/>
      <c r="D7607" s="1387"/>
      <c r="E7607" s="1384"/>
      <c r="F7607" s="1384"/>
      <c r="G7607" s="1384"/>
      <c r="H7607" s="1365"/>
      <c r="I7607" s="1365"/>
      <c r="J7607" s="1365"/>
      <c r="S7607" s="1359"/>
      <c r="BU7607" s="1366"/>
      <c r="CI7607" s="1383"/>
    </row>
    <row r="7608" spans="2:87" s="1381" customFormat="1" x14ac:dyDescent="0.25">
      <c r="B7608" s="1384"/>
      <c r="C7608" s="1384"/>
      <c r="D7608" s="1387"/>
      <c r="E7608" s="1384"/>
      <c r="F7608" s="1384"/>
      <c r="G7608" s="1384"/>
      <c r="H7608" s="1365"/>
      <c r="I7608" s="1365"/>
      <c r="J7608" s="1365"/>
      <c r="S7608" s="1359"/>
      <c r="BU7608" s="1366"/>
      <c r="CI7608" s="1383"/>
    </row>
    <row r="7609" spans="2:87" s="1381" customFormat="1" x14ac:dyDescent="0.25">
      <c r="B7609" s="1384"/>
      <c r="C7609" s="1384"/>
      <c r="D7609" s="1387"/>
      <c r="E7609" s="1384"/>
      <c r="F7609" s="1384"/>
      <c r="G7609" s="1384"/>
      <c r="H7609" s="1365"/>
      <c r="I7609" s="1365"/>
      <c r="J7609" s="1365"/>
      <c r="S7609" s="1359"/>
      <c r="BU7609" s="1366"/>
      <c r="CI7609" s="1383"/>
    </row>
    <row r="7610" spans="2:87" s="1381" customFormat="1" x14ac:dyDescent="0.25">
      <c r="B7610" s="1384"/>
      <c r="C7610" s="1384"/>
      <c r="D7610" s="1387"/>
      <c r="E7610" s="1384"/>
      <c r="F7610" s="1384"/>
      <c r="G7610" s="1384"/>
      <c r="H7610" s="1365"/>
      <c r="I7610" s="1365"/>
      <c r="J7610" s="1365"/>
      <c r="S7610" s="1359"/>
      <c r="BU7610" s="1366"/>
      <c r="CI7610" s="1383"/>
    </row>
    <row r="7611" spans="2:87" s="1381" customFormat="1" x14ac:dyDescent="0.25">
      <c r="B7611" s="1384"/>
      <c r="C7611" s="1384"/>
      <c r="D7611" s="1387"/>
      <c r="E7611" s="1384"/>
      <c r="F7611" s="1384"/>
      <c r="G7611" s="1384"/>
      <c r="H7611" s="1365"/>
      <c r="I7611" s="1365"/>
      <c r="J7611" s="1365"/>
      <c r="S7611" s="1359"/>
      <c r="BU7611" s="1366"/>
      <c r="CI7611" s="1383"/>
    </row>
    <row r="7612" spans="2:87" s="1381" customFormat="1" x14ac:dyDescent="0.25">
      <c r="B7612" s="1384"/>
      <c r="C7612" s="1384"/>
      <c r="D7612" s="1387"/>
      <c r="E7612" s="1384"/>
      <c r="F7612" s="1384"/>
      <c r="G7612" s="1384"/>
      <c r="H7612" s="1365"/>
      <c r="I7612" s="1365"/>
      <c r="J7612" s="1365"/>
      <c r="S7612" s="1359"/>
      <c r="BU7612" s="1366"/>
      <c r="CI7612" s="1383"/>
    </row>
    <row r="7613" spans="2:87" s="1381" customFormat="1" x14ac:dyDescent="0.25">
      <c r="B7613" s="1384"/>
      <c r="C7613" s="1384"/>
      <c r="D7613" s="1387"/>
      <c r="E7613" s="1384"/>
      <c r="F7613" s="1384"/>
      <c r="G7613" s="1384"/>
      <c r="H7613" s="1365"/>
      <c r="I7613" s="1365"/>
      <c r="J7613" s="1365"/>
      <c r="S7613" s="1359"/>
      <c r="BU7613" s="1366"/>
      <c r="CI7613" s="1383"/>
    </row>
    <row r="7614" spans="2:87" s="1381" customFormat="1" x14ac:dyDescent="0.25">
      <c r="B7614" s="1384"/>
      <c r="C7614" s="1384"/>
      <c r="D7614" s="1387"/>
      <c r="E7614" s="1384"/>
      <c r="F7614" s="1384"/>
      <c r="G7614" s="1384"/>
      <c r="H7614" s="1365"/>
      <c r="I7614" s="1365"/>
      <c r="J7614" s="1365"/>
      <c r="S7614" s="1359"/>
      <c r="BU7614" s="1366"/>
      <c r="CI7614" s="1383"/>
    </row>
    <row r="7615" spans="2:87" s="1381" customFormat="1" x14ac:dyDescent="0.25">
      <c r="B7615" s="1384"/>
      <c r="C7615" s="1384"/>
      <c r="D7615" s="1387"/>
      <c r="E7615" s="1384"/>
      <c r="F7615" s="1384"/>
      <c r="G7615" s="1384"/>
      <c r="H7615" s="1365"/>
      <c r="I7615" s="1365"/>
      <c r="J7615" s="1365"/>
      <c r="S7615" s="1359"/>
      <c r="BU7615" s="1366"/>
      <c r="CI7615" s="1383"/>
    </row>
    <row r="7616" spans="2:87" s="1381" customFormat="1" x14ac:dyDescent="0.25">
      <c r="B7616" s="1384"/>
      <c r="C7616" s="1384"/>
      <c r="D7616" s="1387"/>
      <c r="E7616" s="1384"/>
      <c r="F7616" s="1384"/>
      <c r="G7616" s="1384"/>
      <c r="H7616" s="1365"/>
      <c r="I7616" s="1365"/>
      <c r="J7616" s="1365"/>
      <c r="S7616" s="1359"/>
      <c r="BU7616" s="1366"/>
      <c r="CI7616" s="1383"/>
    </row>
    <row r="7617" spans="2:87" s="1381" customFormat="1" x14ac:dyDescent="0.25">
      <c r="B7617" s="1384"/>
      <c r="C7617" s="1384"/>
      <c r="D7617" s="1387"/>
      <c r="E7617" s="1384"/>
      <c r="F7617" s="1384"/>
      <c r="G7617" s="1384"/>
      <c r="H7617" s="1365"/>
      <c r="I7617" s="1365"/>
      <c r="J7617" s="1365"/>
      <c r="S7617" s="1359"/>
      <c r="BU7617" s="1366"/>
      <c r="CI7617" s="1383"/>
    </row>
    <row r="7618" spans="2:87" s="1381" customFormat="1" x14ac:dyDescent="0.25">
      <c r="B7618" s="1384"/>
      <c r="C7618" s="1384"/>
      <c r="D7618" s="1387"/>
      <c r="E7618" s="1384"/>
      <c r="F7618" s="1384"/>
      <c r="G7618" s="1384"/>
      <c r="H7618" s="1365"/>
      <c r="I7618" s="1365"/>
      <c r="J7618" s="1365"/>
      <c r="S7618" s="1359"/>
      <c r="BU7618" s="1366"/>
      <c r="CI7618" s="1383"/>
    </row>
    <row r="7619" spans="2:87" s="1381" customFormat="1" x14ac:dyDescent="0.25">
      <c r="B7619" s="1384"/>
      <c r="C7619" s="1384"/>
      <c r="D7619" s="1387"/>
      <c r="E7619" s="1384"/>
      <c r="F7619" s="1384"/>
      <c r="G7619" s="1384"/>
      <c r="H7619" s="1365"/>
      <c r="I7619" s="1365"/>
      <c r="J7619" s="1365"/>
      <c r="S7619" s="1359"/>
      <c r="BU7619" s="1366"/>
      <c r="CI7619" s="1383"/>
    </row>
    <row r="7620" spans="2:87" s="1381" customFormat="1" x14ac:dyDescent="0.25">
      <c r="B7620" s="1384"/>
      <c r="C7620" s="1384"/>
      <c r="D7620" s="1387"/>
      <c r="E7620" s="1384"/>
      <c r="F7620" s="1384"/>
      <c r="G7620" s="1384"/>
      <c r="H7620" s="1365"/>
      <c r="I7620" s="1365"/>
      <c r="J7620" s="1365"/>
      <c r="S7620" s="1359"/>
      <c r="BU7620" s="1366"/>
      <c r="CI7620" s="1383"/>
    </row>
    <row r="7621" spans="2:87" s="1381" customFormat="1" x14ac:dyDescent="0.25">
      <c r="B7621" s="1384"/>
      <c r="C7621" s="1384"/>
      <c r="D7621" s="1387"/>
      <c r="E7621" s="1384"/>
      <c r="F7621" s="1384"/>
      <c r="G7621" s="1384"/>
      <c r="H7621" s="1365"/>
      <c r="I7621" s="1365"/>
      <c r="J7621" s="1365"/>
      <c r="S7621" s="1359"/>
      <c r="BU7621" s="1366"/>
      <c r="CI7621" s="1383"/>
    </row>
    <row r="7622" spans="2:87" s="1381" customFormat="1" x14ac:dyDescent="0.25">
      <c r="B7622" s="1384"/>
      <c r="C7622" s="1384"/>
      <c r="D7622" s="1387"/>
      <c r="E7622" s="1384"/>
      <c r="F7622" s="1384"/>
      <c r="G7622" s="1384"/>
      <c r="H7622" s="1365"/>
      <c r="I7622" s="1365"/>
      <c r="J7622" s="1365"/>
      <c r="S7622" s="1359"/>
      <c r="BU7622" s="1366"/>
      <c r="CI7622" s="1383"/>
    </row>
    <row r="7623" spans="2:87" s="1381" customFormat="1" x14ac:dyDescent="0.25">
      <c r="B7623" s="1384"/>
      <c r="C7623" s="1384"/>
      <c r="D7623" s="1387"/>
      <c r="E7623" s="1384"/>
      <c r="F7623" s="1384"/>
      <c r="G7623" s="1384"/>
      <c r="H7623" s="1365"/>
      <c r="I7623" s="1365"/>
      <c r="J7623" s="1365"/>
      <c r="S7623" s="1359"/>
      <c r="BU7623" s="1366"/>
      <c r="CI7623" s="1383"/>
    </row>
    <row r="7624" spans="2:87" s="1381" customFormat="1" x14ac:dyDescent="0.25">
      <c r="B7624" s="1384"/>
      <c r="C7624" s="1384"/>
      <c r="D7624" s="1387"/>
      <c r="E7624" s="1384"/>
      <c r="F7624" s="1384"/>
      <c r="G7624" s="1384"/>
      <c r="H7624" s="1365"/>
      <c r="I7624" s="1365"/>
      <c r="J7624" s="1365"/>
      <c r="S7624" s="1359"/>
      <c r="BU7624" s="1366"/>
      <c r="CI7624" s="1383"/>
    </row>
    <row r="7625" spans="2:87" s="1381" customFormat="1" x14ac:dyDescent="0.25">
      <c r="B7625" s="1384"/>
      <c r="C7625" s="1384"/>
      <c r="D7625" s="1387"/>
      <c r="E7625" s="1384"/>
      <c r="F7625" s="1384"/>
      <c r="G7625" s="1384"/>
      <c r="H7625" s="1365"/>
      <c r="I7625" s="1365"/>
      <c r="J7625" s="1365"/>
      <c r="S7625" s="1359"/>
      <c r="BU7625" s="1366"/>
      <c r="CI7625" s="1383"/>
    </row>
    <row r="7626" spans="2:87" s="1381" customFormat="1" x14ac:dyDescent="0.25">
      <c r="B7626" s="1384"/>
      <c r="C7626" s="1384"/>
      <c r="D7626" s="1387"/>
      <c r="E7626" s="1384"/>
      <c r="F7626" s="1384"/>
      <c r="G7626" s="1384"/>
      <c r="H7626" s="1365"/>
      <c r="I7626" s="1365"/>
      <c r="J7626" s="1365"/>
      <c r="S7626" s="1359"/>
      <c r="BU7626" s="1366"/>
      <c r="CI7626" s="1383"/>
    </row>
    <row r="7627" spans="2:87" s="1381" customFormat="1" x14ac:dyDescent="0.25">
      <c r="B7627" s="1384"/>
      <c r="C7627" s="1384"/>
      <c r="D7627" s="1387"/>
      <c r="E7627" s="1384"/>
      <c r="F7627" s="1384"/>
      <c r="G7627" s="1384"/>
      <c r="H7627" s="1365"/>
      <c r="I7627" s="1365"/>
      <c r="J7627" s="1365"/>
      <c r="S7627" s="1359"/>
      <c r="BU7627" s="1366"/>
      <c r="CI7627" s="1383"/>
    </row>
    <row r="7628" spans="2:87" s="1381" customFormat="1" x14ac:dyDescent="0.25">
      <c r="B7628" s="1384"/>
      <c r="C7628" s="1384"/>
      <c r="D7628" s="1387"/>
      <c r="E7628" s="1384"/>
      <c r="F7628" s="1384"/>
      <c r="G7628" s="1384"/>
      <c r="H7628" s="1365"/>
      <c r="I7628" s="1365"/>
      <c r="J7628" s="1365"/>
      <c r="S7628" s="1359"/>
      <c r="BU7628" s="1366"/>
      <c r="CI7628" s="1383"/>
    </row>
    <row r="7629" spans="2:87" s="1381" customFormat="1" x14ac:dyDescent="0.25">
      <c r="B7629" s="1384"/>
      <c r="C7629" s="1384"/>
      <c r="D7629" s="1387"/>
      <c r="E7629" s="1384"/>
      <c r="F7629" s="1384"/>
      <c r="G7629" s="1384"/>
      <c r="H7629" s="1365"/>
      <c r="I7629" s="1365"/>
      <c r="J7629" s="1365"/>
      <c r="S7629" s="1359"/>
      <c r="BU7629" s="1366"/>
      <c r="CI7629" s="1383"/>
    </row>
    <row r="7630" spans="2:87" s="1381" customFormat="1" x14ac:dyDescent="0.25">
      <c r="B7630" s="1384"/>
      <c r="C7630" s="1384"/>
      <c r="D7630" s="1387"/>
      <c r="E7630" s="1384"/>
      <c r="F7630" s="1384"/>
      <c r="G7630" s="1384"/>
      <c r="H7630" s="1365"/>
      <c r="I7630" s="1365"/>
      <c r="J7630" s="1365"/>
      <c r="S7630" s="1359"/>
      <c r="BU7630" s="1366"/>
      <c r="CI7630" s="1383"/>
    </row>
    <row r="7631" spans="2:87" s="1381" customFormat="1" x14ac:dyDescent="0.25">
      <c r="B7631" s="1384"/>
      <c r="C7631" s="1384"/>
      <c r="D7631" s="1387"/>
      <c r="E7631" s="1384"/>
      <c r="F7631" s="1384"/>
      <c r="G7631" s="1384"/>
      <c r="H7631" s="1365"/>
      <c r="I7631" s="1365"/>
      <c r="J7631" s="1365"/>
      <c r="S7631" s="1359"/>
      <c r="BU7631" s="1366"/>
      <c r="CI7631" s="1383"/>
    </row>
    <row r="7632" spans="2:87" s="1381" customFormat="1" x14ac:dyDescent="0.25">
      <c r="B7632" s="1384"/>
      <c r="C7632" s="1384"/>
      <c r="D7632" s="1387"/>
      <c r="E7632" s="1384"/>
      <c r="F7632" s="1384"/>
      <c r="G7632" s="1384"/>
      <c r="H7632" s="1365"/>
      <c r="I7632" s="1365"/>
      <c r="J7632" s="1365"/>
      <c r="S7632" s="1359"/>
      <c r="BU7632" s="1366"/>
      <c r="CI7632" s="1383"/>
    </row>
    <row r="7633" spans="2:87" s="1381" customFormat="1" x14ac:dyDescent="0.25">
      <c r="B7633" s="1384"/>
      <c r="C7633" s="1384"/>
      <c r="D7633" s="1387"/>
      <c r="E7633" s="1384"/>
      <c r="F7633" s="1384"/>
      <c r="G7633" s="1384"/>
      <c r="H7633" s="1365"/>
      <c r="I7633" s="1365"/>
      <c r="J7633" s="1365"/>
      <c r="S7633" s="1359"/>
      <c r="BU7633" s="1366"/>
      <c r="CI7633" s="1383"/>
    </row>
    <row r="7634" spans="2:87" s="1381" customFormat="1" x14ac:dyDescent="0.25">
      <c r="B7634" s="1384"/>
      <c r="C7634" s="1384"/>
      <c r="D7634" s="1387"/>
      <c r="E7634" s="1384"/>
      <c r="F7634" s="1384"/>
      <c r="G7634" s="1384"/>
      <c r="H7634" s="1365"/>
      <c r="I7634" s="1365"/>
      <c r="J7634" s="1365"/>
      <c r="S7634" s="1359"/>
      <c r="BU7634" s="1366"/>
      <c r="CI7634" s="1383"/>
    </row>
    <row r="7635" spans="2:87" s="1381" customFormat="1" x14ac:dyDescent="0.25">
      <c r="B7635" s="1384"/>
      <c r="C7635" s="1384"/>
      <c r="D7635" s="1387"/>
      <c r="E7635" s="1384"/>
      <c r="F7635" s="1384"/>
      <c r="G7635" s="1384"/>
      <c r="H7635" s="1365"/>
      <c r="I7635" s="1365"/>
      <c r="J7635" s="1365"/>
      <c r="S7635" s="1359"/>
      <c r="BU7635" s="1366"/>
      <c r="CI7635" s="1383"/>
    </row>
    <row r="7636" spans="2:87" s="1381" customFormat="1" x14ac:dyDescent="0.25">
      <c r="B7636" s="1384"/>
      <c r="C7636" s="1384"/>
      <c r="D7636" s="1387"/>
      <c r="E7636" s="1384"/>
      <c r="F7636" s="1384"/>
      <c r="G7636" s="1384"/>
      <c r="H7636" s="1365"/>
      <c r="I7636" s="1365"/>
      <c r="J7636" s="1365"/>
      <c r="S7636" s="1359"/>
      <c r="BU7636" s="1366"/>
      <c r="CI7636" s="1383"/>
    </row>
    <row r="7637" spans="2:87" s="1381" customFormat="1" x14ac:dyDescent="0.25">
      <c r="B7637" s="1384"/>
      <c r="C7637" s="1384"/>
      <c r="D7637" s="1387"/>
      <c r="E7637" s="1384"/>
      <c r="F7637" s="1384"/>
      <c r="G7637" s="1384"/>
      <c r="H7637" s="1365"/>
      <c r="I7637" s="1365"/>
      <c r="J7637" s="1365"/>
      <c r="S7637" s="1359"/>
      <c r="BU7637" s="1366"/>
      <c r="CI7637" s="1383"/>
    </row>
    <row r="7638" spans="2:87" s="1381" customFormat="1" x14ac:dyDescent="0.25">
      <c r="B7638" s="1384"/>
      <c r="C7638" s="1384"/>
      <c r="D7638" s="1387"/>
      <c r="E7638" s="1384"/>
      <c r="F7638" s="1384"/>
      <c r="G7638" s="1384"/>
      <c r="H7638" s="1365"/>
      <c r="I7638" s="1365"/>
      <c r="J7638" s="1365"/>
      <c r="S7638" s="1359"/>
      <c r="BU7638" s="1366"/>
      <c r="CI7638" s="1383"/>
    </row>
    <row r="7639" spans="2:87" s="1381" customFormat="1" x14ac:dyDescent="0.25">
      <c r="B7639" s="1384"/>
      <c r="C7639" s="1384"/>
      <c r="D7639" s="1387"/>
      <c r="E7639" s="1384"/>
      <c r="F7639" s="1384"/>
      <c r="G7639" s="1384"/>
      <c r="H7639" s="1365"/>
      <c r="I7639" s="1365"/>
      <c r="J7639" s="1365"/>
      <c r="S7639" s="1359"/>
      <c r="BU7639" s="1366"/>
      <c r="CI7639" s="1383"/>
    </row>
    <row r="7640" spans="2:87" s="1381" customFormat="1" x14ac:dyDescent="0.25">
      <c r="B7640" s="1384"/>
      <c r="C7640" s="1384"/>
      <c r="D7640" s="1387"/>
      <c r="E7640" s="1384"/>
      <c r="F7640" s="1384"/>
      <c r="G7640" s="1384"/>
      <c r="H7640" s="1365"/>
      <c r="I7640" s="1365"/>
      <c r="J7640" s="1365"/>
      <c r="S7640" s="1359"/>
      <c r="BU7640" s="1366"/>
      <c r="CI7640" s="1383"/>
    </row>
    <row r="7641" spans="2:87" s="1381" customFormat="1" x14ac:dyDescent="0.25">
      <c r="B7641" s="1384"/>
      <c r="C7641" s="1384"/>
      <c r="D7641" s="1387"/>
      <c r="E7641" s="1384"/>
      <c r="F7641" s="1384"/>
      <c r="G7641" s="1384"/>
      <c r="H7641" s="1365"/>
      <c r="I7641" s="1365"/>
      <c r="J7641" s="1365"/>
      <c r="S7641" s="1359"/>
      <c r="BU7641" s="1366"/>
      <c r="CI7641" s="1383"/>
    </row>
    <row r="7642" spans="2:87" s="1381" customFormat="1" x14ac:dyDescent="0.25">
      <c r="B7642" s="1384"/>
      <c r="C7642" s="1384"/>
      <c r="D7642" s="1387"/>
      <c r="E7642" s="1384"/>
      <c r="F7642" s="1384"/>
      <c r="G7642" s="1384"/>
      <c r="H7642" s="1365"/>
      <c r="I7642" s="1365"/>
      <c r="J7642" s="1365"/>
      <c r="S7642" s="1359"/>
      <c r="BU7642" s="1366"/>
      <c r="CI7642" s="1383"/>
    </row>
    <row r="7643" spans="2:87" s="1381" customFormat="1" x14ac:dyDescent="0.25">
      <c r="B7643" s="1384"/>
      <c r="C7643" s="1384"/>
      <c r="D7643" s="1387"/>
      <c r="E7643" s="1384"/>
      <c r="F7643" s="1384"/>
      <c r="G7643" s="1384"/>
      <c r="H7643" s="1365"/>
      <c r="I7643" s="1365"/>
      <c r="J7643" s="1365"/>
      <c r="S7643" s="1359"/>
      <c r="BU7643" s="1366"/>
      <c r="CI7643" s="1383"/>
    </row>
    <row r="7644" spans="2:87" s="1381" customFormat="1" x14ac:dyDescent="0.25">
      <c r="B7644" s="1384"/>
      <c r="C7644" s="1384"/>
      <c r="D7644" s="1387"/>
      <c r="E7644" s="1384"/>
      <c r="F7644" s="1384"/>
      <c r="G7644" s="1384"/>
      <c r="H7644" s="1365"/>
      <c r="I7644" s="1365"/>
      <c r="J7644" s="1365"/>
      <c r="S7644" s="1359"/>
      <c r="BU7644" s="1366"/>
      <c r="CI7644" s="1383"/>
    </row>
    <row r="7645" spans="2:87" s="1381" customFormat="1" x14ac:dyDescent="0.25">
      <c r="B7645" s="1384"/>
      <c r="C7645" s="1384"/>
      <c r="D7645" s="1387"/>
      <c r="E7645" s="1384"/>
      <c r="F7645" s="1384"/>
      <c r="G7645" s="1384"/>
      <c r="H7645" s="1365"/>
      <c r="I7645" s="1365"/>
      <c r="J7645" s="1365"/>
      <c r="S7645" s="1359"/>
      <c r="BU7645" s="1366"/>
      <c r="CI7645" s="1383"/>
    </row>
    <row r="7646" spans="2:87" s="1381" customFormat="1" x14ac:dyDescent="0.25">
      <c r="B7646" s="1384"/>
      <c r="C7646" s="1384"/>
      <c r="D7646" s="1387"/>
      <c r="E7646" s="1384"/>
      <c r="F7646" s="1384"/>
      <c r="G7646" s="1384"/>
      <c r="H7646" s="1365"/>
      <c r="I7646" s="1365"/>
      <c r="J7646" s="1365"/>
      <c r="S7646" s="1359"/>
      <c r="BU7646" s="1366"/>
      <c r="CI7646" s="1383"/>
    </row>
    <row r="7647" spans="2:87" s="1381" customFormat="1" x14ac:dyDescent="0.25">
      <c r="B7647" s="1384"/>
      <c r="C7647" s="1384"/>
      <c r="D7647" s="1387"/>
      <c r="E7647" s="1384"/>
      <c r="F7647" s="1384"/>
      <c r="G7647" s="1384"/>
      <c r="H7647" s="1365"/>
      <c r="I7647" s="1365"/>
      <c r="J7647" s="1365"/>
      <c r="S7647" s="1359"/>
      <c r="BU7647" s="1366"/>
      <c r="CI7647" s="1383"/>
    </row>
    <row r="7648" spans="2:87" s="1381" customFormat="1" x14ac:dyDescent="0.25">
      <c r="B7648" s="1384"/>
      <c r="C7648" s="1384"/>
      <c r="D7648" s="1387"/>
      <c r="E7648" s="1384"/>
      <c r="F7648" s="1384"/>
      <c r="G7648" s="1384"/>
      <c r="H7648" s="1365"/>
      <c r="I7648" s="1365"/>
      <c r="J7648" s="1365"/>
      <c r="S7648" s="1359"/>
      <c r="BU7648" s="1366"/>
      <c r="CI7648" s="1383"/>
    </row>
    <row r="7649" spans="2:87" s="1381" customFormat="1" x14ac:dyDescent="0.25">
      <c r="B7649" s="1384"/>
      <c r="C7649" s="1384"/>
      <c r="D7649" s="1387"/>
      <c r="E7649" s="1384"/>
      <c r="F7649" s="1384"/>
      <c r="G7649" s="1384"/>
      <c r="H7649" s="1365"/>
      <c r="I7649" s="1365"/>
      <c r="J7649" s="1365"/>
      <c r="S7649" s="1359"/>
      <c r="BU7649" s="1366"/>
      <c r="CI7649" s="1383"/>
    </row>
    <row r="7650" spans="2:87" s="1381" customFormat="1" x14ac:dyDescent="0.25">
      <c r="B7650" s="1384"/>
      <c r="C7650" s="1384"/>
      <c r="D7650" s="1387"/>
      <c r="E7650" s="1384"/>
      <c r="F7650" s="1384"/>
      <c r="G7650" s="1384"/>
      <c r="H7650" s="1365"/>
      <c r="I7650" s="1365"/>
      <c r="J7650" s="1365"/>
      <c r="S7650" s="1359"/>
      <c r="BU7650" s="1366"/>
      <c r="CI7650" s="1383"/>
    </row>
    <row r="7651" spans="2:87" s="1381" customFormat="1" x14ac:dyDescent="0.25">
      <c r="B7651" s="1384"/>
      <c r="C7651" s="1384"/>
      <c r="D7651" s="1387"/>
      <c r="E7651" s="1384"/>
      <c r="F7651" s="1384"/>
      <c r="G7651" s="1384"/>
      <c r="H7651" s="1365"/>
      <c r="I7651" s="1365"/>
      <c r="J7651" s="1365"/>
      <c r="S7651" s="1359"/>
      <c r="BU7651" s="1366"/>
      <c r="CI7651" s="1383"/>
    </row>
    <row r="7652" spans="2:87" s="1381" customFormat="1" x14ac:dyDescent="0.25">
      <c r="B7652" s="1384"/>
      <c r="C7652" s="1384"/>
      <c r="D7652" s="1387"/>
      <c r="E7652" s="1384"/>
      <c r="F7652" s="1384"/>
      <c r="G7652" s="1384"/>
      <c r="H7652" s="1365"/>
      <c r="I7652" s="1365"/>
      <c r="J7652" s="1365"/>
      <c r="S7652" s="1359"/>
      <c r="BU7652" s="1366"/>
      <c r="CI7652" s="1383"/>
    </row>
    <row r="7653" spans="2:87" s="1381" customFormat="1" x14ac:dyDescent="0.25">
      <c r="B7653" s="1384"/>
      <c r="C7653" s="1384"/>
      <c r="D7653" s="1387"/>
      <c r="E7653" s="1384"/>
      <c r="F7653" s="1384"/>
      <c r="G7653" s="1384"/>
      <c r="H7653" s="1365"/>
      <c r="I7653" s="1365"/>
      <c r="J7653" s="1365"/>
      <c r="S7653" s="1359"/>
      <c r="BU7653" s="1366"/>
      <c r="CI7653" s="1383"/>
    </row>
    <row r="7654" spans="2:87" s="1381" customFormat="1" x14ac:dyDescent="0.25">
      <c r="B7654" s="1384"/>
      <c r="C7654" s="1384"/>
      <c r="D7654" s="1387"/>
      <c r="E7654" s="1384"/>
      <c r="F7654" s="1384"/>
      <c r="G7654" s="1384"/>
      <c r="H7654" s="1365"/>
      <c r="I7654" s="1365"/>
      <c r="J7654" s="1365"/>
      <c r="S7654" s="1359"/>
      <c r="BU7654" s="1366"/>
      <c r="CI7654" s="1383"/>
    </row>
    <row r="7655" spans="2:87" s="1381" customFormat="1" x14ac:dyDescent="0.25">
      <c r="B7655" s="1384"/>
      <c r="C7655" s="1384"/>
      <c r="D7655" s="1387"/>
      <c r="E7655" s="1384"/>
      <c r="F7655" s="1384"/>
      <c r="G7655" s="1384"/>
      <c r="H7655" s="1365"/>
      <c r="I7655" s="1365"/>
      <c r="J7655" s="1365"/>
      <c r="S7655" s="1359"/>
      <c r="BU7655" s="1366"/>
      <c r="CI7655" s="1383"/>
    </row>
    <row r="7656" spans="2:87" s="1381" customFormat="1" x14ac:dyDescent="0.25">
      <c r="B7656" s="1384"/>
      <c r="C7656" s="1384"/>
      <c r="D7656" s="1387"/>
      <c r="E7656" s="1384"/>
      <c r="F7656" s="1384"/>
      <c r="G7656" s="1384"/>
      <c r="H7656" s="1365"/>
      <c r="I7656" s="1365"/>
      <c r="J7656" s="1365"/>
      <c r="S7656" s="1359"/>
      <c r="BU7656" s="1366"/>
      <c r="CI7656" s="1383"/>
    </row>
    <row r="7657" spans="2:87" s="1381" customFormat="1" x14ac:dyDescent="0.25">
      <c r="B7657" s="1384"/>
      <c r="C7657" s="1384"/>
      <c r="D7657" s="1387"/>
      <c r="E7657" s="1384"/>
      <c r="F7657" s="1384"/>
      <c r="G7657" s="1384"/>
      <c r="H7657" s="1365"/>
      <c r="I7657" s="1365"/>
      <c r="J7657" s="1365"/>
      <c r="S7657" s="1359"/>
      <c r="BU7657" s="1366"/>
      <c r="CI7657" s="1383"/>
    </row>
    <row r="7658" spans="2:87" s="1381" customFormat="1" x14ac:dyDescent="0.25">
      <c r="B7658" s="1384"/>
      <c r="C7658" s="1384"/>
      <c r="D7658" s="1387"/>
      <c r="E7658" s="1384"/>
      <c r="F7658" s="1384"/>
      <c r="G7658" s="1384"/>
      <c r="H7658" s="1365"/>
      <c r="I7658" s="1365"/>
      <c r="J7658" s="1365"/>
      <c r="S7658" s="1359"/>
      <c r="BU7658" s="1366"/>
      <c r="CI7658" s="1383"/>
    </row>
    <row r="7659" spans="2:87" s="1381" customFormat="1" x14ac:dyDescent="0.25">
      <c r="B7659" s="1384"/>
      <c r="C7659" s="1384"/>
      <c r="D7659" s="1387"/>
      <c r="E7659" s="1384"/>
      <c r="F7659" s="1384"/>
      <c r="G7659" s="1384"/>
      <c r="H7659" s="1365"/>
      <c r="I7659" s="1365"/>
      <c r="J7659" s="1365"/>
      <c r="S7659" s="1359"/>
      <c r="BU7659" s="1366"/>
      <c r="CI7659" s="1383"/>
    </row>
    <row r="7660" spans="2:87" s="1381" customFormat="1" x14ac:dyDescent="0.25">
      <c r="B7660" s="1384"/>
      <c r="C7660" s="1384"/>
      <c r="D7660" s="1387"/>
      <c r="E7660" s="1384"/>
      <c r="F7660" s="1384"/>
      <c r="G7660" s="1384"/>
      <c r="H7660" s="1365"/>
      <c r="I7660" s="1365"/>
      <c r="J7660" s="1365"/>
      <c r="S7660" s="1359"/>
      <c r="BU7660" s="1366"/>
      <c r="CI7660" s="1383"/>
    </row>
    <row r="7661" spans="2:87" s="1381" customFormat="1" x14ac:dyDescent="0.25">
      <c r="B7661" s="1384"/>
      <c r="C7661" s="1384"/>
      <c r="D7661" s="1387"/>
      <c r="E7661" s="1384"/>
      <c r="F7661" s="1384"/>
      <c r="G7661" s="1384"/>
      <c r="H7661" s="1365"/>
      <c r="I7661" s="1365"/>
      <c r="J7661" s="1365"/>
      <c r="S7661" s="1359"/>
      <c r="BU7661" s="1366"/>
      <c r="CI7661" s="1383"/>
    </row>
    <row r="7662" spans="2:87" s="1381" customFormat="1" x14ac:dyDescent="0.25">
      <c r="B7662" s="1384"/>
      <c r="C7662" s="1384"/>
      <c r="D7662" s="1387"/>
      <c r="E7662" s="1384"/>
      <c r="F7662" s="1384"/>
      <c r="G7662" s="1384"/>
      <c r="H7662" s="1365"/>
      <c r="I7662" s="1365"/>
      <c r="J7662" s="1365"/>
      <c r="S7662" s="1359"/>
      <c r="BU7662" s="1366"/>
      <c r="CI7662" s="1383"/>
    </row>
    <row r="7663" spans="2:87" s="1381" customFormat="1" x14ac:dyDescent="0.25">
      <c r="B7663" s="1384"/>
      <c r="C7663" s="1384"/>
      <c r="D7663" s="1387"/>
      <c r="E7663" s="1384"/>
      <c r="F7663" s="1384"/>
      <c r="G7663" s="1384"/>
      <c r="H7663" s="1365"/>
      <c r="I7663" s="1365"/>
      <c r="J7663" s="1365"/>
      <c r="S7663" s="1359"/>
      <c r="BU7663" s="1366"/>
      <c r="CI7663" s="1383"/>
    </row>
    <row r="7664" spans="2:87" s="1381" customFormat="1" x14ac:dyDescent="0.25">
      <c r="B7664" s="1384"/>
      <c r="C7664" s="1384"/>
      <c r="D7664" s="1387"/>
      <c r="E7664" s="1384"/>
      <c r="F7664" s="1384"/>
      <c r="G7664" s="1384"/>
      <c r="H7664" s="1365"/>
      <c r="I7664" s="1365"/>
      <c r="J7664" s="1365"/>
      <c r="S7664" s="1359"/>
      <c r="BU7664" s="1366"/>
      <c r="CI7664" s="1383"/>
    </row>
    <row r="7665" spans="2:87" s="1381" customFormat="1" x14ac:dyDescent="0.25">
      <c r="B7665" s="1384"/>
      <c r="C7665" s="1384"/>
      <c r="D7665" s="1387"/>
      <c r="E7665" s="1384"/>
      <c r="F7665" s="1384"/>
      <c r="G7665" s="1384"/>
      <c r="H7665" s="1365"/>
      <c r="I7665" s="1365"/>
      <c r="J7665" s="1365"/>
      <c r="S7665" s="1359"/>
      <c r="BU7665" s="1366"/>
      <c r="CI7665" s="1383"/>
    </row>
    <row r="7666" spans="2:87" s="1381" customFormat="1" x14ac:dyDescent="0.25">
      <c r="B7666" s="1384"/>
      <c r="C7666" s="1384"/>
      <c r="D7666" s="1387"/>
      <c r="E7666" s="1384"/>
      <c r="F7666" s="1384"/>
      <c r="G7666" s="1384"/>
      <c r="H7666" s="1365"/>
      <c r="I7666" s="1365"/>
      <c r="J7666" s="1365"/>
      <c r="S7666" s="1359"/>
      <c r="BU7666" s="1366"/>
      <c r="CI7666" s="1383"/>
    </row>
    <row r="7667" spans="2:87" s="1381" customFormat="1" x14ac:dyDescent="0.25">
      <c r="B7667" s="1384"/>
      <c r="C7667" s="1384"/>
      <c r="D7667" s="1387"/>
      <c r="E7667" s="1384"/>
      <c r="F7667" s="1384"/>
      <c r="G7667" s="1384"/>
      <c r="H7667" s="1365"/>
      <c r="I7667" s="1365"/>
      <c r="J7667" s="1365"/>
      <c r="S7667" s="1359"/>
      <c r="BU7667" s="1366"/>
      <c r="CI7667" s="1383"/>
    </row>
    <row r="7668" spans="2:87" s="1381" customFormat="1" x14ac:dyDescent="0.25">
      <c r="B7668" s="1384"/>
      <c r="C7668" s="1384"/>
      <c r="D7668" s="1387"/>
      <c r="E7668" s="1384"/>
      <c r="F7668" s="1384"/>
      <c r="G7668" s="1384"/>
      <c r="H7668" s="1365"/>
      <c r="I7668" s="1365"/>
      <c r="J7668" s="1365"/>
      <c r="S7668" s="1359"/>
      <c r="BU7668" s="1366"/>
      <c r="CI7668" s="1383"/>
    </row>
    <row r="7669" spans="2:87" s="1381" customFormat="1" x14ac:dyDescent="0.25">
      <c r="B7669" s="1384"/>
      <c r="C7669" s="1384"/>
      <c r="D7669" s="1387"/>
      <c r="E7669" s="1384"/>
      <c r="F7669" s="1384"/>
      <c r="G7669" s="1384"/>
      <c r="H7669" s="1365"/>
      <c r="I7669" s="1365"/>
      <c r="J7669" s="1365"/>
      <c r="S7669" s="1359"/>
      <c r="BU7669" s="1366"/>
      <c r="CI7669" s="1383"/>
    </row>
    <row r="7670" spans="2:87" s="1381" customFormat="1" x14ac:dyDescent="0.25">
      <c r="B7670" s="1384"/>
      <c r="C7670" s="1384"/>
      <c r="D7670" s="1387"/>
      <c r="E7670" s="1384"/>
      <c r="F7670" s="1384"/>
      <c r="G7670" s="1384"/>
      <c r="H7670" s="1365"/>
      <c r="I7670" s="1365"/>
      <c r="J7670" s="1365"/>
      <c r="S7670" s="1359"/>
      <c r="BU7670" s="1366"/>
      <c r="CI7670" s="1383"/>
    </row>
    <row r="7671" spans="2:87" s="1381" customFormat="1" x14ac:dyDescent="0.25">
      <c r="B7671" s="1384"/>
      <c r="C7671" s="1384"/>
      <c r="D7671" s="1387"/>
      <c r="E7671" s="1384"/>
      <c r="F7671" s="1384"/>
      <c r="G7671" s="1384"/>
      <c r="H7671" s="1365"/>
      <c r="I7671" s="1365"/>
      <c r="J7671" s="1365"/>
      <c r="S7671" s="1359"/>
      <c r="BU7671" s="1366"/>
      <c r="CI7671" s="1383"/>
    </row>
    <row r="7672" spans="2:87" s="1381" customFormat="1" x14ac:dyDescent="0.25">
      <c r="B7672" s="1384"/>
      <c r="C7672" s="1384"/>
      <c r="D7672" s="1387"/>
      <c r="E7672" s="1384"/>
      <c r="F7672" s="1384"/>
      <c r="G7672" s="1384"/>
      <c r="H7672" s="1365"/>
      <c r="I7672" s="1365"/>
      <c r="J7672" s="1365"/>
      <c r="S7672" s="1359"/>
      <c r="BU7672" s="1366"/>
      <c r="CI7672" s="1383"/>
    </row>
    <row r="7673" spans="2:87" s="1381" customFormat="1" x14ac:dyDescent="0.25">
      <c r="B7673" s="1384"/>
      <c r="C7673" s="1384"/>
      <c r="D7673" s="1387"/>
      <c r="E7673" s="1384"/>
      <c r="F7673" s="1384"/>
      <c r="G7673" s="1384"/>
      <c r="H7673" s="1365"/>
      <c r="I7673" s="1365"/>
      <c r="J7673" s="1365"/>
      <c r="S7673" s="1359"/>
      <c r="BU7673" s="1366"/>
      <c r="CI7673" s="1383"/>
    </row>
    <row r="7674" spans="2:87" s="1381" customFormat="1" x14ac:dyDescent="0.25">
      <c r="B7674" s="1384"/>
      <c r="C7674" s="1384"/>
      <c r="D7674" s="1387"/>
      <c r="E7674" s="1384"/>
      <c r="F7674" s="1384"/>
      <c r="G7674" s="1384"/>
      <c r="H7674" s="1365"/>
      <c r="I7674" s="1365"/>
      <c r="J7674" s="1365"/>
      <c r="S7674" s="1359"/>
      <c r="BU7674" s="1366"/>
      <c r="CI7674" s="1383"/>
    </row>
    <row r="7675" spans="2:87" s="1381" customFormat="1" x14ac:dyDescent="0.25">
      <c r="B7675" s="1384"/>
      <c r="C7675" s="1384"/>
      <c r="D7675" s="1387"/>
      <c r="E7675" s="1384"/>
      <c r="F7675" s="1384"/>
      <c r="G7675" s="1384"/>
      <c r="H7675" s="1365"/>
      <c r="I7675" s="1365"/>
      <c r="J7675" s="1365"/>
      <c r="S7675" s="1359"/>
      <c r="BU7675" s="1366"/>
      <c r="CI7675" s="1383"/>
    </row>
    <row r="7676" spans="2:87" s="1381" customFormat="1" x14ac:dyDescent="0.25">
      <c r="B7676" s="1384"/>
      <c r="C7676" s="1384"/>
      <c r="D7676" s="1387"/>
      <c r="E7676" s="1384"/>
      <c r="F7676" s="1384"/>
      <c r="G7676" s="1384"/>
      <c r="H7676" s="1365"/>
      <c r="I7676" s="1365"/>
      <c r="J7676" s="1365"/>
      <c r="S7676" s="1359"/>
      <c r="BU7676" s="1366"/>
      <c r="CI7676" s="1383"/>
    </row>
    <row r="7677" spans="2:87" s="1381" customFormat="1" x14ac:dyDescent="0.25">
      <c r="B7677" s="1384"/>
      <c r="C7677" s="1384"/>
      <c r="D7677" s="1387"/>
      <c r="E7677" s="1384"/>
      <c r="F7677" s="1384"/>
      <c r="G7677" s="1384"/>
      <c r="H7677" s="1365"/>
      <c r="I7677" s="1365"/>
      <c r="J7677" s="1365"/>
      <c r="S7677" s="1359"/>
      <c r="BU7677" s="1366"/>
      <c r="CI7677" s="1383"/>
    </row>
    <row r="7678" spans="2:87" s="1381" customFormat="1" x14ac:dyDescent="0.25">
      <c r="B7678" s="1384"/>
      <c r="C7678" s="1384"/>
      <c r="D7678" s="1387"/>
      <c r="E7678" s="1384"/>
      <c r="F7678" s="1384"/>
      <c r="G7678" s="1384"/>
      <c r="H7678" s="1365"/>
      <c r="I7678" s="1365"/>
      <c r="J7678" s="1365"/>
      <c r="S7678" s="1359"/>
      <c r="BU7678" s="1366"/>
      <c r="CI7678" s="1383"/>
    </row>
    <row r="7679" spans="2:87" s="1381" customFormat="1" x14ac:dyDescent="0.25">
      <c r="B7679" s="1384"/>
      <c r="C7679" s="1384"/>
      <c r="D7679" s="1387"/>
      <c r="E7679" s="1384"/>
      <c r="F7679" s="1384"/>
      <c r="G7679" s="1384"/>
      <c r="H7679" s="1365"/>
      <c r="I7679" s="1365"/>
      <c r="J7679" s="1365"/>
      <c r="S7679" s="1359"/>
      <c r="BU7679" s="1366"/>
      <c r="CI7679" s="1383"/>
    </row>
    <row r="7680" spans="2:87" s="1381" customFormat="1" x14ac:dyDescent="0.25">
      <c r="B7680" s="1384"/>
      <c r="C7680" s="1384"/>
      <c r="D7680" s="1387"/>
      <c r="E7680" s="1384"/>
      <c r="F7680" s="1384"/>
      <c r="G7680" s="1384"/>
      <c r="H7680" s="1365"/>
      <c r="I7680" s="1365"/>
      <c r="J7680" s="1365"/>
      <c r="S7680" s="1359"/>
      <c r="BU7680" s="1366"/>
      <c r="CI7680" s="1383"/>
    </row>
    <row r="7681" spans="2:87" s="1381" customFormat="1" x14ac:dyDescent="0.25">
      <c r="B7681" s="1384"/>
      <c r="C7681" s="1384"/>
      <c r="D7681" s="1387"/>
      <c r="E7681" s="1384"/>
      <c r="F7681" s="1384"/>
      <c r="G7681" s="1384"/>
      <c r="H7681" s="1365"/>
      <c r="I7681" s="1365"/>
      <c r="J7681" s="1365"/>
      <c r="S7681" s="1359"/>
      <c r="BU7681" s="1366"/>
      <c r="CI7681" s="1383"/>
    </row>
    <row r="7682" spans="2:87" s="1381" customFormat="1" x14ac:dyDescent="0.25">
      <c r="B7682" s="1384"/>
      <c r="C7682" s="1384"/>
      <c r="D7682" s="1387"/>
      <c r="E7682" s="1384"/>
      <c r="F7682" s="1384"/>
      <c r="G7682" s="1384"/>
      <c r="H7682" s="1365"/>
      <c r="I7682" s="1365"/>
      <c r="J7682" s="1365"/>
      <c r="S7682" s="1359"/>
      <c r="BU7682" s="1366"/>
      <c r="CI7682" s="1383"/>
    </row>
    <row r="7683" spans="2:87" s="1381" customFormat="1" x14ac:dyDescent="0.25">
      <c r="B7683" s="1384"/>
      <c r="C7683" s="1384"/>
      <c r="D7683" s="1387"/>
      <c r="E7683" s="1384"/>
      <c r="F7683" s="1384"/>
      <c r="G7683" s="1384"/>
      <c r="H7683" s="1365"/>
      <c r="I7683" s="1365"/>
      <c r="J7683" s="1365"/>
      <c r="S7683" s="1359"/>
      <c r="BU7683" s="1366"/>
      <c r="CI7683" s="1383"/>
    </row>
    <row r="7684" spans="2:87" s="1381" customFormat="1" x14ac:dyDescent="0.25">
      <c r="B7684" s="1384"/>
      <c r="C7684" s="1384"/>
      <c r="D7684" s="1387"/>
      <c r="E7684" s="1384"/>
      <c r="F7684" s="1384"/>
      <c r="G7684" s="1384"/>
      <c r="H7684" s="1365"/>
      <c r="I7684" s="1365"/>
      <c r="J7684" s="1365"/>
      <c r="S7684" s="1359"/>
      <c r="BU7684" s="1366"/>
      <c r="CI7684" s="1383"/>
    </row>
    <row r="7685" spans="2:87" s="1381" customFormat="1" x14ac:dyDescent="0.25">
      <c r="B7685" s="1384"/>
      <c r="C7685" s="1384"/>
      <c r="D7685" s="1387"/>
      <c r="E7685" s="1384"/>
      <c r="F7685" s="1384"/>
      <c r="G7685" s="1384"/>
      <c r="H7685" s="1365"/>
      <c r="I7685" s="1365"/>
      <c r="J7685" s="1365"/>
      <c r="S7685" s="1359"/>
      <c r="BU7685" s="1366"/>
      <c r="CI7685" s="1383"/>
    </row>
    <row r="7686" spans="2:87" s="1381" customFormat="1" x14ac:dyDescent="0.25">
      <c r="B7686" s="1384"/>
      <c r="C7686" s="1384"/>
      <c r="D7686" s="1387"/>
      <c r="E7686" s="1384"/>
      <c r="F7686" s="1384"/>
      <c r="G7686" s="1384"/>
      <c r="H7686" s="1365"/>
      <c r="I7686" s="1365"/>
      <c r="J7686" s="1365"/>
      <c r="S7686" s="1359"/>
      <c r="BU7686" s="1366"/>
      <c r="CI7686" s="1383"/>
    </row>
    <row r="7687" spans="2:87" s="1381" customFormat="1" x14ac:dyDescent="0.25">
      <c r="B7687" s="1384"/>
      <c r="C7687" s="1384"/>
      <c r="D7687" s="1387"/>
      <c r="E7687" s="1384"/>
      <c r="F7687" s="1384"/>
      <c r="G7687" s="1384"/>
      <c r="H7687" s="1365"/>
      <c r="I7687" s="1365"/>
      <c r="J7687" s="1365"/>
      <c r="S7687" s="1359"/>
      <c r="BU7687" s="1366"/>
      <c r="CI7687" s="1383"/>
    </row>
    <row r="7688" spans="2:87" s="1381" customFormat="1" x14ac:dyDescent="0.25">
      <c r="B7688" s="1384"/>
      <c r="C7688" s="1384"/>
      <c r="D7688" s="1387"/>
      <c r="E7688" s="1384"/>
      <c r="F7688" s="1384"/>
      <c r="G7688" s="1384"/>
      <c r="H7688" s="1365"/>
      <c r="I7688" s="1365"/>
      <c r="J7688" s="1365"/>
      <c r="S7688" s="1359"/>
      <c r="BU7688" s="1366"/>
      <c r="CI7688" s="1383"/>
    </row>
    <row r="7689" spans="2:87" s="1381" customFormat="1" x14ac:dyDescent="0.25">
      <c r="B7689" s="1384"/>
      <c r="C7689" s="1384"/>
      <c r="D7689" s="1387"/>
      <c r="E7689" s="1384"/>
      <c r="F7689" s="1384"/>
      <c r="G7689" s="1384"/>
      <c r="H7689" s="1365"/>
      <c r="I7689" s="1365"/>
      <c r="J7689" s="1365"/>
      <c r="S7689" s="1359"/>
      <c r="BU7689" s="1366"/>
      <c r="CI7689" s="1383"/>
    </row>
    <row r="7690" spans="2:87" s="1381" customFormat="1" x14ac:dyDescent="0.25">
      <c r="B7690" s="1384"/>
      <c r="C7690" s="1384"/>
      <c r="D7690" s="1387"/>
      <c r="E7690" s="1384"/>
      <c r="F7690" s="1384"/>
      <c r="G7690" s="1384"/>
      <c r="H7690" s="1365"/>
      <c r="I7690" s="1365"/>
      <c r="J7690" s="1365"/>
      <c r="S7690" s="1359"/>
      <c r="BU7690" s="1366"/>
      <c r="CI7690" s="1383"/>
    </row>
    <row r="7691" spans="2:87" s="1381" customFormat="1" x14ac:dyDescent="0.25">
      <c r="B7691" s="1384"/>
      <c r="C7691" s="1384"/>
      <c r="D7691" s="1387"/>
      <c r="E7691" s="1384"/>
      <c r="F7691" s="1384"/>
      <c r="G7691" s="1384"/>
      <c r="H7691" s="1365"/>
      <c r="I7691" s="1365"/>
      <c r="J7691" s="1365"/>
      <c r="S7691" s="1359"/>
      <c r="BU7691" s="1366"/>
      <c r="CI7691" s="1383"/>
    </row>
    <row r="7692" spans="2:87" s="1381" customFormat="1" x14ac:dyDescent="0.25">
      <c r="B7692" s="1384"/>
      <c r="C7692" s="1384"/>
      <c r="D7692" s="1387"/>
      <c r="E7692" s="1384"/>
      <c r="F7692" s="1384"/>
      <c r="G7692" s="1384"/>
      <c r="H7692" s="1365"/>
      <c r="I7692" s="1365"/>
      <c r="J7692" s="1365"/>
      <c r="S7692" s="1359"/>
      <c r="BU7692" s="1366"/>
      <c r="CI7692" s="1383"/>
    </row>
    <row r="7693" spans="2:87" s="1381" customFormat="1" x14ac:dyDescent="0.25">
      <c r="B7693" s="1384"/>
      <c r="C7693" s="1384"/>
      <c r="D7693" s="1387"/>
      <c r="E7693" s="1384"/>
      <c r="F7693" s="1384"/>
      <c r="G7693" s="1384"/>
      <c r="H7693" s="1365"/>
      <c r="I7693" s="1365"/>
      <c r="J7693" s="1365"/>
      <c r="S7693" s="1359"/>
      <c r="BU7693" s="1366"/>
      <c r="CI7693" s="1383"/>
    </row>
    <row r="7694" spans="2:87" s="1381" customFormat="1" x14ac:dyDescent="0.25">
      <c r="B7694" s="1384"/>
      <c r="C7694" s="1384"/>
      <c r="D7694" s="1387"/>
      <c r="E7694" s="1384"/>
      <c r="F7694" s="1384"/>
      <c r="G7694" s="1384"/>
      <c r="H7694" s="1365"/>
      <c r="I7694" s="1365"/>
      <c r="J7694" s="1365"/>
      <c r="S7694" s="1359"/>
      <c r="BU7694" s="1366"/>
      <c r="CI7694" s="1383"/>
    </row>
    <row r="7695" spans="2:87" s="1381" customFormat="1" x14ac:dyDescent="0.25">
      <c r="B7695" s="1384"/>
      <c r="C7695" s="1384"/>
      <c r="D7695" s="1387"/>
      <c r="E7695" s="1384"/>
      <c r="F7695" s="1384"/>
      <c r="G7695" s="1384"/>
      <c r="H7695" s="1365"/>
      <c r="I7695" s="1365"/>
      <c r="J7695" s="1365"/>
      <c r="S7695" s="1359"/>
      <c r="BU7695" s="1366"/>
      <c r="CI7695" s="1383"/>
    </row>
    <row r="7696" spans="2:87" s="1381" customFormat="1" x14ac:dyDescent="0.25">
      <c r="B7696" s="1384"/>
      <c r="C7696" s="1384"/>
      <c r="D7696" s="1387"/>
      <c r="E7696" s="1384"/>
      <c r="F7696" s="1384"/>
      <c r="G7696" s="1384"/>
      <c r="H7696" s="1365"/>
      <c r="I7696" s="1365"/>
      <c r="J7696" s="1365"/>
      <c r="S7696" s="1359"/>
      <c r="BU7696" s="1366"/>
      <c r="CI7696" s="1383"/>
    </row>
    <row r="7697" spans="2:87" s="1381" customFormat="1" x14ac:dyDescent="0.25">
      <c r="B7697" s="1384"/>
      <c r="C7697" s="1384"/>
      <c r="D7697" s="1387"/>
      <c r="E7697" s="1384"/>
      <c r="F7697" s="1384"/>
      <c r="G7697" s="1384"/>
      <c r="H7697" s="1365"/>
      <c r="I7697" s="1365"/>
      <c r="J7697" s="1365"/>
      <c r="S7697" s="1359"/>
      <c r="BU7697" s="1366"/>
      <c r="CI7697" s="1383"/>
    </row>
    <row r="7698" spans="2:87" s="1381" customFormat="1" x14ac:dyDescent="0.25">
      <c r="B7698" s="1384"/>
      <c r="C7698" s="1384"/>
      <c r="D7698" s="1387"/>
      <c r="E7698" s="1384"/>
      <c r="F7698" s="1384"/>
      <c r="G7698" s="1384"/>
      <c r="H7698" s="1365"/>
      <c r="I7698" s="1365"/>
      <c r="J7698" s="1365"/>
      <c r="S7698" s="1359"/>
      <c r="BU7698" s="1366"/>
      <c r="CI7698" s="1383"/>
    </row>
    <row r="7699" spans="2:87" s="1381" customFormat="1" x14ac:dyDescent="0.25">
      <c r="B7699" s="1384"/>
      <c r="C7699" s="1384"/>
      <c r="D7699" s="1387"/>
      <c r="E7699" s="1384"/>
      <c r="F7699" s="1384"/>
      <c r="G7699" s="1384"/>
      <c r="H7699" s="1365"/>
      <c r="I7699" s="1365"/>
      <c r="J7699" s="1365"/>
      <c r="S7699" s="1359"/>
      <c r="BU7699" s="1366"/>
      <c r="CI7699" s="1383"/>
    </row>
    <row r="7700" spans="2:87" s="1381" customFormat="1" x14ac:dyDescent="0.25">
      <c r="B7700" s="1384"/>
      <c r="C7700" s="1384"/>
      <c r="D7700" s="1387"/>
      <c r="E7700" s="1384"/>
      <c r="F7700" s="1384"/>
      <c r="G7700" s="1384"/>
      <c r="H7700" s="1365"/>
      <c r="I7700" s="1365"/>
      <c r="J7700" s="1365"/>
      <c r="S7700" s="1359"/>
      <c r="BU7700" s="1366"/>
      <c r="CI7700" s="1383"/>
    </row>
    <row r="7701" spans="2:87" s="1381" customFormat="1" x14ac:dyDescent="0.25">
      <c r="B7701" s="1384"/>
      <c r="C7701" s="1384"/>
      <c r="D7701" s="1387"/>
      <c r="E7701" s="1384"/>
      <c r="F7701" s="1384"/>
      <c r="G7701" s="1384"/>
      <c r="H7701" s="1365"/>
      <c r="I7701" s="1365"/>
      <c r="J7701" s="1365"/>
      <c r="S7701" s="1359"/>
      <c r="BU7701" s="1366"/>
      <c r="CI7701" s="1383"/>
    </row>
    <row r="7702" spans="2:87" s="1381" customFormat="1" x14ac:dyDescent="0.25">
      <c r="B7702" s="1384"/>
      <c r="C7702" s="1384"/>
      <c r="D7702" s="1387"/>
      <c r="E7702" s="1384"/>
      <c r="F7702" s="1384"/>
      <c r="G7702" s="1384"/>
      <c r="H7702" s="1365"/>
      <c r="I7702" s="1365"/>
      <c r="J7702" s="1365"/>
      <c r="S7702" s="1359"/>
      <c r="BU7702" s="1366"/>
      <c r="CI7702" s="1383"/>
    </row>
    <row r="7703" spans="2:87" s="1381" customFormat="1" x14ac:dyDescent="0.25">
      <c r="B7703" s="1384"/>
      <c r="C7703" s="1384"/>
      <c r="D7703" s="1387"/>
      <c r="E7703" s="1384"/>
      <c r="F7703" s="1384"/>
      <c r="G7703" s="1384"/>
      <c r="H7703" s="1365"/>
      <c r="I7703" s="1365"/>
      <c r="J7703" s="1365"/>
      <c r="S7703" s="1359"/>
      <c r="BU7703" s="1366"/>
      <c r="CI7703" s="1383"/>
    </row>
    <row r="7704" spans="2:87" s="1381" customFormat="1" x14ac:dyDescent="0.25">
      <c r="B7704" s="1384"/>
      <c r="C7704" s="1384"/>
      <c r="D7704" s="1387"/>
      <c r="E7704" s="1384"/>
      <c r="F7704" s="1384"/>
      <c r="G7704" s="1384"/>
      <c r="H7704" s="1365"/>
      <c r="I7704" s="1365"/>
      <c r="J7704" s="1365"/>
      <c r="S7704" s="1359"/>
      <c r="BU7704" s="1366"/>
      <c r="CI7704" s="1383"/>
    </row>
    <row r="7705" spans="2:87" s="1381" customFormat="1" x14ac:dyDescent="0.25">
      <c r="B7705" s="1384"/>
      <c r="C7705" s="1384"/>
      <c r="D7705" s="1387"/>
      <c r="E7705" s="1384"/>
      <c r="F7705" s="1384"/>
      <c r="G7705" s="1384"/>
      <c r="H7705" s="1365"/>
      <c r="I7705" s="1365"/>
      <c r="J7705" s="1365"/>
      <c r="S7705" s="1359"/>
      <c r="BU7705" s="1366"/>
      <c r="CI7705" s="1383"/>
    </row>
    <row r="7706" spans="2:87" s="1381" customFormat="1" x14ac:dyDescent="0.25">
      <c r="B7706" s="1384"/>
      <c r="C7706" s="1384"/>
      <c r="D7706" s="1387"/>
      <c r="E7706" s="1384"/>
      <c r="F7706" s="1384"/>
      <c r="G7706" s="1384"/>
      <c r="H7706" s="1365"/>
      <c r="I7706" s="1365"/>
      <c r="J7706" s="1365"/>
      <c r="S7706" s="1359"/>
      <c r="BU7706" s="1366"/>
      <c r="CI7706" s="1383"/>
    </row>
    <row r="7707" spans="2:87" s="1381" customFormat="1" x14ac:dyDescent="0.25">
      <c r="B7707" s="1384"/>
      <c r="C7707" s="1384"/>
      <c r="D7707" s="1387"/>
      <c r="E7707" s="1384"/>
      <c r="F7707" s="1384"/>
      <c r="G7707" s="1384"/>
      <c r="H7707" s="1365"/>
      <c r="I7707" s="1365"/>
      <c r="J7707" s="1365"/>
      <c r="S7707" s="1359"/>
      <c r="BU7707" s="1366"/>
      <c r="CI7707" s="1383"/>
    </row>
    <row r="7708" spans="2:87" s="1381" customFormat="1" x14ac:dyDescent="0.25">
      <c r="B7708" s="1384"/>
      <c r="C7708" s="1384"/>
      <c r="D7708" s="1387"/>
      <c r="E7708" s="1384"/>
      <c r="F7708" s="1384"/>
      <c r="G7708" s="1384"/>
      <c r="H7708" s="1365"/>
      <c r="I7708" s="1365"/>
      <c r="J7708" s="1365"/>
      <c r="S7708" s="1359"/>
      <c r="BU7708" s="1366"/>
      <c r="CI7708" s="1383"/>
    </row>
    <row r="7709" spans="2:87" s="1381" customFormat="1" x14ac:dyDescent="0.25">
      <c r="B7709" s="1384"/>
      <c r="C7709" s="1384"/>
      <c r="D7709" s="1387"/>
      <c r="E7709" s="1384"/>
      <c r="F7709" s="1384"/>
      <c r="G7709" s="1384"/>
      <c r="H7709" s="1365"/>
      <c r="I7709" s="1365"/>
      <c r="J7709" s="1365"/>
      <c r="S7709" s="1359"/>
      <c r="BU7709" s="1366"/>
      <c r="CI7709" s="1383"/>
    </row>
    <row r="7710" spans="2:87" s="1381" customFormat="1" x14ac:dyDescent="0.25">
      <c r="B7710" s="1384"/>
      <c r="C7710" s="1384"/>
      <c r="D7710" s="1387"/>
      <c r="E7710" s="1384"/>
      <c r="F7710" s="1384"/>
      <c r="G7710" s="1384"/>
      <c r="H7710" s="1365"/>
      <c r="I7710" s="1365"/>
      <c r="J7710" s="1365"/>
      <c r="S7710" s="1359"/>
      <c r="BU7710" s="1366"/>
      <c r="CI7710" s="1383"/>
    </row>
    <row r="7711" spans="2:87" s="1381" customFormat="1" x14ac:dyDescent="0.25">
      <c r="B7711" s="1384"/>
      <c r="C7711" s="1384"/>
      <c r="D7711" s="1387"/>
      <c r="E7711" s="1384"/>
      <c r="F7711" s="1384"/>
      <c r="G7711" s="1384"/>
      <c r="H7711" s="1365"/>
      <c r="I7711" s="1365"/>
      <c r="J7711" s="1365"/>
      <c r="S7711" s="1359"/>
      <c r="BU7711" s="1366"/>
      <c r="CI7711" s="1383"/>
    </row>
    <row r="7712" spans="2:87" s="1381" customFormat="1" x14ac:dyDescent="0.25">
      <c r="B7712" s="1384"/>
      <c r="C7712" s="1384"/>
      <c r="D7712" s="1387"/>
      <c r="E7712" s="1384"/>
      <c r="F7712" s="1384"/>
      <c r="G7712" s="1384"/>
      <c r="H7712" s="1365"/>
      <c r="I7712" s="1365"/>
      <c r="J7712" s="1365"/>
      <c r="S7712" s="1359"/>
      <c r="BU7712" s="1366"/>
      <c r="CI7712" s="1383"/>
    </row>
    <row r="7713" spans="2:87" s="1381" customFormat="1" x14ac:dyDescent="0.25">
      <c r="B7713" s="1384"/>
      <c r="C7713" s="1384"/>
      <c r="D7713" s="1387"/>
      <c r="E7713" s="1384"/>
      <c r="F7713" s="1384"/>
      <c r="G7713" s="1384"/>
      <c r="H7713" s="1365"/>
      <c r="I7713" s="1365"/>
      <c r="J7713" s="1365"/>
      <c r="S7713" s="1359"/>
      <c r="BU7713" s="1366"/>
      <c r="CI7713" s="1383"/>
    </row>
    <row r="7714" spans="2:87" s="1381" customFormat="1" x14ac:dyDescent="0.25">
      <c r="B7714" s="1384"/>
      <c r="C7714" s="1384"/>
      <c r="D7714" s="1387"/>
      <c r="E7714" s="1384"/>
      <c r="F7714" s="1384"/>
      <c r="G7714" s="1384"/>
      <c r="H7714" s="1365"/>
      <c r="I7714" s="1365"/>
      <c r="J7714" s="1365"/>
      <c r="S7714" s="1359"/>
      <c r="BU7714" s="1366"/>
      <c r="CI7714" s="1383"/>
    </row>
    <row r="7715" spans="2:87" s="1381" customFormat="1" x14ac:dyDescent="0.25">
      <c r="B7715" s="1384"/>
      <c r="C7715" s="1384"/>
      <c r="D7715" s="1387"/>
      <c r="E7715" s="1384"/>
      <c r="F7715" s="1384"/>
      <c r="G7715" s="1384"/>
      <c r="H7715" s="1365"/>
      <c r="I7715" s="1365"/>
      <c r="J7715" s="1365"/>
      <c r="S7715" s="1359"/>
      <c r="BU7715" s="1366"/>
      <c r="CI7715" s="1383"/>
    </row>
    <row r="7716" spans="2:87" s="1381" customFormat="1" x14ac:dyDescent="0.25">
      <c r="B7716" s="1384"/>
      <c r="C7716" s="1384"/>
      <c r="D7716" s="1387"/>
      <c r="E7716" s="1384"/>
      <c r="F7716" s="1384"/>
      <c r="G7716" s="1384"/>
      <c r="H7716" s="1365"/>
      <c r="I7716" s="1365"/>
      <c r="J7716" s="1365"/>
      <c r="S7716" s="1359"/>
      <c r="BU7716" s="1366"/>
      <c r="CI7716" s="1383"/>
    </row>
    <row r="7717" spans="2:87" s="1381" customFormat="1" x14ac:dyDescent="0.25">
      <c r="B7717" s="1384"/>
      <c r="C7717" s="1384"/>
      <c r="D7717" s="1387"/>
      <c r="E7717" s="1384"/>
      <c r="F7717" s="1384"/>
      <c r="G7717" s="1384"/>
      <c r="H7717" s="1365"/>
      <c r="I7717" s="1365"/>
      <c r="J7717" s="1365"/>
      <c r="S7717" s="1359"/>
      <c r="BU7717" s="1366"/>
      <c r="CI7717" s="1383"/>
    </row>
    <row r="7718" spans="2:87" s="1381" customFormat="1" x14ac:dyDescent="0.25">
      <c r="B7718" s="1384"/>
      <c r="C7718" s="1384"/>
      <c r="D7718" s="1387"/>
      <c r="E7718" s="1384"/>
      <c r="F7718" s="1384"/>
      <c r="G7718" s="1384"/>
      <c r="H7718" s="1365"/>
      <c r="I7718" s="1365"/>
      <c r="J7718" s="1365"/>
      <c r="S7718" s="1359"/>
      <c r="BU7718" s="1366"/>
      <c r="CI7718" s="1383"/>
    </row>
    <row r="7719" spans="2:87" s="1381" customFormat="1" x14ac:dyDescent="0.25">
      <c r="B7719" s="1384"/>
      <c r="C7719" s="1384"/>
      <c r="D7719" s="1387"/>
      <c r="E7719" s="1384"/>
      <c r="F7719" s="1384"/>
      <c r="G7719" s="1384"/>
      <c r="H7719" s="1365"/>
      <c r="I7719" s="1365"/>
      <c r="J7719" s="1365"/>
      <c r="S7719" s="1359"/>
      <c r="BU7719" s="1366"/>
      <c r="CI7719" s="1383"/>
    </row>
    <row r="7720" spans="2:87" s="1381" customFormat="1" x14ac:dyDescent="0.25">
      <c r="B7720" s="1384"/>
      <c r="C7720" s="1384"/>
      <c r="D7720" s="1387"/>
      <c r="E7720" s="1384"/>
      <c r="F7720" s="1384"/>
      <c r="G7720" s="1384"/>
      <c r="H7720" s="1365"/>
      <c r="I7720" s="1365"/>
      <c r="J7720" s="1365"/>
      <c r="S7720" s="1359"/>
      <c r="BU7720" s="1366"/>
      <c r="CI7720" s="1383"/>
    </row>
    <row r="7721" spans="2:87" s="1381" customFormat="1" x14ac:dyDescent="0.25">
      <c r="B7721" s="1384"/>
      <c r="C7721" s="1384"/>
      <c r="D7721" s="1387"/>
      <c r="E7721" s="1384"/>
      <c r="F7721" s="1384"/>
      <c r="G7721" s="1384"/>
      <c r="H7721" s="1365"/>
      <c r="I7721" s="1365"/>
      <c r="J7721" s="1365"/>
      <c r="S7721" s="1359"/>
      <c r="BU7721" s="1366"/>
      <c r="CI7721" s="1383"/>
    </row>
    <row r="7722" spans="2:87" s="1381" customFormat="1" x14ac:dyDescent="0.25">
      <c r="B7722" s="1384"/>
      <c r="C7722" s="1384"/>
      <c r="D7722" s="1387"/>
      <c r="E7722" s="1384"/>
      <c r="F7722" s="1384"/>
      <c r="G7722" s="1384"/>
      <c r="H7722" s="1365"/>
      <c r="I7722" s="1365"/>
      <c r="J7722" s="1365"/>
      <c r="S7722" s="1359"/>
      <c r="BU7722" s="1366"/>
      <c r="CI7722" s="1383"/>
    </row>
    <row r="7723" spans="2:87" s="1381" customFormat="1" x14ac:dyDescent="0.25">
      <c r="B7723" s="1384"/>
      <c r="C7723" s="1384"/>
      <c r="D7723" s="1387"/>
      <c r="E7723" s="1384"/>
      <c r="F7723" s="1384"/>
      <c r="G7723" s="1384"/>
      <c r="H7723" s="1365"/>
      <c r="I7723" s="1365"/>
      <c r="J7723" s="1365"/>
      <c r="S7723" s="1359"/>
      <c r="BU7723" s="1366"/>
      <c r="CI7723" s="1383"/>
    </row>
    <row r="7724" spans="2:87" s="1381" customFormat="1" x14ac:dyDescent="0.25">
      <c r="B7724" s="1384"/>
      <c r="C7724" s="1384"/>
      <c r="D7724" s="1387"/>
      <c r="E7724" s="1384"/>
      <c r="F7724" s="1384"/>
      <c r="G7724" s="1384"/>
      <c r="H7724" s="1365"/>
      <c r="I7724" s="1365"/>
      <c r="J7724" s="1365"/>
      <c r="S7724" s="1359"/>
      <c r="BU7724" s="1366"/>
      <c r="CI7724" s="1383"/>
    </row>
    <row r="7725" spans="2:87" s="1381" customFormat="1" x14ac:dyDescent="0.25">
      <c r="B7725" s="1384"/>
      <c r="C7725" s="1384"/>
      <c r="D7725" s="1387"/>
      <c r="E7725" s="1384"/>
      <c r="F7725" s="1384"/>
      <c r="G7725" s="1384"/>
      <c r="H7725" s="1365"/>
      <c r="I7725" s="1365"/>
      <c r="J7725" s="1365"/>
      <c r="S7725" s="1359"/>
      <c r="BU7725" s="1366"/>
      <c r="CI7725" s="1383"/>
    </row>
    <row r="7726" spans="2:87" s="1381" customFormat="1" x14ac:dyDescent="0.25">
      <c r="B7726" s="1384"/>
      <c r="C7726" s="1384"/>
      <c r="D7726" s="1387"/>
      <c r="E7726" s="1384"/>
      <c r="F7726" s="1384"/>
      <c r="G7726" s="1384"/>
      <c r="H7726" s="1365"/>
      <c r="I7726" s="1365"/>
      <c r="J7726" s="1365"/>
      <c r="S7726" s="1359"/>
      <c r="BU7726" s="1366"/>
      <c r="CI7726" s="1383"/>
    </row>
    <row r="7727" spans="2:87" s="1381" customFormat="1" x14ac:dyDescent="0.25">
      <c r="B7727" s="1384"/>
      <c r="C7727" s="1384"/>
      <c r="D7727" s="1387"/>
      <c r="E7727" s="1384"/>
      <c r="F7727" s="1384"/>
      <c r="G7727" s="1384"/>
      <c r="H7727" s="1365"/>
      <c r="I7727" s="1365"/>
      <c r="J7727" s="1365"/>
      <c r="S7727" s="1359"/>
      <c r="BU7727" s="1366"/>
      <c r="CI7727" s="1383"/>
    </row>
    <row r="7728" spans="2:87" s="1381" customFormat="1" x14ac:dyDescent="0.25">
      <c r="B7728" s="1384"/>
      <c r="C7728" s="1384"/>
      <c r="D7728" s="1387"/>
      <c r="E7728" s="1384"/>
      <c r="F7728" s="1384"/>
      <c r="G7728" s="1384"/>
      <c r="H7728" s="1365"/>
      <c r="I7728" s="1365"/>
      <c r="J7728" s="1365"/>
      <c r="S7728" s="1359"/>
      <c r="BU7728" s="1366"/>
      <c r="CI7728" s="1383"/>
    </row>
    <row r="7729" spans="2:87" s="1381" customFormat="1" x14ac:dyDescent="0.25">
      <c r="B7729" s="1384"/>
      <c r="C7729" s="1384"/>
      <c r="D7729" s="1387"/>
      <c r="E7729" s="1384"/>
      <c r="F7729" s="1384"/>
      <c r="G7729" s="1384"/>
      <c r="H7729" s="1365"/>
      <c r="I7729" s="1365"/>
      <c r="J7729" s="1365"/>
      <c r="S7729" s="1359"/>
      <c r="BU7729" s="1366"/>
      <c r="CI7729" s="1383"/>
    </row>
    <row r="7730" spans="2:87" s="1381" customFormat="1" x14ac:dyDescent="0.25">
      <c r="B7730" s="1384"/>
      <c r="C7730" s="1384"/>
      <c r="D7730" s="1387"/>
      <c r="E7730" s="1384"/>
      <c r="F7730" s="1384"/>
      <c r="G7730" s="1384"/>
      <c r="H7730" s="1365"/>
      <c r="I7730" s="1365"/>
      <c r="J7730" s="1365"/>
      <c r="S7730" s="1359"/>
      <c r="BU7730" s="1366"/>
      <c r="CI7730" s="1383"/>
    </row>
    <row r="7731" spans="2:87" s="1381" customFormat="1" x14ac:dyDescent="0.25">
      <c r="B7731" s="1384"/>
      <c r="C7731" s="1384"/>
      <c r="D7731" s="1387"/>
      <c r="E7731" s="1384"/>
      <c r="F7731" s="1384"/>
      <c r="G7731" s="1384"/>
      <c r="H7731" s="1365"/>
      <c r="I7731" s="1365"/>
      <c r="J7731" s="1365"/>
      <c r="S7731" s="1359"/>
      <c r="BU7731" s="1366"/>
      <c r="CI7731" s="1383"/>
    </row>
    <row r="7732" spans="2:87" s="1381" customFormat="1" x14ac:dyDescent="0.25">
      <c r="B7732" s="1384"/>
      <c r="C7732" s="1384"/>
      <c r="D7732" s="1387"/>
      <c r="E7732" s="1384"/>
      <c r="F7732" s="1384"/>
      <c r="G7732" s="1384"/>
      <c r="H7732" s="1365"/>
      <c r="I7732" s="1365"/>
      <c r="J7732" s="1365"/>
      <c r="S7732" s="1359"/>
      <c r="BU7732" s="1366"/>
      <c r="CI7732" s="1383"/>
    </row>
    <row r="7733" spans="2:87" s="1381" customFormat="1" x14ac:dyDescent="0.25">
      <c r="B7733" s="1384"/>
      <c r="C7733" s="1384"/>
      <c r="D7733" s="1387"/>
      <c r="E7733" s="1384"/>
      <c r="F7733" s="1384"/>
      <c r="G7733" s="1384"/>
      <c r="H7733" s="1365"/>
      <c r="I7733" s="1365"/>
      <c r="J7733" s="1365"/>
      <c r="S7733" s="1359"/>
      <c r="BU7733" s="1366"/>
      <c r="CI7733" s="1383"/>
    </row>
    <row r="7734" spans="2:87" s="1381" customFormat="1" x14ac:dyDescent="0.25">
      <c r="B7734" s="1384"/>
      <c r="C7734" s="1384"/>
      <c r="D7734" s="1387"/>
      <c r="E7734" s="1384"/>
      <c r="F7734" s="1384"/>
      <c r="G7734" s="1384"/>
      <c r="H7734" s="1365"/>
      <c r="I7734" s="1365"/>
      <c r="J7734" s="1365"/>
      <c r="S7734" s="1359"/>
      <c r="BU7734" s="1366"/>
      <c r="CI7734" s="1383"/>
    </row>
    <row r="7735" spans="2:87" s="1381" customFormat="1" x14ac:dyDescent="0.25">
      <c r="B7735" s="1384"/>
      <c r="C7735" s="1384"/>
      <c r="D7735" s="1387"/>
      <c r="E7735" s="1384"/>
      <c r="F7735" s="1384"/>
      <c r="G7735" s="1384"/>
      <c r="H7735" s="1365"/>
      <c r="I7735" s="1365"/>
      <c r="J7735" s="1365"/>
      <c r="S7735" s="1359"/>
      <c r="BU7735" s="1366"/>
      <c r="CI7735" s="1383"/>
    </row>
    <row r="7736" spans="2:87" s="1381" customFormat="1" x14ac:dyDescent="0.25">
      <c r="B7736" s="1384"/>
      <c r="C7736" s="1384"/>
      <c r="D7736" s="1387"/>
      <c r="E7736" s="1384"/>
      <c r="F7736" s="1384"/>
      <c r="G7736" s="1384"/>
      <c r="H7736" s="1365"/>
      <c r="I7736" s="1365"/>
      <c r="J7736" s="1365"/>
      <c r="S7736" s="1359"/>
      <c r="BU7736" s="1366"/>
      <c r="CI7736" s="1383"/>
    </row>
    <row r="7737" spans="2:87" s="1381" customFormat="1" x14ac:dyDescent="0.25">
      <c r="B7737" s="1384"/>
      <c r="C7737" s="1384"/>
      <c r="D7737" s="1387"/>
      <c r="E7737" s="1384"/>
      <c r="F7737" s="1384"/>
      <c r="G7737" s="1384"/>
      <c r="H7737" s="1365"/>
      <c r="I7737" s="1365"/>
      <c r="J7737" s="1365"/>
      <c r="S7737" s="1359"/>
      <c r="BU7737" s="1366"/>
      <c r="CI7737" s="1383"/>
    </row>
    <row r="7738" spans="2:87" s="1381" customFormat="1" x14ac:dyDescent="0.25">
      <c r="B7738" s="1384"/>
      <c r="C7738" s="1384"/>
      <c r="D7738" s="1387"/>
      <c r="E7738" s="1384"/>
      <c r="F7738" s="1384"/>
      <c r="G7738" s="1384"/>
      <c r="H7738" s="1365"/>
      <c r="I7738" s="1365"/>
      <c r="J7738" s="1365"/>
      <c r="S7738" s="1359"/>
      <c r="BU7738" s="1366"/>
      <c r="CI7738" s="1383"/>
    </row>
    <row r="7739" spans="2:87" s="1381" customFormat="1" x14ac:dyDescent="0.25">
      <c r="B7739" s="1384"/>
      <c r="C7739" s="1384"/>
      <c r="D7739" s="1387"/>
      <c r="E7739" s="1384"/>
      <c r="F7739" s="1384"/>
      <c r="G7739" s="1384"/>
      <c r="H7739" s="1365"/>
      <c r="I7739" s="1365"/>
      <c r="J7739" s="1365"/>
      <c r="S7739" s="1359"/>
      <c r="BU7739" s="1366"/>
      <c r="CI7739" s="1383"/>
    </row>
    <row r="7740" spans="2:87" s="1381" customFormat="1" x14ac:dyDescent="0.25">
      <c r="B7740" s="1384"/>
      <c r="C7740" s="1384"/>
      <c r="D7740" s="1387"/>
      <c r="E7740" s="1384"/>
      <c r="F7740" s="1384"/>
      <c r="G7740" s="1384"/>
      <c r="H7740" s="1365"/>
      <c r="I7740" s="1365"/>
      <c r="J7740" s="1365"/>
      <c r="S7740" s="1359"/>
      <c r="BU7740" s="1366"/>
      <c r="CI7740" s="1383"/>
    </row>
    <row r="7741" spans="2:87" s="1381" customFormat="1" x14ac:dyDescent="0.25">
      <c r="B7741" s="1384"/>
      <c r="C7741" s="1384"/>
      <c r="D7741" s="1387"/>
      <c r="E7741" s="1384"/>
      <c r="F7741" s="1384"/>
      <c r="G7741" s="1384"/>
      <c r="H7741" s="1365"/>
      <c r="I7741" s="1365"/>
      <c r="J7741" s="1365"/>
      <c r="S7741" s="1359"/>
      <c r="BU7741" s="1366"/>
      <c r="CI7741" s="1383"/>
    </row>
    <row r="7742" spans="2:87" s="1381" customFormat="1" x14ac:dyDescent="0.25">
      <c r="B7742" s="1384"/>
      <c r="C7742" s="1384"/>
      <c r="D7742" s="1387"/>
      <c r="E7742" s="1384"/>
      <c r="F7742" s="1384"/>
      <c r="G7742" s="1384"/>
      <c r="H7742" s="1365"/>
      <c r="I7742" s="1365"/>
      <c r="J7742" s="1365"/>
      <c r="S7742" s="1359"/>
      <c r="BU7742" s="1366"/>
      <c r="CI7742" s="1383"/>
    </row>
    <row r="7743" spans="2:87" s="1381" customFormat="1" x14ac:dyDescent="0.25">
      <c r="B7743" s="1384"/>
      <c r="C7743" s="1384"/>
      <c r="D7743" s="1387"/>
      <c r="E7743" s="1384"/>
      <c r="F7743" s="1384"/>
      <c r="G7743" s="1384"/>
      <c r="H7743" s="1365"/>
      <c r="I7743" s="1365"/>
      <c r="J7743" s="1365"/>
      <c r="S7743" s="1359"/>
      <c r="BU7743" s="1366"/>
      <c r="CI7743" s="1383"/>
    </row>
    <row r="7744" spans="2:87" s="1381" customFormat="1" x14ac:dyDescent="0.25">
      <c r="B7744" s="1384"/>
      <c r="C7744" s="1384"/>
      <c r="D7744" s="1387"/>
      <c r="E7744" s="1384"/>
      <c r="F7744" s="1384"/>
      <c r="G7744" s="1384"/>
      <c r="H7744" s="1365"/>
      <c r="I7744" s="1365"/>
      <c r="J7744" s="1365"/>
      <c r="S7744" s="1359"/>
      <c r="BU7744" s="1366"/>
      <c r="CI7744" s="1383"/>
    </row>
    <row r="7745" spans="2:87" s="1381" customFormat="1" x14ac:dyDescent="0.25">
      <c r="B7745" s="1384"/>
      <c r="C7745" s="1384"/>
      <c r="D7745" s="1387"/>
      <c r="E7745" s="1384"/>
      <c r="F7745" s="1384"/>
      <c r="G7745" s="1384"/>
      <c r="H7745" s="1365"/>
      <c r="I7745" s="1365"/>
      <c r="J7745" s="1365"/>
      <c r="S7745" s="1359"/>
      <c r="BU7745" s="1366"/>
      <c r="CI7745" s="1383"/>
    </row>
    <row r="7746" spans="2:87" s="1381" customFormat="1" x14ac:dyDescent="0.25">
      <c r="B7746" s="1384"/>
      <c r="C7746" s="1384"/>
      <c r="D7746" s="1387"/>
      <c r="E7746" s="1384"/>
      <c r="F7746" s="1384"/>
      <c r="G7746" s="1384"/>
      <c r="H7746" s="1365"/>
      <c r="I7746" s="1365"/>
      <c r="J7746" s="1365"/>
      <c r="S7746" s="1359"/>
      <c r="BU7746" s="1366"/>
      <c r="CI7746" s="1383"/>
    </row>
    <row r="7747" spans="2:87" s="1381" customFormat="1" x14ac:dyDescent="0.25">
      <c r="B7747" s="1384"/>
      <c r="C7747" s="1384"/>
      <c r="D7747" s="1387"/>
      <c r="E7747" s="1384"/>
      <c r="F7747" s="1384"/>
      <c r="G7747" s="1384"/>
      <c r="H7747" s="1365"/>
      <c r="I7747" s="1365"/>
      <c r="J7747" s="1365"/>
      <c r="S7747" s="1359"/>
      <c r="BU7747" s="1366"/>
      <c r="CI7747" s="1383"/>
    </row>
    <row r="7748" spans="2:87" s="1381" customFormat="1" x14ac:dyDescent="0.25">
      <c r="B7748" s="1384"/>
      <c r="C7748" s="1384"/>
      <c r="D7748" s="1387"/>
      <c r="E7748" s="1384"/>
      <c r="F7748" s="1384"/>
      <c r="G7748" s="1384"/>
      <c r="H7748" s="1365"/>
      <c r="I7748" s="1365"/>
      <c r="J7748" s="1365"/>
      <c r="S7748" s="1359"/>
      <c r="BU7748" s="1366"/>
      <c r="CI7748" s="1383"/>
    </row>
    <row r="7749" spans="2:87" s="1381" customFormat="1" x14ac:dyDescent="0.25">
      <c r="B7749" s="1384"/>
      <c r="C7749" s="1384"/>
      <c r="D7749" s="1387"/>
      <c r="E7749" s="1384"/>
      <c r="F7749" s="1384"/>
      <c r="G7749" s="1384"/>
      <c r="H7749" s="1365"/>
      <c r="I7749" s="1365"/>
      <c r="J7749" s="1365"/>
      <c r="S7749" s="1359"/>
      <c r="BU7749" s="1366"/>
      <c r="CI7749" s="1383"/>
    </row>
    <row r="7750" spans="2:87" s="1381" customFormat="1" x14ac:dyDescent="0.25">
      <c r="B7750" s="1384"/>
      <c r="C7750" s="1384"/>
      <c r="D7750" s="1387"/>
      <c r="E7750" s="1384"/>
      <c r="F7750" s="1384"/>
      <c r="G7750" s="1384"/>
      <c r="H7750" s="1365"/>
      <c r="I7750" s="1365"/>
      <c r="J7750" s="1365"/>
      <c r="S7750" s="1359"/>
      <c r="BU7750" s="1366"/>
      <c r="CI7750" s="1383"/>
    </row>
    <row r="7751" spans="2:87" s="1381" customFormat="1" x14ac:dyDescent="0.25">
      <c r="B7751" s="1384"/>
      <c r="C7751" s="1384"/>
      <c r="D7751" s="1387"/>
      <c r="E7751" s="1384"/>
      <c r="F7751" s="1384"/>
      <c r="G7751" s="1384"/>
      <c r="H7751" s="1365"/>
      <c r="I7751" s="1365"/>
      <c r="J7751" s="1365"/>
      <c r="S7751" s="1359"/>
      <c r="BU7751" s="1366"/>
      <c r="CI7751" s="1383"/>
    </row>
    <row r="7752" spans="2:87" s="1381" customFormat="1" x14ac:dyDescent="0.25">
      <c r="B7752" s="1384"/>
      <c r="C7752" s="1384"/>
      <c r="D7752" s="1387"/>
      <c r="E7752" s="1384"/>
      <c r="F7752" s="1384"/>
      <c r="G7752" s="1384"/>
      <c r="H7752" s="1365"/>
      <c r="I7752" s="1365"/>
      <c r="J7752" s="1365"/>
      <c r="S7752" s="1359"/>
      <c r="BU7752" s="1366"/>
      <c r="CI7752" s="1383"/>
    </row>
    <row r="7753" spans="2:87" s="1381" customFormat="1" x14ac:dyDescent="0.25">
      <c r="B7753" s="1384"/>
      <c r="C7753" s="1384"/>
      <c r="D7753" s="1387"/>
      <c r="E7753" s="1384"/>
      <c r="F7753" s="1384"/>
      <c r="G7753" s="1384"/>
      <c r="H7753" s="1365"/>
      <c r="I7753" s="1365"/>
      <c r="J7753" s="1365"/>
      <c r="S7753" s="1359"/>
      <c r="BU7753" s="1366"/>
      <c r="CI7753" s="1383"/>
    </row>
    <row r="7754" spans="2:87" s="1381" customFormat="1" x14ac:dyDescent="0.25">
      <c r="B7754" s="1384"/>
      <c r="C7754" s="1384"/>
      <c r="D7754" s="1387"/>
      <c r="E7754" s="1384"/>
      <c r="F7754" s="1384"/>
      <c r="G7754" s="1384"/>
      <c r="H7754" s="1365"/>
      <c r="I7754" s="1365"/>
      <c r="J7754" s="1365"/>
      <c r="S7754" s="1359"/>
      <c r="BU7754" s="1366"/>
      <c r="CI7754" s="1383"/>
    </row>
    <row r="7755" spans="2:87" s="1381" customFormat="1" x14ac:dyDescent="0.25">
      <c r="B7755" s="1384"/>
      <c r="C7755" s="1384"/>
      <c r="D7755" s="1387"/>
      <c r="E7755" s="1384"/>
      <c r="F7755" s="1384"/>
      <c r="G7755" s="1384"/>
      <c r="H7755" s="1365"/>
      <c r="I7755" s="1365"/>
      <c r="J7755" s="1365"/>
      <c r="S7755" s="1359"/>
      <c r="BU7755" s="1366"/>
      <c r="CI7755" s="1383"/>
    </row>
    <row r="7756" spans="2:87" s="1381" customFormat="1" x14ac:dyDescent="0.25">
      <c r="B7756" s="1384"/>
      <c r="C7756" s="1384"/>
      <c r="D7756" s="1387"/>
      <c r="E7756" s="1384"/>
      <c r="F7756" s="1384"/>
      <c r="G7756" s="1384"/>
      <c r="H7756" s="1365"/>
      <c r="I7756" s="1365"/>
      <c r="J7756" s="1365"/>
      <c r="S7756" s="1359"/>
      <c r="BU7756" s="1366"/>
      <c r="CI7756" s="1383"/>
    </row>
    <row r="7757" spans="2:87" s="1381" customFormat="1" x14ac:dyDescent="0.25">
      <c r="B7757" s="1384"/>
      <c r="C7757" s="1384"/>
      <c r="D7757" s="1387"/>
      <c r="E7757" s="1384"/>
      <c r="F7757" s="1384"/>
      <c r="G7757" s="1384"/>
      <c r="H7757" s="1365"/>
      <c r="I7757" s="1365"/>
      <c r="J7757" s="1365"/>
      <c r="S7757" s="1359"/>
      <c r="BU7757" s="1366"/>
      <c r="CI7757" s="1383"/>
    </row>
    <row r="7758" spans="2:87" s="1381" customFormat="1" x14ac:dyDescent="0.25">
      <c r="B7758" s="1384"/>
      <c r="C7758" s="1384"/>
      <c r="D7758" s="1387"/>
      <c r="E7758" s="1384"/>
      <c r="F7758" s="1384"/>
      <c r="G7758" s="1384"/>
      <c r="H7758" s="1365"/>
      <c r="I7758" s="1365"/>
      <c r="J7758" s="1365"/>
      <c r="S7758" s="1359"/>
      <c r="BU7758" s="1366"/>
      <c r="CI7758" s="1383"/>
    </row>
    <row r="7759" spans="2:87" s="1381" customFormat="1" x14ac:dyDescent="0.25">
      <c r="B7759" s="1384"/>
      <c r="C7759" s="1384"/>
      <c r="D7759" s="1387"/>
      <c r="E7759" s="1384"/>
      <c r="F7759" s="1384"/>
      <c r="G7759" s="1384"/>
      <c r="H7759" s="1365"/>
      <c r="I7759" s="1365"/>
      <c r="J7759" s="1365"/>
      <c r="S7759" s="1359"/>
      <c r="BU7759" s="1366"/>
      <c r="CI7759" s="1383"/>
    </row>
    <row r="7760" spans="2:87" s="1381" customFormat="1" x14ac:dyDescent="0.25">
      <c r="B7760" s="1384"/>
      <c r="C7760" s="1384"/>
      <c r="D7760" s="1387"/>
      <c r="E7760" s="1384"/>
      <c r="F7760" s="1384"/>
      <c r="G7760" s="1384"/>
      <c r="H7760" s="1365"/>
      <c r="I7760" s="1365"/>
      <c r="J7760" s="1365"/>
      <c r="S7760" s="1359"/>
      <c r="BU7760" s="1366"/>
      <c r="CI7760" s="1383"/>
    </row>
    <row r="7761" spans="2:87" s="1381" customFormat="1" x14ac:dyDescent="0.25">
      <c r="B7761" s="1384"/>
      <c r="C7761" s="1384"/>
      <c r="D7761" s="1387"/>
      <c r="E7761" s="1384"/>
      <c r="F7761" s="1384"/>
      <c r="G7761" s="1384"/>
      <c r="H7761" s="1365"/>
      <c r="I7761" s="1365"/>
      <c r="J7761" s="1365"/>
      <c r="S7761" s="1359"/>
      <c r="BU7761" s="1366"/>
      <c r="CI7761" s="1383"/>
    </row>
    <row r="7762" spans="2:87" s="1381" customFormat="1" x14ac:dyDescent="0.25">
      <c r="B7762" s="1384"/>
      <c r="C7762" s="1384"/>
      <c r="D7762" s="1387"/>
      <c r="E7762" s="1384"/>
      <c r="F7762" s="1384"/>
      <c r="G7762" s="1384"/>
      <c r="H7762" s="1365"/>
      <c r="I7762" s="1365"/>
      <c r="J7762" s="1365"/>
      <c r="S7762" s="1359"/>
      <c r="BU7762" s="1366"/>
      <c r="CI7762" s="1383"/>
    </row>
    <row r="7763" spans="2:87" s="1381" customFormat="1" x14ac:dyDescent="0.25">
      <c r="B7763" s="1384"/>
      <c r="C7763" s="1384"/>
      <c r="D7763" s="1387"/>
      <c r="E7763" s="1384"/>
      <c r="F7763" s="1384"/>
      <c r="G7763" s="1384"/>
      <c r="H7763" s="1365"/>
      <c r="I7763" s="1365"/>
      <c r="J7763" s="1365"/>
      <c r="S7763" s="1359"/>
      <c r="BU7763" s="1366"/>
      <c r="CI7763" s="1383"/>
    </row>
    <row r="7764" spans="2:87" s="1381" customFormat="1" x14ac:dyDescent="0.25">
      <c r="B7764" s="1384"/>
      <c r="C7764" s="1384"/>
      <c r="D7764" s="1387"/>
      <c r="E7764" s="1384"/>
      <c r="F7764" s="1384"/>
      <c r="G7764" s="1384"/>
      <c r="H7764" s="1365"/>
      <c r="I7764" s="1365"/>
      <c r="J7764" s="1365"/>
      <c r="S7764" s="1359"/>
      <c r="BU7764" s="1366"/>
      <c r="CI7764" s="1383"/>
    </row>
    <row r="7765" spans="2:87" s="1381" customFormat="1" x14ac:dyDescent="0.25">
      <c r="B7765" s="1384"/>
      <c r="C7765" s="1384"/>
      <c r="D7765" s="1387"/>
      <c r="E7765" s="1384"/>
      <c r="F7765" s="1384"/>
      <c r="G7765" s="1384"/>
      <c r="H7765" s="1365"/>
      <c r="I7765" s="1365"/>
      <c r="J7765" s="1365"/>
      <c r="S7765" s="1359"/>
      <c r="BU7765" s="1366"/>
      <c r="CI7765" s="1383"/>
    </row>
    <row r="7766" spans="2:87" s="1381" customFormat="1" x14ac:dyDescent="0.25">
      <c r="B7766" s="1384"/>
      <c r="C7766" s="1384"/>
      <c r="D7766" s="1387"/>
      <c r="E7766" s="1384"/>
      <c r="F7766" s="1384"/>
      <c r="G7766" s="1384"/>
      <c r="H7766" s="1365"/>
      <c r="I7766" s="1365"/>
      <c r="J7766" s="1365"/>
      <c r="S7766" s="1359"/>
      <c r="BU7766" s="1366"/>
      <c r="CI7766" s="1383"/>
    </row>
    <row r="7767" spans="2:87" s="1381" customFormat="1" x14ac:dyDescent="0.25">
      <c r="B7767" s="1384"/>
      <c r="C7767" s="1384"/>
      <c r="D7767" s="1387"/>
      <c r="E7767" s="1384"/>
      <c r="F7767" s="1384"/>
      <c r="G7767" s="1384"/>
      <c r="H7767" s="1365"/>
      <c r="I7767" s="1365"/>
      <c r="J7767" s="1365"/>
      <c r="S7767" s="1359"/>
      <c r="BU7767" s="1366"/>
      <c r="CI7767" s="1383"/>
    </row>
    <row r="7768" spans="2:87" s="1381" customFormat="1" x14ac:dyDescent="0.25">
      <c r="B7768" s="1384"/>
      <c r="C7768" s="1384"/>
      <c r="D7768" s="1387"/>
      <c r="E7768" s="1384"/>
      <c r="F7768" s="1384"/>
      <c r="G7768" s="1384"/>
      <c r="H7768" s="1365"/>
      <c r="I7768" s="1365"/>
      <c r="J7768" s="1365"/>
      <c r="S7768" s="1359"/>
      <c r="BU7768" s="1366"/>
      <c r="CI7768" s="1383"/>
    </row>
    <row r="7769" spans="2:87" s="1381" customFormat="1" x14ac:dyDescent="0.25">
      <c r="B7769" s="1384"/>
      <c r="C7769" s="1384"/>
      <c r="D7769" s="1387"/>
      <c r="E7769" s="1384"/>
      <c r="F7769" s="1384"/>
      <c r="G7769" s="1384"/>
      <c r="H7769" s="1365"/>
      <c r="I7769" s="1365"/>
      <c r="J7769" s="1365"/>
      <c r="S7769" s="1359"/>
      <c r="BU7769" s="1366"/>
      <c r="CI7769" s="1383"/>
    </row>
    <row r="7770" spans="2:87" s="1381" customFormat="1" x14ac:dyDescent="0.25">
      <c r="B7770" s="1384"/>
      <c r="C7770" s="1384"/>
      <c r="D7770" s="1387"/>
      <c r="E7770" s="1384"/>
      <c r="F7770" s="1384"/>
      <c r="G7770" s="1384"/>
      <c r="H7770" s="1365"/>
      <c r="I7770" s="1365"/>
      <c r="J7770" s="1365"/>
      <c r="S7770" s="1359"/>
      <c r="BU7770" s="1366"/>
      <c r="CI7770" s="1383"/>
    </row>
    <row r="7771" spans="2:87" s="1381" customFormat="1" x14ac:dyDescent="0.25">
      <c r="B7771" s="1384"/>
      <c r="C7771" s="1384"/>
      <c r="D7771" s="1387"/>
      <c r="E7771" s="1384"/>
      <c r="F7771" s="1384"/>
      <c r="G7771" s="1384"/>
      <c r="H7771" s="1365"/>
      <c r="I7771" s="1365"/>
      <c r="J7771" s="1365"/>
      <c r="S7771" s="1359"/>
      <c r="BU7771" s="1366"/>
      <c r="CI7771" s="1383"/>
    </row>
    <row r="7772" spans="2:87" s="1381" customFormat="1" x14ac:dyDescent="0.25">
      <c r="B7772" s="1384"/>
      <c r="C7772" s="1384"/>
      <c r="D7772" s="1387"/>
      <c r="E7772" s="1384"/>
      <c r="F7772" s="1384"/>
      <c r="G7772" s="1384"/>
      <c r="H7772" s="1365"/>
      <c r="I7772" s="1365"/>
      <c r="J7772" s="1365"/>
      <c r="S7772" s="1359"/>
      <c r="BU7772" s="1366"/>
      <c r="CI7772" s="1383"/>
    </row>
    <row r="7773" spans="2:87" s="1381" customFormat="1" x14ac:dyDescent="0.25">
      <c r="B7773" s="1384"/>
      <c r="C7773" s="1384"/>
      <c r="D7773" s="1387"/>
      <c r="E7773" s="1384"/>
      <c r="F7773" s="1384"/>
      <c r="G7773" s="1384"/>
      <c r="H7773" s="1365"/>
      <c r="I7773" s="1365"/>
      <c r="J7773" s="1365"/>
      <c r="S7773" s="1359"/>
      <c r="BU7773" s="1366"/>
      <c r="CI7773" s="1383"/>
    </row>
    <row r="7774" spans="2:87" s="1381" customFormat="1" x14ac:dyDescent="0.25">
      <c r="B7774" s="1384"/>
      <c r="C7774" s="1384"/>
      <c r="D7774" s="1387"/>
      <c r="E7774" s="1384"/>
      <c r="F7774" s="1384"/>
      <c r="G7774" s="1384"/>
      <c r="H7774" s="1365"/>
      <c r="I7774" s="1365"/>
      <c r="J7774" s="1365"/>
      <c r="S7774" s="1359"/>
      <c r="BU7774" s="1366"/>
      <c r="CI7774" s="1383"/>
    </row>
    <row r="7775" spans="2:87" s="1381" customFormat="1" x14ac:dyDescent="0.25">
      <c r="B7775" s="1384"/>
      <c r="C7775" s="1384"/>
      <c r="D7775" s="1387"/>
      <c r="E7775" s="1384"/>
      <c r="F7775" s="1384"/>
      <c r="G7775" s="1384"/>
      <c r="H7775" s="1365"/>
      <c r="I7775" s="1365"/>
      <c r="J7775" s="1365"/>
      <c r="S7775" s="1359"/>
      <c r="BU7775" s="1366"/>
      <c r="CI7775" s="1383"/>
    </row>
    <row r="7776" spans="2:87" s="1381" customFormat="1" x14ac:dyDescent="0.25">
      <c r="B7776" s="1384"/>
      <c r="C7776" s="1384"/>
      <c r="D7776" s="1387"/>
      <c r="E7776" s="1384"/>
      <c r="F7776" s="1384"/>
      <c r="G7776" s="1384"/>
      <c r="H7776" s="1365"/>
      <c r="I7776" s="1365"/>
      <c r="J7776" s="1365"/>
      <c r="S7776" s="1359"/>
      <c r="BU7776" s="1366"/>
      <c r="CI7776" s="1383"/>
    </row>
    <row r="7777" spans="2:87" s="1381" customFormat="1" x14ac:dyDescent="0.25">
      <c r="B7777" s="1384"/>
      <c r="C7777" s="1384"/>
      <c r="D7777" s="1387"/>
      <c r="E7777" s="1384"/>
      <c r="F7777" s="1384"/>
      <c r="G7777" s="1384"/>
      <c r="H7777" s="1365"/>
      <c r="I7777" s="1365"/>
      <c r="J7777" s="1365"/>
      <c r="S7777" s="1359"/>
      <c r="BU7777" s="1366"/>
      <c r="CI7777" s="1383"/>
    </row>
    <row r="7778" spans="2:87" s="1381" customFormat="1" x14ac:dyDescent="0.25">
      <c r="B7778" s="1384"/>
      <c r="C7778" s="1384"/>
      <c r="D7778" s="1387"/>
      <c r="E7778" s="1384"/>
      <c r="F7778" s="1384"/>
      <c r="G7778" s="1384"/>
      <c r="H7778" s="1365"/>
      <c r="I7778" s="1365"/>
      <c r="J7778" s="1365"/>
      <c r="S7778" s="1359"/>
      <c r="BU7778" s="1366"/>
      <c r="CI7778" s="1383"/>
    </row>
    <row r="7779" spans="2:87" s="1381" customFormat="1" x14ac:dyDescent="0.25">
      <c r="B7779" s="1384"/>
      <c r="C7779" s="1384"/>
      <c r="D7779" s="1387"/>
      <c r="E7779" s="1384"/>
      <c r="F7779" s="1384"/>
      <c r="G7779" s="1384"/>
      <c r="H7779" s="1365"/>
      <c r="I7779" s="1365"/>
      <c r="J7779" s="1365"/>
      <c r="S7779" s="1359"/>
      <c r="BU7779" s="1366"/>
      <c r="CI7779" s="1383"/>
    </row>
    <row r="7780" spans="2:87" s="1381" customFormat="1" x14ac:dyDescent="0.25">
      <c r="B7780" s="1384"/>
      <c r="C7780" s="1384"/>
      <c r="D7780" s="1387"/>
      <c r="E7780" s="1384"/>
      <c r="F7780" s="1384"/>
      <c r="G7780" s="1384"/>
      <c r="H7780" s="1365"/>
      <c r="I7780" s="1365"/>
      <c r="J7780" s="1365"/>
      <c r="S7780" s="1359"/>
      <c r="BU7780" s="1366"/>
      <c r="CI7780" s="1383"/>
    </row>
    <row r="7781" spans="2:87" s="1381" customFormat="1" x14ac:dyDescent="0.25">
      <c r="B7781" s="1384"/>
      <c r="C7781" s="1384"/>
      <c r="D7781" s="1387"/>
      <c r="E7781" s="1384"/>
      <c r="F7781" s="1384"/>
      <c r="G7781" s="1384"/>
      <c r="H7781" s="1365"/>
      <c r="I7781" s="1365"/>
      <c r="J7781" s="1365"/>
      <c r="S7781" s="1359"/>
      <c r="BU7781" s="1366"/>
      <c r="CI7781" s="1383"/>
    </row>
    <row r="7782" spans="2:87" s="1381" customFormat="1" x14ac:dyDescent="0.25">
      <c r="B7782" s="1384"/>
      <c r="C7782" s="1384"/>
      <c r="D7782" s="1387"/>
      <c r="E7782" s="1384"/>
      <c r="F7782" s="1384"/>
      <c r="G7782" s="1384"/>
      <c r="H7782" s="1365"/>
      <c r="I7782" s="1365"/>
      <c r="J7782" s="1365"/>
      <c r="S7782" s="1359"/>
      <c r="BU7782" s="1366"/>
      <c r="CI7782" s="1383"/>
    </row>
    <row r="7783" spans="2:87" s="1381" customFormat="1" x14ac:dyDescent="0.25">
      <c r="B7783" s="1384"/>
      <c r="C7783" s="1384"/>
      <c r="D7783" s="1387"/>
      <c r="E7783" s="1384"/>
      <c r="F7783" s="1384"/>
      <c r="G7783" s="1384"/>
      <c r="H7783" s="1365"/>
      <c r="I7783" s="1365"/>
      <c r="J7783" s="1365"/>
      <c r="S7783" s="1359"/>
      <c r="BU7783" s="1366"/>
      <c r="CI7783" s="1383"/>
    </row>
    <row r="7784" spans="2:87" s="1381" customFormat="1" x14ac:dyDescent="0.25">
      <c r="B7784" s="1384"/>
      <c r="C7784" s="1384"/>
      <c r="D7784" s="1387"/>
      <c r="E7784" s="1384"/>
      <c r="F7784" s="1384"/>
      <c r="G7784" s="1384"/>
      <c r="H7784" s="1365"/>
      <c r="I7784" s="1365"/>
      <c r="J7784" s="1365"/>
      <c r="S7784" s="1359"/>
      <c r="BU7784" s="1366"/>
      <c r="CI7784" s="1383"/>
    </row>
    <row r="7785" spans="2:87" s="1381" customFormat="1" x14ac:dyDescent="0.25">
      <c r="B7785" s="1384"/>
      <c r="C7785" s="1384"/>
      <c r="D7785" s="1387"/>
      <c r="E7785" s="1384"/>
      <c r="F7785" s="1384"/>
      <c r="G7785" s="1384"/>
      <c r="H7785" s="1365"/>
      <c r="I7785" s="1365"/>
      <c r="J7785" s="1365"/>
      <c r="S7785" s="1359"/>
      <c r="BU7785" s="1366"/>
      <c r="CI7785" s="1383"/>
    </row>
    <row r="7786" spans="2:87" s="1381" customFormat="1" x14ac:dyDescent="0.25">
      <c r="B7786" s="1384"/>
      <c r="C7786" s="1384"/>
      <c r="D7786" s="1387"/>
      <c r="E7786" s="1384"/>
      <c r="F7786" s="1384"/>
      <c r="G7786" s="1384"/>
      <c r="H7786" s="1365"/>
      <c r="I7786" s="1365"/>
      <c r="J7786" s="1365"/>
      <c r="S7786" s="1359"/>
      <c r="BU7786" s="1366"/>
      <c r="CI7786" s="1383"/>
    </row>
    <row r="7787" spans="2:87" s="1381" customFormat="1" x14ac:dyDescent="0.25">
      <c r="B7787" s="1384"/>
      <c r="C7787" s="1384"/>
      <c r="D7787" s="1387"/>
      <c r="E7787" s="1384"/>
      <c r="F7787" s="1384"/>
      <c r="G7787" s="1384"/>
      <c r="H7787" s="1365"/>
      <c r="I7787" s="1365"/>
      <c r="J7787" s="1365"/>
      <c r="S7787" s="1359"/>
      <c r="BU7787" s="1366"/>
      <c r="CI7787" s="1383"/>
    </row>
    <row r="7788" spans="2:87" s="1381" customFormat="1" x14ac:dyDescent="0.25">
      <c r="B7788" s="1384"/>
      <c r="C7788" s="1384"/>
      <c r="D7788" s="1387"/>
      <c r="E7788" s="1384"/>
      <c r="F7788" s="1384"/>
      <c r="G7788" s="1384"/>
      <c r="H7788" s="1365"/>
      <c r="I7788" s="1365"/>
      <c r="J7788" s="1365"/>
      <c r="S7788" s="1359"/>
      <c r="BU7788" s="1366"/>
      <c r="CI7788" s="1383"/>
    </row>
    <row r="7789" spans="2:87" s="1381" customFormat="1" x14ac:dyDescent="0.25">
      <c r="B7789" s="1384"/>
      <c r="C7789" s="1384"/>
      <c r="D7789" s="1387"/>
      <c r="E7789" s="1384"/>
      <c r="F7789" s="1384"/>
      <c r="G7789" s="1384"/>
      <c r="H7789" s="1365"/>
      <c r="I7789" s="1365"/>
      <c r="J7789" s="1365"/>
      <c r="S7789" s="1359"/>
      <c r="BU7789" s="1366"/>
      <c r="CI7789" s="1383"/>
    </row>
    <row r="7790" spans="2:87" s="1381" customFormat="1" x14ac:dyDescent="0.25">
      <c r="B7790" s="1384"/>
      <c r="C7790" s="1384"/>
      <c r="D7790" s="1387"/>
      <c r="E7790" s="1384"/>
      <c r="F7790" s="1384"/>
      <c r="G7790" s="1384"/>
      <c r="H7790" s="1365"/>
      <c r="I7790" s="1365"/>
      <c r="J7790" s="1365"/>
      <c r="S7790" s="1359"/>
      <c r="BU7790" s="1366"/>
      <c r="CI7790" s="1383"/>
    </row>
    <row r="7791" spans="2:87" s="1381" customFormat="1" x14ac:dyDescent="0.25">
      <c r="B7791" s="1384"/>
      <c r="C7791" s="1384"/>
      <c r="D7791" s="1387"/>
      <c r="E7791" s="1384"/>
      <c r="F7791" s="1384"/>
      <c r="G7791" s="1384"/>
      <c r="H7791" s="1365"/>
      <c r="I7791" s="1365"/>
      <c r="J7791" s="1365"/>
      <c r="S7791" s="1359"/>
      <c r="BU7791" s="1366"/>
      <c r="CI7791" s="1383"/>
    </row>
    <row r="7792" spans="2:87" s="1381" customFormat="1" x14ac:dyDescent="0.25">
      <c r="B7792" s="1384"/>
      <c r="C7792" s="1384"/>
      <c r="D7792" s="1387"/>
      <c r="E7792" s="1384"/>
      <c r="F7792" s="1384"/>
      <c r="G7792" s="1384"/>
      <c r="H7792" s="1365"/>
      <c r="I7792" s="1365"/>
      <c r="J7792" s="1365"/>
      <c r="S7792" s="1359"/>
      <c r="BU7792" s="1366"/>
      <c r="CI7792" s="1383"/>
    </row>
    <row r="7793" spans="2:87" s="1381" customFormat="1" x14ac:dyDescent="0.25">
      <c r="B7793" s="1384"/>
      <c r="C7793" s="1384"/>
      <c r="D7793" s="1387"/>
      <c r="E7793" s="1384"/>
      <c r="F7793" s="1384"/>
      <c r="G7793" s="1384"/>
      <c r="H7793" s="1365"/>
      <c r="I7793" s="1365"/>
      <c r="J7793" s="1365"/>
      <c r="S7793" s="1359"/>
      <c r="BU7793" s="1366"/>
      <c r="CI7793" s="1383"/>
    </row>
    <row r="7794" spans="2:87" s="1381" customFormat="1" x14ac:dyDescent="0.25">
      <c r="B7794" s="1384"/>
      <c r="C7794" s="1384"/>
      <c r="D7794" s="1387"/>
      <c r="E7794" s="1384"/>
      <c r="F7794" s="1384"/>
      <c r="G7794" s="1384"/>
      <c r="H7794" s="1365"/>
      <c r="I7794" s="1365"/>
      <c r="J7794" s="1365"/>
      <c r="S7794" s="1359"/>
      <c r="BU7794" s="1366"/>
      <c r="CI7794" s="1383"/>
    </row>
    <row r="7795" spans="2:87" s="1381" customFormat="1" x14ac:dyDescent="0.25">
      <c r="B7795" s="1384"/>
      <c r="C7795" s="1384"/>
      <c r="D7795" s="1387"/>
      <c r="E7795" s="1384"/>
      <c r="F7795" s="1384"/>
      <c r="G7795" s="1384"/>
      <c r="H7795" s="1365"/>
      <c r="I7795" s="1365"/>
      <c r="J7795" s="1365"/>
      <c r="S7795" s="1359"/>
      <c r="BU7795" s="1366"/>
      <c r="CI7795" s="1383"/>
    </row>
    <row r="7796" spans="2:87" s="1381" customFormat="1" x14ac:dyDescent="0.25">
      <c r="B7796" s="1384"/>
      <c r="C7796" s="1384"/>
      <c r="D7796" s="1387"/>
      <c r="E7796" s="1384"/>
      <c r="F7796" s="1384"/>
      <c r="G7796" s="1384"/>
      <c r="H7796" s="1365"/>
      <c r="I7796" s="1365"/>
      <c r="J7796" s="1365"/>
      <c r="S7796" s="1359"/>
      <c r="BU7796" s="1366"/>
      <c r="CI7796" s="1383"/>
    </row>
    <row r="7797" spans="2:87" s="1381" customFormat="1" x14ac:dyDescent="0.25">
      <c r="B7797" s="1384"/>
      <c r="C7797" s="1384"/>
      <c r="D7797" s="1387"/>
      <c r="E7797" s="1384"/>
      <c r="F7797" s="1384"/>
      <c r="G7797" s="1384"/>
      <c r="H7797" s="1365"/>
      <c r="I7797" s="1365"/>
      <c r="J7797" s="1365"/>
      <c r="S7797" s="1359"/>
      <c r="BU7797" s="1366"/>
      <c r="CI7797" s="1383"/>
    </row>
    <row r="7798" spans="2:87" s="1381" customFormat="1" x14ac:dyDescent="0.25">
      <c r="B7798" s="1384"/>
      <c r="C7798" s="1384"/>
      <c r="D7798" s="1387"/>
      <c r="E7798" s="1384"/>
      <c r="F7798" s="1384"/>
      <c r="G7798" s="1384"/>
      <c r="H7798" s="1365"/>
      <c r="I7798" s="1365"/>
      <c r="J7798" s="1365"/>
      <c r="S7798" s="1359"/>
      <c r="BU7798" s="1366"/>
      <c r="CI7798" s="1383"/>
    </row>
    <row r="7799" spans="2:87" s="1381" customFormat="1" x14ac:dyDescent="0.25">
      <c r="B7799" s="1384"/>
      <c r="C7799" s="1384"/>
      <c r="D7799" s="1387"/>
      <c r="E7799" s="1384"/>
      <c r="F7799" s="1384"/>
      <c r="G7799" s="1384"/>
      <c r="H7799" s="1365"/>
      <c r="I7799" s="1365"/>
      <c r="J7799" s="1365"/>
      <c r="S7799" s="1359"/>
      <c r="BU7799" s="1366"/>
      <c r="CI7799" s="1383"/>
    </row>
    <row r="7800" spans="2:87" s="1381" customFormat="1" x14ac:dyDescent="0.25">
      <c r="B7800" s="1384"/>
      <c r="C7800" s="1384"/>
      <c r="D7800" s="1387"/>
      <c r="E7800" s="1384"/>
      <c r="F7800" s="1384"/>
      <c r="G7800" s="1384"/>
      <c r="H7800" s="1365"/>
      <c r="I7800" s="1365"/>
      <c r="J7800" s="1365"/>
      <c r="S7800" s="1359"/>
      <c r="BU7800" s="1366"/>
      <c r="CI7800" s="1383"/>
    </row>
    <row r="7801" spans="2:87" s="1381" customFormat="1" x14ac:dyDescent="0.25">
      <c r="B7801" s="1384"/>
      <c r="C7801" s="1384"/>
      <c r="D7801" s="1387"/>
      <c r="E7801" s="1384"/>
      <c r="F7801" s="1384"/>
      <c r="G7801" s="1384"/>
      <c r="H7801" s="1365"/>
      <c r="I7801" s="1365"/>
      <c r="J7801" s="1365"/>
      <c r="S7801" s="1359"/>
      <c r="BU7801" s="1366"/>
      <c r="CI7801" s="1383"/>
    </row>
    <row r="7802" spans="2:87" s="1381" customFormat="1" x14ac:dyDescent="0.25">
      <c r="B7802" s="1384"/>
      <c r="C7802" s="1384"/>
      <c r="D7802" s="1387"/>
      <c r="E7802" s="1384"/>
      <c r="F7802" s="1384"/>
      <c r="G7802" s="1384"/>
      <c r="H7802" s="1365"/>
      <c r="I7802" s="1365"/>
      <c r="J7802" s="1365"/>
      <c r="S7802" s="1359"/>
      <c r="BU7802" s="1366"/>
      <c r="CI7802" s="1383"/>
    </row>
    <row r="7803" spans="2:87" s="1381" customFormat="1" x14ac:dyDescent="0.25">
      <c r="B7803" s="1384"/>
      <c r="C7803" s="1384"/>
      <c r="D7803" s="1387"/>
      <c r="E7803" s="1384"/>
      <c r="F7803" s="1384"/>
      <c r="G7803" s="1384"/>
      <c r="H7803" s="1365"/>
      <c r="I7803" s="1365"/>
      <c r="J7803" s="1365"/>
      <c r="S7803" s="1359"/>
      <c r="BU7803" s="1366"/>
      <c r="CI7803" s="1383"/>
    </row>
    <row r="7804" spans="2:87" s="1381" customFormat="1" x14ac:dyDescent="0.25">
      <c r="B7804" s="1384"/>
      <c r="C7804" s="1384"/>
      <c r="D7804" s="1387"/>
      <c r="E7804" s="1384"/>
      <c r="F7804" s="1384"/>
      <c r="G7804" s="1384"/>
      <c r="H7804" s="1365"/>
      <c r="I7804" s="1365"/>
      <c r="J7804" s="1365"/>
      <c r="S7804" s="1359"/>
      <c r="BU7804" s="1366"/>
      <c r="CI7804" s="1383"/>
    </row>
    <row r="7805" spans="2:87" s="1381" customFormat="1" x14ac:dyDescent="0.25">
      <c r="B7805" s="1384"/>
      <c r="C7805" s="1384"/>
      <c r="D7805" s="1387"/>
      <c r="E7805" s="1384"/>
      <c r="F7805" s="1384"/>
      <c r="G7805" s="1384"/>
      <c r="H7805" s="1365"/>
      <c r="I7805" s="1365"/>
      <c r="J7805" s="1365"/>
      <c r="S7805" s="1359"/>
      <c r="BU7805" s="1366"/>
      <c r="CI7805" s="1383"/>
    </row>
    <row r="7806" spans="2:87" s="1381" customFormat="1" x14ac:dyDescent="0.25">
      <c r="B7806" s="1384"/>
      <c r="C7806" s="1384"/>
      <c r="D7806" s="1387"/>
      <c r="E7806" s="1384"/>
      <c r="F7806" s="1384"/>
      <c r="G7806" s="1384"/>
      <c r="H7806" s="1365"/>
      <c r="I7806" s="1365"/>
      <c r="J7806" s="1365"/>
      <c r="S7806" s="1359"/>
      <c r="BU7806" s="1366"/>
      <c r="CI7806" s="1383"/>
    </row>
    <row r="7807" spans="2:87" s="1381" customFormat="1" x14ac:dyDescent="0.25">
      <c r="B7807" s="1384"/>
      <c r="C7807" s="1384"/>
      <c r="D7807" s="1387"/>
      <c r="E7807" s="1384"/>
      <c r="F7807" s="1384"/>
      <c r="G7807" s="1384"/>
      <c r="H7807" s="1365"/>
      <c r="I7807" s="1365"/>
      <c r="J7807" s="1365"/>
      <c r="S7807" s="1359"/>
      <c r="BU7807" s="1366"/>
      <c r="CI7807" s="1383"/>
    </row>
    <row r="7808" spans="2:87" s="1381" customFormat="1" x14ac:dyDescent="0.25">
      <c r="B7808" s="1384"/>
      <c r="C7808" s="1384"/>
      <c r="D7808" s="1387"/>
      <c r="E7808" s="1384"/>
      <c r="F7808" s="1384"/>
      <c r="G7808" s="1384"/>
      <c r="H7808" s="1365"/>
      <c r="I7808" s="1365"/>
      <c r="J7808" s="1365"/>
      <c r="S7808" s="1359"/>
      <c r="BU7808" s="1366"/>
      <c r="CI7808" s="1383"/>
    </row>
    <row r="7809" spans="2:87" s="1381" customFormat="1" x14ac:dyDescent="0.25">
      <c r="B7809" s="1384"/>
      <c r="C7809" s="1384"/>
      <c r="D7809" s="1387"/>
      <c r="E7809" s="1384"/>
      <c r="F7809" s="1384"/>
      <c r="G7809" s="1384"/>
      <c r="H7809" s="1365"/>
      <c r="I7809" s="1365"/>
      <c r="J7809" s="1365"/>
      <c r="S7809" s="1359"/>
      <c r="BU7809" s="1366"/>
      <c r="CI7809" s="1383"/>
    </row>
    <row r="7810" spans="2:87" s="1381" customFormat="1" x14ac:dyDescent="0.25">
      <c r="B7810" s="1384"/>
      <c r="C7810" s="1384"/>
      <c r="D7810" s="1387"/>
      <c r="E7810" s="1384"/>
      <c r="F7810" s="1384"/>
      <c r="G7810" s="1384"/>
      <c r="H7810" s="1365"/>
      <c r="I7810" s="1365"/>
      <c r="J7810" s="1365"/>
      <c r="S7810" s="1359"/>
      <c r="BU7810" s="1366"/>
      <c r="CI7810" s="1383"/>
    </row>
    <row r="7811" spans="2:87" s="1381" customFormat="1" x14ac:dyDescent="0.25">
      <c r="B7811" s="1384"/>
      <c r="C7811" s="1384"/>
      <c r="D7811" s="1387"/>
      <c r="E7811" s="1384"/>
      <c r="F7811" s="1384"/>
      <c r="G7811" s="1384"/>
      <c r="H7811" s="1365"/>
      <c r="I7811" s="1365"/>
      <c r="J7811" s="1365"/>
      <c r="S7811" s="1359"/>
      <c r="BU7811" s="1366"/>
      <c r="CI7811" s="1383"/>
    </row>
    <row r="7812" spans="2:87" s="1381" customFormat="1" x14ac:dyDescent="0.25">
      <c r="B7812" s="1384"/>
      <c r="C7812" s="1384"/>
      <c r="D7812" s="1387"/>
      <c r="E7812" s="1384"/>
      <c r="F7812" s="1384"/>
      <c r="G7812" s="1384"/>
      <c r="H7812" s="1365"/>
      <c r="I7812" s="1365"/>
      <c r="J7812" s="1365"/>
      <c r="S7812" s="1359"/>
      <c r="BU7812" s="1366"/>
      <c r="CI7812" s="1383"/>
    </row>
    <row r="7813" spans="2:87" s="1381" customFormat="1" x14ac:dyDescent="0.25">
      <c r="B7813" s="1384"/>
      <c r="C7813" s="1384"/>
      <c r="D7813" s="1387"/>
      <c r="E7813" s="1384"/>
      <c r="F7813" s="1384"/>
      <c r="G7813" s="1384"/>
      <c r="H7813" s="1365"/>
      <c r="I7813" s="1365"/>
      <c r="J7813" s="1365"/>
      <c r="S7813" s="1359"/>
      <c r="BU7813" s="1366"/>
      <c r="CI7813" s="1383"/>
    </row>
    <row r="7814" spans="2:87" s="1381" customFormat="1" x14ac:dyDescent="0.25">
      <c r="B7814" s="1384"/>
      <c r="C7814" s="1384"/>
      <c r="D7814" s="1387"/>
      <c r="E7814" s="1384"/>
      <c r="F7814" s="1384"/>
      <c r="G7814" s="1384"/>
      <c r="H7814" s="1365"/>
      <c r="I7814" s="1365"/>
      <c r="J7814" s="1365"/>
      <c r="S7814" s="1359"/>
      <c r="BU7814" s="1366"/>
      <c r="CI7814" s="1383"/>
    </row>
    <row r="7815" spans="2:87" s="1381" customFormat="1" x14ac:dyDescent="0.25">
      <c r="B7815" s="1384"/>
      <c r="C7815" s="1384"/>
      <c r="D7815" s="1387"/>
      <c r="E7815" s="1384"/>
      <c r="F7815" s="1384"/>
      <c r="G7815" s="1384"/>
      <c r="H7815" s="1365"/>
      <c r="I7815" s="1365"/>
      <c r="J7815" s="1365"/>
      <c r="S7815" s="1359"/>
      <c r="BU7815" s="1366"/>
      <c r="CI7815" s="1383"/>
    </row>
    <row r="7816" spans="2:87" s="1381" customFormat="1" x14ac:dyDescent="0.25">
      <c r="B7816" s="1384"/>
      <c r="C7816" s="1384"/>
      <c r="D7816" s="1387"/>
      <c r="E7816" s="1384"/>
      <c r="F7816" s="1384"/>
      <c r="G7816" s="1384"/>
      <c r="H7816" s="1365"/>
      <c r="I7816" s="1365"/>
      <c r="J7816" s="1365"/>
      <c r="S7816" s="1359"/>
      <c r="BU7816" s="1366"/>
      <c r="CI7816" s="1383"/>
    </row>
    <row r="7817" spans="2:87" s="1381" customFormat="1" x14ac:dyDescent="0.25">
      <c r="B7817" s="1384"/>
      <c r="C7817" s="1384"/>
      <c r="D7817" s="1387"/>
      <c r="E7817" s="1384"/>
      <c r="F7817" s="1384"/>
      <c r="G7817" s="1384"/>
      <c r="H7817" s="1365"/>
      <c r="I7817" s="1365"/>
      <c r="J7817" s="1365"/>
      <c r="S7817" s="1359"/>
      <c r="BU7817" s="1366"/>
      <c r="CI7817" s="1383"/>
    </row>
    <row r="7818" spans="2:87" s="1381" customFormat="1" x14ac:dyDescent="0.25">
      <c r="B7818" s="1384"/>
      <c r="C7818" s="1384"/>
      <c r="D7818" s="1387"/>
      <c r="E7818" s="1384"/>
      <c r="F7818" s="1384"/>
      <c r="G7818" s="1384"/>
      <c r="H7818" s="1365"/>
      <c r="I7818" s="1365"/>
      <c r="J7818" s="1365"/>
      <c r="S7818" s="1359"/>
      <c r="BU7818" s="1366"/>
      <c r="CI7818" s="1383"/>
    </row>
    <row r="7819" spans="2:87" s="1381" customFormat="1" x14ac:dyDescent="0.25">
      <c r="B7819" s="1384"/>
      <c r="C7819" s="1384"/>
      <c r="D7819" s="1387"/>
      <c r="E7819" s="1384"/>
      <c r="F7819" s="1384"/>
      <c r="G7819" s="1384"/>
      <c r="H7819" s="1365"/>
      <c r="I7819" s="1365"/>
      <c r="J7819" s="1365"/>
      <c r="S7819" s="1359"/>
      <c r="BU7819" s="1366"/>
      <c r="CI7819" s="1383"/>
    </row>
    <row r="7820" spans="2:87" s="1381" customFormat="1" x14ac:dyDescent="0.25">
      <c r="B7820" s="1384"/>
      <c r="C7820" s="1384"/>
      <c r="D7820" s="1387"/>
      <c r="E7820" s="1384"/>
      <c r="F7820" s="1384"/>
      <c r="G7820" s="1384"/>
      <c r="H7820" s="1365"/>
      <c r="I7820" s="1365"/>
      <c r="J7820" s="1365"/>
      <c r="S7820" s="1359"/>
      <c r="BU7820" s="1366"/>
      <c r="CI7820" s="1383"/>
    </row>
    <row r="7821" spans="2:87" s="1381" customFormat="1" x14ac:dyDescent="0.25">
      <c r="B7821" s="1384"/>
      <c r="C7821" s="1384"/>
      <c r="D7821" s="1387"/>
      <c r="E7821" s="1384"/>
      <c r="F7821" s="1384"/>
      <c r="G7821" s="1384"/>
      <c r="H7821" s="1365"/>
      <c r="I7821" s="1365"/>
      <c r="J7821" s="1365"/>
      <c r="S7821" s="1359"/>
      <c r="BU7821" s="1366"/>
      <c r="CI7821" s="1383"/>
    </row>
    <row r="7822" spans="2:87" s="1381" customFormat="1" x14ac:dyDescent="0.25">
      <c r="B7822" s="1384"/>
      <c r="C7822" s="1384"/>
      <c r="D7822" s="1387"/>
      <c r="E7822" s="1384"/>
      <c r="F7822" s="1384"/>
      <c r="G7822" s="1384"/>
      <c r="H7822" s="1365"/>
      <c r="I7822" s="1365"/>
      <c r="J7822" s="1365"/>
      <c r="S7822" s="1359"/>
      <c r="BU7822" s="1366"/>
      <c r="CI7822" s="1383"/>
    </row>
    <row r="7823" spans="2:87" s="1381" customFormat="1" x14ac:dyDescent="0.25">
      <c r="B7823" s="1384"/>
      <c r="C7823" s="1384"/>
      <c r="D7823" s="1387"/>
      <c r="E7823" s="1384"/>
      <c r="F7823" s="1384"/>
      <c r="G7823" s="1384"/>
      <c r="H7823" s="1365"/>
      <c r="I7823" s="1365"/>
      <c r="J7823" s="1365"/>
      <c r="S7823" s="1359"/>
      <c r="BU7823" s="1366"/>
      <c r="CI7823" s="1383"/>
    </row>
    <row r="7824" spans="2:87" s="1381" customFormat="1" x14ac:dyDescent="0.25">
      <c r="B7824" s="1384"/>
      <c r="C7824" s="1384"/>
      <c r="D7824" s="1387"/>
      <c r="E7824" s="1384"/>
      <c r="F7824" s="1384"/>
      <c r="G7824" s="1384"/>
      <c r="H7824" s="1365"/>
      <c r="I7824" s="1365"/>
      <c r="J7824" s="1365"/>
      <c r="S7824" s="1359"/>
      <c r="BU7824" s="1366"/>
      <c r="CI7824" s="1383"/>
    </row>
    <row r="7825" spans="2:87" s="1381" customFormat="1" x14ac:dyDescent="0.25">
      <c r="B7825" s="1384"/>
      <c r="C7825" s="1384"/>
      <c r="D7825" s="1387"/>
      <c r="E7825" s="1384"/>
      <c r="F7825" s="1384"/>
      <c r="G7825" s="1384"/>
      <c r="H7825" s="1365"/>
      <c r="I7825" s="1365"/>
      <c r="J7825" s="1365"/>
      <c r="S7825" s="1359"/>
      <c r="BU7825" s="1366"/>
      <c r="CI7825" s="1383"/>
    </row>
    <row r="7826" spans="2:87" s="1381" customFormat="1" x14ac:dyDescent="0.25">
      <c r="B7826" s="1384"/>
      <c r="C7826" s="1384"/>
      <c r="D7826" s="1387"/>
      <c r="E7826" s="1384"/>
      <c r="F7826" s="1384"/>
      <c r="G7826" s="1384"/>
      <c r="H7826" s="1365"/>
      <c r="I7826" s="1365"/>
      <c r="J7826" s="1365"/>
      <c r="S7826" s="1359"/>
      <c r="BU7826" s="1366"/>
      <c r="CI7826" s="1383"/>
    </row>
    <row r="7827" spans="2:87" s="1381" customFormat="1" x14ac:dyDescent="0.25">
      <c r="B7827" s="1384"/>
      <c r="C7827" s="1384"/>
      <c r="D7827" s="1387"/>
      <c r="E7827" s="1384"/>
      <c r="F7827" s="1384"/>
      <c r="G7827" s="1384"/>
      <c r="H7827" s="1365"/>
      <c r="I7827" s="1365"/>
      <c r="J7827" s="1365"/>
      <c r="S7827" s="1359"/>
      <c r="BU7827" s="1366"/>
      <c r="CI7827" s="1383"/>
    </row>
    <row r="7828" spans="2:87" s="1381" customFormat="1" x14ac:dyDescent="0.25">
      <c r="B7828" s="1384"/>
      <c r="C7828" s="1384"/>
      <c r="D7828" s="1387"/>
      <c r="E7828" s="1384"/>
      <c r="F7828" s="1384"/>
      <c r="G7828" s="1384"/>
      <c r="H7828" s="1365"/>
      <c r="I7828" s="1365"/>
      <c r="J7828" s="1365"/>
      <c r="S7828" s="1359"/>
      <c r="BU7828" s="1366"/>
      <c r="CI7828" s="1383"/>
    </row>
    <row r="7829" spans="2:87" s="1381" customFormat="1" x14ac:dyDescent="0.25">
      <c r="B7829" s="1384"/>
      <c r="C7829" s="1384"/>
      <c r="D7829" s="1387"/>
      <c r="E7829" s="1384"/>
      <c r="F7829" s="1384"/>
      <c r="G7829" s="1384"/>
      <c r="H7829" s="1365"/>
      <c r="I7829" s="1365"/>
      <c r="J7829" s="1365"/>
      <c r="S7829" s="1359"/>
      <c r="BU7829" s="1366"/>
      <c r="CI7829" s="1383"/>
    </row>
    <row r="7830" spans="2:87" s="1381" customFormat="1" x14ac:dyDescent="0.25">
      <c r="B7830" s="1384"/>
      <c r="C7830" s="1384"/>
      <c r="D7830" s="1387"/>
      <c r="E7830" s="1384"/>
      <c r="F7830" s="1384"/>
      <c r="G7830" s="1384"/>
      <c r="H7830" s="1365"/>
      <c r="I7830" s="1365"/>
      <c r="J7830" s="1365"/>
      <c r="S7830" s="1359"/>
      <c r="BU7830" s="1366"/>
      <c r="CI7830" s="1383"/>
    </row>
    <row r="7831" spans="2:87" s="1381" customFormat="1" x14ac:dyDescent="0.25">
      <c r="B7831" s="1384"/>
      <c r="C7831" s="1384"/>
      <c r="D7831" s="1387"/>
      <c r="E7831" s="1384"/>
      <c r="F7831" s="1384"/>
      <c r="G7831" s="1384"/>
      <c r="H7831" s="1365"/>
      <c r="I7831" s="1365"/>
      <c r="J7831" s="1365"/>
      <c r="S7831" s="1359"/>
      <c r="BU7831" s="1366"/>
      <c r="CI7831" s="1383"/>
    </row>
    <row r="7832" spans="2:87" s="1381" customFormat="1" x14ac:dyDescent="0.25">
      <c r="B7832" s="1384"/>
      <c r="C7832" s="1384"/>
      <c r="D7832" s="1387"/>
      <c r="E7832" s="1384"/>
      <c r="F7832" s="1384"/>
      <c r="G7832" s="1384"/>
      <c r="H7832" s="1365"/>
      <c r="I7832" s="1365"/>
      <c r="J7832" s="1365"/>
      <c r="S7832" s="1359"/>
      <c r="BU7832" s="1366"/>
      <c r="CI7832" s="1383"/>
    </row>
    <row r="7833" spans="2:87" s="1381" customFormat="1" x14ac:dyDescent="0.25">
      <c r="B7833" s="1384"/>
      <c r="C7833" s="1384"/>
      <c r="D7833" s="1387"/>
      <c r="E7833" s="1384"/>
      <c r="F7833" s="1384"/>
      <c r="G7833" s="1384"/>
      <c r="H7833" s="1365"/>
      <c r="I7833" s="1365"/>
      <c r="J7833" s="1365"/>
      <c r="S7833" s="1359"/>
      <c r="BU7833" s="1366"/>
      <c r="CI7833" s="1383"/>
    </row>
    <row r="7834" spans="2:87" s="1381" customFormat="1" x14ac:dyDescent="0.25">
      <c r="B7834" s="1384"/>
      <c r="C7834" s="1384"/>
      <c r="D7834" s="1387"/>
      <c r="E7834" s="1384"/>
      <c r="F7834" s="1384"/>
      <c r="G7834" s="1384"/>
      <c r="H7834" s="1365"/>
      <c r="I7834" s="1365"/>
      <c r="J7834" s="1365"/>
      <c r="S7834" s="1359"/>
      <c r="BU7834" s="1366"/>
      <c r="CI7834" s="1383"/>
    </row>
    <row r="7835" spans="2:87" s="1381" customFormat="1" x14ac:dyDescent="0.25">
      <c r="B7835" s="1384"/>
      <c r="C7835" s="1384"/>
      <c r="D7835" s="1387"/>
      <c r="E7835" s="1384"/>
      <c r="F7835" s="1384"/>
      <c r="G7835" s="1384"/>
      <c r="H7835" s="1365"/>
      <c r="I7835" s="1365"/>
      <c r="J7835" s="1365"/>
      <c r="S7835" s="1359"/>
      <c r="BU7835" s="1366"/>
      <c r="CI7835" s="1383"/>
    </row>
    <row r="7836" spans="2:87" s="1381" customFormat="1" x14ac:dyDescent="0.25">
      <c r="B7836" s="1384"/>
      <c r="C7836" s="1384"/>
      <c r="D7836" s="1387"/>
      <c r="E7836" s="1384"/>
      <c r="F7836" s="1384"/>
      <c r="G7836" s="1384"/>
      <c r="H7836" s="1365"/>
      <c r="I7836" s="1365"/>
      <c r="J7836" s="1365"/>
      <c r="S7836" s="1359"/>
      <c r="BU7836" s="1366"/>
      <c r="CI7836" s="1383"/>
    </row>
    <row r="7837" spans="2:87" s="1381" customFormat="1" x14ac:dyDescent="0.25">
      <c r="B7837" s="1384"/>
      <c r="C7837" s="1384"/>
      <c r="D7837" s="1387"/>
      <c r="E7837" s="1384"/>
      <c r="F7837" s="1384"/>
      <c r="G7837" s="1384"/>
      <c r="H7837" s="1365"/>
      <c r="I7837" s="1365"/>
      <c r="J7837" s="1365"/>
      <c r="S7837" s="1359"/>
      <c r="BU7837" s="1366"/>
      <c r="CI7837" s="1383"/>
    </row>
    <row r="7838" spans="2:87" s="1381" customFormat="1" x14ac:dyDescent="0.25">
      <c r="B7838" s="1384"/>
      <c r="C7838" s="1384"/>
      <c r="D7838" s="1387"/>
      <c r="E7838" s="1384"/>
      <c r="F7838" s="1384"/>
      <c r="G7838" s="1384"/>
      <c r="H7838" s="1365"/>
      <c r="I7838" s="1365"/>
      <c r="J7838" s="1365"/>
      <c r="S7838" s="1359"/>
      <c r="BU7838" s="1366"/>
      <c r="CI7838" s="1383"/>
    </row>
    <row r="7839" spans="2:87" s="1381" customFormat="1" x14ac:dyDescent="0.25">
      <c r="B7839" s="1384"/>
      <c r="C7839" s="1384"/>
      <c r="D7839" s="1387"/>
      <c r="E7839" s="1384"/>
      <c r="F7839" s="1384"/>
      <c r="G7839" s="1384"/>
      <c r="H7839" s="1365"/>
      <c r="I7839" s="1365"/>
      <c r="J7839" s="1365"/>
      <c r="S7839" s="1359"/>
      <c r="BU7839" s="1366"/>
      <c r="CI7839" s="1383"/>
    </row>
    <row r="7840" spans="2:87" s="1381" customFormat="1" x14ac:dyDescent="0.25">
      <c r="B7840" s="1384"/>
      <c r="C7840" s="1384"/>
      <c r="D7840" s="1387"/>
      <c r="E7840" s="1384"/>
      <c r="F7840" s="1384"/>
      <c r="G7840" s="1384"/>
      <c r="H7840" s="1365"/>
      <c r="I7840" s="1365"/>
      <c r="J7840" s="1365"/>
      <c r="S7840" s="1359"/>
      <c r="BU7840" s="1366"/>
      <c r="CI7840" s="1383"/>
    </row>
    <row r="7841" spans="2:87" s="1381" customFormat="1" x14ac:dyDescent="0.25">
      <c r="B7841" s="1384"/>
      <c r="C7841" s="1384"/>
      <c r="D7841" s="1387"/>
      <c r="E7841" s="1384"/>
      <c r="F7841" s="1384"/>
      <c r="G7841" s="1384"/>
      <c r="H7841" s="1365"/>
      <c r="I7841" s="1365"/>
      <c r="J7841" s="1365"/>
      <c r="S7841" s="1359"/>
      <c r="BU7841" s="1366"/>
      <c r="CI7841" s="1383"/>
    </row>
    <row r="7842" spans="2:87" s="1381" customFormat="1" x14ac:dyDescent="0.25">
      <c r="B7842" s="1384"/>
      <c r="C7842" s="1384"/>
      <c r="D7842" s="1387"/>
      <c r="E7842" s="1384"/>
      <c r="F7842" s="1384"/>
      <c r="G7842" s="1384"/>
      <c r="H7842" s="1365"/>
      <c r="I7842" s="1365"/>
      <c r="J7842" s="1365"/>
      <c r="S7842" s="1359"/>
      <c r="BU7842" s="1366"/>
      <c r="CI7842" s="1383"/>
    </row>
    <row r="7843" spans="2:87" s="1381" customFormat="1" x14ac:dyDescent="0.25">
      <c r="B7843" s="1384"/>
      <c r="C7843" s="1384"/>
      <c r="D7843" s="1387"/>
      <c r="E7843" s="1384"/>
      <c r="F7843" s="1384"/>
      <c r="G7843" s="1384"/>
      <c r="H7843" s="1365"/>
      <c r="I7843" s="1365"/>
      <c r="J7843" s="1365"/>
      <c r="S7843" s="1359"/>
      <c r="BU7843" s="1366"/>
      <c r="CI7843" s="1383"/>
    </row>
    <row r="7844" spans="2:87" s="1381" customFormat="1" x14ac:dyDescent="0.25">
      <c r="B7844" s="1384"/>
      <c r="C7844" s="1384"/>
      <c r="D7844" s="1387"/>
      <c r="E7844" s="1384"/>
      <c r="F7844" s="1384"/>
      <c r="G7844" s="1384"/>
      <c r="H7844" s="1365"/>
      <c r="I7844" s="1365"/>
      <c r="J7844" s="1365"/>
      <c r="S7844" s="1359"/>
      <c r="BU7844" s="1366"/>
      <c r="CI7844" s="1383"/>
    </row>
    <row r="7845" spans="2:87" s="1381" customFormat="1" x14ac:dyDescent="0.25">
      <c r="B7845" s="1384"/>
      <c r="C7845" s="1384"/>
      <c r="D7845" s="1387"/>
      <c r="E7845" s="1384"/>
      <c r="F7845" s="1384"/>
      <c r="G7845" s="1384"/>
      <c r="H7845" s="1365"/>
      <c r="I7845" s="1365"/>
      <c r="J7845" s="1365"/>
      <c r="S7845" s="1359"/>
      <c r="BU7845" s="1366"/>
      <c r="CI7845" s="1383"/>
    </row>
    <row r="7846" spans="2:87" s="1381" customFormat="1" x14ac:dyDescent="0.25">
      <c r="B7846" s="1384"/>
      <c r="C7846" s="1384"/>
      <c r="D7846" s="1387"/>
      <c r="E7846" s="1384"/>
      <c r="F7846" s="1384"/>
      <c r="G7846" s="1384"/>
      <c r="H7846" s="1365"/>
      <c r="I7846" s="1365"/>
      <c r="J7846" s="1365"/>
      <c r="S7846" s="1359"/>
      <c r="BU7846" s="1366"/>
      <c r="CI7846" s="1383"/>
    </row>
    <row r="7847" spans="2:87" s="1381" customFormat="1" x14ac:dyDescent="0.25">
      <c r="B7847" s="1384"/>
      <c r="C7847" s="1384"/>
      <c r="D7847" s="1387"/>
      <c r="E7847" s="1384"/>
      <c r="F7847" s="1384"/>
      <c r="G7847" s="1384"/>
      <c r="H7847" s="1365"/>
      <c r="I7847" s="1365"/>
      <c r="J7847" s="1365"/>
      <c r="S7847" s="1359"/>
      <c r="BU7847" s="1366"/>
      <c r="CI7847" s="1383"/>
    </row>
    <row r="7848" spans="2:87" s="1381" customFormat="1" x14ac:dyDescent="0.25">
      <c r="B7848" s="1384"/>
      <c r="C7848" s="1384"/>
      <c r="D7848" s="1387"/>
      <c r="E7848" s="1384"/>
      <c r="F7848" s="1384"/>
      <c r="G7848" s="1384"/>
      <c r="H7848" s="1365"/>
      <c r="I7848" s="1365"/>
      <c r="J7848" s="1365"/>
      <c r="S7848" s="1359"/>
      <c r="BU7848" s="1366"/>
      <c r="CI7848" s="1383"/>
    </row>
    <row r="7849" spans="2:87" s="1381" customFormat="1" x14ac:dyDescent="0.25">
      <c r="B7849" s="1384"/>
      <c r="C7849" s="1384"/>
      <c r="D7849" s="1387"/>
      <c r="E7849" s="1384"/>
      <c r="F7849" s="1384"/>
      <c r="G7849" s="1384"/>
      <c r="H7849" s="1365"/>
      <c r="I7849" s="1365"/>
      <c r="J7849" s="1365"/>
      <c r="S7849" s="1359"/>
      <c r="BU7849" s="1366"/>
      <c r="CI7849" s="1383"/>
    </row>
    <row r="7850" spans="2:87" s="1381" customFormat="1" x14ac:dyDescent="0.25">
      <c r="B7850" s="1384"/>
      <c r="C7850" s="1384"/>
      <c r="D7850" s="1387"/>
      <c r="E7850" s="1384"/>
      <c r="F7850" s="1384"/>
      <c r="G7850" s="1384"/>
      <c r="H7850" s="1365"/>
      <c r="I7850" s="1365"/>
      <c r="J7850" s="1365"/>
      <c r="S7850" s="1359"/>
      <c r="BU7850" s="1366"/>
      <c r="CI7850" s="1383"/>
    </row>
    <row r="7851" spans="2:87" s="1381" customFormat="1" x14ac:dyDescent="0.25">
      <c r="B7851" s="1384"/>
      <c r="C7851" s="1384"/>
      <c r="D7851" s="1387"/>
      <c r="E7851" s="1384"/>
      <c r="F7851" s="1384"/>
      <c r="G7851" s="1384"/>
      <c r="H7851" s="1365"/>
      <c r="I7851" s="1365"/>
      <c r="J7851" s="1365"/>
      <c r="S7851" s="1359"/>
      <c r="BU7851" s="1366"/>
      <c r="CI7851" s="1383"/>
    </row>
    <row r="7852" spans="2:87" s="1381" customFormat="1" x14ac:dyDescent="0.25">
      <c r="B7852" s="1384"/>
      <c r="C7852" s="1384"/>
      <c r="D7852" s="1387"/>
      <c r="E7852" s="1384"/>
      <c r="F7852" s="1384"/>
      <c r="G7852" s="1384"/>
      <c r="H7852" s="1365"/>
      <c r="I7852" s="1365"/>
      <c r="J7852" s="1365"/>
      <c r="S7852" s="1359"/>
      <c r="BU7852" s="1366"/>
      <c r="CI7852" s="1383"/>
    </row>
    <row r="7853" spans="2:87" s="1381" customFormat="1" x14ac:dyDescent="0.25">
      <c r="B7853" s="1384"/>
      <c r="C7853" s="1384"/>
      <c r="D7853" s="1387"/>
      <c r="E7853" s="1384"/>
      <c r="F7853" s="1384"/>
      <c r="G7853" s="1384"/>
      <c r="H7853" s="1365"/>
      <c r="I7853" s="1365"/>
      <c r="J7853" s="1365"/>
      <c r="S7853" s="1359"/>
      <c r="BU7853" s="1366"/>
      <c r="CI7853" s="1383"/>
    </row>
    <row r="7854" spans="2:87" s="1381" customFormat="1" x14ac:dyDescent="0.25">
      <c r="B7854" s="1384"/>
      <c r="C7854" s="1384"/>
      <c r="D7854" s="1387"/>
      <c r="E7854" s="1384"/>
      <c r="F7854" s="1384"/>
      <c r="G7854" s="1384"/>
      <c r="H7854" s="1365"/>
      <c r="I7854" s="1365"/>
      <c r="J7854" s="1365"/>
      <c r="S7854" s="1359"/>
      <c r="BU7854" s="1366"/>
      <c r="CI7854" s="1383"/>
    </row>
    <row r="7855" spans="2:87" s="1381" customFormat="1" x14ac:dyDescent="0.25">
      <c r="B7855" s="1384"/>
      <c r="C7855" s="1384"/>
      <c r="D7855" s="1387"/>
      <c r="E7855" s="1384"/>
      <c r="F7855" s="1384"/>
      <c r="G7855" s="1384"/>
      <c r="H7855" s="1365"/>
      <c r="I7855" s="1365"/>
      <c r="J7855" s="1365"/>
      <c r="S7855" s="1359"/>
      <c r="BU7855" s="1366"/>
      <c r="CI7855" s="1383"/>
    </row>
    <row r="7856" spans="2:87" s="1381" customFormat="1" x14ac:dyDescent="0.25">
      <c r="B7856" s="1384"/>
      <c r="C7856" s="1384"/>
      <c r="D7856" s="1387"/>
      <c r="E7856" s="1384"/>
      <c r="F7856" s="1384"/>
      <c r="G7856" s="1384"/>
      <c r="H7856" s="1365"/>
      <c r="I7856" s="1365"/>
      <c r="J7856" s="1365"/>
      <c r="S7856" s="1359"/>
      <c r="BU7856" s="1366"/>
      <c r="CI7856" s="1383"/>
    </row>
    <row r="7857" spans="2:87" s="1381" customFormat="1" x14ac:dyDescent="0.25">
      <c r="B7857" s="1384"/>
      <c r="C7857" s="1384"/>
      <c r="D7857" s="1387"/>
      <c r="E7857" s="1384"/>
      <c r="F7857" s="1384"/>
      <c r="G7857" s="1384"/>
      <c r="H7857" s="1365"/>
      <c r="I7857" s="1365"/>
      <c r="J7857" s="1365"/>
      <c r="S7857" s="1359"/>
      <c r="BU7857" s="1366"/>
      <c r="CI7857" s="1383"/>
    </row>
    <row r="7858" spans="2:87" s="1381" customFormat="1" x14ac:dyDescent="0.25">
      <c r="B7858" s="1384"/>
      <c r="C7858" s="1384"/>
      <c r="D7858" s="1387"/>
      <c r="E7858" s="1384"/>
      <c r="F7858" s="1384"/>
      <c r="G7858" s="1384"/>
      <c r="H7858" s="1365"/>
      <c r="I7858" s="1365"/>
      <c r="J7858" s="1365"/>
      <c r="S7858" s="1359"/>
      <c r="BU7858" s="1366"/>
      <c r="CI7858" s="1383"/>
    </row>
    <row r="7859" spans="2:87" s="1381" customFormat="1" x14ac:dyDescent="0.25">
      <c r="B7859" s="1384"/>
      <c r="C7859" s="1384"/>
      <c r="D7859" s="1387"/>
      <c r="E7859" s="1384"/>
      <c r="F7859" s="1384"/>
      <c r="G7859" s="1384"/>
      <c r="H7859" s="1365"/>
      <c r="I7859" s="1365"/>
      <c r="J7859" s="1365"/>
      <c r="S7859" s="1359"/>
      <c r="BU7859" s="1366"/>
      <c r="CI7859" s="1383"/>
    </row>
    <row r="7860" spans="2:87" s="1381" customFormat="1" x14ac:dyDescent="0.25">
      <c r="B7860" s="1384"/>
      <c r="C7860" s="1384"/>
      <c r="D7860" s="1387"/>
      <c r="E7860" s="1384"/>
      <c r="F7860" s="1384"/>
      <c r="G7860" s="1384"/>
      <c r="H7860" s="1365"/>
      <c r="I7860" s="1365"/>
      <c r="J7860" s="1365"/>
      <c r="S7860" s="1359"/>
      <c r="BU7860" s="1366"/>
      <c r="CI7860" s="1383"/>
    </row>
    <row r="7861" spans="2:87" s="1381" customFormat="1" x14ac:dyDescent="0.25">
      <c r="B7861" s="1384"/>
      <c r="C7861" s="1384"/>
      <c r="D7861" s="1387"/>
      <c r="E7861" s="1384"/>
      <c r="F7861" s="1384"/>
      <c r="G7861" s="1384"/>
      <c r="H7861" s="1365"/>
      <c r="I7861" s="1365"/>
      <c r="J7861" s="1365"/>
      <c r="S7861" s="1359"/>
      <c r="BU7861" s="1366"/>
      <c r="CI7861" s="1383"/>
    </row>
    <row r="7862" spans="2:87" s="1381" customFormat="1" x14ac:dyDescent="0.25">
      <c r="B7862" s="1384"/>
      <c r="C7862" s="1384"/>
      <c r="D7862" s="1387"/>
      <c r="E7862" s="1384"/>
      <c r="F7862" s="1384"/>
      <c r="G7862" s="1384"/>
      <c r="H7862" s="1365"/>
      <c r="I7862" s="1365"/>
      <c r="J7862" s="1365"/>
      <c r="S7862" s="1359"/>
      <c r="BU7862" s="1366"/>
      <c r="CI7862" s="1383"/>
    </row>
    <row r="7863" spans="2:87" s="1381" customFormat="1" x14ac:dyDescent="0.25">
      <c r="B7863" s="1384"/>
      <c r="C7863" s="1384"/>
      <c r="D7863" s="1387"/>
      <c r="E7863" s="1384"/>
      <c r="F7863" s="1384"/>
      <c r="G7863" s="1384"/>
      <c r="H7863" s="1365"/>
      <c r="I7863" s="1365"/>
      <c r="J7863" s="1365"/>
      <c r="S7863" s="1359"/>
      <c r="BU7863" s="1366"/>
      <c r="CI7863" s="1383"/>
    </row>
    <row r="7864" spans="2:87" s="1381" customFormat="1" x14ac:dyDescent="0.25">
      <c r="B7864" s="1384"/>
      <c r="C7864" s="1384"/>
      <c r="D7864" s="1387"/>
      <c r="E7864" s="1384"/>
      <c r="F7864" s="1384"/>
      <c r="G7864" s="1384"/>
      <c r="H7864" s="1365"/>
      <c r="I7864" s="1365"/>
      <c r="J7864" s="1365"/>
      <c r="S7864" s="1359"/>
      <c r="BU7864" s="1366"/>
      <c r="CI7864" s="1383"/>
    </row>
    <row r="7865" spans="2:87" s="1381" customFormat="1" x14ac:dyDescent="0.25">
      <c r="B7865" s="1384"/>
      <c r="C7865" s="1384"/>
      <c r="D7865" s="1387"/>
      <c r="E7865" s="1384"/>
      <c r="F7865" s="1384"/>
      <c r="G7865" s="1384"/>
      <c r="H7865" s="1365"/>
      <c r="I7865" s="1365"/>
      <c r="J7865" s="1365"/>
      <c r="S7865" s="1359"/>
      <c r="BU7865" s="1366"/>
      <c r="CI7865" s="1383"/>
    </row>
    <row r="7866" spans="2:87" s="1381" customFormat="1" x14ac:dyDescent="0.25">
      <c r="B7866" s="1384"/>
      <c r="C7866" s="1384"/>
      <c r="D7866" s="1387"/>
      <c r="E7866" s="1384"/>
      <c r="F7866" s="1384"/>
      <c r="G7866" s="1384"/>
      <c r="H7866" s="1365"/>
      <c r="I7866" s="1365"/>
      <c r="J7866" s="1365"/>
      <c r="S7866" s="1359"/>
      <c r="BU7866" s="1366"/>
      <c r="CI7866" s="1383"/>
    </row>
    <row r="7867" spans="2:87" s="1381" customFormat="1" x14ac:dyDescent="0.25">
      <c r="B7867" s="1384"/>
      <c r="C7867" s="1384"/>
      <c r="D7867" s="1387"/>
      <c r="E7867" s="1384"/>
      <c r="F7867" s="1384"/>
      <c r="G7867" s="1384"/>
      <c r="H7867" s="1365"/>
      <c r="I7867" s="1365"/>
      <c r="J7867" s="1365"/>
      <c r="S7867" s="1359"/>
      <c r="BU7867" s="1366"/>
      <c r="CI7867" s="1383"/>
    </row>
    <row r="7868" spans="2:87" s="1381" customFormat="1" x14ac:dyDescent="0.25">
      <c r="B7868" s="1384"/>
      <c r="C7868" s="1384"/>
      <c r="D7868" s="1387"/>
      <c r="E7868" s="1384"/>
      <c r="F7868" s="1384"/>
      <c r="G7868" s="1384"/>
      <c r="H7868" s="1365"/>
      <c r="I7868" s="1365"/>
      <c r="J7868" s="1365"/>
      <c r="S7868" s="1359"/>
      <c r="BU7868" s="1366"/>
      <c r="CI7868" s="1383"/>
    </row>
    <row r="7869" spans="2:87" s="1381" customFormat="1" x14ac:dyDescent="0.25">
      <c r="B7869" s="1384"/>
      <c r="C7869" s="1384"/>
      <c r="D7869" s="1387"/>
      <c r="E7869" s="1384"/>
      <c r="F7869" s="1384"/>
      <c r="G7869" s="1384"/>
      <c r="H7869" s="1365"/>
      <c r="I7869" s="1365"/>
      <c r="J7869" s="1365"/>
      <c r="S7869" s="1359"/>
      <c r="BU7869" s="1366"/>
      <c r="CI7869" s="1383"/>
    </row>
    <row r="7870" spans="2:87" s="1381" customFormat="1" x14ac:dyDescent="0.25">
      <c r="B7870" s="1384"/>
      <c r="C7870" s="1384"/>
      <c r="D7870" s="1387"/>
      <c r="E7870" s="1384"/>
      <c r="F7870" s="1384"/>
      <c r="G7870" s="1384"/>
      <c r="H7870" s="1365"/>
      <c r="I7870" s="1365"/>
      <c r="J7870" s="1365"/>
      <c r="S7870" s="1359"/>
      <c r="BU7870" s="1366"/>
      <c r="CI7870" s="1383"/>
    </row>
    <row r="7871" spans="2:87" s="1381" customFormat="1" x14ac:dyDescent="0.25">
      <c r="B7871" s="1384"/>
      <c r="C7871" s="1384"/>
      <c r="D7871" s="1387"/>
      <c r="E7871" s="1384"/>
      <c r="F7871" s="1384"/>
      <c r="G7871" s="1384"/>
      <c r="H7871" s="1365"/>
      <c r="I7871" s="1365"/>
      <c r="J7871" s="1365"/>
      <c r="S7871" s="1359"/>
      <c r="BU7871" s="1366"/>
      <c r="CI7871" s="1383"/>
    </row>
    <row r="7872" spans="2:87" s="1381" customFormat="1" x14ac:dyDescent="0.25">
      <c r="B7872" s="1384"/>
      <c r="C7872" s="1384"/>
      <c r="D7872" s="1387"/>
      <c r="E7872" s="1384"/>
      <c r="F7872" s="1384"/>
      <c r="G7872" s="1384"/>
      <c r="H7872" s="1365"/>
      <c r="I7872" s="1365"/>
      <c r="J7872" s="1365"/>
      <c r="S7872" s="1359"/>
      <c r="BU7872" s="1366"/>
      <c r="CI7872" s="1383"/>
    </row>
    <row r="7873" spans="2:87" s="1381" customFormat="1" x14ac:dyDescent="0.25">
      <c r="B7873" s="1384"/>
      <c r="C7873" s="1384"/>
      <c r="D7873" s="1387"/>
      <c r="E7873" s="1384"/>
      <c r="F7873" s="1384"/>
      <c r="G7873" s="1384"/>
      <c r="H7873" s="1365"/>
      <c r="I7873" s="1365"/>
      <c r="J7873" s="1365"/>
      <c r="S7873" s="1359"/>
      <c r="BU7873" s="1366"/>
      <c r="CI7873" s="1383"/>
    </row>
    <row r="7874" spans="2:87" s="1381" customFormat="1" x14ac:dyDescent="0.25">
      <c r="B7874" s="1384"/>
      <c r="C7874" s="1384"/>
      <c r="D7874" s="1387"/>
      <c r="E7874" s="1384"/>
      <c r="F7874" s="1384"/>
      <c r="G7874" s="1384"/>
      <c r="H7874" s="1365"/>
      <c r="I7874" s="1365"/>
      <c r="J7874" s="1365"/>
      <c r="S7874" s="1359"/>
      <c r="BU7874" s="1366"/>
      <c r="CI7874" s="1383"/>
    </row>
    <row r="7875" spans="2:87" s="1381" customFormat="1" x14ac:dyDescent="0.25">
      <c r="B7875" s="1384"/>
      <c r="C7875" s="1384"/>
      <c r="D7875" s="1387"/>
      <c r="E7875" s="1384"/>
      <c r="F7875" s="1384"/>
      <c r="G7875" s="1384"/>
      <c r="H7875" s="1365"/>
      <c r="I7875" s="1365"/>
      <c r="J7875" s="1365"/>
      <c r="S7875" s="1359"/>
      <c r="BU7875" s="1366"/>
      <c r="CI7875" s="1383"/>
    </row>
    <row r="7876" spans="2:87" s="1381" customFormat="1" x14ac:dyDescent="0.25">
      <c r="B7876" s="1384"/>
      <c r="C7876" s="1384"/>
      <c r="D7876" s="1387"/>
      <c r="E7876" s="1384"/>
      <c r="F7876" s="1384"/>
      <c r="G7876" s="1384"/>
      <c r="H7876" s="1365"/>
      <c r="I7876" s="1365"/>
      <c r="J7876" s="1365"/>
      <c r="S7876" s="1359"/>
      <c r="BU7876" s="1366"/>
      <c r="CI7876" s="1383"/>
    </row>
    <row r="7877" spans="2:87" s="1381" customFormat="1" x14ac:dyDescent="0.25">
      <c r="B7877" s="1384"/>
      <c r="C7877" s="1384"/>
      <c r="D7877" s="1387"/>
      <c r="E7877" s="1384"/>
      <c r="F7877" s="1384"/>
      <c r="G7877" s="1384"/>
      <c r="H7877" s="1365"/>
      <c r="I7877" s="1365"/>
      <c r="J7877" s="1365"/>
      <c r="S7877" s="1359"/>
      <c r="BU7877" s="1366"/>
      <c r="CI7877" s="1383"/>
    </row>
    <row r="7878" spans="2:87" s="1381" customFormat="1" x14ac:dyDescent="0.25">
      <c r="B7878" s="1384"/>
      <c r="C7878" s="1384"/>
      <c r="D7878" s="1387"/>
      <c r="E7878" s="1384"/>
      <c r="F7878" s="1384"/>
      <c r="G7878" s="1384"/>
      <c r="H7878" s="1365"/>
      <c r="I7878" s="1365"/>
      <c r="J7878" s="1365"/>
      <c r="S7878" s="1359"/>
      <c r="BU7878" s="1366"/>
      <c r="CI7878" s="1383"/>
    </row>
    <row r="7879" spans="2:87" s="1381" customFormat="1" x14ac:dyDescent="0.25">
      <c r="B7879" s="1384"/>
      <c r="C7879" s="1384"/>
      <c r="D7879" s="1387"/>
      <c r="E7879" s="1384"/>
      <c r="F7879" s="1384"/>
      <c r="G7879" s="1384"/>
      <c r="H7879" s="1365"/>
      <c r="I7879" s="1365"/>
      <c r="J7879" s="1365"/>
      <c r="S7879" s="1359"/>
      <c r="BU7879" s="1366"/>
      <c r="CI7879" s="1383"/>
    </row>
    <row r="7880" spans="2:87" x14ac:dyDescent="0.25">
      <c r="I7880" s="1365"/>
    </row>
  </sheetData>
  <mergeCells count="8">
    <mergeCell ref="A86:B87"/>
    <mergeCell ref="A101:B102"/>
    <mergeCell ref="A94:B95"/>
    <mergeCell ref="A23:B24"/>
    <mergeCell ref="A47:B48"/>
    <mergeCell ref="A64:B65"/>
    <mergeCell ref="A69:B70"/>
    <mergeCell ref="A79:B8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66A9-32C9-4EDE-B587-835269A369C9}">
  <dimension ref="A1:RV6"/>
  <sheetViews>
    <sheetView workbookViewId="0">
      <selection activeCell="A11" sqref="A11:E95"/>
    </sheetView>
  </sheetViews>
  <sheetFormatPr defaultRowHeight="14.4" x14ac:dyDescent="0.3"/>
  <cols>
    <col min="1" max="1" width="32.33203125" bestFit="1" customWidth="1"/>
    <col min="2" max="2" width="13.6640625" bestFit="1" customWidth="1"/>
    <col min="3" max="3" width="12.88671875" bestFit="1" customWidth="1"/>
    <col min="4" max="4" width="6.6640625" bestFit="1" customWidth="1"/>
    <col min="5" max="7" width="16.109375" bestFit="1" customWidth="1"/>
    <col min="8" max="8" width="10.33203125" bestFit="1" customWidth="1"/>
    <col min="9" max="9" width="9.5546875" bestFit="1" customWidth="1"/>
    <col min="10" max="12" width="16" bestFit="1" customWidth="1"/>
    <col min="13" max="13" width="9.5546875" bestFit="1" customWidth="1"/>
    <col min="14" max="14" width="9.109375" bestFit="1" customWidth="1"/>
    <col min="15" max="17" width="16" bestFit="1" customWidth="1"/>
    <col min="18" max="18" width="6.6640625" bestFit="1" customWidth="1"/>
    <col min="19" max="19" width="8.44140625" bestFit="1" customWidth="1"/>
    <col min="20" max="20" width="17.44140625" bestFit="1" customWidth="1"/>
    <col min="21" max="21" width="9.88671875" bestFit="1" customWidth="1"/>
    <col min="22" max="22" width="9.6640625" bestFit="1" customWidth="1"/>
    <col min="23" max="23" width="6.109375" bestFit="1" customWidth="1"/>
    <col min="24" max="24" width="7.33203125" bestFit="1" customWidth="1"/>
    <col min="25" max="25" width="10.33203125" bestFit="1" customWidth="1"/>
    <col min="26" max="26" width="9" bestFit="1" customWidth="1"/>
    <col min="27" max="27" width="7.33203125" bestFit="1" customWidth="1"/>
    <col min="28" max="28" width="7.109375" bestFit="1" customWidth="1"/>
    <col min="29" max="29" width="9.88671875" bestFit="1" customWidth="1"/>
    <col min="30" max="30" width="13.5546875" bestFit="1" customWidth="1"/>
    <col min="31" max="32" width="16" bestFit="1" customWidth="1"/>
    <col min="33" max="33" width="11.33203125" bestFit="1" customWidth="1"/>
    <col min="34" max="34" width="7.6640625" bestFit="1" customWidth="1"/>
    <col min="35" max="35" width="6.109375" bestFit="1" customWidth="1"/>
    <col min="36" max="36" width="9" bestFit="1" customWidth="1"/>
    <col min="37" max="38" width="16" bestFit="1" customWidth="1"/>
    <col min="39" max="39" width="11.6640625" bestFit="1" customWidth="1"/>
    <col min="40" max="40" width="6.88671875" bestFit="1" customWidth="1"/>
    <col min="41" max="43" width="16" bestFit="1" customWidth="1"/>
    <col min="44" max="44" width="12.88671875" bestFit="1" customWidth="1"/>
    <col min="45" max="45" width="8" bestFit="1" customWidth="1"/>
    <col min="46" max="46" width="14.88671875" bestFit="1" customWidth="1"/>
    <col min="47" max="48" width="16" bestFit="1" customWidth="1"/>
    <col min="49" max="49" width="11" bestFit="1" customWidth="1"/>
    <col min="50" max="50" width="9.44140625" bestFit="1" customWidth="1"/>
    <col min="51" max="51" width="11.88671875" bestFit="1" customWidth="1"/>
    <col min="52" max="52" width="17.109375" bestFit="1" customWidth="1"/>
    <col min="53" max="53" width="10.33203125" bestFit="1" customWidth="1"/>
    <col min="54" max="54" width="7.88671875" bestFit="1" customWidth="1"/>
    <col min="55" max="56" width="18.6640625" bestFit="1" customWidth="1"/>
    <col min="57" max="57" width="12.44140625" bestFit="1" customWidth="1"/>
    <col min="58" max="58" width="6.88671875" bestFit="1" customWidth="1"/>
    <col min="59" max="59" width="8.33203125" bestFit="1" customWidth="1"/>
    <col min="60" max="60" width="8.6640625" bestFit="1" customWidth="1"/>
    <col min="61" max="61" width="7.33203125" bestFit="1" customWidth="1"/>
    <col min="62" max="63" width="18.6640625" bestFit="1" customWidth="1"/>
    <col min="64" max="64" width="9.44140625" bestFit="1" customWidth="1"/>
    <col min="65" max="65" width="11" bestFit="1" customWidth="1"/>
    <col min="66" max="66" width="11.109375" bestFit="1" customWidth="1"/>
    <col min="67" max="67" width="12.33203125" bestFit="1" customWidth="1"/>
    <col min="68" max="68" width="13.88671875" bestFit="1" customWidth="1"/>
    <col min="69" max="69" width="14" bestFit="1" customWidth="1"/>
    <col min="70" max="71" width="18.6640625" bestFit="1" customWidth="1"/>
    <col min="72" max="72" width="9" bestFit="1" customWidth="1"/>
    <col min="73" max="73" width="8" bestFit="1" customWidth="1"/>
    <col min="74" max="74" width="13.33203125" bestFit="1" customWidth="1"/>
    <col min="75" max="75" width="9.109375" bestFit="1" customWidth="1"/>
    <col min="76" max="76" width="16.109375" bestFit="1" customWidth="1"/>
    <col min="77" max="77" width="10.33203125" bestFit="1" customWidth="1"/>
    <col min="78" max="78" width="14" bestFit="1" customWidth="1"/>
    <col min="79" max="79" width="19.5546875" bestFit="1" customWidth="1"/>
    <col min="80" max="96" width="9.33203125" bestFit="1" customWidth="1"/>
    <col min="97" max="97" width="11.33203125" bestFit="1" customWidth="1"/>
    <col min="98" max="98" width="17.33203125" bestFit="1" customWidth="1"/>
    <col min="99" max="99" width="20.6640625" bestFit="1" customWidth="1"/>
    <col min="100" max="100" width="26.109375" bestFit="1" customWidth="1"/>
    <col min="101" max="106" width="16" bestFit="1" customWidth="1"/>
    <col min="107" max="107" width="7.6640625" bestFit="1" customWidth="1"/>
    <col min="108" max="111" width="18.6640625" bestFit="1" customWidth="1"/>
    <col min="112" max="112" width="10.109375" bestFit="1" customWidth="1"/>
    <col min="113" max="127" width="9.33203125" bestFit="1" customWidth="1"/>
    <col min="128" max="128" width="10" bestFit="1" customWidth="1"/>
    <col min="129" max="130" width="9.33203125" bestFit="1" customWidth="1"/>
    <col min="132" max="132" width="19.6640625" bestFit="1" customWidth="1"/>
    <col min="133" max="133" width="26.109375" bestFit="1" customWidth="1"/>
    <col min="134" max="134" width="16.109375" bestFit="1" customWidth="1"/>
    <col min="135" max="138" width="16" bestFit="1" customWidth="1"/>
    <col min="139" max="139" width="6.88671875" bestFit="1" customWidth="1"/>
    <col min="140" max="153" width="18.6640625" bestFit="1" customWidth="1"/>
    <col min="154" max="157" width="9.33203125" bestFit="1" customWidth="1"/>
    <col min="158" max="158" width="10.109375" bestFit="1" customWidth="1"/>
    <col min="159" max="159" width="10.33203125" bestFit="1" customWidth="1"/>
    <col min="160" max="164" width="9.33203125" bestFit="1" customWidth="1"/>
    <col min="165" max="165" width="10.5546875" bestFit="1" customWidth="1"/>
    <col min="166" max="167" width="9.33203125" bestFit="1" customWidth="1"/>
    <col min="169" max="169" width="19.44140625" bestFit="1" customWidth="1"/>
    <col min="170" max="170" width="26.109375" bestFit="1" customWidth="1"/>
    <col min="171" max="171" width="16" bestFit="1" customWidth="1"/>
    <col min="172" max="172" width="16.109375" bestFit="1" customWidth="1"/>
    <col min="173" max="175" width="16" bestFit="1" customWidth="1"/>
    <col min="176" max="176" width="17.44140625" bestFit="1" customWidth="1"/>
    <col min="177" max="187" width="16" bestFit="1" customWidth="1"/>
    <col min="188" max="188" width="7.6640625" bestFit="1" customWidth="1"/>
    <col min="189" max="198" width="18.6640625" bestFit="1" customWidth="1"/>
    <col min="199" max="199" width="10.109375" bestFit="1" customWidth="1"/>
    <col min="200" max="215" width="9.33203125" bestFit="1" customWidth="1"/>
    <col min="216" max="216" width="11.33203125" bestFit="1" customWidth="1"/>
    <col min="218" max="218" width="22.33203125" bestFit="1" customWidth="1"/>
    <col min="219" max="219" width="26.109375" bestFit="1" customWidth="1"/>
    <col min="220" max="220" width="16" bestFit="1" customWidth="1"/>
    <col min="221" max="221" width="7.6640625" bestFit="1" customWidth="1"/>
    <col min="222" max="224" width="18.6640625" bestFit="1" customWidth="1"/>
    <col min="225" max="225" width="10.109375" bestFit="1" customWidth="1"/>
    <col min="226" max="227" width="9.33203125" bestFit="1" customWidth="1"/>
    <col min="228" max="228" width="10.5546875" bestFit="1" customWidth="1"/>
    <col min="229" max="232" width="9.33203125" bestFit="1" customWidth="1"/>
    <col min="233" max="233" width="9.5546875" bestFit="1" customWidth="1"/>
    <col min="234" max="235" width="9.33203125" bestFit="1" customWidth="1"/>
    <col min="236" max="236" width="11.33203125" bestFit="1" customWidth="1"/>
    <col min="238" max="238" width="16.6640625" bestFit="1" customWidth="1"/>
    <col min="239" max="239" width="26.109375" bestFit="1" customWidth="1"/>
    <col min="240" max="240" width="16" bestFit="1" customWidth="1"/>
    <col min="241" max="241" width="7.6640625" bestFit="1" customWidth="1"/>
    <col min="242" max="248" width="18.6640625" bestFit="1" customWidth="1"/>
    <col min="249" max="249" width="10.109375" bestFit="1" customWidth="1"/>
    <col min="250" max="261" width="9.33203125" bestFit="1" customWidth="1"/>
    <col min="262" max="262" width="11" bestFit="1" customWidth="1"/>
    <col min="263" max="271" width="9.33203125" bestFit="1" customWidth="1"/>
    <col min="273" max="273" width="21.33203125" bestFit="1" customWidth="1"/>
    <col min="274" max="274" width="26.109375" bestFit="1" customWidth="1"/>
    <col min="275" max="280" width="16" bestFit="1" customWidth="1"/>
    <col min="281" max="281" width="7.6640625" bestFit="1" customWidth="1"/>
    <col min="282" max="291" width="18.6640625" bestFit="1" customWidth="1"/>
    <col min="292" max="292" width="10.109375" bestFit="1" customWidth="1"/>
    <col min="293" max="293" width="11" bestFit="1" customWidth="1"/>
    <col min="294" max="294" width="13.6640625" bestFit="1" customWidth="1"/>
    <col min="295" max="295" width="10" bestFit="1" customWidth="1"/>
    <col min="296" max="314" width="9.33203125" bestFit="1" customWidth="1"/>
    <col min="315" max="315" width="9.44140625" bestFit="1" customWidth="1"/>
    <col min="316" max="316" width="9.33203125" bestFit="1" customWidth="1"/>
    <col min="317" max="317" width="11.33203125" bestFit="1" customWidth="1"/>
    <col min="319" max="319" width="20.33203125" bestFit="1" customWidth="1"/>
    <col min="320" max="320" width="26.109375" bestFit="1" customWidth="1"/>
    <col min="321" max="321" width="16" bestFit="1" customWidth="1"/>
    <col min="322" max="322" width="7.6640625" bestFit="1" customWidth="1"/>
    <col min="323" max="334" width="18.6640625" bestFit="1" customWidth="1"/>
    <col min="335" max="335" width="10.109375" bestFit="1" customWidth="1"/>
    <col min="336" max="336" width="10.5546875" bestFit="1" customWidth="1"/>
    <col min="337" max="337" width="10.6640625" bestFit="1" customWidth="1"/>
    <col min="338" max="347" width="9.33203125" bestFit="1" customWidth="1"/>
    <col min="348" max="348" width="9.88671875" bestFit="1" customWidth="1"/>
    <col min="349" max="350" width="9.33203125" bestFit="1" customWidth="1"/>
    <col min="351" max="351" width="11.33203125" bestFit="1" customWidth="1"/>
    <col min="352" max="352" width="9.33203125" bestFit="1" customWidth="1"/>
    <col min="354" max="354" width="19.88671875" bestFit="1" customWidth="1"/>
    <col min="355" max="355" width="26.109375" bestFit="1" customWidth="1"/>
    <col min="356" max="356" width="16" bestFit="1" customWidth="1"/>
    <col min="357" max="357" width="7.6640625" bestFit="1" customWidth="1"/>
    <col min="358" max="362" width="18.6640625" bestFit="1" customWidth="1"/>
    <col min="363" max="363" width="10.109375" bestFit="1" customWidth="1"/>
    <col min="364" max="365" width="9.33203125" bestFit="1" customWidth="1"/>
    <col min="366" max="366" width="10.5546875" bestFit="1" customWidth="1"/>
    <col min="367" max="374" width="9.33203125" bestFit="1" customWidth="1"/>
    <col min="375" max="375" width="10.109375" bestFit="1" customWidth="1"/>
    <col min="376" max="377" width="9.33203125" bestFit="1" customWidth="1"/>
    <col min="379" max="379" width="18.5546875" bestFit="1" customWidth="1"/>
    <col min="380" max="380" width="26.109375" bestFit="1" customWidth="1"/>
    <col min="381" max="381" width="16" bestFit="1" customWidth="1"/>
    <col min="382" max="382" width="7.6640625" bestFit="1" customWidth="1"/>
    <col min="383" max="389" width="18.6640625" bestFit="1" customWidth="1"/>
    <col min="390" max="390" width="10.109375" bestFit="1" customWidth="1"/>
    <col min="391" max="391" width="9.33203125" bestFit="1" customWidth="1"/>
    <col min="392" max="392" width="13.6640625" bestFit="1" customWidth="1"/>
    <col min="393" max="394" width="9.33203125" bestFit="1" customWidth="1"/>
    <col min="395" max="395" width="12.33203125" bestFit="1" customWidth="1"/>
    <col min="396" max="396" width="11.5546875" bestFit="1" customWidth="1"/>
    <col min="397" max="397" width="9.33203125" bestFit="1" customWidth="1"/>
    <col min="398" max="398" width="12.109375" bestFit="1" customWidth="1"/>
    <col min="399" max="405" width="9.33203125" bestFit="1" customWidth="1"/>
    <col min="407" max="407" width="22.33203125" bestFit="1" customWidth="1"/>
    <col min="408" max="408" width="26.109375" bestFit="1" customWidth="1"/>
    <col min="409" max="409" width="16" bestFit="1" customWidth="1"/>
    <col min="410" max="410" width="7.6640625" bestFit="1" customWidth="1"/>
    <col min="411" max="417" width="18.6640625" bestFit="1" customWidth="1"/>
    <col min="418" max="418" width="10.109375" bestFit="1" customWidth="1"/>
    <col min="419" max="419" width="11" bestFit="1" customWidth="1"/>
    <col min="420" max="420" width="9.33203125" bestFit="1" customWidth="1"/>
    <col min="421" max="421" width="10.44140625" bestFit="1" customWidth="1"/>
    <col min="422" max="427" width="9.33203125" bestFit="1" customWidth="1"/>
    <col min="428" max="428" width="16.109375" bestFit="1" customWidth="1"/>
    <col min="429" max="430" width="9.33203125" bestFit="1" customWidth="1"/>
    <col min="431" max="431" width="16.109375" bestFit="1" customWidth="1"/>
    <col min="432" max="432" width="9.33203125" bestFit="1" customWidth="1"/>
    <col min="433" max="433" width="11.33203125" bestFit="1" customWidth="1"/>
    <col min="434" max="434" width="9.44140625" bestFit="1" customWidth="1"/>
    <col min="436" max="436" width="19.88671875" bestFit="1" customWidth="1"/>
    <col min="437" max="437" width="7.6640625" bestFit="1" customWidth="1"/>
    <col min="438" max="449" width="18.6640625" bestFit="1" customWidth="1"/>
    <col min="450" max="450" width="10.109375" bestFit="1" customWidth="1"/>
    <col min="451" max="457" width="9.33203125" bestFit="1" customWidth="1"/>
    <col min="458" max="458" width="13.44140625" bestFit="1" customWidth="1"/>
    <col min="459" max="464" width="9.33203125" bestFit="1" customWidth="1"/>
    <col min="466" max="466" width="17.6640625" bestFit="1" customWidth="1"/>
    <col min="467" max="467" width="26.109375" bestFit="1" customWidth="1"/>
    <col min="468" max="469" width="16" bestFit="1" customWidth="1"/>
    <col min="470" max="470" width="7.6640625" bestFit="1" customWidth="1"/>
    <col min="471" max="475" width="18.6640625" bestFit="1" customWidth="1"/>
    <col min="476" max="476" width="10.109375" bestFit="1" customWidth="1"/>
    <col min="477" max="477" width="9.33203125" bestFit="1" customWidth="1"/>
    <col min="478" max="478" width="10.44140625" bestFit="1" customWidth="1"/>
    <col min="479" max="488" width="9.33203125" bestFit="1" customWidth="1"/>
    <col min="489" max="489" width="11.33203125" bestFit="1" customWidth="1"/>
    <col min="490" max="490" width="9.33203125" bestFit="1" customWidth="1"/>
  </cols>
  <sheetData>
    <row r="1" spans="1:490" x14ac:dyDescent="0.3">
      <c r="A1" t="s">
        <v>1416</v>
      </c>
      <c r="B1" t="s">
        <v>316</v>
      </c>
      <c r="C1" t="s">
        <v>317</v>
      </c>
      <c r="D1" t="s">
        <v>10</v>
      </c>
      <c r="E1" t="s">
        <v>324</v>
      </c>
      <c r="F1" t="s">
        <v>324</v>
      </c>
      <c r="G1" t="s">
        <v>324</v>
      </c>
      <c r="H1" t="s">
        <v>73</v>
      </c>
      <c r="I1" t="s">
        <v>70</v>
      </c>
      <c r="J1" t="s">
        <v>332</v>
      </c>
      <c r="K1" t="s">
        <v>332</v>
      </c>
      <c r="L1" t="s">
        <v>332</v>
      </c>
      <c r="M1" t="s">
        <v>332</v>
      </c>
      <c r="N1" t="s">
        <v>333</v>
      </c>
      <c r="O1" t="s">
        <v>334</v>
      </c>
      <c r="P1" t="s">
        <v>334</v>
      </c>
      <c r="Q1" t="s">
        <v>334</v>
      </c>
      <c r="R1" t="s">
        <v>334</v>
      </c>
      <c r="S1" t="s">
        <v>14</v>
      </c>
      <c r="T1" t="s">
        <v>15</v>
      </c>
      <c r="U1" t="s">
        <v>16</v>
      </c>
      <c r="V1" t="s">
        <v>17</v>
      </c>
      <c r="W1" t="s">
        <v>927</v>
      </c>
      <c r="X1" t="s">
        <v>18</v>
      </c>
      <c r="Y1" t="s">
        <v>584</v>
      </c>
      <c r="Z1" t="s">
        <v>51</v>
      </c>
      <c r="AA1" t="s">
        <v>1032</v>
      </c>
      <c r="AB1" t="s">
        <v>349</v>
      </c>
      <c r="AC1" t="s">
        <v>75</v>
      </c>
      <c r="AD1" t="s">
        <v>343</v>
      </c>
      <c r="AE1" t="s">
        <v>346</v>
      </c>
      <c r="AF1" t="s">
        <v>346</v>
      </c>
      <c r="AG1" t="s">
        <v>346</v>
      </c>
      <c r="AH1" t="s">
        <v>931</v>
      </c>
      <c r="AI1" t="s">
        <v>405</v>
      </c>
      <c r="AJ1" t="s">
        <v>57</v>
      </c>
      <c r="AK1" t="s">
        <v>350</v>
      </c>
      <c r="AL1" t="s">
        <v>350</v>
      </c>
      <c r="AM1" t="s">
        <v>350</v>
      </c>
      <c r="AN1" t="s">
        <v>45</v>
      </c>
      <c r="AO1" t="s">
        <v>353</v>
      </c>
      <c r="AP1" t="s">
        <v>353</v>
      </c>
      <c r="AQ1" t="s">
        <v>353</v>
      </c>
      <c r="AR1" t="s">
        <v>353</v>
      </c>
      <c r="AS1" t="s">
        <v>381</v>
      </c>
      <c r="AT1" t="s">
        <v>21</v>
      </c>
      <c r="AU1" t="s">
        <v>356</v>
      </c>
      <c r="AV1" t="s">
        <v>356</v>
      </c>
      <c r="AW1" t="s">
        <v>356</v>
      </c>
      <c r="AX1" t="s">
        <v>23</v>
      </c>
      <c r="AY1" t="s">
        <v>24</v>
      </c>
      <c r="AZ1" t="s">
        <v>357</v>
      </c>
      <c r="BA1" t="s">
        <v>971</v>
      </c>
      <c r="BB1" t="s">
        <v>590</v>
      </c>
      <c r="BC1" t="s">
        <v>588</v>
      </c>
      <c r="BD1" t="s">
        <v>588</v>
      </c>
      <c r="BE1" t="s">
        <v>588</v>
      </c>
      <c r="BF1" t="s">
        <v>378</v>
      </c>
      <c r="BG1" t="s">
        <v>434</v>
      </c>
      <c r="BH1" t="s">
        <v>587</v>
      </c>
      <c r="BI1" t="s">
        <v>585</v>
      </c>
      <c r="BJ1" t="s">
        <v>361</v>
      </c>
      <c r="BK1" t="s">
        <v>361</v>
      </c>
      <c r="BL1" t="s">
        <v>361</v>
      </c>
      <c r="BM1" t="s">
        <v>402</v>
      </c>
      <c r="BN1" t="s">
        <v>403</v>
      </c>
      <c r="BO1" t="s">
        <v>404</v>
      </c>
      <c r="BP1" t="s">
        <v>1055</v>
      </c>
      <c r="BQ1" t="s">
        <v>442</v>
      </c>
      <c r="BR1" t="s">
        <v>363</v>
      </c>
      <c r="BS1" t="s">
        <v>363</v>
      </c>
      <c r="BT1" t="s">
        <v>363</v>
      </c>
      <c r="BU1" t="s">
        <v>406</v>
      </c>
      <c r="BV1" t="s">
        <v>380</v>
      </c>
      <c r="BW1" t="s">
        <v>78</v>
      </c>
      <c r="BX1" t="s">
        <v>1122</v>
      </c>
      <c r="BY1" t="s">
        <v>407</v>
      </c>
      <c r="BZ1" t="s">
        <v>1060</v>
      </c>
      <c r="CA1" t="s">
        <v>366</v>
      </c>
      <c r="CB1" t="s">
        <v>409</v>
      </c>
      <c r="CC1" t="s">
        <v>582</v>
      </c>
      <c r="CD1" t="s">
        <v>385</v>
      </c>
      <c r="CE1" t="s">
        <v>410</v>
      </c>
      <c r="CF1" t="s">
        <v>586</v>
      </c>
      <c r="CG1" t="s">
        <v>145</v>
      </c>
      <c r="CH1" t="s">
        <v>587</v>
      </c>
      <c r="CI1" t="s">
        <v>412</v>
      </c>
      <c r="CJ1" t="s">
        <v>413</v>
      </c>
      <c r="CK1" t="s">
        <v>480</v>
      </c>
      <c r="CL1" t="s">
        <v>348</v>
      </c>
      <c r="CM1" t="s">
        <v>414</v>
      </c>
      <c r="CN1" t="s">
        <v>352</v>
      </c>
      <c r="CO1" t="s">
        <v>416</v>
      </c>
      <c r="CP1" t="s">
        <v>418</v>
      </c>
      <c r="CQ1" t="s">
        <v>420</v>
      </c>
      <c r="CR1" t="s">
        <v>583</v>
      </c>
      <c r="CS1" t="s">
        <v>421</v>
      </c>
      <c r="CT1" t="s">
        <v>374</v>
      </c>
      <c r="CU1" t="s">
        <v>1417</v>
      </c>
      <c r="CV1" t="s">
        <v>1418</v>
      </c>
      <c r="CW1" t="s">
        <v>332</v>
      </c>
      <c r="CX1" t="s">
        <v>333</v>
      </c>
      <c r="CY1" t="s">
        <v>334</v>
      </c>
      <c r="CZ1" t="s">
        <v>45</v>
      </c>
      <c r="DA1" t="s">
        <v>381</v>
      </c>
      <c r="DB1" t="s">
        <v>356</v>
      </c>
      <c r="DC1" t="s">
        <v>1419</v>
      </c>
      <c r="DD1" t="s">
        <v>377</v>
      </c>
      <c r="DE1" t="s">
        <v>378</v>
      </c>
      <c r="DF1" t="s">
        <v>379</v>
      </c>
      <c r="DG1" t="s">
        <v>380</v>
      </c>
      <c r="DH1" t="s">
        <v>1420</v>
      </c>
      <c r="DI1" t="s">
        <v>383</v>
      </c>
      <c r="DJ1" t="s">
        <v>384</v>
      </c>
      <c r="DK1" t="s">
        <v>385</v>
      </c>
      <c r="DL1" t="s">
        <v>386</v>
      </c>
      <c r="DM1" t="s">
        <v>333</v>
      </c>
      <c r="DN1" t="s">
        <v>387</v>
      </c>
      <c r="DO1" t="s">
        <v>388</v>
      </c>
      <c r="DP1" t="s">
        <v>389</v>
      </c>
      <c r="DQ1" t="s">
        <v>46</v>
      </c>
      <c r="DR1" t="s">
        <v>390</v>
      </c>
      <c r="DS1" t="s">
        <v>391</v>
      </c>
      <c r="DT1" t="s">
        <v>392</v>
      </c>
      <c r="DU1" t="s">
        <v>393</v>
      </c>
      <c r="DV1" t="s">
        <v>394</v>
      </c>
      <c r="DW1" t="s">
        <v>395</v>
      </c>
      <c r="DX1" t="s">
        <v>396</v>
      </c>
      <c r="DY1" t="s">
        <v>397</v>
      </c>
      <c r="DZ1" t="s">
        <v>398</v>
      </c>
      <c r="EB1" t="s">
        <v>1421</v>
      </c>
      <c r="EC1" t="s">
        <v>1418</v>
      </c>
      <c r="ED1" t="s">
        <v>324</v>
      </c>
      <c r="EE1" t="s">
        <v>332</v>
      </c>
      <c r="EF1" t="s">
        <v>51</v>
      </c>
      <c r="EG1" t="s">
        <v>350</v>
      </c>
      <c r="EH1" t="s">
        <v>353</v>
      </c>
      <c r="EI1" t="s">
        <v>359</v>
      </c>
      <c r="EJ1" t="s">
        <v>788</v>
      </c>
      <c r="EK1" t="s">
        <v>810</v>
      </c>
      <c r="EL1" t="s">
        <v>812</v>
      </c>
      <c r="EM1" t="s">
        <v>588</v>
      </c>
      <c r="EN1" t="s">
        <v>815</v>
      </c>
      <c r="EO1" t="s">
        <v>361</v>
      </c>
      <c r="EP1" t="s">
        <v>818</v>
      </c>
      <c r="EQ1" t="s">
        <v>820</v>
      </c>
      <c r="ER1" t="s">
        <v>822</v>
      </c>
      <c r="ES1" t="s">
        <v>824</v>
      </c>
      <c r="ET1" t="s">
        <v>826</v>
      </c>
      <c r="EU1" t="s">
        <v>828</v>
      </c>
      <c r="EV1" t="s">
        <v>830</v>
      </c>
      <c r="EW1" t="s">
        <v>832</v>
      </c>
      <c r="EX1" t="s">
        <v>367</v>
      </c>
      <c r="EY1" t="s">
        <v>788</v>
      </c>
      <c r="EZ1" t="s">
        <v>790</v>
      </c>
      <c r="FA1" t="s">
        <v>582</v>
      </c>
      <c r="FB1" t="s">
        <v>793</v>
      </c>
      <c r="FC1" t="s">
        <v>796</v>
      </c>
      <c r="FD1" t="s">
        <v>345</v>
      </c>
      <c r="FE1" t="s">
        <v>46</v>
      </c>
      <c r="FF1" t="s">
        <v>348</v>
      </c>
      <c r="FG1" t="s">
        <v>417</v>
      </c>
      <c r="FH1" t="s">
        <v>803</v>
      </c>
      <c r="FI1" t="s">
        <v>805</v>
      </c>
      <c r="FJ1" t="s">
        <v>583</v>
      </c>
      <c r="FK1" t="s">
        <v>807</v>
      </c>
      <c r="FM1" t="s">
        <v>1422</v>
      </c>
      <c r="FN1" t="s">
        <v>1418</v>
      </c>
      <c r="FO1" t="s">
        <v>10</v>
      </c>
      <c r="FP1" t="s">
        <v>324</v>
      </c>
      <c r="FQ1" t="s">
        <v>332</v>
      </c>
      <c r="FR1" t="s">
        <v>334</v>
      </c>
      <c r="FS1" t="s">
        <v>14</v>
      </c>
      <c r="FT1" t="s">
        <v>15</v>
      </c>
      <c r="FU1" t="s">
        <v>16</v>
      </c>
      <c r="FV1" t="s">
        <v>17</v>
      </c>
      <c r="FW1" t="s">
        <v>18</v>
      </c>
      <c r="FX1" t="s">
        <v>346</v>
      </c>
      <c r="FY1" t="s">
        <v>405</v>
      </c>
      <c r="FZ1" t="s">
        <v>350</v>
      </c>
      <c r="GA1" t="s">
        <v>353</v>
      </c>
      <c r="GB1" t="s">
        <v>21</v>
      </c>
      <c r="GC1" t="s">
        <v>356</v>
      </c>
      <c r="GD1" t="s">
        <v>23</v>
      </c>
      <c r="GE1" t="s">
        <v>24</v>
      </c>
      <c r="GF1" t="s">
        <v>1419</v>
      </c>
      <c r="GG1" t="s">
        <v>400</v>
      </c>
      <c r="GH1" t="s">
        <v>1184</v>
      </c>
      <c r="GI1" t="s">
        <v>401</v>
      </c>
      <c r="GJ1" t="s">
        <v>361</v>
      </c>
      <c r="GK1" t="s">
        <v>402</v>
      </c>
      <c r="GL1" t="s">
        <v>403</v>
      </c>
      <c r="GM1" t="s">
        <v>404</v>
      </c>
      <c r="GN1" t="s">
        <v>406</v>
      </c>
      <c r="GO1" t="s">
        <v>407</v>
      </c>
      <c r="GP1" t="s">
        <v>408</v>
      </c>
      <c r="GQ1" t="s">
        <v>1420</v>
      </c>
      <c r="GR1" t="s">
        <v>409</v>
      </c>
      <c r="GS1" t="s">
        <v>385</v>
      </c>
      <c r="GT1" t="s">
        <v>410</v>
      </c>
      <c r="GU1" t="s">
        <v>145</v>
      </c>
      <c r="GV1" t="s">
        <v>411</v>
      </c>
      <c r="GW1" t="s">
        <v>412</v>
      </c>
      <c r="GX1" t="s">
        <v>413</v>
      </c>
      <c r="GY1" t="s">
        <v>348</v>
      </c>
      <c r="GZ1" t="s">
        <v>414</v>
      </c>
      <c r="HA1" t="s">
        <v>415</v>
      </c>
      <c r="HB1" t="s">
        <v>352</v>
      </c>
      <c r="HC1" t="s">
        <v>416</v>
      </c>
      <c r="HD1" t="s">
        <v>417</v>
      </c>
      <c r="HE1" t="s">
        <v>418</v>
      </c>
      <c r="HF1" t="s">
        <v>419</v>
      </c>
      <c r="HG1" t="s">
        <v>420</v>
      </c>
      <c r="HH1" t="s">
        <v>421</v>
      </c>
      <c r="HJ1" t="s">
        <v>1423</v>
      </c>
      <c r="HK1" t="s">
        <v>1418</v>
      </c>
      <c r="HL1" t="s">
        <v>318</v>
      </c>
      <c r="HM1" t="s">
        <v>1419</v>
      </c>
      <c r="HN1" t="s">
        <v>422</v>
      </c>
      <c r="HO1" t="s">
        <v>423</v>
      </c>
      <c r="HP1" t="s">
        <v>424</v>
      </c>
      <c r="HQ1" t="s">
        <v>1420</v>
      </c>
      <c r="HR1" t="s">
        <v>425</v>
      </c>
      <c r="HS1" t="s">
        <v>426</v>
      </c>
      <c r="HT1" t="s">
        <v>427</v>
      </c>
      <c r="HU1" t="s">
        <v>428</v>
      </c>
      <c r="HV1" t="s">
        <v>429</v>
      </c>
      <c r="HW1" t="s">
        <v>349</v>
      </c>
      <c r="HX1" t="s">
        <v>352</v>
      </c>
      <c r="HY1" t="s">
        <v>430</v>
      </c>
      <c r="HZ1" t="s">
        <v>431</v>
      </c>
      <c r="IA1" t="s">
        <v>432</v>
      </c>
      <c r="IB1" t="s">
        <v>421</v>
      </c>
      <c r="ID1" t="s">
        <v>1424</v>
      </c>
      <c r="IE1" t="s">
        <v>1418</v>
      </c>
      <c r="IF1" t="s">
        <v>343</v>
      </c>
      <c r="IG1" t="s">
        <v>1419</v>
      </c>
      <c r="IH1" t="s">
        <v>915</v>
      </c>
      <c r="II1" t="s">
        <v>917</v>
      </c>
      <c r="IJ1" t="s">
        <v>919</v>
      </c>
      <c r="IK1" t="s">
        <v>434</v>
      </c>
      <c r="IL1" t="s">
        <v>1425</v>
      </c>
      <c r="IM1" t="s">
        <v>923</v>
      </c>
      <c r="IN1" t="s">
        <v>925</v>
      </c>
      <c r="IO1" t="s">
        <v>1420</v>
      </c>
      <c r="IP1" t="s">
        <v>384</v>
      </c>
      <c r="IQ1" t="s">
        <v>385</v>
      </c>
      <c r="IR1" t="s">
        <v>885</v>
      </c>
      <c r="IS1" t="s">
        <v>887</v>
      </c>
      <c r="IT1" t="s">
        <v>410</v>
      </c>
      <c r="IU1" t="s">
        <v>890</v>
      </c>
      <c r="IV1" t="s">
        <v>451</v>
      </c>
      <c r="IW1" t="s">
        <v>893</v>
      </c>
      <c r="IX1" t="s">
        <v>895</v>
      </c>
      <c r="IY1" t="s">
        <v>412</v>
      </c>
      <c r="IZ1" t="s">
        <v>413</v>
      </c>
      <c r="JA1" t="s">
        <v>46</v>
      </c>
      <c r="JB1" t="s">
        <v>900</v>
      </c>
      <c r="JC1" t="s">
        <v>902</v>
      </c>
      <c r="JD1" t="s">
        <v>904</v>
      </c>
      <c r="JE1" t="s">
        <v>454</v>
      </c>
      <c r="JF1" t="s">
        <v>907</v>
      </c>
      <c r="JG1" t="s">
        <v>909</v>
      </c>
      <c r="JH1" t="s">
        <v>455</v>
      </c>
      <c r="JI1" t="s">
        <v>417</v>
      </c>
      <c r="JJ1" t="s">
        <v>335</v>
      </c>
      <c r="JK1" t="s">
        <v>846</v>
      </c>
      <c r="JM1" t="s">
        <v>1426</v>
      </c>
      <c r="JN1" t="s">
        <v>1418</v>
      </c>
      <c r="JO1" t="s">
        <v>927</v>
      </c>
      <c r="JP1" t="s">
        <v>584</v>
      </c>
      <c r="JQ1" t="s">
        <v>346</v>
      </c>
      <c r="JR1" t="s">
        <v>931</v>
      </c>
      <c r="JS1" t="s">
        <v>57</v>
      </c>
      <c r="JT1" t="s">
        <v>353</v>
      </c>
      <c r="JU1" t="s">
        <v>1419</v>
      </c>
      <c r="JV1" t="s">
        <v>971</v>
      </c>
      <c r="JW1" t="s">
        <v>588</v>
      </c>
      <c r="JX1" t="s">
        <v>587</v>
      </c>
      <c r="JY1" t="s">
        <v>974</v>
      </c>
      <c r="JZ1" t="s">
        <v>947</v>
      </c>
      <c r="KA1" t="s">
        <v>1427</v>
      </c>
      <c r="KB1" t="s">
        <v>585</v>
      </c>
      <c r="KC1" t="s">
        <v>978</v>
      </c>
      <c r="KD1" t="s">
        <v>980</v>
      </c>
      <c r="KE1" t="s">
        <v>925</v>
      </c>
      <c r="KF1" t="s">
        <v>1420</v>
      </c>
      <c r="KG1" t="s">
        <v>936</v>
      </c>
      <c r="KH1" t="s">
        <v>938</v>
      </c>
      <c r="KI1" t="s">
        <v>940</v>
      </c>
      <c r="KJ1" t="s">
        <v>942</v>
      </c>
      <c r="KK1" t="s">
        <v>586</v>
      </c>
      <c r="KL1" t="s">
        <v>944</v>
      </c>
      <c r="KM1" t="s">
        <v>145</v>
      </c>
      <c r="KN1" t="s">
        <v>587</v>
      </c>
      <c r="KO1" t="s">
        <v>947</v>
      </c>
      <c r="KP1" t="s">
        <v>451</v>
      </c>
      <c r="KQ1" t="s">
        <v>950</v>
      </c>
      <c r="KR1" t="s">
        <v>452</v>
      </c>
      <c r="KS1" t="s">
        <v>953</v>
      </c>
      <c r="KT1" t="s">
        <v>46</v>
      </c>
      <c r="KU1" t="s">
        <v>340</v>
      </c>
      <c r="KV1" t="s">
        <v>348</v>
      </c>
      <c r="KW1" t="s">
        <v>958</v>
      </c>
      <c r="KX1" t="s">
        <v>960</v>
      </c>
      <c r="KY1" t="s">
        <v>454</v>
      </c>
      <c r="KZ1" t="s">
        <v>931</v>
      </c>
      <c r="LA1" t="s">
        <v>964</v>
      </c>
      <c r="LB1" t="s">
        <v>352</v>
      </c>
      <c r="LC1" t="s">
        <v>967</v>
      </c>
      <c r="LD1" t="s">
        <v>335</v>
      </c>
      <c r="LE1" t="s">
        <v>421</v>
      </c>
      <c r="LG1" t="s">
        <v>1428</v>
      </c>
      <c r="LH1" t="s">
        <v>1418</v>
      </c>
      <c r="LI1" t="s">
        <v>317</v>
      </c>
      <c r="LJ1" t="s">
        <v>1419</v>
      </c>
      <c r="LK1" t="s">
        <v>1008</v>
      </c>
      <c r="LL1" t="s">
        <v>1010</v>
      </c>
      <c r="LM1" t="s">
        <v>1012</v>
      </c>
      <c r="LN1" t="s">
        <v>1014</v>
      </c>
      <c r="LO1" t="s">
        <v>1016</v>
      </c>
      <c r="LP1" t="s">
        <v>1018</v>
      </c>
      <c r="LQ1" t="s">
        <v>1020</v>
      </c>
      <c r="LR1" t="s">
        <v>1022</v>
      </c>
      <c r="LS1" t="s">
        <v>1024</v>
      </c>
      <c r="LT1" t="s">
        <v>1026</v>
      </c>
      <c r="LU1" t="s">
        <v>1028</v>
      </c>
      <c r="LV1" t="s">
        <v>1030</v>
      </c>
      <c r="LW1" t="s">
        <v>1420</v>
      </c>
      <c r="LX1" t="s">
        <v>983</v>
      </c>
      <c r="LY1" t="s">
        <v>985</v>
      </c>
      <c r="LZ1" t="s">
        <v>451</v>
      </c>
      <c r="MA1" t="s">
        <v>413</v>
      </c>
      <c r="MB1" t="s">
        <v>989</v>
      </c>
      <c r="MC1" t="s">
        <v>46</v>
      </c>
      <c r="MD1" t="s">
        <v>992</v>
      </c>
      <c r="ME1" t="s">
        <v>994</v>
      </c>
      <c r="MF1" t="s">
        <v>454</v>
      </c>
      <c r="MG1" t="s">
        <v>352</v>
      </c>
      <c r="MH1" t="s">
        <v>417</v>
      </c>
      <c r="MI1" t="s">
        <v>803</v>
      </c>
      <c r="MJ1" t="s">
        <v>1000</v>
      </c>
      <c r="MK1" t="s">
        <v>1002</v>
      </c>
      <c r="ML1" t="s">
        <v>335</v>
      </c>
      <c r="MM1" t="s">
        <v>421</v>
      </c>
      <c r="MN1" t="s">
        <v>1006</v>
      </c>
      <c r="MP1" t="s">
        <v>1429</v>
      </c>
      <c r="MQ1" t="s">
        <v>1418</v>
      </c>
      <c r="MR1" t="s">
        <v>1032</v>
      </c>
      <c r="MS1" t="s">
        <v>1419</v>
      </c>
      <c r="MT1" t="s">
        <v>1053</v>
      </c>
      <c r="MU1" t="s">
        <v>1055</v>
      </c>
      <c r="MV1" t="s">
        <v>363</v>
      </c>
      <c r="MW1" t="s">
        <v>1058</v>
      </c>
      <c r="MX1" t="s">
        <v>1060</v>
      </c>
      <c r="MY1" t="s">
        <v>1420</v>
      </c>
      <c r="MZ1" t="s">
        <v>1034</v>
      </c>
      <c r="NA1" t="s">
        <v>478</v>
      </c>
      <c r="NB1" t="s">
        <v>1037</v>
      </c>
      <c r="NC1" t="s">
        <v>325</v>
      </c>
      <c r="ND1" t="s">
        <v>413</v>
      </c>
      <c r="NE1" t="s">
        <v>454</v>
      </c>
      <c r="NF1" t="s">
        <v>1042</v>
      </c>
      <c r="NG1" t="s">
        <v>468</v>
      </c>
      <c r="NH1" t="s">
        <v>455</v>
      </c>
      <c r="NI1" t="s">
        <v>417</v>
      </c>
      <c r="NJ1" t="s">
        <v>1047</v>
      </c>
      <c r="NK1" t="s">
        <v>1049</v>
      </c>
      <c r="NL1" t="s">
        <v>1002</v>
      </c>
      <c r="NM1" t="s">
        <v>335</v>
      </c>
      <c r="NO1" t="s">
        <v>1430</v>
      </c>
      <c r="NP1" t="s">
        <v>1418</v>
      </c>
      <c r="NQ1" t="s">
        <v>349</v>
      </c>
      <c r="NR1" t="s">
        <v>1419</v>
      </c>
      <c r="NS1" t="s">
        <v>1089</v>
      </c>
      <c r="NT1" t="s">
        <v>1072</v>
      </c>
      <c r="NU1" t="s">
        <v>1092</v>
      </c>
      <c r="NV1" t="s">
        <v>1094</v>
      </c>
      <c r="NW1" t="s">
        <v>1096</v>
      </c>
      <c r="NX1" t="s">
        <v>1078</v>
      </c>
      <c r="NY1" t="s">
        <v>1087</v>
      </c>
      <c r="NZ1" t="s">
        <v>1420</v>
      </c>
      <c r="OA1" t="s">
        <v>1063</v>
      </c>
      <c r="OB1" t="s">
        <v>938</v>
      </c>
      <c r="OC1" t="s">
        <v>1066</v>
      </c>
      <c r="OD1" t="s">
        <v>1070</v>
      </c>
      <c r="OE1" t="s">
        <v>1068</v>
      </c>
      <c r="OF1" t="s">
        <v>1072</v>
      </c>
      <c r="OG1" t="s">
        <v>349</v>
      </c>
      <c r="OH1" t="s">
        <v>1075</v>
      </c>
      <c r="OI1" t="s">
        <v>417</v>
      </c>
      <c r="OJ1" t="s">
        <v>1078</v>
      </c>
      <c r="OK1" t="s">
        <v>803</v>
      </c>
      <c r="OL1" t="s">
        <v>1081</v>
      </c>
      <c r="OM1" t="s">
        <v>1083</v>
      </c>
      <c r="ON1" t="s">
        <v>1085</v>
      </c>
      <c r="OO1" t="s">
        <v>1087</v>
      </c>
      <c r="OQ1" t="s">
        <v>1431</v>
      </c>
      <c r="OR1" t="s">
        <v>1418</v>
      </c>
      <c r="OS1" t="s">
        <v>1100</v>
      </c>
      <c r="OT1" t="s">
        <v>1419</v>
      </c>
      <c r="OU1" t="s">
        <v>1104</v>
      </c>
      <c r="OV1" t="s">
        <v>1129</v>
      </c>
      <c r="OW1" t="s">
        <v>1131</v>
      </c>
      <c r="OX1" t="s">
        <v>1133</v>
      </c>
      <c r="OY1" t="s">
        <v>1135</v>
      </c>
      <c r="OZ1" t="s">
        <v>1137</v>
      </c>
      <c r="PA1" t="s">
        <v>1139</v>
      </c>
      <c r="PB1" t="s">
        <v>1420</v>
      </c>
      <c r="PC1" t="s">
        <v>936</v>
      </c>
      <c r="PD1" t="s">
        <v>1034</v>
      </c>
      <c r="PE1" t="s">
        <v>1104</v>
      </c>
      <c r="PF1" t="s">
        <v>1106</v>
      </c>
      <c r="PG1" t="s">
        <v>1108</v>
      </c>
      <c r="PH1" t="s">
        <v>145</v>
      </c>
      <c r="PI1" t="s">
        <v>1111</v>
      </c>
      <c r="PJ1" t="s">
        <v>1113</v>
      </c>
      <c r="PK1" t="s">
        <v>1115</v>
      </c>
      <c r="PL1" t="s">
        <v>1117</v>
      </c>
      <c r="PM1" t="s">
        <v>352</v>
      </c>
      <c r="PN1" t="s">
        <v>1120</v>
      </c>
      <c r="PO1" t="s">
        <v>1122</v>
      </c>
      <c r="PP1" t="s">
        <v>398</v>
      </c>
      <c r="PQ1" t="s">
        <v>421</v>
      </c>
      <c r="PR1" t="s">
        <v>1126</v>
      </c>
      <c r="PT1" t="s">
        <v>1432</v>
      </c>
      <c r="PU1" t="s">
        <v>1419</v>
      </c>
      <c r="PV1" t="s">
        <v>437</v>
      </c>
      <c r="PW1" t="s">
        <v>438</v>
      </c>
      <c r="PX1" t="s">
        <v>439</v>
      </c>
      <c r="PY1" t="s">
        <v>440</v>
      </c>
      <c r="PZ1" t="s">
        <v>441</v>
      </c>
      <c r="QA1" t="s">
        <v>442</v>
      </c>
      <c r="QB1" t="s">
        <v>443</v>
      </c>
      <c r="QC1" t="s">
        <v>444</v>
      </c>
      <c r="QD1" t="s">
        <v>445</v>
      </c>
      <c r="QE1" t="s">
        <v>446</v>
      </c>
      <c r="QF1" t="s">
        <v>78</v>
      </c>
      <c r="QG1" t="s">
        <v>447</v>
      </c>
      <c r="QH1" t="s">
        <v>1420</v>
      </c>
      <c r="QI1" t="s">
        <v>448</v>
      </c>
      <c r="QJ1" t="s">
        <v>449</v>
      </c>
      <c r="QK1" t="s">
        <v>450</v>
      </c>
      <c r="QL1" t="s">
        <v>451</v>
      </c>
      <c r="QM1" t="s">
        <v>452</v>
      </c>
      <c r="QN1" t="s">
        <v>412</v>
      </c>
      <c r="QO1" t="s">
        <v>348</v>
      </c>
      <c r="QP1" t="s">
        <v>453</v>
      </c>
      <c r="QQ1" t="s">
        <v>454</v>
      </c>
      <c r="QR1" t="s">
        <v>455</v>
      </c>
      <c r="QS1" t="s">
        <v>417</v>
      </c>
      <c r="QT1" t="s">
        <v>456</v>
      </c>
      <c r="QU1" t="s">
        <v>457</v>
      </c>
      <c r="QV1" t="s">
        <v>458</v>
      </c>
      <c r="QX1" t="s">
        <v>1433</v>
      </c>
      <c r="QY1" t="s">
        <v>1418</v>
      </c>
      <c r="QZ1" t="s">
        <v>334</v>
      </c>
      <c r="RA1" t="s">
        <v>75</v>
      </c>
      <c r="RB1" t="s">
        <v>1419</v>
      </c>
      <c r="RC1" t="s">
        <v>472</v>
      </c>
      <c r="RD1" t="s">
        <v>473</v>
      </c>
      <c r="RE1" t="s">
        <v>363</v>
      </c>
      <c r="RF1" t="s">
        <v>474</v>
      </c>
      <c r="RG1" t="s">
        <v>475</v>
      </c>
      <c r="RH1" t="s">
        <v>1420</v>
      </c>
      <c r="RI1" t="s">
        <v>476</v>
      </c>
      <c r="RJ1" t="s">
        <v>477</v>
      </c>
      <c r="RK1" t="s">
        <v>478</v>
      </c>
      <c r="RL1" t="s">
        <v>479</v>
      </c>
      <c r="RM1" t="s">
        <v>412</v>
      </c>
      <c r="RN1" t="s">
        <v>480</v>
      </c>
      <c r="RO1" t="s">
        <v>481</v>
      </c>
      <c r="RP1" t="s">
        <v>46</v>
      </c>
      <c r="RQ1" t="s">
        <v>482</v>
      </c>
      <c r="RR1" t="s">
        <v>483</v>
      </c>
      <c r="RS1" t="s">
        <v>484</v>
      </c>
      <c r="RT1" t="s">
        <v>335</v>
      </c>
      <c r="RU1" t="s">
        <v>421</v>
      </c>
      <c r="RV1" t="s">
        <v>485</v>
      </c>
    </row>
    <row r="2" spans="1:490" x14ac:dyDescent="0.3">
      <c r="A2" t="s">
        <v>310</v>
      </c>
      <c r="C2" t="s">
        <v>319</v>
      </c>
      <c r="D2" t="s">
        <v>319</v>
      </c>
      <c r="E2" t="s">
        <v>1434</v>
      </c>
      <c r="F2" t="s">
        <v>1434</v>
      </c>
      <c r="G2" t="s">
        <v>319</v>
      </c>
      <c r="H2" t="s">
        <v>319</v>
      </c>
      <c r="I2" t="s">
        <v>319</v>
      </c>
      <c r="J2" t="s">
        <v>1434</v>
      </c>
      <c r="K2" t="s">
        <v>1434</v>
      </c>
      <c r="L2" t="s">
        <v>1434</v>
      </c>
      <c r="M2" t="s">
        <v>319</v>
      </c>
      <c r="N2" t="s">
        <v>319</v>
      </c>
      <c r="O2" t="s">
        <v>1434</v>
      </c>
      <c r="P2" t="s">
        <v>1434</v>
      </c>
      <c r="Q2" t="s">
        <v>1434</v>
      </c>
      <c r="R2" t="s">
        <v>319</v>
      </c>
      <c r="S2" t="s">
        <v>319</v>
      </c>
      <c r="T2" t="s">
        <v>319</v>
      </c>
      <c r="U2" t="s">
        <v>319</v>
      </c>
      <c r="V2" t="s">
        <v>319</v>
      </c>
      <c r="W2" t="s">
        <v>319</v>
      </c>
      <c r="X2" t="s">
        <v>319</v>
      </c>
      <c r="Y2" t="s">
        <v>319</v>
      </c>
      <c r="Z2" t="s">
        <v>319</v>
      </c>
      <c r="AA2" t="s">
        <v>319</v>
      </c>
      <c r="AB2" t="s">
        <v>319</v>
      </c>
      <c r="AC2" t="s">
        <v>319</v>
      </c>
      <c r="AD2" t="s">
        <v>319</v>
      </c>
      <c r="AE2" t="s">
        <v>1434</v>
      </c>
      <c r="AF2" t="s">
        <v>1434</v>
      </c>
      <c r="AG2" t="s">
        <v>319</v>
      </c>
      <c r="AH2" t="s">
        <v>319</v>
      </c>
      <c r="AI2" t="s">
        <v>319</v>
      </c>
      <c r="AJ2" t="s">
        <v>319</v>
      </c>
      <c r="AK2" t="s">
        <v>1434</v>
      </c>
      <c r="AL2" t="s">
        <v>1434</v>
      </c>
      <c r="AM2" t="s">
        <v>319</v>
      </c>
      <c r="AN2" t="s">
        <v>319</v>
      </c>
      <c r="AO2" t="s">
        <v>1434</v>
      </c>
      <c r="AP2" t="s">
        <v>1434</v>
      </c>
      <c r="AQ2" t="s">
        <v>1434</v>
      </c>
      <c r="AR2" t="s">
        <v>319</v>
      </c>
      <c r="AS2" t="s">
        <v>319</v>
      </c>
      <c r="AT2" t="s">
        <v>319</v>
      </c>
      <c r="AU2" t="s">
        <v>1434</v>
      </c>
      <c r="AV2" t="s">
        <v>1434</v>
      </c>
      <c r="AW2" t="s">
        <v>319</v>
      </c>
      <c r="AX2" t="s">
        <v>319</v>
      </c>
      <c r="AY2" t="s">
        <v>319</v>
      </c>
      <c r="BA2" t="s">
        <v>359</v>
      </c>
      <c r="BB2" t="s">
        <v>359</v>
      </c>
      <c r="BC2" t="s">
        <v>1435</v>
      </c>
      <c r="BD2" t="s">
        <v>1435</v>
      </c>
      <c r="BE2" t="s">
        <v>359</v>
      </c>
      <c r="BF2" t="s">
        <v>359</v>
      </c>
      <c r="BG2" t="s">
        <v>359</v>
      </c>
      <c r="BH2" t="s">
        <v>359</v>
      </c>
      <c r="BI2" t="s">
        <v>359</v>
      </c>
      <c r="BJ2" t="s">
        <v>1435</v>
      </c>
      <c r="BK2" t="s">
        <v>1435</v>
      </c>
      <c r="BL2" t="s">
        <v>359</v>
      </c>
      <c r="BM2" t="s">
        <v>359</v>
      </c>
      <c r="BN2" t="s">
        <v>359</v>
      </c>
      <c r="BO2" t="s">
        <v>359</v>
      </c>
      <c r="BP2" t="s">
        <v>359</v>
      </c>
      <c r="BQ2" t="s">
        <v>359</v>
      </c>
      <c r="BR2" t="s">
        <v>1435</v>
      </c>
      <c r="BS2" t="s">
        <v>1435</v>
      </c>
      <c r="BT2" t="s">
        <v>359</v>
      </c>
      <c r="BU2" t="s">
        <v>359</v>
      </c>
      <c r="BV2" t="s">
        <v>359</v>
      </c>
      <c r="BW2" t="s">
        <v>359</v>
      </c>
      <c r="BX2" t="s">
        <v>359</v>
      </c>
      <c r="BY2" t="s">
        <v>359</v>
      </c>
      <c r="BZ2" t="s">
        <v>359</v>
      </c>
      <c r="CB2" t="s">
        <v>367</v>
      </c>
      <c r="CC2" t="s">
        <v>367</v>
      </c>
      <c r="CD2" t="s">
        <v>367</v>
      </c>
      <c r="CE2" t="s">
        <v>367</v>
      </c>
      <c r="CF2" t="s">
        <v>367</v>
      </c>
      <c r="CG2" t="s">
        <v>367</v>
      </c>
      <c r="CH2" t="s">
        <v>367</v>
      </c>
      <c r="CI2" t="s">
        <v>367</v>
      </c>
      <c r="CJ2" t="s">
        <v>367</v>
      </c>
      <c r="CK2" t="s">
        <v>367</v>
      </c>
      <c r="CL2" t="s">
        <v>367</v>
      </c>
      <c r="CM2" t="s">
        <v>367</v>
      </c>
      <c r="CN2" t="s">
        <v>367</v>
      </c>
      <c r="CO2" t="s">
        <v>367</v>
      </c>
      <c r="CP2" t="s">
        <v>367</v>
      </c>
      <c r="CQ2" t="s">
        <v>367</v>
      </c>
      <c r="CR2" t="s">
        <v>367</v>
      </c>
      <c r="CS2" t="s">
        <v>367</v>
      </c>
      <c r="CW2" t="s">
        <v>1434</v>
      </c>
      <c r="CX2" t="s">
        <v>1434</v>
      </c>
      <c r="CY2" t="s">
        <v>1434</v>
      </c>
      <c r="CZ2" t="s">
        <v>1434</v>
      </c>
      <c r="DA2" t="s">
        <v>1434</v>
      </c>
      <c r="DB2" t="s">
        <v>1434</v>
      </c>
      <c r="DD2" t="s">
        <v>1435</v>
      </c>
      <c r="DE2" t="s">
        <v>1435</v>
      </c>
      <c r="DF2" t="s">
        <v>1435</v>
      </c>
      <c r="DG2" t="s">
        <v>1435</v>
      </c>
      <c r="DI2" t="s">
        <v>367</v>
      </c>
      <c r="DJ2" t="s">
        <v>367</v>
      </c>
      <c r="DK2" t="s">
        <v>367</v>
      </c>
      <c r="DL2" t="s">
        <v>367</v>
      </c>
      <c r="DM2" t="s">
        <v>367</v>
      </c>
      <c r="DN2" t="s">
        <v>367</v>
      </c>
      <c r="DO2" t="s">
        <v>367</v>
      </c>
      <c r="DP2" t="s">
        <v>367</v>
      </c>
      <c r="DQ2" t="s">
        <v>367</v>
      </c>
      <c r="DR2" t="s">
        <v>367</v>
      </c>
      <c r="DS2" t="s">
        <v>367</v>
      </c>
      <c r="DT2" t="s">
        <v>367</v>
      </c>
      <c r="DU2" t="s">
        <v>367</v>
      </c>
      <c r="DV2" t="s">
        <v>367</v>
      </c>
      <c r="DW2" t="s">
        <v>367</v>
      </c>
      <c r="DX2" t="s">
        <v>367</v>
      </c>
      <c r="DY2" t="s">
        <v>367</v>
      </c>
      <c r="DZ2" t="s">
        <v>367</v>
      </c>
      <c r="ED2" t="s">
        <v>1434</v>
      </c>
      <c r="EE2" t="s">
        <v>1434</v>
      </c>
      <c r="EF2" t="s">
        <v>1434</v>
      </c>
      <c r="EG2" t="s">
        <v>1434</v>
      </c>
      <c r="EH2" t="s">
        <v>1434</v>
      </c>
      <c r="EJ2" t="s">
        <v>1435</v>
      </c>
      <c r="EK2" t="s">
        <v>1435</v>
      </c>
      <c r="EL2" t="s">
        <v>1435</v>
      </c>
      <c r="EM2" t="s">
        <v>1435</v>
      </c>
      <c r="EN2" t="s">
        <v>1435</v>
      </c>
      <c r="EO2" t="s">
        <v>1435</v>
      </c>
      <c r="EP2" t="s">
        <v>1435</v>
      </c>
      <c r="EQ2" t="s">
        <v>1435</v>
      </c>
      <c r="ER2" t="s">
        <v>1435</v>
      </c>
      <c r="ES2" t="s">
        <v>1435</v>
      </c>
      <c r="ET2" t="s">
        <v>1435</v>
      </c>
      <c r="EU2" t="s">
        <v>1435</v>
      </c>
      <c r="EV2" t="s">
        <v>1435</v>
      </c>
      <c r="EW2" t="s">
        <v>1435</v>
      </c>
      <c r="EY2" t="s">
        <v>367</v>
      </c>
      <c r="EZ2" t="s">
        <v>367</v>
      </c>
      <c r="FA2" t="s">
        <v>367</v>
      </c>
      <c r="FB2" t="s">
        <v>367</v>
      </c>
      <c r="FC2" t="s">
        <v>367</v>
      </c>
      <c r="FD2" t="s">
        <v>367</v>
      </c>
      <c r="FE2" t="s">
        <v>367</v>
      </c>
      <c r="FF2" t="s">
        <v>367</v>
      </c>
      <c r="FG2" t="s">
        <v>367</v>
      </c>
      <c r="FH2" t="s">
        <v>367</v>
      </c>
      <c r="FI2" t="s">
        <v>367</v>
      </c>
      <c r="FJ2" t="s">
        <v>367</v>
      </c>
      <c r="FK2" t="s">
        <v>367</v>
      </c>
      <c r="FO2" t="s">
        <v>1434</v>
      </c>
      <c r="FP2" t="s">
        <v>1434</v>
      </c>
      <c r="FQ2" t="s">
        <v>1434</v>
      </c>
      <c r="FR2" t="s">
        <v>1434</v>
      </c>
      <c r="FS2" t="s">
        <v>1434</v>
      </c>
      <c r="FT2" t="s">
        <v>1434</v>
      </c>
      <c r="FU2" t="s">
        <v>1434</v>
      </c>
      <c r="FV2" t="s">
        <v>1434</v>
      </c>
      <c r="FW2" t="s">
        <v>1434</v>
      </c>
      <c r="FX2" t="s">
        <v>1434</v>
      </c>
      <c r="FY2" t="s">
        <v>1434</v>
      </c>
      <c r="FZ2" t="s">
        <v>1434</v>
      </c>
      <c r="GA2" t="s">
        <v>1434</v>
      </c>
      <c r="GB2" t="s">
        <v>1434</v>
      </c>
      <c r="GC2" t="s">
        <v>1434</v>
      </c>
      <c r="GD2" t="s">
        <v>1434</v>
      </c>
      <c r="GE2" t="s">
        <v>1434</v>
      </c>
      <c r="GG2" t="s">
        <v>1435</v>
      </c>
      <c r="GH2" t="s">
        <v>1435</v>
      </c>
      <c r="GI2" t="s">
        <v>1435</v>
      </c>
      <c r="GJ2" t="s">
        <v>1435</v>
      </c>
      <c r="GK2" t="s">
        <v>1435</v>
      </c>
      <c r="GL2" t="s">
        <v>1435</v>
      </c>
      <c r="GM2" t="s">
        <v>1435</v>
      </c>
      <c r="GN2" t="s">
        <v>1435</v>
      </c>
      <c r="GO2" t="s">
        <v>1435</v>
      </c>
      <c r="GP2" t="s">
        <v>1435</v>
      </c>
      <c r="GR2" t="s">
        <v>367</v>
      </c>
      <c r="GS2" t="s">
        <v>367</v>
      </c>
      <c r="GT2" t="s">
        <v>367</v>
      </c>
      <c r="GU2" t="s">
        <v>367</v>
      </c>
      <c r="GV2" t="s">
        <v>367</v>
      </c>
      <c r="GW2" t="s">
        <v>367</v>
      </c>
      <c r="GX2" t="s">
        <v>367</v>
      </c>
      <c r="GY2" t="s">
        <v>367</v>
      </c>
      <c r="GZ2" t="s">
        <v>367</v>
      </c>
      <c r="HA2" t="s">
        <v>367</v>
      </c>
      <c r="HB2" t="s">
        <v>367</v>
      </c>
      <c r="HC2" t="s">
        <v>367</v>
      </c>
      <c r="HD2" t="s">
        <v>367</v>
      </c>
      <c r="HE2" t="s">
        <v>367</v>
      </c>
      <c r="HF2" t="s">
        <v>367</v>
      </c>
      <c r="HG2" t="s">
        <v>367</v>
      </c>
      <c r="HH2" t="s">
        <v>367</v>
      </c>
      <c r="HL2" t="s">
        <v>1434</v>
      </c>
      <c r="HN2" t="s">
        <v>1435</v>
      </c>
      <c r="HO2" t="s">
        <v>1435</v>
      </c>
      <c r="HP2" t="s">
        <v>1435</v>
      </c>
      <c r="HR2" t="s">
        <v>367</v>
      </c>
      <c r="HS2" t="s">
        <v>367</v>
      </c>
      <c r="HT2" t="s">
        <v>367</v>
      </c>
      <c r="HU2" t="s">
        <v>367</v>
      </c>
      <c r="HV2" t="s">
        <v>367</v>
      </c>
      <c r="HW2" t="s">
        <v>367</v>
      </c>
      <c r="HX2" t="s">
        <v>367</v>
      </c>
      <c r="HY2" t="s">
        <v>367</v>
      </c>
      <c r="HZ2" t="s">
        <v>367</v>
      </c>
      <c r="IA2" t="s">
        <v>367</v>
      </c>
      <c r="IB2" t="s">
        <v>367</v>
      </c>
      <c r="IF2" t="s">
        <v>1434</v>
      </c>
      <c r="IH2" t="s">
        <v>1435</v>
      </c>
      <c r="II2" t="s">
        <v>1435</v>
      </c>
      <c r="IJ2" t="s">
        <v>1435</v>
      </c>
      <c r="IK2" t="s">
        <v>1435</v>
      </c>
      <c r="IL2" t="s">
        <v>1435</v>
      </c>
      <c r="IM2" t="s">
        <v>1435</v>
      </c>
      <c r="IN2" t="s">
        <v>1435</v>
      </c>
      <c r="IP2" t="s">
        <v>367</v>
      </c>
      <c r="IQ2" t="s">
        <v>367</v>
      </c>
      <c r="IR2" t="s">
        <v>367</v>
      </c>
      <c r="IS2" t="s">
        <v>367</v>
      </c>
      <c r="IT2" t="s">
        <v>367</v>
      </c>
      <c r="IU2" t="s">
        <v>367</v>
      </c>
      <c r="IV2" t="s">
        <v>367</v>
      </c>
      <c r="IW2" t="s">
        <v>367</v>
      </c>
      <c r="IX2" t="s">
        <v>367</v>
      </c>
      <c r="IY2" t="s">
        <v>367</v>
      </c>
      <c r="IZ2" t="s">
        <v>367</v>
      </c>
      <c r="JA2" t="s">
        <v>367</v>
      </c>
      <c r="JB2" t="s">
        <v>367</v>
      </c>
      <c r="JC2" t="s">
        <v>367</v>
      </c>
      <c r="JD2" t="s">
        <v>367</v>
      </c>
      <c r="JE2" t="s">
        <v>367</v>
      </c>
      <c r="JF2" t="s">
        <v>367</v>
      </c>
      <c r="JG2" t="s">
        <v>367</v>
      </c>
      <c r="JH2" t="s">
        <v>367</v>
      </c>
      <c r="JI2" t="s">
        <v>367</v>
      </c>
      <c r="JJ2" t="s">
        <v>367</v>
      </c>
      <c r="JK2" t="s">
        <v>367</v>
      </c>
      <c r="JO2" t="s">
        <v>1434</v>
      </c>
      <c r="JP2" t="s">
        <v>1434</v>
      </c>
      <c r="JQ2" t="s">
        <v>1434</v>
      </c>
      <c r="JR2" t="s">
        <v>1434</v>
      </c>
      <c r="JS2" t="s">
        <v>1434</v>
      </c>
      <c r="JT2" t="s">
        <v>1434</v>
      </c>
      <c r="JV2" t="s">
        <v>1435</v>
      </c>
      <c r="JW2" t="s">
        <v>1435</v>
      </c>
      <c r="JX2" t="s">
        <v>1435</v>
      </c>
      <c r="JY2" t="s">
        <v>1435</v>
      </c>
      <c r="JZ2" t="s">
        <v>1435</v>
      </c>
      <c r="KA2" t="s">
        <v>1435</v>
      </c>
      <c r="KB2" t="s">
        <v>1435</v>
      </c>
      <c r="KC2" t="s">
        <v>1435</v>
      </c>
      <c r="KD2" t="s">
        <v>1435</v>
      </c>
      <c r="KE2" t="s">
        <v>1435</v>
      </c>
      <c r="KG2" t="s">
        <v>367</v>
      </c>
      <c r="KH2" t="s">
        <v>367</v>
      </c>
      <c r="KI2" t="s">
        <v>367</v>
      </c>
      <c r="KJ2" t="s">
        <v>367</v>
      </c>
      <c r="KK2" t="s">
        <v>367</v>
      </c>
      <c r="KL2" t="s">
        <v>367</v>
      </c>
      <c r="KM2" t="s">
        <v>367</v>
      </c>
      <c r="KN2" t="s">
        <v>367</v>
      </c>
      <c r="KO2" t="s">
        <v>367</v>
      </c>
      <c r="KP2" t="s">
        <v>367</v>
      </c>
      <c r="KQ2" t="s">
        <v>367</v>
      </c>
      <c r="KR2" t="s">
        <v>367</v>
      </c>
      <c r="KS2" t="s">
        <v>367</v>
      </c>
      <c r="KT2" t="s">
        <v>367</v>
      </c>
      <c r="KU2" t="s">
        <v>367</v>
      </c>
      <c r="KV2" t="s">
        <v>367</v>
      </c>
      <c r="KW2" t="s">
        <v>367</v>
      </c>
      <c r="KX2" t="s">
        <v>367</v>
      </c>
      <c r="KY2" t="s">
        <v>367</v>
      </c>
      <c r="KZ2" t="s">
        <v>367</v>
      </c>
      <c r="LA2" t="s">
        <v>367</v>
      </c>
      <c r="LB2" t="s">
        <v>367</v>
      </c>
      <c r="LC2" t="s">
        <v>367</v>
      </c>
      <c r="LD2" t="s">
        <v>367</v>
      </c>
      <c r="LE2" t="s">
        <v>367</v>
      </c>
      <c r="LI2" t="s">
        <v>1434</v>
      </c>
      <c r="LK2" t="s">
        <v>1435</v>
      </c>
      <c r="LL2" t="s">
        <v>1435</v>
      </c>
      <c r="LM2" t="s">
        <v>1435</v>
      </c>
      <c r="LN2" t="s">
        <v>1435</v>
      </c>
      <c r="LO2" t="s">
        <v>1435</v>
      </c>
      <c r="LP2" t="s">
        <v>1435</v>
      </c>
      <c r="LQ2" t="s">
        <v>1435</v>
      </c>
      <c r="LR2" t="s">
        <v>1435</v>
      </c>
      <c r="LS2" t="s">
        <v>1435</v>
      </c>
      <c r="LT2" t="s">
        <v>1435</v>
      </c>
      <c r="LU2" t="s">
        <v>1435</v>
      </c>
      <c r="LV2" t="s">
        <v>1435</v>
      </c>
      <c r="LX2" t="s">
        <v>367</v>
      </c>
      <c r="LY2" t="s">
        <v>367</v>
      </c>
      <c r="LZ2" t="s">
        <v>367</v>
      </c>
      <c r="MA2" t="s">
        <v>367</v>
      </c>
      <c r="MB2" t="s">
        <v>367</v>
      </c>
      <c r="MC2" t="s">
        <v>367</v>
      </c>
      <c r="MD2" t="s">
        <v>367</v>
      </c>
      <c r="ME2" t="s">
        <v>367</v>
      </c>
      <c r="MF2" t="s">
        <v>367</v>
      </c>
      <c r="MG2" t="s">
        <v>367</v>
      </c>
      <c r="MH2" t="s">
        <v>367</v>
      </c>
      <c r="MI2" t="s">
        <v>367</v>
      </c>
      <c r="MJ2" t="s">
        <v>367</v>
      </c>
      <c r="MK2" t="s">
        <v>367</v>
      </c>
      <c r="ML2" t="s">
        <v>367</v>
      </c>
      <c r="MM2" t="s">
        <v>367</v>
      </c>
      <c r="MN2" t="s">
        <v>367</v>
      </c>
      <c r="MR2" t="s">
        <v>1434</v>
      </c>
      <c r="MT2" t="s">
        <v>1435</v>
      </c>
      <c r="MU2" t="s">
        <v>1435</v>
      </c>
      <c r="MV2" t="s">
        <v>1435</v>
      </c>
      <c r="MW2" t="s">
        <v>1435</v>
      </c>
      <c r="MX2" t="s">
        <v>1435</v>
      </c>
      <c r="MZ2" t="s">
        <v>367</v>
      </c>
      <c r="NA2" t="s">
        <v>367</v>
      </c>
      <c r="NB2" t="s">
        <v>367</v>
      </c>
      <c r="NC2" t="s">
        <v>367</v>
      </c>
      <c r="ND2" t="s">
        <v>367</v>
      </c>
      <c r="NE2" t="s">
        <v>367</v>
      </c>
      <c r="NF2" t="s">
        <v>367</v>
      </c>
      <c r="NG2" t="s">
        <v>367</v>
      </c>
      <c r="NH2" t="s">
        <v>367</v>
      </c>
      <c r="NI2" t="s">
        <v>367</v>
      </c>
      <c r="NJ2" t="s">
        <v>367</v>
      </c>
      <c r="NK2" t="s">
        <v>367</v>
      </c>
      <c r="NL2" t="s">
        <v>367</v>
      </c>
      <c r="NM2" t="s">
        <v>367</v>
      </c>
      <c r="NQ2" t="s">
        <v>1434</v>
      </c>
      <c r="NS2" t="s">
        <v>1435</v>
      </c>
      <c r="NT2" t="s">
        <v>1435</v>
      </c>
      <c r="NU2" t="s">
        <v>1435</v>
      </c>
      <c r="NV2" t="s">
        <v>1435</v>
      </c>
      <c r="NW2" t="s">
        <v>1435</v>
      </c>
      <c r="NX2" t="s">
        <v>1435</v>
      </c>
      <c r="NY2" t="s">
        <v>1435</v>
      </c>
      <c r="OA2" t="s">
        <v>367</v>
      </c>
      <c r="OB2" t="s">
        <v>367</v>
      </c>
      <c r="OC2" t="s">
        <v>367</v>
      </c>
      <c r="OD2" t="s">
        <v>367</v>
      </c>
      <c r="OE2" t="s">
        <v>367</v>
      </c>
      <c r="OF2" t="s">
        <v>367</v>
      </c>
      <c r="OG2" t="s">
        <v>367</v>
      </c>
      <c r="OH2" t="s">
        <v>367</v>
      </c>
      <c r="OI2" t="s">
        <v>367</v>
      </c>
      <c r="OJ2" t="s">
        <v>367</v>
      </c>
      <c r="OK2" t="s">
        <v>367</v>
      </c>
      <c r="OL2" t="s">
        <v>367</v>
      </c>
      <c r="OM2" t="s">
        <v>367</v>
      </c>
      <c r="ON2" t="s">
        <v>367</v>
      </c>
      <c r="OO2" t="s">
        <v>367</v>
      </c>
      <c r="OS2" t="s">
        <v>1434</v>
      </c>
      <c r="OU2" t="s">
        <v>1435</v>
      </c>
      <c r="OV2" t="s">
        <v>1435</v>
      </c>
      <c r="OW2" t="s">
        <v>1435</v>
      </c>
      <c r="OX2" t="s">
        <v>1435</v>
      </c>
      <c r="OY2" t="s">
        <v>1435</v>
      </c>
      <c r="OZ2" t="s">
        <v>1435</v>
      </c>
      <c r="PA2" t="s">
        <v>1435</v>
      </c>
      <c r="PC2" t="s">
        <v>367</v>
      </c>
      <c r="PD2" t="s">
        <v>367</v>
      </c>
      <c r="PE2" t="s">
        <v>367</v>
      </c>
      <c r="PF2" t="s">
        <v>367</v>
      </c>
      <c r="PG2" t="s">
        <v>367</v>
      </c>
      <c r="PH2" t="s">
        <v>367</v>
      </c>
      <c r="PI2" t="s">
        <v>367</v>
      </c>
      <c r="PJ2" t="s">
        <v>367</v>
      </c>
      <c r="PK2" t="s">
        <v>367</v>
      </c>
      <c r="PL2" t="s">
        <v>367</v>
      </c>
      <c r="PM2" t="s">
        <v>367</v>
      </c>
      <c r="PN2" t="s">
        <v>367</v>
      </c>
      <c r="PO2" t="s">
        <v>367</v>
      </c>
      <c r="PP2" t="s">
        <v>367</v>
      </c>
      <c r="PQ2" t="s">
        <v>367</v>
      </c>
      <c r="PR2" t="s">
        <v>367</v>
      </c>
      <c r="PV2" t="s">
        <v>1435</v>
      </c>
      <c r="PW2" t="s">
        <v>1435</v>
      </c>
      <c r="PX2" t="s">
        <v>1435</v>
      </c>
      <c r="PY2" t="s">
        <v>1435</v>
      </c>
      <c r="PZ2" t="s">
        <v>1435</v>
      </c>
      <c r="QA2" t="s">
        <v>1435</v>
      </c>
      <c r="QB2" t="s">
        <v>1435</v>
      </c>
      <c r="QC2" t="s">
        <v>1435</v>
      </c>
      <c r="QD2" t="s">
        <v>1435</v>
      </c>
      <c r="QE2" t="s">
        <v>1435</v>
      </c>
      <c r="QF2" t="s">
        <v>1435</v>
      </c>
      <c r="QG2" t="s">
        <v>1435</v>
      </c>
      <c r="QI2" t="s">
        <v>367</v>
      </c>
      <c r="QJ2" t="s">
        <v>367</v>
      </c>
      <c r="QK2" t="s">
        <v>367</v>
      </c>
      <c r="QL2" t="s">
        <v>367</v>
      </c>
      <c r="QM2" t="s">
        <v>367</v>
      </c>
      <c r="QN2" t="s">
        <v>367</v>
      </c>
      <c r="QO2" t="s">
        <v>367</v>
      </c>
      <c r="QP2" t="s">
        <v>367</v>
      </c>
      <c r="QQ2" t="s">
        <v>367</v>
      </c>
      <c r="QR2" t="s">
        <v>367</v>
      </c>
      <c r="QS2" t="s">
        <v>367</v>
      </c>
      <c r="QT2" t="s">
        <v>367</v>
      </c>
      <c r="QU2" t="s">
        <v>367</v>
      </c>
      <c r="QV2" t="s">
        <v>367</v>
      </c>
      <c r="QZ2" t="s">
        <v>1434</v>
      </c>
      <c r="RA2" t="s">
        <v>1434</v>
      </c>
      <c r="RC2" t="s">
        <v>1435</v>
      </c>
      <c r="RD2" t="s">
        <v>1435</v>
      </c>
      <c r="RE2" t="s">
        <v>1435</v>
      </c>
      <c r="RF2" t="s">
        <v>1435</v>
      </c>
      <c r="RG2" t="s">
        <v>1435</v>
      </c>
      <c r="RI2" t="s">
        <v>367</v>
      </c>
      <c r="RJ2" t="s">
        <v>367</v>
      </c>
      <c r="RK2" t="s">
        <v>367</v>
      </c>
      <c r="RL2" t="s">
        <v>367</v>
      </c>
      <c r="RM2" t="s">
        <v>367</v>
      </c>
      <c r="RN2" t="s">
        <v>367</v>
      </c>
      <c r="RO2" t="s">
        <v>367</v>
      </c>
      <c r="RP2" t="s">
        <v>367</v>
      </c>
      <c r="RQ2" t="s">
        <v>367</v>
      </c>
      <c r="RR2" t="s">
        <v>367</v>
      </c>
      <c r="RS2" t="s">
        <v>367</v>
      </c>
      <c r="RT2" t="s">
        <v>367</v>
      </c>
      <c r="RU2" t="s">
        <v>367</v>
      </c>
      <c r="RV2" t="s">
        <v>367</v>
      </c>
    </row>
    <row r="3" spans="1:490" x14ac:dyDescent="0.3">
      <c r="A3" t="s">
        <v>309</v>
      </c>
      <c r="C3" t="s">
        <v>326</v>
      </c>
      <c r="D3" t="s">
        <v>326</v>
      </c>
      <c r="E3" t="s">
        <v>325</v>
      </c>
      <c r="F3" t="s">
        <v>145</v>
      </c>
      <c r="G3" t="s">
        <v>326</v>
      </c>
      <c r="H3" t="s">
        <v>326</v>
      </c>
      <c r="I3" t="s">
        <v>326</v>
      </c>
      <c r="J3" t="s">
        <v>333</v>
      </c>
      <c r="K3" t="s">
        <v>325</v>
      </c>
      <c r="L3" t="s">
        <v>145</v>
      </c>
      <c r="M3" t="s">
        <v>326</v>
      </c>
      <c r="N3" t="s">
        <v>326</v>
      </c>
      <c r="O3" t="s">
        <v>333</v>
      </c>
      <c r="P3" t="s">
        <v>145</v>
      </c>
      <c r="Q3" t="s">
        <v>335</v>
      </c>
      <c r="R3" t="s">
        <v>326</v>
      </c>
      <c r="S3" t="s">
        <v>326</v>
      </c>
      <c r="T3" t="s">
        <v>326</v>
      </c>
      <c r="U3" t="s">
        <v>326</v>
      </c>
      <c r="V3" t="s">
        <v>326</v>
      </c>
      <c r="W3" t="s">
        <v>326</v>
      </c>
      <c r="X3" t="s">
        <v>326</v>
      </c>
      <c r="Y3" t="s">
        <v>326</v>
      </c>
      <c r="Z3" t="s">
        <v>326</v>
      </c>
      <c r="AA3" t="s">
        <v>326</v>
      </c>
      <c r="AB3" t="s">
        <v>326</v>
      </c>
      <c r="AC3" t="s">
        <v>326</v>
      </c>
      <c r="AD3" t="s">
        <v>326</v>
      </c>
      <c r="AE3" t="s">
        <v>145</v>
      </c>
      <c r="AF3" t="s">
        <v>340</v>
      </c>
      <c r="AG3" t="s">
        <v>326</v>
      </c>
      <c r="AH3" t="s">
        <v>326</v>
      </c>
      <c r="AI3" t="s">
        <v>326</v>
      </c>
      <c r="AJ3" t="s">
        <v>326</v>
      </c>
      <c r="AK3" t="s">
        <v>325</v>
      </c>
      <c r="AL3" t="s">
        <v>145</v>
      </c>
      <c r="AM3" t="s">
        <v>326</v>
      </c>
      <c r="AN3" t="s">
        <v>326</v>
      </c>
      <c r="AO3" t="s">
        <v>325</v>
      </c>
      <c r="AP3" t="s">
        <v>145</v>
      </c>
      <c r="AQ3" t="s">
        <v>340</v>
      </c>
      <c r="AR3" t="s">
        <v>326</v>
      </c>
      <c r="AS3" t="s">
        <v>326</v>
      </c>
      <c r="AT3" t="s">
        <v>326</v>
      </c>
      <c r="AU3" t="s">
        <v>333</v>
      </c>
      <c r="AV3" t="s">
        <v>145</v>
      </c>
      <c r="AW3" t="s">
        <v>326</v>
      </c>
      <c r="AX3" t="s">
        <v>326</v>
      </c>
      <c r="AY3" t="s">
        <v>326</v>
      </c>
      <c r="BA3" t="s">
        <v>326</v>
      </c>
      <c r="BB3" t="s">
        <v>326</v>
      </c>
      <c r="BC3" t="s">
        <v>325</v>
      </c>
      <c r="BD3" t="s">
        <v>340</v>
      </c>
      <c r="BE3" t="s">
        <v>326</v>
      </c>
      <c r="BF3" t="s">
        <v>326</v>
      </c>
      <c r="BG3" t="s">
        <v>326</v>
      </c>
      <c r="BH3" t="s">
        <v>326</v>
      </c>
      <c r="BI3" t="s">
        <v>326</v>
      </c>
      <c r="BJ3" t="s">
        <v>325</v>
      </c>
      <c r="BK3" t="s">
        <v>145</v>
      </c>
      <c r="BL3" t="s">
        <v>326</v>
      </c>
      <c r="BM3" t="s">
        <v>326</v>
      </c>
      <c r="BN3" t="s">
        <v>326</v>
      </c>
      <c r="BO3" t="s">
        <v>326</v>
      </c>
      <c r="BP3" t="s">
        <v>326</v>
      </c>
      <c r="BQ3" t="s">
        <v>326</v>
      </c>
      <c r="BR3" t="s">
        <v>348</v>
      </c>
      <c r="BS3" t="s">
        <v>335</v>
      </c>
      <c r="BT3" t="s">
        <v>326</v>
      </c>
      <c r="BU3" t="s">
        <v>326</v>
      </c>
      <c r="BV3" t="s">
        <v>326</v>
      </c>
      <c r="BW3" t="s">
        <v>326</v>
      </c>
      <c r="BX3" t="s">
        <v>326</v>
      </c>
      <c r="BY3" t="s">
        <v>326</v>
      </c>
      <c r="BZ3" t="s">
        <v>326</v>
      </c>
      <c r="CB3" t="s">
        <v>326</v>
      </c>
      <c r="CC3" t="s">
        <v>326</v>
      </c>
      <c r="CD3" t="s">
        <v>326</v>
      </c>
      <c r="CE3" t="s">
        <v>326</v>
      </c>
      <c r="CF3" t="s">
        <v>326</v>
      </c>
      <c r="CG3" t="s">
        <v>326</v>
      </c>
      <c r="CH3" t="s">
        <v>326</v>
      </c>
      <c r="CI3" t="s">
        <v>326</v>
      </c>
      <c r="CJ3" t="s">
        <v>326</v>
      </c>
      <c r="CK3" t="s">
        <v>326</v>
      </c>
      <c r="CL3" t="s">
        <v>326</v>
      </c>
      <c r="CM3" t="s">
        <v>326</v>
      </c>
      <c r="CN3" t="s">
        <v>326</v>
      </c>
      <c r="CO3" t="s">
        <v>326</v>
      </c>
      <c r="CP3" t="s">
        <v>326</v>
      </c>
      <c r="CQ3" t="s">
        <v>326</v>
      </c>
      <c r="CR3" t="s">
        <v>326</v>
      </c>
      <c r="CS3" t="s">
        <v>326</v>
      </c>
      <c r="CW3" t="s">
        <v>333</v>
      </c>
      <c r="CX3" t="s">
        <v>333</v>
      </c>
      <c r="CY3" t="s">
        <v>333</v>
      </c>
      <c r="CZ3" t="s">
        <v>333</v>
      </c>
      <c r="DA3" t="s">
        <v>333</v>
      </c>
      <c r="DB3" t="s">
        <v>333</v>
      </c>
      <c r="DD3" t="s">
        <v>333</v>
      </c>
      <c r="DE3" t="s">
        <v>333</v>
      </c>
      <c r="DF3" t="s">
        <v>333</v>
      </c>
      <c r="DG3" t="s">
        <v>333</v>
      </c>
      <c r="DI3" t="s">
        <v>333</v>
      </c>
      <c r="DJ3" t="s">
        <v>333</v>
      </c>
      <c r="DK3" t="s">
        <v>333</v>
      </c>
      <c r="DL3" t="s">
        <v>333</v>
      </c>
      <c r="DM3" t="s">
        <v>333</v>
      </c>
      <c r="DN3" t="s">
        <v>333</v>
      </c>
      <c r="DO3" t="s">
        <v>333</v>
      </c>
      <c r="DP3" t="s">
        <v>333</v>
      </c>
      <c r="DQ3" t="s">
        <v>333</v>
      </c>
      <c r="DR3" t="s">
        <v>333</v>
      </c>
      <c r="DS3" t="s">
        <v>333</v>
      </c>
      <c r="DT3" t="s">
        <v>333</v>
      </c>
      <c r="DU3" t="s">
        <v>333</v>
      </c>
      <c r="DV3" t="s">
        <v>333</v>
      </c>
      <c r="DW3" t="s">
        <v>333</v>
      </c>
      <c r="DX3" t="s">
        <v>333</v>
      </c>
      <c r="DY3" t="s">
        <v>333</v>
      </c>
      <c r="DZ3" t="s">
        <v>333</v>
      </c>
      <c r="ED3" t="s">
        <v>325</v>
      </c>
      <c r="EE3" t="s">
        <v>325</v>
      </c>
      <c r="EF3" t="s">
        <v>325</v>
      </c>
      <c r="EG3" t="s">
        <v>325</v>
      </c>
      <c r="EH3" t="s">
        <v>325</v>
      </c>
      <c r="EJ3" t="s">
        <v>325</v>
      </c>
      <c r="EK3" t="s">
        <v>325</v>
      </c>
      <c r="EL3" t="s">
        <v>325</v>
      </c>
      <c r="EM3" t="s">
        <v>325</v>
      </c>
      <c r="EN3" t="s">
        <v>325</v>
      </c>
      <c r="EO3" t="s">
        <v>325</v>
      </c>
      <c r="EP3" t="s">
        <v>325</v>
      </c>
      <c r="EQ3" t="s">
        <v>325</v>
      </c>
      <c r="ER3" t="s">
        <v>325</v>
      </c>
      <c r="ES3" t="s">
        <v>325</v>
      </c>
      <c r="ET3" t="s">
        <v>325</v>
      </c>
      <c r="EU3" t="s">
        <v>325</v>
      </c>
      <c r="EV3" t="s">
        <v>325</v>
      </c>
      <c r="EW3" t="s">
        <v>325</v>
      </c>
      <c r="EY3" t="s">
        <v>325</v>
      </c>
      <c r="EZ3" t="s">
        <v>325</v>
      </c>
      <c r="FA3" t="s">
        <v>325</v>
      </c>
      <c r="FB3" t="s">
        <v>325</v>
      </c>
      <c r="FC3" t="s">
        <v>325</v>
      </c>
      <c r="FD3" t="s">
        <v>325</v>
      </c>
      <c r="FE3" t="s">
        <v>325</v>
      </c>
      <c r="FF3" t="s">
        <v>325</v>
      </c>
      <c r="FG3" t="s">
        <v>325</v>
      </c>
      <c r="FH3" t="s">
        <v>325</v>
      </c>
      <c r="FI3" t="s">
        <v>325</v>
      </c>
      <c r="FJ3" t="s">
        <v>325</v>
      </c>
      <c r="FK3" t="s">
        <v>325</v>
      </c>
      <c r="FO3" t="s">
        <v>145</v>
      </c>
      <c r="FP3" t="s">
        <v>145</v>
      </c>
      <c r="FQ3" t="s">
        <v>145</v>
      </c>
      <c r="FR3" t="s">
        <v>145</v>
      </c>
      <c r="FS3" t="s">
        <v>145</v>
      </c>
      <c r="FT3" t="s">
        <v>145</v>
      </c>
      <c r="FU3" t="s">
        <v>145</v>
      </c>
      <c r="FV3" t="s">
        <v>145</v>
      </c>
      <c r="FW3" t="s">
        <v>145</v>
      </c>
      <c r="FX3" t="s">
        <v>145</v>
      </c>
      <c r="FY3" t="s">
        <v>145</v>
      </c>
      <c r="FZ3" t="s">
        <v>145</v>
      </c>
      <c r="GA3" t="s">
        <v>145</v>
      </c>
      <c r="GB3" t="s">
        <v>145</v>
      </c>
      <c r="GC3" t="s">
        <v>145</v>
      </c>
      <c r="GD3" t="s">
        <v>145</v>
      </c>
      <c r="GE3" t="s">
        <v>145</v>
      </c>
      <c r="GG3" t="s">
        <v>145</v>
      </c>
      <c r="GH3" t="s">
        <v>145</v>
      </c>
      <c r="GI3" t="s">
        <v>145</v>
      </c>
      <c r="GJ3" t="s">
        <v>145</v>
      </c>
      <c r="GK3" t="s">
        <v>145</v>
      </c>
      <c r="GL3" t="s">
        <v>145</v>
      </c>
      <c r="GM3" t="s">
        <v>145</v>
      </c>
      <c r="GN3" t="s">
        <v>145</v>
      </c>
      <c r="GO3" t="s">
        <v>145</v>
      </c>
      <c r="GP3" t="s">
        <v>145</v>
      </c>
      <c r="GR3" t="s">
        <v>145</v>
      </c>
      <c r="GS3" t="s">
        <v>145</v>
      </c>
      <c r="GT3" t="s">
        <v>145</v>
      </c>
      <c r="GU3" t="s">
        <v>145</v>
      </c>
      <c r="GV3" t="s">
        <v>145</v>
      </c>
      <c r="GW3" t="s">
        <v>145</v>
      </c>
      <c r="GX3" t="s">
        <v>145</v>
      </c>
      <c r="GY3" t="s">
        <v>145</v>
      </c>
      <c r="GZ3" t="s">
        <v>145</v>
      </c>
      <c r="HA3" t="s">
        <v>145</v>
      </c>
      <c r="HB3" t="s">
        <v>145</v>
      </c>
      <c r="HC3" t="s">
        <v>145</v>
      </c>
      <c r="HD3" t="s">
        <v>145</v>
      </c>
      <c r="HE3" t="s">
        <v>145</v>
      </c>
      <c r="HF3" t="s">
        <v>145</v>
      </c>
      <c r="HG3" t="s">
        <v>145</v>
      </c>
      <c r="HH3" t="s">
        <v>145</v>
      </c>
      <c r="HL3" t="s">
        <v>345</v>
      </c>
      <c r="HN3" t="s">
        <v>345</v>
      </c>
      <c r="HO3" t="s">
        <v>345</v>
      </c>
      <c r="HP3" t="s">
        <v>345</v>
      </c>
      <c r="HR3" t="s">
        <v>345</v>
      </c>
      <c r="HS3" t="s">
        <v>345</v>
      </c>
      <c r="HT3" t="s">
        <v>345</v>
      </c>
      <c r="HU3" t="s">
        <v>345</v>
      </c>
      <c r="HV3" t="s">
        <v>345</v>
      </c>
      <c r="HW3" t="s">
        <v>345</v>
      </c>
      <c r="HX3" t="s">
        <v>345</v>
      </c>
      <c r="HY3" t="s">
        <v>345</v>
      </c>
      <c r="HZ3" t="s">
        <v>345</v>
      </c>
      <c r="IA3" t="s">
        <v>345</v>
      </c>
      <c r="IB3" t="s">
        <v>345</v>
      </c>
      <c r="IF3" t="s">
        <v>344</v>
      </c>
      <c r="IH3" t="s">
        <v>344</v>
      </c>
      <c r="II3" t="s">
        <v>344</v>
      </c>
      <c r="IJ3" t="s">
        <v>344</v>
      </c>
      <c r="IK3" t="s">
        <v>344</v>
      </c>
      <c r="IL3" t="s">
        <v>344</v>
      </c>
      <c r="IM3" t="s">
        <v>344</v>
      </c>
      <c r="IN3" t="s">
        <v>344</v>
      </c>
      <c r="IP3" t="s">
        <v>344</v>
      </c>
      <c r="IQ3" t="s">
        <v>344</v>
      </c>
      <c r="IR3" t="s">
        <v>344</v>
      </c>
      <c r="IS3" t="s">
        <v>344</v>
      </c>
      <c r="IT3" t="s">
        <v>344</v>
      </c>
      <c r="IU3" t="s">
        <v>344</v>
      </c>
      <c r="IV3" t="s">
        <v>344</v>
      </c>
      <c r="IW3" t="s">
        <v>344</v>
      </c>
      <c r="IX3" t="s">
        <v>344</v>
      </c>
      <c r="IY3" t="s">
        <v>344</v>
      </c>
      <c r="IZ3" t="s">
        <v>344</v>
      </c>
      <c r="JA3" t="s">
        <v>344</v>
      </c>
      <c r="JB3" t="s">
        <v>344</v>
      </c>
      <c r="JC3" t="s">
        <v>344</v>
      </c>
      <c r="JD3" t="s">
        <v>344</v>
      </c>
      <c r="JE3" t="s">
        <v>344</v>
      </c>
      <c r="JF3" t="s">
        <v>344</v>
      </c>
      <c r="JG3" t="s">
        <v>344</v>
      </c>
      <c r="JH3" t="s">
        <v>344</v>
      </c>
      <c r="JI3" t="s">
        <v>344</v>
      </c>
      <c r="JJ3" t="s">
        <v>344</v>
      </c>
      <c r="JK3" t="s">
        <v>344</v>
      </c>
      <c r="JO3" t="s">
        <v>340</v>
      </c>
      <c r="JP3" t="s">
        <v>340</v>
      </c>
      <c r="JQ3" t="s">
        <v>340</v>
      </c>
      <c r="JR3" t="s">
        <v>340</v>
      </c>
      <c r="JS3" t="s">
        <v>340</v>
      </c>
      <c r="JT3" t="s">
        <v>340</v>
      </c>
      <c r="JV3" t="s">
        <v>340</v>
      </c>
      <c r="JW3" t="s">
        <v>340</v>
      </c>
      <c r="JX3" t="s">
        <v>340</v>
      </c>
      <c r="JY3" t="s">
        <v>340</v>
      </c>
      <c r="JZ3" t="s">
        <v>340</v>
      </c>
      <c r="KA3" t="s">
        <v>340</v>
      </c>
      <c r="KB3" t="s">
        <v>340</v>
      </c>
      <c r="KC3" t="s">
        <v>340</v>
      </c>
      <c r="KD3" t="s">
        <v>340</v>
      </c>
      <c r="KE3" t="s">
        <v>340</v>
      </c>
      <c r="KG3" t="s">
        <v>340</v>
      </c>
      <c r="KH3" t="s">
        <v>340</v>
      </c>
      <c r="KI3" t="s">
        <v>340</v>
      </c>
      <c r="KJ3" t="s">
        <v>340</v>
      </c>
      <c r="KK3" t="s">
        <v>340</v>
      </c>
      <c r="KL3" t="s">
        <v>340</v>
      </c>
      <c r="KM3" t="s">
        <v>340</v>
      </c>
      <c r="KN3" t="s">
        <v>340</v>
      </c>
      <c r="KO3" t="s">
        <v>340</v>
      </c>
      <c r="KP3" t="s">
        <v>340</v>
      </c>
      <c r="KQ3" t="s">
        <v>340</v>
      </c>
      <c r="KR3" t="s">
        <v>340</v>
      </c>
      <c r="KS3" t="s">
        <v>340</v>
      </c>
      <c r="KT3" t="s">
        <v>340</v>
      </c>
      <c r="KU3" t="s">
        <v>340</v>
      </c>
      <c r="KV3" t="s">
        <v>340</v>
      </c>
      <c r="KW3" t="s">
        <v>340</v>
      </c>
      <c r="KX3" t="s">
        <v>340</v>
      </c>
      <c r="KY3" t="s">
        <v>340</v>
      </c>
      <c r="KZ3" t="s">
        <v>340</v>
      </c>
      <c r="LA3" t="s">
        <v>340</v>
      </c>
      <c r="LB3" t="s">
        <v>340</v>
      </c>
      <c r="LC3" t="s">
        <v>340</v>
      </c>
      <c r="LD3" t="s">
        <v>340</v>
      </c>
      <c r="LE3" t="s">
        <v>340</v>
      </c>
      <c r="LI3" t="s">
        <v>318</v>
      </c>
      <c r="LK3" t="s">
        <v>318</v>
      </c>
      <c r="LL3" t="s">
        <v>318</v>
      </c>
      <c r="LM3" t="s">
        <v>318</v>
      </c>
      <c r="LN3" t="s">
        <v>318</v>
      </c>
      <c r="LO3" t="s">
        <v>318</v>
      </c>
      <c r="LP3" t="s">
        <v>318</v>
      </c>
      <c r="LQ3" t="s">
        <v>318</v>
      </c>
      <c r="LR3" t="s">
        <v>318</v>
      </c>
      <c r="LS3" t="s">
        <v>318</v>
      </c>
      <c r="LT3" t="s">
        <v>318</v>
      </c>
      <c r="LU3" t="s">
        <v>318</v>
      </c>
      <c r="LV3" t="s">
        <v>318</v>
      </c>
      <c r="LX3" t="s">
        <v>318</v>
      </c>
      <c r="LY3" t="s">
        <v>318</v>
      </c>
      <c r="LZ3" t="s">
        <v>318</v>
      </c>
      <c r="MA3" t="s">
        <v>318</v>
      </c>
      <c r="MB3" t="s">
        <v>318</v>
      </c>
      <c r="MC3" t="s">
        <v>318</v>
      </c>
      <c r="MD3" t="s">
        <v>318</v>
      </c>
      <c r="ME3" t="s">
        <v>318</v>
      </c>
      <c r="MF3" t="s">
        <v>318</v>
      </c>
      <c r="MG3" t="s">
        <v>318</v>
      </c>
      <c r="MH3" t="s">
        <v>318</v>
      </c>
      <c r="MI3" t="s">
        <v>318</v>
      </c>
      <c r="MJ3" t="s">
        <v>318</v>
      </c>
      <c r="MK3" t="s">
        <v>318</v>
      </c>
      <c r="ML3" t="s">
        <v>318</v>
      </c>
      <c r="MM3" t="s">
        <v>318</v>
      </c>
      <c r="MN3" t="s">
        <v>318</v>
      </c>
      <c r="MR3" t="s">
        <v>348</v>
      </c>
      <c r="MT3" t="s">
        <v>348</v>
      </c>
      <c r="MU3" t="s">
        <v>348</v>
      </c>
      <c r="MV3" t="s">
        <v>348</v>
      </c>
      <c r="MW3" t="s">
        <v>348</v>
      </c>
      <c r="MX3" t="s">
        <v>348</v>
      </c>
      <c r="MZ3" t="s">
        <v>348</v>
      </c>
      <c r="NA3" t="s">
        <v>348</v>
      </c>
      <c r="NB3" t="s">
        <v>348</v>
      </c>
      <c r="NC3" t="s">
        <v>348</v>
      </c>
      <c r="ND3" t="s">
        <v>348</v>
      </c>
      <c r="NE3" t="s">
        <v>348</v>
      </c>
      <c r="NF3" t="s">
        <v>348</v>
      </c>
      <c r="NG3" t="s">
        <v>348</v>
      </c>
      <c r="NH3" t="s">
        <v>348</v>
      </c>
      <c r="NI3" t="s">
        <v>348</v>
      </c>
      <c r="NJ3" t="s">
        <v>348</v>
      </c>
      <c r="NK3" t="s">
        <v>348</v>
      </c>
      <c r="NL3" t="s">
        <v>348</v>
      </c>
      <c r="NM3" t="s">
        <v>348</v>
      </c>
      <c r="NQ3" t="s">
        <v>349</v>
      </c>
      <c r="NS3" t="s">
        <v>349</v>
      </c>
      <c r="NT3" t="s">
        <v>349</v>
      </c>
      <c r="NU3" t="s">
        <v>349</v>
      </c>
      <c r="NV3" t="s">
        <v>349</v>
      </c>
      <c r="NW3" t="s">
        <v>349</v>
      </c>
      <c r="NX3" t="s">
        <v>349</v>
      </c>
      <c r="NY3" t="s">
        <v>349</v>
      </c>
      <c r="OA3" t="s">
        <v>349</v>
      </c>
      <c r="OB3" t="s">
        <v>349</v>
      </c>
      <c r="OC3" t="s">
        <v>349</v>
      </c>
      <c r="OD3" t="s">
        <v>349</v>
      </c>
      <c r="OE3" t="s">
        <v>349</v>
      </c>
      <c r="OF3" t="s">
        <v>349</v>
      </c>
      <c r="OG3" t="s">
        <v>349</v>
      </c>
      <c r="OH3" t="s">
        <v>349</v>
      </c>
      <c r="OI3" t="s">
        <v>349</v>
      </c>
      <c r="OJ3" t="s">
        <v>349</v>
      </c>
      <c r="OK3" t="s">
        <v>349</v>
      </c>
      <c r="OL3" t="s">
        <v>349</v>
      </c>
      <c r="OM3" t="s">
        <v>349</v>
      </c>
      <c r="ON3" t="s">
        <v>349</v>
      </c>
      <c r="OO3" t="s">
        <v>349</v>
      </c>
      <c r="OS3" t="s">
        <v>351</v>
      </c>
      <c r="OU3" t="s">
        <v>351</v>
      </c>
      <c r="OV3" t="s">
        <v>351</v>
      </c>
      <c r="OW3" t="s">
        <v>351</v>
      </c>
      <c r="OX3" t="s">
        <v>351</v>
      </c>
      <c r="OY3" t="s">
        <v>351</v>
      </c>
      <c r="OZ3" t="s">
        <v>351</v>
      </c>
      <c r="PA3" t="s">
        <v>351</v>
      </c>
      <c r="PC3" t="s">
        <v>351</v>
      </c>
      <c r="PD3" t="s">
        <v>351</v>
      </c>
      <c r="PE3" t="s">
        <v>351</v>
      </c>
      <c r="PF3" t="s">
        <v>351</v>
      </c>
      <c r="PG3" t="s">
        <v>351</v>
      </c>
      <c r="PH3" t="s">
        <v>351</v>
      </c>
      <c r="PI3" t="s">
        <v>351</v>
      </c>
      <c r="PJ3" t="s">
        <v>351</v>
      </c>
      <c r="PK3" t="s">
        <v>351</v>
      </c>
      <c r="PL3" t="s">
        <v>351</v>
      </c>
      <c r="PM3" t="s">
        <v>351</v>
      </c>
      <c r="PN3" t="s">
        <v>351</v>
      </c>
      <c r="PO3" t="s">
        <v>351</v>
      </c>
      <c r="PP3" t="s">
        <v>351</v>
      </c>
      <c r="PQ3" t="s">
        <v>351</v>
      </c>
      <c r="PR3" t="s">
        <v>351</v>
      </c>
      <c r="PV3" t="s">
        <v>352</v>
      </c>
      <c r="PW3" t="s">
        <v>352</v>
      </c>
      <c r="PX3" t="s">
        <v>352</v>
      </c>
      <c r="PY3" t="s">
        <v>352</v>
      </c>
      <c r="PZ3" t="s">
        <v>352</v>
      </c>
      <c r="QA3" t="s">
        <v>352</v>
      </c>
      <c r="QB3" t="s">
        <v>352</v>
      </c>
      <c r="QC3" t="s">
        <v>352</v>
      </c>
      <c r="QD3" t="s">
        <v>352</v>
      </c>
      <c r="QE3" t="s">
        <v>352</v>
      </c>
      <c r="QF3" t="s">
        <v>352</v>
      </c>
      <c r="QG3" t="s">
        <v>352</v>
      </c>
      <c r="QI3" t="s">
        <v>352</v>
      </c>
      <c r="QJ3" t="s">
        <v>352</v>
      </c>
      <c r="QK3" t="s">
        <v>352</v>
      </c>
      <c r="QL3" t="s">
        <v>352</v>
      </c>
      <c r="QM3" t="s">
        <v>352</v>
      </c>
      <c r="QN3" t="s">
        <v>352</v>
      </c>
      <c r="QO3" t="s">
        <v>352</v>
      </c>
      <c r="QP3" t="s">
        <v>352</v>
      </c>
      <c r="QQ3" t="s">
        <v>352</v>
      </c>
      <c r="QR3" t="s">
        <v>352</v>
      </c>
      <c r="QS3" t="s">
        <v>352</v>
      </c>
      <c r="QT3" t="s">
        <v>352</v>
      </c>
      <c r="QU3" t="s">
        <v>352</v>
      </c>
      <c r="QV3" t="s">
        <v>352</v>
      </c>
      <c r="QZ3" t="s">
        <v>335</v>
      </c>
      <c r="RA3" t="s">
        <v>335</v>
      </c>
      <c r="RC3" t="s">
        <v>335</v>
      </c>
      <c r="RD3" t="s">
        <v>335</v>
      </c>
      <c r="RE3" t="s">
        <v>335</v>
      </c>
      <c r="RF3" t="s">
        <v>335</v>
      </c>
      <c r="RG3" t="s">
        <v>335</v>
      </c>
      <c r="RI3" t="s">
        <v>335</v>
      </c>
      <c r="RJ3" t="s">
        <v>335</v>
      </c>
      <c r="RK3" t="s">
        <v>335</v>
      </c>
      <c r="RL3" t="s">
        <v>335</v>
      </c>
      <c r="RM3" t="s">
        <v>335</v>
      </c>
      <c r="RN3" t="s">
        <v>335</v>
      </c>
      <c r="RO3" t="s">
        <v>335</v>
      </c>
      <c r="RP3" t="s">
        <v>335</v>
      </c>
      <c r="RQ3" t="s">
        <v>335</v>
      </c>
      <c r="RR3" t="s">
        <v>335</v>
      </c>
      <c r="RS3" t="s">
        <v>335</v>
      </c>
      <c r="RT3" t="s">
        <v>335</v>
      </c>
      <c r="RU3" t="s">
        <v>335</v>
      </c>
      <c r="RV3" t="s">
        <v>335</v>
      </c>
    </row>
    <row r="4" spans="1:490" x14ac:dyDescent="0.3">
      <c r="A4" t="s">
        <v>1436</v>
      </c>
      <c r="C4" t="s">
        <v>1437</v>
      </c>
      <c r="D4" t="s">
        <v>89</v>
      </c>
      <c r="E4" t="s">
        <v>89</v>
      </c>
      <c r="F4" t="s">
        <v>89</v>
      </c>
      <c r="G4" t="s">
        <v>89</v>
      </c>
      <c r="H4" t="s">
        <v>1437</v>
      </c>
      <c r="I4" t="s">
        <v>1437</v>
      </c>
      <c r="J4" t="s">
        <v>89</v>
      </c>
      <c r="K4" t="s">
        <v>89</v>
      </c>
      <c r="L4" t="s">
        <v>89</v>
      </c>
      <c r="M4" t="s">
        <v>89</v>
      </c>
      <c r="N4" t="s">
        <v>89</v>
      </c>
      <c r="O4" t="s">
        <v>89</v>
      </c>
      <c r="P4" t="s">
        <v>89</v>
      </c>
      <c r="Q4" t="s">
        <v>89</v>
      </c>
      <c r="R4" t="s">
        <v>89</v>
      </c>
      <c r="S4" t="s">
        <v>89</v>
      </c>
      <c r="T4" t="s">
        <v>89</v>
      </c>
      <c r="U4" t="s">
        <v>89</v>
      </c>
      <c r="V4" t="s">
        <v>89</v>
      </c>
      <c r="W4" t="s">
        <v>1437</v>
      </c>
      <c r="X4" t="s">
        <v>89</v>
      </c>
      <c r="Y4" t="s">
        <v>1437</v>
      </c>
      <c r="Z4" t="s">
        <v>1437</v>
      </c>
      <c r="AA4" t="s">
        <v>1437</v>
      </c>
      <c r="AC4" t="s">
        <v>1437</v>
      </c>
      <c r="AD4" t="s">
        <v>1437</v>
      </c>
      <c r="AE4" t="s">
        <v>89</v>
      </c>
      <c r="AF4" t="s">
        <v>89</v>
      </c>
      <c r="AG4" t="s">
        <v>89</v>
      </c>
      <c r="AH4" t="s">
        <v>1437</v>
      </c>
      <c r="AI4" t="s">
        <v>89</v>
      </c>
      <c r="AJ4" t="s">
        <v>89</v>
      </c>
      <c r="AK4" t="s">
        <v>89</v>
      </c>
      <c r="AL4" t="s">
        <v>89</v>
      </c>
      <c r="AM4" t="s">
        <v>89</v>
      </c>
      <c r="AN4" t="s">
        <v>89</v>
      </c>
      <c r="AO4" t="s">
        <v>89</v>
      </c>
      <c r="AP4" t="s">
        <v>89</v>
      </c>
      <c r="AQ4" t="s">
        <v>89</v>
      </c>
      <c r="AR4" t="s">
        <v>89</v>
      </c>
      <c r="AS4" t="s">
        <v>89</v>
      </c>
      <c r="AT4" t="s">
        <v>89</v>
      </c>
      <c r="AU4" t="s">
        <v>89</v>
      </c>
      <c r="AV4" t="s">
        <v>89</v>
      </c>
      <c r="AW4" t="s">
        <v>89</v>
      </c>
      <c r="AX4" t="s">
        <v>89</v>
      </c>
      <c r="AY4" t="s">
        <v>89</v>
      </c>
      <c r="BB4" t="s">
        <v>1437</v>
      </c>
      <c r="BC4" t="s">
        <v>1437</v>
      </c>
      <c r="BD4" t="s">
        <v>1437</v>
      </c>
      <c r="BE4" t="s">
        <v>1437</v>
      </c>
      <c r="BF4" t="s">
        <v>89</v>
      </c>
      <c r="BG4" t="s">
        <v>1437</v>
      </c>
      <c r="BH4" t="s">
        <v>1437</v>
      </c>
      <c r="BI4" t="s">
        <v>1437</v>
      </c>
      <c r="BJ4" t="s">
        <v>89</v>
      </c>
      <c r="BK4" t="s">
        <v>89</v>
      </c>
      <c r="BL4" t="s">
        <v>89</v>
      </c>
      <c r="BM4" t="s">
        <v>89</v>
      </c>
      <c r="BN4" t="s">
        <v>89</v>
      </c>
      <c r="BO4" t="s">
        <v>89</v>
      </c>
      <c r="BP4" t="s">
        <v>1437</v>
      </c>
      <c r="BQ4" t="s">
        <v>1437</v>
      </c>
      <c r="BR4" t="s">
        <v>1437</v>
      </c>
      <c r="BS4" t="s">
        <v>1437</v>
      </c>
      <c r="BT4" t="s">
        <v>1437</v>
      </c>
      <c r="BU4" t="s">
        <v>89</v>
      </c>
      <c r="BV4" t="s">
        <v>89</v>
      </c>
      <c r="BW4" t="s">
        <v>1437</v>
      </c>
      <c r="BX4" t="s">
        <v>1437</v>
      </c>
      <c r="BY4" t="s">
        <v>89</v>
      </c>
      <c r="BZ4" t="s">
        <v>1437</v>
      </c>
      <c r="CB4" t="s">
        <v>89</v>
      </c>
      <c r="CC4" t="s">
        <v>89</v>
      </c>
      <c r="CD4" t="s">
        <v>89</v>
      </c>
      <c r="CE4" t="s">
        <v>89</v>
      </c>
      <c r="CF4" t="s">
        <v>89</v>
      </c>
      <c r="CG4" t="s">
        <v>89</v>
      </c>
      <c r="CH4" t="s">
        <v>1437</v>
      </c>
      <c r="CI4" t="s">
        <v>89</v>
      </c>
      <c r="CJ4" t="s">
        <v>89</v>
      </c>
      <c r="CK4" t="s">
        <v>89</v>
      </c>
      <c r="CL4" t="s">
        <v>89</v>
      </c>
      <c r="CM4" t="s">
        <v>89</v>
      </c>
      <c r="CN4" t="s">
        <v>89</v>
      </c>
      <c r="CO4" t="s">
        <v>89</v>
      </c>
      <c r="CP4" t="s">
        <v>89</v>
      </c>
      <c r="CQ4" t="s">
        <v>89</v>
      </c>
      <c r="CR4" t="s">
        <v>89</v>
      </c>
      <c r="CS4" t="s">
        <v>89</v>
      </c>
      <c r="CW4" t="s">
        <v>89</v>
      </c>
      <c r="CX4" t="s">
        <v>89</v>
      </c>
      <c r="CY4" t="s">
        <v>89</v>
      </c>
      <c r="CZ4" t="s">
        <v>89</v>
      </c>
      <c r="DA4" t="s">
        <v>89</v>
      </c>
      <c r="DB4" t="s">
        <v>89</v>
      </c>
      <c r="DD4" t="s">
        <v>89</v>
      </c>
      <c r="DE4" t="s">
        <v>89</v>
      </c>
      <c r="DF4" t="s">
        <v>89</v>
      </c>
      <c r="DG4" t="s">
        <v>89</v>
      </c>
      <c r="DI4" t="s">
        <v>89</v>
      </c>
      <c r="DJ4" t="s">
        <v>89</v>
      </c>
      <c r="DK4" t="s">
        <v>89</v>
      </c>
      <c r="DL4" t="s">
        <v>89</v>
      </c>
      <c r="DM4" t="s">
        <v>89</v>
      </c>
      <c r="DN4" t="s">
        <v>89</v>
      </c>
      <c r="DO4" t="s">
        <v>89</v>
      </c>
      <c r="DP4" t="s">
        <v>89</v>
      </c>
      <c r="DQ4" t="s">
        <v>89</v>
      </c>
      <c r="DR4" t="s">
        <v>89</v>
      </c>
      <c r="DS4" t="s">
        <v>89</v>
      </c>
      <c r="DT4" t="s">
        <v>89</v>
      </c>
      <c r="DU4" t="s">
        <v>89</v>
      </c>
      <c r="DV4" t="s">
        <v>89</v>
      </c>
      <c r="DW4" t="s">
        <v>89</v>
      </c>
      <c r="DX4" t="s">
        <v>89</v>
      </c>
      <c r="DY4" t="s">
        <v>89</v>
      </c>
      <c r="DZ4" t="s">
        <v>89</v>
      </c>
      <c r="ED4" t="s">
        <v>89</v>
      </c>
      <c r="EE4" t="s">
        <v>89</v>
      </c>
      <c r="EF4" t="s">
        <v>141</v>
      </c>
      <c r="EG4" t="s">
        <v>89</v>
      </c>
      <c r="EH4" t="s">
        <v>89</v>
      </c>
      <c r="EJ4" t="s">
        <v>141</v>
      </c>
      <c r="EK4" t="s">
        <v>141</v>
      </c>
      <c r="EL4" t="s">
        <v>141</v>
      </c>
      <c r="EM4" t="s">
        <v>141</v>
      </c>
      <c r="EN4" t="s">
        <v>141</v>
      </c>
      <c r="EO4" t="s">
        <v>89</v>
      </c>
      <c r="EP4" t="s">
        <v>141</v>
      </c>
      <c r="EQ4" t="s">
        <v>141</v>
      </c>
      <c r="ER4" t="s">
        <v>141</v>
      </c>
      <c r="ES4" t="s">
        <v>141</v>
      </c>
      <c r="ET4" t="s">
        <v>141</v>
      </c>
      <c r="EU4" t="s">
        <v>141</v>
      </c>
      <c r="EV4" t="s">
        <v>141</v>
      </c>
      <c r="EW4" t="s">
        <v>141</v>
      </c>
      <c r="EY4" t="s">
        <v>141</v>
      </c>
      <c r="EZ4" t="s">
        <v>141</v>
      </c>
      <c r="FA4" t="s">
        <v>89</v>
      </c>
      <c r="FB4" t="s">
        <v>141</v>
      </c>
      <c r="FC4" t="s">
        <v>141</v>
      </c>
      <c r="FD4" t="s">
        <v>141</v>
      </c>
      <c r="FE4" t="s">
        <v>141</v>
      </c>
      <c r="FF4" t="s">
        <v>141</v>
      </c>
      <c r="FG4" t="s">
        <v>141</v>
      </c>
      <c r="FH4" t="s">
        <v>141</v>
      </c>
      <c r="FI4" t="s">
        <v>141</v>
      </c>
      <c r="FJ4" t="s">
        <v>89</v>
      </c>
      <c r="FK4" t="s">
        <v>141</v>
      </c>
      <c r="FO4" t="s">
        <v>89</v>
      </c>
      <c r="FP4" t="s">
        <v>89</v>
      </c>
      <c r="FQ4" t="s">
        <v>89</v>
      </c>
      <c r="FR4" t="s">
        <v>89</v>
      </c>
      <c r="FS4" t="s">
        <v>89</v>
      </c>
      <c r="FT4" t="s">
        <v>89</v>
      </c>
      <c r="FU4" t="s">
        <v>89</v>
      </c>
      <c r="FV4" t="s">
        <v>89</v>
      </c>
      <c r="FW4" t="s">
        <v>89</v>
      </c>
      <c r="FX4" t="s">
        <v>89</v>
      </c>
      <c r="FY4" t="s">
        <v>89</v>
      </c>
      <c r="FZ4" t="s">
        <v>89</v>
      </c>
      <c r="GA4" t="s">
        <v>89</v>
      </c>
      <c r="GB4" t="s">
        <v>89</v>
      </c>
      <c r="GC4" t="s">
        <v>89</v>
      </c>
      <c r="GD4" t="s">
        <v>89</v>
      </c>
      <c r="GE4" t="s">
        <v>89</v>
      </c>
      <c r="GG4" t="s">
        <v>89</v>
      </c>
      <c r="GH4">
        <v>0</v>
      </c>
      <c r="GI4" t="s">
        <v>89</v>
      </c>
      <c r="GJ4" t="s">
        <v>89</v>
      </c>
      <c r="GK4" t="s">
        <v>89</v>
      </c>
      <c r="GL4" t="s">
        <v>89</v>
      </c>
      <c r="GM4" t="s">
        <v>89</v>
      </c>
      <c r="GN4" t="s">
        <v>89</v>
      </c>
      <c r="GO4" t="s">
        <v>89</v>
      </c>
      <c r="GP4" t="s">
        <v>89</v>
      </c>
      <c r="GR4" t="s">
        <v>89</v>
      </c>
      <c r="GS4" t="s">
        <v>89</v>
      </c>
      <c r="GT4" t="s">
        <v>89</v>
      </c>
      <c r="GU4" t="s">
        <v>89</v>
      </c>
      <c r="GV4" t="s">
        <v>89</v>
      </c>
      <c r="GW4" t="s">
        <v>89</v>
      </c>
      <c r="GX4" t="s">
        <v>89</v>
      </c>
      <c r="GY4" t="s">
        <v>89</v>
      </c>
      <c r="GZ4" t="s">
        <v>89</v>
      </c>
      <c r="HA4" t="s">
        <v>89</v>
      </c>
      <c r="HB4" t="s">
        <v>89</v>
      </c>
      <c r="HC4" t="s">
        <v>89</v>
      </c>
      <c r="HD4" t="s">
        <v>89</v>
      </c>
      <c r="HE4" t="s">
        <v>89</v>
      </c>
      <c r="HF4" t="s">
        <v>89</v>
      </c>
      <c r="HG4" t="s">
        <v>89</v>
      </c>
      <c r="HH4" t="s">
        <v>89</v>
      </c>
      <c r="HL4" t="s">
        <v>1437</v>
      </c>
      <c r="HN4" t="s">
        <v>1437</v>
      </c>
      <c r="HO4" t="s">
        <v>1437</v>
      </c>
      <c r="HP4" t="s">
        <v>1437</v>
      </c>
      <c r="HR4" t="s">
        <v>1437</v>
      </c>
      <c r="HS4" t="s">
        <v>1437</v>
      </c>
      <c r="HT4" t="s">
        <v>1437</v>
      </c>
      <c r="HU4" t="s">
        <v>1437</v>
      </c>
      <c r="HV4" t="s">
        <v>1437</v>
      </c>
      <c r="HW4" t="s">
        <v>1437</v>
      </c>
      <c r="HX4" t="s">
        <v>1437</v>
      </c>
      <c r="HY4" t="s">
        <v>1437</v>
      </c>
      <c r="HZ4" t="s">
        <v>1437</v>
      </c>
      <c r="IA4" t="s">
        <v>1437</v>
      </c>
      <c r="IB4" t="s">
        <v>1437</v>
      </c>
      <c r="IF4" t="s">
        <v>141</v>
      </c>
      <c r="IH4" t="s">
        <v>141</v>
      </c>
      <c r="II4" t="s">
        <v>141</v>
      </c>
      <c r="IJ4" t="s">
        <v>141</v>
      </c>
      <c r="IK4" t="s">
        <v>141</v>
      </c>
      <c r="IL4" t="s">
        <v>141</v>
      </c>
      <c r="IM4" t="s">
        <v>141</v>
      </c>
      <c r="IN4" t="s">
        <v>141</v>
      </c>
      <c r="IP4" t="s">
        <v>141</v>
      </c>
      <c r="IQ4" t="s">
        <v>141</v>
      </c>
      <c r="IR4" t="s">
        <v>141</v>
      </c>
      <c r="IS4" t="s">
        <v>141</v>
      </c>
      <c r="IT4" t="s">
        <v>141</v>
      </c>
      <c r="IU4" t="s">
        <v>141</v>
      </c>
      <c r="IV4" t="s">
        <v>141</v>
      </c>
      <c r="IW4" t="s">
        <v>141</v>
      </c>
      <c r="IX4" t="s">
        <v>141</v>
      </c>
      <c r="IY4" t="s">
        <v>141</v>
      </c>
      <c r="IZ4" t="s">
        <v>141</v>
      </c>
      <c r="JA4" t="s">
        <v>141</v>
      </c>
      <c r="JB4" t="s">
        <v>141</v>
      </c>
      <c r="JC4" t="s">
        <v>141</v>
      </c>
      <c r="JD4" t="s">
        <v>141</v>
      </c>
      <c r="JE4" t="s">
        <v>141</v>
      </c>
      <c r="JF4" t="s">
        <v>141</v>
      </c>
      <c r="JG4" t="s">
        <v>141</v>
      </c>
      <c r="JH4" t="s">
        <v>141</v>
      </c>
      <c r="JI4" t="s">
        <v>141</v>
      </c>
      <c r="JJ4" t="s">
        <v>141</v>
      </c>
      <c r="JK4" t="s">
        <v>141</v>
      </c>
      <c r="JO4" t="s">
        <v>1437</v>
      </c>
      <c r="JP4" t="s">
        <v>1437</v>
      </c>
      <c r="JQ4" t="s">
        <v>89</v>
      </c>
      <c r="JR4" t="s">
        <v>1437</v>
      </c>
      <c r="JS4" t="s">
        <v>89</v>
      </c>
      <c r="JT4" t="s">
        <v>89</v>
      </c>
      <c r="JV4" t="s">
        <v>1437</v>
      </c>
      <c r="JW4" t="s">
        <v>1437</v>
      </c>
      <c r="JX4" t="s">
        <v>1437</v>
      </c>
      <c r="JY4" t="s">
        <v>1437</v>
      </c>
      <c r="JZ4" t="s">
        <v>1437</v>
      </c>
      <c r="KA4" t="s">
        <v>1437</v>
      </c>
      <c r="KB4" t="s">
        <v>1437</v>
      </c>
      <c r="KC4" t="s">
        <v>1437</v>
      </c>
      <c r="KD4" t="s">
        <v>1437</v>
      </c>
      <c r="KE4" t="s">
        <v>1437</v>
      </c>
      <c r="KG4" t="s">
        <v>1437</v>
      </c>
      <c r="KH4" t="s">
        <v>1437</v>
      </c>
      <c r="KI4" t="s">
        <v>1437</v>
      </c>
      <c r="KJ4" t="s">
        <v>1437</v>
      </c>
      <c r="KK4" t="s">
        <v>89</v>
      </c>
      <c r="KL4" t="s">
        <v>1437</v>
      </c>
      <c r="KM4" t="s">
        <v>1437</v>
      </c>
      <c r="KN4" t="s">
        <v>1437</v>
      </c>
      <c r="KO4" t="s">
        <v>1437</v>
      </c>
      <c r="KP4" t="s">
        <v>1437</v>
      </c>
      <c r="KQ4" t="s">
        <v>1437</v>
      </c>
      <c r="KR4" t="s">
        <v>1437</v>
      </c>
      <c r="KS4" t="s">
        <v>1437</v>
      </c>
      <c r="KT4" t="s">
        <v>1437</v>
      </c>
      <c r="KU4" t="s">
        <v>1437</v>
      </c>
      <c r="KV4" t="s">
        <v>1437</v>
      </c>
      <c r="KW4" t="s">
        <v>1437</v>
      </c>
      <c r="KX4" t="s">
        <v>1437</v>
      </c>
      <c r="KY4" t="s">
        <v>1437</v>
      </c>
      <c r="KZ4" t="s">
        <v>1437</v>
      </c>
      <c r="LA4" t="s">
        <v>1437</v>
      </c>
      <c r="LB4" t="s">
        <v>1437</v>
      </c>
      <c r="LC4" t="s">
        <v>1437</v>
      </c>
      <c r="LD4" t="s">
        <v>1437</v>
      </c>
      <c r="LE4" t="s">
        <v>1437</v>
      </c>
      <c r="LI4" t="s">
        <v>1437</v>
      </c>
      <c r="LK4" t="s">
        <v>1437</v>
      </c>
      <c r="LL4" t="s">
        <v>1437</v>
      </c>
      <c r="LM4" t="s">
        <v>1437</v>
      </c>
      <c r="LN4" t="s">
        <v>1437</v>
      </c>
      <c r="LO4" t="s">
        <v>1437</v>
      </c>
      <c r="LP4" t="s">
        <v>1437</v>
      </c>
      <c r="LQ4" t="s">
        <v>1437</v>
      </c>
      <c r="LR4" t="s">
        <v>1437</v>
      </c>
      <c r="LS4" t="s">
        <v>1437</v>
      </c>
      <c r="LT4" t="s">
        <v>1437</v>
      </c>
      <c r="LU4" t="s">
        <v>1437</v>
      </c>
      <c r="LV4" t="s">
        <v>1437</v>
      </c>
      <c r="LX4" t="s">
        <v>1437</v>
      </c>
      <c r="LY4" t="s">
        <v>1437</v>
      </c>
      <c r="LZ4" t="s">
        <v>1437</v>
      </c>
      <c r="MA4" t="s">
        <v>1437</v>
      </c>
      <c r="MB4" t="s">
        <v>1437</v>
      </c>
      <c r="MC4" t="s">
        <v>1437</v>
      </c>
      <c r="MD4" t="s">
        <v>1437</v>
      </c>
      <c r="ME4" t="s">
        <v>1437</v>
      </c>
      <c r="MF4" t="s">
        <v>1437</v>
      </c>
      <c r="MG4" t="s">
        <v>1437</v>
      </c>
      <c r="MH4" t="s">
        <v>1437</v>
      </c>
      <c r="MI4" t="s">
        <v>1437</v>
      </c>
      <c r="MJ4" t="s">
        <v>1437</v>
      </c>
      <c r="MK4" t="s">
        <v>1437</v>
      </c>
      <c r="ML4" t="s">
        <v>1437</v>
      </c>
      <c r="MM4" t="s">
        <v>1437</v>
      </c>
      <c r="MN4" t="s">
        <v>1437</v>
      </c>
      <c r="MR4" t="s">
        <v>141</v>
      </c>
      <c r="MT4" t="s">
        <v>141</v>
      </c>
      <c r="MU4" t="s">
        <v>141</v>
      </c>
      <c r="MV4" t="s">
        <v>141</v>
      </c>
      <c r="MW4" t="s">
        <v>141</v>
      </c>
      <c r="MX4" t="s">
        <v>141</v>
      </c>
      <c r="MZ4" t="s">
        <v>141</v>
      </c>
      <c r="NA4" t="s">
        <v>141</v>
      </c>
      <c r="NB4" t="s">
        <v>141</v>
      </c>
      <c r="NC4" t="s">
        <v>141</v>
      </c>
      <c r="ND4" t="s">
        <v>141</v>
      </c>
      <c r="NE4" t="s">
        <v>141</v>
      </c>
      <c r="NF4" t="s">
        <v>141</v>
      </c>
      <c r="NG4" t="s">
        <v>141</v>
      </c>
      <c r="NH4" t="s">
        <v>141</v>
      </c>
      <c r="NI4" t="s">
        <v>141</v>
      </c>
      <c r="NJ4" t="s">
        <v>141</v>
      </c>
      <c r="NK4" t="s">
        <v>141</v>
      </c>
      <c r="NL4" t="s">
        <v>141</v>
      </c>
      <c r="NM4" t="s">
        <v>141</v>
      </c>
      <c r="NQ4" t="s">
        <v>141</v>
      </c>
      <c r="NS4" t="s">
        <v>141</v>
      </c>
      <c r="NT4" t="s">
        <v>141</v>
      </c>
      <c r="NU4" t="s">
        <v>141</v>
      </c>
      <c r="NV4" t="s">
        <v>141</v>
      </c>
      <c r="NW4" t="s">
        <v>141</v>
      </c>
      <c r="NX4" t="s">
        <v>141</v>
      </c>
      <c r="NY4" t="s">
        <v>141</v>
      </c>
      <c r="OA4" t="s">
        <v>141</v>
      </c>
      <c r="OB4" t="s">
        <v>141</v>
      </c>
      <c r="OC4" t="s">
        <v>141</v>
      </c>
      <c r="OD4" t="s">
        <v>141</v>
      </c>
      <c r="OE4" t="s">
        <v>141</v>
      </c>
      <c r="OF4" t="s">
        <v>141</v>
      </c>
      <c r="OG4" t="s">
        <v>141</v>
      </c>
      <c r="OH4" t="s">
        <v>141</v>
      </c>
      <c r="OI4" t="s">
        <v>141</v>
      </c>
      <c r="OJ4" t="s">
        <v>141</v>
      </c>
      <c r="OK4" t="s">
        <v>141</v>
      </c>
      <c r="OL4" t="s">
        <v>141</v>
      </c>
      <c r="OM4" t="s">
        <v>141</v>
      </c>
      <c r="ON4" t="s">
        <v>141</v>
      </c>
      <c r="OO4" t="s">
        <v>141</v>
      </c>
      <c r="OS4" t="s">
        <v>141</v>
      </c>
      <c r="OU4" t="s">
        <v>141</v>
      </c>
      <c r="OV4" t="s">
        <v>141</v>
      </c>
      <c r="OW4" t="s">
        <v>141</v>
      </c>
      <c r="OX4" t="s">
        <v>141</v>
      </c>
      <c r="OY4" t="s">
        <v>141</v>
      </c>
      <c r="OZ4" t="s">
        <v>141</v>
      </c>
      <c r="PA4" t="s">
        <v>141</v>
      </c>
      <c r="PC4" t="s">
        <v>141</v>
      </c>
      <c r="PD4" t="s">
        <v>141</v>
      </c>
      <c r="PE4" t="s">
        <v>141</v>
      </c>
      <c r="PF4" t="s">
        <v>141</v>
      </c>
      <c r="PG4" t="s">
        <v>141</v>
      </c>
      <c r="PH4" t="s">
        <v>141</v>
      </c>
      <c r="PI4" t="s">
        <v>141</v>
      </c>
      <c r="PJ4" t="s">
        <v>141</v>
      </c>
      <c r="PK4" t="s">
        <v>141</v>
      </c>
      <c r="PL4" t="s">
        <v>141</v>
      </c>
      <c r="PM4" t="s">
        <v>141</v>
      </c>
      <c r="PN4" t="s">
        <v>141</v>
      </c>
      <c r="PO4" t="s">
        <v>141</v>
      </c>
      <c r="PP4" t="s">
        <v>141</v>
      </c>
      <c r="PQ4" t="s">
        <v>141</v>
      </c>
      <c r="PR4" t="s">
        <v>141</v>
      </c>
      <c r="PV4" t="s">
        <v>1437</v>
      </c>
      <c r="PW4" t="s">
        <v>1437</v>
      </c>
      <c r="PX4" t="s">
        <v>1437</v>
      </c>
      <c r="PY4" t="s">
        <v>1437</v>
      </c>
      <c r="PZ4" t="s">
        <v>1437</v>
      </c>
      <c r="QA4" t="s">
        <v>1437</v>
      </c>
      <c r="QB4" t="s">
        <v>1437</v>
      </c>
      <c r="QC4" t="s">
        <v>1437</v>
      </c>
      <c r="QD4" t="s">
        <v>1437</v>
      </c>
      <c r="QE4" t="s">
        <v>1437</v>
      </c>
      <c r="QF4" t="s">
        <v>1437</v>
      </c>
      <c r="QG4" t="s">
        <v>1437</v>
      </c>
      <c r="QI4" t="s">
        <v>1437</v>
      </c>
      <c r="QJ4" t="s">
        <v>1437</v>
      </c>
      <c r="QK4" t="s">
        <v>1437</v>
      </c>
      <c r="QL4" t="s">
        <v>1437</v>
      </c>
      <c r="QM4" t="s">
        <v>1437</v>
      </c>
      <c r="QN4" t="s">
        <v>1437</v>
      </c>
      <c r="QO4" t="s">
        <v>1437</v>
      </c>
      <c r="QP4" t="s">
        <v>1437</v>
      </c>
      <c r="QQ4" t="s">
        <v>1437</v>
      </c>
      <c r="QR4" t="s">
        <v>1437</v>
      </c>
      <c r="QS4" t="s">
        <v>1437</v>
      </c>
      <c r="QT4" t="s">
        <v>1437</v>
      </c>
      <c r="QU4" t="s">
        <v>1437</v>
      </c>
      <c r="QV4" t="s">
        <v>1437</v>
      </c>
      <c r="QZ4" t="s">
        <v>89</v>
      </c>
      <c r="RA4" t="s">
        <v>141</v>
      </c>
      <c r="RC4" t="s">
        <v>141</v>
      </c>
      <c r="RD4" t="s">
        <v>141</v>
      </c>
      <c r="RE4" t="s">
        <v>141</v>
      </c>
      <c r="RF4" t="s">
        <v>141</v>
      </c>
      <c r="RG4" t="s">
        <v>141</v>
      </c>
      <c r="RI4" t="s">
        <v>141</v>
      </c>
      <c r="RJ4" t="s">
        <v>141</v>
      </c>
      <c r="RK4" t="s">
        <v>141</v>
      </c>
      <c r="RL4" t="s">
        <v>141</v>
      </c>
      <c r="RM4" t="s">
        <v>141</v>
      </c>
      <c r="RN4" t="s">
        <v>89</v>
      </c>
      <c r="RO4" t="s">
        <v>141</v>
      </c>
      <c r="RP4" t="s">
        <v>141</v>
      </c>
      <c r="RQ4" t="s">
        <v>141</v>
      </c>
      <c r="RR4" t="s">
        <v>141</v>
      </c>
      <c r="RS4" t="s">
        <v>141</v>
      </c>
      <c r="RT4" t="s">
        <v>141</v>
      </c>
      <c r="RU4" t="s">
        <v>141</v>
      </c>
      <c r="RV4" t="s">
        <v>141</v>
      </c>
    </row>
    <row r="5" spans="1:490" x14ac:dyDescent="0.3">
      <c r="A5" t="s">
        <v>1438</v>
      </c>
      <c r="C5" t="s">
        <v>1437</v>
      </c>
      <c r="D5" t="s">
        <v>89</v>
      </c>
      <c r="E5" t="s">
        <v>89</v>
      </c>
      <c r="F5" t="s">
        <v>89</v>
      </c>
      <c r="G5" t="s">
        <v>89</v>
      </c>
      <c r="H5" t="s">
        <v>1437</v>
      </c>
      <c r="I5" t="s">
        <v>1437</v>
      </c>
      <c r="J5" t="s">
        <v>89</v>
      </c>
      <c r="K5" t="s">
        <v>89</v>
      </c>
      <c r="L5" t="s">
        <v>89</v>
      </c>
      <c r="M5" t="s">
        <v>89</v>
      </c>
      <c r="N5" t="s">
        <v>89</v>
      </c>
      <c r="O5" t="s">
        <v>89</v>
      </c>
      <c r="P5" t="s">
        <v>89</v>
      </c>
      <c r="Q5" t="s">
        <v>89</v>
      </c>
      <c r="R5" t="s">
        <v>89</v>
      </c>
      <c r="S5" t="s">
        <v>89</v>
      </c>
      <c r="T5" t="s">
        <v>89</v>
      </c>
      <c r="U5" t="s">
        <v>89</v>
      </c>
      <c r="V5" t="s">
        <v>89</v>
      </c>
      <c r="W5" t="s">
        <v>1437</v>
      </c>
      <c r="X5" t="s">
        <v>89</v>
      </c>
      <c r="Y5" t="s">
        <v>89</v>
      </c>
      <c r="Z5" t="s">
        <v>1437</v>
      </c>
      <c r="AA5" t="s">
        <v>1437</v>
      </c>
      <c r="AB5" t="s">
        <v>1437</v>
      </c>
      <c r="AC5" t="s">
        <v>1437</v>
      </c>
      <c r="AD5" t="s">
        <v>1437</v>
      </c>
      <c r="AE5" t="s">
        <v>89</v>
      </c>
      <c r="AF5" t="s">
        <v>89</v>
      </c>
      <c r="AG5" t="s">
        <v>89</v>
      </c>
      <c r="AH5" t="s">
        <v>1437</v>
      </c>
      <c r="AI5" t="s">
        <v>89</v>
      </c>
      <c r="AJ5" t="s">
        <v>89</v>
      </c>
      <c r="AK5" t="s">
        <v>89</v>
      </c>
      <c r="AL5" t="s">
        <v>89</v>
      </c>
      <c r="AM5" t="s">
        <v>89</v>
      </c>
      <c r="AN5" t="s">
        <v>89</v>
      </c>
      <c r="AO5" t="s">
        <v>89</v>
      </c>
      <c r="AP5" t="s">
        <v>89</v>
      </c>
      <c r="AQ5" t="s">
        <v>89</v>
      </c>
      <c r="AR5" t="s">
        <v>89</v>
      </c>
      <c r="AS5" t="s">
        <v>89</v>
      </c>
      <c r="AT5" t="s">
        <v>89</v>
      </c>
      <c r="AU5" t="s">
        <v>89</v>
      </c>
      <c r="AV5" t="s">
        <v>89</v>
      </c>
      <c r="AW5" t="s">
        <v>89</v>
      </c>
      <c r="AX5" t="s">
        <v>89</v>
      </c>
      <c r="AY5" t="s">
        <v>89</v>
      </c>
      <c r="BA5" t="s">
        <v>1437</v>
      </c>
      <c r="BB5" t="s">
        <v>1437</v>
      </c>
      <c r="BC5" t="s">
        <v>1437</v>
      </c>
      <c r="BD5" t="s">
        <v>1437</v>
      </c>
      <c r="BE5" t="s">
        <v>1437</v>
      </c>
      <c r="BF5" t="s">
        <v>89</v>
      </c>
      <c r="BG5" t="s">
        <v>1437</v>
      </c>
      <c r="BH5" t="s">
        <v>1437</v>
      </c>
      <c r="BI5" t="s">
        <v>1437</v>
      </c>
      <c r="BJ5" t="s">
        <v>89</v>
      </c>
      <c r="BK5" t="s">
        <v>89</v>
      </c>
      <c r="BL5" t="s">
        <v>89</v>
      </c>
      <c r="BM5" t="s">
        <v>89</v>
      </c>
      <c r="BN5" t="s">
        <v>89</v>
      </c>
      <c r="BO5" t="s">
        <v>89</v>
      </c>
      <c r="BP5" t="s">
        <v>1437</v>
      </c>
      <c r="BQ5" t="s">
        <v>1437</v>
      </c>
      <c r="BR5" t="s">
        <v>89</v>
      </c>
      <c r="BS5" t="s">
        <v>89</v>
      </c>
      <c r="BT5" t="s">
        <v>89</v>
      </c>
      <c r="BU5" t="s">
        <v>89</v>
      </c>
      <c r="BV5" t="s">
        <v>89</v>
      </c>
      <c r="BW5" t="s">
        <v>1437</v>
      </c>
      <c r="BX5" t="s">
        <v>1437</v>
      </c>
      <c r="BY5" t="s">
        <v>89</v>
      </c>
      <c r="BZ5" t="s">
        <v>1437</v>
      </c>
      <c r="CB5" t="s">
        <v>89</v>
      </c>
      <c r="CC5" t="s">
        <v>89</v>
      </c>
      <c r="CD5" t="s">
        <v>89</v>
      </c>
      <c r="CE5" t="s">
        <v>89</v>
      </c>
      <c r="CF5" t="s">
        <v>89</v>
      </c>
      <c r="CG5" t="s">
        <v>89</v>
      </c>
      <c r="CH5" t="s">
        <v>1437</v>
      </c>
      <c r="CI5" t="s">
        <v>89</v>
      </c>
      <c r="CJ5" t="s">
        <v>89</v>
      </c>
      <c r="CK5" t="s">
        <v>89</v>
      </c>
      <c r="CL5" t="s">
        <v>89</v>
      </c>
      <c r="CM5" t="s">
        <v>89</v>
      </c>
      <c r="CN5" t="s">
        <v>89</v>
      </c>
      <c r="CO5" t="s">
        <v>89</v>
      </c>
      <c r="CP5" t="s">
        <v>89</v>
      </c>
      <c r="CQ5" t="s">
        <v>89</v>
      </c>
      <c r="CR5" t="s">
        <v>89</v>
      </c>
      <c r="CS5" t="s">
        <v>89</v>
      </c>
      <c r="CW5" t="s">
        <v>89</v>
      </c>
      <c r="CX5" t="s">
        <v>89</v>
      </c>
      <c r="CY5" t="s">
        <v>89</v>
      </c>
      <c r="CZ5" t="s">
        <v>89</v>
      </c>
      <c r="DA5" t="s">
        <v>89</v>
      </c>
      <c r="DB5" t="s">
        <v>89</v>
      </c>
      <c r="DD5" t="s">
        <v>89</v>
      </c>
      <c r="DE5" t="s">
        <v>89</v>
      </c>
      <c r="DF5" t="s">
        <v>89</v>
      </c>
      <c r="DG5" t="s">
        <v>89</v>
      </c>
      <c r="DI5" t="s">
        <v>89</v>
      </c>
      <c r="DJ5" t="s">
        <v>89</v>
      </c>
      <c r="DK5" t="s">
        <v>89</v>
      </c>
      <c r="DL5" t="s">
        <v>89</v>
      </c>
      <c r="DM5" t="s">
        <v>89</v>
      </c>
      <c r="DN5" t="s">
        <v>89</v>
      </c>
      <c r="DO5" t="s">
        <v>89</v>
      </c>
      <c r="DP5" t="s">
        <v>89</v>
      </c>
      <c r="DQ5" t="s">
        <v>89</v>
      </c>
      <c r="DR5" t="s">
        <v>89</v>
      </c>
      <c r="DS5" t="s">
        <v>89</v>
      </c>
      <c r="DT5" t="s">
        <v>89</v>
      </c>
      <c r="DU5" t="s">
        <v>89</v>
      </c>
      <c r="DV5" t="s">
        <v>89</v>
      </c>
      <c r="DW5" t="s">
        <v>89</v>
      </c>
      <c r="DX5" t="s">
        <v>89</v>
      </c>
      <c r="DY5" t="s">
        <v>89</v>
      </c>
      <c r="DZ5" t="s">
        <v>89</v>
      </c>
      <c r="ED5" t="s">
        <v>89</v>
      </c>
      <c r="EE5" t="s">
        <v>89</v>
      </c>
      <c r="EF5" t="s">
        <v>141</v>
      </c>
      <c r="EG5" t="s">
        <v>89</v>
      </c>
      <c r="EH5" t="s">
        <v>89</v>
      </c>
      <c r="EJ5" t="s">
        <v>141</v>
      </c>
      <c r="EK5" t="s">
        <v>141</v>
      </c>
      <c r="EL5" t="s">
        <v>141</v>
      </c>
      <c r="EM5" t="s">
        <v>141</v>
      </c>
      <c r="EN5" t="s">
        <v>141</v>
      </c>
      <c r="EO5" t="s">
        <v>89</v>
      </c>
      <c r="EP5" t="s">
        <v>141</v>
      </c>
      <c r="EQ5" t="s">
        <v>141</v>
      </c>
      <c r="ER5" t="s">
        <v>141</v>
      </c>
      <c r="ES5" t="s">
        <v>141</v>
      </c>
      <c r="ET5" t="s">
        <v>141</v>
      </c>
      <c r="EU5" t="s">
        <v>141</v>
      </c>
      <c r="EV5" t="s">
        <v>141</v>
      </c>
      <c r="EW5" t="s">
        <v>141</v>
      </c>
      <c r="EY5" t="s">
        <v>141</v>
      </c>
      <c r="EZ5" t="s">
        <v>141</v>
      </c>
      <c r="FA5" t="s">
        <v>89</v>
      </c>
      <c r="FB5" t="s">
        <v>141</v>
      </c>
      <c r="FC5" t="s">
        <v>141</v>
      </c>
      <c r="FD5" t="s">
        <v>141</v>
      </c>
      <c r="FE5" t="s">
        <v>141</v>
      </c>
      <c r="FF5" t="s">
        <v>141</v>
      </c>
      <c r="FG5" t="s">
        <v>141</v>
      </c>
      <c r="FH5" t="s">
        <v>141</v>
      </c>
      <c r="FI5" t="s">
        <v>141</v>
      </c>
      <c r="FJ5" t="s">
        <v>89</v>
      </c>
      <c r="FK5" t="s">
        <v>141</v>
      </c>
      <c r="FO5" t="s">
        <v>89</v>
      </c>
      <c r="FP5" t="s">
        <v>89</v>
      </c>
      <c r="FQ5" t="s">
        <v>89</v>
      </c>
      <c r="FR5" t="s">
        <v>89</v>
      </c>
      <c r="FS5" t="s">
        <v>89</v>
      </c>
      <c r="FT5" t="s">
        <v>89</v>
      </c>
      <c r="FU5" t="s">
        <v>89</v>
      </c>
      <c r="FV5" t="s">
        <v>89</v>
      </c>
      <c r="FW5" t="s">
        <v>89</v>
      </c>
      <c r="FX5" t="s">
        <v>89</v>
      </c>
      <c r="FY5" t="s">
        <v>89</v>
      </c>
      <c r="FZ5" t="s">
        <v>89</v>
      </c>
      <c r="GA5" t="s">
        <v>89</v>
      </c>
      <c r="GB5" t="s">
        <v>89</v>
      </c>
      <c r="GC5" t="s">
        <v>89</v>
      </c>
      <c r="GD5" t="s">
        <v>89</v>
      </c>
      <c r="GE5" t="s">
        <v>89</v>
      </c>
      <c r="GG5" t="s">
        <v>89</v>
      </c>
      <c r="GH5" t="s">
        <v>89</v>
      </c>
      <c r="GI5" t="s">
        <v>89</v>
      </c>
      <c r="GJ5" t="s">
        <v>89</v>
      </c>
      <c r="GK5" t="s">
        <v>89</v>
      </c>
      <c r="GL5" t="s">
        <v>89</v>
      </c>
      <c r="GM5" t="s">
        <v>89</v>
      </c>
      <c r="GN5" t="s">
        <v>89</v>
      </c>
      <c r="GO5" t="s">
        <v>89</v>
      </c>
      <c r="GP5" t="s">
        <v>89</v>
      </c>
      <c r="GR5" t="s">
        <v>89</v>
      </c>
      <c r="GS5" t="s">
        <v>89</v>
      </c>
      <c r="GT5" t="s">
        <v>89</v>
      </c>
      <c r="GU5" t="s">
        <v>89</v>
      </c>
      <c r="GV5" t="s">
        <v>89</v>
      </c>
      <c r="GW5" t="s">
        <v>89</v>
      </c>
      <c r="GX5" t="s">
        <v>89</v>
      </c>
      <c r="GY5" t="s">
        <v>89</v>
      </c>
      <c r="GZ5" t="s">
        <v>89</v>
      </c>
      <c r="HA5" t="s">
        <v>89</v>
      </c>
      <c r="HB5" t="s">
        <v>89</v>
      </c>
      <c r="HC5" t="s">
        <v>89</v>
      </c>
      <c r="HD5" t="s">
        <v>89</v>
      </c>
      <c r="HE5" t="s">
        <v>89</v>
      </c>
      <c r="HF5" t="s">
        <v>89</v>
      </c>
      <c r="HG5" t="s">
        <v>89</v>
      </c>
      <c r="HH5" t="s">
        <v>89</v>
      </c>
      <c r="HL5" t="s">
        <v>1437</v>
      </c>
      <c r="HN5" t="s">
        <v>1437</v>
      </c>
      <c r="HO5" t="s">
        <v>1437</v>
      </c>
      <c r="HP5" t="s">
        <v>1437</v>
      </c>
      <c r="HR5" t="s">
        <v>1437</v>
      </c>
      <c r="HS5" t="s">
        <v>1437</v>
      </c>
      <c r="HT5" t="s">
        <v>1437</v>
      </c>
      <c r="HU5" t="s">
        <v>1437</v>
      </c>
      <c r="HV5" t="s">
        <v>1437</v>
      </c>
      <c r="HW5" t="s">
        <v>1437</v>
      </c>
      <c r="HX5" t="s">
        <v>1437</v>
      </c>
      <c r="HY5" t="s">
        <v>1437</v>
      </c>
      <c r="HZ5" t="s">
        <v>1437</v>
      </c>
      <c r="IA5" t="s">
        <v>1437</v>
      </c>
      <c r="IB5" t="s">
        <v>1437</v>
      </c>
      <c r="IF5" t="s">
        <v>141</v>
      </c>
      <c r="IH5" t="s">
        <v>141</v>
      </c>
      <c r="II5" t="s">
        <v>141</v>
      </c>
      <c r="IJ5" t="s">
        <v>141</v>
      </c>
      <c r="IK5" t="s">
        <v>141</v>
      </c>
      <c r="IL5" t="s">
        <v>141</v>
      </c>
      <c r="IM5" t="s">
        <v>141</v>
      </c>
      <c r="IN5" t="s">
        <v>141</v>
      </c>
      <c r="IP5" t="s">
        <v>141</v>
      </c>
      <c r="IQ5" t="s">
        <v>141</v>
      </c>
      <c r="IR5" t="s">
        <v>141</v>
      </c>
      <c r="IS5" t="s">
        <v>141</v>
      </c>
      <c r="IT5" t="s">
        <v>141</v>
      </c>
      <c r="IU5" t="s">
        <v>141</v>
      </c>
      <c r="IV5" t="s">
        <v>141</v>
      </c>
      <c r="IW5" t="s">
        <v>141</v>
      </c>
      <c r="IX5" t="s">
        <v>141</v>
      </c>
      <c r="IY5" t="s">
        <v>141</v>
      </c>
      <c r="IZ5" t="s">
        <v>141</v>
      </c>
      <c r="JA5" t="s">
        <v>141</v>
      </c>
      <c r="JB5" t="s">
        <v>141</v>
      </c>
      <c r="JC5" t="s">
        <v>141</v>
      </c>
      <c r="JD5" t="s">
        <v>141</v>
      </c>
      <c r="JE5" t="s">
        <v>141</v>
      </c>
      <c r="JF5" t="s">
        <v>141</v>
      </c>
      <c r="JG5" t="s">
        <v>141</v>
      </c>
      <c r="JH5" t="s">
        <v>141</v>
      </c>
      <c r="JI5" t="s">
        <v>141</v>
      </c>
      <c r="JJ5" t="s">
        <v>141</v>
      </c>
      <c r="JK5" t="s">
        <v>141</v>
      </c>
      <c r="JO5" t="s">
        <v>1437</v>
      </c>
      <c r="JP5" t="s">
        <v>89</v>
      </c>
      <c r="JQ5" t="s">
        <v>89</v>
      </c>
      <c r="JR5" t="s">
        <v>1437</v>
      </c>
      <c r="JS5" t="s">
        <v>89</v>
      </c>
      <c r="JT5" t="s">
        <v>89</v>
      </c>
      <c r="JV5" t="s">
        <v>1437</v>
      </c>
      <c r="JW5" t="s">
        <v>1437</v>
      </c>
      <c r="JX5" t="s">
        <v>1437</v>
      </c>
      <c r="JY5" t="s">
        <v>1437</v>
      </c>
      <c r="JZ5" t="s">
        <v>1437</v>
      </c>
      <c r="KA5" t="s">
        <v>1437</v>
      </c>
      <c r="KB5" t="s">
        <v>1437</v>
      </c>
      <c r="KC5" t="s">
        <v>1437</v>
      </c>
      <c r="KD5" t="s">
        <v>1437</v>
      </c>
      <c r="KE5" t="s">
        <v>1437</v>
      </c>
      <c r="KG5" t="s">
        <v>1437</v>
      </c>
      <c r="KH5" t="s">
        <v>1437</v>
      </c>
      <c r="KI5" t="s">
        <v>1437</v>
      </c>
      <c r="KJ5" t="s">
        <v>1437</v>
      </c>
      <c r="KK5" t="s">
        <v>89</v>
      </c>
      <c r="KL5" t="s">
        <v>1437</v>
      </c>
      <c r="KM5" t="s">
        <v>1437</v>
      </c>
      <c r="KN5" t="s">
        <v>1437</v>
      </c>
      <c r="KO5" t="s">
        <v>1437</v>
      </c>
      <c r="KP5" t="s">
        <v>1437</v>
      </c>
      <c r="KQ5" t="s">
        <v>1437</v>
      </c>
      <c r="KR5" t="s">
        <v>1437</v>
      </c>
      <c r="KS5" t="s">
        <v>1437</v>
      </c>
      <c r="KT5" t="s">
        <v>1437</v>
      </c>
      <c r="KU5" t="s">
        <v>1437</v>
      </c>
      <c r="KV5" t="s">
        <v>1437</v>
      </c>
      <c r="KW5" t="s">
        <v>1437</v>
      </c>
      <c r="KX5" t="s">
        <v>1437</v>
      </c>
      <c r="KY5" t="s">
        <v>1437</v>
      </c>
      <c r="KZ5" t="s">
        <v>1437</v>
      </c>
      <c r="LA5" t="s">
        <v>1437</v>
      </c>
      <c r="LB5" t="s">
        <v>1437</v>
      </c>
      <c r="LC5" t="s">
        <v>1437</v>
      </c>
      <c r="LD5" t="s">
        <v>1437</v>
      </c>
      <c r="LE5" t="s">
        <v>1437</v>
      </c>
      <c r="LI5" t="s">
        <v>1437</v>
      </c>
      <c r="LK5" t="s">
        <v>1437</v>
      </c>
      <c r="LL5" t="s">
        <v>1437</v>
      </c>
      <c r="LM5" t="s">
        <v>1437</v>
      </c>
      <c r="LN5" t="s">
        <v>1437</v>
      </c>
      <c r="LO5" t="s">
        <v>1437</v>
      </c>
      <c r="LP5" t="s">
        <v>1437</v>
      </c>
      <c r="LQ5" t="s">
        <v>1437</v>
      </c>
      <c r="LR5" t="s">
        <v>1437</v>
      </c>
      <c r="LS5" t="s">
        <v>1437</v>
      </c>
      <c r="LT5" t="s">
        <v>1437</v>
      </c>
      <c r="LU5" t="s">
        <v>1437</v>
      </c>
      <c r="LV5" t="s">
        <v>1437</v>
      </c>
      <c r="LX5" t="s">
        <v>1437</v>
      </c>
      <c r="LY5" t="s">
        <v>1437</v>
      </c>
      <c r="LZ5" t="s">
        <v>1437</v>
      </c>
      <c r="MA5" t="s">
        <v>1437</v>
      </c>
      <c r="MB5" t="s">
        <v>1437</v>
      </c>
      <c r="MC5" t="s">
        <v>1437</v>
      </c>
      <c r="MD5" t="s">
        <v>1437</v>
      </c>
      <c r="ME5" t="s">
        <v>1437</v>
      </c>
      <c r="MF5" t="s">
        <v>1437</v>
      </c>
      <c r="MG5" t="s">
        <v>1437</v>
      </c>
      <c r="MH5" t="s">
        <v>1437</v>
      </c>
      <c r="MI5" t="s">
        <v>1437</v>
      </c>
      <c r="MJ5" t="s">
        <v>1437</v>
      </c>
      <c r="MK5" t="s">
        <v>1437</v>
      </c>
      <c r="ML5" t="s">
        <v>1437</v>
      </c>
      <c r="MM5" t="s">
        <v>1437</v>
      </c>
      <c r="MN5" t="s">
        <v>1437</v>
      </c>
      <c r="MR5" t="s">
        <v>141</v>
      </c>
      <c r="MT5" t="s">
        <v>141</v>
      </c>
      <c r="MU5" t="s">
        <v>141</v>
      </c>
      <c r="MV5" t="s">
        <v>89</v>
      </c>
      <c r="MW5" t="s">
        <v>141</v>
      </c>
      <c r="MX5" t="s">
        <v>141</v>
      </c>
      <c r="MZ5" t="s">
        <v>141</v>
      </c>
      <c r="NA5" t="s">
        <v>141</v>
      </c>
      <c r="NB5" t="s">
        <v>141</v>
      </c>
      <c r="NC5" t="s">
        <v>141</v>
      </c>
      <c r="ND5" t="s">
        <v>141</v>
      </c>
      <c r="NE5" t="s">
        <v>141</v>
      </c>
      <c r="NF5" t="s">
        <v>141</v>
      </c>
      <c r="NG5" t="s">
        <v>141</v>
      </c>
      <c r="NH5" t="s">
        <v>141</v>
      </c>
      <c r="NI5" t="s">
        <v>141</v>
      </c>
      <c r="NJ5" t="s">
        <v>141</v>
      </c>
      <c r="NK5" t="s">
        <v>141</v>
      </c>
      <c r="NL5" t="s">
        <v>141</v>
      </c>
      <c r="NM5" t="s">
        <v>141</v>
      </c>
      <c r="NQ5" t="s">
        <v>141</v>
      </c>
      <c r="NS5" t="s">
        <v>141</v>
      </c>
      <c r="NT5" t="s">
        <v>141</v>
      </c>
      <c r="NU5" t="s">
        <v>141</v>
      </c>
      <c r="NV5" t="s">
        <v>141</v>
      </c>
      <c r="NW5" t="s">
        <v>141</v>
      </c>
      <c r="NX5" t="s">
        <v>141</v>
      </c>
      <c r="NY5" t="s">
        <v>141</v>
      </c>
      <c r="OA5" t="s">
        <v>141</v>
      </c>
      <c r="OB5" t="s">
        <v>141</v>
      </c>
      <c r="OC5" t="s">
        <v>141</v>
      </c>
      <c r="OD5" t="s">
        <v>141</v>
      </c>
      <c r="OE5" t="s">
        <v>141</v>
      </c>
      <c r="OF5" t="s">
        <v>141</v>
      </c>
      <c r="OG5" t="s">
        <v>141</v>
      </c>
      <c r="OH5" t="s">
        <v>141</v>
      </c>
      <c r="OI5" t="s">
        <v>141</v>
      </c>
      <c r="OJ5" t="s">
        <v>141</v>
      </c>
      <c r="OK5" t="s">
        <v>141</v>
      </c>
      <c r="OL5" t="s">
        <v>141</v>
      </c>
      <c r="OM5" t="s">
        <v>141</v>
      </c>
      <c r="ON5" t="s">
        <v>141</v>
      </c>
      <c r="OO5" t="s">
        <v>141</v>
      </c>
      <c r="OS5" t="s">
        <v>141</v>
      </c>
      <c r="OU5" t="s">
        <v>141</v>
      </c>
      <c r="OV5" t="s">
        <v>141</v>
      </c>
      <c r="OW5" t="s">
        <v>141</v>
      </c>
      <c r="OX5" t="s">
        <v>141</v>
      </c>
      <c r="OY5" t="s">
        <v>141</v>
      </c>
      <c r="OZ5" t="s">
        <v>141</v>
      </c>
      <c r="PA5" t="s">
        <v>141</v>
      </c>
      <c r="PC5" t="s">
        <v>141</v>
      </c>
      <c r="PD5" t="s">
        <v>141</v>
      </c>
      <c r="PE5" t="s">
        <v>141</v>
      </c>
      <c r="PF5" t="s">
        <v>141</v>
      </c>
      <c r="PG5" t="s">
        <v>141</v>
      </c>
      <c r="PH5" t="s">
        <v>141</v>
      </c>
      <c r="PI5" t="s">
        <v>141</v>
      </c>
      <c r="PJ5" t="s">
        <v>141</v>
      </c>
      <c r="PK5" t="s">
        <v>141</v>
      </c>
      <c r="PL5" t="s">
        <v>141</v>
      </c>
      <c r="PM5" t="s">
        <v>141</v>
      </c>
      <c r="PN5" t="s">
        <v>141</v>
      </c>
      <c r="PO5" t="s">
        <v>141</v>
      </c>
      <c r="PP5" t="s">
        <v>141</v>
      </c>
      <c r="PQ5" t="s">
        <v>141</v>
      </c>
      <c r="PR5" t="s">
        <v>141</v>
      </c>
      <c r="PV5" t="s">
        <v>1437</v>
      </c>
      <c r="PW5" t="s">
        <v>1437</v>
      </c>
      <c r="PX5" t="s">
        <v>1437</v>
      </c>
      <c r="PY5" t="s">
        <v>1437</v>
      </c>
      <c r="PZ5" t="s">
        <v>1437</v>
      </c>
      <c r="QA5" t="s">
        <v>1437</v>
      </c>
      <c r="QB5" t="s">
        <v>1437</v>
      </c>
      <c r="QC5" t="s">
        <v>1437</v>
      </c>
      <c r="QD5" t="s">
        <v>1437</v>
      </c>
      <c r="QE5" t="s">
        <v>1437</v>
      </c>
      <c r="QF5" t="s">
        <v>1437</v>
      </c>
      <c r="QG5" t="s">
        <v>1437</v>
      </c>
      <c r="QI5" t="s">
        <v>1437</v>
      </c>
      <c r="QJ5" t="s">
        <v>1437</v>
      </c>
      <c r="QK5" t="s">
        <v>1437</v>
      </c>
      <c r="QL5" t="s">
        <v>1437</v>
      </c>
      <c r="QM5" t="s">
        <v>1437</v>
      </c>
      <c r="QN5" t="s">
        <v>1437</v>
      </c>
      <c r="QO5" t="s">
        <v>1437</v>
      </c>
      <c r="QP5" t="s">
        <v>1437</v>
      </c>
      <c r="QQ5" t="s">
        <v>1437</v>
      </c>
      <c r="QR5" t="s">
        <v>1437</v>
      </c>
      <c r="QS5" t="s">
        <v>1437</v>
      </c>
      <c r="QT5" t="s">
        <v>1437</v>
      </c>
      <c r="QU5" t="s">
        <v>1437</v>
      </c>
      <c r="QV5" t="s">
        <v>1437</v>
      </c>
      <c r="QZ5" t="s">
        <v>89</v>
      </c>
      <c r="RA5" t="s">
        <v>141</v>
      </c>
      <c r="RC5" t="s">
        <v>141</v>
      </c>
      <c r="RD5" t="s">
        <v>141</v>
      </c>
      <c r="RE5" t="s">
        <v>89</v>
      </c>
      <c r="RF5" t="s">
        <v>141</v>
      </c>
      <c r="RG5" t="s">
        <v>141</v>
      </c>
      <c r="RI5" t="s">
        <v>141</v>
      </c>
      <c r="RJ5" t="s">
        <v>141</v>
      </c>
      <c r="RK5" t="s">
        <v>141</v>
      </c>
      <c r="RL5" t="s">
        <v>141</v>
      </c>
      <c r="RM5" t="s">
        <v>141</v>
      </c>
      <c r="RN5" t="s">
        <v>89</v>
      </c>
      <c r="RO5" t="s">
        <v>141</v>
      </c>
      <c r="RP5" t="s">
        <v>141</v>
      </c>
      <c r="RQ5" t="s">
        <v>141</v>
      </c>
      <c r="RR5" t="s">
        <v>141</v>
      </c>
      <c r="RS5" t="s">
        <v>141</v>
      </c>
      <c r="RT5" t="s">
        <v>141</v>
      </c>
      <c r="RU5" t="s">
        <v>141</v>
      </c>
      <c r="RV5" t="s">
        <v>141</v>
      </c>
    </row>
    <row r="6" spans="1:490" x14ac:dyDescent="0.3">
      <c r="A6" t="s">
        <v>1439</v>
      </c>
      <c r="C6">
        <v>14098</v>
      </c>
      <c r="D6">
        <v>13924</v>
      </c>
      <c r="E6">
        <v>2261</v>
      </c>
      <c r="F6">
        <v>8027</v>
      </c>
      <c r="G6">
        <v>10288</v>
      </c>
      <c r="H6">
        <v>21585</v>
      </c>
      <c r="I6">
        <v>14393</v>
      </c>
      <c r="J6">
        <v>17014</v>
      </c>
      <c r="K6">
        <v>11383</v>
      </c>
      <c r="L6">
        <v>908208</v>
      </c>
      <c r="M6">
        <v>936605</v>
      </c>
      <c r="N6">
        <v>48628</v>
      </c>
      <c r="O6">
        <v>4195</v>
      </c>
      <c r="P6">
        <v>41892</v>
      </c>
      <c r="Q6">
        <v>4896</v>
      </c>
      <c r="R6">
        <v>50983</v>
      </c>
      <c r="S6">
        <v>35808</v>
      </c>
      <c r="T6">
        <v>9278</v>
      </c>
      <c r="U6">
        <v>43874</v>
      </c>
      <c r="V6">
        <v>6185</v>
      </c>
      <c r="W6">
        <v>10825</v>
      </c>
      <c r="X6">
        <v>38519</v>
      </c>
      <c r="Y6">
        <v>5595</v>
      </c>
      <c r="Z6">
        <v>41857</v>
      </c>
      <c r="AA6">
        <v>10620</v>
      </c>
      <c r="AB6">
        <v>35724</v>
      </c>
      <c r="AC6">
        <v>29554</v>
      </c>
      <c r="AD6">
        <v>17317</v>
      </c>
      <c r="AE6">
        <v>11337</v>
      </c>
      <c r="AF6">
        <v>445</v>
      </c>
      <c r="AG6">
        <v>11782</v>
      </c>
      <c r="AH6">
        <v>51900</v>
      </c>
      <c r="AI6">
        <v>6393</v>
      </c>
      <c r="AJ6">
        <v>19016</v>
      </c>
      <c r="AK6">
        <v>26427</v>
      </c>
      <c r="AL6">
        <v>95</v>
      </c>
      <c r="AM6">
        <v>26522</v>
      </c>
      <c r="AN6">
        <v>15875</v>
      </c>
      <c r="AO6">
        <v>1143</v>
      </c>
      <c r="AP6">
        <v>29787</v>
      </c>
      <c r="AQ6">
        <v>10556</v>
      </c>
      <c r="AR6">
        <v>41486</v>
      </c>
      <c r="AS6">
        <v>7965</v>
      </c>
      <c r="AT6">
        <v>37047</v>
      </c>
      <c r="AU6">
        <v>9119</v>
      </c>
      <c r="AV6">
        <v>30131</v>
      </c>
      <c r="AW6">
        <v>39250</v>
      </c>
      <c r="AX6">
        <v>20115</v>
      </c>
      <c r="AY6">
        <v>14804</v>
      </c>
      <c r="BA6">
        <v>509</v>
      </c>
      <c r="BB6">
        <v>4796</v>
      </c>
      <c r="BC6">
        <v>25</v>
      </c>
      <c r="BD6">
        <v>2603</v>
      </c>
      <c r="BE6">
        <v>2628</v>
      </c>
      <c r="BF6">
        <v>1499</v>
      </c>
      <c r="BG6">
        <v>2258</v>
      </c>
      <c r="BH6">
        <v>6123</v>
      </c>
      <c r="BI6">
        <v>2530</v>
      </c>
      <c r="BJ6">
        <v>2588</v>
      </c>
      <c r="BK6">
        <v>49</v>
      </c>
      <c r="BL6">
        <v>2637</v>
      </c>
      <c r="BM6">
        <v>240</v>
      </c>
      <c r="BN6">
        <v>631</v>
      </c>
      <c r="BO6">
        <v>2275</v>
      </c>
      <c r="BP6">
        <v>2017</v>
      </c>
      <c r="BQ6">
        <v>4474</v>
      </c>
      <c r="BR6">
        <v>4158</v>
      </c>
      <c r="BS6">
        <v>786</v>
      </c>
      <c r="BT6">
        <v>4944</v>
      </c>
      <c r="BU6">
        <v>599</v>
      </c>
      <c r="BV6">
        <v>827</v>
      </c>
      <c r="BW6">
        <v>1494</v>
      </c>
      <c r="BX6">
        <v>2970</v>
      </c>
      <c r="BY6">
        <v>1044</v>
      </c>
      <c r="BZ6">
        <v>4271</v>
      </c>
      <c r="CB6">
        <v>8097</v>
      </c>
      <c r="CC6">
        <v>7867</v>
      </c>
      <c r="CD6">
        <v>2473</v>
      </c>
      <c r="CE6">
        <v>4421</v>
      </c>
      <c r="CF6">
        <v>10184</v>
      </c>
      <c r="CG6">
        <v>10784</v>
      </c>
      <c r="CH6">
        <v>4437</v>
      </c>
      <c r="CI6">
        <v>4267</v>
      </c>
      <c r="CJ6">
        <v>15328</v>
      </c>
      <c r="CK6">
        <v>12686</v>
      </c>
      <c r="CL6">
        <v>11044</v>
      </c>
      <c r="CM6">
        <v>2602</v>
      </c>
      <c r="CN6">
        <v>4254</v>
      </c>
      <c r="CO6">
        <v>1944</v>
      </c>
      <c r="CP6">
        <v>17351</v>
      </c>
      <c r="CQ6">
        <v>1515</v>
      </c>
      <c r="CR6">
        <v>22262</v>
      </c>
      <c r="CS6">
        <v>969</v>
      </c>
      <c r="CU6">
        <v>240722</v>
      </c>
      <c r="CW6">
        <v>17014</v>
      </c>
      <c r="CX6">
        <v>48628</v>
      </c>
      <c r="CY6">
        <v>4195</v>
      </c>
      <c r="CZ6">
        <v>15875</v>
      </c>
      <c r="DA6">
        <v>7965</v>
      </c>
      <c r="DB6">
        <v>9119</v>
      </c>
      <c r="DD6">
        <v>1174</v>
      </c>
      <c r="DE6">
        <v>1499</v>
      </c>
      <c r="DF6">
        <v>1339</v>
      </c>
      <c r="DG6">
        <v>827</v>
      </c>
      <c r="DI6">
        <v>7192</v>
      </c>
      <c r="DJ6">
        <v>10496</v>
      </c>
      <c r="DK6">
        <v>1463</v>
      </c>
      <c r="DL6">
        <v>12196</v>
      </c>
      <c r="DM6">
        <v>2167</v>
      </c>
      <c r="DN6">
        <v>24769</v>
      </c>
      <c r="DO6">
        <v>4778</v>
      </c>
      <c r="DP6">
        <v>2490</v>
      </c>
      <c r="DQ6">
        <v>22061</v>
      </c>
      <c r="DR6">
        <v>293</v>
      </c>
      <c r="DS6">
        <v>32339</v>
      </c>
      <c r="DT6">
        <v>953</v>
      </c>
      <c r="DU6">
        <v>2271</v>
      </c>
      <c r="DV6">
        <v>1624</v>
      </c>
      <c r="DW6">
        <v>2825</v>
      </c>
      <c r="DX6">
        <v>702</v>
      </c>
      <c r="DY6">
        <v>2334</v>
      </c>
      <c r="DZ6">
        <v>2134</v>
      </c>
      <c r="EB6">
        <v>168957</v>
      </c>
      <c r="ED6">
        <v>2261</v>
      </c>
      <c r="EE6">
        <v>11383</v>
      </c>
      <c r="EF6">
        <v>41857</v>
      </c>
      <c r="EG6">
        <v>26427</v>
      </c>
      <c r="EH6">
        <v>1143</v>
      </c>
      <c r="EJ6">
        <v>685</v>
      </c>
      <c r="EK6">
        <v>3076</v>
      </c>
      <c r="EL6">
        <v>1507</v>
      </c>
      <c r="EM6">
        <v>25</v>
      </c>
      <c r="EN6">
        <v>507</v>
      </c>
      <c r="EO6">
        <v>2588</v>
      </c>
      <c r="EP6">
        <v>1000</v>
      </c>
      <c r="EQ6">
        <v>951</v>
      </c>
      <c r="ER6">
        <v>309</v>
      </c>
      <c r="ES6">
        <v>586</v>
      </c>
      <c r="ET6">
        <v>434</v>
      </c>
      <c r="EU6">
        <v>0</v>
      </c>
      <c r="EV6">
        <v>611</v>
      </c>
      <c r="EW6">
        <v>168</v>
      </c>
      <c r="EY6">
        <v>2106</v>
      </c>
      <c r="EZ6">
        <v>4749</v>
      </c>
      <c r="FA6">
        <v>7867</v>
      </c>
      <c r="FB6">
        <v>3590</v>
      </c>
      <c r="FC6">
        <v>5357</v>
      </c>
      <c r="FD6">
        <v>4970</v>
      </c>
      <c r="FE6">
        <v>5424</v>
      </c>
      <c r="FF6">
        <v>1849</v>
      </c>
      <c r="FG6">
        <v>5841</v>
      </c>
      <c r="FH6">
        <v>1876</v>
      </c>
      <c r="FI6">
        <v>2663</v>
      </c>
      <c r="FJ6">
        <v>22262</v>
      </c>
      <c r="FK6">
        <v>4885</v>
      </c>
      <c r="FM6">
        <v>1363268</v>
      </c>
      <c r="FO6">
        <v>13924</v>
      </c>
      <c r="FP6">
        <v>8027</v>
      </c>
      <c r="FQ6">
        <v>908208</v>
      </c>
      <c r="FR6">
        <v>41892</v>
      </c>
      <c r="FS6">
        <v>35808</v>
      </c>
      <c r="FT6">
        <v>9278</v>
      </c>
      <c r="FU6">
        <v>43874</v>
      </c>
      <c r="FV6">
        <v>6185</v>
      </c>
      <c r="FW6">
        <v>38519</v>
      </c>
      <c r="FX6">
        <v>11337</v>
      </c>
      <c r="FY6">
        <v>6393</v>
      </c>
      <c r="FZ6">
        <v>95</v>
      </c>
      <c r="GA6">
        <v>29787</v>
      </c>
      <c r="GB6">
        <v>37047</v>
      </c>
      <c r="GC6">
        <v>30131</v>
      </c>
      <c r="GD6">
        <v>20115</v>
      </c>
      <c r="GE6">
        <v>14804</v>
      </c>
      <c r="GG6">
        <v>93</v>
      </c>
      <c r="GH6">
        <v>0</v>
      </c>
      <c r="GI6">
        <v>315</v>
      </c>
      <c r="GJ6">
        <v>49</v>
      </c>
      <c r="GK6">
        <v>240</v>
      </c>
      <c r="GL6">
        <v>631</v>
      </c>
      <c r="GM6">
        <v>2275</v>
      </c>
      <c r="GN6">
        <v>599</v>
      </c>
      <c r="GO6">
        <v>1044</v>
      </c>
      <c r="GP6">
        <v>668</v>
      </c>
      <c r="GR6">
        <v>8097</v>
      </c>
      <c r="GS6">
        <v>2473</v>
      </c>
      <c r="GT6">
        <v>4421</v>
      </c>
      <c r="GU6">
        <v>10784</v>
      </c>
      <c r="GV6">
        <v>4533</v>
      </c>
      <c r="GW6">
        <v>4267</v>
      </c>
      <c r="GX6">
        <v>15328</v>
      </c>
      <c r="GY6">
        <v>11044</v>
      </c>
      <c r="GZ6">
        <v>2602</v>
      </c>
      <c r="HA6">
        <v>4111</v>
      </c>
      <c r="HB6">
        <v>4254</v>
      </c>
      <c r="HC6">
        <v>1944</v>
      </c>
      <c r="HD6">
        <v>6436</v>
      </c>
      <c r="HE6">
        <v>17351</v>
      </c>
      <c r="HF6">
        <v>1801</v>
      </c>
      <c r="HG6">
        <v>1515</v>
      </c>
      <c r="HH6">
        <v>969</v>
      </c>
      <c r="HJ6">
        <v>27411</v>
      </c>
      <c r="HL6">
        <v>7219</v>
      </c>
      <c r="HN6">
        <v>31</v>
      </c>
      <c r="HO6">
        <v>495</v>
      </c>
      <c r="HP6">
        <v>330</v>
      </c>
      <c r="HR6">
        <v>755</v>
      </c>
      <c r="HS6">
        <v>5052</v>
      </c>
      <c r="HT6">
        <v>1288</v>
      </c>
      <c r="HU6">
        <v>2576</v>
      </c>
      <c r="HV6">
        <v>1008</v>
      </c>
      <c r="HW6">
        <v>2435</v>
      </c>
      <c r="HX6">
        <v>1834</v>
      </c>
      <c r="HY6">
        <v>1080</v>
      </c>
      <c r="HZ6">
        <v>1407</v>
      </c>
      <c r="IA6">
        <v>807</v>
      </c>
      <c r="IB6">
        <v>1094</v>
      </c>
      <c r="ID6">
        <v>64009</v>
      </c>
      <c r="IF6">
        <v>17317</v>
      </c>
      <c r="IH6">
        <v>1725</v>
      </c>
      <c r="II6">
        <v>1040</v>
      </c>
      <c r="IJ6">
        <v>2702</v>
      </c>
      <c r="IK6">
        <v>2258</v>
      </c>
      <c r="IL6">
        <v>116</v>
      </c>
      <c r="IM6">
        <v>227</v>
      </c>
      <c r="IN6">
        <v>16</v>
      </c>
      <c r="IP6">
        <v>1808</v>
      </c>
      <c r="IQ6">
        <v>2090</v>
      </c>
      <c r="IR6">
        <v>1321</v>
      </c>
      <c r="IS6">
        <v>1347</v>
      </c>
      <c r="IT6">
        <v>2943</v>
      </c>
      <c r="IU6">
        <v>347</v>
      </c>
      <c r="IV6">
        <v>872</v>
      </c>
      <c r="IW6">
        <v>2134</v>
      </c>
      <c r="IX6">
        <v>5994</v>
      </c>
      <c r="IY6">
        <v>1098</v>
      </c>
      <c r="IZ6">
        <v>784</v>
      </c>
      <c r="JA6">
        <v>1945</v>
      </c>
      <c r="JB6">
        <v>1435</v>
      </c>
      <c r="JC6">
        <v>1904</v>
      </c>
      <c r="JD6">
        <v>1118</v>
      </c>
      <c r="JE6">
        <v>2387</v>
      </c>
      <c r="JF6">
        <v>1039</v>
      </c>
      <c r="JG6">
        <v>2141</v>
      </c>
      <c r="JH6">
        <v>1690</v>
      </c>
      <c r="JI6">
        <v>1680</v>
      </c>
      <c r="JJ6">
        <v>1518</v>
      </c>
      <c r="JK6">
        <v>1013</v>
      </c>
      <c r="JM6">
        <v>185698</v>
      </c>
      <c r="JO6">
        <v>10825</v>
      </c>
      <c r="JP6">
        <v>5595</v>
      </c>
      <c r="JQ6">
        <v>445</v>
      </c>
      <c r="JR6">
        <v>51900</v>
      </c>
      <c r="JS6">
        <v>19016</v>
      </c>
      <c r="JT6">
        <v>10556</v>
      </c>
      <c r="JV6">
        <v>509</v>
      </c>
      <c r="JW6">
        <v>2603</v>
      </c>
      <c r="JX6">
        <v>6123</v>
      </c>
      <c r="JY6">
        <v>139</v>
      </c>
      <c r="JZ6">
        <v>1308</v>
      </c>
      <c r="KA6">
        <v>416</v>
      </c>
      <c r="KB6">
        <v>2530</v>
      </c>
      <c r="KC6">
        <v>463</v>
      </c>
      <c r="KD6">
        <v>363</v>
      </c>
      <c r="KE6">
        <v>2109</v>
      </c>
      <c r="KG6">
        <v>1732</v>
      </c>
      <c r="KH6">
        <v>1853</v>
      </c>
      <c r="KI6">
        <v>1245</v>
      </c>
      <c r="KJ6">
        <v>1319</v>
      </c>
      <c r="KK6">
        <v>10184</v>
      </c>
      <c r="KL6">
        <v>1014</v>
      </c>
      <c r="KM6">
        <v>2175</v>
      </c>
      <c r="KN6">
        <v>4437</v>
      </c>
      <c r="KO6">
        <v>1889</v>
      </c>
      <c r="KP6">
        <v>8449</v>
      </c>
      <c r="KQ6">
        <v>1060</v>
      </c>
      <c r="KR6">
        <v>1298</v>
      </c>
      <c r="KS6">
        <v>2188</v>
      </c>
      <c r="KT6">
        <v>2850</v>
      </c>
      <c r="KU6">
        <v>5005</v>
      </c>
      <c r="KV6">
        <v>3275</v>
      </c>
      <c r="KW6">
        <v>2183</v>
      </c>
      <c r="KX6">
        <v>1654</v>
      </c>
      <c r="KY6">
        <v>2648</v>
      </c>
      <c r="KZ6">
        <v>2171</v>
      </c>
      <c r="LA6">
        <v>2924</v>
      </c>
      <c r="LB6">
        <v>1721</v>
      </c>
      <c r="LC6">
        <v>2120</v>
      </c>
      <c r="LD6">
        <v>4432</v>
      </c>
      <c r="LE6">
        <v>972</v>
      </c>
      <c r="LG6">
        <v>46070</v>
      </c>
      <c r="LI6">
        <v>14098</v>
      </c>
      <c r="LK6">
        <v>808</v>
      </c>
      <c r="LL6">
        <v>1248</v>
      </c>
      <c r="LM6">
        <v>407</v>
      </c>
      <c r="LN6">
        <v>1182</v>
      </c>
      <c r="LO6">
        <v>531</v>
      </c>
      <c r="LP6">
        <v>107</v>
      </c>
      <c r="LQ6">
        <v>490</v>
      </c>
      <c r="LR6">
        <v>1318</v>
      </c>
      <c r="LS6">
        <v>227</v>
      </c>
      <c r="LT6">
        <v>1767</v>
      </c>
      <c r="LU6">
        <v>748</v>
      </c>
      <c r="LV6">
        <v>194</v>
      </c>
      <c r="LX6">
        <v>416</v>
      </c>
      <c r="LY6">
        <v>549</v>
      </c>
      <c r="LZ6">
        <v>1607</v>
      </c>
      <c r="MA6">
        <v>2007</v>
      </c>
      <c r="MB6">
        <v>634</v>
      </c>
      <c r="MC6">
        <v>1352</v>
      </c>
      <c r="MD6">
        <v>1509</v>
      </c>
      <c r="ME6">
        <v>548</v>
      </c>
      <c r="MF6">
        <v>1628</v>
      </c>
      <c r="MG6">
        <v>952</v>
      </c>
      <c r="MH6">
        <v>921</v>
      </c>
      <c r="MI6">
        <v>1833</v>
      </c>
      <c r="MJ6">
        <v>1659</v>
      </c>
      <c r="MK6">
        <v>3360</v>
      </c>
      <c r="ML6">
        <v>754</v>
      </c>
      <c r="MM6">
        <v>2027</v>
      </c>
      <c r="MN6">
        <v>1189</v>
      </c>
      <c r="MP6">
        <v>45661</v>
      </c>
      <c r="MR6">
        <v>10620</v>
      </c>
      <c r="MT6">
        <v>275</v>
      </c>
      <c r="MU6">
        <v>2017</v>
      </c>
      <c r="MV6">
        <v>4158</v>
      </c>
      <c r="MW6">
        <v>336</v>
      </c>
      <c r="MX6">
        <v>4271</v>
      </c>
      <c r="MZ6">
        <v>2685</v>
      </c>
      <c r="NA6">
        <v>898</v>
      </c>
      <c r="NB6">
        <v>987</v>
      </c>
      <c r="NC6">
        <v>1482</v>
      </c>
      <c r="ND6">
        <v>3122</v>
      </c>
      <c r="NE6">
        <v>1614</v>
      </c>
      <c r="NF6">
        <v>532</v>
      </c>
      <c r="NG6">
        <v>565</v>
      </c>
      <c r="NH6">
        <v>556</v>
      </c>
      <c r="NI6">
        <v>1354</v>
      </c>
      <c r="NJ6">
        <v>727</v>
      </c>
      <c r="NK6">
        <v>3116</v>
      </c>
      <c r="NL6">
        <v>326</v>
      </c>
      <c r="NM6">
        <v>6020</v>
      </c>
      <c r="NO6">
        <v>64874</v>
      </c>
      <c r="NQ6">
        <v>35724</v>
      </c>
      <c r="NS6">
        <v>555</v>
      </c>
      <c r="NT6">
        <v>307</v>
      </c>
      <c r="NU6">
        <v>669</v>
      </c>
      <c r="NV6">
        <v>369</v>
      </c>
      <c r="NW6">
        <v>409</v>
      </c>
      <c r="NX6">
        <v>1057</v>
      </c>
      <c r="NY6">
        <v>323</v>
      </c>
      <c r="OA6">
        <v>1162</v>
      </c>
      <c r="OB6">
        <v>597</v>
      </c>
      <c r="OC6">
        <v>2195</v>
      </c>
      <c r="OD6">
        <v>369</v>
      </c>
      <c r="OE6">
        <v>1566</v>
      </c>
      <c r="OF6">
        <v>762</v>
      </c>
      <c r="OG6">
        <v>7724</v>
      </c>
      <c r="OH6">
        <v>965</v>
      </c>
      <c r="OI6">
        <v>4972</v>
      </c>
      <c r="OJ6">
        <v>966</v>
      </c>
      <c r="OK6">
        <v>1766</v>
      </c>
      <c r="OL6">
        <v>230</v>
      </c>
      <c r="OM6">
        <v>565</v>
      </c>
      <c r="ON6">
        <v>826</v>
      </c>
      <c r="OO6">
        <v>796</v>
      </c>
      <c r="OQ6">
        <v>36054</v>
      </c>
      <c r="OS6">
        <v>0</v>
      </c>
      <c r="OU6">
        <v>2145</v>
      </c>
      <c r="OV6">
        <v>197</v>
      </c>
      <c r="OW6">
        <v>435</v>
      </c>
      <c r="OX6">
        <v>258</v>
      </c>
      <c r="OY6">
        <v>292</v>
      </c>
      <c r="OZ6">
        <v>3614</v>
      </c>
      <c r="PA6">
        <v>125</v>
      </c>
      <c r="PC6">
        <v>3109</v>
      </c>
      <c r="PD6">
        <v>928</v>
      </c>
      <c r="PE6">
        <v>1011</v>
      </c>
      <c r="PF6">
        <v>1712</v>
      </c>
      <c r="PG6">
        <v>3032</v>
      </c>
      <c r="PH6">
        <v>1660</v>
      </c>
      <c r="PI6">
        <v>2081</v>
      </c>
      <c r="PJ6">
        <v>2692</v>
      </c>
      <c r="PK6">
        <v>1818</v>
      </c>
      <c r="PL6">
        <v>1912</v>
      </c>
      <c r="PM6">
        <v>2033</v>
      </c>
      <c r="PN6">
        <v>1543</v>
      </c>
      <c r="PO6">
        <v>1699</v>
      </c>
      <c r="PP6">
        <v>1192</v>
      </c>
      <c r="PQ6">
        <v>1301</v>
      </c>
      <c r="PR6">
        <v>1265</v>
      </c>
      <c r="PT6">
        <v>35719</v>
      </c>
      <c r="PV6">
        <v>492</v>
      </c>
      <c r="PW6">
        <v>2439</v>
      </c>
      <c r="PX6">
        <v>167</v>
      </c>
      <c r="PY6">
        <v>143</v>
      </c>
      <c r="PZ6">
        <v>727</v>
      </c>
      <c r="QA6">
        <v>4474</v>
      </c>
      <c r="QB6">
        <v>658</v>
      </c>
      <c r="QC6">
        <v>28</v>
      </c>
      <c r="QD6">
        <v>1070</v>
      </c>
      <c r="QE6">
        <v>509</v>
      </c>
      <c r="QF6">
        <v>1494</v>
      </c>
      <c r="QG6">
        <v>1097</v>
      </c>
      <c r="QI6">
        <v>1478</v>
      </c>
      <c r="QJ6">
        <v>1579</v>
      </c>
      <c r="QK6">
        <v>290</v>
      </c>
      <c r="QL6">
        <v>1681</v>
      </c>
      <c r="QM6">
        <v>2439</v>
      </c>
      <c r="QN6">
        <v>2058</v>
      </c>
      <c r="QO6">
        <v>1379</v>
      </c>
      <c r="QP6">
        <v>700</v>
      </c>
      <c r="QQ6">
        <v>847</v>
      </c>
      <c r="QR6">
        <v>2273</v>
      </c>
      <c r="QS6">
        <v>849</v>
      </c>
      <c r="QT6">
        <v>2902</v>
      </c>
      <c r="QU6">
        <v>447</v>
      </c>
      <c r="QV6">
        <v>3499</v>
      </c>
      <c r="QX6">
        <v>73138</v>
      </c>
      <c r="QZ6">
        <v>4896</v>
      </c>
      <c r="RA6">
        <v>29554</v>
      </c>
      <c r="RC6">
        <v>284</v>
      </c>
      <c r="RD6">
        <v>861</v>
      </c>
      <c r="RE6">
        <v>786</v>
      </c>
      <c r="RF6">
        <v>2424</v>
      </c>
      <c r="RG6">
        <v>256</v>
      </c>
      <c r="RI6">
        <v>2550</v>
      </c>
      <c r="RJ6">
        <v>1352</v>
      </c>
      <c r="RK6">
        <v>2368</v>
      </c>
      <c r="RL6">
        <v>2509</v>
      </c>
      <c r="RM6">
        <v>1028</v>
      </c>
      <c r="RN6">
        <v>12686</v>
      </c>
      <c r="RO6">
        <v>1316</v>
      </c>
      <c r="RP6">
        <v>2205</v>
      </c>
      <c r="RQ6">
        <v>1422</v>
      </c>
      <c r="RR6">
        <v>1727</v>
      </c>
      <c r="RS6">
        <v>1629</v>
      </c>
      <c r="RT6">
        <v>981</v>
      </c>
      <c r="RU6">
        <v>870</v>
      </c>
      <c r="RV6">
        <v>1434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BFDA4-4A56-4F71-9688-194C0F458200}">
  <dimension ref="A1:P111"/>
  <sheetViews>
    <sheetView topLeftCell="A55" workbookViewId="0">
      <selection activeCell="P73" sqref="P73"/>
    </sheetView>
  </sheetViews>
  <sheetFormatPr defaultColWidth="121.5546875" defaultRowHeight="14.4" x14ac:dyDescent="0.3"/>
  <cols>
    <col min="1" max="1" width="26.5546875" bestFit="1" customWidth="1"/>
    <col min="2" max="2" width="17.5546875" bestFit="1" customWidth="1"/>
    <col min="3" max="3" width="8.5546875" bestFit="1" customWidth="1"/>
    <col min="4" max="5" width="13.33203125" bestFit="1" customWidth="1"/>
    <col min="6" max="6" width="33.5546875" bestFit="1" customWidth="1"/>
    <col min="7" max="7" width="4.6640625" customWidth="1"/>
    <col min="8" max="8" width="4.5546875" customWidth="1"/>
    <col min="9" max="9" width="5.44140625" customWidth="1"/>
    <col min="10" max="10" width="5" customWidth="1"/>
    <col min="11" max="11" width="15.33203125" bestFit="1" customWidth="1"/>
    <col min="12" max="12" width="16.109375" bestFit="1" customWidth="1"/>
    <col min="13" max="13" width="8.5546875" bestFit="1" customWidth="1"/>
    <col min="14" max="14" width="15.6640625" bestFit="1" customWidth="1"/>
    <col min="15" max="15" width="11.33203125" bestFit="1" customWidth="1"/>
    <col min="16" max="16" width="10.33203125" customWidth="1"/>
  </cols>
  <sheetData>
    <row r="1" spans="1:16" ht="27" x14ac:dyDescent="0.3">
      <c r="A1" s="1656" t="s">
        <v>1416</v>
      </c>
      <c r="B1" s="1656" t="s">
        <v>310</v>
      </c>
      <c r="C1" s="1656" t="s">
        <v>309</v>
      </c>
      <c r="D1" s="1656" t="s">
        <v>1436</v>
      </c>
      <c r="E1" s="1656" t="s">
        <v>1438</v>
      </c>
      <c r="F1" s="1662" t="s">
        <v>1439</v>
      </c>
    </row>
    <row r="2" spans="1:16" ht="15.6" x14ac:dyDescent="0.3">
      <c r="A2" s="401" t="s">
        <v>316</v>
      </c>
      <c r="B2" s="1658"/>
      <c r="C2" s="1658"/>
      <c r="D2" s="1658"/>
      <c r="E2" s="1658"/>
      <c r="F2" s="1663"/>
      <c r="K2" s="1384" t="s">
        <v>9</v>
      </c>
      <c r="L2" s="1384" t="s">
        <v>145</v>
      </c>
      <c r="M2" s="1384" t="s">
        <v>309</v>
      </c>
      <c r="N2" s="1384" t="s">
        <v>89</v>
      </c>
      <c r="O2" s="1384" t="s">
        <v>1259</v>
      </c>
      <c r="P2">
        <v>1363268</v>
      </c>
    </row>
    <row r="3" spans="1:16" x14ac:dyDescent="0.3">
      <c r="A3" s="1657" t="s">
        <v>317</v>
      </c>
      <c r="B3" s="1657" t="s">
        <v>319</v>
      </c>
      <c r="C3" s="1657" t="s">
        <v>326</v>
      </c>
      <c r="D3" s="1657" t="s">
        <v>1437</v>
      </c>
      <c r="E3" s="1657" t="s">
        <v>1437</v>
      </c>
      <c r="F3" s="1664">
        <v>14098</v>
      </c>
      <c r="K3" s="1384" t="s">
        <v>9</v>
      </c>
      <c r="L3" s="1384" t="s">
        <v>10</v>
      </c>
      <c r="M3" s="1384" t="s">
        <v>319</v>
      </c>
      <c r="N3" s="1384" t="s">
        <v>89</v>
      </c>
      <c r="O3" s="1384" t="s">
        <v>1259</v>
      </c>
      <c r="P3">
        <v>13924</v>
      </c>
    </row>
    <row r="4" spans="1:16" x14ac:dyDescent="0.3">
      <c r="A4" s="1657" t="s">
        <v>10</v>
      </c>
      <c r="B4" s="1657" t="s">
        <v>319</v>
      </c>
      <c r="C4" s="1657" t="s">
        <v>326</v>
      </c>
      <c r="D4" s="1657" t="s">
        <v>89</v>
      </c>
      <c r="E4" s="1657" t="s">
        <v>89</v>
      </c>
      <c r="F4" s="1664">
        <v>13924</v>
      </c>
      <c r="K4" s="1384" t="s">
        <v>9</v>
      </c>
      <c r="L4" s="1384" t="s">
        <v>324</v>
      </c>
      <c r="M4" s="1384" t="s">
        <v>319</v>
      </c>
      <c r="N4" s="1384" t="s">
        <v>89</v>
      </c>
      <c r="O4" s="1384" t="s">
        <v>1259</v>
      </c>
      <c r="P4">
        <v>10288</v>
      </c>
    </row>
    <row r="5" spans="1:16" x14ac:dyDescent="0.3">
      <c r="A5" s="1657" t="s">
        <v>324</v>
      </c>
      <c r="B5" s="1657" t="s">
        <v>319</v>
      </c>
      <c r="C5" s="1657" t="s">
        <v>326</v>
      </c>
      <c r="D5" s="1657" t="s">
        <v>89</v>
      </c>
      <c r="E5" s="1657" t="s">
        <v>89</v>
      </c>
      <c r="F5" s="1664">
        <v>10288</v>
      </c>
      <c r="K5" s="1384" t="s">
        <v>9</v>
      </c>
      <c r="L5" s="1384" t="s">
        <v>332</v>
      </c>
      <c r="M5" s="1384" t="s">
        <v>319</v>
      </c>
      <c r="N5" s="1384" t="s">
        <v>89</v>
      </c>
      <c r="O5" s="1384" t="s">
        <v>1259</v>
      </c>
      <c r="P5">
        <v>936605</v>
      </c>
    </row>
    <row r="6" spans="1:16" x14ac:dyDescent="0.3">
      <c r="A6" s="1657" t="s">
        <v>73</v>
      </c>
      <c r="B6" s="1657" t="s">
        <v>319</v>
      </c>
      <c r="C6" s="1657" t="s">
        <v>326</v>
      </c>
      <c r="D6" s="1657" t="s">
        <v>1437</v>
      </c>
      <c r="E6" s="1657" t="s">
        <v>1437</v>
      </c>
      <c r="F6" s="1664">
        <v>21585</v>
      </c>
      <c r="K6" s="1384" t="s">
        <v>9</v>
      </c>
      <c r="L6" s="1384" t="s">
        <v>334</v>
      </c>
      <c r="M6" s="1384" t="s">
        <v>319</v>
      </c>
      <c r="N6" s="1384" t="s">
        <v>89</v>
      </c>
      <c r="O6" s="1384" t="s">
        <v>1259</v>
      </c>
      <c r="P6">
        <v>50983</v>
      </c>
    </row>
    <row r="7" spans="1:16" x14ac:dyDescent="0.3">
      <c r="A7" s="1657" t="s">
        <v>70</v>
      </c>
      <c r="B7" s="1657" t="s">
        <v>319</v>
      </c>
      <c r="C7" s="1657" t="s">
        <v>326</v>
      </c>
      <c r="D7" s="1657" t="s">
        <v>1437</v>
      </c>
      <c r="E7" s="1657" t="s">
        <v>1437</v>
      </c>
      <c r="F7" s="1664">
        <v>14393</v>
      </c>
      <c r="K7" s="1384" t="s">
        <v>9</v>
      </c>
      <c r="L7" s="1384" t="s">
        <v>14</v>
      </c>
      <c r="M7" s="1384" t="s">
        <v>319</v>
      </c>
      <c r="N7" s="1384" t="s">
        <v>89</v>
      </c>
      <c r="O7" s="1384" t="s">
        <v>1259</v>
      </c>
      <c r="P7">
        <v>35808</v>
      </c>
    </row>
    <row r="8" spans="1:16" ht="26.4" x14ac:dyDescent="0.3">
      <c r="A8" s="1657" t="s">
        <v>332</v>
      </c>
      <c r="B8" s="1657" t="s">
        <v>319</v>
      </c>
      <c r="C8" s="1657" t="s">
        <v>326</v>
      </c>
      <c r="D8" s="1657" t="s">
        <v>89</v>
      </c>
      <c r="E8" s="1657" t="s">
        <v>89</v>
      </c>
      <c r="F8" s="1664">
        <v>936605</v>
      </c>
      <c r="K8" s="1384" t="s">
        <v>9</v>
      </c>
      <c r="L8" s="1384" t="s">
        <v>15</v>
      </c>
      <c r="M8" s="1384" t="s">
        <v>319</v>
      </c>
      <c r="N8" s="1384" t="s">
        <v>89</v>
      </c>
      <c r="O8" s="1384" t="s">
        <v>1259</v>
      </c>
      <c r="P8">
        <v>9278</v>
      </c>
    </row>
    <row r="9" spans="1:16" x14ac:dyDescent="0.3">
      <c r="A9" s="1657" t="s">
        <v>333</v>
      </c>
      <c r="B9" s="1657" t="s">
        <v>319</v>
      </c>
      <c r="C9" s="1657" t="s">
        <v>326</v>
      </c>
      <c r="D9" s="1657" t="s">
        <v>89</v>
      </c>
      <c r="E9" s="1657" t="s">
        <v>89</v>
      </c>
      <c r="F9" s="1664">
        <v>48628</v>
      </c>
      <c r="K9" s="1384" t="s">
        <v>9</v>
      </c>
      <c r="L9" s="1384" t="s">
        <v>16</v>
      </c>
      <c r="M9" s="1384" t="s">
        <v>319</v>
      </c>
      <c r="N9" s="1384" t="s">
        <v>89</v>
      </c>
      <c r="O9" s="1384" t="s">
        <v>1259</v>
      </c>
      <c r="P9">
        <v>43874</v>
      </c>
    </row>
    <row r="10" spans="1:16" x14ac:dyDescent="0.3">
      <c r="A10" s="1657" t="s">
        <v>334</v>
      </c>
      <c r="B10" s="1657" t="s">
        <v>319</v>
      </c>
      <c r="C10" s="1657" t="s">
        <v>326</v>
      </c>
      <c r="D10" s="1657" t="s">
        <v>89</v>
      </c>
      <c r="E10" s="1657" t="s">
        <v>89</v>
      </c>
      <c r="F10" s="1664">
        <v>50983</v>
      </c>
      <c r="K10" s="1384" t="s">
        <v>9</v>
      </c>
      <c r="L10" s="1384" t="s">
        <v>17</v>
      </c>
      <c r="M10" s="1384" t="s">
        <v>319</v>
      </c>
      <c r="N10" s="1384" t="s">
        <v>89</v>
      </c>
      <c r="O10" s="1384" t="s">
        <v>1259</v>
      </c>
      <c r="P10">
        <v>6185</v>
      </c>
    </row>
    <row r="11" spans="1:16" x14ac:dyDescent="0.3">
      <c r="A11" s="1657" t="s">
        <v>14</v>
      </c>
      <c r="B11" s="1657" t="s">
        <v>319</v>
      </c>
      <c r="C11" s="1657" t="s">
        <v>326</v>
      </c>
      <c r="D11" s="1657" t="s">
        <v>89</v>
      </c>
      <c r="E11" s="1657" t="s">
        <v>89</v>
      </c>
      <c r="F11" s="1664">
        <v>35808</v>
      </c>
      <c r="K11" s="1384" t="s">
        <v>9</v>
      </c>
      <c r="L11" s="1384" t="s">
        <v>18</v>
      </c>
      <c r="M11" s="1384" t="s">
        <v>319</v>
      </c>
      <c r="N11" s="1384" t="s">
        <v>89</v>
      </c>
      <c r="O11" s="1384" t="s">
        <v>1259</v>
      </c>
      <c r="P11">
        <v>38519</v>
      </c>
    </row>
    <row r="12" spans="1:16" x14ac:dyDescent="0.3">
      <c r="A12" s="1657" t="s">
        <v>15</v>
      </c>
      <c r="B12" s="1657" t="s">
        <v>319</v>
      </c>
      <c r="C12" s="1657" t="s">
        <v>326</v>
      </c>
      <c r="D12" s="1657" t="s">
        <v>89</v>
      </c>
      <c r="E12" s="1657" t="s">
        <v>89</v>
      </c>
      <c r="F12" s="1664">
        <v>9278</v>
      </c>
      <c r="K12" s="1384" t="s">
        <v>9</v>
      </c>
      <c r="L12" s="1384" t="s">
        <v>346</v>
      </c>
      <c r="M12" s="1384" t="s">
        <v>319</v>
      </c>
      <c r="N12" s="1384" t="s">
        <v>89</v>
      </c>
      <c r="O12" s="1384" t="s">
        <v>1259</v>
      </c>
      <c r="P12">
        <v>11782</v>
      </c>
    </row>
    <row r="13" spans="1:16" x14ac:dyDescent="0.3">
      <c r="A13" s="1657" t="s">
        <v>16</v>
      </c>
      <c r="B13" s="1657" t="s">
        <v>319</v>
      </c>
      <c r="C13" s="1657" t="s">
        <v>326</v>
      </c>
      <c r="D13" s="1657" t="s">
        <v>89</v>
      </c>
      <c r="E13" s="1657" t="s">
        <v>89</v>
      </c>
      <c r="F13" s="1664">
        <v>43874</v>
      </c>
      <c r="K13" s="1384" t="s">
        <v>9</v>
      </c>
      <c r="L13" s="1384" t="s">
        <v>405</v>
      </c>
      <c r="M13" s="1384" t="s">
        <v>319</v>
      </c>
      <c r="N13" s="1384" t="s">
        <v>89</v>
      </c>
      <c r="O13" s="1384" t="s">
        <v>1259</v>
      </c>
      <c r="P13">
        <v>6393</v>
      </c>
    </row>
    <row r="14" spans="1:16" x14ac:dyDescent="0.3">
      <c r="A14" s="1657" t="s">
        <v>17</v>
      </c>
      <c r="B14" s="1657" t="s">
        <v>319</v>
      </c>
      <c r="C14" s="1657" t="s">
        <v>326</v>
      </c>
      <c r="D14" s="1657" t="s">
        <v>89</v>
      </c>
      <c r="E14" s="1657" t="s">
        <v>89</v>
      </c>
      <c r="F14" s="1664">
        <v>6185</v>
      </c>
      <c r="K14" s="1384" t="s">
        <v>9</v>
      </c>
      <c r="L14" s="1384" t="s">
        <v>353</v>
      </c>
      <c r="M14" s="1384" t="s">
        <v>319</v>
      </c>
      <c r="N14" s="1384" t="s">
        <v>89</v>
      </c>
      <c r="O14" s="1384" t="s">
        <v>1259</v>
      </c>
      <c r="P14">
        <v>41486</v>
      </c>
    </row>
    <row r="15" spans="1:16" x14ac:dyDescent="0.3">
      <c r="A15" s="1657" t="s">
        <v>927</v>
      </c>
      <c r="B15" s="1657" t="s">
        <v>319</v>
      </c>
      <c r="C15" s="1657" t="s">
        <v>326</v>
      </c>
      <c r="D15" s="1657" t="s">
        <v>1437</v>
      </c>
      <c r="E15" s="1657" t="s">
        <v>1437</v>
      </c>
      <c r="F15" s="1664">
        <v>10825</v>
      </c>
      <c r="K15" s="1384" t="s">
        <v>9</v>
      </c>
      <c r="L15" s="1384" t="s">
        <v>21</v>
      </c>
      <c r="M15" s="1384" t="s">
        <v>319</v>
      </c>
      <c r="N15" s="1384" t="s">
        <v>89</v>
      </c>
      <c r="O15" s="1384" t="s">
        <v>1259</v>
      </c>
      <c r="P15">
        <v>37047</v>
      </c>
    </row>
    <row r="16" spans="1:16" x14ac:dyDescent="0.3">
      <c r="A16" s="1657" t="s">
        <v>18</v>
      </c>
      <c r="B16" s="1657" t="s">
        <v>319</v>
      </c>
      <c r="C16" s="1657" t="s">
        <v>326</v>
      </c>
      <c r="D16" s="1657" t="s">
        <v>89</v>
      </c>
      <c r="E16" s="1657" t="s">
        <v>89</v>
      </c>
      <c r="F16" s="1664">
        <v>38519</v>
      </c>
      <c r="K16" s="1384" t="s">
        <v>9</v>
      </c>
      <c r="L16" s="1384" t="s">
        <v>356</v>
      </c>
      <c r="M16" s="1384" t="s">
        <v>319</v>
      </c>
      <c r="N16" s="1384" t="s">
        <v>89</v>
      </c>
      <c r="O16" s="1384" t="s">
        <v>1259</v>
      </c>
      <c r="P16">
        <v>39250</v>
      </c>
    </row>
    <row r="17" spans="1:16" x14ac:dyDescent="0.3">
      <c r="A17" s="1657" t="s">
        <v>584</v>
      </c>
      <c r="B17" s="1657" t="s">
        <v>319</v>
      </c>
      <c r="C17" s="1657" t="s">
        <v>326</v>
      </c>
      <c r="D17" s="1657" t="s">
        <v>1437</v>
      </c>
      <c r="E17" s="1657" t="s">
        <v>89</v>
      </c>
      <c r="F17" s="1664">
        <v>5595</v>
      </c>
      <c r="K17" s="1384" t="s">
        <v>9</v>
      </c>
      <c r="L17" s="1384" t="s">
        <v>23</v>
      </c>
      <c r="M17" s="1384" t="s">
        <v>319</v>
      </c>
      <c r="N17" s="1384" t="s">
        <v>89</v>
      </c>
      <c r="O17" s="1384" t="s">
        <v>1259</v>
      </c>
      <c r="P17">
        <v>20115</v>
      </c>
    </row>
    <row r="18" spans="1:16" x14ac:dyDescent="0.3">
      <c r="A18" s="1657" t="s">
        <v>51</v>
      </c>
      <c r="B18" s="1657" t="s">
        <v>319</v>
      </c>
      <c r="C18" s="1657" t="s">
        <v>326</v>
      </c>
      <c r="D18" s="1657" t="s">
        <v>1437</v>
      </c>
      <c r="E18" s="1657" t="s">
        <v>1437</v>
      </c>
      <c r="F18" s="1664">
        <v>41857</v>
      </c>
      <c r="K18" s="1384" t="s">
        <v>9</v>
      </c>
      <c r="L18" s="1384" t="s">
        <v>24</v>
      </c>
      <c r="M18" s="1384" t="s">
        <v>319</v>
      </c>
      <c r="N18" s="1384" t="s">
        <v>89</v>
      </c>
      <c r="O18" s="1384" t="s">
        <v>1259</v>
      </c>
      <c r="P18">
        <v>14804</v>
      </c>
    </row>
    <row r="19" spans="1:16" x14ac:dyDescent="0.3">
      <c r="A19" s="1657" t="s">
        <v>1032</v>
      </c>
      <c r="B19" s="1657" t="s">
        <v>319</v>
      </c>
      <c r="C19" s="1657" t="s">
        <v>326</v>
      </c>
      <c r="D19" s="1657" t="s">
        <v>1437</v>
      </c>
      <c r="E19" s="1657" t="s">
        <v>1437</v>
      </c>
      <c r="F19" s="1664">
        <v>10620</v>
      </c>
      <c r="K19" s="1384" t="s">
        <v>9</v>
      </c>
      <c r="L19" s="1384" t="s">
        <v>409</v>
      </c>
      <c r="M19" s="1384" t="s">
        <v>367</v>
      </c>
      <c r="N19" s="1384" t="s">
        <v>89</v>
      </c>
      <c r="O19" s="1384" t="s">
        <v>1259</v>
      </c>
      <c r="P19">
        <v>8097</v>
      </c>
    </row>
    <row r="20" spans="1:16" x14ac:dyDescent="0.3">
      <c r="A20" s="1657" t="s">
        <v>349</v>
      </c>
      <c r="B20" s="1657" t="s">
        <v>319</v>
      </c>
      <c r="C20" s="1657" t="s">
        <v>326</v>
      </c>
      <c r="D20" s="1657"/>
      <c r="E20" s="1657" t="s">
        <v>1437</v>
      </c>
      <c r="F20" s="1664">
        <v>35724</v>
      </c>
      <c r="K20" s="1384" t="s">
        <v>9</v>
      </c>
      <c r="L20" s="1384" t="s">
        <v>385</v>
      </c>
      <c r="M20" s="1384" t="s">
        <v>367</v>
      </c>
      <c r="N20" s="1384" t="s">
        <v>89</v>
      </c>
      <c r="O20" s="1384" t="s">
        <v>1259</v>
      </c>
      <c r="P20">
        <v>2473</v>
      </c>
    </row>
    <row r="21" spans="1:16" x14ac:dyDescent="0.3">
      <c r="A21" s="1657" t="s">
        <v>75</v>
      </c>
      <c r="B21" s="1657" t="s">
        <v>319</v>
      </c>
      <c r="C21" s="1657" t="s">
        <v>326</v>
      </c>
      <c r="D21" s="1657" t="s">
        <v>1437</v>
      </c>
      <c r="E21" s="1657" t="s">
        <v>1437</v>
      </c>
      <c r="F21" s="1664">
        <v>29554</v>
      </c>
      <c r="K21" s="1384" t="s">
        <v>9</v>
      </c>
      <c r="L21" s="1384" t="s">
        <v>410</v>
      </c>
      <c r="M21" s="1384" t="s">
        <v>367</v>
      </c>
      <c r="N21" s="1384" t="s">
        <v>89</v>
      </c>
      <c r="O21" s="1384" t="s">
        <v>1259</v>
      </c>
      <c r="P21">
        <v>4421</v>
      </c>
    </row>
    <row r="22" spans="1:16" x14ac:dyDescent="0.3">
      <c r="A22" s="1657" t="s">
        <v>343</v>
      </c>
      <c r="B22" s="1657" t="s">
        <v>319</v>
      </c>
      <c r="C22" s="1657" t="s">
        <v>326</v>
      </c>
      <c r="D22" s="1657" t="s">
        <v>1437</v>
      </c>
      <c r="E22" s="1657" t="s">
        <v>1437</v>
      </c>
      <c r="F22" s="1664">
        <v>17317</v>
      </c>
      <c r="K22" s="1384" t="s">
        <v>9</v>
      </c>
      <c r="L22" s="1384" t="s">
        <v>145</v>
      </c>
      <c r="M22" s="1384" t="s">
        <v>367</v>
      </c>
      <c r="N22" s="1384" t="s">
        <v>89</v>
      </c>
      <c r="O22" s="1384" t="s">
        <v>1259</v>
      </c>
      <c r="P22">
        <v>10784</v>
      </c>
    </row>
    <row r="23" spans="1:16" x14ac:dyDescent="0.3">
      <c r="A23" s="1657" t="s">
        <v>346</v>
      </c>
      <c r="B23" s="1657" t="s">
        <v>319</v>
      </c>
      <c r="C23" s="1657" t="s">
        <v>326</v>
      </c>
      <c r="D23" s="1657" t="s">
        <v>89</v>
      </c>
      <c r="E23" s="1657" t="s">
        <v>89</v>
      </c>
      <c r="F23" s="1664">
        <v>11782</v>
      </c>
      <c r="K23" s="1384" t="s">
        <v>9</v>
      </c>
      <c r="L23" s="1384" t="s">
        <v>412</v>
      </c>
      <c r="M23" s="1384" t="s">
        <v>367</v>
      </c>
      <c r="N23" s="1384" t="s">
        <v>89</v>
      </c>
      <c r="O23" s="1384" t="s">
        <v>1259</v>
      </c>
      <c r="P23">
        <v>4267</v>
      </c>
    </row>
    <row r="24" spans="1:16" x14ac:dyDescent="0.3">
      <c r="A24" s="1657" t="s">
        <v>931</v>
      </c>
      <c r="B24" s="1657" t="s">
        <v>319</v>
      </c>
      <c r="C24" s="1657" t="s">
        <v>326</v>
      </c>
      <c r="D24" s="1657" t="s">
        <v>1437</v>
      </c>
      <c r="E24" s="1657" t="s">
        <v>1437</v>
      </c>
      <c r="F24" s="1664">
        <v>51900</v>
      </c>
      <c r="K24" s="1384" t="s">
        <v>9</v>
      </c>
      <c r="L24" s="1384" t="s">
        <v>413</v>
      </c>
      <c r="M24" s="1384" t="s">
        <v>367</v>
      </c>
      <c r="N24" s="1384" t="s">
        <v>89</v>
      </c>
      <c r="O24" s="1384" t="s">
        <v>1259</v>
      </c>
      <c r="P24">
        <v>15328</v>
      </c>
    </row>
    <row r="25" spans="1:16" x14ac:dyDescent="0.3">
      <c r="A25" s="1657" t="s">
        <v>405</v>
      </c>
      <c r="B25" s="1657" t="s">
        <v>319</v>
      </c>
      <c r="C25" s="1657" t="s">
        <v>326</v>
      </c>
      <c r="D25" s="1657" t="s">
        <v>89</v>
      </c>
      <c r="E25" s="1657" t="s">
        <v>89</v>
      </c>
      <c r="F25" s="1664">
        <v>6393</v>
      </c>
      <c r="K25" s="1384" t="s">
        <v>9</v>
      </c>
      <c r="L25" s="1384" t="s">
        <v>348</v>
      </c>
      <c r="M25" s="1384" t="s">
        <v>367</v>
      </c>
      <c r="N25" s="1384" t="s">
        <v>89</v>
      </c>
      <c r="O25" s="1384" t="s">
        <v>1259</v>
      </c>
      <c r="P25">
        <v>11044</v>
      </c>
    </row>
    <row r="26" spans="1:16" x14ac:dyDescent="0.3">
      <c r="A26" s="1657" t="s">
        <v>57</v>
      </c>
      <c r="B26" s="1657" t="s">
        <v>319</v>
      </c>
      <c r="C26" s="1657" t="s">
        <v>326</v>
      </c>
      <c r="D26" s="1657" t="s">
        <v>89</v>
      </c>
      <c r="E26" s="1657" t="s">
        <v>89</v>
      </c>
      <c r="F26" s="1664">
        <v>19016</v>
      </c>
      <c r="K26" s="1384" t="s">
        <v>9</v>
      </c>
      <c r="L26" s="1384" t="s">
        <v>414</v>
      </c>
      <c r="M26" s="1384" t="s">
        <v>367</v>
      </c>
      <c r="N26" s="1384" t="s">
        <v>89</v>
      </c>
      <c r="O26" s="1384" t="s">
        <v>1259</v>
      </c>
      <c r="P26">
        <v>2602</v>
      </c>
    </row>
    <row r="27" spans="1:16" x14ac:dyDescent="0.3">
      <c r="A27" s="1657" t="s">
        <v>350</v>
      </c>
      <c r="B27" s="1657" t="s">
        <v>319</v>
      </c>
      <c r="C27" s="1657" t="s">
        <v>326</v>
      </c>
      <c r="D27" s="1657" t="s">
        <v>89</v>
      </c>
      <c r="E27" s="1657" t="s">
        <v>89</v>
      </c>
      <c r="F27" s="1664">
        <v>26522</v>
      </c>
      <c r="K27" s="1384" t="s">
        <v>9</v>
      </c>
      <c r="L27" s="1384" t="s">
        <v>352</v>
      </c>
      <c r="M27" s="1384" t="s">
        <v>367</v>
      </c>
      <c r="N27" s="1384" t="s">
        <v>89</v>
      </c>
      <c r="O27" s="1384" t="s">
        <v>1259</v>
      </c>
      <c r="P27">
        <v>4254</v>
      </c>
    </row>
    <row r="28" spans="1:16" x14ac:dyDescent="0.3">
      <c r="A28" s="1657" t="s">
        <v>45</v>
      </c>
      <c r="B28" s="1657" t="s">
        <v>319</v>
      </c>
      <c r="C28" s="1657" t="s">
        <v>326</v>
      </c>
      <c r="D28" s="1657" t="s">
        <v>89</v>
      </c>
      <c r="E28" s="1657" t="s">
        <v>89</v>
      </c>
      <c r="F28" s="1664">
        <v>15875</v>
      </c>
      <c r="K28" s="1384" t="s">
        <v>9</v>
      </c>
      <c r="L28" s="1384" t="s">
        <v>416</v>
      </c>
      <c r="M28" s="1384" t="s">
        <v>367</v>
      </c>
      <c r="N28" s="1384" t="s">
        <v>89</v>
      </c>
      <c r="O28" s="1384" t="s">
        <v>1259</v>
      </c>
      <c r="P28">
        <v>1944</v>
      </c>
    </row>
    <row r="29" spans="1:16" x14ac:dyDescent="0.3">
      <c r="A29" s="1657" t="s">
        <v>353</v>
      </c>
      <c r="B29" s="1657" t="s">
        <v>319</v>
      </c>
      <c r="C29" s="1657" t="s">
        <v>326</v>
      </c>
      <c r="D29" s="1657" t="s">
        <v>89</v>
      </c>
      <c r="E29" s="1657" t="s">
        <v>89</v>
      </c>
      <c r="F29" s="1664">
        <v>41486</v>
      </c>
      <c r="K29" s="1384" t="s">
        <v>9</v>
      </c>
      <c r="L29" s="1384" t="s">
        <v>418</v>
      </c>
      <c r="M29" s="1384" t="s">
        <v>367</v>
      </c>
      <c r="N29" s="1384" t="s">
        <v>89</v>
      </c>
      <c r="O29" s="1384" t="s">
        <v>1259</v>
      </c>
      <c r="P29">
        <v>17351</v>
      </c>
    </row>
    <row r="30" spans="1:16" x14ac:dyDescent="0.3">
      <c r="A30" s="1657" t="s">
        <v>381</v>
      </c>
      <c r="B30" s="1657" t="s">
        <v>319</v>
      </c>
      <c r="C30" s="1657" t="s">
        <v>326</v>
      </c>
      <c r="D30" s="1657" t="s">
        <v>89</v>
      </c>
      <c r="E30" s="1657" t="s">
        <v>89</v>
      </c>
      <c r="F30" s="1664">
        <v>7965</v>
      </c>
      <c r="K30" s="1384" t="s">
        <v>9</v>
      </c>
      <c r="L30" s="1384" t="s">
        <v>420</v>
      </c>
      <c r="M30" s="1384" t="s">
        <v>367</v>
      </c>
      <c r="N30" s="1384" t="s">
        <v>89</v>
      </c>
      <c r="O30" s="1384" t="s">
        <v>1259</v>
      </c>
      <c r="P30">
        <v>1515</v>
      </c>
    </row>
    <row r="31" spans="1:16" x14ac:dyDescent="0.3">
      <c r="A31" s="1657" t="s">
        <v>21</v>
      </c>
      <c r="B31" s="1657" t="s">
        <v>319</v>
      </c>
      <c r="C31" s="1657" t="s">
        <v>326</v>
      </c>
      <c r="D31" s="1657" t="s">
        <v>89</v>
      </c>
      <c r="E31" s="1657" t="s">
        <v>89</v>
      </c>
      <c r="F31" s="1664">
        <v>37047</v>
      </c>
      <c r="K31" s="1384" t="s">
        <v>9</v>
      </c>
      <c r="L31" s="1384" t="s">
        <v>421</v>
      </c>
      <c r="M31" s="1384" t="s">
        <v>367</v>
      </c>
      <c r="N31" s="1384" t="s">
        <v>89</v>
      </c>
      <c r="O31" s="1384" t="s">
        <v>1259</v>
      </c>
      <c r="P31">
        <v>969</v>
      </c>
    </row>
    <row r="32" spans="1:16" x14ac:dyDescent="0.3">
      <c r="A32" s="1657" t="s">
        <v>356</v>
      </c>
      <c r="B32" s="1657" t="s">
        <v>319</v>
      </c>
      <c r="C32" s="1657" t="s">
        <v>326</v>
      </c>
      <c r="D32" s="1657" t="s">
        <v>89</v>
      </c>
      <c r="E32" s="1657" t="s">
        <v>89</v>
      </c>
      <c r="F32" s="1664">
        <v>39250</v>
      </c>
      <c r="K32" s="1384" t="s">
        <v>9</v>
      </c>
      <c r="L32" s="1384" t="s">
        <v>361</v>
      </c>
      <c r="M32" s="1384" t="s">
        <v>359</v>
      </c>
      <c r="N32" s="1384" t="s">
        <v>89</v>
      </c>
      <c r="O32" s="1384" t="s">
        <v>1259</v>
      </c>
      <c r="P32">
        <v>2637</v>
      </c>
    </row>
    <row r="33" spans="1:16" x14ac:dyDescent="0.3">
      <c r="A33" s="1657" t="s">
        <v>23</v>
      </c>
      <c r="B33" s="1657" t="s">
        <v>319</v>
      </c>
      <c r="C33" s="1657" t="s">
        <v>326</v>
      </c>
      <c r="D33" s="1657" t="s">
        <v>89</v>
      </c>
      <c r="E33" s="1657" t="s">
        <v>89</v>
      </c>
      <c r="F33" s="1664">
        <v>20115</v>
      </c>
      <c r="K33" s="1384" t="s">
        <v>9</v>
      </c>
      <c r="L33" s="1384" t="s">
        <v>402</v>
      </c>
      <c r="M33" s="1384" t="s">
        <v>359</v>
      </c>
      <c r="N33" s="1384" t="s">
        <v>89</v>
      </c>
      <c r="O33" s="1384" t="s">
        <v>1259</v>
      </c>
      <c r="P33">
        <v>240</v>
      </c>
    </row>
    <row r="34" spans="1:16" x14ac:dyDescent="0.3">
      <c r="A34" s="1657" t="s">
        <v>24</v>
      </c>
      <c r="B34" s="1657" t="s">
        <v>319</v>
      </c>
      <c r="C34" s="1657" t="s">
        <v>326</v>
      </c>
      <c r="D34" s="1657" t="s">
        <v>89</v>
      </c>
      <c r="E34" s="1657" t="s">
        <v>89</v>
      </c>
      <c r="F34" s="1664">
        <v>14804</v>
      </c>
      <c r="K34" s="1384" t="s">
        <v>9</v>
      </c>
      <c r="L34" s="1384" t="s">
        <v>403</v>
      </c>
      <c r="M34" s="1384" t="s">
        <v>359</v>
      </c>
      <c r="N34" s="1384" t="s">
        <v>89</v>
      </c>
      <c r="O34" s="1384" t="s">
        <v>1259</v>
      </c>
      <c r="P34">
        <v>631</v>
      </c>
    </row>
    <row r="35" spans="1:16" ht="15.6" x14ac:dyDescent="0.3">
      <c r="A35" s="401" t="s">
        <v>357</v>
      </c>
      <c r="B35" s="1658"/>
      <c r="C35" s="1658"/>
      <c r="D35" s="1658"/>
      <c r="E35" s="1658"/>
      <c r="F35" s="1663"/>
      <c r="K35" s="1384" t="s">
        <v>9</v>
      </c>
      <c r="L35" s="1384" t="s">
        <v>404</v>
      </c>
      <c r="M35" s="1384" t="s">
        <v>359</v>
      </c>
      <c r="N35" s="1384" t="s">
        <v>89</v>
      </c>
      <c r="O35" s="1384" t="s">
        <v>1259</v>
      </c>
      <c r="P35">
        <v>2275</v>
      </c>
    </row>
    <row r="36" spans="1:16" x14ac:dyDescent="0.3">
      <c r="A36" s="1657" t="s">
        <v>971</v>
      </c>
      <c r="B36" s="1657" t="s">
        <v>359</v>
      </c>
      <c r="C36" s="1657" t="s">
        <v>326</v>
      </c>
      <c r="D36" s="1657"/>
      <c r="E36" s="1657" t="s">
        <v>1437</v>
      </c>
      <c r="F36" s="1664">
        <v>509</v>
      </c>
      <c r="K36" s="1384" t="s">
        <v>9</v>
      </c>
      <c r="L36" s="1384" t="s">
        <v>406</v>
      </c>
      <c r="M36" s="1384" t="s">
        <v>359</v>
      </c>
      <c r="N36" s="1384" t="s">
        <v>89</v>
      </c>
      <c r="O36" s="1384" t="s">
        <v>1259</v>
      </c>
      <c r="P36">
        <v>599</v>
      </c>
    </row>
    <row r="37" spans="1:16" x14ac:dyDescent="0.3">
      <c r="A37" s="1657" t="s">
        <v>590</v>
      </c>
      <c r="B37" s="1657" t="s">
        <v>359</v>
      </c>
      <c r="C37" s="1657" t="s">
        <v>326</v>
      </c>
      <c r="D37" s="1657" t="s">
        <v>1437</v>
      </c>
      <c r="E37" s="1657" t="s">
        <v>1437</v>
      </c>
      <c r="F37" s="1664">
        <v>4796</v>
      </c>
      <c r="K37" s="1384" t="s">
        <v>9</v>
      </c>
      <c r="L37" s="1384" t="s">
        <v>407</v>
      </c>
      <c r="M37" s="1384" t="s">
        <v>359</v>
      </c>
      <c r="N37" s="1384" t="s">
        <v>89</v>
      </c>
      <c r="O37" s="1384" t="s">
        <v>1259</v>
      </c>
      <c r="P37">
        <v>1044</v>
      </c>
    </row>
    <row r="38" spans="1:16" x14ac:dyDescent="0.3">
      <c r="A38" s="1657" t="s">
        <v>588</v>
      </c>
      <c r="B38" s="1657" t="s">
        <v>359</v>
      </c>
      <c r="C38" s="1657" t="s">
        <v>326</v>
      </c>
      <c r="D38" s="1657" t="s">
        <v>1437</v>
      </c>
      <c r="E38" s="1657" t="s">
        <v>1437</v>
      </c>
      <c r="F38" s="1664">
        <v>2628</v>
      </c>
      <c r="K38" s="1384" t="s">
        <v>43</v>
      </c>
      <c r="L38" s="1384" t="s">
        <v>333</v>
      </c>
      <c r="M38" s="1384" t="s">
        <v>309</v>
      </c>
      <c r="N38" s="1384" t="s">
        <v>89</v>
      </c>
      <c r="O38" s="1384" t="s">
        <v>1259</v>
      </c>
      <c r="P38">
        <v>240722</v>
      </c>
    </row>
    <row r="39" spans="1:16" x14ac:dyDescent="0.3">
      <c r="A39" s="1657" t="s">
        <v>378</v>
      </c>
      <c r="B39" s="1657" t="s">
        <v>359</v>
      </c>
      <c r="C39" s="1657" t="s">
        <v>326</v>
      </c>
      <c r="D39" s="1657" t="s">
        <v>89</v>
      </c>
      <c r="E39" s="1657" t="s">
        <v>89</v>
      </c>
      <c r="F39" s="1664">
        <v>1499</v>
      </c>
      <c r="K39" s="1384" t="s">
        <v>43</v>
      </c>
      <c r="L39" s="1384" t="s">
        <v>333</v>
      </c>
      <c r="M39" s="1384" t="s">
        <v>319</v>
      </c>
      <c r="N39" s="1384" t="s">
        <v>89</v>
      </c>
      <c r="O39" s="1384" t="s">
        <v>1259</v>
      </c>
      <c r="P39">
        <v>48628</v>
      </c>
    </row>
    <row r="40" spans="1:16" x14ac:dyDescent="0.3">
      <c r="A40" s="1657" t="s">
        <v>434</v>
      </c>
      <c r="B40" s="1657" t="s">
        <v>359</v>
      </c>
      <c r="C40" s="1657" t="s">
        <v>326</v>
      </c>
      <c r="D40" s="1657" t="s">
        <v>1437</v>
      </c>
      <c r="E40" s="1657" t="s">
        <v>1437</v>
      </c>
      <c r="F40" s="1664">
        <v>2258</v>
      </c>
      <c r="K40" s="1384" t="s">
        <v>43</v>
      </c>
      <c r="L40" s="1384" t="s">
        <v>45</v>
      </c>
      <c r="M40" s="1384" t="s">
        <v>319</v>
      </c>
      <c r="N40" s="1384" t="s">
        <v>89</v>
      </c>
      <c r="O40" s="1384" t="s">
        <v>1259</v>
      </c>
      <c r="P40">
        <v>15875</v>
      </c>
    </row>
    <row r="41" spans="1:16" x14ac:dyDescent="0.3">
      <c r="A41" s="1657" t="s">
        <v>587</v>
      </c>
      <c r="B41" s="1657" t="s">
        <v>359</v>
      </c>
      <c r="C41" s="1657" t="s">
        <v>326</v>
      </c>
      <c r="D41" s="1657" t="s">
        <v>1437</v>
      </c>
      <c r="E41" s="1657" t="s">
        <v>1437</v>
      </c>
      <c r="F41" s="1664">
        <v>6123</v>
      </c>
      <c r="K41" s="1384" t="s">
        <v>43</v>
      </c>
      <c r="L41" s="1384" t="s">
        <v>381</v>
      </c>
      <c r="M41" s="1384" t="s">
        <v>319</v>
      </c>
      <c r="N41" s="1384" t="s">
        <v>89</v>
      </c>
      <c r="O41" s="1384" t="s">
        <v>1259</v>
      </c>
      <c r="P41">
        <v>7965</v>
      </c>
    </row>
    <row r="42" spans="1:16" x14ac:dyDescent="0.3">
      <c r="A42" s="1657" t="s">
        <v>585</v>
      </c>
      <c r="B42" s="1657" t="s">
        <v>359</v>
      </c>
      <c r="C42" s="1657" t="s">
        <v>326</v>
      </c>
      <c r="D42" s="1657" t="s">
        <v>1437</v>
      </c>
      <c r="E42" s="1657" t="s">
        <v>1437</v>
      </c>
      <c r="F42" s="1664">
        <v>2530</v>
      </c>
      <c r="K42" s="1384" t="s">
        <v>43</v>
      </c>
      <c r="L42" s="1384" t="s">
        <v>378</v>
      </c>
      <c r="M42" s="1384" t="s">
        <v>359</v>
      </c>
      <c r="N42" s="1384" t="s">
        <v>89</v>
      </c>
      <c r="O42" s="1384" t="s">
        <v>1259</v>
      </c>
      <c r="P42">
        <v>1499</v>
      </c>
    </row>
    <row r="43" spans="1:16" x14ac:dyDescent="0.3">
      <c r="A43" s="1657" t="s">
        <v>361</v>
      </c>
      <c r="B43" s="1657" t="s">
        <v>359</v>
      </c>
      <c r="C43" s="1657" t="s">
        <v>326</v>
      </c>
      <c r="D43" s="1657" t="s">
        <v>89</v>
      </c>
      <c r="E43" s="1657" t="s">
        <v>89</v>
      </c>
      <c r="F43" s="1664">
        <v>2637</v>
      </c>
      <c r="K43" s="1384" t="s">
        <v>43</v>
      </c>
      <c r="L43" s="1384" t="s">
        <v>380</v>
      </c>
      <c r="M43" s="1384" t="s">
        <v>359</v>
      </c>
      <c r="N43" s="1384" t="s">
        <v>89</v>
      </c>
      <c r="O43" s="1384" t="s">
        <v>1259</v>
      </c>
      <c r="P43">
        <v>827</v>
      </c>
    </row>
    <row r="44" spans="1:16" x14ac:dyDescent="0.3">
      <c r="A44" s="1657" t="s">
        <v>402</v>
      </c>
      <c r="B44" s="1657" t="s">
        <v>359</v>
      </c>
      <c r="C44" s="1657" t="s">
        <v>326</v>
      </c>
      <c r="D44" s="1657" t="s">
        <v>89</v>
      </c>
      <c r="E44" s="1657" t="s">
        <v>89</v>
      </c>
      <c r="F44" s="1664">
        <v>240</v>
      </c>
      <c r="K44" s="1384" t="s">
        <v>50</v>
      </c>
      <c r="L44" s="1384" t="s">
        <v>325</v>
      </c>
      <c r="M44" s="1384" t="s">
        <v>309</v>
      </c>
      <c r="N44" s="1384" t="s">
        <v>92</v>
      </c>
      <c r="O44" s="1384" t="s">
        <v>1259</v>
      </c>
      <c r="P44">
        <v>168957</v>
      </c>
    </row>
    <row r="45" spans="1:16" x14ac:dyDescent="0.3">
      <c r="A45" s="1657" t="s">
        <v>403</v>
      </c>
      <c r="B45" s="1657" t="s">
        <v>359</v>
      </c>
      <c r="C45" s="1657" t="s">
        <v>326</v>
      </c>
      <c r="D45" s="1657" t="s">
        <v>89</v>
      </c>
      <c r="E45" s="1657" t="s">
        <v>89</v>
      </c>
      <c r="F45" s="1664">
        <v>631</v>
      </c>
      <c r="K45" s="1384" t="s">
        <v>50</v>
      </c>
      <c r="L45" s="1384" t="s">
        <v>51</v>
      </c>
      <c r="M45" s="1384" t="s">
        <v>319</v>
      </c>
      <c r="N45" s="1384" t="s">
        <v>93</v>
      </c>
      <c r="O45" s="1384" t="s">
        <v>1259</v>
      </c>
      <c r="P45">
        <v>41857</v>
      </c>
    </row>
    <row r="46" spans="1:16" x14ac:dyDescent="0.3">
      <c r="A46" s="1657" t="s">
        <v>404</v>
      </c>
      <c r="B46" s="1657" t="s">
        <v>359</v>
      </c>
      <c r="C46" s="1657" t="s">
        <v>326</v>
      </c>
      <c r="D46" s="1657" t="s">
        <v>89</v>
      </c>
      <c r="E46" s="1657" t="s">
        <v>89</v>
      </c>
      <c r="F46" s="1664">
        <v>2275</v>
      </c>
      <c r="K46" s="1384" t="s">
        <v>50</v>
      </c>
      <c r="L46" s="1384" t="s">
        <v>350</v>
      </c>
      <c r="M46" s="1384" t="s">
        <v>319</v>
      </c>
      <c r="N46" s="1384" t="s">
        <v>89</v>
      </c>
      <c r="O46" s="1384" t="s">
        <v>1259</v>
      </c>
      <c r="P46">
        <v>26522</v>
      </c>
    </row>
    <row r="47" spans="1:16" x14ac:dyDescent="0.3">
      <c r="A47" s="1657" t="s">
        <v>1055</v>
      </c>
      <c r="B47" s="1657" t="s">
        <v>359</v>
      </c>
      <c r="C47" s="1657" t="s">
        <v>326</v>
      </c>
      <c r="D47" s="1657" t="s">
        <v>1437</v>
      </c>
      <c r="E47" s="1657" t="s">
        <v>1437</v>
      </c>
      <c r="F47" s="1664">
        <v>2017</v>
      </c>
      <c r="K47" s="1384" t="s">
        <v>50</v>
      </c>
      <c r="L47" s="1384" t="s">
        <v>582</v>
      </c>
      <c r="M47" s="1384" t="s">
        <v>367</v>
      </c>
      <c r="N47" s="1384" t="s">
        <v>89</v>
      </c>
      <c r="O47" s="1384" t="s">
        <v>1259</v>
      </c>
      <c r="P47">
        <v>7867</v>
      </c>
    </row>
    <row r="48" spans="1:16" x14ac:dyDescent="0.3">
      <c r="A48" s="1657" t="s">
        <v>442</v>
      </c>
      <c r="B48" s="1657" t="s">
        <v>359</v>
      </c>
      <c r="C48" s="1657" t="s">
        <v>326</v>
      </c>
      <c r="D48" s="1657" t="s">
        <v>1437</v>
      </c>
      <c r="E48" s="1657" t="s">
        <v>1437</v>
      </c>
      <c r="F48" s="1664">
        <v>4474</v>
      </c>
      <c r="K48" s="1384" t="s">
        <v>50</v>
      </c>
      <c r="L48" s="1384" t="s">
        <v>583</v>
      </c>
      <c r="M48" s="1384" t="s">
        <v>367</v>
      </c>
      <c r="N48" s="1384" t="s">
        <v>89</v>
      </c>
      <c r="O48" s="1384" t="s">
        <v>1259</v>
      </c>
      <c r="P48">
        <v>22262</v>
      </c>
    </row>
    <row r="49" spans="1:16" x14ac:dyDescent="0.3">
      <c r="A49" s="1657" t="s">
        <v>363</v>
      </c>
      <c r="B49" s="1657" t="s">
        <v>359</v>
      </c>
      <c r="C49" s="1657" t="s">
        <v>326</v>
      </c>
      <c r="D49" s="1657" t="s">
        <v>1437</v>
      </c>
      <c r="E49" s="1657" t="s">
        <v>89</v>
      </c>
      <c r="F49" s="1664">
        <v>4944</v>
      </c>
      <c r="K49" s="1384" t="s">
        <v>55</v>
      </c>
      <c r="L49" s="1384" t="s">
        <v>345</v>
      </c>
      <c r="M49" s="1384" t="s">
        <v>309</v>
      </c>
      <c r="N49" s="1384" t="s">
        <v>93</v>
      </c>
      <c r="O49" s="1384" t="s">
        <v>1259</v>
      </c>
      <c r="P49">
        <v>27411</v>
      </c>
    </row>
    <row r="50" spans="1:16" x14ac:dyDescent="0.3">
      <c r="A50" s="1657" t="s">
        <v>406</v>
      </c>
      <c r="B50" s="1657" t="s">
        <v>359</v>
      </c>
      <c r="C50" s="1657" t="s">
        <v>326</v>
      </c>
      <c r="D50" s="1657" t="s">
        <v>89</v>
      </c>
      <c r="E50" s="1657" t="s">
        <v>89</v>
      </c>
      <c r="F50" s="1664">
        <v>599</v>
      </c>
      <c r="K50" s="1384" t="s">
        <v>56</v>
      </c>
      <c r="L50" s="1384" t="s">
        <v>340</v>
      </c>
      <c r="M50" s="1384" t="s">
        <v>309</v>
      </c>
      <c r="N50" s="1384" t="s">
        <v>93</v>
      </c>
      <c r="O50" s="1384" t="s">
        <v>1259</v>
      </c>
      <c r="P50">
        <v>185698</v>
      </c>
    </row>
    <row r="51" spans="1:16" x14ac:dyDescent="0.3">
      <c r="A51" s="1657" t="s">
        <v>380</v>
      </c>
      <c r="B51" s="1657" t="s">
        <v>359</v>
      </c>
      <c r="C51" s="1657" t="s">
        <v>326</v>
      </c>
      <c r="D51" s="1657" t="s">
        <v>89</v>
      </c>
      <c r="E51" s="1657" t="s">
        <v>89</v>
      </c>
      <c r="F51" s="1664">
        <v>827</v>
      </c>
      <c r="K51" s="1384" t="s">
        <v>56</v>
      </c>
      <c r="L51" s="1384" t="s">
        <v>927</v>
      </c>
      <c r="M51" s="1384" t="s">
        <v>319</v>
      </c>
      <c r="N51" s="1384" t="s">
        <v>93</v>
      </c>
      <c r="O51" s="1384" t="s">
        <v>1259</v>
      </c>
      <c r="P51">
        <v>10825</v>
      </c>
    </row>
    <row r="52" spans="1:16" x14ac:dyDescent="0.3">
      <c r="A52" s="1657" t="s">
        <v>78</v>
      </c>
      <c r="B52" s="1657" t="s">
        <v>359</v>
      </c>
      <c r="C52" s="1657" t="s">
        <v>326</v>
      </c>
      <c r="D52" s="1657" t="s">
        <v>1437</v>
      </c>
      <c r="E52" s="1657" t="s">
        <v>1437</v>
      </c>
      <c r="F52" s="1664">
        <v>1494</v>
      </c>
      <c r="K52" s="1384" t="s">
        <v>56</v>
      </c>
      <c r="L52" s="1384" t="s">
        <v>584</v>
      </c>
      <c r="M52" s="1384" t="s">
        <v>319</v>
      </c>
      <c r="N52" s="1384" t="s">
        <v>93</v>
      </c>
      <c r="O52" s="1384" t="s">
        <v>1259</v>
      </c>
      <c r="P52">
        <v>5595</v>
      </c>
    </row>
    <row r="53" spans="1:16" x14ac:dyDescent="0.3">
      <c r="A53" s="1657" t="s">
        <v>1122</v>
      </c>
      <c r="B53" s="1657" t="s">
        <v>359</v>
      </c>
      <c r="C53" s="1657" t="s">
        <v>326</v>
      </c>
      <c r="D53" s="1657" t="s">
        <v>1437</v>
      </c>
      <c r="E53" s="1657" t="s">
        <v>1437</v>
      </c>
      <c r="F53" s="1664">
        <v>2970</v>
      </c>
      <c r="K53" s="1384" t="s">
        <v>56</v>
      </c>
      <c r="L53" s="1384" t="s">
        <v>931</v>
      </c>
      <c r="M53" s="1384" t="s">
        <v>319</v>
      </c>
      <c r="N53" s="1384" t="s">
        <v>93</v>
      </c>
      <c r="O53" s="1384" t="s">
        <v>1259</v>
      </c>
      <c r="P53">
        <v>51900</v>
      </c>
    </row>
    <row r="54" spans="1:16" x14ac:dyDescent="0.3">
      <c r="A54" s="1657" t="s">
        <v>407</v>
      </c>
      <c r="B54" s="1657" t="s">
        <v>359</v>
      </c>
      <c r="C54" s="1657" t="s">
        <v>326</v>
      </c>
      <c r="D54" s="1657" t="s">
        <v>89</v>
      </c>
      <c r="E54" s="1657" t="s">
        <v>89</v>
      </c>
      <c r="F54" s="1664">
        <v>1044</v>
      </c>
      <c r="K54" s="1384" t="s">
        <v>56</v>
      </c>
      <c r="L54" s="1384" t="s">
        <v>57</v>
      </c>
      <c r="M54" s="1384" t="s">
        <v>319</v>
      </c>
      <c r="N54" s="1384" t="s">
        <v>89</v>
      </c>
      <c r="O54" s="1384" t="s">
        <v>1259</v>
      </c>
      <c r="P54">
        <v>19016</v>
      </c>
    </row>
    <row r="55" spans="1:16" x14ac:dyDescent="0.3">
      <c r="A55" s="1657" t="s">
        <v>1060</v>
      </c>
      <c r="B55" s="1657" t="s">
        <v>359</v>
      </c>
      <c r="C55" s="1657" t="s">
        <v>326</v>
      </c>
      <c r="D55" s="1657" t="s">
        <v>1437</v>
      </c>
      <c r="E55" s="1657" t="s">
        <v>1437</v>
      </c>
      <c r="F55" s="1664">
        <v>4271</v>
      </c>
      <c r="K55" s="1384" t="s">
        <v>56</v>
      </c>
      <c r="L55" s="1384" t="s">
        <v>971</v>
      </c>
      <c r="M55" s="1384" t="s">
        <v>359</v>
      </c>
      <c r="N55" s="1384" t="s">
        <v>93</v>
      </c>
      <c r="O55" s="1384" t="s">
        <v>1259</v>
      </c>
      <c r="P55">
        <v>509</v>
      </c>
    </row>
    <row r="56" spans="1:16" ht="15.6" x14ac:dyDescent="0.3">
      <c r="A56" s="401" t="s">
        <v>366</v>
      </c>
      <c r="B56" s="1658"/>
      <c r="C56" s="1658"/>
      <c r="D56" s="1658"/>
      <c r="E56" s="1658"/>
      <c r="F56" s="1663"/>
      <c r="K56" s="1384" t="s">
        <v>56</v>
      </c>
      <c r="L56" s="1384" t="s">
        <v>588</v>
      </c>
      <c r="M56" s="1384" t="s">
        <v>359</v>
      </c>
      <c r="N56" s="1384" t="s">
        <v>93</v>
      </c>
      <c r="O56" s="1384" t="s">
        <v>1259</v>
      </c>
      <c r="P56">
        <v>2628</v>
      </c>
    </row>
    <row r="57" spans="1:16" x14ac:dyDescent="0.3">
      <c r="A57" s="1657" t="s">
        <v>409</v>
      </c>
      <c r="B57" s="1657" t="s">
        <v>367</v>
      </c>
      <c r="C57" s="1657" t="s">
        <v>326</v>
      </c>
      <c r="D57" s="1657" t="s">
        <v>89</v>
      </c>
      <c r="E57" s="1657" t="s">
        <v>89</v>
      </c>
      <c r="F57" s="1664">
        <v>8097</v>
      </c>
      <c r="K57" s="1384" t="s">
        <v>56</v>
      </c>
      <c r="L57" s="1384" t="s">
        <v>585</v>
      </c>
      <c r="M57" s="1384" t="s">
        <v>359</v>
      </c>
      <c r="N57" s="1384" t="s">
        <v>93</v>
      </c>
      <c r="O57" s="1384" t="s">
        <v>1259</v>
      </c>
      <c r="P57">
        <v>2530</v>
      </c>
    </row>
    <row r="58" spans="1:16" x14ac:dyDescent="0.3">
      <c r="A58" s="1657" t="s">
        <v>582</v>
      </c>
      <c r="B58" s="1657" t="s">
        <v>367</v>
      </c>
      <c r="C58" s="1657" t="s">
        <v>326</v>
      </c>
      <c r="D58" s="1657" t="s">
        <v>89</v>
      </c>
      <c r="E58" s="1657" t="s">
        <v>89</v>
      </c>
      <c r="F58" s="1664">
        <v>7867</v>
      </c>
      <c r="K58" s="1384" t="s">
        <v>56</v>
      </c>
      <c r="L58" s="1384" t="s">
        <v>586</v>
      </c>
      <c r="M58" s="1384" t="s">
        <v>367</v>
      </c>
      <c r="N58" s="1384" t="s">
        <v>89</v>
      </c>
      <c r="O58" s="1384" t="s">
        <v>1259</v>
      </c>
      <c r="P58">
        <v>10184</v>
      </c>
    </row>
    <row r="59" spans="1:16" x14ac:dyDescent="0.3">
      <c r="A59" s="1657" t="s">
        <v>385</v>
      </c>
      <c r="B59" s="1657" t="s">
        <v>367</v>
      </c>
      <c r="C59" s="1657" t="s">
        <v>326</v>
      </c>
      <c r="D59" s="1657" t="s">
        <v>89</v>
      </c>
      <c r="E59" s="1657" t="s">
        <v>89</v>
      </c>
      <c r="F59" s="1664">
        <v>2473</v>
      </c>
      <c r="K59" s="1384" t="s">
        <v>56</v>
      </c>
      <c r="L59" s="1384" t="s">
        <v>587</v>
      </c>
      <c r="M59" s="1384" t="s">
        <v>367</v>
      </c>
      <c r="N59" s="1384" t="s">
        <v>93</v>
      </c>
      <c r="O59" s="1384" t="s">
        <v>1259</v>
      </c>
      <c r="P59">
        <v>6123</v>
      </c>
    </row>
    <row r="60" spans="1:16" x14ac:dyDescent="0.3">
      <c r="A60" s="1657" t="s">
        <v>410</v>
      </c>
      <c r="B60" s="1657" t="s">
        <v>367</v>
      </c>
      <c r="C60" s="1657" t="s">
        <v>326</v>
      </c>
      <c r="D60" s="1657" t="s">
        <v>89</v>
      </c>
      <c r="E60" s="1657" t="s">
        <v>89</v>
      </c>
      <c r="F60" s="1664">
        <v>4421</v>
      </c>
      <c r="K60" s="1384" t="s">
        <v>56</v>
      </c>
      <c r="L60" s="1384" t="s">
        <v>587</v>
      </c>
      <c r="M60" s="1384" t="s">
        <v>359</v>
      </c>
      <c r="N60" s="1384" t="s">
        <v>491</v>
      </c>
      <c r="O60" s="1384" t="s">
        <v>1259</v>
      </c>
      <c r="P60">
        <v>6123</v>
      </c>
    </row>
    <row r="61" spans="1:16" x14ac:dyDescent="0.3">
      <c r="A61" s="1657" t="s">
        <v>586</v>
      </c>
      <c r="B61" s="1657" t="s">
        <v>367</v>
      </c>
      <c r="C61" s="1657" t="s">
        <v>326</v>
      </c>
      <c r="D61" s="1657" t="s">
        <v>89</v>
      </c>
      <c r="E61" s="1657" t="s">
        <v>89</v>
      </c>
      <c r="F61" s="1664">
        <v>10184</v>
      </c>
      <c r="K61" s="1384" t="s">
        <v>62</v>
      </c>
      <c r="L61" s="1384" t="s">
        <v>318</v>
      </c>
      <c r="M61" s="1384" t="s">
        <v>309</v>
      </c>
      <c r="N61" s="1384" t="s">
        <v>93</v>
      </c>
      <c r="O61" s="1384" t="s">
        <v>1259</v>
      </c>
      <c r="P61">
        <v>46070</v>
      </c>
    </row>
    <row r="62" spans="1:16" x14ac:dyDescent="0.3">
      <c r="A62" s="1657" t="s">
        <v>145</v>
      </c>
      <c r="B62" s="1657" t="s">
        <v>367</v>
      </c>
      <c r="C62" s="1657" t="s">
        <v>326</v>
      </c>
      <c r="D62" s="1657" t="s">
        <v>89</v>
      </c>
      <c r="E62" s="1657" t="s">
        <v>89</v>
      </c>
      <c r="F62" s="1664">
        <v>10784</v>
      </c>
      <c r="K62" s="1384" t="s">
        <v>62</v>
      </c>
      <c r="L62" s="1384" t="s">
        <v>317</v>
      </c>
      <c r="M62" s="1384" t="s">
        <v>319</v>
      </c>
      <c r="N62" s="1384" t="s">
        <v>93</v>
      </c>
      <c r="O62" s="1384" t="s">
        <v>1259</v>
      </c>
      <c r="P62">
        <v>14098</v>
      </c>
    </row>
    <row r="63" spans="1:16" x14ac:dyDescent="0.3">
      <c r="A63" s="1657" t="s">
        <v>587</v>
      </c>
      <c r="B63" s="1657" t="s">
        <v>367</v>
      </c>
      <c r="C63" s="1657" t="s">
        <v>326</v>
      </c>
      <c r="D63" s="1657" t="s">
        <v>1437</v>
      </c>
      <c r="E63" s="1657" t="s">
        <v>1437</v>
      </c>
      <c r="F63" s="1664">
        <v>4437</v>
      </c>
      <c r="K63" s="1384" t="s">
        <v>64</v>
      </c>
      <c r="L63" s="1384" t="s">
        <v>344</v>
      </c>
      <c r="M63" s="1384" t="s">
        <v>309</v>
      </c>
      <c r="N63" s="1384" t="s">
        <v>93</v>
      </c>
      <c r="O63" s="1384" t="s">
        <v>1259</v>
      </c>
      <c r="P63">
        <v>64009</v>
      </c>
    </row>
    <row r="64" spans="1:16" x14ac:dyDescent="0.3">
      <c r="A64" s="1657" t="s">
        <v>412</v>
      </c>
      <c r="B64" s="1657" t="s">
        <v>367</v>
      </c>
      <c r="C64" s="1657" t="s">
        <v>326</v>
      </c>
      <c r="D64" s="1657" t="s">
        <v>89</v>
      </c>
      <c r="E64" s="1657" t="s">
        <v>89</v>
      </c>
      <c r="F64" s="1664">
        <v>4267</v>
      </c>
      <c r="K64" s="1384" t="s">
        <v>64</v>
      </c>
      <c r="L64" s="1384" t="s">
        <v>343</v>
      </c>
      <c r="M64" s="1384" t="s">
        <v>319</v>
      </c>
      <c r="N64" s="1384" t="s">
        <v>93</v>
      </c>
      <c r="O64" s="1384" t="s">
        <v>1259</v>
      </c>
      <c r="P64">
        <v>17317</v>
      </c>
    </row>
    <row r="65" spans="1:16" x14ac:dyDescent="0.3">
      <c r="A65" s="1657" t="s">
        <v>413</v>
      </c>
      <c r="B65" s="1657" t="s">
        <v>367</v>
      </c>
      <c r="C65" s="1657" t="s">
        <v>326</v>
      </c>
      <c r="D65" s="1657" t="s">
        <v>89</v>
      </c>
      <c r="E65" s="1657" t="s">
        <v>89</v>
      </c>
      <c r="F65" s="1664">
        <v>15328</v>
      </c>
      <c r="K65" s="1384" t="s">
        <v>64</v>
      </c>
      <c r="L65" s="1384" t="s">
        <v>434</v>
      </c>
      <c r="M65" s="1384" t="s">
        <v>359</v>
      </c>
      <c r="N65" s="1384" t="s">
        <v>93</v>
      </c>
      <c r="O65" s="1384" t="s">
        <v>1259</v>
      </c>
      <c r="P65">
        <v>2258</v>
      </c>
    </row>
    <row r="66" spans="1:16" x14ac:dyDescent="0.3">
      <c r="A66" s="1657" t="s">
        <v>480</v>
      </c>
      <c r="B66" s="1657" t="s">
        <v>367</v>
      </c>
      <c r="C66" s="1657" t="s">
        <v>326</v>
      </c>
      <c r="D66" s="1657" t="s">
        <v>89</v>
      </c>
      <c r="E66" s="1657" t="s">
        <v>89</v>
      </c>
      <c r="F66" s="1664">
        <v>12686</v>
      </c>
      <c r="K66" s="1384" t="s">
        <v>66</v>
      </c>
      <c r="L66" s="1384" t="s">
        <v>348</v>
      </c>
      <c r="M66" s="1384" t="s">
        <v>309</v>
      </c>
      <c r="N66" s="1384" t="s">
        <v>102</v>
      </c>
      <c r="O66" s="1384" t="s">
        <v>1259</v>
      </c>
      <c r="P66">
        <v>45661</v>
      </c>
    </row>
    <row r="67" spans="1:16" x14ac:dyDescent="0.3">
      <c r="A67" s="1657" t="s">
        <v>348</v>
      </c>
      <c r="B67" s="1657" t="s">
        <v>367</v>
      </c>
      <c r="C67" s="1657" t="s">
        <v>326</v>
      </c>
      <c r="D67" s="1657" t="s">
        <v>89</v>
      </c>
      <c r="E67" s="1657" t="s">
        <v>89</v>
      </c>
      <c r="F67" s="1664">
        <v>11044</v>
      </c>
      <c r="K67" s="1384" t="s">
        <v>66</v>
      </c>
      <c r="L67" s="1384" t="s">
        <v>1032</v>
      </c>
      <c r="M67" s="1384" t="s">
        <v>319</v>
      </c>
      <c r="N67" s="1384" t="s">
        <v>93</v>
      </c>
      <c r="O67" s="1384" t="s">
        <v>1259</v>
      </c>
      <c r="P67">
        <v>10620</v>
      </c>
    </row>
    <row r="68" spans="1:16" x14ac:dyDescent="0.3">
      <c r="A68" s="1657" t="s">
        <v>414</v>
      </c>
      <c r="B68" s="1657" t="s">
        <v>367</v>
      </c>
      <c r="C68" s="1657" t="s">
        <v>326</v>
      </c>
      <c r="D68" s="1657" t="s">
        <v>89</v>
      </c>
      <c r="E68" s="1657" t="s">
        <v>89</v>
      </c>
      <c r="F68" s="1664">
        <v>2602</v>
      </c>
      <c r="K68" s="1384" t="s">
        <v>66</v>
      </c>
      <c r="L68" s="1384" t="s">
        <v>1440</v>
      </c>
      <c r="M68" s="1384" t="s">
        <v>359</v>
      </c>
      <c r="N68" s="1384" t="s">
        <v>93</v>
      </c>
      <c r="O68" s="1384" t="s">
        <v>1259</v>
      </c>
      <c r="P68">
        <v>2017</v>
      </c>
    </row>
    <row r="69" spans="1:16" x14ac:dyDescent="0.3">
      <c r="A69" s="1657" t="s">
        <v>352</v>
      </c>
      <c r="B69" s="1657" t="s">
        <v>367</v>
      </c>
      <c r="C69" s="1657" t="s">
        <v>326</v>
      </c>
      <c r="D69" s="1657" t="s">
        <v>89</v>
      </c>
      <c r="E69" s="1657" t="s">
        <v>89</v>
      </c>
      <c r="F69" s="1664">
        <v>4254</v>
      </c>
      <c r="K69" s="1384" t="s">
        <v>66</v>
      </c>
      <c r="L69" s="1384" t="s">
        <v>1441</v>
      </c>
      <c r="M69" s="1384" t="s">
        <v>359</v>
      </c>
      <c r="N69" s="1384" t="s">
        <v>93</v>
      </c>
      <c r="O69" s="1384" t="s">
        <v>1259</v>
      </c>
      <c r="P69">
        <v>4944</v>
      </c>
    </row>
    <row r="70" spans="1:16" x14ac:dyDescent="0.3">
      <c r="A70" s="1657" t="s">
        <v>416</v>
      </c>
      <c r="B70" s="1657" t="s">
        <v>367</v>
      </c>
      <c r="C70" s="1657" t="s">
        <v>326</v>
      </c>
      <c r="D70" s="1657" t="s">
        <v>89</v>
      </c>
      <c r="E70" s="1657" t="s">
        <v>89</v>
      </c>
      <c r="F70" s="1664">
        <v>1944</v>
      </c>
      <c r="K70" s="1384" t="s">
        <v>66</v>
      </c>
      <c r="L70" s="1384" t="s">
        <v>1060</v>
      </c>
      <c r="M70" s="1384" t="s">
        <v>359</v>
      </c>
      <c r="N70" s="1384" t="s">
        <v>93</v>
      </c>
      <c r="O70" s="1384" t="s">
        <v>1259</v>
      </c>
      <c r="P70">
        <v>4271</v>
      </c>
    </row>
    <row r="71" spans="1:16" x14ac:dyDescent="0.3">
      <c r="A71" s="1657" t="s">
        <v>418</v>
      </c>
      <c r="B71" s="1657" t="s">
        <v>367</v>
      </c>
      <c r="C71" s="1657" t="s">
        <v>326</v>
      </c>
      <c r="D71" s="1657" t="s">
        <v>89</v>
      </c>
      <c r="E71" s="1657" t="s">
        <v>89</v>
      </c>
      <c r="F71" s="1664">
        <v>17351</v>
      </c>
      <c r="K71" s="1384" t="s">
        <v>436</v>
      </c>
      <c r="L71" s="1384" t="s">
        <v>349</v>
      </c>
      <c r="M71" s="1384" t="s">
        <v>309</v>
      </c>
      <c r="N71" s="1384" t="s">
        <v>93</v>
      </c>
      <c r="O71" s="1384" t="s">
        <v>1259</v>
      </c>
      <c r="P71">
        <v>64874</v>
      </c>
    </row>
    <row r="72" spans="1:16" x14ac:dyDescent="0.3">
      <c r="A72" s="1657" t="s">
        <v>420</v>
      </c>
      <c r="B72" s="1657" t="s">
        <v>367</v>
      </c>
      <c r="C72" s="1657" t="s">
        <v>326</v>
      </c>
      <c r="D72" s="1657" t="s">
        <v>89</v>
      </c>
      <c r="E72" s="1657" t="s">
        <v>89</v>
      </c>
      <c r="F72" s="1664">
        <v>1515</v>
      </c>
      <c r="K72" s="1384" t="s">
        <v>436</v>
      </c>
      <c r="L72" s="1384" t="s">
        <v>1442</v>
      </c>
      <c r="M72" s="1384" t="s">
        <v>319</v>
      </c>
      <c r="N72" s="1384" t="s">
        <v>93</v>
      </c>
      <c r="O72" s="1384" t="s">
        <v>1259</v>
      </c>
      <c r="P72">
        <v>35724</v>
      </c>
    </row>
    <row r="73" spans="1:16" x14ac:dyDescent="0.3">
      <c r="A73" s="1657" t="s">
        <v>583</v>
      </c>
      <c r="B73" s="1657" t="s">
        <v>367</v>
      </c>
      <c r="C73" s="1657" t="s">
        <v>326</v>
      </c>
      <c r="D73" s="1657" t="s">
        <v>89</v>
      </c>
      <c r="E73" s="1657" t="s">
        <v>89</v>
      </c>
      <c r="F73" s="1664">
        <v>22262</v>
      </c>
      <c r="K73" s="1384" t="s">
        <v>68</v>
      </c>
      <c r="L73" s="1384" t="s">
        <v>351</v>
      </c>
      <c r="M73" s="1384" t="s">
        <v>309</v>
      </c>
      <c r="N73" s="1384" t="s">
        <v>93</v>
      </c>
      <c r="O73" s="1384" t="s">
        <v>1259</v>
      </c>
      <c r="P73">
        <v>36054</v>
      </c>
    </row>
    <row r="74" spans="1:16" x14ac:dyDescent="0.3">
      <c r="A74" s="1657" t="s">
        <v>421</v>
      </c>
      <c r="B74" s="1657" t="s">
        <v>367</v>
      </c>
      <c r="C74" s="1657" t="s">
        <v>326</v>
      </c>
      <c r="D74" s="1657" t="s">
        <v>89</v>
      </c>
      <c r="E74" s="1657" t="s">
        <v>89</v>
      </c>
      <c r="F74" s="1664">
        <v>969</v>
      </c>
      <c r="K74" s="1384" t="s">
        <v>77</v>
      </c>
      <c r="L74" s="1384" t="s">
        <v>352</v>
      </c>
      <c r="M74" s="1384" t="s">
        <v>309</v>
      </c>
      <c r="N74" s="1384" t="s">
        <v>93</v>
      </c>
      <c r="O74" s="1384" t="s">
        <v>1259</v>
      </c>
      <c r="P74">
        <v>4254</v>
      </c>
    </row>
    <row r="75" spans="1:16" ht="15.6" x14ac:dyDescent="0.3">
      <c r="A75" s="401" t="s">
        <v>374</v>
      </c>
      <c r="B75" s="1658"/>
      <c r="C75" s="1658"/>
      <c r="D75" s="1658"/>
      <c r="E75" s="1658"/>
      <c r="F75" s="1663"/>
      <c r="K75" s="1384" t="s">
        <v>77</v>
      </c>
      <c r="L75" s="1384" t="s">
        <v>442</v>
      </c>
      <c r="M75" s="1384" t="s">
        <v>359</v>
      </c>
      <c r="N75" s="1384" t="s">
        <v>93</v>
      </c>
      <c r="O75" s="1384" t="s">
        <v>1259</v>
      </c>
      <c r="P75">
        <v>4474</v>
      </c>
    </row>
    <row r="76" spans="1:16" x14ac:dyDescent="0.3">
      <c r="A76" s="1659" t="s">
        <v>1417</v>
      </c>
      <c r="B76" s="1659"/>
      <c r="C76" s="1659"/>
      <c r="D76" s="1659"/>
      <c r="E76" s="1661"/>
      <c r="F76" s="1666">
        <v>240722</v>
      </c>
      <c r="K76" s="1384" t="s">
        <v>77</v>
      </c>
      <c r="L76" s="1384" t="s">
        <v>78</v>
      </c>
      <c r="M76" s="1384" t="s">
        <v>359</v>
      </c>
      <c r="N76" s="1384" t="s">
        <v>93</v>
      </c>
      <c r="O76" s="1384" t="s">
        <v>1259</v>
      </c>
      <c r="P76">
        <v>1494</v>
      </c>
    </row>
    <row r="77" spans="1:16" ht="26.4" x14ac:dyDescent="0.3">
      <c r="A77" s="1659" t="s">
        <v>1421</v>
      </c>
      <c r="B77" s="1659"/>
      <c r="C77" s="1659"/>
      <c r="D77" s="1659"/>
      <c r="E77" s="1661"/>
      <c r="F77" s="1666">
        <v>168957</v>
      </c>
      <c r="K77" s="1384" t="s">
        <v>69</v>
      </c>
      <c r="L77" s="1384" t="s">
        <v>330</v>
      </c>
      <c r="M77" s="1384" t="s">
        <v>309</v>
      </c>
      <c r="N77" s="1384" t="s">
        <v>491</v>
      </c>
      <c r="O77" s="1384" t="s">
        <v>1260</v>
      </c>
      <c r="P77">
        <v>36054</v>
      </c>
    </row>
    <row r="78" spans="1:16" x14ac:dyDescent="0.3">
      <c r="A78" s="1659" t="s">
        <v>1422</v>
      </c>
      <c r="B78" s="1659"/>
      <c r="C78" s="1659"/>
      <c r="D78" s="1659"/>
      <c r="E78" s="1661"/>
      <c r="F78" s="1666">
        <v>1363268</v>
      </c>
      <c r="K78" s="1384" t="s">
        <v>69</v>
      </c>
      <c r="L78" s="1384" t="s">
        <v>70</v>
      </c>
      <c r="M78" s="1384" t="s">
        <v>319</v>
      </c>
      <c r="N78" s="1384" t="s">
        <v>491</v>
      </c>
      <c r="O78" s="1384" t="s">
        <v>1259</v>
      </c>
      <c r="P78">
        <v>14393</v>
      </c>
    </row>
    <row r="79" spans="1:16" x14ac:dyDescent="0.3">
      <c r="A79" s="1659" t="s">
        <v>1423</v>
      </c>
      <c r="B79" s="1659"/>
      <c r="C79" s="1659"/>
      <c r="D79" s="1659"/>
      <c r="E79" s="1661"/>
      <c r="F79" s="1666">
        <v>27411</v>
      </c>
      <c r="K79" s="1384" t="s">
        <v>69</v>
      </c>
      <c r="L79" s="1384" t="s">
        <v>590</v>
      </c>
      <c r="M79" s="1384" t="s">
        <v>359</v>
      </c>
      <c r="N79" s="1384" t="s">
        <v>93</v>
      </c>
      <c r="O79" s="1384" t="s">
        <v>1259</v>
      </c>
      <c r="P79">
        <v>4796</v>
      </c>
    </row>
    <row r="80" spans="1:16" x14ac:dyDescent="0.3">
      <c r="A80" s="1659" t="s">
        <v>1424</v>
      </c>
      <c r="B80" s="1659"/>
      <c r="C80" s="1659"/>
      <c r="D80" s="1659"/>
      <c r="E80" s="1661"/>
      <c r="F80" s="1666">
        <v>64009</v>
      </c>
      <c r="K80" s="1384" t="s">
        <v>69</v>
      </c>
      <c r="L80" s="1384" t="s">
        <v>1122</v>
      </c>
      <c r="M80" s="1384" t="s">
        <v>359</v>
      </c>
      <c r="N80" s="1384" t="s">
        <v>93</v>
      </c>
      <c r="O80" s="1384" t="s">
        <v>1259</v>
      </c>
      <c r="P80">
        <v>2970</v>
      </c>
    </row>
    <row r="81" spans="1:16" ht="26.4" x14ac:dyDescent="0.3">
      <c r="A81" s="1659" t="s">
        <v>1426</v>
      </c>
      <c r="B81" s="1659"/>
      <c r="C81" s="1659"/>
      <c r="D81" s="1659"/>
      <c r="E81" s="1661"/>
      <c r="F81" s="1666">
        <v>185698</v>
      </c>
      <c r="K81" s="1384" t="s">
        <v>72</v>
      </c>
      <c r="L81" s="1384" t="s">
        <v>327</v>
      </c>
      <c r="M81" s="1384" t="s">
        <v>309</v>
      </c>
      <c r="N81" s="1384" t="s">
        <v>102</v>
      </c>
      <c r="O81" s="1384" t="s">
        <v>1260</v>
      </c>
      <c r="P81">
        <v>76198</v>
      </c>
    </row>
    <row r="82" spans="1:16" x14ac:dyDescent="0.3">
      <c r="A82" s="1659" t="s">
        <v>1428</v>
      </c>
      <c r="B82" s="1659"/>
      <c r="C82" s="1659"/>
      <c r="D82" s="1659"/>
      <c r="E82" s="1661"/>
      <c r="F82" s="1666">
        <v>46070</v>
      </c>
      <c r="K82" s="1384" t="s">
        <v>72</v>
      </c>
      <c r="L82" s="1384" t="s">
        <v>73</v>
      </c>
      <c r="M82" s="1384" t="s">
        <v>319</v>
      </c>
      <c r="N82" s="1384" t="s">
        <v>492</v>
      </c>
      <c r="O82" s="1384" t="s">
        <v>1259</v>
      </c>
      <c r="P82">
        <v>21585</v>
      </c>
    </row>
    <row r="83" spans="1:16" x14ac:dyDescent="0.3">
      <c r="A83" s="1659" t="s">
        <v>1429</v>
      </c>
      <c r="B83" s="1659"/>
      <c r="C83" s="1659"/>
      <c r="D83" s="1659"/>
      <c r="E83" s="1661"/>
      <c r="F83" s="1666">
        <v>45661</v>
      </c>
      <c r="K83" s="1384" t="s">
        <v>74</v>
      </c>
      <c r="L83" s="1384" t="s">
        <v>335</v>
      </c>
      <c r="M83" s="1384" t="s">
        <v>309</v>
      </c>
      <c r="N83" s="1384" t="s">
        <v>93</v>
      </c>
      <c r="O83" s="1384" t="s">
        <v>1259</v>
      </c>
      <c r="P83">
        <v>73138</v>
      </c>
    </row>
    <row r="84" spans="1:16" x14ac:dyDescent="0.3">
      <c r="A84" s="1659" t="s">
        <v>1430</v>
      </c>
      <c r="B84" s="1659"/>
      <c r="C84" s="1659"/>
      <c r="D84" s="1659"/>
      <c r="E84" s="1661"/>
      <c r="F84" s="1666">
        <v>64874</v>
      </c>
      <c r="K84" s="1384" t="s">
        <v>74</v>
      </c>
      <c r="L84" s="1384" t="s">
        <v>75</v>
      </c>
      <c r="M84" s="1384" t="s">
        <v>319</v>
      </c>
      <c r="N84" s="1384" t="s">
        <v>93</v>
      </c>
      <c r="O84" s="1384" t="s">
        <v>1259</v>
      </c>
      <c r="P84">
        <v>29554</v>
      </c>
    </row>
    <row r="85" spans="1:16" x14ac:dyDescent="0.3">
      <c r="A85" s="1659" t="s">
        <v>1431</v>
      </c>
      <c r="B85" s="1659"/>
      <c r="C85" s="1659"/>
      <c r="D85" s="1659"/>
      <c r="E85" s="1661"/>
      <c r="F85" s="1666">
        <v>36054</v>
      </c>
      <c r="K85" s="1384" t="s">
        <v>74</v>
      </c>
      <c r="L85" s="1384" t="s">
        <v>480</v>
      </c>
      <c r="M85" s="1384" t="s">
        <v>367</v>
      </c>
      <c r="N85" s="1384" t="s">
        <v>89</v>
      </c>
      <c r="O85" s="1384" t="s">
        <v>1259</v>
      </c>
      <c r="P85">
        <v>12686</v>
      </c>
    </row>
    <row r="86" spans="1:16" ht="26.4" x14ac:dyDescent="0.3">
      <c r="A86" s="1659" t="s">
        <v>1432</v>
      </c>
      <c r="B86" s="1659"/>
      <c r="C86" s="1659"/>
      <c r="D86" s="1659"/>
      <c r="E86" s="1661"/>
      <c r="F86" s="1666">
        <v>35719</v>
      </c>
      <c r="K86" s="1384" t="s">
        <v>399</v>
      </c>
      <c r="L86" s="1384" t="s">
        <v>341</v>
      </c>
      <c r="M86" s="1384" t="s">
        <v>309</v>
      </c>
      <c r="N86" s="1384" t="s">
        <v>102</v>
      </c>
      <c r="O86" s="1384" t="s">
        <v>1260</v>
      </c>
      <c r="P86">
        <v>28707</v>
      </c>
    </row>
    <row r="87" spans="1:16" x14ac:dyDescent="0.3">
      <c r="A87" s="1659" t="s">
        <v>1433</v>
      </c>
      <c r="B87" s="1659"/>
      <c r="C87" s="1659"/>
      <c r="D87" s="1659"/>
      <c r="E87" s="1661"/>
      <c r="F87" s="1666">
        <v>73138</v>
      </c>
    </row>
    <row r="88" spans="1:16" x14ac:dyDescent="0.3">
      <c r="A88" s="1660"/>
      <c r="B88" s="1660"/>
      <c r="C88" s="1660"/>
      <c r="D88" s="1660"/>
      <c r="E88" s="1660"/>
      <c r="F88" s="1667"/>
    </row>
    <row r="89" spans="1:16" x14ac:dyDescent="0.3">
      <c r="A89" s="1658"/>
      <c r="B89" s="1658"/>
      <c r="C89" s="1658"/>
      <c r="D89" s="1658"/>
      <c r="E89" s="1658"/>
      <c r="F89" s="1665"/>
    </row>
    <row r="90" spans="1:16" x14ac:dyDescent="0.3">
      <c r="A90" s="1658"/>
      <c r="B90" s="1658"/>
      <c r="C90" s="1658"/>
      <c r="D90" s="1658"/>
      <c r="E90" s="1658"/>
      <c r="F90" s="1665"/>
    </row>
    <row r="91" spans="1:16" x14ac:dyDescent="0.3">
      <c r="A91" s="1660"/>
      <c r="B91" s="1660"/>
      <c r="C91" s="1660"/>
      <c r="D91" s="1660"/>
      <c r="E91" s="1660"/>
      <c r="F91" s="1667"/>
    </row>
    <row r="92" spans="1:16" x14ac:dyDescent="0.3">
      <c r="A92" s="1658"/>
      <c r="B92" s="1658"/>
      <c r="C92" s="1658"/>
      <c r="D92" s="1658"/>
      <c r="E92" s="1658"/>
      <c r="F92" s="1665"/>
    </row>
    <row r="93" spans="1:16" x14ac:dyDescent="0.3">
      <c r="A93" s="1658"/>
      <c r="B93" s="1658"/>
      <c r="C93" s="1658"/>
      <c r="D93" s="1658"/>
      <c r="E93" s="1658"/>
      <c r="F93" s="1665"/>
    </row>
    <row r="94" spans="1:16" x14ac:dyDescent="0.3">
      <c r="A94" s="1658"/>
      <c r="B94" s="1658"/>
      <c r="C94" s="1658"/>
      <c r="D94" s="1658"/>
      <c r="E94" s="1658"/>
      <c r="F94" s="1665"/>
    </row>
    <row r="95" spans="1:16" x14ac:dyDescent="0.3">
      <c r="A95" s="1658"/>
      <c r="B95" s="1658"/>
      <c r="C95" s="1658"/>
      <c r="D95" s="1658"/>
      <c r="E95" s="1658"/>
      <c r="F95" s="1665"/>
    </row>
    <row r="96" spans="1:16" x14ac:dyDescent="0.3">
      <c r="A96" s="1658"/>
      <c r="B96" s="1658"/>
      <c r="C96" s="1658"/>
      <c r="D96" s="1658"/>
      <c r="E96" s="1658"/>
      <c r="F96" s="1665"/>
    </row>
    <row r="97" spans="1:6" x14ac:dyDescent="0.3">
      <c r="A97" s="1660"/>
      <c r="B97" s="1660"/>
      <c r="C97" s="1660"/>
      <c r="D97" s="1660"/>
      <c r="E97" s="1660"/>
      <c r="F97" s="1667"/>
    </row>
    <row r="98" spans="1:6" x14ac:dyDescent="0.3">
      <c r="A98" s="1658"/>
      <c r="B98" s="1658"/>
      <c r="C98" s="1658"/>
      <c r="D98" s="1658"/>
      <c r="E98" s="1658"/>
      <c r="F98" s="1665"/>
    </row>
    <row r="99" spans="1:6" x14ac:dyDescent="0.3">
      <c r="A99" s="1658"/>
      <c r="B99" s="1658"/>
      <c r="C99" s="1658"/>
      <c r="D99" s="1658"/>
      <c r="E99" s="1658"/>
      <c r="F99" s="1665"/>
    </row>
    <row r="100" spans="1:6" x14ac:dyDescent="0.3">
      <c r="A100" s="1658"/>
      <c r="B100" s="1658"/>
      <c r="C100" s="1658"/>
      <c r="D100" s="1658"/>
      <c r="E100" s="1658"/>
      <c r="F100" s="1665"/>
    </row>
    <row r="101" spans="1:6" x14ac:dyDescent="0.3">
      <c r="A101" s="1658"/>
      <c r="B101" s="1658"/>
      <c r="C101" s="1658"/>
      <c r="D101" s="1658"/>
      <c r="E101" s="1658"/>
      <c r="F101" s="1665"/>
    </row>
    <row r="102" spans="1:6" x14ac:dyDescent="0.3">
      <c r="A102" s="1658"/>
      <c r="B102" s="1658"/>
      <c r="C102" s="1658"/>
      <c r="D102" s="1658"/>
      <c r="E102" s="1658"/>
      <c r="F102" s="1665"/>
    </row>
    <row r="103" spans="1:6" x14ac:dyDescent="0.3">
      <c r="A103" s="1658"/>
      <c r="B103" s="1658"/>
      <c r="C103" s="1658"/>
      <c r="D103" s="1658"/>
      <c r="E103" s="1658"/>
      <c r="F103" s="1665"/>
    </row>
    <row r="104" spans="1:6" x14ac:dyDescent="0.3">
      <c r="A104" s="1658"/>
      <c r="B104" s="1658"/>
      <c r="C104" s="1658"/>
      <c r="D104" s="1658"/>
      <c r="E104" s="1658"/>
      <c r="F104" s="1665"/>
    </row>
    <row r="105" spans="1:6" x14ac:dyDescent="0.3">
      <c r="A105" s="1658"/>
      <c r="B105" s="1658"/>
      <c r="C105" s="1658"/>
      <c r="D105" s="1658"/>
      <c r="E105" s="1658"/>
      <c r="F105" s="1665"/>
    </row>
    <row r="106" spans="1:6" x14ac:dyDescent="0.3">
      <c r="A106" s="1658"/>
      <c r="B106" s="1658"/>
      <c r="C106" s="1658"/>
      <c r="D106" s="1658"/>
      <c r="E106" s="1658"/>
      <c r="F106" s="1665"/>
    </row>
    <row r="107" spans="1:6" x14ac:dyDescent="0.3">
      <c r="A107" s="1658"/>
      <c r="B107" s="1658"/>
      <c r="C107" s="1658"/>
      <c r="D107" s="1658"/>
      <c r="E107" s="1658"/>
      <c r="F107" s="1665"/>
    </row>
    <row r="108" spans="1:6" x14ac:dyDescent="0.3">
      <c r="A108" s="1658"/>
      <c r="B108" s="1658"/>
      <c r="C108" s="1658"/>
      <c r="D108" s="1658"/>
      <c r="E108" s="1658"/>
      <c r="F108" s="1665"/>
    </row>
    <row r="109" spans="1:6" x14ac:dyDescent="0.3">
      <c r="A109" s="1658"/>
      <c r="B109" s="1658"/>
      <c r="C109" s="1658"/>
      <c r="D109" s="1658"/>
      <c r="E109" s="1658"/>
      <c r="F109" s="1665"/>
    </row>
    <row r="110" spans="1:6" x14ac:dyDescent="0.3">
      <c r="A110" s="1658"/>
      <c r="B110" s="1658"/>
      <c r="C110" s="1658"/>
      <c r="D110" s="1658"/>
      <c r="E110" s="1658"/>
      <c r="F110" s="1665"/>
    </row>
    <row r="111" spans="1:6" x14ac:dyDescent="0.3">
      <c r="A111" s="1658"/>
      <c r="B111" s="1658"/>
      <c r="C111" s="1658"/>
      <c r="D111" s="1658"/>
      <c r="E111" s="1658"/>
      <c r="F111" s="166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395CE-EA49-43BA-86DC-2173DB3D47BE}">
  <dimension ref="A1:CX96"/>
  <sheetViews>
    <sheetView topLeftCell="A3" workbookViewId="0">
      <selection activeCell="P9" sqref="P9"/>
    </sheetView>
  </sheetViews>
  <sheetFormatPr defaultColWidth="68.33203125" defaultRowHeight="14.4" x14ac:dyDescent="0.3"/>
  <cols>
    <col min="1" max="1" width="15.33203125" bestFit="1" customWidth="1"/>
    <col min="2" max="2" width="16.109375" bestFit="1" customWidth="1"/>
    <col min="3" max="3" width="11.6640625" customWidth="1"/>
    <col min="4" max="4" width="15.6640625" bestFit="1" customWidth="1"/>
    <col min="5" max="5" width="11.33203125" customWidth="1"/>
    <col min="6" max="6" width="8.109375" customWidth="1"/>
    <col min="7" max="7" width="9.33203125" customWidth="1"/>
    <col min="8" max="8" width="16.33203125" customWidth="1"/>
    <col min="9" max="9" width="21.88671875" customWidth="1"/>
    <col min="10" max="10" width="29.33203125" customWidth="1"/>
    <col min="11" max="11" width="21.6640625" customWidth="1"/>
    <col min="12" max="12" width="31.6640625" bestFit="1" customWidth="1"/>
    <col min="13" max="13" width="28.88671875" bestFit="1" customWidth="1"/>
    <col min="14" max="14" width="8.6640625" customWidth="1"/>
    <col min="15" max="15" width="11.33203125" customWidth="1"/>
    <col min="16" max="16" width="34.88671875" customWidth="1"/>
    <col min="17" max="17" width="14.33203125" customWidth="1"/>
    <col min="18" max="18" width="16.5546875" customWidth="1"/>
    <col min="19" max="19" width="23.109375" customWidth="1"/>
    <col min="20" max="20" width="18.6640625" customWidth="1"/>
    <col min="21" max="21" width="25.44140625" customWidth="1"/>
    <col min="22" max="22" width="25" customWidth="1"/>
    <col min="23" max="23" width="27.44140625" customWidth="1"/>
    <col min="24" max="24" width="16.109375" customWidth="1"/>
    <col min="25" max="25" width="25.88671875" customWidth="1"/>
    <col min="26" max="26" width="37.6640625" customWidth="1"/>
    <col min="27" max="27" width="25.33203125" customWidth="1"/>
    <col min="28" max="28" width="44.6640625" customWidth="1"/>
    <col min="29" max="29" width="21.5546875" customWidth="1"/>
    <col min="30" max="30" width="25.6640625" customWidth="1"/>
    <col min="31" max="31" width="23.6640625" customWidth="1"/>
    <col min="32" max="32" width="14.33203125" customWidth="1"/>
    <col min="33" max="33" width="9.109375" customWidth="1"/>
    <col min="34" max="34" width="38.6640625" customWidth="1"/>
    <col min="35" max="35" width="1" bestFit="1" customWidth="1"/>
    <col min="36" max="36" width="19.5546875" customWidth="1"/>
    <col min="37" max="37" width="18.6640625" customWidth="1"/>
    <col min="38" max="38" width="10" customWidth="1"/>
    <col min="39" max="39" width="9.33203125" customWidth="1"/>
    <col min="40" max="40" width="24.109375" bestFit="1" customWidth="1"/>
    <col min="41" max="41" width="54.33203125" bestFit="1" customWidth="1"/>
    <col min="42" max="42" width="86.109375" bestFit="1" customWidth="1"/>
    <col min="43" max="43" width="46.33203125" bestFit="1" customWidth="1"/>
    <col min="44" max="44" width="42.33203125" bestFit="1" customWidth="1"/>
    <col min="45" max="45" width="28.88671875" bestFit="1" customWidth="1"/>
    <col min="46" max="46" width="21.5546875" bestFit="1" customWidth="1"/>
    <col min="47" max="47" width="25.33203125" bestFit="1" customWidth="1"/>
    <col min="48" max="48" width="73.44140625" bestFit="1" customWidth="1"/>
    <col min="49" max="49" width="34.44140625" bestFit="1" customWidth="1"/>
    <col min="50" max="50" width="32.5546875" bestFit="1" customWidth="1"/>
    <col min="51" max="51" width="32.33203125" bestFit="1" customWidth="1"/>
    <col min="52" max="52" width="42.33203125" bestFit="1" customWidth="1"/>
    <col min="53" max="53" width="1" bestFit="1" customWidth="1"/>
    <col min="54" max="54" width="21.6640625" bestFit="1" customWidth="1"/>
    <col min="56" max="56" width="1" bestFit="1" customWidth="1"/>
    <col min="57" max="57" width="28.33203125" bestFit="1" customWidth="1"/>
    <col min="58" max="58" width="81.33203125" bestFit="1" customWidth="1"/>
    <col min="59" max="59" width="18.88671875" bestFit="1" customWidth="1"/>
    <col min="60" max="61" width="1" bestFit="1" customWidth="1"/>
    <col min="62" max="62" width="25.6640625" bestFit="1" customWidth="1"/>
    <col min="63" max="63" width="42.6640625" bestFit="1" customWidth="1"/>
    <col min="64" max="64" width="44.6640625" bestFit="1" customWidth="1"/>
    <col min="65" max="65" width="33.6640625" bestFit="1" customWidth="1"/>
    <col min="66" max="66" width="41.6640625" bestFit="1" customWidth="1"/>
    <col min="67" max="67" width="53.6640625" bestFit="1" customWidth="1"/>
    <col min="68" max="68" width="35.33203125" bestFit="1" customWidth="1"/>
    <col min="69" max="69" width="24.109375" bestFit="1" customWidth="1"/>
    <col min="70" max="71" width="1" bestFit="1" customWidth="1"/>
    <col min="72" max="72" width="27.6640625" bestFit="1" customWidth="1"/>
    <col min="73" max="73" width="36.5546875" bestFit="1" customWidth="1"/>
    <col min="74" max="74" width="41.109375" bestFit="1" customWidth="1"/>
    <col min="75" max="75" width="32.44140625" bestFit="1" customWidth="1"/>
    <col min="76" max="76" width="43" bestFit="1" customWidth="1"/>
    <col min="78" max="78" width="1" bestFit="1" customWidth="1"/>
    <col min="79" max="79" width="60.109375" bestFit="1" customWidth="1"/>
    <col min="80" max="80" width="30.109375" bestFit="1" customWidth="1"/>
    <col min="81" max="81" width="59.5546875" bestFit="1" customWidth="1"/>
    <col min="82" max="82" width="31.33203125" bestFit="1" customWidth="1"/>
    <col min="83" max="83" width="35.88671875" bestFit="1" customWidth="1"/>
    <col min="84" max="84" width="67.6640625" bestFit="1" customWidth="1"/>
    <col min="85" max="85" width="27.88671875" bestFit="1" customWidth="1"/>
    <col min="86" max="86" width="34.33203125" bestFit="1" customWidth="1"/>
    <col min="87" max="87" width="27.33203125" bestFit="1" customWidth="1"/>
    <col min="88" max="88" width="36.109375" bestFit="1" customWidth="1"/>
    <col min="89" max="89" width="46.88671875" bestFit="1" customWidth="1"/>
    <col min="90" max="90" width="25.6640625" bestFit="1" customWidth="1"/>
    <col min="91" max="92" width="1" bestFit="1" customWidth="1"/>
    <col min="93" max="93" width="51.6640625" bestFit="1" customWidth="1"/>
    <col min="94" max="94" width="19.44140625" bestFit="1" customWidth="1"/>
    <col min="95" max="95" width="53.33203125" bestFit="1" customWidth="1"/>
    <col min="96" max="96" width="22.5546875" bestFit="1" customWidth="1"/>
    <col min="98" max="98" width="1" bestFit="1" customWidth="1"/>
    <col min="99" max="99" width="11.109375" bestFit="1" customWidth="1"/>
    <col min="100" max="100" width="23.6640625" bestFit="1" customWidth="1"/>
    <col min="101" max="101" width="1" bestFit="1" customWidth="1"/>
    <col min="102" max="102" width="50.6640625" bestFit="1" customWidth="1"/>
  </cols>
  <sheetData>
    <row r="1" spans="1:102" x14ac:dyDescent="0.3">
      <c r="A1" s="1384"/>
      <c r="B1" s="1384"/>
      <c r="C1" s="1384"/>
      <c r="D1" s="1384"/>
      <c r="E1" s="1384"/>
      <c r="F1" s="1384"/>
      <c r="G1" s="1384"/>
      <c r="H1" s="1384"/>
      <c r="I1" s="1384"/>
      <c r="J1" s="1384"/>
      <c r="K1" s="1384"/>
      <c r="L1" s="1381"/>
      <c r="M1" s="1407"/>
      <c r="N1" s="1911" t="s">
        <v>121</v>
      </c>
      <c r="O1" s="1911"/>
      <c r="P1" s="1407"/>
      <c r="Q1" s="1407"/>
      <c r="R1" s="1407"/>
      <c r="S1" s="1407"/>
      <c r="T1" s="1407"/>
      <c r="U1" s="1407"/>
      <c r="V1" s="1407"/>
      <c r="W1" s="1407"/>
      <c r="X1" s="1407"/>
      <c r="Y1" s="1407"/>
      <c r="Z1" s="1407"/>
      <c r="AA1" s="1407"/>
      <c r="AB1" s="1407"/>
      <c r="AC1" s="1407"/>
      <c r="AD1" s="1407"/>
      <c r="AE1" s="1407"/>
      <c r="AF1" s="1407"/>
      <c r="AG1" s="1407"/>
      <c r="AH1" s="1407"/>
      <c r="AI1" s="1407"/>
      <c r="AJ1" s="1407"/>
      <c r="AK1" s="1407"/>
      <c r="AL1" s="1911" t="s">
        <v>175</v>
      </c>
      <c r="AM1" s="1911"/>
      <c r="AN1" s="1407"/>
      <c r="AO1" s="1407"/>
      <c r="AP1" s="1407"/>
      <c r="AQ1" s="1407"/>
      <c r="AR1" s="1381"/>
      <c r="AS1" s="1407"/>
      <c r="AT1" s="1407"/>
      <c r="AU1" s="1407"/>
      <c r="AV1" s="1407"/>
      <c r="AW1" s="1407"/>
      <c r="AX1" s="1407"/>
      <c r="AY1" s="1407"/>
      <c r="AZ1" s="1407"/>
      <c r="BA1" s="1407"/>
      <c r="BB1" s="1407"/>
      <c r="BC1" s="1911" t="s">
        <v>1365</v>
      </c>
      <c r="BD1" s="1911"/>
      <c r="BE1" s="1407"/>
      <c r="BF1" s="1407"/>
      <c r="BG1" s="1407"/>
      <c r="BH1" s="1911" t="s">
        <v>1369</v>
      </c>
      <c r="BI1" s="1911"/>
      <c r="BJ1" s="1407"/>
      <c r="BK1" s="1407"/>
      <c r="BL1" s="1407"/>
      <c r="BM1" s="1407"/>
      <c r="BN1" s="1407"/>
      <c r="BO1" s="1407"/>
      <c r="BP1" s="1407"/>
      <c r="BQ1" s="1407"/>
      <c r="BR1" s="1911" t="s">
        <v>1385</v>
      </c>
      <c r="BS1" s="1911"/>
      <c r="BT1" s="1407" t="s">
        <v>1386</v>
      </c>
      <c r="BU1" s="1407"/>
      <c r="BV1" s="1407"/>
      <c r="BW1" s="1407"/>
      <c r="BX1" s="1407"/>
      <c r="BY1" s="1911" t="s">
        <v>554</v>
      </c>
      <c r="BZ1" s="1911"/>
      <c r="CA1" s="1407"/>
      <c r="CB1" s="1407"/>
      <c r="CC1" s="1407"/>
      <c r="CD1" s="1407"/>
      <c r="CE1" s="1407"/>
      <c r="CF1" s="1407"/>
      <c r="CG1" s="1407"/>
      <c r="CH1" s="1407"/>
      <c r="CI1" s="1407"/>
      <c r="CJ1" s="1407"/>
      <c r="CK1" s="1407"/>
      <c r="CL1" s="1356"/>
      <c r="CM1" s="1911" t="s">
        <v>290</v>
      </c>
      <c r="CN1" s="1911"/>
      <c r="CO1" s="1407"/>
      <c r="CP1" s="1356"/>
      <c r="CQ1" s="1356"/>
      <c r="CR1" s="1407"/>
      <c r="CS1" s="1404"/>
      <c r="CT1" s="1404"/>
      <c r="CU1" s="1381"/>
      <c r="CV1" s="1381"/>
      <c r="CW1" s="1381"/>
      <c r="CX1" s="1407"/>
    </row>
    <row r="2" spans="1:102" ht="39.6" x14ac:dyDescent="0.3">
      <c r="A2" s="1384"/>
      <c r="B2" s="1384"/>
      <c r="C2" s="1384"/>
      <c r="D2" s="1384"/>
      <c r="E2" s="1384"/>
      <c r="F2" s="1384"/>
      <c r="G2" s="1384"/>
      <c r="H2" s="1384"/>
      <c r="I2" s="1384"/>
      <c r="J2" s="1384"/>
      <c r="K2" s="1384" t="s">
        <v>87</v>
      </c>
      <c r="L2" s="1384" t="s">
        <v>1282</v>
      </c>
      <c r="M2" s="1384" t="s">
        <v>1284</v>
      </c>
      <c r="N2" s="1911"/>
      <c r="O2" s="1911"/>
      <c r="P2" s="1386" t="s">
        <v>126</v>
      </c>
      <c r="Q2" s="1386" t="s">
        <v>131</v>
      </c>
      <c r="R2" s="1386" t="s">
        <v>137</v>
      </c>
      <c r="S2" s="1386" t="s">
        <v>139</v>
      </c>
      <c r="T2" s="1386" t="s">
        <v>142</v>
      </c>
      <c r="U2" s="1386" t="s">
        <v>149</v>
      </c>
      <c r="V2" s="1386" t="s">
        <v>684</v>
      </c>
      <c r="W2" s="1386" t="s">
        <v>178</v>
      </c>
      <c r="X2" s="1386" t="s">
        <v>1300</v>
      </c>
      <c r="Y2" s="1386" t="s">
        <v>1303</v>
      </c>
      <c r="Z2" s="1386" t="s">
        <v>1305</v>
      </c>
      <c r="AA2" s="1390" t="s">
        <v>1308</v>
      </c>
      <c r="AB2" s="1386" t="s">
        <v>1311</v>
      </c>
      <c r="AC2" s="1386" t="s">
        <v>1314</v>
      </c>
      <c r="AD2" s="1386" t="s">
        <v>1316</v>
      </c>
      <c r="AE2" s="1393" t="s">
        <v>1322</v>
      </c>
      <c r="AF2" s="1386" t="s">
        <v>1326</v>
      </c>
      <c r="AG2" s="1386" t="s">
        <v>1329</v>
      </c>
      <c r="AH2" s="1386" t="s">
        <v>1330</v>
      </c>
      <c r="AI2" s="1386"/>
      <c r="AJ2" s="1386" t="s">
        <v>1332</v>
      </c>
      <c r="AK2" s="1386" t="s">
        <v>1336</v>
      </c>
      <c r="AL2" s="1911"/>
      <c r="AM2" s="1911"/>
      <c r="AN2" s="1386" t="s">
        <v>704</v>
      </c>
      <c r="AO2" s="1386" t="s">
        <v>1341</v>
      </c>
      <c r="AP2" s="1386" t="s">
        <v>186</v>
      </c>
      <c r="AQ2" s="1386" t="s">
        <v>190</v>
      </c>
      <c r="AR2" s="1384" t="s">
        <v>1347</v>
      </c>
      <c r="AS2" s="1386" t="s">
        <v>146</v>
      </c>
      <c r="AT2" s="1386" t="s">
        <v>202</v>
      </c>
      <c r="AU2" s="1386" t="s">
        <v>702</v>
      </c>
      <c r="AV2" s="1386" t="s">
        <v>1353</v>
      </c>
      <c r="AW2" s="1386" t="s">
        <v>210</v>
      </c>
      <c r="AX2" s="1384"/>
      <c r="AY2" s="1384"/>
      <c r="AZ2" s="1386" t="s">
        <v>239</v>
      </c>
      <c r="BA2" s="1386"/>
      <c r="BB2" s="1386" t="s">
        <v>1364</v>
      </c>
      <c r="BC2" s="1911"/>
      <c r="BD2" s="1911"/>
      <c r="BE2" s="1386" t="s">
        <v>217</v>
      </c>
      <c r="BF2" s="1386" t="s">
        <v>224</v>
      </c>
      <c r="BG2" s="1386" t="s">
        <v>541</v>
      </c>
      <c r="BH2" s="1911"/>
      <c r="BI2" s="1911"/>
      <c r="BJ2" s="1386" t="s">
        <v>235</v>
      </c>
      <c r="BK2" s="1386" t="s">
        <v>248</v>
      </c>
      <c r="BL2" s="1386" t="s">
        <v>1373</v>
      </c>
      <c r="BM2" s="1386" t="s">
        <v>251</v>
      </c>
      <c r="BN2" s="1386" t="s">
        <v>257</v>
      </c>
      <c r="BO2" s="1384" t="s">
        <v>1379</v>
      </c>
      <c r="BP2" s="1384" t="s">
        <v>1382</v>
      </c>
      <c r="BQ2" s="1386"/>
      <c r="BR2" s="1911"/>
      <c r="BS2" s="1911"/>
      <c r="BT2" s="1386" t="s">
        <v>1387</v>
      </c>
      <c r="BU2" s="1386" t="s">
        <v>263</v>
      </c>
      <c r="BV2" s="1386" t="s">
        <v>267</v>
      </c>
      <c r="BW2" s="1386" t="s">
        <v>271</v>
      </c>
      <c r="BX2" s="1393" t="s">
        <v>1395</v>
      </c>
      <c r="BY2" s="1911"/>
      <c r="BZ2" s="1911"/>
      <c r="CA2" s="1386" t="s">
        <v>735</v>
      </c>
      <c r="CB2" s="1386" t="s">
        <v>1400</v>
      </c>
      <c r="CC2" s="1386" t="s">
        <v>291</v>
      </c>
      <c r="CD2" s="1386" t="s">
        <v>736</v>
      </c>
      <c r="CE2" s="1386" t="s">
        <v>560</v>
      </c>
      <c r="CF2" s="1386" t="s">
        <v>279</v>
      </c>
      <c r="CG2" s="1386" t="s">
        <v>1405</v>
      </c>
      <c r="CH2" s="1386" t="s">
        <v>1406</v>
      </c>
      <c r="CI2" s="1386" t="s">
        <v>1407</v>
      </c>
      <c r="CJ2" s="1386" t="s">
        <v>737</v>
      </c>
      <c r="CK2" s="1386" t="s">
        <v>300</v>
      </c>
      <c r="CL2" s="1385" t="s">
        <v>1410</v>
      </c>
      <c r="CM2" s="1911"/>
      <c r="CN2" s="1911"/>
      <c r="CO2" s="1386" t="s">
        <v>567</v>
      </c>
      <c r="CP2" s="1385" t="s">
        <v>297</v>
      </c>
      <c r="CQ2" s="1385" t="s">
        <v>571</v>
      </c>
      <c r="CR2" s="1386" t="s">
        <v>741</v>
      </c>
      <c r="CS2" s="1394"/>
      <c r="CT2" s="1400"/>
      <c r="CU2" s="1384" t="s">
        <v>304</v>
      </c>
      <c r="CV2" s="1384" t="s">
        <v>305</v>
      </c>
      <c r="CW2" s="1381" t="s">
        <v>6</v>
      </c>
      <c r="CX2" s="1381" t="s">
        <v>1415</v>
      </c>
    </row>
    <row r="3" spans="1:102" ht="52.8" x14ac:dyDescent="0.3">
      <c r="A3" s="1384"/>
      <c r="B3" s="1384"/>
      <c r="C3" s="1384"/>
      <c r="D3" s="1384" t="s">
        <v>6</v>
      </c>
      <c r="E3" s="1384"/>
      <c r="F3" s="1384"/>
      <c r="G3" s="1384"/>
      <c r="H3" s="1384"/>
      <c r="I3" s="1384"/>
      <c r="J3" s="1384"/>
      <c r="K3" s="1384"/>
      <c r="L3" s="1384"/>
      <c r="M3" s="1384" t="s">
        <v>1285</v>
      </c>
      <c r="N3" s="1394"/>
      <c r="O3" s="1398"/>
      <c r="P3" s="1386" t="s">
        <v>497</v>
      </c>
      <c r="Q3" s="1386" t="s">
        <v>131</v>
      </c>
      <c r="R3" s="1386" t="s">
        <v>137</v>
      </c>
      <c r="S3" s="1386" t="s">
        <v>139</v>
      </c>
      <c r="T3" s="1386" t="s">
        <v>143</v>
      </c>
      <c r="U3" s="1386" t="s">
        <v>150</v>
      </c>
      <c r="V3" s="1386" t="s">
        <v>153</v>
      </c>
      <c r="W3" s="1386" t="s">
        <v>1296</v>
      </c>
      <c r="X3" s="1386" t="s">
        <v>1301</v>
      </c>
      <c r="Y3" s="1386" t="s">
        <v>1304</v>
      </c>
      <c r="Z3" s="1386" t="s">
        <v>1306</v>
      </c>
      <c r="AA3" s="1391" t="s">
        <v>1309</v>
      </c>
      <c r="AB3" s="1386" t="s">
        <v>1312</v>
      </c>
      <c r="AC3" s="1384" t="s">
        <v>1315</v>
      </c>
      <c r="AD3" s="1386" t="s">
        <v>1317</v>
      </c>
      <c r="AE3" s="1390" t="s">
        <v>1323</v>
      </c>
      <c r="AF3" s="1386"/>
      <c r="AG3" s="1386"/>
      <c r="AH3" s="1386" t="s">
        <v>507</v>
      </c>
      <c r="AI3" s="1386"/>
      <c r="AJ3" s="1388" t="s">
        <v>1333</v>
      </c>
      <c r="AK3" s="1386"/>
      <c r="AL3" s="1394"/>
      <c r="AM3" s="1398"/>
      <c r="AN3" s="1386" t="s">
        <v>704</v>
      </c>
      <c r="AO3" s="1465" t="s">
        <v>1342</v>
      </c>
      <c r="AP3" s="1386" t="s">
        <v>1279</v>
      </c>
      <c r="AQ3" s="1386" t="s">
        <v>1345</v>
      </c>
      <c r="AR3" s="1384" t="s">
        <v>1348</v>
      </c>
      <c r="AS3" s="1386" t="s">
        <v>147</v>
      </c>
      <c r="AT3" s="1386" t="s">
        <v>708</v>
      </c>
      <c r="AU3" s="1389" t="s">
        <v>1352</v>
      </c>
      <c r="AV3" s="1388" t="s">
        <v>1354</v>
      </c>
      <c r="AW3" s="1386" t="s">
        <v>210</v>
      </c>
      <c r="AX3" s="1386" t="s">
        <v>1357</v>
      </c>
      <c r="AY3" s="1386" t="s">
        <v>1359</v>
      </c>
      <c r="AZ3" s="1386" t="s">
        <v>240</v>
      </c>
      <c r="BA3" s="1386"/>
      <c r="BB3" s="1386"/>
      <c r="BC3" s="1394"/>
      <c r="BD3" s="1394" t="s">
        <v>6</v>
      </c>
      <c r="BE3" s="1386" t="s">
        <v>218</v>
      </c>
      <c r="BF3" s="1386" t="s">
        <v>224</v>
      </c>
      <c r="BG3" s="1386" t="s">
        <v>542</v>
      </c>
      <c r="BH3" s="1394"/>
      <c r="BI3" s="1398"/>
      <c r="BJ3" s="1386" t="s">
        <v>235</v>
      </c>
      <c r="BK3" s="1386" t="s">
        <v>1372</v>
      </c>
      <c r="BL3" s="1386" t="s">
        <v>1374</v>
      </c>
      <c r="BM3" s="1386" t="s">
        <v>252</v>
      </c>
      <c r="BN3" s="1384" t="s">
        <v>1378</v>
      </c>
      <c r="BO3" s="1384" t="s">
        <v>1380</v>
      </c>
      <c r="BP3" s="1384" t="s">
        <v>1383</v>
      </c>
      <c r="BQ3" s="1384" t="s">
        <v>1384</v>
      </c>
      <c r="BR3" s="1400"/>
      <c r="BS3" s="1398"/>
      <c r="BT3" s="1386" t="s">
        <v>1388</v>
      </c>
      <c r="BU3" s="1386" t="s">
        <v>264</v>
      </c>
      <c r="BV3" s="1386" t="s">
        <v>268</v>
      </c>
      <c r="BW3" s="1386" t="s">
        <v>272</v>
      </c>
      <c r="BX3" s="1386" t="s">
        <v>1396</v>
      </c>
      <c r="BY3" s="1394"/>
      <c r="BZ3" s="1398"/>
      <c r="CA3" s="1386" t="s">
        <v>556</v>
      </c>
      <c r="CB3" s="1386"/>
      <c r="CC3" s="1386" t="s">
        <v>1402</v>
      </c>
      <c r="CD3" s="1386"/>
      <c r="CE3" s="1386"/>
      <c r="CF3" s="1386" t="s">
        <v>280</v>
      </c>
      <c r="CG3" s="1386"/>
      <c r="CH3" s="1386" t="s">
        <v>1405</v>
      </c>
      <c r="CI3" s="1386" t="s">
        <v>6</v>
      </c>
      <c r="CJ3" s="1386" t="s">
        <v>302</v>
      </c>
      <c r="CK3" s="1386" t="s">
        <v>300</v>
      </c>
      <c r="CL3" s="1385" t="s">
        <v>1411</v>
      </c>
      <c r="CM3" s="1394"/>
      <c r="CN3" s="1398"/>
      <c r="CO3" s="1386" t="s">
        <v>568</v>
      </c>
      <c r="CP3" s="1385" t="s">
        <v>298</v>
      </c>
      <c r="CQ3" s="1385" t="s">
        <v>572</v>
      </c>
      <c r="CR3" s="1386" t="s">
        <v>1414</v>
      </c>
      <c r="CS3" s="1394"/>
      <c r="CT3" s="1394"/>
      <c r="CU3" s="1384" t="s">
        <v>304</v>
      </c>
      <c r="CV3" s="1384" t="s">
        <v>306</v>
      </c>
      <c r="CW3" s="1381"/>
      <c r="CX3" s="1542"/>
    </row>
    <row r="4" spans="1:102" ht="39.6" x14ac:dyDescent="0.3">
      <c r="A4" s="1387"/>
      <c r="B4" s="1387"/>
      <c r="C4" s="1387"/>
      <c r="D4" s="1387"/>
      <c r="E4" s="1387"/>
      <c r="F4" s="1384"/>
      <c r="G4" s="1387"/>
      <c r="H4" s="1387"/>
      <c r="I4" s="1387"/>
      <c r="J4" s="1387"/>
      <c r="K4" s="1387"/>
      <c r="L4" s="1387"/>
      <c r="M4" s="1387" t="s">
        <v>1286</v>
      </c>
      <c r="N4" s="1395"/>
      <c r="O4" s="1395"/>
      <c r="P4" s="1387" t="s">
        <v>1290</v>
      </c>
      <c r="Q4" s="1387" t="s">
        <v>1292</v>
      </c>
      <c r="R4" s="1387">
        <v>36035</v>
      </c>
      <c r="S4" s="1387" t="s">
        <v>1293</v>
      </c>
      <c r="T4" s="1387">
        <v>30013</v>
      </c>
      <c r="U4" s="1387">
        <v>36043</v>
      </c>
      <c r="V4" s="1387" t="s">
        <v>1295</v>
      </c>
      <c r="W4" s="1387" t="s">
        <v>1297</v>
      </c>
      <c r="X4" s="1387" t="s">
        <v>1302</v>
      </c>
      <c r="Y4" s="1387"/>
      <c r="Z4" s="1387"/>
      <c r="AA4" s="1392"/>
      <c r="AB4" s="1387"/>
      <c r="AC4" s="1387"/>
      <c r="AD4" s="1387" t="s">
        <v>1318</v>
      </c>
      <c r="AE4" s="1392">
        <v>10143</v>
      </c>
      <c r="AF4" s="1387" t="s">
        <v>1327</v>
      </c>
      <c r="AG4" s="1387">
        <v>66522</v>
      </c>
      <c r="AH4" s="1387">
        <v>32001</v>
      </c>
      <c r="AI4" s="1387"/>
      <c r="AJ4" s="1387">
        <v>66534</v>
      </c>
      <c r="AK4" s="1387" t="s">
        <v>1337</v>
      </c>
      <c r="AL4" s="1395"/>
      <c r="AM4" s="1395"/>
      <c r="AN4" s="1387"/>
      <c r="AO4" s="1387" t="s">
        <v>1343</v>
      </c>
      <c r="AP4" s="1387"/>
      <c r="AQ4" s="1387">
        <v>10200</v>
      </c>
      <c r="AR4" s="1387"/>
      <c r="AS4" s="1387" t="s">
        <v>1350</v>
      </c>
      <c r="AT4" s="1387">
        <v>90033</v>
      </c>
      <c r="AU4" s="1387"/>
      <c r="AV4" s="1387"/>
      <c r="AW4" s="1387" t="s">
        <v>1356</v>
      </c>
      <c r="AX4" s="1387">
        <v>10500</v>
      </c>
      <c r="AY4" s="1387"/>
      <c r="AZ4" s="1387" t="s">
        <v>1362</v>
      </c>
      <c r="BA4" s="1387"/>
      <c r="BB4" s="1387"/>
      <c r="BC4" s="1395"/>
      <c r="BD4" s="1395"/>
      <c r="BE4" s="1387" t="s">
        <v>1366</v>
      </c>
      <c r="BF4" s="1387" t="s">
        <v>1290</v>
      </c>
      <c r="BG4" s="1387"/>
      <c r="BH4" s="1395"/>
      <c r="BI4" s="1395"/>
      <c r="BJ4" s="1387" t="s">
        <v>1370</v>
      </c>
      <c r="BK4" s="1387"/>
      <c r="BL4" s="1470" t="s">
        <v>1375</v>
      </c>
      <c r="BM4" s="1387" t="s">
        <v>1377</v>
      </c>
      <c r="BN4" s="1387"/>
      <c r="BO4" s="1387"/>
      <c r="BP4" s="1387"/>
      <c r="BQ4" s="1387"/>
      <c r="BR4" s="1395"/>
      <c r="BS4" s="1395"/>
      <c r="BT4" s="1387"/>
      <c r="BU4" s="1387" t="s">
        <v>1391</v>
      </c>
      <c r="BV4" s="1387" t="s">
        <v>1392</v>
      </c>
      <c r="BW4" s="1387" t="s">
        <v>1394</v>
      </c>
      <c r="BX4" s="1387" t="s">
        <v>1397</v>
      </c>
      <c r="BY4" s="1395"/>
      <c r="BZ4" s="1395"/>
      <c r="CA4" s="1387" t="s">
        <v>1399</v>
      </c>
      <c r="CB4" s="1387" t="s">
        <v>1401</v>
      </c>
      <c r="CC4" s="1387" t="s">
        <v>1403</v>
      </c>
      <c r="CD4" s="1387">
        <v>90200</v>
      </c>
      <c r="CE4" s="1387">
        <v>90200</v>
      </c>
      <c r="CF4" s="1387" t="s">
        <v>1404</v>
      </c>
      <c r="CG4" s="1387"/>
      <c r="CH4" s="1387" t="s">
        <v>1404</v>
      </c>
      <c r="CI4" s="1387" t="s">
        <v>1404</v>
      </c>
      <c r="CJ4" s="1387" t="s">
        <v>1408</v>
      </c>
      <c r="CK4" s="1387" t="s">
        <v>1409</v>
      </c>
      <c r="CL4" s="1387" t="s">
        <v>1412</v>
      </c>
      <c r="CM4" s="1395"/>
      <c r="CN4" s="1395"/>
      <c r="CO4" s="1387"/>
      <c r="CP4" s="1387" t="s">
        <v>1413</v>
      </c>
      <c r="CQ4" s="1387">
        <v>90013</v>
      </c>
      <c r="CR4" s="1387"/>
      <c r="CS4" s="1395"/>
      <c r="CT4" s="1395"/>
      <c r="CU4" s="1387"/>
      <c r="CV4" s="1387"/>
      <c r="CW4" s="1541"/>
      <c r="CX4" s="1541"/>
    </row>
    <row r="5" spans="1:102" ht="26.4" x14ac:dyDescent="0.3">
      <c r="A5" s="1384"/>
      <c r="B5" s="1384"/>
      <c r="C5" s="1384"/>
      <c r="D5" s="1384"/>
      <c r="E5" s="1384"/>
      <c r="F5" s="1384"/>
      <c r="G5" s="1384"/>
      <c r="H5" s="1384"/>
      <c r="I5" s="1384"/>
      <c r="J5" s="1384"/>
      <c r="K5" s="1384"/>
      <c r="L5" s="1381"/>
      <c r="M5" s="1456" t="s">
        <v>1443</v>
      </c>
      <c r="N5" s="1394"/>
      <c r="O5" s="1394"/>
      <c r="P5" s="1386">
        <v>2726882</v>
      </c>
      <c r="Q5" s="1386">
        <v>913240</v>
      </c>
      <c r="R5" s="1386">
        <f>600169-2500</f>
        <v>597669</v>
      </c>
      <c r="S5" s="1386">
        <v>215077</v>
      </c>
      <c r="T5" s="1386">
        <v>180000</v>
      </c>
      <c r="U5" s="1386">
        <v>55005</v>
      </c>
      <c r="V5" s="1386">
        <v>2154130</v>
      </c>
      <c r="W5" s="1386">
        <v>287391</v>
      </c>
      <c r="X5" s="1386" t="s">
        <v>6</v>
      </c>
      <c r="Y5" s="1388" t="s">
        <v>6</v>
      </c>
      <c r="Z5" s="1386" t="s">
        <v>6</v>
      </c>
      <c r="AA5" s="1390" t="s">
        <v>1310</v>
      </c>
      <c r="AB5" s="1386" t="s">
        <v>6</v>
      </c>
      <c r="AC5" s="1386" t="s">
        <v>6</v>
      </c>
      <c r="AD5" s="1386" t="s">
        <v>1319</v>
      </c>
      <c r="AE5" s="1390">
        <v>166846</v>
      </c>
      <c r="AF5" s="1386">
        <v>195184</v>
      </c>
      <c r="AG5" s="1386">
        <v>135670</v>
      </c>
      <c r="AH5" s="1386">
        <v>194701</v>
      </c>
      <c r="AI5" s="1386" t="s">
        <v>6</v>
      </c>
      <c r="AJ5" s="1386">
        <v>550000</v>
      </c>
      <c r="AK5" s="1386">
        <v>120000</v>
      </c>
      <c r="AL5" s="1394"/>
      <c r="AM5" s="1394" t="s">
        <v>6</v>
      </c>
      <c r="AN5" s="1386">
        <v>360000</v>
      </c>
      <c r="AO5" s="1386">
        <v>1183442</v>
      </c>
      <c r="AP5" s="1386">
        <v>203952</v>
      </c>
      <c r="AQ5" s="1386">
        <v>118642</v>
      </c>
      <c r="AR5" s="1386">
        <v>1200</v>
      </c>
      <c r="AS5" s="1386">
        <v>29000</v>
      </c>
      <c r="AT5" s="1386">
        <v>91965</v>
      </c>
      <c r="AU5" s="1386">
        <v>204912</v>
      </c>
      <c r="AV5" s="1386">
        <v>79516</v>
      </c>
      <c r="AW5" s="1386">
        <v>560817</v>
      </c>
      <c r="AX5" s="1386">
        <v>25000</v>
      </c>
      <c r="AY5" s="1386">
        <v>35000</v>
      </c>
      <c r="AZ5" s="1386">
        <v>15591</v>
      </c>
      <c r="BA5" s="1386" t="s">
        <v>6</v>
      </c>
      <c r="BB5" s="1386">
        <v>100000</v>
      </c>
      <c r="BC5" s="1394"/>
      <c r="BD5" s="1394" t="s">
        <v>6</v>
      </c>
      <c r="BE5" s="1386">
        <v>6547</v>
      </c>
      <c r="BF5" s="1386">
        <v>1243287</v>
      </c>
      <c r="BG5" s="1386">
        <v>5000</v>
      </c>
      <c r="BH5" s="1394" t="s">
        <v>6</v>
      </c>
      <c r="BI5" s="1394" t="s">
        <v>6</v>
      </c>
      <c r="BJ5" s="1386">
        <v>1302631</v>
      </c>
      <c r="BK5" s="1386">
        <v>100000</v>
      </c>
      <c r="BL5" s="1386">
        <v>60875</v>
      </c>
      <c r="BM5" s="1386">
        <v>2701461</v>
      </c>
      <c r="BN5" s="1386">
        <v>1028446</v>
      </c>
      <c r="BO5" s="1386">
        <v>787787</v>
      </c>
      <c r="BP5" s="1386">
        <v>576426</v>
      </c>
      <c r="BQ5" s="1386">
        <v>0</v>
      </c>
      <c r="BR5" s="1394"/>
      <c r="BS5" s="1394"/>
      <c r="BT5" s="1386">
        <v>2500</v>
      </c>
      <c r="BU5" s="1386">
        <f>2149+5800</f>
        <v>7949</v>
      </c>
      <c r="BV5" s="1386">
        <v>1894</v>
      </c>
      <c r="BW5" s="1386">
        <v>2063</v>
      </c>
      <c r="BX5" s="1386">
        <f>87781+86257+24195</f>
        <v>198233</v>
      </c>
      <c r="BY5" s="1394"/>
      <c r="BZ5" s="1394"/>
      <c r="CA5" s="1386">
        <f>470579-86000-3500-15250</f>
        <v>365829</v>
      </c>
      <c r="CB5" s="1386">
        <v>83200</v>
      </c>
      <c r="CC5" s="1386">
        <v>221884</v>
      </c>
      <c r="CD5" s="1386">
        <v>11008</v>
      </c>
      <c r="CE5" s="1386">
        <v>26992</v>
      </c>
      <c r="CF5" s="1386">
        <v>15250</v>
      </c>
      <c r="CG5" s="1386"/>
      <c r="CH5" s="1386">
        <v>44000</v>
      </c>
      <c r="CI5" s="1386">
        <v>42000</v>
      </c>
      <c r="CJ5" s="1466">
        <v>1463</v>
      </c>
      <c r="CK5" s="1386">
        <v>1250</v>
      </c>
      <c r="CL5" s="1401">
        <v>3500</v>
      </c>
      <c r="CM5" s="1394"/>
      <c r="CN5" s="1394"/>
      <c r="CO5" s="1386" t="s">
        <v>740</v>
      </c>
      <c r="CP5" s="1401">
        <v>49830</v>
      </c>
      <c r="CQ5" s="1401">
        <v>100159</v>
      </c>
      <c r="CR5" s="1386" t="s">
        <v>6</v>
      </c>
      <c r="CS5" s="1394"/>
      <c r="CT5" s="1394" t="s">
        <v>6</v>
      </c>
      <c r="CU5" s="1402">
        <f>SUM(P5:CT5)</f>
        <v>20492296</v>
      </c>
      <c r="CV5" s="1539">
        <f>(CU5-L7)/L7</f>
        <v>12.742013056467377</v>
      </c>
      <c r="CW5" s="1471"/>
      <c r="CX5" s="1472"/>
    </row>
    <row r="6" spans="1:102" ht="39.6" x14ac:dyDescent="0.3">
      <c r="A6" s="1384"/>
      <c r="B6" s="1384"/>
      <c r="C6" s="1384"/>
      <c r="D6" s="1384"/>
      <c r="E6" s="1384"/>
      <c r="F6" s="1384"/>
      <c r="G6" s="1384"/>
      <c r="H6" s="1384"/>
      <c r="I6" s="1384"/>
      <c r="J6" s="1384"/>
      <c r="K6" s="1384"/>
      <c r="L6" s="1384" t="s">
        <v>1283</v>
      </c>
      <c r="M6" s="1456" t="s">
        <v>4</v>
      </c>
      <c r="N6" s="1394"/>
      <c r="O6" s="1394"/>
      <c r="P6" s="1386" t="s">
        <v>1291</v>
      </c>
      <c r="Q6" s="1386" t="s">
        <v>682</v>
      </c>
      <c r="R6" s="1386" t="s">
        <v>1278</v>
      </c>
      <c r="S6" s="1386" t="s">
        <v>1294</v>
      </c>
      <c r="T6" s="1386" t="s">
        <v>9</v>
      </c>
      <c r="U6" s="1386" t="s">
        <v>9</v>
      </c>
      <c r="V6" s="1386" t="s">
        <v>89</v>
      </c>
      <c r="W6" s="1389" t="s">
        <v>1298</v>
      </c>
      <c r="X6" s="1386" t="s">
        <v>6</v>
      </c>
      <c r="Y6" s="1386" t="s">
        <v>157</v>
      </c>
      <c r="Z6" s="1386" t="s">
        <v>160</v>
      </c>
      <c r="AA6" s="1390"/>
      <c r="AB6" s="1386" t="s">
        <v>163</v>
      </c>
      <c r="AC6" s="1386" t="s">
        <v>157</v>
      </c>
      <c r="AD6" s="1386" t="s">
        <v>1320</v>
      </c>
      <c r="AE6" s="1391" t="s">
        <v>1324</v>
      </c>
      <c r="AF6" s="1386" t="s">
        <v>89</v>
      </c>
      <c r="AG6" s="1386" t="s">
        <v>89</v>
      </c>
      <c r="AH6" s="1386" t="s">
        <v>683</v>
      </c>
      <c r="AI6" s="1386"/>
      <c r="AJ6" s="1389" t="s">
        <v>1334</v>
      </c>
      <c r="AK6" s="1389" t="s">
        <v>1338</v>
      </c>
      <c r="AL6" s="1396"/>
      <c r="AM6" s="1394"/>
      <c r="AN6" s="1388" t="s">
        <v>703</v>
      </c>
      <c r="AO6" s="1388" t="s">
        <v>89</v>
      </c>
      <c r="AP6" s="1386" t="s">
        <v>1279</v>
      </c>
      <c r="AQ6" s="1467" t="s">
        <v>6</v>
      </c>
      <c r="AR6" s="1468" t="s">
        <v>1349</v>
      </c>
      <c r="AS6" s="1389" t="s">
        <v>1351</v>
      </c>
      <c r="AT6" s="1386" t="s">
        <v>703</v>
      </c>
      <c r="AU6" s="1386" t="s">
        <v>703</v>
      </c>
      <c r="AV6" s="1386" t="s">
        <v>206</v>
      </c>
      <c r="AW6" s="1388" t="s">
        <v>710</v>
      </c>
      <c r="AX6" s="1389" t="s">
        <v>332</v>
      </c>
      <c r="AY6" s="1389" t="s">
        <v>1360</v>
      </c>
      <c r="AZ6" s="1389" t="s">
        <v>1363</v>
      </c>
      <c r="BA6" s="1386"/>
      <c r="BB6" s="1388" t="s">
        <v>220</v>
      </c>
      <c r="BC6" s="1399"/>
      <c r="BD6" s="1394" t="s">
        <v>6</v>
      </c>
      <c r="BE6" s="1389" t="s">
        <v>1367</v>
      </c>
      <c r="BF6" s="1388" t="s">
        <v>1368</v>
      </c>
      <c r="BG6" s="1389" t="s">
        <v>1367</v>
      </c>
      <c r="BH6" s="1394"/>
      <c r="BI6" s="1394"/>
      <c r="BJ6" s="1469" t="s">
        <v>237</v>
      </c>
      <c r="BK6" s="1469" t="s">
        <v>237</v>
      </c>
      <c r="BL6" s="1469" t="s">
        <v>1376</v>
      </c>
      <c r="BM6" s="1469" t="s">
        <v>237</v>
      </c>
      <c r="BN6" s="1469" t="s">
        <v>260</v>
      </c>
      <c r="BO6" s="1469" t="s">
        <v>1381</v>
      </c>
      <c r="BP6" s="1469" t="s">
        <v>1381</v>
      </c>
      <c r="BQ6" s="1386"/>
      <c r="BR6" s="1394"/>
      <c r="BS6" s="1394"/>
      <c r="BT6" s="1467" t="s">
        <v>1389</v>
      </c>
      <c r="BU6" s="1388" t="s">
        <v>220</v>
      </c>
      <c r="BV6" s="1467" t="s">
        <v>220</v>
      </c>
      <c r="BW6" s="1467" t="s">
        <v>220</v>
      </c>
      <c r="BX6" s="1386"/>
      <c r="BY6" s="1394"/>
      <c r="BZ6" s="1394"/>
      <c r="CA6" s="1388" t="s">
        <v>220</v>
      </c>
      <c r="CB6" s="1388" t="s">
        <v>220</v>
      </c>
      <c r="CC6" s="1388" t="s">
        <v>220</v>
      </c>
      <c r="CD6" s="1467" t="s">
        <v>237</v>
      </c>
      <c r="CE6" s="1467" t="s">
        <v>237</v>
      </c>
      <c r="CF6" s="1467" t="s">
        <v>683</v>
      </c>
      <c r="CG6" s="1386" t="s">
        <v>6</v>
      </c>
      <c r="CH6" s="1467" t="s">
        <v>220</v>
      </c>
      <c r="CI6" s="1467" t="s">
        <v>220</v>
      </c>
      <c r="CJ6" s="1467" t="s">
        <v>220</v>
      </c>
      <c r="CK6" s="1467" t="s">
        <v>220</v>
      </c>
      <c r="CL6" s="1467" t="s">
        <v>220</v>
      </c>
      <c r="CM6" s="1394"/>
      <c r="CN6" s="1394"/>
      <c r="CO6" s="1388" t="s">
        <v>6</v>
      </c>
      <c r="CP6" s="1388" t="s">
        <v>220</v>
      </c>
      <c r="CQ6" s="1388" t="s">
        <v>220</v>
      </c>
      <c r="CR6" s="1388" t="s">
        <v>6</v>
      </c>
      <c r="CS6" s="1399"/>
      <c r="CT6" s="1394"/>
      <c r="CU6" s="1384"/>
      <c r="CV6" s="1384"/>
      <c r="CW6" s="1381"/>
      <c r="CX6" s="1407"/>
    </row>
    <row r="7" spans="1:102" s="1546" customFormat="1" ht="52.8" x14ac:dyDescent="0.3">
      <c r="A7" s="1384" t="s">
        <v>309</v>
      </c>
      <c r="B7" s="1384" t="s">
        <v>1444</v>
      </c>
      <c r="C7" s="1384" t="s">
        <v>1445</v>
      </c>
      <c r="D7" s="1384" t="s">
        <v>1257</v>
      </c>
      <c r="E7" s="1384" t="s">
        <v>1446</v>
      </c>
      <c r="F7" s="1384" t="s">
        <v>1261</v>
      </c>
      <c r="G7" s="1384" t="s">
        <v>1262</v>
      </c>
      <c r="H7" s="1386" t="s">
        <v>1278</v>
      </c>
      <c r="I7" s="1386" t="s">
        <v>683</v>
      </c>
      <c r="J7" s="1386" t="s">
        <v>1279</v>
      </c>
      <c r="K7" s="1384" t="s">
        <v>1281</v>
      </c>
      <c r="L7" s="1459">
        <f>SUM(L8:L95)</f>
        <v>1491215</v>
      </c>
      <c r="M7" s="1456" t="s">
        <v>5</v>
      </c>
      <c r="N7" s="1394"/>
      <c r="O7" s="1394"/>
      <c r="P7" s="1388" t="s">
        <v>129</v>
      </c>
      <c r="Q7" s="1388" t="s">
        <v>129</v>
      </c>
      <c r="R7" s="1388" t="s">
        <v>129</v>
      </c>
      <c r="S7" s="1388" t="s">
        <v>129</v>
      </c>
      <c r="T7" s="1388" t="s">
        <v>129</v>
      </c>
      <c r="U7" s="1388" t="s">
        <v>129</v>
      </c>
      <c r="V7" s="1388" t="s">
        <v>129</v>
      </c>
      <c r="W7" s="1389" t="s">
        <v>1299</v>
      </c>
      <c r="X7" s="1386" t="s">
        <v>6</v>
      </c>
      <c r="Y7" s="1386" t="s">
        <v>158</v>
      </c>
      <c r="Z7" s="1388" t="s">
        <v>1307</v>
      </c>
      <c r="AA7" s="1390"/>
      <c r="AB7" s="1388" t="s">
        <v>1313</v>
      </c>
      <c r="AC7" s="1386" t="s">
        <v>158</v>
      </c>
      <c r="AD7" s="1386" t="s">
        <v>1321</v>
      </c>
      <c r="AE7" s="1391" t="s">
        <v>1447</v>
      </c>
      <c r="AF7" s="1388" t="s">
        <v>1328</v>
      </c>
      <c r="AG7" s="1388" t="s">
        <v>1328</v>
      </c>
      <c r="AH7" s="1461" t="s">
        <v>1331</v>
      </c>
      <c r="AI7" s="1462"/>
      <c r="AJ7" s="1462" t="s">
        <v>1335</v>
      </c>
      <c r="AK7" s="1461" t="s">
        <v>1339</v>
      </c>
      <c r="AL7" s="1397"/>
      <c r="AM7" s="1394" t="s">
        <v>6</v>
      </c>
      <c r="AN7" s="1388" t="s">
        <v>1340</v>
      </c>
      <c r="AO7" s="1388" t="s">
        <v>1328</v>
      </c>
      <c r="AP7" s="1466" t="s">
        <v>1299</v>
      </c>
      <c r="AQ7" s="1388" t="s">
        <v>1346</v>
      </c>
      <c r="AR7" s="1468" t="s">
        <v>1321</v>
      </c>
      <c r="AS7" s="1389" t="s">
        <v>1321</v>
      </c>
      <c r="AT7" s="1388" t="s">
        <v>129</v>
      </c>
      <c r="AU7" s="1388" t="s">
        <v>129</v>
      </c>
      <c r="AV7" s="1388" t="s">
        <v>1355</v>
      </c>
      <c r="AW7" s="1388" t="s">
        <v>129</v>
      </c>
      <c r="AX7" s="1389" t="s">
        <v>1358</v>
      </c>
      <c r="AY7" s="1389" t="s">
        <v>1361</v>
      </c>
      <c r="AZ7" s="1389" t="s">
        <v>1361</v>
      </c>
      <c r="BA7" s="1386"/>
      <c r="BB7" s="1388" t="s">
        <v>129</v>
      </c>
      <c r="BC7" s="1399"/>
      <c r="BD7" s="1394" t="s">
        <v>6</v>
      </c>
      <c r="BE7" s="1389" t="s">
        <v>1361</v>
      </c>
      <c r="BF7" s="1388" t="s">
        <v>129</v>
      </c>
      <c r="BG7" s="1389" t="s">
        <v>1361</v>
      </c>
      <c r="BH7" s="1394"/>
      <c r="BI7" s="1394"/>
      <c r="BJ7" s="1469" t="s">
        <v>1371</v>
      </c>
      <c r="BK7" s="1469" t="s">
        <v>1371</v>
      </c>
      <c r="BL7" s="1469" t="s">
        <v>1371</v>
      </c>
      <c r="BM7" s="1469" t="s">
        <v>1371</v>
      </c>
      <c r="BN7" s="1469" t="s">
        <v>1371</v>
      </c>
      <c r="BO7" s="1469" t="s">
        <v>1371</v>
      </c>
      <c r="BP7" s="1469" t="s">
        <v>1371</v>
      </c>
      <c r="BQ7" s="1386"/>
      <c r="BR7" s="1394"/>
      <c r="BS7" s="1394"/>
      <c r="BT7" s="1467" t="s">
        <v>1390</v>
      </c>
      <c r="BU7" s="1388" t="s">
        <v>266</v>
      </c>
      <c r="BV7" s="1467" t="s">
        <v>1393</v>
      </c>
      <c r="BW7" s="1467" t="s">
        <v>1393</v>
      </c>
      <c r="BX7" s="1386" t="s">
        <v>1398</v>
      </c>
      <c r="BY7" s="1394"/>
      <c r="BZ7" s="1394"/>
      <c r="CA7" s="1388" t="s">
        <v>129</v>
      </c>
      <c r="CB7" s="1388" t="s">
        <v>129</v>
      </c>
      <c r="CC7" s="1388" t="s">
        <v>129</v>
      </c>
      <c r="CD7" s="1467" t="s">
        <v>270</v>
      </c>
      <c r="CE7" s="1467" t="s">
        <v>270</v>
      </c>
      <c r="CF7" s="1467" t="s">
        <v>562</v>
      </c>
      <c r="CG7" s="1386" t="s">
        <v>6</v>
      </c>
      <c r="CH7" s="1467" t="s">
        <v>1393</v>
      </c>
      <c r="CI7" s="1467" t="s">
        <v>1393</v>
      </c>
      <c r="CJ7" s="1467" t="s">
        <v>1393</v>
      </c>
      <c r="CK7" s="1467" t="s">
        <v>1393</v>
      </c>
      <c r="CL7" s="1467" t="s">
        <v>1393</v>
      </c>
      <c r="CM7" s="1394"/>
      <c r="CN7" s="1394"/>
      <c r="CO7" s="1388" t="s">
        <v>6</v>
      </c>
      <c r="CP7" s="1388" t="s">
        <v>129</v>
      </c>
      <c r="CQ7" s="1388" t="s">
        <v>129</v>
      </c>
      <c r="CR7" s="1388" t="s">
        <v>6</v>
      </c>
      <c r="CS7" s="1399"/>
      <c r="CT7" s="1394"/>
      <c r="CU7" s="1384"/>
      <c r="CV7" s="1384" t="s">
        <v>6</v>
      </c>
      <c r="CW7" s="1381"/>
      <c r="CX7" s="1407"/>
    </row>
    <row r="8" spans="1:102" x14ac:dyDescent="0.3">
      <c r="A8" s="1384" t="s">
        <v>9</v>
      </c>
      <c r="B8" s="1384" t="s">
        <v>145</v>
      </c>
      <c r="C8" s="1384" t="s">
        <v>309</v>
      </c>
      <c r="D8" s="1384" t="s">
        <v>89</v>
      </c>
      <c r="E8" s="1384" t="s">
        <v>1259</v>
      </c>
      <c r="F8" s="1479"/>
      <c r="G8" s="1384"/>
      <c r="H8" s="1384">
        <v>1</v>
      </c>
      <c r="I8" s="1384">
        <v>1</v>
      </c>
      <c r="J8" s="1384">
        <v>1</v>
      </c>
      <c r="K8" s="1386"/>
      <c r="L8" s="1485">
        <v>139571</v>
      </c>
      <c r="M8" s="1358" t="s">
        <v>9</v>
      </c>
      <c r="N8" s="1419"/>
      <c r="O8" s="1419"/>
      <c r="P8" s="1421">
        <v>0</v>
      </c>
      <c r="Q8" s="1421">
        <v>0</v>
      </c>
      <c r="R8" s="1421">
        <v>0</v>
      </c>
      <c r="S8" s="1421">
        <v>0</v>
      </c>
      <c r="T8" s="1421">
        <v>0</v>
      </c>
      <c r="U8" s="1421">
        <v>0</v>
      </c>
      <c r="V8" s="1421">
        <v>0</v>
      </c>
      <c r="W8" s="1421">
        <v>0</v>
      </c>
      <c r="X8" s="1421">
        <v>0</v>
      </c>
      <c r="Y8" s="1421">
        <v>0</v>
      </c>
      <c r="Z8" s="1421">
        <f>3375000+212915</f>
        <v>3587915</v>
      </c>
      <c r="AA8" s="1421"/>
      <c r="AB8" s="1421">
        <f>181581+416242</f>
        <v>597823</v>
      </c>
      <c r="AC8" s="1421">
        <v>2805350</v>
      </c>
      <c r="AD8" s="1421">
        <v>0</v>
      </c>
      <c r="AE8" s="1421">
        <v>0</v>
      </c>
      <c r="AF8" s="1421">
        <v>0</v>
      </c>
      <c r="AG8" s="1421">
        <v>0</v>
      </c>
      <c r="AH8" s="1421">
        <v>17000</v>
      </c>
      <c r="AI8" s="1463" t="s">
        <v>6</v>
      </c>
      <c r="AJ8" s="1463"/>
      <c r="AK8" s="1463"/>
      <c r="AL8" s="1419"/>
      <c r="AM8" s="1419"/>
      <c r="AN8" s="1421">
        <v>0</v>
      </c>
      <c r="AO8" s="1421">
        <v>0</v>
      </c>
      <c r="AP8" s="1421">
        <v>25492</v>
      </c>
      <c r="AQ8" s="1421">
        <v>0</v>
      </c>
      <c r="AR8" s="1453">
        <v>1200</v>
      </c>
      <c r="AS8" s="1421">
        <v>29000</v>
      </c>
      <c r="AT8" s="1421">
        <v>0</v>
      </c>
      <c r="AU8" s="1421">
        <v>0</v>
      </c>
      <c r="AV8" s="1421">
        <v>0</v>
      </c>
      <c r="AW8" s="1421">
        <v>0</v>
      </c>
      <c r="AX8" s="1421">
        <v>0</v>
      </c>
      <c r="AY8" s="1421">
        <v>35000</v>
      </c>
      <c r="AZ8" s="1421">
        <v>15591</v>
      </c>
      <c r="BA8" s="1463" t="s">
        <v>6</v>
      </c>
      <c r="BB8" s="1463"/>
      <c r="BC8" s="1419"/>
      <c r="BD8" s="1419" t="s">
        <v>6</v>
      </c>
      <c r="BE8" s="1421">
        <v>6547</v>
      </c>
      <c r="BF8" s="1421">
        <v>0</v>
      </c>
      <c r="BG8" s="1421">
        <v>5000</v>
      </c>
      <c r="BH8" s="1419" t="s">
        <v>6</v>
      </c>
      <c r="BI8" s="1419"/>
      <c r="BJ8" s="1421">
        <v>664425</v>
      </c>
      <c r="BK8" s="1421">
        <v>64673</v>
      </c>
      <c r="BL8" s="1421">
        <v>55360</v>
      </c>
      <c r="BM8" s="1421">
        <v>1395127</v>
      </c>
      <c r="BN8" s="1421">
        <v>496153</v>
      </c>
      <c r="BO8" s="1421">
        <v>246078</v>
      </c>
      <c r="BP8" s="1421">
        <v>92663</v>
      </c>
      <c r="BQ8" s="1421">
        <v>0</v>
      </c>
      <c r="BR8" s="1419"/>
      <c r="BS8" s="1419"/>
      <c r="BT8" s="1421">
        <v>0</v>
      </c>
      <c r="BU8" s="1421">
        <v>0</v>
      </c>
      <c r="BV8" s="1421">
        <v>1894</v>
      </c>
      <c r="BW8" s="1421">
        <v>2063</v>
      </c>
      <c r="BX8" s="1463" t="s">
        <v>6</v>
      </c>
      <c r="BY8" s="1419"/>
      <c r="BZ8" s="1419"/>
      <c r="CA8" s="1421">
        <v>0</v>
      </c>
      <c r="CB8" s="1421"/>
      <c r="CC8" s="1421">
        <v>0</v>
      </c>
      <c r="CD8" s="1421">
        <v>0</v>
      </c>
      <c r="CE8" s="1421">
        <v>0</v>
      </c>
      <c r="CF8" s="1421">
        <v>15250</v>
      </c>
      <c r="CG8" s="1421" t="s">
        <v>6</v>
      </c>
      <c r="CH8" s="1421">
        <v>44000</v>
      </c>
      <c r="CI8" s="1421">
        <v>42000</v>
      </c>
      <c r="CJ8" s="1421">
        <v>1463</v>
      </c>
      <c r="CK8" s="1421">
        <v>1250</v>
      </c>
      <c r="CL8" s="1454">
        <v>3500</v>
      </c>
      <c r="CM8" s="1419" t="s">
        <v>6</v>
      </c>
      <c r="CN8" s="1419"/>
      <c r="CO8" s="1421">
        <v>0</v>
      </c>
      <c r="CP8" s="1421">
        <v>0</v>
      </c>
      <c r="CQ8" s="1421">
        <v>0</v>
      </c>
      <c r="CR8" s="1421">
        <v>0</v>
      </c>
      <c r="CS8" s="1419"/>
      <c r="CT8" s="1404"/>
      <c r="CU8" s="1498">
        <f>SUM(P8:CT8)</f>
        <v>10251817</v>
      </c>
      <c r="CV8" s="1501">
        <f t="shared" ref="CV8:CV39" si="0">SUM(CU8-L8)/L8</f>
        <v>72.452343251821659</v>
      </c>
      <c r="CW8" s="1472"/>
      <c r="CX8" s="1407"/>
    </row>
    <row r="9" spans="1:102" x14ac:dyDescent="0.3">
      <c r="A9" s="1384" t="s">
        <v>9</v>
      </c>
      <c r="B9" s="1384" t="s">
        <v>10</v>
      </c>
      <c r="C9" s="1384" t="s">
        <v>319</v>
      </c>
      <c r="D9" s="1384" t="s">
        <v>89</v>
      </c>
      <c r="E9" s="1384" t="s">
        <v>1259</v>
      </c>
      <c r="F9" s="1384"/>
      <c r="G9" s="1384"/>
      <c r="H9" s="1384">
        <v>0</v>
      </c>
      <c r="I9" s="1384">
        <v>0</v>
      </c>
      <c r="J9" s="1384">
        <v>0</v>
      </c>
      <c r="K9" s="1384"/>
      <c r="L9" s="1485">
        <v>8462</v>
      </c>
      <c r="M9" s="1359" t="s">
        <v>10</v>
      </c>
      <c r="N9" s="1404"/>
      <c r="O9" s="1404"/>
      <c r="P9" s="1422" t="s">
        <v>6</v>
      </c>
      <c r="Q9" s="1422" t="s">
        <v>6</v>
      </c>
      <c r="R9" s="1422" t="s">
        <v>6</v>
      </c>
      <c r="S9" s="1422"/>
      <c r="T9" s="1422"/>
      <c r="U9" s="1422" t="s">
        <v>6</v>
      </c>
      <c r="V9" s="1422" t="s">
        <v>6</v>
      </c>
      <c r="W9" s="1422" t="s">
        <v>6</v>
      </c>
      <c r="X9" s="1422" t="s">
        <v>6</v>
      </c>
      <c r="Y9" s="1422"/>
      <c r="Z9" s="1422" t="s">
        <v>6</v>
      </c>
      <c r="AA9" s="1422" t="s">
        <v>6</v>
      </c>
      <c r="AB9" s="1422"/>
      <c r="AC9" s="1422"/>
      <c r="AD9" s="1422" t="s">
        <v>6</v>
      </c>
      <c r="AE9" s="1422" t="s">
        <v>6</v>
      </c>
      <c r="AF9" s="1422" t="s">
        <v>6</v>
      </c>
      <c r="AG9" s="1422" t="s">
        <v>6</v>
      </c>
      <c r="AH9" s="1422" t="s">
        <v>6</v>
      </c>
      <c r="AI9" s="1407" t="s">
        <v>6</v>
      </c>
      <c r="AJ9" s="1407"/>
      <c r="AK9" s="1407"/>
      <c r="AL9" s="1404"/>
      <c r="AM9" s="1404" t="s">
        <v>6</v>
      </c>
      <c r="AN9" s="1422" t="s">
        <v>6</v>
      </c>
      <c r="AO9" s="1422" t="s">
        <v>6</v>
      </c>
      <c r="AP9" s="1422" t="s">
        <v>6</v>
      </c>
      <c r="AQ9" s="1422" t="s">
        <v>6</v>
      </c>
      <c r="AR9" s="1422">
        <v>1200</v>
      </c>
      <c r="AS9" s="1422" t="s">
        <v>6</v>
      </c>
      <c r="AT9" s="1422" t="s">
        <v>6</v>
      </c>
      <c r="AU9" s="1422" t="s">
        <v>6</v>
      </c>
      <c r="AV9" s="1422" t="s">
        <v>6</v>
      </c>
      <c r="AW9" s="1422" t="s">
        <v>6</v>
      </c>
      <c r="AX9" s="1422" t="s">
        <v>6</v>
      </c>
      <c r="AY9" s="1422">
        <v>35000</v>
      </c>
      <c r="AZ9" s="1422">
        <v>15591</v>
      </c>
      <c r="BA9" s="1407" t="s">
        <v>6</v>
      </c>
      <c r="BB9" s="1407"/>
      <c r="BC9" s="1404"/>
      <c r="BD9" s="1404" t="s">
        <v>6</v>
      </c>
      <c r="BE9" s="1422">
        <v>6547</v>
      </c>
      <c r="BF9" s="1422" t="s">
        <v>6</v>
      </c>
      <c r="BG9" s="1422">
        <v>5000</v>
      </c>
      <c r="BH9" s="1404" t="s">
        <v>6</v>
      </c>
      <c r="BI9" s="1404" t="s">
        <v>6</v>
      </c>
      <c r="BJ9" s="1422" t="s">
        <v>6</v>
      </c>
      <c r="BK9" s="1422" t="s">
        <v>6</v>
      </c>
      <c r="BL9" s="1422"/>
      <c r="BM9" s="1422" t="s">
        <v>6</v>
      </c>
      <c r="BN9" s="1422" t="s">
        <v>6</v>
      </c>
      <c r="BO9" s="1422">
        <v>28146</v>
      </c>
      <c r="BP9" s="1422" t="s">
        <v>6</v>
      </c>
      <c r="BQ9" s="1422" t="s">
        <v>6</v>
      </c>
      <c r="BR9" s="1404" t="s">
        <v>6</v>
      </c>
      <c r="BS9" s="1404" t="s">
        <v>6</v>
      </c>
      <c r="BT9" s="1422" t="s">
        <v>6</v>
      </c>
      <c r="BU9" s="1422" t="s">
        <v>6</v>
      </c>
      <c r="BV9" s="1422">
        <v>1894</v>
      </c>
      <c r="BW9" s="1422">
        <v>2063</v>
      </c>
      <c r="BX9" s="1407" t="s">
        <v>6</v>
      </c>
      <c r="BY9" s="1404"/>
      <c r="BZ9" s="1404" t="s">
        <v>6</v>
      </c>
      <c r="CA9" s="1422" t="s">
        <v>6</v>
      </c>
      <c r="CB9" s="1422"/>
      <c r="CC9" s="1422" t="s">
        <v>6</v>
      </c>
      <c r="CD9" s="1422" t="s">
        <v>6</v>
      </c>
      <c r="CE9" s="1422" t="s">
        <v>6</v>
      </c>
      <c r="CF9" s="1422">
        <v>15250</v>
      </c>
      <c r="CG9" s="1422" t="s">
        <v>6</v>
      </c>
      <c r="CH9" s="1422">
        <v>44000</v>
      </c>
      <c r="CI9" s="1422">
        <v>42000</v>
      </c>
      <c r="CJ9" s="1422">
        <v>1463</v>
      </c>
      <c r="CK9" s="1422">
        <v>1250</v>
      </c>
      <c r="CL9" s="1422">
        <v>3500</v>
      </c>
      <c r="CM9" s="1404" t="s">
        <v>6</v>
      </c>
      <c r="CN9" s="1404" t="s">
        <v>6</v>
      </c>
      <c r="CO9" s="1422" t="s">
        <v>6</v>
      </c>
      <c r="CP9" s="1422" t="s">
        <v>6</v>
      </c>
      <c r="CQ9" s="1422" t="s">
        <v>6</v>
      </c>
      <c r="CR9" s="1422" t="s">
        <v>6</v>
      </c>
      <c r="CS9" s="1404"/>
      <c r="CT9" s="1404"/>
      <c r="CU9" s="1498">
        <f>SUM(P9:CT9)</f>
        <v>202904</v>
      </c>
      <c r="CV9" s="1501">
        <f t="shared" si="0"/>
        <v>22.978255731505556</v>
      </c>
      <c r="CW9" s="1472"/>
      <c r="CX9" s="1381"/>
    </row>
    <row r="10" spans="1:102" x14ac:dyDescent="0.3">
      <c r="A10" s="1384" t="s">
        <v>9</v>
      </c>
      <c r="B10" s="1384" t="s">
        <v>324</v>
      </c>
      <c r="C10" s="1384" t="s">
        <v>319</v>
      </c>
      <c r="D10" s="1384" t="s">
        <v>89</v>
      </c>
      <c r="E10" s="1384" t="s">
        <v>1259</v>
      </c>
      <c r="F10" s="1384"/>
      <c r="G10" s="1384"/>
      <c r="H10" s="1384">
        <v>0</v>
      </c>
      <c r="I10" s="1384">
        <v>0</v>
      </c>
      <c r="J10" s="1384">
        <v>0</v>
      </c>
      <c r="K10" s="1384"/>
      <c r="L10" s="1485">
        <v>5821</v>
      </c>
      <c r="M10" s="1359" t="s">
        <v>11</v>
      </c>
      <c r="N10" s="1404"/>
      <c r="O10" s="1404"/>
      <c r="P10" s="1422" t="s">
        <v>6</v>
      </c>
      <c r="Q10" s="1422" t="s">
        <v>6</v>
      </c>
      <c r="R10" s="1422"/>
      <c r="S10" s="1422"/>
      <c r="T10" s="1422" t="s">
        <v>6</v>
      </c>
      <c r="U10" s="1422" t="s">
        <v>6</v>
      </c>
      <c r="V10" s="1422" t="s">
        <v>6</v>
      </c>
      <c r="W10" s="1422" t="s">
        <v>6</v>
      </c>
      <c r="X10" s="1422"/>
      <c r="Y10" s="1422" t="s">
        <v>6</v>
      </c>
      <c r="Z10" s="1422" t="s">
        <v>6</v>
      </c>
      <c r="AA10" s="1422" t="s">
        <v>6</v>
      </c>
      <c r="AB10" s="1422"/>
      <c r="AC10" s="1422"/>
      <c r="AD10" s="1422"/>
      <c r="AE10" s="1422"/>
      <c r="AF10" s="1422"/>
      <c r="AG10" s="1422"/>
      <c r="AH10" s="1422"/>
      <c r="AI10" s="1407"/>
      <c r="AJ10" s="1407"/>
      <c r="AK10" s="1407"/>
      <c r="AL10" s="1404"/>
      <c r="AM10" s="1404"/>
      <c r="AN10" s="1422"/>
      <c r="AO10" s="1422"/>
      <c r="AP10" s="1422"/>
      <c r="AQ10" s="1422"/>
      <c r="AR10" s="1422">
        <v>1200</v>
      </c>
      <c r="AS10" s="1422"/>
      <c r="AT10" s="1422"/>
      <c r="AU10" s="1422"/>
      <c r="AV10" s="1422"/>
      <c r="AW10" s="1422"/>
      <c r="AX10" s="1422"/>
      <c r="AY10" s="1422">
        <v>35000</v>
      </c>
      <c r="AZ10" s="1422">
        <v>15591</v>
      </c>
      <c r="BA10" s="1407"/>
      <c r="BB10" s="1407"/>
      <c r="BC10" s="1404"/>
      <c r="BD10" s="1404"/>
      <c r="BE10" s="1422">
        <v>6547</v>
      </c>
      <c r="BF10" s="1422"/>
      <c r="BG10" s="1422">
        <v>5000</v>
      </c>
      <c r="BH10" s="1404"/>
      <c r="BI10" s="1404"/>
      <c r="BJ10" s="1422"/>
      <c r="BK10" s="1422"/>
      <c r="BL10" s="1422"/>
      <c r="BM10" s="1422">
        <v>17219</v>
      </c>
      <c r="BN10" s="1422"/>
      <c r="BO10" s="1422"/>
      <c r="BP10" s="1422"/>
      <c r="BQ10" s="1422"/>
      <c r="BR10" s="1404"/>
      <c r="BS10" s="1404"/>
      <c r="BT10" s="1422"/>
      <c r="BU10" s="1422"/>
      <c r="BV10" s="1422">
        <v>1894</v>
      </c>
      <c r="BW10" s="1422">
        <v>2063</v>
      </c>
      <c r="BX10" s="1407"/>
      <c r="BY10" s="1404"/>
      <c r="BZ10" s="1404"/>
      <c r="CA10" s="1422"/>
      <c r="CB10" s="1422"/>
      <c r="CC10" s="1422"/>
      <c r="CD10" s="1422"/>
      <c r="CE10" s="1422"/>
      <c r="CF10" s="1422">
        <v>15250</v>
      </c>
      <c r="CG10" s="1422"/>
      <c r="CH10" s="1422">
        <v>44000</v>
      </c>
      <c r="CI10" s="1422">
        <v>42000</v>
      </c>
      <c r="CJ10" s="1422">
        <v>1463</v>
      </c>
      <c r="CK10" s="1422">
        <v>1250</v>
      </c>
      <c r="CL10" s="1422">
        <v>3500</v>
      </c>
      <c r="CM10" s="1404"/>
      <c r="CN10" s="1404"/>
      <c r="CO10" s="1422"/>
      <c r="CP10" s="1422"/>
      <c r="CQ10" s="1422"/>
      <c r="CR10" s="1422"/>
      <c r="CS10" s="1404"/>
      <c r="CT10" s="1404" t="s">
        <v>6</v>
      </c>
      <c r="CU10" s="1498">
        <f t="shared" ref="CU10:CU41" si="1">SUMIFS(P10:CR10,P10:CR10,"&gt;0")</f>
        <v>191977</v>
      </c>
      <c r="CV10" s="1501">
        <f t="shared" si="0"/>
        <v>31.980072152551109</v>
      </c>
      <c r="CW10" s="1381"/>
      <c r="CX10" s="1407"/>
    </row>
    <row r="11" spans="1:102" x14ac:dyDescent="0.3">
      <c r="A11" s="1384" t="s">
        <v>9</v>
      </c>
      <c r="B11" s="1384" t="s">
        <v>332</v>
      </c>
      <c r="C11" s="1384" t="s">
        <v>319</v>
      </c>
      <c r="D11" s="1384" t="s">
        <v>89</v>
      </c>
      <c r="E11" s="1384" t="s">
        <v>1259</v>
      </c>
      <c r="F11" s="1384"/>
      <c r="G11" s="1384"/>
      <c r="H11" s="1384">
        <v>0</v>
      </c>
      <c r="I11" s="1384">
        <v>0</v>
      </c>
      <c r="J11" s="1384">
        <v>0</v>
      </c>
      <c r="K11" s="1384"/>
      <c r="L11" s="1485">
        <v>558657</v>
      </c>
      <c r="M11" s="1359" t="s">
        <v>12</v>
      </c>
      <c r="N11" s="1404"/>
      <c r="O11" s="1404"/>
      <c r="P11" s="1422" t="s">
        <v>6</v>
      </c>
      <c r="Q11" s="1422" t="s">
        <v>6</v>
      </c>
      <c r="R11" s="1422"/>
      <c r="S11" s="1422"/>
      <c r="T11" s="1422" t="s">
        <v>6</v>
      </c>
      <c r="U11" s="1422" t="s">
        <v>6</v>
      </c>
      <c r="V11" s="1422" t="s">
        <v>6</v>
      </c>
      <c r="W11" s="1422" t="s">
        <v>6</v>
      </c>
      <c r="X11" s="1422"/>
      <c r="Y11" s="1422">
        <v>19099139</v>
      </c>
      <c r="Z11" s="1422" t="s">
        <v>6</v>
      </c>
      <c r="AA11" s="1422" t="s">
        <v>6</v>
      </c>
      <c r="AB11" s="1422"/>
      <c r="AC11" s="1422">
        <v>7360509</v>
      </c>
      <c r="AD11" s="1422">
        <v>2470000</v>
      </c>
      <c r="AE11" s="1422">
        <v>16000</v>
      </c>
      <c r="AF11" s="1422" t="s">
        <v>6</v>
      </c>
      <c r="AG11" s="1422" t="s">
        <v>6</v>
      </c>
      <c r="AH11" s="1422" t="s">
        <v>6</v>
      </c>
      <c r="AI11" s="1407" t="s">
        <v>6</v>
      </c>
      <c r="AJ11" s="1407"/>
      <c r="AK11" s="1407"/>
      <c r="AL11" s="1404"/>
      <c r="AM11" s="1404" t="s">
        <v>6</v>
      </c>
      <c r="AN11" s="1422" t="s">
        <v>6</v>
      </c>
      <c r="AO11" s="1422" t="s">
        <v>6</v>
      </c>
      <c r="AP11" s="1422" t="s">
        <v>6</v>
      </c>
      <c r="AQ11" s="1422" t="s">
        <v>6</v>
      </c>
      <c r="AR11" s="1422">
        <v>1200</v>
      </c>
      <c r="AS11" s="1422" t="s">
        <v>6</v>
      </c>
      <c r="AT11" s="1422" t="s">
        <v>6</v>
      </c>
      <c r="AU11" s="1422" t="s">
        <v>6</v>
      </c>
      <c r="AV11" s="1422" t="s">
        <v>6</v>
      </c>
      <c r="AW11" s="1422" t="s">
        <v>6</v>
      </c>
      <c r="AX11" s="1540">
        <v>25000</v>
      </c>
      <c r="AY11" s="1422">
        <v>35000</v>
      </c>
      <c r="AZ11" s="1422">
        <v>15591</v>
      </c>
      <c r="BA11" s="1407" t="s">
        <v>6</v>
      </c>
      <c r="BB11" s="1407"/>
      <c r="BC11" s="1404"/>
      <c r="BD11" s="1404" t="s">
        <v>6</v>
      </c>
      <c r="BE11" s="1422">
        <v>6547</v>
      </c>
      <c r="BF11" s="1422" t="s">
        <v>6</v>
      </c>
      <c r="BG11" s="1422">
        <v>5000</v>
      </c>
      <c r="BH11" s="1404" t="s">
        <v>6</v>
      </c>
      <c r="BI11" s="1404" t="s">
        <v>6</v>
      </c>
      <c r="BJ11" s="1422" t="s">
        <v>6</v>
      </c>
      <c r="BK11" s="1422" t="s">
        <v>6</v>
      </c>
      <c r="BL11" s="1422"/>
      <c r="BM11" s="1422">
        <v>1196399</v>
      </c>
      <c r="BN11" s="1422" t="s">
        <v>6</v>
      </c>
      <c r="BO11" s="1422">
        <v>32800</v>
      </c>
      <c r="BP11" s="1422" t="s">
        <v>6</v>
      </c>
      <c r="BQ11" s="1422" t="s">
        <v>6</v>
      </c>
      <c r="BR11" s="1404" t="s">
        <v>6</v>
      </c>
      <c r="BS11" s="1404" t="s">
        <v>6</v>
      </c>
      <c r="BT11" s="1422" t="s">
        <v>6</v>
      </c>
      <c r="BU11" s="1422" t="s">
        <v>6</v>
      </c>
      <c r="BV11" s="1422">
        <v>1894</v>
      </c>
      <c r="BW11" s="1422">
        <v>2063</v>
      </c>
      <c r="BX11" s="1407" t="s">
        <v>6</v>
      </c>
      <c r="BY11" s="1404"/>
      <c r="BZ11" s="1404" t="s">
        <v>6</v>
      </c>
      <c r="CA11" s="1422" t="s">
        <v>6</v>
      </c>
      <c r="CB11" s="1422"/>
      <c r="CC11" s="1422" t="s">
        <v>6</v>
      </c>
      <c r="CD11" s="1422" t="s">
        <v>6</v>
      </c>
      <c r="CE11" s="1422">
        <v>650</v>
      </c>
      <c r="CF11" s="1422">
        <v>15250</v>
      </c>
      <c r="CG11" s="1422" t="s">
        <v>6</v>
      </c>
      <c r="CH11" s="1422">
        <v>44000</v>
      </c>
      <c r="CI11" s="1422">
        <v>42000</v>
      </c>
      <c r="CJ11" s="1422">
        <v>1463</v>
      </c>
      <c r="CK11" s="1422">
        <v>1250</v>
      </c>
      <c r="CL11" s="1422">
        <v>3500</v>
      </c>
      <c r="CM11" s="1404" t="s">
        <v>6</v>
      </c>
      <c r="CN11" s="1404" t="s">
        <v>6</v>
      </c>
      <c r="CO11" s="1422" t="s">
        <v>6</v>
      </c>
      <c r="CP11" s="1422" t="s">
        <v>6</v>
      </c>
      <c r="CQ11" s="1422" t="s">
        <v>6</v>
      </c>
      <c r="CR11" s="1422" t="s">
        <v>6</v>
      </c>
      <c r="CS11" s="1404"/>
      <c r="CT11" s="1404"/>
      <c r="CU11" s="1498">
        <f t="shared" si="1"/>
        <v>30375255</v>
      </c>
      <c r="CV11" s="1501">
        <f t="shared" si="0"/>
        <v>53.371922306531559</v>
      </c>
      <c r="CW11" s="1381"/>
      <c r="CX11" s="1407"/>
    </row>
    <row r="12" spans="1:102" x14ac:dyDescent="0.3">
      <c r="A12" s="1384" t="s">
        <v>9</v>
      </c>
      <c r="B12" s="1384" t="s">
        <v>334</v>
      </c>
      <c r="C12" s="1384" t="s">
        <v>319</v>
      </c>
      <c r="D12" s="1384" t="s">
        <v>89</v>
      </c>
      <c r="E12" s="1384" t="s">
        <v>1259</v>
      </c>
      <c r="F12" s="1384"/>
      <c r="G12" s="1384"/>
      <c r="H12" s="1384">
        <v>0</v>
      </c>
      <c r="I12" s="1384">
        <v>0</v>
      </c>
      <c r="J12" s="1384">
        <v>0</v>
      </c>
      <c r="K12" s="1384"/>
      <c r="L12" s="1485">
        <v>30129</v>
      </c>
      <c r="M12" s="1359" t="s">
        <v>13</v>
      </c>
      <c r="N12" s="1404"/>
      <c r="O12" s="1404"/>
      <c r="P12" s="1422" t="s">
        <v>6</v>
      </c>
      <c r="Q12" s="1422" t="s">
        <v>6</v>
      </c>
      <c r="R12" s="1422"/>
      <c r="S12" s="1422"/>
      <c r="T12" s="1422" t="s">
        <v>6</v>
      </c>
      <c r="U12" s="1422" t="s">
        <v>6</v>
      </c>
      <c r="V12" s="1422" t="s">
        <v>6</v>
      </c>
      <c r="W12" s="1422" t="s">
        <v>6</v>
      </c>
      <c r="X12" s="1422"/>
      <c r="Y12" s="1422">
        <v>120000</v>
      </c>
      <c r="Z12" s="1422" t="s">
        <v>6</v>
      </c>
      <c r="AA12" s="1422"/>
      <c r="AB12" s="1422"/>
      <c r="AC12" s="1422"/>
      <c r="AD12" s="1422"/>
      <c r="AE12" s="1422"/>
      <c r="AF12" s="1422"/>
      <c r="AG12" s="1422"/>
      <c r="AH12" s="1422"/>
      <c r="AI12" s="1407"/>
      <c r="AJ12" s="1407"/>
      <c r="AK12" s="1407"/>
      <c r="AL12" s="1404"/>
      <c r="AM12" s="1404"/>
      <c r="AN12" s="1422"/>
      <c r="AO12" s="1422"/>
      <c r="AP12" s="1422"/>
      <c r="AQ12" s="1422"/>
      <c r="AR12" s="1422">
        <v>1200</v>
      </c>
      <c r="AS12" s="1422"/>
      <c r="AT12" s="1422"/>
      <c r="AU12" s="1422"/>
      <c r="AV12" s="1422"/>
      <c r="AW12" s="1422"/>
      <c r="AX12" s="1422"/>
      <c r="AY12" s="1422">
        <v>35000</v>
      </c>
      <c r="AZ12" s="1422">
        <v>15591</v>
      </c>
      <c r="BA12" s="1407"/>
      <c r="BB12" s="1407"/>
      <c r="BC12" s="1404"/>
      <c r="BD12" s="1404"/>
      <c r="BE12" s="1422">
        <v>6547</v>
      </c>
      <c r="BF12" s="1422"/>
      <c r="BG12" s="1422">
        <v>5000</v>
      </c>
      <c r="BH12" s="1404"/>
      <c r="BI12" s="1404"/>
      <c r="BJ12" s="1422"/>
      <c r="BK12" s="1422"/>
      <c r="BL12" s="1422"/>
      <c r="BM12" s="1422">
        <v>8026</v>
      </c>
      <c r="BN12" s="1422"/>
      <c r="BO12" s="1422"/>
      <c r="BP12" s="1422"/>
      <c r="BQ12" s="1422"/>
      <c r="BR12" s="1404"/>
      <c r="BS12" s="1404"/>
      <c r="BT12" s="1422"/>
      <c r="BU12" s="1422"/>
      <c r="BV12" s="1422">
        <v>1894</v>
      </c>
      <c r="BW12" s="1422">
        <v>2063</v>
      </c>
      <c r="BX12" s="1407"/>
      <c r="BY12" s="1404"/>
      <c r="BZ12" s="1404"/>
      <c r="CA12" s="1422"/>
      <c r="CB12" s="1422"/>
      <c r="CC12" s="1422"/>
      <c r="CD12" s="1422"/>
      <c r="CE12" s="1422"/>
      <c r="CF12" s="1422">
        <v>15250</v>
      </c>
      <c r="CG12" s="1422"/>
      <c r="CH12" s="1422">
        <v>44000</v>
      </c>
      <c r="CI12" s="1422">
        <v>42000</v>
      </c>
      <c r="CJ12" s="1422">
        <v>1463</v>
      </c>
      <c r="CK12" s="1422">
        <v>1250</v>
      </c>
      <c r="CL12" s="1422">
        <v>3500</v>
      </c>
      <c r="CM12" s="1404"/>
      <c r="CN12" s="1404"/>
      <c r="CO12" s="1422"/>
      <c r="CP12" s="1422"/>
      <c r="CQ12" s="1422"/>
      <c r="CR12" s="1422"/>
      <c r="CS12" s="1404"/>
      <c r="CT12" s="1404"/>
      <c r="CU12" s="1498">
        <f t="shared" si="1"/>
        <v>302784</v>
      </c>
      <c r="CV12" s="1501">
        <f t="shared" si="0"/>
        <v>9.0495867768595044</v>
      </c>
      <c r="CW12" s="1381"/>
      <c r="CX12" s="1407"/>
    </row>
    <row r="13" spans="1:102" x14ac:dyDescent="0.3">
      <c r="A13" s="1384" t="s">
        <v>9</v>
      </c>
      <c r="B13" s="1384" t="s">
        <v>14</v>
      </c>
      <c r="C13" s="1384" t="s">
        <v>319</v>
      </c>
      <c r="D13" s="1384" t="s">
        <v>89</v>
      </c>
      <c r="E13" s="1384" t="s">
        <v>1259</v>
      </c>
      <c r="F13" s="1384"/>
      <c r="G13" s="1384"/>
      <c r="H13" s="1384">
        <v>0</v>
      </c>
      <c r="I13" s="1384">
        <v>0</v>
      </c>
      <c r="J13" s="1384">
        <v>0</v>
      </c>
      <c r="K13" s="1384"/>
      <c r="L13" s="1485">
        <v>21729</v>
      </c>
      <c r="M13" s="1359" t="s">
        <v>14</v>
      </c>
      <c r="N13" s="1404"/>
      <c r="O13" s="1404"/>
      <c r="P13" s="1422" t="s">
        <v>6</v>
      </c>
      <c r="Q13" s="1422" t="s">
        <v>6</v>
      </c>
      <c r="R13" s="1422"/>
      <c r="S13" s="1422"/>
      <c r="T13" s="1422" t="s">
        <v>6</v>
      </c>
      <c r="U13" s="1422" t="s">
        <v>6</v>
      </c>
      <c r="V13" s="1422" t="s">
        <v>6</v>
      </c>
      <c r="W13" s="1422" t="s">
        <v>6</v>
      </c>
      <c r="X13" s="1422"/>
      <c r="Y13" s="1422"/>
      <c r="Z13" s="1422" t="s">
        <v>6</v>
      </c>
      <c r="AA13" s="1422"/>
      <c r="AB13" s="1422"/>
      <c r="AC13" s="1422"/>
      <c r="AD13" s="1422"/>
      <c r="AE13" s="1422"/>
      <c r="AF13" s="1422"/>
      <c r="AG13" s="1422"/>
      <c r="AH13" s="1422"/>
      <c r="AI13" s="1407"/>
      <c r="AJ13" s="1407"/>
      <c r="AK13" s="1407"/>
      <c r="AL13" s="1404"/>
      <c r="AM13" s="1404"/>
      <c r="AN13" s="1422"/>
      <c r="AO13" s="1422"/>
      <c r="AP13" s="1422"/>
      <c r="AQ13" s="1422"/>
      <c r="AR13" s="1422">
        <v>1200</v>
      </c>
      <c r="AS13" s="1422"/>
      <c r="AT13" s="1422"/>
      <c r="AU13" s="1422"/>
      <c r="AV13" s="1422"/>
      <c r="AW13" s="1422"/>
      <c r="AX13" s="1422"/>
      <c r="AY13" s="1422">
        <v>35000</v>
      </c>
      <c r="AZ13" s="1422">
        <v>15591</v>
      </c>
      <c r="BA13" s="1407"/>
      <c r="BB13" s="1407"/>
      <c r="BC13" s="1404"/>
      <c r="BD13" s="1404"/>
      <c r="BE13" s="1422">
        <v>6547</v>
      </c>
      <c r="BF13" s="1422"/>
      <c r="BG13" s="1422">
        <v>5000</v>
      </c>
      <c r="BH13" s="1404"/>
      <c r="BI13" s="1404"/>
      <c r="BJ13" s="1422"/>
      <c r="BK13" s="1422"/>
      <c r="BL13" s="1422"/>
      <c r="BM13" s="1422">
        <v>10612</v>
      </c>
      <c r="BN13" s="1422"/>
      <c r="BO13" s="1422"/>
      <c r="BP13" s="1422"/>
      <c r="BQ13" s="1422"/>
      <c r="BR13" s="1404"/>
      <c r="BS13" s="1404"/>
      <c r="BT13" s="1422"/>
      <c r="BU13" s="1422"/>
      <c r="BV13" s="1422">
        <v>1894</v>
      </c>
      <c r="BW13" s="1422">
        <v>2063</v>
      </c>
      <c r="BX13" s="1407"/>
      <c r="BY13" s="1404"/>
      <c r="BZ13" s="1404"/>
      <c r="CA13" s="1422"/>
      <c r="CB13" s="1422"/>
      <c r="CC13" s="1422"/>
      <c r="CD13" s="1422"/>
      <c r="CE13" s="1422"/>
      <c r="CF13" s="1422">
        <v>15250</v>
      </c>
      <c r="CG13" s="1422"/>
      <c r="CH13" s="1422">
        <v>44000</v>
      </c>
      <c r="CI13" s="1422">
        <v>42000</v>
      </c>
      <c r="CJ13" s="1422">
        <v>1463</v>
      </c>
      <c r="CK13" s="1422">
        <v>1250</v>
      </c>
      <c r="CL13" s="1422">
        <v>3500</v>
      </c>
      <c r="CM13" s="1404"/>
      <c r="CN13" s="1404"/>
      <c r="CO13" s="1422"/>
      <c r="CP13" s="1422"/>
      <c r="CQ13" s="1422"/>
      <c r="CR13" s="1422"/>
      <c r="CS13" s="1404"/>
      <c r="CT13" s="1404"/>
      <c r="CU13" s="1498">
        <f t="shared" si="1"/>
        <v>185370</v>
      </c>
      <c r="CV13" s="1501">
        <f t="shared" si="0"/>
        <v>7.5309954438768463</v>
      </c>
      <c r="CW13" s="1381"/>
      <c r="CX13" s="1407"/>
    </row>
    <row r="14" spans="1:102" ht="26.4" x14ac:dyDescent="0.3">
      <c r="A14" s="1384" t="s">
        <v>9</v>
      </c>
      <c r="B14" s="1384" t="s">
        <v>15</v>
      </c>
      <c r="C14" s="1384" t="s">
        <v>319</v>
      </c>
      <c r="D14" s="1384" t="s">
        <v>89</v>
      </c>
      <c r="E14" s="1384" t="s">
        <v>1259</v>
      </c>
      <c r="F14" s="1384"/>
      <c r="G14" s="1384"/>
      <c r="H14" s="1384">
        <v>0</v>
      </c>
      <c r="I14" s="1384">
        <v>0</v>
      </c>
      <c r="J14" s="1384">
        <v>0</v>
      </c>
      <c r="K14" s="1384"/>
      <c r="L14" s="1485">
        <v>5398</v>
      </c>
      <c r="M14" s="1359" t="s">
        <v>15</v>
      </c>
      <c r="N14" s="1404"/>
      <c r="O14" s="1404"/>
      <c r="P14" s="1422" t="s">
        <v>6</v>
      </c>
      <c r="Q14" s="1422" t="s">
        <v>6</v>
      </c>
      <c r="R14" s="1422"/>
      <c r="S14" s="1422"/>
      <c r="T14" s="1422" t="s">
        <v>6</v>
      </c>
      <c r="U14" s="1422" t="s">
        <v>6</v>
      </c>
      <c r="V14" s="1422" t="s">
        <v>6</v>
      </c>
      <c r="W14" s="1422" t="s">
        <v>6</v>
      </c>
      <c r="X14" s="1422"/>
      <c r="Y14" s="1422"/>
      <c r="Z14" s="1422" t="s">
        <v>6</v>
      </c>
      <c r="AA14" s="1422"/>
      <c r="AB14" s="1422"/>
      <c r="AC14" s="1422"/>
      <c r="AD14" s="1422"/>
      <c r="AE14" s="1422"/>
      <c r="AF14" s="1422"/>
      <c r="AG14" s="1422"/>
      <c r="AH14" s="1422"/>
      <c r="AI14" s="1407"/>
      <c r="AJ14" s="1407"/>
      <c r="AK14" s="1407"/>
      <c r="AL14" s="1404"/>
      <c r="AM14" s="1404"/>
      <c r="AN14" s="1422"/>
      <c r="AO14" s="1422"/>
      <c r="AP14" s="1422"/>
      <c r="AQ14" s="1422"/>
      <c r="AR14" s="1422">
        <v>1200</v>
      </c>
      <c r="AS14" s="1422"/>
      <c r="AT14" s="1422"/>
      <c r="AU14" s="1422"/>
      <c r="AV14" s="1422"/>
      <c r="AW14" s="1422"/>
      <c r="AX14" s="1422"/>
      <c r="AY14" s="1422">
        <v>35000</v>
      </c>
      <c r="AZ14" s="1422">
        <v>15591</v>
      </c>
      <c r="BA14" s="1407"/>
      <c r="BB14" s="1407"/>
      <c r="BC14" s="1404"/>
      <c r="BD14" s="1404"/>
      <c r="BE14" s="1422">
        <v>6547</v>
      </c>
      <c r="BF14" s="1422"/>
      <c r="BG14" s="1422">
        <v>5000</v>
      </c>
      <c r="BH14" s="1404"/>
      <c r="BI14" s="1404"/>
      <c r="BJ14" s="1422"/>
      <c r="BK14" s="1422"/>
      <c r="BL14" s="1422"/>
      <c r="BM14" s="1422"/>
      <c r="BN14" s="1422"/>
      <c r="BO14" s="1422"/>
      <c r="BP14" s="1422"/>
      <c r="BQ14" s="1422"/>
      <c r="BR14" s="1404"/>
      <c r="BS14" s="1404"/>
      <c r="BT14" s="1422"/>
      <c r="BU14" s="1422"/>
      <c r="BV14" s="1422">
        <v>1894</v>
      </c>
      <c r="BW14" s="1422">
        <v>2063</v>
      </c>
      <c r="BX14" s="1407"/>
      <c r="BY14" s="1404"/>
      <c r="BZ14" s="1404"/>
      <c r="CA14" s="1422"/>
      <c r="CB14" s="1422"/>
      <c r="CC14" s="1422"/>
      <c r="CD14" s="1422"/>
      <c r="CE14" s="1422"/>
      <c r="CF14" s="1422">
        <v>15250</v>
      </c>
      <c r="CG14" s="1422"/>
      <c r="CH14" s="1422">
        <v>44000</v>
      </c>
      <c r="CI14" s="1422">
        <v>42000</v>
      </c>
      <c r="CJ14" s="1422">
        <v>1463</v>
      </c>
      <c r="CK14" s="1422">
        <v>1250</v>
      </c>
      <c r="CL14" s="1422">
        <v>3500</v>
      </c>
      <c r="CM14" s="1404"/>
      <c r="CN14" s="1404"/>
      <c r="CO14" s="1422"/>
      <c r="CP14" s="1422"/>
      <c r="CQ14" s="1422"/>
      <c r="CR14" s="1422"/>
      <c r="CS14" s="1404"/>
      <c r="CT14" s="1404"/>
      <c r="CU14" s="1498">
        <f t="shared" si="1"/>
        <v>174758</v>
      </c>
      <c r="CV14" s="1501">
        <f t="shared" si="0"/>
        <v>31.37458317895517</v>
      </c>
      <c r="CW14" s="1381"/>
      <c r="CX14" s="1407"/>
    </row>
    <row r="15" spans="1:102" x14ac:dyDescent="0.3">
      <c r="A15" s="1384" t="s">
        <v>9</v>
      </c>
      <c r="B15" s="1384" t="s">
        <v>16</v>
      </c>
      <c r="C15" s="1384" t="s">
        <v>319</v>
      </c>
      <c r="D15" s="1384" t="s">
        <v>89</v>
      </c>
      <c r="E15" s="1384" t="s">
        <v>1259</v>
      </c>
      <c r="F15" s="1384"/>
      <c r="G15" s="1384"/>
      <c r="H15" s="1384">
        <v>0</v>
      </c>
      <c r="I15" s="1384">
        <v>0</v>
      </c>
      <c r="J15" s="1384">
        <v>0</v>
      </c>
      <c r="K15" s="1384"/>
      <c r="L15" s="1485">
        <v>25556</v>
      </c>
      <c r="M15" s="1359" t="s">
        <v>16</v>
      </c>
      <c r="N15" s="1404"/>
      <c r="O15" s="1404"/>
      <c r="P15" s="1422" t="s">
        <v>6</v>
      </c>
      <c r="Q15" s="1422" t="s">
        <v>6</v>
      </c>
      <c r="R15" s="1422"/>
      <c r="S15" s="1422"/>
      <c r="T15" s="1422" t="s">
        <v>6</v>
      </c>
      <c r="U15" s="1422" t="s">
        <v>6</v>
      </c>
      <c r="V15" s="1422" t="s">
        <v>6</v>
      </c>
      <c r="W15" s="1422">
        <v>57478</v>
      </c>
      <c r="X15" s="1422"/>
      <c r="Y15" s="1422"/>
      <c r="Z15" s="1422" t="s">
        <v>6</v>
      </c>
      <c r="AA15" s="1422"/>
      <c r="AB15" s="1422"/>
      <c r="AC15" s="1422">
        <v>2621499</v>
      </c>
      <c r="AD15" s="1422"/>
      <c r="AE15" s="1422"/>
      <c r="AF15" s="1422"/>
      <c r="AG15" s="1422"/>
      <c r="AH15" s="1422"/>
      <c r="AI15" s="1407"/>
      <c r="AJ15" s="1407"/>
      <c r="AK15" s="1407"/>
      <c r="AL15" s="1404"/>
      <c r="AM15" s="1404"/>
      <c r="AN15" s="1422"/>
      <c r="AO15" s="1422"/>
      <c r="AP15" s="1422"/>
      <c r="AQ15" s="1422"/>
      <c r="AR15" s="1422">
        <v>1200</v>
      </c>
      <c r="AS15" s="1422"/>
      <c r="AT15" s="1422"/>
      <c r="AU15" s="1422"/>
      <c r="AV15" s="1422"/>
      <c r="AW15" s="1422"/>
      <c r="AX15" s="1422"/>
      <c r="AY15" s="1422">
        <v>35000</v>
      </c>
      <c r="AZ15" s="1422">
        <v>15591</v>
      </c>
      <c r="BA15" s="1407"/>
      <c r="BB15" s="1407"/>
      <c r="BC15" s="1404"/>
      <c r="BD15" s="1404"/>
      <c r="BE15" s="1422">
        <v>6547</v>
      </c>
      <c r="BF15" s="1422"/>
      <c r="BG15" s="1422">
        <v>5000</v>
      </c>
      <c r="BH15" s="1404"/>
      <c r="BI15" s="1404"/>
      <c r="BJ15" s="1422">
        <v>23000</v>
      </c>
      <c r="BK15" s="1422"/>
      <c r="BL15" s="1422">
        <v>15000</v>
      </c>
      <c r="BM15" s="1422">
        <v>42139</v>
      </c>
      <c r="BN15" s="1422"/>
      <c r="BO15" s="1422"/>
      <c r="BP15" s="1422"/>
      <c r="BQ15" s="1422"/>
      <c r="BR15" s="1404"/>
      <c r="BS15" s="1404"/>
      <c r="BT15" s="1422"/>
      <c r="BU15" s="1422"/>
      <c r="BV15" s="1422">
        <v>1894</v>
      </c>
      <c r="BW15" s="1422">
        <v>2063</v>
      </c>
      <c r="BX15" s="1407"/>
      <c r="BY15" s="1404"/>
      <c r="BZ15" s="1404"/>
      <c r="CA15" s="1422"/>
      <c r="CB15" s="1422"/>
      <c r="CC15" s="1422"/>
      <c r="CD15" s="1422"/>
      <c r="CE15" s="1422"/>
      <c r="CF15" s="1422">
        <v>15250</v>
      </c>
      <c r="CG15" s="1422"/>
      <c r="CH15" s="1422">
        <v>44000</v>
      </c>
      <c r="CI15" s="1422">
        <v>42000</v>
      </c>
      <c r="CJ15" s="1422">
        <v>1463</v>
      </c>
      <c r="CK15" s="1422">
        <v>1250</v>
      </c>
      <c r="CL15" s="1422">
        <v>3500</v>
      </c>
      <c r="CM15" s="1404"/>
      <c r="CN15" s="1404"/>
      <c r="CO15" s="1422"/>
      <c r="CP15" s="1422"/>
      <c r="CQ15" s="1422"/>
      <c r="CR15" s="1422"/>
      <c r="CS15" s="1404"/>
      <c r="CT15" s="1404"/>
      <c r="CU15" s="1498">
        <f t="shared" si="1"/>
        <v>2933874</v>
      </c>
      <c r="CV15" s="1501">
        <f t="shared" si="0"/>
        <v>113.80176866489279</v>
      </c>
      <c r="CW15" s="1381"/>
      <c r="CX15" s="1407"/>
    </row>
    <row r="16" spans="1:102" x14ac:dyDescent="0.3">
      <c r="A16" s="1384" t="s">
        <v>9</v>
      </c>
      <c r="B16" s="1384" t="s">
        <v>17</v>
      </c>
      <c r="C16" s="1384" t="s">
        <v>319</v>
      </c>
      <c r="D16" s="1384" t="s">
        <v>89</v>
      </c>
      <c r="E16" s="1384" t="s">
        <v>1259</v>
      </c>
      <c r="F16" s="1384"/>
      <c r="G16" s="1384"/>
      <c r="H16" s="1384">
        <v>0</v>
      </c>
      <c r="I16" s="1384">
        <v>0</v>
      </c>
      <c r="J16" s="1384">
        <v>0</v>
      </c>
      <c r="K16" s="1384"/>
      <c r="L16" s="1485">
        <v>3675</v>
      </c>
      <c r="M16" s="1359" t="s">
        <v>17</v>
      </c>
      <c r="N16" s="1404"/>
      <c r="O16" s="1404"/>
      <c r="P16" s="1422" t="s">
        <v>6</v>
      </c>
      <c r="Q16" s="1422" t="s">
        <v>6</v>
      </c>
      <c r="R16" s="1422"/>
      <c r="S16" s="1422"/>
      <c r="T16" s="1422" t="s">
        <v>6</v>
      </c>
      <c r="U16" s="1422" t="s">
        <v>6</v>
      </c>
      <c r="V16" s="1422" t="s">
        <v>6</v>
      </c>
      <c r="W16" s="1422" t="s">
        <v>6</v>
      </c>
      <c r="X16" s="1422"/>
      <c r="Y16" s="1422">
        <v>14240</v>
      </c>
      <c r="Z16" s="1422" t="s">
        <v>6</v>
      </c>
      <c r="AA16" s="1422"/>
      <c r="AB16" s="1422"/>
      <c r="AC16" s="1422"/>
      <c r="AD16" s="1422"/>
      <c r="AE16" s="1422"/>
      <c r="AF16" s="1422"/>
      <c r="AG16" s="1422"/>
      <c r="AH16" s="1422"/>
      <c r="AI16" s="1407"/>
      <c r="AJ16" s="1407"/>
      <c r="AK16" s="1407"/>
      <c r="AL16" s="1404"/>
      <c r="AM16" s="1404"/>
      <c r="AN16" s="1422"/>
      <c r="AO16" s="1422"/>
      <c r="AP16" s="1422"/>
      <c r="AQ16" s="1422"/>
      <c r="AR16" s="1422">
        <v>1200</v>
      </c>
      <c r="AS16" s="1422"/>
      <c r="AT16" s="1422"/>
      <c r="AU16" s="1422"/>
      <c r="AV16" s="1422"/>
      <c r="AW16" s="1422"/>
      <c r="AX16" s="1422"/>
      <c r="AY16" s="1422">
        <v>35000</v>
      </c>
      <c r="AZ16" s="1422">
        <v>15591</v>
      </c>
      <c r="BA16" s="1407"/>
      <c r="BB16" s="1407"/>
      <c r="BC16" s="1404"/>
      <c r="BD16" s="1404"/>
      <c r="BE16" s="1422">
        <v>6547</v>
      </c>
      <c r="BF16" s="1422"/>
      <c r="BG16" s="1422">
        <v>5000</v>
      </c>
      <c r="BH16" s="1404"/>
      <c r="BI16" s="1404"/>
      <c r="BJ16" s="1422"/>
      <c r="BK16" s="1422"/>
      <c r="BL16" s="1422"/>
      <c r="BM16" s="1422">
        <v>23518</v>
      </c>
      <c r="BN16" s="1422"/>
      <c r="BO16" s="1422"/>
      <c r="BP16" s="1422"/>
      <c r="BQ16" s="1422"/>
      <c r="BR16" s="1404"/>
      <c r="BS16" s="1404"/>
      <c r="BT16" s="1422"/>
      <c r="BU16" s="1422"/>
      <c r="BV16" s="1422">
        <v>1894</v>
      </c>
      <c r="BW16" s="1422">
        <v>2063</v>
      </c>
      <c r="BX16" s="1407"/>
      <c r="BY16" s="1404"/>
      <c r="BZ16" s="1404"/>
      <c r="CA16" s="1422"/>
      <c r="CB16" s="1422"/>
      <c r="CC16" s="1422"/>
      <c r="CD16" s="1422"/>
      <c r="CE16" s="1422"/>
      <c r="CF16" s="1422">
        <v>15250</v>
      </c>
      <c r="CG16" s="1422"/>
      <c r="CH16" s="1422">
        <v>44000</v>
      </c>
      <c r="CI16" s="1422">
        <v>42000</v>
      </c>
      <c r="CJ16" s="1422">
        <v>1463</v>
      </c>
      <c r="CK16" s="1422">
        <v>1250</v>
      </c>
      <c r="CL16" s="1422">
        <v>3500</v>
      </c>
      <c r="CM16" s="1404"/>
      <c r="CN16" s="1404"/>
      <c r="CO16" s="1422"/>
      <c r="CP16" s="1422"/>
      <c r="CQ16" s="1422"/>
      <c r="CR16" s="1422"/>
      <c r="CS16" s="1404"/>
      <c r="CT16" s="1404"/>
      <c r="CU16" s="1498">
        <f t="shared" si="1"/>
        <v>212516</v>
      </c>
      <c r="CV16" s="1501">
        <f t="shared" si="0"/>
        <v>56.827482993197279</v>
      </c>
      <c r="CW16" s="1381"/>
      <c r="CX16" s="1407"/>
    </row>
    <row r="17" spans="1:102" x14ac:dyDescent="0.3">
      <c r="A17" s="1384" t="s">
        <v>9</v>
      </c>
      <c r="B17" s="1384" t="s">
        <v>18</v>
      </c>
      <c r="C17" s="1384" t="s">
        <v>319</v>
      </c>
      <c r="D17" s="1384" t="s">
        <v>89</v>
      </c>
      <c r="E17" s="1384" t="s">
        <v>1259</v>
      </c>
      <c r="F17" s="1384"/>
      <c r="G17" s="1384"/>
      <c r="H17" s="1384">
        <v>0</v>
      </c>
      <c r="I17" s="1384">
        <v>0</v>
      </c>
      <c r="J17" s="1384">
        <v>0</v>
      </c>
      <c r="K17" s="1384"/>
      <c r="L17" s="1485">
        <v>22744</v>
      </c>
      <c r="M17" s="1359" t="s">
        <v>18</v>
      </c>
      <c r="N17" s="1404"/>
      <c r="O17" s="1404"/>
      <c r="P17" s="1422" t="s">
        <v>6</v>
      </c>
      <c r="Q17" s="1422" t="s">
        <v>6</v>
      </c>
      <c r="R17" s="1422"/>
      <c r="S17" s="1422"/>
      <c r="T17" s="1422" t="s">
        <v>6</v>
      </c>
      <c r="U17" s="1422" t="s">
        <v>6</v>
      </c>
      <c r="V17" s="1422" t="s">
        <v>6</v>
      </c>
      <c r="W17" s="1422" t="s">
        <v>6</v>
      </c>
      <c r="X17" s="1422"/>
      <c r="Y17" s="1422">
        <v>72000</v>
      </c>
      <c r="Z17" s="1422" t="s">
        <v>6</v>
      </c>
      <c r="AA17" s="1422"/>
      <c r="AB17" s="1422"/>
      <c r="AC17" s="1422">
        <v>1113065.6399999999</v>
      </c>
      <c r="AD17" s="1422">
        <v>1507500</v>
      </c>
      <c r="AE17" s="1422" t="s">
        <v>6</v>
      </c>
      <c r="AF17" s="1422" t="s">
        <v>6</v>
      </c>
      <c r="AG17" s="1422" t="s">
        <v>6</v>
      </c>
      <c r="AH17" s="1422" t="s">
        <v>6</v>
      </c>
      <c r="AI17" s="1407" t="s">
        <v>6</v>
      </c>
      <c r="AJ17" s="1407"/>
      <c r="AK17" s="1407"/>
      <c r="AL17" s="1404"/>
      <c r="AM17" s="1404" t="s">
        <v>6</v>
      </c>
      <c r="AN17" s="1422" t="s">
        <v>6</v>
      </c>
      <c r="AO17" s="1422" t="s">
        <v>6</v>
      </c>
      <c r="AP17" s="1422" t="s">
        <v>6</v>
      </c>
      <c r="AQ17" s="1422" t="s">
        <v>6</v>
      </c>
      <c r="AR17" s="1422">
        <v>1200</v>
      </c>
      <c r="AS17" s="1422" t="s">
        <v>6</v>
      </c>
      <c r="AT17" s="1422" t="s">
        <v>6</v>
      </c>
      <c r="AU17" s="1422" t="s">
        <v>6</v>
      </c>
      <c r="AV17" s="1422" t="s">
        <v>6</v>
      </c>
      <c r="AW17" s="1422" t="s">
        <v>6</v>
      </c>
      <c r="AX17" s="1422" t="s">
        <v>6</v>
      </c>
      <c r="AY17" s="1422">
        <v>35000</v>
      </c>
      <c r="AZ17" s="1422">
        <v>15591</v>
      </c>
      <c r="BA17" s="1407" t="s">
        <v>6</v>
      </c>
      <c r="BB17" s="1407"/>
      <c r="BC17" s="1404"/>
      <c r="BD17" s="1404" t="s">
        <v>6</v>
      </c>
      <c r="BE17" s="1422">
        <v>6547</v>
      </c>
      <c r="BF17" s="1422" t="s">
        <v>6</v>
      </c>
      <c r="BG17" s="1422">
        <v>5000</v>
      </c>
      <c r="BH17" s="1404" t="s">
        <v>6</v>
      </c>
      <c r="BI17" s="1404" t="s">
        <v>6</v>
      </c>
      <c r="BJ17" s="1422">
        <v>39685</v>
      </c>
      <c r="BK17" s="1422">
        <v>11773</v>
      </c>
      <c r="BL17" s="1422"/>
      <c r="BM17" s="1422">
        <v>4556</v>
      </c>
      <c r="BN17" s="1422" t="s">
        <v>6</v>
      </c>
      <c r="BO17" s="1422">
        <v>7757</v>
      </c>
      <c r="BP17" s="1422">
        <v>17707</v>
      </c>
      <c r="BQ17" s="1422" t="s">
        <v>6</v>
      </c>
      <c r="BR17" s="1404" t="s">
        <v>6</v>
      </c>
      <c r="BS17" s="1404" t="s">
        <v>6</v>
      </c>
      <c r="BT17" s="1422" t="s">
        <v>6</v>
      </c>
      <c r="BU17" s="1422" t="s">
        <v>6</v>
      </c>
      <c r="BV17" s="1422">
        <v>1894</v>
      </c>
      <c r="BW17" s="1422">
        <v>2063</v>
      </c>
      <c r="BX17" s="1407" t="s">
        <v>6</v>
      </c>
      <c r="BY17" s="1404"/>
      <c r="BZ17" s="1404" t="s">
        <v>6</v>
      </c>
      <c r="CA17" s="1422" t="s">
        <v>6</v>
      </c>
      <c r="CB17" s="1422"/>
      <c r="CC17" s="1422" t="s">
        <v>6</v>
      </c>
      <c r="CD17" s="1422" t="s">
        <v>6</v>
      </c>
      <c r="CE17" s="1422" t="s">
        <v>6</v>
      </c>
      <c r="CF17" s="1422">
        <v>15250</v>
      </c>
      <c r="CG17" s="1422" t="s">
        <v>6</v>
      </c>
      <c r="CH17" s="1422">
        <v>44000</v>
      </c>
      <c r="CI17" s="1422">
        <v>42000</v>
      </c>
      <c r="CJ17" s="1422">
        <v>1463</v>
      </c>
      <c r="CK17" s="1422">
        <v>1250</v>
      </c>
      <c r="CL17" s="1422">
        <v>3500</v>
      </c>
      <c r="CM17" s="1404" t="s">
        <v>6</v>
      </c>
      <c r="CN17" s="1404" t="s">
        <v>6</v>
      </c>
      <c r="CO17" s="1422" t="s">
        <v>6</v>
      </c>
      <c r="CP17" s="1422" t="s">
        <v>6</v>
      </c>
      <c r="CQ17" s="1422" t="s">
        <v>6</v>
      </c>
      <c r="CR17" s="1422" t="s">
        <v>6</v>
      </c>
      <c r="CS17" s="1404"/>
      <c r="CT17" s="1404"/>
      <c r="CU17" s="1498">
        <f t="shared" si="1"/>
        <v>2948801.6399999997</v>
      </c>
      <c r="CV17" s="1501">
        <f t="shared" si="0"/>
        <v>128.65184839957789</v>
      </c>
      <c r="CW17" s="1381"/>
      <c r="CX17" s="1407"/>
    </row>
    <row r="18" spans="1:102" x14ac:dyDescent="0.3">
      <c r="A18" s="1384" t="s">
        <v>9</v>
      </c>
      <c r="B18" s="1384" t="s">
        <v>346</v>
      </c>
      <c r="C18" s="1384" t="s">
        <v>319</v>
      </c>
      <c r="D18" s="1384" t="s">
        <v>89</v>
      </c>
      <c r="E18" s="1384" t="s">
        <v>1259</v>
      </c>
      <c r="F18" s="1384"/>
      <c r="G18" s="1384"/>
      <c r="H18" s="1384">
        <v>0</v>
      </c>
      <c r="I18" s="1384">
        <v>0</v>
      </c>
      <c r="J18" s="1384">
        <v>0</v>
      </c>
      <c r="K18" s="1384"/>
      <c r="L18" s="1485">
        <v>6716</v>
      </c>
      <c r="M18" s="1359" t="s">
        <v>19</v>
      </c>
      <c r="N18" s="1404"/>
      <c r="O18" s="1404"/>
      <c r="P18" s="1422" t="s">
        <v>6</v>
      </c>
      <c r="Q18" s="1422" t="s">
        <v>6</v>
      </c>
      <c r="R18" s="1422"/>
      <c r="S18" s="1422"/>
      <c r="T18" s="1422" t="s">
        <v>6</v>
      </c>
      <c r="U18" s="1422" t="s">
        <v>6</v>
      </c>
      <c r="V18" s="1422" t="s">
        <v>6</v>
      </c>
      <c r="W18" s="1422" t="s">
        <v>6</v>
      </c>
      <c r="X18" s="1422"/>
      <c r="Y18" s="1422"/>
      <c r="Z18" s="1422" t="s">
        <v>6</v>
      </c>
      <c r="AA18" s="1422"/>
      <c r="AB18" s="1422"/>
      <c r="AC18" s="1422"/>
      <c r="AD18" s="1422"/>
      <c r="AE18" s="1422"/>
      <c r="AF18" s="1422"/>
      <c r="AG18" s="1422"/>
      <c r="AH18" s="1422"/>
      <c r="AI18" s="1407"/>
      <c r="AJ18" s="1407"/>
      <c r="AK18" s="1407"/>
      <c r="AL18" s="1404"/>
      <c r="AM18" s="1404"/>
      <c r="AN18" s="1422"/>
      <c r="AO18" s="1422"/>
      <c r="AP18" s="1422"/>
      <c r="AQ18" s="1422"/>
      <c r="AR18" s="1422">
        <v>1200</v>
      </c>
      <c r="AS18" s="1422"/>
      <c r="AT18" s="1422"/>
      <c r="AU18" s="1422"/>
      <c r="AV18" s="1422"/>
      <c r="AW18" s="1422"/>
      <c r="AX18" s="1422"/>
      <c r="AY18" s="1422">
        <v>35000</v>
      </c>
      <c r="AZ18" s="1422">
        <v>15591</v>
      </c>
      <c r="BA18" s="1407"/>
      <c r="BB18" s="1407"/>
      <c r="BC18" s="1404"/>
      <c r="BD18" s="1404"/>
      <c r="BE18" s="1422">
        <v>6547</v>
      </c>
      <c r="BF18" s="1422"/>
      <c r="BG18" s="1422">
        <v>5000</v>
      </c>
      <c r="BH18" s="1404"/>
      <c r="BI18" s="1404"/>
      <c r="BJ18" s="1422"/>
      <c r="BK18" s="1422"/>
      <c r="BL18" s="1422"/>
      <c r="BM18" s="1422"/>
      <c r="BN18" s="1422"/>
      <c r="BO18" s="1422"/>
      <c r="BP18" s="1422"/>
      <c r="BQ18" s="1422"/>
      <c r="BR18" s="1404"/>
      <c r="BS18" s="1404"/>
      <c r="BT18" s="1422"/>
      <c r="BU18" s="1422"/>
      <c r="BV18" s="1422">
        <v>1894</v>
      </c>
      <c r="BW18" s="1422">
        <v>2063</v>
      </c>
      <c r="BX18" s="1407"/>
      <c r="BY18" s="1404"/>
      <c r="BZ18" s="1404"/>
      <c r="CA18" s="1422"/>
      <c r="CB18" s="1422"/>
      <c r="CC18" s="1422"/>
      <c r="CD18" s="1422"/>
      <c r="CE18" s="1422"/>
      <c r="CF18" s="1422">
        <v>15250</v>
      </c>
      <c r="CG18" s="1422"/>
      <c r="CH18" s="1422">
        <v>44000</v>
      </c>
      <c r="CI18" s="1422">
        <v>42000</v>
      </c>
      <c r="CJ18" s="1422">
        <v>1463</v>
      </c>
      <c r="CK18" s="1422">
        <v>1250</v>
      </c>
      <c r="CL18" s="1422">
        <v>3500</v>
      </c>
      <c r="CM18" s="1404"/>
      <c r="CN18" s="1404"/>
      <c r="CO18" s="1422"/>
      <c r="CP18" s="1422"/>
      <c r="CQ18" s="1422"/>
      <c r="CR18" s="1422"/>
      <c r="CS18" s="1404"/>
      <c r="CT18" s="1404"/>
      <c r="CU18" s="1498">
        <f t="shared" si="1"/>
        <v>174758</v>
      </c>
      <c r="CV18" s="1501">
        <f t="shared" si="0"/>
        <v>25.02114353782013</v>
      </c>
      <c r="CW18" s="1381"/>
      <c r="CX18" s="1407"/>
    </row>
    <row r="19" spans="1:102" x14ac:dyDescent="0.3">
      <c r="A19" s="1384" t="s">
        <v>9</v>
      </c>
      <c r="B19" s="1384" t="s">
        <v>405</v>
      </c>
      <c r="C19" s="1384" t="s">
        <v>319</v>
      </c>
      <c r="D19" s="1384" t="s">
        <v>89</v>
      </c>
      <c r="E19" s="1384" t="s">
        <v>1259</v>
      </c>
      <c r="F19" s="1384"/>
      <c r="G19" s="1384"/>
      <c r="H19" s="1384">
        <v>0</v>
      </c>
      <c r="I19" s="1384">
        <v>0</v>
      </c>
      <c r="J19" s="1384">
        <v>0</v>
      </c>
      <c r="K19" s="1384"/>
      <c r="L19" s="1485">
        <v>3333</v>
      </c>
      <c r="M19" s="1359" t="s">
        <v>490</v>
      </c>
      <c r="N19" s="1404"/>
      <c r="O19" s="1404"/>
      <c r="P19" s="1422" t="s">
        <v>6</v>
      </c>
      <c r="Q19" s="1422" t="s">
        <v>6</v>
      </c>
      <c r="R19" s="1422"/>
      <c r="S19" s="1422"/>
      <c r="T19" s="1422" t="s">
        <v>6</v>
      </c>
      <c r="U19" s="1422" t="s">
        <v>6</v>
      </c>
      <c r="V19" s="1422" t="s">
        <v>6</v>
      </c>
      <c r="W19" s="1422" t="s">
        <v>6</v>
      </c>
      <c r="X19" s="1422"/>
      <c r="Y19" s="1422"/>
      <c r="Z19" s="1422" t="s">
        <v>6</v>
      </c>
      <c r="AA19" s="1422"/>
      <c r="AB19" s="1422"/>
      <c r="AC19" s="1422"/>
      <c r="AD19" s="1422"/>
      <c r="AE19" s="1422"/>
      <c r="AF19" s="1422"/>
      <c r="AG19" s="1422"/>
      <c r="AH19" s="1422"/>
      <c r="AI19" s="1407"/>
      <c r="AJ19" s="1407"/>
      <c r="AK19" s="1407"/>
      <c r="AL19" s="1404"/>
      <c r="AM19" s="1404"/>
      <c r="AN19" s="1422"/>
      <c r="AO19" s="1422"/>
      <c r="AP19" s="1422"/>
      <c r="AQ19" s="1422"/>
      <c r="AR19" s="1422">
        <v>1200</v>
      </c>
      <c r="AS19" s="1422"/>
      <c r="AT19" s="1422"/>
      <c r="AU19" s="1422"/>
      <c r="AV19" s="1422"/>
      <c r="AW19" s="1422"/>
      <c r="AX19" s="1422"/>
      <c r="AY19" s="1422">
        <v>35000</v>
      </c>
      <c r="AZ19" s="1422">
        <v>15591</v>
      </c>
      <c r="BA19" s="1407"/>
      <c r="BB19" s="1407"/>
      <c r="BC19" s="1404"/>
      <c r="BD19" s="1404"/>
      <c r="BE19" s="1422">
        <v>6547</v>
      </c>
      <c r="BF19" s="1422"/>
      <c r="BG19" s="1422">
        <v>5000</v>
      </c>
      <c r="BH19" s="1404"/>
      <c r="BI19" s="1404"/>
      <c r="BJ19" s="1422"/>
      <c r="BK19" s="1422"/>
      <c r="BL19" s="1422"/>
      <c r="BM19" s="1422">
        <v>26325</v>
      </c>
      <c r="BN19" s="1422"/>
      <c r="BO19" s="1422"/>
      <c r="BP19" s="1422"/>
      <c r="BQ19" s="1422"/>
      <c r="BR19" s="1404"/>
      <c r="BS19" s="1404"/>
      <c r="BT19" s="1422"/>
      <c r="BU19" s="1422"/>
      <c r="BV19" s="1422">
        <v>1894</v>
      </c>
      <c r="BW19" s="1422">
        <v>2063</v>
      </c>
      <c r="BX19" s="1407"/>
      <c r="BY19" s="1404"/>
      <c r="BZ19" s="1404"/>
      <c r="CA19" s="1422"/>
      <c r="CB19" s="1422"/>
      <c r="CC19" s="1422"/>
      <c r="CD19" s="1422"/>
      <c r="CE19" s="1422"/>
      <c r="CF19" s="1422">
        <v>15250</v>
      </c>
      <c r="CG19" s="1422"/>
      <c r="CH19" s="1422">
        <v>44000</v>
      </c>
      <c r="CI19" s="1422">
        <v>42000</v>
      </c>
      <c r="CJ19" s="1422">
        <v>1463</v>
      </c>
      <c r="CK19" s="1422">
        <v>1250</v>
      </c>
      <c r="CL19" s="1422">
        <v>3500</v>
      </c>
      <c r="CM19" s="1404"/>
      <c r="CN19" s="1404"/>
      <c r="CO19" s="1422"/>
      <c r="CP19" s="1422"/>
      <c r="CQ19" s="1422"/>
      <c r="CR19" s="1422"/>
      <c r="CS19" s="1404"/>
      <c r="CT19" s="1404"/>
      <c r="CU19" s="1499">
        <f t="shared" si="1"/>
        <v>201083</v>
      </c>
      <c r="CV19" s="1502">
        <f t="shared" si="0"/>
        <v>59.330933093309334</v>
      </c>
      <c r="CW19" s="1381"/>
      <c r="CX19" s="1407"/>
    </row>
    <row r="20" spans="1:102" x14ac:dyDescent="0.3">
      <c r="A20" s="1384" t="s">
        <v>9</v>
      </c>
      <c r="B20" s="1384" t="s">
        <v>353</v>
      </c>
      <c r="C20" s="1384" t="s">
        <v>319</v>
      </c>
      <c r="D20" s="1384" t="s">
        <v>89</v>
      </c>
      <c r="E20" s="1384" t="s">
        <v>1259</v>
      </c>
      <c r="F20" s="1384"/>
      <c r="G20" s="1384"/>
      <c r="H20" s="1384">
        <v>0</v>
      </c>
      <c r="I20" s="1384">
        <v>0</v>
      </c>
      <c r="J20" s="1384">
        <v>0</v>
      </c>
      <c r="K20" s="1384"/>
      <c r="L20" s="1485">
        <v>25280</v>
      </c>
      <c r="M20" s="1359" t="s">
        <v>20</v>
      </c>
      <c r="N20" s="1404"/>
      <c r="O20" s="1404"/>
      <c r="P20" s="1422" t="s">
        <v>6</v>
      </c>
      <c r="Q20" s="1422" t="s">
        <v>6</v>
      </c>
      <c r="R20" s="1422"/>
      <c r="S20" s="1422"/>
      <c r="T20" s="1422" t="s">
        <v>6</v>
      </c>
      <c r="U20" s="1422" t="s">
        <v>6</v>
      </c>
      <c r="V20" s="1422" t="s">
        <v>6</v>
      </c>
      <c r="W20" s="1422" t="s">
        <v>6</v>
      </c>
      <c r="X20" s="1422"/>
      <c r="Y20" s="1422"/>
      <c r="Z20" s="1422" t="s">
        <v>6</v>
      </c>
      <c r="AA20" s="1422"/>
      <c r="AB20" s="1422"/>
      <c r="AC20" s="1422">
        <v>3370500</v>
      </c>
      <c r="AD20" s="1422"/>
      <c r="AE20" s="1422"/>
      <c r="AF20" s="1422"/>
      <c r="AG20" s="1422"/>
      <c r="AH20" s="1422"/>
      <c r="AI20" s="1407"/>
      <c r="AJ20" s="1407"/>
      <c r="AK20" s="1407"/>
      <c r="AL20" s="1404"/>
      <c r="AM20" s="1404"/>
      <c r="AN20" s="1422"/>
      <c r="AO20" s="1422"/>
      <c r="AP20" s="1422"/>
      <c r="AQ20" s="1422"/>
      <c r="AR20" s="1422">
        <v>1200</v>
      </c>
      <c r="AS20" s="1422"/>
      <c r="AT20" s="1422"/>
      <c r="AU20" s="1422"/>
      <c r="AV20" s="1422"/>
      <c r="AW20" s="1422"/>
      <c r="AX20" s="1422"/>
      <c r="AY20" s="1422">
        <v>35000</v>
      </c>
      <c r="AZ20" s="1422">
        <v>15591</v>
      </c>
      <c r="BA20" s="1407"/>
      <c r="BB20" s="1407"/>
      <c r="BC20" s="1404"/>
      <c r="BD20" s="1404"/>
      <c r="BE20" s="1422">
        <v>6547</v>
      </c>
      <c r="BF20" s="1422"/>
      <c r="BG20" s="1422">
        <v>5000</v>
      </c>
      <c r="BH20" s="1404"/>
      <c r="BI20" s="1404"/>
      <c r="BJ20" s="1422"/>
      <c r="BK20" s="1422"/>
      <c r="BL20" s="1422"/>
      <c r="BM20" s="1422">
        <v>18394</v>
      </c>
      <c r="BN20" s="1422"/>
      <c r="BO20" s="1422"/>
      <c r="BP20" s="1422"/>
      <c r="BQ20" s="1422"/>
      <c r="BR20" s="1404"/>
      <c r="BS20" s="1404"/>
      <c r="BT20" s="1422"/>
      <c r="BU20" s="1422"/>
      <c r="BV20" s="1422">
        <v>1894</v>
      </c>
      <c r="BW20" s="1422">
        <v>2063</v>
      </c>
      <c r="BX20" s="1407"/>
      <c r="BY20" s="1404"/>
      <c r="BZ20" s="1404"/>
      <c r="CA20" s="1422"/>
      <c r="CB20" s="1422"/>
      <c r="CC20" s="1422"/>
      <c r="CD20" s="1422"/>
      <c r="CE20" s="1422"/>
      <c r="CF20" s="1422">
        <v>15250</v>
      </c>
      <c r="CG20" s="1422"/>
      <c r="CH20" s="1422">
        <v>44000</v>
      </c>
      <c r="CI20" s="1422">
        <v>42000</v>
      </c>
      <c r="CJ20" s="1422">
        <v>1463</v>
      </c>
      <c r="CK20" s="1422">
        <v>1250</v>
      </c>
      <c r="CL20" s="1422">
        <v>3500</v>
      </c>
      <c r="CM20" s="1404"/>
      <c r="CN20" s="1404"/>
      <c r="CO20" s="1422"/>
      <c r="CP20" s="1422"/>
      <c r="CQ20" s="1422"/>
      <c r="CR20" s="1422"/>
      <c r="CS20" s="1404"/>
      <c r="CT20" s="1404"/>
      <c r="CU20" s="1498">
        <f t="shared" si="1"/>
        <v>3563652</v>
      </c>
      <c r="CV20" s="1501">
        <f t="shared" si="0"/>
        <v>139.96724683544304</v>
      </c>
      <c r="CW20" s="1381"/>
      <c r="CX20" s="1407"/>
    </row>
    <row r="21" spans="1:102" x14ac:dyDescent="0.3">
      <c r="A21" s="1384" t="s">
        <v>9</v>
      </c>
      <c r="B21" s="1384" t="s">
        <v>21</v>
      </c>
      <c r="C21" s="1384" t="s">
        <v>319</v>
      </c>
      <c r="D21" s="1384" t="s">
        <v>89</v>
      </c>
      <c r="E21" s="1384" t="s">
        <v>1259</v>
      </c>
      <c r="F21" s="1384"/>
      <c r="G21" s="1384"/>
      <c r="H21" s="1384">
        <v>0</v>
      </c>
      <c r="I21" s="1384">
        <v>0</v>
      </c>
      <c r="J21" s="1384">
        <v>0</v>
      </c>
      <c r="K21" s="1384"/>
      <c r="L21" s="1485">
        <v>22346</v>
      </c>
      <c r="M21" s="1359" t="s">
        <v>21</v>
      </c>
      <c r="N21" s="1404"/>
      <c r="O21" s="1404"/>
      <c r="P21" s="1422" t="s">
        <v>6</v>
      </c>
      <c r="Q21" s="1422" t="s">
        <v>6</v>
      </c>
      <c r="R21" s="1422"/>
      <c r="S21" s="1422"/>
      <c r="T21" s="1422" t="s">
        <v>6</v>
      </c>
      <c r="U21" s="1422" t="s">
        <v>6</v>
      </c>
      <c r="V21" s="1422" t="s">
        <v>6</v>
      </c>
      <c r="W21" s="1422" t="s">
        <v>6</v>
      </c>
      <c r="X21" s="1422"/>
      <c r="Y21" s="1422" t="s">
        <v>6</v>
      </c>
      <c r="Z21" s="1422" t="s">
        <v>6</v>
      </c>
      <c r="AA21" s="1422"/>
      <c r="AB21" s="1422"/>
      <c r="AC21" s="1422"/>
      <c r="AD21" s="1422"/>
      <c r="AE21" s="1422"/>
      <c r="AF21" s="1422"/>
      <c r="AG21" s="1422"/>
      <c r="AH21" s="1422"/>
      <c r="AI21" s="1407"/>
      <c r="AJ21" s="1407"/>
      <c r="AK21" s="1407"/>
      <c r="AL21" s="1404"/>
      <c r="AM21" s="1404"/>
      <c r="AN21" s="1422"/>
      <c r="AO21" s="1422"/>
      <c r="AP21" s="1422"/>
      <c r="AQ21" s="1422"/>
      <c r="AR21" s="1422">
        <v>1200</v>
      </c>
      <c r="AS21" s="1422"/>
      <c r="AT21" s="1422"/>
      <c r="AU21" s="1422"/>
      <c r="AV21" s="1422"/>
      <c r="AW21" s="1422"/>
      <c r="AX21" s="1422"/>
      <c r="AY21" s="1422">
        <v>35000</v>
      </c>
      <c r="AZ21" s="1422">
        <v>15591</v>
      </c>
      <c r="BA21" s="1407"/>
      <c r="BB21" s="1407"/>
      <c r="BC21" s="1404"/>
      <c r="BD21" s="1404"/>
      <c r="BE21" s="1422">
        <v>6547</v>
      </c>
      <c r="BF21" s="1422"/>
      <c r="BG21" s="1422">
        <v>5000</v>
      </c>
      <c r="BH21" s="1404"/>
      <c r="BI21" s="1404"/>
      <c r="BJ21" s="1422"/>
      <c r="BK21" s="1422"/>
      <c r="BL21" s="1422"/>
      <c r="BM21" s="1422"/>
      <c r="BN21" s="1422"/>
      <c r="BO21" s="1422"/>
      <c r="BP21" s="1422"/>
      <c r="BQ21" s="1422"/>
      <c r="BR21" s="1404"/>
      <c r="BS21" s="1404"/>
      <c r="BT21" s="1422"/>
      <c r="BU21" s="1422"/>
      <c r="BV21" s="1422">
        <v>1894</v>
      </c>
      <c r="BW21" s="1422">
        <v>2063</v>
      </c>
      <c r="BX21" s="1407"/>
      <c r="BY21" s="1404"/>
      <c r="BZ21" s="1404"/>
      <c r="CA21" s="1422"/>
      <c r="CB21" s="1422"/>
      <c r="CC21" s="1422"/>
      <c r="CD21" s="1422"/>
      <c r="CE21" s="1422"/>
      <c r="CF21" s="1422">
        <v>15250</v>
      </c>
      <c r="CG21" s="1422"/>
      <c r="CH21" s="1422">
        <v>44000</v>
      </c>
      <c r="CI21" s="1422">
        <v>42000</v>
      </c>
      <c r="CJ21" s="1422">
        <v>1463</v>
      </c>
      <c r="CK21" s="1422">
        <v>1250</v>
      </c>
      <c r="CL21" s="1422">
        <v>3500</v>
      </c>
      <c r="CM21" s="1404"/>
      <c r="CN21" s="1404"/>
      <c r="CO21" s="1422"/>
      <c r="CP21" s="1422"/>
      <c r="CQ21" s="1422"/>
      <c r="CR21" s="1422"/>
      <c r="CS21" s="1404"/>
      <c r="CT21" s="1404"/>
      <c r="CU21" s="1498">
        <f t="shared" si="1"/>
        <v>174758</v>
      </c>
      <c r="CV21" s="1501">
        <f t="shared" si="0"/>
        <v>6.8205495390673949</v>
      </c>
      <c r="CW21" s="1381"/>
      <c r="CX21" s="1407"/>
    </row>
    <row r="22" spans="1:102" x14ac:dyDescent="0.3">
      <c r="A22" s="1384" t="s">
        <v>9</v>
      </c>
      <c r="B22" s="1384" t="s">
        <v>356</v>
      </c>
      <c r="C22" s="1384" t="s">
        <v>319</v>
      </c>
      <c r="D22" s="1384" t="s">
        <v>89</v>
      </c>
      <c r="E22" s="1384" t="s">
        <v>1259</v>
      </c>
      <c r="F22" s="1384"/>
      <c r="G22" s="1384"/>
      <c r="H22" s="1384">
        <v>0</v>
      </c>
      <c r="I22" s="1384">
        <v>0</v>
      </c>
      <c r="J22" s="1384">
        <v>0</v>
      </c>
      <c r="K22" s="1384"/>
      <c r="L22" s="1485">
        <v>23933</v>
      </c>
      <c r="M22" s="1359" t="s">
        <v>22</v>
      </c>
      <c r="N22" s="1404"/>
      <c r="O22" s="1404"/>
      <c r="P22" s="1422" t="s">
        <v>6</v>
      </c>
      <c r="Q22" s="1422" t="s">
        <v>6</v>
      </c>
      <c r="R22" s="1422"/>
      <c r="S22" s="1422"/>
      <c r="T22" s="1422" t="s">
        <v>6</v>
      </c>
      <c r="U22" s="1422" t="s">
        <v>6</v>
      </c>
      <c r="V22" s="1422" t="s">
        <v>6</v>
      </c>
      <c r="W22" s="1422" t="s">
        <v>6</v>
      </c>
      <c r="X22" s="1422"/>
      <c r="Y22" s="1422"/>
      <c r="Z22" s="1422" t="s">
        <v>6</v>
      </c>
      <c r="AA22" s="1422"/>
      <c r="AB22" s="1422"/>
      <c r="AC22" s="1422" t="s">
        <v>6</v>
      </c>
      <c r="AD22" s="1422"/>
      <c r="AE22" s="1422"/>
      <c r="AF22" s="1422"/>
      <c r="AG22" s="1422"/>
      <c r="AH22" s="1422"/>
      <c r="AI22" s="1407"/>
      <c r="AJ22" s="1407"/>
      <c r="AK22" s="1407"/>
      <c r="AL22" s="1404"/>
      <c r="AM22" s="1404"/>
      <c r="AN22" s="1422"/>
      <c r="AO22" s="1422"/>
      <c r="AP22" s="1422"/>
      <c r="AQ22" s="1422"/>
      <c r="AR22" s="1422">
        <v>1200</v>
      </c>
      <c r="AS22" s="1422"/>
      <c r="AT22" s="1422"/>
      <c r="AU22" s="1422"/>
      <c r="AV22" s="1422"/>
      <c r="AW22" s="1422"/>
      <c r="AX22" s="1422"/>
      <c r="AY22" s="1422">
        <v>35000</v>
      </c>
      <c r="AZ22" s="1422">
        <v>15591</v>
      </c>
      <c r="BA22" s="1407"/>
      <c r="BB22" s="1407"/>
      <c r="BC22" s="1404"/>
      <c r="BD22" s="1404"/>
      <c r="BE22" s="1422">
        <v>6547</v>
      </c>
      <c r="BF22" s="1422"/>
      <c r="BG22" s="1422">
        <v>5000</v>
      </c>
      <c r="BH22" s="1404"/>
      <c r="BI22" s="1404"/>
      <c r="BJ22" s="1422"/>
      <c r="BK22" s="1422"/>
      <c r="BL22" s="1422"/>
      <c r="BM22" s="1422">
        <v>7712</v>
      </c>
      <c r="BN22" s="1422"/>
      <c r="BO22" s="1422"/>
      <c r="BP22" s="1422"/>
      <c r="BQ22" s="1422"/>
      <c r="BR22" s="1404"/>
      <c r="BS22" s="1404"/>
      <c r="BT22" s="1422"/>
      <c r="BU22" s="1422"/>
      <c r="BV22" s="1422">
        <v>1894</v>
      </c>
      <c r="BW22" s="1422">
        <v>2063</v>
      </c>
      <c r="BX22" s="1407"/>
      <c r="BY22" s="1404"/>
      <c r="BZ22" s="1404"/>
      <c r="CA22" s="1422"/>
      <c r="CB22" s="1422"/>
      <c r="CC22" s="1422"/>
      <c r="CD22" s="1422">
        <v>4200</v>
      </c>
      <c r="CE22" s="1422"/>
      <c r="CF22" s="1422">
        <v>15250</v>
      </c>
      <c r="CG22" s="1422"/>
      <c r="CH22" s="1422">
        <v>44000</v>
      </c>
      <c r="CI22" s="1422">
        <v>42000</v>
      </c>
      <c r="CJ22" s="1422">
        <v>1463</v>
      </c>
      <c r="CK22" s="1422">
        <v>1250</v>
      </c>
      <c r="CL22" s="1422">
        <v>3500</v>
      </c>
      <c r="CM22" s="1404"/>
      <c r="CN22" s="1404"/>
      <c r="CO22" s="1422"/>
      <c r="CP22" s="1422"/>
      <c r="CQ22" s="1422"/>
      <c r="CR22" s="1422"/>
      <c r="CS22" s="1404"/>
      <c r="CT22" s="1404"/>
      <c r="CU22" s="1498">
        <f t="shared" si="1"/>
        <v>186670</v>
      </c>
      <c r="CV22" s="1501">
        <f t="shared" si="0"/>
        <v>6.7996908034930845</v>
      </c>
      <c r="CW22" s="1381"/>
      <c r="CX22" s="1407"/>
    </row>
    <row r="23" spans="1:102" x14ac:dyDescent="0.3">
      <c r="A23" s="1384" t="s">
        <v>9</v>
      </c>
      <c r="B23" s="1384" t="s">
        <v>23</v>
      </c>
      <c r="C23" s="1384" t="s">
        <v>319</v>
      </c>
      <c r="D23" s="1384" t="s">
        <v>89</v>
      </c>
      <c r="E23" s="1384" t="s">
        <v>1259</v>
      </c>
      <c r="F23" s="1384"/>
      <c r="G23" s="1384"/>
      <c r="H23" s="1384">
        <v>0</v>
      </c>
      <c r="I23" s="1384">
        <v>0</v>
      </c>
      <c r="J23" s="1384">
        <v>0</v>
      </c>
      <c r="K23" s="1384"/>
      <c r="L23" s="1485">
        <v>12325</v>
      </c>
      <c r="M23" s="1359" t="s">
        <v>1287</v>
      </c>
      <c r="N23" s="1404"/>
      <c r="O23" s="1404"/>
      <c r="P23" s="1422" t="s">
        <v>6</v>
      </c>
      <c r="Q23" s="1422" t="s">
        <v>130</v>
      </c>
      <c r="R23" s="1422"/>
      <c r="S23" s="1422"/>
      <c r="T23" s="1422" t="s">
        <v>6</v>
      </c>
      <c r="U23" s="1422" t="s">
        <v>6</v>
      </c>
      <c r="V23" s="1422" t="s">
        <v>6</v>
      </c>
      <c r="W23" s="1422" t="s">
        <v>6</v>
      </c>
      <c r="X23" s="1422"/>
      <c r="Y23" s="1422" t="s">
        <v>6</v>
      </c>
      <c r="Z23" s="1422" t="s">
        <v>6</v>
      </c>
      <c r="AA23" s="1422"/>
      <c r="AB23" s="1422"/>
      <c r="AC23" s="1422">
        <v>2841020</v>
      </c>
      <c r="AD23" s="1422">
        <v>535035</v>
      </c>
      <c r="AE23" s="1422"/>
      <c r="AF23" s="1422"/>
      <c r="AG23" s="1422"/>
      <c r="AH23" s="1422"/>
      <c r="AI23" s="1407"/>
      <c r="AJ23" s="1407"/>
      <c r="AK23" s="1407"/>
      <c r="AL23" s="1404"/>
      <c r="AM23" s="1404"/>
      <c r="AN23" s="1422"/>
      <c r="AO23" s="1422"/>
      <c r="AP23" s="1422"/>
      <c r="AQ23" s="1422"/>
      <c r="AR23" s="1422">
        <v>1200</v>
      </c>
      <c r="AS23" s="1422"/>
      <c r="AT23" s="1422"/>
      <c r="AU23" s="1422"/>
      <c r="AV23" s="1422"/>
      <c r="AW23" s="1422"/>
      <c r="AX23" s="1422"/>
      <c r="AY23" s="1422">
        <v>35000</v>
      </c>
      <c r="AZ23" s="1422">
        <v>15591</v>
      </c>
      <c r="BA23" s="1407"/>
      <c r="BB23" s="1407"/>
      <c r="BC23" s="1404"/>
      <c r="BD23" s="1404"/>
      <c r="BE23" s="1422">
        <v>6547</v>
      </c>
      <c r="BF23" s="1422"/>
      <c r="BG23" s="1422">
        <v>5000</v>
      </c>
      <c r="BH23" s="1404"/>
      <c r="BI23" s="1404"/>
      <c r="BJ23" s="1422">
        <v>98850</v>
      </c>
      <c r="BK23" s="1422">
        <v>8025</v>
      </c>
      <c r="BL23" s="1422">
        <v>23000</v>
      </c>
      <c r="BM23" s="1422"/>
      <c r="BN23" s="1422"/>
      <c r="BO23" s="1422">
        <v>73925</v>
      </c>
      <c r="BP23" s="1422">
        <v>20581</v>
      </c>
      <c r="BQ23" s="1422"/>
      <c r="BR23" s="1404"/>
      <c r="BS23" s="1404"/>
      <c r="BT23" s="1422"/>
      <c r="BU23" s="1422"/>
      <c r="BV23" s="1422">
        <v>1894</v>
      </c>
      <c r="BW23" s="1422">
        <v>2063</v>
      </c>
      <c r="BX23" s="1407"/>
      <c r="BY23" s="1404"/>
      <c r="BZ23" s="1404"/>
      <c r="CA23" s="1422"/>
      <c r="CB23" s="1422"/>
      <c r="CC23" s="1422"/>
      <c r="CD23" s="1422">
        <v>4200</v>
      </c>
      <c r="CE23" s="1422"/>
      <c r="CF23" s="1422">
        <v>15250</v>
      </c>
      <c r="CG23" s="1422"/>
      <c r="CH23" s="1422">
        <v>44000</v>
      </c>
      <c r="CI23" s="1422">
        <v>42000</v>
      </c>
      <c r="CJ23" s="1422">
        <v>1463</v>
      </c>
      <c r="CK23" s="1422">
        <v>1250</v>
      </c>
      <c r="CL23" s="1422">
        <v>3500</v>
      </c>
      <c r="CM23" s="1404"/>
      <c r="CN23" s="1404"/>
      <c r="CO23" s="1422"/>
      <c r="CP23" s="1422"/>
      <c r="CQ23" s="1422"/>
      <c r="CR23" s="1422"/>
      <c r="CS23" s="1404"/>
      <c r="CT23" s="1404"/>
      <c r="CU23" s="1498">
        <f t="shared" si="1"/>
        <v>3779394</v>
      </c>
      <c r="CV23" s="1501">
        <f t="shared" si="0"/>
        <v>305.64454361054766</v>
      </c>
      <c r="CW23" s="1381"/>
      <c r="CX23" s="1407"/>
    </row>
    <row r="24" spans="1:102" x14ac:dyDescent="0.3">
      <c r="A24" s="1384" t="s">
        <v>9</v>
      </c>
      <c r="B24" s="1384" t="s">
        <v>24</v>
      </c>
      <c r="C24" s="1384" t="s">
        <v>319</v>
      </c>
      <c r="D24" s="1384" t="s">
        <v>89</v>
      </c>
      <c r="E24" s="1384" t="s">
        <v>1259</v>
      </c>
      <c r="F24" s="1384"/>
      <c r="G24" s="1384"/>
      <c r="H24" s="1384">
        <v>0</v>
      </c>
      <c r="I24" s="1384">
        <v>0</v>
      </c>
      <c r="J24" s="1384">
        <v>0</v>
      </c>
      <c r="K24" s="1384"/>
      <c r="L24" s="1485">
        <v>8985</v>
      </c>
      <c r="M24" s="1359" t="s">
        <v>1288</v>
      </c>
      <c r="N24" s="1404"/>
      <c r="O24" s="1404"/>
      <c r="P24" s="1422" t="s">
        <v>6</v>
      </c>
      <c r="Q24" s="1422" t="s">
        <v>6</v>
      </c>
      <c r="R24" s="1422"/>
      <c r="S24" s="1422"/>
      <c r="T24" s="1422" t="s">
        <v>6</v>
      </c>
      <c r="U24" s="1422" t="s">
        <v>6</v>
      </c>
      <c r="V24" s="1422" t="s">
        <v>6</v>
      </c>
      <c r="W24" s="1422" t="s">
        <v>6</v>
      </c>
      <c r="X24" s="1422"/>
      <c r="Y24" s="1422" t="s">
        <v>6</v>
      </c>
      <c r="Z24" s="1422" t="s">
        <v>6</v>
      </c>
      <c r="AA24" s="1422"/>
      <c r="AB24" s="1422"/>
      <c r="AC24" s="1422"/>
      <c r="AD24" s="1422"/>
      <c r="AE24" s="1422"/>
      <c r="AF24" s="1422"/>
      <c r="AG24" s="1422"/>
      <c r="AH24" s="1422"/>
      <c r="AI24" s="1407"/>
      <c r="AJ24" s="1407"/>
      <c r="AK24" s="1407"/>
      <c r="AL24" s="1404"/>
      <c r="AM24" s="1404"/>
      <c r="AN24" s="1422"/>
      <c r="AO24" s="1422"/>
      <c r="AP24" s="1422"/>
      <c r="AQ24" s="1422"/>
      <c r="AR24" s="1422">
        <v>1200</v>
      </c>
      <c r="AS24" s="1422"/>
      <c r="AT24" s="1422"/>
      <c r="AU24" s="1422"/>
      <c r="AV24" s="1422"/>
      <c r="AW24" s="1422"/>
      <c r="AX24" s="1422"/>
      <c r="AY24" s="1422">
        <v>35000</v>
      </c>
      <c r="AZ24" s="1422">
        <v>15591</v>
      </c>
      <c r="BA24" s="1407"/>
      <c r="BB24" s="1407"/>
      <c r="BC24" s="1404"/>
      <c r="BD24" s="1404"/>
      <c r="BE24" s="1422">
        <v>6547</v>
      </c>
      <c r="BF24" s="1422"/>
      <c r="BG24" s="1422">
        <v>5000</v>
      </c>
      <c r="BH24" s="1404"/>
      <c r="BI24" s="1404"/>
      <c r="BJ24" s="1422"/>
      <c r="BK24" s="1422"/>
      <c r="BL24" s="1422"/>
      <c r="BM24" s="1422">
        <v>15679</v>
      </c>
      <c r="BN24" s="1422"/>
      <c r="BO24" s="1422"/>
      <c r="BP24" s="1422"/>
      <c r="BQ24" s="1422"/>
      <c r="BR24" s="1404"/>
      <c r="BS24" s="1404"/>
      <c r="BT24" s="1422"/>
      <c r="BU24" s="1422"/>
      <c r="BV24" s="1422">
        <v>1894</v>
      </c>
      <c r="BW24" s="1422">
        <v>2063</v>
      </c>
      <c r="BX24" s="1407"/>
      <c r="BY24" s="1404"/>
      <c r="BZ24" s="1404"/>
      <c r="CA24" s="1422"/>
      <c r="CB24" s="1422"/>
      <c r="CC24" s="1422"/>
      <c r="CD24" s="1422"/>
      <c r="CE24" s="1422"/>
      <c r="CF24" s="1422">
        <v>15250</v>
      </c>
      <c r="CG24" s="1422"/>
      <c r="CH24" s="1422">
        <v>44000</v>
      </c>
      <c r="CI24" s="1422">
        <v>42000</v>
      </c>
      <c r="CJ24" s="1422">
        <v>1463</v>
      </c>
      <c r="CK24" s="1422">
        <v>1250</v>
      </c>
      <c r="CL24" s="1422">
        <v>3500</v>
      </c>
      <c r="CM24" s="1404"/>
      <c r="CN24" s="1404"/>
      <c r="CO24" s="1422"/>
      <c r="CP24" s="1422"/>
      <c r="CQ24" s="1422"/>
      <c r="CR24" s="1422"/>
      <c r="CS24" s="1404"/>
      <c r="CT24" s="1404"/>
      <c r="CU24" s="1498">
        <f t="shared" si="1"/>
        <v>190437</v>
      </c>
      <c r="CV24" s="1501">
        <f t="shared" si="0"/>
        <v>20.194991652754592</v>
      </c>
      <c r="CW24" s="1381"/>
      <c r="CX24" s="1407"/>
    </row>
    <row r="25" spans="1:102" x14ac:dyDescent="0.3">
      <c r="A25" s="1384" t="s">
        <v>9</v>
      </c>
      <c r="B25" s="1384" t="s">
        <v>409</v>
      </c>
      <c r="C25" s="1384" t="s">
        <v>367</v>
      </c>
      <c r="D25" s="1384" t="s">
        <v>89</v>
      </c>
      <c r="E25" s="1384" t="s">
        <v>1259</v>
      </c>
      <c r="F25" s="1384"/>
      <c r="G25" s="1384"/>
      <c r="H25" s="1384">
        <v>0</v>
      </c>
      <c r="I25" s="1384">
        <v>0</v>
      </c>
      <c r="J25" s="1384">
        <v>0</v>
      </c>
      <c r="K25" s="1384"/>
      <c r="L25" s="1485">
        <v>4950</v>
      </c>
      <c r="M25" s="1360" t="s">
        <v>25</v>
      </c>
      <c r="N25" s="1404"/>
      <c r="O25" s="1404"/>
      <c r="P25" s="1423" t="s">
        <v>6</v>
      </c>
      <c r="Q25" s="1423" t="s">
        <v>6</v>
      </c>
      <c r="R25" s="1423"/>
      <c r="S25" s="1423"/>
      <c r="T25" s="1423" t="s">
        <v>130</v>
      </c>
      <c r="U25" s="1423" t="s">
        <v>6</v>
      </c>
      <c r="V25" s="1423" t="s">
        <v>6</v>
      </c>
      <c r="W25" s="1423" t="s">
        <v>6</v>
      </c>
      <c r="X25" s="1423"/>
      <c r="Y25" s="1423" t="s">
        <v>6</v>
      </c>
      <c r="Z25" s="1423" t="s">
        <v>6</v>
      </c>
      <c r="AA25" s="1423"/>
      <c r="AB25" s="1423"/>
      <c r="AC25" s="1423"/>
      <c r="AD25" s="1423"/>
      <c r="AE25" s="1423"/>
      <c r="AF25" s="1423"/>
      <c r="AG25" s="1423"/>
      <c r="AH25" s="1423"/>
      <c r="AI25" s="1407"/>
      <c r="AJ25" s="1407"/>
      <c r="AK25" s="1407"/>
      <c r="AL25" s="1404"/>
      <c r="AM25" s="1404"/>
      <c r="AN25" s="1423"/>
      <c r="AO25" s="1423"/>
      <c r="AP25" s="1423"/>
      <c r="AQ25" s="1423"/>
      <c r="AR25" s="1423">
        <v>1200</v>
      </c>
      <c r="AS25" s="1423"/>
      <c r="AT25" s="1423"/>
      <c r="AU25" s="1423"/>
      <c r="AV25" s="1423"/>
      <c r="AW25" s="1423"/>
      <c r="AX25" s="1423"/>
      <c r="AY25" s="1423">
        <v>35000</v>
      </c>
      <c r="AZ25" s="1423">
        <v>15591</v>
      </c>
      <c r="BA25" s="1407"/>
      <c r="BB25" s="1407"/>
      <c r="BC25" s="1404"/>
      <c r="BD25" s="1404"/>
      <c r="BE25" s="1423">
        <v>6547</v>
      </c>
      <c r="BF25" s="1423"/>
      <c r="BG25" s="1423">
        <v>5000</v>
      </c>
      <c r="BH25" s="1404"/>
      <c r="BI25" s="1404"/>
      <c r="BJ25" s="1423"/>
      <c r="BK25" s="1423"/>
      <c r="BL25" s="1423"/>
      <c r="BM25" s="1423"/>
      <c r="BN25" s="1423"/>
      <c r="BO25" s="1423"/>
      <c r="BP25" s="1423"/>
      <c r="BQ25" s="1423"/>
      <c r="BR25" s="1404"/>
      <c r="BS25" s="1404"/>
      <c r="BT25" s="1423"/>
      <c r="BU25" s="1423"/>
      <c r="BV25" s="1423">
        <v>1894</v>
      </c>
      <c r="BW25" s="1423">
        <v>2063</v>
      </c>
      <c r="BX25" s="1407"/>
      <c r="BY25" s="1404"/>
      <c r="BZ25" s="1404"/>
      <c r="CA25" s="1423"/>
      <c r="CB25" s="1423"/>
      <c r="CC25" s="1423"/>
      <c r="CD25" s="1423"/>
      <c r="CE25" s="1423"/>
      <c r="CF25" s="1423">
        <v>15250</v>
      </c>
      <c r="CG25" s="1423"/>
      <c r="CH25" s="1423">
        <v>44000</v>
      </c>
      <c r="CI25" s="1423">
        <v>42000</v>
      </c>
      <c r="CJ25" s="1423">
        <v>1463</v>
      </c>
      <c r="CK25" s="1423">
        <v>1250</v>
      </c>
      <c r="CL25" s="1423">
        <v>3500</v>
      </c>
      <c r="CM25" s="1404"/>
      <c r="CN25" s="1404"/>
      <c r="CO25" s="1423"/>
      <c r="CP25" s="1423"/>
      <c r="CQ25" s="1423"/>
      <c r="CR25" s="1423"/>
      <c r="CS25" s="1404"/>
      <c r="CT25" s="1404"/>
      <c r="CU25" s="1498">
        <f t="shared" si="1"/>
        <v>174758</v>
      </c>
      <c r="CV25" s="1501">
        <f t="shared" si="0"/>
        <v>34.304646464646467</v>
      </c>
      <c r="CW25" s="1381"/>
      <c r="CX25" s="1407"/>
    </row>
    <row r="26" spans="1:102" x14ac:dyDescent="0.3">
      <c r="A26" s="1384" t="s">
        <v>9</v>
      </c>
      <c r="B26" s="1384" t="s">
        <v>410</v>
      </c>
      <c r="C26" s="1384" t="s">
        <v>367</v>
      </c>
      <c r="D26" s="1384" t="s">
        <v>89</v>
      </c>
      <c r="E26" s="1384" t="s">
        <v>1259</v>
      </c>
      <c r="F26" s="1384"/>
      <c r="G26" s="1384"/>
      <c r="H26" s="1384">
        <v>0</v>
      </c>
      <c r="I26" s="1384">
        <v>0</v>
      </c>
      <c r="J26" s="1384">
        <v>0</v>
      </c>
      <c r="K26" s="1384"/>
      <c r="L26" s="1485">
        <v>2734</v>
      </c>
      <c r="M26" s="1360" t="s">
        <v>26</v>
      </c>
      <c r="N26" s="1404"/>
      <c r="O26" s="1404"/>
      <c r="P26" s="1423" t="s">
        <v>6</v>
      </c>
      <c r="Q26" s="1423" t="s">
        <v>6</v>
      </c>
      <c r="R26" s="1423"/>
      <c r="S26" s="1423"/>
      <c r="T26" s="1423" t="s">
        <v>6</v>
      </c>
      <c r="U26" s="1423" t="s">
        <v>6</v>
      </c>
      <c r="V26" s="1423" t="s">
        <v>6</v>
      </c>
      <c r="W26" s="1423" t="s">
        <v>6</v>
      </c>
      <c r="X26" s="1423"/>
      <c r="Y26" s="1423" t="s">
        <v>6</v>
      </c>
      <c r="Z26" s="1423" t="s">
        <v>6</v>
      </c>
      <c r="AA26" s="1423"/>
      <c r="AB26" s="1423"/>
      <c r="AC26" s="1423">
        <v>51358</v>
      </c>
      <c r="AD26" s="1423"/>
      <c r="AE26" s="1423"/>
      <c r="AF26" s="1423"/>
      <c r="AG26" s="1423"/>
      <c r="AH26" s="1423"/>
      <c r="AI26" s="1407"/>
      <c r="AJ26" s="1407"/>
      <c r="AK26" s="1407"/>
      <c r="AL26" s="1404"/>
      <c r="AM26" s="1404"/>
      <c r="AN26" s="1423"/>
      <c r="AO26" s="1423"/>
      <c r="AP26" s="1423"/>
      <c r="AQ26" s="1423"/>
      <c r="AR26" s="1423">
        <v>1200</v>
      </c>
      <c r="AS26" s="1423"/>
      <c r="AT26" s="1423"/>
      <c r="AU26" s="1423"/>
      <c r="AV26" s="1423"/>
      <c r="AW26" s="1423"/>
      <c r="AX26" s="1423"/>
      <c r="AY26" s="1423">
        <v>35000</v>
      </c>
      <c r="AZ26" s="1423">
        <v>15591</v>
      </c>
      <c r="BA26" s="1407"/>
      <c r="BB26" s="1407"/>
      <c r="BC26" s="1404"/>
      <c r="BD26" s="1404"/>
      <c r="BE26" s="1423">
        <v>6547</v>
      </c>
      <c r="BF26" s="1423"/>
      <c r="BG26" s="1423">
        <v>5000</v>
      </c>
      <c r="BH26" s="1404"/>
      <c r="BI26" s="1404"/>
      <c r="BJ26" s="1423">
        <v>31350</v>
      </c>
      <c r="BK26" s="1423"/>
      <c r="BL26" s="1423"/>
      <c r="BM26" s="1423"/>
      <c r="BN26" s="1423"/>
      <c r="BO26" s="1423">
        <v>35400</v>
      </c>
      <c r="BP26" s="1423">
        <v>4100</v>
      </c>
      <c r="BQ26" s="1423"/>
      <c r="BR26" s="1404"/>
      <c r="BS26" s="1404"/>
      <c r="BT26" s="1423"/>
      <c r="BU26" s="1423"/>
      <c r="BV26" s="1423">
        <v>1894</v>
      </c>
      <c r="BW26" s="1423">
        <v>2063</v>
      </c>
      <c r="BX26" s="1407"/>
      <c r="BY26" s="1404"/>
      <c r="BZ26" s="1404"/>
      <c r="CA26" s="1423"/>
      <c r="CB26" s="1423"/>
      <c r="CC26" s="1423"/>
      <c r="CD26" s="1423"/>
      <c r="CE26" s="1423"/>
      <c r="CF26" s="1423">
        <v>15250</v>
      </c>
      <c r="CG26" s="1423"/>
      <c r="CH26" s="1423">
        <v>44000</v>
      </c>
      <c r="CI26" s="1423">
        <v>42000</v>
      </c>
      <c r="CJ26" s="1423">
        <v>1463</v>
      </c>
      <c r="CK26" s="1423">
        <v>1250</v>
      </c>
      <c r="CL26" s="1423">
        <v>3500</v>
      </c>
      <c r="CM26" s="1404"/>
      <c r="CN26" s="1404"/>
      <c r="CO26" s="1423"/>
      <c r="CP26" s="1423"/>
      <c r="CQ26" s="1423"/>
      <c r="CR26" s="1423"/>
      <c r="CS26" s="1404"/>
      <c r="CT26" s="1404"/>
      <c r="CU26" s="1498">
        <f t="shared" si="1"/>
        <v>296966</v>
      </c>
      <c r="CV26" s="1501">
        <f t="shared" si="0"/>
        <v>107.61960497439649</v>
      </c>
      <c r="CW26" s="1381"/>
      <c r="CX26" s="1407"/>
    </row>
    <row r="27" spans="1:102" x14ac:dyDescent="0.3">
      <c r="A27" s="1384" t="s">
        <v>9</v>
      </c>
      <c r="B27" s="1384" t="s">
        <v>145</v>
      </c>
      <c r="C27" s="1384" t="s">
        <v>367</v>
      </c>
      <c r="D27" s="1384" t="s">
        <v>89</v>
      </c>
      <c r="E27" s="1384" t="s">
        <v>1259</v>
      </c>
      <c r="F27" s="1384"/>
      <c r="G27" s="1384"/>
      <c r="H27" s="1384">
        <v>0</v>
      </c>
      <c r="I27" s="1384">
        <v>0</v>
      </c>
      <c r="J27" s="1384">
        <v>0</v>
      </c>
      <c r="K27" s="1384"/>
      <c r="L27" s="1485">
        <v>6380</v>
      </c>
      <c r="M27" s="1360" t="s">
        <v>27</v>
      </c>
      <c r="N27" s="1404"/>
      <c r="O27" s="1404"/>
      <c r="P27" s="1423" t="s">
        <v>6</v>
      </c>
      <c r="Q27" s="1423" t="s">
        <v>6</v>
      </c>
      <c r="R27" s="1423"/>
      <c r="S27" s="1423"/>
      <c r="T27" s="1423" t="s">
        <v>6</v>
      </c>
      <c r="U27" s="1423" t="s">
        <v>6</v>
      </c>
      <c r="V27" s="1423" t="s">
        <v>6</v>
      </c>
      <c r="W27" s="1423" t="s">
        <v>130</v>
      </c>
      <c r="X27" s="1423"/>
      <c r="Y27" s="1423"/>
      <c r="Z27" s="1423" t="s">
        <v>6</v>
      </c>
      <c r="AA27" s="1423"/>
      <c r="AB27" s="1423"/>
      <c r="AC27" s="1423"/>
      <c r="AD27" s="1423"/>
      <c r="AE27" s="1423"/>
      <c r="AF27" s="1423"/>
      <c r="AG27" s="1423"/>
      <c r="AH27" s="1423"/>
      <c r="AI27" s="1407"/>
      <c r="AJ27" s="1407"/>
      <c r="AK27" s="1407"/>
      <c r="AL27" s="1404"/>
      <c r="AM27" s="1404"/>
      <c r="AN27" s="1423"/>
      <c r="AO27" s="1423"/>
      <c r="AP27" s="1423"/>
      <c r="AQ27" s="1423"/>
      <c r="AR27" s="1423">
        <v>1200</v>
      </c>
      <c r="AS27" s="1423"/>
      <c r="AT27" s="1423"/>
      <c r="AU27" s="1423"/>
      <c r="AV27" s="1423"/>
      <c r="AW27" s="1423"/>
      <c r="AX27" s="1423"/>
      <c r="AY27" s="1423">
        <v>35000</v>
      </c>
      <c r="AZ27" s="1423">
        <v>15591</v>
      </c>
      <c r="BA27" s="1407"/>
      <c r="BB27" s="1407"/>
      <c r="BC27" s="1404"/>
      <c r="BD27" s="1404"/>
      <c r="BE27" s="1423">
        <v>6547</v>
      </c>
      <c r="BF27" s="1423"/>
      <c r="BG27" s="1423">
        <v>5000</v>
      </c>
      <c r="BH27" s="1404"/>
      <c r="BI27" s="1404"/>
      <c r="BJ27" s="1423">
        <v>132075</v>
      </c>
      <c r="BK27" s="1423"/>
      <c r="BL27" s="1423">
        <v>3750</v>
      </c>
      <c r="BM27" s="1423"/>
      <c r="BN27" s="1423"/>
      <c r="BO27" s="1423">
        <v>45200</v>
      </c>
      <c r="BP27" s="1423">
        <v>4100</v>
      </c>
      <c r="BQ27" s="1423"/>
      <c r="BR27" s="1404"/>
      <c r="BS27" s="1404"/>
      <c r="BT27" s="1423"/>
      <c r="BU27" s="1423"/>
      <c r="BV27" s="1423">
        <v>1894</v>
      </c>
      <c r="BW27" s="1423">
        <v>2063</v>
      </c>
      <c r="BX27" s="1407"/>
      <c r="BY27" s="1404"/>
      <c r="BZ27" s="1404"/>
      <c r="CA27" s="1423"/>
      <c r="CB27" s="1423"/>
      <c r="CC27" s="1423"/>
      <c r="CD27" s="1423"/>
      <c r="CE27" s="1423"/>
      <c r="CF27" s="1423">
        <v>15250</v>
      </c>
      <c r="CG27" s="1423"/>
      <c r="CH27" s="1423">
        <v>44000</v>
      </c>
      <c r="CI27" s="1423">
        <v>42000</v>
      </c>
      <c r="CJ27" s="1423">
        <v>1463</v>
      </c>
      <c r="CK27" s="1423">
        <v>1250</v>
      </c>
      <c r="CL27" s="1423">
        <v>3500</v>
      </c>
      <c r="CM27" s="1404"/>
      <c r="CN27" s="1404"/>
      <c r="CO27" s="1423"/>
      <c r="CP27" s="1423"/>
      <c r="CQ27" s="1423"/>
      <c r="CR27" s="1423"/>
      <c r="CS27" s="1404"/>
      <c r="CT27" s="1404"/>
      <c r="CU27" s="1498">
        <f t="shared" si="1"/>
        <v>359883</v>
      </c>
      <c r="CV27" s="1501">
        <f t="shared" si="0"/>
        <v>55.407993730407526</v>
      </c>
      <c r="CW27" s="1381"/>
      <c r="CX27" s="1407"/>
    </row>
    <row r="28" spans="1:102" ht="26.4" x14ac:dyDescent="0.3">
      <c r="A28" s="1384" t="s">
        <v>9</v>
      </c>
      <c r="B28" s="1384" t="s">
        <v>412</v>
      </c>
      <c r="C28" s="1384" t="s">
        <v>367</v>
      </c>
      <c r="D28" s="1384" t="s">
        <v>89</v>
      </c>
      <c r="E28" s="1384" t="s">
        <v>1259</v>
      </c>
      <c r="F28" s="1384"/>
      <c r="G28" s="1480" t="s">
        <v>1263</v>
      </c>
      <c r="H28" s="1480">
        <v>0</v>
      </c>
      <c r="I28" s="1480">
        <v>0</v>
      </c>
      <c r="J28" s="1480">
        <v>0</v>
      </c>
      <c r="K28" s="1384"/>
      <c r="L28" s="1485">
        <v>2587</v>
      </c>
      <c r="M28" s="1360" t="s">
        <v>370</v>
      </c>
      <c r="N28" s="1404"/>
      <c r="O28" s="1404"/>
      <c r="P28" s="1423" t="s">
        <v>6</v>
      </c>
      <c r="Q28" s="1423" t="s">
        <v>6</v>
      </c>
      <c r="R28" s="1423"/>
      <c r="S28" s="1423"/>
      <c r="T28" s="1423" t="s">
        <v>6</v>
      </c>
      <c r="U28" s="1423" t="s">
        <v>6</v>
      </c>
      <c r="V28" s="1423" t="s">
        <v>6</v>
      </c>
      <c r="W28" s="1423" t="s">
        <v>6</v>
      </c>
      <c r="X28" s="1423"/>
      <c r="Y28" s="1423"/>
      <c r="Z28" s="1423" t="s">
        <v>6</v>
      </c>
      <c r="AA28" s="1423"/>
      <c r="AB28" s="1423"/>
      <c r="AC28" s="1423"/>
      <c r="AD28" s="1423"/>
      <c r="AE28" s="1423"/>
      <c r="AF28" s="1423"/>
      <c r="AG28" s="1423"/>
      <c r="AH28" s="1423"/>
      <c r="AI28" s="1407"/>
      <c r="AJ28" s="1407"/>
      <c r="AK28" s="1407"/>
      <c r="AL28" s="1404"/>
      <c r="AM28" s="1404"/>
      <c r="AN28" s="1423"/>
      <c r="AO28" s="1423"/>
      <c r="AP28" s="1423"/>
      <c r="AQ28" s="1423"/>
      <c r="AR28" s="1423">
        <v>1200</v>
      </c>
      <c r="AS28" s="1423"/>
      <c r="AT28" s="1423"/>
      <c r="AU28" s="1423"/>
      <c r="AV28" s="1423"/>
      <c r="AW28" s="1423"/>
      <c r="AX28" s="1423"/>
      <c r="AY28" s="1423">
        <v>35000</v>
      </c>
      <c r="AZ28" s="1423">
        <v>15591</v>
      </c>
      <c r="BA28" s="1407"/>
      <c r="BB28" s="1407"/>
      <c r="BC28" s="1404"/>
      <c r="BD28" s="1404"/>
      <c r="BE28" s="1423">
        <v>6547</v>
      </c>
      <c r="BF28" s="1423"/>
      <c r="BG28" s="1423">
        <v>5000</v>
      </c>
      <c r="BH28" s="1404"/>
      <c r="BI28" s="1404"/>
      <c r="BJ28" s="1423">
        <v>53925</v>
      </c>
      <c r="BK28" s="1423">
        <v>21275</v>
      </c>
      <c r="BL28" s="1423"/>
      <c r="BM28" s="1423"/>
      <c r="BN28" s="1423"/>
      <c r="BO28" s="1423">
        <v>10200</v>
      </c>
      <c r="BP28" s="1423">
        <v>19625</v>
      </c>
      <c r="BQ28" s="1423"/>
      <c r="BR28" s="1404"/>
      <c r="BS28" s="1404"/>
      <c r="BT28" s="1423"/>
      <c r="BU28" s="1423"/>
      <c r="BV28" s="1423">
        <v>1894</v>
      </c>
      <c r="BW28" s="1423">
        <v>2063</v>
      </c>
      <c r="BX28" s="1407"/>
      <c r="BY28" s="1404"/>
      <c r="BZ28" s="1404"/>
      <c r="CA28" s="1423"/>
      <c r="CB28" s="1423"/>
      <c r="CC28" s="1423"/>
      <c r="CD28" s="1423"/>
      <c r="CE28" s="1423"/>
      <c r="CF28" s="1423">
        <v>15250</v>
      </c>
      <c r="CG28" s="1423"/>
      <c r="CH28" s="1423">
        <v>44000</v>
      </c>
      <c r="CI28" s="1423">
        <v>42000</v>
      </c>
      <c r="CJ28" s="1423">
        <v>1463</v>
      </c>
      <c r="CK28" s="1423">
        <v>1250</v>
      </c>
      <c r="CL28" s="1423">
        <v>3500</v>
      </c>
      <c r="CM28" s="1404"/>
      <c r="CN28" s="1404"/>
      <c r="CO28" s="1423"/>
      <c r="CP28" s="1423"/>
      <c r="CQ28" s="1423"/>
      <c r="CR28" s="1423"/>
      <c r="CS28" s="1404"/>
      <c r="CT28" s="1404"/>
      <c r="CU28" s="1498">
        <f t="shared" si="1"/>
        <v>279783</v>
      </c>
      <c r="CV28" s="1501">
        <f t="shared" si="0"/>
        <v>107.14959412446849</v>
      </c>
      <c r="CW28" s="1381"/>
      <c r="CX28" s="1407"/>
    </row>
    <row r="29" spans="1:102" x14ac:dyDescent="0.3">
      <c r="A29" s="1384" t="s">
        <v>9</v>
      </c>
      <c r="B29" s="1384" t="s">
        <v>413</v>
      </c>
      <c r="C29" s="1384" t="s">
        <v>367</v>
      </c>
      <c r="D29" s="1384" t="s">
        <v>89</v>
      </c>
      <c r="E29" s="1384" t="s">
        <v>1259</v>
      </c>
      <c r="F29" s="1384"/>
      <c r="G29" s="1384"/>
      <c r="H29" s="1384">
        <v>0</v>
      </c>
      <c r="I29" s="1384">
        <v>0</v>
      </c>
      <c r="J29" s="1384">
        <v>0</v>
      </c>
      <c r="K29" s="1384"/>
      <c r="L29" s="1485">
        <v>8662</v>
      </c>
      <c r="M29" s="1360" t="s">
        <v>28</v>
      </c>
      <c r="N29" s="1404"/>
      <c r="O29" s="1404"/>
      <c r="P29" s="1423" t="s">
        <v>6</v>
      </c>
      <c r="Q29" s="1423" t="s">
        <v>6</v>
      </c>
      <c r="R29" s="1423"/>
      <c r="S29" s="1423"/>
      <c r="T29" s="1423" t="s">
        <v>6</v>
      </c>
      <c r="U29" s="1423" t="s">
        <v>6</v>
      </c>
      <c r="V29" s="1423" t="s">
        <v>6</v>
      </c>
      <c r="W29" s="1423" t="s">
        <v>6</v>
      </c>
      <c r="X29" s="1423"/>
      <c r="Y29" s="1423"/>
      <c r="Z29" s="1423" t="s">
        <v>6</v>
      </c>
      <c r="AA29" s="1423"/>
      <c r="AB29" s="1423"/>
      <c r="AC29" s="1423"/>
      <c r="AD29" s="1423"/>
      <c r="AE29" s="1423"/>
      <c r="AF29" s="1423"/>
      <c r="AG29" s="1423"/>
      <c r="AH29" s="1423"/>
      <c r="AI29" s="1407"/>
      <c r="AJ29" s="1407"/>
      <c r="AK29" s="1407"/>
      <c r="AL29" s="1404"/>
      <c r="AM29" s="1404"/>
      <c r="AN29" s="1423"/>
      <c r="AO29" s="1423"/>
      <c r="AP29" s="1423"/>
      <c r="AQ29" s="1423"/>
      <c r="AR29" s="1423">
        <v>1200</v>
      </c>
      <c r="AS29" s="1423"/>
      <c r="AT29" s="1423"/>
      <c r="AU29" s="1423"/>
      <c r="AV29" s="1423"/>
      <c r="AW29" s="1423"/>
      <c r="AX29" s="1423"/>
      <c r="AY29" s="1423">
        <v>35000</v>
      </c>
      <c r="AZ29" s="1423">
        <v>15591</v>
      </c>
      <c r="BA29" s="1407"/>
      <c r="BB29" s="1407"/>
      <c r="BC29" s="1404"/>
      <c r="BD29" s="1404"/>
      <c r="BE29" s="1423">
        <v>6547</v>
      </c>
      <c r="BF29" s="1423"/>
      <c r="BG29" s="1423">
        <v>5000</v>
      </c>
      <c r="BH29" s="1404"/>
      <c r="BI29" s="1404"/>
      <c r="BJ29" s="1423"/>
      <c r="BK29" s="1423"/>
      <c r="BL29" s="1423"/>
      <c r="BM29" s="1423">
        <v>7750</v>
      </c>
      <c r="BN29" s="1423"/>
      <c r="BO29" s="1423"/>
      <c r="BP29" s="1423"/>
      <c r="BQ29" s="1423"/>
      <c r="BR29" s="1404"/>
      <c r="BS29" s="1404"/>
      <c r="BT29" s="1423"/>
      <c r="BU29" s="1423"/>
      <c r="BV29" s="1423">
        <v>1894</v>
      </c>
      <c r="BW29" s="1423">
        <v>2063</v>
      </c>
      <c r="BX29" s="1407"/>
      <c r="BY29" s="1404"/>
      <c r="BZ29" s="1404"/>
      <c r="CA29" s="1423"/>
      <c r="CB29" s="1423"/>
      <c r="CC29" s="1423"/>
      <c r="CD29" s="1423"/>
      <c r="CE29" s="1423"/>
      <c r="CF29" s="1423">
        <v>15250</v>
      </c>
      <c r="CG29" s="1423"/>
      <c r="CH29" s="1423">
        <v>44000</v>
      </c>
      <c r="CI29" s="1423">
        <v>42000</v>
      </c>
      <c r="CJ29" s="1423">
        <v>1463</v>
      </c>
      <c r="CK29" s="1423">
        <v>1250</v>
      </c>
      <c r="CL29" s="1423">
        <v>3500</v>
      </c>
      <c r="CM29" s="1404"/>
      <c r="CN29" s="1404"/>
      <c r="CO29" s="1423"/>
      <c r="CP29" s="1423"/>
      <c r="CQ29" s="1423"/>
      <c r="CR29" s="1423"/>
      <c r="CS29" s="1404"/>
      <c r="CT29" s="1404"/>
      <c r="CU29" s="1498">
        <f t="shared" si="1"/>
        <v>182508</v>
      </c>
      <c r="CV29" s="1501">
        <f t="shared" si="0"/>
        <v>20.069960748095127</v>
      </c>
      <c r="CW29" s="1381"/>
      <c r="CX29" s="1407"/>
    </row>
    <row r="30" spans="1:102" x14ac:dyDescent="0.3">
      <c r="A30" s="1384" t="s">
        <v>9</v>
      </c>
      <c r="B30" s="1384" t="s">
        <v>348</v>
      </c>
      <c r="C30" s="1384" t="s">
        <v>367</v>
      </c>
      <c r="D30" s="1384" t="s">
        <v>89</v>
      </c>
      <c r="E30" s="1384" t="s">
        <v>1259</v>
      </c>
      <c r="F30" s="1384"/>
      <c r="G30" s="1384"/>
      <c r="H30" s="1384">
        <v>0</v>
      </c>
      <c r="I30" s="1384">
        <v>0</v>
      </c>
      <c r="J30" s="1384">
        <v>0</v>
      </c>
      <c r="K30" s="1384"/>
      <c r="L30" s="1485">
        <v>6746</v>
      </c>
      <c r="M30" s="1360" t="s">
        <v>29</v>
      </c>
      <c r="N30" s="1404"/>
      <c r="O30" s="1404"/>
      <c r="P30" s="1423" t="s">
        <v>6</v>
      </c>
      <c r="Q30" s="1423" t="s">
        <v>6</v>
      </c>
      <c r="R30" s="1423"/>
      <c r="S30" s="1423"/>
      <c r="T30" s="1423" t="s">
        <v>6</v>
      </c>
      <c r="U30" s="1423" t="s">
        <v>6</v>
      </c>
      <c r="V30" s="1423" t="s">
        <v>6</v>
      </c>
      <c r="W30" s="1423" t="s">
        <v>6</v>
      </c>
      <c r="X30" s="1423"/>
      <c r="Y30" s="1423"/>
      <c r="Z30" s="1423" t="s">
        <v>6</v>
      </c>
      <c r="AA30" s="1423"/>
      <c r="AB30" s="1423"/>
      <c r="AC30" s="1423"/>
      <c r="AD30" s="1423"/>
      <c r="AE30" s="1423"/>
      <c r="AF30" s="1423"/>
      <c r="AG30" s="1423"/>
      <c r="AH30" s="1423"/>
      <c r="AI30" s="1407"/>
      <c r="AJ30" s="1407"/>
      <c r="AK30" s="1407"/>
      <c r="AL30" s="1404"/>
      <c r="AM30" s="1404"/>
      <c r="AN30" s="1423"/>
      <c r="AO30" s="1423"/>
      <c r="AP30" s="1423"/>
      <c r="AQ30" s="1423"/>
      <c r="AR30" s="1423">
        <v>1200</v>
      </c>
      <c r="AS30" s="1423"/>
      <c r="AT30" s="1423"/>
      <c r="AU30" s="1423"/>
      <c r="AV30" s="1423"/>
      <c r="AW30" s="1423"/>
      <c r="AX30" s="1423"/>
      <c r="AY30" s="1423">
        <v>35000</v>
      </c>
      <c r="AZ30" s="1423">
        <v>15591</v>
      </c>
      <c r="BA30" s="1407"/>
      <c r="BB30" s="1407"/>
      <c r="BC30" s="1404"/>
      <c r="BD30" s="1404"/>
      <c r="BE30" s="1423">
        <v>6547</v>
      </c>
      <c r="BF30" s="1423"/>
      <c r="BG30" s="1423">
        <v>5000</v>
      </c>
      <c r="BH30" s="1404"/>
      <c r="BI30" s="1404"/>
      <c r="BJ30" s="1423">
        <v>43920</v>
      </c>
      <c r="BK30" s="1423"/>
      <c r="BL30" s="1423">
        <v>7000</v>
      </c>
      <c r="BM30" s="1423"/>
      <c r="BN30" s="1423"/>
      <c r="BO30" s="1423">
        <v>2100</v>
      </c>
      <c r="BP30" s="1423">
        <v>8950</v>
      </c>
      <c r="BQ30" s="1423"/>
      <c r="BR30" s="1404"/>
      <c r="BS30" s="1404"/>
      <c r="BT30" s="1423"/>
      <c r="BU30" s="1423"/>
      <c r="BV30" s="1423">
        <v>1894</v>
      </c>
      <c r="BW30" s="1423">
        <v>2063</v>
      </c>
      <c r="BX30" s="1407"/>
      <c r="BY30" s="1404"/>
      <c r="BZ30" s="1404"/>
      <c r="CA30" s="1423"/>
      <c r="CB30" s="1423"/>
      <c r="CC30" s="1423"/>
      <c r="CD30" s="1423"/>
      <c r="CE30" s="1423"/>
      <c r="CF30" s="1423">
        <v>15250</v>
      </c>
      <c r="CG30" s="1423"/>
      <c r="CH30" s="1423">
        <v>44000</v>
      </c>
      <c r="CI30" s="1423">
        <v>42000</v>
      </c>
      <c r="CJ30" s="1423">
        <v>1463</v>
      </c>
      <c r="CK30" s="1423">
        <v>1250</v>
      </c>
      <c r="CL30" s="1423">
        <v>3500</v>
      </c>
      <c r="CM30" s="1404"/>
      <c r="CN30" s="1404"/>
      <c r="CO30" s="1423"/>
      <c r="CP30" s="1423"/>
      <c r="CQ30" s="1423"/>
      <c r="CR30" s="1423"/>
      <c r="CS30" s="1404"/>
      <c r="CT30" s="1404"/>
      <c r="CU30" s="1498">
        <f t="shared" si="1"/>
        <v>236728</v>
      </c>
      <c r="CV30" s="1501">
        <f t="shared" si="0"/>
        <v>34.09160984286985</v>
      </c>
      <c r="CW30" s="1381"/>
      <c r="CX30" s="1407"/>
    </row>
    <row r="31" spans="1:102" x14ac:dyDescent="0.3">
      <c r="A31" s="1384" t="s">
        <v>9</v>
      </c>
      <c r="B31" s="1384" t="s">
        <v>414</v>
      </c>
      <c r="C31" s="1384" t="s">
        <v>367</v>
      </c>
      <c r="D31" s="1384" t="s">
        <v>89</v>
      </c>
      <c r="E31" s="1384" t="s">
        <v>1259</v>
      </c>
      <c r="F31" s="1384"/>
      <c r="G31" s="1384"/>
      <c r="H31" s="1384">
        <v>0</v>
      </c>
      <c r="I31" s="1384">
        <v>0</v>
      </c>
      <c r="J31" s="1384">
        <v>0</v>
      </c>
      <c r="K31" s="1384"/>
      <c r="L31" s="1485">
        <v>1617</v>
      </c>
      <c r="M31" s="1360" t="s">
        <v>30</v>
      </c>
      <c r="N31" s="1404"/>
      <c r="O31" s="1404"/>
      <c r="P31" s="1423" t="s">
        <v>6</v>
      </c>
      <c r="Q31" s="1423" t="s">
        <v>6</v>
      </c>
      <c r="R31" s="1423"/>
      <c r="S31" s="1423"/>
      <c r="T31" s="1423" t="s">
        <v>6</v>
      </c>
      <c r="U31" s="1423" t="s">
        <v>6</v>
      </c>
      <c r="V31" s="1423" t="s">
        <v>6</v>
      </c>
      <c r="W31" s="1423" t="s">
        <v>6</v>
      </c>
      <c r="X31" s="1423"/>
      <c r="Y31" s="1423"/>
      <c r="Z31" s="1423" t="s">
        <v>6</v>
      </c>
      <c r="AA31" s="1423"/>
      <c r="AB31" s="1423"/>
      <c r="AC31" s="1423"/>
      <c r="AD31" s="1423"/>
      <c r="AE31" s="1423"/>
      <c r="AF31" s="1423"/>
      <c r="AG31" s="1423"/>
      <c r="AH31" s="1423"/>
      <c r="AI31" s="1407"/>
      <c r="AJ31" s="1407"/>
      <c r="AK31" s="1407"/>
      <c r="AL31" s="1404"/>
      <c r="AM31" s="1404"/>
      <c r="AN31" s="1423"/>
      <c r="AO31" s="1423"/>
      <c r="AP31" s="1423"/>
      <c r="AQ31" s="1423"/>
      <c r="AR31" s="1423">
        <v>1200</v>
      </c>
      <c r="AS31" s="1423"/>
      <c r="AT31" s="1423"/>
      <c r="AU31" s="1423"/>
      <c r="AV31" s="1423"/>
      <c r="AW31" s="1423"/>
      <c r="AX31" s="1423"/>
      <c r="AY31" s="1423">
        <v>35000</v>
      </c>
      <c r="AZ31" s="1423">
        <v>15591</v>
      </c>
      <c r="BA31" s="1407"/>
      <c r="BB31" s="1407"/>
      <c r="BC31" s="1404"/>
      <c r="BD31" s="1404"/>
      <c r="BE31" s="1423">
        <v>6547</v>
      </c>
      <c r="BF31" s="1423"/>
      <c r="BG31" s="1423">
        <v>5000</v>
      </c>
      <c r="BH31" s="1404"/>
      <c r="BI31" s="1404"/>
      <c r="BJ31" s="1423">
        <v>60248</v>
      </c>
      <c r="BK31" s="1423"/>
      <c r="BL31" s="1423">
        <v>6610</v>
      </c>
      <c r="BM31" s="1423"/>
      <c r="BN31" s="1423"/>
      <c r="BO31" s="1423"/>
      <c r="BP31" s="1423">
        <v>900</v>
      </c>
      <c r="BQ31" s="1423"/>
      <c r="BR31" s="1404"/>
      <c r="BS31" s="1404"/>
      <c r="BT31" s="1423"/>
      <c r="BU31" s="1423"/>
      <c r="BV31" s="1423">
        <v>1894</v>
      </c>
      <c r="BW31" s="1423">
        <v>2063</v>
      </c>
      <c r="BX31" s="1407"/>
      <c r="BY31" s="1404"/>
      <c r="BZ31" s="1404"/>
      <c r="CA31" s="1423"/>
      <c r="CB31" s="1423"/>
      <c r="CC31" s="1423"/>
      <c r="CD31" s="1423"/>
      <c r="CE31" s="1423"/>
      <c r="CF31" s="1423">
        <v>15250</v>
      </c>
      <c r="CG31" s="1423"/>
      <c r="CH31" s="1423">
        <v>44000</v>
      </c>
      <c r="CI31" s="1423">
        <v>42000</v>
      </c>
      <c r="CJ31" s="1423">
        <v>1463</v>
      </c>
      <c r="CK31" s="1423">
        <v>1250</v>
      </c>
      <c r="CL31" s="1423">
        <v>3500</v>
      </c>
      <c r="CM31" s="1404"/>
      <c r="CN31" s="1404"/>
      <c r="CO31" s="1423"/>
      <c r="CP31" s="1423"/>
      <c r="CQ31" s="1423"/>
      <c r="CR31" s="1423"/>
      <c r="CS31" s="1404"/>
      <c r="CT31" s="1404"/>
      <c r="CU31" s="1498">
        <f t="shared" si="1"/>
        <v>242516</v>
      </c>
      <c r="CV31" s="1501">
        <f t="shared" si="0"/>
        <v>148.97897340754483</v>
      </c>
      <c r="CW31" s="1381"/>
      <c r="CX31" s="1407"/>
    </row>
    <row r="32" spans="1:102" x14ac:dyDescent="0.3">
      <c r="A32" s="1384" t="s">
        <v>9</v>
      </c>
      <c r="B32" s="1384" t="s">
        <v>352</v>
      </c>
      <c r="C32" s="1384" t="s">
        <v>367</v>
      </c>
      <c r="D32" s="1384" t="s">
        <v>89</v>
      </c>
      <c r="E32" s="1384" t="s">
        <v>1259</v>
      </c>
      <c r="F32" s="1384"/>
      <c r="G32" s="1384"/>
      <c r="H32" s="1384">
        <v>0</v>
      </c>
      <c r="I32" s="1384">
        <v>0</v>
      </c>
      <c r="J32" s="1384">
        <v>0</v>
      </c>
      <c r="K32" s="1384"/>
      <c r="L32" s="1485">
        <v>2571</v>
      </c>
      <c r="M32" s="1360" t="s">
        <v>31</v>
      </c>
      <c r="N32" s="1404"/>
      <c r="O32" s="1404"/>
      <c r="P32" s="1423" t="s">
        <v>6</v>
      </c>
      <c r="Q32" s="1423" t="s">
        <v>6</v>
      </c>
      <c r="R32" s="1423"/>
      <c r="S32" s="1423"/>
      <c r="T32" s="1423" t="s">
        <v>6</v>
      </c>
      <c r="U32" s="1423" t="s">
        <v>6</v>
      </c>
      <c r="V32" s="1423" t="s">
        <v>6</v>
      </c>
      <c r="W32" s="1423" t="s">
        <v>6</v>
      </c>
      <c r="X32" s="1423"/>
      <c r="Y32" s="1423"/>
      <c r="Z32" s="1423" t="s">
        <v>6</v>
      </c>
      <c r="AA32" s="1423"/>
      <c r="AB32" s="1423"/>
      <c r="AC32" s="1423"/>
      <c r="AD32" s="1423"/>
      <c r="AE32" s="1423"/>
      <c r="AF32" s="1423"/>
      <c r="AG32" s="1423"/>
      <c r="AH32" s="1423"/>
      <c r="AI32" s="1407"/>
      <c r="AJ32" s="1407"/>
      <c r="AK32" s="1407"/>
      <c r="AL32" s="1404"/>
      <c r="AM32" s="1404"/>
      <c r="AN32" s="1423"/>
      <c r="AO32" s="1423"/>
      <c r="AP32" s="1423"/>
      <c r="AQ32" s="1423"/>
      <c r="AR32" s="1423">
        <v>1200</v>
      </c>
      <c r="AS32" s="1423"/>
      <c r="AT32" s="1423"/>
      <c r="AU32" s="1423"/>
      <c r="AV32" s="1423"/>
      <c r="AW32" s="1423"/>
      <c r="AX32" s="1423"/>
      <c r="AY32" s="1423">
        <v>35000</v>
      </c>
      <c r="AZ32" s="1423">
        <v>15591</v>
      </c>
      <c r="BA32" s="1407"/>
      <c r="BB32" s="1407"/>
      <c r="BC32" s="1404"/>
      <c r="BD32" s="1404"/>
      <c r="BE32" s="1423">
        <v>6547</v>
      </c>
      <c r="BF32" s="1423"/>
      <c r="BG32" s="1423">
        <v>5000</v>
      </c>
      <c r="BH32" s="1404"/>
      <c r="BI32" s="1404"/>
      <c r="BJ32" s="1423"/>
      <c r="BK32" s="1423"/>
      <c r="BL32" s="1423"/>
      <c r="BM32" s="1423"/>
      <c r="BN32" s="1423"/>
      <c r="BO32" s="1423"/>
      <c r="BP32" s="1423"/>
      <c r="BQ32" s="1423"/>
      <c r="BR32" s="1404"/>
      <c r="BS32" s="1404"/>
      <c r="BT32" s="1423"/>
      <c r="BU32" s="1423"/>
      <c r="BV32" s="1423">
        <v>1894</v>
      </c>
      <c r="BW32" s="1423">
        <v>2063</v>
      </c>
      <c r="BX32" s="1407"/>
      <c r="BY32" s="1404"/>
      <c r="BZ32" s="1404"/>
      <c r="CA32" s="1423"/>
      <c r="CB32" s="1423"/>
      <c r="CC32" s="1423"/>
      <c r="CD32" s="1423"/>
      <c r="CE32" s="1423"/>
      <c r="CF32" s="1423">
        <v>15250</v>
      </c>
      <c r="CG32" s="1423"/>
      <c r="CH32" s="1423">
        <v>44000</v>
      </c>
      <c r="CI32" s="1423">
        <v>42000</v>
      </c>
      <c r="CJ32" s="1423">
        <v>1463</v>
      </c>
      <c r="CK32" s="1423">
        <v>1250</v>
      </c>
      <c r="CL32" s="1423">
        <v>3500</v>
      </c>
      <c r="CM32" s="1404"/>
      <c r="CN32" s="1404"/>
      <c r="CO32" s="1423"/>
      <c r="CP32" s="1423"/>
      <c r="CQ32" s="1423"/>
      <c r="CR32" s="1423"/>
      <c r="CS32" s="1404"/>
      <c r="CT32" s="1404"/>
      <c r="CU32" s="1498">
        <f t="shared" si="1"/>
        <v>174758</v>
      </c>
      <c r="CV32" s="1501">
        <f t="shared" si="0"/>
        <v>66.972773239984448</v>
      </c>
      <c r="CW32" s="1381"/>
      <c r="CX32" s="1407"/>
    </row>
    <row r="33" spans="1:102" x14ac:dyDescent="0.3">
      <c r="A33" s="1384" t="s">
        <v>9</v>
      </c>
      <c r="B33" s="1384" t="s">
        <v>416</v>
      </c>
      <c r="C33" s="1384" t="s">
        <v>367</v>
      </c>
      <c r="D33" s="1384" t="s">
        <v>89</v>
      </c>
      <c r="E33" s="1384" t="s">
        <v>1259</v>
      </c>
      <c r="F33" s="1384"/>
      <c r="G33" s="1384"/>
      <c r="H33" s="1384">
        <v>0</v>
      </c>
      <c r="I33" s="1384">
        <v>0</v>
      </c>
      <c r="J33" s="1384">
        <v>0</v>
      </c>
      <c r="K33" s="1384"/>
      <c r="L33" s="1485">
        <v>1204</v>
      </c>
      <c r="M33" s="1360" t="s">
        <v>32</v>
      </c>
      <c r="N33" s="1404"/>
      <c r="O33" s="1404"/>
      <c r="P33" s="1423" t="s">
        <v>6</v>
      </c>
      <c r="Q33" s="1423" t="s">
        <v>6</v>
      </c>
      <c r="R33" s="1423"/>
      <c r="S33" s="1423"/>
      <c r="T33" s="1423" t="s">
        <v>6</v>
      </c>
      <c r="U33" s="1423" t="s">
        <v>6</v>
      </c>
      <c r="V33" s="1423" t="s">
        <v>6</v>
      </c>
      <c r="W33" s="1423" t="s">
        <v>6</v>
      </c>
      <c r="X33" s="1423"/>
      <c r="Y33" s="1423"/>
      <c r="Z33" s="1423" t="s">
        <v>6</v>
      </c>
      <c r="AA33" s="1423"/>
      <c r="AB33" s="1423"/>
      <c r="AC33" s="1423">
        <v>152892</v>
      </c>
      <c r="AD33" s="1423"/>
      <c r="AE33" s="1423"/>
      <c r="AF33" s="1423"/>
      <c r="AG33" s="1423"/>
      <c r="AH33" s="1423"/>
      <c r="AI33" s="1407"/>
      <c r="AJ33" s="1407"/>
      <c r="AK33" s="1407"/>
      <c r="AL33" s="1404"/>
      <c r="AM33" s="1404"/>
      <c r="AN33" s="1423"/>
      <c r="AO33" s="1423"/>
      <c r="AP33" s="1423"/>
      <c r="AQ33" s="1423"/>
      <c r="AR33" s="1423">
        <v>1200</v>
      </c>
      <c r="AS33" s="1423"/>
      <c r="AT33" s="1423"/>
      <c r="AU33" s="1423"/>
      <c r="AV33" s="1423"/>
      <c r="AW33" s="1423"/>
      <c r="AX33" s="1423"/>
      <c r="AY33" s="1423">
        <v>35000</v>
      </c>
      <c r="AZ33" s="1423">
        <v>15591</v>
      </c>
      <c r="BA33" s="1407"/>
      <c r="BB33" s="1407"/>
      <c r="BC33" s="1404"/>
      <c r="BD33" s="1404"/>
      <c r="BE33" s="1423">
        <v>6547</v>
      </c>
      <c r="BF33" s="1423"/>
      <c r="BG33" s="1423">
        <v>5000</v>
      </c>
      <c r="BH33" s="1404"/>
      <c r="BI33" s="1404"/>
      <c r="BJ33" s="1423"/>
      <c r="BK33" s="1423"/>
      <c r="BL33" s="1423"/>
      <c r="BM33" s="1423"/>
      <c r="BN33" s="1423"/>
      <c r="BO33" s="1423"/>
      <c r="BP33" s="1423"/>
      <c r="BQ33" s="1423"/>
      <c r="BR33" s="1404"/>
      <c r="BS33" s="1404"/>
      <c r="BT33" s="1423"/>
      <c r="BU33" s="1423"/>
      <c r="BV33" s="1423">
        <v>1894</v>
      </c>
      <c r="BW33" s="1423">
        <v>2063</v>
      </c>
      <c r="BX33" s="1407"/>
      <c r="BY33" s="1404"/>
      <c r="BZ33" s="1404"/>
      <c r="CA33" s="1423"/>
      <c r="CB33" s="1423"/>
      <c r="CC33" s="1423"/>
      <c r="CD33" s="1423"/>
      <c r="CE33" s="1423"/>
      <c r="CF33" s="1423">
        <v>15250</v>
      </c>
      <c r="CG33" s="1423"/>
      <c r="CH33" s="1423">
        <v>44000</v>
      </c>
      <c r="CI33" s="1423">
        <v>42000</v>
      </c>
      <c r="CJ33" s="1423">
        <v>1463</v>
      </c>
      <c r="CK33" s="1423">
        <v>1250</v>
      </c>
      <c r="CL33" s="1423">
        <v>3500</v>
      </c>
      <c r="CM33" s="1404"/>
      <c r="CN33" s="1404"/>
      <c r="CO33" s="1423"/>
      <c r="CP33" s="1423"/>
      <c r="CQ33" s="1423"/>
      <c r="CR33" s="1423"/>
      <c r="CS33" s="1404"/>
      <c r="CT33" s="1404"/>
      <c r="CU33" s="1498">
        <f t="shared" si="1"/>
        <v>327650</v>
      </c>
      <c r="CV33" s="1501">
        <f t="shared" si="0"/>
        <v>271.13455149501664</v>
      </c>
      <c r="CW33" s="1381"/>
      <c r="CX33" s="1407"/>
    </row>
    <row r="34" spans="1:102" x14ac:dyDescent="0.3">
      <c r="A34" s="1384" t="s">
        <v>9</v>
      </c>
      <c r="B34" s="1384" t="s">
        <v>418</v>
      </c>
      <c r="C34" s="1384" t="s">
        <v>367</v>
      </c>
      <c r="D34" s="1384" t="s">
        <v>89</v>
      </c>
      <c r="E34" s="1384" t="s">
        <v>1259</v>
      </c>
      <c r="F34" s="1384"/>
      <c r="G34" s="1384"/>
      <c r="H34" s="1384">
        <v>0</v>
      </c>
      <c r="I34" s="1384">
        <v>0</v>
      </c>
      <c r="J34" s="1384">
        <v>0</v>
      </c>
      <c r="K34" s="1384"/>
      <c r="L34" s="1485">
        <v>10645</v>
      </c>
      <c r="M34" s="1360" t="s">
        <v>33</v>
      </c>
      <c r="N34" s="1404"/>
      <c r="O34" s="1404"/>
      <c r="P34" s="1423" t="s">
        <v>6</v>
      </c>
      <c r="Q34" s="1423" t="s">
        <v>6</v>
      </c>
      <c r="R34" s="1423"/>
      <c r="S34" s="1423"/>
      <c r="T34" s="1423" t="s">
        <v>6</v>
      </c>
      <c r="U34" s="1423" t="s">
        <v>6</v>
      </c>
      <c r="V34" s="1423" t="s">
        <v>6</v>
      </c>
      <c r="W34" s="1423" t="s">
        <v>6</v>
      </c>
      <c r="X34" s="1423"/>
      <c r="Y34" s="1423"/>
      <c r="Z34" s="1423" t="s">
        <v>6</v>
      </c>
      <c r="AA34" s="1423"/>
      <c r="AB34" s="1423"/>
      <c r="AC34" s="1423"/>
      <c r="AD34" s="1423"/>
      <c r="AE34" s="1423"/>
      <c r="AF34" s="1423"/>
      <c r="AG34" s="1423"/>
      <c r="AH34" s="1423"/>
      <c r="AI34" s="1407"/>
      <c r="AJ34" s="1407"/>
      <c r="AK34" s="1407"/>
      <c r="AL34" s="1404"/>
      <c r="AM34" s="1404"/>
      <c r="AN34" s="1423"/>
      <c r="AO34" s="1423"/>
      <c r="AP34" s="1423"/>
      <c r="AQ34" s="1423"/>
      <c r="AR34" s="1423">
        <v>1200</v>
      </c>
      <c r="AS34" s="1423"/>
      <c r="AT34" s="1423"/>
      <c r="AU34" s="1423"/>
      <c r="AV34" s="1423"/>
      <c r="AW34" s="1423"/>
      <c r="AX34" s="1423"/>
      <c r="AY34" s="1423">
        <v>35000</v>
      </c>
      <c r="AZ34" s="1423">
        <v>15591</v>
      </c>
      <c r="BA34" s="1407"/>
      <c r="BB34" s="1407"/>
      <c r="BC34" s="1404"/>
      <c r="BD34" s="1404"/>
      <c r="BE34" s="1423">
        <v>6547</v>
      </c>
      <c r="BF34" s="1423"/>
      <c r="BG34" s="1423">
        <v>5000</v>
      </c>
      <c r="BH34" s="1404"/>
      <c r="BI34" s="1404"/>
      <c r="BJ34" s="1423">
        <v>53695</v>
      </c>
      <c r="BK34" s="1423"/>
      <c r="BL34" s="1423"/>
      <c r="BM34" s="1423">
        <v>15558</v>
      </c>
      <c r="BN34" s="1423"/>
      <c r="BO34" s="1423">
        <v>2350</v>
      </c>
      <c r="BP34" s="1423">
        <v>350</v>
      </c>
      <c r="BQ34" s="1423"/>
      <c r="BR34" s="1404"/>
      <c r="BS34" s="1404"/>
      <c r="BT34" s="1423"/>
      <c r="BU34" s="1423"/>
      <c r="BV34" s="1423">
        <v>1894</v>
      </c>
      <c r="BW34" s="1423">
        <v>2063</v>
      </c>
      <c r="BX34" s="1407"/>
      <c r="BY34" s="1404"/>
      <c r="BZ34" s="1404"/>
      <c r="CA34" s="1423"/>
      <c r="CB34" s="1423"/>
      <c r="CC34" s="1423"/>
      <c r="CD34" s="1423"/>
      <c r="CE34" s="1423"/>
      <c r="CF34" s="1423">
        <v>15250</v>
      </c>
      <c r="CG34" s="1423"/>
      <c r="CH34" s="1423">
        <v>44000</v>
      </c>
      <c r="CI34" s="1423">
        <v>42000</v>
      </c>
      <c r="CJ34" s="1423">
        <v>1463</v>
      </c>
      <c r="CK34" s="1423">
        <v>1250</v>
      </c>
      <c r="CL34" s="1423">
        <v>3500</v>
      </c>
      <c r="CM34" s="1404"/>
      <c r="CN34" s="1404"/>
      <c r="CO34" s="1423"/>
      <c r="CP34" s="1423"/>
      <c r="CQ34" s="1423"/>
      <c r="CR34" s="1423"/>
      <c r="CS34" s="1404"/>
      <c r="CT34" s="1404"/>
      <c r="CU34" s="1498">
        <f t="shared" si="1"/>
        <v>246711</v>
      </c>
      <c r="CV34" s="1501">
        <f t="shared" si="0"/>
        <v>22.176232973226867</v>
      </c>
      <c r="CW34" s="1381"/>
      <c r="CX34" s="1407"/>
    </row>
    <row r="35" spans="1:102" ht="26.4" x14ac:dyDescent="0.3">
      <c r="A35" s="1384" t="s">
        <v>9</v>
      </c>
      <c r="B35" s="1384" t="s">
        <v>420</v>
      </c>
      <c r="C35" s="1384" t="s">
        <v>367</v>
      </c>
      <c r="D35" s="1384" t="s">
        <v>89</v>
      </c>
      <c r="E35" s="1384" t="s">
        <v>1259</v>
      </c>
      <c r="F35" s="1384"/>
      <c r="G35" s="1488" t="s">
        <v>1264</v>
      </c>
      <c r="H35" s="1488">
        <v>0</v>
      </c>
      <c r="I35" s="1488">
        <v>0</v>
      </c>
      <c r="J35" s="1488">
        <v>0</v>
      </c>
      <c r="K35" s="1384"/>
      <c r="L35" s="1485">
        <v>1000</v>
      </c>
      <c r="M35" s="1360" t="s">
        <v>34</v>
      </c>
      <c r="N35" s="1404"/>
      <c r="O35" s="1404"/>
      <c r="P35" s="1423" t="s">
        <v>6</v>
      </c>
      <c r="Q35" s="1423" t="s">
        <v>6</v>
      </c>
      <c r="R35" s="1423"/>
      <c r="S35" s="1423"/>
      <c r="T35" s="1423" t="s">
        <v>6</v>
      </c>
      <c r="U35" s="1423" t="s">
        <v>6</v>
      </c>
      <c r="V35" s="1423" t="s">
        <v>6</v>
      </c>
      <c r="W35" s="1423" t="s">
        <v>6</v>
      </c>
      <c r="X35" s="1423"/>
      <c r="Y35" s="1423"/>
      <c r="Z35" s="1423" t="s">
        <v>6</v>
      </c>
      <c r="AA35" s="1423"/>
      <c r="AB35" s="1423"/>
      <c r="AC35" s="1423"/>
      <c r="AD35" s="1423"/>
      <c r="AE35" s="1423"/>
      <c r="AF35" s="1423"/>
      <c r="AG35" s="1423"/>
      <c r="AH35" s="1423"/>
      <c r="AI35" s="1407"/>
      <c r="AJ35" s="1407"/>
      <c r="AK35" s="1407"/>
      <c r="AL35" s="1404"/>
      <c r="AM35" s="1404"/>
      <c r="AN35" s="1423"/>
      <c r="AO35" s="1423"/>
      <c r="AP35" s="1423"/>
      <c r="AQ35" s="1423"/>
      <c r="AR35" s="1423">
        <v>1200</v>
      </c>
      <c r="AS35" s="1423"/>
      <c r="AT35" s="1423"/>
      <c r="AU35" s="1423"/>
      <c r="AV35" s="1423"/>
      <c r="AW35" s="1423"/>
      <c r="AX35" s="1423"/>
      <c r="AY35" s="1423">
        <v>35000</v>
      </c>
      <c r="AZ35" s="1423">
        <v>15591</v>
      </c>
      <c r="BA35" s="1407"/>
      <c r="BB35" s="1407"/>
      <c r="BC35" s="1404"/>
      <c r="BD35" s="1404"/>
      <c r="BE35" s="1423">
        <v>6547</v>
      </c>
      <c r="BF35" s="1423"/>
      <c r="BG35" s="1423">
        <v>5000</v>
      </c>
      <c r="BH35" s="1404"/>
      <c r="BI35" s="1404"/>
      <c r="BJ35" s="1423">
        <v>15903</v>
      </c>
      <c r="BK35" s="1423"/>
      <c r="BL35" s="1423"/>
      <c r="BM35" s="1423"/>
      <c r="BN35" s="1423"/>
      <c r="BO35" s="1423"/>
      <c r="BP35" s="1423">
        <v>6700</v>
      </c>
      <c r="BQ35" s="1423"/>
      <c r="BR35" s="1404"/>
      <c r="BS35" s="1404"/>
      <c r="BT35" s="1423"/>
      <c r="BU35" s="1423"/>
      <c r="BV35" s="1423">
        <v>1894</v>
      </c>
      <c r="BW35" s="1423">
        <v>2063</v>
      </c>
      <c r="BX35" s="1407"/>
      <c r="BY35" s="1404"/>
      <c r="BZ35" s="1404"/>
      <c r="CA35" s="1423"/>
      <c r="CB35" s="1423"/>
      <c r="CC35" s="1423"/>
      <c r="CD35" s="1423"/>
      <c r="CE35" s="1423"/>
      <c r="CF35" s="1423">
        <v>15250</v>
      </c>
      <c r="CG35" s="1423"/>
      <c r="CH35" s="1423">
        <v>44000</v>
      </c>
      <c r="CI35" s="1423">
        <v>42000</v>
      </c>
      <c r="CJ35" s="1423">
        <v>1463</v>
      </c>
      <c r="CK35" s="1423">
        <v>1250</v>
      </c>
      <c r="CL35" s="1423">
        <v>3500</v>
      </c>
      <c r="CM35" s="1404"/>
      <c r="CN35" s="1404"/>
      <c r="CO35" s="1423"/>
      <c r="CP35" s="1423"/>
      <c r="CQ35" s="1423"/>
      <c r="CR35" s="1423"/>
      <c r="CS35" s="1404"/>
      <c r="CT35" s="1404"/>
      <c r="CU35" s="1498">
        <f t="shared" si="1"/>
        <v>197361</v>
      </c>
      <c r="CV35" s="1501">
        <f t="shared" si="0"/>
        <v>196.36099999999999</v>
      </c>
      <c r="CW35" s="1381"/>
      <c r="CX35" s="1407"/>
    </row>
    <row r="36" spans="1:102" x14ac:dyDescent="0.3">
      <c r="A36" s="1384" t="s">
        <v>9</v>
      </c>
      <c r="B36" s="1384" t="s">
        <v>421</v>
      </c>
      <c r="C36" s="1384" t="s">
        <v>367</v>
      </c>
      <c r="D36" s="1384" t="s">
        <v>89</v>
      </c>
      <c r="E36" s="1384" t="s">
        <v>1259</v>
      </c>
      <c r="F36" s="1384"/>
      <c r="G36" s="1480" t="s">
        <v>1265</v>
      </c>
      <c r="H36" s="1480">
        <v>0</v>
      </c>
      <c r="I36" s="1480">
        <v>0</v>
      </c>
      <c r="J36" s="1480">
        <v>0</v>
      </c>
      <c r="K36" s="1384"/>
      <c r="L36" s="1485">
        <v>1000</v>
      </c>
      <c r="M36" s="1360" t="s">
        <v>35</v>
      </c>
      <c r="N36" s="1404"/>
      <c r="O36" s="1404"/>
      <c r="P36" s="1423" t="s">
        <v>6</v>
      </c>
      <c r="Q36" s="1423" t="s">
        <v>6</v>
      </c>
      <c r="R36" s="1423"/>
      <c r="S36" s="1423"/>
      <c r="T36" s="1423" t="s">
        <v>6</v>
      </c>
      <c r="U36" s="1423" t="s">
        <v>6</v>
      </c>
      <c r="V36" s="1423" t="s">
        <v>6</v>
      </c>
      <c r="W36" s="1423" t="s">
        <v>6</v>
      </c>
      <c r="X36" s="1423"/>
      <c r="Y36" s="1423"/>
      <c r="Z36" s="1423" t="s">
        <v>6</v>
      </c>
      <c r="AA36" s="1423"/>
      <c r="AB36" s="1423"/>
      <c r="AC36" s="1423"/>
      <c r="AD36" s="1423"/>
      <c r="AE36" s="1423"/>
      <c r="AF36" s="1423"/>
      <c r="AG36" s="1423"/>
      <c r="AH36" s="1423"/>
      <c r="AI36" s="1407"/>
      <c r="AJ36" s="1407"/>
      <c r="AK36" s="1407"/>
      <c r="AL36" s="1404"/>
      <c r="AM36" s="1404"/>
      <c r="AN36" s="1423"/>
      <c r="AO36" s="1423"/>
      <c r="AP36" s="1423"/>
      <c r="AQ36" s="1423"/>
      <c r="AR36" s="1423">
        <v>1200</v>
      </c>
      <c r="AS36" s="1423"/>
      <c r="AT36" s="1423"/>
      <c r="AU36" s="1423"/>
      <c r="AV36" s="1423"/>
      <c r="AW36" s="1423"/>
      <c r="AX36" s="1423"/>
      <c r="AY36" s="1423">
        <v>35000</v>
      </c>
      <c r="AZ36" s="1423">
        <v>15591</v>
      </c>
      <c r="BA36" s="1407"/>
      <c r="BB36" s="1407"/>
      <c r="BC36" s="1404"/>
      <c r="BD36" s="1404"/>
      <c r="BE36" s="1423">
        <v>6547</v>
      </c>
      <c r="BF36" s="1423"/>
      <c r="BG36" s="1423">
        <v>5000</v>
      </c>
      <c r="BH36" s="1404"/>
      <c r="BI36" s="1404"/>
      <c r="BJ36" s="1423"/>
      <c r="BK36" s="1423"/>
      <c r="BL36" s="1423"/>
      <c r="BM36" s="1423"/>
      <c r="BN36" s="1423"/>
      <c r="BO36" s="1423"/>
      <c r="BP36" s="1423"/>
      <c r="BQ36" s="1423"/>
      <c r="BR36" s="1404"/>
      <c r="BS36" s="1404"/>
      <c r="BT36" s="1423"/>
      <c r="BU36" s="1423"/>
      <c r="BV36" s="1423">
        <v>1894</v>
      </c>
      <c r="BW36" s="1423">
        <v>2063</v>
      </c>
      <c r="BX36" s="1407"/>
      <c r="BY36" s="1404"/>
      <c r="BZ36" s="1404"/>
      <c r="CA36" s="1423"/>
      <c r="CB36" s="1423"/>
      <c r="CC36" s="1423"/>
      <c r="CD36" s="1423"/>
      <c r="CE36" s="1423"/>
      <c r="CF36" s="1423">
        <v>15250</v>
      </c>
      <c r="CG36" s="1423"/>
      <c r="CH36" s="1423">
        <v>44000</v>
      </c>
      <c r="CI36" s="1423">
        <v>42000</v>
      </c>
      <c r="CJ36" s="1423">
        <v>1463</v>
      </c>
      <c r="CK36" s="1423">
        <v>1250</v>
      </c>
      <c r="CL36" s="1423">
        <v>3500</v>
      </c>
      <c r="CM36" s="1404"/>
      <c r="CN36" s="1404"/>
      <c r="CO36" s="1423"/>
      <c r="CP36" s="1423"/>
      <c r="CQ36" s="1423"/>
      <c r="CR36" s="1423"/>
      <c r="CS36" s="1404"/>
      <c r="CT36" s="1404"/>
      <c r="CU36" s="1498">
        <f t="shared" si="1"/>
        <v>174758</v>
      </c>
      <c r="CV36" s="1501">
        <f t="shared" si="0"/>
        <v>173.75800000000001</v>
      </c>
      <c r="CW36" s="1381"/>
      <c r="CX36" s="1407"/>
    </row>
    <row r="37" spans="1:102" ht="26.4" x14ac:dyDescent="0.3">
      <c r="A37" s="1384" t="s">
        <v>9</v>
      </c>
      <c r="B37" s="1384" t="s">
        <v>361</v>
      </c>
      <c r="C37" s="1384" t="s">
        <v>359</v>
      </c>
      <c r="D37" s="1384" t="s">
        <v>89</v>
      </c>
      <c r="E37" s="1384" t="s">
        <v>1259</v>
      </c>
      <c r="F37" s="1384"/>
      <c r="G37" s="1384"/>
      <c r="H37" s="1384">
        <v>0</v>
      </c>
      <c r="I37" s="1384">
        <v>0</v>
      </c>
      <c r="J37" s="1384">
        <v>0</v>
      </c>
      <c r="K37" s="1384" t="s">
        <v>107</v>
      </c>
      <c r="L37" s="1485">
        <v>1314</v>
      </c>
      <c r="M37" s="1361" t="s">
        <v>36</v>
      </c>
      <c r="N37" s="1404"/>
      <c r="O37" s="1404"/>
      <c r="P37" s="1424" t="s">
        <v>6</v>
      </c>
      <c r="Q37" s="1424" t="s">
        <v>6</v>
      </c>
      <c r="R37" s="1424"/>
      <c r="S37" s="1424"/>
      <c r="T37" s="1424" t="s">
        <v>6</v>
      </c>
      <c r="U37" s="1424" t="s">
        <v>6</v>
      </c>
      <c r="V37" s="1424" t="s">
        <v>130</v>
      </c>
      <c r="W37" s="1424" t="s">
        <v>6</v>
      </c>
      <c r="X37" s="1424"/>
      <c r="Y37" s="1424"/>
      <c r="Z37" s="1424" t="s">
        <v>6</v>
      </c>
      <c r="AA37" s="1424"/>
      <c r="AB37" s="1424"/>
      <c r="AC37" s="1424"/>
      <c r="AD37" s="1424"/>
      <c r="AE37" s="1424"/>
      <c r="AF37" s="1424"/>
      <c r="AG37" s="1424"/>
      <c r="AH37" s="1424"/>
      <c r="AI37" s="1407"/>
      <c r="AJ37" s="1407"/>
      <c r="AK37" s="1407"/>
      <c r="AL37" s="1404"/>
      <c r="AM37" s="1404"/>
      <c r="AN37" s="1424"/>
      <c r="AO37" s="1424"/>
      <c r="AP37" s="1424"/>
      <c r="AQ37" s="1424"/>
      <c r="AR37" s="1424">
        <v>1200</v>
      </c>
      <c r="AS37" s="1424"/>
      <c r="AT37" s="1424"/>
      <c r="AU37" s="1424"/>
      <c r="AV37" s="1424"/>
      <c r="AW37" s="1424"/>
      <c r="AX37" s="1424"/>
      <c r="AY37" s="1424">
        <v>35000</v>
      </c>
      <c r="AZ37" s="1424">
        <v>15591</v>
      </c>
      <c r="BA37" s="1407"/>
      <c r="BB37" s="1407"/>
      <c r="BC37" s="1404"/>
      <c r="BD37" s="1404"/>
      <c r="BE37" s="1424">
        <v>6547</v>
      </c>
      <c r="BF37" s="1424"/>
      <c r="BG37" s="1424">
        <v>5000</v>
      </c>
      <c r="BH37" s="1404"/>
      <c r="BI37" s="1404"/>
      <c r="BJ37" s="1424"/>
      <c r="BK37" s="1424"/>
      <c r="BL37" s="1424"/>
      <c r="BM37" s="1424"/>
      <c r="BN37" s="1424"/>
      <c r="BO37" s="1424"/>
      <c r="BP37" s="1424"/>
      <c r="BQ37" s="1424"/>
      <c r="BR37" s="1404"/>
      <c r="BS37" s="1404"/>
      <c r="BT37" s="1424"/>
      <c r="BU37" s="1424"/>
      <c r="BV37" s="1424">
        <v>1894</v>
      </c>
      <c r="BW37" s="1424">
        <v>2063</v>
      </c>
      <c r="BX37" s="1407"/>
      <c r="BY37" s="1404"/>
      <c r="BZ37" s="1404"/>
      <c r="CA37" s="1424"/>
      <c r="CB37" s="1424"/>
      <c r="CC37" s="1424"/>
      <c r="CD37" s="1424"/>
      <c r="CE37" s="1424"/>
      <c r="CF37" s="1424">
        <v>15250</v>
      </c>
      <c r="CG37" s="1424"/>
      <c r="CH37" s="1424">
        <v>44000</v>
      </c>
      <c r="CI37" s="1424">
        <v>42000</v>
      </c>
      <c r="CJ37" s="1424">
        <v>1463</v>
      </c>
      <c r="CK37" s="1424">
        <v>1250</v>
      </c>
      <c r="CL37" s="1424">
        <v>3500</v>
      </c>
      <c r="CM37" s="1404"/>
      <c r="CN37" s="1404"/>
      <c r="CO37" s="1424"/>
      <c r="CP37" s="1424"/>
      <c r="CQ37" s="1424"/>
      <c r="CR37" s="1424"/>
      <c r="CS37" s="1404"/>
      <c r="CT37" s="1404"/>
      <c r="CU37" s="1498">
        <f t="shared" si="1"/>
        <v>174758</v>
      </c>
      <c r="CV37" s="1501">
        <f t="shared" si="0"/>
        <v>131.99695585996955</v>
      </c>
      <c r="CW37" s="1381"/>
      <c r="CX37" s="1407"/>
    </row>
    <row r="38" spans="1:102" x14ac:dyDescent="0.3">
      <c r="A38" s="1384" t="s">
        <v>9</v>
      </c>
      <c r="B38" s="1384" t="s">
        <v>402</v>
      </c>
      <c r="C38" s="1384" t="s">
        <v>359</v>
      </c>
      <c r="D38" s="1384" t="s">
        <v>89</v>
      </c>
      <c r="E38" s="1384" t="s">
        <v>1259</v>
      </c>
      <c r="F38" s="1384"/>
      <c r="G38" s="1384"/>
      <c r="H38" s="1384">
        <v>0</v>
      </c>
      <c r="I38" s="1384">
        <v>0</v>
      </c>
      <c r="J38" s="1384">
        <v>0</v>
      </c>
      <c r="K38" s="1384"/>
      <c r="L38" s="1485">
        <v>1000</v>
      </c>
      <c r="M38" s="1361" t="s">
        <v>37</v>
      </c>
      <c r="N38" s="1404"/>
      <c r="O38" s="1404"/>
      <c r="P38" s="1424" t="s">
        <v>6</v>
      </c>
      <c r="Q38" s="1424" t="s">
        <v>6</v>
      </c>
      <c r="R38" s="1424"/>
      <c r="S38" s="1424"/>
      <c r="T38" s="1424" t="s">
        <v>130</v>
      </c>
      <c r="U38" s="1424" t="s">
        <v>6</v>
      </c>
      <c r="V38" s="1424" t="s">
        <v>6</v>
      </c>
      <c r="W38" s="1424" t="s">
        <v>6</v>
      </c>
      <c r="X38" s="1424"/>
      <c r="Y38" s="1424"/>
      <c r="Z38" s="1424" t="s">
        <v>6</v>
      </c>
      <c r="AA38" s="1424"/>
      <c r="AB38" s="1424"/>
      <c r="AC38" s="1424"/>
      <c r="AD38" s="1424"/>
      <c r="AE38" s="1424"/>
      <c r="AF38" s="1424"/>
      <c r="AG38" s="1424"/>
      <c r="AH38" s="1424"/>
      <c r="AI38" s="1407"/>
      <c r="AJ38" s="1407"/>
      <c r="AK38" s="1407"/>
      <c r="AL38" s="1404"/>
      <c r="AM38" s="1404"/>
      <c r="AN38" s="1424"/>
      <c r="AO38" s="1424"/>
      <c r="AP38" s="1424"/>
      <c r="AQ38" s="1424"/>
      <c r="AR38" s="1424">
        <v>1200</v>
      </c>
      <c r="AS38" s="1424"/>
      <c r="AT38" s="1424"/>
      <c r="AU38" s="1424"/>
      <c r="AV38" s="1424"/>
      <c r="AW38" s="1424"/>
      <c r="AX38" s="1424"/>
      <c r="AY38" s="1424">
        <v>35000</v>
      </c>
      <c r="AZ38" s="1424">
        <v>15591</v>
      </c>
      <c r="BA38" s="1407"/>
      <c r="BB38" s="1407"/>
      <c r="BC38" s="1404"/>
      <c r="BD38" s="1404"/>
      <c r="BE38" s="1424">
        <v>6547</v>
      </c>
      <c r="BF38" s="1424"/>
      <c r="BG38" s="1424">
        <v>5000</v>
      </c>
      <c r="BH38" s="1404"/>
      <c r="BI38" s="1404"/>
      <c r="BJ38" s="1424">
        <v>95674</v>
      </c>
      <c r="BK38" s="1424"/>
      <c r="BL38" s="1424"/>
      <c r="BM38" s="1424"/>
      <c r="BN38" s="1424"/>
      <c r="BO38" s="1424">
        <v>8025</v>
      </c>
      <c r="BP38" s="1424">
        <v>9650</v>
      </c>
      <c r="BQ38" s="1424"/>
      <c r="BR38" s="1404"/>
      <c r="BS38" s="1404"/>
      <c r="BT38" s="1424"/>
      <c r="BU38" s="1424"/>
      <c r="BV38" s="1424">
        <v>1894</v>
      </c>
      <c r="BW38" s="1424">
        <v>2063</v>
      </c>
      <c r="BX38" s="1407"/>
      <c r="BY38" s="1404"/>
      <c r="BZ38" s="1404"/>
      <c r="CA38" s="1424"/>
      <c r="CB38" s="1424"/>
      <c r="CC38" s="1424"/>
      <c r="CD38" s="1424"/>
      <c r="CE38" s="1424"/>
      <c r="CF38" s="1424">
        <v>15250</v>
      </c>
      <c r="CG38" s="1424"/>
      <c r="CH38" s="1424">
        <v>44000</v>
      </c>
      <c r="CI38" s="1424">
        <v>42000</v>
      </c>
      <c r="CJ38" s="1424">
        <v>1463</v>
      </c>
      <c r="CK38" s="1424">
        <v>1250</v>
      </c>
      <c r="CL38" s="1424">
        <v>3500</v>
      </c>
      <c r="CM38" s="1404"/>
      <c r="CN38" s="1404"/>
      <c r="CO38" s="1424"/>
      <c r="CP38" s="1424"/>
      <c r="CQ38" s="1424"/>
      <c r="CR38" s="1424"/>
      <c r="CS38" s="1404"/>
      <c r="CT38" s="1404"/>
      <c r="CU38" s="1498">
        <f t="shared" si="1"/>
        <v>288107</v>
      </c>
      <c r="CV38" s="1501">
        <f t="shared" si="0"/>
        <v>287.10700000000003</v>
      </c>
      <c r="CW38" s="1381"/>
      <c r="CX38" s="1407"/>
    </row>
    <row r="39" spans="1:102" x14ac:dyDescent="0.3">
      <c r="A39" s="1384" t="s">
        <v>9</v>
      </c>
      <c r="B39" s="1384" t="s">
        <v>403</v>
      </c>
      <c r="C39" s="1384" t="s">
        <v>359</v>
      </c>
      <c r="D39" s="1384" t="s">
        <v>89</v>
      </c>
      <c r="E39" s="1384" t="s">
        <v>1259</v>
      </c>
      <c r="F39" s="1384"/>
      <c r="G39" s="1384"/>
      <c r="H39" s="1384">
        <v>0</v>
      </c>
      <c r="I39" s="1384">
        <v>0</v>
      </c>
      <c r="J39" s="1384">
        <v>0</v>
      </c>
      <c r="K39" s="1384"/>
      <c r="L39" s="1485">
        <v>1000</v>
      </c>
      <c r="M39" s="1361" t="s">
        <v>38</v>
      </c>
      <c r="N39" s="1404"/>
      <c r="O39" s="1404"/>
      <c r="P39" s="1424" t="s">
        <v>6</v>
      </c>
      <c r="Q39" s="1424" t="s">
        <v>6</v>
      </c>
      <c r="R39" s="1424"/>
      <c r="S39" s="1424"/>
      <c r="T39" s="1424" t="s">
        <v>6</v>
      </c>
      <c r="U39" s="1424" t="s">
        <v>6</v>
      </c>
      <c r="V39" s="1424" t="s">
        <v>6</v>
      </c>
      <c r="W39" s="1424" t="s">
        <v>130</v>
      </c>
      <c r="X39" s="1424"/>
      <c r="Y39" s="1424"/>
      <c r="Z39" s="1424" t="s">
        <v>6</v>
      </c>
      <c r="AA39" s="1424"/>
      <c r="AB39" s="1424"/>
      <c r="AC39" s="1424"/>
      <c r="AD39" s="1424"/>
      <c r="AE39" s="1424"/>
      <c r="AF39" s="1424"/>
      <c r="AG39" s="1424"/>
      <c r="AH39" s="1424"/>
      <c r="AI39" s="1407"/>
      <c r="AJ39" s="1407"/>
      <c r="AK39" s="1407"/>
      <c r="AL39" s="1404"/>
      <c r="AM39" s="1404"/>
      <c r="AN39" s="1424"/>
      <c r="AO39" s="1424"/>
      <c r="AP39" s="1424"/>
      <c r="AQ39" s="1424"/>
      <c r="AR39" s="1424">
        <v>1200</v>
      </c>
      <c r="AS39" s="1424"/>
      <c r="AT39" s="1424"/>
      <c r="AU39" s="1424"/>
      <c r="AV39" s="1424"/>
      <c r="AW39" s="1424"/>
      <c r="AX39" s="1424"/>
      <c r="AY39" s="1424">
        <v>35000</v>
      </c>
      <c r="AZ39" s="1424">
        <v>15591</v>
      </c>
      <c r="BA39" s="1407"/>
      <c r="BB39" s="1407"/>
      <c r="BC39" s="1404"/>
      <c r="BD39" s="1404"/>
      <c r="BE39" s="1424">
        <v>6547</v>
      </c>
      <c r="BF39" s="1424"/>
      <c r="BG39" s="1424">
        <v>5000</v>
      </c>
      <c r="BH39" s="1404"/>
      <c r="BI39" s="1404"/>
      <c r="BJ39" s="1424"/>
      <c r="BK39" s="1424"/>
      <c r="BL39" s="1424"/>
      <c r="BM39" s="1424"/>
      <c r="BN39" s="1424"/>
      <c r="BO39" s="1424"/>
      <c r="BP39" s="1424"/>
      <c r="BQ39" s="1424"/>
      <c r="BR39" s="1404"/>
      <c r="BS39" s="1404"/>
      <c r="BT39" s="1424"/>
      <c r="BU39" s="1424"/>
      <c r="BV39" s="1424">
        <v>1894</v>
      </c>
      <c r="BW39" s="1424">
        <v>2063</v>
      </c>
      <c r="BX39" s="1407"/>
      <c r="BY39" s="1404"/>
      <c r="BZ39" s="1404"/>
      <c r="CA39" s="1424"/>
      <c r="CB39" s="1424"/>
      <c r="CC39" s="1424"/>
      <c r="CD39" s="1424"/>
      <c r="CE39" s="1424"/>
      <c r="CF39" s="1424">
        <v>15250</v>
      </c>
      <c r="CG39" s="1424"/>
      <c r="CH39" s="1424">
        <v>44000</v>
      </c>
      <c r="CI39" s="1424">
        <v>42000</v>
      </c>
      <c r="CJ39" s="1424">
        <v>1463</v>
      </c>
      <c r="CK39" s="1424">
        <v>1250</v>
      </c>
      <c r="CL39" s="1424">
        <v>3500</v>
      </c>
      <c r="CM39" s="1404"/>
      <c r="CN39" s="1404"/>
      <c r="CO39" s="1424"/>
      <c r="CP39" s="1424"/>
      <c r="CQ39" s="1424"/>
      <c r="CR39" s="1424"/>
      <c r="CS39" s="1404"/>
      <c r="CT39" s="1404"/>
      <c r="CU39" s="1498">
        <f t="shared" si="1"/>
        <v>174758</v>
      </c>
      <c r="CV39" s="1501">
        <f t="shared" si="0"/>
        <v>173.75800000000001</v>
      </c>
      <c r="CW39" s="1381"/>
      <c r="CX39" s="1407"/>
    </row>
    <row r="40" spans="1:102" x14ac:dyDescent="0.3">
      <c r="A40" s="1384" t="s">
        <v>9</v>
      </c>
      <c r="B40" s="1384" t="s">
        <v>404</v>
      </c>
      <c r="C40" s="1384" t="s">
        <v>359</v>
      </c>
      <c r="D40" s="1384" t="s">
        <v>89</v>
      </c>
      <c r="E40" s="1384" t="s">
        <v>1259</v>
      </c>
      <c r="F40" s="1384"/>
      <c r="G40" s="1384"/>
      <c r="H40" s="1384">
        <v>0</v>
      </c>
      <c r="I40" s="1384">
        <v>0</v>
      </c>
      <c r="J40" s="1384">
        <v>0</v>
      </c>
      <c r="K40" s="1384"/>
      <c r="L40" s="1485">
        <v>1220</v>
      </c>
      <c r="M40" s="1361" t="s">
        <v>39</v>
      </c>
      <c r="N40" s="1404"/>
      <c r="O40" s="1404"/>
      <c r="P40" s="1424" t="s">
        <v>6</v>
      </c>
      <c r="Q40" s="1424" t="s">
        <v>6</v>
      </c>
      <c r="R40" s="1424"/>
      <c r="S40" s="1424"/>
      <c r="T40" s="1424" t="s">
        <v>6</v>
      </c>
      <c r="U40" s="1424" t="s">
        <v>6</v>
      </c>
      <c r="V40" s="1424" t="s">
        <v>6</v>
      </c>
      <c r="W40" s="1424" t="s">
        <v>6</v>
      </c>
      <c r="X40" s="1424"/>
      <c r="Y40" s="1424"/>
      <c r="Z40" s="1424" t="s">
        <v>6</v>
      </c>
      <c r="AA40" s="1424"/>
      <c r="AB40" s="1424"/>
      <c r="AC40" s="1424"/>
      <c r="AD40" s="1424"/>
      <c r="AE40" s="1424"/>
      <c r="AF40" s="1424"/>
      <c r="AG40" s="1424"/>
      <c r="AH40" s="1424"/>
      <c r="AI40" s="1407"/>
      <c r="AJ40" s="1407"/>
      <c r="AK40" s="1407"/>
      <c r="AL40" s="1404"/>
      <c r="AM40" s="1404"/>
      <c r="AN40" s="1424"/>
      <c r="AO40" s="1424"/>
      <c r="AP40" s="1424"/>
      <c r="AQ40" s="1424"/>
      <c r="AR40" s="1424">
        <v>1200</v>
      </c>
      <c r="AS40" s="1424"/>
      <c r="AT40" s="1424"/>
      <c r="AU40" s="1424"/>
      <c r="AV40" s="1424"/>
      <c r="AW40" s="1424"/>
      <c r="AX40" s="1424"/>
      <c r="AY40" s="1424">
        <v>35000</v>
      </c>
      <c r="AZ40" s="1424">
        <v>15591</v>
      </c>
      <c r="BA40" s="1407"/>
      <c r="BB40" s="1407"/>
      <c r="BC40" s="1404"/>
      <c r="BD40" s="1404"/>
      <c r="BE40" s="1424">
        <v>6547</v>
      </c>
      <c r="BF40" s="1424"/>
      <c r="BG40" s="1424">
        <v>5000</v>
      </c>
      <c r="BH40" s="1404"/>
      <c r="BI40" s="1404"/>
      <c r="BJ40" s="1424"/>
      <c r="BK40" s="1424"/>
      <c r="BL40" s="1424"/>
      <c r="BM40" s="1424"/>
      <c r="BN40" s="1424"/>
      <c r="BO40" s="1424"/>
      <c r="BP40" s="1424"/>
      <c r="BQ40" s="1424"/>
      <c r="BR40" s="1404"/>
      <c r="BS40" s="1404"/>
      <c r="BT40" s="1424"/>
      <c r="BU40" s="1424"/>
      <c r="BV40" s="1424">
        <v>1894</v>
      </c>
      <c r="BW40" s="1424">
        <v>2063</v>
      </c>
      <c r="BX40" s="1407"/>
      <c r="BY40" s="1404"/>
      <c r="BZ40" s="1404"/>
      <c r="CA40" s="1424"/>
      <c r="CB40" s="1424"/>
      <c r="CC40" s="1424"/>
      <c r="CD40" s="1424"/>
      <c r="CE40" s="1424"/>
      <c r="CF40" s="1424">
        <v>15250</v>
      </c>
      <c r="CG40" s="1424"/>
      <c r="CH40" s="1424">
        <v>44000</v>
      </c>
      <c r="CI40" s="1424">
        <v>42000</v>
      </c>
      <c r="CJ40" s="1424">
        <v>1463</v>
      </c>
      <c r="CK40" s="1424">
        <v>1250</v>
      </c>
      <c r="CL40" s="1424">
        <v>3500</v>
      </c>
      <c r="CM40" s="1404"/>
      <c r="CN40" s="1404"/>
      <c r="CO40" s="1424"/>
      <c r="CP40" s="1424"/>
      <c r="CQ40" s="1424"/>
      <c r="CR40" s="1424"/>
      <c r="CS40" s="1404"/>
      <c r="CT40" s="1404"/>
      <c r="CU40" s="1498">
        <f t="shared" si="1"/>
        <v>174758</v>
      </c>
      <c r="CV40" s="1501">
        <f t="shared" ref="CV40:CV71" si="2">SUM(CU40-L40)/L40</f>
        <v>142.24426229508197</v>
      </c>
      <c r="CW40" s="1381"/>
      <c r="CX40" s="1407"/>
    </row>
    <row r="41" spans="1:102" x14ac:dyDescent="0.3">
      <c r="A41" s="1384" t="s">
        <v>9</v>
      </c>
      <c r="B41" s="1384" t="s">
        <v>406</v>
      </c>
      <c r="C41" s="1384" t="s">
        <v>359</v>
      </c>
      <c r="D41" s="1384" t="s">
        <v>89</v>
      </c>
      <c r="E41" s="1384" t="s">
        <v>1259</v>
      </c>
      <c r="F41" s="1384"/>
      <c r="G41" s="1384"/>
      <c r="H41" s="1384">
        <v>0</v>
      </c>
      <c r="I41" s="1384">
        <v>0</v>
      </c>
      <c r="J41" s="1384">
        <v>0</v>
      </c>
      <c r="K41" s="1384"/>
      <c r="L41" s="1485">
        <v>1000</v>
      </c>
      <c r="M41" s="1361" t="s">
        <v>41</v>
      </c>
      <c r="N41" s="1404"/>
      <c r="O41" s="1404"/>
      <c r="P41" s="1424" t="s">
        <v>6</v>
      </c>
      <c r="Q41" s="1424" t="s">
        <v>6</v>
      </c>
      <c r="R41" s="1424"/>
      <c r="S41" s="1424"/>
      <c r="T41" s="1424" t="s">
        <v>6</v>
      </c>
      <c r="U41" s="1424" t="s">
        <v>6</v>
      </c>
      <c r="V41" s="1424" t="s">
        <v>6</v>
      </c>
      <c r="W41" s="1424" t="s">
        <v>6</v>
      </c>
      <c r="X41" s="1424"/>
      <c r="Y41" s="1424"/>
      <c r="Z41" s="1424" t="s">
        <v>6</v>
      </c>
      <c r="AA41" s="1424"/>
      <c r="AB41" s="1424"/>
      <c r="AC41" s="1424"/>
      <c r="AD41" s="1424"/>
      <c r="AE41" s="1424"/>
      <c r="AF41" s="1424"/>
      <c r="AG41" s="1424"/>
      <c r="AH41" s="1424"/>
      <c r="AI41" s="1407"/>
      <c r="AJ41" s="1407"/>
      <c r="AK41" s="1407"/>
      <c r="AL41" s="1404"/>
      <c r="AM41" s="1404"/>
      <c r="AN41" s="1424"/>
      <c r="AO41" s="1424"/>
      <c r="AP41" s="1424"/>
      <c r="AQ41" s="1424"/>
      <c r="AR41" s="1424">
        <v>1200</v>
      </c>
      <c r="AS41" s="1424"/>
      <c r="AT41" s="1424"/>
      <c r="AU41" s="1424"/>
      <c r="AV41" s="1424"/>
      <c r="AW41" s="1424"/>
      <c r="AX41" s="1424"/>
      <c r="AY41" s="1424">
        <v>35000</v>
      </c>
      <c r="AZ41" s="1424">
        <v>15591</v>
      </c>
      <c r="BA41" s="1407"/>
      <c r="BB41" s="1407"/>
      <c r="BC41" s="1404"/>
      <c r="BD41" s="1404"/>
      <c r="BE41" s="1424">
        <v>6547</v>
      </c>
      <c r="BF41" s="1424"/>
      <c r="BG41" s="1424">
        <v>5000</v>
      </c>
      <c r="BH41" s="1404"/>
      <c r="BI41" s="1404"/>
      <c r="BJ41" s="1424"/>
      <c r="BK41" s="1424"/>
      <c r="BL41" s="1424"/>
      <c r="BM41" s="1424"/>
      <c r="BN41" s="1424"/>
      <c r="BO41" s="1424"/>
      <c r="BP41" s="1424"/>
      <c r="BQ41" s="1424"/>
      <c r="BR41" s="1404"/>
      <c r="BS41" s="1404"/>
      <c r="BT41" s="1424"/>
      <c r="BU41" s="1424"/>
      <c r="BV41" s="1424">
        <v>1894</v>
      </c>
      <c r="BW41" s="1424">
        <v>2063</v>
      </c>
      <c r="BX41" s="1407"/>
      <c r="BY41" s="1404"/>
      <c r="BZ41" s="1404"/>
      <c r="CA41" s="1424"/>
      <c r="CB41" s="1424"/>
      <c r="CC41" s="1424"/>
      <c r="CD41" s="1424"/>
      <c r="CE41" s="1424"/>
      <c r="CF41" s="1424">
        <v>15250</v>
      </c>
      <c r="CG41" s="1424"/>
      <c r="CH41" s="1424">
        <v>44000</v>
      </c>
      <c r="CI41" s="1424">
        <v>42000</v>
      </c>
      <c r="CJ41" s="1424">
        <v>1463</v>
      </c>
      <c r="CK41" s="1424">
        <v>1250</v>
      </c>
      <c r="CL41" s="1424">
        <v>3500</v>
      </c>
      <c r="CM41" s="1404"/>
      <c r="CN41" s="1404"/>
      <c r="CO41" s="1424"/>
      <c r="CP41" s="1424"/>
      <c r="CQ41" s="1424"/>
      <c r="CR41" s="1424"/>
      <c r="CS41" s="1404"/>
      <c r="CT41" s="1404"/>
      <c r="CU41" s="1498">
        <f t="shared" si="1"/>
        <v>174758</v>
      </c>
      <c r="CV41" s="1501">
        <f t="shared" si="2"/>
        <v>173.75800000000001</v>
      </c>
      <c r="CW41" s="1381"/>
      <c r="CX41" s="1407"/>
    </row>
    <row r="42" spans="1:102" x14ac:dyDescent="0.3">
      <c r="A42" s="1384" t="s">
        <v>9</v>
      </c>
      <c r="B42" s="1384" t="s">
        <v>407</v>
      </c>
      <c r="C42" s="1384" t="s">
        <v>359</v>
      </c>
      <c r="D42" s="1384" t="s">
        <v>89</v>
      </c>
      <c r="E42" s="1384" t="s">
        <v>1259</v>
      </c>
      <c r="F42" s="1384"/>
      <c r="G42" s="1384"/>
      <c r="H42" s="1384">
        <v>0</v>
      </c>
      <c r="I42" s="1384">
        <v>0</v>
      </c>
      <c r="J42" s="1384">
        <v>0</v>
      </c>
      <c r="K42" s="1384"/>
      <c r="L42" s="1485">
        <v>1000</v>
      </c>
      <c r="M42" s="1361" t="s">
        <v>42</v>
      </c>
      <c r="N42" s="1404"/>
      <c r="O42" s="1404"/>
      <c r="P42" s="1424" t="s">
        <v>6</v>
      </c>
      <c r="Q42" s="1424" t="s">
        <v>6</v>
      </c>
      <c r="R42" s="1424"/>
      <c r="S42" s="1424"/>
      <c r="T42" s="1424" t="s">
        <v>6</v>
      </c>
      <c r="U42" s="1424" t="s">
        <v>6</v>
      </c>
      <c r="V42" s="1424" t="s">
        <v>6</v>
      </c>
      <c r="W42" s="1424" t="s">
        <v>6</v>
      </c>
      <c r="X42" s="1424"/>
      <c r="Y42" s="1424"/>
      <c r="Z42" s="1424" t="s">
        <v>6</v>
      </c>
      <c r="AA42" s="1424"/>
      <c r="AB42" s="1424"/>
      <c r="AC42" s="1424"/>
      <c r="AD42" s="1424"/>
      <c r="AE42" s="1424"/>
      <c r="AF42" s="1424"/>
      <c r="AG42" s="1424"/>
      <c r="AH42" s="1424"/>
      <c r="AI42" s="1407"/>
      <c r="AJ42" s="1407"/>
      <c r="AK42" s="1407"/>
      <c r="AL42" s="1404"/>
      <c r="AM42" s="1404"/>
      <c r="AN42" s="1424"/>
      <c r="AO42" s="1424"/>
      <c r="AP42" s="1424"/>
      <c r="AQ42" s="1424"/>
      <c r="AR42" s="1424">
        <v>1200</v>
      </c>
      <c r="AS42" s="1424"/>
      <c r="AT42" s="1424"/>
      <c r="AU42" s="1424"/>
      <c r="AV42" s="1424"/>
      <c r="AW42" s="1424"/>
      <c r="AX42" s="1424"/>
      <c r="AY42" s="1424">
        <v>35000</v>
      </c>
      <c r="AZ42" s="1424">
        <v>15591</v>
      </c>
      <c r="BA42" s="1407"/>
      <c r="BB42" s="1407"/>
      <c r="BC42" s="1404"/>
      <c r="BD42" s="1404"/>
      <c r="BE42" s="1424">
        <v>6547</v>
      </c>
      <c r="BF42" s="1424"/>
      <c r="BG42" s="1424">
        <v>5000</v>
      </c>
      <c r="BH42" s="1404"/>
      <c r="BI42" s="1404"/>
      <c r="BJ42" s="1424">
        <v>16100</v>
      </c>
      <c r="BK42" s="1424">
        <v>23600</v>
      </c>
      <c r="BL42" s="1424"/>
      <c r="BM42" s="1424"/>
      <c r="BN42" s="1424"/>
      <c r="BO42" s="1424">
        <v>175</v>
      </c>
      <c r="BP42" s="1424"/>
      <c r="BQ42" s="1424"/>
      <c r="BR42" s="1404"/>
      <c r="BS42" s="1404"/>
      <c r="BT42" s="1424"/>
      <c r="BU42" s="1424"/>
      <c r="BV42" s="1424">
        <v>1894</v>
      </c>
      <c r="BW42" s="1424">
        <v>2063</v>
      </c>
      <c r="BX42" s="1407"/>
      <c r="BY42" s="1404"/>
      <c r="BZ42" s="1404"/>
      <c r="CA42" s="1424"/>
      <c r="CB42" s="1424"/>
      <c r="CC42" s="1424"/>
      <c r="CD42" s="1424"/>
      <c r="CE42" s="1424"/>
      <c r="CF42" s="1424">
        <v>15250</v>
      </c>
      <c r="CG42" s="1424"/>
      <c r="CH42" s="1424">
        <v>44000</v>
      </c>
      <c r="CI42" s="1424">
        <v>42000</v>
      </c>
      <c r="CJ42" s="1424">
        <v>1463</v>
      </c>
      <c r="CK42" s="1424">
        <v>1250</v>
      </c>
      <c r="CL42" s="1424">
        <v>3500</v>
      </c>
      <c r="CM42" s="1404"/>
      <c r="CN42" s="1404"/>
      <c r="CO42" s="1424"/>
      <c r="CP42" s="1424"/>
      <c r="CQ42" s="1424"/>
      <c r="CR42" s="1424"/>
      <c r="CS42" s="1404"/>
      <c r="CT42" s="1404"/>
      <c r="CU42" s="1498">
        <f t="shared" ref="CU42:CU73" si="3">SUMIFS(P42:CR42,P42:CR42,"&gt;0")</f>
        <v>214633</v>
      </c>
      <c r="CV42" s="1501">
        <f t="shared" si="2"/>
        <v>213.63300000000001</v>
      </c>
      <c r="CW42" s="1381"/>
      <c r="CX42" s="1407"/>
    </row>
    <row r="43" spans="1:102" x14ac:dyDescent="0.3">
      <c r="A43" s="1384" t="s">
        <v>43</v>
      </c>
      <c r="B43" s="1384" t="s">
        <v>333</v>
      </c>
      <c r="C43" s="1384" t="s">
        <v>309</v>
      </c>
      <c r="D43" s="1384" t="s">
        <v>89</v>
      </c>
      <c r="E43" s="1384" t="s">
        <v>1259</v>
      </c>
      <c r="F43" s="1479"/>
      <c r="G43" s="1384"/>
      <c r="H43" s="1384">
        <v>1</v>
      </c>
      <c r="I43" s="1384">
        <v>1</v>
      </c>
      <c r="J43" s="1384">
        <v>1</v>
      </c>
      <c r="K43" s="1384"/>
      <c r="L43" s="1485">
        <v>85019</v>
      </c>
      <c r="M43" s="1362" t="s">
        <v>43</v>
      </c>
      <c r="N43" s="1404"/>
      <c r="O43" s="1404"/>
      <c r="P43" s="1425" t="s">
        <v>6</v>
      </c>
      <c r="Q43" s="1425" t="s">
        <v>6</v>
      </c>
      <c r="R43" s="1425" t="s">
        <v>6</v>
      </c>
      <c r="S43" s="1425"/>
      <c r="T43" s="1425" t="s">
        <v>6</v>
      </c>
      <c r="U43" s="1425"/>
      <c r="V43" s="1425" t="s">
        <v>6</v>
      </c>
      <c r="W43" s="1425" t="s">
        <v>6</v>
      </c>
      <c r="X43" s="1425"/>
      <c r="Y43" s="1425">
        <v>730465</v>
      </c>
      <c r="Z43" s="1425" t="s">
        <v>6</v>
      </c>
      <c r="AA43" s="1425"/>
      <c r="AB43" s="1425"/>
      <c r="AC43" s="1425"/>
      <c r="AD43" s="1425"/>
      <c r="AE43" s="1425"/>
      <c r="AF43" s="1425"/>
      <c r="AG43" s="1425"/>
      <c r="AH43" s="1425">
        <v>17000</v>
      </c>
      <c r="AI43" s="1407"/>
      <c r="AJ43" s="1407"/>
      <c r="AK43" s="1407"/>
      <c r="AL43" s="1404"/>
      <c r="AM43" s="1404"/>
      <c r="AN43" s="1425"/>
      <c r="AO43" s="1425"/>
      <c r="AP43" s="1425">
        <v>25494</v>
      </c>
      <c r="AQ43" s="1425"/>
      <c r="AR43" s="1425">
        <v>1200</v>
      </c>
      <c r="AS43" s="1425"/>
      <c r="AT43" s="1425"/>
      <c r="AU43" s="1425"/>
      <c r="AV43" s="1425"/>
      <c r="AW43" s="1425"/>
      <c r="AX43" s="1425"/>
      <c r="AY43" s="1425">
        <v>35000</v>
      </c>
      <c r="AZ43" s="1425" t="s">
        <v>6</v>
      </c>
      <c r="BA43" s="1407"/>
      <c r="BB43" s="1407"/>
      <c r="BC43" s="1404"/>
      <c r="BD43" s="1404"/>
      <c r="BE43" s="1425">
        <v>6547</v>
      </c>
      <c r="BF43" s="1425"/>
      <c r="BG43" s="1425">
        <v>5000</v>
      </c>
      <c r="BH43" s="1404"/>
      <c r="BI43" s="1404"/>
      <c r="BJ43" s="1425"/>
      <c r="BK43" s="1425"/>
      <c r="BL43" s="1425"/>
      <c r="BM43" s="1425"/>
      <c r="BN43" s="1425"/>
      <c r="BO43" s="1425"/>
      <c r="BP43" s="1425"/>
      <c r="BQ43" s="1425"/>
      <c r="BR43" s="1404"/>
      <c r="BS43" s="1404"/>
      <c r="BT43" s="1425">
        <v>2500</v>
      </c>
      <c r="BU43" s="1425"/>
      <c r="BV43" s="1425">
        <v>1894</v>
      </c>
      <c r="BW43" s="1425">
        <v>2063</v>
      </c>
      <c r="BX43" s="1407"/>
      <c r="BY43" s="1404"/>
      <c r="BZ43" s="1404"/>
      <c r="CA43" s="1425"/>
      <c r="CB43" s="1425"/>
      <c r="CC43" s="1425"/>
      <c r="CD43" s="1425"/>
      <c r="CE43" s="1425"/>
      <c r="CF43" s="1425">
        <v>15250</v>
      </c>
      <c r="CG43" s="1425"/>
      <c r="CH43" s="1425">
        <v>44000</v>
      </c>
      <c r="CI43" s="1425">
        <v>42000</v>
      </c>
      <c r="CJ43" s="1425">
        <v>1463</v>
      </c>
      <c r="CK43" s="1425">
        <v>1250</v>
      </c>
      <c r="CL43" s="1425">
        <v>3500</v>
      </c>
      <c r="CM43" s="1404"/>
      <c r="CN43" s="1404"/>
      <c r="CO43" s="1425"/>
      <c r="CP43" s="1425"/>
      <c r="CQ43" s="1425"/>
      <c r="CR43" s="1425"/>
      <c r="CS43" s="1404"/>
      <c r="CT43" s="1404"/>
      <c r="CU43" s="1498">
        <f t="shared" si="3"/>
        <v>934626</v>
      </c>
      <c r="CV43" s="1501">
        <f t="shared" si="2"/>
        <v>9.99314270927675</v>
      </c>
      <c r="CW43" s="1381"/>
      <c r="CX43" s="1407"/>
    </row>
    <row r="44" spans="1:102" x14ac:dyDescent="0.3">
      <c r="A44" s="1384" t="s">
        <v>43</v>
      </c>
      <c r="B44" s="1384" t="s">
        <v>333</v>
      </c>
      <c r="C44" s="1384" t="s">
        <v>319</v>
      </c>
      <c r="D44" s="1384" t="s">
        <v>89</v>
      </c>
      <c r="E44" s="1384" t="s">
        <v>1259</v>
      </c>
      <c r="F44" s="1384"/>
      <c r="G44" s="1384"/>
      <c r="H44" s="1384">
        <v>0</v>
      </c>
      <c r="I44" s="1384">
        <v>0</v>
      </c>
      <c r="J44" s="1384">
        <v>0</v>
      </c>
      <c r="K44" s="1384"/>
      <c r="L44" s="1485">
        <v>26321</v>
      </c>
      <c r="M44" s="1363" t="s">
        <v>44</v>
      </c>
      <c r="N44" s="1404"/>
      <c r="O44" s="1404"/>
      <c r="P44" s="1426" t="s">
        <v>6</v>
      </c>
      <c r="Q44" s="1426" t="s">
        <v>6</v>
      </c>
      <c r="R44" s="1426"/>
      <c r="S44" s="1426"/>
      <c r="T44" s="1426" t="s">
        <v>6</v>
      </c>
      <c r="U44" s="1426"/>
      <c r="V44" s="1426" t="s">
        <v>6</v>
      </c>
      <c r="W44" s="1426">
        <v>57478</v>
      </c>
      <c r="X44" s="1426"/>
      <c r="Y44" s="1426">
        <v>18609158</v>
      </c>
      <c r="Z44" s="1426"/>
      <c r="AA44" s="1426"/>
      <c r="AB44" s="1426"/>
      <c r="AC44" s="1426"/>
      <c r="AD44" s="1426"/>
      <c r="AE44" s="1426"/>
      <c r="AF44" s="1426"/>
      <c r="AG44" s="1426"/>
      <c r="AH44" s="1426"/>
      <c r="AI44" s="1407"/>
      <c r="AJ44" s="1407"/>
      <c r="AK44" s="1407"/>
      <c r="AL44" s="1404"/>
      <c r="AM44" s="1404"/>
      <c r="AN44" s="1426"/>
      <c r="AO44" s="1426"/>
      <c r="AP44" s="1426"/>
      <c r="AQ44" s="1426"/>
      <c r="AR44" s="1426">
        <v>1200</v>
      </c>
      <c r="AS44" s="1426"/>
      <c r="AT44" s="1426"/>
      <c r="AU44" s="1426"/>
      <c r="AV44" s="1426"/>
      <c r="AW44" s="1426"/>
      <c r="AX44" s="1426"/>
      <c r="AY44" s="1426">
        <v>35000</v>
      </c>
      <c r="AZ44" s="1426" t="s">
        <v>6</v>
      </c>
      <c r="BA44" s="1407"/>
      <c r="BB44" s="1407"/>
      <c r="BC44" s="1404"/>
      <c r="BD44" s="1404"/>
      <c r="BE44" s="1426">
        <v>6547</v>
      </c>
      <c r="BF44" s="1426"/>
      <c r="BG44" s="1426">
        <v>5000</v>
      </c>
      <c r="BH44" s="1404"/>
      <c r="BI44" s="1404"/>
      <c r="BJ44" s="1426"/>
      <c r="BK44" s="1426"/>
      <c r="BL44" s="1426"/>
      <c r="BM44" s="1426"/>
      <c r="BN44" s="1426"/>
      <c r="BO44" s="1426"/>
      <c r="BP44" s="1426"/>
      <c r="BQ44" s="1426"/>
      <c r="BR44" s="1404"/>
      <c r="BS44" s="1404"/>
      <c r="BT44" s="1426">
        <v>2500</v>
      </c>
      <c r="BU44" s="1426"/>
      <c r="BV44" s="1426">
        <v>1894</v>
      </c>
      <c r="BW44" s="1426">
        <v>2063</v>
      </c>
      <c r="BX44" s="1407"/>
      <c r="BY44" s="1404"/>
      <c r="BZ44" s="1404"/>
      <c r="CA44" s="1426"/>
      <c r="CB44" s="1426"/>
      <c r="CC44" s="1426"/>
      <c r="CD44" s="1426"/>
      <c r="CE44" s="1426"/>
      <c r="CF44" s="1426">
        <v>15250</v>
      </c>
      <c r="CG44" s="1426"/>
      <c r="CH44" s="1426">
        <v>44000</v>
      </c>
      <c r="CI44" s="1426">
        <v>42000</v>
      </c>
      <c r="CJ44" s="1426">
        <v>1463</v>
      </c>
      <c r="CK44" s="1426">
        <v>1250</v>
      </c>
      <c r="CL44" s="1426">
        <v>3500</v>
      </c>
      <c r="CM44" s="1404"/>
      <c r="CN44" s="1404"/>
      <c r="CO44" s="1426"/>
      <c r="CP44" s="1426"/>
      <c r="CQ44" s="1426"/>
      <c r="CR44" s="1426"/>
      <c r="CS44" s="1404"/>
      <c r="CT44" s="1404"/>
      <c r="CU44" s="1498">
        <f t="shared" si="3"/>
        <v>18828303</v>
      </c>
      <c r="CV44" s="1501">
        <f t="shared" si="2"/>
        <v>714.33387789217738</v>
      </c>
      <c r="CW44" s="1381"/>
      <c r="CX44" s="1407"/>
    </row>
    <row r="45" spans="1:102" x14ac:dyDescent="0.3">
      <c r="A45" s="1384" t="s">
        <v>43</v>
      </c>
      <c r="B45" s="1384" t="s">
        <v>45</v>
      </c>
      <c r="C45" s="1384" t="s">
        <v>319</v>
      </c>
      <c r="D45" s="1384" t="s">
        <v>89</v>
      </c>
      <c r="E45" s="1384" t="s">
        <v>1259</v>
      </c>
      <c r="F45" s="1384"/>
      <c r="G45" s="1384"/>
      <c r="H45" s="1384">
        <v>0</v>
      </c>
      <c r="I45" s="1384">
        <v>0</v>
      </c>
      <c r="J45" s="1384">
        <v>0</v>
      </c>
      <c r="K45" s="1384"/>
      <c r="L45" s="1485">
        <v>8781</v>
      </c>
      <c r="M45" s="1363" t="s">
        <v>45</v>
      </c>
      <c r="N45" s="1404"/>
      <c r="O45" s="1404"/>
      <c r="P45" s="1426" t="s">
        <v>6</v>
      </c>
      <c r="Q45" s="1426" t="s">
        <v>6</v>
      </c>
      <c r="R45" s="1426"/>
      <c r="S45" s="1426"/>
      <c r="T45" s="1426"/>
      <c r="U45" s="1426"/>
      <c r="V45" s="1426" t="s">
        <v>6</v>
      </c>
      <c r="W45" s="1426" t="s">
        <v>6</v>
      </c>
      <c r="X45" s="1426"/>
      <c r="Y45" s="1426" t="s">
        <v>6</v>
      </c>
      <c r="Z45" s="1426"/>
      <c r="AA45" s="1426"/>
      <c r="AB45" s="1426"/>
      <c r="AC45" s="1426"/>
      <c r="AD45" s="1426"/>
      <c r="AE45" s="1426">
        <v>10950</v>
      </c>
      <c r="AF45" s="1426"/>
      <c r="AG45" s="1426"/>
      <c r="AH45" s="1426"/>
      <c r="AI45" s="1407"/>
      <c r="AJ45" s="1407"/>
      <c r="AK45" s="1407"/>
      <c r="AL45" s="1404"/>
      <c r="AM45" s="1404"/>
      <c r="AN45" s="1426"/>
      <c r="AO45" s="1426"/>
      <c r="AP45" s="1426"/>
      <c r="AQ45" s="1426"/>
      <c r="AR45" s="1426">
        <v>1200</v>
      </c>
      <c r="AS45" s="1426"/>
      <c r="AT45" s="1426"/>
      <c r="AU45" s="1426"/>
      <c r="AV45" s="1426"/>
      <c r="AW45" s="1426"/>
      <c r="AX45" s="1426"/>
      <c r="AY45" s="1426">
        <v>35000</v>
      </c>
      <c r="AZ45" s="1426" t="s">
        <v>6</v>
      </c>
      <c r="BA45" s="1407"/>
      <c r="BB45" s="1407"/>
      <c r="BC45" s="1404"/>
      <c r="BD45" s="1404"/>
      <c r="BE45" s="1426">
        <v>6547</v>
      </c>
      <c r="BF45" s="1426"/>
      <c r="BG45" s="1426">
        <v>5000</v>
      </c>
      <c r="BH45" s="1404"/>
      <c r="BI45" s="1404"/>
      <c r="BJ45" s="1426"/>
      <c r="BK45" s="1426"/>
      <c r="BL45" s="1426"/>
      <c r="BM45" s="1426">
        <v>1240</v>
      </c>
      <c r="BN45" s="1426"/>
      <c r="BO45" s="1426"/>
      <c r="BP45" s="1426"/>
      <c r="BQ45" s="1426"/>
      <c r="BR45" s="1404"/>
      <c r="BS45" s="1404"/>
      <c r="BT45" s="1426">
        <v>2500</v>
      </c>
      <c r="BU45" s="1426"/>
      <c r="BV45" s="1426">
        <v>1894</v>
      </c>
      <c r="BW45" s="1426">
        <v>2063</v>
      </c>
      <c r="BX45" s="1407"/>
      <c r="BY45" s="1404"/>
      <c r="BZ45" s="1404"/>
      <c r="CA45" s="1426"/>
      <c r="CB45" s="1426"/>
      <c r="CC45" s="1426"/>
      <c r="CD45" s="1426"/>
      <c r="CE45" s="1426"/>
      <c r="CF45" s="1426">
        <v>15250</v>
      </c>
      <c r="CG45" s="1426"/>
      <c r="CH45" s="1426">
        <v>44000</v>
      </c>
      <c r="CI45" s="1426">
        <v>42000</v>
      </c>
      <c r="CJ45" s="1426">
        <v>1463</v>
      </c>
      <c r="CK45" s="1426">
        <v>1250</v>
      </c>
      <c r="CL45" s="1426">
        <v>3500</v>
      </c>
      <c r="CM45" s="1404"/>
      <c r="CN45" s="1404"/>
      <c r="CO45" s="1426"/>
      <c r="CP45" s="1426"/>
      <c r="CQ45" s="1426"/>
      <c r="CR45" s="1426"/>
      <c r="CS45" s="1404"/>
      <c r="CT45" s="1404"/>
      <c r="CU45" s="1498">
        <f t="shared" si="3"/>
        <v>173857</v>
      </c>
      <c r="CV45" s="1501">
        <f t="shared" si="2"/>
        <v>18.799225600728846</v>
      </c>
      <c r="CW45" s="1381"/>
      <c r="CX45" s="1407"/>
    </row>
    <row r="46" spans="1:102" x14ac:dyDescent="0.3">
      <c r="A46" s="1384" t="s">
        <v>43</v>
      </c>
      <c r="B46" s="1384" t="s">
        <v>381</v>
      </c>
      <c r="C46" s="1384" t="s">
        <v>319</v>
      </c>
      <c r="D46" s="1384" t="s">
        <v>89</v>
      </c>
      <c r="E46" s="1384" t="s">
        <v>1259</v>
      </c>
      <c r="F46" s="1384"/>
      <c r="G46" s="1384"/>
      <c r="H46" s="1384">
        <v>0</v>
      </c>
      <c r="I46" s="1384">
        <v>0</v>
      </c>
      <c r="J46" s="1384">
        <v>0</v>
      </c>
      <c r="K46" s="1384"/>
      <c r="L46" s="1485">
        <v>4132</v>
      </c>
      <c r="M46" s="1364" t="s">
        <v>354</v>
      </c>
      <c r="N46" s="1404"/>
      <c r="O46" s="1404"/>
      <c r="P46" s="1427" t="s">
        <v>6</v>
      </c>
      <c r="Q46" s="1427" t="s">
        <v>6</v>
      </c>
      <c r="R46" s="1427"/>
      <c r="S46" s="1427"/>
      <c r="T46" s="1427"/>
      <c r="U46" s="1427"/>
      <c r="V46" s="1427" t="s">
        <v>6</v>
      </c>
      <c r="W46" s="1427" t="s">
        <v>6</v>
      </c>
      <c r="X46" s="1427"/>
      <c r="Y46" s="1427"/>
      <c r="Z46" s="1427"/>
      <c r="AA46" s="1427"/>
      <c r="AB46" s="1427"/>
      <c r="AC46" s="1427"/>
      <c r="AD46" s="1427"/>
      <c r="AE46" s="1427"/>
      <c r="AF46" s="1427"/>
      <c r="AG46" s="1427"/>
      <c r="AH46" s="1427"/>
      <c r="AI46" s="1407"/>
      <c r="AJ46" s="1407"/>
      <c r="AK46" s="1407"/>
      <c r="AL46" s="1404"/>
      <c r="AM46" s="1404"/>
      <c r="AN46" s="1427"/>
      <c r="AO46" s="1427"/>
      <c r="AP46" s="1427"/>
      <c r="AQ46" s="1427"/>
      <c r="AR46" s="1427">
        <v>1200</v>
      </c>
      <c r="AS46" s="1427"/>
      <c r="AT46" s="1427"/>
      <c r="AU46" s="1427"/>
      <c r="AV46" s="1427"/>
      <c r="AW46" s="1427"/>
      <c r="AX46" s="1427"/>
      <c r="AY46" s="1427">
        <v>35000</v>
      </c>
      <c r="AZ46" s="1427" t="s">
        <v>6</v>
      </c>
      <c r="BA46" s="1407"/>
      <c r="BB46" s="1407"/>
      <c r="BC46" s="1404"/>
      <c r="BD46" s="1404"/>
      <c r="BE46" s="1427">
        <v>6547</v>
      </c>
      <c r="BF46" s="1427"/>
      <c r="BG46" s="1427">
        <v>5000</v>
      </c>
      <c r="BH46" s="1404"/>
      <c r="BI46" s="1404"/>
      <c r="BJ46" s="1427"/>
      <c r="BK46" s="1427"/>
      <c r="BL46" s="1427"/>
      <c r="BM46" s="1427"/>
      <c r="BN46" s="1427"/>
      <c r="BO46" s="1427"/>
      <c r="BP46" s="1427"/>
      <c r="BQ46" s="1427"/>
      <c r="BR46" s="1404"/>
      <c r="BS46" s="1404"/>
      <c r="BT46" s="1427">
        <v>2500</v>
      </c>
      <c r="BU46" s="1427"/>
      <c r="BV46" s="1427">
        <v>1894</v>
      </c>
      <c r="BW46" s="1427">
        <v>2063</v>
      </c>
      <c r="BX46" s="1407"/>
      <c r="BY46" s="1404"/>
      <c r="BZ46" s="1404"/>
      <c r="CA46" s="1427"/>
      <c r="CB46" s="1427"/>
      <c r="CC46" s="1427"/>
      <c r="CD46" s="1427"/>
      <c r="CE46" s="1427"/>
      <c r="CF46" s="1427">
        <v>15250</v>
      </c>
      <c r="CG46" s="1427"/>
      <c r="CH46" s="1427">
        <v>44000</v>
      </c>
      <c r="CI46" s="1427">
        <v>42000</v>
      </c>
      <c r="CJ46" s="1427">
        <v>1463</v>
      </c>
      <c r="CK46" s="1427">
        <v>1250</v>
      </c>
      <c r="CL46" s="1427">
        <v>3500</v>
      </c>
      <c r="CM46" s="1404"/>
      <c r="CN46" s="1404"/>
      <c r="CO46" s="1427"/>
      <c r="CP46" s="1427"/>
      <c r="CQ46" s="1427"/>
      <c r="CR46" s="1427"/>
      <c r="CS46" s="1404"/>
      <c r="CT46" s="1404"/>
      <c r="CU46" s="1498">
        <f t="shared" si="3"/>
        <v>161667</v>
      </c>
      <c r="CV46" s="1501">
        <f t="shared" si="2"/>
        <v>38.125605033881897</v>
      </c>
      <c r="CW46" s="1381"/>
      <c r="CX46" s="1407"/>
    </row>
    <row r="47" spans="1:102" x14ac:dyDescent="0.3">
      <c r="A47" s="1384" t="s">
        <v>43</v>
      </c>
      <c r="B47" s="1384" t="s">
        <v>378</v>
      </c>
      <c r="C47" s="1384" t="s">
        <v>359</v>
      </c>
      <c r="D47" s="1384" t="s">
        <v>89</v>
      </c>
      <c r="E47" s="1384" t="s">
        <v>1259</v>
      </c>
      <c r="F47" s="1384"/>
      <c r="G47" s="1384"/>
      <c r="H47" s="1384">
        <v>0</v>
      </c>
      <c r="I47" s="1384">
        <v>0</v>
      </c>
      <c r="J47" s="1384">
        <v>0</v>
      </c>
      <c r="K47" s="1384"/>
      <c r="L47" s="1485">
        <v>1000</v>
      </c>
      <c r="M47" s="1364" t="s">
        <v>47</v>
      </c>
      <c r="N47" s="1404"/>
      <c r="O47" s="1404"/>
      <c r="P47" s="1427" t="s">
        <v>6</v>
      </c>
      <c r="Q47" s="1427" t="s">
        <v>6</v>
      </c>
      <c r="R47" s="1427"/>
      <c r="S47" s="1427"/>
      <c r="T47" s="1427"/>
      <c r="U47" s="1427"/>
      <c r="V47" s="1427" t="s">
        <v>6</v>
      </c>
      <c r="W47" s="1427" t="s">
        <v>6</v>
      </c>
      <c r="X47" s="1427"/>
      <c r="Y47" s="1427" t="s">
        <v>6</v>
      </c>
      <c r="Z47" s="1427"/>
      <c r="AA47" s="1427"/>
      <c r="AB47" s="1427"/>
      <c r="AC47" s="1427"/>
      <c r="AD47" s="1427"/>
      <c r="AE47" s="1427"/>
      <c r="AF47" s="1427"/>
      <c r="AG47" s="1427"/>
      <c r="AH47" s="1427"/>
      <c r="AI47" s="1407"/>
      <c r="AJ47" s="1407"/>
      <c r="AK47" s="1407"/>
      <c r="AL47" s="1404"/>
      <c r="AM47" s="1404"/>
      <c r="AN47" s="1427"/>
      <c r="AO47" s="1427"/>
      <c r="AP47" s="1427"/>
      <c r="AQ47" s="1427"/>
      <c r="AR47" s="1427">
        <v>1200</v>
      </c>
      <c r="AS47" s="1427"/>
      <c r="AT47" s="1427"/>
      <c r="AU47" s="1427"/>
      <c r="AV47" s="1427"/>
      <c r="AW47" s="1427"/>
      <c r="AX47" s="1427"/>
      <c r="AY47" s="1427">
        <v>35000</v>
      </c>
      <c r="AZ47" s="1427" t="s">
        <v>6</v>
      </c>
      <c r="BA47" s="1407"/>
      <c r="BB47" s="1407"/>
      <c r="BC47" s="1404"/>
      <c r="BD47" s="1404"/>
      <c r="BE47" s="1427">
        <v>6547</v>
      </c>
      <c r="BF47" s="1427"/>
      <c r="BG47" s="1427">
        <v>5000</v>
      </c>
      <c r="BH47" s="1404"/>
      <c r="BI47" s="1404"/>
      <c r="BJ47" s="1427"/>
      <c r="BK47" s="1427"/>
      <c r="BL47" s="1427"/>
      <c r="BM47" s="1427"/>
      <c r="BN47" s="1427"/>
      <c r="BO47" s="1427"/>
      <c r="BP47" s="1427"/>
      <c r="BQ47" s="1427"/>
      <c r="BR47" s="1404"/>
      <c r="BS47" s="1404"/>
      <c r="BT47" s="1427">
        <v>2500</v>
      </c>
      <c r="BU47" s="1427"/>
      <c r="BV47" s="1427">
        <v>1894</v>
      </c>
      <c r="BW47" s="1427">
        <v>2063</v>
      </c>
      <c r="BX47" s="1407"/>
      <c r="BY47" s="1404"/>
      <c r="BZ47" s="1404"/>
      <c r="CA47" s="1427"/>
      <c r="CB47" s="1427"/>
      <c r="CC47" s="1427"/>
      <c r="CD47" s="1427"/>
      <c r="CE47" s="1427"/>
      <c r="CF47" s="1427">
        <v>15250</v>
      </c>
      <c r="CG47" s="1427"/>
      <c r="CH47" s="1427">
        <v>44000</v>
      </c>
      <c r="CI47" s="1427">
        <v>42000</v>
      </c>
      <c r="CJ47" s="1427">
        <v>1463</v>
      </c>
      <c r="CK47" s="1427">
        <v>1250</v>
      </c>
      <c r="CL47" s="1427">
        <v>3500</v>
      </c>
      <c r="CM47" s="1404"/>
      <c r="CN47" s="1404"/>
      <c r="CO47" s="1427"/>
      <c r="CP47" s="1427"/>
      <c r="CQ47" s="1427"/>
      <c r="CR47" s="1427"/>
      <c r="CS47" s="1404"/>
      <c r="CT47" s="1404"/>
      <c r="CU47" s="1498">
        <f t="shared" si="3"/>
        <v>161667</v>
      </c>
      <c r="CV47" s="1501">
        <f t="shared" si="2"/>
        <v>160.667</v>
      </c>
      <c r="CW47" s="1381"/>
      <c r="CX47" s="1407"/>
    </row>
    <row r="48" spans="1:102" x14ac:dyDescent="0.3">
      <c r="A48" s="1384" t="s">
        <v>43</v>
      </c>
      <c r="B48" s="1384" t="s">
        <v>380</v>
      </c>
      <c r="C48" s="1384" t="s">
        <v>359</v>
      </c>
      <c r="D48" s="1384" t="s">
        <v>89</v>
      </c>
      <c r="E48" s="1384" t="s">
        <v>1259</v>
      </c>
      <c r="F48" s="1384"/>
      <c r="G48" s="1384"/>
      <c r="H48" s="1384">
        <v>0</v>
      </c>
      <c r="I48" s="1384">
        <v>0</v>
      </c>
      <c r="J48" s="1384">
        <v>0</v>
      </c>
      <c r="K48" s="1384"/>
      <c r="L48" s="1485">
        <v>1000</v>
      </c>
      <c r="M48" s="1364" t="s">
        <v>48</v>
      </c>
      <c r="N48" s="1404"/>
      <c r="O48" s="1404"/>
      <c r="P48" s="1427" t="s">
        <v>6</v>
      </c>
      <c r="Q48" s="1427" t="s">
        <v>6</v>
      </c>
      <c r="R48" s="1427"/>
      <c r="S48" s="1427"/>
      <c r="T48" s="1427"/>
      <c r="U48" s="1427"/>
      <c r="V48" s="1427" t="s">
        <v>6</v>
      </c>
      <c r="W48" s="1427" t="s">
        <v>6</v>
      </c>
      <c r="X48" s="1427"/>
      <c r="Y48" s="1427"/>
      <c r="Z48" s="1427"/>
      <c r="AA48" s="1427"/>
      <c r="AB48" s="1427"/>
      <c r="AC48" s="1427"/>
      <c r="AD48" s="1427"/>
      <c r="AE48" s="1427"/>
      <c r="AF48" s="1427"/>
      <c r="AG48" s="1427"/>
      <c r="AH48" s="1427"/>
      <c r="AI48" s="1407"/>
      <c r="AJ48" s="1407"/>
      <c r="AK48" s="1407"/>
      <c r="AL48" s="1404"/>
      <c r="AM48" s="1404"/>
      <c r="AN48" s="1427"/>
      <c r="AO48" s="1427"/>
      <c r="AP48" s="1427"/>
      <c r="AQ48" s="1427"/>
      <c r="AR48" s="1427">
        <v>1200</v>
      </c>
      <c r="AS48" s="1427"/>
      <c r="AT48" s="1427"/>
      <c r="AU48" s="1427"/>
      <c r="AV48" s="1427"/>
      <c r="AW48" s="1427"/>
      <c r="AX48" s="1427"/>
      <c r="AY48" s="1427">
        <v>35000</v>
      </c>
      <c r="AZ48" s="1427" t="s">
        <v>6</v>
      </c>
      <c r="BA48" s="1407"/>
      <c r="BB48" s="1407"/>
      <c r="BC48" s="1404"/>
      <c r="BD48" s="1404"/>
      <c r="BE48" s="1427">
        <v>6547</v>
      </c>
      <c r="BF48" s="1427"/>
      <c r="BG48" s="1427">
        <v>5000</v>
      </c>
      <c r="BH48" s="1404"/>
      <c r="BI48" s="1404"/>
      <c r="BJ48" s="1427"/>
      <c r="BK48" s="1427"/>
      <c r="BL48" s="1427"/>
      <c r="BM48" s="1427"/>
      <c r="BN48" s="1427"/>
      <c r="BO48" s="1427"/>
      <c r="BP48" s="1427"/>
      <c r="BQ48" s="1427"/>
      <c r="BR48" s="1404"/>
      <c r="BS48" s="1404"/>
      <c r="BT48" s="1427">
        <v>2500</v>
      </c>
      <c r="BU48" s="1427"/>
      <c r="BV48" s="1427">
        <v>1894</v>
      </c>
      <c r="BW48" s="1427">
        <v>2063</v>
      </c>
      <c r="BX48" s="1407"/>
      <c r="BY48" s="1404"/>
      <c r="BZ48" s="1404"/>
      <c r="CA48" s="1427"/>
      <c r="CB48" s="1427"/>
      <c r="CC48" s="1427"/>
      <c r="CD48" s="1427"/>
      <c r="CE48" s="1427"/>
      <c r="CF48" s="1427">
        <v>15250</v>
      </c>
      <c r="CG48" s="1427"/>
      <c r="CH48" s="1427">
        <v>44000</v>
      </c>
      <c r="CI48" s="1427">
        <v>42000</v>
      </c>
      <c r="CJ48" s="1427">
        <v>1463</v>
      </c>
      <c r="CK48" s="1427">
        <v>1250</v>
      </c>
      <c r="CL48" s="1427">
        <v>3500</v>
      </c>
      <c r="CM48" s="1404"/>
      <c r="CN48" s="1404"/>
      <c r="CO48" s="1427"/>
      <c r="CP48" s="1427"/>
      <c r="CQ48" s="1427"/>
      <c r="CR48" s="1427"/>
      <c r="CS48" s="1404"/>
      <c r="CT48" s="1404"/>
      <c r="CU48" s="1498">
        <f t="shared" si="3"/>
        <v>161667</v>
      </c>
      <c r="CV48" s="1501">
        <f t="shared" si="2"/>
        <v>160.667</v>
      </c>
      <c r="CW48" s="1381"/>
      <c r="CX48" s="1407"/>
    </row>
    <row r="49" spans="1:102" x14ac:dyDescent="0.3">
      <c r="A49" s="1384" t="s">
        <v>50</v>
      </c>
      <c r="B49" s="1384" t="s">
        <v>325</v>
      </c>
      <c r="C49" s="1384" t="s">
        <v>309</v>
      </c>
      <c r="D49" s="1384" t="s">
        <v>92</v>
      </c>
      <c r="E49" s="1384" t="s">
        <v>1259</v>
      </c>
      <c r="F49" s="1384" t="s">
        <v>141</v>
      </c>
      <c r="G49" s="1384"/>
      <c r="H49" s="1384">
        <v>1</v>
      </c>
      <c r="I49" s="1384">
        <v>1</v>
      </c>
      <c r="J49" s="1384">
        <v>1</v>
      </c>
      <c r="K49" s="1384"/>
      <c r="L49" s="1485">
        <v>49703</v>
      </c>
      <c r="M49" s="1428" t="s">
        <v>50</v>
      </c>
      <c r="N49" s="1404"/>
      <c r="O49" s="1404"/>
      <c r="P49" s="1428" t="s">
        <v>6</v>
      </c>
      <c r="Q49" s="1428" t="s">
        <v>6</v>
      </c>
      <c r="R49" s="1428" t="s">
        <v>6</v>
      </c>
      <c r="S49" s="1448" t="s">
        <v>6</v>
      </c>
      <c r="T49" s="1428"/>
      <c r="U49" s="1428"/>
      <c r="V49" s="1428"/>
      <c r="W49" s="1428" t="s">
        <v>6</v>
      </c>
      <c r="X49" s="1428"/>
      <c r="Y49" s="1428">
        <v>750000</v>
      </c>
      <c r="Z49" s="1428"/>
      <c r="AA49" s="1428"/>
      <c r="AB49" s="1428"/>
      <c r="AC49" s="1428"/>
      <c r="AD49" s="1428"/>
      <c r="AE49" s="1428"/>
      <c r="AF49" s="1428"/>
      <c r="AG49" s="1428"/>
      <c r="AH49" s="1428">
        <v>17000</v>
      </c>
      <c r="AI49" s="1407"/>
      <c r="AJ49" s="1407"/>
      <c r="AK49" s="1407"/>
      <c r="AL49" s="1404"/>
      <c r="AM49" s="1404"/>
      <c r="AN49" s="1428"/>
      <c r="AO49" s="1428"/>
      <c r="AP49" s="1428">
        <v>25494</v>
      </c>
      <c r="AQ49" s="1428"/>
      <c r="AR49" s="1428">
        <v>1200</v>
      </c>
      <c r="AS49" s="1428"/>
      <c r="AT49" s="1428"/>
      <c r="AU49" s="1428"/>
      <c r="AV49" s="1428"/>
      <c r="AW49" s="1428"/>
      <c r="AX49" s="1428"/>
      <c r="AY49" s="1428">
        <v>35000</v>
      </c>
      <c r="AZ49" s="1428" t="s">
        <v>6</v>
      </c>
      <c r="BA49" s="1407"/>
      <c r="BB49" s="1407"/>
      <c r="BC49" s="1404"/>
      <c r="BD49" s="1404"/>
      <c r="BE49" s="1428">
        <v>6547</v>
      </c>
      <c r="BF49" s="1428"/>
      <c r="BG49" s="1428">
        <v>5000</v>
      </c>
      <c r="BH49" s="1404"/>
      <c r="BI49" s="1404"/>
      <c r="BJ49" s="1428"/>
      <c r="BK49" s="1428"/>
      <c r="BL49" s="1428"/>
      <c r="BM49" s="1428"/>
      <c r="BN49" s="1428"/>
      <c r="BO49" s="1428"/>
      <c r="BP49" s="1428"/>
      <c r="BQ49" s="1428"/>
      <c r="BR49" s="1404"/>
      <c r="BS49" s="1404"/>
      <c r="BT49" s="1428">
        <v>2500</v>
      </c>
      <c r="BU49" s="1428"/>
      <c r="BV49" s="1428">
        <v>1894</v>
      </c>
      <c r="BW49" s="1428">
        <v>2063</v>
      </c>
      <c r="BX49" s="1407"/>
      <c r="BY49" s="1404"/>
      <c r="BZ49" s="1404"/>
      <c r="CA49" s="1428"/>
      <c r="CB49" s="1428"/>
      <c r="CC49" s="1428"/>
      <c r="CD49" s="1428"/>
      <c r="CE49" s="1428">
        <v>1500</v>
      </c>
      <c r="CF49" s="1428">
        <v>15250</v>
      </c>
      <c r="CG49" s="1428"/>
      <c r="CH49" s="1428">
        <v>44000</v>
      </c>
      <c r="CI49" s="1428">
        <v>42000</v>
      </c>
      <c r="CJ49" s="1428">
        <v>1463</v>
      </c>
      <c r="CK49" s="1428">
        <v>1250</v>
      </c>
      <c r="CL49" s="1428">
        <v>3500</v>
      </c>
      <c r="CM49" s="1404"/>
      <c r="CN49" s="1404"/>
      <c r="CO49" s="1428"/>
      <c r="CP49" s="1428"/>
      <c r="CQ49" s="1428"/>
      <c r="CR49" s="1428"/>
      <c r="CS49" s="1404"/>
      <c r="CT49" s="1404"/>
      <c r="CU49" s="1498">
        <f t="shared" si="3"/>
        <v>955661</v>
      </c>
      <c r="CV49" s="1501">
        <f t="shared" si="2"/>
        <v>18.227430939782305</v>
      </c>
      <c r="CW49" s="1381"/>
      <c r="CX49" s="1407"/>
    </row>
    <row r="50" spans="1:102" x14ac:dyDescent="0.3">
      <c r="A50" s="1384" t="s">
        <v>50</v>
      </c>
      <c r="B50" s="1384" t="s">
        <v>51</v>
      </c>
      <c r="C50" s="1384" t="s">
        <v>319</v>
      </c>
      <c r="D50" s="1384" t="s">
        <v>93</v>
      </c>
      <c r="E50" s="1384" t="s">
        <v>1259</v>
      </c>
      <c r="F50" s="1384"/>
      <c r="G50" s="1384"/>
      <c r="H50" s="1384">
        <v>0</v>
      </c>
      <c r="I50" s="1384">
        <v>0</v>
      </c>
      <c r="J50" s="1384">
        <v>0</v>
      </c>
      <c r="K50" s="1384"/>
      <c r="L50" s="1485">
        <v>16852</v>
      </c>
      <c r="M50" s="1366" t="s">
        <v>51</v>
      </c>
      <c r="N50" s="1404"/>
      <c r="O50" s="1404"/>
      <c r="P50" s="1429" t="s">
        <v>6</v>
      </c>
      <c r="Q50" s="1429" t="s">
        <v>6</v>
      </c>
      <c r="R50" s="1429"/>
      <c r="S50" s="1449" t="s">
        <v>6</v>
      </c>
      <c r="T50" s="1429"/>
      <c r="U50" s="1429"/>
      <c r="V50" s="1429"/>
      <c r="W50" s="1429" t="s">
        <v>6</v>
      </c>
      <c r="X50" s="1429"/>
      <c r="Y50" s="1429"/>
      <c r="Z50" s="1429"/>
      <c r="AA50" s="1429"/>
      <c r="AB50" s="1429"/>
      <c r="AC50" s="1429"/>
      <c r="AD50" s="1429"/>
      <c r="AE50" s="1429"/>
      <c r="AF50" s="1429"/>
      <c r="AG50" s="1429"/>
      <c r="AH50" s="1429"/>
      <c r="AI50" s="1407"/>
      <c r="AJ50" s="1407"/>
      <c r="AK50" s="1407"/>
      <c r="AL50" s="1404"/>
      <c r="AM50" s="1404"/>
      <c r="AN50" s="1429"/>
      <c r="AO50" s="1429"/>
      <c r="AP50" s="1429"/>
      <c r="AQ50" s="1429"/>
      <c r="AR50" s="1429">
        <v>1200</v>
      </c>
      <c r="AS50" s="1429"/>
      <c r="AT50" s="1429"/>
      <c r="AU50" s="1429"/>
      <c r="AV50" s="1429"/>
      <c r="AW50" s="1429"/>
      <c r="AX50" s="1429"/>
      <c r="AY50" s="1429">
        <v>35000</v>
      </c>
      <c r="AZ50" s="1429" t="s">
        <v>6</v>
      </c>
      <c r="BA50" s="1407"/>
      <c r="BB50" s="1407"/>
      <c r="BC50" s="1404"/>
      <c r="BD50" s="1404"/>
      <c r="BE50" s="1429">
        <v>6547</v>
      </c>
      <c r="BF50" s="1429"/>
      <c r="BG50" s="1429">
        <v>5000</v>
      </c>
      <c r="BH50" s="1404"/>
      <c r="BI50" s="1404"/>
      <c r="BJ50" s="1429"/>
      <c r="BK50" s="1429"/>
      <c r="BL50" s="1429"/>
      <c r="BM50" s="1429"/>
      <c r="BN50" s="1429"/>
      <c r="BO50" s="1429"/>
      <c r="BP50" s="1429"/>
      <c r="BQ50" s="1429"/>
      <c r="BR50" s="1404"/>
      <c r="BS50" s="1404"/>
      <c r="BT50" s="1429">
        <v>2500</v>
      </c>
      <c r="BU50" s="1429"/>
      <c r="BV50" s="1429">
        <v>1894</v>
      </c>
      <c r="BW50" s="1429">
        <v>2063</v>
      </c>
      <c r="BX50" s="1407"/>
      <c r="BY50" s="1404"/>
      <c r="BZ50" s="1404"/>
      <c r="CA50" s="1429"/>
      <c r="CB50" s="1429"/>
      <c r="CC50" s="1429"/>
      <c r="CD50" s="1429"/>
      <c r="CE50" s="1429"/>
      <c r="CF50" s="1429">
        <v>15250</v>
      </c>
      <c r="CG50" s="1429"/>
      <c r="CH50" s="1429">
        <v>44000</v>
      </c>
      <c r="CI50" s="1429">
        <v>42000</v>
      </c>
      <c r="CJ50" s="1429">
        <v>1463</v>
      </c>
      <c r="CK50" s="1429">
        <v>1250</v>
      </c>
      <c r="CL50" s="1429">
        <v>3500</v>
      </c>
      <c r="CM50" s="1404"/>
      <c r="CN50" s="1404"/>
      <c r="CO50" s="1429"/>
      <c r="CP50" s="1429"/>
      <c r="CQ50" s="1429"/>
      <c r="CR50" s="1429"/>
      <c r="CS50" s="1404"/>
      <c r="CT50" s="1404"/>
      <c r="CU50" s="1498">
        <f t="shared" si="3"/>
        <v>161667</v>
      </c>
      <c r="CV50" s="1501">
        <f t="shared" si="2"/>
        <v>8.5933420365535245</v>
      </c>
      <c r="CW50" s="1407"/>
      <c r="CX50" s="1407"/>
    </row>
    <row r="51" spans="1:102" x14ac:dyDescent="0.3">
      <c r="A51" s="1384" t="s">
        <v>50</v>
      </c>
      <c r="B51" s="1384" t="s">
        <v>1246</v>
      </c>
      <c r="C51" s="1384" t="s">
        <v>319</v>
      </c>
      <c r="D51" s="1384" t="s">
        <v>89</v>
      </c>
      <c r="E51" s="1384" t="s">
        <v>1259</v>
      </c>
      <c r="F51" s="1384"/>
      <c r="G51" s="1384"/>
      <c r="H51" s="1384">
        <v>0</v>
      </c>
      <c r="I51" s="1384">
        <v>0</v>
      </c>
      <c r="J51" s="1384">
        <v>0</v>
      </c>
      <c r="K51" s="1384"/>
      <c r="L51" s="1485">
        <v>14732</v>
      </c>
      <c r="M51" s="1366" t="s">
        <v>52</v>
      </c>
      <c r="N51" s="1404"/>
      <c r="O51" s="1404"/>
      <c r="P51" s="1429" t="s">
        <v>6</v>
      </c>
      <c r="Q51" s="1429" t="s">
        <v>6</v>
      </c>
      <c r="R51" s="1429"/>
      <c r="S51" s="1429"/>
      <c r="T51" s="1429"/>
      <c r="U51" s="1429"/>
      <c r="V51" s="1429" t="s">
        <v>6</v>
      </c>
      <c r="W51" s="1429" t="s">
        <v>6</v>
      </c>
      <c r="X51" s="1429"/>
      <c r="Y51" s="1429"/>
      <c r="Z51" s="1429"/>
      <c r="AA51" s="1429"/>
      <c r="AB51" s="1429"/>
      <c r="AC51" s="1429"/>
      <c r="AD51" s="1429"/>
      <c r="AE51" s="1429"/>
      <c r="AF51" s="1429"/>
      <c r="AG51" s="1429"/>
      <c r="AH51" s="1429"/>
      <c r="AI51" s="1407"/>
      <c r="AJ51" s="1407"/>
      <c r="AK51" s="1407"/>
      <c r="AL51" s="1404"/>
      <c r="AM51" s="1404"/>
      <c r="AN51" s="1429"/>
      <c r="AO51" s="1429"/>
      <c r="AP51" s="1429"/>
      <c r="AQ51" s="1429"/>
      <c r="AR51" s="1429">
        <v>1200</v>
      </c>
      <c r="AS51" s="1429"/>
      <c r="AT51" s="1429"/>
      <c r="AU51" s="1429"/>
      <c r="AV51" s="1429"/>
      <c r="AW51" s="1429"/>
      <c r="AX51" s="1429"/>
      <c r="AY51" s="1429">
        <v>35000</v>
      </c>
      <c r="AZ51" s="1429" t="s">
        <v>6</v>
      </c>
      <c r="BA51" s="1407"/>
      <c r="BB51" s="1407"/>
      <c r="BC51" s="1404"/>
      <c r="BD51" s="1404"/>
      <c r="BE51" s="1429">
        <v>6547</v>
      </c>
      <c r="BF51" s="1429"/>
      <c r="BG51" s="1429">
        <v>5000</v>
      </c>
      <c r="BH51" s="1404"/>
      <c r="BI51" s="1404"/>
      <c r="BJ51" s="1429"/>
      <c r="BK51" s="1429"/>
      <c r="BL51" s="1429"/>
      <c r="BM51" s="1429"/>
      <c r="BN51" s="1429"/>
      <c r="BO51" s="1429"/>
      <c r="BP51" s="1429"/>
      <c r="BQ51" s="1429"/>
      <c r="BR51" s="1404"/>
      <c r="BS51" s="1404"/>
      <c r="BT51" s="1429">
        <v>2500</v>
      </c>
      <c r="BU51" s="1429"/>
      <c r="BV51" s="1429">
        <v>1894</v>
      </c>
      <c r="BW51" s="1429">
        <v>2063</v>
      </c>
      <c r="BX51" s="1407"/>
      <c r="BY51" s="1404"/>
      <c r="BZ51" s="1404"/>
      <c r="CA51" s="1429"/>
      <c r="CB51" s="1429"/>
      <c r="CC51" s="1429"/>
      <c r="CD51" s="1429"/>
      <c r="CE51" s="1429"/>
      <c r="CF51" s="1429">
        <v>15250</v>
      </c>
      <c r="CG51" s="1429"/>
      <c r="CH51" s="1429">
        <v>44000</v>
      </c>
      <c r="CI51" s="1429">
        <v>42000</v>
      </c>
      <c r="CJ51" s="1429">
        <v>1463</v>
      </c>
      <c r="CK51" s="1429">
        <v>1250</v>
      </c>
      <c r="CL51" s="1429">
        <v>3500</v>
      </c>
      <c r="CM51" s="1404"/>
      <c r="CN51" s="1404"/>
      <c r="CO51" s="1429"/>
      <c r="CP51" s="1429"/>
      <c r="CQ51" s="1429"/>
      <c r="CR51" s="1429"/>
      <c r="CS51" s="1404"/>
      <c r="CT51" s="1404"/>
      <c r="CU51" s="1498">
        <f t="shared" si="3"/>
        <v>161667</v>
      </c>
      <c r="CV51" s="1501">
        <f t="shared" si="2"/>
        <v>9.9738664132500681</v>
      </c>
      <c r="CW51" s="1381"/>
      <c r="CX51" s="1407"/>
    </row>
    <row r="52" spans="1:102" x14ac:dyDescent="0.3">
      <c r="A52" s="1384" t="s">
        <v>50</v>
      </c>
      <c r="B52" s="1384" t="s">
        <v>582</v>
      </c>
      <c r="C52" s="1384" t="s">
        <v>367</v>
      </c>
      <c r="D52" s="1384" t="s">
        <v>89</v>
      </c>
      <c r="E52" s="1384" t="s">
        <v>1259</v>
      </c>
      <c r="F52" s="1384"/>
      <c r="G52" s="1384"/>
      <c r="H52" s="1384">
        <v>0</v>
      </c>
      <c r="I52" s="1384">
        <v>0</v>
      </c>
      <c r="J52" s="1384">
        <v>0</v>
      </c>
      <c r="K52" s="1384" t="s">
        <v>6</v>
      </c>
      <c r="L52" s="1485">
        <v>4688</v>
      </c>
      <c r="M52" s="1367" t="s">
        <v>53</v>
      </c>
      <c r="N52" s="1404"/>
      <c r="O52" s="1404"/>
      <c r="P52" s="1430" t="s">
        <v>6</v>
      </c>
      <c r="Q52" s="1430" t="s">
        <v>6</v>
      </c>
      <c r="R52" s="1430"/>
      <c r="S52" s="1430"/>
      <c r="T52" s="1430"/>
      <c r="U52" s="1430"/>
      <c r="V52" s="1430" t="s">
        <v>6</v>
      </c>
      <c r="W52" s="1430" t="s">
        <v>6</v>
      </c>
      <c r="X52" s="1430"/>
      <c r="Y52" s="1430"/>
      <c r="Z52" s="1430"/>
      <c r="AA52" s="1430"/>
      <c r="AB52" s="1430"/>
      <c r="AC52" s="1430"/>
      <c r="AD52" s="1430"/>
      <c r="AE52" s="1430"/>
      <c r="AF52" s="1430"/>
      <c r="AG52" s="1430"/>
      <c r="AH52" s="1430"/>
      <c r="AI52" s="1407"/>
      <c r="AJ52" s="1407"/>
      <c r="AK52" s="1407"/>
      <c r="AL52" s="1404"/>
      <c r="AM52" s="1404"/>
      <c r="AN52" s="1430"/>
      <c r="AO52" s="1430"/>
      <c r="AP52" s="1430"/>
      <c r="AQ52" s="1430"/>
      <c r="AR52" s="1430">
        <v>1200</v>
      </c>
      <c r="AS52" s="1430"/>
      <c r="AT52" s="1430"/>
      <c r="AU52" s="1430"/>
      <c r="AV52" s="1430"/>
      <c r="AW52" s="1430"/>
      <c r="AX52" s="1430"/>
      <c r="AY52" s="1430">
        <v>35000</v>
      </c>
      <c r="AZ52" s="1430" t="s">
        <v>6</v>
      </c>
      <c r="BA52" s="1407"/>
      <c r="BB52" s="1407"/>
      <c r="BC52" s="1404"/>
      <c r="BD52" s="1404"/>
      <c r="BE52" s="1430">
        <v>6547</v>
      </c>
      <c r="BF52" s="1430"/>
      <c r="BG52" s="1430">
        <v>5000</v>
      </c>
      <c r="BH52" s="1404"/>
      <c r="BI52" s="1404"/>
      <c r="BJ52" s="1430"/>
      <c r="BK52" s="1430"/>
      <c r="BL52" s="1430"/>
      <c r="BM52" s="1430"/>
      <c r="BN52" s="1430"/>
      <c r="BO52" s="1430"/>
      <c r="BP52" s="1430"/>
      <c r="BQ52" s="1430"/>
      <c r="BR52" s="1404"/>
      <c r="BS52" s="1404"/>
      <c r="BT52" s="1430">
        <v>2500</v>
      </c>
      <c r="BU52" s="1430"/>
      <c r="BV52" s="1430">
        <v>1894</v>
      </c>
      <c r="BW52" s="1430">
        <v>2063</v>
      </c>
      <c r="BX52" s="1407"/>
      <c r="BY52" s="1404"/>
      <c r="BZ52" s="1404"/>
      <c r="CA52" s="1430"/>
      <c r="CB52" s="1430"/>
      <c r="CC52" s="1430"/>
      <c r="CD52" s="1430"/>
      <c r="CE52" s="1430"/>
      <c r="CF52" s="1430">
        <v>15250</v>
      </c>
      <c r="CG52" s="1430"/>
      <c r="CH52" s="1430">
        <v>44000</v>
      </c>
      <c r="CI52" s="1430">
        <v>42000</v>
      </c>
      <c r="CJ52" s="1430">
        <v>1463</v>
      </c>
      <c r="CK52" s="1430">
        <v>1250</v>
      </c>
      <c r="CL52" s="1430">
        <v>3500</v>
      </c>
      <c r="CM52" s="1404"/>
      <c r="CN52" s="1404"/>
      <c r="CO52" s="1430"/>
      <c r="CP52" s="1430"/>
      <c r="CQ52" s="1430"/>
      <c r="CR52" s="1430"/>
      <c r="CS52" s="1404"/>
      <c r="CT52" s="1404"/>
      <c r="CU52" s="1498">
        <f t="shared" si="3"/>
        <v>161667</v>
      </c>
      <c r="CV52" s="1501">
        <f t="shared" si="2"/>
        <v>33.485281569965871</v>
      </c>
      <c r="CW52" s="1381"/>
      <c r="CX52" s="1407"/>
    </row>
    <row r="53" spans="1:102" x14ac:dyDescent="0.3">
      <c r="A53" s="1384" t="s">
        <v>50</v>
      </c>
      <c r="B53" s="1384" t="s">
        <v>583</v>
      </c>
      <c r="C53" s="1384" t="s">
        <v>367</v>
      </c>
      <c r="D53" s="1384" t="s">
        <v>89</v>
      </c>
      <c r="E53" s="1384" t="s">
        <v>1259</v>
      </c>
      <c r="F53" s="1384"/>
      <c r="G53" s="1384"/>
      <c r="H53" s="1384">
        <v>0</v>
      </c>
      <c r="I53" s="1384">
        <v>0</v>
      </c>
      <c r="J53" s="1384">
        <v>0</v>
      </c>
      <c r="K53" s="1384" t="s">
        <v>6</v>
      </c>
      <c r="L53" s="1485">
        <v>12706</v>
      </c>
      <c r="M53" s="1367" t="s">
        <v>54</v>
      </c>
      <c r="N53" s="1404"/>
      <c r="O53" s="1404"/>
      <c r="P53" s="1430" t="s">
        <v>6</v>
      </c>
      <c r="Q53" s="1430" t="s">
        <v>6</v>
      </c>
      <c r="R53" s="1430"/>
      <c r="S53" s="1430"/>
      <c r="T53" s="1430"/>
      <c r="U53" s="1430"/>
      <c r="V53" s="1430" t="s">
        <v>6</v>
      </c>
      <c r="W53" s="1430">
        <v>57478</v>
      </c>
      <c r="X53" s="1430"/>
      <c r="Y53" s="1430"/>
      <c r="Z53" s="1430"/>
      <c r="AA53" s="1430"/>
      <c r="AB53" s="1430"/>
      <c r="AC53" s="1430"/>
      <c r="AD53" s="1430"/>
      <c r="AE53" s="1430"/>
      <c r="AF53" s="1430"/>
      <c r="AG53" s="1430"/>
      <c r="AH53" s="1430"/>
      <c r="AI53" s="1407"/>
      <c r="AJ53" s="1407"/>
      <c r="AK53" s="1407"/>
      <c r="AL53" s="1404"/>
      <c r="AM53" s="1404"/>
      <c r="AN53" s="1430"/>
      <c r="AO53" s="1430"/>
      <c r="AP53" s="1430"/>
      <c r="AQ53" s="1430"/>
      <c r="AR53" s="1430">
        <v>1200</v>
      </c>
      <c r="AS53" s="1430"/>
      <c r="AT53" s="1430"/>
      <c r="AU53" s="1430"/>
      <c r="AV53" s="1430"/>
      <c r="AW53" s="1430"/>
      <c r="AX53" s="1430"/>
      <c r="AY53" s="1430">
        <v>35000</v>
      </c>
      <c r="AZ53" s="1430" t="s">
        <v>6</v>
      </c>
      <c r="BA53" s="1407"/>
      <c r="BB53" s="1407"/>
      <c r="BC53" s="1404"/>
      <c r="BD53" s="1404"/>
      <c r="BE53" s="1430">
        <v>6547</v>
      </c>
      <c r="BF53" s="1430"/>
      <c r="BG53" s="1430">
        <v>5000</v>
      </c>
      <c r="BH53" s="1404"/>
      <c r="BI53" s="1404"/>
      <c r="BJ53" s="1430"/>
      <c r="BK53" s="1430"/>
      <c r="BL53" s="1430"/>
      <c r="BM53" s="1430"/>
      <c r="BN53" s="1430"/>
      <c r="BO53" s="1430"/>
      <c r="BP53" s="1430"/>
      <c r="BQ53" s="1430"/>
      <c r="BR53" s="1404"/>
      <c r="BS53" s="1404"/>
      <c r="BT53" s="1430">
        <v>2500</v>
      </c>
      <c r="BU53" s="1430"/>
      <c r="BV53" s="1430">
        <v>1894</v>
      </c>
      <c r="BW53" s="1430">
        <v>2063</v>
      </c>
      <c r="BX53" s="1407"/>
      <c r="BY53" s="1404"/>
      <c r="BZ53" s="1404"/>
      <c r="CA53" s="1430"/>
      <c r="CB53" s="1430"/>
      <c r="CC53" s="1430"/>
      <c r="CD53" s="1430"/>
      <c r="CE53" s="1430">
        <v>1500</v>
      </c>
      <c r="CF53" s="1430">
        <v>15250</v>
      </c>
      <c r="CG53" s="1430"/>
      <c r="CH53" s="1430">
        <v>44000</v>
      </c>
      <c r="CI53" s="1430">
        <v>42000</v>
      </c>
      <c r="CJ53" s="1430">
        <v>1463</v>
      </c>
      <c r="CK53" s="1430">
        <v>1250</v>
      </c>
      <c r="CL53" s="1430">
        <v>3500</v>
      </c>
      <c r="CM53" s="1404"/>
      <c r="CN53" s="1404"/>
      <c r="CO53" s="1430"/>
      <c r="CP53" s="1430"/>
      <c r="CQ53" s="1430"/>
      <c r="CR53" s="1430"/>
      <c r="CS53" s="1404"/>
      <c r="CT53" s="1404"/>
      <c r="CU53" s="1498">
        <f t="shared" si="3"/>
        <v>220645</v>
      </c>
      <c r="CV53" s="1501">
        <f t="shared" si="2"/>
        <v>16.365417912797103</v>
      </c>
      <c r="CW53" s="1381"/>
      <c r="CX53" s="1407"/>
    </row>
    <row r="54" spans="1:102" x14ac:dyDescent="0.3">
      <c r="A54" s="1384" t="s">
        <v>55</v>
      </c>
      <c r="B54" s="1384" t="s">
        <v>345</v>
      </c>
      <c r="C54" s="1384" t="s">
        <v>309</v>
      </c>
      <c r="D54" s="1384" t="s">
        <v>93</v>
      </c>
      <c r="E54" s="1384" t="s">
        <v>1259</v>
      </c>
      <c r="F54" s="1384"/>
      <c r="G54" s="1384"/>
      <c r="H54" s="1384">
        <v>1</v>
      </c>
      <c r="I54" s="1384">
        <v>0</v>
      </c>
      <c r="J54" s="1384">
        <v>0</v>
      </c>
      <c r="K54" s="1384"/>
      <c r="L54" s="1485">
        <v>8788</v>
      </c>
      <c r="M54" s="1368" t="s">
        <v>55</v>
      </c>
      <c r="N54" s="1404"/>
      <c r="O54" s="1404"/>
      <c r="P54" s="1431" t="s">
        <v>6</v>
      </c>
      <c r="Q54" s="1431" t="s">
        <v>6</v>
      </c>
      <c r="R54" s="1431"/>
      <c r="S54" s="1431"/>
      <c r="T54" s="1431"/>
      <c r="U54" s="1431"/>
      <c r="V54" s="1431"/>
      <c r="W54" s="1431"/>
      <c r="X54" s="1431"/>
      <c r="Y54" s="1431"/>
      <c r="Z54" s="1431"/>
      <c r="AA54" s="1431"/>
      <c r="AB54" s="1431"/>
      <c r="AC54" s="1431"/>
      <c r="AD54" s="1431"/>
      <c r="AE54" s="1431"/>
      <c r="AF54" s="1431"/>
      <c r="AG54" s="1431"/>
      <c r="AH54" s="1431">
        <v>17000</v>
      </c>
      <c r="AI54" s="1407"/>
      <c r="AJ54" s="1407"/>
      <c r="AK54" s="1407"/>
      <c r="AL54" s="1404"/>
      <c r="AM54" s="1404"/>
      <c r="AN54" s="1431"/>
      <c r="AO54" s="1431"/>
      <c r="AP54" s="1431"/>
      <c r="AQ54" s="1431"/>
      <c r="AR54" s="1431">
        <v>1200</v>
      </c>
      <c r="AS54" s="1431"/>
      <c r="AT54" s="1431"/>
      <c r="AU54" s="1431"/>
      <c r="AV54" s="1431"/>
      <c r="AW54" s="1431"/>
      <c r="AX54" s="1431"/>
      <c r="AY54" s="1431">
        <v>35000</v>
      </c>
      <c r="AZ54" s="1431" t="s">
        <v>6</v>
      </c>
      <c r="BA54" s="1407"/>
      <c r="BB54" s="1407"/>
      <c r="BC54" s="1404"/>
      <c r="BD54" s="1404"/>
      <c r="BE54" s="1431">
        <v>6547</v>
      </c>
      <c r="BF54" s="1431"/>
      <c r="BG54" s="1431">
        <v>5000</v>
      </c>
      <c r="BH54" s="1404"/>
      <c r="BI54" s="1404"/>
      <c r="BJ54" s="1431"/>
      <c r="BK54" s="1431"/>
      <c r="BL54" s="1431"/>
      <c r="BM54" s="1431"/>
      <c r="BN54" s="1431"/>
      <c r="BO54" s="1431"/>
      <c r="BP54" s="1431"/>
      <c r="BQ54" s="1431"/>
      <c r="BR54" s="1404"/>
      <c r="BS54" s="1404"/>
      <c r="BT54" s="1431">
        <v>2500</v>
      </c>
      <c r="BU54" s="1431"/>
      <c r="BV54" s="1431">
        <v>1894</v>
      </c>
      <c r="BW54" s="1431">
        <v>2063</v>
      </c>
      <c r="BX54" s="1407"/>
      <c r="BY54" s="1404"/>
      <c r="BZ54" s="1404"/>
      <c r="CA54" s="1431"/>
      <c r="CB54" s="1431"/>
      <c r="CC54" s="1431"/>
      <c r="CD54" s="1431"/>
      <c r="CE54" s="1431">
        <v>20000</v>
      </c>
      <c r="CF54" s="1431"/>
      <c r="CG54" s="1431"/>
      <c r="CH54" s="1431">
        <v>44000</v>
      </c>
      <c r="CI54" s="1431">
        <v>42000</v>
      </c>
      <c r="CJ54" s="1431">
        <v>1463</v>
      </c>
      <c r="CK54" s="1431">
        <v>1250</v>
      </c>
      <c r="CL54" s="1431">
        <v>3500</v>
      </c>
      <c r="CM54" s="1404"/>
      <c r="CN54" s="1404"/>
      <c r="CO54" s="1431"/>
      <c r="CP54" s="1431"/>
      <c r="CQ54" s="1431"/>
      <c r="CR54" s="1431"/>
      <c r="CS54" s="1404"/>
      <c r="CT54" s="1404"/>
      <c r="CU54" s="1498">
        <f t="shared" si="3"/>
        <v>183417</v>
      </c>
      <c r="CV54" s="1501">
        <f t="shared" si="2"/>
        <v>19.871301775147931</v>
      </c>
      <c r="CW54" s="1381"/>
      <c r="CX54" s="1407"/>
    </row>
    <row r="55" spans="1:102" ht="26.4" x14ac:dyDescent="0.3">
      <c r="A55" s="1384" t="s">
        <v>56</v>
      </c>
      <c r="B55" s="1384" t="s">
        <v>340</v>
      </c>
      <c r="C55" s="1384" t="s">
        <v>309</v>
      </c>
      <c r="D55" s="1384" t="s">
        <v>93</v>
      </c>
      <c r="E55" s="1384" t="s">
        <v>1259</v>
      </c>
      <c r="F55" s="1479"/>
      <c r="G55" s="1480" t="s">
        <v>1266</v>
      </c>
      <c r="H55" s="1480">
        <v>1</v>
      </c>
      <c r="I55" s="1480">
        <v>1</v>
      </c>
      <c r="J55" s="1480">
        <v>1</v>
      </c>
      <c r="K55" s="1386"/>
      <c r="L55" s="1476">
        <v>41698</v>
      </c>
      <c r="M55" s="1369" t="s">
        <v>56</v>
      </c>
      <c r="N55" s="1404"/>
      <c r="O55" s="1404"/>
      <c r="P55" s="1432" t="s">
        <v>6</v>
      </c>
      <c r="Q55" s="1432" t="s">
        <v>6</v>
      </c>
      <c r="R55" s="1432" t="s">
        <v>6</v>
      </c>
      <c r="S55" s="1432"/>
      <c r="T55" s="1432"/>
      <c r="U55" s="1432"/>
      <c r="V55" s="1432" t="s">
        <v>6</v>
      </c>
      <c r="W55" s="1432"/>
      <c r="X55" s="1432"/>
      <c r="Y55" s="1432"/>
      <c r="Z55" s="1432"/>
      <c r="AA55" s="1432"/>
      <c r="AB55" s="1432"/>
      <c r="AC55" s="1432"/>
      <c r="AD55" s="1432"/>
      <c r="AE55" s="1432"/>
      <c r="AF55" s="1432"/>
      <c r="AG55" s="1432"/>
      <c r="AH55" s="1432"/>
      <c r="AI55" s="1407"/>
      <c r="AJ55" s="1407"/>
      <c r="AK55" s="1407"/>
      <c r="AL55" s="1404"/>
      <c r="AM55" s="1404"/>
      <c r="AN55" s="1432"/>
      <c r="AO55" s="1432"/>
      <c r="AP55" s="1451">
        <v>25494</v>
      </c>
      <c r="AQ55" s="1432"/>
      <c r="AR55" s="1432">
        <v>1200</v>
      </c>
      <c r="AS55" s="1432"/>
      <c r="AT55" s="1432"/>
      <c r="AU55" s="1432"/>
      <c r="AV55" s="1432"/>
      <c r="AW55" s="1432"/>
      <c r="AX55" s="1432"/>
      <c r="AY55" s="1432">
        <v>35000</v>
      </c>
      <c r="AZ55" s="1432" t="s">
        <v>6</v>
      </c>
      <c r="BA55" s="1407"/>
      <c r="BB55" s="1407"/>
      <c r="BC55" s="1404"/>
      <c r="BD55" s="1404"/>
      <c r="BE55" s="1432">
        <v>6547</v>
      </c>
      <c r="BF55" s="1432"/>
      <c r="BG55" s="1432">
        <v>5000</v>
      </c>
      <c r="BH55" s="1404"/>
      <c r="BI55" s="1404"/>
      <c r="BJ55" s="1432"/>
      <c r="BK55" s="1432"/>
      <c r="BL55" s="1432"/>
      <c r="BM55" s="1432"/>
      <c r="BN55" s="1432"/>
      <c r="BO55" s="1432"/>
      <c r="BP55" s="1432"/>
      <c r="BQ55" s="1432"/>
      <c r="BR55" s="1404"/>
      <c r="BS55" s="1404"/>
      <c r="BT55" s="1432">
        <v>2500</v>
      </c>
      <c r="BU55" s="1432"/>
      <c r="BV55" s="1432">
        <v>1894</v>
      </c>
      <c r="BW55" s="1432">
        <v>2063</v>
      </c>
      <c r="BX55" s="1407"/>
      <c r="BY55" s="1404"/>
      <c r="BZ55" s="1404"/>
      <c r="CA55" s="1432"/>
      <c r="CB55" s="1432"/>
      <c r="CC55" s="1432"/>
      <c r="CD55" s="1432"/>
      <c r="CE55" s="1451">
        <v>8400</v>
      </c>
      <c r="CF55" s="1432">
        <v>15250</v>
      </c>
      <c r="CG55" s="1432"/>
      <c r="CH55" s="1432">
        <v>44000</v>
      </c>
      <c r="CI55" s="1432">
        <v>42000</v>
      </c>
      <c r="CJ55" s="1432">
        <v>1463</v>
      </c>
      <c r="CK55" s="1432">
        <v>1250</v>
      </c>
      <c r="CL55" s="1432">
        <v>3500</v>
      </c>
      <c r="CM55" s="1404"/>
      <c r="CN55" s="1404"/>
      <c r="CO55" s="1432"/>
      <c r="CP55" s="1432"/>
      <c r="CQ55" s="1432"/>
      <c r="CR55" s="1432"/>
      <c r="CS55" s="1404"/>
      <c r="CT55" s="1404"/>
      <c r="CU55" s="1498">
        <f t="shared" si="3"/>
        <v>195561</v>
      </c>
      <c r="CV55" s="1501">
        <f t="shared" si="2"/>
        <v>3.6899371672502279</v>
      </c>
      <c r="CW55" s="1381"/>
      <c r="CX55" s="1407"/>
    </row>
    <row r="56" spans="1:102" ht="26.4" x14ac:dyDescent="0.3">
      <c r="A56" s="1384" t="s">
        <v>56</v>
      </c>
      <c r="B56" s="1384" t="s">
        <v>927</v>
      </c>
      <c r="C56" s="1384" t="s">
        <v>319</v>
      </c>
      <c r="D56" s="1384" t="s">
        <v>93</v>
      </c>
      <c r="E56" s="1384" t="s">
        <v>1259</v>
      </c>
      <c r="F56" s="1479"/>
      <c r="G56" s="1480" t="s">
        <v>1267</v>
      </c>
      <c r="H56" s="1480">
        <v>0</v>
      </c>
      <c r="I56" s="1480">
        <v>0</v>
      </c>
      <c r="J56" s="1480">
        <v>0</v>
      </c>
      <c r="K56" s="1384"/>
      <c r="L56" s="1485">
        <v>4276</v>
      </c>
      <c r="M56" s="1370" t="s">
        <v>1289</v>
      </c>
      <c r="N56" s="1404"/>
      <c r="O56" s="1404"/>
      <c r="P56" s="1433" t="s">
        <v>6</v>
      </c>
      <c r="Q56" s="1433" t="s">
        <v>6</v>
      </c>
      <c r="R56" s="1433"/>
      <c r="S56" s="1433"/>
      <c r="T56" s="1433"/>
      <c r="U56" s="1433"/>
      <c r="V56" s="1433" t="s">
        <v>6</v>
      </c>
      <c r="W56" s="1433" t="s">
        <v>6</v>
      </c>
      <c r="X56" s="1433"/>
      <c r="Y56" s="1433"/>
      <c r="Z56" s="1433"/>
      <c r="AA56" s="1433"/>
      <c r="AB56" s="1433"/>
      <c r="AC56" s="1433"/>
      <c r="AD56" s="1433"/>
      <c r="AE56" s="1433"/>
      <c r="AF56" s="1433"/>
      <c r="AG56" s="1433"/>
      <c r="AH56" s="1433"/>
      <c r="AI56" s="1407"/>
      <c r="AJ56" s="1407"/>
      <c r="AK56" s="1407"/>
      <c r="AL56" s="1404"/>
      <c r="AM56" s="1404"/>
      <c r="AN56" s="1433"/>
      <c r="AO56" s="1433"/>
      <c r="AP56" s="1433"/>
      <c r="AQ56" s="1433"/>
      <c r="AR56" s="1433">
        <v>1200</v>
      </c>
      <c r="AS56" s="1433"/>
      <c r="AT56" s="1433"/>
      <c r="AU56" s="1433"/>
      <c r="AV56" s="1433"/>
      <c r="AW56" s="1433"/>
      <c r="AX56" s="1433"/>
      <c r="AY56" s="1433">
        <v>35000</v>
      </c>
      <c r="AZ56" s="1433" t="s">
        <v>6</v>
      </c>
      <c r="BA56" s="1407"/>
      <c r="BB56" s="1407"/>
      <c r="BC56" s="1404"/>
      <c r="BD56" s="1404"/>
      <c r="BE56" s="1433">
        <v>6547</v>
      </c>
      <c r="BF56" s="1433"/>
      <c r="BG56" s="1433">
        <v>5000</v>
      </c>
      <c r="BH56" s="1404"/>
      <c r="BI56" s="1404"/>
      <c r="BJ56" s="1433"/>
      <c r="BK56" s="1433"/>
      <c r="BL56" s="1433"/>
      <c r="BM56" s="1433"/>
      <c r="BN56" s="1433"/>
      <c r="BO56" s="1433"/>
      <c r="BP56" s="1433"/>
      <c r="BQ56" s="1433"/>
      <c r="BR56" s="1404"/>
      <c r="BS56" s="1404"/>
      <c r="BT56" s="1433">
        <v>2500</v>
      </c>
      <c r="BU56" s="1433"/>
      <c r="BV56" s="1433">
        <v>1894</v>
      </c>
      <c r="BW56" s="1433">
        <v>2063</v>
      </c>
      <c r="BX56" s="1407"/>
      <c r="BY56" s="1404"/>
      <c r="BZ56" s="1404"/>
      <c r="CA56" s="1433"/>
      <c r="CB56" s="1433"/>
      <c r="CC56" s="1433"/>
      <c r="CD56" s="1433"/>
      <c r="CE56" s="1433"/>
      <c r="CF56" s="1433">
        <v>15250</v>
      </c>
      <c r="CG56" s="1433"/>
      <c r="CH56" s="1433">
        <v>44000</v>
      </c>
      <c r="CI56" s="1433">
        <v>42000</v>
      </c>
      <c r="CJ56" s="1433">
        <v>1463</v>
      </c>
      <c r="CK56" s="1433">
        <v>1250</v>
      </c>
      <c r="CL56" s="1433">
        <v>3500</v>
      </c>
      <c r="CM56" s="1404"/>
      <c r="CN56" s="1404"/>
      <c r="CO56" s="1433"/>
      <c r="CP56" s="1433"/>
      <c r="CQ56" s="1433"/>
      <c r="CR56" s="1433"/>
      <c r="CS56" s="1404"/>
      <c r="CT56" s="1404"/>
      <c r="CU56" s="1498">
        <f t="shared" si="3"/>
        <v>161667</v>
      </c>
      <c r="CV56" s="1501">
        <f t="shared" si="2"/>
        <v>36.80799812909261</v>
      </c>
      <c r="CW56" s="1381"/>
      <c r="CX56" s="1407"/>
    </row>
    <row r="57" spans="1:102" x14ac:dyDescent="0.3">
      <c r="A57" s="1384" t="s">
        <v>56</v>
      </c>
      <c r="B57" s="1384" t="s">
        <v>931</v>
      </c>
      <c r="C57" s="1384" t="s">
        <v>319</v>
      </c>
      <c r="D57" s="1384" t="s">
        <v>93</v>
      </c>
      <c r="E57" s="1384" t="s">
        <v>1259</v>
      </c>
      <c r="F57" s="1479"/>
      <c r="G57" s="1480" t="s">
        <v>1268</v>
      </c>
      <c r="H57" s="1480">
        <v>0</v>
      </c>
      <c r="I57" s="1480">
        <v>0</v>
      </c>
      <c r="J57" s="1480">
        <v>0</v>
      </c>
      <c r="K57" s="1384"/>
      <c r="L57" s="1485">
        <v>15391</v>
      </c>
      <c r="M57" s="1370" t="s">
        <v>931</v>
      </c>
      <c r="N57" s="1404"/>
      <c r="O57" s="1404"/>
      <c r="P57" s="1433" t="s">
        <v>6</v>
      </c>
      <c r="Q57" s="1433" t="s">
        <v>6</v>
      </c>
      <c r="R57" s="1433"/>
      <c r="S57" s="1433"/>
      <c r="T57" s="1433"/>
      <c r="U57" s="1433"/>
      <c r="V57" s="1433" t="s">
        <v>6</v>
      </c>
      <c r="W57" s="1433" t="s">
        <v>6</v>
      </c>
      <c r="X57" s="1433"/>
      <c r="Y57" s="1433"/>
      <c r="Z57" s="1433"/>
      <c r="AA57" s="1433"/>
      <c r="AB57" s="1433"/>
      <c r="AC57" s="1433"/>
      <c r="AD57" s="1433"/>
      <c r="AE57" s="1433"/>
      <c r="AF57" s="1433"/>
      <c r="AG57" s="1433"/>
      <c r="AH57" s="1433"/>
      <c r="AI57" s="1407"/>
      <c r="AJ57" s="1407"/>
      <c r="AK57" s="1407"/>
      <c r="AL57" s="1404"/>
      <c r="AM57" s="1404"/>
      <c r="AN57" s="1433"/>
      <c r="AO57" s="1433"/>
      <c r="AP57" s="1433"/>
      <c r="AQ57" s="1433"/>
      <c r="AR57" s="1433">
        <v>1200</v>
      </c>
      <c r="AS57" s="1433"/>
      <c r="AT57" s="1433"/>
      <c r="AU57" s="1433"/>
      <c r="AV57" s="1433"/>
      <c r="AW57" s="1433"/>
      <c r="AX57" s="1433"/>
      <c r="AY57" s="1433">
        <v>35000</v>
      </c>
      <c r="AZ57" s="1433" t="s">
        <v>6</v>
      </c>
      <c r="BA57" s="1407"/>
      <c r="BB57" s="1407"/>
      <c r="BC57" s="1404"/>
      <c r="BD57" s="1404"/>
      <c r="BE57" s="1433">
        <v>6547</v>
      </c>
      <c r="BF57" s="1433"/>
      <c r="BG57" s="1433">
        <v>5000</v>
      </c>
      <c r="BH57" s="1404"/>
      <c r="BI57" s="1404"/>
      <c r="BJ57" s="1433"/>
      <c r="BK57" s="1433"/>
      <c r="BL57" s="1433"/>
      <c r="BM57" s="1433"/>
      <c r="BN57" s="1433"/>
      <c r="BO57" s="1433"/>
      <c r="BP57" s="1433"/>
      <c r="BQ57" s="1433"/>
      <c r="BR57" s="1404"/>
      <c r="BS57" s="1404"/>
      <c r="BT57" s="1433">
        <v>2500</v>
      </c>
      <c r="BU57" s="1433"/>
      <c r="BV57" s="1433">
        <v>1894</v>
      </c>
      <c r="BW57" s="1433">
        <v>2063</v>
      </c>
      <c r="BX57" s="1407"/>
      <c r="BY57" s="1404"/>
      <c r="BZ57" s="1404"/>
      <c r="CA57" s="1433"/>
      <c r="CB57" s="1433"/>
      <c r="CC57" s="1433"/>
      <c r="CD57" s="1433"/>
      <c r="CE57" s="1433"/>
      <c r="CF57" s="1433">
        <v>15250</v>
      </c>
      <c r="CG57" s="1433"/>
      <c r="CH57" s="1433">
        <v>44000</v>
      </c>
      <c r="CI57" s="1433">
        <v>42000</v>
      </c>
      <c r="CJ57" s="1433">
        <v>1463</v>
      </c>
      <c r="CK57" s="1433">
        <v>1250</v>
      </c>
      <c r="CL57" s="1433">
        <v>3500</v>
      </c>
      <c r="CM57" s="1404"/>
      <c r="CN57" s="1404"/>
      <c r="CO57" s="1433"/>
      <c r="CP57" s="1433"/>
      <c r="CQ57" s="1433"/>
      <c r="CR57" s="1433"/>
      <c r="CS57" s="1404"/>
      <c r="CT57" s="1404"/>
      <c r="CU57" s="1498">
        <f t="shared" si="3"/>
        <v>161667</v>
      </c>
      <c r="CV57" s="1501">
        <f t="shared" si="2"/>
        <v>9.5039958417256845</v>
      </c>
      <c r="CW57" s="1381"/>
      <c r="CX57" s="1407"/>
    </row>
    <row r="58" spans="1:102" x14ac:dyDescent="0.3">
      <c r="A58" s="1384" t="s">
        <v>56</v>
      </c>
      <c r="B58" s="1384" t="s">
        <v>57</v>
      </c>
      <c r="C58" s="1384" t="s">
        <v>319</v>
      </c>
      <c r="D58" s="1384" t="s">
        <v>89</v>
      </c>
      <c r="E58" s="1384" t="s">
        <v>1259</v>
      </c>
      <c r="F58" s="1479"/>
      <c r="G58" s="1384"/>
      <c r="H58" s="1384">
        <v>0</v>
      </c>
      <c r="I58" s="1384">
        <v>0</v>
      </c>
      <c r="J58" s="1384">
        <v>0</v>
      </c>
      <c r="K58" s="1384"/>
      <c r="L58" s="1485">
        <v>11240</v>
      </c>
      <c r="M58" s="1370" t="s">
        <v>57</v>
      </c>
      <c r="N58" s="1404"/>
      <c r="O58" s="1404"/>
      <c r="P58" s="1433" t="s">
        <v>6</v>
      </c>
      <c r="Q58" s="1433" t="s">
        <v>6</v>
      </c>
      <c r="R58" s="1433"/>
      <c r="S58" s="1433"/>
      <c r="T58" s="1433"/>
      <c r="U58" s="1433"/>
      <c r="V58" s="1433" t="s">
        <v>6</v>
      </c>
      <c r="W58" s="1433" t="s">
        <v>6</v>
      </c>
      <c r="X58" s="1433"/>
      <c r="Y58" s="1433"/>
      <c r="Z58" s="1433"/>
      <c r="AA58" s="1433"/>
      <c r="AB58" s="1433"/>
      <c r="AC58" s="1433"/>
      <c r="AD58" s="1433"/>
      <c r="AE58" s="1433"/>
      <c r="AF58" s="1433"/>
      <c r="AG58" s="1433"/>
      <c r="AH58" s="1433"/>
      <c r="AI58" s="1407"/>
      <c r="AJ58" s="1407"/>
      <c r="AK58" s="1407"/>
      <c r="AL58" s="1404"/>
      <c r="AM58" s="1404"/>
      <c r="AN58" s="1433"/>
      <c r="AO58" s="1433"/>
      <c r="AP58" s="1433"/>
      <c r="AQ58" s="1433"/>
      <c r="AR58" s="1433">
        <v>1200</v>
      </c>
      <c r="AS58" s="1433"/>
      <c r="AT58" s="1433"/>
      <c r="AU58" s="1433"/>
      <c r="AV58" s="1433"/>
      <c r="AW58" s="1433"/>
      <c r="AX58" s="1433"/>
      <c r="AY58" s="1433">
        <v>35000</v>
      </c>
      <c r="AZ58" s="1433" t="s">
        <v>6</v>
      </c>
      <c r="BA58" s="1407"/>
      <c r="BB58" s="1407"/>
      <c r="BC58" s="1404"/>
      <c r="BD58" s="1404"/>
      <c r="BE58" s="1433">
        <v>6547</v>
      </c>
      <c r="BF58" s="1433"/>
      <c r="BG58" s="1433">
        <v>5000</v>
      </c>
      <c r="BH58" s="1404"/>
      <c r="BI58" s="1404"/>
      <c r="BJ58" s="1433"/>
      <c r="BK58" s="1433"/>
      <c r="BL58" s="1433"/>
      <c r="BM58" s="1433"/>
      <c r="BN58" s="1433"/>
      <c r="BO58" s="1433"/>
      <c r="BP58" s="1433"/>
      <c r="BQ58" s="1433"/>
      <c r="BR58" s="1404"/>
      <c r="BS58" s="1404"/>
      <c r="BT58" s="1433">
        <v>2500</v>
      </c>
      <c r="BU58" s="1433"/>
      <c r="BV58" s="1433">
        <v>1894</v>
      </c>
      <c r="BW58" s="1433">
        <v>2063</v>
      </c>
      <c r="BX58" s="1407"/>
      <c r="BY58" s="1404"/>
      <c r="BZ58" s="1404"/>
      <c r="CA58" s="1433"/>
      <c r="CB58" s="1433"/>
      <c r="CC58" s="1433"/>
      <c r="CD58" s="1433"/>
      <c r="CE58" s="1433"/>
      <c r="CF58" s="1433">
        <v>15250</v>
      </c>
      <c r="CG58" s="1433"/>
      <c r="CH58" s="1433">
        <v>44000</v>
      </c>
      <c r="CI58" s="1433">
        <v>42000</v>
      </c>
      <c r="CJ58" s="1433">
        <v>1463</v>
      </c>
      <c r="CK58" s="1433">
        <v>1250</v>
      </c>
      <c r="CL58" s="1433">
        <v>3500</v>
      </c>
      <c r="CM58" s="1404"/>
      <c r="CN58" s="1404"/>
      <c r="CO58" s="1433"/>
      <c r="CP58" s="1433"/>
      <c r="CQ58" s="1433"/>
      <c r="CR58" s="1433"/>
      <c r="CS58" s="1404"/>
      <c r="CT58" s="1404"/>
      <c r="CU58" s="1498">
        <f t="shared" si="3"/>
        <v>161667</v>
      </c>
      <c r="CV58" s="1501">
        <f t="shared" si="2"/>
        <v>13.383185053380783</v>
      </c>
      <c r="CW58" s="1381"/>
      <c r="CX58" s="1407"/>
    </row>
    <row r="59" spans="1:102" x14ac:dyDescent="0.3">
      <c r="A59" s="1384" t="s">
        <v>56</v>
      </c>
      <c r="B59" s="1384" t="s">
        <v>1247</v>
      </c>
      <c r="C59" s="1384" t="s">
        <v>319</v>
      </c>
      <c r="D59" s="1384" t="s">
        <v>93</v>
      </c>
      <c r="E59" s="1384" t="s">
        <v>1259</v>
      </c>
      <c r="F59" s="1384"/>
      <c r="G59" s="1384"/>
      <c r="H59" s="1384">
        <v>0</v>
      </c>
      <c r="I59" s="1384">
        <v>0</v>
      </c>
      <c r="J59" s="1384">
        <v>0</v>
      </c>
      <c r="K59" s="1384"/>
      <c r="L59" s="1485">
        <v>2225</v>
      </c>
      <c r="M59" s="1371" t="s">
        <v>339</v>
      </c>
      <c r="N59" s="1404"/>
      <c r="O59" s="1404"/>
      <c r="P59" s="1434" t="s">
        <v>6</v>
      </c>
      <c r="Q59" s="1434" t="s">
        <v>6</v>
      </c>
      <c r="R59" s="1434"/>
      <c r="S59" s="1434"/>
      <c r="T59" s="1434"/>
      <c r="U59" s="1434"/>
      <c r="V59" s="1434"/>
      <c r="W59" s="1434"/>
      <c r="X59" s="1434"/>
      <c r="Y59" s="1434"/>
      <c r="Z59" s="1434"/>
      <c r="AA59" s="1434"/>
      <c r="AB59" s="1434"/>
      <c r="AC59" s="1434"/>
      <c r="AD59" s="1434"/>
      <c r="AE59" s="1434"/>
      <c r="AF59" s="1434"/>
      <c r="AG59" s="1434"/>
      <c r="AH59" s="1434"/>
      <c r="AI59" s="1407"/>
      <c r="AJ59" s="1407"/>
      <c r="AK59" s="1407"/>
      <c r="AL59" s="1404"/>
      <c r="AM59" s="1404"/>
      <c r="AN59" s="1434"/>
      <c r="AO59" s="1434"/>
      <c r="AP59" s="1434"/>
      <c r="AQ59" s="1434"/>
      <c r="AR59" s="1434">
        <v>1200</v>
      </c>
      <c r="AS59" s="1434"/>
      <c r="AT59" s="1434"/>
      <c r="AU59" s="1434"/>
      <c r="AV59" s="1434"/>
      <c r="AW59" s="1434"/>
      <c r="AX59" s="1434"/>
      <c r="AY59" s="1434">
        <v>35000</v>
      </c>
      <c r="AZ59" s="1434" t="s">
        <v>6</v>
      </c>
      <c r="BA59" s="1407"/>
      <c r="BB59" s="1407"/>
      <c r="BC59" s="1404"/>
      <c r="BD59" s="1404"/>
      <c r="BE59" s="1434">
        <v>6547</v>
      </c>
      <c r="BF59" s="1434"/>
      <c r="BG59" s="1434">
        <v>5000</v>
      </c>
      <c r="BH59" s="1404"/>
      <c r="BI59" s="1404"/>
      <c r="BJ59" s="1434"/>
      <c r="BK59" s="1434"/>
      <c r="BL59" s="1434"/>
      <c r="BM59" s="1434"/>
      <c r="BN59" s="1434"/>
      <c r="BO59" s="1434"/>
      <c r="BP59" s="1434"/>
      <c r="BQ59" s="1434"/>
      <c r="BR59" s="1404"/>
      <c r="BS59" s="1404"/>
      <c r="BT59" s="1434">
        <v>2500</v>
      </c>
      <c r="BU59" s="1434"/>
      <c r="BV59" s="1434">
        <v>1894</v>
      </c>
      <c r="BW59" s="1434">
        <v>2063</v>
      </c>
      <c r="BX59" s="1407"/>
      <c r="BY59" s="1404"/>
      <c r="BZ59" s="1404"/>
      <c r="CA59" s="1434"/>
      <c r="CB59" s="1434"/>
      <c r="CC59" s="1434"/>
      <c r="CD59" s="1434"/>
      <c r="CE59" s="1434"/>
      <c r="CF59" s="1434">
        <v>15250</v>
      </c>
      <c r="CG59" s="1434"/>
      <c r="CH59" s="1434">
        <v>44000</v>
      </c>
      <c r="CI59" s="1434">
        <v>42000</v>
      </c>
      <c r="CJ59" s="1434">
        <v>1463</v>
      </c>
      <c r="CK59" s="1434">
        <v>1250</v>
      </c>
      <c r="CL59" s="1434">
        <v>3500</v>
      </c>
      <c r="CM59" s="1404"/>
      <c r="CN59" s="1404"/>
      <c r="CO59" s="1434"/>
      <c r="CP59" s="1434"/>
      <c r="CQ59" s="1434"/>
      <c r="CR59" s="1434"/>
      <c r="CS59" s="1404"/>
      <c r="CT59" s="1404"/>
      <c r="CU59" s="1498">
        <f t="shared" si="3"/>
        <v>161667</v>
      </c>
      <c r="CV59" s="1501">
        <f t="shared" si="2"/>
        <v>71.659325842696632</v>
      </c>
      <c r="CW59" s="1381"/>
      <c r="CX59" s="1407"/>
    </row>
    <row r="60" spans="1:102" ht="26.4" x14ac:dyDescent="0.3">
      <c r="A60" s="1384" t="s">
        <v>56</v>
      </c>
      <c r="B60" s="1384" t="s">
        <v>588</v>
      </c>
      <c r="C60" s="1384" t="s">
        <v>359</v>
      </c>
      <c r="D60" s="1384" t="s">
        <v>93</v>
      </c>
      <c r="E60" s="1384" t="s">
        <v>1259</v>
      </c>
      <c r="F60" s="1384"/>
      <c r="G60" s="1480" t="s">
        <v>1266</v>
      </c>
      <c r="H60" s="1480">
        <v>0</v>
      </c>
      <c r="I60" s="1480">
        <v>0</v>
      </c>
      <c r="J60" s="1480">
        <v>0</v>
      </c>
      <c r="K60" s="1384"/>
      <c r="L60" s="1485">
        <v>1049</v>
      </c>
      <c r="M60" s="1372" t="s">
        <v>360</v>
      </c>
      <c r="N60" s="1404"/>
      <c r="O60" s="1404"/>
      <c r="P60" s="1435" t="s">
        <v>6</v>
      </c>
      <c r="Q60" s="1435" t="s">
        <v>6</v>
      </c>
      <c r="R60" s="1435"/>
      <c r="S60" s="1435"/>
      <c r="T60" s="1435"/>
      <c r="U60" s="1435"/>
      <c r="V60" s="1435"/>
      <c r="W60" s="1435"/>
      <c r="X60" s="1435"/>
      <c r="Y60" s="1435"/>
      <c r="Z60" s="1435"/>
      <c r="AA60" s="1435"/>
      <c r="AB60" s="1435"/>
      <c r="AC60" s="1435"/>
      <c r="AD60" s="1435"/>
      <c r="AE60" s="1435"/>
      <c r="AF60" s="1435"/>
      <c r="AG60" s="1435"/>
      <c r="AH60" s="1435"/>
      <c r="AI60" s="1407"/>
      <c r="AJ60" s="1407"/>
      <c r="AK60" s="1407"/>
      <c r="AL60" s="1404"/>
      <c r="AM60" s="1404"/>
      <c r="AN60" s="1435"/>
      <c r="AO60" s="1435"/>
      <c r="AP60" s="1435"/>
      <c r="AQ60" s="1435"/>
      <c r="AR60" s="1435">
        <v>1200</v>
      </c>
      <c r="AS60" s="1435"/>
      <c r="AT60" s="1435"/>
      <c r="AU60" s="1435"/>
      <c r="AV60" s="1435"/>
      <c r="AW60" s="1435"/>
      <c r="AX60" s="1435"/>
      <c r="AY60" s="1435">
        <v>35000</v>
      </c>
      <c r="AZ60" s="1435" t="s">
        <v>6</v>
      </c>
      <c r="BA60" s="1407"/>
      <c r="BB60" s="1407"/>
      <c r="BC60" s="1404"/>
      <c r="BD60" s="1404"/>
      <c r="BE60" s="1435">
        <v>6547</v>
      </c>
      <c r="BF60" s="1435"/>
      <c r="BG60" s="1435">
        <v>5000</v>
      </c>
      <c r="BH60" s="1404"/>
      <c r="BI60" s="1404"/>
      <c r="BJ60" s="1435"/>
      <c r="BK60" s="1435"/>
      <c r="BL60" s="1435"/>
      <c r="BM60" s="1435"/>
      <c r="BN60" s="1435"/>
      <c r="BO60" s="1435"/>
      <c r="BP60" s="1435"/>
      <c r="BQ60" s="1435"/>
      <c r="BR60" s="1404"/>
      <c r="BS60" s="1404"/>
      <c r="BT60" s="1435">
        <v>2500</v>
      </c>
      <c r="BU60" s="1435"/>
      <c r="BV60" s="1435">
        <v>1894</v>
      </c>
      <c r="BW60" s="1435">
        <v>2063</v>
      </c>
      <c r="BX60" s="1407"/>
      <c r="BY60" s="1404"/>
      <c r="BZ60" s="1404"/>
      <c r="CA60" s="1435"/>
      <c r="CB60" s="1435"/>
      <c r="CC60" s="1435"/>
      <c r="CD60" s="1435"/>
      <c r="CE60" s="1435">
        <v>1500</v>
      </c>
      <c r="CF60" s="1435">
        <v>15250</v>
      </c>
      <c r="CG60" s="1435"/>
      <c r="CH60" s="1435">
        <v>44000</v>
      </c>
      <c r="CI60" s="1435">
        <v>42000</v>
      </c>
      <c r="CJ60" s="1435">
        <v>1463</v>
      </c>
      <c r="CK60" s="1435">
        <v>1250</v>
      </c>
      <c r="CL60" s="1435">
        <v>3500</v>
      </c>
      <c r="CM60" s="1404"/>
      <c r="CN60" s="1404"/>
      <c r="CO60" s="1435"/>
      <c r="CP60" s="1435"/>
      <c r="CQ60" s="1435"/>
      <c r="CR60" s="1435"/>
      <c r="CS60" s="1404"/>
      <c r="CT60" s="1404"/>
      <c r="CU60" s="1498">
        <f t="shared" si="3"/>
        <v>163167</v>
      </c>
      <c r="CV60" s="1501">
        <f t="shared" si="2"/>
        <v>154.54528122020972</v>
      </c>
      <c r="CW60" s="1381"/>
      <c r="CX60" s="1407"/>
    </row>
    <row r="61" spans="1:102" ht="26.4" x14ac:dyDescent="0.3">
      <c r="A61" s="1384" t="s">
        <v>56</v>
      </c>
      <c r="B61" s="1384" t="s">
        <v>585</v>
      </c>
      <c r="C61" s="1384" t="s">
        <v>359</v>
      </c>
      <c r="D61" s="1384" t="s">
        <v>93</v>
      </c>
      <c r="E61" s="1384" t="s">
        <v>1259</v>
      </c>
      <c r="F61" s="1384"/>
      <c r="G61" s="1480" t="s">
        <v>1269</v>
      </c>
      <c r="H61" s="1480">
        <v>0</v>
      </c>
      <c r="I61" s="1480">
        <v>0</v>
      </c>
      <c r="J61" s="1480">
        <v>0</v>
      </c>
      <c r="K61" s="1384"/>
      <c r="L61" s="1485">
        <v>1000</v>
      </c>
      <c r="M61" s="1371" t="s">
        <v>365</v>
      </c>
      <c r="N61" s="1404"/>
      <c r="O61" s="1404"/>
      <c r="P61" s="1434"/>
      <c r="Q61" s="1434" t="s">
        <v>6</v>
      </c>
      <c r="R61" s="1434"/>
      <c r="S61" s="1434"/>
      <c r="T61" s="1434"/>
      <c r="U61" s="1434"/>
      <c r="V61" s="1434"/>
      <c r="W61" s="1434"/>
      <c r="X61" s="1434"/>
      <c r="Y61" s="1434"/>
      <c r="Z61" s="1434"/>
      <c r="AA61" s="1434"/>
      <c r="AB61" s="1434"/>
      <c r="AC61" s="1434"/>
      <c r="AD61" s="1434"/>
      <c r="AE61" s="1434"/>
      <c r="AF61" s="1434"/>
      <c r="AG61" s="1434"/>
      <c r="AH61" s="1434"/>
      <c r="AI61" s="1407"/>
      <c r="AJ61" s="1407"/>
      <c r="AK61" s="1407"/>
      <c r="AL61" s="1404"/>
      <c r="AM61" s="1404"/>
      <c r="AN61" s="1434"/>
      <c r="AO61" s="1434"/>
      <c r="AP61" s="1434"/>
      <c r="AQ61" s="1434"/>
      <c r="AR61" s="1434">
        <v>1200</v>
      </c>
      <c r="AS61" s="1434"/>
      <c r="AT61" s="1434"/>
      <c r="AU61" s="1434"/>
      <c r="AV61" s="1434"/>
      <c r="AW61" s="1434"/>
      <c r="AX61" s="1434"/>
      <c r="AY61" s="1434">
        <v>35000</v>
      </c>
      <c r="AZ61" s="1434" t="s">
        <v>6</v>
      </c>
      <c r="BA61" s="1407"/>
      <c r="BB61" s="1407"/>
      <c r="BC61" s="1404"/>
      <c r="BD61" s="1404"/>
      <c r="BE61" s="1434">
        <v>6547</v>
      </c>
      <c r="BF61" s="1434"/>
      <c r="BG61" s="1434">
        <v>5000</v>
      </c>
      <c r="BH61" s="1404"/>
      <c r="BI61" s="1404"/>
      <c r="BJ61" s="1434"/>
      <c r="BK61" s="1434"/>
      <c r="BL61" s="1434"/>
      <c r="BM61" s="1434"/>
      <c r="BN61" s="1434"/>
      <c r="BO61" s="1434"/>
      <c r="BP61" s="1434"/>
      <c r="BQ61" s="1434"/>
      <c r="BR61" s="1404"/>
      <c r="BS61" s="1404"/>
      <c r="BT61" s="1434">
        <v>2500</v>
      </c>
      <c r="BU61" s="1434"/>
      <c r="BV61" s="1434">
        <v>1894</v>
      </c>
      <c r="BW61" s="1434">
        <v>2063</v>
      </c>
      <c r="BX61" s="1407"/>
      <c r="BY61" s="1404"/>
      <c r="BZ61" s="1404"/>
      <c r="CA61" s="1434"/>
      <c r="CB61" s="1434"/>
      <c r="CC61" s="1434"/>
      <c r="CD61" s="1434"/>
      <c r="CE61" s="1434"/>
      <c r="CF61" s="1434">
        <v>15250</v>
      </c>
      <c r="CG61" s="1434"/>
      <c r="CH61" s="1434">
        <v>44000</v>
      </c>
      <c r="CI61" s="1434">
        <v>42000</v>
      </c>
      <c r="CJ61" s="1434">
        <v>1463</v>
      </c>
      <c r="CK61" s="1434">
        <v>1250</v>
      </c>
      <c r="CL61" s="1434">
        <v>3500</v>
      </c>
      <c r="CM61" s="1404"/>
      <c r="CN61" s="1404"/>
      <c r="CO61" s="1434"/>
      <c r="CP61" s="1434"/>
      <c r="CQ61" s="1434"/>
      <c r="CR61" s="1434"/>
      <c r="CS61" s="1404"/>
      <c r="CT61" s="1404"/>
      <c r="CU61" s="1498">
        <f t="shared" si="3"/>
        <v>161667</v>
      </c>
      <c r="CV61" s="1501">
        <f t="shared" si="2"/>
        <v>160.667</v>
      </c>
      <c r="CW61" s="1381"/>
      <c r="CX61" s="1407"/>
    </row>
    <row r="62" spans="1:102" x14ac:dyDescent="0.3">
      <c r="A62" s="1384" t="s">
        <v>56</v>
      </c>
      <c r="B62" s="1384" t="s">
        <v>586</v>
      </c>
      <c r="C62" s="1384" t="s">
        <v>367</v>
      </c>
      <c r="D62" s="1384" t="s">
        <v>89</v>
      </c>
      <c r="E62" s="1384" t="s">
        <v>1259</v>
      </c>
      <c r="F62" s="1384"/>
      <c r="G62" s="1384"/>
      <c r="H62" s="1384">
        <v>0</v>
      </c>
      <c r="I62" s="1384">
        <v>0</v>
      </c>
      <c r="J62" s="1384">
        <v>0</v>
      </c>
      <c r="K62" s="1384"/>
      <c r="L62" s="1485">
        <v>6123</v>
      </c>
      <c r="M62" s="1372" t="s">
        <v>59</v>
      </c>
      <c r="N62" s="1404"/>
      <c r="O62" s="1404"/>
      <c r="P62" s="1435" t="s">
        <v>6</v>
      </c>
      <c r="Q62" s="1435" t="s">
        <v>6</v>
      </c>
      <c r="R62" s="1435"/>
      <c r="S62" s="1435"/>
      <c r="T62" s="1435"/>
      <c r="U62" s="1435"/>
      <c r="V62" s="1435" t="s">
        <v>6</v>
      </c>
      <c r="W62" s="1435" t="s">
        <v>6</v>
      </c>
      <c r="X62" s="1435"/>
      <c r="Y62" s="1435"/>
      <c r="Z62" s="1435"/>
      <c r="AA62" s="1435"/>
      <c r="AB62" s="1435"/>
      <c r="AC62" s="1435"/>
      <c r="AD62" s="1435"/>
      <c r="AE62" s="1435"/>
      <c r="AF62" s="1435"/>
      <c r="AG62" s="1435"/>
      <c r="AH62" s="1435"/>
      <c r="AI62" s="1407"/>
      <c r="AJ62" s="1407"/>
      <c r="AK62" s="1407"/>
      <c r="AL62" s="1404"/>
      <c r="AM62" s="1404"/>
      <c r="AN62" s="1435"/>
      <c r="AO62" s="1435"/>
      <c r="AP62" s="1435"/>
      <c r="AQ62" s="1435"/>
      <c r="AR62" s="1435">
        <v>1200</v>
      </c>
      <c r="AS62" s="1435"/>
      <c r="AT62" s="1435"/>
      <c r="AU62" s="1435"/>
      <c r="AV62" s="1435"/>
      <c r="AW62" s="1435"/>
      <c r="AX62" s="1435"/>
      <c r="AY62" s="1435">
        <v>35000</v>
      </c>
      <c r="AZ62" s="1435" t="s">
        <v>6</v>
      </c>
      <c r="BA62" s="1407"/>
      <c r="BB62" s="1407"/>
      <c r="BC62" s="1404"/>
      <c r="BD62" s="1404"/>
      <c r="BE62" s="1435">
        <v>6547</v>
      </c>
      <c r="BF62" s="1435"/>
      <c r="BG62" s="1435">
        <v>5000</v>
      </c>
      <c r="BH62" s="1404"/>
      <c r="BI62" s="1404"/>
      <c r="BJ62" s="1435"/>
      <c r="BK62" s="1435"/>
      <c r="BL62" s="1435"/>
      <c r="BM62" s="1435"/>
      <c r="BN62" s="1435"/>
      <c r="BO62" s="1435"/>
      <c r="BP62" s="1435"/>
      <c r="BQ62" s="1435"/>
      <c r="BR62" s="1404"/>
      <c r="BS62" s="1404"/>
      <c r="BT62" s="1435">
        <v>2500</v>
      </c>
      <c r="BU62" s="1435"/>
      <c r="BV62" s="1435">
        <v>1894</v>
      </c>
      <c r="BW62" s="1435">
        <v>2063</v>
      </c>
      <c r="BX62" s="1407"/>
      <c r="BY62" s="1404"/>
      <c r="BZ62" s="1404"/>
      <c r="CA62" s="1435"/>
      <c r="CB62" s="1435"/>
      <c r="CC62" s="1435"/>
      <c r="CD62" s="1435"/>
      <c r="CE62" s="1435"/>
      <c r="CF62" s="1435">
        <v>15250</v>
      </c>
      <c r="CG62" s="1435"/>
      <c r="CH62" s="1435">
        <v>44000</v>
      </c>
      <c r="CI62" s="1435">
        <v>42000</v>
      </c>
      <c r="CJ62" s="1435">
        <v>1463</v>
      </c>
      <c r="CK62" s="1435">
        <v>1250</v>
      </c>
      <c r="CL62" s="1435">
        <v>3500</v>
      </c>
      <c r="CM62" s="1404"/>
      <c r="CN62" s="1404"/>
      <c r="CO62" s="1435"/>
      <c r="CP62" s="1435"/>
      <c r="CQ62" s="1435"/>
      <c r="CR62" s="1435"/>
      <c r="CS62" s="1404"/>
      <c r="CT62" s="1404"/>
      <c r="CU62" s="1498">
        <f t="shared" si="3"/>
        <v>161667</v>
      </c>
      <c r="CV62" s="1501">
        <f t="shared" si="2"/>
        <v>25.403233708966194</v>
      </c>
      <c r="CW62" s="1381"/>
      <c r="CX62" s="1407"/>
    </row>
    <row r="63" spans="1:102" x14ac:dyDescent="0.3">
      <c r="A63" s="1384" t="s">
        <v>56</v>
      </c>
      <c r="B63" s="1384" t="s">
        <v>587</v>
      </c>
      <c r="C63" s="1384" t="s">
        <v>367</v>
      </c>
      <c r="D63" s="1384" t="s">
        <v>93</v>
      </c>
      <c r="E63" s="1384" t="s">
        <v>1259</v>
      </c>
      <c r="F63" s="1384"/>
      <c r="G63" s="1384"/>
      <c r="H63" s="1384">
        <v>0</v>
      </c>
      <c r="I63" s="1384">
        <v>0</v>
      </c>
      <c r="J63" s="1384">
        <v>0</v>
      </c>
      <c r="K63" s="1384"/>
      <c r="L63" s="1485">
        <v>1772</v>
      </c>
      <c r="M63" s="1372" t="s">
        <v>60</v>
      </c>
      <c r="N63" s="1404"/>
      <c r="O63" s="1404"/>
      <c r="P63" s="1435"/>
      <c r="Q63" s="1435" t="s">
        <v>6</v>
      </c>
      <c r="R63" s="1435"/>
      <c r="S63" s="1435"/>
      <c r="T63" s="1435"/>
      <c r="U63" s="1435"/>
      <c r="V63" s="1435"/>
      <c r="W63" s="1435"/>
      <c r="X63" s="1435"/>
      <c r="Y63" s="1435"/>
      <c r="Z63" s="1435"/>
      <c r="AA63" s="1435"/>
      <c r="AB63" s="1435"/>
      <c r="AC63" s="1435"/>
      <c r="AD63" s="1435"/>
      <c r="AE63" s="1435"/>
      <c r="AF63" s="1435"/>
      <c r="AG63" s="1435"/>
      <c r="AH63" s="1435"/>
      <c r="AI63" s="1407"/>
      <c r="AJ63" s="1407"/>
      <c r="AK63" s="1407"/>
      <c r="AL63" s="1404"/>
      <c r="AM63" s="1404"/>
      <c r="AN63" s="1435"/>
      <c r="AO63" s="1435"/>
      <c r="AP63" s="1435"/>
      <c r="AQ63" s="1435"/>
      <c r="AR63" s="1435">
        <v>1200</v>
      </c>
      <c r="AS63" s="1435"/>
      <c r="AT63" s="1435"/>
      <c r="AU63" s="1435"/>
      <c r="AV63" s="1435"/>
      <c r="AW63" s="1435"/>
      <c r="AX63" s="1435"/>
      <c r="AY63" s="1435">
        <v>35000</v>
      </c>
      <c r="AZ63" s="1435" t="s">
        <v>6</v>
      </c>
      <c r="BA63" s="1407"/>
      <c r="BB63" s="1407"/>
      <c r="BC63" s="1404"/>
      <c r="BD63" s="1404"/>
      <c r="BE63" s="1435">
        <v>6547</v>
      </c>
      <c r="BF63" s="1435"/>
      <c r="BG63" s="1435">
        <v>5000</v>
      </c>
      <c r="BH63" s="1404"/>
      <c r="BI63" s="1404"/>
      <c r="BJ63" s="1435"/>
      <c r="BK63" s="1435"/>
      <c r="BL63" s="1435"/>
      <c r="BM63" s="1435"/>
      <c r="BN63" s="1435"/>
      <c r="BO63" s="1435"/>
      <c r="BP63" s="1435"/>
      <c r="BQ63" s="1435"/>
      <c r="BR63" s="1404"/>
      <c r="BS63" s="1404"/>
      <c r="BT63" s="1435">
        <v>2500</v>
      </c>
      <c r="BU63" s="1435"/>
      <c r="BV63" s="1435">
        <v>1894</v>
      </c>
      <c r="BW63" s="1435">
        <v>2063</v>
      </c>
      <c r="BX63" s="1407"/>
      <c r="BY63" s="1404"/>
      <c r="BZ63" s="1404"/>
      <c r="CA63" s="1435"/>
      <c r="CB63" s="1435"/>
      <c r="CC63" s="1435"/>
      <c r="CD63" s="1435"/>
      <c r="CE63" s="1435"/>
      <c r="CF63" s="1435">
        <v>15250</v>
      </c>
      <c r="CG63" s="1435"/>
      <c r="CH63" s="1435">
        <v>44000</v>
      </c>
      <c r="CI63" s="1435">
        <v>42000</v>
      </c>
      <c r="CJ63" s="1435">
        <v>1463</v>
      </c>
      <c r="CK63" s="1435">
        <v>1250</v>
      </c>
      <c r="CL63" s="1435">
        <v>3500</v>
      </c>
      <c r="CM63" s="1404"/>
      <c r="CN63" s="1404"/>
      <c r="CO63" s="1435"/>
      <c r="CP63" s="1435"/>
      <c r="CQ63" s="1435"/>
      <c r="CR63" s="1435"/>
      <c r="CS63" s="1404"/>
      <c r="CT63" s="1404"/>
      <c r="CU63" s="1498">
        <f t="shared" si="3"/>
        <v>161667</v>
      </c>
      <c r="CV63" s="1501">
        <f t="shared" si="2"/>
        <v>90.234198645598198</v>
      </c>
      <c r="CW63" s="1381"/>
      <c r="CX63" s="1407"/>
    </row>
    <row r="64" spans="1:102" x14ac:dyDescent="0.3">
      <c r="A64" s="1384" t="s">
        <v>56</v>
      </c>
      <c r="B64" s="1384" t="s">
        <v>1248</v>
      </c>
      <c r="C64" s="1384" t="s">
        <v>359</v>
      </c>
      <c r="D64" s="1384" t="s">
        <v>491</v>
      </c>
      <c r="E64" s="1384" t="s">
        <v>1259</v>
      </c>
      <c r="F64" s="1384"/>
      <c r="G64" s="1384"/>
      <c r="H64" s="1384">
        <v>0</v>
      </c>
      <c r="I64" s="1384">
        <v>0</v>
      </c>
      <c r="J64" s="1384">
        <v>0</v>
      </c>
      <c r="K64" s="1384"/>
      <c r="L64" s="1485">
        <v>2502</v>
      </c>
      <c r="M64" s="1372" t="s">
        <v>61</v>
      </c>
      <c r="N64" s="1404"/>
      <c r="O64" s="1404"/>
      <c r="P64" s="1435"/>
      <c r="Q64" s="1435" t="s">
        <v>6</v>
      </c>
      <c r="R64" s="1435"/>
      <c r="S64" s="1435"/>
      <c r="T64" s="1435"/>
      <c r="U64" s="1435"/>
      <c r="V64" s="1435"/>
      <c r="W64" s="1435"/>
      <c r="X64" s="1435"/>
      <c r="Y64" s="1435"/>
      <c r="Z64" s="1435"/>
      <c r="AA64" s="1435"/>
      <c r="AB64" s="1435"/>
      <c r="AC64" s="1435"/>
      <c r="AD64" s="1435"/>
      <c r="AE64" s="1435"/>
      <c r="AF64" s="1435"/>
      <c r="AG64" s="1435"/>
      <c r="AH64" s="1435"/>
      <c r="AI64" s="1407"/>
      <c r="AJ64" s="1407"/>
      <c r="AK64" s="1407"/>
      <c r="AL64" s="1404"/>
      <c r="AM64" s="1404"/>
      <c r="AN64" s="1435"/>
      <c r="AO64" s="1435"/>
      <c r="AP64" s="1435"/>
      <c r="AQ64" s="1435"/>
      <c r="AR64" s="1435">
        <v>1200</v>
      </c>
      <c r="AS64" s="1435"/>
      <c r="AT64" s="1435"/>
      <c r="AU64" s="1435"/>
      <c r="AV64" s="1435"/>
      <c r="AW64" s="1435"/>
      <c r="AX64" s="1435"/>
      <c r="AY64" s="1435">
        <v>35000</v>
      </c>
      <c r="AZ64" s="1435" t="s">
        <v>6</v>
      </c>
      <c r="BA64" s="1407"/>
      <c r="BB64" s="1407"/>
      <c r="BC64" s="1404"/>
      <c r="BD64" s="1404"/>
      <c r="BE64" s="1435">
        <v>6547</v>
      </c>
      <c r="BF64" s="1435"/>
      <c r="BG64" s="1435">
        <v>5000</v>
      </c>
      <c r="BH64" s="1404"/>
      <c r="BI64" s="1404"/>
      <c r="BJ64" s="1435"/>
      <c r="BK64" s="1435"/>
      <c r="BL64" s="1435"/>
      <c r="BM64" s="1435"/>
      <c r="BN64" s="1435"/>
      <c r="BO64" s="1435"/>
      <c r="BP64" s="1435"/>
      <c r="BQ64" s="1435"/>
      <c r="BR64" s="1404"/>
      <c r="BS64" s="1404"/>
      <c r="BT64" s="1435">
        <v>2500</v>
      </c>
      <c r="BU64" s="1435"/>
      <c r="BV64" s="1435">
        <v>1894</v>
      </c>
      <c r="BW64" s="1435">
        <v>2063</v>
      </c>
      <c r="BX64" s="1407"/>
      <c r="BY64" s="1404"/>
      <c r="BZ64" s="1404"/>
      <c r="CA64" s="1435"/>
      <c r="CB64" s="1435"/>
      <c r="CC64" s="1435"/>
      <c r="CD64" s="1435"/>
      <c r="CE64" s="1435"/>
      <c r="CF64" s="1435">
        <v>15250</v>
      </c>
      <c r="CG64" s="1435"/>
      <c r="CH64" s="1435">
        <v>44000</v>
      </c>
      <c r="CI64" s="1435">
        <v>42000</v>
      </c>
      <c r="CJ64" s="1435">
        <v>1463</v>
      </c>
      <c r="CK64" s="1435">
        <v>1250</v>
      </c>
      <c r="CL64" s="1435">
        <v>3500</v>
      </c>
      <c r="CM64" s="1404"/>
      <c r="CN64" s="1404"/>
      <c r="CO64" s="1435"/>
      <c r="CP64" s="1435"/>
      <c r="CQ64" s="1435"/>
      <c r="CR64" s="1435"/>
      <c r="CS64" s="1404"/>
      <c r="CT64" s="1404"/>
      <c r="CU64" s="1498">
        <f t="shared" si="3"/>
        <v>161667</v>
      </c>
      <c r="CV64" s="1501">
        <f t="shared" si="2"/>
        <v>63.615107913669064</v>
      </c>
      <c r="CW64" s="1381"/>
      <c r="CX64" s="1407"/>
    </row>
    <row r="65" spans="1:102" ht="26.4" x14ac:dyDescent="0.3">
      <c r="A65" s="1384" t="s">
        <v>62</v>
      </c>
      <c r="B65" s="1384" t="s">
        <v>318</v>
      </c>
      <c r="C65" s="1384" t="s">
        <v>309</v>
      </c>
      <c r="D65" s="1384" t="s">
        <v>93</v>
      </c>
      <c r="E65" s="1384" t="s">
        <v>1259</v>
      </c>
      <c r="F65" s="1384"/>
      <c r="G65" s="1480" t="s">
        <v>1270</v>
      </c>
      <c r="H65" s="1480">
        <v>1</v>
      </c>
      <c r="I65" s="1480">
        <v>1</v>
      </c>
      <c r="J65" s="1480">
        <v>0</v>
      </c>
      <c r="K65" s="1384"/>
      <c r="L65" s="1485">
        <v>13703</v>
      </c>
      <c r="M65" s="1413" t="s">
        <v>62</v>
      </c>
      <c r="N65" s="1404"/>
      <c r="O65" s="1404"/>
      <c r="P65" s="1436"/>
      <c r="Q65" s="1436" t="s">
        <v>6</v>
      </c>
      <c r="R65" s="1436" t="s">
        <v>6</v>
      </c>
      <c r="S65" s="1436"/>
      <c r="T65" s="1436"/>
      <c r="U65" s="1436"/>
      <c r="V65" s="1436"/>
      <c r="W65" s="1436"/>
      <c r="X65" s="1436"/>
      <c r="Y65" s="1436"/>
      <c r="Z65" s="1436"/>
      <c r="AA65" s="1436"/>
      <c r="AB65" s="1436"/>
      <c r="AC65" s="1436"/>
      <c r="AD65" s="1436"/>
      <c r="AE65" s="1436"/>
      <c r="AF65" s="1436"/>
      <c r="AG65" s="1436"/>
      <c r="AH65" s="1436"/>
      <c r="AI65" s="1407"/>
      <c r="AJ65" s="1407"/>
      <c r="AK65" s="1407"/>
      <c r="AL65" s="1404"/>
      <c r="AM65" s="1404"/>
      <c r="AN65" s="1436"/>
      <c r="AO65" s="1436"/>
      <c r="AP65" s="1436"/>
      <c r="AQ65" s="1436"/>
      <c r="AR65" s="1436">
        <v>1200</v>
      </c>
      <c r="AS65" s="1436"/>
      <c r="AT65" s="1436"/>
      <c r="AU65" s="1436"/>
      <c r="AV65" s="1436"/>
      <c r="AW65" s="1436"/>
      <c r="AX65" s="1436"/>
      <c r="AY65" s="1436">
        <v>35000</v>
      </c>
      <c r="AZ65" s="1436" t="s">
        <v>6</v>
      </c>
      <c r="BA65" s="1407"/>
      <c r="BB65" s="1407"/>
      <c r="BC65" s="1404"/>
      <c r="BD65" s="1404"/>
      <c r="BE65" s="1436">
        <v>6547</v>
      </c>
      <c r="BF65" s="1436"/>
      <c r="BG65" s="1436">
        <v>5000</v>
      </c>
      <c r="BH65" s="1404"/>
      <c r="BI65" s="1404"/>
      <c r="BJ65" s="1436"/>
      <c r="BK65" s="1436"/>
      <c r="BL65" s="1436"/>
      <c r="BM65" s="1436"/>
      <c r="BN65" s="1436"/>
      <c r="BO65" s="1436"/>
      <c r="BP65" s="1436"/>
      <c r="BQ65" s="1436"/>
      <c r="BR65" s="1404"/>
      <c r="BS65" s="1404"/>
      <c r="BT65" s="1436">
        <v>2500</v>
      </c>
      <c r="BU65" s="1436"/>
      <c r="BV65" s="1436">
        <v>1894</v>
      </c>
      <c r="BW65" s="1436">
        <v>2063</v>
      </c>
      <c r="BX65" s="1407"/>
      <c r="BY65" s="1404"/>
      <c r="BZ65" s="1404"/>
      <c r="CA65" s="1436"/>
      <c r="CB65" s="1436"/>
      <c r="CC65" s="1436"/>
      <c r="CD65" s="1436"/>
      <c r="CE65" s="1436"/>
      <c r="CF65" s="1436">
        <v>15250</v>
      </c>
      <c r="CG65" s="1436"/>
      <c r="CH65" s="1436">
        <v>44000</v>
      </c>
      <c r="CI65" s="1436">
        <v>42000</v>
      </c>
      <c r="CJ65" s="1436">
        <v>1463</v>
      </c>
      <c r="CK65" s="1436">
        <v>1250</v>
      </c>
      <c r="CL65" s="1436">
        <v>3500</v>
      </c>
      <c r="CM65" s="1404"/>
      <c r="CN65" s="1404"/>
      <c r="CO65" s="1436"/>
      <c r="CP65" s="1436"/>
      <c r="CQ65" s="1436"/>
      <c r="CR65" s="1436"/>
      <c r="CS65" s="1404"/>
      <c r="CT65" s="1404"/>
      <c r="CU65" s="1498">
        <f t="shared" si="3"/>
        <v>161667</v>
      </c>
      <c r="CV65" s="1501">
        <f t="shared" si="2"/>
        <v>10.797927461139896</v>
      </c>
      <c r="CW65" s="1381"/>
      <c r="CX65" s="1407"/>
    </row>
    <row r="66" spans="1:102" ht="26.4" x14ac:dyDescent="0.3">
      <c r="A66" s="1384" t="s">
        <v>62</v>
      </c>
      <c r="B66" s="1384" t="s">
        <v>1249</v>
      </c>
      <c r="C66" s="1384" t="s">
        <v>319</v>
      </c>
      <c r="D66" s="1384" t="s">
        <v>93</v>
      </c>
      <c r="E66" s="1384" t="s">
        <v>1259</v>
      </c>
      <c r="F66" s="1384"/>
      <c r="G66" s="1480" t="s">
        <v>1271</v>
      </c>
      <c r="H66" s="1480">
        <v>0</v>
      </c>
      <c r="I66" s="1480">
        <v>0</v>
      </c>
      <c r="J66" s="1480">
        <v>0</v>
      </c>
      <c r="K66" s="1384"/>
      <c r="L66" s="1485">
        <v>5754</v>
      </c>
      <c r="M66" s="1374" t="s">
        <v>63</v>
      </c>
      <c r="N66" s="1404"/>
      <c r="O66" s="1404"/>
      <c r="P66" s="1437"/>
      <c r="Q66" s="1437" t="s">
        <v>6</v>
      </c>
      <c r="R66" s="1437"/>
      <c r="S66" s="1437"/>
      <c r="T66" s="1437"/>
      <c r="U66" s="1437"/>
      <c r="V66" s="1437"/>
      <c r="W66" s="1437"/>
      <c r="X66" s="1437"/>
      <c r="Y66" s="1437"/>
      <c r="Z66" s="1437"/>
      <c r="AA66" s="1437"/>
      <c r="AB66" s="1437"/>
      <c r="AC66" s="1437"/>
      <c r="AD66" s="1437"/>
      <c r="AE66" s="1437"/>
      <c r="AF66" s="1437"/>
      <c r="AG66" s="1437"/>
      <c r="AH66" s="1437"/>
      <c r="AI66" s="1407"/>
      <c r="AJ66" s="1407"/>
      <c r="AK66" s="1407"/>
      <c r="AL66" s="1404"/>
      <c r="AM66" s="1404"/>
      <c r="AN66" s="1437"/>
      <c r="AO66" s="1437"/>
      <c r="AP66" s="1437"/>
      <c r="AQ66" s="1437"/>
      <c r="AR66" s="1437">
        <v>1200</v>
      </c>
      <c r="AS66" s="1437"/>
      <c r="AT66" s="1437"/>
      <c r="AU66" s="1437"/>
      <c r="AV66" s="1437"/>
      <c r="AW66" s="1437"/>
      <c r="AX66" s="1437"/>
      <c r="AY66" s="1437">
        <v>35000</v>
      </c>
      <c r="AZ66" s="1437" t="s">
        <v>6</v>
      </c>
      <c r="BA66" s="1407"/>
      <c r="BB66" s="1407"/>
      <c r="BC66" s="1404"/>
      <c r="BD66" s="1404"/>
      <c r="BE66" s="1437">
        <v>6547</v>
      </c>
      <c r="BF66" s="1437"/>
      <c r="BG66" s="1437">
        <v>5000</v>
      </c>
      <c r="BH66" s="1404"/>
      <c r="BI66" s="1404"/>
      <c r="BJ66" s="1437"/>
      <c r="BK66" s="1437"/>
      <c r="BL66" s="1437"/>
      <c r="BM66" s="1437"/>
      <c r="BN66" s="1437"/>
      <c r="BO66" s="1437"/>
      <c r="BP66" s="1437"/>
      <c r="BQ66" s="1437"/>
      <c r="BR66" s="1404"/>
      <c r="BS66" s="1404"/>
      <c r="BT66" s="1437">
        <v>2500</v>
      </c>
      <c r="BU66" s="1437"/>
      <c r="BV66" s="1437">
        <v>1894</v>
      </c>
      <c r="BW66" s="1437">
        <v>2063</v>
      </c>
      <c r="BX66" s="1407"/>
      <c r="BY66" s="1404"/>
      <c r="BZ66" s="1404"/>
      <c r="CA66" s="1437"/>
      <c r="CB66" s="1437"/>
      <c r="CC66" s="1437"/>
      <c r="CD66" s="1437"/>
      <c r="CE66" s="1437"/>
      <c r="CF66" s="1437">
        <v>15250</v>
      </c>
      <c r="CG66" s="1437"/>
      <c r="CH66" s="1437">
        <v>44000</v>
      </c>
      <c r="CI66" s="1437">
        <v>42000</v>
      </c>
      <c r="CJ66" s="1437">
        <v>1463</v>
      </c>
      <c r="CK66" s="1437">
        <v>1250</v>
      </c>
      <c r="CL66" s="1437">
        <v>3500</v>
      </c>
      <c r="CM66" s="1404"/>
      <c r="CN66" s="1404"/>
      <c r="CO66" s="1437"/>
      <c r="CP66" s="1437"/>
      <c r="CQ66" s="1437"/>
      <c r="CR66" s="1437"/>
      <c r="CS66" s="1404"/>
      <c r="CT66" s="1404"/>
      <c r="CU66" s="1498">
        <f t="shared" si="3"/>
        <v>161667</v>
      </c>
      <c r="CV66" s="1501">
        <f t="shared" si="2"/>
        <v>27.096454640250261</v>
      </c>
      <c r="CW66" s="1381"/>
      <c r="CX66" s="1407"/>
    </row>
    <row r="67" spans="1:102" x14ac:dyDescent="0.3">
      <c r="A67" s="1384" t="s">
        <v>64</v>
      </c>
      <c r="B67" s="1384" t="s">
        <v>344</v>
      </c>
      <c r="C67" s="1384" t="s">
        <v>309</v>
      </c>
      <c r="D67" s="1384" t="s">
        <v>93</v>
      </c>
      <c r="E67" s="1384" t="s">
        <v>1259</v>
      </c>
      <c r="F67" s="1384" t="s">
        <v>141</v>
      </c>
      <c r="G67" s="1489">
        <v>43466</v>
      </c>
      <c r="H67" s="1384">
        <v>1</v>
      </c>
      <c r="I67" s="1384">
        <v>1</v>
      </c>
      <c r="J67" s="1384">
        <v>1</v>
      </c>
      <c r="K67" s="1384"/>
      <c r="L67" s="1485">
        <v>24524</v>
      </c>
      <c r="M67" s="1414" t="s">
        <v>64</v>
      </c>
      <c r="N67" s="1404"/>
      <c r="O67" s="1404"/>
      <c r="P67" s="1438"/>
      <c r="Q67" s="1438" t="s">
        <v>6</v>
      </c>
      <c r="R67" s="1438" t="s">
        <v>6</v>
      </c>
      <c r="S67" s="1450" t="s">
        <v>6</v>
      </c>
      <c r="T67" s="1438"/>
      <c r="U67" s="1438"/>
      <c r="V67" s="1438"/>
      <c r="W67" s="1438"/>
      <c r="X67" s="1438"/>
      <c r="Y67" s="1438"/>
      <c r="Z67" s="1438"/>
      <c r="AA67" s="1438"/>
      <c r="AB67" s="1438"/>
      <c r="AC67" s="1438"/>
      <c r="AD67" s="1438"/>
      <c r="AE67" s="1438"/>
      <c r="AF67" s="1438"/>
      <c r="AG67" s="1438"/>
      <c r="AH67" s="1438">
        <v>17000</v>
      </c>
      <c r="AI67" s="1407"/>
      <c r="AJ67" s="1407"/>
      <c r="AK67" s="1407"/>
      <c r="AL67" s="1404"/>
      <c r="AM67" s="1404"/>
      <c r="AN67" s="1438"/>
      <c r="AO67" s="1438"/>
      <c r="AP67" s="1438">
        <v>25494</v>
      </c>
      <c r="AQ67" s="1438"/>
      <c r="AR67" s="1438">
        <v>1200</v>
      </c>
      <c r="AS67" s="1438"/>
      <c r="AT67" s="1438"/>
      <c r="AU67" s="1438"/>
      <c r="AV67" s="1438"/>
      <c r="AW67" s="1438"/>
      <c r="AX67" s="1438"/>
      <c r="AY67" s="1438">
        <v>35000</v>
      </c>
      <c r="AZ67" s="1438" t="s">
        <v>6</v>
      </c>
      <c r="BA67" s="1407"/>
      <c r="BB67" s="1407"/>
      <c r="BC67" s="1404"/>
      <c r="BD67" s="1404"/>
      <c r="BE67" s="1438">
        <v>6547</v>
      </c>
      <c r="BF67" s="1438"/>
      <c r="BG67" s="1438">
        <v>5000</v>
      </c>
      <c r="BH67" s="1404"/>
      <c r="BI67" s="1404"/>
      <c r="BJ67" s="1438"/>
      <c r="BK67" s="1438"/>
      <c r="BL67" s="1438"/>
      <c r="BM67" s="1438"/>
      <c r="BN67" s="1438"/>
      <c r="BO67" s="1438"/>
      <c r="BP67" s="1438"/>
      <c r="BQ67" s="1438"/>
      <c r="BR67" s="1404"/>
      <c r="BS67" s="1404"/>
      <c r="BT67" s="1438">
        <v>2500</v>
      </c>
      <c r="BU67" s="1438"/>
      <c r="BV67" s="1438">
        <v>1894</v>
      </c>
      <c r="BW67" s="1438">
        <v>2063</v>
      </c>
      <c r="BX67" s="1407"/>
      <c r="BY67" s="1404"/>
      <c r="BZ67" s="1404"/>
      <c r="CA67" s="1438"/>
      <c r="CB67" s="1438"/>
      <c r="CC67" s="1438"/>
      <c r="CD67" s="1438"/>
      <c r="CE67" s="1438"/>
      <c r="CF67" s="1438">
        <v>15250</v>
      </c>
      <c r="CG67" s="1438"/>
      <c r="CH67" s="1438">
        <v>44000</v>
      </c>
      <c r="CI67" s="1438">
        <v>42000</v>
      </c>
      <c r="CJ67" s="1438">
        <v>1463</v>
      </c>
      <c r="CK67" s="1438">
        <v>1250</v>
      </c>
      <c r="CL67" s="1438">
        <v>3500</v>
      </c>
      <c r="CM67" s="1404"/>
      <c r="CN67" s="1404"/>
      <c r="CO67" s="1438"/>
      <c r="CP67" s="1438"/>
      <c r="CQ67" s="1438"/>
      <c r="CR67" s="1438"/>
      <c r="CS67" s="1404"/>
      <c r="CT67" s="1404"/>
      <c r="CU67" s="1498">
        <f t="shared" si="3"/>
        <v>204161</v>
      </c>
      <c r="CV67" s="1501">
        <f t="shared" si="2"/>
        <v>7.3249469907029852</v>
      </c>
      <c r="CW67" s="1381"/>
      <c r="CX67" s="1407"/>
    </row>
    <row r="68" spans="1:102" ht="26.4" x14ac:dyDescent="0.3">
      <c r="A68" s="1384" t="s">
        <v>64</v>
      </c>
      <c r="B68" s="1384" t="s">
        <v>343</v>
      </c>
      <c r="C68" s="1384" t="s">
        <v>319</v>
      </c>
      <c r="D68" s="1384" t="s">
        <v>93</v>
      </c>
      <c r="E68" s="1384" t="s">
        <v>1259</v>
      </c>
      <c r="F68" s="1384"/>
      <c r="G68" s="1480" t="s">
        <v>1263</v>
      </c>
      <c r="H68" s="1480">
        <v>0</v>
      </c>
      <c r="I68" s="1480">
        <v>0</v>
      </c>
      <c r="J68" s="1480">
        <v>0</v>
      </c>
      <c r="K68" s="1384" t="s">
        <v>110</v>
      </c>
      <c r="L68" s="1485">
        <v>6966</v>
      </c>
      <c r="M68" s="1414" t="s">
        <v>589</v>
      </c>
      <c r="N68" s="1404"/>
      <c r="O68" s="1404"/>
      <c r="P68" s="1438"/>
      <c r="Q68" s="1438" t="s">
        <v>6</v>
      </c>
      <c r="R68" s="1438"/>
      <c r="S68" s="1450" t="s">
        <v>6</v>
      </c>
      <c r="T68" s="1438"/>
      <c r="U68" s="1438"/>
      <c r="V68" s="1438"/>
      <c r="W68" s="1438"/>
      <c r="X68" s="1438"/>
      <c r="Y68" s="1438"/>
      <c r="Z68" s="1438"/>
      <c r="AA68" s="1438"/>
      <c r="AB68" s="1438"/>
      <c r="AC68" s="1438"/>
      <c r="AD68" s="1438"/>
      <c r="AE68" s="1438"/>
      <c r="AF68" s="1438"/>
      <c r="AG68" s="1438"/>
      <c r="AH68" s="1438"/>
      <c r="AI68" s="1407"/>
      <c r="AJ68" s="1407"/>
      <c r="AK68" s="1407"/>
      <c r="AL68" s="1404"/>
      <c r="AM68" s="1404"/>
      <c r="AN68" s="1438"/>
      <c r="AO68" s="1438"/>
      <c r="AP68" s="1438"/>
      <c r="AQ68" s="1438"/>
      <c r="AR68" s="1438">
        <v>1200</v>
      </c>
      <c r="AS68" s="1438"/>
      <c r="AT68" s="1438"/>
      <c r="AU68" s="1438"/>
      <c r="AV68" s="1438"/>
      <c r="AW68" s="1438"/>
      <c r="AX68" s="1438"/>
      <c r="AY68" s="1438">
        <v>35000</v>
      </c>
      <c r="AZ68" s="1438" t="s">
        <v>6</v>
      </c>
      <c r="BA68" s="1407"/>
      <c r="BB68" s="1407"/>
      <c r="BC68" s="1404"/>
      <c r="BD68" s="1404"/>
      <c r="BE68" s="1438">
        <v>6547</v>
      </c>
      <c r="BF68" s="1438"/>
      <c r="BG68" s="1438">
        <v>5000</v>
      </c>
      <c r="BH68" s="1404"/>
      <c r="BI68" s="1404"/>
      <c r="BJ68" s="1438"/>
      <c r="BK68" s="1438"/>
      <c r="BL68" s="1438"/>
      <c r="BM68" s="1438"/>
      <c r="BN68" s="1438"/>
      <c r="BO68" s="1438"/>
      <c r="BP68" s="1438"/>
      <c r="BQ68" s="1438"/>
      <c r="BR68" s="1404"/>
      <c r="BS68" s="1404"/>
      <c r="BT68" s="1438">
        <v>2500</v>
      </c>
      <c r="BU68" s="1438"/>
      <c r="BV68" s="1438">
        <v>1894</v>
      </c>
      <c r="BW68" s="1438">
        <v>2063</v>
      </c>
      <c r="BX68" s="1407"/>
      <c r="BY68" s="1404"/>
      <c r="BZ68" s="1404"/>
      <c r="CA68" s="1438"/>
      <c r="CB68" s="1438"/>
      <c r="CC68" s="1438"/>
      <c r="CD68" s="1438"/>
      <c r="CE68" s="1438"/>
      <c r="CF68" s="1438">
        <v>15250</v>
      </c>
      <c r="CG68" s="1438"/>
      <c r="CH68" s="1438">
        <v>44000</v>
      </c>
      <c r="CI68" s="1438">
        <v>42000</v>
      </c>
      <c r="CJ68" s="1438">
        <v>1463</v>
      </c>
      <c r="CK68" s="1438">
        <v>1250</v>
      </c>
      <c r="CL68" s="1438">
        <v>3500</v>
      </c>
      <c r="CM68" s="1404"/>
      <c r="CN68" s="1404"/>
      <c r="CO68" s="1438"/>
      <c r="CP68" s="1438"/>
      <c r="CQ68" s="1438"/>
      <c r="CR68" s="1438"/>
      <c r="CS68" s="1404"/>
      <c r="CT68" s="1404"/>
      <c r="CU68" s="1498">
        <f t="shared" si="3"/>
        <v>161667</v>
      </c>
      <c r="CV68" s="1501">
        <f t="shared" si="2"/>
        <v>22.208010335917312</v>
      </c>
      <c r="CW68" s="1381"/>
      <c r="CX68" s="1407"/>
    </row>
    <row r="69" spans="1:102" ht="26.4" x14ac:dyDescent="0.3">
      <c r="A69" s="1384" t="s">
        <v>64</v>
      </c>
      <c r="B69" s="1384" t="s">
        <v>434</v>
      </c>
      <c r="C69" s="1384" t="s">
        <v>359</v>
      </c>
      <c r="D69" s="1384" t="s">
        <v>93</v>
      </c>
      <c r="E69" s="1384" t="s">
        <v>1259</v>
      </c>
      <c r="F69" s="1384"/>
      <c r="G69" s="1480" t="s">
        <v>1272</v>
      </c>
      <c r="H69" s="1480">
        <v>0</v>
      </c>
      <c r="I69" s="1480">
        <v>0</v>
      </c>
      <c r="J69" s="1480">
        <v>0</v>
      </c>
      <c r="K69" s="1384" t="s">
        <v>110</v>
      </c>
      <c r="L69" s="1485">
        <v>1000</v>
      </c>
      <c r="M69" s="1414" t="s">
        <v>65</v>
      </c>
      <c r="N69" s="1404"/>
      <c r="O69" s="1404"/>
      <c r="P69" s="1438"/>
      <c r="Q69" s="1438" t="s">
        <v>6</v>
      </c>
      <c r="R69" s="1438"/>
      <c r="S69" s="1450" t="s">
        <v>6</v>
      </c>
      <c r="T69" s="1438"/>
      <c r="U69" s="1438"/>
      <c r="V69" s="1438"/>
      <c r="W69" s="1438"/>
      <c r="X69" s="1438"/>
      <c r="Y69" s="1438"/>
      <c r="Z69" s="1438"/>
      <c r="AA69" s="1438"/>
      <c r="AB69" s="1438"/>
      <c r="AC69" s="1438"/>
      <c r="AD69" s="1438"/>
      <c r="AE69" s="1438"/>
      <c r="AF69" s="1438"/>
      <c r="AG69" s="1438"/>
      <c r="AH69" s="1438"/>
      <c r="AI69" s="1407"/>
      <c r="AJ69" s="1407"/>
      <c r="AK69" s="1407"/>
      <c r="AL69" s="1404"/>
      <c r="AM69" s="1404"/>
      <c r="AN69" s="1438"/>
      <c r="AO69" s="1438"/>
      <c r="AP69" s="1438"/>
      <c r="AQ69" s="1438"/>
      <c r="AR69" s="1438">
        <v>1200</v>
      </c>
      <c r="AS69" s="1438"/>
      <c r="AT69" s="1438"/>
      <c r="AU69" s="1438"/>
      <c r="AV69" s="1438"/>
      <c r="AW69" s="1438"/>
      <c r="AX69" s="1438"/>
      <c r="AY69" s="1438">
        <v>35000</v>
      </c>
      <c r="AZ69" s="1438" t="s">
        <v>6</v>
      </c>
      <c r="BA69" s="1407"/>
      <c r="BB69" s="1407"/>
      <c r="BC69" s="1404"/>
      <c r="BD69" s="1404"/>
      <c r="BE69" s="1438">
        <v>6547</v>
      </c>
      <c r="BF69" s="1438"/>
      <c r="BG69" s="1438">
        <v>5000</v>
      </c>
      <c r="BH69" s="1404"/>
      <c r="BI69" s="1404"/>
      <c r="BJ69" s="1438"/>
      <c r="BK69" s="1438"/>
      <c r="BL69" s="1438"/>
      <c r="BM69" s="1438"/>
      <c r="BN69" s="1438"/>
      <c r="BO69" s="1438"/>
      <c r="BP69" s="1438"/>
      <c r="BQ69" s="1438"/>
      <c r="BR69" s="1404"/>
      <c r="BS69" s="1404"/>
      <c r="BT69" s="1438">
        <v>2500</v>
      </c>
      <c r="BU69" s="1438"/>
      <c r="BV69" s="1438">
        <v>1894</v>
      </c>
      <c r="BW69" s="1438">
        <v>2063</v>
      </c>
      <c r="BX69" s="1407"/>
      <c r="BY69" s="1404"/>
      <c r="BZ69" s="1404"/>
      <c r="CA69" s="1438"/>
      <c r="CB69" s="1438"/>
      <c r="CC69" s="1438"/>
      <c r="CD69" s="1438"/>
      <c r="CE69" s="1438"/>
      <c r="CF69" s="1438">
        <v>15250</v>
      </c>
      <c r="CG69" s="1438"/>
      <c r="CH69" s="1438">
        <v>44000</v>
      </c>
      <c r="CI69" s="1438">
        <v>42000</v>
      </c>
      <c r="CJ69" s="1438">
        <v>1463</v>
      </c>
      <c r="CK69" s="1438">
        <v>1250</v>
      </c>
      <c r="CL69" s="1438">
        <v>3500</v>
      </c>
      <c r="CM69" s="1404"/>
      <c r="CN69" s="1404"/>
      <c r="CO69" s="1438"/>
      <c r="CP69" s="1438"/>
      <c r="CQ69" s="1438"/>
      <c r="CR69" s="1438"/>
      <c r="CS69" s="1404"/>
      <c r="CT69" s="1404"/>
      <c r="CU69" s="1498">
        <f t="shared" si="3"/>
        <v>161667</v>
      </c>
      <c r="CV69" s="1501">
        <f t="shared" si="2"/>
        <v>160.667</v>
      </c>
      <c r="CW69" s="1381"/>
      <c r="CX69" s="1407"/>
    </row>
    <row r="70" spans="1:102" ht="26.4" x14ac:dyDescent="0.3">
      <c r="A70" s="1384" t="s">
        <v>66</v>
      </c>
      <c r="B70" s="1384" t="s">
        <v>348</v>
      </c>
      <c r="C70" s="1384" t="s">
        <v>309</v>
      </c>
      <c r="D70" s="1384" t="s">
        <v>102</v>
      </c>
      <c r="E70" s="1384" t="s">
        <v>1259</v>
      </c>
      <c r="F70" s="1384" t="s">
        <v>141</v>
      </c>
      <c r="G70" s="1480" t="s">
        <v>1273</v>
      </c>
      <c r="H70" s="1480">
        <v>1</v>
      </c>
      <c r="I70" s="1480">
        <v>1</v>
      </c>
      <c r="J70" s="1480">
        <v>1</v>
      </c>
      <c r="K70" s="1386"/>
      <c r="L70" s="1476">
        <v>17970</v>
      </c>
      <c r="M70" s="1373" t="s">
        <v>66</v>
      </c>
      <c r="N70" s="1404"/>
      <c r="O70" s="1404"/>
      <c r="P70" s="1439"/>
      <c r="Q70" s="1439" t="s">
        <v>6</v>
      </c>
      <c r="R70" s="1439" t="s">
        <v>6</v>
      </c>
      <c r="S70" s="1439" t="s">
        <v>6</v>
      </c>
      <c r="T70" s="1439"/>
      <c r="U70" s="1439"/>
      <c r="V70" s="1439"/>
      <c r="W70" s="1439"/>
      <c r="X70" s="1439"/>
      <c r="Y70" s="1439"/>
      <c r="Z70" s="1439"/>
      <c r="AA70" s="1439"/>
      <c r="AB70" s="1439"/>
      <c r="AC70" s="1439"/>
      <c r="AD70" s="1439"/>
      <c r="AE70" s="1439"/>
      <c r="AF70" s="1439"/>
      <c r="AG70" s="1439"/>
      <c r="AH70" s="1439">
        <v>17000</v>
      </c>
      <c r="AI70" s="1407"/>
      <c r="AJ70" s="1407"/>
      <c r="AK70" s="1407"/>
      <c r="AL70" s="1404"/>
      <c r="AM70" s="1404"/>
      <c r="AN70" s="1439"/>
      <c r="AO70" s="1439"/>
      <c r="AP70" s="1439">
        <v>25494</v>
      </c>
      <c r="AQ70" s="1439"/>
      <c r="AR70" s="1439">
        <v>1200</v>
      </c>
      <c r="AS70" s="1439"/>
      <c r="AT70" s="1439"/>
      <c r="AU70" s="1439"/>
      <c r="AV70" s="1439"/>
      <c r="AW70" s="1439"/>
      <c r="AX70" s="1439"/>
      <c r="AY70" s="1439">
        <v>35000</v>
      </c>
      <c r="AZ70" s="1439" t="s">
        <v>6</v>
      </c>
      <c r="BA70" s="1407"/>
      <c r="BB70" s="1407"/>
      <c r="BC70" s="1404"/>
      <c r="BD70" s="1404"/>
      <c r="BE70" s="1439">
        <v>6547</v>
      </c>
      <c r="BF70" s="1439"/>
      <c r="BG70" s="1439">
        <v>5000</v>
      </c>
      <c r="BH70" s="1404"/>
      <c r="BI70" s="1404"/>
      <c r="BJ70" s="1439"/>
      <c r="BK70" s="1439"/>
      <c r="BL70" s="1439"/>
      <c r="BM70" s="1439"/>
      <c r="BN70" s="1439"/>
      <c r="BO70" s="1439"/>
      <c r="BP70" s="1439"/>
      <c r="BQ70" s="1439"/>
      <c r="BR70" s="1404"/>
      <c r="BS70" s="1404"/>
      <c r="BT70" s="1439">
        <v>2500</v>
      </c>
      <c r="BU70" s="1439"/>
      <c r="BV70" s="1439">
        <v>1894</v>
      </c>
      <c r="BW70" s="1439">
        <v>2063</v>
      </c>
      <c r="BX70" s="1407"/>
      <c r="BY70" s="1404"/>
      <c r="BZ70" s="1404"/>
      <c r="CA70" s="1439"/>
      <c r="CB70" s="1439"/>
      <c r="CC70" s="1439"/>
      <c r="CD70" s="1439"/>
      <c r="CE70" s="1439">
        <v>8400</v>
      </c>
      <c r="CF70" s="1439">
        <v>15250</v>
      </c>
      <c r="CG70" s="1439"/>
      <c r="CH70" s="1439">
        <v>44000</v>
      </c>
      <c r="CI70" s="1439">
        <v>42000</v>
      </c>
      <c r="CJ70" s="1439">
        <v>1463</v>
      </c>
      <c r="CK70" s="1439">
        <v>1250</v>
      </c>
      <c r="CL70" s="1439">
        <v>3500</v>
      </c>
      <c r="CM70" s="1404"/>
      <c r="CN70" s="1404"/>
      <c r="CO70" s="1439"/>
      <c r="CP70" s="1439"/>
      <c r="CQ70" s="1439"/>
      <c r="CR70" s="1439"/>
      <c r="CS70" s="1404"/>
      <c r="CT70" s="1404"/>
      <c r="CU70" s="1498">
        <f t="shared" si="3"/>
        <v>212561</v>
      </c>
      <c r="CV70" s="1501">
        <f t="shared" si="2"/>
        <v>10.828658875904285</v>
      </c>
      <c r="CW70" s="1381"/>
      <c r="CX70" s="1407"/>
    </row>
    <row r="71" spans="1:102" ht="26.4" x14ac:dyDescent="0.3">
      <c r="A71" s="1384" t="s">
        <v>66</v>
      </c>
      <c r="B71" s="1384" t="s">
        <v>1032</v>
      </c>
      <c r="C71" s="1384" t="s">
        <v>319</v>
      </c>
      <c r="D71" s="1384" t="s">
        <v>93</v>
      </c>
      <c r="E71" s="1384" t="s">
        <v>1259</v>
      </c>
      <c r="F71" s="1384"/>
      <c r="G71" s="1480" t="s">
        <v>1274</v>
      </c>
      <c r="H71" s="1480">
        <v>0</v>
      </c>
      <c r="I71" s="1480">
        <v>0</v>
      </c>
      <c r="J71" s="1480">
        <v>0</v>
      </c>
      <c r="K71" s="1481"/>
      <c r="L71" s="1486">
        <v>4274</v>
      </c>
      <c r="M71" s="1374" t="s">
        <v>1032</v>
      </c>
      <c r="N71" s="1420"/>
      <c r="O71" s="1404"/>
      <c r="P71" s="1440"/>
      <c r="Q71" s="1437" t="s">
        <v>6</v>
      </c>
      <c r="R71" s="1440"/>
      <c r="S71" s="1440" t="s">
        <v>6</v>
      </c>
      <c r="T71" s="1440"/>
      <c r="U71" s="1440"/>
      <c r="V71" s="1440"/>
      <c r="W71" s="1440"/>
      <c r="X71" s="1440"/>
      <c r="Y71" s="1440"/>
      <c r="Z71" s="1440"/>
      <c r="AA71" s="1440"/>
      <c r="AB71" s="1440" t="s">
        <v>6</v>
      </c>
      <c r="AC71" s="1440"/>
      <c r="AD71" s="1440"/>
      <c r="AE71" s="1440"/>
      <c r="AF71" s="1440"/>
      <c r="AG71" s="1440"/>
      <c r="AH71" s="1440"/>
      <c r="AI71" s="1464"/>
      <c r="AJ71" s="1464"/>
      <c r="AK71" s="1464"/>
      <c r="AL71" s="1420"/>
      <c r="AM71" s="1420"/>
      <c r="AN71" s="1440"/>
      <c r="AO71" s="1440"/>
      <c r="AP71" s="1440"/>
      <c r="AQ71" s="1440"/>
      <c r="AR71" s="1440">
        <v>1200</v>
      </c>
      <c r="AS71" s="1440"/>
      <c r="AT71" s="1440"/>
      <c r="AU71" s="1440"/>
      <c r="AV71" s="1440"/>
      <c r="AW71" s="1440"/>
      <c r="AX71" s="1440"/>
      <c r="AY71" s="1440">
        <v>35000</v>
      </c>
      <c r="AZ71" s="1440" t="s">
        <v>6</v>
      </c>
      <c r="BA71" s="1464"/>
      <c r="BB71" s="1464"/>
      <c r="BC71" s="1420"/>
      <c r="BD71" s="1420"/>
      <c r="BE71" s="1440">
        <v>6547</v>
      </c>
      <c r="BF71" s="1440"/>
      <c r="BG71" s="1440">
        <v>5000</v>
      </c>
      <c r="BH71" s="1420"/>
      <c r="BI71" s="1420"/>
      <c r="BJ71" s="1440"/>
      <c r="BK71" s="1440"/>
      <c r="BL71" s="1440"/>
      <c r="BM71" s="1440"/>
      <c r="BN71" s="1440"/>
      <c r="BO71" s="1440"/>
      <c r="BP71" s="1440"/>
      <c r="BQ71" s="1440"/>
      <c r="BR71" s="1420"/>
      <c r="BS71" s="1420"/>
      <c r="BT71" s="1440">
        <v>2500</v>
      </c>
      <c r="BU71" s="1440"/>
      <c r="BV71" s="1440">
        <v>1894</v>
      </c>
      <c r="BW71" s="1440">
        <v>2063</v>
      </c>
      <c r="BX71" s="1464"/>
      <c r="BY71" s="1420"/>
      <c r="BZ71" s="1420"/>
      <c r="CA71" s="1440"/>
      <c r="CB71" s="1440"/>
      <c r="CC71" s="1440"/>
      <c r="CD71" s="1440"/>
      <c r="CE71" s="1440"/>
      <c r="CF71" s="1440">
        <v>15250</v>
      </c>
      <c r="CG71" s="1440"/>
      <c r="CH71" s="1440">
        <v>44000</v>
      </c>
      <c r="CI71" s="1440">
        <v>42000</v>
      </c>
      <c r="CJ71" s="1440">
        <v>1463</v>
      </c>
      <c r="CK71" s="1440">
        <v>1250</v>
      </c>
      <c r="CL71" s="1440">
        <v>3500</v>
      </c>
      <c r="CM71" s="1420"/>
      <c r="CN71" s="1420"/>
      <c r="CO71" s="1440"/>
      <c r="CP71" s="1440"/>
      <c r="CQ71" s="1440"/>
      <c r="CR71" s="1440"/>
      <c r="CS71" s="1420"/>
      <c r="CT71" s="1404"/>
      <c r="CU71" s="1498">
        <f t="shared" si="3"/>
        <v>161667</v>
      </c>
      <c r="CV71" s="1501">
        <f t="shared" si="2"/>
        <v>36.825690219934486</v>
      </c>
      <c r="CW71" s="1381"/>
      <c r="CX71" s="1407"/>
    </row>
    <row r="72" spans="1:102" x14ac:dyDescent="0.3">
      <c r="A72" s="1384" t="s">
        <v>66</v>
      </c>
      <c r="B72" s="1384" t="s">
        <v>363</v>
      </c>
      <c r="C72" s="1384" t="s">
        <v>359</v>
      </c>
      <c r="D72" s="1384" t="s">
        <v>93</v>
      </c>
      <c r="E72" s="1384" t="s">
        <v>1259</v>
      </c>
      <c r="F72" s="1384"/>
      <c r="G72" s="1384"/>
      <c r="H72" s="1384">
        <v>0</v>
      </c>
      <c r="I72" s="1384">
        <v>0</v>
      </c>
      <c r="J72" s="1384">
        <v>0</v>
      </c>
      <c r="K72" s="1481"/>
      <c r="L72" s="1487">
        <v>1702</v>
      </c>
      <c r="M72" s="1374" t="s">
        <v>67</v>
      </c>
      <c r="N72" s="1420"/>
      <c r="O72" s="1404"/>
      <c r="P72" s="1440"/>
      <c r="Q72" s="1437" t="s">
        <v>6</v>
      </c>
      <c r="R72" s="1440"/>
      <c r="S72" s="1440" t="s">
        <v>6</v>
      </c>
      <c r="T72" s="1440"/>
      <c r="U72" s="1440"/>
      <c r="V72" s="1440"/>
      <c r="W72" s="1440"/>
      <c r="X72" s="1440"/>
      <c r="Y72" s="1440"/>
      <c r="Z72" s="1440"/>
      <c r="AA72" s="1440"/>
      <c r="AB72" s="1440"/>
      <c r="AC72" s="1440"/>
      <c r="AD72" s="1440"/>
      <c r="AE72" s="1440"/>
      <c r="AF72" s="1440"/>
      <c r="AG72" s="1440"/>
      <c r="AH72" s="1440"/>
      <c r="AI72" s="1464"/>
      <c r="AJ72" s="1464"/>
      <c r="AK72" s="1464"/>
      <c r="AL72" s="1420"/>
      <c r="AM72" s="1420"/>
      <c r="AN72" s="1440"/>
      <c r="AO72" s="1440"/>
      <c r="AP72" s="1440"/>
      <c r="AQ72" s="1440"/>
      <c r="AR72" s="1440">
        <v>1200</v>
      </c>
      <c r="AS72" s="1440"/>
      <c r="AT72" s="1440"/>
      <c r="AU72" s="1440"/>
      <c r="AV72" s="1440"/>
      <c r="AW72" s="1440"/>
      <c r="AX72" s="1440"/>
      <c r="AY72" s="1440">
        <v>35000</v>
      </c>
      <c r="AZ72" s="1440" t="s">
        <v>6</v>
      </c>
      <c r="BA72" s="1464"/>
      <c r="BB72" s="1464"/>
      <c r="BC72" s="1420"/>
      <c r="BD72" s="1420"/>
      <c r="BE72" s="1440">
        <v>6547</v>
      </c>
      <c r="BF72" s="1440"/>
      <c r="BG72" s="1440">
        <v>5000</v>
      </c>
      <c r="BH72" s="1420"/>
      <c r="BI72" s="1420"/>
      <c r="BJ72" s="1440"/>
      <c r="BK72" s="1440"/>
      <c r="BL72" s="1440"/>
      <c r="BM72" s="1440"/>
      <c r="BN72" s="1440"/>
      <c r="BO72" s="1440"/>
      <c r="BP72" s="1440"/>
      <c r="BQ72" s="1440"/>
      <c r="BR72" s="1420"/>
      <c r="BS72" s="1420"/>
      <c r="BT72" s="1440">
        <v>2500</v>
      </c>
      <c r="BU72" s="1440"/>
      <c r="BV72" s="1440">
        <v>1894</v>
      </c>
      <c r="BW72" s="1440">
        <v>2063</v>
      </c>
      <c r="BX72" s="1464"/>
      <c r="BY72" s="1420"/>
      <c r="BZ72" s="1420"/>
      <c r="CA72" s="1440"/>
      <c r="CB72" s="1440"/>
      <c r="CC72" s="1440"/>
      <c r="CD72" s="1440"/>
      <c r="CE72" s="1440">
        <v>1500</v>
      </c>
      <c r="CF72" s="1440">
        <v>15250</v>
      </c>
      <c r="CG72" s="1440"/>
      <c r="CH72" s="1440">
        <v>44000</v>
      </c>
      <c r="CI72" s="1440">
        <v>42000</v>
      </c>
      <c r="CJ72" s="1440">
        <v>1463</v>
      </c>
      <c r="CK72" s="1440">
        <v>1250</v>
      </c>
      <c r="CL72" s="1440">
        <v>3500</v>
      </c>
      <c r="CM72" s="1420"/>
      <c r="CN72" s="1420"/>
      <c r="CO72" s="1440"/>
      <c r="CP72" s="1440"/>
      <c r="CQ72" s="1440"/>
      <c r="CR72" s="1440"/>
      <c r="CS72" s="1420"/>
      <c r="CT72" s="1404"/>
      <c r="CU72" s="1498">
        <f t="shared" si="3"/>
        <v>163167</v>
      </c>
      <c r="CV72" s="1501">
        <f t="shared" ref="CV72:CV86" si="4">SUM(CU72-L72)/L72</f>
        <v>94.867802585193886</v>
      </c>
      <c r="CW72" s="1381"/>
      <c r="CX72" s="1407"/>
    </row>
    <row r="73" spans="1:102" ht="26.4" x14ac:dyDescent="0.3">
      <c r="A73" s="1384" t="s">
        <v>436</v>
      </c>
      <c r="B73" s="1384" t="s">
        <v>349</v>
      </c>
      <c r="C73" s="1384" t="s">
        <v>309</v>
      </c>
      <c r="D73" s="1384" t="s">
        <v>93</v>
      </c>
      <c r="E73" s="1384" t="s">
        <v>1259</v>
      </c>
      <c r="F73" s="1384" t="s">
        <v>141</v>
      </c>
      <c r="G73" s="1480" t="s">
        <v>1275</v>
      </c>
      <c r="H73" s="1480">
        <v>1</v>
      </c>
      <c r="I73" s="1480">
        <v>1</v>
      </c>
      <c r="J73" s="1480">
        <v>0</v>
      </c>
      <c r="K73" s="1384"/>
      <c r="L73" s="1485">
        <v>15620</v>
      </c>
      <c r="M73" s="1366" t="s">
        <v>436</v>
      </c>
      <c r="N73" s="1404"/>
      <c r="O73" s="1404"/>
      <c r="P73" s="1429"/>
      <c r="Q73" s="1429" t="s">
        <v>6</v>
      </c>
      <c r="R73" s="1429" t="s">
        <v>6</v>
      </c>
      <c r="S73" s="1429" t="s">
        <v>6</v>
      </c>
      <c r="T73" s="1429"/>
      <c r="U73" s="1429"/>
      <c r="V73" s="1429"/>
      <c r="W73" s="1429"/>
      <c r="X73" s="1429"/>
      <c r="Y73" s="1429"/>
      <c r="Z73" s="1429"/>
      <c r="AA73" s="1429"/>
      <c r="AB73" s="1429"/>
      <c r="AC73" s="1429"/>
      <c r="AD73" s="1429"/>
      <c r="AE73" s="1429"/>
      <c r="AF73" s="1429"/>
      <c r="AG73" s="1429"/>
      <c r="AH73" s="1429"/>
      <c r="AI73" s="1407"/>
      <c r="AJ73" s="1407"/>
      <c r="AK73" s="1407"/>
      <c r="AL73" s="1404"/>
      <c r="AM73" s="1404"/>
      <c r="AN73" s="1429"/>
      <c r="AO73" s="1429"/>
      <c r="AP73" s="1429"/>
      <c r="AQ73" s="1429"/>
      <c r="AR73" s="1429">
        <v>1200</v>
      </c>
      <c r="AS73" s="1429"/>
      <c r="AT73" s="1429"/>
      <c r="AU73" s="1429"/>
      <c r="AV73" s="1429"/>
      <c r="AW73" s="1429"/>
      <c r="AX73" s="1429"/>
      <c r="AY73" s="1429">
        <v>35000</v>
      </c>
      <c r="AZ73" s="1429" t="s">
        <v>6</v>
      </c>
      <c r="BA73" s="1407"/>
      <c r="BB73" s="1407"/>
      <c r="BC73" s="1404"/>
      <c r="BD73" s="1404"/>
      <c r="BE73" s="1429">
        <v>6547</v>
      </c>
      <c r="BF73" s="1429"/>
      <c r="BG73" s="1429">
        <v>5000</v>
      </c>
      <c r="BH73" s="1404"/>
      <c r="BI73" s="1404"/>
      <c r="BJ73" s="1429"/>
      <c r="BK73" s="1429"/>
      <c r="BL73" s="1429"/>
      <c r="BM73" s="1429"/>
      <c r="BN73" s="1429"/>
      <c r="BO73" s="1429"/>
      <c r="BP73" s="1429"/>
      <c r="BQ73" s="1429"/>
      <c r="BR73" s="1404"/>
      <c r="BS73" s="1404"/>
      <c r="BT73" s="1429">
        <v>2500</v>
      </c>
      <c r="BU73" s="1429"/>
      <c r="BV73" s="1429">
        <v>1894</v>
      </c>
      <c r="BW73" s="1429">
        <v>2063</v>
      </c>
      <c r="BX73" s="1407"/>
      <c r="BY73" s="1404"/>
      <c r="BZ73" s="1404"/>
      <c r="CA73" s="1429"/>
      <c r="CB73" s="1429"/>
      <c r="CC73" s="1429"/>
      <c r="CD73" s="1429"/>
      <c r="CE73" s="1429">
        <v>8400</v>
      </c>
      <c r="CF73" s="1429">
        <v>15250</v>
      </c>
      <c r="CG73" s="1429"/>
      <c r="CH73" s="1429">
        <v>44000</v>
      </c>
      <c r="CI73" s="1429">
        <v>42000</v>
      </c>
      <c r="CJ73" s="1429">
        <v>1463</v>
      </c>
      <c r="CK73" s="1429">
        <v>1250</v>
      </c>
      <c r="CL73" s="1429">
        <v>3500</v>
      </c>
      <c r="CM73" s="1404"/>
      <c r="CN73" s="1404"/>
      <c r="CO73" s="1429"/>
      <c r="CP73" s="1429"/>
      <c r="CQ73" s="1429"/>
      <c r="CR73" s="1429"/>
      <c r="CS73" s="1404"/>
      <c r="CT73" s="1404"/>
      <c r="CU73" s="1499">
        <f t="shared" si="3"/>
        <v>170067</v>
      </c>
      <c r="CV73" s="1502">
        <f t="shared" si="4"/>
        <v>9.8877720870678623</v>
      </c>
      <c r="CW73" s="1381"/>
      <c r="CX73" s="1407"/>
    </row>
    <row r="74" spans="1:102" ht="26.4" x14ac:dyDescent="0.3">
      <c r="A74" s="1384" t="s">
        <v>68</v>
      </c>
      <c r="B74" s="1384" t="s">
        <v>351</v>
      </c>
      <c r="C74" s="1384" t="s">
        <v>309</v>
      </c>
      <c r="D74" s="1384" t="s">
        <v>93</v>
      </c>
      <c r="E74" s="1384" t="s">
        <v>1259</v>
      </c>
      <c r="F74" s="1384" t="s">
        <v>141</v>
      </c>
      <c r="G74" s="1480" t="s">
        <v>1276</v>
      </c>
      <c r="H74" s="1480">
        <v>1</v>
      </c>
      <c r="I74" s="1480">
        <v>1</v>
      </c>
      <c r="J74" s="1480">
        <v>0</v>
      </c>
      <c r="K74" s="1384"/>
      <c r="L74" s="1485">
        <v>18097</v>
      </c>
      <c r="M74" s="1414" t="s">
        <v>68</v>
      </c>
      <c r="N74" s="1404"/>
      <c r="O74" s="1404"/>
      <c r="P74" s="1438"/>
      <c r="Q74" s="1438" t="s">
        <v>6</v>
      </c>
      <c r="R74" s="1438" t="s">
        <v>6</v>
      </c>
      <c r="S74" s="1438"/>
      <c r="T74" s="1438"/>
      <c r="U74" s="1438"/>
      <c r="V74" s="1438"/>
      <c r="W74" s="1438"/>
      <c r="X74" s="1438"/>
      <c r="Y74" s="1438"/>
      <c r="Z74" s="1438"/>
      <c r="AA74" s="1438"/>
      <c r="AB74" s="1438"/>
      <c r="AC74" s="1438"/>
      <c r="AD74" s="1438"/>
      <c r="AE74" s="1438"/>
      <c r="AF74" s="1438"/>
      <c r="AG74" s="1438"/>
      <c r="AH74" s="1438"/>
      <c r="AI74" s="1407"/>
      <c r="AJ74" s="1407"/>
      <c r="AK74" s="1407"/>
      <c r="AL74" s="1404"/>
      <c r="AM74" s="1404"/>
      <c r="AN74" s="1438"/>
      <c r="AO74" s="1438"/>
      <c r="AP74" s="1438"/>
      <c r="AQ74" s="1438"/>
      <c r="AR74" s="1438">
        <v>1200</v>
      </c>
      <c r="AS74" s="1438"/>
      <c r="AT74" s="1438"/>
      <c r="AU74" s="1438"/>
      <c r="AV74" s="1438"/>
      <c r="AW74" s="1438"/>
      <c r="AX74" s="1438"/>
      <c r="AY74" s="1438">
        <v>35000</v>
      </c>
      <c r="AZ74" s="1438" t="s">
        <v>6</v>
      </c>
      <c r="BA74" s="1407"/>
      <c r="BB74" s="1407"/>
      <c r="BC74" s="1404"/>
      <c r="BD74" s="1404"/>
      <c r="BE74" s="1438">
        <v>6547</v>
      </c>
      <c r="BF74" s="1438"/>
      <c r="BG74" s="1438">
        <v>5000</v>
      </c>
      <c r="BH74" s="1404"/>
      <c r="BI74" s="1404"/>
      <c r="BJ74" s="1438"/>
      <c r="BK74" s="1438"/>
      <c r="BL74" s="1438"/>
      <c r="BM74" s="1438"/>
      <c r="BN74" s="1438"/>
      <c r="BO74" s="1438"/>
      <c r="BP74" s="1438"/>
      <c r="BQ74" s="1438"/>
      <c r="BR74" s="1404"/>
      <c r="BS74" s="1404"/>
      <c r="BT74" s="1438">
        <v>2500</v>
      </c>
      <c r="BU74" s="1438"/>
      <c r="BV74" s="1438">
        <v>1894</v>
      </c>
      <c r="BW74" s="1438">
        <v>2063</v>
      </c>
      <c r="BX74" s="1407"/>
      <c r="BY74" s="1404"/>
      <c r="BZ74" s="1404"/>
      <c r="CA74" s="1438"/>
      <c r="CB74" s="1438"/>
      <c r="CC74" s="1438"/>
      <c r="CD74" s="1438"/>
      <c r="CE74" s="1438"/>
      <c r="CF74" s="1438">
        <v>15250</v>
      </c>
      <c r="CG74" s="1438"/>
      <c r="CH74" s="1438">
        <v>44000</v>
      </c>
      <c r="CI74" s="1438">
        <v>42000</v>
      </c>
      <c r="CJ74" s="1438">
        <v>1463</v>
      </c>
      <c r="CK74" s="1438">
        <v>1250</v>
      </c>
      <c r="CL74" s="1438">
        <v>3500</v>
      </c>
      <c r="CM74" s="1404"/>
      <c r="CN74" s="1404"/>
      <c r="CO74" s="1438"/>
      <c r="CP74" s="1438"/>
      <c r="CQ74" s="1438"/>
      <c r="CR74" s="1438"/>
      <c r="CS74" s="1404"/>
      <c r="CT74" s="1404"/>
      <c r="CU74" s="1498">
        <f t="shared" ref="CU74:CU86" si="5">SUMIFS(P74:CR74,P74:CR74,"&gt;0")</f>
        <v>161667</v>
      </c>
      <c r="CV74" s="1501">
        <f t="shared" si="4"/>
        <v>7.9333591202961813</v>
      </c>
      <c r="CW74" s="1381"/>
      <c r="CX74" s="1407"/>
    </row>
    <row r="75" spans="1:102" x14ac:dyDescent="0.3">
      <c r="A75" s="1384" t="s">
        <v>77</v>
      </c>
      <c r="B75" s="1384" t="s">
        <v>352</v>
      </c>
      <c r="C75" s="1384" t="s">
        <v>309</v>
      </c>
      <c r="D75" s="1384" t="s">
        <v>93</v>
      </c>
      <c r="E75" s="1384" t="s">
        <v>1259</v>
      </c>
      <c r="F75" s="1479"/>
      <c r="G75" s="1384"/>
      <c r="H75" s="1384">
        <v>1</v>
      </c>
      <c r="I75" s="1384">
        <v>0</v>
      </c>
      <c r="J75" s="1384">
        <v>0</v>
      </c>
      <c r="K75" s="1384"/>
      <c r="L75" s="1485">
        <v>14502</v>
      </c>
      <c r="M75" s="1370" t="s">
        <v>77</v>
      </c>
      <c r="N75" s="1404"/>
      <c r="O75" s="1404"/>
      <c r="P75" s="1433"/>
      <c r="Q75" s="1433" t="s">
        <v>6</v>
      </c>
      <c r="R75" s="1433"/>
      <c r="S75" s="1433"/>
      <c r="T75" s="1433"/>
      <c r="U75" s="1433"/>
      <c r="V75" s="1433"/>
      <c r="W75" s="1433"/>
      <c r="X75" s="1433"/>
      <c r="Y75" s="1433"/>
      <c r="Z75" s="1433"/>
      <c r="AA75" s="1433"/>
      <c r="AB75" s="1433"/>
      <c r="AC75" s="1433"/>
      <c r="AD75" s="1433"/>
      <c r="AE75" s="1433"/>
      <c r="AF75" s="1433"/>
      <c r="AG75" s="1433"/>
      <c r="AH75" s="1433"/>
      <c r="AI75" s="1407"/>
      <c r="AJ75" s="1407"/>
      <c r="AK75" s="1407"/>
      <c r="AL75" s="1404"/>
      <c r="AM75" s="1404"/>
      <c r="AN75" s="1433"/>
      <c r="AO75" s="1433"/>
      <c r="AP75" s="1433"/>
      <c r="AQ75" s="1433"/>
      <c r="AR75" s="1433">
        <v>1200</v>
      </c>
      <c r="AS75" s="1433"/>
      <c r="AT75" s="1433"/>
      <c r="AU75" s="1433"/>
      <c r="AV75" s="1433"/>
      <c r="AW75" s="1433"/>
      <c r="AX75" s="1433"/>
      <c r="AY75" s="1433">
        <v>35000</v>
      </c>
      <c r="AZ75" s="1433" t="s">
        <v>6</v>
      </c>
      <c r="BA75" s="1407"/>
      <c r="BB75" s="1407"/>
      <c r="BC75" s="1404"/>
      <c r="BD75" s="1404"/>
      <c r="BE75" s="1433">
        <v>6547</v>
      </c>
      <c r="BF75" s="1433"/>
      <c r="BG75" s="1433">
        <v>5000</v>
      </c>
      <c r="BH75" s="1404"/>
      <c r="BI75" s="1404"/>
      <c r="BJ75" s="1433"/>
      <c r="BK75" s="1433"/>
      <c r="BL75" s="1433"/>
      <c r="BM75" s="1433"/>
      <c r="BN75" s="1433"/>
      <c r="BO75" s="1433"/>
      <c r="BP75" s="1433"/>
      <c r="BQ75" s="1433"/>
      <c r="BR75" s="1404"/>
      <c r="BS75" s="1404"/>
      <c r="BT75" s="1433">
        <v>2500</v>
      </c>
      <c r="BU75" s="1433"/>
      <c r="BV75" s="1433">
        <v>1894</v>
      </c>
      <c r="BW75" s="1433">
        <v>2063</v>
      </c>
      <c r="BX75" s="1407"/>
      <c r="BY75" s="1404"/>
      <c r="BZ75" s="1404"/>
      <c r="CA75" s="1433"/>
      <c r="CB75" s="1433"/>
      <c r="CC75" s="1433"/>
      <c r="CD75" s="1433"/>
      <c r="CE75" s="1433">
        <v>10000</v>
      </c>
      <c r="CF75" s="1433" t="s">
        <v>6</v>
      </c>
      <c r="CG75" s="1433"/>
      <c r="CH75" s="1433">
        <v>44000</v>
      </c>
      <c r="CI75" s="1433">
        <v>42000</v>
      </c>
      <c r="CJ75" s="1433">
        <v>1463</v>
      </c>
      <c r="CK75" s="1433">
        <v>1250</v>
      </c>
      <c r="CL75" s="1433">
        <v>3500</v>
      </c>
      <c r="CM75" s="1404"/>
      <c r="CN75" s="1404"/>
      <c r="CO75" s="1433"/>
      <c r="CP75" s="1433"/>
      <c r="CQ75" s="1433"/>
      <c r="CR75" s="1433"/>
      <c r="CS75" s="1404"/>
      <c r="CT75" s="1404"/>
      <c r="CU75" s="1498">
        <f t="shared" si="5"/>
        <v>156417</v>
      </c>
      <c r="CV75" s="1501">
        <f t="shared" si="4"/>
        <v>9.7858916011584611</v>
      </c>
      <c r="CW75" s="1381"/>
      <c r="CX75" s="1407"/>
    </row>
    <row r="76" spans="1:102" ht="26.4" x14ac:dyDescent="0.3">
      <c r="A76" s="1384" t="s">
        <v>77</v>
      </c>
      <c r="B76" s="1384" t="s">
        <v>442</v>
      </c>
      <c r="C76" s="1384" t="s">
        <v>359</v>
      </c>
      <c r="D76" s="1384" t="s">
        <v>93</v>
      </c>
      <c r="E76" s="1384" t="s">
        <v>1259</v>
      </c>
      <c r="F76" s="1384"/>
      <c r="G76" s="1480" t="s">
        <v>1277</v>
      </c>
      <c r="H76" s="1480">
        <v>0</v>
      </c>
      <c r="I76" s="1480">
        <v>0</v>
      </c>
      <c r="J76" s="1480">
        <v>0</v>
      </c>
      <c r="K76" s="1384"/>
      <c r="L76" s="1476">
        <v>1802</v>
      </c>
      <c r="M76" s="1372" t="s">
        <v>442</v>
      </c>
      <c r="N76" s="1404"/>
      <c r="O76" s="1404"/>
      <c r="P76" s="1435"/>
      <c r="Q76" s="1435" t="s">
        <v>6</v>
      </c>
      <c r="R76" s="1435"/>
      <c r="S76" s="1435"/>
      <c r="T76" s="1435"/>
      <c r="U76" s="1435"/>
      <c r="V76" s="1435"/>
      <c r="W76" s="1435"/>
      <c r="X76" s="1435"/>
      <c r="Y76" s="1435"/>
      <c r="Z76" s="1435"/>
      <c r="AA76" s="1435"/>
      <c r="AB76" s="1435"/>
      <c r="AC76" s="1435"/>
      <c r="AD76" s="1435"/>
      <c r="AE76" s="1435"/>
      <c r="AF76" s="1435"/>
      <c r="AG76" s="1435"/>
      <c r="AH76" s="1435"/>
      <c r="AI76" s="1407"/>
      <c r="AJ76" s="1407"/>
      <c r="AK76" s="1407"/>
      <c r="AL76" s="1404"/>
      <c r="AM76" s="1404"/>
      <c r="AN76" s="1435"/>
      <c r="AO76" s="1435"/>
      <c r="AP76" s="1435"/>
      <c r="AQ76" s="1435"/>
      <c r="AR76" s="1435">
        <v>1200</v>
      </c>
      <c r="AS76" s="1435"/>
      <c r="AT76" s="1435"/>
      <c r="AU76" s="1435"/>
      <c r="AV76" s="1435"/>
      <c r="AW76" s="1435"/>
      <c r="AX76" s="1435"/>
      <c r="AY76" s="1435">
        <v>35000</v>
      </c>
      <c r="AZ76" s="1435" t="s">
        <v>6</v>
      </c>
      <c r="BA76" s="1407"/>
      <c r="BB76" s="1407"/>
      <c r="BC76" s="1404"/>
      <c r="BD76" s="1404"/>
      <c r="BE76" s="1435">
        <v>6547</v>
      </c>
      <c r="BF76" s="1435"/>
      <c r="BG76" s="1435">
        <v>5000</v>
      </c>
      <c r="BH76" s="1404"/>
      <c r="BI76" s="1404"/>
      <c r="BJ76" s="1435"/>
      <c r="BK76" s="1435"/>
      <c r="BL76" s="1435"/>
      <c r="BM76" s="1435"/>
      <c r="BN76" s="1435"/>
      <c r="BO76" s="1435"/>
      <c r="BP76" s="1435"/>
      <c r="BQ76" s="1435"/>
      <c r="BR76" s="1404"/>
      <c r="BS76" s="1404"/>
      <c r="BT76" s="1435">
        <v>2500</v>
      </c>
      <c r="BU76" s="1435"/>
      <c r="BV76" s="1435">
        <v>1894</v>
      </c>
      <c r="BW76" s="1435">
        <v>2063</v>
      </c>
      <c r="BX76" s="1407"/>
      <c r="BY76" s="1404"/>
      <c r="BZ76" s="1404"/>
      <c r="CA76" s="1435"/>
      <c r="CB76" s="1435"/>
      <c r="CC76" s="1435"/>
      <c r="CD76" s="1435"/>
      <c r="CE76" s="1435">
        <v>1500</v>
      </c>
      <c r="CF76" s="1435" t="s">
        <v>6</v>
      </c>
      <c r="CG76" s="1435"/>
      <c r="CH76" s="1435">
        <v>44000</v>
      </c>
      <c r="CI76" s="1435">
        <v>42000</v>
      </c>
      <c r="CJ76" s="1435">
        <v>1463</v>
      </c>
      <c r="CK76" s="1435">
        <v>1250</v>
      </c>
      <c r="CL76" s="1435">
        <v>3500</v>
      </c>
      <c r="CM76" s="1404"/>
      <c r="CN76" s="1404"/>
      <c r="CO76" s="1435"/>
      <c r="CP76" s="1435"/>
      <c r="CQ76" s="1435"/>
      <c r="CR76" s="1435"/>
      <c r="CS76" s="1404"/>
      <c r="CT76" s="1404"/>
      <c r="CU76" s="1498">
        <f t="shared" si="5"/>
        <v>147917</v>
      </c>
      <c r="CV76" s="1501">
        <f t="shared" si="4"/>
        <v>81.084905660377359</v>
      </c>
      <c r="CW76" s="1381"/>
      <c r="CX76" s="1407"/>
    </row>
    <row r="77" spans="1:102" x14ac:dyDescent="0.3">
      <c r="A77" s="1384" t="s">
        <v>77</v>
      </c>
      <c r="B77" s="1384" t="s">
        <v>78</v>
      </c>
      <c r="C77" s="1384" t="s">
        <v>359</v>
      </c>
      <c r="D77" s="1384" t="s">
        <v>93</v>
      </c>
      <c r="E77" s="1384" t="s">
        <v>1259</v>
      </c>
      <c r="F77" s="1384"/>
      <c r="G77" s="1384"/>
      <c r="H77" s="1384">
        <v>0</v>
      </c>
      <c r="I77" s="1384">
        <v>0</v>
      </c>
      <c r="J77" s="1384">
        <v>0</v>
      </c>
      <c r="K77" s="1384"/>
      <c r="L77" s="1485">
        <v>1000</v>
      </c>
      <c r="M77" s="1372" t="s">
        <v>78</v>
      </c>
      <c r="N77" s="1404"/>
      <c r="O77" s="1404"/>
      <c r="P77" s="1435"/>
      <c r="Q77" s="1435" t="s">
        <v>6</v>
      </c>
      <c r="R77" s="1435"/>
      <c r="S77" s="1435"/>
      <c r="T77" s="1435"/>
      <c r="U77" s="1435"/>
      <c r="V77" s="1435"/>
      <c r="W77" s="1435"/>
      <c r="X77" s="1435"/>
      <c r="Y77" s="1435"/>
      <c r="Z77" s="1435"/>
      <c r="AA77" s="1435"/>
      <c r="AB77" s="1435"/>
      <c r="AC77" s="1435"/>
      <c r="AD77" s="1435"/>
      <c r="AE77" s="1435"/>
      <c r="AF77" s="1435"/>
      <c r="AG77" s="1435"/>
      <c r="AH77" s="1435"/>
      <c r="AI77" s="1407"/>
      <c r="AJ77" s="1407"/>
      <c r="AK77" s="1407"/>
      <c r="AL77" s="1404"/>
      <c r="AM77" s="1404"/>
      <c r="AN77" s="1435"/>
      <c r="AO77" s="1435"/>
      <c r="AP77" s="1435"/>
      <c r="AQ77" s="1435"/>
      <c r="AR77" s="1435">
        <v>1200</v>
      </c>
      <c r="AS77" s="1435"/>
      <c r="AT77" s="1435"/>
      <c r="AU77" s="1435"/>
      <c r="AV77" s="1435"/>
      <c r="AW77" s="1435"/>
      <c r="AX77" s="1435"/>
      <c r="AY77" s="1435">
        <v>35000</v>
      </c>
      <c r="AZ77" s="1435" t="s">
        <v>6</v>
      </c>
      <c r="BA77" s="1407"/>
      <c r="BB77" s="1407"/>
      <c r="BC77" s="1404"/>
      <c r="BD77" s="1404"/>
      <c r="BE77" s="1435">
        <v>6547</v>
      </c>
      <c r="BF77" s="1435"/>
      <c r="BG77" s="1435">
        <v>5000</v>
      </c>
      <c r="BH77" s="1404"/>
      <c r="BI77" s="1404"/>
      <c r="BJ77" s="1435"/>
      <c r="BK77" s="1435"/>
      <c r="BL77" s="1435"/>
      <c r="BM77" s="1435"/>
      <c r="BN77" s="1435"/>
      <c r="BO77" s="1435"/>
      <c r="BP77" s="1435"/>
      <c r="BQ77" s="1435"/>
      <c r="BR77" s="1404"/>
      <c r="BS77" s="1404"/>
      <c r="BT77" s="1435">
        <v>2500</v>
      </c>
      <c r="BU77" s="1435"/>
      <c r="BV77" s="1435">
        <v>1894</v>
      </c>
      <c r="BW77" s="1435">
        <v>2063</v>
      </c>
      <c r="BX77" s="1407"/>
      <c r="BY77" s="1404"/>
      <c r="BZ77" s="1404"/>
      <c r="CA77" s="1435"/>
      <c r="CB77" s="1435"/>
      <c r="CC77" s="1435"/>
      <c r="CD77" s="1435"/>
      <c r="CE77" s="1435"/>
      <c r="CF77" s="1435"/>
      <c r="CG77" s="1435"/>
      <c r="CH77" s="1435">
        <v>44000</v>
      </c>
      <c r="CI77" s="1435">
        <v>42000</v>
      </c>
      <c r="CJ77" s="1435">
        <v>1463</v>
      </c>
      <c r="CK77" s="1435">
        <v>1250</v>
      </c>
      <c r="CL77" s="1435">
        <v>3500</v>
      </c>
      <c r="CM77" s="1404"/>
      <c r="CN77" s="1404"/>
      <c r="CO77" s="1435"/>
      <c r="CP77" s="1435"/>
      <c r="CQ77" s="1435"/>
      <c r="CR77" s="1435"/>
      <c r="CS77" s="1404"/>
      <c r="CT77" s="1404"/>
      <c r="CU77" s="1498">
        <f t="shared" si="5"/>
        <v>146417</v>
      </c>
      <c r="CV77" s="1501">
        <f t="shared" si="4"/>
        <v>145.417</v>
      </c>
      <c r="CW77" s="1381"/>
      <c r="CX77" s="1407"/>
    </row>
    <row r="78" spans="1:102" ht="26.4" x14ac:dyDescent="0.3">
      <c r="A78" s="1384" t="s">
        <v>69</v>
      </c>
      <c r="B78" s="1384" t="s">
        <v>330</v>
      </c>
      <c r="C78" s="1384" t="s">
        <v>309</v>
      </c>
      <c r="D78" s="1384" t="s">
        <v>491</v>
      </c>
      <c r="E78" s="1384" t="s">
        <v>1260</v>
      </c>
      <c r="F78" s="1384" t="s">
        <v>141</v>
      </c>
      <c r="G78" s="1384"/>
      <c r="H78" s="1384">
        <v>1</v>
      </c>
      <c r="I78" s="1384">
        <v>1</v>
      </c>
      <c r="J78" s="1384">
        <v>1</v>
      </c>
      <c r="K78" s="1384"/>
      <c r="L78" s="1476">
        <v>0</v>
      </c>
      <c r="M78" s="1375" t="s">
        <v>69</v>
      </c>
      <c r="N78" s="1404"/>
      <c r="O78" s="1404"/>
      <c r="P78" s="1439"/>
      <c r="Q78" s="1439" t="s">
        <v>6</v>
      </c>
      <c r="R78" s="1439" t="s">
        <v>6</v>
      </c>
      <c r="S78" s="1439" t="s">
        <v>6</v>
      </c>
      <c r="T78" s="1439"/>
      <c r="U78" s="1439"/>
      <c r="V78" s="1439"/>
      <c r="W78" s="1439"/>
      <c r="X78" s="1439"/>
      <c r="Y78" s="1439"/>
      <c r="Z78" s="1439"/>
      <c r="AA78" s="1439"/>
      <c r="AB78" s="1439"/>
      <c r="AC78" s="1439"/>
      <c r="AD78" s="1439"/>
      <c r="AE78" s="1439"/>
      <c r="AF78" s="1439"/>
      <c r="AG78" s="1439"/>
      <c r="AH78" s="1439">
        <v>17000</v>
      </c>
      <c r="AI78" s="1407"/>
      <c r="AJ78" s="1407"/>
      <c r="AK78" s="1407"/>
      <c r="AL78" s="1404"/>
      <c r="AM78" s="1404"/>
      <c r="AN78" s="1439"/>
      <c r="AO78" s="1439"/>
      <c r="AP78" s="1439">
        <v>25494</v>
      </c>
      <c r="AQ78" s="1439"/>
      <c r="AR78" s="1439">
        <v>1200</v>
      </c>
      <c r="AS78" s="1439"/>
      <c r="AT78" s="1439"/>
      <c r="AU78" s="1439"/>
      <c r="AV78" s="1439"/>
      <c r="AW78" s="1439"/>
      <c r="AX78" s="1439"/>
      <c r="AY78" s="1439">
        <v>35000</v>
      </c>
      <c r="AZ78" s="1439" t="s">
        <v>6</v>
      </c>
      <c r="BA78" s="1407"/>
      <c r="BB78" s="1407"/>
      <c r="BC78" s="1404"/>
      <c r="BD78" s="1404"/>
      <c r="BE78" s="1439">
        <v>6547</v>
      </c>
      <c r="BF78" s="1439"/>
      <c r="BG78" s="1439">
        <v>5000</v>
      </c>
      <c r="BH78" s="1404"/>
      <c r="BI78" s="1404"/>
      <c r="BJ78" s="1439"/>
      <c r="BK78" s="1439"/>
      <c r="BL78" s="1439"/>
      <c r="BM78" s="1439"/>
      <c r="BN78" s="1439"/>
      <c r="BO78" s="1439"/>
      <c r="BP78" s="1439"/>
      <c r="BQ78" s="1439"/>
      <c r="BR78" s="1404"/>
      <c r="BS78" s="1404"/>
      <c r="BT78" s="1439">
        <v>2500</v>
      </c>
      <c r="BU78" s="1439"/>
      <c r="BV78" s="1439">
        <v>1894</v>
      </c>
      <c r="BW78" s="1439">
        <v>2063</v>
      </c>
      <c r="BX78" s="1407"/>
      <c r="BY78" s="1404"/>
      <c r="BZ78" s="1404"/>
      <c r="CA78" s="1439"/>
      <c r="CB78" s="1439"/>
      <c r="CC78" s="1439"/>
      <c r="CD78" s="1439"/>
      <c r="CE78" s="1439"/>
      <c r="CF78" s="1439">
        <v>15250</v>
      </c>
      <c r="CG78" s="1439"/>
      <c r="CH78" s="1439">
        <v>44000</v>
      </c>
      <c r="CI78" s="1439">
        <v>42000</v>
      </c>
      <c r="CJ78" s="1439">
        <v>1463</v>
      </c>
      <c r="CK78" s="1439">
        <v>1250</v>
      </c>
      <c r="CL78" s="1439">
        <v>3500</v>
      </c>
      <c r="CM78" s="1404"/>
      <c r="CN78" s="1404"/>
      <c r="CO78" s="1439"/>
      <c r="CP78" s="1439"/>
      <c r="CQ78" s="1439"/>
      <c r="CR78" s="1439"/>
      <c r="CS78" s="1404"/>
      <c r="CT78" s="1404"/>
      <c r="CU78" s="1498">
        <f t="shared" si="5"/>
        <v>204161</v>
      </c>
      <c r="CV78" s="1501" t="e">
        <f t="shared" si="4"/>
        <v>#DIV/0!</v>
      </c>
      <c r="CW78" s="1381"/>
      <c r="CX78" s="1407"/>
    </row>
    <row r="79" spans="1:102" x14ac:dyDescent="0.3">
      <c r="A79" s="1384" t="s">
        <v>69</v>
      </c>
      <c r="B79" s="1384" t="s">
        <v>70</v>
      </c>
      <c r="C79" s="1384" t="s">
        <v>319</v>
      </c>
      <c r="D79" s="1384" t="s">
        <v>491</v>
      </c>
      <c r="E79" s="1384" t="s">
        <v>1259</v>
      </c>
      <c r="F79" s="1384"/>
      <c r="G79" s="1384"/>
      <c r="H79" s="1384">
        <v>0</v>
      </c>
      <c r="I79" s="1384">
        <v>0</v>
      </c>
      <c r="J79" s="1384">
        <v>0</v>
      </c>
      <c r="K79" s="1384" t="s">
        <v>6</v>
      </c>
      <c r="L79" s="1485">
        <v>5783</v>
      </c>
      <c r="M79" s="1375" t="s">
        <v>70</v>
      </c>
      <c r="N79" s="1404"/>
      <c r="O79" s="1404"/>
      <c r="P79" s="1441"/>
      <c r="Q79" s="1441" t="s">
        <v>6</v>
      </c>
      <c r="R79" s="1441"/>
      <c r="S79" s="1441" t="s">
        <v>6</v>
      </c>
      <c r="T79" s="1441"/>
      <c r="U79" s="1441"/>
      <c r="V79" s="1441"/>
      <c r="W79" s="1441"/>
      <c r="X79" s="1441"/>
      <c r="Y79" s="1441"/>
      <c r="Z79" s="1441"/>
      <c r="AA79" s="1441"/>
      <c r="AB79" s="1441"/>
      <c r="AC79" s="1441"/>
      <c r="AD79" s="1441"/>
      <c r="AE79" s="1441"/>
      <c r="AF79" s="1441"/>
      <c r="AG79" s="1441"/>
      <c r="AH79" s="1441"/>
      <c r="AI79" s="1407"/>
      <c r="AJ79" s="1407"/>
      <c r="AK79" s="1407"/>
      <c r="AL79" s="1404"/>
      <c r="AM79" s="1404"/>
      <c r="AN79" s="1441"/>
      <c r="AO79" s="1441"/>
      <c r="AP79" s="1441"/>
      <c r="AQ79" s="1441"/>
      <c r="AR79" s="1441">
        <v>1200</v>
      </c>
      <c r="AS79" s="1441"/>
      <c r="AT79" s="1441"/>
      <c r="AU79" s="1441"/>
      <c r="AV79" s="1441"/>
      <c r="AW79" s="1441"/>
      <c r="AX79" s="1441"/>
      <c r="AY79" s="1441">
        <v>35000</v>
      </c>
      <c r="AZ79" s="1441" t="s">
        <v>6</v>
      </c>
      <c r="BA79" s="1407"/>
      <c r="BB79" s="1407"/>
      <c r="BC79" s="1404"/>
      <c r="BD79" s="1404"/>
      <c r="BE79" s="1441">
        <v>6547</v>
      </c>
      <c r="BF79" s="1441"/>
      <c r="BG79" s="1441">
        <v>5000</v>
      </c>
      <c r="BH79" s="1404"/>
      <c r="BI79" s="1404"/>
      <c r="BJ79" s="1441"/>
      <c r="BK79" s="1441"/>
      <c r="BL79" s="1441"/>
      <c r="BM79" s="1441"/>
      <c r="BN79" s="1441"/>
      <c r="BO79" s="1441"/>
      <c r="BP79" s="1441"/>
      <c r="BQ79" s="1441"/>
      <c r="BR79" s="1404"/>
      <c r="BS79" s="1404"/>
      <c r="BT79" s="1441">
        <v>2500</v>
      </c>
      <c r="BU79" s="1441"/>
      <c r="BV79" s="1441">
        <v>1894</v>
      </c>
      <c r="BW79" s="1441">
        <v>2063</v>
      </c>
      <c r="BX79" s="1407"/>
      <c r="BY79" s="1404"/>
      <c r="BZ79" s="1404"/>
      <c r="CA79" s="1441"/>
      <c r="CB79" s="1441"/>
      <c r="CC79" s="1441"/>
      <c r="CD79" s="1441"/>
      <c r="CE79" s="1441"/>
      <c r="CF79" s="1441">
        <v>15250</v>
      </c>
      <c r="CG79" s="1441"/>
      <c r="CH79" s="1441">
        <v>44000</v>
      </c>
      <c r="CI79" s="1441">
        <v>42000</v>
      </c>
      <c r="CJ79" s="1441">
        <v>1463</v>
      </c>
      <c r="CK79" s="1441">
        <v>1250</v>
      </c>
      <c r="CL79" s="1441">
        <v>3500</v>
      </c>
      <c r="CM79" s="1404"/>
      <c r="CN79" s="1404"/>
      <c r="CO79" s="1441"/>
      <c r="CP79" s="1441"/>
      <c r="CQ79" s="1441"/>
      <c r="CR79" s="1441"/>
      <c r="CS79" s="1404"/>
      <c r="CT79" s="1404"/>
      <c r="CU79" s="1498">
        <f t="shared" si="5"/>
        <v>161667</v>
      </c>
      <c r="CV79" s="1501">
        <f t="shared" si="4"/>
        <v>26.955559398236211</v>
      </c>
      <c r="CW79" s="1381"/>
      <c r="CX79" s="1407"/>
    </row>
    <row r="80" spans="1:102" x14ac:dyDescent="0.3">
      <c r="A80" s="1384" t="s">
        <v>69</v>
      </c>
      <c r="B80" s="1384" t="s">
        <v>590</v>
      </c>
      <c r="C80" s="1384" t="s">
        <v>359</v>
      </c>
      <c r="D80" s="1384" t="s">
        <v>93</v>
      </c>
      <c r="E80" s="1384" t="s">
        <v>1259</v>
      </c>
      <c r="F80" s="1384"/>
      <c r="G80" s="1384"/>
      <c r="H80" s="1384">
        <v>0</v>
      </c>
      <c r="I80" s="1384">
        <v>0</v>
      </c>
      <c r="J80" s="1384">
        <v>0</v>
      </c>
      <c r="K80" s="1384"/>
      <c r="L80" s="1485">
        <v>1879</v>
      </c>
      <c r="M80" s="1376" t="s">
        <v>71</v>
      </c>
      <c r="N80" s="1404"/>
      <c r="O80" s="1404"/>
      <c r="P80" s="1442"/>
      <c r="Q80" s="1442" t="s">
        <v>6</v>
      </c>
      <c r="R80" s="1442"/>
      <c r="S80" s="1442" t="s">
        <v>6</v>
      </c>
      <c r="T80" s="1442"/>
      <c r="U80" s="1442"/>
      <c r="V80" s="1442"/>
      <c r="W80" s="1442"/>
      <c r="X80" s="1442"/>
      <c r="Y80" s="1442"/>
      <c r="Z80" s="1442"/>
      <c r="AA80" s="1442"/>
      <c r="AB80" s="1442"/>
      <c r="AC80" s="1442"/>
      <c r="AD80" s="1442"/>
      <c r="AE80" s="1442"/>
      <c r="AF80" s="1442"/>
      <c r="AG80" s="1442"/>
      <c r="AH80" s="1442"/>
      <c r="AI80" s="1407"/>
      <c r="AJ80" s="1407"/>
      <c r="AK80" s="1407"/>
      <c r="AL80" s="1404"/>
      <c r="AM80" s="1404"/>
      <c r="AN80" s="1442"/>
      <c r="AO80" s="1442"/>
      <c r="AP80" s="1442"/>
      <c r="AQ80" s="1442"/>
      <c r="AR80" s="1442">
        <v>1200</v>
      </c>
      <c r="AS80" s="1442"/>
      <c r="AT80" s="1442"/>
      <c r="AU80" s="1442"/>
      <c r="AV80" s="1442"/>
      <c r="AW80" s="1442"/>
      <c r="AX80" s="1442"/>
      <c r="AY80" s="1442">
        <v>35000</v>
      </c>
      <c r="AZ80" s="1442" t="s">
        <v>6</v>
      </c>
      <c r="BA80" s="1407"/>
      <c r="BB80" s="1407"/>
      <c r="BC80" s="1404"/>
      <c r="BD80" s="1404"/>
      <c r="BE80" s="1442">
        <v>6547</v>
      </c>
      <c r="BF80" s="1442"/>
      <c r="BG80" s="1442">
        <v>5000</v>
      </c>
      <c r="BH80" s="1404"/>
      <c r="BI80" s="1404"/>
      <c r="BJ80" s="1442"/>
      <c r="BK80" s="1442"/>
      <c r="BL80" s="1442"/>
      <c r="BM80" s="1442"/>
      <c r="BN80" s="1442"/>
      <c r="BO80" s="1442"/>
      <c r="BP80" s="1442"/>
      <c r="BQ80" s="1442"/>
      <c r="BR80" s="1404"/>
      <c r="BS80" s="1404"/>
      <c r="BT80" s="1442">
        <v>2500</v>
      </c>
      <c r="BU80" s="1442"/>
      <c r="BV80" s="1442">
        <v>1894</v>
      </c>
      <c r="BW80" s="1442">
        <v>2063</v>
      </c>
      <c r="BX80" s="1407"/>
      <c r="BY80" s="1404"/>
      <c r="BZ80" s="1404"/>
      <c r="CA80" s="1442"/>
      <c r="CB80" s="1442"/>
      <c r="CC80" s="1442"/>
      <c r="CD80" s="1442"/>
      <c r="CE80" s="1442"/>
      <c r="CF80" s="1442">
        <v>15250</v>
      </c>
      <c r="CG80" s="1442"/>
      <c r="CH80" s="1442">
        <v>44000</v>
      </c>
      <c r="CI80" s="1442">
        <v>42000</v>
      </c>
      <c r="CJ80" s="1442">
        <v>1463</v>
      </c>
      <c r="CK80" s="1442">
        <v>1250</v>
      </c>
      <c r="CL80" s="1442">
        <v>3500</v>
      </c>
      <c r="CM80" s="1404"/>
      <c r="CN80" s="1404"/>
      <c r="CO80" s="1442"/>
      <c r="CP80" s="1442"/>
      <c r="CQ80" s="1442"/>
      <c r="CR80" s="1442"/>
      <c r="CS80" s="1404"/>
      <c r="CT80" s="1404"/>
      <c r="CU80" s="1498">
        <f t="shared" si="5"/>
        <v>161667</v>
      </c>
      <c r="CV80" s="1501">
        <f t="shared" si="4"/>
        <v>85.03885045236828</v>
      </c>
      <c r="CW80" s="1381"/>
      <c r="CX80" s="1407"/>
    </row>
    <row r="81" spans="1:102" x14ac:dyDescent="0.3">
      <c r="A81" s="1384" t="s">
        <v>69</v>
      </c>
      <c r="B81" s="1384" t="s">
        <v>1122</v>
      </c>
      <c r="C81" s="1384" t="s">
        <v>359</v>
      </c>
      <c r="D81" s="1384" t="s">
        <v>93</v>
      </c>
      <c r="E81" s="1384" t="s">
        <v>1259</v>
      </c>
      <c r="F81" s="1384"/>
      <c r="G81" s="1480" t="s">
        <v>1268</v>
      </c>
      <c r="H81" s="1480">
        <v>0</v>
      </c>
      <c r="I81" s="1480">
        <v>0</v>
      </c>
      <c r="J81" s="1480">
        <v>0</v>
      </c>
      <c r="K81" s="1384"/>
      <c r="L81" s="1485">
        <v>750</v>
      </c>
      <c r="M81" s="1376" t="s">
        <v>1122</v>
      </c>
      <c r="N81" s="1404"/>
      <c r="O81" s="1404"/>
      <c r="P81" s="1442"/>
      <c r="Q81" s="1442" t="s">
        <v>6</v>
      </c>
      <c r="R81" s="1442"/>
      <c r="S81" s="1442" t="s">
        <v>6</v>
      </c>
      <c r="T81" s="1442"/>
      <c r="U81" s="1442"/>
      <c r="V81" s="1442"/>
      <c r="W81" s="1442"/>
      <c r="X81" s="1442"/>
      <c r="Y81" s="1442"/>
      <c r="Z81" s="1442"/>
      <c r="AA81" s="1442"/>
      <c r="AB81" s="1442"/>
      <c r="AC81" s="1442"/>
      <c r="AD81" s="1442"/>
      <c r="AE81" s="1442"/>
      <c r="AF81" s="1442"/>
      <c r="AG81" s="1442"/>
      <c r="AH81" s="1442"/>
      <c r="AI81" s="1407"/>
      <c r="AJ81" s="1407"/>
      <c r="AK81" s="1407"/>
      <c r="AL81" s="1404"/>
      <c r="AM81" s="1404"/>
      <c r="AN81" s="1442"/>
      <c r="AO81" s="1442"/>
      <c r="AP81" s="1442"/>
      <c r="AQ81" s="1442"/>
      <c r="AR81" s="1442">
        <v>1200</v>
      </c>
      <c r="AS81" s="1442"/>
      <c r="AT81" s="1442"/>
      <c r="AU81" s="1442"/>
      <c r="AV81" s="1442"/>
      <c r="AW81" s="1442"/>
      <c r="AX81" s="1442"/>
      <c r="AY81" s="1442">
        <v>35000</v>
      </c>
      <c r="AZ81" s="1442" t="s">
        <v>6</v>
      </c>
      <c r="BA81" s="1407"/>
      <c r="BB81" s="1407"/>
      <c r="BC81" s="1404"/>
      <c r="BD81" s="1404"/>
      <c r="BE81" s="1442">
        <v>6547</v>
      </c>
      <c r="BF81" s="1442"/>
      <c r="BG81" s="1442">
        <v>5000</v>
      </c>
      <c r="BH81" s="1404"/>
      <c r="BI81" s="1404"/>
      <c r="BJ81" s="1442"/>
      <c r="BK81" s="1442"/>
      <c r="BL81" s="1442"/>
      <c r="BM81" s="1442"/>
      <c r="BN81" s="1442"/>
      <c r="BO81" s="1442"/>
      <c r="BP81" s="1442"/>
      <c r="BQ81" s="1442"/>
      <c r="BR81" s="1404"/>
      <c r="BS81" s="1404"/>
      <c r="BT81" s="1442">
        <v>2500</v>
      </c>
      <c r="BU81" s="1442"/>
      <c r="BV81" s="1442">
        <v>1894</v>
      </c>
      <c r="BW81" s="1442">
        <v>2063</v>
      </c>
      <c r="BX81" s="1407"/>
      <c r="BY81" s="1404"/>
      <c r="BZ81" s="1404"/>
      <c r="CA81" s="1442"/>
      <c r="CB81" s="1442"/>
      <c r="CC81" s="1442"/>
      <c r="CD81" s="1442"/>
      <c r="CE81" s="1442"/>
      <c r="CF81" s="1442">
        <v>15250</v>
      </c>
      <c r="CG81" s="1442"/>
      <c r="CH81" s="1442">
        <v>44000</v>
      </c>
      <c r="CI81" s="1442">
        <v>42000</v>
      </c>
      <c r="CJ81" s="1442">
        <v>1463</v>
      </c>
      <c r="CK81" s="1442">
        <v>1250</v>
      </c>
      <c r="CL81" s="1442">
        <v>3500</v>
      </c>
      <c r="CM81" s="1404"/>
      <c r="CN81" s="1404"/>
      <c r="CO81" s="1442"/>
      <c r="CP81" s="1442"/>
      <c r="CQ81" s="1442"/>
      <c r="CR81" s="1442"/>
      <c r="CS81" s="1404"/>
      <c r="CT81" s="1404"/>
      <c r="CU81" s="1498">
        <f t="shared" si="5"/>
        <v>161667</v>
      </c>
      <c r="CV81" s="1501">
        <f t="shared" si="4"/>
        <v>214.55600000000001</v>
      </c>
      <c r="CW81" s="1381"/>
      <c r="CX81" s="1407"/>
    </row>
    <row r="82" spans="1:102" ht="26.4" x14ac:dyDescent="0.3">
      <c r="A82" s="1384" t="s">
        <v>72</v>
      </c>
      <c r="B82" s="1384" t="s">
        <v>327</v>
      </c>
      <c r="C82" s="1384" t="s">
        <v>309</v>
      </c>
      <c r="D82" s="1384" t="s">
        <v>102</v>
      </c>
      <c r="E82" s="1384" t="s">
        <v>1260</v>
      </c>
      <c r="F82" s="1384"/>
      <c r="G82" s="1384"/>
      <c r="H82" s="1384">
        <v>0</v>
      </c>
      <c r="I82" s="1384">
        <v>0</v>
      </c>
      <c r="J82" s="1384">
        <v>0</v>
      </c>
      <c r="K82" s="1384"/>
      <c r="L82" s="1476">
        <v>0</v>
      </c>
      <c r="M82" s="1377" t="s">
        <v>72</v>
      </c>
      <c r="N82" s="1404"/>
      <c r="O82" s="1404"/>
      <c r="P82" s="1439"/>
      <c r="Q82" s="1439" t="s">
        <v>6</v>
      </c>
      <c r="R82" s="1439"/>
      <c r="S82" s="1439" t="s">
        <v>6</v>
      </c>
      <c r="T82" s="1439"/>
      <c r="U82" s="1439"/>
      <c r="V82" s="1439"/>
      <c r="W82" s="1439"/>
      <c r="X82" s="1439"/>
      <c r="Y82" s="1439"/>
      <c r="Z82" s="1439"/>
      <c r="AA82" s="1439"/>
      <c r="AB82" s="1439"/>
      <c r="AC82" s="1439"/>
      <c r="AD82" s="1439"/>
      <c r="AE82" s="1439"/>
      <c r="AF82" s="1439"/>
      <c r="AG82" s="1439"/>
      <c r="AH82" s="1439"/>
      <c r="AI82" s="1407"/>
      <c r="AJ82" s="1407"/>
      <c r="AK82" s="1407"/>
      <c r="AL82" s="1404"/>
      <c r="AM82" s="1404"/>
      <c r="AN82" s="1439"/>
      <c r="AO82" s="1439"/>
      <c r="AP82" s="1439"/>
      <c r="AQ82" s="1439"/>
      <c r="AR82" s="1439">
        <v>1200</v>
      </c>
      <c r="AS82" s="1439"/>
      <c r="AT82" s="1439"/>
      <c r="AU82" s="1439"/>
      <c r="AV82" s="1439"/>
      <c r="AW82" s="1439"/>
      <c r="AX82" s="1439"/>
      <c r="AY82" s="1439">
        <v>35000</v>
      </c>
      <c r="AZ82" s="1439" t="s">
        <v>6</v>
      </c>
      <c r="BA82" s="1407"/>
      <c r="BB82" s="1407"/>
      <c r="BC82" s="1404"/>
      <c r="BD82" s="1404"/>
      <c r="BE82" s="1439">
        <v>6547</v>
      </c>
      <c r="BF82" s="1439"/>
      <c r="BG82" s="1439">
        <v>5000</v>
      </c>
      <c r="BH82" s="1404"/>
      <c r="BI82" s="1404"/>
      <c r="BJ82" s="1439"/>
      <c r="BK82" s="1439"/>
      <c r="BL82" s="1439"/>
      <c r="BM82" s="1439"/>
      <c r="BN82" s="1439"/>
      <c r="BO82" s="1439"/>
      <c r="BP82" s="1439"/>
      <c r="BQ82" s="1439"/>
      <c r="BR82" s="1404"/>
      <c r="BS82" s="1404"/>
      <c r="BT82" s="1439">
        <v>2500</v>
      </c>
      <c r="BU82" s="1439"/>
      <c r="BV82" s="1439">
        <v>1894</v>
      </c>
      <c r="BW82" s="1439">
        <v>2063</v>
      </c>
      <c r="BX82" s="1407"/>
      <c r="BY82" s="1404"/>
      <c r="BZ82" s="1404"/>
      <c r="CA82" s="1439"/>
      <c r="CB82" s="1439"/>
      <c r="CC82" s="1439"/>
      <c r="CD82" s="1439"/>
      <c r="CE82" s="1439"/>
      <c r="CF82" s="1439"/>
      <c r="CG82" s="1439"/>
      <c r="CH82" s="1439">
        <v>44000</v>
      </c>
      <c r="CI82" s="1439">
        <v>42000</v>
      </c>
      <c r="CJ82" s="1439">
        <v>1463</v>
      </c>
      <c r="CK82" s="1439">
        <v>1250</v>
      </c>
      <c r="CL82" s="1439">
        <v>3500</v>
      </c>
      <c r="CM82" s="1404"/>
      <c r="CN82" s="1404"/>
      <c r="CO82" s="1439"/>
      <c r="CP82" s="1439"/>
      <c r="CQ82" s="1439"/>
      <c r="CR82" s="1439"/>
      <c r="CS82" s="1404"/>
      <c r="CT82" s="1404"/>
      <c r="CU82" s="1498">
        <f t="shared" si="5"/>
        <v>146417</v>
      </c>
      <c r="CV82" s="1501" t="e">
        <f t="shared" si="4"/>
        <v>#DIV/0!</v>
      </c>
      <c r="CW82" s="1381"/>
      <c r="CX82" s="1407"/>
    </row>
    <row r="83" spans="1:102" x14ac:dyDescent="0.3">
      <c r="A83" s="1384" t="s">
        <v>72</v>
      </c>
      <c r="B83" s="1384" t="s">
        <v>73</v>
      </c>
      <c r="C83" s="1384" t="s">
        <v>319</v>
      </c>
      <c r="D83" s="1384" t="s">
        <v>492</v>
      </c>
      <c r="E83" s="1384" t="s">
        <v>1259</v>
      </c>
      <c r="F83" s="1384"/>
      <c r="G83" s="1384"/>
      <c r="H83" s="1384">
        <v>0</v>
      </c>
      <c r="I83" s="1384">
        <v>0</v>
      </c>
      <c r="J83" s="1384">
        <v>0</v>
      </c>
      <c r="K83" s="1384"/>
      <c r="L83" s="1485">
        <v>8994</v>
      </c>
      <c r="M83" s="1415" t="s">
        <v>73</v>
      </c>
      <c r="N83" s="1404"/>
      <c r="O83" s="1404"/>
      <c r="P83" s="1443"/>
      <c r="Q83" s="1443" t="s">
        <v>6</v>
      </c>
      <c r="R83" s="1443"/>
      <c r="S83" s="1443"/>
      <c r="T83" s="1443"/>
      <c r="U83" s="1443"/>
      <c r="V83" s="1443"/>
      <c r="W83" s="1443"/>
      <c r="X83" s="1443"/>
      <c r="Y83" s="1443"/>
      <c r="Z83" s="1443"/>
      <c r="AA83" s="1443"/>
      <c r="AB83" s="1443"/>
      <c r="AC83" s="1443"/>
      <c r="AD83" s="1443"/>
      <c r="AE83" s="1443"/>
      <c r="AF83" s="1443"/>
      <c r="AG83" s="1443"/>
      <c r="AH83" s="1443"/>
      <c r="AI83" s="1407"/>
      <c r="AJ83" s="1407"/>
      <c r="AK83" s="1407"/>
      <c r="AL83" s="1404"/>
      <c r="AM83" s="1404"/>
      <c r="AN83" s="1443"/>
      <c r="AO83" s="1443"/>
      <c r="AP83" s="1443"/>
      <c r="AQ83" s="1443"/>
      <c r="AR83" s="1443">
        <v>1200</v>
      </c>
      <c r="AS83" s="1443"/>
      <c r="AT83" s="1443"/>
      <c r="AU83" s="1443"/>
      <c r="AV83" s="1443"/>
      <c r="AW83" s="1443"/>
      <c r="AX83" s="1443"/>
      <c r="AY83" s="1443">
        <v>35000</v>
      </c>
      <c r="AZ83" s="1443" t="s">
        <v>6</v>
      </c>
      <c r="BA83" s="1407"/>
      <c r="BB83" s="1407"/>
      <c r="BC83" s="1404"/>
      <c r="BD83" s="1404"/>
      <c r="BE83" s="1443">
        <v>6547</v>
      </c>
      <c r="BF83" s="1443"/>
      <c r="BG83" s="1443">
        <v>5000</v>
      </c>
      <c r="BH83" s="1404"/>
      <c r="BI83" s="1404"/>
      <c r="BJ83" s="1443"/>
      <c r="BK83" s="1443"/>
      <c r="BL83" s="1443"/>
      <c r="BM83" s="1443"/>
      <c r="BN83" s="1443"/>
      <c r="BO83" s="1443"/>
      <c r="BP83" s="1443"/>
      <c r="BQ83" s="1443"/>
      <c r="BR83" s="1404"/>
      <c r="BS83" s="1404"/>
      <c r="BT83" s="1443">
        <v>2500</v>
      </c>
      <c r="BU83" s="1443"/>
      <c r="BV83" s="1443">
        <v>1894</v>
      </c>
      <c r="BW83" s="1443">
        <v>2063</v>
      </c>
      <c r="BX83" s="1407"/>
      <c r="BY83" s="1404"/>
      <c r="BZ83" s="1404"/>
      <c r="CA83" s="1443"/>
      <c r="CB83" s="1443"/>
      <c r="CC83" s="1443"/>
      <c r="CD83" s="1443"/>
      <c r="CE83" s="1443">
        <v>10000</v>
      </c>
      <c r="CF83" s="1443">
        <v>15250</v>
      </c>
      <c r="CG83" s="1443"/>
      <c r="CH83" s="1443">
        <v>44000</v>
      </c>
      <c r="CI83" s="1443">
        <v>42000</v>
      </c>
      <c r="CJ83" s="1443">
        <v>1463</v>
      </c>
      <c r="CK83" s="1443">
        <v>1250</v>
      </c>
      <c r="CL83" s="1443">
        <v>3500</v>
      </c>
      <c r="CM83" s="1404"/>
      <c r="CN83" s="1404"/>
      <c r="CO83" s="1443"/>
      <c r="CP83" s="1443"/>
      <c r="CQ83" s="1443"/>
      <c r="CR83" s="1443"/>
      <c r="CS83" s="1404"/>
      <c r="CT83" s="1404"/>
      <c r="CU83" s="1498">
        <f t="shared" si="5"/>
        <v>171667</v>
      </c>
      <c r="CV83" s="1501">
        <f t="shared" si="4"/>
        <v>18.086835668223259</v>
      </c>
      <c r="CW83" s="1381"/>
      <c r="CX83" s="1407"/>
    </row>
    <row r="84" spans="1:102" x14ac:dyDescent="0.3">
      <c r="A84" s="1384" t="s">
        <v>74</v>
      </c>
      <c r="B84" s="1384" t="s">
        <v>335</v>
      </c>
      <c r="C84" s="1384" t="s">
        <v>309</v>
      </c>
      <c r="D84" s="1384" t="s">
        <v>93</v>
      </c>
      <c r="E84" s="1384" t="s">
        <v>1259</v>
      </c>
      <c r="F84" s="1479" t="s">
        <v>141</v>
      </c>
      <c r="G84" s="1384"/>
      <c r="H84" s="1384">
        <v>1</v>
      </c>
      <c r="I84" s="1384">
        <v>1</v>
      </c>
      <c r="J84" s="1384">
        <v>1</v>
      </c>
      <c r="K84" s="1384"/>
      <c r="L84" s="1485">
        <v>19492</v>
      </c>
      <c r="M84" s="1378" t="s">
        <v>74</v>
      </c>
      <c r="N84" s="1404"/>
      <c r="O84" s="1404"/>
      <c r="P84" s="1444"/>
      <c r="Q84" s="1444" t="s">
        <v>6</v>
      </c>
      <c r="R84" s="1444" t="s">
        <v>6</v>
      </c>
      <c r="S84" s="1444" t="s">
        <v>6</v>
      </c>
      <c r="T84" s="1444"/>
      <c r="U84" s="1444"/>
      <c r="V84" s="1444"/>
      <c r="W84" s="1444"/>
      <c r="X84" s="1444"/>
      <c r="Y84" s="1444"/>
      <c r="Z84" s="1444"/>
      <c r="AA84" s="1444"/>
      <c r="AB84" s="1444"/>
      <c r="AC84" s="1444"/>
      <c r="AD84" s="1444"/>
      <c r="AE84" s="1444"/>
      <c r="AF84" s="1444"/>
      <c r="AG84" s="1444"/>
      <c r="AH84" s="1444">
        <v>17000</v>
      </c>
      <c r="AI84" s="1407"/>
      <c r="AJ84" s="1407"/>
      <c r="AK84" s="1407"/>
      <c r="AL84" s="1404"/>
      <c r="AM84" s="1404"/>
      <c r="AN84" s="1444"/>
      <c r="AO84" s="1444"/>
      <c r="AP84" s="1444">
        <v>25494</v>
      </c>
      <c r="AQ84" s="1444"/>
      <c r="AR84" s="1444">
        <v>1200</v>
      </c>
      <c r="AS84" s="1444"/>
      <c r="AT84" s="1444"/>
      <c r="AU84" s="1444"/>
      <c r="AV84" s="1444"/>
      <c r="AW84" s="1444"/>
      <c r="AX84" s="1444"/>
      <c r="AY84" s="1444">
        <v>35000</v>
      </c>
      <c r="AZ84" s="1444" t="s">
        <v>6</v>
      </c>
      <c r="BA84" s="1407"/>
      <c r="BB84" s="1407"/>
      <c r="BC84" s="1404"/>
      <c r="BD84" s="1404"/>
      <c r="BE84" s="1444">
        <v>6547</v>
      </c>
      <c r="BF84" s="1444"/>
      <c r="BG84" s="1444">
        <v>5000</v>
      </c>
      <c r="BH84" s="1404"/>
      <c r="BI84" s="1404"/>
      <c r="BJ84" s="1444"/>
      <c r="BK84" s="1444"/>
      <c r="BL84" s="1444"/>
      <c r="BM84" s="1444"/>
      <c r="BN84" s="1444"/>
      <c r="BO84" s="1444"/>
      <c r="BP84" s="1444"/>
      <c r="BQ84" s="1444"/>
      <c r="BR84" s="1404"/>
      <c r="BS84" s="1404"/>
      <c r="BT84" s="1444">
        <v>2500</v>
      </c>
      <c r="BU84" s="1444"/>
      <c r="BV84" s="1444">
        <v>1894</v>
      </c>
      <c r="BW84" s="1444">
        <v>2063</v>
      </c>
      <c r="BX84" s="1407"/>
      <c r="BY84" s="1404"/>
      <c r="BZ84" s="1404"/>
      <c r="CA84" s="1444"/>
      <c r="CB84" s="1444"/>
      <c r="CC84" s="1444"/>
      <c r="CD84" s="1444"/>
      <c r="CE84" s="1444"/>
      <c r="CF84" s="1444">
        <v>15250</v>
      </c>
      <c r="CG84" s="1444"/>
      <c r="CH84" s="1444">
        <v>44000</v>
      </c>
      <c r="CI84" s="1444">
        <v>42000</v>
      </c>
      <c r="CJ84" s="1444">
        <v>1463</v>
      </c>
      <c r="CK84" s="1444">
        <v>1250</v>
      </c>
      <c r="CL84" s="1444">
        <v>3500</v>
      </c>
      <c r="CM84" s="1404"/>
      <c r="CN84" s="1404"/>
      <c r="CO84" s="1444"/>
      <c r="CP84" s="1444"/>
      <c r="CQ84" s="1444"/>
      <c r="CR84" s="1444"/>
      <c r="CS84" s="1404"/>
      <c r="CT84" s="1404"/>
      <c r="CU84" s="1498">
        <f t="shared" si="5"/>
        <v>204161</v>
      </c>
      <c r="CV84" s="1501">
        <f t="shared" si="4"/>
        <v>9.4740919351528827</v>
      </c>
      <c r="CW84" s="1381"/>
      <c r="CX84" s="1407"/>
    </row>
    <row r="85" spans="1:102" x14ac:dyDescent="0.3">
      <c r="A85" s="1384" t="s">
        <v>74</v>
      </c>
      <c r="B85" s="1384" t="s">
        <v>75</v>
      </c>
      <c r="C85" s="1384" t="s">
        <v>319</v>
      </c>
      <c r="D85" s="1384" t="s">
        <v>93</v>
      </c>
      <c r="E85" s="1384" t="s">
        <v>1259</v>
      </c>
      <c r="F85" s="1384"/>
      <c r="G85" s="1384"/>
      <c r="H85" s="1384">
        <v>0</v>
      </c>
      <c r="I85" s="1384">
        <v>0</v>
      </c>
      <c r="J85" s="1384">
        <v>0</v>
      </c>
      <c r="K85" s="1384"/>
      <c r="L85" s="1485">
        <v>11450</v>
      </c>
      <c r="M85" s="1379" t="s">
        <v>75</v>
      </c>
      <c r="N85" s="1404"/>
      <c r="O85" s="1404"/>
      <c r="P85" s="1445"/>
      <c r="Q85" s="1445" t="s">
        <v>6</v>
      </c>
      <c r="R85" s="1445"/>
      <c r="S85" s="1445" t="s">
        <v>6</v>
      </c>
      <c r="T85" s="1445"/>
      <c r="U85" s="1445"/>
      <c r="V85" s="1445"/>
      <c r="W85" s="1445"/>
      <c r="X85" s="1445"/>
      <c r="Y85" s="1445"/>
      <c r="Z85" s="1445"/>
      <c r="AA85" s="1445"/>
      <c r="AB85" s="1445"/>
      <c r="AC85" s="1445"/>
      <c r="AD85" s="1445"/>
      <c r="AE85" s="1445"/>
      <c r="AF85" s="1445"/>
      <c r="AG85" s="1445"/>
      <c r="AH85" s="1445"/>
      <c r="AI85" s="1407"/>
      <c r="AJ85" s="1407"/>
      <c r="AK85" s="1407"/>
      <c r="AL85" s="1404"/>
      <c r="AM85" s="1404"/>
      <c r="AN85" s="1445"/>
      <c r="AO85" s="1445"/>
      <c r="AP85" s="1445"/>
      <c r="AQ85" s="1445"/>
      <c r="AR85" s="1445">
        <v>1200</v>
      </c>
      <c r="AS85" s="1445"/>
      <c r="AT85" s="1445"/>
      <c r="AU85" s="1445"/>
      <c r="AV85" s="1445"/>
      <c r="AW85" s="1445"/>
      <c r="AX85" s="1445"/>
      <c r="AY85" s="1445">
        <v>35000</v>
      </c>
      <c r="AZ85" s="1445" t="s">
        <v>6</v>
      </c>
      <c r="BA85" s="1407"/>
      <c r="BB85" s="1407"/>
      <c r="BC85" s="1404"/>
      <c r="BD85" s="1404"/>
      <c r="BE85" s="1445">
        <v>6547</v>
      </c>
      <c r="BF85" s="1445"/>
      <c r="BG85" s="1445">
        <v>5000</v>
      </c>
      <c r="BH85" s="1404"/>
      <c r="BI85" s="1404"/>
      <c r="BJ85" s="1445"/>
      <c r="BK85" s="1445"/>
      <c r="BL85" s="1445"/>
      <c r="BM85" s="1445"/>
      <c r="BN85" s="1445"/>
      <c r="BO85" s="1445"/>
      <c r="BP85" s="1445"/>
      <c r="BQ85" s="1445"/>
      <c r="BR85" s="1404"/>
      <c r="BS85" s="1404"/>
      <c r="BT85" s="1445">
        <v>2500</v>
      </c>
      <c r="BU85" s="1445"/>
      <c r="BV85" s="1445">
        <v>1894</v>
      </c>
      <c r="BW85" s="1445">
        <v>2063</v>
      </c>
      <c r="BX85" s="1407"/>
      <c r="BY85" s="1404"/>
      <c r="BZ85" s="1404"/>
      <c r="CA85" s="1445"/>
      <c r="CB85" s="1445"/>
      <c r="CC85" s="1445"/>
      <c r="CD85" s="1445"/>
      <c r="CE85" s="1445"/>
      <c r="CF85" s="1445">
        <v>15250</v>
      </c>
      <c r="CG85" s="1445"/>
      <c r="CH85" s="1445">
        <v>44000</v>
      </c>
      <c r="CI85" s="1445">
        <v>42000</v>
      </c>
      <c r="CJ85" s="1445">
        <v>1463</v>
      </c>
      <c r="CK85" s="1445">
        <v>1250</v>
      </c>
      <c r="CL85" s="1445">
        <v>3500</v>
      </c>
      <c r="CM85" s="1404"/>
      <c r="CN85" s="1404"/>
      <c r="CO85" s="1445"/>
      <c r="CP85" s="1445"/>
      <c r="CQ85" s="1445"/>
      <c r="CR85" s="1445"/>
      <c r="CS85" s="1404"/>
      <c r="CT85" s="1404"/>
      <c r="CU85" s="1498">
        <f t="shared" si="5"/>
        <v>161667</v>
      </c>
      <c r="CV85" s="1501">
        <f t="shared" si="4"/>
        <v>13.119388646288209</v>
      </c>
      <c r="CW85" s="1381"/>
      <c r="CX85" s="1407"/>
    </row>
    <row r="86" spans="1:102" x14ac:dyDescent="0.3">
      <c r="A86" s="1384" t="s">
        <v>74</v>
      </c>
      <c r="B86" s="1384" t="s">
        <v>480</v>
      </c>
      <c r="C86" s="1384" t="s">
        <v>367</v>
      </c>
      <c r="D86" s="1384" t="s">
        <v>89</v>
      </c>
      <c r="E86" s="1384" t="s">
        <v>1259</v>
      </c>
      <c r="F86" s="1384"/>
      <c r="G86" s="1384"/>
      <c r="H86" s="1384">
        <v>0</v>
      </c>
      <c r="I86" s="1384">
        <v>0</v>
      </c>
      <c r="J86" s="1384">
        <v>0</v>
      </c>
      <c r="K86" s="1384"/>
      <c r="L86" s="1485">
        <v>5665</v>
      </c>
      <c r="M86" s="1380" t="s">
        <v>76</v>
      </c>
      <c r="N86" s="1404"/>
      <c r="O86" s="1404"/>
      <c r="P86" s="1446" t="s">
        <v>6</v>
      </c>
      <c r="Q86" s="1446" t="s">
        <v>6</v>
      </c>
      <c r="R86" s="1446"/>
      <c r="S86" s="1446" t="s">
        <v>6</v>
      </c>
      <c r="T86" s="1446"/>
      <c r="U86" s="1446"/>
      <c r="V86" s="1446" t="s">
        <v>6</v>
      </c>
      <c r="W86" s="1446" t="s">
        <v>6</v>
      </c>
      <c r="X86" s="1446"/>
      <c r="Y86" s="1446"/>
      <c r="Z86" s="1446"/>
      <c r="AA86" s="1446"/>
      <c r="AB86" s="1446"/>
      <c r="AC86" s="1446"/>
      <c r="AD86" s="1446"/>
      <c r="AE86" s="1446"/>
      <c r="AF86" s="1446"/>
      <c r="AG86" s="1446"/>
      <c r="AH86" s="1446"/>
      <c r="AI86" s="1407"/>
      <c r="AJ86" s="1407"/>
      <c r="AK86" s="1407"/>
      <c r="AL86" s="1404"/>
      <c r="AM86" s="1404"/>
      <c r="AN86" s="1446"/>
      <c r="AO86" s="1446"/>
      <c r="AP86" s="1446"/>
      <c r="AQ86" s="1446"/>
      <c r="AR86" s="1446">
        <v>1200</v>
      </c>
      <c r="AS86" s="1446"/>
      <c r="AT86" s="1446"/>
      <c r="AU86" s="1446"/>
      <c r="AV86" s="1446"/>
      <c r="AW86" s="1446"/>
      <c r="AX86" s="1446"/>
      <c r="AY86" s="1446">
        <v>35000</v>
      </c>
      <c r="AZ86" s="1446" t="s">
        <v>6</v>
      </c>
      <c r="BA86" s="1407"/>
      <c r="BB86" s="1407"/>
      <c r="BC86" s="1404"/>
      <c r="BD86" s="1404"/>
      <c r="BE86" s="1446">
        <v>6547</v>
      </c>
      <c r="BF86" s="1446"/>
      <c r="BG86" s="1446">
        <v>5000</v>
      </c>
      <c r="BH86" s="1404"/>
      <c r="BI86" s="1404"/>
      <c r="BJ86" s="1446"/>
      <c r="BK86" s="1446"/>
      <c r="BL86" s="1446"/>
      <c r="BM86" s="1446"/>
      <c r="BN86" s="1446"/>
      <c r="BO86" s="1446"/>
      <c r="BP86" s="1446"/>
      <c r="BQ86" s="1446"/>
      <c r="BR86" s="1404"/>
      <c r="BS86" s="1404"/>
      <c r="BT86" s="1446">
        <v>2500</v>
      </c>
      <c r="BU86" s="1446"/>
      <c r="BV86" s="1446">
        <v>1894</v>
      </c>
      <c r="BW86" s="1446">
        <v>2063</v>
      </c>
      <c r="BX86" s="1407"/>
      <c r="BY86" s="1404"/>
      <c r="BZ86" s="1404"/>
      <c r="CA86" s="1446"/>
      <c r="CB86" s="1446"/>
      <c r="CC86" s="1446"/>
      <c r="CD86" s="1446"/>
      <c r="CE86" s="1446"/>
      <c r="CF86" s="1446">
        <v>15250</v>
      </c>
      <c r="CG86" s="1446"/>
      <c r="CH86" s="1446">
        <v>44000</v>
      </c>
      <c r="CI86" s="1446">
        <v>42000</v>
      </c>
      <c r="CJ86" s="1446">
        <v>1463</v>
      </c>
      <c r="CK86" s="1446">
        <v>1250</v>
      </c>
      <c r="CL86" s="1446">
        <v>3500</v>
      </c>
      <c r="CM86" s="1404"/>
      <c r="CN86" s="1404"/>
      <c r="CO86" s="1446"/>
      <c r="CP86" s="1446"/>
      <c r="CQ86" s="1446"/>
      <c r="CR86" s="1446"/>
      <c r="CS86" s="1404"/>
      <c r="CT86" s="1404"/>
      <c r="CU86" s="1498">
        <f t="shared" si="5"/>
        <v>161667</v>
      </c>
      <c r="CV86" s="1501">
        <f t="shared" si="4"/>
        <v>27.537864077669902</v>
      </c>
      <c r="CW86" s="1381"/>
      <c r="CX86" s="1407"/>
    </row>
    <row r="87" spans="1:102" ht="26.4" x14ac:dyDescent="0.3">
      <c r="A87" s="1384" t="s">
        <v>399</v>
      </c>
      <c r="B87" s="1384" t="s">
        <v>341</v>
      </c>
      <c r="C87" s="1384" t="s">
        <v>309</v>
      </c>
      <c r="D87" s="1384" t="s">
        <v>102</v>
      </c>
      <c r="E87" s="1384" t="s">
        <v>1260</v>
      </c>
      <c r="F87" s="1384"/>
      <c r="G87" s="1384"/>
      <c r="H87" s="1384">
        <v>0</v>
      </c>
      <c r="I87" s="1384">
        <v>0</v>
      </c>
      <c r="J87" s="1384">
        <v>0</v>
      </c>
      <c r="K87" s="1384"/>
      <c r="L87" s="1474"/>
      <c r="M87" s="1383" t="s">
        <v>399</v>
      </c>
      <c r="N87" s="1404"/>
      <c r="O87" s="1404"/>
      <c r="P87" s="1447"/>
      <c r="Q87" s="1447"/>
      <c r="R87" s="1447"/>
      <c r="S87" s="1447"/>
      <c r="T87" s="1447"/>
      <c r="U87" s="1447"/>
      <c r="V87" s="1447"/>
      <c r="W87" s="1447"/>
      <c r="X87" s="1447"/>
      <c r="Y87" s="1447"/>
      <c r="Z87" s="1447"/>
      <c r="AA87" s="1447"/>
      <c r="AB87" s="1447"/>
      <c r="AC87" s="1447"/>
      <c r="AD87" s="1447"/>
      <c r="AE87" s="1447"/>
      <c r="AF87" s="1447"/>
      <c r="AG87" s="1447"/>
      <c r="AH87" s="1447"/>
      <c r="AI87" s="1407"/>
      <c r="AJ87" s="1407"/>
      <c r="AK87" s="1407"/>
      <c r="AL87" s="1404"/>
      <c r="AM87" s="1404"/>
      <c r="AN87" s="1447"/>
      <c r="AO87" s="1447"/>
      <c r="AP87" s="1447"/>
      <c r="AQ87" s="1447"/>
      <c r="AR87" s="1447"/>
      <c r="AS87" s="1447"/>
      <c r="AT87" s="1447"/>
      <c r="AU87" s="1447"/>
      <c r="AV87" s="1447"/>
      <c r="AW87" s="1447"/>
      <c r="AX87" s="1447"/>
      <c r="AY87" s="1447"/>
      <c r="AZ87" s="1447"/>
      <c r="BA87" s="1407"/>
      <c r="BB87" s="1407"/>
      <c r="BC87" s="1404"/>
      <c r="BD87" s="1404"/>
      <c r="BE87" s="1447"/>
      <c r="BF87" s="1447"/>
      <c r="BG87" s="1447"/>
      <c r="BH87" s="1404"/>
      <c r="BI87" s="1404"/>
      <c r="BJ87" s="1447"/>
      <c r="BK87" s="1447"/>
      <c r="BL87" s="1447"/>
      <c r="BM87" s="1447"/>
      <c r="BN87" s="1447"/>
      <c r="BO87" s="1447"/>
      <c r="BP87" s="1447"/>
      <c r="BQ87" s="1447"/>
      <c r="BR87" s="1404"/>
      <c r="BS87" s="1404"/>
      <c r="BT87" s="1447"/>
      <c r="BU87" s="1447"/>
      <c r="BV87" s="1447"/>
      <c r="BW87" s="1447"/>
      <c r="BX87" s="1407"/>
      <c r="BY87" s="1404"/>
      <c r="BZ87" s="1404"/>
      <c r="CA87" s="1447"/>
      <c r="CB87" s="1447"/>
      <c r="CC87" s="1447"/>
      <c r="CD87" s="1447"/>
      <c r="CE87" s="1447"/>
      <c r="CF87" s="1447"/>
      <c r="CG87" s="1447"/>
      <c r="CH87" s="1447"/>
      <c r="CI87" s="1447"/>
      <c r="CJ87" s="1447"/>
      <c r="CK87" s="1447"/>
      <c r="CL87" s="1447"/>
      <c r="CM87" s="1404"/>
      <c r="CN87" s="1404"/>
      <c r="CO87" s="1447"/>
      <c r="CP87" s="1447"/>
      <c r="CQ87" s="1447"/>
      <c r="CR87" s="1447"/>
      <c r="CS87" s="1404"/>
      <c r="CT87" s="1404"/>
      <c r="CU87" s="1500"/>
      <c r="CV87" s="1497"/>
      <c r="CW87" s="1381"/>
      <c r="CX87" s="1407"/>
    </row>
    <row r="88" spans="1:102" x14ac:dyDescent="0.3">
      <c r="A88" s="1384"/>
      <c r="B88" s="1384"/>
      <c r="C88" s="1384"/>
      <c r="D88" s="1384"/>
      <c r="E88" s="1384" t="s">
        <v>1259</v>
      </c>
      <c r="F88" s="1384"/>
      <c r="G88" s="1384"/>
      <c r="H88" s="1384"/>
      <c r="I88" s="1384"/>
      <c r="J88" s="1384"/>
      <c r="K88" s="1384" t="s">
        <v>104</v>
      </c>
      <c r="L88" s="1407">
        <v>1000</v>
      </c>
      <c r="M88" s="1381" t="s">
        <v>79</v>
      </c>
      <c r="N88" s="1404"/>
      <c r="O88" s="1404"/>
      <c r="P88" s="1464"/>
      <c r="Q88" s="1407"/>
      <c r="R88" s="1407"/>
      <c r="S88" s="1407"/>
      <c r="T88" s="1407"/>
      <c r="U88" s="1407"/>
      <c r="V88" s="1407" t="s">
        <v>6</v>
      </c>
      <c r="W88" s="1407" t="s">
        <v>6</v>
      </c>
      <c r="X88" s="1407"/>
      <c r="Y88" s="1407"/>
      <c r="Z88" s="1407"/>
      <c r="AA88" s="1407"/>
      <c r="AB88" s="1407"/>
      <c r="AC88" s="1407"/>
      <c r="AD88" s="1407"/>
      <c r="AE88" s="1407"/>
      <c r="AF88" s="1407"/>
      <c r="AG88" s="1407"/>
      <c r="AH88" s="1407"/>
      <c r="AI88" s="1407"/>
      <c r="AJ88" s="1407"/>
      <c r="AK88" s="1407"/>
      <c r="AL88" s="1404"/>
      <c r="AM88" s="1404"/>
      <c r="AN88" s="1407"/>
      <c r="AO88" s="1407"/>
      <c r="AP88" s="1407"/>
      <c r="AQ88" s="1407"/>
      <c r="AR88" s="1407"/>
      <c r="AS88" s="1407"/>
      <c r="AT88" s="1407"/>
      <c r="AU88" s="1407"/>
      <c r="AV88" s="1407"/>
      <c r="AW88" s="1407"/>
      <c r="AX88" s="1407"/>
      <c r="AY88" s="1407">
        <v>35000</v>
      </c>
      <c r="AZ88" s="1407" t="s">
        <v>6</v>
      </c>
      <c r="BA88" s="1407"/>
      <c r="BB88" s="1407"/>
      <c r="BC88" s="1404"/>
      <c r="BD88" s="1404"/>
      <c r="BE88" s="1407">
        <v>6547</v>
      </c>
      <c r="BF88" s="1407"/>
      <c r="BG88" s="1407">
        <v>5000</v>
      </c>
      <c r="BH88" s="1404"/>
      <c r="BI88" s="1404"/>
      <c r="BJ88" s="1407"/>
      <c r="BK88" s="1407"/>
      <c r="BL88" s="1407"/>
      <c r="BM88" s="1407"/>
      <c r="BN88" s="1407"/>
      <c r="BO88" s="1407"/>
      <c r="BP88" s="1407"/>
      <c r="BQ88" s="1407"/>
      <c r="BR88" s="1404"/>
      <c r="BS88" s="1404"/>
      <c r="BT88" s="1407" t="s">
        <v>6</v>
      </c>
      <c r="BU88" s="1407"/>
      <c r="BV88" s="1407">
        <v>1894</v>
      </c>
      <c r="BW88" s="1407">
        <v>2063</v>
      </c>
      <c r="BX88" s="1407"/>
      <c r="BY88" s="1404"/>
      <c r="BZ88" s="1404"/>
      <c r="CA88" s="1407"/>
      <c r="CB88" s="1407"/>
      <c r="CC88" s="1407"/>
      <c r="CD88" s="1407"/>
      <c r="CE88" s="1407"/>
      <c r="CF88" s="1407">
        <v>15250</v>
      </c>
      <c r="CG88" s="1407"/>
      <c r="CH88" s="1407">
        <v>44000</v>
      </c>
      <c r="CI88" s="1407">
        <v>42000</v>
      </c>
      <c r="CJ88" s="1407">
        <v>1463</v>
      </c>
      <c r="CK88" s="1407">
        <v>1250</v>
      </c>
      <c r="CL88" s="1407">
        <v>3500</v>
      </c>
      <c r="CM88" s="1404"/>
      <c r="CN88" s="1404"/>
      <c r="CO88" s="1407"/>
      <c r="CP88" s="1407"/>
      <c r="CQ88" s="1407"/>
      <c r="CR88" s="1407"/>
      <c r="CS88" s="1404"/>
      <c r="CT88" s="1404"/>
      <c r="CU88" s="1498">
        <f t="shared" ref="CU88:CU95" si="6">SUM(P88:CR88)</f>
        <v>157967</v>
      </c>
      <c r="CV88" s="1474">
        <f t="shared" ref="CV88:CV95" si="7">SUM(CU88-L88)/L88</f>
        <v>156.96700000000001</v>
      </c>
      <c r="CW88" s="1381"/>
      <c r="CX88" s="1407"/>
    </row>
    <row r="89" spans="1:102" x14ac:dyDescent="0.3">
      <c r="A89" s="1384"/>
      <c r="B89" s="1384"/>
      <c r="C89" s="1384"/>
      <c r="D89" s="1384"/>
      <c r="E89" s="1384" t="s">
        <v>1259</v>
      </c>
      <c r="F89" s="1384"/>
      <c r="G89" s="1384"/>
      <c r="H89" s="1384"/>
      <c r="I89" s="1384"/>
      <c r="J89" s="1384"/>
      <c r="K89" s="1384" t="s">
        <v>104</v>
      </c>
      <c r="L89" s="1407">
        <v>1000</v>
      </c>
      <c r="M89" s="1381" t="s">
        <v>80</v>
      </c>
      <c r="N89" s="1404"/>
      <c r="O89" s="1404"/>
      <c r="P89" s="1464"/>
      <c r="Q89" s="1407"/>
      <c r="R89" s="1407"/>
      <c r="S89" s="1407"/>
      <c r="T89" s="1407"/>
      <c r="U89" s="1407"/>
      <c r="V89" s="1407"/>
      <c r="W89" s="1407" t="s">
        <v>6</v>
      </c>
      <c r="X89" s="1407"/>
      <c r="Y89" s="1407"/>
      <c r="Z89" s="1407"/>
      <c r="AA89" s="1407"/>
      <c r="AB89" s="1407"/>
      <c r="AC89" s="1407"/>
      <c r="AD89" s="1407"/>
      <c r="AE89" s="1407"/>
      <c r="AF89" s="1407"/>
      <c r="AG89" s="1407"/>
      <c r="AH89" s="1407"/>
      <c r="AI89" s="1407"/>
      <c r="AJ89" s="1407"/>
      <c r="AK89" s="1407"/>
      <c r="AL89" s="1404"/>
      <c r="AM89" s="1404"/>
      <c r="AN89" s="1407"/>
      <c r="AO89" s="1407"/>
      <c r="AP89" s="1407"/>
      <c r="AQ89" s="1407"/>
      <c r="AR89" s="1407"/>
      <c r="AS89" s="1407"/>
      <c r="AT89" s="1407"/>
      <c r="AU89" s="1407"/>
      <c r="AV89" s="1407"/>
      <c r="AW89" s="1407"/>
      <c r="AX89" s="1407"/>
      <c r="AY89" s="1407">
        <v>35000</v>
      </c>
      <c r="AZ89" s="1407" t="s">
        <v>6</v>
      </c>
      <c r="BA89" s="1407"/>
      <c r="BB89" s="1407"/>
      <c r="BC89" s="1404"/>
      <c r="BD89" s="1404"/>
      <c r="BE89" s="1407">
        <v>6547</v>
      </c>
      <c r="BF89" s="1407"/>
      <c r="BG89" s="1407">
        <v>5000</v>
      </c>
      <c r="BH89" s="1404"/>
      <c r="BI89" s="1404"/>
      <c r="BJ89" s="1407"/>
      <c r="BK89" s="1407"/>
      <c r="BL89" s="1407"/>
      <c r="BM89" s="1407"/>
      <c r="BN89" s="1407"/>
      <c r="BO89" s="1407"/>
      <c r="BP89" s="1407"/>
      <c r="BQ89" s="1407"/>
      <c r="BR89" s="1404"/>
      <c r="BS89" s="1404"/>
      <c r="BT89" s="1407" t="s">
        <v>6</v>
      </c>
      <c r="BU89" s="1407"/>
      <c r="BV89" s="1407">
        <v>1894</v>
      </c>
      <c r="BW89" s="1407">
        <v>2063</v>
      </c>
      <c r="BX89" s="1407"/>
      <c r="BY89" s="1404"/>
      <c r="BZ89" s="1404"/>
      <c r="CA89" s="1407"/>
      <c r="CB89" s="1407"/>
      <c r="CC89" s="1407"/>
      <c r="CD89" s="1407"/>
      <c r="CE89" s="1407"/>
      <c r="CF89" s="1407">
        <v>15250</v>
      </c>
      <c r="CG89" s="1407"/>
      <c r="CH89" s="1407">
        <v>44000</v>
      </c>
      <c r="CI89" s="1407">
        <v>42000</v>
      </c>
      <c r="CJ89" s="1407">
        <v>1463</v>
      </c>
      <c r="CK89" s="1407">
        <v>1250</v>
      </c>
      <c r="CL89" s="1407">
        <v>3500</v>
      </c>
      <c r="CM89" s="1404"/>
      <c r="CN89" s="1404"/>
      <c r="CO89" s="1407"/>
      <c r="CP89" s="1407"/>
      <c r="CQ89" s="1407"/>
      <c r="CR89" s="1407"/>
      <c r="CS89" s="1404"/>
      <c r="CT89" s="1404"/>
      <c r="CU89" s="1498">
        <f t="shared" si="6"/>
        <v>157967</v>
      </c>
      <c r="CV89" s="1474">
        <f t="shared" si="7"/>
        <v>156.96700000000001</v>
      </c>
      <c r="CW89" s="1381"/>
      <c r="CX89" s="1407"/>
    </row>
    <row r="90" spans="1:102" x14ac:dyDescent="0.3">
      <c r="A90" s="1384"/>
      <c r="B90" s="1384"/>
      <c r="C90" s="1384"/>
      <c r="D90" s="1384"/>
      <c r="E90" s="1384" t="s">
        <v>1259</v>
      </c>
      <c r="F90" s="1384"/>
      <c r="G90" s="1384"/>
      <c r="H90" s="1384"/>
      <c r="I90" s="1384"/>
      <c r="J90" s="1384"/>
      <c r="K90" s="1384" t="s">
        <v>104</v>
      </c>
      <c r="L90" s="1407">
        <v>1000</v>
      </c>
      <c r="M90" s="1381" t="s">
        <v>81</v>
      </c>
      <c r="N90" s="1404"/>
      <c r="O90" s="1404"/>
      <c r="P90" s="1464"/>
      <c r="Q90" s="1407"/>
      <c r="R90" s="1407"/>
      <c r="S90" s="1407"/>
      <c r="T90" s="1407"/>
      <c r="U90" s="1407"/>
      <c r="V90" s="1407"/>
      <c r="W90" s="1407" t="s">
        <v>6</v>
      </c>
      <c r="X90" s="1407"/>
      <c r="Y90" s="1407"/>
      <c r="Z90" s="1407"/>
      <c r="AA90" s="1407"/>
      <c r="AB90" s="1407"/>
      <c r="AC90" s="1407"/>
      <c r="AD90" s="1407"/>
      <c r="AE90" s="1407"/>
      <c r="AF90" s="1407"/>
      <c r="AG90" s="1407"/>
      <c r="AH90" s="1407"/>
      <c r="AI90" s="1407"/>
      <c r="AJ90" s="1407"/>
      <c r="AK90" s="1407"/>
      <c r="AL90" s="1404"/>
      <c r="AM90" s="1404"/>
      <c r="AN90" s="1407"/>
      <c r="AO90" s="1407"/>
      <c r="AP90" s="1407"/>
      <c r="AQ90" s="1407"/>
      <c r="AR90" s="1407"/>
      <c r="AS90" s="1407"/>
      <c r="AT90" s="1407"/>
      <c r="AU90" s="1407"/>
      <c r="AV90" s="1407"/>
      <c r="AW90" s="1407"/>
      <c r="AX90" s="1407"/>
      <c r="AY90" s="1407">
        <v>35000</v>
      </c>
      <c r="AZ90" s="1407" t="s">
        <v>6</v>
      </c>
      <c r="BA90" s="1407"/>
      <c r="BB90" s="1407"/>
      <c r="BC90" s="1404"/>
      <c r="BD90" s="1404"/>
      <c r="BE90" s="1407">
        <v>6547</v>
      </c>
      <c r="BF90" s="1407"/>
      <c r="BG90" s="1407">
        <v>5000</v>
      </c>
      <c r="BH90" s="1404"/>
      <c r="BI90" s="1404"/>
      <c r="BJ90" s="1407"/>
      <c r="BK90" s="1407"/>
      <c r="BL90" s="1407"/>
      <c r="BM90" s="1407"/>
      <c r="BN90" s="1407"/>
      <c r="BO90" s="1407"/>
      <c r="BP90" s="1407"/>
      <c r="BQ90" s="1407"/>
      <c r="BR90" s="1404"/>
      <c r="BS90" s="1404"/>
      <c r="BT90" s="1407" t="s">
        <v>6</v>
      </c>
      <c r="BU90" s="1407"/>
      <c r="BV90" s="1407">
        <v>1894</v>
      </c>
      <c r="BW90" s="1407">
        <v>2063</v>
      </c>
      <c r="BX90" s="1407"/>
      <c r="BY90" s="1404"/>
      <c r="BZ90" s="1404"/>
      <c r="CA90" s="1407"/>
      <c r="CB90" s="1407"/>
      <c r="CC90" s="1407"/>
      <c r="CD90" s="1407"/>
      <c r="CE90" s="1407"/>
      <c r="CF90" s="1407">
        <v>15250</v>
      </c>
      <c r="CG90" s="1407"/>
      <c r="CH90" s="1407">
        <v>44000</v>
      </c>
      <c r="CI90" s="1407">
        <v>42000</v>
      </c>
      <c r="CJ90" s="1407">
        <v>1463</v>
      </c>
      <c r="CK90" s="1407">
        <v>1250</v>
      </c>
      <c r="CL90" s="1407">
        <v>3500</v>
      </c>
      <c r="CM90" s="1404"/>
      <c r="CN90" s="1404"/>
      <c r="CO90" s="1407"/>
      <c r="CP90" s="1407"/>
      <c r="CQ90" s="1407"/>
      <c r="CR90" s="1407"/>
      <c r="CS90" s="1404"/>
      <c r="CT90" s="1404"/>
      <c r="CU90" s="1498">
        <f t="shared" si="6"/>
        <v>157967</v>
      </c>
      <c r="CV90" s="1474">
        <f t="shared" si="7"/>
        <v>156.96700000000001</v>
      </c>
      <c r="CW90" s="1381"/>
      <c r="CX90" s="1407"/>
    </row>
    <row r="91" spans="1:102" x14ac:dyDescent="0.3">
      <c r="A91" s="1384"/>
      <c r="B91" s="1384"/>
      <c r="C91" s="1384"/>
      <c r="D91" s="1384"/>
      <c r="E91" s="1384" t="s">
        <v>1259</v>
      </c>
      <c r="F91" s="1384"/>
      <c r="G91" s="1384"/>
      <c r="H91" s="1384"/>
      <c r="I91" s="1384"/>
      <c r="J91" s="1384"/>
      <c r="K91" s="1384" t="s">
        <v>104</v>
      </c>
      <c r="L91" s="1407">
        <v>1000</v>
      </c>
      <c r="M91" s="1381" t="s">
        <v>82</v>
      </c>
      <c r="N91" s="1404"/>
      <c r="O91" s="1404"/>
      <c r="P91" s="1464"/>
      <c r="Q91" s="1407"/>
      <c r="R91" s="1407"/>
      <c r="S91" s="1407"/>
      <c r="T91" s="1407"/>
      <c r="U91" s="1407"/>
      <c r="V91" s="1407"/>
      <c r="W91" s="1407" t="s">
        <v>6</v>
      </c>
      <c r="X91" s="1407"/>
      <c r="Y91" s="1407"/>
      <c r="Z91" s="1407"/>
      <c r="AA91" s="1407"/>
      <c r="AB91" s="1407"/>
      <c r="AC91" s="1407"/>
      <c r="AD91" s="1407"/>
      <c r="AE91" s="1407"/>
      <c r="AF91" s="1407"/>
      <c r="AG91" s="1407"/>
      <c r="AH91" s="1407"/>
      <c r="AI91" s="1407"/>
      <c r="AJ91" s="1407"/>
      <c r="AK91" s="1407"/>
      <c r="AL91" s="1404"/>
      <c r="AM91" s="1404"/>
      <c r="AN91" s="1407"/>
      <c r="AO91" s="1407"/>
      <c r="AP91" s="1407"/>
      <c r="AQ91" s="1407"/>
      <c r="AR91" s="1407"/>
      <c r="AS91" s="1407"/>
      <c r="AT91" s="1407"/>
      <c r="AU91" s="1407"/>
      <c r="AV91" s="1407"/>
      <c r="AW91" s="1407"/>
      <c r="AX91" s="1407"/>
      <c r="AY91" s="1407">
        <v>35000</v>
      </c>
      <c r="AZ91" s="1407" t="s">
        <v>6</v>
      </c>
      <c r="BA91" s="1407"/>
      <c r="BB91" s="1407"/>
      <c r="BC91" s="1404"/>
      <c r="BD91" s="1404"/>
      <c r="BE91" s="1407">
        <v>6547</v>
      </c>
      <c r="BF91" s="1407"/>
      <c r="BG91" s="1407">
        <v>5000</v>
      </c>
      <c r="BH91" s="1404"/>
      <c r="BI91" s="1404"/>
      <c r="BJ91" s="1407"/>
      <c r="BK91" s="1407"/>
      <c r="BL91" s="1407"/>
      <c r="BM91" s="1407"/>
      <c r="BN91" s="1407"/>
      <c r="BO91" s="1407"/>
      <c r="BP91" s="1407"/>
      <c r="BQ91" s="1407"/>
      <c r="BR91" s="1404"/>
      <c r="BS91" s="1404"/>
      <c r="BT91" s="1407" t="s">
        <v>6</v>
      </c>
      <c r="BU91" s="1407"/>
      <c r="BV91" s="1407">
        <v>1894</v>
      </c>
      <c r="BW91" s="1407">
        <v>2063</v>
      </c>
      <c r="BX91" s="1407"/>
      <c r="BY91" s="1404"/>
      <c r="BZ91" s="1404"/>
      <c r="CA91" s="1407"/>
      <c r="CB91" s="1407"/>
      <c r="CC91" s="1407"/>
      <c r="CD91" s="1407"/>
      <c r="CE91" s="1407"/>
      <c r="CF91" s="1407">
        <v>15250</v>
      </c>
      <c r="CG91" s="1407"/>
      <c r="CH91" s="1407">
        <v>44000</v>
      </c>
      <c r="CI91" s="1407">
        <v>42000</v>
      </c>
      <c r="CJ91" s="1407">
        <v>1463</v>
      </c>
      <c r="CK91" s="1407">
        <v>1250</v>
      </c>
      <c r="CL91" s="1407">
        <v>3500</v>
      </c>
      <c r="CM91" s="1404"/>
      <c r="CN91" s="1404"/>
      <c r="CO91" s="1407"/>
      <c r="CP91" s="1407"/>
      <c r="CQ91" s="1407"/>
      <c r="CR91" s="1407"/>
      <c r="CS91" s="1404"/>
      <c r="CT91" s="1404"/>
      <c r="CU91" s="1498">
        <f t="shared" si="6"/>
        <v>157967</v>
      </c>
      <c r="CV91" s="1474">
        <f t="shared" si="7"/>
        <v>156.96700000000001</v>
      </c>
      <c r="CW91" s="1381"/>
      <c r="CX91" s="1407"/>
    </row>
    <row r="92" spans="1:102" x14ac:dyDescent="0.3">
      <c r="A92" s="1384"/>
      <c r="B92" s="1384"/>
      <c r="C92" s="1384"/>
      <c r="D92" s="1384"/>
      <c r="E92" s="1384" t="s">
        <v>1259</v>
      </c>
      <c r="F92" s="1384"/>
      <c r="G92" s="1384"/>
      <c r="H92" s="1384"/>
      <c r="I92" s="1384"/>
      <c r="J92" s="1384"/>
      <c r="K92" s="1384" t="s">
        <v>104</v>
      </c>
      <c r="L92" s="1407">
        <v>1000</v>
      </c>
      <c r="M92" s="1381" t="s">
        <v>83</v>
      </c>
      <c r="N92" s="1404"/>
      <c r="O92" s="1404"/>
      <c r="P92" s="1464"/>
      <c r="Q92" s="1407"/>
      <c r="R92" s="1407"/>
      <c r="S92" s="1407"/>
      <c r="T92" s="1407"/>
      <c r="U92" s="1407"/>
      <c r="V92" s="1407"/>
      <c r="W92" s="1407" t="s">
        <v>6</v>
      </c>
      <c r="X92" s="1407"/>
      <c r="Y92" s="1407"/>
      <c r="Z92" s="1407"/>
      <c r="AA92" s="1407"/>
      <c r="AB92" s="1407"/>
      <c r="AC92" s="1407"/>
      <c r="AD92" s="1407"/>
      <c r="AE92" s="1407"/>
      <c r="AF92" s="1407"/>
      <c r="AG92" s="1407"/>
      <c r="AH92" s="1407"/>
      <c r="AI92" s="1407"/>
      <c r="AJ92" s="1407"/>
      <c r="AK92" s="1407"/>
      <c r="AL92" s="1404"/>
      <c r="AM92" s="1404"/>
      <c r="AN92" s="1407"/>
      <c r="AO92" s="1407"/>
      <c r="AP92" s="1407"/>
      <c r="AQ92" s="1407"/>
      <c r="AR92" s="1407"/>
      <c r="AS92" s="1407"/>
      <c r="AT92" s="1407"/>
      <c r="AU92" s="1407"/>
      <c r="AV92" s="1407"/>
      <c r="AW92" s="1407"/>
      <c r="AX92" s="1407"/>
      <c r="AY92" s="1407">
        <v>35000</v>
      </c>
      <c r="AZ92" s="1407" t="s">
        <v>6</v>
      </c>
      <c r="BA92" s="1407"/>
      <c r="BB92" s="1407"/>
      <c r="BC92" s="1404"/>
      <c r="BD92" s="1404"/>
      <c r="BE92" s="1407">
        <v>6547</v>
      </c>
      <c r="BF92" s="1407"/>
      <c r="BG92" s="1407">
        <v>5000</v>
      </c>
      <c r="BH92" s="1404"/>
      <c r="BI92" s="1404"/>
      <c r="BJ92" s="1407"/>
      <c r="BK92" s="1407"/>
      <c r="BL92" s="1407"/>
      <c r="BM92" s="1407"/>
      <c r="BN92" s="1407"/>
      <c r="BO92" s="1407"/>
      <c r="BP92" s="1407"/>
      <c r="BQ92" s="1407"/>
      <c r="BR92" s="1404"/>
      <c r="BS92" s="1404"/>
      <c r="BT92" s="1407" t="s">
        <v>6</v>
      </c>
      <c r="BU92" s="1407"/>
      <c r="BV92" s="1407">
        <v>1894</v>
      </c>
      <c r="BW92" s="1407">
        <v>2063</v>
      </c>
      <c r="BX92" s="1407"/>
      <c r="BY92" s="1404"/>
      <c r="BZ92" s="1404"/>
      <c r="CA92" s="1407"/>
      <c r="CB92" s="1407"/>
      <c r="CC92" s="1407"/>
      <c r="CD92" s="1407"/>
      <c r="CE92" s="1407">
        <v>1500</v>
      </c>
      <c r="CF92" s="1407">
        <v>15250</v>
      </c>
      <c r="CG92" s="1407"/>
      <c r="CH92" s="1407">
        <v>44000</v>
      </c>
      <c r="CI92" s="1407">
        <v>42000</v>
      </c>
      <c r="CJ92" s="1407">
        <v>1463</v>
      </c>
      <c r="CK92" s="1407">
        <v>1250</v>
      </c>
      <c r="CL92" s="1407">
        <v>3500</v>
      </c>
      <c r="CM92" s="1404"/>
      <c r="CN92" s="1404"/>
      <c r="CO92" s="1407"/>
      <c r="CP92" s="1407"/>
      <c r="CQ92" s="1407"/>
      <c r="CR92" s="1407"/>
      <c r="CS92" s="1404"/>
      <c r="CT92" s="1404"/>
      <c r="CU92" s="1498">
        <f t="shared" si="6"/>
        <v>159467</v>
      </c>
      <c r="CV92" s="1474">
        <f t="shared" si="7"/>
        <v>158.46700000000001</v>
      </c>
      <c r="CW92" s="1381"/>
      <c r="CX92" s="1407"/>
    </row>
    <row r="93" spans="1:102" x14ac:dyDescent="0.3">
      <c r="A93" s="1384"/>
      <c r="B93" s="1384"/>
      <c r="C93" s="1384"/>
      <c r="D93" s="1384"/>
      <c r="E93" s="1384" t="s">
        <v>1259</v>
      </c>
      <c r="F93" s="1384"/>
      <c r="G93" s="1384"/>
      <c r="H93" s="1384"/>
      <c r="I93" s="1384"/>
      <c r="J93" s="1384"/>
      <c r="K93" s="1384" t="s">
        <v>104</v>
      </c>
      <c r="L93" s="1407">
        <v>1000</v>
      </c>
      <c r="M93" s="1381" t="s">
        <v>84</v>
      </c>
      <c r="N93" s="1404"/>
      <c r="O93" s="1404"/>
      <c r="P93" s="1464"/>
      <c r="Q93" s="1407"/>
      <c r="R93" s="1407"/>
      <c r="S93" s="1407"/>
      <c r="T93" s="1407"/>
      <c r="U93" s="1407"/>
      <c r="V93" s="1407"/>
      <c r="W93" s="1407" t="s">
        <v>6</v>
      </c>
      <c r="X93" s="1407"/>
      <c r="Y93" s="1407"/>
      <c r="Z93" s="1407"/>
      <c r="AA93" s="1407"/>
      <c r="AB93" s="1407"/>
      <c r="AC93" s="1407"/>
      <c r="AD93" s="1407"/>
      <c r="AE93" s="1407"/>
      <c r="AF93" s="1407"/>
      <c r="AG93" s="1407"/>
      <c r="AH93" s="1407"/>
      <c r="AI93" s="1407"/>
      <c r="AJ93" s="1407"/>
      <c r="AK93" s="1407"/>
      <c r="AL93" s="1404"/>
      <c r="AM93" s="1404"/>
      <c r="AN93" s="1407"/>
      <c r="AO93" s="1407"/>
      <c r="AP93" s="1407"/>
      <c r="AQ93" s="1407"/>
      <c r="AR93" s="1407"/>
      <c r="AS93" s="1407"/>
      <c r="AT93" s="1407"/>
      <c r="AU93" s="1407"/>
      <c r="AV93" s="1407"/>
      <c r="AW93" s="1407"/>
      <c r="AX93" s="1407"/>
      <c r="AY93" s="1407">
        <v>35000</v>
      </c>
      <c r="AZ93" s="1407" t="s">
        <v>6</v>
      </c>
      <c r="BA93" s="1407"/>
      <c r="BB93" s="1407"/>
      <c r="BC93" s="1404"/>
      <c r="BD93" s="1404"/>
      <c r="BE93" s="1407">
        <v>6547</v>
      </c>
      <c r="BF93" s="1407"/>
      <c r="BG93" s="1407">
        <v>5000</v>
      </c>
      <c r="BH93" s="1404"/>
      <c r="BI93" s="1404"/>
      <c r="BJ93" s="1407"/>
      <c r="BK93" s="1407"/>
      <c r="BL93" s="1407"/>
      <c r="BM93" s="1407"/>
      <c r="BN93" s="1407"/>
      <c r="BO93" s="1407"/>
      <c r="BP93" s="1407"/>
      <c r="BQ93" s="1407"/>
      <c r="BR93" s="1404"/>
      <c r="BS93" s="1404"/>
      <c r="BT93" s="1407" t="s">
        <v>6</v>
      </c>
      <c r="BU93" s="1407"/>
      <c r="BV93" s="1407">
        <v>1894</v>
      </c>
      <c r="BW93" s="1407">
        <v>2063</v>
      </c>
      <c r="BX93" s="1407"/>
      <c r="BY93" s="1404"/>
      <c r="BZ93" s="1404"/>
      <c r="CA93" s="1407"/>
      <c r="CB93" s="1407"/>
      <c r="CC93" s="1407"/>
      <c r="CD93" s="1407"/>
      <c r="CE93" s="1407"/>
      <c r="CF93" s="1407">
        <v>15250</v>
      </c>
      <c r="CG93" s="1407"/>
      <c r="CH93" s="1407">
        <v>44000</v>
      </c>
      <c r="CI93" s="1407">
        <v>42000</v>
      </c>
      <c r="CJ93" s="1407">
        <v>1463</v>
      </c>
      <c r="CK93" s="1407">
        <v>1250</v>
      </c>
      <c r="CL93" s="1407">
        <v>3500</v>
      </c>
      <c r="CM93" s="1404"/>
      <c r="CN93" s="1404"/>
      <c r="CO93" s="1407"/>
      <c r="CP93" s="1407"/>
      <c r="CQ93" s="1407"/>
      <c r="CR93" s="1407"/>
      <c r="CS93" s="1404"/>
      <c r="CT93" s="1404"/>
      <c r="CU93" s="1498">
        <f t="shared" si="6"/>
        <v>157967</v>
      </c>
      <c r="CV93" s="1474">
        <f t="shared" si="7"/>
        <v>156.96700000000001</v>
      </c>
      <c r="CW93" s="1381"/>
      <c r="CX93" s="1407"/>
    </row>
    <row r="94" spans="1:102" x14ac:dyDescent="0.3">
      <c r="A94" s="1384"/>
      <c r="B94" s="1384"/>
      <c r="C94" s="1384"/>
      <c r="D94" s="1384"/>
      <c r="E94" s="1384" t="s">
        <v>1259</v>
      </c>
      <c r="F94" s="1384"/>
      <c r="G94" s="1384"/>
      <c r="H94" s="1384"/>
      <c r="I94" s="1384"/>
      <c r="J94" s="1384"/>
      <c r="K94" s="1384" t="s">
        <v>104</v>
      </c>
      <c r="L94" s="1407">
        <v>1000</v>
      </c>
      <c r="M94" s="1381" t="s">
        <v>85</v>
      </c>
      <c r="N94" s="1404"/>
      <c r="O94" s="1404"/>
      <c r="P94" s="1464"/>
      <c r="Q94" s="1407"/>
      <c r="R94" s="1407"/>
      <c r="S94" s="1407"/>
      <c r="T94" s="1407"/>
      <c r="U94" s="1407"/>
      <c r="V94" s="1407"/>
      <c r="W94" s="1407" t="s">
        <v>6</v>
      </c>
      <c r="X94" s="1407"/>
      <c r="Y94" s="1407"/>
      <c r="Z94" s="1407"/>
      <c r="AA94" s="1407"/>
      <c r="AB94" s="1407"/>
      <c r="AC94" s="1407"/>
      <c r="AD94" s="1407" t="s">
        <v>6</v>
      </c>
      <c r="AE94" s="1407" t="s">
        <v>6</v>
      </c>
      <c r="AF94" s="1407" t="s">
        <v>6</v>
      </c>
      <c r="AG94" s="1407" t="s">
        <v>6</v>
      </c>
      <c r="AH94" s="1407" t="s">
        <v>6</v>
      </c>
      <c r="AI94" s="1407" t="s">
        <v>6</v>
      </c>
      <c r="AJ94" s="1407"/>
      <c r="AK94" s="1407"/>
      <c r="AL94" s="1404"/>
      <c r="AM94" s="1404" t="s">
        <v>6</v>
      </c>
      <c r="AN94" s="1407" t="s">
        <v>6</v>
      </c>
      <c r="AO94" s="1407" t="s">
        <v>6</v>
      </c>
      <c r="AP94" s="1407" t="s">
        <v>6</v>
      </c>
      <c r="AQ94" s="1407" t="s">
        <v>6</v>
      </c>
      <c r="AR94" s="1407" t="s">
        <v>6</v>
      </c>
      <c r="AS94" s="1407" t="s">
        <v>6</v>
      </c>
      <c r="AT94" s="1407" t="s">
        <v>6</v>
      </c>
      <c r="AU94" s="1407" t="s">
        <v>6</v>
      </c>
      <c r="AV94" s="1407" t="s">
        <v>6</v>
      </c>
      <c r="AW94" s="1407" t="s">
        <v>6</v>
      </c>
      <c r="AX94" s="1407" t="s">
        <v>6</v>
      </c>
      <c r="AY94" s="1407">
        <v>35000</v>
      </c>
      <c r="AZ94" s="1407" t="s">
        <v>6</v>
      </c>
      <c r="BA94" s="1407" t="s">
        <v>6</v>
      </c>
      <c r="BB94" s="1407"/>
      <c r="BC94" s="1404"/>
      <c r="BD94" s="1404" t="s">
        <v>6</v>
      </c>
      <c r="BE94" s="1407">
        <v>6547</v>
      </c>
      <c r="BF94" s="1407" t="s">
        <v>6</v>
      </c>
      <c r="BG94" s="1407">
        <v>5000</v>
      </c>
      <c r="BH94" s="1404" t="s">
        <v>6</v>
      </c>
      <c r="BI94" s="1404" t="s">
        <v>6</v>
      </c>
      <c r="BJ94" s="1407" t="s">
        <v>6</v>
      </c>
      <c r="BK94" s="1407" t="s">
        <v>6</v>
      </c>
      <c r="BL94" s="1407"/>
      <c r="BM94" s="1407" t="s">
        <v>6</v>
      </c>
      <c r="BN94" s="1407" t="s">
        <v>6</v>
      </c>
      <c r="BO94" s="1407" t="s">
        <v>6</v>
      </c>
      <c r="BP94" s="1407" t="s">
        <v>6</v>
      </c>
      <c r="BQ94" s="1407" t="s">
        <v>6</v>
      </c>
      <c r="BR94" s="1404" t="s">
        <v>6</v>
      </c>
      <c r="BS94" s="1404" t="s">
        <v>6</v>
      </c>
      <c r="BT94" s="1407" t="s">
        <v>6</v>
      </c>
      <c r="BU94" s="1407" t="s">
        <v>6</v>
      </c>
      <c r="BV94" s="1407">
        <v>1894</v>
      </c>
      <c r="BW94" s="1407">
        <v>2063</v>
      </c>
      <c r="BX94" s="1407" t="s">
        <v>6</v>
      </c>
      <c r="BY94" s="1404"/>
      <c r="BZ94" s="1404" t="s">
        <v>6</v>
      </c>
      <c r="CA94" s="1407" t="s">
        <v>6</v>
      </c>
      <c r="CB94" s="1407"/>
      <c r="CC94" s="1407" t="s">
        <v>6</v>
      </c>
      <c r="CD94" s="1407" t="s">
        <v>6</v>
      </c>
      <c r="CE94" s="1407" t="s">
        <v>6</v>
      </c>
      <c r="CF94" s="1407">
        <v>15250</v>
      </c>
      <c r="CG94" s="1407" t="s">
        <v>6</v>
      </c>
      <c r="CH94" s="1407">
        <v>44000</v>
      </c>
      <c r="CI94" s="1407">
        <v>42000</v>
      </c>
      <c r="CJ94" s="1407">
        <v>1463</v>
      </c>
      <c r="CK94" s="1407">
        <v>1250</v>
      </c>
      <c r="CL94" s="1407">
        <v>3500</v>
      </c>
      <c r="CM94" s="1404" t="s">
        <v>6</v>
      </c>
      <c r="CN94" s="1404" t="s">
        <v>6</v>
      </c>
      <c r="CO94" s="1407" t="s">
        <v>6</v>
      </c>
      <c r="CP94" s="1407" t="s">
        <v>6</v>
      </c>
      <c r="CQ94" s="1407" t="s">
        <v>6</v>
      </c>
      <c r="CR94" s="1407" t="s">
        <v>6</v>
      </c>
      <c r="CS94" s="1404"/>
      <c r="CT94" s="1404"/>
      <c r="CU94" s="1498">
        <f t="shared" si="6"/>
        <v>157967</v>
      </c>
      <c r="CV94" s="1474">
        <f t="shared" si="7"/>
        <v>156.96700000000001</v>
      </c>
      <c r="CW94" s="1381"/>
      <c r="CX94" s="1407"/>
    </row>
    <row r="95" spans="1:102" x14ac:dyDescent="0.3">
      <c r="A95" s="1384"/>
      <c r="B95" s="1384"/>
      <c r="C95" s="1384"/>
      <c r="D95" s="1384"/>
      <c r="E95" s="1384" t="s">
        <v>1259</v>
      </c>
      <c r="F95" s="1384"/>
      <c r="G95" s="1384"/>
      <c r="H95" s="1384"/>
      <c r="I95" s="1384"/>
      <c r="J95" s="1384"/>
      <c r="K95" s="1384" t="s">
        <v>104</v>
      </c>
      <c r="L95" s="1407">
        <v>1000</v>
      </c>
      <c r="M95" s="1381" t="s">
        <v>86</v>
      </c>
      <c r="N95" s="1404"/>
      <c r="O95" s="1404"/>
      <c r="P95" s="1464"/>
      <c r="Q95" s="1407"/>
      <c r="R95" s="1407"/>
      <c r="S95" s="1407"/>
      <c r="T95" s="1407"/>
      <c r="U95" s="1407"/>
      <c r="V95" s="1407"/>
      <c r="W95" s="1407" t="s">
        <v>6</v>
      </c>
      <c r="X95" s="1407"/>
      <c r="Y95" s="1407"/>
      <c r="Z95" s="1407"/>
      <c r="AA95" s="1407"/>
      <c r="AB95" s="1407"/>
      <c r="AC95" s="1407"/>
      <c r="AD95" s="1407"/>
      <c r="AE95" s="1407"/>
      <c r="AF95" s="1407"/>
      <c r="AG95" s="1407"/>
      <c r="AH95" s="1407"/>
      <c r="AI95" s="1407"/>
      <c r="AJ95" s="1407"/>
      <c r="AK95" s="1407"/>
      <c r="AL95" s="1404"/>
      <c r="AM95" s="1404"/>
      <c r="AN95" s="1407"/>
      <c r="AO95" s="1407"/>
      <c r="AP95" s="1407"/>
      <c r="AQ95" s="1407"/>
      <c r="AR95" s="1407"/>
      <c r="AS95" s="1407"/>
      <c r="AT95" s="1407"/>
      <c r="AU95" s="1407"/>
      <c r="AV95" s="1407"/>
      <c r="AW95" s="1407"/>
      <c r="AX95" s="1407"/>
      <c r="AY95" s="1407">
        <v>35000</v>
      </c>
      <c r="AZ95" s="1407" t="s">
        <v>6</v>
      </c>
      <c r="BA95" s="1407"/>
      <c r="BB95" s="1407"/>
      <c r="BC95" s="1404"/>
      <c r="BD95" s="1404"/>
      <c r="BE95" s="1407">
        <v>6547</v>
      </c>
      <c r="BF95" s="1407"/>
      <c r="BG95" s="1407">
        <v>5000</v>
      </c>
      <c r="BH95" s="1404"/>
      <c r="BI95" s="1404"/>
      <c r="BJ95" s="1407"/>
      <c r="BK95" s="1407"/>
      <c r="BL95" s="1407"/>
      <c r="BM95" s="1407"/>
      <c r="BN95" s="1407"/>
      <c r="BO95" s="1407"/>
      <c r="BP95" s="1407"/>
      <c r="BQ95" s="1407"/>
      <c r="BR95" s="1404"/>
      <c r="BS95" s="1404"/>
      <c r="BT95" s="1407" t="s">
        <v>6</v>
      </c>
      <c r="BU95" s="1407"/>
      <c r="BV95" s="1407">
        <v>1894</v>
      </c>
      <c r="BW95" s="1407">
        <v>2063</v>
      </c>
      <c r="BX95" s="1407"/>
      <c r="BY95" s="1404"/>
      <c r="BZ95" s="1404"/>
      <c r="CA95" s="1407"/>
      <c r="CB95" s="1407"/>
      <c r="CC95" s="1407"/>
      <c r="CD95" s="1407"/>
      <c r="CE95" s="1407"/>
      <c r="CF95" s="1407">
        <v>15250</v>
      </c>
      <c r="CG95" s="1407"/>
      <c r="CH95" s="1407">
        <v>44000</v>
      </c>
      <c r="CI95" s="1407">
        <v>42000</v>
      </c>
      <c r="CJ95" s="1407">
        <v>1463</v>
      </c>
      <c r="CK95" s="1407">
        <v>1250</v>
      </c>
      <c r="CL95" s="1407">
        <v>3500</v>
      </c>
      <c r="CM95" s="1404"/>
      <c r="CN95" s="1404"/>
      <c r="CO95" s="1407"/>
      <c r="CP95" s="1407"/>
      <c r="CQ95" s="1407"/>
      <c r="CR95" s="1407"/>
      <c r="CS95" s="1404"/>
      <c r="CT95" s="1404"/>
      <c r="CU95" s="1498">
        <f t="shared" si="6"/>
        <v>157967</v>
      </c>
      <c r="CV95" s="1474">
        <f t="shared" si="7"/>
        <v>156.96700000000001</v>
      </c>
      <c r="CW95" s="1381"/>
      <c r="CX95" s="1407"/>
    </row>
    <row r="96" spans="1:102" x14ac:dyDescent="0.3">
      <c r="A96" s="1384"/>
      <c r="B96" s="1384"/>
      <c r="C96" s="1384"/>
      <c r="D96" s="1471">
        <f>COUNTIFS(D8:D95,"MPO")</f>
        <v>47</v>
      </c>
      <c r="E96" s="1471">
        <f>COUNTIFS(E8:E95,"Member")</f>
        <v>85</v>
      </c>
      <c r="F96" s="1384"/>
      <c r="G96" s="1384"/>
      <c r="H96" s="1384"/>
      <c r="I96" s="1384"/>
      <c r="J96" s="1384"/>
      <c r="K96" s="1384"/>
      <c r="L96" s="1407" t="s">
        <v>6</v>
      </c>
      <c r="M96" s="1407"/>
      <c r="N96" s="1407"/>
      <c r="O96" s="1407"/>
      <c r="P96" s="1407"/>
      <c r="Q96" s="1407"/>
      <c r="R96" s="1407"/>
      <c r="S96" s="1407"/>
      <c r="T96" s="1407"/>
      <c r="U96" s="1407"/>
      <c r="V96" s="1407"/>
      <c r="W96" s="1407"/>
      <c r="X96" s="1407"/>
      <c r="Y96" s="1407"/>
      <c r="Z96" s="1407"/>
      <c r="AA96" s="1407"/>
      <c r="AB96" s="1407"/>
      <c r="AC96" s="1407"/>
      <c r="AD96" s="1407"/>
      <c r="AE96" s="1407"/>
      <c r="AF96" s="1407"/>
      <c r="AG96" s="1407"/>
      <c r="AH96" s="1407"/>
      <c r="AI96" s="1407"/>
      <c r="AJ96" s="1407"/>
      <c r="AK96" s="1407"/>
      <c r="AL96" s="1407"/>
      <c r="AM96" s="1407"/>
      <c r="AN96" s="1407"/>
      <c r="AO96" s="1407"/>
      <c r="AP96" s="1407"/>
      <c r="AQ96" s="1407"/>
      <c r="AR96" s="1381"/>
      <c r="AS96" s="1407"/>
      <c r="AT96" s="1407"/>
      <c r="AU96" s="1407"/>
      <c r="AV96" s="1407"/>
      <c r="AW96" s="1407"/>
      <c r="AX96" s="1407"/>
      <c r="AY96" s="1407"/>
      <c r="AZ96" s="1407"/>
      <c r="BA96" s="1407"/>
      <c r="BB96" s="1407"/>
      <c r="BC96" s="1407"/>
      <c r="BD96" s="1407"/>
      <c r="BE96" s="1407"/>
      <c r="BF96" s="1407"/>
      <c r="BG96" s="1407"/>
      <c r="BH96" s="1407"/>
      <c r="BI96" s="1407"/>
      <c r="BJ96" s="1407"/>
      <c r="BK96" s="1407"/>
      <c r="BL96" s="1407"/>
      <c r="BM96" s="1407"/>
      <c r="BN96" s="1407"/>
      <c r="BO96" s="1407"/>
      <c r="BP96" s="1407"/>
      <c r="BQ96" s="1407"/>
      <c r="BR96" s="1407"/>
      <c r="BS96" s="1407"/>
      <c r="BT96" s="1407"/>
      <c r="BU96" s="1407"/>
      <c r="BV96" s="1407"/>
      <c r="BW96" s="1407"/>
      <c r="BX96" s="1407"/>
      <c r="BY96" s="1407"/>
      <c r="BZ96" s="1407"/>
      <c r="CA96" s="1407"/>
      <c r="CB96" s="1407"/>
      <c r="CC96" s="1407"/>
      <c r="CD96" s="1407"/>
      <c r="CE96" s="1407"/>
      <c r="CF96" s="1407"/>
      <c r="CG96" s="1407"/>
      <c r="CH96" s="1407"/>
      <c r="CI96" s="1407"/>
      <c r="CJ96" s="1407"/>
      <c r="CK96" s="1407"/>
      <c r="CL96" s="1356"/>
      <c r="CM96" s="1407"/>
      <c r="CN96" s="1407"/>
      <c r="CO96" s="1407"/>
      <c r="CP96" s="1356"/>
      <c r="CQ96" s="1356"/>
      <c r="CR96" s="1407"/>
      <c r="CS96" s="1407"/>
      <c r="CT96" s="1407"/>
      <c r="CU96" s="1381"/>
      <c r="CV96" s="1381"/>
      <c r="CW96" s="1381"/>
      <c r="CX96" s="1407"/>
    </row>
  </sheetData>
  <mergeCells count="7">
    <mergeCell ref="CM1:CN2"/>
    <mergeCell ref="N1:O2"/>
    <mergeCell ref="AL1:AM2"/>
    <mergeCell ref="BC1:BD2"/>
    <mergeCell ref="BH1:BI2"/>
    <mergeCell ref="BR1:BS2"/>
    <mergeCell ref="BY1:B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1877-C927-4E65-8EC2-369E7D5CD30D}">
  <dimension ref="A1:HT7882"/>
  <sheetViews>
    <sheetView topLeftCell="A85" zoomScale="70" zoomScaleNormal="70" workbookViewId="0">
      <selection activeCell="H100" sqref="H100"/>
    </sheetView>
  </sheetViews>
  <sheetFormatPr defaultColWidth="23.21875" defaultRowHeight="13.2" x14ac:dyDescent="0.25"/>
  <cols>
    <col min="1" max="1" width="23.21875" style="1902"/>
    <col min="2" max="3" width="23.21875" style="1831"/>
    <col min="4" max="4" width="23.21875" style="1627"/>
    <col min="5" max="7" width="23.21875" style="1831"/>
    <col min="8" max="8" width="23.21875" style="1903"/>
    <col min="9" max="24" width="23.21875" style="1473"/>
    <col min="25" max="36" width="23.21875" style="1815"/>
    <col min="37" max="42" width="23.21875" style="1816"/>
    <col min="43" max="43" width="23.21875" style="1844"/>
    <col min="44" max="45" width="23.21875" style="1817"/>
    <col min="46" max="48" width="23.21875" style="1818"/>
    <col min="49" max="49" width="23.21875" style="1904"/>
    <col min="50" max="51" width="23.21875" style="1819"/>
    <col min="52" max="53" width="23.21875" style="1820"/>
    <col min="54" max="54" width="23.21875" style="1821"/>
    <col min="55" max="55" width="23.21875" style="1845"/>
    <col min="56" max="58" width="23.21875" style="1846"/>
    <col min="59" max="59" width="23.21875" style="1822"/>
    <col min="60" max="60" width="23.21875" style="1823"/>
    <col min="61" max="61" width="23.21875" style="1822"/>
    <col min="62" max="64" width="23.21875" style="1823"/>
    <col min="65" max="65" width="23.21875" style="1824"/>
    <col min="66" max="66" width="23.21875" style="1825"/>
    <col min="67" max="69" width="23.21875" style="1847"/>
    <col min="70" max="70" width="23.21875" style="1848"/>
    <col min="71" max="72" width="23.21875" style="1825"/>
    <col min="73" max="73" width="23.21875" style="1819"/>
    <col min="74" max="74" width="23.21875" style="1847"/>
    <col min="75" max="75" width="23.21875" style="1846"/>
    <col min="76" max="77" width="23.21875" style="1823"/>
    <col min="78" max="79" width="23.21875" style="1826"/>
    <col min="80" max="81" width="23.21875" style="1827"/>
    <col min="82" max="83" width="23.21875" style="1828"/>
    <col min="84" max="84" width="23.21875" style="1849"/>
    <col min="85" max="85" width="23.21875" style="1829"/>
    <col min="86" max="86" width="23.21875" style="1830"/>
    <col min="87" max="87" width="23.21875" style="1455"/>
    <col min="88" max="95" width="23.21875" style="1365"/>
    <col min="96" max="101" width="23.21875" style="1902"/>
    <col min="102" max="106" width="23.21875" style="1365"/>
    <col min="107" max="16384" width="23.21875" style="1902"/>
  </cols>
  <sheetData>
    <row r="1" spans="2:101" s="1831" customFormat="1" x14ac:dyDescent="0.3">
      <c r="H1" s="1831" t="s">
        <v>9</v>
      </c>
      <c r="I1" s="1831" t="s">
        <v>9</v>
      </c>
      <c r="J1" s="1831" t="s">
        <v>9</v>
      </c>
      <c r="K1" s="1831" t="s">
        <v>9</v>
      </c>
      <c r="L1" s="1831" t="s">
        <v>9</v>
      </c>
      <c r="M1" s="1831" t="s">
        <v>9</v>
      </c>
      <c r="N1" s="1831" t="s">
        <v>9</v>
      </c>
      <c r="O1" s="1831" t="s">
        <v>9</v>
      </c>
      <c r="P1" s="1831" t="s">
        <v>9</v>
      </c>
      <c r="Q1" s="1831" t="s">
        <v>9</v>
      </c>
      <c r="R1" s="1831" t="s">
        <v>9</v>
      </c>
      <c r="S1" s="1831" t="s">
        <v>9</v>
      </c>
      <c r="T1" s="1831" t="s">
        <v>9</v>
      </c>
      <c r="U1" s="1831" t="s">
        <v>9</v>
      </c>
      <c r="V1" s="1831" t="s">
        <v>9</v>
      </c>
      <c r="W1" s="1831" t="s">
        <v>9</v>
      </c>
      <c r="X1" s="1831" t="s">
        <v>9</v>
      </c>
      <c r="Y1" s="1831" t="s">
        <v>9</v>
      </c>
      <c r="Z1" s="1831" t="s">
        <v>9</v>
      </c>
      <c r="AA1" s="1831" t="s">
        <v>9</v>
      </c>
      <c r="AB1" s="1831" t="s">
        <v>9</v>
      </c>
      <c r="AC1" s="1831" t="s">
        <v>9</v>
      </c>
      <c r="AD1" s="1831" t="s">
        <v>9</v>
      </c>
      <c r="AE1" s="1831" t="s">
        <v>9</v>
      </c>
      <c r="AF1" s="1831" t="s">
        <v>9</v>
      </c>
      <c r="AG1" s="1831" t="s">
        <v>9</v>
      </c>
      <c r="AH1" s="1831" t="s">
        <v>9</v>
      </c>
      <c r="AI1" s="1831" t="s">
        <v>9</v>
      </c>
      <c r="AJ1" s="1831" t="s">
        <v>9</v>
      </c>
      <c r="AK1" s="1831" t="s">
        <v>9</v>
      </c>
      <c r="AL1" s="1831" t="s">
        <v>9</v>
      </c>
      <c r="AM1" s="1831" t="s">
        <v>9</v>
      </c>
      <c r="AN1" s="1831" t="s">
        <v>9</v>
      </c>
      <c r="AO1" s="1831" t="s">
        <v>9</v>
      </c>
      <c r="AP1" s="1831" t="s">
        <v>9</v>
      </c>
      <c r="AQ1" s="1831" t="s">
        <v>9</v>
      </c>
      <c r="AR1" s="1831" t="s">
        <v>43</v>
      </c>
      <c r="AS1" s="1831" t="s">
        <v>43</v>
      </c>
      <c r="AT1" s="1831" t="s">
        <v>43</v>
      </c>
      <c r="AU1" s="1831" t="s">
        <v>43</v>
      </c>
      <c r="AV1" s="1831" t="s">
        <v>43</v>
      </c>
      <c r="AW1" s="1831" t="s">
        <v>43</v>
      </c>
      <c r="AX1" s="1831" t="s">
        <v>50</v>
      </c>
      <c r="AY1" s="1831" t="s">
        <v>50</v>
      </c>
      <c r="AZ1" s="1831" t="s">
        <v>50</v>
      </c>
      <c r="BA1" s="1831" t="s">
        <v>50</v>
      </c>
      <c r="BB1" s="1831" t="s">
        <v>50</v>
      </c>
      <c r="BC1" s="1831" t="s">
        <v>55</v>
      </c>
      <c r="BD1" s="1831" t="s">
        <v>56</v>
      </c>
      <c r="BE1" s="1831" t="s">
        <v>56</v>
      </c>
      <c r="BF1" s="1831" t="s">
        <v>56</v>
      </c>
      <c r="BG1" s="1831" t="s">
        <v>56</v>
      </c>
      <c r="BH1" s="1831" t="s">
        <v>56</v>
      </c>
      <c r="BI1" s="1831" t="s">
        <v>56</v>
      </c>
      <c r="BJ1" s="1831" t="s">
        <v>56</v>
      </c>
      <c r="BK1" s="1831" t="s">
        <v>56</v>
      </c>
      <c r="BL1" s="1831" t="s">
        <v>56</v>
      </c>
      <c r="BM1" s="1831" t="s">
        <v>56</v>
      </c>
      <c r="BN1" s="1831" t="s">
        <v>56</v>
      </c>
      <c r="BO1" s="1831" t="s">
        <v>62</v>
      </c>
      <c r="BP1" s="1831" t="s">
        <v>62</v>
      </c>
      <c r="BQ1" s="1831" t="s">
        <v>64</v>
      </c>
      <c r="BR1" s="1831" t="s">
        <v>64</v>
      </c>
      <c r="BS1" s="1831" t="s">
        <v>64</v>
      </c>
      <c r="BT1" s="1831" t="s">
        <v>66</v>
      </c>
      <c r="BU1" s="1831" t="s">
        <v>66</v>
      </c>
      <c r="BV1" s="1831" t="s">
        <v>66</v>
      </c>
      <c r="BW1" s="1831" t="s">
        <v>66</v>
      </c>
      <c r="BX1" s="1831" t="s">
        <v>66</v>
      </c>
      <c r="BY1" s="1831" t="s">
        <v>436</v>
      </c>
      <c r="BZ1" s="1831" t="s">
        <v>436</v>
      </c>
      <c r="CA1" s="1831" t="s">
        <v>68</v>
      </c>
      <c r="CB1" s="1831" t="s">
        <v>77</v>
      </c>
      <c r="CC1" s="1831" t="s">
        <v>77</v>
      </c>
      <c r="CD1" s="1831" t="s">
        <v>77</v>
      </c>
      <c r="CE1" s="1831" t="s">
        <v>69</v>
      </c>
      <c r="CF1" s="1831" t="s">
        <v>69</v>
      </c>
      <c r="CG1" s="1831" t="s">
        <v>69</v>
      </c>
      <c r="CH1" s="1831" t="s">
        <v>69</v>
      </c>
      <c r="CI1" s="1831" t="s">
        <v>72</v>
      </c>
      <c r="CJ1" s="1831" t="s">
        <v>72</v>
      </c>
      <c r="CK1" s="1831" t="s">
        <v>74</v>
      </c>
      <c r="CL1" s="1831" t="s">
        <v>74</v>
      </c>
      <c r="CM1" s="1831" t="s">
        <v>74</v>
      </c>
      <c r="CN1" s="1831" t="s">
        <v>399</v>
      </c>
    </row>
    <row r="2" spans="2:101" s="1831" customFormat="1" x14ac:dyDescent="0.3">
      <c r="H2" s="1831" t="s">
        <v>145</v>
      </c>
      <c r="I2" s="1831" t="s">
        <v>10</v>
      </c>
      <c r="J2" s="1831" t="s">
        <v>324</v>
      </c>
      <c r="K2" s="1831" t="s">
        <v>332</v>
      </c>
      <c r="L2" s="1831" t="s">
        <v>334</v>
      </c>
      <c r="M2" s="1831" t="s">
        <v>14</v>
      </c>
      <c r="N2" s="1831" t="s">
        <v>15</v>
      </c>
      <c r="O2" s="1831" t="s">
        <v>16</v>
      </c>
      <c r="P2" s="1831" t="s">
        <v>17</v>
      </c>
      <c r="Q2" s="1831" t="s">
        <v>18</v>
      </c>
      <c r="R2" s="1831" t="s">
        <v>346</v>
      </c>
      <c r="S2" s="1831" t="s">
        <v>405</v>
      </c>
      <c r="T2" s="1831" t="s">
        <v>353</v>
      </c>
      <c r="U2" s="1831" t="s">
        <v>21</v>
      </c>
      <c r="V2" s="1831" t="s">
        <v>356</v>
      </c>
      <c r="W2" s="1831" t="s">
        <v>23</v>
      </c>
      <c r="X2" s="1831" t="s">
        <v>24</v>
      </c>
      <c r="Y2" s="1831" t="s">
        <v>409</v>
      </c>
      <c r="Z2" s="1831" t="s">
        <v>385</v>
      </c>
      <c r="AA2" s="1831" t="s">
        <v>410</v>
      </c>
      <c r="AB2" s="1831" t="s">
        <v>145</v>
      </c>
      <c r="AC2" s="1831" t="s">
        <v>412</v>
      </c>
      <c r="AD2" s="1831" t="s">
        <v>413</v>
      </c>
      <c r="AE2" s="1831" t="s">
        <v>348</v>
      </c>
      <c r="AF2" s="1831" t="s">
        <v>414</v>
      </c>
      <c r="AG2" s="1831" t="s">
        <v>352</v>
      </c>
      <c r="AH2" s="1831" t="s">
        <v>416</v>
      </c>
      <c r="AI2" s="1831" t="s">
        <v>418</v>
      </c>
      <c r="AJ2" s="1831" t="s">
        <v>420</v>
      </c>
      <c r="AK2" s="1831" t="s">
        <v>421</v>
      </c>
      <c r="AL2" s="1831" t="s">
        <v>361</v>
      </c>
      <c r="AM2" s="1831" t="s">
        <v>402</v>
      </c>
      <c r="AN2" s="1831" t="s">
        <v>403</v>
      </c>
      <c r="AO2" s="1831" t="s">
        <v>404</v>
      </c>
      <c r="AP2" s="1831" t="s">
        <v>406</v>
      </c>
      <c r="AQ2" s="1831" t="s">
        <v>407</v>
      </c>
      <c r="AR2" s="1831" t="s">
        <v>333</v>
      </c>
      <c r="AS2" s="1831" t="s">
        <v>333</v>
      </c>
      <c r="AT2" s="1831" t="s">
        <v>45</v>
      </c>
      <c r="AU2" s="1831" t="s">
        <v>381</v>
      </c>
      <c r="AV2" s="1831" t="s">
        <v>378</v>
      </c>
      <c r="AW2" s="1831" t="s">
        <v>380</v>
      </c>
      <c r="AX2" s="1831" t="s">
        <v>325</v>
      </c>
      <c r="AY2" s="1831" t="s">
        <v>51</v>
      </c>
      <c r="AZ2" s="1831" t="s">
        <v>350</v>
      </c>
      <c r="BA2" s="1831" t="s">
        <v>582</v>
      </c>
      <c r="BB2" s="1831" t="s">
        <v>583</v>
      </c>
      <c r="BC2" s="1831" t="s">
        <v>345</v>
      </c>
      <c r="BD2" s="1831" t="s">
        <v>340</v>
      </c>
      <c r="BE2" s="1831" t="s">
        <v>927</v>
      </c>
      <c r="BF2" s="1831" t="s">
        <v>584</v>
      </c>
      <c r="BG2" s="1831" t="s">
        <v>931</v>
      </c>
      <c r="BH2" s="1831" t="s">
        <v>57</v>
      </c>
      <c r="BI2" s="1831" t="s">
        <v>971</v>
      </c>
      <c r="BJ2" s="1831" t="s">
        <v>588</v>
      </c>
      <c r="BK2" s="1831" t="s">
        <v>585</v>
      </c>
      <c r="BL2" s="1831" t="s">
        <v>586</v>
      </c>
      <c r="BM2" s="1831" t="s">
        <v>587</v>
      </c>
      <c r="BN2" s="1831" t="s">
        <v>587</v>
      </c>
      <c r="BO2" s="1831" t="s">
        <v>318</v>
      </c>
      <c r="BP2" s="1831" t="s">
        <v>317</v>
      </c>
      <c r="BQ2" s="1831" t="s">
        <v>344</v>
      </c>
      <c r="BR2" s="1831" t="s">
        <v>343</v>
      </c>
      <c r="BS2" s="1831" t="s">
        <v>434</v>
      </c>
      <c r="BT2" s="1831" t="s">
        <v>348</v>
      </c>
      <c r="BU2" s="1831" t="s">
        <v>1032</v>
      </c>
      <c r="BV2" s="1831" t="s">
        <v>1440</v>
      </c>
      <c r="BW2" s="1831" t="s">
        <v>1441</v>
      </c>
      <c r="BX2" s="1831" t="s">
        <v>1060</v>
      </c>
      <c r="BY2" s="1831" t="s">
        <v>349</v>
      </c>
      <c r="BZ2" s="1831" t="s">
        <v>1442</v>
      </c>
      <c r="CA2" s="1831" t="s">
        <v>351</v>
      </c>
      <c r="CB2" s="1831" t="s">
        <v>352</v>
      </c>
      <c r="CC2" s="1831" t="s">
        <v>442</v>
      </c>
      <c r="CD2" s="1831" t="s">
        <v>78</v>
      </c>
      <c r="CE2" s="1831" t="s">
        <v>330</v>
      </c>
      <c r="CF2" s="1831" t="s">
        <v>70</v>
      </c>
      <c r="CG2" s="1831" t="s">
        <v>590</v>
      </c>
      <c r="CH2" s="1831" t="s">
        <v>1122</v>
      </c>
      <c r="CI2" s="1831" t="s">
        <v>327</v>
      </c>
      <c r="CJ2" s="1831" t="s">
        <v>73</v>
      </c>
      <c r="CK2" s="1831" t="s">
        <v>335</v>
      </c>
      <c r="CL2" s="1831" t="s">
        <v>75</v>
      </c>
      <c r="CM2" s="1831" t="s">
        <v>480</v>
      </c>
      <c r="CN2" s="1831" t="s">
        <v>341</v>
      </c>
    </row>
    <row r="3" spans="2:101" s="1831" customFormat="1" x14ac:dyDescent="0.3">
      <c r="H3" s="1831" t="s">
        <v>309</v>
      </c>
      <c r="I3" s="1831" t="s">
        <v>319</v>
      </c>
      <c r="J3" s="1831" t="s">
        <v>319</v>
      </c>
      <c r="K3" s="1831" t="s">
        <v>319</v>
      </c>
      <c r="L3" s="1831" t="s">
        <v>319</v>
      </c>
      <c r="M3" s="1831" t="s">
        <v>319</v>
      </c>
      <c r="N3" s="1831" t="s">
        <v>319</v>
      </c>
      <c r="O3" s="1831" t="s">
        <v>319</v>
      </c>
      <c r="P3" s="1831" t="s">
        <v>319</v>
      </c>
      <c r="Q3" s="1831" t="s">
        <v>319</v>
      </c>
      <c r="R3" s="1831" t="s">
        <v>319</v>
      </c>
      <c r="S3" s="1831" t="s">
        <v>319</v>
      </c>
      <c r="T3" s="1831" t="s">
        <v>319</v>
      </c>
      <c r="U3" s="1831" t="s">
        <v>319</v>
      </c>
      <c r="V3" s="1831" t="s">
        <v>319</v>
      </c>
      <c r="W3" s="1831" t="s">
        <v>319</v>
      </c>
      <c r="X3" s="1831" t="s">
        <v>319</v>
      </c>
      <c r="Y3" s="1831" t="s">
        <v>367</v>
      </c>
      <c r="Z3" s="1831" t="s">
        <v>367</v>
      </c>
      <c r="AA3" s="1831" t="s">
        <v>367</v>
      </c>
      <c r="AB3" s="1831" t="s">
        <v>367</v>
      </c>
      <c r="AC3" s="1831" t="s">
        <v>367</v>
      </c>
      <c r="AD3" s="1831" t="s">
        <v>367</v>
      </c>
      <c r="AE3" s="1831" t="s">
        <v>367</v>
      </c>
      <c r="AF3" s="1831" t="s">
        <v>367</v>
      </c>
      <c r="AG3" s="1831" t="s">
        <v>367</v>
      </c>
      <c r="AH3" s="1831" t="s">
        <v>367</v>
      </c>
      <c r="AI3" s="1831" t="s">
        <v>367</v>
      </c>
      <c r="AJ3" s="1831" t="s">
        <v>367</v>
      </c>
      <c r="AK3" s="1831" t="s">
        <v>367</v>
      </c>
      <c r="AL3" s="1831" t="s">
        <v>359</v>
      </c>
      <c r="AM3" s="1831" t="s">
        <v>359</v>
      </c>
      <c r="AN3" s="1831" t="s">
        <v>359</v>
      </c>
      <c r="AO3" s="1831" t="s">
        <v>359</v>
      </c>
      <c r="AP3" s="1831" t="s">
        <v>359</v>
      </c>
      <c r="AQ3" s="1831" t="s">
        <v>359</v>
      </c>
      <c r="AR3" s="1831" t="s">
        <v>309</v>
      </c>
      <c r="AS3" s="1831" t="s">
        <v>319</v>
      </c>
      <c r="AT3" s="1831" t="s">
        <v>319</v>
      </c>
      <c r="AU3" s="1831" t="s">
        <v>319</v>
      </c>
      <c r="AV3" s="1831" t="s">
        <v>359</v>
      </c>
      <c r="AW3" s="1831" t="s">
        <v>359</v>
      </c>
      <c r="AX3" s="1831" t="s">
        <v>309</v>
      </c>
      <c r="AY3" s="1831" t="s">
        <v>319</v>
      </c>
      <c r="AZ3" s="1831" t="s">
        <v>319</v>
      </c>
      <c r="BA3" s="1831" t="s">
        <v>367</v>
      </c>
      <c r="BB3" s="1831" t="s">
        <v>367</v>
      </c>
      <c r="BC3" s="1831" t="s">
        <v>309</v>
      </c>
      <c r="BD3" s="1831" t="s">
        <v>309</v>
      </c>
      <c r="BE3" s="1831" t="s">
        <v>319</v>
      </c>
      <c r="BF3" s="1831" t="s">
        <v>319</v>
      </c>
      <c r="BG3" s="1831" t="s">
        <v>319</v>
      </c>
      <c r="BH3" s="1831" t="s">
        <v>319</v>
      </c>
      <c r="BI3" s="1831" t="s">
        <v>359</v>
      </c>
      <c r="BJ3" s="1831" t="s">
        <v>359</v>
      </c>
      <c r="BK3" s="1831" t="s">
        <v>359</v>
      </c>
      <c r="BL3" s="1831" t="s">
        <v>367</v>
      </c>
      <c r="BM3" s="1831" t="s">
        <v>367</v>
      </c>
      <c r="BN3" s="1831" t="s">
        <v>359</v>
      </c>
      <c r="BO3" s="1831" t="s">
        <v>309</v>
      </c>
      <c r="BP3" s="1831" t="s">
        <v>319</v>
      </c>
      <c r="BQ3" s="1831" t="s">
        <v>309</v>
      </c>
      <c r="BR3" s="1831" t="s">
        <v>319</v>
      </c>
      <c r="BS3" s="1831" t="s">
        <v>359</v>
      </c>
      <c r="BT3" s="1831" t="s">
        <v>309</v>
      </c>
      <c r="BU3" s="1831" t="s">
        <v>319</v>
      </c>
      <c r="BV3" s="1831" t="s">
        <v>359</v>
      </c>
      <c r="BW3" s="1831" t="s">
        <v>359</v>
      </c>
      <c r="BX3" s="1831" t="s">
        <v>359</v>
      </c>
      <c r="BY3" s="1831" t="s">
        <v>309</v>
      </c>
      <c r="BZ3" s="1831" t="s">
        <v>319</v>
      </c>
      <c r="CA3" s="1831" t="s">
        <v>309</v>
      </c>
      <c r="CB3" s="1831" t="s">
        <v>309</v>
      </c>
      <c r="CC3" s="1831" t="s">
        <v>359</v>
      </c>
      <c r="CD3" s="1831" t="s">
        <v>359</v>
      </c>
      <c r="CE3" s="1831" t="s">
        <v>309</v>
      </c>
      <c r="CF3" s="1831" t="s">
        <v>319</v>
      </c>
      <c r="CG3" s="1831" t="s">
        <v>359</v>
      </c>
      <c r="CH3" s="1831" t="s">
        <v>359</v>
      </c>
      <c r="CI3" s="1831" t="s">
        <v>309</v>
      </c>
      <c r="CJ3" s="1831" t="s">
        <v>319</v>
      </c>
      <c r="CK3" s="1831" t="s">
        <v>309</v>
      </c>
      <c r="CL3" s="1831" t="s">
        <v>319</v>
      </c>
      <c r="CM3" s="1831" t="s">
        <v>367</v>
      </c>
      <c r="CN3" s="1831" t="s">
        <v>309</v>
      </c>
    </row>
    <row r="4" spans="2:101" s="1831" customFormat="1" x14ac:dyDescent="0.3">
      <c r="G4" s="1831" t="s">
        <v>1257</v>
      </c>
      <c r="H4" s="1831" t="s">
        <v>89</v>
      </c>
      <c r="I4" s="1831" t="s">
        <v>89</v>
      </c>
      <c r="J4" s="1831" t="s">
        <v>89</v>
      </c>
      <c r="K4" s="1831" t="s">
        <v>89</v>
      </c>
      <c r="L4" s="1831" t="s">
        <v>89</v>
      </c>
      <c r="M4" s="1831" t="s">
        <v>89</v>
      </c>
      <c r="N4" s="1831" t="s">
        <v>89</v>
      </c>
      <c r="O4" s="1831" t="s">
        <v>89</v>
      </c>
      <c r="P4" s="1831" t="s">
        <v>89</v>
      </c>
      <c r="Q4" s="1831" t="s">
        <v>89</v>
      </c>
      <c r="R4" s="1831" t="s">
        <v>89</v>
      </c>
      <c r="S4" s="1831" t="s">
        <v>89</v>
      </c>
      <c r="T4" s="1831" t="s">
        <v>89</v>
      </c>
      <c r="U4" s="1831" t="s">
        <v>89</v>
      </c>
      <c r="V4" s="1831" t="s">
        <v>89</v>
      </c>
      <c r="W4" s="1831" t="s">
        <v>89</v>
      </c>
      <c r="X4" s="1831" t="s">
        <v>89</v>
      </c>
      <c r="Y4" s="1831" t="s">
        <v>89</v>
      </c>
      <c r="Z4" s="1831" t="s">
        <v>89</v>
      </c>
      <c r="AA4" s="1831" t="s">
        <v>89</v>
      </c>
      <c r="AB4" s="1831" t="s">
        <v>89</v>
      </c>
      <c r="AC4" s="1831" t="s">
        <v>89</v>
      </c>
      <c r="AD4" s="1831" t="s">
        <v>89</v>
      </c>
      <c r="AE4" s="1831" t="s">
        <v>89</v>
      </c>
      <c r="AF4" s="1831" t="s">
        <v>89</v>
      </c>
      <c r="AG4" s="1831" t="s">
        <v>89</v>
      </c>
      <c r="AH4" s="1831" t="s">
        <v>89</v>
      </c>
      <c r="AI4" s="1831" t="s">
        <v>89</v>
      </c>
      <c r="AJ4" s="1831" t="s">
        <v>89</v>
      </c>
      <c r="AK4" s="1831" t="s">
        <v>89</v>
      </c>
      <c r="AL4" s="1831" t="s">
        <v>89</v>
      </c>
      <c r="AM4" s="1831" t="s">
        <v>89</v>
      </c>
      <c r="AN4" s="1831" t="s">
        <v>89</v>
      </c>
      <c r="AO4" s="1831" t="s">
        <v>89</v>
      </c>
      <c r="AP4" s="1831" t="s">
        <v>89</v>
      </c>
      <c r="AQ4" s="1831" t="s">
        <v>89</v>
      </c>
      <c r="AR4" s="1831" t="s">
        <v>89</v>
      </c>
      <c r="AS4" s="1831" t="s">
        <v>89</v>
      </c>
      <c r="AT4" s="1831" t="s">
        <v>89</v>
      </c>
      <c r="AU4" s="1831" t="s">
        <v>89</v>
      </c>
      <c r="AV4" s="1831" t="s">
        <v>89</v>
      </c>
      <c r="AW4" s="1831" t="s">
        <v>89</v>
      </c>
      <c r="AX4" s="1831" t="s">
        <v>92</v>
      </c>
      <c r="AY4" s="1831" t="s">
        <v>93</v>
      </c>
      <c r="AZ4" s="1831" t="s">
        <v>89</v>
      </c>
      <c r="BA4" s="1831" t="s">
        <v>89</v>
      </c>
      <c r="BB4" s="1831" t="s">
        <v>89</v>
      </c>
      <c r="BC4" s="1831" t="s">
        <v>93</v>
      </c>
      <c r="BD4" s="1831" t="s">
        <v>93</v>
      </c>
      <c r="BE4" s="1831" t="s">
        <v>93</v>
      </c>
      <c r="BF4" s="1831" t="s">
        <v>93</v>
      </c>
      <c r="BG4" s="1831" t="s">
        <v>93</v>
      </c>
      <c r="BH4" s="1831" t="s">
        <v>89</v>
      </c>
      <c r="BI4" s="1831" t="s">
        <v>93</v>
      </c>
      <c r="BJ4" s="1831" t="s">
        <v>93</v>
      </c>
      <c r="BK4" s="1831" t="s">
        <v>93</v>
      </c>
      <c r="BL4" s="1831" t="s">
        <v>89</v>
      </c>
      <c r="BM4" s="1831" t="s">
        <v>93</v>
      </c>
      <c r="BN4" s="1831" t="s">
        <v>491</v>
      </c>
      <c r="BO4" s="1831" t="s">
        <v>93</v>
      </c>
      <c r="BP4" s="1831" t="s">
        <v>93</v>
      </c>
      <c r="BQ4" s="1831" t="s">
        <v>93</v>
      </c>
      <c r="BR4" s="1831" t="s">
        <v>93</v>
      </c>
      <c r="BS4" s="1831" t="s">
        <v>93</v>
      </c>
      <c r="BT4" s="1831" t="s">
        <v>102</v>
      </c>
      <c r="BU4" s="1831" t="s">
        <v>93</v>
      </c>
      <c r="BV4" s="1831" t="s">
        <v>93</v>
      </c>
      <c r="BW4" s="1831" t="s">
        <v>93</v>
      </c>
      <c r="BX4" s="1831" t="s">
        <v>93</v>
      </c>
      <c r="BY4" s="1831" t="s">
        <v>93</v>
      </c>
      <c r="BZ4" s="1831" t="s">
        <v>93</v>
      </c>
      <c r="CA4" s="1831" t="s">
        <v>93</v>
      </c>
      <c r="CB4" s="1831" t="s">
        <v>93</v>
      </c>
      <c r="CC4" s="1831" t="s">
        <v>93</v>
      </c>
      <c r="CD4" s="1831" t="s">
        <v>93</v>
      </c>
      <c r="CE4" s="1831" t="s">
        <v>491</v>
      </c>
      <c r="CF4" s="1831" t="s">
        <v>491</v>
      </c>
      <c r="CG4" s="1831" t="s">
        <v>93</v>
      </c>
      <c r="CH4" s="1831" t="s">
        <v>93</v>
      </c>
      <c r="CI4" s="1831" t="s">
        <v>102</v>
      </c>
      <c r="CJ4" s="1831" t="s">
        <v>492</v>
      </c>
      <c r="CK4" s="1831" t="s">
        <v>93</v>
      </c>
      <c r="CL4" s="1831" t="s">
        <v>93</v>
      </c>
      <c r="CM4" s="1831" t="s">
        <v>89</v>
      </c>
      <c r="CN4" s="1831" t="s">
        <v>102</v>
      </c>
      <c r="CW4" s="1831">
        <f>COUNTIFS(H4:CV4,"MPO")</f>
        <v>48</v>
      </c>
    </row>
    <row r="5" spans="2:101" s="1831" customFormat="1" x14ac:dyDescent="0.3">
      <c r="G5" s="1831" t="s">
        <v>1258</v>
      </c>
      <c r="H5" s="1831" t="s">
        <v>1259</v>
      </c>
      <c r="I5" s="1831" t="s">
        <v>1259</v>
      </c>
      <c r="J5" s="1831" t="s">
        <v>1259</v>
      </c>
      <c r="K5" s="1831" t="s">
        <v>1259</v>
      </c>
      <c r="L5" s="1831" t="s">
        <v>1259</v>
      </c>
      <c r="M5" s="1831" t="s">
        <v>1259</v>
      </c>
      <c r="N5" s="1831" t="s">
        <v>1259</v>
      </c>
      <c r="O5" s="1831" t="s">
        <v>1259</v>
      </c>
      <c r="P5" s="1831" t="s">
        <v>1259</v>
      </c>
      <c r="Q5" s="1831" t="s">
        <v>1259</v>
      </c>
      <c r="R5" s="1831" t="s">
        <v>1259</v>
      </c>
      <c r="S5" s="1831" t="s">
        <v>1259</v>
      </c>
      <c r="T5" s="1831" t="s">
        <v>1259</v>
      </c>
      <c r="U5" s="1831" t="s">
        <v>1259</v>
      </c>
      <c r="V5" s="1831" t="s">
        <v>1259</v>
      </c>
      <c r="W5" s="1831" t="s">
        <v>1259</v>
      </c>
      <c r="X5" s="1831" t="s">
        <v>1259</v>
      </c>
      <c r="Y5" s="1831" t="s">
        <v>1259</v>
      </c>
      <c r="Z5" s="1831" t="s">
        <v>1259</v>
      </c>
      <c r="AA5" s="1831" t="s">
        <v>1259</v>
      </c>
      <c r="AB5" s="1831" t="s">
        <v>1259</v>
      </c>
      <c r="AC5" s="1831" t="s">
        <v>1259</v>
      </c>
      <c r="AD5" s="1831" t="s">
        <v>1259</v>
      </c>
      <c r="AE5" s="1831" t="s">
        <v>1259</v>
      </c>
      <c r="AF5" s="1831" t="s">
        <v>1259</v>
      </c>
      <c r="AG5" s="1831" t="s">
        <v>1259</v>
      </c>
      <c r="AH5" s="1831" t="s">
        <v>1259</v>
      </c>
      <c r="AI5" s="1831" t="s">
        <v>1259</v>
      </c>
      <c r="AJ5" s="1831" t="s">
        <v>1259</v>
      </c>
      <c r="AK5" s="1831" t="s">
        <v>1259</v>
      </c>
      <c r="AL5" s="1831" t="s">
        <v>1259</v>
      </c>
      <c r="AM5" s="1831" t="s">
        <v>1259</v>
      </c>
      <c r="AN5" s="1831" t="s">
        <v>1259</v>
      </c>
      <c r="AO5" s="1831" t="s">
        <v>1259</v>
      </c>
      <c r="AP5" s="1831" t="s">
        <v>1259</v>
      </c>
      <c r="AQ5" s="1831" t="s">
        <v>1259</v>
      </c>
      <c r="AR5" s="1831" t="s">
        <v>1259</v>
      </c>
      <c r="AS5" s="1831" t="s">
        <v>1259</v>
      </c>
      <c r="AT5" s="1831" t="s">
        <v>1259</v>
      </c>
      <c r="AU5" s="1831" t="s">
        <v>1259</v>
      </c>
      <c r="AV5" s="1831" t="s">
        <v>1259</v>
      </c>
      <c r="AW5" s="1831" t="s">
        <v>1259</v>
      </c>
      <c r="AX5" s="1831" t="s">
        <v>1259</v>
      </c>
      <c r="AY5" s="1831" t="s">
        <v>1259</v>
      </c>
      <c r="AZ5" s="1831" t="s">
        <v>1259</v>
      </c>
      <c r="BA5" s="1831" t="s">
        <v>1259</v>
      </c>
      <c r="BB5" s="1831" t="s">
        <v>1259</v>
      </c>
      <c r="BC5" s="1831" t="s">
        <v>1259</v>
      </c>
      <c r="BD5" s="1831" t="s">
        <v>1259</v>
      </c>
      <c r="BE5" s="1831" t="s">
        <v>1259</v>
      </c>
      <c r="BF5" s="1831" t="s">
        <v>1259</v>
      </c>
      <c r="BG5" s="1831" t="s">
        <v>1259</v>
      </c>
      <c r="BH5" s="1831" t="s">
        <v>1259</v>
      </c>
      <c r="BI5" s="1831" t="s">
        <v>1259</v>
      </c>
      <c r="BJ5" s="1831" t="s">
        <v>1259</v>
      </c>
      <c r="BK5" s="1831" t="s">
        <v>1259</v>
      </c>
      <c r="BL5" s="1831" t="s">
        <v>1259</v>
      </c>
      <c r="BM5" s="1831" t="s">
        <v>1259</v>
      </c>
      <c r="BN5" s="1831" t="s">
        <v>1259</v>
      </c>
      <c r="BO5" s="1831" t="s">
        <v>1259</v>
      </c>
      <c r="BP5" s="1831" t="s">
        <v>1259</v>
      </c>
      <c r="BQ5" s="1831" t="s">
        <v>1259</v>
      </c>
      <c r="BR5" s="1831" t="s">
        <v>1259</v>
      </c>
      <c r="BS5" s="1831" t="s">
        <v>1259</v>
      </c>
      <c r="BT5" s="1831" t="s">
        <v>1259</v>
      </c>
      <c r="BU5" s="1831" t="s">
        <v>1259</v>
      </c>
      <c r="BV5" s="1831" t="s">
        <v>1259</v>
      </c>
      <c r="BW5" s="1831" t="s">
        <v>1259</v>
      </c>
      <c r="BX5" s="1831" t="s">
        <v>1259</v>
      </c>
      <c r="BY5" s="1831" t="s">
        <v>1259</v>
      </c>
      <c r="BZ5" s="1831" t="s">
        <v>1259</v>
      </c>
      <c r="CA5" s="1831" t="s">
        <v>1259</v>
      </c>
      <c r="CB5" s="1831" t="s">
        <v>1259</v>
      </c>
      <c r="CC5" s="1831" t="s">
        <v>1259</v>
      </c>
      <c r="CD5" s="1831" t="s">
        <v>1259</v>
      </c>
      <c r="CE5" s="1831" t="s">
        <v>1260</v>
      </c>
      <c r="CF5" s="1831" t="s">
        <v>1259</v>
      </c>
      <c r="CG5" s="1831" t="s">
        <v>1259</v>
      </c>
      <c r="CH5" s="1831" t="s">
        <v>1259</v>
      </c>
      <c r="CI5" s="1831" t="s">
        <v>1260</v>
      </c>
      <c r="CJ5" s="1831" t="s">
        <v>1259</v>
      </c>
      <c r="CK5" s="1831" t="s">
        <v>1259</v>
      </c>
      <c r="CL5" s="1831" t="s">
        <v>1259</v>
      </c>
      <c r="CM5" s="1831" t="s">
        <v>1259</v>
      </c>
      <c r="CN5" s="1831" t="s">
        <v>1260</v>
      </c>
      <c r="CO5" s="1831" t="s">
        <v>104</v>
      </c>
      <c r="CP5" s="1831" t="s">
        <v>104</v>
      </c>
      <c r="CQ5" s="1831" t="s">
        <v>104</v>
      </c>
      <c r="CR5" s="1831" t="s">
        <v>104</v>
      </c>
      <c r="CS5" s="1831" t="s">
        <v>104</v>
      </c>
      <c r="CT5" s="1831" t="s">
        <v>104</v>
      </c>
      <c r="CU5" s="1831" t="s">
        <v>104</v>
      </c>
      <c r="CV5" s="1831" t="s">
        <v>104</v>
      </c>
      <c r="CW5" s="1831">
        <f>COUNTIFS(H5:CV5,"Member")</f>
        <v>82</v>
      </c>
    </row>
    <row r="6" spans="2:101" s="1831" customFormat="1" x14ac:dyDescent="0.3">
      <c r="G6" s="1831" t="s">
        <v>1448</v>
      </c>
      <c r="H6" s="1831">
        <v>1</v>
      </c>
      <c r="I6" s="1831">
        <v>2</v>
      </c>
      <c r="J6" s="1831">
        <v>2</v>
      </c>
      <c r="K6" s="1831">
        <v>2</v>
      </c>
      <c r="L6" s="1831">
        <v>2</v>
      </c>
      <c r="M6" s="1831">
        <v>2</v>
      </c>
      <c r="N6" s="1831">
        <v>2</v>
      </c>
      <c r="O6" s="1831">
        <v>2</v>
      </c>
      <c r="P6" s="1831">
        <v>2</v>
      </c>
      <c r="Q6" s="1831">
        <v>2</v>
      </c>
      <c r="R6" s="1831">
        <v>2</v>
      </c>
      <c r="S6" s="1831">
        <v>2</v>
      </c>
      <c r="T6" s="1831">
        <v>2</v>
      </c>
      <c r="U6" s="1831">
        <v>2</v>
      </c>
      <c r="V6" s="1831">
        <v>2</v>
      </c>
      <c r="W6" s="1831">
        <v>2</v>
      </c>
      <c r="X6" s="1831">
        <v>2</v>
      </c>
      <c r="Y6" s="1831">
        <v>2</v>
      </c>
      <c r="Z6" s="1831">
        <v>2</v>
      </c>
      <c r="AA6" s="1831">
        <v>2</v>
      </c>
      <c r="AB6" s="1831">
        <v>2</v>
      </c>
      <c r="AC6" s="1831">
        <v>2</v>
      </c>
      <c r="AD6" s="1831">
        <v>2</v>
      </c>
      <c r="AE6" s="1831">
        <v>2</v>
      </c>
      <c r="AF6" s="1831">
        <v>2</v>
      </c>
      <c r="AG6" s="1831">
        <v>2</v>
      </c>
      <c r="AH6" s="1831">
        <v>2</v>
      </c>
      <c r="AI6" s="1831">
        <v>2</v>
      </c>
      <c r="AJ6" s="1831">
        <v>2</v>
      </c>
      <c r="AK6" s="1831">
        <v>2</v>
      </c>
      <c r="AL6" s="1831">
        <v>2</v>
      </c>
      <c r="AM6" s="1831">
        <v>2</v>
      </c>
      <c r="AN6" s="1831">
        <v>2</v>
      </c>
      <c r="AO6" s="1831">
        <v>2</v>
      </c>
      <c r="AP6" s="1831">
        <v>2</v>
      </c>
      <c r="AQ6" s="1831">
        <v>2</v>
      </c>
      <c r="AR6" s="1831">
        <v>1</v>
      </c>
      <c r="AS6" s="1831">
        <v>2</v>
      </c>
      <c r="AT6" s="1831">
        <v>2</v>
      </c>
      <c r="AU6" s="1831">
        <v>2</v>
      </c>
      <c r="AV6" s="1831">
        <v>2</v>
      </c>
      <c r="AW6" s="1831">
        <v>2</v>
      </c>
      <c r="AX6" s="1831">
        <v>1</v>
      </c>
      <c r="AY6" s="1831">
        <v>2</v>
      </c>
      <c r="AZ6" s="1831">
        <v>2</v>
      </c>
      <c r="BA6" s="1831">
        <v>2</v>
      </c>
      <c r="BB6" s="1831">
        <v>2</v>
      </c>
      <c r="BC6" s="1831">
        <v>1</v>
      </c>
      <c r="BD6" s="1831">
        <v>1</v>
      </c>
      <c r="BE6" s="1831">
        <v>2</v>
      </c>
      <c r="BF6" s="1831">
        <v>2</v>
      </c>
      <c r="BG6" s="1831">
        <v>2</v>
      </c>
      <c r="BH6" s="1831">
        <v>2</v>
      </c>
      <c r="BI6" s="1831">
        <v>2</v>
      </c>
      <c r="BJ6" s="1831">
        <v>2</v>
      </c>
      <c r="BK6" s="1831">
        <v>2</v>
      </c>
      <c r="BL6" s="1831">
        <v>2</v>
      </c>
      <c r="BM6" s="1831">
        <v>2</v>
      </c>
      <c r="BN6" s="1831">
        <v>2</v>
      </c>
      <c r="BO6" s="1831">
        <v>1</v>
      </c>
      <c r="BP6" s="1831">
        <v>2</v>
      </c>
      <c r="BQ6" s="1831">
        <v>1</v>
      </c>
      <c r="BR6" s="1831">
        <v>2</v>
      </c>
      <c r="BS6" s="1831">
        <v>2</v>
      </c>
      <c r="BT6" s="1831">
        <v>1</v>
      </c>
      <c r="BU6" s="1831">
        <v>2</v>
      </c>
      <c r="BV6" s="1831">
        <v>2</v>
      </c>
      <c r="BW6" s="1831">
        <v>2</v>
      </c>
      <c r="BX6" s="1831">
        <v>2</v>
      </c>
      <c r="BY6" s="1831">
        <v>1</v>
      </c>
      <c r="BZ6" s="1831">
        <v>2</v>
      </c>
      <c r="CA6" s="1831">
        <v>1</v>
      </c>
      <c r="CB6" s="1831">
        <v>1</v>
      </c>
      <c r="CC6" s="1831">
        <v>2</v>
      </c>
      <c r="CD6" s="1831">
        <v>2</v>
      </c>
      <c r="CE6" s="1831">
        <v>1</v>
      </c>
      <c r="CF6" s="1831">
        <v>2</v>
      </c>
      <c r="CG6" s="1831">
        <v>2</v>
      </c>
      <c r="CH6" s="1831">
        <v>2</v>
      </c>
      <c r="CI6" s="1831">
        <v>1</v>
      </c>
      <c r="CJ6" s="1831">
        <v>2</v>
      </c>
      <c r="CK6" s="1831">
        <v>1</v>
      </c>
      <c r="CL6" s="1831">
        <v>2</v>
      </c>
      <c r="CM6" s="1831">
        <v>2</v>
      </c>
      <c r="CN6" s="1831">
        <v>1</v>
      </c>
    </row>
    <row r="7" spans="2:101" s="1831" customFormat="1" x14ac:dyDescent="0.3">
      <c r="G7" s="1831" t="s">
        <v>1261</v>
      </c>
      <c r="AX7" s="1831">
        <v>1</v>
      </c>
      <c r="AY7" s="1831">
        <v>2</v>
      </c>
      <c r="AZ7" s="1831">
        <v>2</v>
      </c>
      <c r="BA7" s="1831">
        <v>2</v>
      </c>
      <c r="BB7" s="1831">
        <v>2</v>
      </c>
      <c r="BQ7" s="1831">
        <v>1</v>
      </c>
      <c r="BR7" s="1831">
        <v>2</v>
      </c>
      <c r="BS7" s="1831">
        <v>2</v>
      </c>
      <c r="BT7" s="1831">
        <v>1</v>
      </c>
      <c r="BU7" s="1831">
        <v>2</v>
      </c>
      <c r="BV7" s="1831">
        <v>2</v>
      </c>
      <c r="BW7" s="1831">
        <v>2</v>
      </c>
      <c r="BX7" s="1831">
        <v>2</v>
      </c>
      <c r="BY7" s="1831">
        <v>1</v>
      </c>
      <c r="BZ7" s="1831">
        <v>2</v>
      </c>
      <c r="CA7" s="1831">
        <v>1</v>
      </c>
      <c r="CE7" s="1831">
        <v>1</v>
      </c>
      <c r="CF7" s="1831">
        <v>2</v>
      </c>
      <c r="CG7" s="1831">
        <v>2</v>
      </c>
      <c r="CH7" s="1831">
        <v>2</v>
      </c>
      <c r="CK7" s="1831">
        <v>1</v>
      </c>
      <c r="CL7" s="1831">
        <v>2</v>
      </c>
      <c r="CM7" s="1831">
        <v>2</v>
      </c>
    </row>
    <row r="8" spans="2:101" s="1831" customFormat="1" ht="26.4" x14ac:dyDescent="0.3">
      <c r="G8" s="1831" t="s">
        <v>1449</v>
      </c>
      <c r="AC8" s="1831" t="s">
        <v>1263</v>
      </c>
      <c r="AJ8" s="1831" t="s">
        <v>1264</v>
      </c>
      <c r="AK8" s="1831" t="s">
        <v>1265</v>
      </c>
      <c r="AL8" s="1831" t="s">
        <v>107</v>
      </c>
      <c r="BD8" s="1831" t="s">
        <v>1266</v>
      </c>
      <c r="BE8" s="1831" t="s">
        <v>1267</v>
      </c>
      <c r="BG8" s="1831" t="s">
        <v>1268</v>
      </c>
      <c r="BI8" s="1835">
        <v>45658</v>
      </c>
      <c r="BJ8" s="1831" t="s">
        <v>1266</v>
      </c>
      <c r="BK8" s="1831" t="s">
        <v>1269</v>
      </c>
      <c r="BO8" s="1831" t="s">
        <v>1270</v>
      </c>
      <c r="BP8" s="1831" t="s">
        <v>1271</v>
      </c>
      <c r="BQ8" s="1835">
        <v>43466</v>
      </c>
      <c r="BR8" s="1831" t="s">
        <v>1263</v>
      </c>
      <c r="BS8" s="1831" t="s">
        <v>1272</v>
      </c>
      <c r="BT8" s="1831" t="s">
        <v>1273</v>
      </c>
      <c r="BU8" s="1831" t="s">
        <v>1274</v>
      </c>
      <c r="BY8" s="1831" t="s">
        <v>1275</v>
      </c>
      <c r="BZ8" s="1835">
        <v>45658</v>
      </c>
      <c r="CA8" s="1831" t="s">
        <v>1276</v>
      </c>
      <c r="CC8" s="1831" t="s">
        <v>1277</v>
      </c>
      <c r="CH8" s="1831" t="s">
        <v>1268</v>
      </c>
    </row>
    <row r="9" spans="2:101" s="1831" customFormat="1" x14ac:dyDescent="0.3">
      <c r="G9" s="1831" t="s">
        <v>1450</v>
      </c>
      <c r="H9" s="1831">
        <v>1</v>
      </c>
      <c r="I9" s="1831">
        <v>1</v>
      </c>
      <c r="J9" s="1831">
        <v>1</v>
      </c>
      <c r="K9" s="1831">
        <v>1</v>
      </c>
      <c r="L9" s="1831">
        <v>1</v>
      </c>
      <c r="M9" s="1831">
        <v>1</v>
      </c>
      <c r="N9" s="1831">
        <v>1</v>
      </c>
      <c r="O9" s="1831">
        <v>1</v>
      </c>
      <c r="P9" s="1831">
        <v>1</v>
      </c>
      <c r="Q9" s="1831">
        <v>1</v>
      </c>
      <c r="R9" s="1831">
        <v>1</v>
      </c>
      <c r="S9" s="1831">
        <v>1</v>
      </c>
      <c r="T9" s="1831">
        <v>1</v>
      </c>
      <c r="U9" s="1831">
        <v>1</v>
      </c>
      <c r="V9" s="1831">
        <v>1</v>
      </c>
      <c r="W9" s="1831">
        <v>1</v>
      </c>
      <c r="X9" s="1831">
        <v>1</v>
      </c>
      <c r="Y9" s="1831">
        <v>1</v>
      </c>
      <c r="Z9" s="1831">
        <v>1</v>
      </c>
      <c r="AA9" s="1831">
        <v>1</v>
      </c>
      <c r="AB9" s="1831">
        <v>1</v>
      </c>
      <c r="AC9" s="1831">
        <v>1</v>
      </c>
      <c r="AD9" s="1831">
        <v>1</v>
      </c>
      <c r="AE9" s="1831">
        <v>1</v>
      </c>
      <c r="AF9" s="1831">
        <v>1</v>
      </c>
      <c r="AG9" s="1831">
        <v>1</v>
      </c>
      <c r="AH9" s="1831">
        <v>1</v>
      </c>
      <c r="AI9" s="1831">
        <v>1</v>
      </c>
      <c r="AJ9" s="1831">
        <v>1</v>
      </c>
      <c r="AK9" s="1831">
        <v>1</v>
      </c>
      <c r="AL9" s="1831">
        <v>1</v>
      </c>
      <c r="AM9" s="1831">
        <v>1</v>
      </c>
      <c r="AN9" s="1831">
        <v>1</v>
      </c>
      <c r="AO9" s="1831">
        <v>1</v>
      </c>
      <c r="AP9" s="1831">
        <v>1</v>
      </c>
      <c r="AQ9" s="1831">
        <v>1</v>
      </c>
      <c r="AR9" s="1831">
        <v>1</v>
      </c>
      <c r="AS9" s="1831">
        <v>1</v>
      </c>
      <c r="AT9" s="1831">
        <v>1</v>
      </c>
      <c r="AU9" s="1831">
        <v>1</v>
      </c>
      <c r="AV9" s="1831">
        <v>1</v>
      </c>
      <c r="AW9" s="1831">
        <v>1</v>
      </c>
      <c r="AX9" s="1831">
        <v>1</v>
      </c>
      <c r="AY9" s="1831">
        <v>1</v>
      </c>
      <c r="AZ9" s="1831">
        <v>1</v>
      </c>
      <c r="BA9" s="1831">
        <v>1</v>
      </c>
      <c r="BB9" s="1831">
        <v>1</v>
      </c>
      <c r="BC9" s="1831">
        <v>1</v>
      </c>
      <c r="BD9" s="1831">
        <v>1</v>
      </c>
      <c r="BE9" s="1831">
        <v>1</v>
      </c>
      <c r="BF9" s="1831">
        <v>1</v>
      </c>
      <c r="BG9" s="1831">
        <v>1</v>
      </c>
      <c r="BH9" s="1831">
        <v>1</v>
      </c>
      <c r="BI9" s="1831">
        <v>1</v>
      </c>
      <c r="BJ9" s="1831">
        <v>1</v>
      </c>
      <c r="BK9" s="1831">
        <v>1</v>
      </c>
      <c r="BL9" s="1831">
        <v>1</v>
      </c>
      <c r="BM9" s="1831">
        <v>1</v>
      </c>
      <c r="BN9" s="1831">
        <v>1</v>
      </c>
      <c r="BO9" s="1831">
        <v>1</v>
      </c>
      <c r="BP9" s="1831">
        <v>1</v>
      </c>
      <c r="BQ9" s="1831">
        <v>1</v>
      </c>
      <c r="BR9" s="1831">
        <v>1</v>
      </c>
      <c r="BS9" s="1831">
        <v>1</v>
      </c>
      <c r="BT9" s="1831">
        <v>1</v>
      </c>
      <c r="BU9" s="1831">
        <v>1</v>
      </c>
      <c r="BV9" s="1831">
        <v>1</v>
      </c>
      <c r="BW9" s="1831">
        <v>1</v>
      </c>
      <c r="BX9" s="1831">
        <v>1</v>
      </c>
      <c r="BY9" s="1831">
        <v>1</v>
      </c>
      <c r="BZ9" s="1831">
        <v>1</v>
      </c>
      <c r="CA9" s="1831">
        <v>1</v>
      </c>
      <c r="CB9" s="1831">
        <v>1</v>
      </c>
      <c r="CC9" s="1831">
        <v>1</v>
      </c>
      <c r="CD9" s="1831">
        <v>1</v>
      </c>
      <c r="CE9" s="1831">
        <v>0</v>
      </c>
      <c r="CF9" s="1831">
        <v>1</v>
      </c>
      <c r="CG9" s="1831">
        <v>1</v>
      </c>
      <c r="CH9" s="1831">
        <v>1</v>
      </c>
      <c r="CI9" s="1831">
        <v>0</v>
      </c>
      <c r="CJ9" s="1831">
        <v>1</v>
      </c>
      <c r="CK9" s="1831">
        <v>1</v>
      </c>
      <c r="CL9" s="1831">
        <v>1</v>
      </c>
      <c r="CM9" s="1831">
        <v>1</v>
      </c>
      <c r="CN9" s="1831">
        <v>0</v>
      </c>
      <c r="CO9" s="1831">
        <v>1</v>
      </c>
      <c r="CP9" s="1831">
        <v>1</v>
      </c>
      <c r="CQ9" s="1831">
        <v>1</v>
      </c>
      <c r="CR9" s="1831">
        <v>1</v>
      </c>
      <c r="CS9" s="1831">
        <v>1</v>
      </c>
      <c r="CT9" s="1831">
        <v>1</v>
      </c>
      <c r="CU9" s="1831">
        <v>1</v>
      </c>
      <c r="CV9" s="1831">
        <v>1</v>
      </c>
      <c r="CW9" s="1831">
        <f>SUM(G9:CV9)</f>
        <v>90</v>
      </c>
    </row>
    <row r="10" spans="2:101" s="1365" customFormat="1" ht="26.4" x14ac:dyDescent="0.25">
      <c r="B10" s="1831"/>
      <c r="C10" s="1831"/>
      <c r="D10" s="1627"/>
      <c r="E10" s="1831"/>
      <c r="F10" s="1549" t="s">
        <v>1451</v>
      </c>
      <c r="G10" s="1550">
        <f>SUM(H10:CV10)</f>
        <v>1678097</v>
      </c>
      <c r="H10" s="1551">
        <v>150389</v>
      </c>
      <c r="I10" s="1551">
        <v>8897</v>
      </c>
      <c r="J10" s="1551">
        <v>6452</v>
      </c>
      <c r="K10" s="1551">
        <v>607800</v>
      </c>
      <c r="L10" s="1551">
        <v>32538</v>
      </c>
      <c r="M10" s="1551">
        <v>22892</v>
      </c>
      <c r="N10" s="1551">
        <v>5525</v>
      </c>
      <c r="O10" s="1551">
        <v>28822</v>
      </c>
      <c r="P10" s="1551">
        <v>4052</v>
      </c>
      <c r="Q10" s="1551">
        <v>24976</v>
      </c>
      <c r="R10" s="1551">
        <v>7429</v>
      </c>
      <c r="S10" s="1551">
        <v>4223</v>
      </c>
      <c r="T10" s="1551">
        <v>26994</v>
      </c>
      <c r="U10" s="1551">
        <v>23494</v>
      </c>
      <c r="V10" s="1551">
        <v>26102</v>
      </c>
      <c r="W10" s="1551">
        <v>13134</v>
      </c>
      <c r="X10" s="1551">
        <v>9450</v>
      </c>
      <c r="Y10" s="1551">
        <v>5226</v>
      </c>
      <c r="Z10" s="1551">
        <v>1760</v>
      </c>
      <c r="AA10" s="1551">
        <v>2887</v>
      </c>
      <c r="AB10" s="1551">
        <v>6714</v>
      </c>
      <c r="AC10" s="1551">
        <v>2742</v>
      </c>
      <c r="AD10" s="1551">
        <v>9498</v>
      </c>
      <c r="AE10" s="1551">
        <v>7106</v>
      </c>
      <c r="AF10" s="1551">
        <v>1726</v>
      </c>
      <c r="AG10" s="1551">
        <v>2949</v>
      </c>
      <c r="AH10" s="1551">
        <v>1276</v>
      </c>
      <c r="AI10" s="1551">
        <v>11236</v>
      </c>
      <c r="AJ10" s="1551">
        <v>1250</v>
      </c>
      <c r="AK10" s="1551">
        <v>1250</v>
      </c>
      <c r="AL10" s="1551">
        <v>1676</v>
      </c>
      <c r="AM10" s="1551">
        <v>1250</v>
      </c>
      <c r="AN10" s="1551">
        <v>1250</v>
      </c>
      <c r="AO10" s="1551">
        <v>1342</v>
      </c>
      <c r="AP10" s="1551">
        <v>1250</v>
      </c>
      <c r="AQ10" s="1551">
        <v>1250</v>
      </c>
      <c r="AR10" s="1551">
        <v>97783</v>
      </c>
      <c r="AS10" s="1551">
        <v>30408</v>
      </c>
      <c r="AT10" s="1551">
        <v>10154</v>
      </c>
      <c r="AU10" s="1551">
        <v>5081</v>
      </c>
      <c r="AV10" s="1551">
        <v>1250</v>
      </c>
      <c r="AW10" s="1551">
        <v>1250</v>
      </c>
      <c r="AX10" s="1551">
        <v>55547</v>
      </c>
      <c r="AY10" s="1551">
        <v>18870</v>
      </c>
      <c r="AZ10" s="1551">
        <v>17233</v>
      </c>
      <c r="BA10" s="1551">
        <v>5136</v>
      </c>
      <c r="BB10" s="1551">
        <v>14450</v>
      </c>
      <c r="BC10" s="1551">
        <v>9475</v>
      </c>
      <c r="BD10" s="1551">
        <v>46406</v>
      </c>
      <c r="BE10" s="1551">
        <v>4728</v>
      </c>
      <c r="BF10" s="1551">
        <v>2710</v>
      </c>
      <c r="BG10" s="1551">
        <v>22711</v>
      </c>
      <c r="BH10" s="1551">
        <v>12570</v>
      </c>
      <c r="BI10" s="1551">
        <v>1250</v>
      </c>
      <c r="BJ10" s="1551">
        <v>1250</v>
      </c>
      <c r="BK10" s="1551">
        <v>1250</v>
      </c>
      <c r="BL10" s="1551">
        <v>6691</v>
      </c>
      <c r="BM10" s="1551">
        <v>1961</v>
      </c>
      <c r="BN10" s="1551">
        <v>2764</v>
      </c>
      <c r="BO10" s="1551">
        <v>15032</v>
      </c>
      <c r="BP10" s="1551">
        <v>6297</v>
      </c>
      <c r="BQ10" s="1551">
        <v>26856</v>
      </c>
      <c r="BR10" s="1551">
        <v>7688</v>
      </c>
      <c r="BS10" s="1551">
        <v>1250</v>
      </c>
      <c r="BT10" s="1552">
        <v>19816</v>
      </c>
      <c r="BU10" s="1551">
        <v>4670</v>
      </c>
      <c r="BV10" s="1551">
        <v>1250</v>
      </c>
      <c r="BW10" s="1551">
        <v>2109</v>
      </c>
      <c r="BX10" s="1551">
        <v>1983</v>
      </c>
      <c r="BY10" s="1551">
        <v>18337</v>
      </c>
      <c r="BZ10" s="1551">
        <v>19901</v>
      </c>
      <c r="CA10" s="1551">
        <v>20020</v>
      </c>
      <c r="CB10" s="1551">
        <v>16024</v>
      </c>
      <c r="CC10" s="1551">
        <v>1992</v>
      </c>
      <c r="CD10" s="1551">
        <v>1250</v>
      </c>
      <c r="CE10" s="1553">
        <v>0</v>
      </c>
      <c r="CF10" s="1551">
        <v>6443</v>
      </c>
      <c r="CG10" s="1551">
        <v>2072</v>
      </c>
      <c r="CH10" s="1551">
        <v>1414</v>
      </c>
      <c r="CI10" s="1553">
        <v>0</v>
      </c>
      <c r="CJ10" s="1551">
        <v>9837</v>
      </c>
      <c r="CK10" s="1551">
        <v>24165</v>
      </c>
      <c r="CL10" s="1551">
        <v>13158</v>
      </c>
      <c r="CM10" s="1551">
        <v>8798</v>
      </c>
      <c r="CN10" s="1553">
        <v>0</v>
      </c>
      <c r="CO10" s="1553">
        <v>1250</v>
      </c>
      <c r="CP10" s="1553">
        <v>1250</v>
      </c>
      <c r="CQ10" s="1553">
        <v>1250</v>
      </c>
      <c r="CR10" s="1553">
        <v>1250</v>
      </c>
      <c r="CS10" s="1553">
        <v>1250</v>
      </c>
      <c r="CT10" s="1553">
        <v>1250</v>
      </c>
      <c r="CU10" s="1553">
        <v>1250</v>
      </c>
      <c r="CV10" s="1553">
        <v>1250</v>
      </c>
      <c r="CW10" s="1554" t="s">
        <v>6</v>
      </c>
    </row>
    <row r="11" spans="2:101" s="1365" customFormat="1" ht="26.4" x14ac:dyDescent="0.25">
      <c r="B11" s="1831"/>
      <c r="C11" s="1831"/>
      <c r="D11" s="1627"/>
      <c r="E11" s="1831"/>
      <c r="F11" s="1558" t="s">
        <v>4</v>
      </c>
      <c r="G11" s="1558" t="s">
        <v>5</v>
      </c>
      <c r="H11" s="1559" t="s">
        <v>9</v>
      </c>
      <c r="I11" s="1560" t="s">
        <v>10</v>
      </c>
      <c r="J11" s="1560" t="s">
        <v>11</v>
      </c>
      <c r="K11" s="1560" t="s">
        <v>12</v>
      </c>
      <c r="L11" s="1560" t="s">
        <v>13</v>
      </c>
      <c r="M11" s="1560" t="s">
        <v>14</v>
      </c>
      <c r="N11" s="1560" t="s">
        <v>15</v>
      </c>
      <c r="O11" s="1560" t="s">
        <v>16</v>
      </c>
      <c r="P11" s="1560" t="s">
        <v>17</v>
      </c>
      <c r="Q11" s="1560" t="s">
        <v>18</v>
      </c>
      <c r="R11" s="1560" t="s">
        <v>19</v>
      </c>
      <c r="S11" s="1560" t="s">
        <v>490</v>
      </c>
      <c r="T11" s="1560" t="s">
        <v>20</v>
      </c>
      <c r="U11" s="1560" t="s">
        <v>21</v>
      </c>
      <c r="V11" s="1560" t="s">
        <v>22</v>
      </c>
      <c r="W11" s="1560" t="s">
        <v>1287</v>
      </c>
      <c r="X11" s="1560" t="s">
        <v>1288</v>
      </c>
      <c r="Y11" s="1561" t="s">
        <v>25</v>
      </c>
      <c r="Z11" s="1561" t="s">
        <v>368</v>
      </c>
      <c r="AA11" s="1561" t="s">
        <v>26</v>
      </c>
      <c r="AB11" s="1561" t="s">
        <v>27</v>
      </c>
      <c r="AC11" s="1561" t="s">
        <v>370</v>
      </c>
      <c r="AD11" s="1561" t="s">
        <v>28</v>
      </c>
      <c r="AE11" s="1561" t="s">
        <v>29</v>
      </c>
      <c r="AF11" s="1561" t="s">
        <v>30</v>
      </c>
      <c r="AG11" s="1561" t="s">
        <v>31</v>
      </c>
      <c r="AH11" s="1561" t="s">
        <v>32</v>
      </c>
      <c r="AI11" s="1561" t="s">
        <v>33</v>
      </c>
      <c r="AJ11" s="1561" t="s">
        <v>34</v>
      </c>
      <c r="AK11" s="1561" t="s">
        <v>35</v>
      </c>
      <c r="AL11" s="1562" t="s">
        <v>36</v>
      </c>
      <c r="AM11" s="1562" t="s">
        <v>37</v>
      </c>
      <c r="AN11" s="1562" t="s">
        <v>38</v>
      </c>
      <c r="AO11" s="1562" t="s">
        <v>39</v>
      </c>
      <c r="AP11" s="1562" t="s">
        <v>41</v>
      </c>
      <c r="AQ11" s="1562" t="s">
        <v>42</v>
      </c>
      <c r="AR11" s="1563" t="s">
        <v>43</v>
      </c>
      <c r="AS11" s="1564" t="s">
        <v>44</v>
      </c>
      <c r="AT11" s="1564" t="s">
        <v>45</v>
      </c>
      <c r="AU11" s="1565" t="s">
        <v>354</v>
      </c>
      <c r="AV11" s="1565" t="s">
        <v>47</v>
      </c>
      <c r="AW11" s="1565" t="s">
        <v>48</v>
      </c>
      <c r="AX11" s="1566" t="s">
        <v>50</v>
      </c>
      <c r="AY11" s="1567" t="s">
        <v>51</v>
      </c>
      <c r="AZ11" s="1567" t="s">
        <v>52</v>
      </c>
      <c r="BA11" s="1568" t="s">
        <v>53</v>
      </c>
      <c r="BB11" s="1568" t="s">
        <v>54</v>
      </c>
      <c r="BC11" s="1569" t="s">
        <v>55</v>
      </c>
      <c r="BD11" s="1570" t="s">
        <v>56</v>
      </c>
      <c r="BE11" s="1571" t="s">
        <v>1289</v>
      </c>
      <c r="BF11" s="1572" t="s">
        <v>339</v>
      </c>
      <c r="BG11" s="1571" t="s">
        <v>931</v>
      </c>
      <c r="BH11" s="1571" t="s">
        <v>57</v>
      </c>
      <c r="BI11" s="1589" t="s">
        <v>971</v>
      </c>
      <c r="BJ11" s="1573" t="s">
        <v>360</v>
      </c>
      <c r="BK11" s="1572" t="s">
        <v>365</v>
      </c>
      <c r="BL11" s="1573" t="s">
        <v>59</v>
      </c>
      <c r="BM11" s="1573" t="s">
        <v>60</v>
      </c>
      <c r="BN11" s="1573" t="s">
        <v>61</v>
      </c>
      <c r="BO11" s="1574" t="s">
        <v>62</v>
      </c>
      <c r="BP11" s="1575" t="s">
        <v>63</v>
      </c>
      <c r="BQ11" s="1576" t="s">
        <v>64</v>
      </c>
      <c r="BR11" s="1576" t="s">
        <v>589</v>
      </c>
      <c r="BS11" s="1576" t="s">
        <v>65</v>
      </c>
      <c r="BT11" s="1577" t="s">
        <v>66</v>
      </c>
      <c r="BU11" s="1575" t="s">
        <v>1032</v>
      </c>
      <c r="BV11" s="1575" t="s">
        <v>1452</v>
      </c>
      <c r="BW11" s="1575" t="s">
        <v>67</v>
      </c>
      <c r="BX11" s="1575" t="s">
        <v>1453</v>
      </c>
      <c r="BY11" s="1567" t="s">
        <v>436</v>
      </c>
      <c r="BZ11" s="1567" t="s">
        <v>1442</v>
      </c>
      <c r="CA11" s="1576" t="s">
        <v>68</v>
      </c>
      <c r="CB11" s="1571" t="s">
        <v>77</v>
      </c>
      <c r="CC11" s="1573" t="s">
        <v>442</v>
      </c>
      <c r="CD11" s="1573" t="s">
        <v>78</v>
      </c>
      <c r="CE11" s="1578" t="s">
        <v>69</v>
      </c>
      <c r="CF11" s="1578" t="s">
        <v>70</v>
      </c>
      <c r="CG11" s="1579" t="s">
        <v>71</v>
      </c>
      <c r="CH11" s="1579" t="s">
        <v>1122</v>
      </c>
      <c r="CI11" s="1580" t="s">
        <v>72</v>
      </c>
      <c r="CJ11" s="1581" t="s">
        <v>73</v>
      </c>
      <c r="CK11" s="1582" t="s">
        <v>74</v>
      </c>
      <c r="CL11" s="1583" t="s">
        <v>75</v>
      </c>
      <c r="CM11" s="1584" t="s">
        <v>76</v>
      </c>
      <c r="CN11" s="1585" t="s">
        <v>399</v>
      </c>
      <c r="CO11" s="1586" t="s">
        <v>79</v>
      </c>
      <c r="CP11" s="1586" t="s">
        <v>80</v>
      </c>
      <c r="CQ11" s="1586" t="s">
        <v>81</v>
      </c>
      <c r="CR11" s="1586" t="s">
        <v>82</v>
      </c>
      <c r="CS11" s="1586" t="s">
        <v>83</v>
      </c>
      <c r="CT11" s="1586" t="s">
        <v>84</v>
      </c>
      <c r="CU11" s="1586" t="s">
        <v>85</v>
      </c>
      <c r="CV11" s="1586" t="s">
        <v>86</v>
      </c>
      <c r="CW11" s="1556"/>
    </row>
    <row r="12" spans="2:101" s="1365" customFormat="1" ht="14.4" x14ac:dyDescent="0.3">
      <c r="B12" s="1831"/>
      <c r="C12" s="1831"/>
      <c r="D12" s="1627"/>
      <c r="E12" s="1831"/>
      <c r="F12" s="1831"/>
      <c r="G12" s="1831" t="s">
        <v>1454</v>
      </c>
      <c r="H12" s="1861">
        <v>1363268</v>
      </c>
      <c r="I12" s="1861">
        <v>13924</v>
      </c>
      <c r="J12" s="1861">
        <v>10288</v>
      </c>
      <c r="K12" s="1861">
        <v>936605</v>
      </c>
      <c r="L12" s="1861">
        <v>50983</v>
      </c>
      <c r="M12" s="1861">
        <v>35808</v>
      </c>
      <c r="N12" s="1861">
        <v>9278</v>
      </c>
      <c r="O12" s="1861">
        <v>43874</v>
      </c>
      <c r="P12" s="1861">
        <v>6185</v>
      </c>
      <c r="Q12" s="1861">
        <v>38519</v>
      </c>
      <c r="R12" s="1861">
        <v>11782</v>
      </c>
      <c r="S12" s="1861">
        <v>6393</v>
      </c>
      <c r="T12" s="1861">
        <v>41486</v>
      </c>
      <c r="U12" s="1861">
        <v>37047</v>
      </c>
      <c r="V12" s="1861">
        <v>39250</v>
      </c>
      <c r="W12" s="1861">
        <v>20115</v>
      </c>
      <c r="X12" s="1861">
        <v>14804</v>
      </c>
      <c r="Y12" s="1861">
        <v>8097</v>
      </c>
      <c r="Z12" s="1861">
        <v>2473</v>
      </c>
      <c r="AA12" s="1861">
        <v>4421</v>
      </c>
      <c r="AB12" s="1861">
        <v>10784</v>
      </c>
      <c r="AC12" s="1861">
        <v>4267</v>
      </c>
      <c r="AD12" s="1861">
        <v>15328</v>
      </c>
      <c r="AE12" s="1861">
        <v>11044</v>
      </c>
      <c r="AF12" s="1861">
        <v>2602</v>
      </c>
      <c r="AG12" s="1861">
        <v>4254</v>
      </c>
      <c r="AH12" s="1861">
        <v>1944</v>
      </c>
      <c r="AI12" s="1861">
        <v>17351</v>
      </c>
      <c r="AJ12" s="1861">
        <v>1515</v>
      </c>
      <c r="AK12" s="1861">
        <v>969</v>
      </c>
      <c r="AL12" s="1861">
        <v>2637</v>
      </c>
      <c r="AM12" s="1861">
        <v>240</v>
      </c>
      <c r="AN12" s="1861">
        <v>631</v>
      </c>
      <c r="AO12" s="1861">
        <v>2275</v>
      </c>
      <c r="AP12" s="1861">
        <v>599</v>
      </c>
      <c r="AQ12" s="1861">
        <v>1044</v>
      </c>
      <c r="AR12" s="1861">
        <v>240722</v>
      </c>
      <c r="AS12" s="1861">
        <v>48628</v>
      </c>
      <c r="AT12" s="1861">
        <v>15875</v>
      </c>
      <c r="AU12" s="1861">
        <v>7965</v>
      </c>
      <c r="AV12" s="1861">
        <v>1499</v>
      </c>
      <c r="AW12" s="1861">
        <v>827</v>
      </c>
      <c r="AX12" s="1861">
        <v>168957</v>
      </c>
      <c r="AY12" s="1861">
        <v>41857</v>
      </c>
      <c r="AZ12" s="1861">
        <v>26522</v>
      </c>
      <c r="BA12" s="1861">
        <v>7867</v>
      </c>
      <c r="BB12" s="1861">
        <v>22262</v>
      </c>
      <c r="BC12" s="1861">
        <v>27411</v>
      </c>
      <c r="BD12" s="1861">
        <v>185698</v>
      </c>
      <c r="BE12" s="1861">
        <v>10825</v>
      </c>
      <c r="BF12" s="1861">
        <v>5595</v>
      </c>
      <c r="BG12" s="1861">
        <v>51900</v>
      </c>
      <c r="BH12" s="1861">
        <v>19016</v>
      </c>
      <c r="BI12" s="1861">
        <v>509</v>
      </c>
      <c r="BJ12" s="1861">
        <v>2628</v>
      </c>
      <c r="BK12" s="1861">
        <v>2530</v>
      </c>
      <c r="BL12" s="1861">
        <v>10184</v>
      </c>
      <c r="BM12" s="1861">
        <v>6123</v>
      </c>
      <c r="BN12" s="1861">
        <v>6123</v>
      </c>
      <c r="BO12" s="1861">
        <v>46070</v>
      </c>
      <c r="BP12" s="1861">
        <v>14098</v>
      </c>
      <c r="BQ12" s="1861">
        <v>64009</v>
      </c>
      <c r="BR12" s="1861">
        <v>17317</v>
      </c>
      <c r="BS12" s="1861">
        <v>2258</v>
      </c>
      <c r="BT12" s="1861">
        <v>45661</v>
      </c>
      <c r="BU12" s="1861">
        <v>10620</v>
      </c>
      <c r="BV12" s="1861">
        <v>2017</v>
      </c>
      <c r="BW12" s="1861">
        <v>4944</v>
      </c>
      <c r="BX12" s="1861">
        <v>4271</v>
      </c>
      <c r="BY12" s="1861">
        <v>64874</v>
      </c>
      <c r="BZ12" s="1861">
        <v>35724</v>
      </c>
      <c r="CA12" s="1861">
        <v>36054</v>
      </c>
      <c r="CB12" s="1861">
        <v>4254</v>
      </c>
      <c r="CC12" s="1861">
        <v>4474</v>
      </c>
      <c r="CD12" s="1861">
        <v>1494</v>
      </c>
      <c r="CE12" s="1861">
        <v>36054</v>
      </c>
      <c r="CF12" s="1861">
        <v>14393</v>
      </c>
      <c r="CG12" s="1861">
        <v>4796</v>
      </c>
      <c r="CH12" s="1861">
        <v>2970</v>
      </c>
      <c r="CI12" s="1861">
        <v>76198</v>
      </c>
      <c r="CJ12" s="1861">
        <v>21585</v>
      </c>
      <c r="CK12" s="1861">
        <v>73138</v>
      </c>
      <c r="CL12" s="1861">
        <v>29554</v>
      </c>
      <c r="CM12" s="1861">
        <v>12686</v>
      </c>
      <c r="CN12" s="1861">
        <v>28707</v>
      </c>
    </row>
    <row r="13" spans="2:101" s="1365" customFormat="1" x14ac:dyDescent="0.25">
      <c r="B13" s="1831"/>
      <c r="C13" s="1831"/>
      <c r="D13" s="1627"/>
      <c r="E13" s="1831"/>
      <c r="F13" s="1831"/>
      <c r="G13" s="1831" t="s">
        <v>1251</v>
      </c>
      <c r="H13" s="1862">
        <f>H12/$H$12</f>
        <v>1</v>
      </c>
      <c r="I13" s="1862">
        <f t="shared" ref="I13:AQ13" si="0">I12/$H$12</f>
        <v>1.0213692392104854E-2</v>
      </c>
      <c r="J13" s="1862">
        <f t="shared" si="0"/>
        <v>7.5465719139596911E-3</v>
      </c>
      <c r="K13" s="1862">
        <f t="shared" si="0"/>
        <v>0.68702925616973332</v>
      </c>
      <c r="L13" s="1862">
        <f t="shared" si="0"/>
        <v>3.7397635681318715E-2</v>
      </c>
      <c r="M13" s="1862">
        <f t="shared" si="0"/>
        <v>2.626629540193124E-2</v>
      </c>
      <c r="N13" s="1862">
        <f t="shared" si="0"/>
        <v>6.8057051144749239E-3</v>
      </c>
      <c r="O13" s="1862">
        <f t="shared" si="0"/>
        <v>3.2182960357024441E-2</v>
      </c>
      <c r="P13" s="1862">
        <f t="shared" si="0"/>
        <v>4.5368922324884025E-3</v>
      </c>
      <c r="Q13" s="1862">
        <f t="shared" si="0"/>
        <v>2.8254899256785898E-2</v>
      </c>
      <c r="R13" s="1862">
        <f t="shared" si="0"/>
        <v>8.6424679520094357E-3</v>
      </c>
      <c r="S13" s="1862">
        <f t="shared" si="0"/>
        <v>4.689466781293187E-3</v>
      </c>
      <c r="T13" s="1862">
        <f t="shared" si="0"/>
        <v>3.0431287171707982E-2</v>
      </c>
      <c r="U13" s="1862">
        <f t="shared" si="0"/>
        <v>2.71751409113982E-2</v>
      </c>
      <c r="V13" s="1862">
        <f t="shared" si="0"/>
        <v>2.8791110772056559E-2</v>
      </c>
      <c r="W13" s="1862">
        <f t="shared" si="0"/>
        <v>1.4754985813501088E-2</v>
      </c>
      <c r="X13" s="1862">
        <f t="shared" si="0"/>
        <v>1.0859200098586631E-2</v>
      </c>
      <c r="Y13" s="1862">
        <f t="shared" si="0"/>
        <v>5.9394044311169925E-3</v>
      </c>
      <c r="Z13" s="1862">
        <f t="shared" si="0"/>
        <v>1.8140233615107227E-3</v>
      </c>
      <c r="AA13" s="1862">
        <f t="shared" si="0"/>
        <v>3.2429426935862943E-3</v>
      </c>
      <c r="AB13" s="1862">
        <f t="shared" si="0"/>
        <v>7.9104035303403288E-3</v>
      </c>
      <c r="AC13" s="1862">
        <f t="shared" si="0"/>
        <v>3.1299788449519832E-3</v>
      </c>
      <c r="AD13" s="1862">
        <f t="shared" si="0"/>
        <v>1.1243570596537144E-2</v>
      </c>
      <c r="AE13" s="1862">
        <f t="shared" si="0"/>
        <v>8.1011217163463097E-3</v>
      </c>
      <c r="AF13" s="1862">
        <f t="shared" si="0"/>
        <v>1.9086489230290742E-3</v>
      </c>
      <c r="AG13" s="1862">
        <f t="shared" si="0"/>
        <v>3.1204429356516839E-3</v>
      </c>
      <c r="AH13" s="1862">
        <f t="shared" si="0"/>
        <v>1.4259852061370179E-3</v>
      </c>
      <c r="AI13" s="1862">
        <f t="shared" si="0"/>
        <v>1.2727504789960594E-2</v>
      </c>
      <c r="AJ13" s="1862">
        <f t="shared" si="0"/>
        <v>1.1113001992271512E-3</v>
      </c>
      <c r="AK13" s="1862">
        <f t="shared" si="0"/>
        <v>7.1079200861459376E-4</v>
      </c>
      <c r="AL13" s="1862">
        <f t="shared" si="0"/>
        <v>1.9343225249914178E-3</v>
      </c>
      <c r="AM13" s="1862">
        <f t="shared" si="0"/>
        <v>1.7604755631321208E-4</v>
      </c>
      <c r="AN13" s="1862">
        <f t="shared" si="0"/>
        <v>4.6285836680682007E-4</v>
      </c>
      <c r="AO13" s="1862">
        <f t="shared" si="0"/>
        <v>1.6687841275523228E-3</v>
      </c>
      <c r="AP13" s="1862">
        <f t="shared" si="0"/>
        <v>4.393853592983918E-4</v>
      </c>
      <c r="AQ13" s="1862">
        <f t="shared" si="0"/>
        <v>7.6580686996247256E-4</v>
      </c>
      <c r="AR13" s="1862">
        <f>AR12/$AR$12</f>
        <v>1</v>
      </c>
      <c r="AS13" s="1862">
        <f t="shared" ref="AS13:AW13" si="1">AS12/$AR$12</f>
        <v>0.20200895638952818</v>
      </c>
      <c r="AT13" s="1862">
        <f t="shared" si="1"/>
        <v>6.5947441446980337E-2</v>
      </c>
      <c r="AU13" s="1862">
        <f t="shared" si="1"/>
        <v>3.308796038583927E-2</v>
      </c>
      <c r="AV13" s="1862">
        <f t="shared" si="1"/>
        <v>6.2271001404109304E-3</v>
      </c>
      <c r="AW13" s="1862">
        <f t="shared" si="1"/>
        <v>3.4354982095529283E-3</v>
      </c>
      <c r="AX13" s="1862">
        <f>AX12/$AX$12</f>
        <v>1</v>
      </c>
      <c r="AY13" s="1862">
        <f t="shared" ref="AY13:BB13" si="2">AY12/$AX$12</f>
        <v>0.2477375900377019</v>
      </c>
      <c r="AZ13" s="1862">
        <f t="shared" si="2"/>
        <v>0.15697485158945768</v>
      </c>
      <c r="BA13" s="1862">
        <f t="shared" si="2"/>
        <v>4.6562143030475213E-2</v>
      </c>
      <c r="BB13" s="1862">
        <f t="shared" si="2"/>
        <v>0.13176133572447427</v>
      </c>
      <c r="BC13" s="1862">
        <f>BC12/$BC$12</f>
        <v>1</v>
      </c>
      <c r="BD13" s="1862">
        <f>BD12/$BD$12</f>
        <v>1</v>
      </c>
      <c r="BE13" s="1862">
        <f t="shared" ref="BE13:BN13" si="3">BE12/$BD$12</f>
        <v>5.8293573436439809E-2</v>
      </c>
      <c r="BF13" s="1862">
        <f t="shared" si="3"/>
        <v>3.0129565208025934E-2</v>
      </c>
      <c r="BG13" s="1862">
        <f t="shared" si="3"/>
        <v>0.27948604723798859</v>
      </c>
      <c r="BH13" s="1862">
        <f t="shared" si="3"/>
        <v>0.10240282609398055</v>
      </c>
      <c r="BI13" s="1862">
        <f t="shared" si="3"/>
        <v>2.7410095962261305E-3</v>
      </c>
      <c r="BJ13" s="1862">
        <f t="shared" si="3"/>
        <v>1.415201025320682E-2</v>
      </c>
      <c r="BK13" s="1862">
        <f t="shared" si="3"/>
        <v>1.362427166690002E-2</v>
      </c>
      <c r="BL13" s="1862">
        <f t="shared" si="3"/>
        <v>5.4841732274984116E-2</v>
      </c>
      <c r="BM13" s="1862">
        <f t="shared" si="3"/>
        <v>3.29728914689442E-2</v>
      </c>
      <c r="BN13" s="1862">
        <f t="shared" si="3"/>
        <v>3.29728914689442E-2</v>
      </c>
      <c r="BO13" s="1862">
        <f>BO12/$BO$12</f>
        <v>1</v>
      </c>
      <c r="BP13" s="1862">
        <f t="shared" ref="BP13" si="4">BP12/$BO$12</f>
        <v>0.30601258953766008</v>
      </c>
      <c r="BQ13" s="1862">
        <f>BQ12/$BQ$12</f>
        <v>1</v>
      </c>
      <c r="BR13" s="1862">
        <f t="shared" ref="BR13:BS13" si="5">BR12/$BQ$12</f>
        <v>0.27054008030120763</v>
      </c>
      <c r="BS13" s="1862">
        <f t="shared" si="5"/>
        <v>3.5276289271821151E-2</v>
      </c>
      <c r="BT13" s="1862">
        <f>BT12/$BT$12</f>
        <v>1</v>
      </c>
      <c r="BU13" s="1862">
        <f t="shared" ref="BU13:BX13" si="6">BU12/$BT$12</f>
        <v>0.23258360526488689</v>
      </c>
      <c r="BV13" s="1862">
        <f t="shared" si="6"/>
        <v>4.4173364578086328E-2</v>
      </c>
      <c r="BW13" s="1862">
        <f t="shared" si="6"/>
        <v>0.1082762094566479</v>
      </c>
      <c r="BX13" s="1862">
        <f t="shared" si="6"/>
        <v>9.3537154245417309E-2</v>
      </c>
      <c r="BY13" s="1862">
        <f>BY12/$BY$12</f>
        <v>1</v>
      </c>
      <c r="BZ13" s="1862">
        <f t="shared" ref="BZ13" si="7">BZ12/$BY$12</f>
        <v>0.55066744766778675</v>
      </c>
      <c r="CA13" s="1862">
        <f>CA12/$CA$12</f>
        <v>1</v>
      </c>
      <c r="CB13" s="1862">
        <f>CB12/$CB$12</f>
        <v>1</v>
      </c>
      <c r="CC13" s="1862">
        <f t="shared" ref="CC13:CD13" si="8">CC12/$CB$12</f>
        <v>1.0517160319699106</v>
      </c>
      <c r="CD13" s="1862">
        <f t="shared" si="8"/>
        <v>0.35119887165021157</v>
      </c>
      <c r="CE13" s="1862">
        <f>CE12/$CE$12</f>
        <v>1</v>
      </c>
      <c r="CF13" s="1862">
        <f t="shared" ref="CF13:CH13" si="9">CF12/$CE$12</f>
        <v>0.39920674543739948</v>
      </c>
      <c r="CG13" s="1862">
        <f t="shared" si="9"/>
        <v>0.13302268818993732</v>
      </c>
      <c r="CH13" s="1862">
        <f t="shared" si="9"/>
        <v>8.2376435346979526E-2</v>
      </c>
      <c r="CI13" s="1862">
        <f>CI12/$CI$12</f>
        <v>1</v>
      </c>
      <c r="CJ13" s="1862">
        <f t="shared" ref="CJ13" si="10">CJ12/$CI$12</f>
        <v>0.28327515157878158</v>
      </c>
      <c r="CK13" s="1862">
        <f>CK12/$CK$12</f>
        <v>1</v>
      </c>
      <c r="CL13" s="1862">
        <f t="shared" ref="CL13:CM13" si="11">CL12/$CK$12</f>
        <v>0.40408542754792309</v>
      </c>
      <c r="CM13" s="1862">
        <f t="shared" si="11"/>
        <v>0.17345292460827477</v>
      </c>
      <c r="CN13" s="1862">
        <f>CN12/$CN$12</f>
        <v>1</v>
      </c>
    </row>
    <row r="14" spans="2:101" s="1365" customFormat="1" x14ac:dyDescent="0.25">
      <c r="B14" s="1831"/>
      <c r="C14" s="1831"/>
      <c r="D14" s="1627"/>
      <c r="E14" s="1831" t="s">
        <v>1252</v>
      </c>
      <c r="F14" s="1863">
        <f>SUM(H12,AR12,AZ12:BB12,BH12,BL12,CM12)</f>
        <v>1702527</v>
      </c>
      <c r="G14" s="1831" t="s">
        <v>89</v>
      </c>
      <c r="H14" s="1862" t="str">
        <f>IF(H1="MPO",H12/$F$14,"")</f>
        <v/>
      </c>
    </row>
    <row r="15" spans="2:101" s="1365" customFormat="1" x14ac:dyDescent="0.25">
      <c r="B15" s="1831"/>
      <c r="C15" s="1831"/>
      <c r="D15" s="1627"/>
      <c r="E15" s="1831" t="s">
        <v>1253</v>
      </c>
      <c r="F15" s="1863">
        <f>SUM(H12,AR12,AX12,BC12,BD12,BO12,BQ12,BT12,BY12,CA12,CB12,CE12,CI12,CK12,CN12)</f>
        <v>2461075</v>
      </c>
      <c r="G15" s="1831" t="s">
        <v>1254</v>
      </c>
      <c r="H15" s="1862" t="str">
        <f>IF(H11="County",H12/$F$15,"")</f>
        <v/>
      </c>
    </row>
    <row r="16" spans="2:101" s="1365" customFormat="1" x14ac:dyDescent="0.25">
      <c r="B16" s="1831"/>
      <c r="C16" s="1831"/>
      <c r="D16" s="1627"/>
      <c r="E16" s="1831" t="s">
        <v>1255</v>
      </c>
      <c r="F16" s="1863">
        <f>SUMIFS($H$12:$CN$12,$H$7:$CN$7,"CORPO")</f>
        <v>0</v>
      </c>
      <c r="G16" s="1831"/>
      <c r="H16" s="1832"/>
    </row>
    <row r="17" spans="1:107" s="1365" customFormat="1" x14ac:dyDescent="0.25">
      <c r="B17" s="1831"/>
      <c r="C17" s="1831"/>
      <c r="D17" s="1627"/>
      <c r="E17" s="1831" t="s">
        <v>1256</v>
      </c>
      <c r="F17" s="1864">
        <f>(H12-SUM(I12:AQ12)+SUM(I12:AQ12))+(AR12-SUM(AS12:AW12)+SUM(AS12:AW12))+(AX12-SUM(AY12:BB12)+SUM(AY12:BB12))+BC12+(BD12-SUM(BE12:BN12)+SUM(BE12:BN12))+(BO12-SUM(BP12)+BP12)+(BQ12-SUM(BR12:BS12)+SUM(BR12:BS12))+(BT12-SUM(BU12:BW12)+SUM(BU12:BW12))+BY12+CA12+(CB12-SUM(CC12:CD12)+SUM(CC12:CD12))+(SUM(CF12:CH12))+(CJ12)+(CK12-SUM(CL12:CM12)+SUM(CL12:CM12))</f>
        <v>2363860</v>
      </c>
      <c r="G17" s="1831"/>
      <c r="H17" s="1862">
        <f>IF(H9=1,H12/$F$17,"")</f>
        <v>0.57671266487863071</v>
      </c>
      <c r="I17" s="1862">
        <f t="shared" ref="I17:BT17" si="12">IF(I9=1,I12/$F$17,"")</f>
        <v>5.8903657577013867E-3</v>
      </c>
      <c r="J17" s="1862">
        <f t="shared" si="12"/>
        <v>4.352203599197922E-3</v>
      </c>
      <c r="K17" s="1862">
        <f t="shared" si="12"/>
        <v>0.39621847317523035</v>
      </c>
      <c r="L17" s="1862">
        <f t="shared" si="12"/>
        <v>2.1567690133933483E-2</v>
      </c>
      <c r="M17" s="1862">
        <f t="shared" si="12"/>
        <v>1.5148105217737091E-2</v>
      </c>
      <c r="N17" s="1862">
        <f t="shared" si="12"/>
        <v>3.9249363329469595E-3</v>
      </c>
      <c r="O17" s="1862">
        <f t="shared" si="12"/>
        <v>1.8560320831182895E-2</v>
      </c>
      <c r="P17" s="1862">
        <f t="shared" si="12"/>
        <v>2.6164832096655468E-3</v>
      </c>
      <c r="Q17" s="1862">
        <f t="shared" si="12"/>
        <v>1.6294958246258238E-2</v>
      </c>
      <c r="R17" s="1862">
        <f t="shared" si="12"/>
        <v>4.9842207237315236E-3</v>
      </c>
      <c r="S17" s="1862">
        <f t="shared" si="12"/>
        <v>2.7044748842994086E-3</v>
      </c>
      <c r="T17" s="1862">
        <f t="shared" si="12"/>
        <v>1.7550108720482599E-2</v>
      </c>
      <c r="U17" s="1862">
        <f t="shared" si="12"/>
        <v>1.5672247933464757E-2</v>
      </c>
      <c r="V17" s="1862">
        <f t="shared" si="12"/>
        <v>1.6604198218168588E-2</v>
      </c>
      <c r="W17" s="1862">
        <f t="shared" si="12"/>
        <v>8.5093871887506022E-3</v>
      </c>
      <c r="X17" s="1862">
        <f t="shared" si="12"/>
        <v>6.2626382273061852E-3</v>
      </c>
      <c r="Y17" s="1862">
        <f t="shared" si="12"/>
        <v>3.4253297572614284E-3</v>
      </c>
      <c r="Z17" s="1862">
        <f t="shared" si="12"/>
        <v>1.0461702469689407E-3</v>
      </c>
      <c r="AA17" s="1862">
        <f t="shared" si="12"/>
        <v>1.8702461228668364E-3</v>
      </c>
      <c r="AB17" s="1862">
        <f t="shared" si="12"/>
        <v>4.5620299002478992E-3</v>
      </c>
      <c r="AC17" s="1862">
        <f t="shared" si="12"/>
        <v>1.8050984406859966E-3</v>
      </c>
      <c r="AD17" s="1862">
        <f t="shared" si="12"/>
        <v>6.4843095614799525E-3</v>
      </c>
      <c r="AE17" s="1862">
        <f t="shared" si="12"/>
        <v>4.6720194935402264E-3</v>
      </c>
      <c r="AF17" s="1862">
        <f t="shared" si="12"/>
        <v>1.100742006717826E-3</v>
      </c>
      <c r="AG17" s="1862">
        <f t="shared" si="12"/>
        <v>1.7995989610213802E-3</v>
      </c>
      <c r="AH17" s="1862">
        <f t="shared" si="12"/>
        <v>8.2238372830878306E-4</v>
      </c>
      <c r="AI17" s="1862">
        <f t="shared" si="12"/>
        <v>7.3401132046737117E-3</v>
      </c>
      <c r="AJ17" s="1862">
        <f t="shared" si="12"/>
        <v>6.4090089937644357E-4</v>
      </c>
      <c r="AK17" s="1862">
        <f t="shared" si="12"/>
        <v>4.09922753462557E-4</v>
      </c>
      <c r="AL17" s="1862">
        <f t="shared" si="12"/>
        <v>1.1155482981225623E-3</v>
      </c>
      <c r="AM17" s="1862">
        <f t="shared" si="12"/>
        <v>1.0152885534676334E-4</v>
      </c>
      <c r="AN17" s="1862">
        <f t="shared" si="12"/>
        <v>2.6693628218253196E-4</v>
      </c>
      <c r="AO17" s="1862">
        <f t="shared" si="12"/>
        <v>9.6240894130786086E-4</v>
      </c>
      <c r="AP17" s="1862">
        <f t="shared" si="12"/>
        <v>2.5339910146963019E-4</v>
      </c>
      <c r="AQ17" s="1862">
        <f t="shared" si="12"/>
        <v>4.4165052075842057E-4</v>
      </c>
      <c r="AR17" s="1862">
        <f t="shared" si="12"/>
        <v>0.10183428798659819</v>
      </c>
      <c r="AS17" s="1862">
        <f t="shared" si="12"/>
        <v>2.0571438240843367E-2</v>
      </c>
      <c r="AT17" s="1862">
        <f t="shared" si="12"/>
        <v>6.7157107442911172E-3</v>
      </c>
      <c r="AU17" s="1862">
        <f t="shared" si="12"/>
        <v>3.3694888868207084E-3</v>
      </c>
      <c r="AV17" s="1862">
        <f t="shared" si="12"/>
        <v>6.3413230901999268E-4</v>
      </c>
      <c r="AW17" s="1862">
        <f t="shared" si="12"/>
        <v>3.4985151404905537E-4</v>
      </c>
      <c r="AX17" s="1862">
        <f t="shared" si="12"/>
        <v>7.1475045053429553E-2</v>
      </c>
      <c r="AY17" s="1862">
        <f t="shared" si="12"/>
        <v>1.7707055409372806E-2</v>
      </c>
      <c r="AZ17" s="1862">
        <f t="shared" si="12"/>
        <v>1.1219784589611906E-2</v>
      </c>
      <c r="BA17" s="1862">
        <f t="shared" si="12"/>
        <v>3.328031270887447E-3</v>
      </c>
      <c r="BB17" s="1862">
        <f t="shared" si="12"/>
        <v>9.4176474072068563E-3</v>
      </c>
      <c r="BC17" s="1862">
        <f t="shared" si="12"/>
        <v>1.1595864391292208E-2</v>
      </c>
      <c r="BD17" s="1862">
        <f t="shared" si="12"/>
        <v>7.8557105750763578E-2</v>
      </c>
      <c r="BE17" s="1862">
        <f t="shared" si="12"/>
        <v>4.5793744130363054E-3</v>
      </c>
      <c r="BF17" s="1862">
        <f t="shared" si="12"/>
        <v>2.3668914402714203E-3</v>
      </c>
      <c r="BG17" s="1862">
        <f t="shared" si="12"/>
        <v>2.1955614968737575E-2</v>
      </c>
      <c r="BH17" s="1862">
        <f t="shared" si="12"/>
        <v>8.0444696386418827E-3</v>
      </c>
      <c r="BI17" s="1862">
        <f t="shared" si="12"/>
        <v>2.1532578071459393E-4</v>
      </c>
      <c r="BJ17" s="1862">
        <f t="shared" si="12"/>
        <v>1.1117409660470587E-3</v>
      </c>
      <c r="BK17" s="1862">
        <f t="shared" si="12"/>
        <v>1.0702833501137969E-3</v>
      </c>
      <c r="BL17" s="1862">
        <f t="shared" si="12"/>
        <v>4.3082077618809911E-3</v>
      </c>
      <c r="BM17" s="1862">
        <f t="shared" si="12"/>
        <v>2.5902549220342998E-3</v>
      </c>
      <c r="BN17" s="1862">
        <f t="shared" si="12"/>
        <v>2.5902549220342998E-3</v>
      </c>
      <c r="BO17" s="1862">
        <f t="shared" si="12"/>
        <v>1.9489309857605781E-2</v>
      </c>
      <c r="BP17" s="1862">
        <f t="shared" si="12"/>
        <v>5.9639741778277902E-3</v>
      </c>
      <c r="BQ17" s="1862">
        <f t="shared" si="12"/>
        <v>2.7078168757879061E-2</v>
      </c>
      <c r="BR17" s="1862">
        <f t="shared" si="12"/>
        <v>7.3257299501662534E-3</v>
      </c>
      <c r="BS17" s="1862">
        <f t="shared" si="12"/>
        <v>9.5521731405413183E-4</v>
      </c>
      <c r="BT17" s="1862">
        <f t="shared" si="12"/>
        <v>1.9316287766619006E-2</v>
      </c>
      <c r="BU17" s="1862">
        <f t="shared" ref="BU17:CM17" si="13">IF(BU9=1,BU12/$F$17,"")</f>
        <v>4.4926518490942778E-3</v>
      </c>
      <c r="BV17" s="1862">
        <f t="shared" si="13"/>
        <v>8.532654218100903E-4</v>
      </c>
      <c r="BW17" s="1862">
        <f t="shared" si="13"/>
        <v>2.0914944201433248E-3</v>
      </c>
      <c r="BX17" s="1862">
        <f t="shared" si="13"/>
        <v>1.8067905882751094E-3</v>
      </c>
      <c r="BY17" s="1862">
        <f t="shared" si="13"/>
        <v>2.7444095674024688E-2</v>
      </c>
      <c r="BZ17" s="1862">
        <f t="shared" si="13"/>
        <v>1.5112570118365724E-2</v>
      </c>
      <c r="CA17" s="1862">
        <f t="shared" si="13"/>
        <v>1.5252172294467523E-2</v>
      </c>
      <c r="CB17" s="1862">
        <f t="shared" si="13"/>
        <v>1.7995989610213802E-3</v>
      </c>
      <c r="CC17" s="1862">
        <f t="shared" si="13"/>
        <v>1.8926670784225801E-3</v>
      </c>
      <c r="CD17" s="1862">
        <f t="shared" si="13"/>
        <v>6.3201712453360187E-4</v>
      </c>
      <c r="CE17" s="1862" t="str">
        <f t="shared" si="13"/>
        <v/>
      </c>
      <c r="CF17" s="1862">
        <f t="shared" si="13"/>
        <v>6.0887700625248536E-3</v>
      </c>
      <c r="CG17" s="1862">
        <f t="shared" si="13"/>
        <v>2.0288849593461541E-3</v>
      </c>
      <c r="CH17" s="1862">
        <f t="shared" si="13"/>
        <v>1.2564195849161964E-3</v>
      </c>
      <c r="CI17" s="1862" t="str">
        <f t="shared" si="13"/>
        <v/>
      </c>
      <c r="CJ17" s="1862">
        <f t="shared" si="13"/>
        <v>9.1312514277495285E-3</v>
      </c>
      <c r="CK17" s="1862">
        <f t="shared" si="13"/>
        <v>3.0940072593131574E-2</v>
      </c>
      <c r="CL17" s="1862">
        <f t="shared" si="13"/>
        <v>1.250243246215935E-2</v>
      </c>
      <c r="CM17" s="1862">
        <f t="shared" si="13"/>
        <v>5.3666460788709992E-3</v>
      </c>
      <c r="CN17" s="1862" t="str">
        <f>IF(CN9=1,CN12/$F$17,"")</f>
        <v/>
      </c>
    </row>
    <row r="18" spans="1:107" s="1365" customFormat="1" ht="39.6" x14ac:dyDescent="0.25">
      <c r="B18" s="1831"/>
      <c r="C18" s="1831"/>
      <c r="D18" s="1831"/>
      <c r="E18" s="1831"/>
      <c r="F18" s="1365">
        <f>SUMIFS(H12:CN12,H18:CN18,1)</f>
        <v>2188275</v>
      </c>
      <c r="G18" s="1628" t="s">
        <v>1455</v>
      </c>
      <c r="H18" s="1865">
        <v>1</v>
      </c>
      <c r="I18" s="1865"/>
      <c r="J18" s="1865"/>
      <c r="K18" s="1865"/>
      <c r="L18" s="1865"/>
      <c r="M18" s="1865"/>
      <c r="N18" s="1865"/>
      <c r="O18" s="1865"/>
      <c r="P18" s="1865"/>
      <c r="Q18" s="1865"/>
      <c r="R18" s="1865"/>
      <c r="S18" s="1865"/>
      <c r="T18" s="1865"/>
      <c r="U18" s="1865"/>
      <c r="V18" s="1865"/>
      <c r="W18" s="1865"/>
      <c r="X18" s="1865"/>
      <c r="Y18" s="1865"/>
      <c r="Z18" s="1865"/>
      <c r="AA18" s="1865"/>
      <c r="AB18" s="1865"/>
      <c r="AC18" s="1865"/>
      <c r="AD18" s="1865"/>
      <c r="AE18" s="1865"/>
      <c r="AF18" s="1865"/>
      <c r="AG18" s="1865"/>
      <c r="AH18" s="1865"/>
      <c r="AI18" s="1865"/>
      <c r="AJ18" s="1865"/>
      <c r="AK18" s="1865"/>
      <c r="AL18" s="1865"/>
      <c r="AM18" s="1865"/>
      <c r="AN18" s="1865"/>
      <c r="AO18" s="1865"/>
      <c r="AP18" s="1865"/>
      <c r="AQ18" s="1865"/>
      <c r="AR18" s="1865">
        <v>1</v>
      </c>
      <c r="AS18" s="1865"/>
      <c r="AT18" s="1865"/>
      <c r="AU18" s="1865"/>
      <c r="AV18" s="1865"/>
      <c r="AW18" s="1865"/>
      <c r="AX18" s="1865">
        <v>1</v>
      </c>
      <c r="AY18" s="1865"/>
      <c r="AZ18" s="1865"/>
      <c r="BA18" s="1865"/>
      <c r="BB18" s="1865"/>
      <c r="BC18" s="1865"/>
      <c r="BD18" s="1865">
        <v>1</v>
      </c>
      <c r="BE18" s="1865"/>
      <c r="BF18" s="1865"/>
      <c r="BG18" s="1865"/>
      <c r="BH18" s="1865"/>
      <c r="BI18" s="1865"/>
      <c r="BJ18" s="1865"/>
      <c r="BK18" s="1865"/>
      <c r="BL18" s="1865"/>
      <c r="BM18" s="1865"/>
      <c r="BN18" s="1865"/>
      <c r="BO18" s="1865">
        <v>1</v>
      </c>
      <c r="BP18" s="1865"/>
      <c r="BQ18" s="1865"/>
      <c r="BR18" s="1865"/>
      <c r="BS18" s="1865"/>
      <c r="BT18" s="1865">
        <v>1</v>
      </c>
      <c r="BU18" s="1865"/>
      <c r="BV18" s="1865"/>
      <c r="BW18" s="1865"/>
      <c r="BX18" s="1865"/>
      <c r="BY18" s="1865"/>
      <c r="BZ18" s="1865"/>
      <c r="CA18" s="1865"/>
      <c r="CB18" s="1865"/>
      <c r="CC18" s="1865"/>
      <c r="CD18" s="1865"/>
      <c r="CE18" s="1865">
        <v>1</v>
      </c>
      <c r="CF18" s="1865"/>
      <c r="CG18" s="1865"/>
      <c r="CH18" s="1865"/>
      <c r="CI18" s="1865"/>
      <c r="CJ18" s="1865"/>
      <c r="CK18" s="1865">
        <v>1</v>
      </c>
      <c r="CL18" s="1865"/>
      <c r="CM18" s="1865"/>
      <c r="CN18" s="1865">
        <v>1</v>
      </c>
    </row>
    <row r="19" spans="1:107" s="1365" customFormat="1" ht="26.4" x14ac:dyDescent="0.25">
      <c r="B19" s="1831"/>
      <c r="C19" s="1831"/>
      <c r="D19" s="1831"/>
      <c r="E19" s="1831"/>
      <c r="F19" s="1365">
        <f>SUMIFS(H12:CN12,H19:CN19,1)</f>
        <v>1958645</v>
      </c>
      <c r="G19" s="1814" t="s">
        <v>1456</v>
      </c>
      <c r="H19" s="1865">
        <v>1</v>
      </c>
      <c r="I19" s="1865">
        <v>2</v>
      </c>
      <c r="J19" s="1865">
        <v>2</v>
      </c>
      <c r="K19" s="1865">
        <v>2</v>
      </c>
      <c r="L19" s="1865">
        <v>2</v>
      </c>
      <c r="M19" s="1865">
        <v>2</v>
      </c>
      <c r="N19" s="1865">
        <v>2</v>
      </c>
      <c r="O19" s="1865">
        <v>2</v>
      </c>
      <c r="P19" s="1865">
        <v>2</v>
      </c>
      <c r="Q19" s="1865">
        <v>2</v>
      </c>
      <c r="R19" s="1865">
        <v>2</v>
      </c>
      <c r="S19" s="1865">
        <v>2</v>
      </c>
      <c r="T19" s="1865">
        <v>2</v>
      </c>
      <c r="U19" s="1865">
        <v>2</v>
      </c>
      <c r="V19" s="1865">
        <v>2</v>
      </c>
      <c r="W19" s="1865">
        <v>2</v>
      </c>
      <c r="X19" s="1865">
        <v>2</v>
      </c>
      <c r="Y19" s="1865">
        <v>2</v>
      </c>
      <c r="Z19" s="1865">
        <v>2</v>
      </c>
      <c r="AA19" s="1865">
        <v>2</v>
      </c>
      <c r="AB19" s="1865">
        <v>2</v>
      </c>
      <c r="AC19" s="1865">
        <v>2</v>
      </c>
      <c r="AD19" s="1865">
        <v>2</v>
      </c>
      <c r="AE19" s="1865">
        <v>2</v>
      </c>
      <c r="AF19" s="1865">
        <v>2</v>
      </c>
      <c r="AG19" s="1865">
        <v>2</v>
      </c>
      <c r="AH19" s="1865">
        <v>2</v>
      </c>
      <c r="AI19" s="1865">
        <v>2</v>
      </c>
      <c r="AJ19" s="1865">
        <v>2</v>
      </c>
      <c r="AK19" s="1865">
        <v>2</v>
      </c>
      <c r="AL19" s="1865">
        <v>2</v>
      </c>
      <c r="AM19" s="1865">
        <v>2</v>
      </c>
      <c r="AN19" s="1865">
        <v>2</v>
      </c>
      <c r="AO19" s="1865">
        <v>2</v>
      </c>
      <c r="AP19" s="1865">
        <v>2</v>
      </c>
      <c r="AQ19" s="1865">
        <v>2</v>
      </c>
      <c r="AR19" s="1865">
        <v>1</v>
      </c>
      <c r="AS19" s="1865">
        <v>2</v>
      </c>
      <c r="AT19" s="1865">
        <v>2</v>
      </c>
      <c r="AU19" s="1865">
        <v>2</v>
      </c>
      <c r="AV19" s="1865">
        <v>2</v>
      </c>
      <c r="AW19" s="1865">
        <v>2</v>
      </c>
      <c r="AX19" s="1865">
        <v>1</v>
      </c>
      <c r="AY19" s="1865">
        <v>2</v>
      </c>
      <c r="AZ19" s="1865">
        <v>2</v>
      </c>
      <c r="BA19" s="1865">
        <v>2</v>
      </c>
      <c r="BB19" s="1865">
        <v>2</v>
      </c>
      <c r="BC19" s="1865"/>
      <c r="BD19" s="1865">
        <v>1</v>
      </c>
      <c r="BE19" s="1865">
        <v>2</v>
      </c>
      <c r="BF19" s="1865">
        <v>2</v>
      </c>
      <c r="BG19" s="1865">
        <v>2</v>
      </c>
      <c r="BH19" s="1865">
        <v>2</v>
      </c>
      <c r="BI19" s="1865">
        <v>2</v>
      </c>
      <c r="BJ19" s="1865">
        <v>2</v>
      </c>
      <c r="BK19" s="1865">
        <v>2</v>
      </c>
      <c r="BL19" s="1865">
        <v>2</v>
      </c>
      <c r="BM19" s="1865">
        <v>2</v>
      </c>
      <c r="BN19" s="1865">
        <v>2</v>
      </c>
      <c r="BO19" s="1865"/>
      <c r="BP19" s="1865"/>
      <c r="BQ19" s="1865"/>
      <c r="BR19" s="1865"/>
      <c r="BS19" s="1865"/>
      <c r="BT19" s="1865"/>
      <c r="BU19" s="1865"/>
      <c r="BV19" s="1865"/>
      <c r="BW19" s="1865"/>
      <c r="BX19" s="1865"/>
      <c r="BY19" s="1865"/>
      <c r="BZ19" s="1865"/>
      <c r="CA19" s="1865"/>
      <c r="CB19" s="1865"/>
      <c r="CC19" s="1865"/>
      <c r="CD19" s="1865"/>
      <c r="CE19" s="1865"/>
      <c r="CF19" s="1865"/>
      <c r="CG19" s="1865"/>
      <c r="CH19" s="1865"/>
      <c r="CI19" s="1865"/>
      <c r="CJ19" s="1865"/>
      <c r="CK19" s="1865"/>
      <c r="CL19" s="1865"/>
      <c r="CM19" s="1865"/>
      <c r="CN19" s="1865"/>
    </row>
    <row r="20" spans="1:107" s="1365" customFormat="1" ht="39.6" x14ac:dyDescent="0.25">
      <c r="B20" s="1831"/>
      <c r="C20" s="1831"/>
      <c r="D20" s="1831"/>
      <c r="E20" s="1831"/>
      <c r="F20" s="1365">
        <f>SUMIFS(H12:CN12,H20:CN20,1)</f>
        <v>2181217</v>
      </c>
      <c r="G20" s="1628" t="s">
        <v>1457</v>
      </c>
      <c r="H20" s="1865">
        <v>1</v>
      </c>
      <c r="I20" s="1865">
        <v>2</v>
      </c>
      <c r="J20" s="1865">
        <v>2</v>
      </c>
      <c r="K20" s="1865">
        <v>2</v>
      </c>
      <c r="L20" s="1865">
        <v>2</v>
      </c>
      <c r="M20" s="1865">
        <v>2</v>
      </c>
      <c r="N20" s="1865">
        <v>2</v>
      </c>
      <c r="O20" s="1865">
        <v>2</v>
      </c>
      <c r="P20" s="1865">
        <v>2</v>
      </c>
      <c r="Q20" s="1865">
        <v>2</v>
      </c>
      <c r="R20" s="1865">
        <v>2</v>
      </c>
      <c r="S20" s="1865">
        <v>2</v>
      </c>
      <c r="T20" s="1865">
        <v>2</v>
      </c>
      <c r="U20" s="1865">
        <v>2</v>
      </c>
      <c r="V20" s="1865">
        <v>2</v>
      </c>
      <c r="W20" s="1865">
        <v>2</v>
      </c>
      <c r="X20" s="1865">
        <v>2</v>
      </c>
      <c r="Y20" s="1865">
        <v>2</v>
      </c>
      <c r="Z20" s="1865">
        <v>2</v>
      </c>
      <c r="AA20" s="1865">
        <v>2</v>
      </c>
      <c r="AB20" s="1865">
        <v>2</v>
      </c>
      <c r="AC20" s="1865">
        <v>2</v>
      </c>
      <c r="AD20" s="1865">
        <v>2</v>
      </c>
      <c r="AE20" s="1865">
        <v>2</v>
      </c>
      <c r="AF20" s="1865">
        <v>2</v>
      </c>
      <c r="AG20" s="1865">
        <v>2</v>
      </c>
      <c r="AH20" s="1865">
        <v>2</v>
      </c>
      <c r="AI20" s="1865">
        <v>2</v>
      </c>
      <c r="AJ20" s="1865">
        <v>2</v>
      </c>
      <c r="AK20" s="1865">
        <v>2</v>
      </c>
      <c r="AL20" s="1865">
        <v>2</v>
      </c>
      <c r="AM20" s="1865">
        <v>2</v>
      </c>
      <c r="AN20" s="1865">
        <v>2</v>
      </c>
      <c r="AO20" s="1865">
        <v>2</v>
      </c>
      <c r="AP20" s="1865">
        <v>2</v>
      </c>
      <c r="AQ20" s="1865">
        <v>2</v>
      </c>
      <c r="AR20" s="1865">
        <v>1</v>
      </c>
      <c r="AS20" s="1865">
        <v>2</v>
      </c>
      <c r="AT20" s="1865">
        <v>2</v>
      </c>
      <c r="AU20" s="1865">
        <v>2</v>
      </c>
      <c r="AV20" s="1865">
        <v>2</v>
      </c>
      <c r="AW20" s="1865">
        <v>2</v>
      </c>
      <c r="AX20" s="1865">
        <v>1</v>
      </c>
      <c r="AY20" s="1865">
        <v>2</v>
      </c>
      <c r="AZ20" s="1865">
        <v>2</v>
      </c>
      <c r="BA20" s="1865">
        <v>2</v>
      </c>
      <c r="BB20" s="1865">
        <v>2</v>
      </c>
      <c r="BC20" s="1865">
        <v>1</v>
      </c>
      <c r="BD20" s="1865">
        <v>1</v>
      </c>
      <c r="BE20" s="1865">
        <v>2</v>
      </c>
      <c r="BF20" s="1865">
        <v>2</v>
      </c>
      <c r="BG20" s="1865">
        <v>2</v>
      </c>
      <c r="BH20" s="1865">
        <v>2</v>
      </c>
      <c r="BI20" s="1865">
        <v>2</v>
      </c>
      <c r="BJ20" s="1865">
        <v>2</v>
      </c>
      <c r="BK20" s="1865">
        <v>2</v>
      </c>
      <c r="BL20" s="1865">
        <v>2</v>
      </c>
      <c r="BM20" s="1865">
        <v>2</v>
      </c>
      <c r="BN20" s="1865">
        <v>2</v>
      </c>
      <c r="BO20" s="1865"/>
      <c r="BP20" s="1865"/>
      <c r="BQ20" s="1865"/>
      <c r="BR20" s="1865"/>
      <c r="BS20" s="1865"/>
      <c r="BT20" s="1865">
        <v>1</v>
      </c>
      <c r="BU20" s="1865">
        <v>2</v>
      </c>
      <c r="BV20" s="1865">
        <v>2</v>
      </c>
      <c r="BW20" s="1865">
        <v>2</v>
      </c>
      <c r="BX20" s="1865">
        <v>2</v>
      </c>
      <c r="BY20" s="1865"/>
      <c r="BZ20" s="1865"/>
      <c r="CA20" s="1865">
        <v>1</v>
      </c>
      <c r="CB20" s="1865">
        <v>1</v>
      </c>
      <c r="CC20" s="1865">
        <v>2</v>
      </c>
      <c r="CD20" s="1865">
        <v>2</v>
      </c>
      <c r="CE20" s="1865">
        <v>1</v>
      </c>
      <c r="CF20" s="1865">
        <v>2</v>
      </c>
      <c r="CG20" s="1865">
        <v>2</v>
      </c>
      <c r="CH20" s="1865">
        <v>2</v>
      </c>
      <c r="CI20" s="1865"/>
      <c r="CJ20" s="1865"/>
      <c r="CK20" s="1865">
        <v>1</v>
      </c>
      <c r="CL20" s="1865">
        <v>2</v>
      </c>
      <c r="CM20" s="1865">
        <v>2</v>
      </c>
      <c r="CN20" s="1865"/>
    </row>
    <row r="21" spans="1:107" s="1365" customFormat="1" ht="26.4" x14ac:dyDescent="0.25">
      <c r="B21" s="1831"/>
      <c r="C21" s="1831"/>
      <c r="D21" s="1627"/>
      <c r="E21" s="1627"/>
      <c r="F21" s="1627">
        <f>SUMIFS($H$12:$CN$12,$H$21:$CN$21,1)</f>
        <v>2356170</v>
      </c>
      <c r="G21" s="1635" t="s">
        <v>1278</v>
      </c>
      <c r="H21" s="1831">
        <v>1</v>
      </c>
      <c r="I21" s="1831">
        <v>0</v>
      </c>
      <c r="J21" s="1831">
        <v>0</v>
      </c>
      <c r="K21" s="1831">
        <v>0</v>
      </c>
      <c r="L21" s="1831">
        <v>0</v>
      </c>
      <c r="M21" s="1831">
        <v>0</v>
      </c>
      <c r="N21" s="1831">
        <v>0</v>
      </c>
      <c r="O21" s="1831">
        <v>0</v>
      </c>
      <c r="P21" s="1831">
        <v>0</v>
      </c>
      <c r="Q21" s="1831">
        <v>0</v>
      </c>
      <c r="R21" s="1831">
        <v>0</v>
      </c>
      <c r="S21" s="1831">
        <v>0</v>
      </c>
      <c r="T21" s="1831">
        <v>0</v>
      </c>
      <c r="U21" s="1831">
        <v>0</v>
      </c>
      <c r="V21" s="1831">
        <v>0</v>
      </c>
      <c r="W21" s="1831">
        <v>0</v>
      </c>
      <c r="X21" s="1831">
        <v>0</v>
      </c>
      <c r="Y21" s="1831">
        <v>0</v>
      </c>
      <c r="Z21" s="1831"/>
      <c r="AA21" s="1831">
        <v>0</v>
      </c>
      <c r="AB21" s="1831">
        <v>0</v>
      </c>
      <c r="AC21" s="1833">
        <v>0</v>
      </c>
      <c r="AD21" s="1831">
        <v>0</v>
      </c>
      <c r="AE21" s="1831">
        <v>0</v>
      </c>
      <c r="AF21" s="1831">
        <v>0</v>
      </c>
      <c r="AG21" s="1831">
        <v>0</v>
      </c>
      <c r="AH21" s="1831">
        <v>0</v>
      </c>
      <c r="AI21" s="1831">
        <v>0</v>
      </c>
      <c r="AJ21" s="1834">
        <v>0</v>
      </c>
      <c r="AK21" s="1833">
        <v>0</v>
      </c>
      <c r="AL21" s="1831">
        <v>0</v>
      </c>
      <c r="AM21" s="1831">
        <v>0</v>
      </c>
      <c r="AN21" s="1831">
        <v>0</v>
      </c>
      <c r="AO21" s="1831">
        <v>0</v>
      </c>
      <c r="AP21" s="1831">
        <v>0</v>
      </c>
      <c r="AQ21" s="1831">
        <v>0</v>
      </c>
      <c r="AR21" s="1831">
        <v>1</v>
      </c>
      <c r="AS21" s="1831">
        <v>0</v>
      </c>
      <c r="AT21" s="1831">
        <v>0</v>
      </c>
      <c r="AU21" s="1831">
        <v>0</v>
      </c>
      <c r="AV21" s="1831">
        <v>0</v>
      </c>
      <c r="AW21" s="1831">
        <v>0</v>
      </c>
      <c r="AX21" s="1831">
        <v>1</v>
      </c>
      <c r="AY21" s="1831">
        <v>0</v>
      </c>
      <c r="AZ21" s="1831">
        <v>0</v>
      </c>
      <c r="BA21" s="1831">
        <v>0</v>
      </c>
      <c r="BB21" s="1831">
        <v>0</v>
      </c>
      <c r="BC21" s="1831">
        <v>1</v>
      </c>
      <c r="BD21" s="1833">
        <v>1</v>
      </c>
      <c r="BE21" s="1833">
        <v>0</v>
      </c>
      <c r="BF21" s="1831">
        <v>0</v>
      </c>
      <c r="BG21" s="1833">
        <v>0</v>
      </c>
      <c r="BH21" s="1831">
        <v>0</v>
      </c>
      <c r="BJ21" s="1833">
        <v>0</v>
      </c>
      <c r="BK21" s="1833">
        <v>0</v>
      </c>
      <c r="BL21" s="1831">
        <v>0</v>
      </c>
      <c r="BM21" s="1831">
        <v>0</v>
      </c>
      <c r="BN21" s="1831">
        <v>0</v>
      </c>
      <c r="BO21" s="1833">
        <v>1</v>
      </c>
      <c r="BP21" s="1833">
        <v>0</v>
      </c>
      <c r="BQ21" s="1831">
        <v>1</v>
      </c>
      <c r="BR21" s="1833">
        <v>0</v>
      </c>
      <c r="BS21" s="1833">
        <v>0</v>
      </c>
      <c r="BT21" s="1833">
        <v>1</v>
      </c>
      <c r="BU21" s="1833">
        <v>0</v>
      </c>
      <c r="BV21" s="1833"/>
      <c r="BW21" s="1831">
        <v>0</v>
      </c>
      <c r="BX21" s="1831"/>
      <c r="BY21" s="1833">
        <v>1</v>
      </c>
      <c r="BZ21" s="1833"/>
      <c r="CA21" s="1833">
        <v>1</v>
      </c>
      <c r="CB21" s="1831">
        <v>1</v>
      </c>
      <c r="CC21" s="1833">
        <v>0</v>
      </c>
      <c r="CD21" s="1831">
        <v>0</v>
      </c>
      <c r="CE21" s="1831">
        <v>1</v>
      </c>
      <c r="CF21" s="1831">
        <v>0</v>
      </c>
      <c r="CG21" s="1831">
        <v>0</v>
      </c>
      <c r="CH21" s="1833">
        <v>0</v>
      </c>
      <c r="CI21" s="1831">
        <v>0</v>
      </c>
      <c r="CJ21" s="1831">
        <v>0</v>
      </c>
      <c r="CK21" s="1831">
        <v>1</v>
      </c>
      <c r="CL21" s="1831">
        <v>0</v>
      </c>
      <c r="CM21" s="1831">
        <v>0</v>
      </c>
      <c r="CN21" s="1831">
        <v>0</v>
      </c>
      <c r="CO21" s="1831"/>
      <c r="CP21" s="1831"/>
      <c r="CQ21" s="1831"/>
      <c r="CR21" s="1831"/>
      <c r="CS21" s="1831"/>
      <c r="CT21" s="1831"/>
      <c r="CU21" s="1831"/>
      <c r="CV21" s="1831"/>
      <c r="CW21" s="1831"/>
    </row>
    <row r="22" spans="1:107" s="1365" customFormat="1" ht="26.4" x14ac:dyDescent="0.25">
      <c r="B22" s="1831"/>
      <c r="C22" s="1831"/>
      <c r="D22" s="1627"/>
      <c r="E22" s="1627"/>
      <c r="F22" s="1627">
        <f>SUMIFS($H$12:$CN$12,$H$22:$CN$22,1)</f>
        <v>2324505</v>
      </c>
      <c r="G22" s="1635" t="s">
        <v>683</v>
      </c>
      <c r="H22" s="1831">
        <v>1</v>
      </c>
      <c r="I22" s="1831">
        <v>0</v>
      </c>
      <c r="J22" s="1831">
        <v>0</v>
      </c>
      <c r="K22" s="1831">
        <v>0</v>
      </c>
      <c r="L22" s="1831">
        <v>0</v>
      </c>
      <c r="M22" s="1831">
        <v>0</v>
      </c>
      <c r="N22" s="1831">
        <v>0</v>
      </c>
      <c r="O22" s="1831">
        <v>0</v>
      </c>
      <c r="P22" s="1831">
        <v>0</v>
      </c>
      <c r="Q22" s="1831">
        <v>0</v>
      </c>
      <c r="R22" s="1831">
        <v>0</v>
      </c>
      <c r="S22" s="1831">
        <v>0</v>
      </c>
      <c r="T22" s="1831">
        <v>0</v>
      </c>
      <c r="U22" s="1831">
        <v>0</v>
      </c>
      <c r="V22" s="1831">
        <v>0</v>
      </c>
      <c r="W22" s="1831">
        <v>0</v>
      </c>
      <c r="X22" s="1831">
        <v>0</v>
      </c>
      <c r="Y22" s="1831">
        <v>0</v>
      </c>
      <c r="Z22" s="1831"/>
      <c r="AA22" s="1831">
        <v>0</v>
      </c>
      <c r="AB22" s="1831">
        <v>0</v>
      </c>
      <c r="AC22" s="1833">
        <v>0</v>
      </c>
      <c r="AD22" s="1831">
        <v>0</v>
      </c>
      <c r="AE22" s="1831">
        <v>0</v>
      </c>
      <c r="AF22" s="1831">
        <v>0</v>
      </c>
      <c r="AG22" s="1831">
        <v>0</v>
      </c>
      <c r="AH22" s="1831">
        <v>0</v>
      </c>
      <c r="AI22" s="1831">
        <v>0</v>
      </c>
      <c r="AJ22" s="1834">
        <v>0</v>
      </c>
      <c r="AK22" s="1833">
        <v>0</v>
      </c>
      <c r="AL22" s="1831">
        <v>0</v>
      </c>
      <c r="AM22" s="1831">
        <v>0</v>
      </c>
      <c r="AN22" s="1831">
        <v>0</v>
      </c>
      <c r="AO22" s="1831">
        <v>0</v>
      </c>
      <c r="AP22" s="1831">
        <v>0</v>
      </c>
      <c r="AQ22" s="1831">
        <v>0</v>
      </c>
      <c r="AR22" s="1831">
        <v>1</v>
      </c>
      <c r="AS22" s="1831">
        <v>0</v>
      </c>
      <c r="AT22" s="1831">
        <v>0</v>
      </c>
      <c r="AU22" s="1831">
        <v>0</v>
      </c>
      <c r="AV22" s="1831">
        <v>0</v>
      </c>
      <c r="AW22" s="1831">
        <v>0</v>
      </c>
      <c r="AX22" s="1831">
        <v>1</v>
      </c>
      <c r="AY22" s="1831">
        <v>0</v>
      </c>
      <c r="AZ22" s="1831">
        <v>0</v>
      </c>
      <c r="BA22" s="1831">
        <v>0</v>
      </c>
      <c r="BB22" s="1831">
        <v>0</v>
      </c>
      <c r="BC22" s="1831">
        <v>0</v>
      </c>
      <c r="BD22" s="1833">
        <v>1</v>
      </c>
      <c r="BE22" s="1833">
        <v>0</v>
      </c>
      <c r="BF22" s="1831">
        <v>0</v>
      </c>
      <c r="BG22" s="1833">
        <v>0</v>
      </c>
      <c r="BH22" s="1831">
        <v>0</v>
      </c>
      <c r="BJ22" s="1833">
        <v>0</v>
      </c>
      <c r="BK22" s="1833">
        <v>0</v>
      </c>
      <c r="BL22" s="1831">
        <v>0</v>
      </c>
      <c r="BM22" s="1831">
        <v>0</v>
      </c>
      <c r="BN22" s="1831">
        <v>0</v>
      </c>
      <c r="BO22" s="1833">
        <v>1</v>
      </c>
      <c r="BP22" s="1833">
        <v>0</v>
      </c>
      <c r="BQ22" s="1831">
        <v>1</v>
      </c>
      <c r="BR22" s="1833">
        <v>0</v>
      </c>
      <c r="BS22" s="1833">
        <v>0</v>
      </c>
      <c r="BT22" s="1833">
        <v>1</v>
      </c>
      <c r="BU22" s="1833">
        <v>0</v>
      </c>
      <c r="BV22" s="1833"/>
      <c r="BW22" s="1831">
        <v>0</v>
      </c>
      <c r="BX22" s="1831"/>
      <c r="BY22" s="1833">
        <v>1</v>
      </c>
      <c r="BZ22" s="1833"/>
      <c r="CA22" s="1833">
        <v>1</v>
      </c>
      <c r="CB22" s="1831">
        <v>0</v>
      </c>
      <c r="CC22" s="1833">
        <v>0</v>
      </c>
      <c r="CD22" s="1831">
        <v>0</v>
      </c>
      <c r="CE22" s="1831">
        <v>1</v>
      </c>
      <c r="CF22" s="1831">
        <v>0</v>
      </c>
      <c r="CG22" s="1831">
        <v>0</v>
      </c>
      <c r="CH22" s="1833">
        <v>0</v>
      </c>
      <c r="CI22" s="1831">
        <v>0</v>
      </c>
      <c r="CJ22" s="1831">
        <v>0</v>
      </c>
      <c r="CK22" s="1831">
        <v>1</v>
      </c>
      <c r="CL22" s="1831">
        <v>0</v>
      </c>
      <c r="CM22" s="1831">
        <v>0</v>
      </c>
      <c r="CN22" s="1831">
        <v>0</v>
      </c>
      <c r="CO22" s="1831"/>
      <c r="CP22" s="1831"/>
      <c r="CQ22" s="1831"/>
      <c r="CR22" s="1831"/>
      <c r="CS22" s="1831"/>
      <c r="CT22" s="1831"/>
      <c r="CU22" s="1831"/>
      <c r="CV22" s="1831"/>
      <c r="CW22" s="1831"/>
    </row>
    <row r="23" spans="1:107" s="1365" customFormat="1" ht="66" x14ac:dyDescent="0.25">
      <c r="B23" s="1831"/>
      <c r="C23" s="1831"/>
      <c r="D23" s="1627"/>
      <c r="E23" s="1627"/>
      <c r="F23" s="1627">
        <f>SUMIFS($H$12:$CN$12,$H$23:$CN$23,1)</f>
        <v>2177507</v>
      </c>
      <c r="G23" s="1635" t="s">
        <v>1279</v>
      </c>
      <c r="H23" s="1831">
        <v>1</v>
      </c>
      <c r="I23" s="1831">
        <v>0</v>
      </c>
      <c r="J23" s="1831">
        <v>0</v>
      </c>
      <c r="K23" s="1831">
        <v>0</v>
      </c>
      <c r="L23" s="1831">
        <v>0</v>
      </c>
      <c r="M23" s="1831">
        <v>0</v>
      </c>
      <c r="N23" s="1831">
        <v>0</v>
      </c>
      <c r="O23" s="1831">
        <v>0</v>
      </c>
      <c r="P23" s="1831">
        <v>0</v>
      </c>
      <c r="Q23" s="1831">
        <v>0</v>
      </c>
      <c r="R23" s="1831">
        <v>0</v>
      </c>
      <c r="S23" s="1831">
        <v>0</v>
      </c>
      <c r="T23" s="1831">
        <v>0</v>
      </c>
      <c r="U23" s="1831">
        <v>0</v>
      </c>
      <c r="V23" s="1831">
        <v>0</v>
      </c>
      <c r="W23" s="1831">
        <v>0</v>
      </c>
      <c r="X23" s="1831">
        <v>0</v>
      </c>
      <c r="Y23" s="1831">
        <v>0</v>
      </c>
      <c r="Z23" s="1831"/>
      <c r="AA23" s="1831">
        <v>0</v>
      </c>
      <c r="AB23" s="1831">
        <v>0</v>
      </c>
      <c r="AC23" s="1833">
        <v>0</v>
      </c>
      <c r="AD23" s="1831">
        <v>0</v>
      </c>
      <c r="AE23" s="1831">
        <v>0</v>
      </c>
      <c r="AF23" s="1831">
        <v>0</v>
      </c>
      <c r="AG23" s="1831">
        <v>0</v>
      </c>
      <c r="AH23" s="1831">
        <v>0</v>
      </c>
      <c r="AI23" s="1831">
        <v>0</v>
      </c>
      <c r="AJ23" s="1834">
        <v>0</v>
      </c>
      <c r="AK23" s="1833">
        <v>0</v>
      </c>
      <c r="AL23" s="1831">
        <v>0</v>
      </c>
      <c r="AM23" s="1831">
        <v>0</v>
      </c>
      <c r="AN23" s="1831">
        <v>0</v>
      </c>
      <c r="AO23" s="1831">
        <v>0</v>
      </c>
      <c r="AP23" s="1831">
        <v>0</v>
      </c>
      <c r="AQ23" s="1831">
        <v>0</v>
      </c>
      <c r="AR23" s="1831">
        <v>1</v>
      </c>
      <c r="AS23" s="1831">
        <v>0</v>
      </c>
      <c r="AT23" s="1831">
        <v>0</v>
      </c>
      <c r="AU23" s="1831">
        <v>0</v>
      </c>
      <c r="AV23" s="1831">
        <v>0</v>
      </c>
      <c r="AW23" s="1831">
        <v>0</v>
      </c>
      <c r="AX23" s="1831">
        <v>1</v>
      </c>
      <c r="AY23" s="1831">
        <v>0</v>
      </c>
      <c r="AZ23" s="1831">
        <v>0</v>
      </c>
      <c r="BA23" s="1831">
        <v>0</v>
      </c>
      <c r="BB23" s="1831">
        <v>0</v>
      </c>
      <c r="BC23" s="1831">
        <v>0</v>
      </c>
      <c r="BD23" s="1833">
        <v>1</v>
      </c>
      <c r="BE23" s="1833">
        <v>0</v>
      </c>
      <c r="BF23" s="1831">
        <v>0</v>
      </c>
      <c r="BG23" s="1833">
        <v>0</v>
      </c>
      <c r="BH23" s="1831">
        <v>0</v>
      </c>
      <c r="BJ23" s="1833">
        <v>0</v>
      </c>
      <c r="BK23" s="1833">
        <v>0</v>
      </c>
      <c r="BL23" s="1831">
        <v>0</v>
      </c>
      <c r="BM23" s="1831">
        <v>0</v>
      </c>
      <c r="BN23" s="1831">
        <v>0</v>
      </c>
      <c r="BO23" s="1833">
        <v>0</v>
      </c>
      <c r="BP23" s="1833">
        <v>0</v>
      </c>
      <c r="BQ23" s="1831">
        <v>1</v>
      </c>
      <c r="BR23" s="1833">
        <v>0</v>
      </c>
      <c r="BS23" s="1833">
        <v>0</v>
      </c>
      <c r="BT23" s="1833">
        <v>1</v>
      </c>
      <c r="BU23" s="1833">
        <v>0</v>
      </c>
      <c r="BV23" s="1833"/>
      <c r="BW23" s="1831">
        <v>0</v>
      </c>
      <c r="BX23" s="1831"/>
      <c r="BY23" s="1833">
        <v>0</v>
      </c>
      <c r="BZ23" s="1833"/>
      <c r="CA23" s="1833">
        <v>0</v>
      </c>
      <c r="CB23" s="1831">
        <v>0</v>
      </c>
      <c r="CC23" s="1833">
        <v>0</v>
      </c>
      <c r="CD23" s="1831">
        <v>0</v>
      </c>
      <c r="CE23" s="1831">
        <v>1</v>
      </c>
      <c r="CF23" s="1831">
        <v>0</v>
      </c>
      <c r="CG23" s="1831">
        <v>0</v>
      </c>
      <c r="CH23" s="1833">
        <v>0</v>
      </c>
      <c r="CI23" s="1831">
        <v>0</v>
      </c>
      <c r="CJ23" s="1831">
        <v>0</v>
      </c>
      <c r="CK23" s="1831">
        <v>1</v>
      </c>
      <c r="CL23" s="1831">
        <v>0</v>
      </c>
      <c r="CM23" s="1831">
        <v>0</v>
      </c>
      <c r="CN23" s="1831">
        <v>0</v>
      </c>
      <c r="CO23" s="1831"/>
      <c r="CP23" s="1831"/>
      <c r="CQ23" s="1831"/>
      <c r="CR23" s="1831"/>
      <c r="CS23" s="1831"/>
      <c r="CT23" s="1831"/>
      <c r="CU23" s="1831"/>
      <c r="CV23" s="1831"/>
      <c r="CW23" s="1831"/>
    </row>
    <row r="24" spans="1:107" s="1365" customFormat="1" ht="39.6" x14ac:dyDescent="0.25">
      <c r="B24" s="1831"/>
      <c r="C24" s="1831"/>
      <c r="D24" s="1627"/>
      <c r="E24" s="1627"/>
      <c r="F24" s="1627">
        <f>SUMIFS($H$12:$CN$12,$H$24:$CN$24,1)</f>
        <v>1823717</v>
      </c>
      <c r="G24" s="1635" t="s">
        <v>1280</v>
      </c>
      <c r="H24" s="1831">
        <v>1</v>
      </c>
      <c r="I24" s="1831"/>
      <c r="J24" s="1831"/>
      <c r="K24" s="1831"/>
      <c r="L24" s="1831"/>
      <c r="M24" s="1831"/>
      <c r="N24" s="1831"/>
      <c r="O24" s="1831"/>
      <c r="P24" s="1831"/>
      <c r="Q24" s="1831"/>
      <c r="R24" s="1831"/>
      <c r="S24" s="1831"/>
      <c r="T24" s="1831"/>
      <c r="U24" s="1831"/>
      <c r="V24" s="1831"/>
      <c r="W24" s="1831"/>
      <c r="X24" s="1831"/>
      <c r="Y24" s="1831"/>
      <c r="Z24" s="1831"/>
      <c r="AA24" s="1831"/>
      <c r="AB24" s="1831"/>
      <c r="AC24" s="1833"/>
      <c r="AD24" s="1831"/>
      <c r="AE24" s="1831"/>
      <c r="AF24" s="1831"/>
      <c r="AG24" s="1831"/>
      <c r="AH24" s="1831"/>
      <c r="AI24" s="1831"/>
      <c r="AJ24" s="1834"/>
      <c r="AK24" s="1833"/>
      <c r="AL24" s="1831"/>
      <c r="AM24" s="1831"/>
      <c r="AN24" s="1831"/>
      <c r="AO24" s="1831"/>
      <c r="AP24" s="1831"/>
      <c r="AQ24" s="1831"/>
      <c r="AR24" s="1831">
        <v>1</v>
      </c>
      <c r="AS24" s="1831"/>
      <c r="AT24" s="1831"/>
      <c r="AU24" s="1831"/>
      <c r="AV24" s="1831"/>
      <c r="AW24" s="1831"/>
      <c r="AX24" s="1831"/>
      <c r="AY24" s="1831"/>
      <c r="AZ24" s="1831"/>
      <c r="BA24" s="1831"/>
      <c r="BB24" s="1831"/>
      <c r="BC24" s="1831"/>
      <c r="BD24" s="1833"/>
      <c r="BE24" s="1833"/>
      <c r="BF24" s="1831"/>
      <c r="BG24" s="1833"/>
      <c r="BH24" s="1831"/>
      <c r="BJ24" s="1833"/>
      <c r="BK24" s="1833"/>
      <c r="BL24" s="1831"/>
      <c r="BM24" s="1831"/>
      <c r="BN24" s="1831"/>
      <c r="BO24" s="1833"/>
      <c r="BP24" s="1833"/>
      <c r="BQ24" s="1831"/>
      <c r="BR24" s="1833"/>
      <c r="BS24" s="1833"/>
      <c r="BT24" s="1833">
        <v>1</v>
      </c>
      <c r="BU24" s="1833"/>
      <c r="BV24" s="1833"/>
      <c r="BW24" s="1831"/>
      <c r="BX24" s="1831"/>
      <c r="BY24" s="1833">
        <v>1</v>
      </c>
      <c r="BZ24" s="1833"/>
      <c r="CA24" s="1833">
        <v>1</v>
      </c>
      <c r="CB24" s="1831"/>
      <c r="CC24" s="1833"/>
      <c r="CD24" s="1831"/>
      <c r="CE24" s="1831"/>
      <c r="CF24" s="1831"/>
      <c r="CG24" s="1831"/>
      <c r="CH24" s="1833"/>
      <c r="CI24" s="1831"/>
      <c r="CJ24" s="1831"/>
      <c r="CK24" s="1831">
        <v>1</v>
      </c>
      <c r="CL24" s="1831"/>
      <c r="CM24" s="1831"/>
      <c r="CN24" s="1831"/>
      <c r="CO24" s="1831"/>
      <c r="CP24" s="1831"/>
      <c r="CQ24" s="1831"/>
      <c r="CR24" s="1831"/>
      <c r="CS24" s="1831"/>
      <c r="CT24" s="1831"/>
      <c r="CU24" s="1831"/>
      <c r="CV24" s="1831"/>
      <c r="CW24" s="1831"/>
    </row>
    <row r="25" spans="1:107" s="1365" customFormat="1" ht="26.4" x14ac:dyDescent="0.25">
      <c r="A25" s="1556"/>
      <c r="B25" s="1555"/>
      <c r="C25" s="1555" t="s">
        <v>1285</v>
      </c>
      <c r="D25" s="1557" t="s">
        <v>1286</v>
      </c>
      <c r="E25" s="1591" t="s">
        <v>1443</v>
      </c>
      <c r="F25" s="1558" t="s">
        <v>4</v>
      </c>
      <c r="G25" s="1558" t="s">
        <v>5</v>
      </c>
      <c r="H25" s="1551">
        <v>150389</v>
      </c>
      <c r="I25" s="1551">
        <v>8897</v>
      </c>
      <c r="J25" s="1551">
        <v>6452</v>
      </c>
      <c r="K25" s="1551">
        <v>607800</v>
      </c>
      <c r="L25" s="1551">
        <v>32538</v>
      </c>
      <c r="M25" s="1551">
        <v>22892</v>
      </c>
      <c r="N25" s="1551">
        <v>5525</v>
      </c>
      <c r="O25" s="1551">
        <v>28822</v>
      </c>
      <c r="P25" s="1551">
        <v>4052</v>
      </c>
      <c r="Q25" s="1551">
        <v>24976</v>
      </c>
      <c r="R25" s="1551">
        <v>7429</v>
      </c>
      <c r="S25" s="1551">
        <v>4223</v>
      </c>
      <c r="T25" s="1551">
        <v>26994</v>
      </c>
      <c r="U25" s="1551">
        <v>23494</v>
      </c>
      <c r="V25" s="1551">
        <v>26102</v>
      </c>
      <c r="W25" s="1551">
        <v>13134</v>
      </c>
      <c r="X25" s="1551">
        <v>9450</v>
      </c>
      <c r="Y25" s="1551">
        <v>5226</v>
      </c>
      <c r="Z25" s="1551">
        <v>1760</v>
      </c>
      <c r="AA25" s="1551">
        <v>2887</v>
      </c>
      <c r="AB25" s="1551">
        <v>6714</v>
      </c>
      <c r="AC25" s="1551">
        <v>2742</v>
      </c>
      <c r="AD25" s="1551">
        <v>9498</v>
      </c>
      <c r="AE25" s="1551">
        <v>7106</v>
      </c>
      <c r="AF25" s="1551">
        <v>1726</v>
      </c>
      <c r="AG25" s="1551">
        <v>2949</v>
      </c>
      <c r="AH25" s="1551">
        <v>1276</v>
      </c>
      <c r="AI25" s="1551">
        <v>11236</v>
      </c>
      <c r="AJ25" s="1551">
        <v>1250</v>
      </c>
      <c r="AK25" s="1551">
        <v>1250</v>
      </c>
      <c r="AL25" s="1551">
        <v>1676</v>
      </c>
      <c r="AM25" s="1551">
        <v>1250</v>
      </c>
      <c r="AN25" s="1551">
        <v>1250</v>
      </c>
      <c r="AO25" s="1551">
        <v>1342</v>
      </c>
      <c r="AP25" s="1551">
        <v>1250</v>
      </c>
      <c r="AQ25" s="1551">
        <v>1250</v>
      </c>
      <c r="AR25" s="1551">
        <v>97783</v>
      </c>
      <c r="AS25" s="1551">
        <v>30408</v>
      </c>
      <c r="AT25" s="1551">
        <v>10154</v>
      </c>
      <c r="AU25" s="1551">
        <v>5081</v>
      </c>
      <c r="AV25" s="1551">
        <v>1250</v>
      </c>
      <c r="AW25" s="1551">
        <v>1250</v>
      </c>
      <c r="AX25" s="1551">
        <v>55547</v>
      </c>
      <c r="AY25" s="1551">
        <v>18870</v>
      </c>
      <c r="AZ25" s="1551">
        <v>17233</v>
      </c>
      <c r="BA25" s="1551">
        <v>5136</v>
      </c>
      <c r="BB25" s="1551">
        <v>14450</v>
      </c>
      <c r="BC25" s="1551">
        <v>9475</v>
      </c>
      <c r="BD25" s="1551">
        <v>46406</v>
      </c>
      <c r="BE25" s="1551">
        <v>4728</v>
      </c>
      <c r="BF25" s="1551">
        <v>2710</v>
      </c>
      <c r="BG25" s="1551">
        <v>22711</v>
      </c>
      <c r="BH25" s="1551">
        <v>12570</v>
      </c>
      <c r="BI25" s="1551">
        <v>1250</v>
      </c>
      <c r="BJ25" s="1551">
        <v>1250</v>
      </c>
      <c r="BK25" s="1551">
        <v>1250</v>
      </c>
      <c r="BL25" s="1551">
        <v>6691</v>
      </c>
      <c r="BM25" s="1551">
        <v>1961</v>
      </c>
      <c r="BN25" s="1551">
        <v>2764</v>
      </c>
      <c r="BO25" s="1551">
        <v>15032</v>
      </c>
      <c r="BP25" s="1551">
        <v>6297</v>
      </c>
      <c r="BQ25" s="1551">
        <v>26856</v>
      </c>
      <c r="BR25" s="1551">
        <v>7688</v>
      </c>
      <c r="BS25" s="1551">
        <v>1250</v>
      </c>
      <c r="BT25" s="1552">
        <v>19816</v>
      </c>
      <c r="BU25" s="1551">
        <v>4670</v>
      </c>
      <c r="BV25" s="1551">
        <v>1250</v>
      </c>
      <c r="BW25" s="1551">
        <v>2109</v>
      </c>
      <c r="BX25" s="1551">
        <v>1983</v>
      </c>
      <c r="BY25" s="1551">
        <v>18337</v>
      </c>
      <c r="BZ25" s="1551">
        <v>19901</v>
      </c>
      <c r="CA25" s="1551">
        <v>20020</v>
      </c>
      <c r="CB25" s="1551">
        <v>16024</v>
      </c>
      <c r="CC25" s="1551">
        <v>1992</v>
      </c>
      <c r="CD25" s="1551">
        <v>1250</v>
      </c>
      <c r="CE25" s="1553">
        <v>0</v>
      </c>
      <c r="CF25" s="1551">
        <v>6443</v>
      </c>
      <c r="CG25" s="1551">
        <v>2072</v>
      </c>
      <c r="CH25" s="1551">
        <v>1414</v>
      </c>
      <c r="CI25" s="1553">
        <v>0</v>
      </c>
      <c r="CJ25" s="1551">
        <v>9837</v>
      </c>
      <c r="CK25" s="1551">
        <v>24165</v>
      </c>
      <c r="CL25" s="1551">
        <v>13158</v>
      </c>
      <c r="CM25" s="1551">
        <v>8798</v>
      </c>
      <c r="CN25" s="1553">
        <v>0</v>
      </c>
      <c r="CO25" s="1553">
        <v>1250</v>
      </c>
      <c r="CP25" s="1553">
        <v>1250</v>
      </c>
      <c r="CQ25" s="1553">
        <v>1250</v>
      </c>
      <c r="CR25" s="1553">
        <v>1250</v>
      </c>
      <c r="CS25" s="1553">
        <v>1250</v>
      </c>
      <c r="CT25" s="1553">
        <v>1250</v>
      </c>
      <c r="CU25" s="1553">
        <v>1250</v>
      </c>
      <c r="CV25" s="1553">
        <v>1250</v>
      </c>
      <c r="CW25" s="1554" t="s">
        <v>6</v>
      </c>
    </row>
    <row r="26" spans="1:107" s="1867" customFormat="1" x14ac:dyDescent="0.25">
      <c r="A26" s="1914" t="s">
        <v>121</v>
      </c>
      <c r="B26" s="1914"/>
      <c r="C26" s="1837"/>
      <c r="D26" s="1836"/>
      <c r="E26" s="1866"/>
      <c r="F26" s="1837"/>
      <c r="G26" s="1837"/>
      <c r="H26" s="1850"/>
      <c r="I26" s="1851"/>
      <c r="J26" s="1851"/>
      <c r="K26" s="1851"/>
      <c r="L26" s="1851"/>
      <c r="M26" s="1851"/>
      <c r="N26" s="1851"/>
      <c r="O26" s="1851"/>
      <c r="P26" s="1851"/>
      <c r="Q26" s="1851"/>
      <c r="R26" s="1851"/>
      <c r="S26" s="1851"/>
      <c r="T26" s="1851"/>
      <c r="U26" s="1851"/>
      <c r="V26" s="1851"/>
      <c r="W26" s="1851"/>
      <c r="X26" s="1851"/>
      <c r="Y26" s="1851"/>
      <c r="Z26" s="1851"/>
      <c r="AA26" s="1851"/>
      <c r="AB26" s="1851"/>
      <c r="AC26" s="1851"/>
      <c r="AD26" s="1851"/>
      <c r="AE26" s="1851"/>
      <c r="AF26" s="1851"/>
      <c r="AG26" s="1851"/>
      <c r="AH26" s="1851"/>
      <c r="AI26" s="1851"/>
      <c r="AJ26" s="1851"/>
      <c r="AK26" s="1851"/>
      <c r="AL26" s="1851"/>
      <c r="AM26" s="1851"/>
      <c r="AN26" s="1851"/>
      <c r="AO26" s="1851"/>
      <c r="AP26" s="1851"/>
      <c r="AQ26" s="1851"/>
      <c r="AR26" s="1851"/>
      <c r="AS26" s="1851"/>
      <c r="AT26" s="1851"/>
      <c r="AU26" s="1851"/>
      <c r="AV26" s="1851"/>
      <c r="AW26" s="1851"/>
      <c r="AX26" s="1851"/>
      <c r="AY26" s="1851"/>
      <c r="AZ26" s="1851"/>
      <c r="BA26" s="1851"/>
      <c r="BB26" s="1851"/>
      <c r="BC26" s="1851"/>
      <c r="BD26" s="1851"/>
      <c r="BE26" s="1851"/>
      <c r="BF26" s="1851"/>
      <c r="BG26" s="1851"/>
      <c r="BH26" s="1851"/>
      <c r="BI26" s="1851"/>
      <c r="BJ26" s="1851"/>
      <c r="BK26" s="1851"/>
      <c r="BL26" s="1851"/>
      <c r="BM26" s="1851"/>
      <c r="BN26" s="1851"/>
      <c r="BO26" s="1851"/>
      <c r="BP26" s="1851"/>
      <c r="BQ26" s="1851"/>
      <c r="BR26" s="1851"/>
      <c r="BS26" s="1851"/>
      <c r="BT26" s="1851"/>
      <c r="BU26" s="1852"/>
      <c r="BV26" s="1852"/>
      <c r="BW26" s="1852"/>
      <c r="BX26" s="1852"/>
      <c r="BY26" s="1851"/>
      <c r="BZ26" s="1851"/>
      <c r="CA26" s="1851"/>
      <c r="CB26" s="1851"/>
      <c r="CC26" s="1851"/>
      <c r="CD26" s="1851"/>
      <c r="CE26" s="1851"/>
      <c r="CF26" s="1851"/>
      <c r="CG26" s="1851"/>
      <c r="CH26" s="1851"/>
      <c r="CI26" s="1851"/>
      <c r="CJ26" s="1851"/>
      <c r="CK26" s="1851"/>
      <c r="CL26" s="1851"/>
      <c r="CM26" s="1851"/>
      <c r="CN26" s="1851"/>
      <c r="CO26" s="1851"/>
      <c r="CP26" s="1851"/>
      <c r="CQ26" s="1851"/>
      <c r="CR26" s="1851"/>
      <c r="CS26" s="1851"/>
      <c r="CT26" s="1851"/>
      <c r="CU26" s="1851"/>
      <c r="CV26" s="1851"/>
      <c r="CW26" s="1460"/>
      <c r="CX26" s="1460"/>
      <c r="CY26" s="1460"/>
      <c r="CZ26" s="1460"/>
      <c r="DA26" s="1460"/>
      <c r="DB26" s="1460"/>
    </row>
    <row r="27" spans="1:107" s="1869" customFormat="1" ht="66" x14ac:dyDescent="0.25">
      <c r="A27" s="1460"/>
      <c r="B27" s="1606" t="s">
        <v>126</v>
      </c>
      <c r="C27" s="1606" t="s">
        <v>497</v>
      </c>
      <c r="D27" s="1607">
        <v>1464238</v>
      </c>
      <c r="E27" s="1620">
        <f>597750+708229+86162+72097</f>
        <v>1464238</v>
      </c>
      <c r="F27" s="1606" t="s">
        <v>1291</v>
      </c>
      <c r="G27" s="1840" t="s">
        <v>129</v>
      </c>
      <c r="H27" s="1668">
        <f>IF(H$4="MPO",H$12/$F$14,0)*$E27</f>
        <v>1172462.3514246764</v>
      </c>
      <c r="I27" s="1699">
        <f>IF(I$4="MPO",I$12/$F$14,0)*$E27</f>
        <v>11975.169798775585</v>
      </c>
      <c r="J27" s="1699">
        <f>IF(J$4="MPO",J$12/$F$14,0)*$E27</f>
        <v>8848.0714514365991</v>
      </c>
      <c r="K27" s="1699">
        <f>IF(K$4="MPO",K$12/$F$14,0)*$E27</f>
        <v>805515.93718631181</v>
      </c>
      <c r="L27" s="1699">
        <f>IF(L$4="MPO",L$12/$F$14,0)*$E27</f>
        <v>43847.31986864232</v>
      </c>
      <c r="M27" s="1699">
        <f t="shared" ref="M27:BT27" si="14">IF(M$4="MPO",M$12/$F$14,0)*$E27</f>
        <v>30796.242470163466</v>
      </c>
      <c r="N27" s="1699">
        <f t="shared" si="14"/>
        <v>7979.4330216202152</v>
      </c>
      <c r="O27" s="1699">
        <f t="shared" si="14"/>
        <v>37733.309376004021</v>
      </c>
      <c r="P27" s="1699">
        <f t="shared" si="14"/>
        <v>5319.3353350637026</v>
      </c>
      <c r="Q27" s="1699">
        <f t="shared" si="14"/>
        <v>33127.805621878535</v>
      </c>
      <c r="R27" s="1699">
        <f t="shared" si="14"/>
        <v>10132.96829712539</v>
      </c>
      <c r="S27" s="1699">
        <f t="shared" si="14"/>
        <v>5498.2232493229185</v>
      </c>
      <c r="T27" s="1699">
        <f t="shared" si="14"/>
        <v>35679.53851422033</v>
      </c>
      <c r="U27" s="1699">
        <f t="shared" si="14"/>
        <v>31861.829613274855</v>
      </c>
      <c r="V27" s="1699">
        <f t="shared" si="14"/>
        <v>33756.493435933764</v>
      </c>
      <c r="W27" s="1699">
        <f t="shared" si="14"/>
        <v>17299.665362135227</v>
      </c>
      <c r="X27" s="1699">
        <f t="shared" si="14"/>
        <v>12732.00328217996</v>
      </c>
      <c r="Y27" s="1701">
        <f t="shared" si="14"/>
        <v>6963.7280853695711</v>
      </c>
      <c r="Z27" s="1701">
        <f t="shared" si="14"/>
        <v>2126.8740959761576</v>
      </c>
      <c r="AA27" s="1701">
        <f t="shared" si="14"/>
        <v>3802.2282160576606</v>
      </c>
      <c r="AB27" s="1701">
        <f t="shared" si="14"/>
        <v>9274.6503239008834</v>
      </c>
      <c r="AC27" s="1701">
        <f t="shared" si="14"/>
        <v>3669.7823564618948</v>
      </c>
      <c r="AD27" s="1701">
        <f t="shared" si="14"/>
        <v>13182.663220025293</v>
      </c>
      <c r="AE27" s="1701">
        <f t="shared" si="14"/>
        <v>9498.2602167249042</v>
      </c>
      <c r="AF27" s="1701">
        <f t="shared" si="14"/>
        <v>2237.8190043388445</v>
      </c>
      <c r="AG27" s="1701">
        <f t="shared" si="14"/>
        <v>3658.6018618206936</v>
      </c>
      <c r="AH27" s="1701">
        <f t="shared" si="14"/>
        <v>1671.9139678842098</v>
      </c>
      <c r="AI27" s="1701">
        <f t="shared" si="14"/>
        <v>14922.520193806031</v>
      </c>
      <c r="AJ27" s="1701">
        <f t="shared" si="14"/>
        <v>1302.957644724577</v>
      </c>
      <c r="AK27" s="1701">
        <f t="shared" si="14"/>
        <v>833.37686979413547</v>
      </c>
      <c r="AL27" s="1702">
        <f t="shared" si="14"/>
        <v>2267.920336065155</v>
      </c>
      <c r="AM27" s="1702">
        <f t="shared" si="14"/>
        <v>206.40913183755677</v>
      </c>
      <c r="AN27" s="1702">
        <f t="shared" si="14"/>
        <v>542.68400912290963</v>
      </c>
      <c r="AO27" s="1702">
        <f t="shared" si="14"/>
        <v>1956.5865622101735</v>
      </c>
      <c r="AP27" s="1702">
        <f t="shared" si="14"/>
        <v>515.16279154456868</v>
      </c>
      <c r="AQ27" s="1702">
        <f t="shared" si="14"/>
        <v>897.87972349337201</v>
      </c>
      <c r="AR27" s="1868">
        <f t="shared" si="14"/>
        <v>207030.07930916807</v>
      </c>
      <c r="AS27" s="1704">
        <f t="shared" si="14"/>
        <v>41821.93026248629</v>
      </c>
      <c r="AT27" s="1704">
        <f t="shared" si="14"/>
        <v>13653.104033005056</v>
      </c>
      <c r="AU27" s="1706">
        <f t="shared" si="14"/>
        <v>6850.2030628589155</v>
      </c>
      <c r="AV27" s="1706">
        <f t="shared" si="14"/>
        <v>1289.1970359354066</v>
      </c>
      <c r="AW27" s="1706">
        <f t="shared" si="14"/>
        <v>711.25146679024772</v>
      </c>
      <c r="AX27" s="1707">
        <f t="shared" si="14"/>
        <v>0</v>
      </c>
      <c r="AY27" s="1708">
        <f t="shared" si="14"/>
        <v>0</v>
      </c>
      <c r="AZ27" s="1708">
        <f t="shared" si="14"/>
        <v>22809.929144148668</v>
      </c>
      <c r="BA27" s="1709">
        <f t="shared" si="14"/>
        <v>6765.9193340252459</v>
      </c>
      <c r="BB27" s="1709">
        <f t="shared" si="14"/>
        <v>19146.167054032037</v>
      </c>
      <c r="BC27" s="1710">
        <f t="shared" si="14"/>
        <v>0</v>
      </c>
      <c r="BD27" s="1711">
        <f t="shared" si="14"/>
        <v>0</v>
      </c>
      <c r="BE27" s="1714">
        <f t="shared" si="14"/>
        <v>0</v>
      </c>
      <c r="BF27" s="1713">
        <f t="shared" si="14"/>
        <v>0</v>
      </c>
      <c r="BG27" s="1714">
        <f t="shared" si="14"/>
        <v>0</v>
      </c>
      <c r="BH27" s="1714">
        <f t="shared" si="14"/>
        <v>16354.483545929081</v>
      </c>
      <c r="BI27" s="1715">
        <f t="shared" si="14"/>
        <v>0</v>
      </c>
      <c r="BJ27" s="1715">
        <f t="shared" si="14"/>
        <v>0</v>
      </c>
      <c r="BK27" s="1713">
        <f t="shared" si="14"/>
        <v>0</v>
      </c>
      <c r="BL27" s="1715">
        <f t="shared" si="14"/>
        <v>8758.6274943069911</v>
      </c>
      <c r="BM27" s="1715">
        <f t="shared" si="14"/>
        <v>0</v>
      </c>
      <c r="BN27" s="1715">
        <f t="shared" si="14"/>
        <v>0</v>
      </c>
      <c r="BO27" s="1716">
        <f t="shared" si="14"/>
        <v>0</v>
      </c>
      <c r="BP27" s="1717">
        <f t="shared" si="14"/>
        <v>0</v>
      </c>
      <c r="BQ27" s="1718">
        <f t="shared" si="14"/>
        <v>0</v>
      </c>
      <c r="BR27" s="1718">
        <f t="shared" si="14"/>
        <v>0</v>
      </c>
      <c r="BS27" s="1718">
        <f t="shared" si="14"/>
        <v>0</v>
      </c>
      <c r="BT27" s="1719">
        <f t="shared" si="14"/>
        <v>0</v>
      </c>
      <c r="BU27" s="1717">
        <f t="shared" ref="BU27:CN27" si="15">IF(BU$4="MPO",BU$12/$F$14,0)*$E27</f>
        <v>0</v>
      </c>
      <c r="BV27" s="1717">
        <f t="shared" si="15"/>
        <v>0</v>
      </c>
      <c r="BW27" s="1717">
        <f t="shared" si="15"/>
        <v>0</v>
      </c>
      <c r="BX27" s="1717">
        <f t="shared" si="15"/>
        <v>0</v>
      </c>
      <c r="BY27" s="1708">
        <f t="shared" si="15"/>
        <v>0</v>
      </c>
      <c r="BZ27" s="1708">
        <f t="shared" si="15"/>
        <v>0</v>
      </c>
      <c r="CA27" s="1718">
        <f t="shared" si="15"/>
        <v>0</v>
      </c>
      <c r="CB27" s="1714">
        <f t="shared" si="15"/>
        <v>0</v>
      </c>
      <c r="CC27" s="1715">
        <f t="shared" si="15"/>
        <v>0</v>
      </c>
      <c r="CD27" s="1715">
        <f t="shared" si="15"/>
        <v>0</v>
      </c>
      <c r="CE27" s="1719">
        <f t="shared" si="15"/>
        <v>0</v>
      </c>
      <c r="CF27" s="1720">
        <f t="shared" si="15"/>
        <v>0</v>
      </c>
      <c r="CG27" s="1721">
        <f t="shared" si="15"/>
        <v>0</v>
      </c>
      <c r="CH27" s="1721">
        <f t="shared" si="15"/>
        <v>0</v>
      </c>
      <c r="CI27" s="1719">
        <f t="shared" si="15"/>
        <v>0</v>
      </c>
      <c r="CJ27" s="1722">
        <f t="shared" si="15"/>
        <v>0</v>
      </c>
      <c r="CK27" s="1723">
        <f t="shared" si="15"/>
        <v>0</v>
      </c>
      <c r="CL27" s="1724">
        <f t="shared" si="15"/>
        <v>0</v>
      </c>
      <c r="CM27" s="1725">
        <f t="shared" si="15"/>
        <v>10910.442693713521</v>
      </c>
      <c r="CN27" s="1726">
        <f t="shared" si="15"/>
        <v>0</v>
      </c>
      <c r="CO27" s="1854" t="s">
        <v>6</v>
      </c>
      <c r="CP27" s="1854" t="s">
        <v>6</v>
      </c>
      <c r="CQ27" s="1854"/>
      <c r="CR27" s="1854"/>
      <c r="CS27" s="1854"/>
      <c r="CT27" s="1854"/>
      <c r="CU27" s="1854"/>
      <c r="CV27" s="1854"/>
      <c r="CW27" s="1460"/>
      <c r="CX27" s="1460"/>
      <c r="CY27" s="1460">
        <f t="shared" ref="CY27:CY36" si="16">E27</f>
        <v>1464238</v>
      </c>
      <c r="CZ27" s="1620">
        <f>597750+708229+86162+72097</f>
        <v>1464238</v>
      </c>
      <c r="DA27" s="1460">
        <f>CY27-CZ27</f>
        <v>0</v>
      </c>
      <c r="DB27" s="1460"/>
    </row>
    <row r="28" spans="1:107" s="1869" customFormat="1" x14ac:dyDescent="0.25">
      <c r="A28" s="1460"/>
      <c r="B28" s="1606" t="s">
        <v>1458</v>
      </c>
      <c r="C28" s="1606" t="s">
        <v>131</v>
      </c>
      <c r="D28" s="1607" t="s">
        <v>1459</v>
      </c>
      <c r="E28" s="1612">
        <f>409904+364614+57105</f>
        <v>831623</v>
      </c>
      <c r="F28" s="1860" t="s">
        <v>1460</v>
      </c>
      <c r="G28" s="1840" t="s">
        <v>129</v>
      </c>
      <c r="H28" s="1870">
        <f>IF(H$6&gt;=1,H$12/$F$15,0)*$E$28</f>
        <v>460662.52510142926</v>
      </c>
      <c r="I28" s="1699">
        <f t="shared" ref="I28:BT28" si="17">IF(I$6&gt;=1,I$12/$F$15,0)*$E$28</f>
        <v>4705.0653279562794</v>
      </c>
      <c r="J28" s="1699">
        <f t="shared" si="17"/>
        <v>3476.4228737441972</v>
      </c>
      <c r="K28" s="1696">
        <f t="shared" si="17"/>
        <v>316488.63196570607</v>
      </c>
      <c r="L28" s="1699">
        <f t="shared" si="17"/>
        <v>17227.68928577959</v>
      </c>
      <c r="M28" s="1699">
        <f t="shared" si="17"/>
        <v>12099.897964913707</v>
      </c>
      <c r="N28" s="1699">
        <f t="shared" si="17"/>
        <v>3135.1333031297299</v>
      </c>
      <c r="O28" s="1699">
        <f t="shared" si="17"/>
        <v>14825.483783306074</v>
      </c>
      <c r="P28" s="1699">
        <f t="shared" si="17"/>
        <v>2089.9762319311685</v>
      </c>
      <c r="Q28" s="1699">
        <f t="shared" si="17"/>
        <v>13015.973238117489</v>
      </c>
      <c r="R28" s="1699">
        <f t="shared" si="17"/>
        <v>3981.2611098808447</v>
      </c>
      <c r="S28" s="1699">
        <f t="shared" si="17"/>
        <v>2160.2616088497916</v>
      </c>
      <c r="T28" s="1699">
        <f t="shared" si="17"/>
        <v>14018.553590605732</v>
      </c>
      <c r="U28" s="1699">
        <f t="shared" si="17"/>
        <v>12518.56903223185</v>
      </c>
      <c r="V28" s="1699">
        <f t="shared" si="17"/>
        <v>13262.985788730535</v>
      </c>
      <c r="W28" s="1699">
        <f t="shared" si="17"/>
        <v>6797.0690226831775</v>
      </c>
      <c r="X28" s="1699">
        <f t="shared" si="17"/>
        <v>5002.4265379966073</v>
      </c>
      <c r="Y28" s="1701">
        <f t="shared" si="17"/>
        <v>2736.0610428369719</v>
      </c>
      <c r="Z28" s="1701">
        <f t="shared" si="17"/>
        <v>835.65258230651239</v>
      </c>
      <c r="AA28" s="1701">
        <f t="shared" si="17"/>
        <v>1493.9021699866928</v>
      </c>
      <c r="AB28" s="1701">
        <f t="shared" si="17"/>
        <v>3644.0264648578368</v>
      </c>
      <c r="AC28" s="1701">
        <f t="shared" si="17"/>
        <v>1441.8639582296355</v>
      </c>
      <c r="AD28" s="1701">
        <f t="shared" si="17"/>
        <v>5179.4916221569838</v>
      </c>
      <c r="AE28" s="1701">
        <f t="shared" si="17"/>
        <v>3731.883186006115</v>
      </c>
      <c r="AF28" s="1701">
        <f t="shared" si="17"/>
        <v>879.24303241469681</v>
      </c>
      <c r="AG28" s="1701">
        <f t="shared" si="17"/>
        <v>1437.4711221722214</v>
      </c>
      <c r="AH28" s="1701">
        <f t="shared" si="17"/>
        <v>656.89794581636068</v>
      </c>
      <c r="AI28" s="1697">
        <f t="shared" si="17"/>
        <v>5863.0844947837832</v>
      </c>
      <c r="AJ28" s="1701">
        <f t="shared" si="17"/>
        <v>511.9343559217009</v>
      </c>
      <c r="AK28" s="1701">
        <f t="shared" si="17"/>
        <v>327.43524151031562</v>
      </c>
      <c r="AL28" s="1702">
        <f t="shared" si="17"/>
        <v>891.06989872311885</v>
      </c>
      <c r="AM28" s="1702">
        <f t="shared" si="17"/>
        <v>81.098511829180339</v>
      </c>
      <c r="AN28" s="1702">
        <f t="shared" si="17"/>
        <v>213.22150401755329</v>
      </c>
      <c r="AO28" s="1702">
        <f t="shared" si="17"/>
        <v>768.74631004743856</v>
      </c>
      <c r="AP28" s="1702">
        <f t="shared" si="17"/>
        <v>202.40836910699593</v>
      </c>
      <c r="AQ28" s="1702">
        <f t="shared" si="17"/>
        <v>352.77852645693446</v>
      </c>
      <c r="AR28" s="1868">
        <f t="shared" si="17"/>
        <v>81342.483185599791</v>
      </c>
      <c r="AS28" s="1704">
        <f t="shared" si="17"/>
        <v>16431.910138455758</v>
      </c>
      <c r="AT28" s="1704">
        <f t="shared" si="17"/>
        <v>5364.3286470343246</v>
      </c>
      <c r="AU28" s="1706">
        <f t="shared" si="17"/>
        <v>2691.4568613309225</v>
      </c>
      <c r="AV28" s="1706">
        <f t="shared" si="17"/>
        <v>506.52778846642218</v>
      </c>
      <c r="AW28" s="1706">
        <f t="shared" si="17"/>
        <v>279.45195534471725</v>
      </c>
      <c r="AX28" s="1707">
        <f t="shared" si="17"/>
        <v>57092.338596345093</v>
      </c>
      <c r="AY28" s="1708">
        <f t="shared" si="17"/>
        <v>14143.918373475004</v>
      </c>
      <c r="AZ28" s="1708">
        <f t="shared" si="17"/>
        <v>8962.0613780563381</v>
      </c>
      <c r="BA28" s="1709">
        <f t="shared" si="17"/>
        <v>2658.3416356673406</v>
      </c>
      <c r="BB28" s="1709">
        <f t="shared" si="17"/>
        <v>7522.5627930883857</v>
      </c>
      <c r="BC28" s="1710">
        <f t="shared" si="17"/>
        <v>9262.4637822902587</v>
      </c>
      <c r="BD28" s="1711">
        <f t="shared" si="17"/>
        <v>62749.297706896381</v>
      </c>
      <c r="BE28" s="1714">
        <f t="shared" si="17"/>
        <v>3657.8807939619878</v>
      </c>
      <c r="BF28" s="1713">
        <f t="shared" si="17"/>
        <v>1890.6090570177669</v>
      </c>
      <c r="BG28" s="1714">
        <f t="shared" si="17"/>
        <v>17537.553183060249</v>
      </c>
      <c r="BH28" s="1714">
        <f t="shared" si="17"/>
        <v>6425.7054205987224</v>
      </c>
      <c r="BI28" s="1715">
        <f t="shared" si="17"/>
        <v>171.99642717105331</v>
      </c>
      <c r="BJ28" s="1715">
        <f t="shared" si="17"/>
        <v>888.0287045295247</v>
      </c>
      <c r="BK28" s="1713">
        <f t="shared" si="17"/>
        <v>854.91347886594269</v>
      </c>
      <c r="BL28" s="1715">
        <f t="shared" si="17"/>
        <v>3441.2801852848856</v>
      </c>
      <c r="BM28" s="1715">
        <f t="shared" si="17"/>
        <v>2069.0257830419632</v>
      </c>
      <c r="BN28" s="1715">
        <f t="shared" si="17"/>
        <v>2069.0257830419632</v>
      </c>
      <c r="BO28" s="1716">
        <f t="shared" si="17"/>
        <v>15567.535166543075</v>
      </c>
      <c r="BP28" s="1717">
        <f t="shared" si="17"/>
        <v>4763.861749032435</v>
      </c>
      <c r="BQ28" s="1718">
        <f t="shared" si="17"/>
        <v>21629.311015308351</v>
      </c>
      <c r="BR28" s="1718">
        <f t="shared" si="17"/>
        <v>5851.5955389413166</v>
      </c>
      <c r="BS28" s="1718">
        <f t="shared" si="17"/>
        <v>763.00183212620493</v>
      </c>
      <c r="BT28" s="1719">
        <f t="shared" si="17"/>
        <v>15429.329785967513</v>
      </c>
      <c r="BU28" s="1717">
        <f t="shared" ref="BU28:CN28" si="18">IF(BU$6&gt;=1,BU$12/$F$15,0)*$E$28</f>
        <v>3588.6091484412295</v>
      </c>
      <c r="BV28" s="1717">
        <f t="shared" si="18"/>
        <v>681.56540983106981</v>
      </c>
      <c r="BW28" s="1717">
        <f t="shared" si="18"/>
        <v>1670.6293436811152</v>
      </c>
      <c r="BX28" s="1717">
        <f t="shared" si="18"/>
        <v>1443.2156000934551</v>
      </c>
      <c r="BY28" s="1708">
        <f t="shared" si="18"/>
        <v>21921.603568359355</v>
      </c>
      <c r="BZ28" s="1708">
        <f t="shared" si="18"/>
        <v>12071.513485773492</v>
      </c>
      <c r="CA28" s="1718">
        <f t="shared" si="18"/>
        <v>12183.023939538616</v>
      </c>
      <c r="CB28" s="1714">
        <f t="shared" si="18"/>
        <v>1437.4711221722214</v>
      </c>
      <c r="CC28" s="1715">
        <f t="shared" si="18"/>
        <v>1511.8114246823036</v>
      </c>
      <c r="CD28" s="1715">
        <f t="shared" si="18"/>
        <v>504.83823613664759</v>
      </c>
      <c r="CE28" s="1719">
        <f t="shared" si="18"/>
        <v>12183.023939538616</v>
      </c>
      <c r="CF28" s="1720">
        <f t="shared" si="18"/>
        <v>4863.5453364891364</v>
      </c>
      <c r="CG28" s="1721">
        <f t="shared" si="18"/>
        <v>1620.6185947197871</v>
      </c>
      <c r="CH28" s="1721">
        <f t="shared" si="18"/>
        <v>1003.5940838861067</v>
      </c>
      <c r="CI28" s="1719">
        <f t="shared" si="18"/>
        <v>25748.101684832847</v>
      </c>
      <c r="CJ28" s="1722">
        <f t="shared" si="18"/>
        <v>7293.7974076369073</v>
      </c>
      <c r="CK28" s="1723">
        <f t="shared" si="18"/>
        <v>24714.0956590108</v>
      </c>
      <c r="CL28" s="1724">
        <f t="shared" si="18"/>
        <v>9986.6059108316476</v>
      </c>
      <c r="CM28" s="1725">
        <f t="shared" si="18"/>
        <v>4286.7321711040904</v>
      </c>
      <c r="CN28" s="1726">
        <f t="shared" si="18"/>
        <v>9700.3957461678328</v>
      </c>
      <c r="CO28" s="1636" t="s">
        <v>6</v>
      </c>
      <c r="CP28" s="1636" t="s">
        <v>6</v>
      </c>
      <c r="CQ28" s="1636"/>
      <c r="CR28" s="1636"/>
      <c r="CS28" s="1636"/>
      <c r="CT28" s="1636"/>
      <c r="CU28" s="1636"/>
      <c r="CV28" s="1636"/>
      <c r="CW28" s="1460"/>
      <c r="CX28" s="1460"/>
      <c r="CY28" s="1460">
        <f t="shared" si="16"/>
        <v>831623</v>
      </c>
      <c r="CZ28" s="1612">
        <f>409904+364614+57105</f>
        <v>831623</v>
      </c>
      <c r="DA28" s="1460">
        <f t="shared" ref="DA28:DA91" si="19">CY28-CZ28</f>
        <v>0</v>
      </c>
      <c r="DB28" s="1460"/>
    </row>
    <row r="29" spans="1:107" s="1869" customFormat="1" ht="26.4" x14ac:dyDescent="0.25">
      <c r="A29" s="1460"/>
      <c r="B29" s="1606" t="s">
        <v>1461</v>
      </c>
      <c r="C29" s="1606" t="s">
        <v>1462</v>
      </c>
      <c r="D29" s="1607">
        <v>36053</v>
      </c>
      <c r="E29" s="1621">
        <v>150000</v>
      </c>
      <c r="F29" s="1860" t="s">
        <v>1463</v>
      </c>
      <c r="G29" s="1840" t="s">
        <v>129</v>
      </c>
      <c r="H29" s="1870">
        <f>IF(H$6&gt;=1,H$12/$F$15,0)*$E$29</f>
        <v>83089.78799914672</v>
      </c>
      <c r="I29" s="1699">
        <f t="shared" ref="I29:BT29" si="20">IF(I$6&gt;=1,I$12/$F$15,0)*$E$29</f>
        <v>848.65353554848991</v>
      </c>
      <c r="J29" s="1699">
        <f t="shared" si="20"/>
        <v>627.04306045122564</v>
      </c>
      <c r="K29" s="1696">
        <f t="shared" si="20"/>
        <v>57085.115244354602</v>
      </c>
      <c r="L29" s="1699">
        <f t="shared" si="20"/>
        <v>3107.361620430097</v>
      </c>
      <c r="M29" s="1699">
        <f t="shared" si="20"/>
        <v>2182.4609164694289</v>
      </c>
      <c r="N29" s="1699">
        <f t="shared" si="20"/>
        <v>565.48459514642991</v>
      </c>
      <c r="O29" s="1699">
        <f t="shared" si="20"/>
        <v>2674.0753532501039</v>
      </c>
      <c r="P29" s="1699">
        <f t="shared" si="20"/>
        <v>376.96941377243684</v>
      </c>
      <c r="Q29" s="1699">
        <f t="shared" si="20"/>
        <v>2347.6935891835883</v>
      </c>
      <c r="R29" s="1699">
        <f t="shared" si="20"/>
        <v>718.1008299218837</v>
      </c>
      <c r="S29" s="1699">
        <f t="shared" si="20"/>
        <v>389.64680068669185</v>
      </c>
      <c r="T29" s="1699">
        <f t="shared" si="20"/>
        <v>2528.5291996383694</v>
      </c>
      <c r="U29" s="1699">
        <f t="shared" si="20"/>
        <v>2257.976697175015</v>
      </c>
      <c r="V29" s="1699">
        <f t="shared" si="20"/>
        <v>2392.2472903101288</v>
      </c>
      <c r="W29" s="1699">
        <f t="shared" si="20"/>
        <v>1225.9886431742227</v>
      </c>
      <c r="X29" s="1699">
        <f t="shared" si="20"/>
        <v>902.28863403187631</v>
      </c>
      <c r="Y29" s="1701">
        <f t="shared" si="20"/>
        <v>493.50385502270353</v>
      </c>
      <c r="Z29" s="1701">
        <f t="shared" si="20"/>
        <v>150.72681653342542</v>
      </c>
      <c r="AA29" s="1701">
        <f t="shared" si="20"/>
        <v>269.45542090346697</v>
      </c>
      <c r="AB29" s="1701">
        <f t="shared" si="20"/>
        <v>657.27375232367979</v>
      </c>
      <c r="AC29" s="1701">
        <f t="shared" si="20"/>
        <v>260.06927866887435</v>
      </c>
      <c r="AD29" s="1701">
        <f t="shared" si="20"/>
        <v>934.22589721971087</v>
      </c>
      <c r="AE29" s="1701">
        <f t="shared" si="20"/>
        <v>673.12048596649834</v>
      </c>
      <c r="AF29" s="1701">
        <f t="shared" si="20"/>
        <v>158.58923437928547</v>
      </c>
      <c r="AG29" s="1701">
        <f t="shared" si="20"/>
        <v>259.27694198673345</v>
      </c>
      <c r="AH29" s="1701">
        <f t="shared" si="20"/>
        <v>118.48480846784433</v>
      </c>
      <c r="AI29" s="1697">
        <f t="shared" si="20"/>
        <v>1057.5256747559501</v>
      </c>
      <c r="AJ29" s="1701">
        <f t="shared" si="20"/>
        <v>92.337697957193512</v>
      </c>
      <c r="AK29" s="1701">
        <f t="shared" si="20"/>
        <v>59.059557307274261</v>
      </c>
      <c r="AL29" s="1702">
        <f t="shared" si="20"/>
        <v>160.72244852351105</v>
      </c>
      <c r="AM29" s="1702">
        <f t="shared" si="20"/>
        <v>14.627754131832635</v>
      </c>
      <c r="AN29" s="1702">
        <f t="shared" si="20"/>
        <v>38.458803571609963</v>
      </c>
      <c r="AO29" s="1702">
        <f t="shared" si="20"/>
        <v>138.6589193746635</v>
      </c>
      <c r="AP29" s="1702">
        <f t="shared" si="20"/>
        <v>36.508436354032284</v>
      </c>
      <c r="AQ29" s="1702">
        <f t="shared" si="20"/>
        <v>63.630730473471957</v>
      </c>
      <c r="AR29" s="1868">
        <f t="shared" si="20"/>
        <v>14671.759292179231</v>
      </c>
      <c r="AS29" s="1704">
        <f t="shared" si="20"/>
        <v>2963.8267830114887</v>
      </c>
      <c r="AT29" s="1704">
        <f t="shared" si="20"/>
        <v>967.56498684517942</v>
      </c>
      <c r="AU29" s="1706">
        <f t="shared" si="20"/>
        <v>485.45859025019553</v>
      </c>
      <c r="AV29" s="1706">
        <f t="shared" si="20"/>
        <v>91.362514348404659</v>
      </c>
      <c r="AW29" s="1706">
        <f t="shared" si="20"/>
        <v>50.40480277927329</v>
      </c>
      <c r="AX29" s="1707">
        <f t="shared" si="20"/>
        <v>10297.756061883527</v>
      </c>
      <c r="AY29" s="1708">
        <f t="shared" si="20"/>
        <v>2551.1412695671606</v>
      </c>
      <c r="AZ29" s="1708">
        <f t="shared" si="20"/>
        <v>1616.4887295186047</v>
      </c>
      <c r="BA29" s="1709">
        <f t="shared" si="20"/>
        <v>479.48559064636385</v>
      </c>
      <c r="BB29" s="1709">
        <f t="shared" si="20"/>
        <v>1356.8460936785755</v>
      </c>
      <c r="BC29" s="1710">
        <f t="shared" si="20"/>
        <v>1670.6723687819347</v>
      </c>
      <c r="BD29" s="1711">
        <f t="shared" si="20"/>
        <v>11318.102861554404</v>
      </c>
      <c r="BE29" s="1714">
        <f t="shared" si="20"/>
        <v>659.7726603212011</v>
      </c>
      <c r="BF29" s="1713">
        <f t="shared" si="20"/>
        <v>341.0095181983483</v>
      </c>
      <c r="BG29" s="1714">
        <f t="shared" si="20"/>
        <v>3163.2518310088071</v>
      </c>
      <c r="BH29" s="1714">
        <f t="shared" si="20"/>
        <v>1159.0057190455391</v>
      </c>
      <c r="BI29" s="1715">
        <f t="shared" si="20"/>
        <v>31.023028554595044</v>
      </c>
      <c r="BJ29" s="1715">
        <f t="shared" si="20"/>
        <v>160.17390774356736</v>
      </c>
      <c r="BK29" s="1713">
        <f t="shared" si="20"/>
        <v>154.20090813973567</v>
      </c>
      <c r="BL29" s="1715">
        <f t="shared" si="20"/>
        <v>620.70436699409811</v>
      </c>
      <c r="BM29" s="1715">
        <f t="shared" si="20"/>
        <v>373.1905772883801</v>
      </c>
      <c r="BN29" s="1715">
        <f t="shared" si="20"/>
        <v>373.1905772883801</v>
      </c>
      <c r="BO29" s="1716">
        <f t="shared" si="20"/>
        <v>2807.9193035563726</v>
      </c>
      <c r="BP29" s="1717">
        <f t="shared" si="20"/>
        <v>859.2586572940686</v>
      </c>
      <c r="BQ29" s="1718">
        <f t="shared" si="20"/>
        <v>3901.2829759353126</v>
      </c>
      <c r="BR29" s="1718">
        <f t="shared" si="20"/>
        <v>1055.4534095872739</v>
      </c>
      <c r="BS29" s="1718">
        <f t="shared" si="20"/>
        <v>137.62278679032536</v>
      </c>
      <c r="BT29" s="1719">
        <f t="shared" si="20"/>
        <v>2782.9911725567076</v>
      </c>
      <c r="BU29" s="1717">
        <f t="shared" ref="BU29:CN29" si="21">IF(BU$6&gt;=1,BU$12/$F$15,0)*$E$29</f>
        <v>647.27812033359396</v>
      </c>
      <c r="BV29" s="1717">
        <f t="shared" si="21"/>
        <v>122.93408368294344</v>
      </c>
      <c r="BW29" s="1717">
        <f t="shared" si="21"/>
        <v>301.33173511575228</v>
      </c>
      <c r="BX29" s="1717">
        <f t="shared" si="21"/>
        <v>260.31307457107158</v>
      </c>
      <c r="BY29" s="1708">
        <f t="shared" si="21"/>
        <v>3954.0038397854596</v>
      </c>
      <c r="BZ29" s="1708">
        <f t="shared" si="21"/>
        <v>2177.3412025232874</v>
      </c>
      <c r="CA29" s="1718">
        <f t="shared" si="21"/>
        <v>2197.4543644545574</v>
      </c>
      <c r="CB29" s="1714">
        <f t="shared" si="21"/>
        <v>259.27694198673345</v>
      </c>
      <c r="CC29" s="1715">
        <f t="shared" si="21"/>
        <v>272.68571660758005</v>
      </c>
      <c r="CD29" s="1715">
        <f t="shared" si="21"/>
        <v>91.057769470658144</v>
      </c>
      <c r="CE29" s="1719">
        <f t="shared" si="21"/>
        <v>2197.4543644545574</v>
      </c>
      <c r="CF29" s="1720">
        <f t="shared" si="21"/>
        <v>877.23860508111295</v>
      </c>
      <c r="CG29" s="1721">
        <f t="shared" si="21"/>
        <v>292.31128673445551</v>
      </c>
      <c r="CH29" s="1721">
        <f t="shared" si="21"/>
        <v>181.01845738142885</v>
      </c>
      <c r="CI29" s="1719">
        <f t="shared" si="21"/>
        <v>4644.1900389057628</v>
      </c>
      <c r="CJ29" s="1722">
        <f t="shared" si="21"/>
        <v>1315.5836372316976</v>
      </c>
      <c r="CK29" s="1723">
        <f t="shared" si="21"/>
        <v>4457.6861737248964</v>
      </c>
      <c r="CL29" s="1724">
        <f t="shared" si="21"/>
        <v>1801.2860233840902</v>
      </c>
      <c r="CM29" s="1725">
        <f t="shared" si="21"/>
        <v>773.19870381845328</v>
      </c>
      <c r="CN29" s="1726">
        <f t="shared" si="21"/>
        <v>1749.6622410938307</v>
      </c>
      <c r="CO29" s="1636"/>
      <c r="CP29" s="1636"/>
      <c r="CQ29" s="1636"/>
      <c r="CR29" s="1636"/>
      <c r="CS29" s="1636"/>
      <c r="CT29" s="1636"/>
      <c r="CU29" s="1636"/>
      <c r="CV29" s="1636"/>
      <c r="CW29" s="1460"/>
      <c r="CX29" s="1460"/>
      <c r="CY29" s="1460">
        <f t="shared" si="16"/>
        <v>150000</v>
      </c>
      <c r="CZ29" s="1621">
        <v>150000</v>
      </c>
      <c r="DA29" s="1460">
        <f t="shared" si="19"/>
        <v>0</v>
      </c>
      <c r="DB29" s="1460"/>
      <c r="DC29" s="1460"/>
    </row>
    <row r="30" spans="1:107" s="1869" customFormat="1" ht="52.8" x14ac:dyDescent="0.25">
      <c r="A30" s="1460"/>
      <c r="B30" s="1606" t="s">
        <v>1464</v>
      </c>
      <c r="C30" s="1606" t="s">
        <v>139</v>
      </c>
      <c r="D30" s="1607" t="s">
        <v>1293</v>
      </c>
      <c r="E30" s="1625">
        <f>102118+107981</f>
        <v>210099</v>
      </c>
      <c r="F30" s="1860" t="s">
        <v>1465</v>
      </c>
      <c r="G30" s="1840" t="s">
        <v>129</v>
      </c>
      <c r="H30" s="1870">
        <f>IF(H$7&gt;=1,H$12/$F$16,0)*$E30</f>
        <v>0</v>
      </c>
      <c r="I30" s="1699">
        <f t="shared" ref="I30:BT30" si="22">IF(I$7&gt;=1,I$12/$F$16,0)*$E30</f>
        <v>0</v>
      </c>
      <c r="J30" s="1699">
        <f t="shared" si="22"/>
        <v>0</v>
      </c>
      <c r="K30" s="1696">
        <f t="shared" si="22"/>
        <v>0</v>
      </c>
      <c r="L30" s="1699">
        <f t="shared" si="22"/>
        <v>0</v>
      </c>
      <c r="M30" s="1699">
        <f t="shared" si="22"/>
        <v>0</v>
      </c>
      <c r="N30" s="1699">
        <f t="shared" si="22"/>
        <v>0</v>
      </c>
      <c r="O30" s="1699">
        <f t="shared" si="22"/>
        <v>0</v>
      </c>
      <c r="P30" s="1699">
        <f t="shared" si="22"/>
        <v>0</v>
      </c>
      <c r="Q30" s="1699">
        <f t="shared" si="22"/>
        <v>0</v>
      </c>
      <c r="R30" s="1699">
        <f t="shared" si="22"/>
        <v>0</v>
      </c>
      <c r="S30" s="1699">
        <f t="shared" si="22"/>
        <v>0</v>
      </c>
      <c r="T30" s="1699">
        <f t="shared" si="22"/>
        <v>0</v>
      </c>
      <c r="U30" s="1699">
        <f t="shared" si="22"/>
        <v>0</v>
      </c>
      <c r="V30" s="1699">
        <f t="shared" si="22"/>
        <v>0</v>
      </c>
      <c r="W30" s="1699">
        <f t="shared" si="22"/>
        <v>0</v>
      </c>
      <c r="X30" s="1699">
        <f t="shared" si="22"/>
        <v>0</v>
      </c>
      <c r="Y30" s="1701">
        <f t="shared" si="22"/>
        <v>0</v>
      </c>
      <c r="Z30" s="1701">
        <f t="shared" si="22"/>
        <v>0</v>
      </c>
      <c r="AA30" s="1701">
        <f t="shared" si="22"/>
        <v>0</v>
      </c>
      <c r="AB30" s="1701">
        <f t="shared" si="22"/>
        <v>0</v>
      </c>
      <c r="AC30" s="1701">
        <f t="shared" si="22"/>
        <v>0</v>
      </c>
      <c r="AD30" s="1701">
        <f t="shared" si="22"/>
        <v>0</v>
      </c>
      <c r="AE30" s="1701">
        <f t="shared" si="22"/>
        <v>0</v>
      </c>
      <c r="AF30" s="1701">
        <f t="shared" si="22"/>
        <v>0</v>
      </c>
      <c r="AG30" s="1701">
        <f t="shared" si="22"/>
        <v>0</v>
      </c>
      <c r="AH30" s="1701">
        <f t="shared" si="22"/>
        <v>0</v>
      </c>
      <c r="AI30" s="1697">
        <f t="shared" si="22"/>
        <v>0</v>
      </c>
      <c r="AJ30" s="1701">
        <f t="shared" si="22"/>
        <v>0</v>
      </c>
      <c r="AK30" s="1701">
        <f t="shared" si="22"/>
        <v>0</v>
      </c>
      <c r="AL30" s="1702">
        <f t="shared" si="22"/>
        <v>0</v>
      </c>
      <c r="AM30" s="1702">
        <f t="shared" si="22"/>
        <v>0</v>
      </c>
      <c r="AN30" s="1702">
        <f t="shared" si="22"/>
        <v>0</v>
      </c>
      <c r="AO30" s="1702">
        <f t="shared" si="22"/>
        <v>0</v>
      </c>
      <c r="AP30" s="1702">
        <f t="shared" si="22"/>
        <v>0</v>
      </c>
      <c r="AQ30" s="1702">
        <f t="shared" si="22"/>
        <v>0</v>
      </c>
      <c r="AR30" s="1868">
        <f t="shared" si="22"/>
        <v>0</v>
      </c>
      <c r="AS30" s="1704">
        <f t="shared" si="22"/>
        <v>0</v>
      </c>
      <c r="AT30" s="1704">
        <f t="shared" si="22"/>
        <v>0</v>
      </c>
      <c r="AU30" s="1706">
        <f t="shared" si="22"/>
        <v>0</v>
      </c>
      <c r="AV30" s="1706">
        <f t="shared" si="22"/>
        <v>0</v>
      </c>
      <c r="AW30" s="1706">
        <f t="shared" si="22"/>
        <v>0</v>
      </c>
      <c r="AX30" s="1707" t="e">
        <f t="shared" si="22"/>
        <v>#DIV/0!</v>
      </c>
      <c r="AY30" s="1708" t="e">
        <f t="shared" si="22"/>
        <v>#DIV/0!</v>
      </c>
      <c r="AZ30" s="1708" t="e">
        <f t="shared" si="22"/>
        <v>#DIV/0!</v>
      </c>
      <c r="BA30" s="1709" t="e">
        <f t="shared" si="22"/>
        <v>#DIV/0!</v>
      </c>
      <c r="BB30" s="1709" t="e">
        <f t="shared" si="22"/>
        <v>#DIV/0!</v>
      </c>
      <c r="BC30" s="1710">
        <f t="shared" si="22"/>
        <v>0</v>
      </c>
      <c r="BD30" s="1711">
        <f t="shared" si="22"/>
        <v>0</v>
      </c>
      <c r="BE30" s="1714">
        <f t="shared" si="22"/>
        <v>0</v>
      </c>
      <c r="BF30" s="1713">
        <f t="shared" si="22"/>
        <v>0</v>
      </c>
      <c r="BG30" s="1714">
        <f t="shared" si="22"/>
        <v>0</v>
      </c>
      <c r="BH30" s="1714">
        <f t="shared" si="22"/>
        <v>0</v>
      </c>
      <c r="BI30" s="1715">
        <f t="shared" si="22"/>
        <v>0</v>
      </c>
      <c r="BJ30" s="1715">
        <f t="shared" si="22"/>
        <v>0</v>
      </c>
      <c r="BK30" s="1713">
        <f t="shared" si="22"/>
        <v>0</v>
      </c>
      <c r="BL30" s="1715">
        <f t="shared" si="22"/>
        <v>0</v>
      </c>
      <c r="BM30" s="1715">
        <f t="shared" si="22"/>
        <v>0</v>
      </c>
      <c r="BN30" s="1715">
        <f t="shared" si="22"/>
        <v>0</v>
      </c>
      <c r="BO30" s="1716">
        <f t="shared" si="22"/>
        <v>0</v>
      </c>
      <c r="BP30" s="1717">
        <f t="shared" si="22"/>
        <v>0</v>
      </c>
      <c r="BQ30" s="1718" t="e">
        <f t="shared" si="22"/>
        <v>#DIV/0!</v>
      </c>
      <c r="BR30" s="1718" t="e">
        <f t="shared" si="22"/>
        <v>#DIV/0!</v>
      </c>
      <c r="BS30" s="1718" t="e">
        <f t="shared" si="22"/>
        <v>#DIV/0!</v>
      </c>
      <c r="BT30" s="1719" t="e">
        <f t="shared" si="22"/>
        <v>#DIV/0!</v>
      </c>
      <c r="BU30" s="1717" t="e">
        <f t="shared" ref="BU30:CN30" si="23">IF(BU$7&gt;=1,BU$12/$F$16,0)*$E30</f>
        <v>#DIV/0!</v>
      </c>
      <c r="BV30" s="1717" t="e">
        <f t="shared" si="23"/>
        <v>#DIV/0!</v>
      </c>
      <c r="BW30" s="1717" t="e">
        <f t="shared" si="23"/>
        <v>#DIV/0!</v>
      </c>
      <c r="BX30" s="1717" t="e">
        <f t="shared" si="23"/>
        <v>#DIV/0!</v>
      </c>
      <c r="BY30" s="1708" t="e">
        <f t="shared" si="23"/>
        <v>#DIV/0!</v>
      </c>
      <c r="BZ30" s="1708" t="e">
        <f t="shared" si="23"/>
        <v>#DIV/0!</v>
      </c>
      <c r="CA30" s="1718" t="e">
        <f t="shared" si="23"/>
        <v>#DIV/0!</v>
      </c>
      <c r="CB30" s="1714">
        <f t="shared" si="23"/>
        <v>0</v>
      </c>
      <c r="CC30" s="1715">
        <f t="shared" si="23"/>
        <v>0</v>
      </c>
      <c r="CD30" s="1715">
        <f t="shared" si="23"/>
        <v>0</v>
      </c>
      <c r="CE30" s="1719" t="e">
        <f t="shared" si="23"/>
        <v>#DIV/0!</v>
      </c>
      <c r="CF30" s="1720" t="e">
        <f t="shared" si="23"/>
        <v>#DIV/0!</v>
      </c>
      <c r="CG30" s="1721" t="e">
        <f t="shared" si="23"/>
        <v>#DIV/0!</v>
      </c>
      <c r="CH30" s="1721" t="e">
        <f t="shared" si="23"/>
        <v>#DIV/0!</v>
      </c>
      <c r="CI30" s="1719">
        <f t="shared" si="23"/>
        <v>0</v>
      </c>
      <c r="CJ30" s="1722">
        <f t="shared" si="23"/>
        <v>0</v>
      </c>
      <c r="CK30" s="1723" t="e">
        <f t="shared" si="23"/>
        <v>#DIV/0!</v>
      </c>
      <c r="CL30" s="1724" t="e">
        <f t="shared" si="23"/>
        <v>#DIV/0!</v>
      </c>
      <c r="CM30" s="1725" t="e">
        <f t="shared" si="23"/>
        <v>#DIV/0!</v>
      </c>
      <c r="CN30" s="1726">
        <f t="shared" si="23"/>
        <v>0</v>
      </c>
      <c r="CO30" s="1636"/>
      <c r="CP30" s="1636"/>
      <c r="CQ30" s="1636"/>
      <c r="CR30" s="1636"/>
      <c r="CS30" s="1636"/>
      <c r="CT30" s="1636"/>
      <c r="CU30" s="1636"/>
      <c r="CV30" s="1636"/>
      <c r="CW30" s="1460"/>
      <c r="CX30" s="1460"/>
      <c r="CY30" s="1460">
        <f t="shared" si="16"/>
        <v>210099</v>
      </c>
      <c r="CZ30" s="1625">
        <f>102118+107981</f>
        <v>210099</v>
      </c>
      <c r="DA30" s="1460">
        <f t="shared" si="19"/>
        <v>0</v>
      </c>
      <c r="DB30" s="1460"/>
    </row>
    <row r="31" spans="1:107" s="1869" customFormat="1" ht="26.4" x14ac:dyDescent="0.25">
      <c r="A31" s="1460"/>
      <c r="B31" s="1606" t="s">
        <v>143</v>
      </c>
      <c r="C31" s="1606" t="s">
        <v>143</v>
      </c>
      <c r="D31" s="1607" t="s">
        <v>1466</v>
      </c>
      <c r="E31" s="1622">
        <f>122712+71066</f>
        <v>193778</v>
      </c>
      <c r="F31" s="1606" t="s">
        <v>1467</v>
      </c>
      <c r="G31" s="1595" t="s">
        <v>1299</v>
      </c>
      <c r="H31" s="1870">
        <v>19377</v>
      </c>
      <c r="I31" s="1699">
        <v>19377</v>
      </c>
      <c r="J31" s="1699">
        <v>19377</v>
      </c>
      <c r="K31" s="1696">
        <v>19377</v>
      </c>
      <c r="L31" s="1699"/>
      <c r="M31" s="1699"/>
      <c r="N31" s="1699"/>
      <c r="O31" s="1699">
        <v>19377</v>
      </c>
      <c r="P31" s="1699">
        <v>19377</v>
      </c>
      <c r="Q31" s="1699"/>
      <c r="R31" s="1699"/>
      <c r="S31" s="1699"/>
      <c r="T31" s="1699"/>
      <c r="U31" s="1699"/>
      <c r="V31" s="1699"/>
      <c r="W31" s="1699">
        <v>19377</v>
      </c>
      <c r="X31" s="1699"/>
      <c r="Y31" s="1701"/>
      <c r="Z31" s="1701"/>
      <c r="AA31" s="1701">
        <v>19377</v>
      </c>
      <c r="AB31" s="1701"/>
      <c r="AC31" s="1701"/>
      <c r="AD31" s="1701"/>
      <c r="AE31" s="1701">
        <v>19377</v>
      </c>
      <c r="AF31" s="1701"/>
      <c r="AG31" s="1701"/>
      <c r="AH31" s="1701"/>
      <c r="AI31" s="1697"/>
      <c r="AJ31" s="1701">
        <v>19377</v>
      </c>
      <c r="AK31" s="1701"/>
      <c r="AL31" s="1702"/>
      <c r="AM31" s="1702"/>
      <c r="AN31" s="1702"/>
      <c r="AO31" s="1702"/>
      <c r="AP31" s="1702"/>
      <c r="AQ31" s="1702"/>
      <c r="AR31" s="1868"/>
      <c r="AS31" s="1704"/>
      <c r="AT31" s="1704" t="s">
        <v>758</v>
      </c>
      <c r="AU31" s="1706" t="s">
        <v>758</v>
      </c>
      <c r="AV31" s="1706" t="s">
        <v>758</v>
      </c>
      <c r="AW31" s="1706" t="s">
        <v>758</v>
      </c>
      <c r="AX31" s="1707" t="s">
        <v>758</v>
      </c>
      <c r="AY31" s="1708" t="s">
        <v>758</v>
      </c>
      <c r="AZ31" s="1708" t="s">
        <v>758</v>
      </c>
      <c r="BA31" s="1709" t="s">
        <v>758</v>
      </c>
      <c r="BB31" s="1709" t="s">
        <v>758</v>
      </c>
      <c r="BC31" s="1710" t="s">
        <v>758</v>
      </c>
      <c r="BD31" s="1711" t="s">
        <v>758</v>
      </c>
      <c r="BE31" s="1714" t="s">
        <v>758</v>
      </c>
      <c r="BF31" s="1713" t="s">
        <v>758</v>
      </c>
      <c r="BG31" s="1714" t="s">
        <v>758</v>
      </c>
      <c r="BH31" s="1714" t="s">
        <v>758</v>
      </c>
      <c r="BI31" s="1715" t="s">
        <v>758</v>
      </c>
      <c r="BJ31" s="1715" t="s">
        <v>758</v>
      </c>
      <c r="BK31" s="1713" t="s">
        <v>758</v>
      </c>
      <c r="BL31" s="1715" t="s">
        <v>758</v>
      </c>
      <c r="BM31" s="1715" t="s">
        <v>758</v>
      </c>
      <c r="BN31" s="1715" t="s">
        <v>758</v>
      </c>
      <c r="BO31" s="1716" t="s">
        <v>758</v>
      </c>
      <c r="BP31" s="1717" t="s">
        <v>758</v>
      </c>
      <c r="BQ31" s="1718" t="s">
        <v>758</v>
      </c>
      <c r="BR31" s="1718" t="s">
        <v>758</v>
      </c>
      <c r="BS31" s="1718" t="s">
        <v>758</v>
      </c>
      <c r="BT31" s="1719" t="s">
        <v>758</v>
      </c>
      <c r="BU31" s="1717" t="s">
        <v>758</v>
      </c>
      <c r="BV31" s="1717" t="s">
        <v>758</v>
      </c>
      <c r="BW31" s="1717" t="s">
        <v>758</v>
      </c>
      <c r="BX31" s="1717" t="s">
        <v>758</v>
      </c>
      <c r="BY31" s="1708" t="s">
        <v>758</v>
      </c>
      <c r="BZ31" s="1708" t="s">
        <v>758</v>
      </c>
      <c r="CA31" s="1718" t="s">
        <v>758</v>
      </c>
      <c r="CB31" s="1714" t="s">
        <v>758</v>
      </c>
      <c r="CC31" s="1715" t="s">
        <v>758</v>
      </c>
      <c r="CD31" s="1715" t="s">
        <v>758</v>
      </c>
      <c r="CE31" s="1719" t="s">
        <v>758</v>
      </c>
      <c r="CF31" s="1720" t="s">
        <v>758</v>
      </c>
      <c r="CG31" s="1721" t="s">
        <v>758</v>
      </c>
      <c r="CH31" s="1721" t="s">
        <v>758</v>
      </c>
      <c r="CI31" s="1719" t="s">
        <v>758</v>
      </c>
      <c r="CJ31" s="1722" t="s">
        <v>758</v>
      </c>
      <c r="CK31" s="1723" t="s">
        <v>758</v>
      </c>
      <c r="CL31" s="1724" t="s">
        <v>758</v>
      </c>
      <c r="CM31" s="1725" t="s">
        <v>758</v>
      </c>
      <c r="CN31" s="1726" t="s">
        <v>758</v>
      </c>
      <c r="CO31" s="1636" t="s">
        <v>6</v>
      </c>
      <c r="CP31" s="1636"/>
      <c r="CQ31" s="1636"/>
      <c r="CR31" s="1636" t="s">
        <v>6</v>
      </c>
      <c r="CS31" s="1636"/>
      <c r="CT31" s="1636"/>
      <c r="CU31" s="1636"/>
      <c r="CV31" s="1636" t="s">
        <v>6</v>
      </c>
      <c r="CW31" s="1460"/>
      <c r="CX31" s="1460"/>
      <c r="CY31" s="1460">
        <f t="shared" si="16"/>
        <v>193778</v>
      </c>
      <c r="CZ31" s="1622">
        <f>122712+71066</f>
        <v>193778</v>
      </c>
      <c r="DA31" s="1460">
        <f t="shared" si="19"/>
        <v>0</v>
      </c>
      <c r="DB31" s="1460"/>
    </row>
    <row r="32" spans="1:107" s="1869" customFormat="1" ht="39.6" x14ac:dyDescent="0.25">
      <c r="A32" s="1460"/>
      <c r="B32" s="1606" t="s">
        <v>149</v>
      </c>
      <c r="C32" s="1606" t="s">
        <v>150</v>
      </c>
      <c r="D32" s="1607">
        <v>36043</v>
      </c>
      <c r="E32" s="1623">
        <v>54343</v>
      </c>
      <c r="F32" s="1606" t="s">
        <v>1468</v>
      </c>
      <c r="G32" s="1624" t="s">
        <v>1299</v>
      </c>
      <c r="H32" s="1870">
        <v>54343</v>
      </c>
      <c r="I32" s="1699" t="s">
        <v>6</v>
      </c>
      <c r="J32" s="1699" t="s">
        <v>6</v>
      </c>
      <c r="K32" s="1696" t="s">
        <v>6</v>
      </c>
      <c r="L32" s="1699" t="s">
        <v>6</v>
      </c>
      <c r="M32" s="1699" t="s">
        <v>6</v>
      </c>
      <c r="N32" s="1699" t="s">
        <v>6</v>
      </c>
      <c r="O32" s="1699" t="s">
        <v>6</v>
      </c>
      <c r="P32" s="1699" t="s">
        <v>6</v>
      </c>
      <c r="Q32" s="1699" t="s">
        <v>6</v>
      </c>
      <c r="R32" s="1699" t="s">
        <v>6</v>
      </c>
      <c r="S32" s="1699" t="s">
        <v>6</v>
      </c>
      <c r="T32" s="1699" t="s">
        <v>6</v>
      </c>
      <c r="U32" s="1699" t="s">
        <v>6</v>
      </c>
      <c r="V32" s="1699" t="s">
        <v>6</v>
      </c>
      <c r="W32" s="1699" t="s">
        <v>6</v>
      </c>
      <c r="X32" s="1699" t="s">
        <v>6</v>
      </c>
      <c r="Y32" s="1701" t="s">
        <v>6</v>
      </c>
      <c r="Z32" s="1701" t="s">
        <v>6</v>
      </c>
      <c r="AA32" s="1701" t="s">
        <v>6</v>
      </c>
      <c r="AB32" s="1701" t="s">
        <v>6</v>
      </c>
      <c r="AC32" s="1701" t="s">
        <v>6</v>
      </c>
      <c r="AD32" s="1701" t="s">
        <v>6</v>
      </c>
      <c r="AE32" s="1701" t="s">
        <v>6</v>
      </c>
      <c r="AF32" s="1701" t="s">
        <v>6</v>
      </c>
      <c r="AG32" s="1701" t="s">
        <v>6</v>
      </c>
      <c r="AH32" s="1701" t="s">
        <v>6</v>
      </c>
      <c r="AI32" s="1697" t="s">
        <v>6</v>
      </c>
      <c r="AJ32" s="1701" t="s">
        <v>6</v>
      </c>
      <c r="AK32" s="1701" t="s">
        <v>6</v>
      </c>
      <c r="AL32" s="1702" t="s">
        <v>6</v>
      </c>
      <c r="AM32" s="1702" t="s">
        <v>6</v>
      </c>
      <c r="AN32" s="1702" t="s">
        <v>6</v>
      </c>
      <c r="AO32" s="1702" t="s">
        <v>6</v>
      </c>
      <c r="AP32" s="1702" t="s">
        <v>6</v>
      </c>
      <c r="AQ32" s="1702" t="s">
        <v>6</v>
      </c>
      <c r="AR32" s="1868" t="s">
        <v>6</v>
      </c>
      <c r="AS32" s="1704" t="s">
        <v>6</v>
      </c>
      <c r="AT32" s="1704" t="s">
        <v>6</v>
      </c>
      <c r="AU32" s="1706" t="s">
        <v>6</v>
      </c>
      <c r="AV32" s="1706" t="s">
        <v>6</v>
      </c>
      <c r="AW32" s="1706" t="s">
        <v>6</v>
      </c>
      <c r="AX32" s="1707" t="s">
        <v>6</v>
      </c>
      <c r="AY32" s="1708" t="s">
        <v>6</v>
      </c>
      <c r="AZ32" s="1708" t="s">
        <v>6</v>
      </c>
      <c r="BA32" s="1709" t="s">
        <v>6</v>
      </c>
      <c r="BB32" s="1709" t="s">
        <v>6</v>
      </c>
      <c r="BC32" s="1710" t="s">
        <v>6</v>
      </c>
      <c r="BD32" s="1711" t="s">
        <v>6</v>
      </c>
      <c r="BE32" s="1714" t="s">
        <v>6</v>
      </c>
      <c r="BF32" s="1713" t="s">
        <v>6</v>
      </c>
      <c r="BG32" s="1714" t="s">
        <v>6</v>
      </c>
      <c r="BH32" s="1714" t="s">
        <v>6</v>
      </c>
      <c r="BI32" s="1715" t="s">
        <v>6</v>
      </c>
      <c r="BJ32" s="1715" t="s">
        <v>6</v>
      </c>
      <c r="BK32" s="1713" t="s">
        <v>6</v>
      </c>
      <c r="BL32" s="1715" t="s">
        <v>6</v>
      </c>
      <c r="BM32" s="1715" t="s">
        <v>6</v>
      </c>
      <c r="BN32" s="1715" t="s">
        <v>6</v>
      </c>
      <c r="BO32" s="1716" t="s">
        <v>6</v>
      </c>
      <c r="BP32" s="1717" t="s">
        <v>6</v>
      </c>
      <c r="BQ32" s="1718" t="s">
        <v>6</v>
      </c>
      <c r="BR32" s="1718" t="s">
        <v>6</v>
      </c>
      <c r="BS32" s="1718" t="s">
        <v>6</v>
      </c>
      <c r="BT32" s="1719" t="s">
        <v>6</v>
      </c>
      <c r="BU32" s="1717" t="s">
        <v>6</v>
      </c>
      <c r="BV32" s="1717" t="s">
        <v>6</v>
      </c>
      <c r="BW32" s="1717" t="s">
        <v>6</v>
      </c>
      <c r="BX32" s="1717" t="s">
        <v>6</v>
      </c>
      <c r="BY32" s="1708" t="s">
        <v>6</v>
      </c>
      <c r="BZ32" s="1708" t="s">
        <v>6</v>
      </c>
      <c r="CA32" s="1718" t="s">
        <v>6</v>
      </c>
      <c r="CB32" s="1714" t="s">
        <v>6</v>
      </c>
      <c r="CC32" s="1715" t="s">
        <v>6</v>
      </c>
      <c r="CD32" s="1715" t="s">
        <v>6</v>
      </c>
      <c r="CE32" s="1719" t="s">
        <v>6</v>
      </c>
      <c r="CF32" s="1720" t="s">
        <v>6</v>
      </c>
      <c r="CG32" s="1721" t="s">
        <v>6</v>
      </c>
      <c r="CH32" s="1721" t="s">
        <v>6</v>
      </c>
      <c r="CI32" s="1719" t="s">
        <v>6</v>
      </c>
      <c r="CJ32" s="1722" t="s">
        <v>6</v>
      </c>
      <c r="CK32" s="1723" t="s">
        <v>6</v>
      </c>
      <c r="CL32" s="1724" t="s">
        <v>6</v>
      </c>
      <c r="CM32" s="1725" t="s">
        <v>6</v>
      </c>
      <c r="CN32" s="1726" t="s">
        <v>6</v>
      </c>
      <c r="CO32" s="1636" t="s">
        <v>6</v>
      </c>
      <c r="CP32" s="1636" t="s">
        <v>6</v>
      </c>
      <c r="CQ32" s="1636" t="s">
        <v>6</v>
      </c>
      <c r="CR32" s="1636" t="s">
        <v>6</v>
      </c>
      <c r="CS32" s="1636" t="s">
        <v>6</v>
      </c>
      <c r="CT32" s="1636" t="s">
        <v>6</v>
      </c>
      <c r="CU32" s="1636" t="s">
        <v>6</v>
      </c>
      <c r="CV32" s="1636" t="s">
        <v>6</v>
      </c>
      <c r="CW32" s="1460"/>
      <c r="CX32" s="1460"/>
      <c r="CY32" s="1460">
        <f t="shared" si="16"/>
        <v>54343</v>
      </c>
      <c r="CZ32" s="1623">
        <v>54343</v>
      </c>
      <c r="DA32" s="1460">
        <f t="shared" si="19"/>
        <v>0</v>
      </c>
      <c r="DB32" s="1460"/>
    </row>
    <row r="33" spans="1:106" s="1867" customFormat="1" ht="39.6" x14ac:dyDescent="0.25">
      <c r="A33" s="1554"/>
      <c r="B33" s="1606" t="s">
        <v>684</v>
      </c>
      <c r="C33" s="1606" t="s">
        <v>1469</v>
      </c>
      <c r="D33" s="1607" t="s">
        <v>1470</v>
      </c>
      <c r="E33" s="1617">
        <f>2340480+169056+62432</f>
        <v>2571968</v>
      </c>
      <c r="F33" s="1606" t="s">
        <v>1471</v>
      </c>
      <c r="G33" s="1606" t="s">
        <v>1299</v>
      </c>
      <c r="H33" s="1870">
        <v>160000</v>
      </c>
      <c r="I33" s="1699" t="s">
        <v>6</v>
      </c>
      <c r="J33" s="1699">
        <v>20000</v>
      </c>
      <c r="K33" s="1699" t="s">
        <v>6</v>
      </c>
      <c r="L33" s="1699">
        <v>120000</v>
      </c>
      <c r="M33" s="1699" t="s">
        <v>6</v>
      </c>
      <c r="N33" s="1699" t="s">
        <v>6</v>
      </c>
      <c r="O33" s="1699" t="s">
        <v>6</v>
      </c>
      <c r="P33" s="1699">
        <v>60811</v>
      </c>
      <c r="Q33" s="1699">
        <v>72000</v>
      </c>
      <c r="R33" s="1699" t="s">
        <v>6</v>
      </c>
      <c r="S33" s="1699" t="s">
        <v>6</v>
      </c>
      <c r="T33" s="1699">
        <v>115200</v>
      </c>
      <c r="U33" s="1699" t="s">
        <v>6</v>
      </c>
      <c r="V33" s="1699" t="s">
        <v>6</v>
      </c>
      <c r="W33" s="1699" t="s">
        <v>6</v>
      </c>
      <c r="X33" s="1699" t="s">
        <v>6</v>
      </c>
      <c r="Y33" s="1701" t="s">
        <v>6</v>
      </c>
      <c r="Z33" s="1701" t="s">
        <v>6</v>
      </c>
      <c r="AA33" s="1701">
        <v>66800</v>
      </c>
      <c r="AB33" s="1701" t="s">
        <v>6</v>
      </c>
      <c r="AC33" s="1701" t="s">
        <v>6</v>
      </c>
      <c r="AD33" s="1701" t="s">
        <v>6</v>
      </c>
      <c r="AE33" s="1701" t="s">
        <v>6</v>
      </c>
      <c r="AF33" s="1701" t="s">
        <v>6</v>
      </c>
      <c r="AG33" s="1701" t="s">
        <v>6</v>
      </c>
      <c r="AH33" s="1701" t="s">
        <v>6</v>
      </c>
      <c r="AI33" s="1701" t="s">
        <v>6</v>
      </c>
      <c r="AJ33" s="1701" t="s">
        <v>6</v>
      </c>
      <c r="AK33" s="1701" t="s">
        <v>6</v>
      </c>
      <c r="AL33" s="1702" t="s">
        <v>6</v>
      </c>
      <c r="AM33" s="1702" t="s">
        <v>130</v>
      </c>
      <c r="AN33" s="1702" t="s">
        <v>6</v>
      </c>
      <c r="AO33" s="1702" t="s">
        <v>6</v>
      </c>
      <c r="AP33" s="1702" t="s">
        <v>6</v>
      </c>
      <c r="AQ33" s="1702" t="s">
        <v>6</v>
      </c>
      <c r="AR33" s="1868">
        <v>347499</v>
      </c>
      <c r="AS33" s="1704" t="s">
        <v>130</v>
      </c>
      <c r="AT33" s="1704" t="s">
        <v>130</v>
      </c>
      <c r="AU33" s="1706" t="s">
        <v>6</v>
      </c>
      <c r="AV33" s="1706" t="s">
        <v>6</v>
      </c>
      <c r="AW33" s="1706" t="s">
        <v>6</v>
      </c>
      <c r="AX33" s="1707" t="s">
        <v>6</v>
      </c>
      <c r="AY33" s="1708" t="s">
        <v>6</v>
      </c>
      <c r="AZ33" s="1708" t="s">
        <v>6</v>
      </c>
      <c r="BA33" s="1709" t="s">
        <v>6</v>
      </c>
      <c r="BB33" s="1709" t="s">
        <v>6</v>
      </c>
      <c r="BC33" s="1710" t="s">
        <v>6</v>
      </c>
      <c r="BD33" s="1711" t="s">
        <v>6</v>
      </c>
      <c r="BE33" s="1714" t="s">
        <v>6</v>
      </c>
      <c r="BF33" s="1713" t="s">
        <v>130</v>
      </c>
      <c r="BG33" s="1714" t="s">
        <v>6</v>
      </c>
      <c r="BH33" s="1714" t="s">
        <v>6</v>
      </c>
      <c r="BI33" s="1715" t="s">
        <v>6</v>
      </c>
      <c r="BJ33" s="1715" t="s">
        <v>130</v>
      </c>
      <c r="BK33" s="1713" t="s">
        <v>6</v>
      </c>
      <c r="BL33" s="1715" t="s">
        <v>6</v>
      </c>
      <c r="BM33" s="1715" t="s">
        <v>6</v>
      </c>
      <c r="BN33" s="1715" t="s">
        <v>6</v>
      </c>
      <c r="BO33" s="1716" t="s">
        <v>130</v>
      </c>
      <c r="BP33" s="1717" t="s">
        <v>6</v>
      </c>
      <c r="BQ33" s="1718" t="s">
        <v>6</v>
      </c>
      <c r="BR33" s="1718" t="s">
        <v>6</v>
      </c>
      <c r="BS33" s="1718" t="s">
        <v>6</v>
      </c>
      <c r="BT33" s="1719" t="s">
        <v>6</v>
      </c>
      <c r="BU33" s="1717" t="s">
        <v>6</v>
      </c>
      <c r="BV33" s="1717" t="s">
        <v>6</v>
      </c>
      <c r="BW33" s="1717" t="s">
        <v>6</v>
      </c>
      <c r="BX33" s="1717" t="s">
        <v>6</v>
      </c>
      <c r="BY33" s="1708" t="s">
        <v>6</v>
      </c>
      <c r="BZ33" s="1708" t="s">
        <v>6</v>
      </c>
      <c r="CA33" s="1718" t="s">
        <v>6</v>
      </c>
      <c r="CB33" s="1714" t="s">
        <v>6</v>
      </c>
      <c r="CC33" s="1715" t="s">
        <v>6</v>
      </c>
      <c r="CD33" s="1715" t="s">
        <v>6</v>
      </c>
      <c r="CE33" s="1719" t="s">
        <v>130</v>
      </c>
      <c r="CF33" s="1720" t="s">
        <v>6</v>
      </c>
      <c r="CG33" s="1721" t="s">
        <v>6</v>
      </c>
      <c r="CH33" s="1721" t="s">
        <v>6</v>
      </c>
      <c r="CI33" s="1719" t="s">
        <v>6</v>
      </c>
      <c r="CJ33" s="1722" t="s">
        <v>6</v>
      </c>
      <c r="CK33" s="1723" t="s">
        <v>130</v>
      </c>
      <c r="CL33" s="1724" t="s">
        <v>6</v>
      </c>
      <c r="CM33" s="1725" t="s">
        <v>6</v>
      </c>
      <c r="CN33" s="1726" t="s">
        <v>6</v>
      </c>
      <c r="CO33" s="1618" t="s">
        <v>130</v>
      </c>
      <c r="CP33" s="1618" t="s">
        <v>6</v>
      </c>
      <c r="CQ33" s="1618" t="s">
        <v>6</v>
      </c>
      <c r="CR33" s="1618" t="s">
        <v>6</v>
      </c>
      <c r="CS33" s="1618" t="s">
        <v>6</v>
      </c>
      <c r="CT33" s="1618" t="s">
        <v>130</v>
      </c>
      <c r="CU33" s="1618" t="s">
        <v>6</v>
      </c>
      <c r="CV33" s="1618" t="s">
        <v>6</v>
      </c>
      <c r="CW33" s="1554" t="s">
        <v>6</v>
      </c>
      <c r="CX33" s="1460"/>
      <c r="CY33" s="1460">
        <f t="shared" si="16"/>
        <v>2571968</v>
      </c>
      <c r="CZ33" s="1617">
        <f>2340480+169056+62432</f>
        <v>2571968</v>
      </c>
      <c r="DA33" s="1460">
        <f t="shared" si="19"/>
        <v>0</v>
      </c>
      <c r="DB33" s="1460"/>
    </row>
    <row r="34" spans="1:106" s="1460" customFormat="1" ht="39.6" x14ac:dyDescent="0.25">
      <c r="B34" s="1606" t="s">
        <v>684</v>
      </c>
      <c r="C34" s="1606" t="s">
        <v>1472</v>
      </c>
      <c r="D34" s="1607" t="s">
        <v>6</v>
      </c>
      <c r="E34" s="1617">
        <v>176033</v>
      </c>
      <c r="F34" s="1606" t="s">
        <v>1473</v>
      </c>
      <c r="G34" s="1840" t="s">
        <v>1474</v>
      </c>
      <c r="H34" s="1668">
        <f>$E34*H$13</f>
        <v>176033</v>
      </c>
      <c r="I34" s="1699">
        <f>$E34*I$13</f>
        <v>1797.9469128593937</v>
      </c>
      <c r="J34" s="1699">
        <f>$E34*J$13</f>
        <v>1328.4456937300663</v>
      </c>
      <c r="K34" s="1699">
        <f t="shared" ref="K34:AQ34" si="24">$E34*K$13</f>
        <v>120939.82105132667</v>
      </c>
      <c r="L34" s="1699">
        <f t="shared" si="24"/>
        <v>6583.218001889577</v>
      </c>
      <c r="M34" s="1699">
        <f t="shared" si="24"/>
        <v>4623.7347784881622</v>
      </c>
      <c r="N34" s="1699">
        <f t="shared" si="24"/>
        <v>1198.0286884163643</v>
      </c>
      <c r="O34" s="1699">
        <f t="shared" si="24"/>
        <v>5665.2630605280838</v>
      </c>
      <c r="P34" s="1699">
        <f t="shared" si="24"/>
        <v>798.64275036163099</v>
      </c>
      <c r="Q34" s="1699">
        <f t="shared" si="24"/>
        <v>4973.7946808697916</v>
      </c>
      <c r="R34" s="1699">
        <f t="shared" si="24"/>
        <v>1521.3595609960771</v>
      </c>
      <c r="S34" s="1699">
        <f t="shared" si="24"/>
        <v>825.5009059113836</v>
      </c>
      <c r="T34" s="1699">
        <f t="shared" si="24"/>
        <v>5356.9107746972713</v>
      </c>
      <c r="U34" s="1699">
        <f t="shared" si="24"/>
        <v>4783.7215800561598</v>
      </c>
      <c r="V34" s="1699">
        <f t="shared" si="24"/>
        <v>5068.1856025374327</v>
      </c>
      <c r="W34" s="1699">
        <f t="shared" si="24"/>
        <v>2597.3644177080369</v>
      </c>
      <c r="X34" s="1699">
        <f t="shared" si="24"/>
        <v>1911.5775709545005</v>
      </c>
      <c r="Y34" s="1701">
        <f t="shared" si="24"/>
        <v>1045.5311802228175</v>
      </c>
      <c r="Z34" s="1701">
        <f t="shared" si="24"/>
        <v>319.32797439681707</v>
      </c>
      <c r="AA34" s="1701">
        <f t="shared" si="24"/>
        <v>570.86493118007616</v>
      </c>
      <c r="AB34" s="1701">
        <f t="shared" si="24"/>
        <v>1392.4920646563992</v>
      </c>
      <c r="AC34" s="1701">
        <f t="shared" si="24"/>
        <v>550.97956601343242</v>
      </c>
      <c r="AD34" s="1701">
        <f t="shared" si="24"/>
        <v>1979.239462820223</v>
      </c>
      <c r="AE34" s="1701">
        <f t="shared" si="24"/>
        <v>1426.0647590935898</v>
      </c>
      <c r="AF34" s="1701">
        <f t="shared" si="24"/>
        <v>335.98519586757703</v>
      </c>
      <c r="AG34" s="1701">
        <f t="shared" si="24"/>
        <v>549.30093129157285</v>
      </c>
      <c r="AH34" s="1701">
        <f t="shared" si="24"/>
        <v>251.02045379191767</v>
      </c>
      <c r="AI34" s="1701">
        <f t="shared" si="24"/>
        <v>2240.4608506911331</v>
      </c>
      <c r="AJ34" s="1701">
        <f t="shared" si="24"/>
        <v>195.62550797055312</v>
      </c>
      <c r="AK34" s="1701">
        <f t="shared" si="24"/>
        <v>125.12284965245279</v>
      </c>
      <c r="AL34" s="1702">
        <f t="shared" si="24"/>
        <v>340.50459704181424</v>
      </c>
      <c r="AM34" s="1702">
        <f t="shared" si="24"/>
        <v>30.990179480483661</v>
      </c>
      <c r="AN34" s="1702">
        <f t="shared" si="24"/>
        <v>81.478346884104951</v>
      </c>
      <c r="AO34" s="1702">
        <f t="shared" si="24"/>
        <v>293.76107632541806</v>
      </c>
      <c r="AP34" s="1702">
        <f t="shared" si="24"/>
        <v>77.3463229533738</v>
      </c>
      <c r="AQ34" s="1702">
        <f t="shared" si="24"/>
        <v>134.80728074010392</v>
      </c>
      <c r="AR34" s="1868" t="s">
        <v>6</v>
      </c>
      <c r="AS34" s="1704" t="s">
        <v>130</v>
      </c>
      <c r="AT34" s="1704" t="s">
        <v>130</v>
      </c>
      <c r="AU34" s="1706" t="s">
        <v>6</v>
      </c>
      <c r="AV34" s="1706" t="s">
        <v>6</v>
      </c>
      <c r="AW34" s="1706" t="s">
        <v>6</v>
      </c>
      <c r="AX34" s="1707" t="s">
        <v>6</v>
      </c>
      <c r="AY34" s="1708" t="s">
        <v>6</v>
      </c>
      <c r="AZ34" s="1708" t="s">
        <v>6</v>
      </c>
      <c r="BA34" s="1709" t="s">
        <v>6</v>
      </c>
      <c r="BB34" s="1709" t="s">
        <v>6</v>
      </c>
      <c r="BC34" s="1710" t="s">
        <v>6</v>
      </c>
      <c r="BD34" s="1711" t="s">
        <v>6</v>
      </c>
      <c r="BE34" s="1714" t="s">
        <v>6</v>
      </c>
      <c r="BF34" s="1713" t="s">
        <v>130</v>
      </c>
      <c r="BG34" s="1714" t="s">
        <v>6</v>
      </c>
      <c r="BH34" s="1714" t="s">
        <v>6</v>
      </c>
      <c r="BI34" s="1715" t="s">
        <v>6</v>
      </c>
      <c r="BJ34" s="1715" t="s">
        <v>130</v>
      </c>
      <c r="BK34" s="1713" t="s">
        <v>6</v>
      </c>
      <c r="BL34" s="1715" t="s">
        <v>6</v>
      </c>
      <c r="BM34" s="1715" t="s">
        <v>6</v>
      </c>
      <c r="BN34" s="1715" t="s">
        <v>6</v>
      </c>
      <c r="BO34" s="1716" t="s">
        <v>130</v>
      </c>
      <c r="BP34" s="1717" t="s">
        <v>6</v>
      </c>
      <c r="BQ34" s="1718" t="s">
        <v>6</v>
      </c>
      <c r="BR34" s="1718" t="s">
        <v>6</v>
      </c>
      <c r="BS34" s="1718" t="s">
        <v>6</v>
      </c>
      <c r="BT34" s="1719" t="s">
        <v>6</v>
      </c>
      <c r="BU34" s="1717" t="s">
        <v>6</v>
      </c>
      <c r="BV34" s="1717" t="s">
        <v>6</v>
      </c>
      <c r="BW34" s="1717" t="s">
        <v>6</v>
      </c>
      <c r="BX34" s="1717" t="s">
        <v>6</v>
      </c>
      <c r="BY34" s="1708" t="s">
        <v>6</v>
      </c>
      <c r="BZ34" s="1708" t="s">
        <v>6</v>
      </c>
      <c r="CA34" s="1718" t="s">
        <v>6</v>
      </c>
      <c r="CB34" s="1714" t="s">
        <v>6</v>
      </c>
      <c r="CC34" s="1715" t="s">
        <v>6</v>
      </c>
      <c r="CD34" s="1715" t="s">
        <v>6</v>
      </c>
      <c r="CE34" s="1719" t="s">
        <v>130</v>
      </c>
      <c r="CF34" s="1720" t="s">
        <v>6</v>
      </c>
      <c r="CG34" s="1721" t="s">
        <v>6</v>
      </c>
      <c r="CH34" s="1721" t="s">
        <v>6</v>
      </c>
      <c r="CI34" s="1719" t="s">
        <v>6</v>
      </c>
      <c r="CJ34" s="1722" t="s">
        <v>6</v>
      </c>
      <c r="CK34" s="1723" t="s">
        <v>130</v>
      </c>
      <c r="CL34" s="1724" t="s">
        <v>6</v>
      </c>
      <c r="CM34" s="1725" t="s">
        <v>6</v>
      </c>
      <c r="CN34" s="1726" t="s">
        <v>6</v>
      </c>
      <c r="CO34" s="1636" t="s">
        <v>130</v>
      </c>
      <c r="CP34" s="1636" t="s">
        <v>6</v>
      </c>
      <c r="CQ34" s="1636" t="s">
        <v>6</v>
      </c>
      <c r="CR34" s="1636" t="s">
        <v>6</v>
      </c>
      <c r="CS34" s="1636" t="s">
        <v>6</v>
      </c>
      <c r="CT34" s="1636" t="s">
        <v>130</v>
      </c>
      <c r="CU34" s="1636" t="s">
        <v>6</v>
      </c>
      <c r="CV34" s="1636" t="s">
        <v>6</v>
      </c>
      <c r="CW34" s="1460" t="s">
        <v>6</v>
      </c>
      <c r="CY34" s="1460">
        <f t="shared" si="16"/>
        <v>176033</v>
      </c>
      <c r="CZ34" s="1617">
        <v>176033</v>
      </c>
      <c r="DA34" s="1460">
        <f t="shared" si="19"/>
        <v>0</v>
      </c>
    </row>
    <row r="35" spans="1:106" s="1460" customFormat="1" ht="52.8" x14ac:dyDescent="0.25">
      <c r="B35" s="1587" t="s">
        <v>178</v>
      </c>
      <c r="C35" s="1587" t="s">
        <v>1296</v>
      </c>
      <c r="D35" s="1557" t="s">
        <v>1297</v>
      </c>
      <c r="E35" s="1595">
        <v>275000</v>
      </c>
      <c r="F35" s="1587" t="s">
        <v>1475</v>
      </c>
      <c r="G35" s="1655" t="s">
        <v>1299</v>
      </c>
      <c r="H35" s="1870"/>
      <c r="I35" s="1699" t="s">
        <v>6</v>
      </c>
      <c r="J35" s="1699" t="s">
        <v>6</v>
      </c>
      <c r="K35" s="1699" t="s">
        <v>6</v>
      </c>
      <c r="L35" s="1699" t="s">
        <v>6</v>
      </c>
      <c r="M35" s="1699">
        <v>68750</v>
      </c>
      <c r="N35" s="1699" t="s">
        <v>6</v>
      </c>
      <c r="O35" s="1699">
        <v>68750</v>
      </c>
      <c r="P35" s="1699" t="s">
        <v>6</v>
      </c>
      <c r="Q35" s="1699">
        <v>68750</v>
      </c>
      <c r="R35" s="1699" t="s">
        <v>6</v>
      </c>
      <c r="S35" s="1699" t="s">
        <v>6</v>
      </c>
      <c r="T35" s="1699" t="s">
        <v>6</v>
      </c>
      <c r="U35" s="1699" t="s">
        <v>6</v>
      </c>
      <c r="V35" s="1699" t="s">
        <v>6</v>
      </c>
      <c r="W35" s="1699" t="s">
        <v>6</v>
      </c>
      <c r="X35" s="1699" t="s">
        <v>6</v>
      </c>
      <c r="Y35" s="1701" t="s">
        <v>6</v>
      </c>
      <c r="Z35" s="1701" t="s">
        <v>6</v>
      </c>
      <c r="AA35" s="1701" t="s">
        <v>6</v>
      </c>
      <c r="AB35" s="1701" t="s">
        <v>130</v>
      </c>
      <c r="AC35" s="1701" t="s">
        <v>6</v>
      </c>
      <c r="AD35" s="1701" t="s">
        <v>6</v>
      </c>
      <c r="AE35" s="1701" t="s">
        <v>6</v>
      </c>
      <c r="AF35" s="1701" t="s">
        <v>6</v>
      </c>
      <c r="AG35" s="1701" t="s">
        <v>6</v>
      </c>
      <c r="AH35" s="1701" t="s">
        <v>6</v>
      </c>
      <c r="AI35" s="1701" t="s">
        <v>6</v>
      </c>
      <c r="AJ35" s="1701" t="s">
        <v>6</v>
      </c>
      <c r="AK35" s="1701" t="s">
        <v>6</v>
      </c>
      <c r="AL35" s="1702" t="s">
        <v>6</v>
      </c>
      <c r="AM35" s="1702" t="s">
        <v>6</v>
      </c>
      <c r="AN35" s="1702" t="s">
        <v>130</v>
      </c>
      <c r="AO35" s="1702" t="s">
        <v>6</v>
      </c>
      <c r="AP35" s="1702" t="s">
        <v>6</v>
      </c>
      <c r="AQ35" s="1702" t="s">
        <v>6</v>
      </c>
      <c r="AR35" s="1868" t="s">
        <v>6</v>
      </c>
      <c r="AS35" s="1704" t="s">
        <v>6</v>
      </c>
      <c r="AT35" s="1704" t="s">
        <v>6</v>
      </c>
      <c r="AU35" s="1706" t="s">
        <v>6</v>
      </c>
      <c r="AV35" s="1706">
        <v>68750</v>
      </c>
      <c r="AW35" s="1706" t="s">
        <v>6</v>
      </c>
      <c r="AX35" s="1707" t="s">
        <v>6</v>
      </c>
      <c r="AY35" s="1708" t="s">
        <v>6</v>
      </c>
      <c r="AZ35" s="1708" t="s">
        <v>6</v>
      </c>
      <c r="BA35" s="1709" t="s">
        <v>6</v>
      </c>
      <c r="BB35" s="1709" t="s">
        <v>6</v>
      </c>
      <c r="BC35" s="1710"/>
      <c r="BD35" s="1711"/>
      <c r="BE35" s="1714" t="s">
        <v>6</v>
      </c>
      <c r="BF35" s="1713"/>
      <c r="BG35" s="1714" t="s">
        <v>6</v>
      </c>
      <c r="BH35" s="1714" t="s">
        <v>6</v>
      </c>
      <c r="BI35" s="1715"/>
      <c r="BJ35" s="1715"/>
      <c r="BK35" s="1713"/>
      <c r="BL35" s="1715" t="s">
        <v>6</v>
      </c>
      <c r="BM35" s="1715"/>
      <c r="BN35" s="1715"/>
      <c r="BO35" s="1716"/>
      <c r="BP35" s="1717"/>
      <c r="BQ35" s="1718"/>
      <c r="BR35" s="1718"/>
      <c r="BS35" s="1718"/>
      <c r="BT35" s="1719"/>
      <c r="BU35" s="1717"/>
      <c r="BV35" s="1717"/>
      <c r="BW35" s="1717"/>
      <c r="BX35" s="1717"/>
      <c r="BY35" s="1708"/>
      <c r="BZ35" s="1708"/>
      <c r="CA35" s="1718"/>
      <c r="CB35" s="1714"/>
      <c r="CC35" s="1715"/>
      <c r="CD35" s="1715"/>
      <c r="CE35" s="1719"/>
      <c r="CF35" s="1720"/>
      <c r="CG35" s="1721"/>
      <c r="CH35" s="1721"/>
      <c r="CI35" s="1719"/>
      <c r="CJ35" s="1722"/>
      <c r="CK35" s="1723"/>
      <c r="CL35" s="1724"/>
      <c r="CM35" s="1725" t="s">
        <v>6</v>
      </c>
      <c r="CN35" s="1726"/>
      <c r="CO35" s="1636" t="s">
        <v>6</v>
      </c>
      <c r="CP35" s="1636" t="s">
        <v>6</v>
      </c>
      <c r="CQ35" s="1636" t="s">
        <v>6</v>
      </c>
      <c r="CR35" s="1636" t="s">
        <v>6</v>
      </c>
      <c r="CS35" s="1636" t="s">
        <v>6</v>
      </c>
      <c r="CT35" s="1636" t="s">
        <v>6</v>
      </c>
      <c r="CU35" s="1636" t="s">
        <v>6</v>
      </c>
      <c r="CV35" s="1636" t="s">
        <v>6</v>
      </c>
      <c r="CY35" s="1460">
        <f t="shared" si="16"/>
        <v>275000</v>
      </c>
      <c r="CZ35" s="1595">
        <v>275000</v>
      </c>
      <c r="DA35" s="1460">
        <f t="shared" si="19"/>
        <v>0</v>
      </c>
    </row>
    <row r="36" spans="1:106" s="1460" customFormat="1" ht="26.4" x14ac:dyDescent="0.25">
      <c r="B36" s="1587" t="s">
        <v>1301</v>
      </c>
      <c r="C36" s="1587" t="s">
        <v>1301</v>
      </c>
      <c r="D36" s="1557" t="s">
        <v>6</v>
      </c>
      <c r="E36" s="1587">
        <v>500000</v>
      </c>
      <c r="F36" s="1587" t="s">
        <v>1476</v>
      </c>
      <c r="G36" s="1841" t="s">
        <v>1299</v>
      </c>
      <c r="H36" s="1670">
        <v>500000</v>
      </c>
      <c r="I36" s="1699"/>
      <c r="J36" s="1699"/>
      <c r="K36" s="1699"/>
      <c r="L36" s="1699"/>
      <c r="M36" s="1699"/>
      <c r="N36" s="1699"/>
      <c r="O36" s="1699"/>
      <c r="P36" s="1699"/>
      <c r="Q36" s="1699"/>
      <c r="R36" s="1699"/>
      <c r="S36" s="1699"/>
      <c r="T36" s="1699"/>
      <c r="U36" s="1699"/>
      <c r="V36" s="1699"/>
      <c r="W36" s="1699"/>
      <c r="X36" s="1699"/>
      <c r="Y36" s="1701"/>
      <c r="Z36" s="1701"/>
      <c r="AA36" s="1701"/>
      <c r="AB36" s="1701"/>
      <c r="AC36" s="1701"/>
      <c r="AD36" s="1701"/>
      <c r="AE36" s="1701"/>
      <c r="AF36" s="1701"/>
      <c r="AG36" s="1701"/>
      <c r="AH36" s="1701"/>
      <c r="AI36" s="1701"/>
      <c r="AJ36" s="1701"/>
      <c r="AK36" s="1701"/>
      <c r="AL36" s="1702"/>
      <c r="AM36" s="1702"/>
      <c r="AN36" s="1702"/>
      <c r="AO36" s="1702"/>
      <c r="AP36" s="1702"/>
      <c r="AQ36" s="1702"/>
      <c r="AR36" s="1868"/>
      <c r="AS36" s="1704"/>
      <c r="AT36" s="1704"/>
      <c r="AU36" s="1706"/>
      <c r="AV36" s="1706"/>
      <c r="AW36" s="1706"/>
      <c r="AX36" s="1707"/>
      <c r="AY36" s="1708"/>
      <c r="AZ36" s="1708"/>
      <c r="BA36" s="1709"/>
      <c r="BB36" s="1709"/>
      <c r="BC36" s="1710"/>
      <c r="BD36" s="1711"/>
      <c r="BE36" s="1714"/>
      <c r="BF36" s="1713"/>
      <c r="BG36" s="1714"/>
      <c r="BH36" s="1714"/>
      <c r="BI36" s="1715"/>
      <c r="BJ36" s="1715"/>
      <c r="BK36" s="1713"/>
      <c r="BL36" s="1715"/>
      <c r="BM36" s="1715"/>
      <c r="BN36" s="1715"/>
      <c r="BO36" s="1716"/>
      <c r="BP36" s="1717"/>
      <c r="BQ36" s="1718"/>
      <c r="BR36" s="1718"/>
      <c r="BS36" s="1718"/>
      <c r="BT36" s="1719"/>
      <c r="BU36" s="1717"/>
      <c r="BV36" s="1717"/>
      <c r="BW36" s="1717"/>
      <c r="BX36" s="1717"/>
      <c r="BY36" s="1708"/>
      <c r="BZ36" s="1708"/>
      <c r="CA36" s="1718"/>
      <c r="CB36" s="1714"/>
      <c r="CC36" s="1715"/>
      <c r="CD36" s="1715"/>
      <c r="CE36" s="1719"/>
      <c r="CF36" s="1720"/>
      <c r="CG36" s="1721"/>
      <c r="CH36" s="1721"/>
      <c r="CI36" s="1719"/>
      <c r="CJ36" s="1722"/>
      <c r="CK36" s="1723"/>
      <c r="CL36" s="1724"/>
      <c r="CM36" s="1725"/>
      <c r="CN36" s="1726"/>
      <c r="CO36" s="1636"/>
      <c r="CP36" s="1636"/>
      <c r="CQ36" s="1636"/>
      <c r="CR36" s="1636"/>
      <c r="CS36" s="1636"/>
      <c r="CT36" s="1636"/>
      <c r="CU36" s="1636"/>
      <c r="CV36" s="1636"/>
      <c r="CY36" s="1460">
        <f t="shared" si="16"/>
        <v>500000</v>
      </c>
      <c r="CZ36" s="1587">
        <v>500000</v>
      </c>
      <c r="DA36" s="1460">
        <f t="shared" si="19"/>
        <v>0</v>
      </c>
    </row>
    <row r="37" spans="1:106" s="1869" customFormat="1" ht="52.8" x14ac:dyDescent="0.25">
      <c r="A37" s="1460"/>
      <c r="B37" s="1587" t="s">
        <v>1303</v>
      </c>
      <c r="C37" s="1587" t="s">
        <v>1304</v>
      </c>
      <c r="D37" s="1627"/>
      <c r="E37" s="1607" t="s">
        <v>1477</v>
      </c>
      <c r="F37" s="1587" t="s">
        <v>157</v>
      </c>
      <c r="G37" s="1655" t="s">
        <v>1299</v>
      </c>
      <c r="H37" s="1670">
        <v>573600</v>
      </c>
      <c r="I37" s="1700"/>
      <c r="J37" s="1700"/>
      <c r="K37" s="1696">
        <f>8093744+1880000+2228349+15000000+1632000+1381770</f>
        <v>30215863</v>
      </c>
      <c r="L37" s="1700"/>
      <c r="M37" s="1700"/>
      <c r="N37" s="1700"/>
      <c r="O37" s="1700"/>
      <c r="P37" s="1700"/>
      <c r="Q37" s="1696">
        <v>180000</v>
      </c>
      <c r="R37" s="1699"/>
      <c r="S37" s="1699"/>
      <c r="T37" s="1699"/>
      <c r="U37" s="1699"/>
      <c r="V37" s="1699"/>
      <c r="W37" s="1699"/>
      <c r="X37" s="1699"/>
      <c r="Y37" s="1701"/>
      <c r="Z37" s="1701"/>
      <c r="AA37" s="1701"/>
      <c r="AB37" s="1701"/>
      <c r="AC37" s="1701"/>
      <c r="AD37" s="1701"/>
      <c r="AE37" s="1701"/>
      <c r="AF37" s="1701"/>
      <c r="AG37" s="1701"/>
      <c r="AH37" s="1701"/>
      <c r="AI37" s="1701"/>
      <c r="AJ37" s="1701"/>
      <c r="AK37" s="1701"/>
      <c r="AL37" s="1702"/>
      <c r="AM37" s="1702"/>
      <c r="AN37" s="1702"/>
      <c r="AO37" s="1702"/>
      <c r="AP37" s="1702"/>
      <c r="AQ37" s="1702"/>
      <c r="AR37" s="1868" t="s">
        <v>6</v>
      </c>
      <c r="AS37" s="1704" t="s">
        <v>6</v>
      </c>
      <c r="AT37" s="1704" t="s">
        <v>6</v>
      </c>
      <c r="AU37" s="1706"/>
      <c r="AV37" s="1706" t="s">
        <v>6</v>
      </c>
      <c r="AW37" s="1706"/>
      <c r="AX37" s="1707" t="s">
        <v>6</v>
      </c>
      <c r="AY37" s="1708"/>
      <c r="AZ37" s="1708"/>
      <c r="BA37" s="1709"/>
      <c r="BB37" s="1709"/>
      <c r="BC37" s="1710"/>
      <c r="BD37" s="1711"/>
      <c r="BE37" s="1714"/>
      <c r="BF37" s="1713"/>
      <c r="BG37" s="1714"/>
      <c r="BH37" s="1714"/>
      <c r="BI37" s="1715"/>
      <c r="BJ37" s="1715"/>
      <c r="BK37" s="1713"/>
      <c r="BL37" s="1715"/>
      <c r="BM37" s="1715"/>
      <c r="BN37" s="1715"/>
      <c r="BO37" s="1716"/>
      <c r="BP37" s="1717"/>
      <c r="BQ37" s="1718"/>
      <c r="BR37" s="1718"/>
      <c r="BS37" s="1718"/>
      <c r="BT37" s="1719"/>
      <c r="BU37" s="1717"/>
      <c r="BV37" s="1717"/>
      <c r="BW37" s="1717"/>
      <c r="BX37" s="1717"/>
      <c r="BY37" s="1708"/>
      <c r="BZ37" s="1708"/>
      <c r="CA37" s="1718"/>
      <c r="CB37" s="1714"/>
      <c r="CC37" s="1715"/>
      <c r="CD37" s="1715"/>
      <c r="CE37" s="1719"/>
      <c r="CF37" s="1720"/>
      <c r="CG37" s="1721"/>
      <c r="CH37" s="1721"/>
      <c r="CI37" s="1719"/>
      <c r="CJ37" s="1722"/>
      <c r="CK37" s="1723"/>
      <c r="CL37" s="1724"/>
      <c r="CM37" s="1725"/>
      <c r="CN37" s="1726"/>
      <c r="CO37" s="1636"/>
      <c r="CP37" s="1636"/>
      <c r="CQ37" s="1636"/>
      <c r="CR37" s="1636"/>
      <c r="CS37" s="1636"/>
      <c r="CT37" s="1636"/>
      <c r="CU37" s="1636"/>
      <c r="CV37" s="1636"/>
      <c r="CW37" s="1460"/>
      <c r="CX37" s="1460"/>
      <c r="CY37" s="1460">
        <f>SUM(H37:CT37)</f>
        <v>30969463</v>
      </c>
      <c r="CZ37" s="1607"/>
      <c r="DA37" s="1460">
        <f t="shared" si="19"/>
        <v>30969463</v>
      </c>
      <c r="DB37" s="1460"/>
    </row>
    <row r="38" spans="1:106" s="1460" customFormat="1" ht="39.6" x14ac:dyDescent="0.25">
      <c r="A38" s="1615"/>
      <c r="B38" s="1606" t="s">
        <v>1308</v>
      </c>
      <c r="C38" s="1606" t="s">
        <v>6</v>
      </c>
      <c r="D38" s="1607"/>
      <c r="E38" s="1606">
        <v>339387</v>
      </c>
      <c r="F38" s="1606" t="s">
        <v>1478</v>
      </c>
      <c r="G38" s="1840" t="s">
        <v>266</v>
      </c>
      <c r="H38" s="1668">
        <f>$E38*H$13</f>
        <v>339387</v>
      </c>
      <c r="I38" s="1699">
        <f>$E38*I$13</f>
        <v>3466.3944198792901</v>
      </c>
      <c r="J38" s="1699">
        <f t="shared" ref="J38:AQ38" si="25">$E38*J$13</f>
        <v>2561.2084021630376</v>
      </c>
      <c r="K38" s="1699">
        <f t="shared" si="25"/>
        <v>233168.79816367727</v>
      </c>
      <c r="L38" s="1699">
        <f t="shared" si="25"/>
        <v>12692.271380975715</v>
      </c>
      <c r="M38" s="1699">
        <f t="shared" si="25"/>
        <v>8914.4391975752387</v>
      </c>
      <c r="N38" s="1699">
        <f t="shared" si="25"/>
        <v>2309.7678416863009</v>
      </c>
      <c r="O38" s="1699">
        <f t="shared" si="25"/>
        <v>10922.478366689455</v>
      </c>
      <c r="P38" s="1699">
        <f t="shared" si="25"/>
        <v>1539.7622441075414</v>
      </c>
      <c r="Q38" s="1699">
        <f t="shared" si="25"/>
        <v>9589.3454940627962</v>
      </c>
      <c r="R38" s="1699">
        <f t="shared" si="25"/>
        <v>2933.1412708286261</v>
      </c>
      <c r="S38" s="1699">
        <f t="shared" si="25"/>
        <v>1591.5440625027509</v>
      </c>
      <c r="T38" s="1699">
        <f t="shared" si="25"/>
        <v>10327.983259344457</v>
      </c>
      <c r="U38" s="1699">
        <f t="shared" si="25"/>
        <v>9222.8895484967015</v>
      </c>
      <c r="V38" s="1699">
        <f t="shared" si="25"/>
        <v>9771.3287115959592</v>
      </c>
      <c r="W38" s="1699">
        <f t="shared" si="25"/>
        <v>5007.6503702866939</v>
      </c>
      <c r="X38" s="1699">
        <f t="shared" si="25"/>
        <v>3685.4713438590211</v>
      </c>
      <c r="Y38" s="1701">
        <f t="shared" si="25"/>
        <v>2015.7566516635027</v>
      </c>
      <c r="Z38" s="1701">
        <f t="shared" si="25"/>
        <v>615.65594659303963</v>
      </c>
      <c r="AA38" s="1701">
        <f t="shared" si="25"/>
        <v>1100.6125919481717</v>
      </c>
      <c r="AB38" s="1701">
        <f t="shared" si="25"/>
        <v>2684.688122951613</v>
      </c>
      <c r="AC38" s="1701">
        <f t="shared" si="25"/>
        <v>1062.2741302517188</v>
      </c>
      <c r="AD38" s="1701">
        <f t="shared" si="25"/>
        <v>3815.9216940469519</v>
      </c>
      <c r="AE38" s="1701">
        <f t="shared" si="25"/>
        <v>2749.4153959456248</v>
      </c>
      <c r="AF38" s="1701">
        <f t="shared" si="25"/>
        <v>647.77063204006845</v>
      </c>
      <c r="AG38" s="1701">
        <f t="shared" si="25"/>
        <v>1059.0377666020181</v>
      </c>
      <c r="AH38" s="1701">
        <f t="shared" si="25"/>
        <v>483.9608411552241</v>
      </c>
      <c r="AI38" s="1701">
        <f t="shared" si="25"/>
        <v>4319.5496681503564</v>
      </c>
      <c r="AJ38" s="1701">
        <f t="shared" si="25"/>
        <v>377.16084071510517</v>
      </c>
      <c r="AK38" s="1701">
        <f t="shared" si="25"/>
        <v>241.23356742768112</v>
      </c>
      <c r="AL38" s="1702">
        <f t="shared" si="25"/>
        <v>656.48391878926236</v>
      </c>
      <c r="AM38" s="1702">
        <f t="shared" si="25"/>
        <v>59.748251994472106</v>
      </c>
      <c r="AN38" s="1702">
        <f t="shared" si="25"/>
        <v>157.08811253546625</v>
      </c>
      <c r="AO38" s="1702">
        <f t="shared" si="25"/>
        <v>566.36363869760021</v>
      </c>
      <c r="AP38" s="1702">
        <f t="shared" si="25"/>
        <v>149.1216789362033</v>
      </c>
      <c r="AQ38" s="1702">
        <f t="shared" si="25"/>
        <v>259.9048961759537</v>
      </c>
      <c r="AR38" s="1868"/>
      <c r="AS38" s="1704"/>
      <c r="AT38" s="1704"/>
      <c r="AU38" s="1706"/>
      <c r="AV38" s="1706"/>
      <c r="AW38" s="1706"/>
      <c r="AX38" s="1707"/>
      <c r="AY38" s="1708"/>
      <c r="AZ38" s="1708"/>
      <c r="BA38" s="1709"/>
      <c r="BB38" s="1709"/>
      <c r="BC38" s="1710"/>
      <c r="BD38" s="1711"/>
      <c r="BE38" s="1714"/>
      <c r="BF38" s="1713"/>
      <c r="BG38" s="1714"/>
      <c r="BH38" s="1714"/>
      <c r="BI38" s="1715"/>
      <c r="BJ38" s="1715"/>
      <c r="BK38" s="1713"/>
      <c r="BL38" s="1715"/>
      <c r="BM38" s="1715"/>
      <c r="BN38" s="1715"/>
      <c r="BO38" s="1716"/>
      <c r="BP38" s="1717"/>
      <c r="BQ38" s="1718"/>
      <c r="BR38" s="1718"/>
      <c r="BS38" s="1718"/>
      <c r="BT38" s="1719"/>
      <c r="BU38" s="1717"/>
      <c r="BV38" s="1717"/>
      <c r="BW38" s="1717"/>
      <c r="BX38" s="1717"/>
      <c r="BY38" s="1708"/>
      <c r="BZ38" s="1708"/>
      <c r="CA38" s="1718"/>
      <c r="CB38" s="1714"/>
      <c r="CC38" s="1715"/>
      <c r="CD38" s="1715"/>
      <c r="CE38" s="1719"/>
      <c r="CF38" s="1720"/>
      <c r="CG38" s="1721"/>
      <c r="CH38" s="1721"/>
      <c r="CI38" s="1719"/>
      <c r="CJ38" s="1722"/>
      <c r="CK38" s="1723"/>
      <c r="CL38" s="1724"/>
      <c r="CM38" s="1725"/>
      <c r="CN38" s="1726"/>
      <c r="CO38" s="1616"/>
      <c r="CP38" s="1616"/>
      <c r="CQ38" s="1616"/>
      <c r="CR38" s="1616"/>
      <c r="CS38" s="1616"/>
      <c r="CT38" s="1616"/>
      <c r="CU38" s="1616"/>
      <c r="CV38" s="1616"/>
      <c r="CW38" s="1615"/>
      <c r="CY38" s="1615">
        <f>E38</f>
        <v>339387</v>
      </c>
      <c r="CZ38" s="1606">
        <v>339387</v>
      </c>
      <c r="DA38" s="1460">
        <f t="shared" si="19"/>
        <v>0</v>
      </c>
    </row>
    <row r="39" spans="1:106" s="1869" customFormat="1" ht="92.4" x14ac:dyDescent="0.25">
      <c r="A39" s="1460"/>
      <c r="B39" s="1587" t="s">
        <v>1311</v>
      </c>
      <c r="C39" s="1587" t="s">
        <v>1312</v>
      </c>
      <c r="D39" s="1601" t="s">
        <v>6</v>
      </c>
      <c r="E39" s="1606">
        <v>347499</v>
      </c>
      <c r="F39" s="1606" t="s">
        <v>163</v>
      </c>
      <c r="G39" s="1840" t="s">
        <v>1313</v>
      </c>
      <c r="H39" s="1870"/>
      <c r="I39" s="1699"/>
      <c r="J39" s="1699"/>
      <c r="K39" s="1699"/>
      <c r="L39" s="1699"/>
      <c r="M39" s="1699"/>
      <c r="N39" s="1699"/>
      <c r="O39" s="1699"/>
      <c r="P39" s="1699"/>
      <c r="Q39" s="1699"/>
      <c r="R39" s="1699"/>
      <c r="S39" s="1699"/>
      <c r="T39" s="1699"/>
      <c r="U39" s="1699"/>
      <c r="V39" s="1699"/>
      <c r="W39" s="1699"/>
      <c r="X39" s="1699"/>
      <c r="Y39" s="1701"/>
      <c r="Z39" s="1701"/>
      <c r="AA39" s="1701"/>
      <c r="AB39" s="1701"/>
      <c r="AC39" s="1701"/>
      <c r="AD39" s="1701"/>
      <c r="AE39" s="1701"/>
      <c r="AF39" s="1701"/>
      <c r="AG39" s="1701"/>
      <c r="AH39" s="1701"/>
      <c r="AI39" s="1701"/>
      <c r="AJ39" s="1701"/>
      <c r="AK39" s="1701"/>
      <c r="AL39" s="1702"/>
      <c r="AM39" s="1702"/>
      <c r="AN39" s="1702"/>
      <c r="AO39" s="1702"/>
      <c r="AP39" s="1702"/>
      <c r="AQ39" s="1702"/>
      <c r="AR39" s="1868">
        <f>AR$13*$E39</f>
        <v>347499</v>
      </c>
      <c r="AS39" s="1704">
        <f t="shared" ref="AS39:AW39" si="26">AS$13*$E39</f>
        <v>70197.910336404646</v>
      </c>
      <c r="AT39" s="1704">
        <f t="shared" si="26"/>
        <v>22916.669955384219</v>
      </c>
      <c r="AU39" s="1706">
        <f t="shared" si="26"/>
        <v>11498.03314611876</v>
      </c>
      <c r="AV39" s="1706">
        <f t="shared" si="26"/>
        <v>2163.911071692658</v>
      </c>
      <c r="AW39" s="1706">
        <f t="shared" si="26"/>
        <v>1193.832192321433</v>
      </c>
      <c r="AX39" s="1707" t="s">
        <v>6</v>
      </c>
      <c r="AY39" s="1708" t="s">
        <v>6</v>
      </c>
      <c r="AZ39" s="1708" t="s">
        <v>6</v>
      </c>
      <c r="BA39" s="1709" t="s">
        <v>6</v>
      </c>
      <c r="BB39" s="1709" t="s">
        <v>6</v>
      </c>
      <c r="BC39" s="1710" t="s">
        <v>6</v>
      </c>
      <c r="BD39" s="1711" t="s">
        <v>6</v>
      </c>
      <c r="BE39" s="1714" t="s">
        <v>758</v>
      </c>
      <c r="BF39" s="1713" t="s">
        <v>758</v>
      </c>
      <c r="BG39" s="1714" t="s">
        <v>758</v>
      </c>
      <c r="BH39" s="1714" t="s">
        <v>758</v>
      </c>
      <c r="BI39" s="1715" t="s">
        <v>758</v>
      </c>
      <c r="BJ39" s="1715" t="s">
        <v>758</v>
      </c>
      <c r="BK39" s="1713" t="s">
        <v>758</v>
      </c>
      <c r="BL39" s="1715" t="s">
        <v>758</v>
      </c>
      <c r="BM39" s="1715" t="s">
        <v>758</v>
      </c>
      <c r="BN39" s="1715" t="s">
        <v>758</v>
      </c>
      <c r="BO39" s="1716" t="s">
        <v>758</v>
      </c>
      <c r="BP39" s="1717" t="s">
        <v>758</v>
      </c>
      <c r="BQ39" s="1718" t="s">
        <v>758</v>
      </c>
      <c r="BR39" s="1718" t="s">
        <v>758</v>
      </c>
      <c r="BS39" s="1718" t="s">
        <v>758</v>
      </c>
      <c r="BT39" s="1719" t="s">
        <v>758</v>
      </c>
      <c r="BU39" s="1717" t="s">
        <v>758</v>
      </c>
      <c r="BV39" s="1717" t="s">
        <v>758</v>
      </c>
      <c r="BW39" s="1717" t="s">
        <v>758</v>
      </c>
      <c r="BX39" s="1717" t="s">
        <v>758</v>
      </c>
      <c r="BY39" s="1708" t="s">
        <v>758</v>
      </c>
      <c r="BZ39" s="1708" t="s">
        <v>758</v>
      </c>
      <c r="CA39" s="1718" t="s">
        <v>758</v>
      </c>
      <c r="CB39" s="1714" t="s">
        <v>758</v>
      </c>
      <c r="CC39" s="1715" t="s">
        <v>758</v>
      </c>
      <c r="CD39" s="1715" t="s">
        <v>758</v>
      </c>
      <c r="CE39" s="1719" t="s">
        <v>758</v>
      </c>
      <c r="CF39" s="1720" t="s">
        <v>758</v>
      </c>
      <c r="CG39" s="1721" t="s">
        <v>758</v>
      </c>
      <c r="CH39" s="1721" t="s">
        <v>758</v>
      </c>
      <c r="CI39" s="1719" t="s">
        <v>758</v>
      </c>
      <c r="CJ39" s="1722" t="s">
        <v>758</v>
      </c>
      <c r="CK39" s="1723" t="s">
        <v>758</v>
      </c>
      <c r="CL39" s="1724" t="s">
        <v>758</v>
      </c>
      <c r="CM39" s="1725" t="s">
        <v>758</v>
      </c>
      <c r="CN39" s="1726" t="s">
        <v>758</v>
      </c>
      <c r="CO39" s="1636"/>
      <c r="CP39" s="1636"/>
      <c r="CQ39" s="1636"/>
      <c r="CR39" s="1636"/>
      <c r="CS39" s="1636"/>
      <c r="CT39" s="1636"/>
      <c r="CU39" s="1636"/>
      <c r="CV39" s="1636"/>
      <c r="CW39" s="1460"/>
      <c r="CX39" s="1460"/>
      <c r="CY39" s="1615">
        <f>E39</f>
        <v>347499</v>
      </c>
      <c r="CZ39" s="1606">
        <v>347499</v>
      </c>
      <c r="DA39" s="1460">
        <f t="shared" si="19"/>
        <v>0</v>
      </c>
      <c r="DB39" s="1460"/>
    </row>
    <row r="40" spans="1:106" s="1460" customFormat="1" ht="39.6" x14ac:dyDescent="0.25">
      <c r="A40" s="1594"/>
      <c r="B40" s="1606" t="s">
        <v>1314</v>
      </c>
      <c r="C40" s="1628" t="s">
        <v>1315</v>
      </c>
      <c r="D40" s="1607" t="s">
        <v>1479</v>
      </c>
      <c r="E40" s="1606" t="s">
        <v>6</v>
      </c>
      <c r="F40" s="1606" t="s">
        <v>157</v>
      </c>
      <c r="G40" s="1606" t="s">
        <v>1299</v>
      </c>
      <c r="H40" s="1670">
        <v>13995566</v>
      </c>
      <c r="I40" s="1671">
        <v>5411860</v>
      </c>
      <c r="J40" s="1671">
        <v>999999</v>
      </c>
      <c r="K40" s="1671">
        <v>7790580</v>
      </c>
      <c r="L40" s="1671"/>
      <c r="M40" s="1671"/>
      <c r="N40" s="1671"/>
      <c r="O40" s="1671">
        <v>4000000</v>
      </c>
      <c r="P40" s="1671">
        <v>1713471</v>
      </c>
      <c r="Q40" s="1671"/>
      <c r="R40" s="1671"/>
      <c r="S40" s="1671"/>
      <c r="T40" s="1671"/>
      <c r="U40" s="1671"/>
      <c r="V40" s="1671" t="s">
        <v>6</v>
      </c>
      <c r="W40" s="1671">
        <v>3759312</v>
      </c>
      <c r="X40" s="1671"/>
      <c r="Y40" s="1672"/>
      <c r="Z40" s="1672"/>
      <c r="AA40" s="1672">
        <v>589752</v>
      </c>
      <c r="AB40" s="1672"/>
      <c r="AC40" s="1672"/>
      <c r="AD40" s="1672"/>
      <c r="AE40" s="1672">
        <v>419215</v>
      </c>
      <c r="AF40" s="1672"/>
      <c r="AG40" s="1672"/>
      <c r="AH40" s="1672"/>
      <c r="AI40" s="1672"/>
      <c r="AJ40" s="1672">
        <v>119797</v>
      </c>
      <c r="AK40" s="1672"/>
      <c r="AL40" s="1673"/>
      <c r="AM40" s="1673"/>
      <c r="AN40" s="1673"/>
      <c r="AO40" s="1673"/>
      <c r="AP40" s="1673"/>
      <c r="AQ40" s="1673"/>
      <c r="AR40" s="1674"/>
      <c r="AS40" s="1675"/>
      <c r="AT40" s="1675"/>
      <c r="AU40" s="1676"/>
      <c r="AV40" s="1676"/>
      <c r="AW40" s="1676"/>
      <c r="AX40" s="1677"/>
      <c r="AY40" s="1678"/>
      <c r="AZ40" s="1678"/>
      <c r="BA40" s="1679"/>
      <c r="BB40" s="1679"/>
      <c r="BC40" s="1680"/>
      <c r="BD40" s="1681"/>
      <c r="BE40" s="1682"/>
      <c r="BF40" s="1683"/>
      <c r="BG40" s="1682"/>
      <c r="BH40" s="1682"/>
      <c r="BI40" s="1684"/>
      <c r="BJ40" s="1684"/>
      <c r="BK40" s="1683"/>
      <c r="BL40" s="1684"/>
      <c r="BM40" s="1684"/>
      <c r="BN40" s="1684"/>
      <c r="BO40" s="1685"/>
      <c r="BP40" s="1686"/>
      <c r="BQ40" s="1687"/>
      <c r="BR40" s="1687"/>
      <c r="BS40" s="1687"/>
      <c r="BT40" s="1688"/>
      <c r="BU40" s="1686"/>
      <c r="BV40" s="1686"/>
      <c r="BW40" s="1686"/>
      <c r="BX40" s="1686"/>
      <c r="BY40" s="1678"/>
      <c r="BZ40" s="1678"/>
      <c r="CA40" s="1687"/>
      <c r="CB40" s="1682"/>
      <c r="CC40" s="1684"/>
      <c r="CD40" s="1684"/>
      <c r="CE40" s="1688"/>
      <c r="CF40" s="1689"/>
      <c r="CG40" s="1690"/>
      <c r="CH40" s="1690"/>
      <c r="CI40" s="1688"/>
      <c r="CJ40" s="1691"/>
      <c r="CK40" s="1692"/>
      <c r="CL40" s="1693"/>
      <c r="CM40" s="1694"/>
      <c r="CN40" s="1695"/>
      <c r="CO40" s="1597"/>
      <c r="CP40" s="1597"/>
      <c r="CQ40" s="1597"/>
      <c r="CR40" s="1597"/>
      <c r="CS40" s="1597"/>
      <c r="CT40" s="1597"/>
      <c r="CU40" s="1597"/>
      <c r="CV40" s="1597"/>
      <c r="CW40" s="1594"/>
      <c r="CY40" s="1460">
        <f>SUM(H40:CV40)</f>
        <v>38799552</v>
      </c>
      <c r="CZ40" s="1606"/>
      <c r="DA40" s="1460">
        <f t="shared" si="19"/>
        <v>38799552</v>
      </c>
    </row>
    <row r="41" spans="1:106" s="1460" customFormat="1" ht="66" x14ac:dyDescent="0.25">
      <c r="B41" s="1606" t="s">
        <v>1480</v>
      </c>
      <c r="C41" s="1606" t="s">
        <v>1317</v>
      </c>
      <c r="D41" s="1598"/>
      <c r="E41" s="1599">
        <v>14966</v>
      </c>
      <c r="F41" s="1606" t="s">
        <v>1481</v>
      </c>
      <c r="G41" s="1606" t="s">
        <v>1299</v>
      </c>
      <c r="H41" s="1668">
        <v>14966</v>
      </c>
      <c r="I41" s="1699" t="s">
        <v>6</v>
      </c>
      <c r="J41" s="1699"/>
      <c r="K41" s="1699" t="s">
        <v>6</v>
      </c>
      <c r="L41" s="1699"/>
      <c r="M41" s="1699"/>
      <c r="N41" s="1699"/>
      <c r="O41" s="1699"/>
      <c r="P41" s="1699"/>
      <c r="Q41" s="1699" t="s">
        <v>6</v>
      </c>
      <c r="R41" s="1699"/>
      <c r="S41" s="1699"/>
      <c r="T41" s="1699"/>
      <c r="U41" s="1699"/>
      <c r="V41" s="1699"/>
      <c r="W41" s="1699" t="s">
        <v>6</v>
      </c>
      <c r="X41" s="1699"/>
      <c r="Y41" s="1701"/>
      <c r="Z41" s="1701"/>
      <c r="AA41" s="1701"/>
      <c r="AB41" s="1701"/>
      <c r="AC41" s="1701"/>
      <c r="AD41" s="1701"/>
      <c r="AE41" s="1701"/>
      <c r="AF41" s="1701"/>
      <c r="AG41" s="1701"/>
      <c r="AH41" s="1701"/>
      <c r="AI41" s="1701"/>
      <c r="AJ41" s="1701"/>
      <c r="AK41" s="1701"/>
      <c r="AL41" s="1702"/>
      <c r="AM41" s="1702"/>
      <c r="AN41" s="1702"/>
      <c r="AO41" s="1702"/>
      <c r="AP41" s="1702"/>
      <c r="AQ41" s="1702"/>
      <c r="AR41" s="1868"/>
      <c r="AS41" s="1704"/>
      <c r="AT41" s="1704"/>
      <c r="AU41" s="1706"/>
      <c r="AV41" s="1706"/>
      <c r="AW41" s="1706"/>
      <c r="AX41" s="1707"/>
      <c r="AY41" s="1708"/>
      <c r="AZ41" s="1708"/>
      <c r="BA41" s="1709"/>
      <c r="BB41" s="1709"/>
      <c r="BC41" s="1710"/>
      <c r="BD41" s="1711"/>
      <c r="BE41" s="1714"/>
      <c r="BF41" s="1713"/>
      <c r="BG41" s="1714"/>
      <c r="BH41" s="1714"/>
      <c r="BI41" s="1715"/>
      <c r="BJ41" s="1715"/>
      <c r="BK41" s="1713"/>
      <c r="BL41" s="1715"/>
      <c r="BM41" s="1715"/>
      <c r="BN41" s="1715"/>
      <c r="BO41" s="1716"/>
      <c r="BP41" s="1717"/>
      <c r="BQ41" s="1718"/>
      <c r="BR41" s="1718"/>
      <c r="BS41" s="1718"/>
      <c r="BT41" s="1719"/>
      <c r="BU41" s="1717"/>
      <c r="BV41" s="1717"/>
      <c r="BW41" s="1717"/>
      <c r="BX41" s="1717"/>
      <c r="BY41" s="1708"/>
      <c r="BZ41" s="1708"/>
      <c r="CA41" s="1718"/>
      <c r="CB41" s="1714"/>
      <c r="CC41" s="1715"/>
      <c r="CD41" s="1715"/>
      <c r="CE41" s="1719"/>
      <c r="CF41" s="1720"/>
      <c r="CG41" s="1721"/>
      <c r="CH41" s="1721"/>
      <c r="CI41" s="1719"/>
      <c r="CJ41" s="1722"/>
      <c r="CK41" s="1723"/>
      <c r="CL41" s="1724"/>
      <c r="CM41" s="1725"/>
      <c r="CN41" s="1726"/>
      <c r="CO41" s="1636"/>
      <c r="CP41" s="1636"/>
      <c r="CQ41" s="1636"/>
      <c r="CR41" s="1636"/>
      <c r="CS41" s="1636"/>
      <c r="CT41" s="1636"/>
      <c r="CU41" s="1636" t="s">
        <v>6</v>
      </c>
      <c r="CV41" s="1636"/>
      <c r="CY41" s="1460">
        <f>E41</f>
        <v>14966</v>
      </c>
      <c r="CZ41" s="1599">
        <v>14966</v>
      </c>
      <c r="DA41" s="1460">
        <f t="shared" si="19"/>
        <v>0</v>
      </c>
    </row>
    <row r="42" spans="1:106" s="1460" customFormat="1" ht="66" x14ac:dyDescent="0.25">
      <c r="B42" s="1606" t="s">
        <v>1482</v>
      </c>
      <c r="C42" s="1606" t="s">
        <v>1317</v>
      </c>
      <c r="D42" s="1627"/>
      <c r="E42" s="1599" t="s">
        <v>6</v>
      </c>
      <c r="F42" s="1606" t="s">
        <v>1483</v>
      </c>
      <c r="G42" s="1606" t="s">
        <v>1299</v>
      </c>
      <c r="H42" s="1870"/>
      <c r="I42" s="1699" t="s">
        <v>6</v>
      </c>
      <c r="J42" s="1699"/>
      <c r="K42" s="1696">
        <v>841665</v>
      </c>
      <c r="L42" s="1699"/>
      <c r="M42" s="1699"/>
      <c r="N42" s="1699"/>
      <c r="O42" s="1699"/>
      <c r="P42" s="1699"/>
      <c r="Q42" s="1699" t="s">
        <v>6</v>
      </c>
      <c r="R42" s="1699"/>
      <c r="S42" s="1699"/>
      <c r="T42" s="1699"/>
      <c r="U42" s="1699"/>
      <c r="V42" s="1699"/>
      <c r="W42" s="1699" t="s">
        <v>6</v>
      </c>
      <c r="X42" s="1699"/>
      <c r="Y42" s="1701"/>
      <c r="Z42" s="1701"/>
      <c r="AA42" s="1701"/>
      <c r="AB42" s="1701"/>
      <c r="AC42" s="1701"/>
      <c r="AD42" s="1701"/>
      <c r="AE42" s="1701"/>
      <c r="AF42" s="1701"/>
      <c r="AG42" s="1701"/>
      <c r="AH42" s="1701"/>
      <c r="AI42" s="1697">
        <v>1338000</v>
      </c>
      <c r="AJ42" s="1701"/>
      <c r="AK42" s="1701"/>
      <c r="AL42" s="1702"/>
      <c r="AM42" s="1702"/>
      <c r="AN42" s="1702"/>
      <c r="AO42" s="1702"/>
      <c r="AP42" s="1702"/>
      <c r="AQ42" s="1702"/>
      <c r="AR42" s="1868"/>
      <c r="AS42" s="1704"/>
      <c r="AT42" s="1704"/>
      <c r="AU42" s="1706"/>
      <c r="AV42" s="1706"/>
      <c r="AW42" s="1706"/>
      <c r="AX42" s="1707"/>
      <c r="AY42" s="1708"/>
      <c r="AZ42" s="1708"/>
      <c r="BA42" s="1709"/>
      <c r="BB42" s="1709"/>
      <c r="BC42" s="1710"/>
      <c r="BD42" s="1711"/>
      <c r="BE42" s="1714"/>
      <c r="BF42" s="1713"/>
      <c r="BG42" s="1714"/>
      <c r="BH42" s="1714"/>
      <c r="BI42" s="1715"/>
      <c r="BJ42" s="1715"/>
      <c r="BK42" s="1713"/>
      <c r="BL42" s="1715"/>
      <c r="BM42" s="1715"/>
      <c r="BN42" s="1715"/>
      <c r="BO42" s="1716"/>
      <c r="BP42" s="1717"/>
      <c r="BQ42" s="1718"/>
      <c r="BR42" s="1718"/>
      <c r="BS42" s="1718"/>
      <c r="BT42" s="1719"/>
      <c r="BU42" s="1717"/>
      <c r="BV42" s="1717"/>
      <c r="BW42" s="1717"/>
      <c r="BX42" s="1717"/>
      <c r="BY42" s="1708"/>
      <c r="BZ42" s="1708"/>
      <c r="CA42" s="1718"/>
      <c r="CB42" s="1714"/>
      <c r="CC42" s="1715"/>
      <c r="CD42" s="1715"/>
      <c r="CE42" s="1719"/>
      <c r="CF42" s="1720"/>
      <c r="CG42" s="1721"/>
      <c r="CH42" s="1721"/>
      <c r="CI42" s="1719"/>
      <c r="CJ42" s="1722"/>
      <c r="CK42" s="1723"/>
      <c r="CL42" s="1724"/>
      <c r="CM42" s="1725"/>
      <c r="CN42" s="1726"/>
      <c r="CO42" s="1636"/>
      <c r="CP42" s="1636"/>
      <c r="CQ42" s="1636"/>
      <c r="CR42" s="1636"/>
      <c r="CS42" s="1636"/>
      <c r="CT42" s="1636"/>
      <c r="CU42" s="1588">
        <v>1792500</v>
      </c>
      <c r="CV42" s="1636"/>
      <c r="CY42" s="1460">
        <f>SUM(H42:CV42)</f>
        <v>3972165</v>
      </c>
      <c r="CZ42" s="1635"/>
      <c r="DA42" s="1460">
        <f t="shared" si="19"/>
        <v>3972165</v>
      </c>
    </row>
    <row r="43" spans="1:106" s="1869" customFormat="1" ht="39.6" x14ac:dyDescent="0.25">
      <c r="A43" s="1460"/>
      <c r="B43" s="1606" t="s">
        <v>1484</v>
      </c>
      <c r="C43" s="1606" t="s">
        <v>1485</v>
      </c>
      <c r="D43" s="1627"/>
      <c r="E43" s="1599" t="s">
        <v>6</v>
      </c>
      <c r="F43" s="1606" t="s">
        <v>1483</v>
      </c>
      <c r="G43" s="1606" t="s">
        <v>1299</v>
      </c>
      <c r="H43" s="1870"/>
      <c r="I43" s="1699" t="s">
        <v>6</v>
      </c>
      <c r="J43" s="1699"/>
      <c r="K43" s="1696">
        <v>693875</v>
      </c>
      <c r="L43" s="1699"/>
      <c r="M43" s="1699"/>
      <c r="N43" s="1699"/>
      <c r="O43" s="1699"/>
      <c r="P43" s="1699"/>
      <c r="Q43" s="1699" t="s">
        <v>6</v>
      </c>
      <c r="R43" s="1699"/>
      <c r="S43" s="1699"/>
      <c r="T43" s="1699"/>
      <c r="U43" s="1699"/>
      <c r="V43" s="1699"/>
      <c r="W43" s="1699" t="s">
        <v>6</v>
      </c>
      <c r="X43" s="1699"/>
      <c r="Y43" s="1701"/>
      <c r="Z43" s="1701"/>
      <c r="AA43" s="1701"/>
      <c r="AB43" s="1701"/>
      <c r="AC43" s="1701"/>
      <c r="AD43" s="1701"/>
      <c r="AE43" s="1701"/>
      <c r="AF43" s="1701"/>
      <c r="AG43" s="1701"/>
      <c r="AH43" s="1701"/>
      <c r="AI43" s="1697" t="s">
        <v>6</v>
      </c>
      <c r="AJ43" s="1701"/>
      <c r="AK43" s="1701"/>
      <c r="AL43" s="1702"/>
      <c r="AM43" s="1702"/>
      <c r="AN43" s="1702"/>
      <c r="AO43" s="1702"/>
      <c r="AP43" s="1702"/>
      <c r="AQ43" s="1702"/>
      <c r="AR43" s="1868"/>
      <c r="AS43" s="1704"/>
      <c r="AT43" s="1704"/>
      <c r="AU43" s="1706"/>
      <c r="AV43" s="1706"/>
      <c r="AW43" s="1706"/>
      <c r="AX43" s="1707"/>
      <c r="AY43" s="1708"/>
      <c r="AZ43" s="1708"/>
      <c r="BA43" s="1709"/>
      <c r="BB43" s="1709"/>
      <c r="BC43" s="1710"/>
      <c r="BD43" s="1711"/>
      <c r="BE43" s="1714"/>
      <c r="BF43" s="1713"/>
      <c r="BG43" s="1714"/>
      <c r="BH43" s="1714"/>
      <c r="BI43" s="1715"/>
      <c r="BJ43" s="1715"/>
      <c r="BK43" s="1713"/>
      <c r="BL43" s="1715"/>
      <c r="BM43" s="1715"/>
      <c r="BN43" s="1715"/>
      <c r="BO43" s="1716"/>
      <c r="BP43" s="1717"/>
      <c r="BQ43" s="1718"/>
      <c r="BR43" s="1718"/>
      <c r="BS43" s="1718"/>
      <c r="BT43" s="1719"/>
      <c r="BU43" s="1717"/>
      <c r="BV43" s="1717"/>
      <c r="BW43" s="1717"/>
      <c r="BX43" s="1717"/>
      <c r="BY43" s="1708"/>
      <c r="BZ43" s="1708"/>
      <c r="CA43" s="1718"/>
      <c r="CB43" s="1714"/>
      <c r="CC43" s="1715"/>
      <c r="CD43" s="1715"/>
      <c r="CE43" s="1719"/>
      <c r="CF43" s="1720"/>
      <c r="CG43" s="1721"/>
      <c r="CH43" s="1721"/>
      <c r="CI43" s="1719"/>
      <c r="CJ43" s="1722"/>
      <c r="CK43" s="1723"/>
      <c r="CL43" s="1724"/>
      <c r="CM43" s="1725"/>
      <c r="CN43" s="1726"/>
      <c r="CO43" s="1636"/>
      <c r="CP43" s="1636"/>
      <c r="CQ43" s="1636"/>
      <c r="CR43" s="1636"/>
      <c r="CS43" s="1636"/>
      <c r="CT43" s="1636"/>
      <c r="CU43" s="1588">
        <v>318000</v>
      </c>
      <c r="CV43" s="1636"/>
      <c r="CW43" s="1460"/>
      <c r="CX43" s="1460"/>
      <c r="CY43" s="1460">
        <f>SUM(H43:CV43)</f>
        <v>1011875</v>
      </c>
      <c r="CZ43" s="1599"/>
      <c r="DA43" s="1460">
        <f>CY43-CZ43</f>
        <v>1011875</v>
      </c>
      <c r="DB43" s="1460"/>
    </row>
    <row r="44" spans="1:106" s="1869" customFormat="1" ht="39.6" x14ac:dyDescent="0.25">
      <c r="A44" s="1460"/>
      <c r="B44" s="1606" t="s">
        <v>1326</v>
      </c>
      <c r="C44" s="1606" t="s">
        <v>1486</v>
      </c>
      <c r="D44" s="1607" t="s">
        <v>1487</v>
      </c>
      <c r="E44" s="1626">
        <f>139071+20877+133912</f>
        <v>293860</v>
      </c>
      <c r="F44" s="1606" t="s">
        <v>1488</v>
      </c>
      <c r="G44" s="1840" t="s">
        <v>1489</v>
      </c>
      <c r="H44" s="1668">
        <f>IF(H18=1,H$12/$F18,0)*$E$44</f>
        <v>183071.11056882705</v>
      </c>
      <c r="I44" s="1699">
        <f>H44</f>
        <v>183071.11056882705</v>
      </c>
      <c r="J44" s="1699">
        <f t="shared" ref="J44:AQ44" si="27">I44</f>
        <v>183071.11056882705</v>
      </c>
      <c r="K44" s="1699">
        <f t="shared" si="27"/>
        <v>183071.11056882705</v>
      </c>
      <c r="L44" s="1699">
        <f t="shared" si="27"/>
        <v>183071.11056882705</v>
      </c>
      <c r="M44" s="1699">
        <f t="shared" si="27"/>
        <v>183071.11056882705</v>
      </c>
      <c r="N44" s="1699">
        <f t="shared" si="27"/>
        <v>183071.11056882705</v>
      </c>
      <c r="O44" s="1699">
        <f t="shared" si="27"/>
        <v>183071.11056882705</v>
      </c>
      <c r="P44" s="1699">
        <f t="shared" si="27"/>
        <v>183071.11056882705</v>
      </c>
      <c r="Q44" s="1699">
        <f t="shared" si="27"/>
        <v>183071.11056882705</v>
      </c>
      <c r="R44" s="1699">
        <f t="shared" si="27"/>
        <v>183071.11056882705</v>
      </c>
      <c r="S44" s="1699">
        <f t="shared" si="27"/>
        <v>183071.11056882705</v>
      </c>
      <c r="T44" s="1699">
        <f t="shared" si="27"/>
        <v>183071.11056882705</v>
      </c>
      <c r="U44" s="1699">
        <f t="shared" si="27"/>
        <v>183071.11056882705</v>
      </c>
      <c r="V44" s="1699">
        <f t="shared" si="27"/>
        <v>183071.11056882705</v>
      </c>
      <c r="W44" s="1699">
        <f t="shared" si="27"/>
        <v>183071.11056882705</v>
      </c>
      <c r="X44" s="1699">
        <f t="shared" si="27"/>
        <v>183071.11056882705</v>
      </c>
      <c r="Y44" s="1701">
        <f t="shared" si="27"/>
        <v>183071.11056882705</v>
      </c>
      <c r="Z44" s="1701">
        <f t="shared" si="27"/>
        <v>183071.11056882705</v>
      </c>
      <c r="AA44" s="1701">
        <f t="shared" si="27"/>
        <v>183071.11056882705</v>
      </c>
      <c r="AB44" s="1701">
        <f t="shared" si="27"/>
        <v>183071.11056882705</v>
      </c>
      <c r="AC44" s="1701">
        <f t="shared" si="27"/>
        <v>183071.11056882705</v>
      </c>
      <c r="AD44" s="1701">
        <f t="shared" si="27"/>
        <v>183071.11056882705</v>
      </c>
      <c r="AE44" s="1701">
        <f t="shared" si="27"/>
        <v>183071.11056882705</v>
      </c>
      <c r="AF44" s="1701">
        <f t="shared" si="27"/>
        <v>183071.11056882705</v>
      </c>
      <c r="AG44" s="1701">
        <f t="shared" si="27"/>
        <v>183071.11056882705</v>
      </c>
      <c r="AH44" s="1701">
        <f t="shared" si="27"/>
        <v>183071.11056882705</v>
      </c>
      <c r="AI44" s="1701">
        <f t="shared" si="27"/>
        <v>183071.11056882705</v>
      </c>
      <c r="AJ44" s="1701">
        <f t="shared" si="27"/>
        <v>183071.11056882705</v>
      </c>
      <c r="AK44" s="1701">
        <f t="shared" si="27"/>
        <v>183071.11056882705</v>
      </c>
      <c r="AL44" s="1702">
        <f t="shared" si="27"/>
        <v>183071.11056882705</v>
      </c>
      <c r="AM44" s="1702">
        <f t="shared" si="27"/>
        <v>183071.11056882705</v>
      </c>
      <c r="AN44" s="1702">
        <f t="shared" si="27"/>
        <v>183071.11056882705</v>
      </c>
      <c r="AO44" s="1702">
        <f t="shared" si="27"/>
        <v>183071.11056882705</v>
      </c>
      <c r="AP44" s="1702">
        <f t="shared" si="27"/>
        <v>183071.11056882705</v>
      </c>
      <c r="AQ44" s="1702">
        <f t="shared" si="27"/>
        <v>183071.11056882705</v>
      </c>
      <c r="AR44" s="1868">
        <f t="shared" ref="AR44:BT44" si="28">IF(AR18=1,AR$12/$F18,0)*$E$44</f>
        <v>32326.177888976479</v>
      </c>
      <c r="AS44" s="1704">
        <f>AR44</f>
        <v>32326.177888976479</v>
      </c>
      <c r="AT44" s="1704">
        <f t="shared" ref="AT44:AW44" si="29">AS44</f>
        <v>32326.177888976479</v>
      </c>
      <c r="AU44" s="1706">
        <f t="shared" si="29"/>
        <v>32326.177888976479</v>
      </c>
      <c r="AV44" s="1706">
        <f t="shared" si="29"/>
        <v>32326.177888976479</v>
      </c>
      <c r="AW44" s="1706">
        <f t="shared" si="29"/>
        <v>32326.177888976479</v>
      </c>
      <c r="AX44" s="1707">
        <f t="shared" si="28"/>
        <v>22688.969174349659</v>
      </c>
      <c r="AY44" s="1708">
        <f>AX44</f>
        <v>22688.969174349659</v>
      </c>
      <c r="AZ44" s="1708">
        <f t="shared" ref="AZ44:BB44" si="30">AY44</f>
        <v>22688.969174349659</v>
      </c>
      <c r="BA44" s="1709">
        <f t="shared" si="30"/>
        <v>22688.969174349659</v>
      </c>
      <c r="BB44" s="1709">
        <f t="shared" si="30"/>
        <v>22688.969174349659</v>
      </c>
      <c r="BC44" s="1710">
        <f t="shared" si="28"/>
        <v>0</v>
      </c>
      <c r="BD44" s="1711">
        <f t="shared" si="28"/>
        <v>24937.091672664541</v>
      </c>
      <c r="BE44" s="1714">
        <f>BD44</f>
        <v>24937.091672664541</v>
      </c>
      <c r="BF44" s="1713">
        <f t="shared" ref="BF44:BN44" si="31">BE44</f>
        <v>24937.091672664541</v>
      </c>
      <c r="BG44" s="1714">
        <f t="shared" si="31"/>
        <v>24937.091672664541</v>
      </c>
      <c r="BH44" s="1714">
        <f t="shared" si="31"/>
        <v>24937.091672664541</v>
      </c>
      <c r="BI44" s="1715">
        <f t="shared" si="31"/>
        <v>24937.091672664541</v>
      </c>
      <c r="BJ44" s="1715">
        <f t="shared" si="31"/>
        <v>24937.091672664541</v>
      </c>
      <c r="BK44" s="1713">
        <f t="shared" si="31"/>
        <v>24937.091672664541</v>
      </c>
      <c r="BL44" s="1715">
        <f t="shared" si="31"/>
        <v>24937.091672664541</v>
      </c>
      <c r="BM44" s="1715">
        <f t="shared" si="31"/>
        <v>24937.091672664541</v>
      </c>
      <c r="BN44" s="1715">
        <f t="shared" si="31"/>
        <v>24937.091672664541</v>
      </c>
      <c r="BO44" s="1716">
        <f t="shared" si="28"/>
        <v>6186.6676720247688</v>
      </c>
      <c r="BP44" s="1717">
        <f>BO44</f>
        <v>6186.6676720247688</v>
      </c>
      <c r="BQ44" s="1718">
        <f t="shared" si="28"/>
        <v>0</v>
      </c>
      <c r="BR44" s="1718">
        <f t="shared" si="28"/>
        <v>0</v>
      </c>
      <c r="BS44" s="1718">
        <f t="shared" si="28"/>
        <v>0</v>
      </c>
      <c r="BT44" s="1719">
        <f t="shared" si="28"/>
        <v>6131.7437068010186</v>
      </c>
      <c r="BU44" s="1717">
        <f>BT44</f>
        <v>6131.7437068010186</v>
      </c>
      <c r="BV44" s="1717">
        <f t="shared" ref="BV44:BX44" si="32">BU44</f>
        <v>6131.7437068010186</v>
      </c>
      <c r="BW44" s="1717">
        <f t="shared" si="32"/>
        <v>6131.7437068010186</v>
      </c>
      <c r="BX44" s="1717">
        <f t="shared" si="32"/>
        <v>6131.7437068010186</v>
      </c>
      <c r="BY44" s="1708">
        <f t="shared" ref="BY44:CN44" si="33">IF(BY18=1,BY$12/$F18,0)*$E$44</f>
        <v>0</v>
      </c>
      <c r="BZ44" s="1708">
        <f t="shared" si="33"/>
        <v>0</v>
      </c>
      <c r="CA44" s="1718">
        <f t="shared" si="33"/>
        <v>0</v>
      </c>
      <c r="CB44" s="1714">
        <f t="shared" si="33"/>
        <v>0</v>
      </c>
      <c r="CC44" s="1715">
        <f t="shared" si="33"/>
        <v>0</v>
      </c>
      <c r="CD44" s="1715">
        <f t="shared" si="33"/>
        <v>0</v>
      </c>
      <c r="CE44" s="1719">
        <f t="shared" si="33"/>
        <v>4841.6348219487954</v>
      </c>
      <c r="CF44" s="1720">
        <f>CE44</f>
        <v>4841.6348219487954</v>
      </c>
      <c r="CG44" s="1721">
        <f t="shared" si="33"/>
        <v>0</v>
      </c>
      <c r="CH44" s="1721">
        <f t="shared" si="33"/>
        <v>0</v>
      </c>
      <c r="CI44" s="1719">
        <f t="shared" si="33"/>
        <v>0</v>
      </c>
      <c r="CJ44" s="1722">
        <f t="shared" si="33"/>
        <v>0</v>
      </c>
      <c r="CK44" s="1723">
        <f t="shared" si="33"/>
        <v>9821.5867201334386</v>
      </c>
      <c r="CL44" s="1724">
        <f>CK44</f>
        <v>9821.5867201334386</v>
      </c>
      <c r="CM44" s="1725">
        <f>CL44</f>
        <v>9821.5867201334386</v>
      </c>
      <c r="CN44" s="1726">
        <f t="shared" si="33"/>
        <v>3855.0177742742571</v>
      </c>
      <c r="CO44" s="1636" t="s">
        <v>6</v>
      </c>
      <c r="CP44" s="1636" t="s">
        <v>6</v>
      </c>
      <c r="CQ44" s="1636" t="s">
        <v>6</v>
      </c>
      <c r="CR44" s="1636" t="s">
        <v>6</v>
      </c>
      <c r="CS44" s="1636"/>
      <c r="CT44" s="1636"/>
      <c r="CU44" s="1636" t="s">
        <v>6</v>
      </c>
      <c r="CV44" s="1636"/>
      <c r="CW44" s="1460"/>
      <c r="CX44" s="1460"/>
      <c r="CY44" s="1460">
        <f t="shared" ref="CY44:CY64" si="34">E44</f>
        <v>293860</v>
      </c>
      <c r="CZ44" s="1626">
        <f>139071+20877+133912</f>
        <v>293860</v>
      </c>
      <c r="DA44" s="1460">
        <f t="shared" si="19"/>
        <v>0</v>
      </c>
      <c r="DB44" s="1460"/>
    </row>
    <row r="45" spans="1:106" s="1460" customFormat="1" ht="66" x14ac:dyDescent="0.25">
      <c r="B45" s="1595" t="s">
        <v>1490</v>
      </c>
      <c r="C45" s="1595" t="s">
        <v>507</v>
      </c>
      <c r="D45" s="1596" t="s">
        <v>6</v>
      </c>
      <c r="E45" s="1871">
        <v>140000</v>
      </c>
      <c r="F45" s="1595" t="s">
        <v>507</v>
      </c>
      <c r="G45" s="1842" t="s">
        <v>1491</v>
      </c>
      <c r="H45" s="1668">
        <f>IF(H$22=1,H$12/$F$22,0)*$E45</f>
        <v>82106.736703083021</v>
      </c>
      <c r="I45" s="1699">
        <f>H45</f>
        <v>82106.736703083021</v>
      </c>
      <c r="J45" s="1699">
        <f t="shared" ref="J45:AQ45" si="35">I45</f>
        <v>82106.736703083021</v>
      </c>
      <c r="K45" s="1699">
        <f t="shared" si="35"/>
        <v>82106.736703083021</v>
      </c>
      <c r="L45" s="1699">
        <f t="shared" si="35"/>
        <v>82106.736703083021</v>
      </c>
      <c r="M45" s="1699">
        <f t="shared" si="35"/>
        <v>82106.736703083021</v>
      </c>
      <c r="N45" s="1699">
        <f t="shared" si="35"/>
        <v>82106.736703083021</v>
      </c>
      <c r="O45" s="1699">
        <f t="shared" si="35"/>
        <v>82106.736703083021</v>
      </c>
      <c r="P45" s="1699">
        <f t="shared" si="35"/>
        <v>82106.736703083021</v>
      </c>
      <c r="Q45" s="1699">
        <f t="shared" si="35"/>
        <v>82106.736703083021</v>
      </c>
      <c r="R45" s="1699">
        <f t="shared" si="35"/>
        <v>82106.736703083021</v>
      </c>
      <c r="S45" s="1699">
        <f t="shared" si="35"/>
        <v>82106.736703083021</v>
      </c>
      <c r="T45" s="1699">
        <f t="shared" si="35"/>
        <v>82106.736703083021</v>
      </c>
      <c r="U45" s="1699">
        <f t="shared" si="35"/>
        <v>82106.736703083021</v>
      </c>
      <c r="V45" s="1699">
        <f t="shared" si="35"/>
        <v>82106.736703083021</v>
      </c>
      <c r="W45" s="1699">
        <f t="shared" si="35"/>
        <v>82106.736703083021</v>
      </c>
      <c r="X45" s="1699">
        <f t="shared" si="35"/>
        <v>82106.736703083021</v>
      </c>
      <c r="Y45" s="1701">
        <f t="shared" si="35"/>
        <v>82106.736703083021</v>
      </c>
      <c r="Z45" s="1701">
        <f t="shared" si="35"/>
        <v>82106.736703083021</v>
      </c>
      <c r="AA45" s="1701">
        <f t="shared" si="35"/>
        <v>82106.736703083021</v>
      </c>
      <c r="AB45" s="1701">
        <f t="shared" si="35"/>
        <v>82106.736703083021</v>
      </c>
      <c r="AC45" s="1701">
        <f t="shared" si="35"/>
        <v>82106.736703083021</v>
      </c>
      <c r="AD45" s="1701">
        <f t="shared" si="35"/>
        <v>82106.736703083021</v>
      </c>
      <c r="AE45" s="1701">
        <f t="shared" si="35"/>
        <v>82106.736703083021</v>
      </c>
      <c r="AF45" s="1701">
        <f t="shared" si="35"/>
        <v>82106.736703083021</v>
      </c>
      <c r="AG45" s="1701">
        <f t="shared" si="35"/>
        <v>82106.736703083021</v>
      </c>
      <c r="AH45" s="1701">
        <f t="shared" si="35"/>
        <v>82106.736703083021</v>
      </c>
      <c r="AI45" s="1701">
        <f t="shared" si="35"/>
        <v>82106.736703083021</v>
      </c>
      <c r="AJ45" s="1701">
        <f t="shared" si="35"/>
        <v>82106.736703083021</v>
      </c>
      <c r="AK45" s="1701">
        <f t="shared" si="35"/>
        <v>82106.736703083021</v>
      </c>
      <c r="AL45" s="1702">
        <f t="shared" si="35"/>
        <v>82106.736703083021</v>
      </c>
      <c r="AM45" s="1702">
        <f t="shared" si="35"/>
        <v>82106.736703083021</v>
      </c>
      <c r="AN45" s="1702">
        <f t="shared" si="35"/>
        <v>82106.736703083021</v>
      </c>
      <c r="AO45" s="1702">
        <f t="shared" si="35"/>
        <v>82106.736703083021</v>
      </c>
      <c r="AP45" s="1702">
        <f t="shared" si="35"/>
        <v>82106.736703083021</v>
      </c>
      <c r="AQ45" s="1702">
        <f t="shared" si="35"/>
        <v>82106.736703083021</v>
      </c>
      <c r="AR45" s="1868">
        <f>IF(AR$22=1,AR$12/$F$22,0)*$E45</f>
        <v>14498.174880243319</v>
      </c>
      <c r="AS45" s="1704">
        <f>AR45</f>
        <v>14498.174880243319</v>
      </c>
      <c r="AT45" s="1704">
        <f t="shared" ref="AT45:AW45" si="36">AS45</f>
        <v>14498.174880243319</v>
      </c>
      <c r="AU45" s="1706">
        <f t="shared" si="36"/>
        <v>14498.174880243319</v>
      </c>
      <c r="AV45" s="1706">
        <f t="shared" si="36"/>
        <v>14498.174880243319</v>
      </c>
      <c r="AW45" s="1706">
        <f t="shared" si="36"/>
        <v>14498.174880243319</v>
      </c>
      <c r="AX45" s="1707">
        <f>IF(AX$22=1,AX$12/$F$22,0)*$E45</f>
        <v>10175.921325185363</v>
      </c>
      <c r="AY45" s="1708">
        <f>AX45</f>
        <v>10175.921325185363</v>
      </c>
      <c r="AZ45" s="1708">
        <f t="shared" ref="AZ45:BB45" si="37">AY45</f>
        <v>10175.921325185363</v>
      </c>
      <c r="BA45" s="1709">
        <f t="shared" si="37"/>
        <v>10175.921325185363</v>
      </c>
      <c r="BB45" s="1709">
        <f t="shared" si="37"/>
        <v>10175.921325185363</v>
      </c>
      <c r="BC45" s="1710">
        <f>IF(BC$22=1,BC$12/$F$22,0)*$E45</f>
        <v>0</v>
      </c>
      <c r="BD45" s="1711">
        <f>IF(BD$22=1,BD$12/$F$22,0)*$E45</f>
        <v>11184.196205213584</v>
      </c>
      <c r="BE45" s="1714">
        <f>BD45</f>
        <v>11184.196205213584</v>
      </c>
      <c r="BF45" s="1713">
        <f t="shared" ref="BF45:BN45" si="38">BE45</f>
        <v>11184.196205213584</v>
      </c>
      <c r="BG45" s="1714">
        <f t="shared" si="38"/>
        <v>11184.196205213584</v>
      </c>
      <c r="BH45" s="1714">
        <f t="shared" si="38"/>
        <v>11184.196205213584</v>
      </c>
      <c r="BI45" s="1715">
        <f t="shared" si="38"/>
        <v>11184.196205213584</v>
      </c>
      <c r="BJ45" s="1715">
        <f t="shared" si="38"/>
        <v>11184.196205213584</v>
      </c>
      <c r="BK45" s="1713">
        <f t="shared" si="38"/>
        <v>11184.196205213584</v>
      </c>
      <c r="BL45" s="1715">
        <f t="shared" si="38"/>
        <v>11184.196205213584</v>
      </c>
      <c r="BM45" s="1715">
        <f t="shared" si="38"/>
        <v>11184.196205213584</v>
      </c>
      <c r="BN45" s="1715">
        <f t="shared" si="38"/>
        <v>11184.196205213584</v>
      </c>
      <c r="BO45" s="1716">
        <f>IF(BO$22=1,BO$12/$F$22,0)*$E45</f>
        <v>2774.6982690938503</v>
      </c>
      <c r="BP45" s="1717">
        <f>BO45</f>
        <v>2774.6982690938503</v>
      </c>
      <c r="BQ45" s="1718">
        <f>IF(BQ$22=1,BQ$12/$F$22,0)*$E45</f>
        <v>3855.1261451362761</v>
      </c>
      <c r="BR45" s="1718">
        <f>BQ45</f>
        <v>3855.1261451362761</v>
      </c>
      <c r="BS45" s="1718">
        <f>BR45</f>
        <v>3855.1261451362761</v>
      </c>
      <c r="BT45" s="1719">
        <f>IF(BT$22=1,BT$12/$F$22,0)*$E45</f>
        <v>2750.0650676165465</v>
      </c>
      <c r="BU45" s="1717">
        <f>BT45</f>
        <v>2750.0650676165465</v>
      </c>
      <c r="BV45" s="1717">
        <f t="shared" ref="BV45:BX45" si="39">BU45</f>
        <v>2750.0650676165465</v>
      </c>
      <c r="BW45" s="1717">
        <f t="shared" si="39"/>
        <v>2750.0650676165465</v>
      </c>
      <c r="BX45" s="1717">
        <f t="shared" si="39"/>
        <v>2750.0650676165465</v>
      </c>
      <c r="BY45" s="1708">
        <f>IF(BY$22=1,BY$12/$F$22,0)*$E45</f>
        <v>3907.223258285097</v>
      </c>
      <c r="BZ45" s="1708">
        <f>BY45</f>
        <v>3907.223258285097</v>
      </c>
      <c r="CA45" s="1718">
        <f>IF(CA$22=1,CA$12/$F$22,0)*$E45</f>
        <v>2171.4558583440344</v>
      </c>
      <c r="CB45" s="1714">
        <f>IF(CB$22=1,CB$12/$F$22,0)*$E45</f>
        <v>0</v>
      </c>
      <c r="CC45" s="1715">
        <f>IF(CC$22=1,CC$12/$F$22,0)*$E45</f>
        <v>0</v>
      </c>
      <c r="CD45" s="1715">
        <f>IF(CD$22=1,CD$12/$F$22,0)*$E45</f>
        <v>0</v>
      </c>
      <c r="CE45" s="1719">
        <f>IF(CE$22=1,CE$12/$F$22,0)*$E45</f>
        <v>2171.4558583440344</v>
      </c>
      <c r="CF45" s="1720">
        <f>CE45</f>
        <v>2171.4558583440344</v>
      </c>
      <c r="CG45" s="1721">
        <f t="shared" ref="CG45:CH45" si="40">CF45</f>
        <v>2171.4558583440344</v>
      </c>
      <c r="CH45" s="1721">
        <f t="shared" si="40"/>
        <v>2171.4558583440344</v>
      </c>
      <c r="CI45" s="1719">
        <f>IF(CI$22=1,CI$12/$F$22,0)*$E45</f>
        <v>0</v>
      </c>
      <c r="CJ45" s="1722">
        <f>IF(CJ$22=1,CJ$12/$F$22,0)*$E45</f>
        <v>0</v>
      </c>
      <c r="CK45" s="1723">
        <f>IF(CK$22=1,CK$12/$F$22,0)*$E45</f>
        <v>4404.9464294548725</v>
      </c>
      <c r="CL45" s="1724">
        <f>CK45</f>
        <v>4404.9464294548725</v>
      </c>
      <c r="CM45" s="1725">
        <f>CL45</f>
        <v>4404.9464294548725</v>
      </c>
      <c r="CN45" s="1726">
        <f>IF(CN$22=1,CN$12/$F$22,0)*$E45</f>
        <v>0</v>
      </c>
      <c r="CO45" s="1636" t="s">
        <v>6</v>
      </c>
      <c r="CP45" s="1636" t="s">
        <v>6</v>
      </c>
      <c r="CQ45" s="1636"/>
      <c r="CR45" s="1636"/>
      <c r="CS45" s="1636"/>
      <c r="CT45" s="1636"/>
      <c r="CU45" s="1636" t="s">
        <v>6</v>
      </c>
      <c r="CV45" s="1636"/>
      <c r="CY45" s="1460">
        <f t="shared" si="34"/>
        <v>140000</v>
      </c>
      <c r="CZ45" s="1871">
        <v>140000</v>
      </c>
      <c r="DA45" s="1460">
        <f t="shared" si="19"/>
        <v>0</v>
      </c>
    </row>
    <row r="46" spans="1:106" s="1460" customFormat="1" ht="39.6" x14ac:dyDescent="0.25">
      <c r="B46" s="1595" t="s">
        <v>1492</v>
      </c>
      <c r="C46" s="1595"/>
      <c r="D46" s="1596">
        <v>36073</v>
      </c>
      <c r="E46" s="1611">
        <v>199972</v>
      </c>
      <c r="F46" s="1600" t="s">
        <v>1493</v>
      </c>
      <c r="G46" s="1842" t="s">
        <v>1339</v>
      </c>
      <c r="H46" s="1668">
        <f>$E46*H$13</f>
        <v>199972</v>
      </c>
      <c r="I46" s="1699">
        <f>$E46*I$13</f>
        <v>2042.4524950339919</v>
      </c>
      <c r="J46" s="1699">
        <f>$E46*J$13</f>
        <v>1509.1030787783473</v>
      </c>
      <c r="K46" s="1699">
        <f t="shared" ref="K46:AQ46" si="41">$E46*K$13</f>
        <v>137386.61441477391</v>
      </c>
      <c r="L46" s="1699">
        <f t="shared" si="41"/>
        <v>7478.4800024646665</v>
      </c>
      <c r="M46" s="1699">
        <f t="shared" si="41"/>
        <v>5252.5236241149942</v>
      </c>
      <c r="N46" s="1699">
        <f t="shared" si="41"/>
        <v>1360.9504631517796</v>
      </c>
      <c r="O46" s="1699">
        <f t="shared" si="41"/>
        <v>6435.6909485148917</v>
      </c>
      <c r="P46" s="1699">
        <f t="shared" si="41"/>
        <v>907.25141351517084</v>
      </c>
      <c r="Q46" s="1699">
        <f t="shared" si="41"/>
        <v>5650.1887141779898</v>
      </c>
      <c r="R46" s="1699">
        <f t="shared" si="41"/>
        <v>1728.251601299231</v>
      </c>
      <c r="S46" s="1699">
        <f t="shared" si="41"/>
        <v>937.76205118876123</v>
      </c>
      <c r="T46" s="1699">
        <f t="shared" si="41"/>
        <v>6085.405358300789</v>
      </c>
      <c r="U46" s="1699">
        <f t="shared" si="41"/>
        <v>5434.2672783341213</v>
      </c>
      <c r="V46" s="1699">
        <f t="shared" si="41"/>
        <v>5757.4160033096941</v>
      </c>
      <c r="W46" s="1699">
        <f t="shared" si="41"/>
        <v>2950.5840230974395</v>
      </c>
      <c r="X46" s="1699">
        <f t="shared" si="41"/>
        <v>2171.5359621145658</v>
      </c>
      <c r="Y46" s="1701">
        <f t="shared" si="41"/>
        <v>1187.7145828993273</v>
      </c>
      <c r="Z46" s="1701">
        <f t="shared" si="41"/>
        <v>362.75387964802223</v>
      </c>
      <c r="AA46" s="1701">
        <f t="shared" si="41"/>
        <v>648.49773632183849</v>
      </c>
      <c r="AB46" s="1701">
        <f t="shared" si="41"/>
        <v>1581.8592147692161</v>
      </c>
      <c r="AC46" s="1701">
        <f t="shared" si="41"/>
        <v>625.90812958273796</v>
      </c>
      <c r="AD46" s="1701">
        <f t="shared" si="41"/>
        <v>2248.3992993307256</v>
      </c>
      <c r="AE46" s="1701">
        <f t="shared" si="41"/>
        <v>1619.9975118612042</v>
      </c>
      <c r="AF46" s="1701">
        <f t="shared" si="41"/>
        <v>381.67634243597001</v>
      </c>
      <c r="AG46" s="1701">
        <f t="shared" si="41"/>
        <v>624.00121472813851</v>
      </c>
      <c r="AH46" s="1701">
        <f t="shared" si="41"/>
        <v>285.15711364163172</v>
      </c>
      <c r="AI46" s="1701">
        <f t="shared" si="41"/>
        <v>2545.1445878579998</v>
      </c>
      <c r="AJ46" s="1701">
        <f t="shared" si="41"/>
        <v>222.22892343985188</v>
      </c>
      <c r="AK46" s="1701">
        <f t="shared" si="41"/>
        <v>142.13849954667754</v>
      </c>
      <c r="AL46" s="1702">
        <f t="shared" si="41"/>
        <v>386.81034396758378</v>
      </c>
      <c r="AM46" s="1702">
        <f t="shared" si="41"/>
        <v>35.204581931065647</v>
      </c>
      <c r="AN46" s="1702">
        <f t="shared" si="41"/>
        <v>92.558713327093429</v>
      </c>
      <c r="AO46" s="1702">
        <f t="shared" si="41"/>
        <v>333.71009955489308</v>
      </c>
      <c r="AP46" s="1702">
        <f t="shared" si="41"/>
        <v>87.864769069618006</v>
      </c>
      <c r="AQ46" s="1702">
        <f t="shared" si="41"/>
        <v>153.13993140013557</v>
      </c>
      <c r="AR46" s="1868"/>
      <c r="AS46" s="1704"/>
      <c r="AT46" s="1704"/>
      <c r="AU46" s="1706"/>
      <c r="AV46" s="1706"/>
      <c r="AW46" s="1706"/>
      <c r="AX46" s="1707"/>
      <c r="AY46" s="1708"/>
      <c r="AZ46" s="1708"/>
      <c r="BA46" s="1709"/>
      <c r="BB46" s="1709"/>
      <c r="BC46" s="1710"/>
      <c r="BD46" s="1711"/>
      <c r="BE46" s="1714"/>
      <c r="BF46" s="1713"/>
      <c r="BG46" s="1714"/>
      <c r="BH46" s="1714"/>
      <c r="BI46" s="1715"/>
      <c r="BJ46" s="1715"/>
      <c r="BK46" s="1713"/>
      <c r="BL46" s="1715"/>
      <c r="BM46" s="1715"/>
      <c r="BN46" s="1715"/>
      <c r="BO46" s="1716"/>
      <c r="BP46" s="1717"/>
      <c r="BQ46" s="1718"/>
      <c r="BR46" s="1718"/>
      <c r="BS46" s="1718"/>
      <c r="BT46" s="1719"/>
      <c r="BU46" s="1717"/>
      <c r="BV46" s="1717"/>
      <c r="BW46" s="1717"/>
      <c r="BX46" s="1717"/>
      <c r="BY46" s="1708"/>
      <c r="BZ46" s="1708"/>
      <c r="CA46" s="1718"/>
      <c r="CB46" s="1714"/>
      <c r="CC46" s="1715"/>
      <c r="CD46" s="1715"/>
      <c r="CE46" s="1719"/>
      <c r="CF46" s="1720"/>
      <c r="CG46" s="1721"/>
      <c r="CH46" s="1721"/>
      <c r="CI46" s="1719"/>
      <c r="CJ46" s="1722"/>
      <c r="CK46" s="1723"/>
      <c r="CL46" s="1724"/>
      <c r="CM46" s="1725"/>
      <c r="CN46" s="1726"/>
      <c r="CO46" s="1636"/>
      <c r="CP46" s="1636"/>
      <c r="CQ46" s="1636"/>
      <c r="CR46" s="1636"/>
      <c r="CS46" s="1636"/>
      <c r="CT46" s="1636"/>
      <c r="CU46" s="1636"/>
      <c r="CV46" s="1636"/>
      <c r="CY46" s="1460">
        <f t="shared" si="34"/>
        <v>199972</v>
      </c>
      <c r="CZ46" s="1611">
        <v>199972</v>
      </c>
      <c r="DA46" s="1460">
        <f t="shared" si="19"/>
        <v>0</v>
      </c>
    </row>
    <row r="47" spans="1:106" s="1460" customFormat="1" x14ac:dyDescent="0.25">
      <c r="A47" s="1914" t="s">
        <v>175</v>
      </c>
      <c r="B47" s="1914"/>
      <c r="C47" s="1837"/>
      <c r="D47" s="1836"/>
      <c r="E47" s="1866"/>
      <c r="F47" s="1872"/>
      <c r="G47" s="1842"/>
      <c r="H47" s="1873"/>
      <c r="I47" s="1874"/>
      <c r="J47" s="1874"/>
      <c r="K47" s="1874"/>
      <c r="L47" s="1874"/>
      <c r="M47" s="1874"/>
      <c r="N47" s="1874"/>
      <c r="O47" s="1874"/>
      <c r="P47" s="1874"/>
      <c r="Q47" s="1874"/>
      <c r="R47" s="1874"/>
      <c r="S47" s="1874"/>
      <c r="T47" s="1874"/>
      <c r="U47" s="1874"/>
      <c r="V47" s="1874"/>
      <c r="W47" s="1874"/>
      <c r="X47" s="1874"/>
      <c r="Y47" s="1874"/>
      <c r="Z47" s="1874"/>
      <c r="AA47" s="1874"/>
      <c r="AB47" s="1874"/>
      <c r="AC47" s="1874"/>
      <c r="AD47" s="1874"/>
      <c r="AE47" s="1874"/>
      <c r="AF47" s="1874"/>
      <c r="AG47" s="1874"/>
      <c r="AH47" s="1874"/>
      <c r="AI47" s="1874"/>
      <c r="AJ47" s="1874"/>
      <c r="AK47" s="1874"/>
      <c r="AL47" s="1874"/>
      <c r="AM47" s="1874"/>
      <c r="AN47" s="1874"/>
      <c r="AO47" s="1874"/>
      <c r="AP47" s="1874"/>
      <c r="AQ47" s="1874"/>
      <c r="AR47" s="1874"/>
      <c r="AS47" s="1874"/>
      <c r="AT47" s="1874"/>
      <c r="AU47" s="1874"/>
      <c r="AV47" s="1874"/>
      <c r="AW47" s="1874"/>
      <c r="AX47" s="1874"/>
      <c r="AY47" s="1874"/>
      <c r="AZ47" s="1874"/>
      <c r="BA47" s="1874"/>
      <c r="BB47" s="1874"/>
      <c r="BC47" s="1874"/>
      <c r="BD47" s="1874"/>
      <c r="BE47" s="1874"/>
      <c r="BF47" s="1874"/>
      <c r="BG47" s="1874"/>
      <c r="BH47" s="1874"/>
      <c r="BI47" s="1874"/>
      <c r="BJ47" s="1874"/>
      <c r="BK47" s="1874"/>
      <c r="BL47" s="1874"/>
      <c r="BM47" s="1874"/>
      <c r="BN47" s="1874"/>
      <c r="BO47" s="1874"/>
      <c r="BP47" s="1874"/>
      <c r="BQ47" s="1874"/>
      <c r="BR47" s="1874"/>
      <c r="BS47" s="1874"/>
      <c r="BT47" s="1874"/>
      <c r="BU47" s="1874"/>
      <c r="BV47" s="1874"/>
      <c r="BW47" s="1874"/>
      <c r="BX47" s="1874"/>
      <c r="BY47" s="1874"/>
      <c r="BZ47" s="1874"/>
      <c r="CA47" s="1874"/>
      <c r="CB47" s="1874"/>
      <c r="CC47" s="1874"/>
      <c r="CD47" s="1874"/>
      <c r="CE47" s="1874"/>
      <c r="CF47" s="1874"/>
      <c r="CG47" s="1874"/>
      <c r="CH47" s="1874"/>
      <c r="CI47" s="1874"/>
      <c r="CJ47" s="1874"/>
      <c r="CK47" s="1874"/>
      <c r="CL47" s="1874"/>
      <c r="CM47" s="1874"/>
      <c r="CN47" s="1875"/>
      <c r="CO47" s="1855"/>
      <c r="CP47" s="1855"/>
      <c r="CQ47" s="1855"/>
      <c r="CR47" s="1855"/>
      <c r="CS47" s="1855"/>
      <c r="CT47" s="1855"/>
      <c r="CU47" s="1855"/>
      <c r="CV47" s="1855"/>
      <c r="CY47" s="1460">
        <f t="shared" si="34"/>
        <v>0</v>
      </c>
      <c r="CZ47" s="1866"/>
      <c r="DA47" s="1460">
        <f t="shared" si="19"/>
        <v>0</v>
      </c>
    </row>
    <row r="48" spans="1:106" s="1460" customFormat="1" x14ac:dyDescent="0.25">
      <c r="B48" s="1609" t="s">
        <v>1494</v>
      </c>
      <c r="C48" s="1635" t="s">
        <v>6</v>
      </c>
      <c r="D48" s="1627"/>
      <c r="E48" s="1637">
        <v>2500000</v>
      </c>
      <c r="F48" s="1609" t="s">
        <v>237</v>
      </c>
      <c r="G48" s="1638" t="s">
        <v>1299</v>
      </c>
      <c r="H48" s="1698">
        <v>2166670</v>
      </c>
      <c r="I48" s="1699"/>
      <c r="J48" s="1700">
        <v>55555</v>
      </c>
      <c r="K48" s="1700">
        <v>1388875</v>
      </c>
      <c r="L48" s="1700">
        <v>333330</v>
      </c>
      <c r="M48" s="1700">
        <v>166665</v>
      </c>
      <c r="N48" s="1699"/>
      <c r="O48" s="1700">
        <v>55555</v>
      </c>
      <c r="P48" s="1699"/>
      <c r="Q48" s="1700">
        <v>55555</v>
      </c>
      <c r="R48" s="1700">
        <v>111110</v>
      </c>
      <c r="S48" s="1699"/>
      <c r="T48" s="1700">
        <v>111110</v>
      </c>
      <c r="U48" s="1699"/>
      <c r="V48" s="1699"/>
      <c r="W48" s="1699"/>
      <c r="X48" s="1699"/>
      <c r="Y48" s="1701"/>
      <c r="Z48" s="1701"/>
      <c r="AA48" s="1701"/>
      <c r="AB48" s="1701"/>
      <c r="AC48" s="1701"/>
      <c r="AD48" s="1701"/>
      <c r="AE48" s="1701"/>
      <c r="AF48" s="1701"/>
      <c r="AG48" s="1701"/>
      <c r="AH48" s="1701"/>
      <c r="AI48" s="1701"/>
      <c r="AJ48" s="1701"/>
      <c r="AK48" s="1701"/>
      <c r="AL48" s="1702"/>
      <c r="AM48" s="1702"/>
      <c r="AN48" s="1702"/>
      <c r="AO48" s="1702"/>
      <c r="AP48" s="1702"/>
      <c r="AQ48" s="1702"/>
      <c r="AR48" s="1703">
        <v>166665</v>
      </c>
      <c r="AS48" s="1704"/>
      <c r="AT48" s="1705">
        <v>111110</v>
      </c>
      <c r="AU48" s="1706"/>
      <c r="AV48" s="1706"/>
      <c r="AW48" s="1706"/>
      <c r="AX48" s="1707"/>
      <c r="AY48" s="1708"/>
      <c r="AZ48" s="1708"/>
      <c r="BA48" s="1709"/>
      <c r="BB48" s="1709"/>
      <c r="BC48" s="1710"/>
      <c r="BD48" s="1711"/>
      <c r="BE48" s="1712">
        <v>55555</v>
      </c>
      <c r="BF48" s="1713"/>
      <c r="BG48" s="1714"/>
      <c r="BH48" s="1714"/>
      <c r="BI48" s="1715"/>
      <c r="BJ48" s="1715"/>
      <c r="BK48" s="1713"/>
      <c r="BL48" s="1715"/>
      <c r="BM48" s="1715"/>
      <c r="BN48" s="1715"/>
      <c r="BO48" s="1716"/>
      <c r="BP48" s="1717"/>
      <c r="BQ48" s="1718"/>
      <c r="BR48" s="1718"/>
      <c r="BS48" s="1718"/>
      <c r="BT48" s="1719"/>
      <c r="BU48" s="1717"/>
      <c r="BV48" s="1717"/>
      <c r="BW48" s="1717"/>
      <c r="BX48" s="1717"/>
      <c r="BY48" s="1708"/>
      <c r="BZ48" s="1708"/>
      <c r="CA48" s="1718"/>
      <c r="CB48" s="1714"/>
      <c r="CC48" s="1715"/>
      <c r="CD48" s="1715"/>
      <c r="CE48" s="1719"/>
      <c r="CF48" s="1720"/>
      <c r="CG48" s="1721"/>
      <c r="CH48" s="1721"/>
      <c r="CI48" s="1719"/>
      <c r="CJ48" s="1722"/>
      <c r="CK48" s="1723"/>
      <c r="CL48" s="1724"/>
      <c r="CM48" s="1725"/>
      <c r="CN48" s="1726"/>
      <c r="CO48" s="1636"/>
      <c r="CP48" s="1636"/>
      <c r="CQ48" s="1636"/>
      <c r="CR48" s="1636"/>
      <c r="CS48" s="1636"/>
      <c r="CT48" s="1636"/>
      <c r="CU48" s="1636"/>
      <c r="CV48" s="1636"/>
      <c r="CY48" s="1460">
        <f t="shared" si="34"/>
        <v>2500000</v>
      </c>
      <c r="CZ48" s="1637">
        <v>2500000</v>
      </c>
      <c r="DA48" s="1460">
        <f t="shared" si="19"/>
        <v>0</v>
      </c>
    </row>
    <row r="49" spans="1:228" s="1851" customFormat="1" ht="26.4" x14ac:dyDescent="0.25">
      <c r="A49" s="1460"/>
      <c r="B49" s="1595" t="s">
        <v>704</v>
      </c>
      <c r="C49" s="1595" t="s">
        <v>704</v>
      </c>
      <c r="D49" s="1596">
        <v>6103561036</v>
      </c>
      <c r="E49" s="1602">
        <v>401974</v>
      </c>
      <c r="F49" s="1609" t="s">
        <v>703</v>
      </c>
      <c r="G49" s="1840" t="s">
        <v>1346</v>
      </c>
      <c r="H49" s="1668">
        <f>IF(H$5="Member",H$12/$F$17,0)*$E49</f>
        <v>231823.49675192271</v>
      </c>
      <c r="I49" s="1699">
        <f>IF(I$5="Member",I$12/$F$17,0)*$E49</f>
        <v>2367.773885086257</v>
      </c>
      <c r="J49" s="1699">
        <f>IF(J$5="Member",J$12/$F$17,0)*$E49</f>
        <v>1749.4726895839856</v>
      </c>
      <c r="K49" s="1699">
        <f t="shared" ref="K49:BT49" si="42">IF(K$5="Member",K$12/$F$17,0)*$E49</f>
        <v>159269.52453614003</v>
      </c>
      <c r="L49" s="1699">
        <f t="shared" si="42"/>
        <v>8669.6506738977787</v>
      </c>
      <c r="M49" s="1699">
        <f t="shared" si="42"/>
        <v>6089.1444467946494</v>
      </c>
      <c r="N49" s="1699">
        <f t="shared" si="42"/>
        <v>1577.7223575000212</v>
      </c>
      <c r="O49" s="1699">
        <f t="shared" si="42"/>
        <v>7460.7664057939128</v>
      </c>
      <c r="P49" s="1699">
        <f t="shared" si="42"/>
        <v>1051.7582217220986</v>
      </c>
      <c r="Q49" s="1699">
        <f t="shared" si="42"/>
        <v>6550.1495460814085</v>
      </c>
      <c r="R49" s="1699">
        <f t="shared" si="42"/>
        <v>2003.5271412012555</v>
      </c>
      <c r="S49" s="1699">
        <f t="shared" si="42"/>
        <v>1087.1285871413704</v>
      </c>
      <c r="T49" s="1699">
        <f t="shared" si="42"/>
        <v>7054.6874028072725</v>
      </c>
      <c r="U49" s="1699">
        <f t="shared" si="42"/>
        <v>6299.8361908065626</v>
      </c>
      <c r="V49" s="1699">
        <f t="shared" si="42"/>
        <v>6674.4559745501001</v>
      </c>
      <c r="W49" s="1699">
        <f t="shared" si="42"/>
        <v>3420.5524058108344</v>
      </c>
      <c r="X49" s="1699">
        <f t="shared" si="42"/>
        <v>2517.4177387831764</v>
      </c>
      <c r="Y49" s="1701">
        <f t="shared" si="42"/>
        <v>1376.8935038454053</v>
      </c>
      <c r="Z49" s="1701">
        <f t="shared" si="42"/>
        <v>420.53323885509297</v>
      </c>
      <c r="AA49" s="1701">
        <f t="shared" si="42"/>
        <v>751.79031499327368</v>
      </c>
      <c r="AB49" s="1701">
        <f t="shared" si="42"/>
        <v>1833.8174071222491</v>
      </c>
      <c r="AC49" s="1701">
        <f t="shared" si="42"/>
        <v>725.60264059631277</v>
      </c>
      <c r="AD49" s="1701">
        <f t="shared" si="42"/>
        <v>2606.5238516663426</v>
      </c>
      <c r="AE49" s="1701">
        <f t="shared" si="42"/>
        <v>1878.0303638963389</v>
      </c>
      <c r="AF49" s="1701">
        <f t="shared" si="42"/>
        <v>442.46966740839139</v>
      </c>
      <c r="AG49" s="1701">
        <f t="shared" si="42"/>
        <v>723.39199275760825</v>
      </c>
      <c r="AH49" s="1701">
        <f t="shared" si="42"/>
        <v>330.57687680319475</v>
      </c>
      <c r="AI49" s="1701">
        <f t="shared" si="42"/>
        <v>2950.5346653355105</v>
      </c>
      <c r="AJ49" s="1701">
        <f t="shared" si="42"/>
        <v>257.62549812594654</v>
      </c>
      <c r="AK49" s="1701">
        <f t="shared" si="42"/>
        <v>164.77828890035789</v>
      </c>
      <c r="AL49" s="1702">
        <f t="shared" si="42"/>
        <v>448.42141158951887</v>
      </c>
      <c r="AM49" s="1702">
        <f t="shared" si="42"/>
        <v>40.811960099159847</v>
      </c>
      <c r="AN49" s="1702">
        <f t="shared" si="42"/>
        <v>107.3014450940411</v>
      </c>
      <c r="AO49" s="1702">
        <f t="shared" si="42"/>
        <v>386.86337177328608</v>
      </c>
      <c r="AP49" s="1702">
        <f t="shared" si="42"/>
        <v>101.85985041415313</v>
      </c>
      <c r="AQ49" s="1702">
        <f t="shared" si="42"/>
        <v>177.53202643134534</v>
      </c>
      <c r="AR49" s="1868">
        <f t="shared" si="42"/>
        <v>40934.736079124821</v>
      </c>
      <c r="AS49" s="1704">
        <f t="shared" si="42"/>
        <v>8269.1833154247724</v>
      </c>
      <c r="AT49" s="1704">
        <f t="shared" si="42"/>
        <v>2699.5411107256778</v>
      </c>
      <c r="AU49" s="1706">
        <f t="shared" si="42"/>
        <v>1354.4469257908675</v>
      </c>
      <c r="AV49" s="1706">
        <f t="shared" si="42"/>
        <v>254.90470078600254</v>
      </c>
      <c r="AW49" s="1706">
        <f t="shared" si="42"/>
        <v>140.63121250835499</v>
      </c>
      <c r="AX49" s="1707">
        <f t="shared" si="42"/>
        <v>28731.109760307292</v>
      </c>
      <c r="AY49" s="1708">
        <f t="shared" si="42"/>
        <v>7117.775891127224</v>
      </c>
      <c r="AZ49" s="1708">
        <f t="shared" si="42"/>
        <v>4510.061690624656</v>
      </c>
      <c r="BA49" s="1709">
        <f t="shared" si="42"/>
        <v>1337.7820420837106</v>
      </c>
      <c r="BB49" s="1709">
        <f t="shared" si="42"/>
        <v>3785.6493988645689</v>
      </c>
      <c r="BC49" s="1710">
        <f t="shared" si="42"/>
        <v>4661.2359928252936</v>
      </c>
      <c r="BD49" s="1711">
        <f t="shared" si="42"/>
        <v>31577.914027057439</v>
      </c>
      <c r="BE49" s="1714">
        <f t="shared" si="42"/>
        <v>1840.7894503058558</v>
      </c>
      <c r="BF49" s="1713">
        <f t="shared" si="42"/>
        <v>951.42881981166386</v>
      </c>
      <c r="BG49" s="1714">
        <f t="shared" si="42"/>
        <v>8825.5863714433181</v>
      </c>
      <c r="BH49" s="1714">
        <f t="shared" si="42"/>
        <v>3233.6676385234323</v>
      </c>
      <c r="BI49" s="1715">
        <f t="shared" si="42"/>
        <v>86.555365376968183</v>
      </c>
      <c r="BJ49" s="1715">
        <f t="shared" si="42"/>
        <v>446.89096308580037</v>
      </c>
      <c r="BK49" s="1713">
        <f t="shared" si="42"/>
        <v>430.22607937864342</v>
      </c>
      <c r="BL49" s="1715">
        <f t="shared" si="42"/>
        <v>1731.7875068743494</v>
      </c>
      <c r="BM49" s="1715">
        <f t="shared" si="42"/>
        <v>1041.2151320298155</v>
      </c>
      <c r="BN49" s="1715">
        <f t="shared" si="42"/>
        <v>1041.2151320298155</v>
      </c>
      <c r="BO49" s="1716">
        <f t="shared" si="42"/>
        <v>7834.1958407012262</v>
      </c>
      <c r="BP49" s="1717">
        <f t="shared" si="42"/>
        <v>2397.362556158148</v>
      </c>
      <c r="BQ49" s="1718">
        <f t="shared" si="42"/>
        <v>10884.719808279679</v>
      </c>
      <c r="BR49" s="1718">
        <f t="shared" si="42"/>
        <v>2944.7529709881296</v>
      </c>
      <c r="BS49" s="1718">
        <f t="shared" si="42"/>
        <v>383.9725245995956</v>
      </c>
      <c r="BT49" s="1719">
        <f t="shared" si="42"/>
        <v>7764.6454586989084</v>
      </c>
      <c r="BU49" s="1717">
        <f t="shared" ref="BU49:CN49" si="43">IF(BU$5="Member",BU$12/$F$17,0)*$E49</f>
        <v>1805.9292343878233</v>
      </c>
      <c r="BV49" s="1717">
        <f t="shared" si="43"/>
        <v>342.99051466668925</v>
      </c>
      <c r="BW49" s="1717">
        <f t="shared" si="43"/>
        <v>840.72637804269289</v>
      </c>
      <c r="BX49" s="1717">
        <f t="shared" si="43"/>
        <v>726.28283993129878</v>
      </c>
      <c r="BY49" s="1708">
        <f t="shared" si="43"/>
        <v>11031.8129144704</v>
      </c>
      <c r="BZ49" s="1708">
        <f t="shared" si="43"/>
        <v>6074.8602607599432</v>
      </c>
      <c r="CA49" s="1718">
        <f t="shared" si="43"/>
        <v>6130.976705896288</v>
      </c>
      <c r="CB49" s="1714">
        <f t="shared" si="43"/>
        <v>723.39199275760825</v>
      </c>
      <c r="CC49" s="1715">
        <f t="shared" si="43"/>
        <v>760.80295618183823</v>
      </c>
      <c r="CD49" s="1715">
        <f t="shared" si="43"/>
        <v>254.05445161727008</v>
      </c>
      <c r="CE49" s="1719">
        <f t="shared" si="43"/>
        <v>0</v>
      </c>
      <c r="CF49" s="1720">
        <f t="shared" si="43"/>
        <v>2447.5272571133655</v>
      </c>
      <c r="CG49" s="1721">
        <f t="shared" si="43"/>
        <v>815.55900264821094</v>
      </c>
      <c r="CH49" s="1721">
        <f t="shared" si="43"/>
        <v>505.04800622710314</v>
      </c>
      <c r="CI49" s="1719">
        <f t="shared" si="43"/>
        <v>0</v>
      </c>
      <c r="CJ49" s="1722">
        <f t="shared" si="43"/>
        <v>3670.525661418189</v>
      </c>
      <c r="CK49" s="1723">
        <f t="shared" si="43"/>
        <v>12437.104740551471</v>
      </c>
      <c r="CL49" s="1724">
        <f t="shared" si="43"/>
        <v>5025.6527865440421</v>
      </c>
      <c r="CM49" s="1725">
        <f t="shared" si="43"/>
        <v>2157.2521909080911</v>
      </c>
      <c r="CN49" s="1726">
        <f t="shared" si="43"/>
        <v>0</v>
      </c>
      <c r="CO49" s="1636" t="s">
        <v>6</v>
      </c>
      <c r="CP49" s="1636" t="s">
        <v>6</v>
      </c>
      <c r="CQ49" s="1636"/>
      <c r="CR49" s="1636" t="s">
        <v>6</v>
      </c>
      <c r="CS49" s="1636"/>
      <c r="CT49" s="1636"/>
      <c r="CU49" s="1636" t="s">
        <v>6</v>
      </c>
      <c r="CV49" s="1636" t="s">
        <v>6</v>
      </c>
      <c r="CW49" s="1460"/>
      <c r="CX49" s="1460"/>
      <c r="CY49" s="1460">
        <f t="shared" si="34"/>
        <v>401974</v>
      </c>
      <c r="CZ49" s="1602">
        <v>401974</v>
      </c>
      <c r="DA49" s="1460">
        <f t="shared" si="19"/>
        <v>0</v>
      </c>
      <c r="DB49" s="1460"/>
    </row>
    <row r="50" spans="1:228" s="1867" customFormat="1" ht="39.6" x14ac:dyDescent="0.25">
      <c r="A50" s="1460"/>
      <c r="B50" s="1595" t="s">
        <v>1341</v>
      </c>
      <c r="C50" s="1603"/>
      <c r="D50" s="1596" t="s">
        <v>1343</v>
      </c>
      <c r="E50" s="1604">
        <f>489697+531536+69037+69005-401974</f>
        <v>757301</v>
      </c>
      <c r="F50" s="1609" t="s">
        <v>89</v>
      </c>
      <c r="G50" s="1840" t="s">
        <v>1328</v>
      </c>
      <c r="H50" s="1668">
        <f>IF(H$4="MPO",H$12/$F$14,0)*$E50</f>
        <v>606395.211158472</v>
      </c>
      <c r="I50" s="1699">
        <f>IF(I$4="MPO",I$12/$F$14,0)*$E50</f>
        <v>6193.5341548181023</v>
      </c>
      <c r="J50" s="1699">
        <f>IF(J$4="MPO",J$12/$F$14,0)*$E50</f>
        <v>4576.2050692881812</v>
      </c>
      <c r="K50" s="1699">
        <f>IF(K$4="MPO",K$12/$F$14,0)*$E50</f>
        <v>416611.25086709345</v>
      </c>
      <c r="L50" s="1699">
        <f>IF(L$4="MPO",L$12/$F$14,0)*$E50</f>
        <v>22677.747185800872</v>
      </c>
      <c r="M50" s="1699">
        <f t="shared" ref="M50:BX50" si="44">IF(M$4="MPO",M$12/$F$14,0)*$E50</f>
        <v>15927.755746604898</v>
      </c>
      <c r="N50" s="1699">
        <f t="shared" si="44"/>
        <v>4126.9469899743144</v>
      </c>
      <c r="O50" s="1699">
        <f t="shared" si="44"/>
        <v>19515.593041402575</v>
      </c>
      <c r="P50" s="1699">
        <f t="shared" si="44"/>
        <v>2751.1497233230371</v>
      </c>
      <c r="Q50" s="1699">
        <f t="shared" si="44"/>
        <v>17133.635601080041</v>
      </c>
      <c r="R50" s="1699">
        <f t="shared" si="44"/>
        <v>5240.75117868909</v>
      </c>
      <c r="S50" s="1699">
        <f t="shared" si="44"/>
        <v>2843.6701990629222</v>
      </c>
      <c r="T50" s="1699">
        <f t="shared" si="44"/>
        <v>18453.386810311968</v>
      </c>
      <c r="U50" s="1699">
        <f t="shared" si="44"/>
        <v>16478.875311228545</v>
      </c>
      <c r="V50" s="1699">
        <f t="shared" si="44"/>
        <v>17458.791696108197</v>
      </c>
      <c r="W50" s="1699">
        <f t="shared" si="44"/>
        <v>8947.3527380182531</v>
      </c>
      <c r="X50" s="1699">
        <f t="shared" si="44"/>
        <v>6584.9669367945407</v>
      </c>
      <c r="Y50" s="1701">
        <f t="shared" si="44"/>
        <v>3601.6264041627533</v>
      </c>
      <c r="Z50" s="1701">
        <f t="shared" si="44"/>
        <v>1100.015079349696</v>
      </c>
      <c r="AA50" s="1701">
        <f t="shared" si="44"/>
        <v>1966.5049194520852</v>
      </c>
      <c r="AB50" s="1701">
        <f t="shared" si="44"/>
        <v>4796.8308191294473</v>
      </c>
      <c r="AC50" s="1701">
        <f t="shared" si="44"/>
        <v>1898.0041826062084</v>
      </c>
      <c r="AD50" s="1701">
        <f t="shared" si="44"/>
        <v>6818.0473660623302</v>
      </c>
      <c r="AE50" s="1701">
        <f t="shared" si="44"/>
        <v>4912.4814138043039</v>
      </c>
      <c r="AF50" s="1701">
        <f t="shared" si="44"/>
        <v>1157.3955667076059</v>
      </c>
      <c r="AG50" s="1701">
        <f t="shared" si="44"/>
        <v>1892.2216528724655</v>
      </c>
      <c r="AH50" s="1701">
        <f t="shared" si="44"/>
        <v>864.71060018431422</v>
      </c>
      <c r="AI50" s="1701">
        <f t="shared" si="44"/>
        <v>7717.89795462862</v>
      </c>
      <c r="AJ50" s="1701">
        <f t="shared" si="44"/>
        <v>673.88711897080043</v>
      </c>
      <c r="AK50" s="1701">
        <f t="shared" si="44"/>
        <v>431.02087015360109</v>
      </c>
      <c r="AL50" s="1702">
        <f t="shared" si="44"/>
        <v>1172.9639159907597</v>
      </c>
      <c r="AM50" s="1702">
        <f t="shared" si="44"/>
        <v>106.75439508448325</v>
      </c>
      <c r="AN50" s="1702">
        <f t="shared" si="44"/>
        <v>280.67509707628722</v>
      </c>
      <c r="AO50" s="1702">
        <f t="shared" si="44"/>
        <v>1011.9427034049975</v>
      </c>
      <c r="AP50" s="1702">
        <f t="shared" si="44"/>
        <v>266.44117773168944</v>
      </c>
      <c r="AQ50" s="1702">
        <f t="shared" si="44"/>
        <v>464.38161861750211</v>
      </c>
      <c r="AR50" s="1868">
        <f t="shared" si="44"/>
        <v>107075.54788969574</v>
      </c>
      <c r="AS50" s="1704">
        <f t="shared" si="44"/>
        <v>21630.219684034379</v>
      </c>
      <c r="AT50" s="1704">
        <f t="shared" si="44"/>
        <v>7061.3584248590478</v>
      </c>
      <c r="AU50" s="1706">
        <f t="shared" si="44"/>
        <v>3542.9114868662878</v>
      </c>
      <c r="AV50" s="1706">
        <f t="shared" si="44"/>
        <v>666.77015929850154</v>
      </c>
      <c r="AW50" s="1706">
        <f t="shared" si="44"/>
        <v>367.8578530619485</v>
      </c>
      <c r="AX50" s="1707">
        <f t="shared" si="44"/>
        <v>0</v>
      </c>
      <c r="AY50" s="1708">
        <f t="shared" si="44"/>
        <v>0</v>
      </c>
      <c r="AZ50" s="1708">
        <f t="shared" si="44"/>
        <v>11797.250276794435</v>
      </c>
      <c r="BA50" s="1709">
        <f t="shared" si="44"/>
        <v>3499.3201088734568</v>
      </c>
      <c r="BB50" s="1709">
        <f t="shared" si="44"/>
        <v>9902.3597640448588</v>
      </c>
      <c r="BC50" s="1710">
        <f t="shared" si="44"/>
        <v>0</v>
      </c>
      <c r="BD50" s="1711">
        <f t="shared" si="44"/>
        <v>0</v>
      </c>
      <c r="BE50" s="1714">
        <f t="shared" si="44"/>
        <v>0</v>
      </c>
      <c r="BF50" s="1713">
        <f t="shared" si="44"/>
        <v>0</v>
      </c>
      <c r="BG50" s="1714">
        <f t="shared" si="44"/>
        <v>0</v>
      </c>
      <c r="BH50" s="1714">
        <f t="shared" si="44"/>
        <v>8458.5065705272227</v>
      </c>
      <c r="BI50" s="1715">
        <f t="shared" si="44"/>
        <v>0</v>
      </c>
      <c r="BJ50" s="1715">
        <f t="shared" si="44"/>
        <v>0</v>
      </c>
      <c r="BK50" s="1713">
        <f t="shared" si="44"/>
        <v>0</v>
      </c>
      <c r="BL50" s="1715">
        <f t="shared" si="44"/>
        <v>4529.9448314182391</v>
      </c>
      <c r="BM50" s="1715">
        <f t="shared" si="44"/>
        <v>0</v>
      </c>
      <c r="BN50" s="1715">
        <f t="shared" si="44"/>
        <v>0</v>
      </c>
      <c r="BO50" s="1716">
        <f t="shared" si="44"/>
        <v>0</v>
      </c>
      <c r="BP50" s="1717">
        <f t="shared" si="44"/>
        <v>0</v>
      </c>
      <c r="BQ50" s="1718">
        <f t="shared" si="44"/>
        <v>0</v>
      </c>
      <c r="BR50" s="1718">
        <f t="shared" si="44"/>
        <v>0</v>
      </c>
      <c r="BS50" s="1718">
        <f t="shared" si="44"/>
        <v>0</v>
      </c>
      <c r="BT50" s="1719">
        <f t="shared" si="44"/>
        <v>0</v>
      </c>
      <c r="BU50" s="1717">
        <f t="shared" si="44"/>
        <v>0</v>
      </c>
      <c r="BV50" s="1717">
        <f t="shared" si="44"/>
        <v>0</v>
      </c>
      <c r="BW50" s="1717">
        <f t="shared" si="44"/>
        <v>0</v>
      </c>
      <c r="BX50" s="1717">
        <f t="shared" si="44"/>
        <v>0</v>
      </c>
      <c r="BY50" s="1708">
        <f t="shared" ref="BY50:CN50" si="45">IF(BY$4="MPO",BY$12/$F$14,0)*$E50</f>
        <v>0</v>
      </c>
      <c r="BZ50" s="1708">
        <f t="shared" si="45"/>
        <v>0</v>
      </c>
      <c r="CA50" s="1718">
        <f t="shared" si="45"/>
        <v>0</v>
      </c>
      <c r="CB50" s="1714">
        <f t="shared" si="45"/>
        <v>0</v>
      </c>
      <c r="CC50" s="1715">
        <f t="shared" si="45"/>
        <v>0</v>
      </c>
      <c r="CD50" s="1715">
        <f t="shared" si="45"/>
        <v>0</v>
      </c>
      <c r="CE50" s="1719">
        <f t="shared" si="45"/>
        <v>0</v>
      </c>
      <c r="CF50" s="1720">
        <f t="shared" si="45"/>
        <v>0</v>
      </c>
      <c r="CG50" s="1721">
        <f t="shared" si="45"/>
        <v>0</v>
      </c>
      <c r="CH50" s="1721">
        <f t="shared" si="45"/>
        <v>0</v>
      </c>
      <c r="CI50" s="1719">
        <f t="shared" si="45"/>
        <v>0</v>
      </c>
      <c r="CJ50" s="1722">
        <f t="shared" si="45"/>
        <v>0</v>
      </c>
      <c r="CK50" s="1723">
        <f t="shared" si="45"/>
        <v>0</v>
      </c>
      <c r="CL50" s="1724">
        <f t="shared" si="45"/>
        <v>0</v>
      </c>
      <c r="CM50" s="1725">
        <f t="shared" si="45"/>
        <v>5642.8594001739766</v>
      </c>
      <c r="CN50" s="1726">
        <f t="shared" si="45"/>
        <v>0</v>
      </c>
      <c r="CO50" s="1854" t="s">
        <v>6</v>
      </c>
      <c r="CP50" s="1854" t="s">
        <v>6</v>
      </c>
      <c r="CQ50" s="1636"/>
      <c r="CR50" s="1636"/>
      <c r="CS50" s="1636"/>
      <c r="CT50" s="1636"/>
      <c r="CU50" s="1636" t="s">
        <v>6</v>
      </c>
      <c r="CV50" s="1636"/>
      <c r="CW50" s="1460"/>
      <c r="CX50" s="1460"/>
      <c r="CY50" s="1460">
        <f t="shared" si="34"/>
        <v>757301</v>
      </c>
      <c r="CZ50" s="1604">
        <f>489697+531536+69037+69005-401974</f>
        <v>757301</v>
      </c>
      <c r="DA50" s="1460">
        <f t="shared" si="19"/>
        <v>0</v>
      </c>
      <c r="DB50" s="1460"/>
    </row>
    <row r="51" spans="1:228" s="1869" customFormat="1" ht="26.4" x14ac:dyDescent="0.25">
      <c r="A51" s="1460"/>
      <c r="B51" s="1595" t="s">
        <v>1495</v>
      </c>
      <c r="C51" s="1595" t="s">
        <v>6</v>
      </c>
      <c r="D51" s="1596">
        <v>10034</v>
      </c>
      <c r="E51" s="1876">
        <v>172536</v>
      </c>
      <c r="F51" s="1651" t="s">
        <v>1460</v>
      </c>
      <c r="G51" s="1843" t="s">
        <v>1496</v>
      </c>
      <c r="H51" s="1668">
        <f>IF(H$6&gt;=1,H$12/$F$15,0)*$E$51</f>
        <v>95573.197748138526</v>
      </c>
      <c r="I51" s="1699">
        <f t="shared" ref="I51:BT51" si="46">IF(I$6&gt;=1,I$12/$F$15,0)*$E$51</f>
        <v>976.15524272929508</v>
      </c>
      <c r="J51" s="1699">
        <f t="shared" si="46"/>
        <v>721.25000985341774</v>
      </c>
      <c r="K51" s="1699">
        <f t="shared" si="46"/>
        <v>65661.582958666433</v>
      </c>
      <c r="L51" s="1699">
        <f t="shared" si="46"/>
        <v>3574.2116302835148</v>
      </c>
      <c r="M51" s="1699">
        <f t="shared" si="46"/>
        <v>2510.353844559796</v>
      </c>
      <c r="N51" s="1699">
        <f t="shared" si="46"/>
        <v>650.44300072122962</v>
      </c>
      <c r="O51" s="1699">
        <f t="shared" si="46"/>
        <v>3075.8284343223995</v>
      </c>
      <c r="P51" s="1699">
        <f t="shared" si="46"/>
        <v>433.60529849760775</v>
      </c>
      <c r="Q51" s="1699">
        <f t="shared" si="46"/>
        <v>2700.4110740225306</v>
      </c>
      <c r="R51" s="1699">
        <f t="shared" si="46"/>
        <v>825.98829860934757</v>
      </c>
      <c r="S51" s="1699">
        <f t="shared" si="46"/>
        <v>448.1873360218604</v>
      </c>
      <c r="T51" s="1699">
        <f t="shared" si="46"/>
        <v>2908.4154265920383</v>
      </c>
      <c r="U51" s="1699">
        <f t="shared" si="46"/>
        <v>2597.2151161585894</v>
      </c>
      <c r="V51" s="1699">
        <f t="shared" si="46"/>
        <v>2751.6585232063226</v>
      </c>
      <c r="W51" s="1699">
        <f t="shared" si="46"/>
        <v>1410.1811769247179</v>
      </c>
      <c r="X51" s="1699">
        <f t="shared" si="46"/>
        <v>1037.8484784088255</v>
      </c>
      <c r="Y51" s="1701">
        <f t="shared" si="46"/>
        <v>567.64787420131449</v>
      </c>
      <c r="Z51" s="1701">
        <f t="shared" si="46"/>
        <v>173.37201344940726</v>
      </c>
      <c r="AA51" s="1701">
        <f t="shared" si="46"/>
        <v>309.93840334000384</v>
      </c>
      <c r="AB51" s="1701">
        <f t="shared" si="46"/>
        <v>756.02256087278943</v>
      </c>
      <c r="AC51" s="1701">
        <f t="shared" si="46"/>
        <v>299.14208709608607</v>
      </c>
      <c r="AD51" s="1701">
        <f t="shared" si="46"/>
        <v>1074.5839960180003</v>
      </c>
      <c r="AE51" s="1701">
        <f t="shared" si="46"/>
        <v>774.25010777810508</v>
      </c>
      <c r="AF51" s="1701">
        <f t="shared" si="46"/>
        <v>182.41568095242931</v>
      </c>
      <c r="AG51" s="1701">
        <f t="shared" si="46"/>
        <v>298.23070975082027</v>
      </c>
      <c r="AH51" s="1701">
        <f t="shared" si="46"/>
        <v>136.28596609205326</v>
      </c>
      <c r="AI51" s="1701">
        <f t="shared" si="46"/>
        <v>1216.4083321312842</v>
      </c>
      <c r="AJ51" s="1701">
        <f t="shared" si="46"/>
        <v>106.21051369828226</v>
      </c>
      <c r="AK51" s="1701">
        <f t="shared" si="46"/>
        <v>67.93266519711915</v>
      </c>
      <c r="AL51" s="1702">
        <f t="shared" si="46"/>
        <v>184.86938918968335</v>
      </c>
      <c r="AM51" s="1702">
        <f t="shared" si="46"/>
        <v>16.825427912599167</v>
      </c>
      <c r="AN51" s="1702">
        <f t="shared" si="46"/>
        <v>44.236854220208649</v>
      </c>
      <c r="AO51" s="1702">
        <f t="shared" si="46"/>
        <v>159.49103542151295</v>
      </c>
      <c r="AP51" s="1702">
        <f t="shared" si="46"/>
        <v>41.993463831862094</v>
      </c>
      <c r="AQ51" s="1702">
        <f t="shared" si="46"/>
        <v>73.190611419806388</v>
      </c>
      <c r="AR51" s="1868">
        <f t="shared" si="46"/>
        <v>16876.044408236237</v>
      </c>
      <c r="AS51" s="1704">
        <f t="shared" si="46"/>
        <v>3409.1121188911352</v>
      </c>
      <c r="AT51" s="1704">
        <f t="shared" si="46"/>
        <v>1112.9319504687992</v>
      </c>
      <c r="AU51" s="1706">
        <f t="shared" si="46"/>
        <v>558.39388884938489</v>
      </c>
      <c r="AV51" s="1706">
        <f t="shared" si="46"/>
        <v>105.08881850410897</v>
      </c>
      <c r="AW51" s="1706">
        <f t="shared" si="46"/>
        <v>57.977620348831309</v>
      </c>
      <c r="AX51" s="1707">
        <f t="shared" si="46"/>
        <v>11844.890932620907</v>
      </c>
      <c r="AY51" s="1708">
        <f t="shared" si="46"/>
        <v>2934.4247339069307</v>
      </c>
      <c r="AZ51" s="1708">
        <f t="shared" si="46"/>
        <v>1859.3499962414799</v>
      </c>
      <c r="BA51" s="1709">
        <f t="shared" si="46"/>
        <v>551.52350578507355</v>
      </c>
      <c r="BB51" s="1709">
        <f t="shared" si="46"/>
        <v>1560.6986507928445</v>
      </c>
      <c r="BC51" s="1710">
        <f t="shared" si="46"/>
        <v>1921.6741854677325</v>
      </c>
      <c r="BD51" s="1711">
        <f t="shared" si="46"/>
        <v>13018.534635474336</v>
      </c>
      <c r="BE51" s="1714">
        <f t="shared" si="46"/>
        <v>758.89690480785828</v>
      </c>
      <c r="BF51" s="1713">
        <f t="shared" si="46"/>
        <v>392.24278821246816</v>
      </c>
      <c r="BG51" s="1714">
        <f t="shared" si="46"/>
        <v>3638.4987860995702</v>
      </c>
      <c r="BH51" s="1714">
        <f t="shared" si="46"/>
        <v>1333.1347382749409</v>
      </c>
      <c r="BI51" s="1715">
        <f t="shared" si="46"/>
        <v>35.683928364637403</v>
      </c>
      <c r="BJ51" s="1715">
        <f t="shared" si="46"/>
        <v>184.23843564296089</v>
      </c>
      <c r="BK51" s="1713">
        <f t="shared" si="46"/>
        <v>177.36805257864958</v>
      </c>
      <c r="BL51" s="1715">
        <f t="shared" si="46"/>
        <v>713.95899109129141</v>
      </c>
      <c r="BM51" s="1715">
        <f t="shared" si="46"/>
        <v>429.25872962018633</v>
      </c>
      <c r="BN51" s="1715">
        <f t="shared" si="46"/>
        <v>429.25872962018633</v>
      </c>
      <c r="BO51" s="1716">
        <f t="shared" si="46"/>
        <v>3229.781099722682</v>
      </c>
      <c r="BP51" s="1717">
        <f t="shared" si="46"/>
        <v>988.35367796592948</v>
      </c>
      <c r="BQ51" s="1718">
        <f t="shared" si="46"/>
        <v>4487.4117302398345</v>
      </c>
      <c r="BR51" s="1718">
        <f t="shared" si="46"/>
        <v>1214.0247298436659</v>
      </c>
      <c r="BS51" s="1718">
        <f t="shared" si="46"/>
        <v>158.29923427770385</v>
      </c>
      <c r="BT51" s="1719">
        <f t="shared" si="46"/>
        <v>3201.1077663216274</v>
      </c>
      <c r="BU51" s="1717">
        <f t="shared" ref="BU51:CN51" si="47">IF(BU$6&gt;=1,BU$12/$F$15,0)*$E$51</f>
        <v>744.52518513251312</v>
      </c>
      <c r="BV51" s="1717">
        <f t="shared" si="47"/>
        <v>141.40370041546885</v>
      </c>
      <c r="BW51" s="1717">
        <f t="shared" si="47"/>
        <v>346.60381499954292</v>
      </c>
      <c r="BX51" s="1717">
        <f t="shared" si="47"/>
        <v>299.4225108946294</v>
      </c>
      <c r="BY51" s="1708">
        <f t="shared" si="47"/>
        <v>4548.0533766748267</v>
      </c>
      <c r="BZ51" s="1708">
        <f t="shared" si="47"/>
        <v>2504.4649447903862</v>
      </c>
      <c r="CA51" s="1718">
        <f t="shared" si="47"/>
        <v>2527.5999081702103</v>
      </c>
      <c r="CB51" s="1714">
        <f t="shared" si="47"/>
        <v>298.23070975082027</v>
      </c>
      <c r="CC51" s="1715">
        <f t="shared" si="47"/>
        <v>313.65401867070284</v>
      </c>
      <c r="CD51" s="1715">
        <f t="shared" si="47"/>
        <v>104.73828875592983</v>
      </c>
      <c r="CE51" s="1719">
        <f t="shared" si="47"/>
        <v>2527.5999081702103</v>
      </c>
      <c r="CF51" s="1720">
        <f t="shared" si="47"/>
        <v>1009.0349331084993</v>
      </c>
      <c r="CG51" s="1721">
        <f t="shared" si="47"/>
        <v>336.22813445344008</v>
      </c>
      <c r="CH51" s="1721">
        <f t="shared" si="47"/>
        <v>208.21467041841473</v>
      </c>
      <c r="CI51" s="1719">
        <f t="shared" si="47"/>
        <v>5341.9331503509648</v>
      </c>
      <c r="CJ51" s="1722">
        <f t="shared" si="47"/>
        <v>1513.2369228893879</v>
      </c>
      <c r="CK51" s="1723">
        <f t="shared" si="47"/>
        <v>5127.4089444653255</v>
      </c>
      <c r="CL51" s="1724">
        <f t="shared" si="47"/>
        <v>2071.9112355373159</v>
      </c>
      <c r="CM51" s="1725">
        <f t="shared" si="47"/>
        <v>889.36407708013769</v>
      </c>
      <c r="CN51" s="1726">
        <f t="shared" si="47"/>
        <v>2012.5314961957679</v>
      </c>
      <c r="CO51" s="1636" t="s">
        <v>6</v>
      </c>
      <c r="CP51" s="1636" t="s">
        <v>6</v>
      </c>
      <c r="CQ51" s="1636"/>
      <c r="CR51" s="1636"/>
      <c r="CS51" s="1636"/>
      <c r="CT51" s="1636"/>
      <c r="CU51" s="1636"/>
      <c r="CV51" s="1636"/>
      <c r="CW51" s="1460"/>
      <c r="CX51" s="1460"/>
      <c r="CY51" s="1460">
        <f t="shared" si="34"/>
        <v>172536</v>
      </c>
      <c r="CZ51" s="1876">
        <v>172536</v>
      </c>
      <c r="DA51" s="1460">
        <f t="shared" si="19"/>
        <v>0</v>
      </c>
      <c r="DB51" s="1460"/>
    </row>
    <row r="52" spans="1:228" s="1869" customFormat="1" ht="26.4" x14ac:dyDescent="0.25">
      <c r="A52" s="1615"/>
      <c r="B52" s="1606" t="s">
        <v>146</v>
      </c>
      <c r="C52" s="1606" t="s">
        <v>147</v>
      </c>
      <c r="D52" s="1607">
        <v>30024</v>
      </c>
      <c r="E52" s="1614">
        <v>5065</v>
      </c>
      <c r="F52" s="1606" t="s">
        <v>1497</v>
      </c>
      <c r="G52" s="1606" t="s">
        <v>1498</v>
      </c>
      <c r="H52" s="1727" t="s">
        <v>6</v>
      </c>
      <c r="I52" s="1728"/>
      <c r="J52" s="1728"/>
      <c r="K52" s="1728"/>
      <c r="L52" s="1728"/>
      <c r="M52" s="1728"/>
      <c r="N52" s="1728"/>
      <c r="O52" s="1728"/>
      <c r="P52" s="1728"/>
      <c r="Q52" s="1728"/>
      <c r="R52" s="1728"/>
      <c r="S52" s="1728"/>
      <c r="T52" s="1728"/>
      <c r="U52" s="1728"/>
      <c r="V52" s="1728"/>
      <c r="W52" s="1728"/>
      <c r="X52" s="1728"/>
      <c r="Y52" s="1729"/>
      <c r="Z52" s="1729"/>
      <c r="AA52" s="1729"/>
      <c r="AB52" s="1729"/>
      <c r="AC52" s="1729"/>
      <c r="AD52" s="1729"/>
      <c r="AE52" s="1729"/>
      <c r="AF52" s="1729"/>
      <c r="AG52" s="1729"/>
      <c r="AH52" s="1729"/>
      <c r="AI52" s="1729"/>
      <c r="AJ52" s="1729"/>
      <c r="AK52" s="1729"/>
      <c r="AL52" s="1730"/>
      <c r="AM52" s="1730"/>
      <c r="AN52" s="1730"/>
      <c r="AO52" s="1730"/>
      <c r="AP52" s="1730"/>
      <c r="AQ52" s="1730"/>
      <c r="AR52" s="1669">
        <v>844</v>
      </c>
      <c r="AS52" s="1731"/>
      <c r="AT52" s="1731"/>
      <c r="AU52" s="1732"/>
      <c r="AV52" s="1732"/>
      <c r="AW52" s="1732"/>
      <c r="AX52" s="1733">
        <v>844</v>
      </c>
      <c r="AY52" s="1734"/>
      <c r="AZ52" s="1734"/>
      <c r="BA52" s="1735"/>
      <c r="BB52" s="1735"/>
      <c r="BC52" s="1736"/>
      <c r="BD52" s="1737">
        <v>844</v>
      </c>
      <c r="BE52" s="1738"/>
      <c r="BF52" s="1739"/>
      <c r="BG52" s="1738"/>
      <c r="BH52" s="1738"/>
      <c r="BI52" s="1740"/>
      <c r="BJ52" s="1740"/>
      <c r="BK52" s="1739"/>
      <c r="BL52" s="1740"/>
      <c r="BM52" s="1740"/>
      <c r="BN52" s="1740"/>
      <c r="BO52" s="1741"/>
      <c r="BP52" s="1742"/>
      <c r="BQ52" s="1743">
        <v>844</v>
      </c>
      <c r="BR52" s="1743"/>
      <c r="BS52" s="1743"/>
      <c r="BT52" s="1744"/>
      <c r="BU52" s="1742"/>
      <c r="BV52" s="1742"/>
      <c r="BW52" s="1742"/>
      <c r="BX52" s="1742"/>
      <c r="BY52" s="1734"/>
      <c r="BZ52" s="1734"/>
      <c r="CA52" s="1743">
        <v>844</v>
      </c>
      <c r="CB52" s="1738"/>
      <c r="CC52" s="1740"/>
      <c r="CD52" s="1740"/>
      <c r="CE52" s="1744">
        <v>844</v>
      </c>
      <c r="CF52" s="1745"/>
      <c r="CG52" s="1746"/>
      <c r="CH52" s="1746"/>
      <c r="CI52" s="1744"/>
      <c r="CJ52" s="1747"/>
      <c r="CK52" s="1748"/>
      <c r="CL52" s="1749"/>
      <c r="CM52" s="1750"/>
      <c r="CN52" s="1751"/>
      <c r="CO52" s="1616"/>
      <c r="CP52" s="1616"/>
      <c r="CQ52" s="1616"/>
      <c r="CR52" s="1616"/>
      <c r="CS52" s="1616"/>
      <c r="CT52" s="1616"/>
      <c r="CU52" s="1616"/>
      <c r="CV52" s="1616"/>
      <c r="CW52" s="1615"/>
      <c r="CX52" s="1460"/>
      <c r="CY52" s="1460">
        <f t="shared" si="34"/>
        <v>5065</v>
      </c>
      <c r="CZ52" s="1614">
        <v>5065</v>
      </c>
      <c r="DA52" s="1460">
        <f t="shared" si="19"/>
        <v>0</v>
      </c>
      <c r="DB52" s="1460"/>
    </row>
    <row r="53" spans="1:228" s="1460" customFormat="1" x14ac:dyDescent="0.25">
      <c r="B53" s="1595" t="s">
        <v>202</v>
      </c>
      <c r="C53" s="1595" t="s">
        <v>708</v>
      </c>
      <c r="D53" s="1596">
        <v>90034</v>
      </c>
      <c r="E53" s="1876">
        <v>136711</v>
      </c>
      <c r="F53" s="1609" t="s">
        <v>703</v>
      </c>
      <c r="G53" s="1840" t="s">
        <v>266</v>
      </c>
      <c r="H53" s="1668">
        <f>IF(H$5="Member",H$12/$F$17,0)*$E53</f>
        <v>78842.96512822248</v>
      </c>
      <c r="I53" s="1699">
        <f>IF(I$5="Member",I$12/$F$17,0)*$E53</f>
        <v>805.2777931011143</v>
      </c>
      <c r="J53" s="1699">
        <f>IF(J$5="Member",J$12/$F$17,0)*$E53</f>
        <v>594.99410624994709</v>
      </c>
      <c r="K53" s="1699">
        <f t="shared" ref="K53:BV53" si="48">IF(K$5="Member",K$12/$F$17,0)*$E53</f>
        <v>54167.423686258917</v>
      </c>
      <c r="L53" s="1699">
        <f t="shared" si="48"/>
        <v>2948.5404859001806</v>
      </c>
      <c r="M53" s="1699">
        <f t="shared" si="48"/>
        <v>2070.9126124220552</v>
      </c>
      <c r="N53" s="1699">
        <f t="shared" si="48"/>
        <v>536.58197101351175</v>
      </c>
      <c r="O53" s="1699">
        <f t="shared" si="48"/>
        <v>2537.4000211518446</v>
      </c>
      <c r="P53" s="1699">
        <f t="shared" si="48"/>
        <v>357.70203607658658</v>
      </c>
      <c r="Q53" s="1699">
        <f t="shared" si="48"/>
        <v>2227.70003680421</v>
      </c>
      <c r="R53" s="1699">
        <f t="shared" si="48"/>
        <v>681.39779936206037</v>
      </c>
      <c r="S53" s="1699">
        <f t="shared" si="48"/>
        <v>369.73146590745642</v>
      </c>
      <c r="T53" s="1699">
        <f t="shared" si="48"/>
        <v>2399.2929132858967</v>
      </c>
      <c r="U53" s="1699">
        <f t="shared" si="48"/>
        <v>2142.5686872319006</v>
      </c>
      <c r="V53" s="1699">
        <f t="shared" si="48"/>
        <v>2269.9765426040458</v>
      </c>
      <c r="W53" s="1699">
        <f t="shared" si="48"/>
        <v>1163.3268319612835</v>
      </c>
      <c r="X53" s="1699">
        <f t="shared" si="48"/>
        <v>856.17153469325592</v>
      </c>
      <c r="Y53" s="1701">
        <f t="shared" si="48"/>
        <v>468.28025644496716</v>
      </c>
      <c r="Z53" s="1701">
        <f t="shared" si="48"/>
        <v>143.02298063337085</v>
      </c>
      <c r="AA53" s="1701">
        <f t="shared" si="48"/>
        <v>255.68321770324806</v>
      </c>
      <c r="AB53" s="1701">
        <f t="shared" si="48"/>
        <v>623.67966969279053</v>
      </c>
      <c r="AC53" s="1701">
        <f t="shared" si="48"/>
        <v>246.77681292462327</v>
      </c>
      <c r="AD53" s="1701">
        <f t="shared" si="48"/>
        <v>886.47644445948583</v>
      </c>
      <c r="AE53" s="1701">
        <f t="shared" si="48"/>
        <v>638.71645698137786</v>
      </c>
      <c r="AF53" s="1701">
        <f t="shared" si="48"/>
        <v>150.48354048040071</v>
      </c>
      <c r="AG53" s="1701">
        <f t="shared" si="48"/>
        <v>246.0249735601939</v>
      </c>
      <c r="AH53" s="1701">
        <f t="shared" si="48"/>
        <v>112.42890188082204</v>
      </c>
      <c r="AI53" s="1701">
        <f t="shared" si="48"/>
        <v>1003.4742163241478</v>
      </c>
      <c r="AJ53" s="1701">
        <f t="shared" si="48"/>
        <v>87.618202854652978</v>
      </c>
      <c r="AK53" s="1701">
        <f t="shared" si="48"/>
        <v>56.040949548619629</v>
      </c>
      <c r="AL53" s="1702">
        <f t="shared" si="48"/>
        <v>152.50772338463361</v>
      </c>
      <c r="AM53" s="1702">
        <f t="shared" si="48"/>
        <v>13.880111343311363</v>
      </c>
      <c r="AN53" s="1702">
        <f t="shared" si="48"/>
        <v>36.493126073456125</v>
      </c>
      <c r="AO53" s="1702">
        <f t="shared" si="48"/>
        <v>131.57188877513897</v>
      </c>
      <c r="AP53" s="1702">
        <f t="shared" si="48"/>
        <v>34.642444561014614</v>
      </c>
      <c r="AQ53" s="1702">
        <f t="shared" si="48"/>
        <v>60.378484343404438</v>
      </c>
      <c r="AR53" s="1868">
        <f t="shared" si="48"/>
        <v>13921.867344935825</v>
      </c>
      <c r="AS53" s="1704">
        <f t="shared" si="48"/>
        <v>2812.3418933439375</v>
      </c>
      <c r="AT53" s="1704">
        <f t="shared" si="48"/>
        <v>918.11153156278294</v>
      </c>
      <c r="AU53" s="1706">
        <f t="shared" si="48"/>
        <v>460.64619520614588</v>
      </c>
      <c r="AV53" s="1706">
        <f t="shared" si="48"/>
        <v>86.692862098432215</v>
      </c>
      <c r="AW53" s="1706">
        <f t="shared" si="48"/>
        <v>47.828550337160408</v>
      </c>
      <c r="AX53" s="1707">
        <f t="shared" si="48"/>
        <v>9771.4248842994075</v>
      </c>
      <c r="AY53" s="1708">
        <f t="shared" si="48"/>
        <v>2420.7492520707656</v>
      </c>
      <c r="AZ53" s="1708">
        <f t="shared" si="48"/>
        <v>1533.8679710304334</v>
      </c>
      <c r="BA53" s="1709">
        <f t="shared" si="48"/>
        <v>454.97848307429376</v>
      </c>
      <c r="BB53" s="1709">
        <f t="shared" si="48"/>
        <v>1287.4959946866566</v>
      </c>
      <c r="BC53" s="1710">
        <f t="shared" si="48"/>
        <v>1585.2822167979491</v>
      </c>
      <c r="BD53" s="1711">
        <f t="shared" si="48"/>
        <v>10739.62048429264</v>
      </c>
      <c r="BE53" s="1714">
        <f t="shared" si="48"/>
        <v>626.05085538060632</v>
      </c>
      <c r="BF53" s="1713">
        <f t="shared" si="48"/>
        <v>323.58009569094617</v>
      </c>
      <c r="BG53" s="1714">
        <f t="shared" si="48"/>
        <v>3001.5740779910825</v>
      </c>
      <c r="BH53" s="1714">
        <f t="shared" si="48"/>
        <v>1099.7674887683704</v>
      </c>
      <c r="BI53" s="1715">
        <f t="shared" si="48"/>
        <v>29.43740280727285</v>
      </c>
      <c r="BJ53" s="1715">
        <f t="shared" si="48"/>
        <v>151.98721920925945</v>
      </c>
      <c r="BK53" s="1713">
        <f t="shared" si="48"/>
        <v>146.31950707740728</v>
      </c>
      <c r="BL53" s="1715">
        <f t="shared" si="48"/>
        <v>588.97939133451223</v>
      </c>
      <c r="BM53" s="1715">
        <f t="shared" si="48"/>
        <v>354.11634064623115</v>
      </c>
      <c r="BN53" s="1715">
        <f t="shared" si="48"/>
        <v>354.11634064623115</v>
      </c>
      <c r="BO53" s="1716">
        <f t="shared" si="48"/>
        <v>2664.403039943144</v>
      </c>
      <c r="BP53" s="1717">
        <f t="shared" si="48"/>
        <v>815.34087382501502</v>
      </c>
      <c r="BQ53" s="1718">
        <f t="shared" si="48"/>
        <v>3701.8835290584043</v>
      </c>
      <c r="BR53" s="1718">
        <f t="shared" si="48"/>
        <v>1001.5078672171786</v>
      </c>
      <c r="BS53" s="1718">
        <f t="shared" si="48"/>
        <v>130.58871422165441</v>
      </c>
      <c r="BT53" s="1719">
        <f t="shared" si="48"/>
        <v>2640.7490168622508</v>
      </c>
      <c r="BU53" s="1717">
        <f t="shared" si="48"/>
        <v>614.1949269415278</v>
      </c>
      <c r="BV53" s="1717">
        <f t="shared" si="48"/>
        <v>116.65076908107926</v>
      </c>
      <c r="BW53" s="1717">
        <f t="shared" ref="BW53:CN53" si="49">IF(BW$5="Member",BW$12/$F$17,0)*$E53</f>
        <v>285.93029367221408</v>
      </c>
      <c r="BX53" s="1717">
        <f t="shared" si="49"/>
        <v>247.00814811367849</v>
      </c>
      <c r="BY53" s="1708">
        <f t="shared" si="49"/>
        <v>3751.909763691589</v>
      </c>
      <c r="BZ53" s="1708">
        <f t="shared" si="49"/>
        <v>2066.0545734518964</v>
      </c>
      <c r="CA53" s="1718">
        <f t="shared" si="49"/>
        <v>2085.1397265489495</v>
      </c>
      <c r="CB53" s="1714">
        <f t="shared" si="49"/>
        <v>246.0249735601939</v>
      </c>
      <c r="CC53" s="1715">
        <f t="shared" si="49"/>
        <v>258.74840895822933</v>
      </c>
      <c r="CD53" s="1715">
        <f t="shared" si="49"/>
        <v>86.403693112113245</v>
      </c>
      <c r="CE53" s="1719">
        <f t="shared" si="49"/>
        <v>0</v>
      </c>
      <c r="CF53" s="1720">
        <f t="shared" si="49"/>
        <v>832.40184401783529</v>
      </c>
      <c r="CG53" s="1721">
        <f t="shared" si="49"/>
        <v>277.37089167717204</v>
      </c>
      <c r="CH53" s="1721">
        <f t="shared" si="49"/>
        <v>171.76637787347812</v>
      </c>
      <c r="CI53" s="1719">
        <f t="shared" si="49"/>
        <v>0</v>
      </c>
      <c r="CJ53" s="1722">
        <f t="shared" si="49"/>
        <v>1248.3425139390658</v>
      </c>
      <c r="CK53" s="1723">
        <f t="shared" si="49"/>
        <v>4229.8482642796107</v>
      </c>
      <c r="CL53" s="1724">
        <f t="shared" si="49"/>
        <v>1709.220044334267</v>
      </c>
      <c r="CM53" s="1725">
        <f t="shared" si="49"/>
        <v>733.67955208853323</v>
      </c>
      <c r="CN53" s="1726">
        <f t="shared" si="49"/>
        <v>0</v>
      </c>
      <c r="CO53" s="1636" t="s">
        <v>6</v>
      </c>
      <c r="CP53" s="1636" t="s">
        <v>6</v>
      </c>
      <c r="CQ53" s="1636"/>
      <c r="CR53" s="1636" t="s">
        <v>6</v>
      </c>
      <c r="CS53" s="1636"/>
      <c r="CT53" s="1636"/>
      <c r="CU53" s="1636" t="s">
        <v>6</v>
      </c>
      <c r="CV53" s="1636" t="s">
        <v>6</v>
      </c>
      <c r="CY53" s="1460">
        <f t="shared" si="34"/>
        <v>136711</v>
      </c>
      <c r="CZ53" s="1876">
        <v>136711</v>
      </c>
      <c r="DA53" s="1460">
        <f t="shared" si="19"/>
        <v>0</v>
      </c>
    </row>
    <row r="54" spans="1:228" s="1877" customFormat="1" ht="39.6" x14ac:dyDescent="0.25">
      <c r="A54" s="1460"/>
      <c r="B54" s="1595" t="s">
        <v>1499</v>
      </c>
      <c r="C54" s="1595" t="s">
        <v>1500</v>
      </c>
      <c r="D54" s="1596">
        <v>10094</v>
      </c>
      <c r="E54" s="1605">
        <v>141839</v>
      </c>
      <c r="F54" s="1651" t="s">
        <v>1460</v>
      </c>
      <c r="G54" s="1840" t="s">
        <v>1501</v>
      </c>
      <c r="H54" s="1668">
        <f>IF(H$6&gt;=1,H$12/$F$15,0)*$E$54</f>
        <v>78569.149600073142</v>
      </c>
      <c r="I54" s="1699">
        <f t="shared" ref="I54:BT54" si="50">IF(I$6&gt;=1,I$12/$F$15,0)*$E$54</f>
        <v>802.48112552441512</v>
      </c>
      <c r="J54" s="1699">
        <f t="shared" si="50"/>
        <v>592.92773767560925</v>
      </c>
      <c r="K54" s="1699">
        <f t="shared" si="50"/>
        <v>53979.304407626747</v>
      </c>
      <c r="L54" s="1699">
        <f t="shared" si="50"/>
        <v>2938.3004325345632</v>
      </c>
      <c r="M54" s="1699">
        <f t="shared" si="50"/>
        <v>2063.7204928740489</v>
      </c>
      <c r="N54" s="1699">
        <f t="shared" si="50"/>
        <v>534.71846327316314</v>
      </c>
      <c r="O54" s="1699">
        <f t="shared" si="50"/>
        <v>2528.5878268642764</v>
      </c>
      <c r="P54" s="1699">
        <f t="shared" si="50"/>
        <v>356.45976453379114</v>
      </c>
      <c r="Q54" s="1699">
        <f t="shared" si="50"/>
        <v>2219.9634066414064</v>
      </c>
      <c r="R54" s="1699">
        <f t="shared" si="50"/>
        <v>679.03135743526707</v>
      </c>
      <c r="S54" s="1699">
        <f t="shared" si="50"/>
        <v>368.44741708399789</v>
      </c>
      <c r="T54" s="1699">
        <f t="shared" si="50"/>
        <v>2390.9603543167113</v>
      </c>
      <c r="U54" s="1699">
        <f t="shared" si="50"/>
        <v>2135.1277116707129</v>
      </c>
      <c r="V54" s="1699">
        <f t="shared" si="50"/>
        <v>2262.0930894019889</v>
      </c>
      <c r="W54" s="1699">
        <f t="shared" si="50"/>
        <v>1159.2866877279239</v>
      </c>
      <c r="X54" s="1699">
        <f t="shared" si="50"/>
        <v>853.19811708298198</v>
      </c>
      <c r="Y54" s="1701">
        <f t="shared" si="50"/>
        <v>466.65395528376831</v>
      </c>
      <c r="Z54" s="1701">
        <f t="shared" si="50"/>
        <v>142.52627286856352</v>
      </c>
      <c r="AA54" s="1701">
        <f t="shared" si="50"/>
        <v>254.79524963684568</v>
      </c>
      <c r="AB54" s="1701">
        <f t="shared" si="50"/>
        <v>621.51367837225609</v>
      </c>
      <c r="AC54" s="1701">
        <f t="shared" si="50"/>
        <v>245.91977611409649</v>
      </c>
      <c r="AD54" s="1701">
        <f t="shared" si="50"/>
        <v>883.39778023831047</v>
      </c>
      <c r="AE54" s="1701">
        <f t="shared" si="50"/>
        <v>636.49824406001437</v>
      </c>
      <c r="AF54" s="1701">
        <f t="shared" si="50"/>
        <v>149.96092276748982</v>
      </c>
      <c r="AG54" s="1701">
        <f t="shared" si="50"/>
        <v>245.17054782970857</v>
      </c>
      <c r="AH54" s="1701">
        <f t="shared" si="50"/>
        <v>112.03844498847047</v>
      </c>
      <c r="AI54" s="1701">
        <f t="shared" si="50"/>
        <v>999.98922787806146</v>
      </c>
      <c r="AJ54" s="1701">
        <f t="shared" si="50"/>
        <v>87.313911603669126</v>
      </c>
      <c r="AK54" s="1701">
        <f t="shared" si="50"/>
        <v>55.846323659376495</v>
      </c>
      <c r="AL54" s="1702">
        <f t="shared" si="50"/>
        <v>151.97807584084188</v>
      </c>
      <c r="AM54" s="1702">
        <f t="shared" si="50"/>
        <v>13.83190678870006</v>
      </c>
      <c r="AN54" s="1702">
        <f t="shared" si="50"/>
        <v>36.366388265290574</v>
      </c>
      <c r="AO54" s="1702">
        <f t="shared" si="50"/>
        <v>131.11494976788597</v>
      </c>
      <c r="AP54" s="1702">
        <f t="shared" si="50"/>
        <v>34.522134026797232</v>
      </c>
      <c r="AQ54" s="1702">
        <f t="shared" si="50"/>
        <v>60.168794530845254</v>
      </c>
      <c r="AR54" s="1868">
        <f t="shared" si="50"/>
        <v>13873.517774956066</v>
      </c>
      <c r="AS54" s="1704">
        <f t="shared" si="50"/>
        <v>2802.5748471704437</v>
      </c>
      <c r="AT54" s="1704">
        <f t="shared" si="50"/>
        <v>914.92300112755606</v>
      </c>
      <c r="AU54" s="1706">
        <f t="shared" si="50"/>
        <v>459.0464065499832</v>
      </c>
      <c r="AV54" s="1706">
        <f t="shared" si="50"/>
        <v>86.391784484422459</v>
      </c>
      <c r="AW54" s="1706">
        <f t="shared" si="50"/>
        <v>47.662445476062295</v>
      </c>
      <c r="AX54" s="1707">
        <f t="shared" si="50"/>
        <v>9737.489480409984</v>
      </c>
      <c r="AY54" s="1708">
        <f t="shared" si="50"/>
        <v>2412.342176894243</v>
      </c>
      <c r="AZ54" s="1708">
        <f t="shared" si="50"/>
        <v>1528.5409660412624</v>
      </c>
      <c r="BA54" s="1709">
        <f t="shared" si="50"/>
        <v>453.39837794459737</v>
      </c>
      <c r="BB54" s="1709">
        <f t="shared" si="50"/>
        <v>1283.0246205418364</v>
      </c>
      <c r="BC54" s="1710">
        <f t="shared" si="50"/>
        <v>1579.7766541044055</v>
      </c>
      <c r="BD54" s="1711">
        <f t="shared" si="50"/>
        <v>10702.322611866766</v>
      </c>
      <c r="BE54" s="1714">
        <f t="shared" si="50"/>
        <v>623.87662911532561</v>
      </c>
      <c r="BF54" s="1713">
        <f t="shared" si="50"/>
        <v>322.45632701157018</v>
      </c>
      <c r="BG54" s="1714">
        <f t="shared" si="50"/>
        <v>2991.1498430563879</v>
      </c>
      <c r="BH54" s="1714">
        <f t="shared" si="50"/>
        <v>1095.9480812246682</v>
      </c>
      <c r="BI54" s="1715">
        <f t="shared" si="50"/>
        <v>29.335168981034712</v>
      </c>
      <c r="BJ54" s="1715">
        <f t="shared" si="50"/>
        <v>151.45937933626567</v>
      </c>
      <c r="BK54" s="1713">
        <f t="shared" si="50"/>
        <v>145.81135073087981</v>
      </c>
      <c r="BL54" s="1715">
        <f t="shared" si="50"/>
        <v>586.93391140050585</v>
      </c>
      <c r="BM54" s="1715">
        <f t="shared" si="50"/>
        <v>352.88652194671027</v>
      </c>
      <c r="BN54" s="1715">
        <f t="shared" si="50"/>
        <v>352.88652194671027</v>
      </c>
      <c r="BO54" s="1716">
        <f t="shared" si="50"/>
        <v>2655.1497739808824</v>
      </c>
      <c r="BP54" s="1717">
        <f t="shared" si="50"/>
        <v>812.50925794622265</v>
      </c>
      <c r="BQ54" s="1718">
        <f t="shared" si="50"/>
        <v>3689.027173491259</v>
      </c>
      <c r="BR54" s="1718">
        <f t="shared" si="50"/>
        <v>998.02970774966229</v>
      </c>
      <c r="BS54" s="1718">
        <f t="shared" si="50"/>
        <v>130.13518970368639</v>
      </c>
      <c r="BT54" s="1719">
        <f t="shared" si="50"/>
        <v>2631.5778994951393</v>
      </c>
      <c r="BU54" s="1717">
        <f t="shared" ref="BU54:CN54" si="51">IF(BU$6&gt;=1,BU$12/$F$15,0)*$E$54</f>
        <v>612.06187539997757</v>
      </c>
      <c r="BV54" s="1717">
        <f t="shared" si="51"/>
        <v>116.24564997003343</v>
      </c>
      <c r="BW54" s="1717">
        <f t="shared" si="51"/>
        <v>284.93727984722125</v>
      </c>
      <c r="BX54" s="1717">
        <f t="shared" si="51"/>
        <v>246.15030789390818</v>
      </c>
      <c r="BY54" s="1708">
        <f t="shared" si="51"/>
        <v>3738.8796708755322</v>
      </c>
      <c r="BZ54" s="1708">
        <f t="shared" si="51"/>
        <v>2058.8793254980037</v>
      </c>
      <c r="CA54" s="1718">
        <f t="shared" si="51"/>
        <v>2077.8981973324667</v>
      </c>
      <c r="CB54" s="1714">
        <f t="shared" si="51"/>
        <v>245.17054782970857</v>
      </c>
      <c r="CC54" s="1715">
        <f t="shared" si="51"/>
        <v>257.84979571935031</v>
      </c>
      <c r="CD54" s="1715">
        <f t="shared" si="51"/>
        <v>86.103619759657875</v>
      </c>
      <c r="CE54" s="1719">
        <f t="shared" si="51"/>
        <v>2077.8981973324667</v>
      </c>
      <c r="CF54" s="1720">
        <f t="shared" si="51"/>
        <v>829.51097670733327</v>
      </c>
      <c r="CG54" s="1721">
        <f t="shared" si="51"/>
        <v>276.40760399418957</v>
      </c>
      <c r="CH54" s="1721">
        <f t="shared" si="51"/>
        <v>171.16984651016324</v>
      </c>
      <c r="CI54" s="1719">
        <f t="shared" si="51"/>
        <v>4391.5151395223629</v>
      </c>
      <c r="CJ54" s="1722">
        <f t="shared" si="51"/>
        <v>1244.0071168087118</v>
      </c>
      <c r="CK54" s="1723">
        <f t="shared" si="51"/>
        <v>4215.1583279664374</v>
      </c>
      <c r="CL54" s="1724">
        <f t="shared" si="51"/>
        <v>1703.2840551385063</v>
      </c>
      <c r="CM54" s="1725">
        <f t="shared" si="51"/>
        <v>731.13153967270398</v>
      </c>
      <c r="CN54" s="1726">
        <f t="shared" si="51"/>
        <v>1654.4689507633859</v>
      </c>
      <c r="CO54" s="1636" t="s">
        <v>6</v>
      </c>
      <c r="CP54" s="1636" t="s">
        <v>6</v>
      </c>
      <c r="CQ54" s="1636"/>
      <c r="CR54" s="1636"/>
      <c r="CS54" s="1636"/>
      <c r="CT54" s="1636"/>
      <c r="CU54" s="1636" t="s">
        <v>6</v>
      </c>
      <c r="CV54" s="1636"/>
      <c r="CW54" s="1460"/>
      <c r="CX54" s="1460"/>
      <c r="CY54" s="1460">
        <f t="shared" si="34"/>
        <v>141839</v>
      </c>
      <c r="CZ54" s="1605">
        <v>141839</v>
      </c>
      <c r="DA54" s="1460">
        <f t="shared" si="19"/>
        <v>0</v>
      </c>
      <c r="DB54" s="1460"/>
      <c r="DC54" s="1460"/>
      <c r="DD54" s="1460"/>
      <c r="DE54" s="1460"/>
      <c r="DF54" s="1460"/>
      <c r="DG54" s="1460"/>
      <c r="DH54" s="1460"/>
      <c r="DI54" s="1460"/>
      <c r="DJ54" s="1460"/>
      <c r="DK54" s="1460"/>
      <c r="DL54" s="1460"/>
      <c r="DM54" s="1460"/>
      <c r="DN54" s="1460"/>
      <c r="DO54" s="1460"/>
      <c r="DP54" s="1460"/>
      <c r="DQ54" s="1460"/>
      <c r="DR54" s="1460"/>
      <c r="DS54" s="1460"/>
      <c r="DT54" s="1460"/>
      <c r="DU54" s="1460"/>
      <c r="DV54" s="1460"/>
      <c r="DW54" s="1460"/>
      <c r="DX54" s="1460"/>
      <c r="DY54" s="1460"/>
      <c r="DZ54" s="1460"/>
      <c r="EA54" s="1460"/>
      <c r="EB54" s="1460"/>
      <c r="EC54" s="1460"/>
      <c r="ED54" s="1460"/>
      <c r="EE54" s="1460"/>
      <c r="EF54" s="1460"/>
      <c r="EG54" s="1460"/>
      <c r="EH54" s="1460"/>
      <c r="EI54" s="1460"/>
      <c r="EJ54" s="1460"/>
      <c r="EK54" s="1460"/>
      <c r="EL54" s="1460"/>
      <c r="EM54" s="1460"/>
      <c r="EN54" s="1460"/>
      <c r="EO54" s="1460"/>
      <c r="EP54" s="1460"/>
      <c r="EQ54" s="1460"/>
      <c r="ER54" s="1460"/>
      <c r="ES54" s="1460"/>
      <c r="ET54" s="1460"/>
      <c r="EU54" s="1460"/>
      <c r="EV54" s="1460"/>
      <c r="EW54" s="1460"/>
      <c r="EX54" s="1460"/>
      <c r="EY54" s="1460"/>
      <c r="EZ54" s="1460"/>
      <c r="FA54" s="1460"/>
      <c r="FB54" s="1460"/>
      <c r="FC54" s="1460"/>
      <c r="FD54" s="1460"/>
      <c r="FE54" s="1460"/>
      <c r="FF54" s="1460"/>
      <c r="FG54" s="1460"/>
      <c r="FH54" s="1460"/>
      <c r="FI54" s="1460"/>
      <c r="FJ54" s="1460"/>
      <c r="FK54" s="1460"/>
      <c r="FL54" s="1460"/>
      <c r="FM54" s="1460"/>
      <c r="FN54" s="1460"/>
      <c r="FO54" s="1460"/>
      <c r="FP54" s="1460"/>
      <c r="FQ54" s="1460"/>
      <c r="FR54" s="1460"/>
      <c r="FS54" s="1460"/>
      <c r="FT54" s="1460"/>
      <c r="FU54" s="1460"/>
      <c r="FV54" s="1460"/>
      <c r="FW54" s="1460"/>
      <c r="FX54" s="1460"/>
      <c r="FY54" s="1460"/>
      <c r="FZ54" s="1460"/>
      <c r="GA54" s="1460"/>
      <c r="GB54" s="1460"/>
      <c r="GC54" s="1460"/>
      <c r="GD54" s="1460"/>
      <c r="GE54" s="1460"/>
      <c r="GF54" s="1460"/>
      <c r="GG54" s="1460"/>
      <c r="GH54" s="1460"/>
      <c r="GI54" s="1460"/>
      <c r="GJ54" s="1460"/>
      <c r="GK54" s="1460"/>
      <c r="GL54" s="1460"/>
      <c r="GM54" s="1460"/>
      <c r="GN54" s="1460"/>
      <c r="GO54" s="1460"/>
      <c r="GP54" s="1460"/>
      <c r="GQ54" s="1460"/>
      <c r="GR54" s="1460"/>
      <c r="GS54" s="1460"/>
      <c r="GT54" s="1460"/>
      <c r="GU54" s="1460"/>
      <c r="GV54" s="1460"/>
      <c r="GW54" s="1460"/>
      <c r="GX54" s="1460"/>
      <c r="GY54" s="1460"/>
      <c r="GZ54" s="1460"/>
      <c r="HA54" s="1460"/>
      <c r="HB54" s="1460"/>
      <c r="HC54" s="1460"/>
      <c r="HD54" s="1460"/>
      <c r="HE54" s="1460"/>
      <c r="HF54" s="1460"/>
      <c r="HG54" s="1460"/>
      <c r="HH54" s="1460"/>
      <c r="HI54" s="1460"/>
      <c r="HJ54" s="1460"/>
      <c r="HK54" s="1460"/>
      <c r="HL54" s="1460"/>
      <c r="HM54" s="1460"/>
      <c r="HN54" s="1460"/>
      <c r="HO54" s="1460"/>
      <c r="HP54" s="1460"/>
      <c r="HQ54" s="1460"/>
      <c r="HR54" s="1460"/>
      <c r="HS54" s="1460"/>
      <c r="HT54" s="1460"/>
    </row>
    <row r="55" spans="1:228" s="1365" customFormat="1" ht="26.4" x14ac:dyDescent="0.25">
      <c r="A55" s="1460"/>
      <c r="B55" s="1609" t="s">
        <v>210</v>
      </c>
      <c r="C55" s="1609" t="s">
        <v>210</v>
      </c>
      <c r="D55" s="1548" t="s">
        <v>1502</v>
      </c>
      <c r="E55" s="1608">
        <f>250438+315685</f>
        <v>566123</v>
      </c>
      <c r="F55" s="1651" t="s">
        <v>1503</v>
      </c>
      <c r="G55" s="1840" t="s">
        <v>1504</v>
      </c>
      <c r="H55" s="1668">
        <f>IF(H$19&gt;=1,H$12/$F$19,0)*$E55</f>
        <v>394036.3720653819</v>
      </c>
      <c r="I55" s="1699">
        <f t="shared" ref="I55:BT55" si="52">IF(I$19&gt;=1,I$12/$F$19,0)*$E55</f>
        <v>4024.5662955767889</v>
      </c>
      <c r="J55" s="1699">
        <f t="shared" si="52"/>
        <v>2973.623818507182</v>
      </c>
      <c r="K55" s="1699">
        <f t="shared" si="52"/>
        <v>270714.51560389961</v>
      </c>
      <c r="L55" s="1699">
        <f t="shared" si="52"/>
        <v>14736.028687689703</v>
      </c>
      <c r="M55" s="1699">
        <f t="shared" si="52"/>
        <v>10349.875747774609</v>
      </c>
      <c r="N55" s="1699">
        <f t="shared" si="52"/>
        <v>2681.6953526545135</v>
      </c>
      <c r="O55" s="1699">
        <f t="shared" si="52"/>
        <v>12681.256941405922</v>
      </c>
      <c r="P55" s="1699">
        <f t="shared" si="52"/>
        <v>1787.7005557413415</v>
      </c>
      <c r="Q55" s="1699">
        <f t="shared" si="52"/>
        <v>11133.457996216772</v>
      </c>
      <c r="R55" s="1699">
        <f t="shared" si="52"/>
        <v>3405.4467175011296</v>
      </c>
      <c r="S55" s="1699">
        <f t="shared" si="52"/>
        <v>1847.8204774218912</v>
      </c>
      <c r="T55" s="1699">
        <f t="shared" si="52"/>
        <v>11991.033994419611</v>
      </c>
      <c r="U55" s="1699">
        <f t="shared" si="52"/>
        <v>10707.993935092883</v>
      </c>
      <c r="V55" s="1699">
        <f t="shared" si="52"/>
        <v>11344.744836353704</v>
      </c>
      <c r="W55" s="1699">
        <f t="shared" si="52"/>
        <v>5814.0010798281464</v>
      </c>
      <c r="X55" s="1699">
        <f t="shared" si="52"/>
        <v>4278.9198103791141</v>
      </c>
      <c r="Y55" s="1701">
        <f t="shared" si="52"/>
        <v>2340.3413742663934</v>
      </c>
      <c r="Z55" s="1701">
        <f t="shared" si="52"/>
        <v>714.79118421153407</v>
      </c>
      <c r="AA55" s="1701">
        <f t="shared" si="52"/>
        <v>1277.8373737966808</v>
      </c>
      <c r="AB55" s="1701">
        <f t="shared" si="52"/>
        <v>3116.9867086684926</v>
      </c>
      <c r="AC55" s="1701">
        <f t="shared" si="52"/>
        <v>1233.3255087062741</v>
      </c>
      <c r="AD55" s="1701">
        <f t="shared" si="52"/>
        <v>4430.3757669204988</v>
      </c>
      <c r="AE55" s="1701">
        <f t="shared" si="52"/>
        <v>3192.1366107691797</v>
      </c>
      <c r="AF55" s="1701">
        <f t="shared" si="52"/>
        <v>752.07709717687487</v>
      </c>
      <c r="AG55" s="1701">
        <f t="shared" si="52"/>
        <v>1229.5680136012397</v>
      </c>
      <c r="AH55" s="1701">
        <f t="shared" si="52"/>
        <v>561.89003724513634</v>
      </c>
      <c r="AI55" s="1701">
        <f t="shared" si="52"/>
        <v>5015.0998128808442</v>
      </c>
      <c r="AJ55" s="1701">
        <f t="shared" si="52"/>
        <v>437.89269877900284</v>
      </c>
      <c r="AK55" s="1701">
        <f t="shared" si="52"/>
        <v>280.07790436756022</v>
      </c>
      <c r="AL55" s="1702">
        <f t="shared" si="52"/>
        <v>762.19343015196728</v>
      </c>
      <c r="AM55" s="1702">
        <f t="shared" si="52"/>
        <v>69.369140400634123</v>
      </c>
      <c r="AN55" s="1702">
        <f t="shared" si="52"/>
        <v>182.38303163666717</v>
      </c>
      <c r="AO55" s="1702">
        <f t="shared" si="52"/>
        <v>657.56164338101075</v>
      </c>
      <c r="AP55" s="1702">
        <f t="shared" si="52"/>
        <v>173.13381291658263</v>
      </c>
      <c r="AQ55" s="1702">
        <f t="shared" si="52"/>
        <v>301.75576074275841</v>
      </c>
      <c r="AR55" s="1868">
        <f t="shared" si="52"/>
        <v>69577.82589800602</v>
      </c>
      <c r="AS55" s="1704">
        <f t="shared" si="52"/>
        <v>14055.343997508482</v>
      </c>
      <c r="AT55" s="1704">
        <f t="shared" si="52"/>
        <v>4588.4795994169435</v>
      </c>
      <c r="AU55" s="1706">
        <f t="shared" si="52"/>
        <v>2302.1883470460448</v>
      </c>
      <c r="AV55" s="1706">
        <f t="shared" si="52"/>
        <v>433.26808941896053</v>
      </c>
      <c r="AW55" s="1706">
        <f t="shared" si="52"/>
        <v>239.03449629718506</v>
      </c>
      <c r="AX55" s="1707">
        <f t="shared" si="52"/>
        <v>48835.00772779141</v>
      </c>
      <c r="AY55" s="1708">
        <f t="shared" si="52"/>
        <v>12098.267123955591</v>
      </c>
      <c r="AZ55" s="1708">
        <f t="shared" si="52"/>
        <v>7665.8680904400753</v>
      </c>
      <c r="BA55" s="1709">
        <f t="shared" si="52"/>
        <v>2273.8626147157856</v>
      </c>
      <c r="BB55" s="1709">
        <f t="shared" si="52"/>
        <v>6434.5658483288189</v>
      </c>
      <c r="BC55" s="1710">
        <f t="shared" si="52"/>
        <v>0</v>
      </c>
      <c r="BD55" s="1711">
        <f t="shared" si="52"/>
        <v>53673.794308820638</v>
      </c>
      <c r="BE55" s="1714">
        <f t="shared" si="52"/>
        <v>3128.8372701536009</v>
      </c>
      <c r="BF55" s="1713">
        <f t="shared" si="52"/>
        <v>1617.1680855897828</v>
      </c>
      <c r="BG55" s="1714">
        <f t="shared" si="52"/>
        <v>15001.076611637127</v>
      </c>
      <c r="BH55" s="1714">
        <f t="shared" si="52"/>
        <v>5496.3482244102433</v>
      </c>
      <c r="BI55" s="1715">
        <f t="shared" si="52"/>
        <v>147.12038526634484</v>
      </c>
      <c r="BJ55" s="1715">
        <f t="shared" si="52"/>
        <v>759.59208738694349</v>
      </c>
      <c r="BK55" s="1713">
        <f t="shared" si="52"/>
        <v>731.26635505668469</v>
      </c>
      <c r="BL55" s="1715">
        <f t="shared" si="52"/>
        <v>2943.5638576669076</v>
      </c>
      <c r="BM55" s="1715">
        <f t="shared" si="52"/>
        <v>1769.7801944711778</v>
      </c>
      <c r="BN55" s="1715">
        <f t="shared" si="52"/>
        <v>1769.7801944711778</v>
      </c>
      <c r="BO55" s="1716">
        <f t="shared" si="52"/>
        <v>0</v>
      </c>
      <c r="BP55" s="1717">
        <f t="shared" si="52"/>
        <v>0</v>
      </c>
      <c r="BQ55" s="1718">
        <f t="shared" si="52"/>
        <v>0</v>
      </c>
      <c r="BR55" s="1718">
        <f t="shared" si="52"/>
        <v>0</v>
      </c>
      <c r="BS55" s="1718">
        <f t="shared" si="52"/>
        <v>0</v>
      </c>
      <c r="BT55" s="1719">
        <f t="shared" si="52"/>
        <v>0</v>
      </c>
      <c r="BU55" s="1717">
        <f t="shared" ref="BU55:CN55" si="53">IF(BU$19&gt;=1,BU$12/$F$19,0)*$E55</f>
        <v>0</v>
      </c>
      <c r="BV55" s="1717">
        <f t="shared" si="53"/>
        <v>0</v>
      </c>
      <c r="BW55" s="1717">
        <f t="shared" si="53"/>
        <v>0</v>
      </c>
      <c r="BX55" s="1717">
        <f t="shared" si="53"/>
        <v>0</v>
      </c>
      <c r="BY55" s="1708">
        <f t="shared" si="53"/>
        <v>0</v>
      </c>
      <c r="BZ55" s="1708">
        <f t="shared" si="53"/>
        <v>0</v>
      </c>
      <c r="CA55" s="1718">
        <f t="shared" si="53"/>
        <v>0</v>
      </c>
      <c r="CB55" s="1714">
        <f t="shared" si="53"/>
        <v>0</v>
      </c>
      <c r="CC55" s="1715">
        <f t="shared" si="53"/>
        <v>0</v>
      </c>
      <c r="CD55" s="1715">
        <f t="shared" si="53"/>
        <v>0</v>
      </c>
      <c r="CE55" s="1719">
        <f t="shared" si="53"/>
        <v>0</v>
      </c>
      <c r="CF55" s="1720">
        <f t="shared" si="53"/>
        <v>0</v>
      </c>
      <c r="CG55" s="1721">
        <f t="shared" si="53"/>
        <v>0</v>
      </c>
      <c r="CH55" s="1721">
        <f t="shared" si="53"/>
        <v>0</v>
      </c>
      <c r="CI55" s="1719">
        <f t="shared" si="53"/>
        <v>0</v>
      </c>
      <c r="CJ55" s="1722">
        <f t="shared" si="53"/>
        <v>0</v>
      </c>
      <c r="CK55" s="1723">
        <f t="shared" si="53"/>
        <v>0</v>
      </c>
      <c r="CL55" s="1724">
        <f t="shared" si="53"/>
        <v>0</v>
      </c>
      <c r="CM55" s="1725">
        <f t="shared" si="53"/>
        <v>0</v>
      </c>
      <c r="CN55" s="1726">
        <f t="shared" si="53"/>
        <v>0</v>
      </c>
      <c r="CO55" s="1636" t="s">
        <v>6</v>
      </c>
      <c r="CP55" s="1636" t="s">
        <v>6</v>
      </c>
      <c r="CQ55" s="1636"/>
      <c r="CR55" s="1636"/>
      <c r="CS55" s="1636"/>
      <c r="CT55" s="1636"/>
      <c r="CU55" s="1636" t="s">
        <v>6</v>
      </c>
      <c r="CV55" s="1636"/>
      <c r="CW55" s="1460"/>
      <c r="CY55" s="1460">
        <f t="shared" si="34"/>
        <v>566123</v>
      </c>
      <c r="CZ55" s="1608">
        <f>250438+315685</f>
        <v>566123</v>
      </c>
      <c r="DA55" s="1460">
        <f t="shared" si="19"/>
        <v>0</v>
      </c>
    </row>
    <row r="56" spans="1:228" s="1460" customFormat="1" ht="26.4" x14ac:dyDescent="0.25">
      <c r="B56" s="1606" t="s">
        <v>1357</v>
      </c>
      <c r="C56" s="1606" t="s">
        <v>6</v>
      </c>
      <c r="D56" s="1619" t="s">
        <v>1505</v>
      </c>
      <c r="E56" s="1606">
        <v>33705</v>
      </c>
      <c r="F56" s="1606" t="s">
        <v>1506</v>
      </c>
      <c r="G56" s="1606" t="s">
        <v>1507</v>
      </c>
      <c r="H56" s="1870"/>
      <c r="I56" s="1699" t="s">
        <v>6</v>
      </c>
      <c r="J56" s="1699"/>
      <c r="K56" s="1878" t="s">
        <v>6</v>
      </c>
      <c r="L56" s="1699"/>
      <c r="M56" s="1699"/>
      <c r="N56" s="1699"/>
      <c r="O56" s="1699"/>
      <c r="P56" s="1699"/>
      <c r="Q56" s="1699" t="s">
        <v>6</v>
      </c>
      <c r="R56" s="1699"/>
      <c r="S56" s="1699"/>
      <c r="T56" s="1699"/>
      <c r="U56" s="1699"/>
      <c r="V56" s="1699"/>
      <c r="W56" s="1699"/>
      <c r="X56" s="1699"/>
      <c r="Y56" s="1701"/>
      <c r="Z56" s="1701"/>
      <c r="AA56" s="1701"/>
      <c r="AB56" s="1701"/>
      <c r="AC56" s="1701"/>
      <c r="AD56" s="1701"/>
      <c r="AE56" s="1701"/>
      <c r="AF56" s="1701"/>
      <c r="AG56" s="1701"/>
      <c r="AH56" s="1701"/>
      <c r="AI56" s="1701"/>
      <c r="AJ56" s="1701"/>
      <c r="AK56" s="1701"/>
      <c r="AL56" s="1702"/>
      <c r="AM56" s="1702"/>
      <c r="AN56" s="1702"/>
      <c r="AO56" s="1702"/>
      <c r="AP56" s="1702"/>
      <c r="AQ56" s="1702"/>
      <c r="AR56" s="1868"/>
      <c r="AS56" s="1704"/>
      <c r="AT56" s="1704"/>
      <c r="AU56" s="1706"/>
      <c r="AV56" s="1706"/>
      <c r="AW56" s="1706"/>
      <c r="AX56" s="1707"/>
      <c r="AY56" s="1708"/>
      <c r="AZ56" s="1708"/>
      <c r="BA56" s="1709"/>
      <c r="BB56" s="1709"/>
      <c r="BC56" s="1710"/>
      <c r="BD56" s="1711"/>
      <c r="BE56" s="1714"/>
      <c r="BF56" s="1713"/>
      <c r="BG56" s="1714"/>
      <c r="BH56" s="1714"/>
      <c r="BI56" s="1715"/>
      <c r="BJ56" s="1715"/>
      <c r="BK56" s="1713"/>
      <c r="BL56" s="1715"/>
      <c r="BM56" s="1715"/>
      <c r="BN56" s="1715"/>
      <c r="BO56" s="1716"/>
      <c r="BP56" s="1717"/>
      <c r="BQ56" s="1718"/>
      <c r="BR56" s="1718"/>
      <c r="BS56" s="1718"/>
      <c r="BT56" s="1719"/>
      <c r="BU56" s="1717"/>
      <c r="BV56" s="1717"/>
      <c r="BW56" s="1717"/>
      <c r="BX56" s="1717"/>
      <c r="BY56" s="1708"/>
      <c r="BZ56" s="1708"/>
      <c r="CA56" s="1718"/>
      <c r="CB56" s="1714"/>
      <c r="CC56" s="1715"/>
      <c r="CD56" s="1715"/>
      <c r="CE56" s="1719"/>
      <c r="CF56" s="1720"/>
      <c r="CG56" s="1721"/>
      <c r="CH56" s="1721"/>
      <c r="CI56" s="1719"/>
      <c r="CJ56" s="1722"/>
      <c r="CK56" s="1723"/>
      <c r="CL56" s="1724"/>
      <c r="CM56" s="1725"/>
      <c r="CN56" s="1726"/>
      <c r="CO56" s="1636"/>
      <c r="CP56" s="1636"/>
      <c r="CQ56" s="1636"/>
      <c r="CR56" s="1636"/>
      <c r="CS56" s="1636"/>
      <c r="CT56" s="1636"/>
      <c r="CU56" s="1636" t="s">
        <v>6</v>
      </c>
      <c r="CV56" s="1636"/>
      <c r="CY56" s="1460">
        <f t="shared" si="34"/>
        <v>33705</v>
      </c>
      <c r="CZ56" s="1606">
        <v>33705</v>
      </c>
      <c r="DA56" s="1460">
        <f t="shared" si="19"/>
        <v>0</v>
      </c>
    </row>
    <row r="57" spans="1:228" s="1869" customFormat="1" x14ac:dyDescent="0.25">
      <c r="A57" s="1460"/>
      <c r="B57" s="1606" t="s">
        <v>1364</v>
      </c>
      <c r="C57" s="1606"/>
      <c r="D57" s="1607">
        <v>10603</v>
      </c>
      <c r="E57" s="1610">
        <v>234633</v>
      </c>
      <c r="F57" s="1606" t="s">
        <v>1508</v>
      </c>
      <c r="G57" s="1840" t="s">
        <v>266</v>
      </c>
      <c r="H57" s="1668">
        <f>$E57*H$13</f>
        <v>234633</v>
      </c>
      <c r="I57" s="1699">
        <f>$E57*I$13</f>
        <v>2396.469287036738</v>
      </c>
      <c r="J57" s="1699">
        <f>$E57*J$13</f>
        <v>1770.6748078881042</v>
      </c>
      <c r="K57" s="1699">
        <f t="shared" ref="K57:AQ57" si="54">$E57*K$13</f>
        <v>161199.73546287304</v>
      </c>
      <c r="L57" s="1699">
        <f t="shared" si="54"/>
        <v>8774.7194528148539</v>
      </c>
      <c r="M57" s="1699">
        <f t="shared" si="54"/>
        <v>6162.9396890413327</v>
      </c>
      <c r="N57" s="1699">
        <f t="shared" si="54"/>
        <v>1596.8430081245949</v>
      </c>
      <c r="O57" s="1699">
        <f t="shared" si="54"/>
        <v>7551.1845374497161</v>
      </c>
      <c r="P57" s="1699">
        <f t="shared" si="54"/>
        <v>1064.5046351854514</v>
      </c>
      <c r="Q57" s="1699">
        <f t="shared" si="54"/>
        <v>6629.5317773174456</v>
      </c>
      <c r="R57" s="1699">
        <f t="shared" si="54"/>
        <v>2027.80818298383</v>
      </c>
      <c r="S57" s="1699">
        <f t="shared" si="54"/>
        <v>1100.3036592951644</v>
      </c>
      <c r="T57" s="1699">
        <f t="shared" si="54"/>
        <v>7140.184202959359</v>
      </c>
      <c r="U57" s="1699">
        <f t="shared" si="54"/>
        <v>6376.184837464094</v>
      </c>
      <c r="V57" s="1699">
        <f t="shared" si="54"/>
        <v>6755.3446937799463</v>
      </c>
      <c r="W57" s="1699">
        <f t="shared" si="54"/>
        <v>3462.0065863792006</v>
      </c>
      <c r="X57" s="1699">
        <f t="shared" si="54"/>
        <v>2547.9266967316771</v>
      </c>
      <c r="Y57" s="1701">
        <f t="shared" si="54"/>
        <v>1393.5802798862733</v>
      </c>
      <c r="Z57" s="1701">
        <f t="shared" si="54"/>
        <v>425.62974338134541</v>
      </c>
      <c r="AA57" s="1701">
        <f t="shared" si="54"/>
        <v>760.90137302423295</v>
      </c>
      <c r="AB57" s="1701">
        <f t="shared" si="54"/>
        <v>1856.0417115343423</v>
      </c>
      <c r="AC57" s="1701">
        <f t="shared" si="54"/>
        <v>734.39632632761868</v>
      </c>
      <c r="AD57" s="1701">
        <f t="shared" si="54"/>
        <v>2638.1126997772999</v>
      </c>
      <c r="AE57" s="1701">
        <f t="shared" si="54"/>
        <v>1900.7904916714838</v>
      </c>
      <c r="AF57" s="1701">
        <f t="shared" si="54"/>
        <v>447.83202275708078</v>
      </c>
      <c r="AG57" s="1701">
        <f t="shared" si="54"/>
        <v>732.15888732076155</v>
      </c>
      <c r="AH57" s="1701">
        <f t="shared" si="54"/>
        <v>334.5831868715469</v>
      </c>
      <c r="AI57" s="1701">
        <f t="shared" si="54"/>
        <v>2986.2926313828239</v>
      </c>
      <c r="AJ57" s="1701">
        <f t="shared" si="54"/>
        <v>260.74769964526416</v>
      </c>
      <c r="AK57" s="1701">
        <f t="shared" si="54"/>
        <v>166.77526135726796</v>
      </c>
      <c r="AL57" s="1702">
        <f t="shared" si="54"/>
        <v>453.85589700631135</v>
      </c>
      <c r="AM57" s="1702">
        <f t="shared" si="54"/>
        <v>41.306566280437892</v>
      </c>
      <c r="AN57" s="1702">
        <f t="shared" si="54"/>
        <v>108.60184717898461</v>
      </c>
      <c r="AO57" s="1702">
        <f t="shared" si="54"/>
        <v>391.55182619998419</v>
      </c>
      <c r="AP57" s="1702">
        <f t="shared" si="54"/>
        <v>103.09430500825957</v>
      </c>
      <c r="AQ57" s="1702">
        <f t="shared" si="54"/>
        <v>179.68356331990483</v>
      </c>
      <c r="AR57" s="1868" t="s">
        <v>6</v>
      </c>
      <c r="AS57" s="1704" t="s">
        <v>6</v>
      </c>
      <c r="AT57" s="1704" t="s">
        <v>6</v>
      </c>
      <c r="AU57" s="1706" t="s">
        <v>6</v>
      </c>
      <c r="AV57" s="1706" t="s">
        <v>6</v>
      </c>
      <c r="AW57" s="1706" t="s">
        <v>6</v>
      </c>
      <c r="AX57" s="1707" t="s">
        <v>6</v>
      </c>
      <c r="AY57" s="1708" t="s">
        <v>6</v>
      </c>
      <c r="AZ57" s="1708" t="s">
        <v>6</v>
      </c>
      <c r="BA57" s="1709" t="s">
        <v>6</v>
      </c>
      <c r="BB57" s="1709" t="s">
        <v>6</v>
      </c>
      <c r="BC57" s="1710" t="s">
        <v>6</v>
      </c>
      <c r="BD57" s="1711" t="s">
        <v>6</v>
      </c>
      <c r="BE57" s="1714" t="s">
        <v>6</v>
      </c>
      <c r="BF57" s="1713" t="s">
        <v>6</v>
      </c>
      <c r="BG57" s="1714" t="s">
        <v>6</v>
      </c>
      <c r="BH57" s="1714" t="s">
        <v>6</v>
      </c>
      <c r="BI57" s="1715" t="s">
        <v>6</v>
      </c>
      <c r="BJ57" s="1715" t="s">
        <v>6</v>
      </c>
      <c r="BK57" s="1713" t="s">
        <v>6</v>
      </c>
      <c r="BL57" s="1715" t="s">
        <v>6</v>
      </c>
      <c r="BM57" s="1715" t="s">
        <v>6</v>
      </c>
      <c r="BN57" s="1715" t="s">
        <v>6</v>
      </c>
      <c r="BO57" s="1716" t="s">
        <v>6</v>
      </c>
      <c r="BP57" s="1717" t="s">
        <v>6</v>
      </c>
      <c r="BQ57" s="1718" t="s">
        <v>6</v>
      </c>
      <c r="BR57" s="1718" t="s">
        <v>6</v>
      </c>
      <c r="BS57" s="1718" t="s">
        <v>6</v>
      </c>
      <c r="BT57" s="1719" t="s">
        <v>6</v>
      </c>
      <c r="BU57" s="1717" t="s">
        <v>6</v>
      </c>
      <c r="BV57" s="1717" t="s">
        <v>6</v>
      </c>
      <c r="BW57" s="1717" t="s">
        <v>6</v>
      </c>
      <c r="BX57" s="1717" t="s">
        <v>6</v>
      </c>
      <c r="BY57" s="1708" t="s">
        <v>6</v>
      </c>
      <c r="BZ57" s="1708" t="s">
        <v>6</v>
      </c>
      <c r="CA57" s="1718" t="s">
        <v>6</v>
      </c>
      <c r="CB57" s="1714" t="s">
        <v>6</v>
      </c>
      <c r="CC57" s="1715" t="s">
        <v>6</v>
      </c>
      <c r="CD57" s="1715" t="s">
        <v>6</v>
      </c>
      <c r="CE57" s="1719" t="s">
        <v>6</v>
      </c>
      <c r="CF57" s="1720" t="s">
        <v>6</v>
      </c>
      <c r="CG57" s="1721" t="s">
        <v>6</v>
      </c>
      <c r="CH57" s="1721" t="s">
        <v>6</v>
      </c>
      <c r="CI57" s="1719" t="s">
        <v>6</v>
      </c>
      <c r="CJ57" s="1722" t="s">
        <v>6</v>
      </c>
      <c r="CK57" s="1723" t="s">
        <v>6</v>
      </c>
      <c r="CL57" s="1724" t="s">
        <v>6</v>
      </c>
      <c r="CM57" s="1725" t="s">
        <v>6</v>
      </c>
      <c r="CN57" s="1726" t="s">
        <v>6</v>
      </c>
      <c r="CO57" s="1636" t="s">
        <v>6</v>
      </c>
      <c r="CP57" s="1636"/>
      <c r="CQ57" s="1636"/>
      <c r="CR57" s="1636" t="s">
        <v>6</v>
      </c>
      <c r="CS57" s="1636"/>
      <c r="CT57" s="1636"/>
      <c r="CU57" s="1636"/>
      <c r="CV57" s="1636" t="s">
        <v>6</v>
      </c>
      <c r="CW57" s="1460"/>
      <c r="CX57" s="1460"/>
      <c r="CY57" s="1460">
        <f t="shared" si="34"/>
        <v>234633</v>
      </c>
      <c r="CZ57" s="1610">
        <v>234633</v>
      </c>
      <c r="DA57" s="1460">
        <f t="shared" si="19"/>
        <v>0</v>
      </c>
      <c r="DB57" s="1460"/>
    </row>
    <row r="58" spans="1:228" s="1869" customFormat="1" ht="26.4" x14ac:dyDescent="0.25">
      <c r="A58" s="1460"/>
      <c r="B58" s="1606" t="s">
        <v>1509</v>
      </c>
      <c r="C58" s="1624" t="s">
        <v>1510</v>
      </c>
      <c r="D58" s="1607">
        <v>10064</v>
      </c>
      <c r="E58" s="1879">
        <v>13447</v>
      </c>
      <c r="F58" s="1606" t="s">
        <v>1460</v>
      </c>
      <c r="G58" s="1840" t="s">
        <v>266</v>
      </c>
      <c r="H58" s="1870"/>
      <c r="I58" s="1699"/>
      <c r="J58" s="1699"/>
      <c r="K58" s="1699"/>
      <c r="L58" s="1699"/>
      <c r="M58" s="1699"/>
      <c r="N58" s="1699"/>
      <c r="O58" s="1699"/>
      <c r="P58" s="1699"/>
      <c r="Q58" s="1699"/>
      <c r="R58" s="1699"/>
      <c r="S58" s="1699"/>
      <c r="T58" s="1699"/>
      <c r="U58" s="1699"/>
      <c r="V58" s="1699"/>
      <c r="W58" s="1699"/>
      <c r="X58" s="1699"/>
      <c r="Y58" s="1701"/>
      <c r="Z58" s="1701"/>
      <c r="AA58" s="1701"/>
      <c r="AB58" s="1701"/>
      <c r="AC58" s="1701"/>
      <c r="AD58" s="1701"/>
      <c r="AE58" s="1701"/>
      <c r="AF58" s="1701"/>
      <c r="AG58" s="1701"/>
      <c r="AH58" s="1701"/>
      <c r="AI58" s="1701"/>
      <c r="AJ58" s="1701"/>
      <c r="AK58" s="1701"/>
      <c r="AL58" s="1702"/>
      <c r="AM58" s="1702"/>
      <c r="AN58" s="1702"/>
      <c r="AO58" s="1702"/>
      <c r="AP58" s="1702"/>
      <c r="AQ58" s="1702"/>
      <c r="AR58" s="1669"/>
      <c r="AS58" s="1704"/>
      <c r="AT58" s="1704"/>
      <c r="AU58" s="1706"/>
      <c r="AV58" s="1706"/>
      <c r="AW58" s="1706"/>
      <c r="AX58" s="1707"/>
      <c r="AY58" s="1708"/>
      <c r="AZ58" s="1708"/>
      <c r="BA58" s="1709"/>
      <c r="BB58" s="1709"/>
      <c r="BC58" s="1710"/>
      <c r="BD58" s="1711"/>
      <c r="BE58" s="1714"/>
      <c r="BF58" s="1713"/>
      <c r="BG58" s="1714"/>
      <c r="BH58" s="1714"/>
      <c r="BI58" s="1715"/>
      <c r="BJ58" s="1715"/>
      <c r="BK58" s="1713"/>
      <c r="BL58" s="1715"/>
      <c r="BM58" s="1715"/>
      <c r="BN58" s="1715"/>
      <c r="BO58" s="1716"/>
      <c r="BP58" s="1717"/>
      <c r="BQ58" s="1718"/>
      <c r="BR58" s="1718"/>
      <c r="BS58" s="1718"/>
      <c r="BT58" s="1719"/>
      <c r="BU58" s="1717"/>
      <c r="BV58" s="1717"/>
      <c r="BW58" s="1717"/>
      <c r="BX58" s="1717"/>
      <c r="BY58" s="1708"/>
      <c r="BZ58" s="1708"/>
      <c r="CA58" s="1718"/>
      <c r="CB58" s="1714"/>
      <c r="CC58" s="1715"/>
      <c r="CD58" s="1715"/>
      <c r="CE58" s="1719"/>
      <c r="CF58" s="1720"/>
      <c r="CG58" s="1721"/>
      <c r="CH58" s="1721"/>
      <c r="CI58" s="1719"/>
      <c r="CJ58" s="1722"/>
      <c r="CK58" s="1723"/>
      <c r="CL58" s="1724"/>
      <c r="CM58" s="1725"/>
      <c r="CN58" s="1726"/>
      <c r="CO58" s="1636"/>
      <c r="CP58" s="1636"/>
      <c r="CQ58" s="1636"/>
      <c r="CR58" s="1636"/>
      <c r="CS58" s="1636"/>
      <c r="CT58" s="1636"/>
      <c r="CU58" s="1636"/>
      <c r="CV58" s="1636"/>
      <c r="CW58" s="1460"/>
      <c r="CX58" s="1460"/>
      <c r="CY58" s="1460">
        <f t="shared" si="34"/>
        <v>13447</v>
      </c>
      <c r="CZ58" s="1879">
        <v>13447</v>
      </c>
      <c r="DA58" s="1460">
        <f t="shared" si="19"/>
        <v>0</v>
      </c>
      <c r="DB58" s="1460"/>
    </row>
    <row r="59" spans="1:228" s="1460" customFormat="1" ht="39.6" x14ac:dyDescent="0.25">
      <c r="B59" s="1606" t="s">
        <v>1511</v>
      </c>
      <c r="C59" s="1606" t="s">
        <v>6</v>
      </c>
      <c r="D59" s="1607">
        <v>10053</v>
      </c>
      <c r="E59" s="1613">
        <v>54358</v>
      </c>
      <c r="F59" s="1860" t="s">
        <v>1512</v>
      </c>
      <c r="G59" s="1840" t="s">
        <v>1504</v>
      </c>
      <c r="H59" s="1870">
        <f>IF(H$20&gt;=1,H$12/$F$20,0)*$E59</f>
        <v>33973.933792006945</v>
      </c>
      <c r="I59" s="1699">
        <f t="shared" ref="I59:BT59" si="55">IF(I$20&gt;=1,I$12/$F$20,0)*$E59</f>
        <v>346.9993091012953</v>
      </c>
      <c r="J59" s="1699">
        <f t="shared" si="55"/>
        <v>256.38673456148564</v>
      </c>
      <c r="K59" s="1699">
        <f t="shared" si="55"/>
        <v>23341.086462282296</v>
      </c>
      <c r="L59" s="1699">
        <f t="shared" si="55"/>
        <v>1270.5447986147183</v>
      </c>
      <c r="M59" s="1699">
        <f t="shared" si="55"/>
        <v>892.36938094650827</v>
      </c>
      <c r="N59" s="1699">
        <f t="shared" si="55"/>
        <v>231.21657496709409</v>
      </c>
      <c r="O59" s="1699">
        <f t="shared" si="55"/>
        <v>1093.3817644003325</v>
      </c>
      <c r="P59" s="1699">
        <f t="shared" si="55"/>
        <v>154.13607632803158</v>
      </c>
      <c r="Q59" s="1699">
        <f t="shared" si="55"/>
        <v>959.93007664987033</v>
      </c>
      <c r="R59" s="1699">
        <f t="shared" si="55"/>
        <v>293.61863400111037</v>
      </c>
      <c r="S59" s="1699">
        <f t="shared" si="55"/>
        <v>159.31963394747061</v>
      </c>
      <c r="T59" s="1699">
        <f t="shared" si="55"/>
        <v>1033.8705355771572</v>
      </c>
      <c r="U59" s="1699">
        <f t="shared" si="55"/>
        <v>923.24643811230158</v>
      </c>
      <c r="V59" s="1699">
        <f t="shared" si="55"/>
        <v>978.14729116818717</v>
      </c>
      <c r="W59" s="1699">
        <f t="shared" si="55"/>
        <v>501.28491112988763</v>
      </c>
      <c r="X59" s="1699">
        <f t="shared" si="55"/>
        <v>368.92974518353742</v>
      </c>
      <c r="Y59" s="1701">
        <f t="shared" si="55"/>
        <v>201.78493290672134</v>
      </c>
      <c r="Z59" s="1701">
        <f t="shared" si="55"/>
        <v>61.629509581119159</v>
      </c>
      <c r="AA59" s="1701">
        <f t="shared" si="55"/>
        <v>110.17552036317342</v>
      </c>
      <c r="AB59" s="1701">
        <f t="shared" si="55"/>
        <v>268.7475258078403</v>
      </c>
      <c r="AC59" s="1701">
        <f t="shared" si="55"/>
        <v>106.33769404878103</v>
      </c>
      <c r="AD59" s="1701">
        <f t="shared" si="55"/>
        <v>381.9883230325089</v>
      </c>
      <c r="AE59" s="1701">
        <f t="shared" si="55"/>
        <v>275.2269728321391</v>
      </c>
      <c r="AF59" s="1701">
        <f t="shared" si="55"/>
        <v>64.844312143175117</v>
      </c>
      <c r="AG59" s="1701">
        <f t="shared" si="55"/>
        <v>106.01372169756608</v>
      </c>
      <c r="AH59" s="1701">
        <f t="shared" si="55"/>
        <v>48.446326981680414</v>
      </c>
      <c r="AI59" s="1701">
        <f t="shared" si="55"/>
        <v>432.40340507157242</v>
      </c>
      <c r="AJ59" s="1701">
        <f t="shared" si="55"/>
        <v>37.755239391587359</v>
      </c>
      <c r="AK59" s="1701">
        <f t="shared" si="55"/>
        <v>24.148400640559835</v>
      </c>
      <c r="AL59" s="1702">
        <f t="shared" si="55"/>
        <v>65.716545396446108</v>
      </c>
      <c r="AM59" s="1702">
        <f t="shared" si="55"/>
        <v>5.9810280224296797</v>
      </c>
      <c r="AN59" s="1702">
        <f t="shared" si="55"/>
        <v>15.725119508971368</v>
      </c>
      <c r="AO59" s="1702">
        <f t="shared" si="55"/>
        <v>56.695161462614678</v>
      </c>
      <c r="AP59" s="1702">
        <f t="shared" si="55"/>
        <v>14.927649105980743</v>
      </c>
      <c r="AQ59" s="1702">
        <f t="shared" si="55"/>
        <v>26.017471897569109</v>
      </c>
      <c r="AR59" s="1669">
        <f t="shared" si="55"/>
        <v>5999.0209483971566</v>
      </c>
      <c r="AS59" s="1704">
        <f t="shared" si="55"/>
        <v>1211.8559611446269</v>
      </c>
      <c r="AT59" s="1704">
        <f t="shared" si="55"/>
        <v>395.62008273362994</v>
      </c>
      <c r="AU59" s="1706">
        <f t="shared" si="55"/>
        <v>198.49536749438499</v>
      </c>
      <c r="AV59" s="1706">
        <f t="shared" si="55"/>
        <v>37.356504190092046</v>
      </c>
      <c r="AW59" s="1706">
        <f t="shared" si="55"/>
        <v>20.60962572728894</v>
      </c>
      <c r="AX59" s="1707">
        <f t="shared" si="55"/>
        <v>4210.5689649402148</v>
      </c>
      <c r="AY59" s="1708">
        <f t="shared" si="55"/>
        <v>1043.1162080618299</v>
      </c>
      <c r="AZ59" s="1708">
        <f t="shared" si="55"/>
        <v>660.95343837866653</v>
      </c>
      <c r="BA59" s="1709">
        <f t="shared" si="55"/>
        <v>196.05311438522622</v>
      </c>
      <c r="BB59" s="1709">
        <f t="shared" si="55"/>
        <v>554.79019098053982</v>
      </c>
      <c r="BC59" s="1710">
        <f t="shared" si="55"/>
        <v>683.10816301174987</v>
      </c>
      <c r="BD59" s="1711">
        <f t="shared" si="55"/>
        <v>4627.7705904547774</v>
      </c>
      <c r="BE59" s="1714">
        <f t="shared" si="55"/>
        <v>269.76928476167205</v>
      </c>
      <c r="BF59" s="1713">
        <f t="shared" si="55"/>
        <v>139.43271577289192</v>
      </c>
      <c r="BG59" s="1714">
        <f t="shared" si="55"/>
        <v>1293.3973098504184</v>
      </c>
      <c r="BH59" s="1714">
        <f t="shared" si="55"/>
        <v>473.89678697717835</v>
      </c>
      <c r="BI59" s="1715">
        <f t="shared" si="55"/>
        <v>12.684763597569614</v>
      </c>
      <c r="BJ59" s="1715">
        <f t="shared" si="55"/>
        <v>65.492256845604999</v>
      </c>
      <c r="BK59" s="1713">
        <f t="shared" si="55"/>
        <v>63.050003736446222</v>
      </c>
      <c r="BL59" s="1715">
        <f t="shared" si="55"/>
        <v>253.79495575176611</v>
      </c>
      <c r="BM59" s="1715">
        <f t="shared" si="55"/>
        <v>152.59097742223722</v>
      </c>
      <c r="BN59" s="1715">
        <f t="shared" si="55"/>
        <v>152.59097742223722</v>
      </c>
      <c r="BO59" s="1716">
        <f t="shared" si="55"/>
        <v>0</v>
      </c>
      <c r="BP59" s="1717">
        <f t="shared" si="55"/>
        <v>0</v>
      </c>
      <c r="BQ59" s="1718">
        <f t="shared" si="55"/>
        <v>0</v>
      </c>
      <c r="BR59" s="1718">
        <f t="shared" si="55"/>
        <v>0</v>
      </c>
      <c r="BS59" s="1718">
        <f t="shared" si="55"/>
        <v>0</v>
      </c>
      <c r="BT59" s="1719">
        <f t="shared" si="55"/>
        <v>1137.9155022173402</v>
      </c>
      <c r="BU59" s="1717">
        <f t="shared" ref="BU59:CN59" si="56">IF(BU$20&gt;=1,BU$12/$F$20,0)*$E59</f>
        <v>264.66048999251336</v>
      </c>
      <c r="BV59" s="1717">
        <f t="shared" si="56"/>
        <v>50.265556338502769</v>
      </c>
      <c r="BW59" s="1717">
        <f t="shared" si="56"/>
        <v>123.2091772620514</v>
      </c>
      <c r="BX59" s="1717">
        <f t="shared" si="56"/>
        <v>106.43737784915487</v>
      </c>
      <c r="BY59" s="1708">
        <f t="shared" si="56"/>
        <v>0</v>
      </c>
      <c r="BZ59" s="1708">
        <f t="shared" si="56"/>
        <v>0</v>
      </c>
      <c r="CA59" s="1718">
        <f t="shared" si="56"/>
        <v>898.49993466949877</v>
      </c>
      <c r="CB59" s="1714">
        <f t="shared" si="56"/>
        <v>106.01372169756608</v>
      </c>
      <c r="CC59" s="1715">
        <f t="shared" si="56"/>
        <v>111.49633071812661</v>
      </c>
      <c r="CD59" s="1715">
        <f t="shared" si="56"/>
        <v>37.231899439624762</v>
      </c>
      <c r="CE59" s="1719">
        <f t="shared" si="56"/>
        <v>898.49993466949877</v>
      </c>
      <c r="CF59" s="1720">
        <f t="shared" si="56"/>
        <v>358.68723469512662</v>
      </c>
      <c r="CG59" s="1721">
        <f t="shared" si="56"/>
        <v>119.52087664821977</v>
      </c>
      <c r="CH59" s="1721">
        <f t="shared" si="56"/>
        <v>74.015221777567291</v>
      </c>
      <c r="CI59" s="1719">
        <f t="shared" si="56"/>
        <v>0</v>
      </c>
      <c r="CJ59" s="1722">
        <f t="shared" si="56"/>
        <v>0</v>
      </c>
      <c r="CK59" s="1723">
        <f t="shared" si="56"/>
        <v>1822.6684479352582</v>
      </c>
      <c r="CL59" s="1724">
        <f t="shared" si="56"/>
        <v>736.51375906202816</v>
      </c>
      <c r="CM59" s="1725">
        <f t="shared" si="56"/>
        <v>316.14717288559552</v>
      </c>
      <c r="CN59" s="1726">
        <f t="shared" si="56"/>
        <v>0</v>
      </c>
      <c r="CO59" s="1636"/>
      <c r="CP59" s="1636"/>
      <c r="CQ59" s="1636"/>
      <c r="CR59" s="1636"/>
      <c r="CS59" s="1636"/>
      <c r="CT59" s="1636"/>
      <c r="CU59" s="1636"/>
      <c r="CV59" s="1636"/>
      <c r="CY59" s="1460">
        <f t="shared" si="34"/>
        <v>54358</v>
      </c>
      <c r="CZ59" s="1613">
        <v>54358</v>
      </c>
      <c r="DA59" s="1460">
        <f t="shared" si="19"/>
        <v>0</v>
      </c>
    </row>
    <row r="60" spans="1:228" s="1460" customFormat="1" x14ac:dyDescent="0.25">
      <c r="A60" s="1914" t="s">
        <v>1365</v>
      </c>
      <c r="B60" s="1914"/>
      <c r="C60" s="1837"/>
      <c r="D60" s="1836"/>
      <c r="E60" s="1866"/>
      <c r="F60" s="1840"/>
      <c r="G60" s="1840"/>
      <c r="H60" s="1873"/>
      <c r="I60" s="1874"/>
      <c r="J60" s="1874"/>
      <c r="K60" s="1874"/>
      <c r="L60" s="1874"/>
      <c r="M60" s="1874"/>
      <c r="N60" s="1874"/>
      <c r="O60" s="1874"/>
      <c r="P60" s="1874"/>
      <c r="Q60" s="1874"/>
      <c r="R60" s="1874"/>
      <c r="S60" s="1874"/>
      <c r="T60" s="1874"/>
      <c r="U60" s="1874"/>
      <c r="V60" s="1874"/>
      <c r="W60" s="1874"/>
      <c r="X60" s="1874"/>
      <c r="Y60" s="1874"/>
      <c r="Z60" s="1874"/>
      <c r="AA60" s="1874"/>
      <c r="AB60" s="1874"/>
      <c r="AC60" s="1874"/>
      <c r="AD60" s="1874"/>
      <c r="AE60" s="1874"/>
      <c r="AF60" s="1874"/>
      <c r="AG60" s="1874"/>
      <c r="AH60" s="1874"/>
      <c r="AI60" s="1874"/>
      <c r="AJ60" s="1874"/>
      <c r="AK60" s="1874"/>
      <c r="AL60" s="1874"/>
      <c r="AM60" s="1874"/>
      <c r="AN60" s="1874"/>
      <c r="AO60" s="1874"/>
      <c r="AP60" s="1874"/>
      <c r="AQ60" s="1874"/>
      <c r="AR60" s="1874"/>
      <c r="AS60" s="1874"/>
      <c r="AT60" s="1874"/>
      <c r="AU60" s="1874"/>
      <c r="AV60" s="1874"/>
      <c r="AW60" s="1874"/>
      <c r="AX60" s="1874"/>
      <c r="AY60" s="1874"/>
      <c r="AZ60" s="1874"/>
      <c r="BA60" s="1874"/>
      <c r="BB60" s="1874"/>
      <c r="BC60" s="1874"/>
      <c r="BD60" s="1874"/>
      <c r="BE60" s="1874"/>
      <c r="BF60" s="1874"/>
      <c r="BG60" s="1874"/>
      <c r="BH60" s="1874"/>
      <c r="BI60" s="1874"/>
      <c r="BJ60" s="1874"/>
      <c r="BK60" s="1874"/>
      <c r="BL60" s="1874"/>
      <c r="BM60" s="1874"/>
      <c r="BN60" s="1874"/>
      <c r="BO60" s="1874"/>
      <c r="BP60" s="1874"/>
      <c r="BQ60" s="1874"/>
      <c r="BR60" s="1874"/>
      <c r="BS60" s="1874"/>
      <c r="BT60" s="1874"/>
      <c r="BU60" s="1874"/>
      <c r="BV60" s="1874"/>
      <c r="BW60" s="1874"/>
      <c r="BX60" s="1874"/>
      <c r="BY60" s="1874"/>
      <c r="BZ60" s="1874"/>
      <c r="CA60" s="1874"/>
      <c r="CB60" s="1874"/>
      <c r="CC60" s="1874"/>
      <c r="CD60" s="1874"/>
      <c r="CE60" s="1874"/>
      <c r="CF60" s="1874"/>
      <c r="CG60" s="1874"/>
      <c r="CH60" s="1874"/>
      <c r="CI60" s="1874"/>
      <c r="CJ60" s="1874"/>
      <c r="CK60" s="1874"/>
      <c r="CL60" s="1874"/>
      <c r="CM60" s="1874"/>
      <c r="CN60" s="1875"/>
      <c r="CO60" s="1855"/>
      <c r="CP60" s="1855"/>
      <c r="CQ60" s="1855"/>
      <c r="CR60" s="1855"/>
      <c r="CS60" s="1855"/>
      <c r="CT60" s="1855"/>
      <c r="CU60" s="1855"/>
      <c r="CV60" s="1855"/>
      <c r="CY60" s="1460">
        <f t="shared" si="34"/>
        <v>0</v>
      </c>
      <c r="CZ60" s="1866"/>
      <c r="DA60" s="1460">
        <f t="shared" si="19"/>
        <v>0</v>
      </c>
    </row>
    <row r="61" spans="1:228" s="1460" customFormat="1" ht="26.4" x14ac:dyDescent="0.25">
      <c r="A61" s="1556"/>
      <c r="B61" s="1587" t="s">
        <v>217</v>
      </c>
      <c r="C61" s="1587" t="s">
        <v>218</v>
      </c>
      <c r="D61" s="1557" t="s">
        <v>1366</v>
      </c>
      <c r="E61" s="1587">
        <v>9070</v>
      </c>
      <c r="F61" s="1587" t="s">
        <v>1513</v>
      </c>
      <c r="G61" s="1587" t="s">
        <v>1299</v>
      </c>
      <c r="H61" s="1668">
        <v>9070</v>
      </c>
      <c r="I61" s="1696">
        <v>9070</v>
      </c>
      <c r="J61" s="1696">
        <v>9070</v>
      </c>
      <c r="K61" s="1696">
        <v>9070</v>
      </c>
      <c r="L61" s="1696">
        <v>9070</v>
      </c>
      <c r="M61" s="1696">
        <v>9070</v>
      </c>
      <c r="N61" s="1696">
        <v>9070</v>
      </c>
      <c r="O61" s="1696">
        <v>9070</v>
      </c>
      <c r="P61" s="1696">
        <v>9070</v>
      </c>
      <c r="Q61" s="1696">
        <v>9070</v>
      </c>
      <c r="R61" s="1696">
        <v>9070</v>
      </c>
      <c r="S61" s="1696">
        <v>9070</v>
      </c>
      <c r="T61" s="1696">
        <v>9070</v>
      </c>
      <c r="U61" s="1696">
        <v>9070</v>
      </c>
      <c r="V61" s="1696">
        <v>9070</v>
      </c>
      <c r="W61" s="1696">
        <v>9070</v>
      </c>
      <c r="X61" s="1696">
        <v>9070</v>
      </c>
      <c r="Y61" s="1697">
        <v>9070</v>
      </c>
      <c r="Z61" s="1697">
        <v>9070</v>
      </c>
      <c r="AA61" s="1697">
        <v>9070</v>
      </c>
      <c r="AB61" s="1697">
        <v>9070</v>
      </c>
      <c r="AC61" s="1697">
        <v>9070</v>
      </c>
      <c r="AD61" s="1697">
        <v>9070</v>
      </c>
      <c r="AE61" s="1697">
        <v>9070</v>
      </c>
      <c r="AF61" s="1697">
        <v>9070</v>
      </c>
      <c r="AG61" s="1697">
        <v>9070</v>
      </c>
      <c r="AH61" s="1697">
        <v>9070</v>
      </c>
      <c r="AI61" s="1697">
        <v>9070</v>
      </c>
      <c r="AJ61" s="1697">
        <v>9070</v>
      </c>
      <c r="AK61" s="1697">
        <v>9070</v>
      </c>
      <c r="AL61" s="1752">
        <v>9070</v>
      </c>
      <c r="AM61" s="1752">
        <v>9070</v>
      </c>
      <c r="AN61" s="1752">
        <v>9070</v>
      </c>
      <c r="AO61" s="1752">
        <v>9070</v>
      </c>
      <c r="AP61" s="1752">
        <v>9070</v>
      </c>
      <c r="AQ61" s="1752">
        <v>9070</v>
      </c>
      <c r="AR61" s="1753">
        <v>9070</v>
      </c>
      <c r="AS61" s="1754">
        <v>9070</v>
      </c>
      <c r="AT61" s="1754">
        <v>9070</v>
      </c>
      <c r="AU61" s="1755">
        <v>9070</v>
      </c>
      <c r="AV61" s="1755">
        <v>9070</v>
      </c>
      <c r="AW61" s="1755">
        <v>9070</v>
      </c>
      <c r="AX61" s="1756">
        <v>9070</v>
      </c>
      <c r="AY61" s="1757">
        <v>9070</v>
      </c>
      <c r="AZ61" s="1757">
        <v>9070</v>
      </c>
      <c r="BA61" s="1758">
        <v>9070</v>
      </c>
      <c r="BB61" s="1758">
        <v>9070</v>
      </c>
      <c r="BC61" s="1759">
        <v>9070</v>
      </c>
      <c r="BD61" s="1760">
        <v>9070</v>
      </c>
      <c r="BE61" s="1761">
        <v>9070</v>
      </c>
      <c r="BF61" s="1762">
        <v>9070</v>
      </c>
      <c r="BG61" s="1761">
        <v>9070</v>
      </c>
      <c r="BH61" s="1761">
        <v>9070</v>
      </c>
      <c r="BI61" s="1763">
        <v>9070</v>
      </c>
      <c r="BJ61" s="1763">
        <v>9070</v>
      </c>
      <c r="BK61" s="1762">
        <v>9070</v>
      </c>
      <c r="BL61" s="1763">
        <v>9070</v>
      </c>
      <c r="BM61" s="1763">
        <v>9070</v>
      </c>
      <c r="BN61" s="1763">
        <v>9070</v>
      </c>
      <c r="BO61" s="1764">
        <v>9070</v>
      </c>
      <c r="BP61" s="1765">
        <v>9070</v>
      </c>
      <c r="BQ61" s="1766">
        <v>9070</v>
      </c>
      <c r="BR61" s="1766">
        <v>9070</v>
      </c>
      <c r="BS61" s="1766">
        <v>9070</v>
      </c>
      <c r="BT61" s="1767">
        <v>9070</v>
      </c>
      <c r="BU61" s="1765">
        <v>9070</v>
      </c>
      <c r="BV61" s="1765">
        <v>9070</v>
      </c>
      <c r="BW61" s="1765">
        <v>9070</v>
      </c>
      <c r="BX61" s="1765">
        <v>9070</v>
      </c>
      <c r="BY61" s="1757">
        <v>9070</v>
      </c>
      <c r="BZ61" s="1757">
        <v>9070</v>
      </c>
      <c r="CA61" s="1766">
        <v>9070</v>
      </c>
      <c r="CB61" s="1761">
        <v>9070</v>
      </c>
      <c r="CC61" s="1763">
        <v>9070</v>
      </c>
      <c r="CD61" s="1763">
        <v>9070</v>
      </c>
      <c r="CE61" s="1767">
        <v>9070</v>
      </c>
      <c r="CF61" s="1768">
        <v>9070</v>
      </c>
      <c r="CG61" s="1769">
        <v>9070</v>
      </c>
      <c r="CH61" s="1769">
        <v>9070</v>
      </c>
      <c r="CI61" s="1767">
        <v>9070</v>
      </c>
      <c r="CJ61" s="1770">
        <v>9070</v>
      </c>
      <c r="CK61" s="1771">
        <v>9070</v>
      </c>
      <c r="CL61" s="1772">
        <v>9070</v>
      </c>
      <c r="CM61" s="1773">
        <v>9070</v>
      </c>
      <c r="CN61" s="1774">
        <v>9070</v>
      </c>
      <c r="CO61" s="1588">
        <v>9070</v>
      </c>
      <c r="CP61" s="1588">
        <v>9070</v>
      </c>
      <c r="CQ61" s="1588">
        <v>9070</v>
      </c>
      <c r="CR61" s="1588">
        <v>9070</v>
      </c>
      <c r="CS61" s="1588">
        <v>9070</v>
      </c>
      <c r="CT61" s="1588">
        <v>9070</v>
      </c>
      <c r="CU61" s="1588">
        <v>9070</v>
      </c>
      <c r="CV61" s="1588">
        <v>9070</v>
      </c>
      <c r="CW61" s="1556">
        <v>9070</v>
      </c>
      <c r="CY61" s="1460">
        <f t="shared" si="34"/>
        <v>9070</v>
      </c>
      <c r="CZ61" s="1587">
        <v>9070</v>
      </c>
      <c r="DA61" s="1460">
        <f t="shared" si="19"/>
        <v>0</v>
      </c>
    </row>
    <row r="62" spans="1:228" s="1460" customFormat="1" x14ac:dyDescent="0.25">
      <c r="B62" s="1587" t="s">
        <v>1514</v>
      </c>
      <c r="C62" s="1635"/>
      <c r="D62" s="1557">
        <v>10043</v>
      </c>
      <c r="E62" s="1592">
        <v>10000</v>
      </c>
      <c r="F62" s="1600" t="s">
        <v>1515</v>
      </c>
      <c r="G62" s="1840" t="s">
        <v>266</v>
      </c>
      <c r="H62" s="1870"/>
      <c r="I62" s="1699"/>
      <c r="J62" s="1699"/>
      <c r="K62" s="1699"/>
      <c r="L62" s="1699"/>
      <c r="M62" s="1699"/>
      <c r="N62" s="1699"/>
      <c r="O62" s="1699"/>
      <c r="P62" s="1699"/>
      <c r="Q62" s="1699"/>
      <c r="R62" s="1699"/>
      <c r="S62" s="1699"/>
      <c r="T62" s="1699"/>
      <c r="U62" s="1699"/>
      <c r="V62" s="1699"/>
      <c r="W62" s="1699"/>
      <c r="X62" s="1699"/>
      <c r="Y62" s="1701"/>
      <c r="Z62" s="1701"/>
      <c r="AA62" s="1701"/>
      <c r="AB62" s="1701"/>
      <c r="AC62" s="1701"/>
      <c r="AD62" s="1701"/>
      <c r="AE62" s="1701"/>
      <c r="AF62" s="1701"/>
      <c r="AG62" s="1701"/>
      <c r="AH62" s="1701"/>
      <c r="AI62" s="1701"/>
      <c r="AJ62" s="1701"/>
      <c r="AK62" s="1701"/>
      <c r="AL62" s="1702"/>
      <c r="AM62" s="1702"/>
      <c r="AN62" s="1702"/>
      <c r="AO62" s="1702"/>
      <c r="AP62" s="1702"/>
      <c r="AQ62" s="1702"/>
      <c r="AR62" s="1669"/>
      <c r="AS62" s="1704"/>
      <c r="AT62" s="1704"/>
      <c r="AU62" s="1706"/>
      <c r="AV62" s="1706"/>
      <c r="AW62" s="1706"/>
      <c r="AX62" s="1707"/>
      <c r="AY62" s="1708"/>
      <c r="AZ62" s="1708"/>
      <c r="BA62" s="1709"/>
      <c r="BB62" s="1709"/>
      <c r="BC62" s="1710"/>
      <c r="BD62" s="1711"/>
      <c r="BE62" s="1714"/>
      <c r="BF62" s="1713"/>
      <c r="BG62" s="1714"/>
      <c r="BH62" s="1714"/>
      <c r="BI62" s="1715"/>
      <c r="BJ62" s="1715"/>
      <c r="BK62" s="1713"/>
      <c r="BL62" s="1715"/>
      <c r="BM62" s="1715"/>
      <c r="BN62" s="1715"/>
      <c r="BO62" s="1716"/>
      <c r="BP62" s="1717"/>
      <c r="BQ62" s="1718"/>
      <c r="BR62" s="1718"/>
      <c r="BS62" s="1718"/>
      <c r="BT62" s="1719"/>
      <c r="BU62" s="1717"/>
      <c r="BV62" s="1717"/>
      <c r="BW62" s="1717"/>
      <c r="BX62" s="1717"/>
      <c r="BY62" s="1708"/>
      <c r="BZ62" s="1708"/>
      <c r="CA62" s="1718"/>
      <c r="CB62" s="1714"/>
      <c r="CC62" s="1715"/>
      <c r="CD62" s="1715"/>
      <c r="CE62" s="1719"/>
      <c r="CF62" s="1720"/>
      <c r="CG62" s="1721"/>
      <c r="CH62" s="1721"/>
      <c r="CI62" s="1719"/>
      <c r="CJ62" s="1722"/>
      <c r="CK62" s="1723"/>
      <c r="CL62" s="1724"/>
      <c r="CM62" s="1725"/>
      <c r="CN62" s="1726"/>
      <c r="CO62" s="1636"/>
      <c r="CP62" s="1636"/>
      <c r="CQ62" s="1636"/>
      <c r="CR62" s="1636"/>
      <c r="CS62" s="1636"/>
      <c r="CT62" s="1636"/>
      <c r="CU62" s="1636"/>
      <c r="CV62" s="1636"/>
      <c r="CY62" s="1460">
        <f t="shared" si="34"/>
        <v>10000</v>
      </c>
      <c r="CZ62" s="1592">
        <v>10000</v>
      </c>
      <c r="DA62" s="1460">
        <f t="shared" si="19"/>
        <v>0</v>
      </c>
    </row>
    <row r="63" spans="1:228" s="1460" customFormat="1" ht="66" x14ac:dyDescent="0.25">
      <c r="B63" s="1587" t="s">
        <v>224</v>
      </c>
      <c r="C63" s="1587" t="s">
        <v>224</v>
      </c>
      <c r="D63" s="1557" t="s">
        <v>1290</v>
      </c>
      <c r="E63" s="1654">
        <f>730493+816398+42153+48143</f>
        <v>1637187</v>
      </c>
      <c r="F63" s="1609" t="s">
        <v>1368</v>
      </c>
      <c r="G63" s="1840" t="s">
        <v>266</v>
      </c>
      <c r="H63" s="1668">
        <f>IF(H$5="Member",H$12/$F$17,0)*$E63</f>
        <v>944186.47767465073</v>
      </c>
      <c r="I63" s="1699">
        <f>IF(I$5="Member",I$12/$F$17,0)*$E63</f>
        <v>9643.6302437538598</v>
      </c>
      <c r="J63" s="1699">
        <f>IF(J$5="Member",J$12/$F$17,0)*$E63</f>
        <v>7125.3711539600481</v>
      </c>
      <c r="K63" s="1699">
        <f t="shared" ref="K63:BV63" si="57">IF(K$5="Member",K$12/$F$17,0)*$E63</f>
        <v>648683.73344233586</v>
      </c>
      <c r="L63" s="1699">
        <f t="shared" si="57"/>
        <v>35310.341907304159</v>
      </c>
      <c r="M63" s="1699">
        <f t="shared" si="57"/>
        <v>24800.280937111333</v>
      </c>
      <c r="N63" s="1699">
        <f t="shared" si="57"/>
        <v>6425.8547401284341</v>
      </c>
      <c r="O63" s="1699">
        <f t="shared" si="57"/>
        <v>30386.715980641831</v>
      </c>
      <c r="P63" s="1699">
        <f t="shared" si="57"/>
        <v>4283.6722965827075</v>
      </c>
      <c r="Q63" s="1699">
        <f t="shared" si="57"/>
        <v>26677.893806316784</v>
      </c>
      <c r="R63" s="1699">
        <f t="shared" si="57"/>
        <v>8160.1013740238423</v>
      </c>
      <c r="S63" s="1699">
        <f t="shared" si="57"/>
        <v>4427.7311224014957</v>
      </c>
      <c r="T63" s="1699">
        <f t="shared" si="57"/>
        <v>28732.809845760745</v>
      </c>
      <c r="U63" s="1699">
        <f t="shared" si="57"/>
        <v>25658.400577445365</v>
      </c>
      <c r="V63" s="1699">
        <f t="shared" si="57"/>
        <v>27184.177468208774</v>
      </c>
      <c r="W63" s="1699">
        <f t="shared" si="57"/>
        <v>13931.458083389032</v>
      </c>
      <c r="X63" s="1699">
        <f t="shared" si="57"/>
        <v>10253.109891448732</v>
      </c>
      <c r="Y63" s="1701">
        <f t="shared" si="57"/>
        <v>5607.9053493015663</v>
      </c>
      <c r="Z63" s="1701">
        <f t="shared" si="57"/>
        <v>1712.776328124339</v>
      </c>
      <c r="AA63" s="1701">
        <f t="shared" si="57"/>
        <v>3061.9426391579873</v>
      </c>
      <c r="AB63" s="1701">
        <f t="shared" si="57"/>
        <v>7468.8960462971572</v>
      </c>
      <c r="AC63" s="1701">
        <f t="shared" si="57"/>
        <v>2955.2837008113847</v>
      </c>
      <c r="AD63" s="1701">
        <f t="shared" si="57"/>
        <v>10616.027318030679</v>
      </c>
      <c r="AE63" s="1701">
        <f t="shared" si="57"/>
        <v>7648.9695785706426</v>
      </c>
      <c r="AF63" s="1701">
        <f t="shared" si="57"/>
        <v>1802.1205037523373</v>
      </c>
      <c r="AG63" s="1701">
        <f t="shared" si="57"/>
        <v>2946.2800241977106</v>
      </c>
      <c r="AH63" s="1701">
        <f t="shared" si="57"/>
        <v>1346.3959489986717</v>
      </c>
      <c r="AI63" s="1701">
        <f t="shared" si="57"/>
        <v>12017.13791722014</v>
      </c>
      <c r="AJ63" s="1701">
        <f t="shared" si="57"/>
        <v>1049.2746207474215</v>
      </c>
      <c r="AK63" s="1701">
        <f t="shared" si="57"/>
        <v>671.12020297310335</v>
      </c>
      <c r="AL63" s="1702">
        <f t="shared" si="57"/>
        <v>1826.3611715583834</v>
      </c>
      <c r="AM63" s="1702">
        <f t="shared" si="57"/>
        <v>166.22172209860145</v>
      </c>
      <c r="AN63" s="1702">
        <f t="shared" si="57"/>
        <v>437.02461101757297</v>
      </c>
      <c r="AO63" s="1702">
        <f t="shared" si="57"/>
        <v>1575.6434073929927</v>
      </c>
      <c r="AP63" s="1702">
        <f t="shared" si="57"/>
        <v>414.86171473775943</v>
      </c>
      <c r="AQ63" s="1702">
        <f t="shared" si="57"/>
        <v>723.0644911289163</v>
      </c>
      <c r="AR63" s="1868">
        <f t="shared" si="57"/>
        <v>166721.77244591471</v>
      </c>
      <c r="AS63" s="1704">
        <f t="shared" si="57"/>
        <v>33679.291259211626</v>
      </c>
      <c r="AT63" s="1704">
        <f t="shared" si="57"/>
        <v>10994.874326313742</v>
      </c>
      <c r="AU63" s="1706">
        <f t="shared" si="57"/>
        <v>5516.4834021473353</v>
      </c>
      <c r="AV63" s="1706">
        <f t="shared" si="57"/>
        <v>1038.1931726075147</v>
      </c>
      <c r="AW63" s="1706">
        <f t="shared" si="57"/>
        <v>572.77235073143083</v>
      </c>
      <c r="AX63" s="1707">
        <f t="shared" si="57"/>
        <v>117018.01458588918</v>
      </c>
      <c r="AY63" s="1708">
        <f t="shared" si="57"/>
        <v>28989.760924504837</v>
      </c>
      <c r="AZ63" s="1708">
        <f t="shared" si="57"/>
        <v>18368.885472912949</v>
      </c>
      <c r="BA63" s="1709">
        <f t="shared" si="57"/>
        <v>5448.6095322904066</v>
      </c>
      <c r="BB63" s="1709">
        <f t="shared" si="57"/>
        <v>15418.449905662772</v>
      </c>
      <c r="BC63" s="1710">
        <f t="shared" si="57"/>
        <v>18984.598435186515</v>
      </c>
      <c r="BD63" s="1711">
        <f t="shared" si="57"/>
        <v>128612.67229277537</v>
      </c>
      <c r="BE63" s="1714">
        <f t="shared" si="57"/>
        <v>7497.2922571556701</v>
      </c>
      <c r="BF63" s="1713">
        <f t="shared" si="57"/>
        <v>3875.0438964236459</v>
      </c>
      <c r="BG63" s="1714">
        <f t="shared" si="57"/>
        <v>35945.44740382256</v>
      </c>
      <c r="BH63" s="1714">
        <f t="shared" si="57"/>
        <v>13170.301114279187</v>
      </c>
      <c r="BI63" s="1715">
        <f t="shared" si="57"/>
        <v>352.52856895078389</v>
      </c>
      <c r="BJ63" s="1715">
        <f t="shared" si="57"/>
        <v>1820.1278569796859</v>
      </c>
      <c r="BK63" s="1713">
        <f t="shared" si="57"/>
        <v>1752.2539871227568</v>
      </c>
      <c r="BL63" s="1715">
        <f t="shared" si="57"/>
        <v>7053.3417410506545</v>
      </c>
      <c r="BM63" s="1715">
        <f t="shared" si="57"/>
        <v>4240.7316850405696</v>
      </c>
      <c r="BN63" s="1715">
        <f t="shared" si="57"/>
        <v>4240.7316850405696</v>
      </c>
      <c r="BO63" s="1716">
        <f t="shared" si="57"/>
        <v>31907.644737844035</v>
      </c>
      <c r="BP63" s="1717">
        <f t="shared" si="57"/>
        <v>9764.1409922753464</v>
      </c>
      <c r="BQ63" s="1718">
        <f t="shared" si="57"/>
        <v>44332.025874205749</v>
      </c>
      <c r="BR63" s="1718">
        <f t="shared" si="57"/>
        <v>11993.589839922837</v>
      </c>
      <c r="BS63" s="1718">
        <f t="shared" si="57"/>
        <v>1563.869368744342</v>
      </c>
      <c r="BT63" s="1719">
        <f t="shared" si="57"/>
        <v>31624.375219767669</v>
      </c>
      <c r="BU63" s="1717">
        <f t="shared" si="57"/>
        <v>7355.3112028631131</v>
      </c>
      <c r="BV63" s="1717">
        <f t="shared" si="57"/>
        <v>1396.9550561369963</v>
      </c>
      <c r="BW63" s="1717">
        <f t="shared" ref="BW63:CN63" si="58">IF(BW$5="Member",BW$12/$F$17,0)*$E63</f>
        <v>3424.1674752311897</v>
      </c>
      <c r="BX63" s="1717">
        <f t="shared" si="58"/>
        <v>2958.0540628463614</v>
      </c>
      <c r="BY63" s="1708">
        <f t="shared" si="58"/>
        <v>44931.116664269459</v>
      </c>
      <c r="BZ63" s="1708">
        <f t="shared" si="58"/>
        <v>24742.103334376825</v>
      </c>
      <c r="CA63" s="1718">
        <f t="shared" si="58"/>
        <v>24970.658202262399</v>
      </c>
      <c r="CB63" s="1714">
        <f t="shared" si="58"/>
        <v>2946.2800241977106</v>
      </c>
      <c r="CC63" s="1715">
        <f t="shared" si="58"/>
        <v>3098.6499361214287</v>
      </c>
      <c r="CD63" s="1715">
        <f t="shared" si="58"/>
        <v>1034.7302200637941</v>
      </c>
      <c r="CE63" s="1719">
        <f t="shared" si="58"/>
        <v>0</v>
      </c>
      <c r="CF63" s="1720">
        <f t="shared" si="58"/>
        <v>9968.455192354877</v>
      </c>
      <c r="CG63" s="1721">
        <f t="shared" si="58"/>
        <v>3321.6640799370521</v>
      </c>
      <c r="CH63" s="1721">
        <f t="shared" si="58"/>
        <v>2056.993810970193</v>
      </c>
      <c r="CI63" s="1719">
        <f t="shared" si="58"/>
        <v>0</v>
      </c>
      <c r="CJ63" s="1722">
        <f t="shared" si="58"/>
        <v>14949.566131242967</v>
      </c>
      <c r="CK63" s="1723">
        <f t="shared" si="58"/>
        <v>50654.6846285313</v>
      </c>
      <c r="CL63" s="1724">
        <f t="shared" si="58"/>
        <v>20468.81989542528</v>
      </c>
      <c r="CM63" s="1725">
        <f t="shared" si="58"/>
        <v>8786.2031939285753</v>
      </c>
      <c r="CN63" s="1726">
        <f t="shared" si="58"/>
        <v>0</v>
      </c>
      <c r="CO63" s="1636" t="s">
        <v>6</v>
      </c>
      <c r="CP63" s="1636" t="s">
        <v>6</v>
      </c>
      <c r="CQ63" s="1636" t="s">
        <v>6</v>
      </c>
      <c r="CR63" s="1636" t="s">
        <v>6</v>
      </c>
      <c r="CS63" s="1636"/>
      <c r="CT63" s="1636"/>
      <c r="CU63" s="1636" t="s">
        <v>6</v>
      </c>
      <c r="CV63" s="1636" t="s">
        <v>6</v>
      </c>
      <c r="CY63" s="1460">
        <f t="shared" si="34"/>
        <v>1637187</v>
      </c>
      <c r="CZ63" s="1654">
        <f>730493+816398+42153+48143</f>
        <v>1637187</v>
      </c>
      <c r="DA63" s="1460">
        <f t="shared" si="19"/>
        <v>0</v>
      </c>
    </row>
    <row r="64" spans="1:228" s="1460" customFormat="1" x14ac:dyDescent="0.25">
      <c r="G64" s="1880"/>
      <c r="H64" s="1870"/>
      <c r="I64" s="1699"/>
      <c r="J64" s="1699"/>
      <c r="K64" s="1699"/>
      <c r="L64" s="1699"/>
      <c r="M64" s="1699"/>
      <c r="N64" s="1699"/>
      <c r="O64" s="1699"/>
      <c r="P64" s="1699"/>
      <c r="Q64" s="1699"/>
      <c r="R64" s="1699"/>
      <c r="S64" s="1699"/>
      <c r="T64" s="1699"/>
      <c r="U64" s="1699"/>
      <c r="V64" s="1699"/>
      <c r="W64" s="1699"/>
      <c r="X64" s="1699"/>
      <c r="Y64" s="1701"/>
      <c r="Z64" s="1701"/>
      <c r="AA64" s="1701"/>
      <c r="AB64" s="1701"/>
      <c r="AC64" s="1701"/>
      <c r="AD64" s="1701"/>
      <c r="AE64" s="1701"/>
      <c r="AF64" s="1701"/>
      <c r="AG64" s="1701"/>
      <c r="AH64" s="1701"/>
      <c r="AI64" s="1701"/>
      <c r="AJ64" s="1701"/>
      <c r="AK64" s="1701"/>
      <c r="AL64" s="1702"/>
      <c r="AM64" s="1702"/>
      <c r="AN64" s="1702"/>
      <c r="AO64" s="1702"/>
      <c r="AP64" s="1702"/>
      <c r="AQ64" s="1702"/>
      <c r="AR64" s="1868"/>
      <c r="AS64" s="1704"/>
      <c r="AT64" s="1704"/>
      <c r="AU64" s="1706"/>
      <c r="AV64" s="1706"/>
      <c r="AW64" s="1706"/>
      <c r="AX64" s="1707"/>
      <c r="AY64" s="1708"/>
      <c r="AZ64" s="1708"/>
      <c r="BA64" s="1709"/>
      <c r="BB64" s="1709"/>
      <c r="BC64" s="1710"/>
      <c r="BD64" s="1711"/>
      <c r="BE64" s="1714"/>
      <c r="BF64" s="1713"/>
      <c r="BG64" s="1714"/>
      <c r="BH64" s="1714"/>
      <c r="BI64" s="1715"/>
      <c r="BJ64" s="1715"/>
      <c r="BK64" s="1713"/>
      <c r="BL64" s="1715"/>
      <c r="BM64" s="1715"/>
      <c r="BN64" s="1715"/>
      <c r="BO64" s="1716"/>
      <c r="BP64" s="1717"/>
      <c r="BQ64" s="1718"/>
      <c r="BR64" s="1718"/>
      <c r="BS64" s="1718"/>
      <c r="BT64" s="1719"/>
      <c r="BU64" s="1717"/>
      <c r="BV64" s="1717"/>
      <c r="BW64" s="1717"/>
      <c r="BX64" s="1717"/>
      <c r="BY64" s="1708"/>
      <c r="BZ64" s="1708"/>
      <c r="CA64" s="1718"/>
      <c r="CB64" s="1714"/>
      <c r="CC64" s="1715"/>
      <c r="CD64" s="1715"/>
      <c r="CE64" s="1719"/>
      <c r="CF64" s="1720"/>
      <c r="CG64" s="1721"/>
      <c r="CH64" s="1721"/>
      <c r="CI64" s="1719"/>
      <c r="CJ64" s="1722"/>
      <c r="CK64" s="1723"/>
      <c r="CL64" s="1724"/>
      <c r="CM64" s="1725"/>
      <c r="CN64" s="1726"/>
      <c r="CO64" s="1636"/>
      <c r="CP64" s="1636"/>
      <c r="CQ64" s="1636"/>
      <c r="CR64" s="1636"/>
      <c r="CS64" s="1636"/>
      <c r="CT64" s="1636"/>
      <c r="CU64" s="1636"/>
      <c r="CV64" s="1636"/>
      <c r="CY64" s="1460">
        <f t="shared" si="34"/>
        <v>0</v>
      </c>
      <c r="DA64" s="1460">
        <f t="shared" si="19"/>
        <v>0</v>
      </c>
    </row>
    <row r="65" spans="1:106" s="1460" customFormat="1" x14ac:dyDescent="0.25">
      <c r="A65" s="1914" t="s">
        <v>1369</v>
      </c>
      <c r="B65" s="1914"/>
      <c r="C65" s="1837"/>
      <c r="D65" s="1836"/>
      <c r="E65" s="1866" t="s">
        <v>6</v>
      </c>
      <c r="F65" s="1837"/>
      <c r="G65" s="1837"/>
      <c r="H65" s="1873" t="s">
        <v>6</v>
      </c>
      <c r="I65" s="1874" t="s">
        <v>6</v>
      </c>
      <c r="J65" s="1874"/>
      <c r="K65" s="1874" t="s">
        <v>6</v>
      </c>
      <c r="L65" s="1874"/>
      <c r="M65" s="1874"/>
      <c r="N65" s="1874"/>
      <c r="O65" s="1874"/>
      <c r="P65" s="1874"/>
      <c r="Q65" s="1874" t="s">
        <v>6</v>
      </c>
      <c r="R65" s="1874"/>
      <c r="S65" s="1874"/>
      <c r="T65" s="1874"/>
      <c r="U65" s="1874"/>
      <c r="V65" s="1874"/>
      <c r="W65" s="1874"/>
      <c r="X65" s="1874"/>
      <c r="Y65" s="1874"/>
      <c r="Z65" s="1874"/>
      <c r="AA65" s="1874"/>
      <c r="AB65" s="1874"/>
      <c r="AC65" s="1874"/>
      <c r="AD65" s="1874"/>
      <c r="AE65" s="1874"/>
      <c r="AF65" s="1874"/>
      <c r="AG65" s="1874"/>
      <c r="AH65" s="1874"/>
      <c r="AI65" s="1874"/>
      <c r="AJ65" s="1874"/>
      <c r="AK65" s="1874"/>
      <c r="AL65" s="1874"/>
      <c r="AM65" s="1874"/>
      <c r="AN65" s="1874"/>
      <c r="AO65" s="1874"/>
      <c r="AP65" s="1874"/>
      <c r="AQ65" s="1874"/>
      <c r="AR65" s="1874"/>
      <c r="AS65" s="1874"/>
      <c r="AT65" s="1874"/>
      <c r="AU65" s="1874"/>
      <c r="AV65" s="1874"/>
      <c r="AW65" s="1874"/>
      <c r="AX65" s="1874"/>
      <c r="AY65" s="1874"/>
      <c r="AZ65" s="1874"/>
      <c r="BA65" s="1874"/>
      <c r="BB65" s="1874"/>
      <c r="BC65" s="1874"/>
      <c r="BD65" s="1874"/>
      <c r="BE65" s="1874"/>
      <c r="BF65" s="1874"/>
      <c r="BG65" s="1874"/>
      <c r="BH65" s="1874"/>
      <c r="BI65" s="1874"/>
      <c r="BJ65" s="1874"/>
      <c r="BK65" s="1874"/>
      <c r="BL65" s="1874"/>
      <c r="BM65" s="1874"/>
      <c r="BN65" s="1874"/>
      <c r="BO65" s="1874"/>
      <c r="BP65" s="1874"/>
      <c r="BQ65" s="1874"/>
      <c r="BR65" s="1874"/>
      <c r="BS65" s="1874"/>
      <c r="BT65" s="1874"/>
      <c r="BU65" s="1874"/>
      <c r="BV65" s="1874"/>
      <c r="BW65" s="1874"/>
      <c r="BX65" s="1874"/>
      <c r="BY65" s="1874"/>
      <c r="BZ65" s="1874"/>
      <c r="CA65" s="1874"/>
      <c r="CB65" s="1874"/>
      <c r="CC65" s="1874"/>
      <c r="CD65" s="1874"/>
      <c r="CE65" s="1874"/>
      <c r="CF65" s="1874"/>
      <c r="CG65" s="1874"/>
      <c r="CH65" s="1874"/>
      <c r="CI65" s="1874"/>
      <c r="CJ65" s="1874"/>
      <c r="CK65" s="1874"/>
      <c r="CL65" s="1874"/>
      <c r="CM65" s="1874"/>
      <c r="CN65" s="1875"/>
      <c r="CO65" s="1855"/>
      <c r="CP65" s="1855"/>
      <c r="CQ65" s="1855"/>
      <c r="CR65" s="1855"/>
      <c r="CS65" s="1855"/>
      <c r="CT65" s="1855"/>
      <c r="CU65" s="1855" t="s">
        <v>6</v>
      </c>
      <c r="CV65" s="1855"/>
      <c r="CZ65" s="1866"/>
      <c r="DA65" s="1460">
        <f>CY65-CZ65</f>
        <v>0</v>
      </c>
    </row>
    <row r="66" spans="1:106" s="1851" customFormat="1" ht="26.4" x14ac:dyDescent="0.25">
      <c r="A66" s="1640"/>
      <c r="B66" s="1641" t="s">
        <v>235</v>
      </c>
      <c r="C66" s="1641" t="s">
        <v>235</v>
      </c>
      <c r="D66" s="1642" t="s">
        <v>1516</v>
      </c>
      <c r="E66" s="1643">
        <v>46202</v>
      </c>
      <c r="F66" s="1641" t="s">
        <v>237</v>
      </c>
      <c r="G66" s="1641" t="s">
        <v>1299</v>
      </c>
      <c r="H66" s="1881">
        <v>46202</v>
      </c>
      <c r="I66" s="1775"/>
      <c r="J66" s="1775"/>
      <c r="K66" s="1775"/>
      <c r="L66" s="1775"/>
      <c r="M66" s="1775"/>
      <c r="N66" s="1775"/>
      <c r="O66" s="1775"/>
      <c r="P66" s="1775"/>
      <c r="Q66" s="1775"/>
      <c r="R66" s="1775"/>
      <c r="S66" s="1775"/>
      <c r="T66" s="1775"/>
      <c r="U66" s="1775"/>
      <c r="V66" s="1775"/>
      <c r="W66" s="1775"/>
      <c r="X66" s="1775"/>
      <c r="Y66" s="1776"/>
      <c r="Z66" s="1776"/>
      <c r="AA66" s="1776"/>
      <c r="AB66" s="1776"/>
      <c r="AC66" s="1776">
        <v>22114</v>
      </c>
      <c r="AD66" s="1776"/>
      <c r="AE66" s="1776"/>
      <c r="AF66" s="1776"/>
      <c r="AG66" s="1776"/>
      <c r="AH66" s="1776"/>
      <c r="AI66" s="1776"/>
      <c r="AJ66" s="1776">
        <v>24088</v>
      </c>
      <c r="AK66" s="1776"/>
      <c r="AL66" s="1777"/>
      <c r="AM66" s="1777"/>
      <c r="AN66" s="1777"/>
      <c r="AO66" s="1777"/>
      <c r="AP66" s="1777"/>
      <c r="AQ66" s="1777"/>
      <c r="AR66" s="1778"/>
      <c r="AS66" s="1779"/>
      <c r="AT66" s="1779"/>
      <c r="AU66" s="1780"/>
      <c r="AV66" s="1780"/>
      <c r="AW66" s="1780"/>
      <c r="AX66" s="1781"/>
      <c r="AY66" s="1782"/>
      <c r="AZ66" s="1782"/>
      <c r="BA66" s="1783"/>
      <c r="BB66" s="1709"/>
      <c r="BC66" s="1710"/>
      <c r="BD66" s="1711"/>
      <c r="BE66" s="1714"/>
      <c r="BF66" s="1713"/>
      <c r="BG66" s="1714"/>
      <c r="BH66" s="1714"/>
      <c r="BI66" s="1715"/>
      <c r="BJ66" s="1715"/>
      <c r="BK66" s="1713"/>
      <c r="BL66" s="1715"/>
      <c r="BM66" s="1715"/>
      <c r="BN66" s="1715"/>
      <c r="BO66" s="1716"/>
      <c r="BP66" s="1717"/>
      <c r="BQ66" s="1718"/>
      <c r="BR66" s="1718"/>
      <c r="BS66" s="1718"/>
      <c r="BT66" s="1719"/>
      <c r="BU66" s="1717"/>
      <c r="BV66" s="1717"/>
      <c r="BW66" s="1717"/>
      <c r="BX66" s="1717"/>
      <c r="BY66" s="1708"/>
      <c r="BZ66" s="1708"/>
      <c r="CA66" s="1718"/>
      <c r="CB66" s="1714"/>
      <c r="CC66" s="1715"/>
      <c r="CD66" s="1715"/>
      <c r="CE66" s="1719"/>
      <c r="CF66" s="1720"/>
      <c r="CG66" s="1721"/>
      <c r="CH66" s="1721"/>
      <c r="CI66" s="1719"/>
      <c r="CJ66" s="1722"/>
      <c r="CK66" s="1723"/>
      <c r="CL66" s="1724"/>
      <c r="CM66" s="1725"/>
      <c r="CN66" s="1726"/>
      <c r="CO66" s="1636"/>
      <c r="CP66" s="1636"/>
      <c r="CQ66" s="1636"/>
      <c r="CR66" s="1636"/>
      <c r="CS66" s="1636"/>
      <c r="CT66" s="1636"/>
      <c r="CU66" s="1636" t="s">
        <v>6</v>
      </c>
      <c r="CV66" s="1636"/>
      <c r="CW66" s="1460"/>
      <c r="CX66" s="1460"/>
      <c r="CY66" s="1460">
        <f t="shared" ref="CY66:CY86" si="59">E66</f>
        <v>46202</v>
      </c>
      <c r="CZ66" s="1643">
        <v>46202</v>
      </c>
      <c r="DA66" s="1460">
        <f t="shared" si="19"/>
        <v>0</v>
      </c>
      <c r="DB66" s="1460"/>
    </row>
    <row r="67" spans="1:106" s="1867" customFormat="1" ht="26.4" x14ac:dyDescent="0.25">
      <c r="A67" s="1640"/>
      <c r="B67" s="1641" t="s">
        <v>251</v>
      </c>
      <c r="C67" s="1641" t="s">
        <v>252</v>
      </c>
      <c r="D67" s="1642" t="s">
        <v>1377</v>
      </c>
      <c r="E67" s="1651">
        <f>277578+229445+11150+329832+502026</f>
        <v>1350031</v>
      </c>
      <c r="F67" s="1641" t="s">
        <v>1517</v>
      </c>
      <c r="G67" s="1840" t="s">
        <v>266</v>
      </c>
      <c r="H67" s="1668">
        <f>$E67*H$13</f>
        <v>1350031</v>
      </c>
      <c r="I67" s="1699">
        <f>$E67*I$13</f>
        <v>13788.801353805708</v>
      </c>
      <c r="J67" s="1699">
        <f>$E67*J$13</f>
        <v>10188.106027574915</v>
      </c>
      <c r="K67" s="1699">
        <f t="shared" ref="K67:AQ67" si="60">$E67*K$13</f>
        <v>927510.79373608122</v>
      </c>
      <c r="L67" s="1699">
        <f t="shared" si="60"/>
        <v>50487.967496486388</v>
      </c>
      <c r="M67" s="1699">
        <f t="shared" si="60"/>
        <v>35460.313047764634</v>
      </c>
      <c r="N67" s="1699">
        <f t="shared" si="60"/>
        <v>9187.9128813996958</v>
      </c>
      <c r="O67" s="1699">
        <f t="shared" si="60"/>
        <v>43447.994153754065</v>
      </c>
      <c r="P67" s="1699">
        <f t="shared" si="60"/>
        <v>6124.9451575185503</v>
      </c>
      <c r="Q67" s="1699">
        <f t="shared" si="60"/>
        <v>38144.989898537926</v>
      </c>
      <c r="R67" s="1699">
        <f t="shared" si="60"/>
        <v>11667.599651719251</v>
      </c>
      <c r="S67" s="1699">
        <f t="shared" si="60"/>
        <v>6330.9255282160229</v>
      </c>
      <c r="T67" s="1699">
        <f t="shared" si="60"/>
        <v>41083.181051708096</v>
      </c>
      <c r="U67" s="1699">
        <f t="shared" si="60"/>
        <v>36687.282659755823</v>
      </c>
      <c r="V67" s="1699">
        <f t="shared" si="60"/>
        <v>38868.892066710287</v>
      </c>
      <c r="W67" s="1699">
        <f t="shared" si="60"/>
        <v>19919.688252786687</v>
      </c>
      <c r="X67" s="1699">
        <f t="shared" si="60"/>
        <v>14660.256768295008</v>
      </c>
      <c r="Y67" s="1701">
        <f t="shared" si="60"/>
        <v>8018.3801035453043</v>
      </c>
      <c r="Z67" s="1701">
        <f t="shared" si="60"/>
        <v>2448.9877727636826</v>
      </c>
      <c r="AA67" s="1701">
        <f t="shared" si="60"/>
        <v>4378.0731675649986</v>
      </c>
      <c r="AB67" s="1701">
        <f t="shared" si="60"/>
        <v>10679.289988468885</v>
      </c>
      <c r="AC67" s="1701">
        <f t="shared" si="60"/>
        <v>4225.5684700293705</v>
      </c>
      <c r="AD67" s="1701">
        <f t="shared" si="60"/>
        <v>15179.168856013637</v>
      </c>
      <c r="AE67" s="1701">
        <f t="shared" si="60"/>
        <v>10936.765451840725</v>
      </c>
      <c r="AF67" s="1701">
        <f t="shared" si="60"/>
        <v>2576.7352142058639</v>
      </c>
      <c r="AG67" s="1701">
        <f t="shared" si="60"/>
        <v>4212.6946968607781</v>
      </c>
      <c r="AH67" s="1701">
        <f t="shared" si="60"/>
        <v>1925.1242338263644</v>
      </c>
      <c r="AI67" s="1701">
        <f t="shared" si="60"/>
        <v>17182.52601909529</v>
      </c>
      <c r="AJ67" s="1701">
        <f t="shared" si="60"/>
        <v>1500.2897192628302</v>
      </c>
      <c r="AK67" s="1701">
        <f t="shared" si="60"/>
        <v>959.59124618196859</v>
      </c>
      <c r="AL67" s="1702">
        <f t="shared" si="60"/>
        <v>2611.3953727366888</v>
      </c>
      <c r="AM67" s="1702">
        <f t="shared" si="60"/>
        <v>237.66965849708203</v>
      </c>
      <c r="AN67" s="1702">
        <f t="shared" si="60"/>
        <v>624.8731437985781</v>
      </c>
      <c r="AO67" s="1702">
        <f t="shared" si="60"/>
        <v>2252.9103045035899</v>
      </c>
      <c r="AP67" s="1702">
        <f t="shared" si="60"/>
        <v>593.18385599896715</v>
      </c>
      <c r="AQ67" s="1702">
        <f t="shared" si="60"/>
        <v>1033.8630144623069</v>
      </c>
      <c r="AR67" s="1778"/>
      <c r="AS67" s="1779"/>
      <c r="AT67" s="1779"/>
      <c r="AU67" s="1780"/>
      <c r="AV67" s="1780"/>
      <c r="AW67" s="1780"/>
      <c r="AX67" s="1781"/>
      <c r="AY67" s="1782"/>
      <c r="AZ67" s="1782"/>
      <c r="BA67" s="1783"/>
      <c r="BB67" s="1709"/>
      <c r="BC67" s="1710"/>
      <c r="BD67" s="1711"/>
      <c r="BE67" s="1714"/>
      <c r="BF67" s="1713"/>
      <c r="BG67" s="1714"/>
      <c r="BH67" s="1714"/>
      <c r="BI67" s="1715"/>
      <c r="BJ67" s="1715"/>
      <c r="BK67" s="1713"/>
      <c r="BL67" s="1715"/>
      <c r="BM67" s="1715"/>
      <c r="BN67" s="1715"/>
      <c r="BO67" s="1716"/>
      <c r="BP67" s="1717"/>
      <c r="BQ67" s="1718"/>
      <c r="BR67" s="1718"/>
      <c r="BS67" s="1718"/>
      <c r="BT67" s="1719"/>
      <c r="BU67" s="1717"/>
      <c r="BV67" s="1717"/>
      <c r="BW67" s="1717"/>
      <c r="BX67" s="1717"/>
      <c r="BY67" s="1708"/>
      <c r="BZ67" s="1708"/>
      <c r="CA67" s="1718"/>
      <c r="CB67" s="1714"/>
      <c r="CC67" s="1715"/>
      <c r="CD67" s="1715"/>
      <c r="CE67" s="1719"/>
      <c r="CF67" s="1720"/>
      <c r="CG67" s="1721"/>
      <c r="CH67" s="1721"/>
      <c r="CI67" s="1719"/>
      <c r="CJ67" s="1722"/>
      <c r="CK67" s="1723"/>
      <c r="CL67" s="1724"/>
      <c r="CM67" s="1725"/>
      <c r="CN67" s="1726"/>
      <c r="CO67" s="1636"/>
      <c r="CP67" s="1636"/>
      <c r="CQ67" s="1636"/>
      <c r="CR67" s="1636"/>
      <c r="CS67" s="1636"/>
      <c r="CT67" s="1636"/>
      <c r="CU67" s="1636" t="s">
        <v>6</v>
      </c>
      <c r="CV67" s="1636"/>
      <c r="CW67" s="1460"/>
      <c r="CX67" s="1460"/>
      <c r="CY67" s="1460">
        <f t="shared" si="59"/>
        <v>1350031</v>
      </c>
      <c r="CZ67" s="1651">
        <f>277578+229445+11150+329832+502026</f>
        <v>1350031</v>
      </c>
      <c r="DA67" s="1460">
        <f t="shared" si="19"/>
        <v>0</v>
      </c>
      <c r="DB67" s="1460"/>
    </row>
    <row r="68" spans="1:106" s="1460" customFormat="1" ht="52.8" x14ac:dyDescent="0.25">
      <c r="A68" s="1640"/>
      <c r="B68" s="1641" t="s">
        <v>257</v>
      </c>
      <c r="C68" s="1644" t="s">
        <v>1378</v>
      </c>
      <c r="D68" s="1642" t="s">
        <v>1518</v>
      </c>
      <c r="E68" s="1626">
        <v>4042641</v>
      </c>
      <c r="F68" s="1641" t="s">
        <v>1519</v>
      </c>
      <c r="G68" s="1641" t="s">
        <v>1299</v>
      </c>
      <c r="H68" s="1881">
        <v>4042641</v>
      </c>
      <c r="I68" s="1728"/>
      <c r="J68" s="1728">
        <v>29648</v>
      </c>
      <c r="K68" s="1728">
        <v>424963</v>
      </c>
      <c r="L68" s="1728">
        <v>27500</v>
      </c>
      <c r="M68" s="1728">
        <v>12412</v>
      </c>
      <c r="N68" s="1728"/>
      <c r="O68" s="1728">
        <v>47410</v>
      </c>
      <c r="P68" s="1728">
        <v>35000</v>
      </c>
      <c r="Q68" s="1728">
        <v>26482</v>
      </c>
      <c r="R68" s="1728"/>
      <c r="S68" s="1728"/>
      <c r="T68" s="1728">
        <v>36846</v>
      </c>
      <c r="U68" s="1728"/>
      <c r="V68" s="1728"/>
      <c r="W68" s="1728">
        <v>63250</v>
      </c>
      <c r="X68" s="1728">
        <v>29583</v>
      </c>
      <c r="Y68" s="1729"/>
      <c r="Z68" s="1729"/>
      <c r="AA68" s="1729"/>
      <c r="AB68" s="1729"/>
      <c r="AC68" s="1729"/>
      <c r="AD68" s="1729"/>
      <c r="AE68" s="1729"/>
      <c r="AF68" s="1729"/>
      <c r="AG68" s="1729"/>
      <c r="AH68" s="1729"/>
      <c r="AI68" s="1729"/>
      <c r="AJ68" s="1729"/>
      <c r="AK68" s="1729"/>
      <c r="AL68" s="1730"/>
      <c r="AM68" s="1730"/>
      <c r="AN68" s="1730"/>
      <c r="AO68" s="1730"/>
      <c r="AP68" s="1730"/>
      <c r="AQ68" s="1730"/>
      <c r="AR68" s="1669"/>
      <c r="AS68" s="1731"/>
      <c r="AT68" s="1779"/>
      <c r="AU68" s="1780"/>
      <c r="AV68" s="1780"/>
      <c r="AW68" s="1780"/>
      <c r="AX68" s="1781"/>
      <c r="AY68" s="1782"/>
      <c r="AZ68" s="1782"/>
      <c r="BA68" s="1783"/>
      <c r="BB68" s="1709"/>
      <c r="BC68" s="1710"/>
      <c r="BD68" s="1711"/>
      <c r="BE68" s="1714"/>
      <c r="BF68" s="1713"/>
      <c r="BG68" s="1714"/>
      <c r="BH68" s="1714"/>
      <c r="BI68" s="1715"/>
      <c r="BJ68" s="1715"/>
      <c r="BK68" s="1713"/>
      <c r="BL68" s="1715"/>
      <c r="BM68" s="1715"/>
      <c r="BN68" s="1715"/>
      <c r="BO68" s="1716"/>
      <c r="BP68" s="1717"/>
      <c r="BQ68" s="1718"/>
      <c r="BR68" s="1718"/>
      <c r="BS68" s="1718"/>
      <c r="BT68" s="1719"/>
      <c r="BU68" s="1717"/>
      <c r="BV68" s="1717"/>
      <c r="BW68" s="1717"/>
      <c r="BX68" s="1717"/>
      <c r="BY68" s="1708"/>
      <c r="BZ68" s="1708"/>
      <c r="CA68" s="1718"/>
      <c r="CB68" s="1714"/>
      <c r="CC68" s="1715"/>
      <c r="CD68" s="1715"/>
      <c r="CE68" s="1719"/>
      <c r="CF68" s="1720"/>
      <c r="CG68" s="1721"/>
      <c r="CH68" s="1721"/>
      <c r="CI68" s="1719"/>
      <c r="CJ68" s="1722"/>
      <c r="CK68" s="1723"/>
      <c r="CL68" s="1724"/>
      <c r="CM68" s="1725"/>
      <c r="CN68" s="1726"/>
      <c r="CO68" s="1636"/>
      <c r="CP68" s="1636"/>
      <c r="CQ68" s="1636"/>
      <c r="CR68" s="1636"/>
      <c r="CS68" s="1636"/>
      <c r="CT68" s="1636"/>
      <c r="CU68" s="1636" t="s">
        <v>6</v>
      </c>
      <c r="CV68" s="1636"/>
      <c r="CY68" s="1460">
        <f t="shared" si="59"/>
        <v>4042641</v>
      </c>
      <c r="CZ68" s="1626">
        <v>4042641</v>
      </c>
      <c r="DA68" s="1460">
        <f t="shared" si="19"/>
        <v>0</v>
      </c>
    </row>
    <row r="69" spans="1:106" s="1869" customFormat="1" ht="39.6" x14ac:dyDescent="0.25">
      <c r="A69" s="1640"/>
      <c r="B69" s="1644" t="s">
        <v>1379</v>
      </c>
      <c r="C69" s="1644" t="s">
        <v>1380</v>
      </c>
      <c r="D69" s="1642"/>
      <c r="E69" s="1645">
        <f>135271+128567</f>
        <v>263838</v>
      </c>
      <c r="F69" s="1641" t="s">
        <v>1381</v>
      </c>
      <c r="G69" s="1641" t="s">
        <v>1299</v>
      </c>
      <c r="H69" s="1881">
        <v>79810</v>
      </c>
      <c r="I69" s="1775"/>
      <c r="J69" s="1775"/>
      <c r="K69" s="1775">
        <v>55485</v>
      </c>
      <c r="L69" s="1775"/>
      <c r="M69" s="1775"/>
      <c r="N69" s="1775"/>
      <c r="O69" s="1775"/>
      <c r="P69" s="1775"/>
      <c r="Q69" s="1775"/>
      <c r="R69" s="1775"/>
      <c r="S69" s="1775"/>
      <c r="T69" s="1775"/>
      <c r="U69" s="1775">
        <v>5925</v>
      </c>
      <c r="V69" s="1775"/>
      <c r="W69" s="1775"/>
      <c r="X69" s="1775"/>
      <c r="Y69" s="1776"/>
      <c r="Z69" s="1776"/>
      <c r="AA69" s="1776"/>
      <c r="AB69" s="1776" t="s">
        <v>6</v>
      </c>
      <c r="AC69" s="1776"/>
      <c r="AD69" s="1776"/>
      <c r="AE69" s="1776"/>
      <c r="AF69" s="1776"/>
      <c r="AG69" s="1776"/>
      <c r="AH69" s="1776"/>
      <c r="AI69" s="1776"/>
      <c r="AJ69" s="1776">
        <v>18400</v>
      </c>
      <c r="AK69" s="1776"/>
      <c r="AL69" s="1777"/>
      <c r="AM69" s="1777"/>
      <c r="AN69" s="1777"/>
      <c r="AO69" s="1777"/>
      <c r="AP69" s="1777"/>
      <c r="AQ69" s="1777"/>
      <c r="AR69" s="1778"/>
      <c r="AS69" s="1779"/>
      <c r="AT69" s="1779"/>
      <c r="AU69" s="1780"/>
      <c r="AV69" s="1780"/>
      <c r="AW69" s="1780"/>
      <c r="AX69" s="1781"/>
      <c r="AY69" s="1782"/>
      <c r="AZ69" s="1782"/>
      <c r="BA69" s="1783"/>
      <c r="BB69" s="1709"/>
      <c r="BC69" s="1710"/>
      <c r="BD69" s="1711"/>
      <c r="BE69" s="1714"/>
      <c r="BF69" s="1713"/>
      <c r="BG69" s="1714"/>
      <c r="BH69" s="1714"/>
      <c r="BI69" s="1715"/>
      <c r="BJ69" s="1715"/>
      <c r="BK69" s="1713"/>
      <c r="BL69" s="1715"/>
      <c r="BM69" s="1715"/>
      <c r="BN69" s="1715"/>
      <c r="BO69" s="1716"/>
      <c r="BP69" s="1717"/>
      <c r="BQ69" s="1718"/>
      <c r="BR69" s="1718"/>
      <c r="BS69" s="1718"/>
      <c r="BT69" s="1719"/>
      <c r="BU69" s="1717"/>
      <c r="BV69" s="1717"/>
      <c r="BW69" s="1717"/>
      <c r="BX69" s="1717"/>
      <c r="BY69" s="1708"/>
      <c r="BZ69" s="1708"/>
      <c r="CA69" s="1718"/>
      <c r="CB69" s="1714"/>
      <c r="CC69" s="1715"/>
      <c r="CD69" s="1715"/>
      <c r="CE69" s="1719"/>
      <c r="CF69" s="1720"/>
      <c r="CG69" s="1721"/>
      <c r="CH69" s="1721"/>
      <c r="CI69" s="1719"/>
      <c r="CJ69" s="1722"/>
      <c r="CK69" s="1723"/>
      <c r="CL69" s="1724"/>
      <c r="CM69" s="1725"/>
      <c r="CN69" s="1726"/>
      <c r="CO69" s="1636"/>
      <c r="CP69" s="1636"/>
      <c r="CQ69" s="1636"/>
      <c r="CR69" s="1636"/>
      <c r="CS69" s="1636"/>
      <c r="CT69" s="1636"/>
      <c r="CU69" s="1636" t="s">
        <v>6</v>
      </c>
      <c r="CV69" s="1636"/>
      <c r="CW69" s="1460"/>
      <c r="CX69" s="1460"/>
      <c r="CY69" s="1460">
        <f t="shared" si="59"/>
        <v>263838</v>
      </c>
      <c r="CZ69" s="1645">
        <f>135271+128567</f>
        <v>263838</v>
      </c>
      <c r="DA69" s="1460">
        <f t="shared" si="19"/>
        <v>0</v>
      </c>
      <c r="DB69" s="1460"/>
    </row>
    <row r="70" spans="1:106" s="1460" customFormat="1" ht="26.4" x14ac:dyDescent="0.25">
      <c r="A70" s="1640"/>
      <c r="B70" s="1644" t="s">
        <v>1382</v>
      </c>
      <c r="C70" s="1644" t="s">
        <v>1383</v>
      </c>
      <c r="D70" s="1642"/>
      <c r="E70" s="1652">
        <v>629476</v>
      </c>
      <c r="F70" s="1641" t="s">
        <v>1381</v>
      </c>
      <c r="G70" s="1641" t="s">
        <v>1299</v>
      </c>
      <c r="H70" s="1881">
        <v>1371999</v>
      </c>
      <c r="I70" s="1775">
        <v>25000</v>
      </c>
      <c r="J70" s="1775"/>
      <c r="K70" s="1775"/>
      <c r="L70" s="1775"/>
      <c r="M70" s="1775">
        <v>8425</v>
      </c>
      <c r="N70" s="1775">
        <v>25000</v>
      </c>
      <c r="O70" s="1775"/>
      <c r="P70" s="1775"/>
      <c r="Q70" s="1775"/>
      <c r="R70" s="1775"/>
      <c r="S70" s="1775"/>
      <c r="T70" s="1775"/>
      <c r="U70" s="1775">
        <v>18800</v>
      </c>
      <c r="V70" s="1775"/>
      <c r="W70" s="1775">
        <v>290128</v>
      </c>
      <c r="X70" s="1775"/>
      <c r="Y70" s="1776">
        <v>50000</v>
      </c>
      <c r="Z70" s="1776"/>
      <c r="AA70" s="1776">
        <v>190191</v>
      </c>
      <c r="AB70" s="1776">
        <v>143811</v>
      </c>
      <c r="AC70" s="1776">
        <v>160569</v>
      </c>
      <c r="AD70" s="1776"/>
      <c r="AE70" s="1776">
        <v>189601</v>
      </c>
      <c r="AF70" s="1776">
        <v>59385</v>
      </c>
      <c r="AG70" s="1776"/>
      <c r="AH70" s="1776"/>
      <c r="AI70" s="1776">
        <v>66480</v>
      </c>
      <c r="AJ70" s="1776">
        <v>144609</v>
      </c>
      <c r="AK70" s="1776"/>
      <c r="AL70" s="1777"/>
      <c r="AM70" s="1777"/>
      <c r="AN70" s="1777"/>
      <c r="AO70" s="1777"/>
      <c r="AP70" s="1777"/>
      <c r="AQ70" s="1777"/>
      <c r="AR70" s="1778"/>
      <c r="AS70" s="1779"/>
      <c r="AT70" s="1779"/>
      <c r="AU70" s="1780"/>
      <c r="AV70" s="1780"/>
      <c r="AW70" s="1780"/>
      <c r="AX70" s="1781"/>
      <c r="AY70" s="1782"/>
      <c r="AZ70" s="1782"/>
      <c r="BA70" s="1783"/>
      <c r="BB70" s="1709"/>
      <c r="BC70" s="1710"/>
      <c r="BD70" s="1711"/>
      <c r="BE70" s="1714"/>
      <c r="BF70" s="1713"/>
      <c r="BG70" s="1714"/>
      <c r="BH70" s="1714"/>
      <c r="BI70" s="1715"/>
      <c r="BJ70" s="1715"/>
      <c r="BK70" s="1713"/>
      <c r="BL70" s="1715"/>
      <c r="BM70" s="1715"/>
      <c r="BN70" s="1715"/>
      <c r="BO70" s="1716"/>
      <c r="BP70" s="1717"/>
      <c r="BQ70" s="1718"/>
      <c r="BR70" s="1718"/>
      <c r="BS70" s="1718"/>
      <c r="BT70" s="1719"/>
      <c r="BU70" s="1717"/>
      <c r="BV70" s="1717"/>
      <c r="BW70" s="1717"/>
      <c r="BX70" s="1717"/>
      <c r="BY70" s="1708"/>
      <c r="BZ70" s="1708"/>
      <c r="CA70" s="1718"/>
      <c r="CB70" s="1714"/>
      <c r="CC70" s="1715"/>
      <c r="CD70" s="1715"/>
      <c r="CE70" s="1719"/>
      <c r="CF70" s="1720"/>
      <c r="CG70" s="1721"/>
      <c r="CH70" s="1721"/>
      <c r="CI70" s="1719"/>
      <c r="CJ70" s="1722"/>
      <c r="CK70" s="1723"/>
      <c r="CL70" s="1724"/>
      <c r="CM70" s="1725"/>
      <c r="CN70" s="1726"/>
      <c r="CO70" s="1636"/>
      <c r="CP70" s="1636"/>
      <c r="CQ70" s="1636"/>
      <c r="CR70" s="1636"/>
      <c r="CS70" s="1636"/>
      <c r="CT70" s="1636"/>
      <c r="CU70" s="1636" t="s">
        <v>6</v>
      </c>
      <c r="CV70" s="1636"/>
      <c r="CY70" s="1460">
        <f t="shared" si="59"/>
        <v>629476</v>
      </c>
      <c r="CZ70" s="1652">
        <v>629476</v>
      </c>
      <c r="DA70" s="1460">
        <f t="shared" si="19"/>
        <v>0</v>
      </c>
    </row>
    <row r="71" spans="1:106" s="1851" customFormat="1" ht="26.4" x14ac:dyDescent="0.25">
      <c r="A71" s="1640"/>
      <c r="B71" s="1641" t="s">
        <v>1520</v>
      </c>
      <c r="C71" s="1644" t="s">
        <v>6</v>
      </c>
      <c r="D71" s="1642">
        <v>75224</v>
      </c>
      <c r="E71" s="1653">
        <v>899505</v>
      </c>
      <c r="F71" s="1641" t="s">
        <v>1381</v>
      </c>
      <c r="G71" s="1641" t="s">
        <v>1299</v>
      </c>
      <c r="H71" s="1881">
        <v>1008797</v>
      </c>
      <c r="I71" s="1775"/>
      <c r="J71" s="1775"/>
      <c r="K71" s="1775"/>
      <c r="L71" s="1775"/>
      <c r="M71" s="1775">
        <v>34000</v>
      </c>
      <c r="N71" s="1775"/>
      <c r="O71" s="1775"/>
      <c r="P71" s="1775"/>
      <c r="Q71" s="1775"/>
      <c r="R71" s="1775"/>
      <c r="S71" s="1775"/>
      <c r="T71" s="1775"/>
      <c r="U71" s="1775"/>
      <c r="V71" s="1775"/>
      <c r="W71" s="1775">
        <v>258202</v>
      </c>
      <c r="X71" s="1775"/>
      <c r="Y71" s="1776"/>
      <c r="Z71" s="1776"/>
      <c r="AA71" s="1776">
        <v>53124</v>
      </c>
      <c r="AB71" s="1776">
        <v>135310</v>
      </c>
      <c r="AC71" s="1776">
        <v>114623</v>
      </c>
      <c r="AD71" s="1776"/>
      <c r="AE71" s="1776">
        <v>189360</v>
      </c>
      <c r="AF71" s="1776">
        <v>36625</v>
      </c>
      <c r="AG71" s="1776"/>
      <c r="AH71" s="1776"/>
      <c r="AI71" s="1776">
        <v>68225</v>
      </c>
      <c r="AJ71" s="1776">
        <v>119328</v>
      </c>
      <c r="AK71" s="1776"/>
      <c r="AL71" s="1777"/>
      <c r="AM71" s="1777"/>
      <c r="AN71" s="1777"/>
      <c r="AO71" s="1777"/>
      <c r="AP71" s="1777"/>
      <c r="AQ71" s="1777"/>
      <c r="AR71" s="1778"/>
      <c r="AS71" s="1779"/>
      <c r="AT71" s="1779"/>
      <c r="AU71" s="1780"/>
      <c r="AV71" s="1780"/>
      <c r="AW71" s="1780"/>
      <c r="AX71" s="1781"/>
      <c r="AY71" s="1782"/>
      <c r="AZ71" s="1782"/>
      <c r="BA71" s="1783"/>
      <c r="BB71" s="1709"/>
      <c r="BC71" s="1710"/>
      <c r="BD71" s="1711"/>
      <c r="BE71" s="1714"/>
      <c r="BF71" s="1713"/>
      <c r="BG71" s="1714"/>
      <c r="BH71" s="1714"/>
      <c r="BI71" s="1715"/>
      <c r="BJ71" s="1715"/>
      <c r="BK71" s="1713"/>
      <c r="BL71" s="1715"/>
      <c r="BM71" s="1715"/>
      <c r="BN71" s="1715"/>
      <c r="BO71" s="1716"/>
      <c r="BP71" s="1717"/>
      <c r="BQ71" s="1718"/>
      <c r="BR71" s="1718"/>
      <c r="BS71" s="1718"/>
      <c r="BT71" s="1719"/>
      <c r="BU71" s="1717"/>
      <c r="BV71" s="1717"/>
      <c r="BW71" s="1717"/>
      <c r="BX71" s="1717"/>
      <c r="BY71" s="1708"/>
      <c r="BZ71" s="1708"/>
      <c r="CA71" s="1718"/>
      <c r="CB71" s="1714"/>
      <c r="CC71" s="1715"/>
      <c r="CD71" s="1715"/>
      <c r="CE71" s="1719"/>
      <c r="CF71" s="1720"/>
      <c r="CG71" s="1721"/>
      <c r="CH71" s="1721"/>
      <c r="CI71" s="1719"/>
      <c r="CJ71" s="1722"/>
      <c r="CK71" s="1723"/>
      <c r="CL71" s="1724"/>
      <c r="CM71" s="1725"/>
      <c r="CN71" s="1726"/>
      <c r="CO71" s="1636"/>
      <c r="CP71" s="1636"/>
      <c r="CQ71" s="1636"/>
      <c r="CR71" s="1636"/>
      <c r="CS71" s="1636"/>
      <c r="CT71" s="1636"/>
      <c r="CU71" s="1636"/>
      <c r="CV71" s="1636"/>
      <c r="CW71" s="1460"/>
      <c r="CX71" s="1460"/>
      <c r="CY71" s="1460">
        <f t="shared" si="59"/>
        <v>899505</v>
      </c>
      <c r="CZ71" s="1653">
        <v>899505</v>
      </c>
      <c r="DA71" s="1460">
        <f t="shared" si="19"/>
        <v>0</v>
      </c>
      <c r="DB71" s="1460"/>
    </row>
    <row r="72" spans="1:106" s="1867" customFormat="1" ht="26.4" x14ac:dyDescent="0.25">
      <c r="A72" s="1640"/>
      <c r="B72" s="1641" t="s">
        <v>1521</v>
      </c>
      <c r="C72" s="1644" t="s">
        <v>6</v>
      </c>
      <c r="D72" s="1642">
        <v>75124</v>
      </c>
      <c r="E72" s="1646">
        <v>50597</v>
      </c>
      <c r="F72" s="1641" t="s">
        <v>1381</v>
      </c>
      <c r="G72" s="1641" t="s">
        <v>1299</v>
      </c>
      <c r="H72" s="1881">
        <v>74875</v>
      </c>
      <c r="I72" s="1775"/>
      <c r="J72" s="1775"/>
      <c r="K72" s="1775"/>
      <c r="L72" s="1775"/>
      <c r="M72" s="1775"/>
      <c r="N72" s="1775"/>
      <c r="O72" s="1775"/>
      <c r="P72" s="1775"/>
      <c r="Q72" s="1775"/>
      <c r="R72" s="1775"/>
      <c r="S72" s="1775"/>
      <c r="T72" s="1775"/>
      <c r="U72" s="1775"/>
      <c r="V72" s="1775"/>
      <c r="W72" s="1775">
        <v>10100</v>
      </c>
      <c r="X72" s="1775"/>
      <c r="Y72" s="1776"/>
      <c r="Z72" s="1776"/>
      <c r="AA72" s="1776"/>
      <c r="AB72" s="1776">
        <v>12000</v>
      </c>
      <c r="AC72" s="1776">
        <v>9800</v>
      </c>
      <c r="AD72" s="1776"/>
      <c r="AE72" s="1776"/>
      <c r="AF72" s="1776">
        <v>11000</v>
      </c>
      <c r="AG72" s="1776"/>
      <c r="AH72" s="1776"/>
      <c r="AI72" s="1776"/>
      <c r="AJ72" s="1776">
        <v>31975</v>
      </c>
      <c r="AK72" s="1776"/>
      <c r="AL72" s="1777"/>
      <c r="AM72" s="1777"/>
      <c r="AN72" s="1777"/>
      <c r="AO72" s="1777"/>
      <c r="AP72" s="1777"/>
      <c r="AQ72" s="1777"/>
      <c r="AR72" s="1778"/>
      <c r="AS72" s="1779"/>
      <c r="AT72" s="1779"/>
      <c r="AU72" s="1780"/>
      <c r="AV72" s="1780"/>
      <c r="AW72" s="1780"/>
      <c r="AX72" s="1781"/>
      <c r="AY72" s="1782"/>
      <c r="AZ72" s="1782"/>
      <c r="BA72" s="1783"/>
      <c r="BB72" s="1709"/>
      <c r="BC72" s="1710"/>
      <c r="BD72" s="1711"/>
      <c r="BE72" s="1714"/>
      <c r="BF72" s="1713"/>
      <c r="BG72" s="1714"/>
      <c r="BH72" s="1714"/>
      <c r="BI72" s="1715"/>
      <c r="BJ72" s="1715"/>
      <c r="BK72" s="1713"/>
      <c r="BL72" s="1715"/>
      <c r="BM72" s="1715"/>
      <c r="BN72" s="1715"/>
      <c r="BO72" s="1716"/>
      <c r="BP72" s="1717"/>
      <c r="BQ72" s="1718"/>
      <c r="BR72" s="1718"/>
      <c r="BS72" s="1718"/>
      <c r="BT72" s="1719"/>
      <c r="BU72" s="1717"/>
      <c r="BV72" s="1717"/>
      <c r="BW72" s="1717"/>
      <c r="BX72" s="1717"/>
      <c r="BY72" s="1708"/>
      <c r="BZ72" s="1708"/>
      <c r="CA72" s="1718"/>
      <c r="CB72" s="1714"/>
      <c r="CC72" s="1715"/>
      <c r="CD72" s="1715"/>
      <c r="CE72" s="1719"/>
      <c r="CF72" s="1720"/>
      <c r="CG72" s="1721"/>
      <c r="CH72" s="1721"/>
      <c r="CI72" s="1719"/>
      <c r="CJ72" s="1722"/>
      <c r="CK72" s="1723"/>
      <c r="CL72" s="1724"/>
      <c r="CM72" s="1725"/>
      <c r="CN72" s="1726"/>
      <c r="CO72" s="1636"/>
      <c r="CP72" s="1636"/>
      <c r="CQ72" s="1636"/>
      <c r="CR72" s="1636"/>
      <c r="CS72" s="1636"/>
      <c r="CT72" s="1636"/>
      <c r="CU72" s="1636"/>
      <c r="CV72" s="1636"/>
      <c r="CW72" s="1460"/>
      <c r="CX72" s="1460"/>
      <c r="CY72" s="1460">
        <f t="shared" si="59"/>
        <v>50597</v>
      </c>
      <c r="CZ72" s="1646">
        <v>50597</v>
      </c>
      <c r="DA72" s="1460">
        <f t="shared" si="19"/>
        <v>0</v>
      </c>
      <c r="DB72" s="1460"/>
    </row>
    <row r="73" spans="1:106" s="1460" customFormat="1" x14ac:dyDescent="0.25">
      <c r="A73" s="1915" t="s">
        <v>1385</v>
      </c>
      <c r="B73" s="1915"/>
      <c r="C73" s="1647"/>
      <c r="D73" s="1648"/>
      <c r="E73" s="1649"/>
      <c r="F73" s="1649"/>
      <c r="G73" s="1649"/>
      <c r="H73" s="1873"/>
      <c r="I73" s="1874" t="s">
        <v>6</v>
      </c>
      <c r="J73" s="1874"/>
      <c r="K73" s="1874" t="s">
        <v>6</v>
      </c>
      <c r="L73" s="1874"/>
      <c r="M73" s="1874"/>
      <c r="N73" s="1874"/>
      <c r="O73" s="1874"/>
      <c r="P73" s="1874"/>
      <c r="Q73" s="1874" t="s">
        <v>6</v>
      </c>
      <c r="R73" s="1874"/>
      <c r="S73" s="1874"/>
      <c r="T73" s="1874"/>
      <c r="U73" s="1874"/>
      <c r="V73" s="1874"/>
      <c r="W73" s="1874"/>
      <c r="X73" s="1874"/>
      <c r="Y73" s="1874"/>
      <c r="Z73" s="1874"/>
      <c r="AA73" s="1874"/>
      <c r="AB73" s="1874"/>
      <c r="AC73" s="1874"/>
      <c r="AD73" s="1874"/>
      <c r="AE73" s="1874"/>
      <c r="AF73" s="1874"/>
      <c r="AG73" s="1874"/>
      <c r="AH73" s="1874"/>
      <c r="AI73" s="1874"/>
      <c r="AJ73" s="1874"/>
      <c r="AK73" s="1874"/>
      <c r="AL73" s="1874"/>
      <c r="AM73" s="1874"/>
      <c r="AN73" s="1874"/>
      <c r="AO73" s="1874"/>
      <c r="AP73" s="1874"/>
      <c r="AQ73" s="1874"/>
      <c r="AR73" s="1874"/>
      <c r="AS73" s="1874"/>
      <c r="AT73" s="1874"/>
      <c r="AU73" s="1874"/>
      <c r="AV73" s="1874"/>
      <c r="AW73" s="1874"/>
      <c r="AX73" s="1874"/>
      <c r="AY73" s="1874"/>
      <c r="AZ73" s="1874"/>
      <c r="BA73" s="1874"/>
      <c r="BB73" s="1874"/>
      <c r="BC73" s="1874"/>
      <c r="BD73" s="1874"/>
      <c r="BE73" s="1874"/>
      <c r="BF73" s="1874"/>
      <c r="BG73" s="1874"/>
      <c r="BH73" s="1874"/>
      <c r="BI73" s="1874"/>
      <c r="BJ73" s="1874"/>
      <c r="BK73" s="1874"/>
      <c r="BL73" s="1874"/>
      <c r="BM73" s="1874"/>
      <c r="BN73" s="1874"/>
      <c r="BO73" s="1874"/>
      <c r="BP73" s="1874"/>
      <c r="BQ73" s="1874"/>
      <c r="BR73" s="1874"/>
      <c r="BS73" s="1874"/>
      <c r="BT73" s="1874"/>
      <c r="BU73" s="1874"/>
      <c r="BV73" s="1874"/>
      <c r="BW73" s="1874"/>
      <c r="BX73" s="1874"/>
      <c r="BY73" s="1874"/>
      <c r="BZ73" s="1874"/>
      <c r="CA73" s="1874"/>
      <c r="CB73" s="1874"/>
      <c r="CC73" s="1874"/>
      <c r="CD73" s="1874"/>
      <c r="CE73" s="1874"/>
      <c r="CF73" s="1874"/>
      <c r="CG73" s="1874"/>
      <c r="CH73" s="1874"/>
      <c r="CI73" s="1874"/>
      <c r="CJ73" s="1874"/>
      <c r="CK73" s="1874"/>
      <c r="CL73" s="1874"/>
      <c r="CM73" s="1874"/>
      <c r="CN73" s="1875"/>
      <c r="CO73" s="1855"/>
      <c r="CP73" s="1855"/>
      <c r="CQ73" s="1855"/>
      <c r="CR73" s="1855"/>
      <c r="CS73" s="1855"/>
      <c r="CT73" s="1855"/>
      <c r="CU73" s="1855" t="s">
        <v>6</v>
      </c>
      <c r="CV73" s="1855"/>
      <c r="CY73" s="1460">
        <f t="shared" si="59"/>
        <v>0</v>
      </c>
      <c r="CZ73" s="1649"/>
      <c r="DA73" s="1460">
        <f t="shared" si="19"/>
        <v>0</v>
      </c>
    </row>
    <row r="74" spans="1:106" s="1460" customFormat="1" x14ac:dyDescent="0.25">
      <c r="A74" s="1915"/>
      <c r="B74" s="1915"/>
      <c r="C74" s="1650"/>
      <c r="D74" s="1648"/>
      <c r="E74" s="1649"/>
      <c r="F74" s="1649"/>
      <c r="G74" s="1649"/>
      <c r="H74" s="1873"/>
      <c r="I74" s="1874" t="s">
        <v>6</v>
      </c>
      <c r="J74" s="1874"/>
      <c r="K74" s="1874" t="s">
        <v>6</v>
      </c>
      <c r="L74" s="1874"/>
      <c r="M74" s="1874"/>
      <c r="N74" s="1874"/>
      <c r="O74" s="1874"/>
      <c r="P74" s="1874"/>
      <c r="Q74" s="1874" t="s">
        <v>6</v>
      </c>
      <c r="R74" s="1874"/>
      <c r="S74" s="1874"/>
      <c r="T74" s="1874"/>
      <c r="U74" s="1874"/>
      <c r="V74" s="1874"/>
      <c r="W74" s="1874"/>
      <c r="X74" s="1874"/>
      <c r="Y74" s="1874"/>
      <c r="Z74" s="1874"/>
      <c r="AA74" s="1874"/>
      <c r="AB74" s="1874"/>
      <c r="AC74" s="1874"/>
      <c r="AD74" s="1874"/>
      <c r="AE74" s="1874"/>
      <c r="AF74" s="1874"/>
      <c r="AG74" s="1874"/>
      <c r="AH74" s="1874"/>
      <c r="AI74" s="1874"/>
      <c r="AJ74" s="1874"/>
      <c r="AK74" s="1874"/>
      <c r="AL74" s="1874"/>
      <c r="AM74" s="1874"/>
      <c r="AN74" s="1874"/>
      <c r="AO74" s="1874"/>
      <c r="AP74" s="1874"/>
      <c r="AQ74" s="1874"/>
      <c r="AR74" s="1874"/>
      <c r="AS74" s="1874"/>
      <c r="AT74" s="1874"/>
      <c r="AU74" s="1874"/>
      <c r="AV74" s="1874"/>
      <c r="AW74" s="1874"/>
      <c r="AX74" s="1874"/>
      <c r="AY74" s="1874"/>
      <c r="AZ74" s="1874"/>
      <c r="BA74" s="1874"/>
      <c r="BB74" s="1874"/>
      <c r="BC74" s="1874"/>
      <c r="BD74" s="1874"/>
      <c r="BE74" s="1874"/>
      <c r="BF74" s="1874"/>
      <c r="BG74" s="1874"/>
      <c r="BH74" s="1874"/>
      <c r="BI74" s="1874"/>
      <c r="BJ74" s="1874"/>
      <c r="BK74" s="1874"/>
      <c r="BL74" s="1874"/>
      <c r="BM74" s="1874"/>
      <c r="BN74" s="1874"/>
      <c r="BO74" s="1874"/>
      <c r="BP74" s="1874"/>
      <c r="BQ74" s="1874"/>
      <c r="BR74" s="1874"/>
      <c r="BS74" s="1874"/>
      <c r="BT74" s="1874"/>
      <c r="BU74" s="1874"/>
      <c r="BV74" s="1874"/>
      <c r="BW74" s="1874"/>
      <c r="BX74" s="1874"/>
      <c r="BY74" s="1874"/>
      <c r="BZ74" s="1874"/>
      <c r="CA74" s="1874"/>
      <c r="CB74" s="1874"/>
      <c r="CC74" s="1874"/>
      <c r="CD74" s="1874"/>
      <c r="CE74" s="1874"/>
      <c r="CF74" s="1874"/>
      <c r="CG74" s="1874"/>
      <c r="CH74" s="1874"/>
      <c r="CI74" s="1874"/>
      <c r="CJ74" s="1874"/>
      <c r="CK74" s="1874"/>
      <c r="CL74" s="1874"/>
      <c r="CM74" s="1874"/>
      <c r="CN74" s="1875"/>
      <c r="CO74" s="1855"/>
      <c r="CP74" s="1855"/>
      <c r="CQ74" s="1855"/>
      <c r="CR74" s="1855"/>
      <c r="CS74" s="1855"/>
      <c r="CT74" s="1855"/>
      <c r="CU74" s="1855" t="s">
        <v>6</v>
      </c>
      <c r="CV74" s="1855"/>
      <c r="CY74" s="1460">
        <f t="shared" si="59"/>
        <v>0</v>
      </c>
      <c r="CZ74" s="1649"/>
      <c r="DA74" s="1460">
        <f t="shared" si="19"/>
        <v>0</v>
      </c>
    </row>
    <row r="75" spans="1:106" s="1460" customFormat="1" ht="26.4" x14ac:dyDescent="0.25">
      <c r="A75" s="1615" t="s">
        <v>1386</v>
      </c>
      <c r="B75" s="1606" t="s">
        <v>1387</v>
      </c>
      <c r="C75" s="1606" t="s">
        <v>1388</v>
      </c>
      <c r="D75" s="1607" t="s">
        <v>6</v>
      </c>
      <c r="E75" s="1606">
        <v>2500</v>
      </c>
      <c r="F75" s="1606" t="s">
        <v>1389</v>
      </c>
      <c r="G75" s="1606" t="s">
        <v>1299</v>
      </c>
      <c r="H75" s="1727"/>
      <c r="I75" s="1728" t="s">
        <v>6</v>
      </c>
      <c r="J75" s="1728"/>
      <c r="K75" s="1728" t="s">
        <v>6</v>
      </c>
      <c r="L75" s="1728"/>
      <c r="M75" s="1728"/>
      <c r="N75" s="1728"/>
      <c r="O75" s="1728"/>
      <c r="P75" s="1728"/>
      <c r="Q75" s="1728" t="s">
        <v>6</v>
      </c>
      <c r="R75" s="1728"/>
      <c r="S75" s="1728"/>
      <c r="T75" s="1728"/>
      <c r="U75" s="1728"/>
      <c r="V75" s="1728"/>
      <c r="W75" s="1728"/>
      <c r="X75" s="1728"/>
      <c r="Y75" s="1729"/>
      <c r="Z75" s="1729"/>
      <c r="AA75" s="1729"/>
      <c r="AB75" s="1729"/>
      <c r="AC75" s="1729"/>
      <c r="AD75" s="1729"/>
      <c r="AE75" s="1729"/>
      <c r="AF75" s="1729"/>
      <c r="AG75" s="1729"/>
      <c r="AH75" s="1729"/>
      <c r="AI75" s="1729"/>
      <c r="AJ75" s="1729"/>
      <c r="AK75" s="1729"/>
      <c r="AL75" s="1730"/>
      <c r="AM75" s="1730"/>
      <c r="AN75" s="1730"/>
      <c r="AO75" s="1730"/>
      <c r="AP75" s="1730"/>
      <c r="AQ75" s="1730"/>
      <c r="AR75" s="1669">
        <v>2500</v>
      </c>
      <c r="AS75" s="1731">
        <v>2500</v>
      </c>
      <c r="AT75" s="1731">
        <v>2500</v>
      </c>
      <c r="AU75" s="1732">
        <v>2500</v>
      </c>
      <c r="AV75" s="1732">
        <v>2500</v>
      </c>
      <c r="AW75" s="1732">
        <v>2500</v>
      </c>
      <c r="AX75" s="1733">
        <v>2500</v>
      </c>
      <c r="AY75" s="1734">
        <v>2500</v>
      </c>
      <c r="AZ75" s="1734">
        <v>2500</v>
      </c>
      <c r="BA75" s="1735">
        <v>2500</v>
      </c>
      <c r="BB75" s="1735">
        <v>2500</v>
      </c>
      <c r="BC75" s="1736">
        <v>2500</v>
      </c>
      <c r="BD75" s="1737">
        <v>2500</v>
      </c>
      <c r="BE75" s="1738">
        <v>2500</v>
      </c>
      <c r="BF75" s="1739">
        <v>2500</v>
      </c>
      <c r="BG75" s="1738">
        <v>2500</v>
      </c>
      <c r="BH75" s="1738">
        <v>2500</v>
      </c>
      <c r="BI75" s="1740">
        <v>2500</v>
      </c>
      <c r="BJ75" s="1740">
        <v>2500</v>
      </c>
      <c r="BK75" s="1739">
        <v>2500</v>
      </c>
      <c r="BL75" s="1740">
        <v>2500</v>
      </c>
      <c r="BM75" s="1740">
        <v>2500</v>
      </c>
      <c r="BN75" s="1740">
        <v>2500</v>
      </c>
      <c r="BO75" s="1741">
        <v>2500</v>
      </c>
      <c r="BP75" s="1742">
        <v>2500</v>
      </c>
      <c r="BQ75" s="1743">
        <v>2500</v>
      </c>
      <c r="BR75" s="1743">
        <v>2500</v>
      </c>
      <c r="BS75" s="1743">
        <v>2500</v>
      </c>
      <c r="BT75" s="1744">
        <v>2500</v>
      </c>
      <c r="BU75" s="1742">
        <v>2500</v>
      </c>
      <c r="BV75" s="1742">
        <v>2500</v>
      </c>
      <c r="BW75" s="1742">
        <v>2500</v>
      </c>
      <c r="BX75" s="1742">
        <v>2500</v>
      </c>
      <c r="BY75" s="1734">
        <v>2500</v>
      </c>
      <c r="BZ75" s="1734">
        <v>2500</v>
      </c>
      <c r="CA75" s="1743">
        <v>2500</v>
      </c>
      <c r="CB75" s="1738">
        <v>2500</v>
      </c>
      <c r="CC75" s="1740">
        <v>2500</v>
      </c>
      <c r="CD75" s="1740">
        <v>2500</v>
      </c>
      <c r="CE75" s="1744">
        <v>2500</v>
      </c>
      <c r="CF75" s="1745">
        <v>2500</v>
      </c>
      <c r="CG75" s="1746">
        <v>2500</v>
      </c>
      <c r="CH75" s="1746">
        <v>2500</v>
      </c>
      <c r="CI75" s="1744">
        <v>2500</v>
      </c>
      <c r="CJ75" s="1747">
        <v>2500</v>
      </c>
      <c r="CK75" s="1748">
        <v>2500</v>
      </c>
      <c r="CL75" s="1749">
        <v>2500</v>
      </c>
      <c r="CM75" s="1750">
        <v>2500</v>
      </c>
      <c r="CN75" s="1751"/>
      <c r="CO75" s="1616" t="s">
        <v>6</v>
      </c>
      <c r="CP75" s="1616" t="s">
        <v>6</v>
      </c>
      <c r="CQ75" s="1616" t="s">
        <v>6</v>
      </c>
      <c r="CR75" s="1616" t="s">
        <v>6</v>
      </c>
      <c r="CS75" s="1616" t="s">
        <v>6</v>
      </c>
      <c r="CT75" s="1616" t="s">
        <v>6</v>
      </c>
      <c r="CU75" s="1616" t="s">
        <v>6</v>
      </c>
      <c r="CV75" s="1616" t="s">
        <v>6</v>
      </c>
      <c r="CW75" s="1615"/>
      <c r="CY75" s="1460">
        <f t="shared" si="59"/>
        <v>2500</v>
      </c>
      <c r="CZ75" s="1606">
        <v>2500</v>
      </c>
      <c r="DA75" s="1460">
        <f t="shared" si="19"/>
        <v>0</v>
      </c>
    </row>
    <row r="76" spans="1:106" s="1460" customFormat="1" ht="39.6" x14ac:dyDescent="0.25">
      <c r="B76" s="1606" t="s">
        <v>263</v>
      </c>
      <c r="C76" s="1606" t="s">
        <v>264</v>
      </c>
      <c r="D76" s="1607" t="s">
        <v>1522</v>
      </c>
      <c r="E76" s="1606">
        <v>1100</v>
      </c>
      <c r="F76" s="1882" t="s">
        <v>6</v>
      </c>
      <c r="G76" s="1840" t="s">
        <v>1523</v>
      </c>
      <c r="H76" s="1698">
        <v>0</v>
      </c>
      <c r="I76" s="1699">
        <v>0</v>
      </c>
      <c r="J76" s="1699">
        <v>0</v>
      </c>
      <c r="K76" s="1699">
        <v>0</v>
      </c>
      <c r="L76" s="1699">
        <v>0</v>
      </c>
      <c r="M76" s="1699">
        <v>0</v>
      </c>
      <c r="N76" s="1699">
        <v>0</v>
      </c>
      <c r="O76" s="1699">
        <v>0</v>
      </c>
      <c r="P76" s="1699">
        <v>0</v>
      </c>
      <c r="Q76" s="1699">
        <v>0</v>
      </c>
      <c r="R76" s="1699">
        <v>0</v>
      </c>
      <c r="S76" s="1699">
        <v>0</v>
      </c>
      <c r="T76" s="1699">
        <v>0</v>
      </c>
      <c r="U76" s="1699">
        <v>0</v>
      </c>
      <c r="V76" s="1699">
        <v>0</v>
      </c>
      <c r="W76" s="1699">
        <v>0</v>
      </c>
      <c r="X76" s="1699">
        <v>0</v>
      </c>
      <c r="Y76" s="1701">
        <v>0</v>
      </c>
      <c r="Z76" s="1701">
        <v>0</v>
      </c>
      <c r="AA76" s="1701">
        <v>0</v>
      </c>
      <c r="AB76" s="1701">
        <v>0</v>
      </c>
      <c r="AC76" s="1701">
        <v>0</v>
      </c>
      <c r="AD76" s="1701">
        <v>0</v>
      </c>
      <c r="AE76" s="1701">
        <v>0</v>
      </c>
      <c r="AF76" s="1701">
        <v>0</v>
      </c>
      <c r="AG76" s="1701">
        <v>0</v>
      </c>
      <c r="AH76" s="1701">
        <v>0</v>
      </c>
      <c r="AI76" s="1701">
        <v>0</v>
      </c>
      <c r="AJ76" s="1701">
        <v>0</v>
      </c>
      <c r="AK76" s="1701">
        <v>0</v>
      </c>
      <c r="AL76" s="1702">
        <v>0</v>
      </c>
      <c r="AM76" s="1702">
        <v>0</v>
      </c>
      <c r="AN76" s="1702">
        <v>0</v>
      </c>
      <c r="AO76" s="1702">
        <v>0</v>
      </c>
      <c r="AP76" s="1702">
        <v>0</v>
      </c>
      <c r="AQ76" s="1702">
        <v>0</v>
      </c>
      <c r="AR76" s="1868">
        <v>0</v>
      </c>
      <c r="AS76" s="1704">
        <v>0</v>
      </c>
      <c r="AT76" s="1704">
        <v>0</v>
      </c>
      <c r="AU76" s="1706">
        <v>0</v>
      </c>
      <c r="AV76" s="1706">
        <v>0</v>
      </c>
      <c r="AW76" s="1706">
        <v>0</v>
      </c>
      <c r="AX76" s="1707">
        <v>0</v>
      </c>
      <c r="AY76" s="1708">
        <v>0</v>
      </c>
      <c r="AZ76" s="1708">
        <v>0</v>
      </c>
      <c r="BA76" s="1709">
        <v>0</v>
      </c>
      <c r="BB76" s="1709">
        <v>0</v>
      </c>
      <c r="BC76" s="1710">
        <v>0</v>
      </c>
      <c r="BD76" s="1711">
        <v>0</v>
      </c>
      <c r="BE76" s="1714">
        <v>0</v>
      </c>
      <c r="BF76" s="1713">
        <v>0</v>
      </c>
      <c r="BG76" s="1714">
        <v>0</v>
      </c>
      <c r="BH76" s="1714">
        <v>0</v>
      </c>
      <c r="BI76" s="1715">
        <v>0</v>
      </c>
      <c r="BJ76" s="1715">
        <v>0</v>
      </c>
      <c r="BK76" s="1713">
        <v>0</v>
      </c>
      <c r="BL76" s="1715">
        <v>0</v>
      </c>
      <c r="BM76" s="1715">
        <v>0</v>
      </c>
      <c r="BN76" s="1715">
        <v>0</v>
      </c>
      <c r="BO76" s="1716">
        <v>0</v>
      </c>
      <c r="BP76" s="1717">
        <v>0</v>
      </c>
      <c r="BQ76" s="1718">
        <v>0</v>
      </c>
      <c r="BR76" s="1718">
        <v>0</v>
      </c>
      <c r="BS76" s="1718">
        <v>0</v>
      </c>
      <c r="BT76" s="1719">
        <v>0</v>
      </c>
      <c r="BU76" s="1717">
        <v>0</v>
      </c>
      <c r="BV76" s="1717">
        <v>0</v>
      </c>
      <c r="BW76" s="1717">
        <v>0</v>
      </c>
      <c r="BX76" s="1717">
        <v>0</v>
      </c>
      <c r="BY76" s="1708">
        <v>0</v>
      </c>
      <c r="BZ76" s="1708">
        <v>0</v>
      </c>
      <c r="CA76" s="1718">
        <v>0</v>
      </c>
      <c r="CB76" s="1714">
        <v>0</v>
      </c>
      <c r="CC76" s="1715">
        <v>0</v>
      </c>
      <c r="CD76" s="1715">
        <v>0</v>
      </c>
      <c r="CE76" s="1719">
        <v>0</v>
      </c>
      <c r="CF76" s="1720">
        <v>0</v>
      </c>
      <c r="CG76" s="1721">
        <v>0</v>
      </c>
      <c r="CH76" s="1721">
        <v>0</v>
      </c>
      <c r="CI76" s="1719">
        <v>0</v>
      </c>
      <c r="CJ76" s="1722">
        <v>0</v>
      </c>
      <c r="CK76" s="1723">
        <v>0</v>
      </c>
      <c r="CL76" s="1724">
        <v>0</v>
      </c>
      <c r="CM76" s="1725">
        <v>0</v>
      </c>
      <c r="CN76" s="1726">
        <v>0</v>
      </c>
      <c r="CO76" s="1636" t="s">
        <v>6</v>
      </c>
      <c r="CP76" s="1636"/>
      <c r="CQ76" s="1636"/>
      <c r="CR76" s="1636" t="s">
        <v>6</v>
      </c>
      <c r="CS76" s="1636"/>
      <c r="CT76" s="1636"/>
      <c r="CU76" s="1636" t="s">
        <v>6</v>
      </c>
      <c r="CV76" s="1636" t="s">
        <v>6</v>
      </c>
      <c r="CY76" s="1460">
        <f t="shared" si="59"/>
        <v>1100</v>
      </c>
      <c r="CZ76" s="1606">
        <v>1100</v>
      </c>
      <c r="DA76" s="1460">
        <f t="shared" si="19"/>
        <v>0</v>
      </c>
    </row>
    <row r="77" spans="1:106" s="1460" customFormat="1" ht="39.6" x14ac:dyDescent="0.25">
      <c r="A77" s="1615"/>
      <c r="B77" s="1606" t="s">
        <v>267</v>
      </c>
      <c r="C77" s="1606" t="s">
        <v>268</v>
      </c>
      <c r="D77" s="1607" t="s">
        <v>1524</v>
      </c>
      <c r="E77" s="1606">
        <v>2085</v>
      </c>
      <c r="F77" s="1606" t="s">
        <v>1525</v>
      </c>
      <c r="G77" s="1655" t="s">
        <v>1299</v>
      </c>
      <c r="H77" s="1698">
        <v>2085</v>
      </c>
      <c r="I77" s="1728">
        <v>2085</v>
      </c>
      <c r="J77" s="1728">
        <v>2085</v>
      </c>
      <c r="K77" s="1728">
        <v>2085</v>
      </c>
      <c r="L77" s="1728">
        <v>2085</v>
      </c>
      <c r="M77" s="1728">
        <v>2085</v>
      </c>
      <c r="N77" s="1728">
        <v>2085</v>
      </c>
      <c r="O77" s="1728">
        <v>2085</v>
      </c>
      <c r="P77" s="1728">
        <v>2085</v>
      </c>
      <c r="Q77" s="1728">
        <v>2085</v>
      </c>
      <c r="R77" s="1728">
        <v>2085</v>
      </c>
      <c r="S77" s="1728">
        <v>2085</v>
      </c>
      <c r="T77" s="1728">
        <v>2085</v>
      </c>
      <c r="U77" s="1728">
        <v>2085</v>
      </c>
      <c r="V77" s="1728">
        <v>2085</v>
      </c>
      <c r="W77" s="1728">
        <v>2085</v>
      </c>
      <c r="X77" s="1728">
        <v>2085</v>
      </c>
      <c r="Y77" s="1729">
        <v>2085</v>
      </c>
      <c r="Z77" s="1729">
        <v>2085</v>
      </c>
      <c r="AA77" s="1729">
        <v>2085</v>
      </c>
      <c r="AB77" s="1729">
        <v>2085</v>
      </c>
      <c r="AC77" s="1729">
        <v>2085</v>
      </c>
      <c r="AD77" s="1729">
        <v>2085</v>
      </c>
      <c r="AE77" s="1729">
        <v>2085</v>
      </c>
      <c r="AF77" s="1729">
        <v>2085</v>
      </c>
      <c r="AG77" s="1729">
        <v>2085</v>
      </c>
      <c r="AH77" s="1729">
        <v>2085</v>
      </c>
      <c r="AI77" s="1729">
        <v>2085</v>
      </c>
      <c r="AJ77" s="1729">
        <v>2085</v>
      </c>
      <c r="AK77" s="1729">
        <v>2085</v>
      </c>
      <c r="AL77" s="1730">
        <v>2085</v>
      </c>
      <c r="AM77" s="1730">
        <v>2085</v>
      </c>
      <c r="AN77" s="1730">
        <v>2085</v>
      </c>
      <c r="AO77" s="1730">
        <v>2085</v>
      </c>
      <c r="AP77" s="1730">
        <v>2085</v>
      </c>
      <c r="AQ77" s="1730">
        <v>2085</v>
      </c>
      <c r="AR77" s="1669">
        <v>2085</v>
      </c>
      <c r="AS77" s="1731">
        <v>2085</v>
      </c>
      <c r="AT77" s="1731">
        <v>2085</v>
      </c>
      <c r="AU77" s="1732">
        <v>2085</v>
      </c>
      <c r="AV77" s="1732">
        <v>2085</v>
      </c>
      <c r="AW77" s="1732">
        <v>2085</v>
      </c>
      <c r="AX77" s="1733">
        <v>2085</v>
      </c>
      <c r="AY77" s="1734">
        <v>2085</v>
      </c>
      <c r="AZ77" s="1734">
        <v>2085</v>
      </c>
      <c r="BA77" s="1735">
        <v>2085</v>
      </c>
      <c r="BB77" s="1735">
        <v>2085</v>
      </c>
      <c r="BC77" s="1736">
        <v>2085</v>
      </c>
      <c r="BD77" s="1737">
        <v>2085</v>
      </c>
      <c r="BE77" s="1738">
        <v>2085</v>
      </c>
      <c r="BF77" s="1739">
        <v>2085</v>
      </c>
      <c r="BG77" s="1738">
        <v>2085</v>
      </c>
      <c r="BH77" s="1738">
        <v>2085</v>
      </c>
      <c r="BI77" s="1740">
        <v>2085</v>
      </c>
      <c r="BJ77" s="1740">
        <v>2085</v>
      </c>
      <c r="BK77" s="1739">
        <v>2085</v>
      </c>
      <c r="BL77" s="1740">
        <v>2085</v>
      </c>
      <c r="BM77" s="1740">
        <v>2085</v>
      </c>
      <c r="BN77" s="1740">
        <v>2085</v>
      </c>
      <c r="BO77" s="1741">
        <v>2085</v>
      </c>
      <c r="BP77" s="1742">
        <v>2085</v>
      </c>
      <c r="BQ77" s="1743">
        <v>2085</v>
      </c>
      <c r="BR77" s="1743">
        <v>2085</v>
      </c>
      <c r="BS77" s="1743">
        <v>2085</v>
      </c>
      <c r="BT77" s="1744">
        <v>2085</v>
      </c>
      <c r="BU77" s="1742">
        <v>2085</v>
      </c>
      <c r="BV77" s="1742">
        <v>2085</v>
      </c>
      <c r="BW77" s="1742">
        <v>2085</v>
      </c>
      <c r="BX77" s="1742">
        <v>2085</v>
      </c>
      <c r="BY77" s="1734">
        <v>2085</v>
      </c>
      <c r="BZ77" s="1734">
        <v>2085</v>
      </c>
      <c r="CA77" s="1743">
        <v>2085</v>
      </c>
      <c r="CB77" s="1738">
        <v>2085</v>
      </c>
      <c r="CC77" s="1740">
        <v>2085</v>
      </c>
      <c r="CD77" s="1740">
        <v>2085</v>
      </c>
      <c r="CE77" s="1744">
        <v>2085</v>
      </c>
      <c r="CF77" s="1745">
        <v>2085</v>
      </c>
      <c r="CG77" s="1746">
        <v>2085</v>
      </c>
      <c r="CH77" s="1746">
        <v>2085</v>
      </c>
      <c r="CI77" s="1744">
        <v>2085</v>
      </c>
      <c r="CJ77" s="1747">
        <v>2085</v>
      </c>
      <c r="CK77" s="1748">
        <v>2085</v>
      </c>
      <c r="CL77" s="1749">
        <v>2085</v>
      </c>
      <c r="CM77" s="1750">
        <v>2085</v>
      </c>
      <c r="CN77" s="1751">
        <v>2085</v>
      </c>
      <c r="CO77" s="1616">
        <v>2085</v>
      </c>
      <c r="CP77" s="1616">
        <v>2085</v>
      </c>
      <c r="CQ77" s="1616">
        <v>2085</v>
      </c>
      <c r="CR77" s="1616">
        <v>2085</v>
      </c>
      <c r="CS77" s="1616">
        <v>2085</v>
      </c>
      <c r="CT77" s="1616">
        <v>2085</v>
      </c>
      <c r="CU77" s="1616">
        <v>2085</v>
      </c>
      <c r="CV77" s="1616">
        <v>2085</v>
      </c>
      <c r="CW77" s="1615"/>
      <c r="CY77" s="1460">
        <f t="shared" si="59"/>
        <v>2085</v>
      </c>
      <c r="CZ77" s="1606">
        <v>2085</v>
      </c>
      <c r="DA77" s="1460">
        <f t="shared" si="19"/>
        <v>0</v>
      </c>
    </row>
    <row r="78" spans="1:106" s="1460" customFormat="1" ht="26.4" x14ac:dyDescent="0.25">
      <c r="A78" s="1615"/>
      <c r="B78" s="1606" t="s">
        <v>271</v>
      </c>
      <c r="C78" s="1606" t="s">
        <v>272</v>
      </c>
      <c r="D78" s="1607" t="s">
        <v>1526</v>
      </c>
      <c r="E78" s="1606">
        <v>5000</v>
      </c>
      <c r="F78" s="1606" t="s">
        <v>1525</v>
      </c>
      <c r="G78" s="1655" t="s">
        <v>1299</v>
      </c>
      <c r="H78" s="1698">
        <v>5000</v>
      </c>
      <c r="I78" s="1728">
        <v>5000</v>
      </c>
      <c r="J78" s="1728">
        <v>5000</v>
      </c>
      <c r="K78" s="1728">
        <v>5000</v>
      </c>
      <c r="L78" s="1728">
        <v>5000</v>
      </c>
      <c r="M78" s="1728">
        <v>5000</v>
      </c>
      <c r="N78" s="1728">
        <v>5000</v>
      </c>
      <c r="O78" s="1728">
        <v>5000</v>
      </c>
      <c r="P78" s="1728">
        <v>5000</v>
      </c>
      <c r="Q78" s="1728">
        <v>5000</v>
      </c>
      <c r="R78" s="1728">
        <v>5000</v>
      </c>
      <c r="S78" s="1728">
        <v>5000</v>
      </c>
      <c r="T78" s="1728">
        <v>5000</v>
      </c>
      <c r="U78" s="1728">
        <v>5000</v>
      </c>
      <c r="V78" s="1728">
        <v>5000</v>
      </c>
      <c r="W78" s="1728">
        <v>5000</v>
      </c>
      <c r="X78" s="1728">
        <v>5000</v>
      </c>
      <c r="Y78" s="1729">
        <v>5000</v>
      </c>
      <c r="Z78" s="1729">
        <v>5000</v>
      </c>
      <c r="AA78" s="1729">
        <v>5000</v>
      </c>
      <c r="AB78" s="1729">
        <v>5000</v>
      </c>
      <c r="AC78" s="1729">
        <v>5000</v>
      </c>
      <c r="AD78" s="1729">
        <v>5000</v>
      </c>
      <c r="AE78" s="1729">
        <v>5000</v>
      </c>
      <c r="AF78" s="1729">
        <v>5000</v>
      </c>
      <c r="AG78" s="1729">
        <v>5000</v>
      </c>
      <c r="AH78" s="1729">
        <v>5000</v>
      </c>
      <c r="AI78" s="1729">
        <v>5000</v>
      </c>
      <c r="AJ78" s="1729">
        <v>5000</v>
      </c>
      <c r="AK78" s="1729">
        <v>5000</v>
      </c>
      <c r="AL78" s="1730">
        <v>5000</v>
      </c>
      <c r="AM78" s="1730">
        <v>5000</v>
      </c>
      <c r="AN78" s="1730">
        <v>5000</v>
      </c>
      <c r="AO78" s="1730">
        <v>5000</v>
      </c>
      <c r="AP78" s="1730">
        <v>5000</v>
      </c>
      <c r="AQ78" s="1730">
        <v>5000</v>
      </c>
      <c r="AR78" s="1784">
        <v>5000</v>
      </c>
      <c r="AS78" s="1731">
        <v>5000</v>
      </c>
      <c r="AT78" s="1731">
        <v>5000</v>
      </c>
      <c r="AU78" s="1732">
        <v>5000</v>
      </c>
      <c r="AV78" s="1732">
        <v>5000</v>
      </c>
      <c r="AW78" s="1732">
        <v>5000</v>
      </c>
      <c r="AX78" s="1733">
        <v>5000</v>
      </c>
      <c r="AY78" s="1734">
        <v>5000</v>
      </c>
      <c r="AZ78" s="1734">
        <v>5000</v>
      </c>
      <c r="BA78" s="1735">
        <v>5000</v>
      </c>
      <c r="BB78" s="1735">
        <v>5000</v>
      </c>
      <c r="BC78" s="1736">
        <v>5000</v>
      </c>
      <c r="BD78" s="1785">
        <v>5000</v>
      </c>
      <c r="BE78" s="1712">
        <v>5000</v>
      </c>
      <c r="BF78" s="1739">
        <v>5000</v>
      </c>
      <c r="BG78" s="1712">
        <v>5000</v>
      </c>
      <c r="BH78" s="1712">
        <v>5000</v>
      </c>
      <c r="BI78" s="1740">
        <v>5000</v>
      </c>
      <c r="BJ78" s="1740">
        <v>5000</v>
      </c>
      <c r="BK78" s="1739">
        <v>5000</v>
      </c>
      <c r="BL78" s="1740">
        <v>5000</v>
      </c>
      <c r="BM78" s="1740">
        <v>5000</v>
      </c>
      <c r="BN78" s="1740">
        <v>5000</v>
      </c>
      <c r="BO78" s="1741">
        <v>5000</v>
      </c>
      <c r="BP78" s="1742">
        <v>5000</v>
      </c>
      <c r="BQ78" s="1743">
        <v>5000</v>
      </c>
      <c r="BR78" s="1743">
        <v>5000</v>
      </c>
      <c r="BS78" s="1743">
        <v>5000</v>
      </c>
      <c r="BT78" s="1744">
        <v>5000</v>
      </c>
      <c r="BU78" s="1742">
        <v>5000</v>
      </c>
      <c r="BV78" s="1742">
        <v>5000</v>
      </c>
      <c r="BW78" s="1742">
        <v>5000</v>
      </c>
      <c r="BX78" s="1742">
        <v>5000</v>
      </c>
      <c r="BY78" s="1734">
        <v>5000</v>
      </c>
      <c r="BZ78" s="1734">
        <v>5000</v>
      </c>
      <c r="CA78" s="1743">
        <v>5000</v>
      </c>
      <c r="CB78" s="1712">
        <v>5000</v>
      </c>
      <c r="CC78" s="1740">
        <v>5000</v>
      </c>
      <c r="CD78" s="1740">
        <v>5000</v>
      </c>
      <c r="CE78" s="1744">
        <v>5000</v>
      </c>
      <c r="CF78" s="1745">
        <v>5000</v>
      </c>
      <c r="CG78" s="1746">
        <v>5000</v>
      </c>
      <c r="CH78" s="1746">
        <v>5000</v>
      </c>
      <c r="CI78" s="1744">
        <v>5000</v>
      </c>
      <c r="CJ78" s="1747">
        <v>5000</v>
      </c>
      <c r="CK78" s="1786">
        <v>5000</v>
      </c>
      <c r="CL78" s="1749">
        <v>5000</v>
      </c>
      <c r="CM78" s="1750">
        <v>5000</v>
      </c>
      <c r="CN78" s="1751">
        <v>5000</v>
      </c>
      <c r="CO78" s="1616">
        <v>5000</v>
      </c>
      <c r="CP78" s="1616">
        <v>5000</v>
      </c>
      <c r="CQ78" s="1616">
        <v>5000</v>
      </c>
      <c r="CR78" s="1616">
        <v>5000</v>
      </c>
      <c r="CS78" s="1616">
        <v>5000</v>
      </c>
      <c r="CT78" s="1616">
        <v>5000</v>
      </c>
      <c r="CU78" s="1616">
        <v>5000</v>
      </c>
      <c r="CV78" s="1616">
        <v>5000</v>
      </c>
      <c r="CW78" s="1615"/>
      <c r="CY78" s="1460">
        <f t="shared" si="59"/>
        <v>5000</v>
      </c>
      <c r="CZ78" s="1606">
        <v>5000</v>
      </c>
      <c r="DA78" s="1460">
        <f t="shared" si="19"/>
        <v>0</v>
      </c>
    </row>
    <row r="79" spans="1:106" s="1460" customFormat="1" ht="39.6" x14ac:dyDescent="0.25">
      <c r="A79" s="1615"/>
      <c r="B79" s="1606" t="s">
        <v>1527</v>
      </c>
      <c r="C79" s="1606" t="s">
        <v>1528</v>
      </c>
      <c r="D79" s="1607" t="s">
        <v>1526</v>
      </c>
      <c r="E79" s="1606">
        <v>1150</v>
      </c>
      <c r="F79" s="1606" t="s">
        <v>1525</v>
      </c>
      <c r="G79" s="1655" t="s">
        <v>1299</v>
      </c>
      <c r="H79" s="1698">
        <v>1150</v>
      </c>
      <c r="I79" s="1728">
        <v>1150</v>
      </c>
      <c r="J79" s="1728">
        <v>1150</v>
      </c>
      <c r="K79" s="1728">
        <v>1150</v>
      </c>
      <c r="L79" s="1728">
        <v>1150</v>
      </c>
      <c r="M79" s="1728">
        <v>1150</v>
      </c>
      <c r="N79" s="1728">
        <v>1150</v>
      </c>
      <c r="O79" s="1728">
        <v>1150</v>
      </c>
      <c r="P79" s="1728">
        <v>1150</v>
      </c>
      <c r="Q79" s="1728">
        <v>1150</v>
      </c>
      <c r="R79" s="1728">
        <v>1150</v>
      </c>
      <c r="S79" s="1728">
        <v>1150</v>
      </c>
      <c r="T79" s="1728">
        <v>1150</v>
      </c>
      <c r="U79" s="1728">
        <v>1150</v>
      </c>
      <c r="V79" s="1728">
        <v>1150</v>
      </c>
      <c r="W79" s="1728">
        <v>1150</v>
      </c>
      <c r="X79" s="1728">
        <v>1150</v>
      </c>
      <c r="Y79" s="1729">
        <v>1150</v>
      </c>
      <c r="Z79" s="1729">
        <v>1150</v>
      </c>
      <c r="AA79" s="1729">
        <v>1150</v>
      </c>
      <c r="AB79" s="1729">
        <v>1150</v>
      </c>
      <c r="AC79" s="1729">
        <v>1150</v>
      </c>
      <c r="AD79" s="1729">
        <v>1150</v>
      </c>
      <c r="AE79" s="1729">
        <v>1150</v>
      </c>
      <c r="AF79" s="1729">
        <v>1150</v>
      </c>
      <c r="AG79" s="1729">
        <v>1150</v>
      </c>
      <c r="AH79" s="1729">
        <v>1150</v>
      </c>
      <c r="AI79" s="1729">
        <v>1150</v>
      </c>
      <c r="AJ79" s="1729">
        <v>1150</v>
      </c>
      <c r="AK79" s="1729">
        <v>1150</v>
      </c>
      <c r="AL79" s="1730">
        <v>1150</v>
      </c>
      <c r="AM79" s="1730">
        <v>1150</v>
      </c>
      <c r="AN79" s="1730">
        <v>1150</v>
      </c>
      <c r="AO79" s="1730">
        <v>1150</v>
      </c>
      <c r="AP79" s="1730">
        <v>1150</v>
      </c>
      <c r="AQ79" s="1730">
        <v>1150</v>
      </c>
      <c r="AR79" s="1669">
        <v>1150</v>
      </c>
      <c r="AS79" s="1731">
        <v>1150</v>
      </c>
      <c r="AT79" s="1731">
        <v>1150</v>
      </c>
      <c r="AU79" s="1732">
        <v>1150</v>
      </c>
      <c r="AV79" s="1732">
        <v>1150</v>
      </c>
      <c r="AW79" s="1732">
        <v>1150</v>
      </c>
      <c r="AX79" s="1733">
        <v>1150</v>
      </c>
      <c r="AY79" s="1734">
        <v>1150</v>
      </c>
      <c r="AZ79" s="1734">
        <v>1150</v>
      </c>
      <c r="BA79" s="1735">
        <v>1150</v>
      </c>
      <c r="BB79" s="1735">
        <v>1150</v>
      </c>
      <c r="BC79" s="1736">
        <v>1150</v>
      </c>
      <c r="BD79" s="1785">
        <v>1150</v>
      </c>
      <c r="BE79" s="1712">
        <v>1150</v>
      </c>
      <c r="BF79" s="1739">
        <v>1150</v>
      </c>
      <c r="BG79" s="1712">
        <v>1150</v>
      </c>
      <c r="BH79" s="1712">
        <v>1150</v>
      </c>
      <c r="BI79" s="1740">
        <v>1150</v>
      </c>
      <c r="BJ79" s="1740">
        <v>1150</v>
      </c>
      <c r="BK79" s="1739">
        <v>1150</v>
      </c>
      <c r="BL79" s="1740">
        <v>1150</v>
      </c>
      <c r="BM79" s="1740">
        <v>1150</v>
      </c>
      <c r="BN79" s="1740">
        <v>1150</v>
      </c>
      <c r="BO79" s="1741">
        <v>1150</v>
      </c>
      <c r="BP79" s="1742">
        <v>1150</v>
      </c>
      <c r="BQ79" s="1743">
        <v>1150</v>
      </c>
      <c r="BR79" s="1743">
        <v>1150</v>
      </c>
      <c r="BS79" s="1743">
        <v>1150</v>
      </c>
      <c r="BT79" s="1744">
        <v>1150</v>
      </c>
      <c r="BU79" s="1742">
        <v>1150</v>
      </c>
      <c r="BV79" s="1742">
        <v>1150</v>
      </c>
      <c r="BW79" s="1742">
        <v>1150</v>
      </c>
      <c r="BX79" s="1742">
        <v>1150</v>
      </c>
      <c r="BY79" s="1734">
        <v>1150</v>
      </c>
      <c r="BZ79" s="1734">
        <v>1150</v>
      </c>
      <c r="CA79" s="1743">
        <v>1150</v>
      </c>
      <c r="CB79" s="1712">
        <v>1150</v>
      </c>
      <c r="CC79" s="1740">
        <v>1150</v>
      </c>
      <c r="CD79" s="1740">
        <v>1150</v>
      </c>
      <c r="CE79" s="1744">
        <v>1150</v>
      </c>
      <c r="CF79" s="1745">
        <v>1150</v>
      </c>
      <c r="CG79" s="1746">
        <v>1150</v>
      </c>
      <c r="CH79" s="1746">
        <v>1150</v>
      </c>
      <c r="CI79" s="1744">
        <v>1150</v>
      </c>
      <c r="CJ79" s="1747">
        <v>1150</v>
      </c>
      <c r="CK79" s="1786">
        <v>1150</v>
      </c>
      <c r="CL79" s="1749">
        <v>1150</v>
      </c>
      <c r="CM79" s="1750">
        <v>1150</v>
      </c>
      <c r="CN79" s="1751">
        <v>1150</v>
      </c>
      <c r="CO79" s="1616">
        <v>1150</v>
      </c>
      <c r="CP79" s="1616">
        <v>1150</v>
      </c>
      <c r="CQ79" s="1616">
        <v>1150</v>
      </c>
      <c r="CR79" s="1616">
        <v>1150</v>
      </c>
      <c r="CS79" s="1616">
        <v>1150</v>
      </c>
      <c r="CT79" s="1616">
        <v>1150</v>
      </c>
      <c r="CU79" s="1616">
        <v>1150</v>
      </c>
      <c r="CV79" s="1616">
        <v>1150</v>
      </c>
      <c r="CW79" s="1615"/>
      <c r="CY79" s="1460">
        <f t="shared" si="59"/>
        <v>1150</v>
      </c>
      <c r="CZ79" s="1606">
        <v>1150</v>
      </c>
      <c r="DA79" s="1460">
        <f t="shared" si="19"/>
        <v>0</v>
      </c>
    </row>
    <row r="80" spans="1:106" s="1460" customFormat="1" ht="26.4" x14ac:dyDescent="0.25">
      <c r="B80" s="1628" t="s">
        <v>1395</v>
      </c>
      <c r="C80" s="1606" t="s">
        <v>1396</v>
      </c>
      <c r="D80" s="1607" t="s">
        <v>1529</v>
      </c>
      <c r="E80" s="1606">
        <v>26865</v>
      </c>
      <c r="F80" s="1635"/>
      <c r="G80" s="1840" t="s">
        <v>1523</v>
      </c>
      <c r="H80" s="1870" t="s">
        <v>6</v>
      </c>
      <c r="I80" s="1699" t="s">
        <v>6</v>
      </c>
      <c r="J80" s="1699"/>
      <c r="K80" s="1699" t="s">
        <v>6</v>
      </c>
      <c r="L80" s="1699"/>
      <c r="M80" s="1699"/>
      <c r="N80" s="1699"/>
      <c r="O80" s="1699"/>
      <c r="P80" s="1699"/>
      <c r="Q80" s="1699" t="s">
        <v>6</v>
      </c>
      <c r="R80" s="1699"/>
      <c r="S80" s="1699"/>
      <c r="T80" s="1699"/>
      <c r="U80" s="1699"/>
      <c r="V80" s="1699"/>
      <c r="W80" s="1699"/>
      <c r="X80" s="1699"/>
      <c r="Y80" s="1701"/>
      <c r="Z80" s="1701"/>
      <c r="AA80" s="1701"/>
      <c r="AB80" s="1701"/>
      <c r="AC80" s="1701"/>
      <c r="AD80" s="1701"/>
      <c r="AE80" s="1701"/>
      <c r="AF80" s="1701"/>
      <c r="AG80" s="1701"/>
      <c r="AH80" s="1701"/>
      <c r="AI80" s="1701"/>
      <c r="AJ80" s="1701"/>
      <c r="AK80" s="1701"/>
      <c r="AL80" s="1702"/>
      <c r="AM80" s="1702"/>
      <c r="AN80" s="1702"/>
      <c r="AO80" s="1702"/>
      <c r="AP80" s="1702"/>
      <c r="AQ80" s="1702"/>
      <c r="AR80" s="1868"/>
      <c r="AS80" s="1704"/>
      <c r="AT80" s="1704"/>
      <c r="AU80" s="1706"/>
      <c r="AV80" s="1706"/>
      <c r="AW80" s="1706"/>
      <c r="AX80" s="1707"/>
      <c r="AY80" s="1708"/>
      <c r="AZ80" s="1708"/>
      <c r="BA80" s="1709"/>
      <c r="BB80" s="1709"/>
      <c r="BC80" s="1710"/>
      <c r="BD80" s="1711"/>
      <c r="BE80" s="1714"/>
      <c r="BF80" s="1713"/>
      <c r="BG80" s="1714"/>
      <c r="BH80" s="1714"/>
      <c r="BI80" s="1715"/>
      <c r="BJ80" s="1715"/>
      <c r="BK80" s="1713"/>
      <c r="BL80" s="1715"/>
      <c r="BM80" s="1715"/>
      <c r="BN80" s="1715"/>
      <c r="BO80" s="1716"/>
      <c r="BP80" s="1717"/>
      <c r="BQ80" s="1718"/>
      <c r="BR80" s="1718"/>
      <c r="BS80" s="1718"/>
      <c r="BT80" s="1719"/>
      <c r="BU80" s="1717"/>
      <c r="BV80" s="1717"/>
      <c r="BW80" s="1717"/>
      <c r="BX80" s="1717"/>
      <c r="BY80" s="1708"/>
      <c r="BZ80" s="1708"/>
      <c r="CA80" s="1718"/>
      <c r="CB80" s="1714"/>
      <c r="CC80" s="1715"/>
      <c r="CD80" s="1715" t="s">
        <v>6</v>
      </c>
      <c r="CE80" s="1719"/>
      <c r="CF80" s="1720"/>
      <c r="CG80" s="1721"/>
      <c r="CH80" s="1721"/>
      <c r="CI80" s="1719"/>
      <c r="CJ80" s="1722"/>
      <c r="CK80" s="1723"/>
      <c r="CL80" s="1724"/>
      <c r="CM80" s="1725"/>
      <c r="CN80" s="1726"/>
      <c r="CO80" s="1636"/>
      <c r="CP80" s="1636"/>
      <c r="CQ80" s="1636"/>
      <c r="CR80" s="1636"/>
      <c r="CS80" s="1636"/>
      <c r="CT80" s="1636"/>
      <c r="CU80" s="1636" t="s">
        <v>6</v>
      </c>
      <c r="CV80" s="1636"/>
      <c r="CY80" s="1460">
        <f t="shared" si="59"/>
        <v>26865</v>
      </c>
      <c r="CZ80" s="1606">
        <v>26865</v>
      </c>
      <c r="DA80" s="1460">
        <f t="shared" si="19"/>
        <v>0</v>
      </c>
    </row>
    <row r="81" spans="1:106" s="1851" customFormat="1" x14ac:dyDescent="0.25">
      <c r="A81" s="1914" t="s">
        <v>554</v>
      </c>
      <c r="B81" s="1914"/>
      <c r="C81" s="1837"/>
      <c r="D81" s="1836"/>
      <c r="E81" s="1866"/>
      <c r="F81" s="1837"/>
      <c r="G81" s="1837"/>
      <c r="H81" s="1873"/>
      <c r="I81" s="1874"/>
      <c r="J81" s="1874"/>
      <c r="K81" s="1874"/>
      <c r="L81" s="1874"/>
      <c r="M81" s="1874"/>
      <c r="N81" s="1874"/>
      <c r="O81" s="1874"/>
      <c r="P81" s="1874"/>
      <c r="Q81" s="1874"/>
      <c r="R81" s="1874"/>
      <c r="S81" s="1874"/>
      <c r="T81" s="1874"/>
      <c r="U81" s="1874"/>
      <c r="V81" s="1874"/>
      <c r="W81" s="1874"/>
      <c r="X81" s="1874"/>
      <c r="Y81" s="1874"/>
      <c r="Z81" s="1874"/>
      <c r="AA81" s="1874"/>
      <c r="AB81" s="1874"/>
      <c r="AC81" s="1874"/>
      <c r="AD81" s="1874"/>
      <c r="AE81" s="1874"/>
      <c r="AF81" s="1874"/>
      <c r="AG81" s="1874"/>
      <c r="AH81" s="1874"/>
      <c r="AI81" s="1874"/>
      <c r="AJ81" s="1874"/>
      <c r="AK81" s="1874"/>
      <c r="AL81" s="1874"/>
      <c r="AM81" s="1874"/>
      <c r="AN81" s="1874"/>
      <c r="AO81" s="1874"/>
      <c r="AP81" s="1874"/>
      <c r="AQ81" s="1874"/>
      <c r="AR81" s="1874"/>
      <c r="AS81" s="1874"/>
      <c r="AT81" s="1874"/>
      <c r="AU81" s="1874"/>
      <c r="AV81" s="1874"/>
      <c r="AW81" s="1874"/>
      <c r="AX81" s="1874"/>
      <c r="AY81" s="1874"/>
      <c r="AZ81" s="1874"/>
      <c r="BA81" s="1874"/>
      <c r="BB81" s="1874"/>
      <c r="BC81" s="1874"/>
      <c r="BD81" s="1874"/>
      <c r="BE81" s="1874"/>
      <c r="BF81" s="1874"/>
      <c r="BG81" s="1874"/>
      <c r="BH81" s="1874"/>
      <c r="BI81" s="1874"/>
      <c r="BJ81" s="1874"/>
      <c r="BK81" s="1874"/>
      <c r="BL81" s="1874"/>
      <c r="BM81" s="1874"/>
      <c r="BN81" s="1874"/>
      <c r="BO81" s="1874"/>
      <c r="BP81" s="1874"/>
      <c r="BQ81" s="1874"/>
      <c r="BR81" s="1874"/>
      <c r="BS81" s="1874"/>
      <c r="BT81" s="1874"/>
      <c r="BU81" s="1874"/>
      <c r="BV81" s="1874"/>
      <c r="BW81" s="1874"/>
      <c r="BX81" s="1874"/>
      <c r="BY81" s="1874"/>
      <c r="BZ81" s="1874"/>
      <c r="CA81" s="1874"/>
      <c r="CB81" s="1874"/>
      <c r="CC81" s="1874"/>
      <c r="CD81" s="1874">
        <v>2085</v>
      </c>
      <c r="CE81" s="1874"/>
      <c r="CF81" s="1874"/>
      <c r="CG81" s="1874"/>
      <c r="CH81" s="1874"/>
      <c r="CI81" s="1874"/>
      <c r="CJ81" s="1874"/>
      <c r="CK81" s="1874"/>
      <c r="CL81" s="1874"/>
      <c r="CM81" s="1874"/>
      <c r="CN81" s="1875"/>
      <c r="CO81" s="1855"/>
      <c r="CP81" s="1855"/>
      <c r="CQ81" s="1855"/>
      <c r="CR81" s="1855"/>
      <c r="CS81" s="1855"/>
      <c r="CT81" s="1855"/>
      <c r="CU81" s="1855"/>
      <c r="CV81" s="1855"/>
      <c r="CW81" s="1460"/>
      <c r="CX81" s="1460"/>
      <c r="CY81" s="1460">
        <f t="shared" si="59"/>
        <v>0</v>
      </c>
      <c r="CZ81" s="1866"/>
      <c r="DA81" s="1460">
        <f t="shared" si="19"/>
        <v>0</v>
      </c>
      <c r="DB81" s="1460"/>
    </row>
    <row r="82" spans="1:106" s="1867" customFormat="1" ht="52.8" x14ac:dyDescent="0.25">
      <c r="A82" s="1460"/>
      <c r="B82" s="1609" t="s">
        <v>735</v>
      </c>
      <c r="C82" s="1609" t="s">
        <v>1530</v>
      </c>
      <c r="D82" s="1548" t="s">
        <v>1399</v>
      </c>
      <c r="E82" s="1609">
        <v>428220</v>
      </c>
      <c r="F82" s="1609" t="s">
        <v>220</v>
      </c>
      <c r="G82" s="1840" t="s">
        <v>266</v>
      </c>
      <c r="H82" s="1668">
        <f t="shared" ref="H82:Q84" si="61">IF(H$5="Member",H$12/$F$17,0)*$E82</f>
        <v>246959.89735432723</v>
      </c>
      <c r="I82" s="1699">
        <f t="shared" si="61"/>
        <v>2522.3724247628879</v>
      </c>
      <c r="J82" s="1699">
        <f t="shared" si="61"/>
        <v>1863.7006252485342</v>
      </c>
      <c r="K82" s="1699">
        <f t="shared" si="61"/>
        <v>169668.67458309713</v>
      </c>
      <c r="L82" s="1699">
        <f t="shared" si="61"/>
        <v>9235.7162691529957</v>
      </c>
      <c r="M82" s="1699">
        <f t="shared" si="61"/>
        <v>6486.7216163393769</v>
      </c>
      <c r="N82" s="1699">
        <f t="shared" si="61"/>
        <v>1680.736236494547</v>
      </c>
      <c r="O82" s="1699">
        <f t="shared" si="61"/>
        <v>7947.9005863291395</v>
      </c>
      <c r="P82" s="1699">
        <f t="shared" si="61"/>
        <v>1120.4304400429805</v>
      </c>
      <c r="Q82" s="1699">
        <f t="shared" si="61"/>
        <v>6977.8270202127023</v>
      </c>
      <c r="R82" s="1699">
        <f t="shared" ref="R82:AA84" si="62">IF(R$5="Member",R$12/$F$17,0)*$E82</f>
        <v>2134.3429983163132</v>
      </c>
      <c r="S82" s="1699">
        <f t="shared" si="62"/>
        <v>1158.1102349546927</v>
      </c>
      <c r="T82" s="1699">
        <f t="shared" si="62"/>
        <v>7515.3075562850581</v>
      </c>
      <c r="U82" s="1699">
        <f t="shared" si="62"/>
        <v>6711.1700100682783</v>
      </c>
      <c r="V82" s="1699">
        <f t="shared" si="62"/>
        <v>7110.249760984153</v>
      </c>
      <c r="W82" s="1699">
        <f t="shared" si="62"/>
        <v>3643.8897819667827</v>
      </c>
      <c r="X82" s="1699">
        <f t="shared" si="62"/>
        <v>2681.7869416970548</v>
      </c>
      <c r="Y82" s="1701">
        <f t="shared" si="62"/>
        <v>1466.7947086544889</v>
      </c>
      <c r="Z82" s="1701">
        <f t="shared" si="62"/>
        <v>447.99102315703976</v>
      </c>
      <c r="AA82" s="1701">
        <f t="shared" si="62"/>
        <v>800.87679473403671</v>
      </c>
      <c r="AB82" s="1701">
        <f t="shared" ref="AB82:AK84" si="63">IF(AB$5="Member",AB$12/$F$17,0)*$E82</f>
        <v>1953.5524438841553</v>
      </c>
      <c r="AC82" s="1701">
        <f t="shared" si="63"/>
        <v>772.97925427055748</v>
      </c>
      <c r="AD82" s="1701">
        <f t="shared" si="63"/>
        <v>2776.7110404169453</v>
      </c>
      <c r="AE82" s="1701">
        <f t="shared" si="63"/>
        <v>2000.6521875237956</v>
      </c>
      <c r="AF82" s="1701">
        <f t="shared" si="63"/>
        <v>471.35974211670742</v>
      </c>
      <c r="AG82" s="1701">
        <f t="shared" si="63"/>
        <v>770.62426708857549</v>
      </c>
      <c r="AH82" s="1701">
        <f t="shared" si="63"/>
        <v>352.16116013638708</v>
      </c>
      <c r="AI82" s="1701">
        <f t="shared" si="63"/>
        <v>3143.1832765053769</v>
      </c>
      <c r="AJ82" s="1701">
        <f t="shared" si="63"/>
        <v>274.44658313098068</v>
      </c>
      <c r="AK82" s="1701">
        <f t="shared" si="63"/>
        <v>175.53712148773616</v>
      </c>
      <c r="AL82" s="1702">
        <f t="shared" ref="AL82:AU84" si="64">IF(AL$5="Member",AL$12/$F$17,0)*$E82</f>
        <v>477.70009222204362</v>
      </c>
      <c r="AM82" s="1702">
        <f t="shared" si="64"/>
        <v>43.476686436590995</v>
      </c>
      <c r="AN82" s="1702">
        <f t="shared" si="64"/>
        <v>114.30745475620384</v>
      </c>
      <c r="AO82" s="1702">
        <f t="shared" si="64"/>
        <v>412.12275684685216</v>
      </c>
      <c r="AP82" s="1702">
        <f t="shared" si="64"/>
        <v>108.51056323132504</v>
      </c>
      <c r="AQ82" s="1702">
        <f t="shared" si="64"/>
        <v>189.12358599917087</v>
      </c>
      <c r="AR82" s="1868">
        <f t="shared" si="64"/>
        <v>43607.478801621073</v>
      </c>
      <c r="AS82" s="1704">
        <f t="shared" si="64"/>
        <v>8809.1012834939465</v>
      </c>
      <c r="AT82" s="1704">
        <f t="shared" si="64"/>
        <v>2875.8016549203421</v>
      </c>
      <c r="AU82" s="1706">
        <f t="shared" si="64"/>
        <v>1442.8825311143637</v>
      </c>
      <c r="AV82" s="1706">
        <f t="shared" ref="AV82:BE84" si="65">IF(AV$5="Member",AV$12/$F$17,0)*$E82</f>
        <v>271.54813736854129</v>
      </c>
      <c r="AW82" s="1706">
        <f t="shared" si="65"/>
        <v>149.81341534608649</v>
      </c>
      <c r="AX82" s="1707">
        <f t="shared" si="65"/>
        <v>30607.043792779605</v>
      </c>
      <c r="AY82" s="1708">
        <f t="shared" si="65"/>
        <v>7582.5152674016226</v>
      </c>
      <c r="AZ82" s="1708">
        <f t="shared" si="65"/>
        <v>4804.5361569636107</v>
      </c>
      <c r="BA82" s="1709">
        <f t="shared" si="65"/>
        <v>1425.1295508194225</v>
      </c>
      <c r="BB82" s="1709">
        <f t="shared" si="65"/>
        <v>4032.8249727141201</v>
      </c>
      <c r="BC82" s="1710">
        <f t="shared" si="65"/>
        <v>4965.5810496391496</v>
      </c>
      <c r="BD82" s="1711">
        <f t="shared" si="65"/>
        <v>33639.72382459198</v>
      </c>
      <c r="BE82" s="1714">
        <f t="shared" si="65"/>
        <v>1960.9797111504067</v>
      </c>
      <c r="BF82" s="1713">
        <f t="shared" ref="BF82:BO84" si="66">IF(BF$5="Member",BF$12/$F$17,0)*$E82</f>
        <v>1013.5502525530276</v>
      </c>
      <c r="BG82" s="1714">
        <f t="shared" si="66"/>
        <v>9401.8334419128041</v>
      </c>
      <c r="BH82" s="1714">
        <f t="shared" si="66"/>
        <v>3444.8027886592272</v>
      </c>
      <c r="BI82" s="1715">
        <f t="shared" si="66"/>
        <v>92.20680581760341</v>
      </c>
      <c r="BJ82" s="1715">
        <f t="shared" si="66"/>
        <v>476.0697164806715</v>
      </c>
      <c r="BK82" s="1713">
        <f t="shared" si="66"/>
        <v>458.31673618573012</v>
      </c>
      <c r="BL82" s="1715">
        <f t="shared" si="66"/>
        <v>1844.8607277926781</v>
      </c>
      <c r="BM82" s="1715">
        <f t="shared" si="66"/>
        <v>1109.1989627135279</v>
      </c>
      <c r="BN82" s="1715">
        <f t="shared" si="66"/>
        <v>1109.1989627135279</v>
      </c>
      <c r="BO82" s="1716">
        <f t="shared" si="66"/>
        <v>8345.7122672239475</v>
      </c>
      <c r="BP82" s="1717">
        <f t="shared" ref="BP82:BY84" si="67">IF(BP$5="Member",BP$12/$F$17,0)*$E82</f>
        <v>2553.8930224294163</v>
      </c>
      <c r="BQ82" s="1718">
        <f t="shared" si="67"/>
        <v>11595.413425498971</v>
      </c>
      <c r="BR82" s="1718">
        <f t="shared" si="67"/>
        <v>3137.024079260193</v>
      </c>
      <c r="BS82" s="1718">
        <f t="shared" si="67"/>
        <v>409.04315822426031</v>
      </c>
      <c r="BT82" s="1719">
        <f t="shared" si="67"/>
        <v>8271.6207474215898</v>
      </c>
      <c r="BU82" s="1717">
        <f t="shared" si="67"/>
        <v>1923.8433748191517</v>
      </c>
      <c r="BV82" s="1717">
        <f t="shared" si="67"/>
        <v>365.38531892751689</v>
      </c>
      <c r="BW82" s="1717">
        <f t="shared" si="67"/>
        <v>895.61974059377451</v>
      </c>
      <c r="BX82" s="1717">
        <f t="shared" si="67"/>
        <v>773.70386571116728</v>
      </c>
      <c r="BY82" s="1708">
        <f t="shared" si="67"/>
        <v>11752.110649530852</v>
      </c>
      <c r="BZ82" s="1708">
        <f t="shared" ref="BZ82:CN84" si="68">IF(BZ$5="Member",BZ$12/$F$17,0)*$E82</f>
        <v>6471.50477608657</v>
      </c>
      <c r="CA82" s="1718">
        <f t="shared" si="68"/>
        <v>6531.2852199368826</v>
      </c>
      <c r="CB82" s="1714">
        <f t="shared" si="68"/>
        <v>770.62426708857549</v>
      </c>
      <c r="CC82" s="1715">
        <f t="shared" si="68"/>
        <v>810.4778963221172</v>
      </c>
      <c r="CD82" s="1715">
        <f t="shared" si="68"/>
        <v>270.64237306777898</v>
      </c>
      <c r="CE82" s="1719">
        <f t="shared" si="68"/>
        <v>0</v>
      </c>
      <c r="CF82" s="1720">
        <f t="shared" si="68"/>
        <v>2607.3331161743927</v>
      </c>
      <c r="CG82" s="1721">
        <f t="shared" si="68"/>
        <v>868.8091172912101</v>
      </c>
      <c r="CH82" s="1721">
        <f t="shared" si="68"/>
        <v>538.0239946528136</v>
      </c>
      <c r="CI82" s="1719">
        <f t="shared" si="68"/>
        <v>0</v>
      </c>
      <c r="CJ82" s="1722">
        <f t="shared" si="68"/>
        <v>3910.1844863909032</v>
      </c>
      <c r="CK82" s="1723">
        <f t="shared" si="68"/>
        <v>13249.157885830802</v>
      </c>
      <c r="CL82" s="1724">
        <f t="shared" si="68"/>
        <v>5353.7916289458772</v>
      </c>
      <c r="CM82" s="1725">
        <f t="shared" si="68"/>
        <v>2298.1051838941394</v>
      </c>
      <c r="CN82" s="1726">
        <f t="shared" si="68"/>
        <v>0</v>
      </c>
      <c r="CO82" s="1636" t="s">
        <v>6</v>
      </c>
      <c r="CP82" s="1636" t="s">
        <v>6</v>
      </c>
      <c r="CQ82" s="1636" t="s">
        <v>6</v>
      </c>
      <c r="CR82" s="1636" t="s">
        <v>6</v>
      </c>
      <c r="CS82" s="1636" t="s">
        <v>6</v>
      </c>
      <c r="CT82" s="1636" t="s">
        <v>6</v>
      </c>
      <c r="CU82" s="1636" t="s">
        <v>6</v>
      </c>
      <c r="CV82" s="1636" t="s">
        <v>6</v>
      </c>
      <c r="CW82" s="1460" t="s">
        <v>6</v>
      </c>
      <c r="CX82" s="1460"/>
      <c r="CY82" s="1460">
        <f t="shared" si="59"/>
        <v>428220</v>
      </c>
      <c r="CZ82" s="1609">
        <v>428220</v>
      </c>
      <c r="DA82" s="1460">
        <f t="shared" si="19"/>
        <v>0</v>
      </c>
      <c r="DB82" s="1460"/>
    </row>
    <row r="83" spans="1:106" s="1869" customFormat="1" ht="26.4" x14ac:dyDescent="0.25">
      <c r="A83" s="1460"/>
      <c r="B83" s="1609" t="s">
        <v>1400</v>
      </c>
      <c r="C83" s="1609" t="s">
        <v>6</v>
      </c>
      <c r="D83" s="1548" t="s">
        <v>1401</v>
      </c>
      <c r="E83" s="1609">
        <v>40000</v>
      </c>
      <c r="F83" s="1609" t="s">
        <v>220</v>
      </c>
      <c r="G83" s="1840" t="s">
        <v>1501</v>
      </c>
      <c r="H83" s="1668">
        <f t="shared" si="61"/>
        <v>23068.506595145227</v>
      </c>
      <c r="I83" s="1699">
        <f t="shared" si="61"/>
        <v>235.61463030805547</v>
      </c>
      <c r="J83" s="1699">
        <f t="shared" si="61"/>
        <v>174.08814396791689</v>
      </c>
      <c r="K83" s="1699">
        <f t="shared" si="61"/>
        <v>15848.738927009214</v>
      </c>
      <c r="L83" s="1699">
        <f t="shared" si="61"/>
        <v>862.70760535733928</v>
      </c>
      <c r="M83" s="1699">
        <f t="shared" si="61"/>
        <v>605.92420870948365</v>
      </c>
      <c r="N83" s="1699">
        <f t="shared" si="61"/>
        <v>156.99745331787838</v>
      </c>
      <c r="O83" s="1699">
        <f t="shared" si="61"/>
        <v>742.4128332473158</v>
      </c>
      <c r="P83" s="1699">
        <f t="shared" si="61"/>
        <v>104.65932838662188</v>
      </c>
      <c r="Q83" s="1699">
        <f t="shared" si="61"/>
        <v>651.79832985032954</v>
      </c>
      <c r="R83" s="1699">
        <f t="shared" si="62"/>
        <v>199.36882894926094</v>
      </c>
      <c r="S83" s="1699">
        <f t="shared" si="62"/>
        <v>108.17899537197634</v>
      </c>
      <c r="T83" s="1699">
        <f t="shared" si="62"/>
        <v>702.00434881930391</v>
      </c>
      <c r="U83" s="1699">
        <f t="shared" si="62"/>
        <v>626.88991733859029</v>
      </c>
      <c r="V83" s="1699">
        <f t="shared" si="62"/>
        <v>664.16792872674353</v>
      </c>
      <c r="W83" s="1699">
        <f t="shared" si="62"/>
        <v>340.3754875500241</v>
      </c>
      <c r="X83" s="1699">
        <f t="shared" si="62"/>
        <v>250.5055290922474</v>
      </c>
      <c r="Y83" s="1701">
        <f t="shared" si="62"/>
        <v>137.01319029045715</v>
      </c>
      <c r="Z83" s="1701">
        <f t="shared" si="62"/>
        <v>41.846809878757625</v>
      </c>
      <c r="AA83" s="1701">
        <f t="shared" si="62"/>
        <v>74.809844914673462</v>
      </c>
      <c r="AB83" s="1701">
        <f t="shared" si="63"/>
        <v>182.48119600991598</v>
      </c>
      <c r="AC83" s="1701">
        <f t="shared" si="63"/>
        <v>72.203937627439856</v>
      </c>
      <c r="AD83" s="1701">
        <f t="shared" si="63"/>
        <v>259.37238245919809</v>
      </c>
      <c r="AE83" s="1701">
        <f t="shared" si="63"/>
        <v>186.88077974160905</v>
      </c>
      <c r="AF83" s="1701">
        <f t="shared" si="63"/>
        <v>44.029680268713037</v>
      </c>
      <c r="AG83" s="1701">
        <f t="shared" si="63"/>
        <v>71.983958440855204</v>
      </c>
      <c r="AH83" s="1701">
        <f t="shared" si="63"/>
        <v>32.895349132351321</v>
      </c>
      <c r="AI83" s="1701">
        <f t="shared" si="63"/>
        <v>293.60452818694847</v>
      </c>
      <c r="AJ83" s="1701">
        <f t="shared" si="63"/>
        <v>25.636035975057741</v>
      </c>
      <c r="AK83" s="1701">
        <f t="shared" si="63"/>
        <v>16.396910138502282</v>
      </c>
      <c r="AL83" s="1702">
        <f t="shared" si="64"/>
        <v>44.621931924902491</v>
      </c>
      <c r="AM83" s="1702">
        <f t="shared" si="64"/>
        <v>4.0611542138705339</v>
      </c>
      <c r="AN83" s="1702">
        <f t="shared" si="64"/>
        <v>10.677451287301279</v>
      </c>
      <c r="AO83" s="1702">
        <f t="shared" si="64"/>
        <v>38.496357652314437</v>
      </c>
      <c r="AP83" s="1702">
        <f t="shared" si="64"/>
        <v>10.135964058785207</v>
      </c>
      <c r="AQ83" s="1702">
        <f t="shared" si="64"/>
        <v>17.666020830336823</v>
      </c>
      <c r="AR83" s="1868">
        <f t="shared" si="64"/>
        <v>4073.3715194639276</v>
      </c>
      <c r="AS83" s="1704">
        <f t="shared" si="64"/>
        <v>822.85752963373466</v>
      </c>
      <c r="AT83" s="1704">
        <f t="shared" si="64"/>
        <v>268.62842977164468</v>
      </c>
      <c r="AU83" s="1706">
        <f t="shared" si="64"/>
        <v>134.77955547282832</v>
      </c>
      <c r="AV83" s="1706">
        <f t="shared" si="65"/>
        <v>25.365292360799707</v>
      </c>
      <c r="AW83" s="1706">
        <f t="shared" si="65"/>
        <v>13.994060561962215</v>
      </c>
      <c r="AX83" s="1707">
        <f t="shared" si="65"/>
        <v>2859.001802137182</v>
      </c>
      <c r="AY83" s="1708">
        <f t="shared" si="65"/>
        <v>708.2822163749122</v>
      </c>
      <c r="AZ83" s="1708">
        <f t="shared" si="65"/>
        <v>448.79138358447625</v>
      </c>
      <c r="BA83" s="1709">
        <f t="shared" si="65"/>
        <v>133.12125083549788</v>
      </c>
      <c r="BB83" s="1709">
        <f t="shared" si="65"/>
        <v>376.70589628827423</v>
      </c>
      <c r="BC83" s="1710">
        <f t="shared" si="65"/>
        <v>463.83457565168834</v>
      </c>
      <c r="BD83" s="1711">
        <f t="shared" si="65"/>
        <v>3142.2842300305433</v>
      </c>
      <c r="BE83" s="1714">
        <f t="shared" si="65"/>
        <v>183.17497652145221</v>
      </c>
      <c r="BF83" s="1713">
        <f t="shared" si="66"/>
        <v>94.675657610856817</v>
      </c>
      <c r="BG83" s="1714">
        <f t="shared" si="66"/>
        <v>878.224598749503</v>
      </c>
      <c r="BH83" s="1714">
        <f t="shared" si="66"/>
        <v>321.77878554567531</v>
      </c>
      <c r="BI83" s="1715">
        <f t="shared" si="66"/>
        <v>8.6130312285837576</v>
      </c>
      <c r="BJ83" s="1715">
        <f t="shared" si="66"/>
        <v>44.469638641882348</v>
      </c>
      <c r="BK83" s="1713">
        <f t="shared" si="66"/>
        <v>42.811334004551874</v>
      </c>
      <c r="BL83" s="1715">
        <f t="shared" si="66"/>
        <v>172.32831047523965</v>
      </c>
      <c r="BM83" s="1715">
        <f t="shared" si="66"/>
        <v>103.61019688137199</v>
      </c>
      <c r="BN83" s="1715">
        <f t="shared" si="66"/>
        <v>103.61019688137199</v>
      </c>
      <c r="BO83" s="1716">
        <f t="shared" si="66"/>
        <v>779.57239430423124</v>
      </c>
      <c r="BP83" s="1717">
        <f t="shared" si="67"/>
        <v>238.55896711311161</v>
      </c>
      <c r="BQ83" s="1718">
        <f t="shared" si="67"/>
        <v>1083.1267503151626</v>
      </c>
      <c r="BR83" s="1718">
        <f t="shared" si="67"/>
        <v>293.02919800665012</v>
      </c>
      <c r="BS83" s="1718">
        <f t="shared" si="67"/>
        <v>38.208692562165275</v>
      </c>
      <c r="BT83" s="1719">
        <f t="shared" si="67"/>
        <v>772.65151066476028</v>
      </c>
      <c r="BU83" s="1717">
        <f t="shared" si="67"/>
        <v>179.7060739637711</v>
      </c>
      <c r="BV83" s="1717">
        <f t="shared" si="67"/>
        <v>34.130616872403614</v>
      </c>
      <c r="BW83" s="1717">
        <f t="shared" si="67"/>
        <v>83.659776805732989</v>
      </c>
      <c r="BX83" s="1717">
        <f t="shared" si="67"/>
        <v>72.27162353100438</v>
      </c>
      <c r="BY83" s="1708">
        <f t="shared" si="67"/>
        <v>1097.7638269609874</v>
      </c>
      <c r="BZ83" s="1708">
        <f t="shared" si="68"/>
        <v>604.50280473462897</v>
      </c>
      <c r="CA83" s="1718">
        <f t="shared" si="68"/>
        <v>610.08689177870087</v>
      </c>
      <c r="CB83" s="1714">
        <f t="shared" si="68"/>
        <v>71.983958440855204</v>
      </c>
      <c r="CC83" s="1715">
        <f t="shared" si="68"/>
        <v>75.706683136903209</v>
      </c>
      <c r="CD83" s="1715">
        <f t="shared" si="68"/>
        <v>25.280684981344073</v>
      </c>
      <c r="CE83" s="1719">
        <f t="shared" si="68"/>
        <v>0</v>
      </c>
      <c r="CF83" s="1720">
        <f t="shared" si="68"/>
        <v>243.55080250099414</v>
      </c>
      <c r="CG83" s="1721">
        <f t="shared" si="68"/>
        <v>81.155398373846168</v>
      </c>
      <c r="CH83" s="1721">
        <f t="shared" si="68"/>
        <v>50.256783396647855</v>
      </c>
      <c r="CI83" s="1719">
        <f t="shared" si="68"/>
        <v>0</v>
      </c>
      <c r="CJ83" s="1722">
        <f t="shared" si="68"/>
        <v>365.25005710998113</v>
      </c>
      <c r="CK83" s="1723">
        <f t="shared" si="68"/>
        <v>1237.6029037252629</v>
      </c>
      <c r="CL83" s="1724">
        <f t="shared" si="68"/>
        <v>500.09729848637397</v>
      </c>
      <c r="CM83" s="1725">
        <f t="shared" si="68"/>
        <v>214.66584315483996</v>
      </c>
      <c r="CN83" s="1726">
        <f t="shared" si="68"/>
        <v>0</v>
      </c>
      <c r="CO83" s="1636" t="s">
        <v>6</v>
      </c>
      <c r="CP83" s="1636" t="s">
        <v>6</v>
      </c>
      <c r="CQ83" s="1636" t="s">
        <v>6</v>
      </c>
      <c r="CR83" s="1636" t="s">
        <v>6</v>
      </c>
      <c r="CS83" s="1636" t="s">
        <v>6</v>
      </c>
      <c r="CT83" s="1636" t="s">
        <v>6</v>
      </c>
      <c r="CU83" s="1636" t="s">
        <v>6</v>
      </c>
      <c r="CV83" s="1636" t="s">
        <v>6</v>
      </c>
      <c r="CW83" s="1460"/>
      <c r="CX83" s="1460"/>
      <c r="CY83" s="1460">
        <f t="shared" si="59"/>
        <v>40000</v>
      </c>
      <c r="CZ83" s="1609">
        <v>40000</v>
      </c>
      <c r="DA83" s="1460">
        <f t="shared" si="19"/>
        <v>0</v>
      </c>
      <c r="DB83" s="1460"/>
    </row>
    <row r="84" spans="1:106" s="1869" customFormat="1" ht="39.6" x14ac:dyDescent="0.25">
      <c r="A84" s="1460"/>
      <c r="B84" s="1609" t="s">
        <v>291</v>
      </c>
      <c r="C84" s="1609" t="s">
        <v>1402</v>
      </c>
      <c r="D84" s="1548" t="s">
        <v>1531</v>
      </c>
      <c r="E84" s="1609">
        <v>213648</v>
      </c>
      <c r="F84" s="1609" t="s">
        <v>220</v>
      </c>
      <c r="G84" s="1840" t="s">
        <v>266</v>
      </c>
      <c r="H84" s="1668">
        <f t="shared" si="61"/>
        <v>123213.50742598969</v>
      </c>
      <c r="I84" s="1699">
        <f t="shared" si="61"/>
        <v>1258.4648634013859</v>
      </c>
      <c r="J84" s="1699">
        <f t="shared" si="61"/>
        <v>929.83959456143759</v>
      </c>
      <c r="K84" s="1699">
        <f t="shared" si="61"/>
        <v>84651.284356941615</v>
      </c>
      <c r="L84" s="1699">
        <f t="shared" si="61"/>
        <v>4607.8938617346212</v>
      </c>
      <c r="M84" s="1699">
        <f t="shared" si="61"/>
        <v>3236.3623835590938</v>
      </c>
      <c r="N84" s="1699">
        <f t="shared" si="61"/>
        <v>838.55479766145197</v>
      </c>
      <c r="O84" s="1699">
        <f t="shared" si="61"/>
        <v>3965.3754249405633</v>
      </c>
      <c r="P84" s="1699">
        <f t="shared" si="61"/>
        <v>559.00640477862476</v>
      </c>
      <c r="Q84" s="1699">
        <f t="shared" si="61"/>
        <v>3481.3852393965799</v>
      </c>
      <c r="R84" s="1699">
        <f t="shared" si="62"/>
        <v>1064.8687891837926</v>
      </c>
      <c r="S84" s="1699">
        <f t="shared" si="62"/>
        <v>577.80565008080009</v>
      </c>
      <c r="T84" s="1699">
        <f t="shared" si="62"/>
        <v>3749.5456279136665</v>
      </c>
      <c r="U84" s="1699">
        <f t="shared" si="62"/>
        <v>3348.3444264888785</v>
      </c>
      <c r="V84" s="1699">
        <f t="shared" si="62"/>
        <v>3547.4537409152827</v>
      </c>
      <c r="W84" s="1699">
        <f t="shared" si="62"/>
        <v>1818.0135541021887</v>
      </c>
      <c r="X84" s="1699">
        <f t="shared" si="62"/>
        <v>1338.0001319875118</v>
      </c>
      <c r="Y84" s="1701">
        <f t="shared" si="62"/>
        <v>731.81485197938969</v>
      </c>
      <c r="Z84" s="1701">
        <f t="shared" si="62"/>
        <v>223.51218092442022</v>
      </c>
      <c r="AA84" s="1701">
        <f t="shared" si="62"/>
        <v>399.57434365825384</v>
      </c>
      <c r="AB84" s="1701">
        <f t="shared" si="63"/>
        <v>974.66856412816321</v>
      </c>
      <c r="AC84" s="1701">
        <f t="shared" si="63"/>
        <v>385.65567165568177</v>
      </c>
      <c r="AD84" s="1701">
        <f t="shared" si="63"/>
        <v>1385.3597691910688</v>
      </c>
      <c r="AE84" s="1701">
        <f t="shared" si="63"/>
        <v>998.16762075588224</v>
      </c>
      <c r="AF84" s="1701">
        <f t="shared" si="63"/>
        <v>235.17132825125009</v>
      </c>
      <c r="AG84" s="1701">
        <f t="shared" si="63"/>
        <v>384.48071882429582</v>
      </c>
      <c r="AH84" s="1701">
        <f t="shared" si="63"/>
        <v>175.70063878571489</v>
      </c>
      <c r="AI84" s="1701">
        <f t="shared" si="63"/>
        <v>1568.2005059521291</v>
      </c>
      <c r="AJ84" s="1701">
        <f t="shared" si="63"/>
        <v>136.9271953499784</v>
      </c>
      <c r="AK84" s="1701">
        <f t="shared" si="63"/>
        <v>87.579176431768374</v>
      </c>
      <c r="AL84" s="1702">
        <f t="shared" si="64"/>
        <v>238.33466279728918</v>
      </c>
      <c r="AM84" s="1702">
        <f t="shared" si="64"/>
        <v>21.691436887125295</v>
      </c>
      <c r="AN84" s="1702">
        <f t="shared" si="64"/>
        <v>57.030402815733588</v>
      </c>
      <c r="AO84" s="1702">
        <f t="shared" si="64"/>
        <v>205.61674549254187</v>
      </c>
      <c r="AP84" s="1702">
        <f t="shared" si="64"/>
        <v>54.138211230783547</v>
      </c>
      <c r="AQ84" s="1702">
        <f t="shared" si="64"/>
        <v>94.357750458995042</v>
      </c>
      <c r="AR84" s="1868">
        <f t="shared" si="64"/>
        <v>21756.69195976073</v>
      </c>
      <c r="AS84" s="1704">
        <f t="shared" si="64"/>
        <v>4395.0466372797036</v>
      </c>
      <c r="AT84" s="1704">
        <f t="shared" si="64"/>
        <v>1434.7981690963086</v>
      </c>
      <c r="AU84" s="1706">
        <f t="shared" si="64"/>
        <v>719.88456169147071</v>
      </c>
      <c r="AV84" s="1706">
        <f t="shared" si="65"/>
        <v>135.4810995575034</v>
      </c>
      <c r="AW84" s="1706">
        <f t="shared" si="65"/>
        <v>74.745076273552584</v>
      </c>
      <c r="AX84" s="1707">
        <f t="shared" si="65"/>
        <v>15270.500425575117</v>
      </c>
      <c r="AY84" s="1708">
        <f t="shared" si="65"/>
        <v>3783.0769741016811</v>
      </c>
      <c r="AZ84" s="1708">
        <f t="shared" si="65"/>
        <v>2397.0845380014043</v>
      </c>
      <c r="BA84" s="1709">
        <f t="shared" si="65"/>
        <v>711.02722496256126</v>
      </c>
      <c r="BB84" s="1709">
        <f t="shared" si="65"/>
        <v>2012.0615332549305</v>
      </c>
      <c r="BC84" s="1710">
        <f t="shared" si="65"/>
        <v>2477.4332354707976</v>
      </c>
      <c r="BD84" s="1711">
        <f t="shared" si="65"/>
        <v>16783.568529439137</v>
      </c>
      <c r="BE84" s="1714">
        <f t="shared" si="65"/>
        <v>978.37418459638059</v>
      </c>
      <c r="BF84" s="1713">
        <f t="shared" si="66"/>
        <v>505.68162243110839</v>
      </c>
      <c r="BG84" s="1714">
        <f t="shared" si="66"/>
        <v>4690.7732268408454</v>
      </c>
      <c r="BH84" s="1714">
        <f t="shared" si="66"/>
        <v>1718.684849356561</v>
      </c>
      <c r="BI84" s="1715">
        <f t="shared" si="66"/>
        <v>46.003922398111563</v>
      </c>
      <c r="BJ84" s="1715">
        <f t="shared" si="66"/>
        <v>237.52123391402199</v>
      </c>
      <c r="BK84" s="1713">
        <f t="shared" si="66"/>
        <v>228.66389718511249</v>
      </c>
      <c r="BL84" s="1715">
        <f t="shared" si="66"/>
        <v>920.43997191034998</v>
      </c>
      <c r="BM84" s="1715">
        <f t="shared" si="66"/>
        <v>553.40278358278408</v>
      </c>
      <c r="BN84" s="1715">
        <f t="shared" si="66"/>
        <v>553.40278358278408</v>
      </c>
      <c r="BO84" s="1716">
        <f t="shared" si="66"/>
        <v>4163.8520724577602</v>
      </c>
      <c r="BP84" s="1717">
        <f t="shared" si="67"/>
        <v>1274.1911551445517</v>
      </c>
      <c r="BQ84" s="1718">
        <f t="shared" si="67"/>
        <v>5785.1965987833455</v>
      </c>
      <c r="BR84" s="1718">
        <f t="shared" si="67"/>
        <v>1565.1275523931197</v>
      </c>
      <c r="BS84" s="1718">
        <f t="shared" si="67"/>
        <v>204.08026871303716</v>
      </c>
      <c r="BT84" s="1719">
        <f t="shared" si="67"/>
        <v>4126.8862487626175</v>
      </c>
      <c r="BU84" s="1717">
        <f t="shared" si="67"/>
        <v>959.84608225529428</v>
      </c>
      <c r="BV84" s="1717">
        <f t="shared" si="67"/>
        <v>182.29845083888216</v>
      </c>
      <c r="BW84" s="1717">
        <f t="shared" si="67"/>
        <v>446.84359987478103</v>
      </c>
      <c r="BX84" s="1717">
        <f t="shared" si="67"/>
        <v>386.01719560380059</v>
      </c>
      <c r="BY84" s="1708">
        <f t="shared" si="67"/>
        <v>5863.3761525640266</v>
      </c>
      <c r="BZ84" s="1708">
        <f t="shared" si="68"/>
        <v>3228.7703806486002</v>
      </c>
      <c r="CA84" s="1718">
        <f t="shared" si="68"/>
        <v>3258.5961063683972</v>
      </c>
      <c r="CB84" s="1714">
        <f t="shared" si="68"/>
        <v>384.48071882429582</v>
      </c>
      <c r="CC84" s="1715">
        <f t="shared" si="68"/>
        <v>404.36453597082738</v>
      </c>
      <c r="CD84" s="1715">
        <f t="shared" si="68"/>
        <v>135.02919462235496</v>
      </c>
      <c r="CE84" s="1719">
        <f t="shared" si="68"/>
        <v>0</v>
      </c>
      <c r="CF84" s="1720">
        <f t="shared" si="68"/>
        <v>1300.85354631831</v>
      </c>
      <c r="CG84" s="1721">
        <f t="shared" si="68"/>
        <v>433.46721379438713</v>
      </c>
      <c r="CH84" s="1721">
        <f t="shared" si="68"/>
        <v>268.43153147817554</v>
      </c>
      <c r="CI84" s="1719">
        <f t="shared" si="68"/>
        <v>0</v>
      </c>
      <c r="CJ84" s="1722">
        <f t="shared" si="68"/>
        <v>1950.8736050358314</v>
      </c>
      <c r="CK84" s="1723">
        <f t="shared" si="68"/>
        <v>6610.2846293773746</v>
      </c>
      <c r="CL84" s="1724">
        <f t="shared" si="68"/>
        <v>2671.1196906754208</v>
      </c>
      <c r="CM84" s="1725">
        <f t="shared" si="68"/>
        <v>1146.5732014586313</v>
      </c>
      <c r="CN84" s="1726">
        <f t="shared" si="68"/>
        <v>0</v>
      </c>
      <c r="CO84" s="1636" t="s">
        <v>6</v>
      </c>
      <c r="CP84" s="1636" t="s">
        <v>6</v>
      </c>
      <c r="CQ84" s="1636" t="s">
        <v>6</v>
      </c>
      <c r="CR84" s="1636" t="s">
        <v>6</v>
      </c>
      <c r="CS84" s="1636" t="s">
        <v>6</v>
      </c>
      <c r="CT84" s="1636" t="s">
        <v>6</v>
      </c>
      <c r="CU84" s="1636" t="s">
        <v>6</v>
      </c>
      <c r="CV84" s="1636" t="s">
        <v>6</v>
      </c>
      <c r="CW84" s="1460" t="s">
        <v>6</v>
      </c>
      <c r="CX84" s="1460"/>
      <c r="CY84" s="1460">
        <f t="shared" si="59"/>
        <v>213648</v>
      </c>
      <c r="CZ84" s="1609">
        <v>213648</v>
      </c>
      <c r="DA84" s="1460">
        <f t="shared" si="19"/>
        <v>0</v>
      </c>
      <c r="DB84" s="1460"/>
    </row>
    <row r="85" spans="1:106" s="1460" customFormat="1" ht="26.4" x14ac:dyDescent="0.25">
      <c r="A85" s="1615"/>
      <c r="B85" s="1609" t="s">
        <v>736</v>
      </c>
      <c r="C85" s="1609" t="s">
        <v>1532</v>
      </c>
      <c r="D85" s="1548">
        <v>90200</v>
      </c>
      <c r="E85" s="1609">
        <f>100270-E86</f>
        <v>14970</v>
      </c>
      <c r="F85" s="1609" t="s">
        <v>237</v>
      </c>
      <c r="G85" s="1609" t="s">
        <v>1299</v>
      </c>
      <c r="H85" s="1727"/>
      <c r="I85" s="1728" t="s">
        <v>6</v>
      </c>
      <c r="J85" s="1728"/>
      <c r="K85" s="1728" t="s">
        <v>6</v>
      </c>
      <c r="L85" s="1728"/>
      <c r="M85" s="1728"/>
      <c r="N85" s="1728"/>
      <c r="O85" s="1728"/>
      <c r="P85" s="1728"/>
      <c r="Q85" s="1728" t="s">
        <v>6</v>
      </c>
      <c r="R85" s="1728"/>
      <c r="S85" s="1728"/>
      <c r="T85" s="1728"/>
      <c r="U85" s="1728"/>
      <c r="V85" s="1728">
        <v>4200</v>
      </c>
      <c r="W85" s="1728">
        <v>4200</v>
      </c>
      <c r="X85" s="1728"/>
      <c r="Y85" s="1729"/>
      <c r="Z85" s="1729"/>
      <c r="AA85" s="1729"/>
      <c r="AB85" s="1729"/>
      <c r="AC85" s="1729"/>
      <c r="AD85" s="1729"/>
      <c r="AE85" s="1729"/>
      <c r="AF85" s="1729"/>
      <c r="AG85" s="1729"/>
      <c r="AH85" s="1729"/>
      <c r="AI85" s="1729"/>
      <c r="AJ85" s="1729"/>
      <c r="AK85" s="1729"/>
      <c r="AL85" s="1730"/>
      <c r="AM85" s="1730"/>
      <c r="AN85" s="1730"/>
      <c r="AO85" s="1730"/>
      <c r="AP85" s="1730"/>
      <c r="AQ85" s="1730"/>
      <c r="AR85" s="1669"/>
      <c r="AS85" s="1731"/>
      <c r="AT85" s="1731"/>
      <c r="AU85" s="1732"/>
      <c r="AV85" s="1732"/>
      <c r="AW85" s="1732"/>
      <c r="AX85" s="1733"/>
      <c r="AY85" s="1734"/>
      <c r="AZ85" s="1734"/>
      <c r="BA85" s="1735"/>
      <c r="BB85" s="1735"/>
      <c r="BC85" s="1736"/>
      <c r="BD85" s="1737"/>
      <c r="BE85" s="1738"/>
      <c r="BF85" s="1739"/>
      <c r="BG85" s="1738"/>
      <c r="BH85" s="1738"/>
      <c r="BI85" s="1740"/>
      <c r="BJ85" s="1740"/>
      <c r="BK85" s="1739"/>
      <c r="BL85" s="1740"/>
      <c r="BM85" s="1740"/>
      <c r="BN85" s="1740"/>
      <c r="BO85" s="1741"/>
      <c r="BP85" s="1742"/>
      <c r="BQ85" s="1743"/>
      <c r="BR85" s="1743"/>
      <c r="BS85" s="1743"/>
      <c r="BT85" s="1744"/>
      <c r="BU85" s="1742"/>
      <c r="BV85" s="1742"/>
      <c r="BW85" s="1742"/>
      <c r="BX85" s="1742"/>
      <c r="BY85" s="1734"/>
      <c r="BZ85" s="1734"/>
      <c r="CA85" s="1743"/>
      <c r="CB85" s="1738"/>
      <c r="CC85" s="1740"/>
      <c r="CD85" s="1740"/>
      <c r="CE85" s="1744"/>
      <c r="CF85" s="1745"/>
      <c r="CG85" s="1746"/>
      <c r="CH85" s="1746"/>
      <c r="CI85" s="1744"/>
      <c r="CJ85" s="1747"/>
      <c r="CK85" s="1748"/>
      <c r="CL85" s="1749"/>
      <c r="CM85" s="1750"/>
      <c r="CN85" s="1751"/>
      <c r="CO85" s="1616"/>
      <c r="CP85" s="1616"/>
      <c r="CQ85" s="1616"/>
      <c r="CR85" s="1616"/>
      <c r="CS85" s="1616"/>
      <c r="CT85" s="1616"/>
      <c r="CU85" s="1616" t="s">
        <v>6</v>
      </c>
      <c r="CV85" s="1616"/>
      <c r="CW85" s="1615"/>
      <c r="CY85" s="1460">
        <f t="shared" si="59"/>
        <v>14970</v>
      </c>
      <c r="CZ85" s="1609">
        <f>100270-CZ86</f>
        <v>14970</v>
      </c>
      <c r="DA85" s="1460">
        <f t="shared" si="19"/>
        <v>0</v>
      </c>
    </row>
    <row r="86" spans="1:106" s="1460" customFormat="1" ht="39.6" x14ac:dyDescent="0.25">
      <c r="A86" s="1615"/>
      <c r="B86" s="1609" t="s">
        <v>1533</v>
      </c>
      <c r="C86" s="1609"/>
      <c r="D86" s="1548">
        <v>90200</v>
      </c>
      <c r="E86" s="1609">
        <v>85300</v>
      </c>
      <c r="F86" s="1609" t="s">
        <v>237</v>
      </c>
      <c r="G86" s="1609" t="s">
        <v>1299</v>
      </c>
      <c r="H86" s="1727"/>
      <c r="I86" s="1728" t="s">
        <v>6</v>
      </c>
      <c r="J86" s="1728"/>
      <c r="K86" s="1728" t="s">
        <v>6</v>
      </c>
      <c r="L86" s="1728"/>
      <c r="M86" s="1728"/>
      <c r="N86" s="1728"/>
      <c r="O86" s="1728"/>
      <c r="P86" s="1728"/>
      <c r="Q86" s="1728" t="s">
        <v>6</v>
      </c>
      <c r="R86" s="1728"/>
      <c r="S86" s="1728">
        <v>4410</v>
      </c>
      <c r="T86" s="1728"/>
      <c r="U86" s="1728"/>
      <c r="V86" s="1728"/>
      <c r="W86" s="1728" t="s">
        <v>6</v>
      </c>
      <c r="X86" s="1728"/>
      <c r="Y86" s="1729"/>
      <c r="Z86" s="1729"/>
      <c r="AA86" s="1729"/>
      <c r="AB86" s="1729"/>
      <c r="AC86" s="1729"/>
      <c r="AD86" s="1729"/>
      <c r="AE86" s="1729"/>
      <c r="AF86" s="1729"/>
      <c r="AG86" s="1729"/>
      <c r="AH86" s="1729"/>
      <c r="AI86" s="1729"/>
      <c r="AJ86" s="1729"/>
      <c r="AK86" s="1729"/>
      <c r="AL86" s="1730"/>
      <c r="AM86" s="1730"/>
      <c r="AN86" s="1730"/>
      <c r="AO86" s="1730"/>
      <c r="AP86" s="1730"/>
      <c r="AQ86" s="1730"/>
      <c r="AR86" s="1669"/>
      <c r="AS86" s="1731"/>
      <c r="AT86" s="1731"/>
      <c r="AU86" s="1732"/>
      <c r="AV86" s="1732"/>
      <c r="AW86" s="1732"/>
      <c r="AX86" s="1733" t="s">
        <v>6</v>
      </c>
      <c r="AY86" s="1734"/>
      <c r="AZ86" s="1734"/>
      <c r="BA86" s="1735"/>
      <c r="BB86" s="1735" t="s">
        <v>6</v>
      </c>
      <c r="BC86" s="1736">
        <v>12000</v>
      </c>
      <c r="BD86" s="1737" t="s">
        <v>6</v>
      </c>
      <c r="BE86" s="1738"/>
      <c r="BF86" s="1739" t="s">
        <v>6</v>
      </c>
      <c r="BG86" s="1738">
        <v>8960</v>
      </c>
      <c r="BH86" s="1738"/>
      <c r="BI86" s="1740" t="s">
        <v>6</v>
      </c>
      <c r="BJ86" s="1740" t="s">
        <v>6</v>
      </c>
      <c r="BK86" s="1739" t="s">
        <v>6</v>
      </c>
      <c r="BL86" s="1740"/>
      <c r="BM86" s="1740">
        <v>1600</v>
      </c>
      <c r="BN86" s="1740"/>
      <c r="BO86" s="1741"/>
      <c r="BP86" s="1742"/>
      <c r="BQ86" s="1743"/>
      <c r="BR86" s="1743"/>
      <c r="BS86" s="1743"/>
      <c r="BT86" s="1744" t="s">
        <v>6</v>
      </c>
      <c r="BU86" s="1742">
        <v>8960</v>
      </c>
      <c r="BV86" s="1742" t="s">
        <v>6</v>
      </c>
      <c r="BW86" s="1742" t="s">
        <v>6</v>
      </c>
      <c r="BX86" s="1742" t="s">
        <v>6</v>
      </c>
      <c r="BY86" s="1734" t="s">
        <v>6</v>
      </c>
      <c r="BZ86" s="1734">
        <v>8960</v>
      </c>
      <c r="CA86" s="1743"/>
      <c r="CB86" s="1738">
        <v>12000</v>
      </c>
      <c r="CC86" s="1740" t="s">
        <v>6</v>
      </c>
      <c r="CD86" s="1740"/>
      <c r="CE86" s="1744"/>
      <c r="CF86" s="1745">
        <v>12000</v>
      </c>
      <c r="CG86" s="1746"/>
      <c r="CH86" s="1746"/>
      <c r="CI86" s="1744"/>
      <c r="CJ86" s="1747">
        <v>12000</v>
      </c>
      <c r="CK86" s="1748" t="s">
        <v>6</v>
      </c>
      <c r="CL86" s="1749"/>
      <c r="CM86" s="1750"/>
      <c r="CN86" s="1751"/>
      <c r="CO86" s="1616"/>
      <c r="CP86" s="1616"/>
      <c r="CQ86" s="1616"/>
      <c r="CR86" s="1616"/>
      <c r="CS86" s="1616" t="s">
        <v>6</v>
      </c>
      <c r="CT86" s="1616"/>
      <c r="CU86" s="1616" t="s">
        <v>6</v>
      </c>
      <c r="CV86" s="1616"/>
      <c r="CW86" s="1615"/>
      <c r="CX86" s="1615" t="s">
        <v>1534</v>
      </c>
      <c r="CY86" s="1460">
        <f t="shared" si="59"/>
        <v>85300</v>
      </c>
      <c r="CZ86" s="1609">
        <v>85300</v>
      </c>
      <c r="DA86" s="1460">
        <f t="shared" si="19"/>
        <v>0</v>
      </c>
    </row>
    <row r="87" spans="1:106" s="1460" customFormat="1" ht="52.8" x14ac:dyDescent="0.25">
      <c r="A87" s="1615"/>
      <c r="B87" s="1609" t="s">
        <v>279</v>
      </c>
      <c r="C87" s="1609" t="s">
        <v>1535</v>
      </c>
      <c r="D87" s="1548" t="s">
        <v>1404</v>
      </c>
      <c r="E87" s="1609">
        <v>16000</v>
      </c>
      <c r="F87" s="1609" t="s">
        <v>1536</v>
      </c>
      <c r="G87" s="1609" t="s">
        <v>1299</v>
      </c>
      <c r="H87" s="1698">
        <v>16000</v>
      </c>
      <c r="I87" s="1728">
        <v>16000</v>
      </c>
      <c r="J87" s="1728">
        <v>16000</v>
      </c>
      <c r="K87" s="1728">
        <v>16000</v>
      </c>
      <c r="L87" s="1728">
        <v>16000</v>
      </c>
      <c r="M87" s="1728">
        <v>16000</v>
      </c>
      <c r="N87" s="1728">
        <v>16000</v>
      </c>
      <c r="O87" s="1728">
        <v>16000</v>
      </c>
      <c r="P87" s="1728">
        <v>16000</v>
      </c>
      <c r="Q87" s="1728">
        <v>16000</v>
      </c>
      <c r="R87" s="1728">
        <v>16000</v>
      </c>
      <c r="S87" s="1728">
        <v>16000</v>
      </c>
      <c r="T87" s="1728">
        <v>16000</v>
      </c>
      <c r="U87" s="1728">
        <v>16000</v>
      </c>
      <c r="V87" s="1728">
        <v>16000</v>
      </c>
      <c r="W87" s="1728">
        <v>16000</v>
      </c>
      <c r="X87" s="1728">
        <v>16000</v>
      </c>
      <c r="Y87" s="1729">
        <v>16000</v>
      </c>
      <c r="Z87" s="1729">
        <v>16000</v>
      </c>
      <c r="AA87" s="1729">
        <v>16000</v>
      </c>
      <c r="AB87" s="1729">
        <v>16000</v>
      </c>
      <c r="AC87" s="1729">
        <v>16000</v>
      </c>
      <c r="AD87" s="1729">
        <v>16000</v>
      </c>
      <c r="AE87" s="1729">
        <v>16000</v>
      </c>
      <c r="AF87" s="1729">
        <v>16000</v>
      </c>
      <c r="AG87" s="1729">
        <v>16000</v>
      </c>
      <c r="AH87" s="1729">
        <v>16000</v>
      </c>
      <c r="AI87" s="1729">
        <v>16000</v>
      </c>
      <c r="AJ87" s="1729">
        <v>16000</v>
      </c>
      <c r="AK87" s="1729">
        <v>16000</v>
      </c>
      <c r="AL87" s="1730">
        <v>16000</v>
      </c>
      <c r="AM87" s="1730">
        <v>16000</v>
      </c>
      <c r="AN87" s="1730">
        <v>16000</v>
      </c>
      <c r="AO87" s="1730">
        <v>16000</v>
      </c>
      <c r="AP87" s="1730">
        <v>16000</v>
      </c>
      <c r="AQ87" s="1730">
        <v>16000</v>
      </c>
      <c r="AR87" s="1784">
        <v>16000</v>
      </c>
      <c r="AS87" s="1731">
        <v>16000</v>
      </c>
      <c r="AT87" s="1731">
        <v>16000</v>
      </c>
      <c r="AU87" s="1732">
        <v>16000</v>
      </c>
      <c r="AV87" s="1732">
        <v>16000</v>
      </c>
      <c r="AW87" s="1732">
        <v>16000</v>
      </c>
      <c r="AX87" s="1787">
        <v>16000</v>
      </c>
      <c r="AY87" s="1734">
        <v>16000</v>
      </c>
      <c r="AZ87" s="1734">
        <v>16000</v>
      </c>
      <c r="BA87" s="1735">
        <v>16000</v>
      </c>
      <c r="BB87" s="1735">
        <v>16000</v>
      </c>
      <c r="BC87" s="1736"/>
      <c r="BD87" s="1788">
        <v>16000</v>
      </c>
      <c r="BE87" s="1789">
        <v>16000</v>
      </c>
      <c r="BF87" s="1739">
        <v>16000</v>
      </c>
      <c r="BG87" s="1789">
        <v>16000</v>
      </c>
      <c r="BH87" s="1789">
        <v>16000</v>
      </c>
      <c r="BI87" s="1740">
        <v>16000</v>
      </c>
      <c r="BJ87" s="1740">
        <v>16000</v>
      </c>
      <c r="BK87" s="1739">
        <v>16000</v>
      </c>
      <c r="BL87" s="1740">
        <v>16000</v>
      </c>
      <c r="BM87" s="1740">
        <v>16000</v>
      </c>
      <c r="BN87" s="1740">
        <v>16000</v>
      </c>
      <c r="BO87" s="1741">
        <v>16000</v>
      </c>
      <c r="BP87" s="1742">
        <v>16000</v>
      </c>
      <c r="BQ87" s="1743">
        <v>16000</v>
      </c>
      <c r="BR87" s="1743">
        <v>16000</v>
      </c>
      <c r="BS87" s="1743">
        <v>16000</v>
      </c>
      <c r="BT87" s="1744">
        <v>16000</v>
      </c>
      <c r="BU87" s="1742">
        <v>16000</v>
      </c>
      <c r="BV87" s="1742">
        <v>16000</v>
      </c>
      <c r="BW87" s="1742">
        <v>16000</v>
      </c>
      <c r="BX87" s="1742">
        <v>16000</v>
      </c>
      <c r="BY87" s="1734">
        <v>16000</v>
      </c>
      <c r="BZ87" s="1734">
        <v>16000</v>
      </c>
      <c r="CA87" s="1743">
        <v>16000</v>
      </c>
      <c r="CB87" s="1738" t="s">
        <v>6</v>
      </c>
      <c r="CC87" s="1740" t="s">
        <v>6</v>
      </c>
      <c r="CD87" s="1740"/>
      <c r="CE87" s="1744">
        <v>16000</v>
      </c>
      <c r="CF87" s="1745">
        <v>16000</v>
      </c>
      <c r="CG87" s="1746">
        <v>16000</v>
      </c>
      <c r="CH87" s="1746">
        <v>16000</v>
      </c>
      <c r="CI87" s="1744"/>
      <c r="CJ87" s="1747" t="s">
        <v>6</v>
      </c>
      <c r="CK87" s="1790">
        <v>16000</v>
      </c>
      <c r="CL87" s="1749">
        <v>16000</v>
      </c>
      <c r="CM87" s="1750">
        <v>16000</v>
      </c>
      <c r="CN87" s="1791">
        <v>16000</v>
      </c>
      <c r="CO87" s="1616">
        <v>16000</v>
      </c>
      <c r="CP87" s="1616">
        <v>16000</v>
      </c>
      <c r="CQ87" s="1616">
        <v>16000</v>
      </c>
      <c r="CR87" s="1616">
        <v>16000</v>
      </c>
      <c r="CS87" s="1616">
        <v>16000</v>
      </c>
      <c r="CT87" s="1616">
        <v>16000</v>
      </c>
      <c r="CU87" s="1616">
        <v>16000</v>
      </c>
      <c r="CV87" s="1616">
        <v>16000</v>
      </c>
      <c r="CW87" s="1616"/>
      <c r="CX87" s="1615"/>
      <c r="CY87" s="1460">
        <f t="shared" ref="CY87:CY93" si="69">E87</f>
        <v>16000</v>
      </c>
      <c r="CZ87" s="1609">
        <v>16000</v>
      </c>
      <c r="DA87" s="1460">
        <f t="shared" si="19"/>
        <v>0</v>
      </c>
    </row>
    <row r="88" spans="1:106" s="1851" customFormat="1" x14ac:dyDescent="0.25">
      <c r="A88" s="1913" t="s">
        <v>1405</v>
      </c>
      <c r="B88" s="1913"/>
      <c r="C88" s="1837"/>
      <c r="D88" s="1836"/>
      <c r="E88" s="1866"/>
      <c r="F88" s="1872"/>
      <c r="G88" s="1872"/>
      <c r="H88" s="1883"/>
      <c r="I88" s="1874"/>
      <c r="J88" s="1874"/>
      <c r="K88" s="1874"/>
      <c r="L88" s="1874"/>
      <c r="M88" s="1874"/>
      <c r="N88" s="1874"/>
      <c r="O88" s="1874"/>
      <c r="P88" s="1874"/>
      <c r="Q88" s="1874"/>
      <c r="R88" s="1874"/>
      <c r="S88" s="1874"/>
      <c r="T88" s="1874"/>
      <c r="U88" s="1874"/>
      <c r="V88" s="1874"/>
      <c r="W88" s="1874"/>
      <c r="X88" s="1874"/>
      <c r="Y88" s="1874"/>
      <c r="Z88" s="1874"/>
      <c r="AA88" s="1874"/>
      <c r="AB88" s="1874"/>
      <c r="AC88" s="1874"/>
      <c r="AD88" s="1874"/>
      <c r="AE88" s="1874"/>
      <c r="AF88" s="1874"/>
      <c r="AG88" s="1874"/>
      <c r="AH88" s="1874"/>
      <c r="AI88" s="1874"/>
      <c r="AJ88" s="1874"/>
      <c r="AK88" s="1874"/>
      <c r="AL88" s="1874"/>
      <c r="AM88" s="1874"/>
      <c r="AN88" s="1874"/>
      <c r="AO88" s="1874"/>
      <c r="AP88" s="1874"/>
      <c r="AQ88" s="1874"/>
      <c r="AR88" s="1874"/>
      <c r="AS88" s="1874"/>
      <c r="AT88" s="1874"/>
      <c r="AU88" s="1874"/>
      <c r="AV88" s="1874"/>
      <c r="AW88" s="1874"/>
      <c r="AX88" s="1874"/>
      <c r="AY88" s="1874"/>
      <c r="AZ88" s="1874"/>
      <c r="BA88" s="1874"/>
      <c r="BB88" s="1874"/>
      <c r="BC88" s="1874"/>
      <c r="BD88" s="1874"/>
      <c r="BE88" s="1874"/>
      <c r="BF88" s="1874"/>
      <c r="BG88" s="1874"/>
      <c r="BH88" s="1874"/>
      <c r="BI88" s="1874"/>
      <c r="BJ88" s="1874"/>
      <c r="BK88" s="1874"/>
      <c r="BL88" s="1874"/>
      <c r="BM88" s="1874"/>
      <c r="BN88" s="1874"/>
      <c r="BO88" s="1874"/>
      <c r="BP88" s="1874"/>
      <c r="BQ88" s="1874"/>
      <c r="BR88" s="1874"/>
      <c r="BS88" s="1874"/>
      <c r="BT88" s="1874"/>
      <c r="BU88" s="1874"/>
      <c r="BV88" s="1874"/>
      <c r="BW88" s="1874"/>
      <c r="BX88" s="1874"/>
      <c r="BY88" s="1874"/>
      <c r="BZ88" s="1874"/>
      <c r="CA88" s="1874"/>
      <c r="CB88" s="1874"/>
      <c r="CC88" s="1874"/>
      <c r="CD88" s="1874"/>
      <c r="CE88" s="1874"/>
      <c r="CF88" s="1874"/>
      <c r="CG88" s="1874"/>
      <c r="CH88" s="1874"/>
      <c r="CI88" s="1874"/>
      <c r="CJ88" s="1874"/>
      <c r="CK88" s="1874"/>
      <c r="CL88" s="1874"/>
      <c r="CM88" s="1874"/>
      <c r="CN88" s="1875"/>
      <c r="CO88" s="1855"/>
      <c r="CP88" s="1855"/>
      <c r="CQ88" s="1855"/>
      <c r="CR88" s="1855"/>
      <c r="CS88" s="1855"/>
      <c r="CT88" s="1855"/>
      <c r="CU88" s="1855"/>
      <c r="CV88" s="1855"/>
      <c r="CW88" s="1460"/>
      <c r="CX88" s="1460"/>
      <c r="CY88" s="1460">
        <f t="shared" si="69"/>
        <v>0</v>
      </c>
      <c r="CZ88" s="1866"/>
      <c r="DA88" s="1460">
        <f t="shared" si="19"/>
        <v>0</v>
      </c>
      <c r="DB88" s="1460"/>
    </row>
    <row r="89" spans="1:106" s="1867" customFormat="1" ht="26.4" x14ac:dyDescent="0.25">
      <c r="A89" s="1554"/>
      <c r="B89" s="1609" t="s">
        <v>1406</v>
      </c>
      <c r="C89" s="1609" t="s">
        <v>1405</v>
      </c>
      <c r="D89" s="1548" t="s">
        <v>1404</v>
      </c>
      <c r="E89" s="1609">
        <v>450</v>
      </c>
      <c r="F89" s="1609" t="s">
        <v>1525</v>
      </c>
      <c r="G89" s="1609" t="s">
        <v>1299</v>
      </c>
      <c r="H89" s="1792">
        <v>450</v>
      </c>
      <c r="I89" s="1793">
        <v>450</v>
      </c>
      <c r="J89" s="1793">
        <v>450</v>
      </c>
      <c r="K89" s="1793">
        <v>450</v>
      </c>
      <c r="L89" s="1793">
        <v>450</v>
      </c>
      <c r="M89" s="1793">
        <v>450</v>
      </c>
      <c r="N89" s="1793">
        <v>450</v>
      </c>
      <c r="O89" s="1793">
        <v>450</v>
      </c>
      <c r="P89" s="1793">
        <v>450</v>
      </c>
      <c r="Q89" s="1793">
        <v>450</v>
      </c>
      <c r="R89" s="1793">
        <v>450</v>
      </c>
      <c r="S89" s="1793">
        <v>450</v>
      </c>
      <c r="T89" s="1793">
        <v>450</v>
      </c>
      <c r="U89" s="1793">
        <v>450</v>
      </c>
      <c r="V89" s="1793">
        <v>450</v>
      </c>
      <c r="W89" s="1793">
        <v>450</v>
      </c>
      <c r="X89" s="1793">
        <v>450</v>
      </c>
      <c r="Y89" s="1794">
        <v>450</v>
      </c>
      <c r="Z89" s="1794">
        <v>450</v>
      </c>
      <c r="AA89" s="1794">
        <v>450</v>
      </c>
      <c r="AB89" s="1794">
        <v>450</v>
      </c>
      <c r="AC89" s="1794">
        <v>450</v>
      </c>
      <c r="AD89" s="1794">
        <v>450</v>
      </c>
      <c r="AE89" s="1794">
        <v>450</v>
      </c>
      <c r="AF89" s="1794">
        <v>450</v>
      </c>
      <c r="AG89" s="1794">
        <v>450</v>
      </c>
      <c r="AH89" s="1794">
        <v>450</v>
      </c>
      <c r="AI89" s="1794">
        <v>450</v>
      </c>
      <c r="AJ89" s="1794">
        <v>450</v>
      </c>
      <c r="AK89" s="1794">
        <v>450</v>
      </c>
      <c r="AL89" s="1795">
        <v>450</v>
      </c>
      <c r="AM89" s="1795">
        <v>450</v>
      </c>
      <c r="AN89" s="1795">
        <v>450</v>
      </c>
      <c r="AO89" s="1795">
        <v>450</v>
      </c>
      <c r="AP89" s="1795">
        <v>450</v>
      </c>
      <c r="AQ89" s="1795">
        <v>450</v>
      </c>
      <c r="AR89" s="1703">
        <v>450</v>
      </c>
      <c r="AS89" s="1796">
        <v>450</v>
      </c>
      <c r="AT89" s="1796">
        <v>450</v>
      </c>
      <c r="AU89" s="1797">
        <v>450</v>
      </c>
      <c r="AV89" s="1797">
        <v>450</v>
      </c>
      <c r="AW89" s="1797">
        <v>450</v>
      </c>
      <c r="AX89" s="1798">
        <v>450</v>
      </c>
      <c r="AY89" s="1799">
        <v>450</v>
      </c>
      <c r="AZ89" s="1799">
        <v>450</v>
      </c>
      <c r="BA89" s="1800">
        <v>450</v>
      </c>
      <c r="BB89" s="1800">
        <v>450</v>
      </c>
      <c r="BC89" s="1801">
        <v>450</v>
      </c>
      <c r="BD89" s="1785">
        <v>450</v>
      </c>
      <c r="BE89" s="1712">
        <v>450</v>
      </c>
      <c r="BF89" s="1802">
        <v>450</v>
      </c>
      <c r="BG89" s="1712">
        <v>450</v>
      </c>
      <c r="BH89" s="1712">
        <v>450</v>
      </c>
      <c r="BI89" s="1803">
        <v>450</v>
      </c>
      <c r="BJ89" s="1803">
        <v>450</v>
      </c>
      <c r="BK89" s="1802">
        <v>450</v>
      </c>
      <c r="BL89" s="1803">
        <v>450</v>
      </c>
      <c r="BM89" s="1803">
        <v>450</v>
      </c>
      <c r="BN89" s="1803">
        <v>450</v>
      </c>
      <c r="BO89" s="1804">
        <v>450</v>
      </c>
      <c r="BP89" s="1805">
        <v>450</v>
      </c>
      <c r="BQ89" s="1806">
        <v>450</v>
      </c>
      <c r="BR89" s="1806">
        <v>450</v>
      </c>
      <c r="BS89" s="1806">
        <v>450</v>
      </c>
      <c r="BT89" s="1807">
        <v>450</v>
      </c>
      <c r="BU89" s="1805">
        <v>450</v>
      </c>
      <c r="BV89" s="1805">
        <v>450</v>
      </c>
      <c r="BW89" s="1805">
        <v>450</v>
      </c>
      <c r="BX89" s="1805">
        <v>450</v>
      </c>
      <c r="BY89" s="1799">
        <v>450</v>
      </c>
      <c r="BZ89" s="1799">
        <v>450</v>
      </c>
      <c r="CA89" s="1806">
        <v>450</v>
      </c>
      <c r="CB89" s="1712">
        <v>450</v>
      </c>
      <c r="CC89" s="1803">
        <v>450</v>
      </c>
      <c r="CD89" s="1803">
        <v>450</v>
      </c>
      <c r="CE89" s="1807">
        <v>450</v>
      </c>
      <c r="CF89" s="1808">
        <v>450</v>
      </c>
      <c r="CG89" s="1809">
        <v>450</v>
      </c>
      <c r="CH89" s="1809">
        <v>450</v>
      </c>
      <c r="CI89" s="1807">
        <v>450</v>
      </c>
      <c r="CJ89" s="1810">
        <v>450</v>
      </c>
      <c r="CK89" s="1786">
        <v>450</v>
      </c>
      <c r="CL89" s="1811">
        <v>450</v>
      </c>
      <c r="CM89" s="1812">
        <v>450</v>
      </c>
      <c r="CN89" s="1813">
        <v>450</v>
      </c>
      <c r="CO89" s="1639">
        <v>450</v>
      </c>
      <c r="CP89" s="1639">
        <v>450</v>
      </c>
      <c r="CQ89" s="1639">
        <v>450</v>
      </c>
      <c r="CR89" s="1639">
        <v>450</v>
      </c>
      <c r="CS89" s="1639">
        <v>450</v>
      </c>
      <c r="CT89" s="1639">
        <v>450</v>
      </c>
      <c r="CU89" s="1639">
        <v>450</v>
      </c>
      <c r="CV89" s="1639">
        <v>450</v>
      </c>
      <c r="CW89" s="1639" t="s">
        <v>6</v>
      </c>
      <c r="CX89" s="1639" t="s">
        <v>6</v>
      </c>
      <c r="CY89" s="1460">
        <f t="shared" si="69"/>
        <v>450</v>
      </c>
      <c r="CZ89" s="1609">
        <v>450</v>
      </c>
      <c r="DA89" s="1460">
        <f t="shared" si="19"/>
        <v>0</v>
      </c>
      <c r="DB89" s="1460"/>
    </row>
    <row r="90" spans="1:106" s="1869" customFormat="1" ht="26.4" x14ac:dyDescent="0.25">
      <c r="A90" s="1554"/>
      <c r="B90" s="1609" t="s">
        <v>1407</v>
      </c>
      <c r="C90" s="1609" t="s">
        <v>6</v>
      </c>
      <c r="D90" s="1548" t="s">
        <v>1404</v>
      </c>
      <c r="E90" s="1609">
        <v>48000</v>
      </c>
      <c r="F90" s="1609" t="s">
        <v>1525</v>
      </c>
      <c r="G90" s="1609" t="s">
        <v>1299</v>
      </c>
      <c r="H90" s="1792">
        <v>48000</v>
      </c>
      <c r="I90" s="1793">
        <v>48000</v>
      </c>
      <c r="J90" s="1793">
        <v>48000</v>
      </c>
      <c r="K90" s="1793">
        <v>48000</v>
      </c>
      <c r="L90" s="1793">
        <v>48000</v>
      </c>
      <c r="M90" s="1793">
        <v>48000</v>
      </c>
      <c r="N90" s="1793">
        <v>48000</v>
      </c>
      <c r="O90" s="1793">
        <v>48000</v>
      </c>
      <c r="P90" s="1793">
        <v>48000</v>
      </c>
      <c r="Q90" s="1793">
        <v>48000</v>
      </c>
      <c r="R90" s="1793">
        <v>48000</v>
      </c>
      <c r="S90" s="1793">
        <v>48000</v>
      </c>
      <c r="T90" s="1793">
        <v>48000</v>
      </c>
      <c r="U90" s="1793">
        <v>48000</v>
      </c>
      <c r="V90" s="1793">
        <v>48000</v>
      </c>
      <c r="W90" s="1793">
        <v>48000</v>
      </c>
      <c r="X90" s="1793">
        <v>48000</v>
      </c>
      <c r="Y90" s="1794">
        <v>48000</v>
      </c>
      <c r="Z90" s="1794">
        <v>48000</v>
      </c>
      <c r="AA90" s="1794">
        <v>48000</v>
      </c>
      <c r="AB90" s="1794">
        <v>48000</v>
      </c>
      <c r="AC90" s="1794">
        <v>48000</v>
      </c>
      <c r="AD90" s="1794">
        <v>48000</v>
      </c>
      <c r="AE90" s="1794">
        <v>48000</v>
      </c>
      <c r="AF90" s="1794">
        <v>48000</v>
      </c>
      <c r="AG90" s="1794">
        <v>48000</v>
      </c>
      <c r="AH90" s="1794">
        <v>48000</v>
      </c>
      <c r="AI90" s="1794">
        <v>48000</v>
      </c>
      <c r="AJ90" s="1794">
        <v>48000</v>
      </c>
      <c r="AK90" s="1794">
        <v>48000</v>
      </c>
      <c r="AL90" s="1795">
        <v>48000</v>
      </c>
      <c r="AM90" s="1795">
        <v>48000</v>
      </c>
      <c r="AN90" s="1795">
        <v>48000</v>
      </c>
      <c r="AO90" s="1795">
        <v>48000</v>
      </c>
      <c r="AP90" s="1795">
        <v>48000</v>
      </c>
      <c r="AQ90" s="1795">
        <v>48000</v>
      </c>
      <c r="AR90" s="1703">
        <v>48000</v>
      </c>
      <c r="AS90" s="1796">
        <v>48000</v>
      </c>
      <c r="AT90" s="1796">
        <v>48000</v>
      </c>
      <c r="AU90" s="1797">
        <v>48000</v>
      </c>
      <c r="AV90" s="1797">
        <v>48000</v>
      </c>
      <c r="AW90" s="1797">
        <v>48000</v>
      </c>
      <c r="AX90" s="1798">
        <v>48000</v>
      </c>
      <c r="AY90" s="1799">
        <v>48000</v>
      </c>
      <c r="AZ90" s="1799">
        <v>48000</v>
      </c>
      <c r="BA90" s="1800">
        <v>48000</v>
      </c>
      <c r="BB90" s="1800">
        <v>48000</v>
      </c>
      <c r="BC90" s="1801">
        <v>48000</v>
      </c>
      <c r="BD90" s="1785">
        <v>48000</v>
      </c>
      <c r="BE90" s="1712">
        <v>48000</v>
      </c>
      <c r="BF90" s="1802">
        <v>48000</v>
      </c>
      <c r="BG90" s="1712">
        <v>48000</v>
      </c>
      <c r="BH90" s="1712">
        <v>48000</v>
      </c>
      <c r="BI90" s="1884">
        <v>48000</v>
      </c>
      <c r="BJ90" s="1884">
        <v>48000</v>
      </c>
      <c r="BK90" s="1802">
        <v>48000</v>
      </c>
      <c r="BL90" s="1884">
        <v>48000</v>
      </c>
      <c r="BM90" s="1884">
        <v>48000</v>
      </c>
      <c r="BN90" s="1884">
        <v>48000</v>
      </c>
      <c r="BO90" s="1804">
        <v>48000</v>
      </c>
      <c r="BP90" s="1885">
        <v>48000</v>
      </c>
      <c r="BQ90" s="1806">
        <v>48000</v>
      </c>
      <c r="BR90" s="1806">
        <v>48000</v>
      </c>
      <c r="BS90" s="1806">
        <v>48000</v>
      </c>
      <c r="BT90" s="1807">
        <v>48000</v>
      </c>
      <c r="BU90" s="1885">
        <v>48000</v>
      </c>
      <c r="BV90" s="1885">
        <v>48000</v>
      </c>
      <c r="BW90" s="1885">
        <v>48000</v>
      </c>
      <c r="BX90" s="1885">
        <v>48000</v>
      </c>
      <c r="BY90" s="1886">
        <v>48000</v>
      </c>
      <c r="BZ90" s="1886">
        <v>48000</v>
      </c>
      <c r="CA90" s="1806">
        <v>48000</v>
      </c>
      <c r="CB90" s="1712">
        <v>48000</v>
      </c>
      <c r="CC90" s="1884">
        <v>48000</v>
      </c>
      <c r="CD90" s="1884">
        <v>48000</v>
      </c>
      <c r="CE90" s="1807">
        <v>48000</v>
      </c>
      <c r="CF90" s="1887">
        <v>48000</v>
      </c>
      <c r="CG90" s="1888">
        <v>48000</v>
      </c>
      <c r="CH90" s="1888">
        <v>48000</v>
      </c>
      <c r="CI90" s="1807">
        <v>48000</v>
      </c>
      <c r="CJ90" s="1810">
        <v>48000</v>
      </c>
      <c r="CK90" s="1786">
        <v>48000</v>
      </c>
      <c r="CL90" s="1889">
        <v>48000</v>
      </c>
      <c r="CM90" s="1890">
        <v>48000</v>
      </c>
      <c r="CN90" s="1813">
        <v>48000</v>
      </c>
      <c r="CO90" s="1618">
        <v>48000</v>
      </c>
      <c r="CP90" s="1618">
        <v>48000</v>
      </c>
      <c r="CQ90" s="1618">
        <v>48000</v>
      </c>
      <c r="CR90" s="1618">
        <v>48000</v>
      </c>
      <c r="CS90" s="1618">
        <v>48000</v>
      </c>
      <c r="CT90" s="1618">
        <v>48000</v>
      </c>
      <c r="CU90" s="1618">
        <v>48000</v>
      </c>
      <c r="CV90" s="1618">
        <v>48000</v>
      </c>
      <c r="CW90" s="1891"/>
      <c r="CX90" s="1891"/>
      <c r="CY90" s="1460">
        <f t="shared" si="69"/>
        <v>48000</v>
      </c>
      <c r="CZ90" s="1609">
        <v>48000</v>
      </c>
      <c r="DA90" s="1460">
        <f t="shared" si="19"/>
        <v>0</v>
      </c>
      <c r="DB90" s="1460"/>
    </row>
    <row r="91" spans="1:106" s="1869" customFormat="1" ht="26.4" x14ac:dyDescent="0.25">
      <c r="A91" s="1615"/>
      <c r="B91" s="1606" t="s">
        <v>737</v>
      </c>
      <c r="C91" s="1606" t="s">
        <v>302</v>
      </c>
      <c r="D91" s="1607" t="s">
        <v>1408</v>
      </c>
      <c r="E91" s="1606">
        <v>1463</v>
      </c>
      <c r="F91" s="1606" t="s">
        <v>1525</v>
      </c>
      <c r="G91" s="1606" t="s">
        <v>1299</v>
      </c>
      <c r="H91" s="1727">
        <v>1463</v>
      </c>
      <c r="I91" s="1728">
        <v>1463</v>
      </c>
      <c r="J91" s="1728">
        <v>1463</v>
      </c>
      <c r="K91" s="1728">
        <v>1463</v>
      </c>
      <c r="L91" s="1728">
        <v>1463</v>
      </c>
      <c r="M91" s="1728">
        <v>1463</v>
      </c>
      <c r="N91" s="1728">
        <v>1463</v>
      </c>
      <c r="O91" s="1728">
        <v>1463</v>
      </c>
      <c r="P91" s="1728">
        <v>1463</v>
      </c>
      <c r="Q91" s="1728">
        <v>1463</v>
      </c>
      <c r="R91" s="1728">
        <v>1463</v>
      </c>
      <c r="S91" s="1728">
        <v>1463</v>
      </c>
      <c r="T91" s="1728">
        <v>1463</v>
      </c>
      <c r="U91" s="1728">
        <v>1463</v>
      </c>
      <c r="V91" s="1728">
        <v>1463</v>
      </c>
      <c r="W91" s="1728">
        <v>1463</v>
      </c>
      <c r="X91" s="1728">
        <v>1463</v>
      </c>
      <c r="Y91" s="1729">
        <v>1463</v>
      </c>
      <c r="Z91" s="1729">
        <v>1463</v>
      </c>
      <c r="AA91" s="1729">
        <v>1463</v>
      </c>
      <c r="AB91" s="1729">
        <v>1463</v>
      </c>
      <c r="AC91" s="1729">
        <v>1463</v>
      </c>
      <c r="AD91" s="1729">
        <v>1463</v>
      </c>
      <c r="AE91" s="1729">
        <v>1463</v>
      </c>
      <c r="AF91" s="1729">
        <v>1463</v>
      </c>
      <c r="AG91" s="1729">
        <v>1463</v>
      </c>
      <c r="AH91" s="1729">
        <v>1463</v>
      </c>
      <c r="AI91" s="1729">
        <v>1463</v>
      </c>
      <c r="AJ91" s="1729">
        <v>1463</v>
      </c>
      <c r="AK91" s="1729">
        <v>1463</v>
      </c>
      <c r="AL91" s="1730">
        <v>1463</v>
      </c>
      <c r="AM91" s="1730">
        <v>1463</v>
      </c>
      <c r="AN91" s="1730">
        <v>1463</v>
      </c>
      <c r="AO91" s="1730">
        <v>1463</v>
      </c>
      <c r="AP91" s="1730">
        <v>1463</v>
      </c>
      <c r="AQ91" s="1730">
        <v>1463</v>
      </c>
      <c r="AR91" s="1669">
        <v>1463</v>
      </c>
      <c r="AS91" s="1731">
        <v>1463</v>
      </c>
      <c r="AT91" s="1731">
        <v>1463</v>
      </c>
      <c r="AU91" s="1732">
        <v>1463</v>
      </c>
      <c r="AV91" s="1732">
        <v>1463</v>
      </c>
      <c r="AW91" s="1732">
        <v>1463</v>
      </c>
      <c r="AX91" s="1733">
        <v>1463</v>
      </c>
      <c r="AY91" s="1734">
        <v>1463</v>
      </c>
      <c r="AZ91" s="1734">
        <v>1463</v>
      </c>
      <c r="BA91" s="1735">
        <v>1463</v>
      </c>
      <c r="BB91" s="1735">
        <v>1463</v>
      </c>
      <c r="BC91" s="1736">
        <v>1463</v>
      </c>
      <c r="BD91" s="1737">
        <v>1463</v>
      </c>
      <c r="BE91" s="1738">
        <v>1463</v>
      </c>
      <c r="BF91" s="1739">
        <v>1463</v>
      </c>
      <c r="BG91" s="1738">
        <v>1463</v>
      </c>
      <c r="BH91" s="1738">
        <v>1463</v>
      </c>
      <c r="BI91" s="1740">
        <v>1463</v>
      </c>
      <c r="BJ91" s="1740">
        <v>1463</v>
      </c>
      <c r="BK91" s="1739">
        <v>1463</v>
      </c>
      <c r="BL91" s="1740">
        <v>1463</v>
      </c>
      <c r="BM91" s="1740">
        <v>1463</v>
      </c>
      <c r="BN91" s="1740">
        <v>1463</v>
      </c>
      <c r="BO91" s="1741">
        <v>1463</v>
      </c>
      <c r="BP91" s="1742">
        <v>1463</v>
      </c>
      <c r="BQ91" s="1743">
        <v>1463</v>
      </c>
      <c r="BR91" s="1743">
        <v>1463</v>
      </c>
      <c r="BS91" s="1743">
        <v>1463</v>
      </c>
      <c r="BT91" s="1744">
        <v>1463</v>
      </c>
      <c r="BU91" s="1742">
        <v>1463</v>
      </c>
      <c r="BV91" s="1742">
        <v>1463</v>
      </c>
      <c r="BW91" s="1742">
        <v>1463</v>
      </c>
      <c r="BX91" s="1742">
        <v>1463</v>
      </c>
      <c r="BY91" s="1734">
        <v>1463</v>
      </c>
      <c r="BZ91" s="1734">
        <v>1463</v>
      </c>
      <c r="CA91" s="1743">
        <v>1463</v>
      </c>
      <c r="CB91" s="1738">
        <v>1463</v>
      </c>
      <c r="CC91" s="1740">
        <v>1463</v>
      </c>
      <c r="CD91" s="1740">
        <v>1463</v>
      </c>
      <c r="CE91" s="1744">
        <v>1463</v>
      </c>
      <c r="CF91" s="1745">
        <v>1463</v>
      </c>
      <c r="CG91" s="1746">
        <v>1463</v>
      </c>
      <c r="CH91" s="1746">
        <v>1463</v>
      </c>
      <c r="CI91" s="1744">
        <v>1463</v>
      </c>
      <c r="CJ91" s="1747">
        <v>1463</v>
      </c>
      <c r="CK91" s="1748">
        <v>1463</v>
      </c>
      <c r="CL91" s="1749">
        <v>1463</v>
      </c>
      <c r="CM91" s="1750">
        <v>1463</v>
      </c>
      <c r="CN91" s="1751"/>
      <c r="CO91" s="1616">
        <v>1463</v>
      </c>
      <c r="CP91" s="1616">
        <v>1463</v>
      </c>
      <c r="CQ91" s="1616">
        <v>1463</v>
      </c>
      <c r="CR91" s="1616">
        <v>1463</v>
      </c>
      <c r="CS91" s="1616">
        <v>1463</v>
      </c>
      <c r="CT91" s="1616">
        <v>1463</v>
      </c>
      <c r="CU91" s="1616">
        <v>1463</v>
      </c>
      <c r="CV91" s="1616">
        <v>1463</v>
      </c>
      <c r="CW91" s="1615"/>
      <c r="CX91" s="1615"/>
      <c r="CY91" s="1460">
        <f t="shared" si="69"/>
        <v>1463</v>
      </c>
      <c r="CZ91" s="1606">
        <v>1463</v>
      </c>
      <c r="DA91" s="1460">
        <f t="shared" si="19"/>
        <v>0</v>
      </c>
      <c r="DB91" s="1460"/>
    </row>
    <row r="92" spans="1:106" s="1869" customFormat="1" ht="39.6" x14ac:dyDescent="0.25">
      <c r="A92" s="1615"/>
      <c r="B92" s="1606" t="s">
        <v>300</v>
      </c>
      <c r="C92" s="1606" t="s">
        <v>300</v>
      </c>
      <c r="D92" s="1607" t="s">
        <v>1409</v>
      </c>
      <c r="E92" s="1606">
        <v>1375</v>
      </c>
      <c r="F92" s="1606" t="s">
        <v>1525</v>
      </c>
      <c r="G92" s="1606" t="s">
        <v>1299</v>
      </c>
      <c r="H92" s="1727">
        <v>1375</v>
      </c>
      <c r="I92" s="1728">
        <v>1375</v>
      </c>
      <c r="J92" s="1728">
        <v>1375</v>
      </c>
      <c r="K92" s="1728">
        <v>1375</v>
      </c>
      <c r="L92" s="1728">
        <v>1375</v>
      </c>
      <c r="M92" s="1728">
        <v>1375</v>
      </c>
      <c r="N92" s="1728">
        <v>1375</v>
      </c>
      <c r="O92" s="1728">
        <v>1375</v>
      </c>
      <c r="P92" s="1728">
        <v>1375</v>
      </c>
      <c r="Q92" s="1728">
        <v>1375</v>
      </c>
      <c r="R92" s="1728">
        <v>1375</v>
      </c>
      <c r="S92" s="1728">
        <v>1375</v>
      </c>
      <c r="T92" s="1728">
        <v>1375</v>
      </c>
      <c r="U92" s="1728">
        <v>1375</v>
      </c>
      <c r="V92" s="1728">
        <v>1375</v>
      </c>
      <c r="W92" s="1728">
        <v>1375</v>
      </c>
      <c r="X92" s="1728">
        <v>1375</v>
      </c>
      <c r="Y92" s="1729">
        <v>1375</v>
      </c>
      <c r="Z92" s="1729">
        <v>1375</v>
      </c>
      <c r="AA92" s="1729">
        <v>1375</v>
      </c>
      <c r="AB92" s="1729">
        <v>1375</v>
      </c>
      <c r="AC92" s="1729">
        <v>1375</v>
      </c>
      <c r="AD92" s="1729">
        <v>1375</v>
      </c>
      <c r="AE92" s="1729">
        <v>1375</v>
      </c>
      <c r="AF92" s="1729">
        <v>1375</v>
      </c>
      <c r="AG92" s="1729">
        <v>1375</v>
      </c>
      <c r="AH92" s="1729">
        <v>1375</v>
      </c>
      <c r="AI92" s="1729">
        <v>1375</v>
      </c>
      <c r="AJ92" s="1729">
        <v>1375</v>
      </c>
      <c r="AK92" s="1729">
        <v>1375</v>
      </c>
      <c r="AL92" s="1730">
        <v>1375</v>
      </c>
      <c r="AM92" s="1730">
        <v>1375</v>
      </c>
      <c r="AN92" s="1730">
        <v>1375</v>
      </c>
      <c r="AO92" s="1730">
        <v>1375</v>
      </c>
      <c r="AP92" s="1730">
        <v>1375</v>
      </c>
      <c r="AQ92" s="1730">
        <v>1375</v>
      </c>
      <c r="AR92" s="1669">
        <v>1375</v>
      </c>
      <c r="AS92" s="1731">
        <v>1375</v>
      </c>
      <c r="AT92" s="1731">
        <v>1375</v>
      </c>
      <c r="AU92" s="1732">
        <v>1375</v>
      </c>
      <c r="AV92" s="1732">
        <v>1375</v>
      </c>
      <c r="AW92" s="1732">
        <v>1375</v>
      </c>
      <c r="AX92" s="1733">
        <v>1375</v>
      </c>
      <c r="AY92" s="1734">
        <v>1375</v>
      </c>
      <c r="AZ92" s="1734">
        <v>1375</v>
      </c>
      <c r="BA92" s="1735">
        <v>1375</v>
      </c>
      <c r="BB92" s="1735">
        <v>1375</v>
      </c>
      <c r="BC92" s="1736">
        <v>1375</v>
      </c>
      <c r="BD92" s="1737">
        <v>1375</v>
      </c>
      <c r="BE92" s="1738">
        <v>1375</v>
      </c>
      <c r="BF92" s="1739">
        <v>1375</v>
      </c>
      <c r="BG92" s="1738">
        <v>1375</v>
      </c>
      <c r="BH92" s="1738">
        <v>1375</v>
      </c>
      <c r="BI92" s="1740">
        <v>1375</v>
      </c>
      <c r="BJ92" s="1740">
        <v>1375</v>
      </c>
      <c r="BK92" s="1739">
        <v>1375</v>
      </c>
      <c r="BL92" s="1740">
        <v>1375</v>
      </c>
      <c r="BM92" s="1740">
        <v>1375</v>
      </c>
      <c r="BN92" s="1740">
        <v>1375</v>
      </c>
      <c r="BO92" s="1741">
        <v>1375</v>
      </c>
      <c r="BP92" s="1742">
        <v>1375</v>
      </c>
      <c r="BQ92" s="1743">
        <v>1375</v>
      </c>
      <c r="BR92" s="1743">
        <v>1375</v>
      </c>
      <c r="BS92" s="1743">
        <v>1375</v>
      </c>
      <c r="BT92" s="1744">
        <v>1375</v>
      </c>
      <c r="BU92" s="1742">
        <v>1375</v>
      </c>
      <c r="BV92" s="1742">
        <v>1375</v>
      </c>
      <c r="BW92" s="1742">
        <v>1375</v>
      </c>
      <c r="BX92" s="1742">
        <v>1375</v>
      </c>
      <c r="BY92" s="1734">
        <v>1375</v>
      </c>
      <c r="BZ92" s="1734">
        <v>1375</v>
      </c>
      <c r="CA92" s="1743">
        <v>1375</v>
      </c>
      <c r="CB92" s="1738">
        <v>1375</v>
      </c>
      <c r="CC92" s="1740">
        <v>1375</v>
      </c>
      <c r="CD92" s="1740">
        <v>1375</v>
      </c>
      <c r="CE92" s="1744">
        <v>1375</v>
      </c>
      <c r="CF92" s="1745">
        <v>1375</v>
      </c>
      <c r="CG92" s="1746">
        <v>1375</v>
      </c>
      <c r="CH92" s="1746">
        <v>1375</v>
      </c>
      <c r="CI92" s="1744">
        <v>1375</v>
      </c>
      <c r="CJ92" s="1747">
        <v>1375</v>
      </c>
      <c r="CK92" s="1748">
        <v>1375</v>
      </c>
      <c r="CL92" s="1749">
        <v>1375</v>
      </c>
      <c r="CM92" s="1750">
        <v>1375</v>
      </c>
      <c r="CN92" s="1751">
        <v>1375</v>
      </c>
      <c r="CO92" s="1616">
        <v>1375</v>
      </c>
      <c r="CP92" s="1616">
        <v>1375</v>
      </c>
      <c r="CQ92" s="1616">
        <v>1375</v>
      </c>
      <c r="CR92" s="1616">
        <v>1375</v>
      </c>
      <c r="CS92" s="1616">
        <v>1375</v>
      </c>
      <c r="CT92" s="1616">
        <v>1375</v>
      </c>
      <c r="CU92" s="1616">
        <v>1375</v>
      </c>
      <c r="CV92" s="1616">
        <v>1375</v>
      </c>
      <c r="CW92" s="1615"/>
      <c r="CX92" s="1615"/>
      <c r="CY92" s="1460">
        <f t="shared" si="69"/>
        <v>1375</v>
      </c>
      <c r="CZ92" s="1606">
        <v>1375</v>
      </c>
      <c r="DA92" s="1460">
        <f t="shared" ref="DA92:DA96" si="70">CY92-CZ92</f>
        <v>0</v>
      </c>
      <c r="DB92" s="1460"/>
    </row>
    <row r="93" spans="1:106" s="1460" customFormat="1" ht="26.4" x14ac:dyDescent="0.25">
      <c r="A93" s="1632"/>
      <c r="B93" s="1633" t="s">
        <v>1410</v>
      </c>
      <c r="C93" s="1633" t="s">
        <v>1537</v>
      </c>
      <c r="D93" s="1607" t="s">
        <v>1412</v>
      </c>
      <c r="E93" s="1634">
        <v>4025</v>
      </c>
      <c r="F93" s="1606" t="s">
        <v>1525</v>
      </c>
      <c r="G93" s="1606" t="s">
        <v>1299</v>
      </c>
      <c r="H93" s="1727">
        <v>4025</v>
      </c>
      <c r="I93" s="1728">
        <v>4025</v>
      </c>
      <c r="J93" s="1728">
        <v>4025</v>
      </c>
      <c r="K93" s="1728">
        <v>4025</v>
      </c>
      <c r="L93" s="1728">
        <v>4025</v>
      </c>
      <c r="M93" s="1728">
        <v>4025</v>
      </c>
      <c r="N93" s="1728">
        <v>4025</v>
      </c>
      <c r="O93" s="1728">
        <v>4025</v>
      </c>
      <c r="P93" s="1728">
        <v>4025</v>
      </c>
      <c r="Q93" s="1728">
        <v>4025</v>
      </c>
      <c r="R93" s="1728">
        <v>4025</v>
      </c>
      <c r="S93" s="1728">
        <v>4025</v>
      </c>
      <c r="T93" s="1728">
        <v>4025</v>
      </c>
      <c r="U93" s="1728">
        <v>4025</v>
      </c>
      <c r="V93" s="1728">
        <v>4025</v>
      </c>
      <c r="W93" s="1728">
        <v>4025</v>
      </c>
      <c r="X93" s="1728">
        <v>4025</v>
      </c>
      <c r="Y93" s="1729">
        <v>4025</v>
      </c>
      <c r="Z93" s="1729">
        <v>4025</v>
      </c>
      <c r="AA93" s="1729">
        <v>4025</v>
      </c>
      <c r="AB93" s="1729">
        <v>4025</v>
      </c>
      <c r="AC93" s="1729">
        <v>4025</v>
      </c>
      <c r="AD93" s="1729">
        <v>4025</v>
      </c>
      <c r="AE93" s="1729">
        <v>4025</v>
      </c>
      <c r="AF93" s="1729">
        <v>4025</v>
      </c>
      <c r="AG93" s="1729">
        <v>4025</v>
      </c>
      <c r="AH93" s="1729">
        <v>4025</v>
      </c>
      <c r="AI93" s="1729">
        <v>4025</v>
      </c>
      <c r="AJ93" s="1729">
        <v>4025</v>
      </c>
      <c r="AK93" s="1729">
        <v>4025</v>
      </c>
      <c r="AL93" s="1730">
        <v>4025</v>
      </c>
      <c r="AM93" s="1730">
        <v>4025</v>
      </c>
      <c r="AN93" s="1730">
        <v>4025</v>
      </c>
      <c r="AO93" s="1730">
        <v>4025</v>
      </c>
      <c r="AP93" s="1730">
        <v>4025</v>
      </c>
      <c r="AQ93" s="1730">
        <v>4025</v>
      </c>
      <c r="AR93" s="1669">
        <v>4025</v>
      </c>
      <c r="AS93" s="1731">
        <v>4025</v>
      </c>
      <c r="AT93" s="1731">
        <v>4025</v>
      </c>
      <c r="AU93" s="1732">
        <v>4025</v>
      </c>
      <c r="AV93" s="1732">
        <v>4025</v>
      </c>
      <c r="AW93" s="1732">
        <v>4025</v>
      </c>
      <c r="AX93" s="1733">
        <v>4025</v>
      </c>
      <c r="AY93" s="1734">
        <v>4025</v>
      </c>
      <c r="AZ93" s="1734">
        <v>4025</v>
      </c>
      <c r="BA93" s="1735">
        <v>4025</v>
      </c>
      <c r="BB93" s="1735">
        <v>4025</v>
      </c>
      <c r="BC93" s="1736">
        <v>4025</v>
      </c>
      <c r="BD93" s="1737">
        <v>4025</v>
      </c>
      <c r="BE93" s="1738">
        <v>4025</v>
      </c>
      <c r="BF93" s="1739">
        <v>4025</v>
      </c>
      <c r="BG93" s="1738">
        <v>4025</v>
      </c>
      <c r="BH93" s="1738">
        <v>4025</v>
      </c>
      <c r="BI93" s="1740">
        <v>4025</v>
      </c>
      <c r="BJ93" s="1740">
        <v>4025</v>
      </c>
      <c r="BK93" s="1739">
        <v>4025</v>
      </c>
      <c r="BL93" s="1740">
        <v>4025</v>
      </c>
      <c r="BM93" s="1740">
        <v>4025</v>
      </c>
      <c r="BN93" s="1740">
        <v>4025</v>
      </c>
      <c r="BO93" s="1741">
        <v>4025</v>
      </c>
      <c r="BP93" s="1742">
        <v>4025</v>
      </c>
      <c r="BQ93" s="1743">
        <v>4025</v>
      </c>
      <c r="BR93" s="1743">
        <v>4025</v>
      </c>
      <c r="BS93" s="1743">
        <v>4025</v>
      </c>
      <c r="BT93" s="1744">
        <v>4025</v>
      </c>
      <c r="BU93" s="1742">
        <v>4025</v>
      </c>
      <c r="BV93" s="1742">
        <v>4025</v>
      </c>
      <c r="BW93" s="1742">
        <v>4025</v>
      </c>
      <c r="BX93" s="1742">
        <v>4025</v>
      </c>
      <c r="BY93" s="1734">
        <v>4025</v>
      </c>
      <c r="BZ93" s="1734">
        <v>4025</v>
      </c>
      <c r="CA93" s="1743">
        <v>4025</v>
      </c>
      <c r="CB93" s="1738">
        <v>4025</v>
      </c>
      <c r="CC93" s="1740">
        <v>4025</v>
      </c>
      <c r="CD93" s="1740">
        <v>4025</v>
      </c>
      <c r="CE93" s="1744">
        <v>4025</v>
      </c>
      <c r="CF93" s="1745">
        <v>4025</v>
      </c>
      <c r="CG93" s="1746">
        <v>4025</v>
      </c>
      <c r="CH93" s="1746">
        <v>4025</v>
      </c>
      <c r="CI93" s="1744">
        <v>4025</v>
      </c>
      <c r="CJ93" s="1747">
        <v>4025</v>
      </c>
      <c r="CK93" s="1748">
        <v>4025</v>
      </c>
      <c r="CL93" s="1749">
        <v>4025</v>
      </c>
      <c r="CM93" s="1750">
        <v>4025</v>
      </c>
      <c r="CN93" s="1751">
        <v>4025</v>
      </c>
      <c r="CO93" s="1616">
        <v>4025</v>
      </c>
      <c r="CP93" s="1616">
        <v>4025</v>
      </c>
      <c r="CQ93" s="1616">
        <v>4025</v>
      </c>
      <c r="CR93" s="1616">
        <v>4025</v>
      </c>
      <c r="CS93" s="1616">
        <v>4025</v>
      </c>
      <c r="CT93" s="1616">
        <v>4025</v>
      </c>
      <c r="CU93" s="1616">
        <v>4025</v>
      </c>
      <c r="CV93" s="1616">
        <v>4025</v>
      </c>
      <c r="CW93" s="1632"/>
      <c r="CX93" s="1632"/>
      <c r="CY93" s="1460">
        <f t="shared" si="69"/>
        <v>4025</v>
      </c>
      <c r="CZ93" s="1634">
        <v>4025</v>
      </c>
      <c r="DA93" s="1460">
        <f t="shared" si="70"/>
        <v>0</v>
      </c>
    </row>
    <row r="94" spans="1:106" s="1460" customFormat="1" x14ac:dyDescent="0.25">
      <c r="A94" s="1914" t="s">
        <v>290</v>
      </c>
      <c r="B94" s="1914"/>
      <c r="C94" s="1837"/>
      <c r="D94" s="1836"/>
      <c r="E94" s="1866"/>
      <c r="F94" s="1837"/>
      <c r="G94" s="1837"/>
      <c r="H94" s="1873" t="s">
        <v>6</v>
      </c>
      <c r="I94" s="1874" t="s">
        <v>6</v>
      </c>
      <c r="J94" s="1874"/>
      <c r="K94" s="1874" t="s">
        <v>6</v>
      </c>
      <c r="L94" s="1874"/>
      <c r="M94" s="1874"/>
      <c r="N94" s="1874"/>
      <c r="O94" s="1874"/>
      <c r="P94" s="1874"/>
      <c r="Q94" s="1874" t="s">
        <v>6</v>
      </c>
      <c r="R94" s="1874"/>
      <c r="S94" s="1874"/>
      <c r="T94" s="1874"/>
      <c r="U94" s="1874"/>
      <c r="V94" s="1874"/>
      <c r="W94" s="1874"/>
      <c r="X94" s="1874"/>
      <c r="Y94" s="1874"/>
      <c r="Z94" s="1874"/>
      <c r="AA94" s="1874"/>
      <c r="AB94" s="1874"/>
      <c r="AC94" s="1874"/>
      <c r="AD94" s="1874"/>
      <c r="AE94" s="1874"/>
      <c r="AF94" s="1874"/>
      <c r="AG94" s="1874"/>
      <c r="AH94" s="1874"/>
      <c r="AI94" s="1874"/>
      <c r="AJ94" s="1874"/>
      <c r="AK94" s="1874"/>
      <c r="AL94" s="1874"/>
      <c r="AM94" s="1874"/>
      <c r="AN94" s="1874"/>
      <c r="AO94" s="1874"/>
      <c r="AP94" s="1874"/>
      <c r="AQ94" s="1874"/>
      <c r="AR94" s="1874"/>
      <c r="AS94" s="1874"/>
      <c r="AT94" s="1874"/>
      <c r="AU94" s="1874"/>
      <c r="AV94" s="1874"/>
      <c r="AW94" s="1874"/>
      <c r="AX94" s="1874"/>
      <c r="AY94" s="1874"/>
      <c r="AZ94" s="1874"/>
      <c r="BA94" s="1874"/>
      <c r="BB94" s="1874"/>
      <c r="BC94" s="1874"/>
      <c r="BD94" s="1874"/>
      <c r="BE94" s="1874"/>
      <c r="BF94" s="1874"/>
      <c r="BG94" s="1874"/>
      <c r="BH94" s="1874"/>
      <c r="BI94" s="1874"/>
      <c r="BJ94" s="1874"/>
      <c r="BK94" s="1874"/>
      <c r="BL94" s="1874"/>
      <c r="BM94" s="1874"/>
      <c r="BN94" s="1874"/>
      <c r="BO94" s="1874"/>
      <c r="BP94" s="1874"/>
      <c r="BQ94" s="1874"/>
      <c r="BR94" s="1874"/>
      <c r="BS94" s="1874"/>
      <c r="BT94" s="1874"/>
      <c r="BU94" s="1874"/>
      <c r="BV94" s="1874"/>
      <c r="BW94" s="1874"/>
      <c r="BX94" s="1874"/>
      <c r="BY94" s="1874"/>
      <c r="BZ94" s="1874"/>
      <c r="CA94" s="1874"/>
      <c r="CB94" s="1874"/>
      <c r="CC94" s="1874"/>
      <c r="CD94" s="1874"/>
      <c r="CE94" s="1874"/>
      <c r="CF94" s="1874"/>
      <c r="CG94" s="1874"/>
      <c r="CH94" s="1874"/>
      <c r="CI94" s="1874"/>
      <c r="CJ94" s="1874"/>
      <c r="CK94" s="1874"/>
      <c r="CL94" s="1874"/>
      <c r="CM94" s="1874"/>
      <c r="CN94" s="1875"/>
      <c r="CO94" s="1855"/>
      <c r="CP94" s="1855"/>
      <c r="CQ94" s="1855"/>
      <c r="CR94" s="1855"/>
      <c r="CS94" s="1855"/>
      <c r="CT94" s="1855"/>
      <c r="CU94" s="1855" t="s">
        <v>6</v>
      </c>
      <c r="CV94" s="1855"/>
      <c r="CZ94" s="1866"/>
      <c r="DA94" s="1460">
        <f t="shared" si="70"/>
        <v>0</v>
      </c>
    </row>
    <row r="95" spans="1:106" s="1460" customFormat="1" ht="39.6" x14ac:dyDescent="0.25">
      <c r="B95" s="1635" t="s">
        <v>567</v>
      </c>
      <c r="C95" s="1635" t="s">
        <v>568</v>
      </c>
      <c r="D95" s="1627"/>
      <c r="E95" s="1592" t="s">
        <v>740</v>
      </c>
      <c r="F95" s="1882" t="s">
        <v>6</v>
      </c>
      <c r="G95" s="1882" t="s">
        <v>6</v>
      </c>
      <c r="H95" s="1870"/>
      <c r="I95" s="1699"/>
      <c r="J95" s="1699"/>
      <c r="K95" s="1699"/>
      <c r="L95" s="1699"/>
      <c r="M95" s="1699"/>
      <c r="N95" s="1699"/>
      <c r="O95" s="1699"/>
      <c r="P95" s="1699"/>
      <c r="Q95" s="1699"/>
      <c r="R95" s="1699"/>
      <c r="S95" s="1699"/>
      <c r="T95" s="1699"/>
      <c r="U95" s="1699"/>
      <c r="V95" s="1699"/>
      <c r="W95" s="1699"/>
      <c r="X95" s="1699"/>
      <c r="Y95" s="1701"/>
      <c r="Z95" s="1701"/>
      <c r="AA95" s="1701"/>
      <c r="AB95" s="1701"/>
      <c r="AC95" s="1701"/>
      <c r="AD95" s="1701"/>
      <c r="AE95" s="1701"/>
      <c r="AF95" s="1701"/>
      <c r="AG95" s="1701"/>
      <c r="AH95" s="1701"/>
      <c r="AI95" s="1701"/>
      <c r="AJ95" s="1701"/>
      <c r="AK95" s="1701"/>
      <c r="AL95" s="1702"/>
      <c r="AM95" s="1702"/>
      <c r="AN95" s="1702"/>
      <c r="AO95" s="1702"/>
      <c r="AP95" s="1702"/>
      <c r="AQ95" s="1702"/>
      <c r="AR95" s="1868"/>
      <c r="AS95" s="1704"/>
      <c r="AT95" s="1704"/>
      <c r="AU95" s="1706"/>
      <c r="AV95" s="1706"/>
      <c r="AW95" s="1706"/>
      <c r="AX95" s="1707"/>
      <c r="AY95" s="1708"/>
      <c r="AZ95" s="1708"/>
      <c r="BA95" s="1709"/>
      <c r="BB95" s="1709"/>
      <c r="BC95" s="1710"/>
      <c r="BD95" s="1711"/>
      <c r="BE95" s="1714"/>
      <c r="BF95" s="1713"/>
      <c r="BG95" s="1714"/>
      <c r="BH95" s="1714"/>
      <c r="BI95" s="1715"/>
      <c r="BJ95" s="1715"/>
      <c r="BK95" s="1713"/>
      <c r="BL95" s="1715"/>
      <c r="BM95" s="1715"/>
      <c r="BN95" s="1715"/>
      <c r="BO95" s="1716"/>
      <c r="BP95" s="1717"/>
      <c r="BQ95" s="1718"/>
      <c r="BR95" s="1718"/>
      <c r="BS95" s="1718"/>
      <c r="BT95" s="1719"/>
      <c r="BU95" s="1717"/>
      <c r="BV95" s="1717"/>
      <c r="BW95" s="1717"/>
      <c r="BX95" s="1717"/>
      <c r="BY95" s="1708"/>
      <c r="BZ95" s="1708"/>
      <c r="CA95" s="1718"/>
      <c r="CB95" s="1714"/>
      <c r="CC95" s="1715"/>
      <c r="CD95" s="1715"/>
      <c r="CE95" s="1719"/>
      <c r="CF95" s="1720"/>
      <c r="CG95" s="1721"/>
      <c r="CH95" s="1721"/>
      <c r="CI95" s="1719"/>
      <c r="CJ95" s="1722"/>
      <c r="CK95" s="1723"/>
      <c r="CL95" s="1724"/>
      <c r="CM95" s="1725"/>
      <c r="CN95" s="1726"/>
      <c r="CO95" s="1636"/>
      <c r="CP95" s="1636"/>
      <c r="CQ95" s="1636"/>
      <c r="CR95" s="1636"/>
      <c r="CS95" s="1636"/>
      <c r="CT95" s="1636"/>
      <c r="CU95" s="1636"/>
      <c r="CV95" s="1636"/>
      <c r="CY95" s="1460">
        <f>SUM(H95:CV95)</f>
        <v>0</v>
      </c>
      <c r="CZ95" s="1592"/>
      <c r="DA95" s="1460">
        <f t="shared" si="70"/>
        <v>0</v>
      </c>
    </row>
    <row r="96" spans="1:106" s="1460" customFormat="1" x14ac:dyDescent="0.25">
      <c r="A96" s="1629"/>
      <c r="B96" s="1631" t="s">
        <v>571</v>
      </c>
      <c r="C96" s="1631" t="s">
        <v>6</v>
      </c>
      <c r="D96" s="1596" t="s">
        <v>1413</v>
      </c>
      <c r="E96" s="1630">
        <v>160078</v>
      </c>
      <c r="F96" s="1595" t="s">
        <v>220</v>
      </c>
      <c r="G96" s="1840" t="s">
        <v>266</v>
      </c>
      <c r="H96" s="1668">
        <f>IF(H$5="Member",H$12/$F$17,0)*$E96</f>
        <v>92319.009968441445</v>
      </c>
      <c r="I96" s="1699">
        <f>IF(I$5="Member",I$12/$F$17,0)*$E96</f>
        <v>942.91796976132264</v>
      </c>
      <c r="J96" s="1699">
        <f>IF(J$5="Member",J$12/$F$17,0)*$E96</f>
        <v>696.69204775240496</v>
      </c>
      <c r="K96" s="1699">
        <f t="shared" ref="K96:BV96" si="71">IF(K$5="Member",K$12/$F$17,0)*$E96</f>
        <v>63425.86074894452</v>
      </c>
      <c r="L96" s="1699">
        <f t="shared" si="71"/>
        <v>3452.5127012598041</v>
      </c>
      <c r="M96" s="1699">
        <f t="shared" si="71"/>
        <v>2424.8783870449179</v>
      </c>
      <c r="N96" s="1699">
        <f t="shared" si="71"/>
        <v>628.2959583054834</v>
      </c>
      <c r="O96" s="1699">
        <f t="shared" si="71"/>
        <v>2971.0990380140956</v>
      </c>
      <c r="P96" s="1699">
        <f t="shared" si="71"/>
        <v>418.84139923684143</v>
      </c>
      <c r="Q96" s="1699">
        <f t="shared" si="71"/>
        <v>2608.4643261445262</v>
      </c>
      <c r="R96" s="1699">
        <f t="shared" si="71"/>
        <v>797.86408501349479</v>
      </c>
      <c r="S96" s="1699">
        <f t="shared" si="71"/>
        <v>432.92693052888075</v>
      </c>
      <c r="T96" s="1699">
        <f t="shared" si="71"/>
        <v>2809.3863037574133</v>
      </c>
      <c r="U96" s="1699">
        <f t="shared" si="71"/>
        <v>2508.7821046931713</v>
      </c>
      <c r="V96" s="1699">
        <f t="shared" si="71"/>
        <v>2657.9668423679914</v>
      </c>
      <c r="W96" s="1699">
        <f t="shared" si="71"/>
        <v>1362.1656824008189</v>
      </c>
      <c r="X96" s="1699">
        <f t="shared" si="71"/>
        <v>1002.5106021507195</v>
      </c>
      <c r="Y96" s="1701">
        <f t="shared" si="71"/>
        <v>548.31993688289492</v>
      </c>
      <c r="Z96" s="1701">
        <f t="shared" si="71"/>
        <v>167.4688407942941</v>
      </c>
      <c r="AA96" s="1701">
        <f t="shared" si="71"/>
        <v>299.38525885627746</v>
      </c>
      <c r="AB96" s="1701">
        <f t="shared" si="71"/>
        <v>730.28062237188317</v>
      </c>
      <c r="AC96" s="1701">
        <f t="shared" si="71"/>
        <v>288.95654818813296</v>
      </c>
      <c r="AD96" s="1701">
        <f t="shared" si="71"/>
        <v>1037.9953059825878</v>
      </c>
      <c r="AE96" s="1701">
        <f t="shared" si="71"/>
        <v>747.88753648693239</v>
      </c>
      <c r="AF96" s="1701">
        <f t="shared" si="71"/>
        <v>176.20457895137613</v>
      </c>
      <c r="AG96" s="1701">
        <f t="shared" si="71"/>
        <v>288.07620248238049</v>
      </c>
      <c r="AH96" s="1701">
        <f t="shared" si="71"/>
        <v>131.64554246021336</v>
      </c>
      <c r="AI96" s="1701">
        <f t="shared" si="71"/>
        <v>1174.9906415777584</v>
      </c>
      <c r="AJ96" s="1701">
        <f t="shared" si="71"/>
        <v>102.59413417038233</v>
      </c>
      <c r="AK96" s="1701">
        <f t="shared" si="71"/>
        <v>65.619614528779195</v>
      </c>
      <c r="AL96" s="1702">
        <f t="shared" si="71"/>
        <v>178.57474046686352</v>
      </c>
      <c r="AM96" s="1702">
        <f t="shared" si="71"/>
        <v>16.252536106199184</v>
      </c>
      <c r="AN96" s="1702">
        <f t="shared" si="71"/>
        <v>42.730626179215349</v>
      </c>
      <c r="AO96" s="1702">
        <f t="shared" si="71"/>
        <v>154.06049850667975</v>
      </c>
      <c r="AP96" s="1702">
        <f t="shared" si="71"/>
        <v>40.563621365055461</v>
      </c>
      <c r="AQ96" s="1702">
        <f t="shared" si="71"/>
        <v>70.698532061966446</v>
      </c>
      <c r="AR96" s="1868">
        <f t="shared" si="71"/>
        <v>16301.429152318664</v>
      </c>
      <c r="AS96" s="1704">
        <f t="shared" si="71"/>
        <v>3293.0346907177245</v>
      </c>
      <c r="AT96" s="1704">
        <f t="shared" si="71"/>
        <v>1075.0375445246334</v>
      </c>
      <c r="AU96" s="1706">
        <f t="shared" si="71"/>
        <v>539.3810420244854</v>
      </c>
      <c r="AV96" s="1706">
        <f t="shared" si="71"/>
        <v>101.51063176330238</v>
      </c>
      <c r="AW96" s="1706">
        <f t="shared" si="71"/>
        <v>56.003530665944687</v>
      </c>
      <c r="AX96" s="1707">
        <f t="shared" si="71"/>
        <v>11441.582262062897</v>
      </c>
      <c r="AY96" s="1708">
        <f t="shared" si="71"/>
        <v>2834.5100158215801</v>
      </c>
      <c r="AZ96" s="1708">
        <f t="shared" si="71"/>
        <v>1796.0406775358947</v>
      </c>
      <c r="BA96" s="1709">
        <f t="shared" si="71"/>
        <v>532.74458978112079</v>
      </c>
      <c r="BB96" s="1709">
        <f t="shared" si="71"/>
        <v>1507.5581616508591</v>
      </c>
      <c r="BC96" s="1710">
        <f t="shared" si="71"/>
        <v>1856.2427800292739</v>
      </c>
      <c r="BD96" s="1711">
        <f t="shared" si="71"/>
        <v>12575.264374370732</v>
      </c>
      <c r="BE96" s="1714">
        <f t="shared" si="71"/>
        <v>733.05709729002569</v>
      </c>
      <c r="BF96" s="1713">
        <f t="shared" si="71"/>
        <v>378.88724797576845</v>
      </c>
      <c r="BG96" s="1714">
        <f t="shared" si="71"/>
        <v>3514.6109329655733</v>
      </c>
      <c r="BH96" s="1714">
        <f t="shared" si="71"/>
        <v>1287.7426108145153</v>
      </c>
      <c r="BI96" s="1715">
        <f t="shared" si="71"/>
        <v>34.468920325230769</v>
      </c>
      <c r="BJ96" s="1715">
        <f t="shared" si="71"/>
        <v>177.96527036288106</v>
      </c>
      <c r="BK96" s="1713">
        <f t="shared" si="71"/>
        <v>171.32881811951637</v>
      </c>
      <c r="BL96" s="1715">
        <f t="shared" si="71"/>
        <v>689.64928210638527</v>
      </c>
      <c r="BM96" s="1715">
        <f t="shared" si="71"/>
        <v>414.64282740940666</v>
      </c>
      <c r="BN96" s="1715">
        <f t="shared" si="71"/>
        <v>414.64282740940666</v>
      </c>
      <c r="BO96" s="1716">
        <f t="shared" si="71"/>
        <v>3119.8097433858184</v>
      </c>
      <c r="BP96" s="1717">
        <f t="shared" si="71"/>
        <v>954.70105843831698</v>
      </c>
      <c r="BQ96" s="1718">
        <f t="shared" si="71"/>
        <v>4334.6190984237646</v>
      </c>
      <c r="BR96" s="1718">
        <f t="shared" si="71"/>
        <v>1172.6881989627136</v>
      </c>
      <c r="BS96" s="1718">
        <f t="shared" si="71"/>
        <v>152.90927719915732</v>
      </c>
      <c r="BT96" s="1719">
        <f t="shared" si="71"/>
        <v>3092.1127131048374</v>
      </c>
      <c r="BU96" s="1717">
        <f t="shared" si="71"/>
        <v>719.17472269931375</v>
      </c>
      <c r="BV96" s="1717">
        <f t="shared" si="71"/>
        <v>136.58902219251564</v>
      </c>
      <c r="BW96" s="1717">
        <f t="shared" ref="BW96:CN96" si="72">IF(BW$5="Member",BW$12/$F$17,0)*$E96</f>
        <v>334.80224378770316</v>
      </c>
      <c r="BX96" s="1717">
        <f t="shared" si="72"/>
        <v>289.22742378990296</v>
      </c>
      <c r="BY96" s="1708">
        <f t="shared" si="72"/>
        <v>4393.1959473065244</v>
      </c>
      <c r="BZ96" s="1708">
        <f t="shared" si="72"/>
        <v>2419.1899994077485</v>
      </c>
      <c r="CA96" s="1718">
        <f t="shared" si="72"/>
        <v>2441.5372365537723</v>
      </c>
      <c r="CB96" s="1714">
        <f t="shared" si="72"/>
        <v>288.07620248238049</v>
      </c>
      <c r="CC96" s="1715">
        <f t="shared" si="72"/>
        <v>302.97436057972976</v>
      </c>
      <c r="CD96" s="1715">
        <f t="shared" si="72"/>
        <v>101.17203726108993</v>
      </c>
      <c r="CE96" s="1719">
        <f t="shared" si="72"/>
        <v>0</v>
      </c>
      <c r="CF96" s="1720">
        <f t="shared" si="72"/>
        <v>974.67813406885352</v>
      </c>
      <c r="CG96" s="1721">
        <f t="shared" si="72"/>
        <v>324.77984652221363</v>
      </c>
      <c r="CH96" s="1721">
        <f t="shared" si="72"/>
        <v>201.12513431421488</v>
      </c>
      <c r="CI96" s="1719">
        <f t="shared" si="72"/>
        <v>0</v>
      </c>
      <c r="CJ96" s="1722">
        <f t="shared" si="72"/>
        <v>1461.7124660512891</v>
      </c>
      <c r="CK96" s="1723">
        <f t="shared" si="72"/>
        <v>4952.824940563316</v>
      </c>
      <c r="CL96" s="1724">
        <f t="shared" si="72"/>
        <v>2001.3643836775443</v>
      </c>
      <c r="CM96" s="1725">
        <f t="shared" si="72"/>
        <v>859.08197101351186</v>
      </c>
      <c r="CN96" s="1726">
        <f t="shared" si="72"/>
        <v>0</v>
      </c>
      <c r="CO96" s="1597" t="s">
        <v>6</v>
      </c>
      <c r="CP96" s="1597" t="s">
        <v>6</v>
      </c>
      <c r="CQ96" s="1597" t="s">
        <v>6</v>
      </c>
      <c r="CR96" s="1597" t="s">
        <v>6</v>
      </c>
      <c r="CS96" s="1597" t="s">
        <v>6</v>
      </c>
      <c r="CT96" s="1597" t="s">
        <v>6</v>
      </c>
      <c r="CU96" s="1597" t="s">
        <v>6</v>
      </c>
      <c r="CV96" s="1597" t="s">
        <v>6</v>
      </c>
      <c r="CW96" s="1629"/>
      <c r="CX96" s="1629"/>
      <c r="CY96" s="1460">
        <f>E96</f>
        <v>160078</v>
      </c>
      <c r="CZ96" s="1630">
        <v>160078</v>
      </c>
      <c r="DA96" s="1460">
        <f t="shared" si="70"/>
        <v>0</v>
      </c>
    </row>
    <row r="97" spans="1:105" s="1460" customFormat="1" x14ac:dyDescent="0.25">
      <c r="D97" s="1627"/>
      <c r="E97" s="1592" t="s">
        <v>6</v>
      </c>
      <c r="F97" s="1882" t="s">
        <v>6</v>
      </c>
      <c r="G97" s="1882" t="s">
        <v>6</v>
      </c>
      <c r="H97" s="1870"/>
      <c r="I97" s="1699"/>
      <c r="J97" s="1699"/>
      <c r="K97" s="1699"/>
      <c r="L97" s="1699"/>
      <c r="M97" s="1699"/>
      <c r="N97" s="1699"/>
      <c r="O97" s="1699"/>
      <c r="P97" s="1699"/>
      <c r="Q97" s="1699"/>
      <c r="R97" s="1699"/>
      <c r="S97" s="1699"/>
      <c r="T97" s="1699"/>
      <c r="U97" s="1699"/>
      <c r="V97" s="1699"/>
      <c r="W97" s="1699"/>
      <c r="X97" s="1699"/>
      <c r="Y97" s="1701"/>
      <c r="Z97" s="1701"/>
      <c r="AA97" s="1701"/>
      <c r="AB97" s="1701"/>
      <c r="AC97" s="1701"/>
      <c r="AD97" s="1701"/>
      <c r="AE97" s="1701"/>
      <c r="AF97" s="1701"/>
      <c r="AG97" s="1701"/>
      <c r="AH97" s="1701"/>
      <c r="AI97" s="1701"/>
      <c r="AJ97" s="1701"/>
      <c r="AK97" s="1701"/>
      <c r="AL97" s="1702"/>
      <c r="AM97" s="1702"/>
      <c r="AN97" s="1702"/>
      <c r="AO97" s="1702"/>
      <c r="AP97" s="1702"/>
      <c r="AQ97" s="1702"/>
      <c r="AR97" s="1868"/>
      <c r="AS97" s="1704"/>
      <c r="AT97" s="1704"/>
      <c r="AU97" s="1706"/>
      <c r="AV97" s="1706"/>
      <c r="AW97" s="1706"/>
      <c r="AX97" s="1707"/>
      <c r="AY97" s="1708"/>
      <c r="AZ97" s="1708"/>
      <c r="BA97" s="1709"/>
      <c r="BB97" s="1709"/>
      <c r="BC97" s="1710"/>
      <c r="BD97" s="1711"/>
      <c r="BE97" s="1714"/>
      <c r="BF97" s="1713"/>
      <c r="BG97" s="1714"/>
      <c r="BH97" s="1714"/>
      <c r="BI97" s="1715"/>
      <c r="BJ97" s="1715"/>
      <c r="BK97" s="1713"/>
      <c r="BL97" s="1715"/>
      <c r="BM97" s="1715"/>
      <c r="BN97" s="1715"/>
      <c r="BO97" s="1716"/>
      <c r="BP97" s="1717"/>
      <c r="BQ97" s="1718"/>
      <c r="BR97" s="1718"/>
      <c r="BS97" s="1718"/>
      <c r="BT97" s="1719"/>
      <c r="BU97" s="1717"/>
      <c r="BV97" s="1717"/>
      <c r="BW97" s="1717"/>
      <c r="BX97" s="1717"/>
      <c r="BY97" s="1708"/>
      <c r="BZ97" s="1708"/>
      <c r="CA97" s="1718"/>
      <c r="CB97" s="1714"/>
      <c r="CC97" s="1715"/>
      <c r="CD97" s="1715"/>
      <c r="CE97" s="1719"/>
      <c r="CF97" s="1720"/>
      <c r="CG97" s="1721"/>
      <c r="CH97" s="1721"/>
      <c r="CI97" s="1719"/>
      <c r="CJ97" s="1722"/>
      <c r="CK97" s="1723"/>
      <c r="CL97" s="1724"/>
      <c r="CM97" s="1725"/>
      <c r="CN97" s="1726"/>
      <c r="CO97" s="1636"/>
      <c r="CP97" s="1636"/>
      <c r="CQ97" s="1636"/>
      <c r="CR97" s="1636"/>
      <c r="CS97" s="1636"/>
      <c r="CT97" s="1636"/>
      <c r="CU97" s="1636"/>
      <c r="CV97" s="1636"/>
    </row>
    <row r="98" spans="1:105" s="1460" customFormat="1" x14ac:dyDescent="0.25">
      <c r="A98" s="1913" t="s">
        <v>1538</v>
      </c>
      <c r="B98" s="1913"/>
      <c r="C98" s="1837"/>
      <c r="D98" s="1836"/>
      <c r="E98" s="1866"/>
      <c r="F98" s="1840"/>
      <c r="G98" s="1840" t="s">
        <v>6</v>
      </c>
      <c r="H98" s="1883" t="s">
        <v>6</v>
      </c>
      <c r="I98" s="1874">
        <v>3500</v>
      </c>
      <c r="J98" s="1874">
        <v>3500</v>
      </c>
      <c r="K98" s="1874">
        <v>3500</v>
      </c>
      <c r="L98" s="1874">
        <v>3500</v>
      </c>
      <c r="M98" s="1874">
        <v>3500</v>
      </c>
      <c r="N98" s="1874">
        <v>3500</v>
      </c>
      <c r="O98" s="1874">
        <v>3500</v>
      </c>
      <c r="P98" s="1874">
        <v>3500</v>
      </c>
      <c r="Q98" s="1874">
        <v>3500</v>
      </c>
      <c r="R98" s="1874">
        <v>3500</v>
      </c>
      <c r="S98" s="1874">
        <v>3500</v>
      </c>
      <c r="T98" s="1874">
        <v>3500</v>
      </c>
      <c r="U98" s="1874">
        <v>3500</v>
      </c>
      <c r="V98" s="1874">
        <v>3500</v>
      </c>
      <c r="W98" s="1874">
        <v>3500</v>
      </c>
      <c r="X98" s="1874">
        <v>3500</v>
      </c>
      <c r="Y98" s="1874">
        <v>3500</v>
      </c>
      <c r="Z98" s="1874">
        <v>3500</v>
      </c>
      <c r="AA98" s="1874">
        <v>3500</v>
      </c>
      <c r="AB98" s="1874">
        <v>3500</v>
      </c>
      <c r="AC98" s="1874">
        <v>3500</v>
      </c>
      <c r="AD98" s="1874">
        <v>3500</v>
      </c>
      <c r="AE98" s="1874">
        <v>3500</v>
      </c>
      <c r="AF98" s="1874">
        <v>3500</v>
      </c>
      <c r="AG98" s="1874">
        <v>3500</v>
      </c>
      <c r="AH98" s="1874">
        <v>3500</v>
      </c>
      <c r="AI98" s="1874">
        <v>3500</v>
      </c>
      <c r="AJ98" s="1874">
        <v>3500</v>
      </c>
      <c r="AK98" s="1874">
        <v>3500</v>
      </c>
      <c r="AL98" s="1874">
        <v>3500</v>
      </c>
      <c r="AM98" s="1874">
        <v>3500</v>
      </c>
      <c r="AN98" s="1874">
        <v>3500</v>
      </c>
      <c r="AO98" s="1874">
        <v>3500</v>
      </c>
      <c r="AP98" s="1874">
        <v>3500</v>
      </c>
      <c r="AQ98" s="1874">
        <v>3500</v>
      </c>
      <c r="AR98" s="1874">
        <v>3500</v>
      </c>
      <c r="AS98" s="1874">
        <v>3500</v>
      </c>
      <c r="AT98" s="1874">
        <v>3500</v>
      </c>
      <c r="AU98" s="1874">
        <v>3500</v>
      </c>
      <c r="AV98" s="1874">
        <v>3500</v>
      </c>
      <c r="AW98" s="1874">
        <v>3500</v>
      </c>
      <c r="AX98" s="1874">
        <v>3500</v>
      </c>
      <c r="AY98" s="1874">
        <v>3500</v>
      </c>
      <c r="AZ98" s="1874">
        <v>3500</v>
      </c>
      <c r="BA98" s="1874">
        <v>3500</v>
      </c>
      <c r="BB98" s="1874">
        <v>3500</v>
      </c>
      <c r="BC98" s="1874">
        <v>3500</v>
      </c>
      <c r="BD98" s="1874">
        <v>3500</v>
      </c>
      <c r="BE98" s="1874">
        <v>3500</v>
      </c>
      <c r="BF98" s="1874">
        <v>3500</v>
      </c>
      <c r="BG98" s="1874">
        <v>3500</v>
      </c>
      <c r="BH98" s="1874">
        <v>3500</v>
      </c>
      <c r="BI98" s="1874">
        <v>3500</v>
      </c>
      <c r="BJ98" s="1874">
        <v>3500</v>
      </c>
      <c r="BK98" s="1874">
        <v>3500</v>
      </c>
      <c r="BL98" s="1874">
        <v>3500</v>
      </c>
      <c r="BM98" s="1874">
        <v>3500</v>
      </c>
      <c r="BN98" s="1874">
        <v>3500</v>
      </c>
      <c r="BO98" s="1874">
        <v>3500</v>
      </c>
      <c r="BP98" s="1874">
        <v>3500</v>
      </c>
      <c r="BQ98" s="1874">
        <v>3500</v>
      </c>
      <c r="BR98" s="1874">
        <v>3500</v>
      </c>
      <c r="BS98" s="1874">
        <v>3500</v>
      </c>
      <c r="BT98" s="1874">
        <v>3500</v>
      </c>
      <c r="BU98" s="1874">
        <v>3500</v>
      </c>
      <c r="BV98" s="1874">
        <v>3500</v>
      </c>
      <c r="BW98" s="1874">
        <v>3500</v>
      </c>
      <c r="BX98" s="1874">
        <v>3500</v>
      </c>
      <c r="BY98" s="1874">
        <v>3500</v>
      </c>
      <c r="BZ98" s="1874">
        <v>3500</v>
      </c>
      <c r="CA98" s="1874">
        <v>3500</v>
      </c>
      <c r="CB98" s="1874">
        <v>3500</v>
      </c>
      <c r="CC98" s="1874">
        <v>3500</v>
      </c>
      <c r="CD98" s="1874">
        <v>3500</v>
      </c>
      <c r="CE98" s="1874">
        <v>3500</v>
      </c>
      <c r="CF98" s="1874">
        <v>3500</v>
      </c>
      <c r="CG98" s="1874">
        <v>3500</v>
      </c>
      <c r="CH98" s="1874">
        <v>3500</v>
      </c>
      <c r="CI98" s="1874">
        <v>3500</v>
      </c>
      <c r="CJ98" s="1874">
        <v>3500</v>
      </c>
      <c r="CK98" s="1874">
        <v>3500</v>
      </c>
      <c r="CL98" s="1874">
        <v>3500</v>
      </c>
      <c r="CM98" s="1874">
        <v>3500</v>
      </c>
      <c r="CN98" s="1875"/>
      <c r="CO98" s="1855">
        <v>3500</v>
      </c>
      <c r="CP98" s="1855">
        <v>3500</v>
      </c>
      <c r="CQ98" s="1855">
        <v>3500</v>
      </c>
      <c r="CR98" s="1855">
        <v>3500</v>
      </c>
      <c r="CS98" s="1855">
        <v>3500</v>
      </c>
      <c r="CT98" s="1855">
        <v>3500</v>
      </c>
      <c r="CU98" s="1855">
        <v>3500</v>
      </c>
      <c r="CV98" s="1855">
        <v>3500</v>
      </c>
    </row>
    <row r="99" spans="1:105" s="1460" customFormat="1" x14ac:dyDescent="0.25">
      <c r="A99" s="1365"/>
      <c r="B99" s="1831" t="s">
        <v>304</v>
      </c>
      <c r="C99" s="1831" t="s">
        <v>304</v>
      </c>
      <c r="E99" s="1592">
        <f>SUM(E27:E98)</f>
        <v>22771234</v>
      </c>
      <c r="G99" s="1831"/>
      <c r="H99" s="1858">
        <f>SUM(H27:H98)</f>
        <v>31427874.23705994</v>
      </c>
      <c r="I99" s="1858">
        <f>SUM(I27:I98)</f>
        <v>5884673.5883407304</v>
      </c>
      <c r="J99" s="1858">
        <f>SUMIFS(J27:J97,J27:J97,"&gt;0")</f>
        <v>1530938.4743988863</v>
      </c>
      <c r="K99" s="1858">
        <f t="shared" ref="K99:BU99" si="73">SUMIFS(K27:K97,K27:K97,"&gt;0")</f>
        <v>46569797.275077321</v>
      </c>
      <c r="L99" s="1858">
        <f t="shared" si="73"/>
        <v>1095109.0706209235</v>
      </c>
      <c r="M99" s="1858">
        <f t="shared" si="73"/>
        <v>826998.6987651817</v>
      </c>
      <c r="N99" s="1858">
        <f t="shared" si="73"/>
        <v>426199.16497059673</v>
      </c>
      <c r="O99" s="1858">
        <f t="shared" si="73"/>
        <v>4769049.6451499201</v>
      </c>
      <c r="P99" s="1858">
        <f t="shared" si="73"/>
        <v>2214055.3559986162</v>
      </c>
      <c r="Q99" s="1858">
        <f t="shared" si="73"/>
        <v>953384.78674547281</v>
      </c>
      <c r="R99" s="1858">
        <f t="shared" si="73"/>
        <v>525102.6449789512</v>
      </c>
      <c r="S99" s="1858">
        <f t="shared" si="73"/>
        <v>390869.07318780827</v>
      </c>
      <c r="T99" s="1858">
        <f t="shared" si="73"/>
        <v>828912.83434323128</v>
      </c>
      <c r="U99" s="1858">
        <f t="shared" si="73"/>
        <v>567802.01894503436</v>
      </c>
      <c r="V99" s="1858">
        <f t="shared" si="73"/>
        <v>558532.62455941329</v>
      </c>
      <c r="W99" s="1858">
        <f t="shared" si="73"/>
        <v>4861136.7523709703</v>
      </c>
      <c r="X99" s="1858">
        <f t="shared" si="73"/>
        <v>459015.69952577504</v>
      </c>
      <c r="Y99" s="1858">
        <f t="shared" si="73"/>
        <v>445165.17939157668</v>
      </c>
      <c r="Z99" s="1858">
        <f t="shared" si="73"/>
        <v>366430.9415453368</v>
      </c>
      <c r="AA99" s="1858">
        <f t="shared" si="73"/>
        <v>1295627.6967595038</v>
      </c>
      <c r="AB99" s="1858">
        <f t="shared" si="73"/>
        <v>700014.64615772991</v>
      </c>
      <c r="AC99" s="1858">
        <f t="shared" si="73"/>
        <v>682702.87730212102</v>
      </c>
      <c r="AD99" s="1858">
        <f t="shared" si="73"/>
        <v>432109.92936777882</v>
      </c>
      <c r="AE99" s="1858">
        <f t="shared" si="73"/>
        <v>1227775.0426442206</v>
      </c>
      <c r="AF99" s="1858">
        <f t="shared" si="73"/>
        <v>474100.03057132615</v>
      </c>
      <c r="AG99" s="1858">
        <f t="shared" si="73"/>
        <v>375530.45747779653</v>
      </c>
      <c r="AH99" s="1858">
        <f t="shared" si="73"/>
        <v>363728.16561705421</v>
      </c>
      <c r="AI99" s="1858">
        <f t="shared" si="73"/>
        <v>1915150.8758761256</v>
      </c>
      <c r="AJ99" s="1858">
        <f t="shared" si="73"/>
        <v>839110.31141434482</v>
      </c>
      <c r="AK99" s="1858">
        <f t="shared" si="73"/>
        <v>358746.6787927149</v>
      </c>
      <c r="AL99" s="1858">
        <f t="shared" si="73"/>
        <v>367268.85317527683</v>
      </c>
      <c r="AM99" s="1858">
        <f t="shared" si="73"/>
        <v>355022.05941328575</v>
      </c>
      <c r="AN99" s="1858">
        <f t="shared" si="73"/>
        <v>357019.76336027723</v>
      </c>
      <c r="AO99" s="1858">
        <f t="shared" si="73"/>
        <v>365419.31652870163</v>
      </c>
      <c r="AP99" s="1858">
        <f t="shared" si="73"/>
        <v>356856.26840809383</v>
      </c>
      <c r="AQ99" s="1858">
        <f t="shared" si="73"/>
        <v>359129.87008689484</v>
      </c>
      <c r="AR99" s="1858">
        <f t="shared" si="73"/>
        <v>1824212.9787785979</v>
      </c>
      <c r="AS99" s="1858">
        <f t="shared" si="73"/>
        <v>374547.89350743248</v>
      </c>
      <c r="AT99" s="1858">
        <f t="shared" si="73"/>
        <v>326294.12621700962</v>
      </c>
      <c r="AU99" s="1858">
        <f t="shared" si="73"/>
        <v>176697.04414003217</v>
      </c>
      <c r="AV99" s="1858">
        <f t="shared" si="73"/>
        <v>213985.92243210087</v>
      </c>
      <c r="AW99" s="1858">
        <f t="shared" si="73"/>
        <v>141966.22342379129</v>
      </c>
      <c r="AX99" s="1858">
        <f t="shared" si="73"/>
        <v>482543.61977657682</v>
      </c>
      <c r="AY99" s="1858">
        <f t="shared" si="73"/>
        <v>212602.7709267984</v>
      </c>
      <c r="AZ99" s="1858">
        <f t="shared" si="73"/>
        <v>214742.60040980799</v>
      </c>
      <c r="BA99" s="1858">
        <f t="shared" si="73"/>
        <v>150904.18745542513</v>
      </c>
      <c r="BB99" s="1858">
        <f t="shared" si="73"/>
        <v>200164.65137814512</v>
      </c>
      <c r="BC99" s="1858">
        <f t="shared" si="73"/>
        <v>137229.90343925674</v>
      </c>
      <c r="BD99" s="1858">
        <f t="shared" si="73"/>
        <v>521244.15835550328</v>
      </c>
      <c r="BE99" s="1858">
        <f t="shared" si="73"/>
        <v>205713.03995340018</v>
      </c>
      <c r="BF99" s="1858">
        <f t="shared" si="73"/>
        <v>139085.05396217798</v>
      </c>
      <c r="BG99" s="1858">
        <f t="shared" si="73"/>
        <v>246082.2654963164</v>
      </c>
      <c r="BH99" s="1858">
        <f t="shared" si="73"/>
        <v>192313.06224081267</v>
      </c>
      <c r="BI99" s="1858">
        <f t="shared" si="73"/>
        <v>128316.94559671792</v>
      </c>
      <c r="BJ99" s="1858">
        <f t="shared" si="73"/>
        <v>132803.30454803718</v>
      </c>
      <c r="BK99" s="1858">
        <f t="shared" si="73"/>
        <v>132595.81838606016</v>
      </c>
      <c r="BL99" s="1858">
        <f t="shared" si="73"/>
        <v>162089.48340333696</v>
      </c>
      <c r="BM99" s="1858">
        <f t="shared" si="73"/>
        <v>141802.9385899725</v>
      </c>
      <c r="BN99" s="1858">
        <f t="shared" si="73"/>
        <v>140202.9385899725</v>
      </c>
      <c r="BO99" s="1858">
        <f t="shared" si="73"/>
        <v>183154.94138078176</v>
      </c>
      <c r="BP99" s="1858">
        <f t="shared" si="73"/>
        <v>125501.53790874119</v>
      </c>
      <c r="BQ99" s="1858">
        <f t="shared" si="73"/>
        <v>211241.14412467612</v>
      </c>
      <c r="BR99" s="1858">
        <f t="shared" si="73"/>
        <v>126199.94923800901</v>
      </c>
      <c r="BS99" s="1858">
        <f t="shared" si="73"/>
        <v>99044.857192298412</v>
      </c>
      <c r="BT99" s="1858">
        <f t="shared" si="73"/>
        <v>183475.77181625852</v>
      </c>
      <c r="BU99" s="1858">
        <f t="shared" si="73"/>
        <v>128374.9492116474</v>
      </c>
      <c r="BV99" s="1858">
        <f t="shared" ref="BV99:CN99" si="74">SUMIFS(BV27:BV97,BV27:BV97,"&gt;0")</f>
        <v>103687.22292337168</v>
      </c>
      <c r="BW99" s="1858">
        <f t="shared" si="74"/>
        <v>109038.26963333134</v>
      </c>
      <c r="BX99" s="1858">
        <f t="shared" si="74"/>
        <v>107807.91280524699</v>
      </c>
      <c r="BY99" s="1858">
        <f t="shared" si="74"/>
        <v>212009.04963277411</v>
      </c>
      <c r="BZ99" s="1858">
        <f t="shared" si="74"/>
        <v>168404.40834633645</v>
      </c>
      <c r="CA99" s="1858">
        <f t="shared" si="74"/>
        <v>160046.21229185475</v>
      </c>
      <c r="CB99" s="1858">
        <f t="shared" si="74"/>
        <v>94895.025180788667</v>
      </c>
      <c r="CC99" s="1858">
        <f t="shared" si="74"/>
        <v>83297.222063669135</v>
      </c>
      <c r="CD99" s="1858">
        <f t="shared" si="74"/>
        <v>79934.282468288249</v>
      </c>
      <c r="CE99" s="1858">
        <f t="shared" si="74"/>
        <v>118859.56702445819</v>
      </c>
      <c r="CF99" s="1858">
        <f t="shared" si="74"/>
        <v>136443.90765892266</v>
      </c>
      <c r="CG99" s="1858">
        <f t="shared" si="74"/>
        <v>102057.34790513822</v>
      </c>
      <c r="CH99" s="1858">
        <f t="shared" si="74"/>
        <v>98719.113777230348</v>
      </c>
      <c r="CI99" s="1858">
        <f t="shared" si="74"/>
        <v>115243.74001361194</v>
      </c>
      <c r="CJ99" s="1858">
        <f t="shared" si="74"/>
        <v>126041.08000575493</v>
      </c>
      <c r="CK99" s="1858">
        <f t="shared" si="74"/>
        <v>239053.05869555013</v>
      </c>
      <c r="CL99" s="1858">
        <f t="shared" si="74"/>
        <v>159374.19986163071</v>
      </c>
      <c r="CM99" s="1858">
        <f t="shared" si="74"/>
        <v>145089.97004448308</v>
      </c>
      <c r="CN99" s="1892">
        <f t="shared" si="74"/>
        <v>106127.07620849507</v>
      </c>
      <c r="CO99" s="1853">
        <f t="shared" ref="CO99:CV99" si="75">SUM(CO27:CO97)</f>
        <v>88618</v>
      </c>
      <c r="CP99" s="1853">
        <f t="shared" si="75"/>
        <v>88618</v>
      </c>
      <c r="CQ99" s="1853">
        <f t="shared" si="75"/>
        <v>88618</v>
      </c>
      <c r="CR99" s="1853">
        <f t="shared" si="75"/>
        <v>88618</v>
      </c>
      <c r="CS99" s="1853">
        <f t="shared" si="75"/>
        <v>88618</v>
      </c>
      <c r="CT99" s="1853">
        <f t="shared" si="75"/>
        <v>88618</v>
      </c>
      <c r="CU99" s="1853">
        <f t="shared" si="75"/>
        <v>2199118</v>
      </c>
      <c r="CV99" s="1853">
        <f t="shared" si="75"/>
        <v>88618</v>
      </c>
      <c r="CW99" s="1365"/>
      <c r="CX99" s="1365"/>
      <c r="CY99" s="1460">
        <f>SUM(CY27:CY97)</f>
        <v>97524289</v>
      </c>
      <c r="CZ99" s="1460">
        <f t="shared" ref="CZ99" si="76">SUM(CZ27:CZ97)</f>
        <v>22771234</v>
      </c>
      <c r="DA99" s="1460">
        <f>SUM(DA27:DA97)</f>
        <v>74753055</v>
      </c>
    </row>
    <row r="100" spans="1:105" s="1460" customFormat="1" ht="26.4" x14ac:dyDescent="0.25">
      <c r="A100" s="1365"/>
      <c r="B100" s="1831" t="s">
        <v>305</v>
      </c>
      <c r="C100" s="1831" t="s">
        <v>306</v>
      </c>
      <c r="E100" s="1893">
        <f>(E99-G10)/G10</f>
        <v>12.569676842280273</v>
      </c>
      <c r="G100" s="1831" t="s">
        <v>6</v>
      </c>
      <c r="H100" s="1857">
        <f t="shared" ref="H100:AM100" si="77">SUM(H99-H25)/H25</f>
        <v>207.97721400541224</v>
      </c>
      <c r="I100" s="1839">
        <f t="shared" si="77"/>
        <v>660.42223090263349</v>
      </c>
      <c r="J100" s="1839">
        <f t="shared" si="77"/>
        <v>236.28122665822789</v>
      </c>
      <c r="K100" s="1839">
        <f t="shared" si="77"/>
        <v>75.62026534234505</v>
      </c>
      <c r="L100" s="1839">
        <f t="shared" si="77"/>
        <v>32.656311716175658</v>
      </c>
      <c r="M100" s="1839">
        <f t="shared" si="77"/>
        <v>35.126100767306554</v>
      </c>
      <c r="N100" s="1839">
        <f t="shared" si="77"/>
        <v>76.140120356669087</v>
      </c>
      <c r="O100" s="1839">
        <f t="shared" si="77"/>
        <v>164.46560423114011</v>
      </c>
      <c r="P100" s="1839">
        <f t="shared" si="77"/>
        <v>545.41050246757561</v>
      </c>
      <c r="Q100" s="1839">
        <f t="shared" si="77"/>
        <v>37.172036624978894</v>
      </c>
      <c r="R100" s="1839">
        <f t="shared" si="77"/>
        <v>69.682816661589882</v>
      </c>
      <c r="S100" s="1839">
        <f t="shared" si="77"/>
        <v>91.557204164766347</v>
      </c>
      <c r="T100" s="1839">
        <f t="shared" si="77"/>
        <v>29.707299190310117</v>
      </c>
      <c r="U100" s="1839">
        <f t="shared" si="77"/>
        <v>23.167958582831123</v>
      </c>
      <c r="V100" s="1839">
        <f t="shared" si="77"/>
        <v>20.398077716627586</v>
      </c>
      <c r="W100" s="1839">
        <f t="shared" si="77"/>
        <v>369.11852842781866</v>
      </c>
      <c r="X100" s="1839">
        <f t="shared" si="77"/>
        <v>47.573089896907412</v>
      </c>
      <c r="Y100" s="1839">
        <f t="shared" si="77"/>
        <v>84.182774472173108</v>
      </c>
      <c r="Z100" s="1839">
        <f t="shared" si="77"/>
        <v>207.19939860530499</v>
      </c>
      <c r="AA100" s="1839">
        <f t="shared" si="77"/>
        <v>447.77994345670379</v>
      </c>
      <c r="AB100" s="1839">
        <f t="shared" si="77"/>
        <v>103.26193716975423</v>
      </c>
      <c r="AC100" s="1839">
        <f t="shared" si="77"/>
        <v>247.97989690084648</v>
      </c>
      <c r="AD100" s="1839">
        <f t="shared" si="77"/>
        <v>44.494833582625695</v>
      </c>
      <c r="AE100" s="1839">
        <f t="shared" si="77"/>
        <v>171.78005103352388</v>
      </c>
      <c r="AF100" s="1839">
        <f t="shared" si="77"/>
        <v>273.68136186055978</v>
      </c>
      <c r="AG100" s="1839">
        <f t="shared" si="77"/>
        <v>126.34162681512259</v>
      </c>
      <c r="AH100" s="1839">
        <f t="shared" si="77"/>
        <v>284.05342132997981</v>
      </c>
      <c r="AI100" s="1839">
        <f t="shared" si="77"/>
        <v>169.44774616199052</v>
      </c>
      <c r="AJ100" s="1839">
        <f t="shared" si="77"/>
        <v>670.28824913147582</v>
      </c>
      <c r="AK100" s="1839">
        <f t="shared" si="77"/>
        <v>285.99734303417193</v>
      </c>
      <c r="AL100" s="1839">
        <f t="shared" si="77"/>
        <v>218.13416060577376</v>
      </c>
      <c r="AM100" s="1839">
        <f t="shared" si="77"/>
        <v>283.01764753062861</v>
      </c>
      <c r="AN100" s="1839">
        <f t="shared" ref="AN100:BS100" si="78">SUM(AN99-AN25)/AN25</f>
        <v>284.61581068822176</v>
      </c>
      <c r="AO100" s="1839">
        <f t="shared" si="78"/>
        <v>271.29457267414426</v>
      </c>
      <c r="AP100" s="1839">
        <f t="shared" si="78"/>
        <v>284.48501472647507</v>
      </c>
      <c r="AQ100" s="1839">
        <f t="shared" si="78"/>
        <v>286.30389606951587</v>
      </c>
      <c r="AR100" s="1839">
        <f t="shared" si="78"/>
        <v>17.655727261166032</v>
      </c>
      <c r="AS100" s="1839">
        <f t="shared" si="78"/>
        <v>11.317412967226799</v>
      </c>
      <c r="AT100" s="1839">
        <f t="shared" si="78"/>
        <v>31.134540694997991</v>
      </c>
      <c r="AU100" s="1839">
        <f t="shared" si="78"/>
        <v>33.776037028150398</v>
      </c>
      <c r="AV100" s="1839">
        <f t="shared" si="78"/>
        <v>170.18873794568069</v>
      </c>
      <c r="AW100" s="1839">
        <f t="shared" si="78"/>
        <v>112.57297873903303</v>
      </c>
      <c r="AX100" s="1839">
        <f t="shared" si="78"/>
        <v>7.687122972916212</v>
      </c>
      <c r="AY100" s="1839">
        <f t="shared" si="78"/>
        <v>10.266707521292973</v>
      </c>
      <c r="AZ100" s="1839">
        <f t="shared" si="78"/>
        <v>11.461126931457551</v>
      </c>
      <c r="BA100" s="1839">
        <f t="shared" si="78"/>
        <v>28.381656436025143</v>
      </c>
      <c r="BB100" s="1839">
        <f t="shared" si="78"/>
        <v>12.852225008868174</v>
      </c>
      <c r="BC100" s="1839">
        <f t="shared" si="78"/>
        <v>13.483367117599656</v>
      </c>
      <c r="BD100" s="1839">
        <f t="shared" si="78"/>
        <v>10.232257862248487</v>
      </c>
      <c r="BE100" s="1839">
        <f t="shared" si="78"/>
        <v>42.509526216878207</v>
      </c>
      <c r="BF100" s="1839">
        <f t="shared" si="78"/>
        <v>50.322898141025085</v>
      </c>
      <c r="BG100" s="1839">
        <f t="shared" si="78"/>
        <v>9.8353778123515649</v>
      </c>
      <c r="BH100" s="1839">
        <f t="shared" si="78"/>
        <v>14.299368515577777</v>
      </c>
      <c r="BI100" s="1839">
        <f t="shared" si="78"/>
        <v>101.65355647737434</v>
      </c>
      <c r="BJ100" s="1839">
        <f t="shared" si="78"/>
        <v>105.24264363842974</v>
      </c>
      <c r="BK100" s="1839">
        <f t="shared" si="78"/>
        <v>105.07665470884812</v>
      </c>
      <c r="BL100" s="1839">
        <f t="shared" si="78"/>
        <v>23.22500125591645</v>
      </c>
      <c r="BM100" s="1839">
        <f t="shared" si="78"/>
        <v>71.311544411000767</v>
      </c>
      <c r="BN100" s="1839">
        <f t="shared" si="78"/>
        <v>49.724652167139112</v>
      </c>
      <c r="BO100" s="1839">
        <f t="shared" si="78"/>
        <v>11.184336174879043</v>
      </c>
      <c r="BP100" s="1839">
        <f t="shared" si="78"/>
        <v>18.930369685364649</v>
      </c>
      <c r="BQ100" s="1839">
        <f t="shared" si="78"/>
        <v>6.8656964598106986</v>
      </c>
      <c r="BR100" s="1839">
        <f t="shared" si="78"/>
        <v>15.415185905047998</v>
      </c>
      <c r="BS100" s="1839">
        <f t="shared" si="78"/>
        <v>78.23588575383873</v>
      </c>
      <c r="BT100" s="1839">
        <f t="shared" ref="BT100:CV100" si="79">SUM(BT99-BT25)/BT25</f>
        <v>8.2589711251644395</v>
      </c>
      <c r="BU100" s="1839">
        <f t="shared" si="79"/>
        <v>26.489282486434131</v>
      </c>
      <c r="BV100" s="1839">
        <f t="shared" si="79"/>
        <v>81.949778338697342</v>
      </c>
      <c r="BW100" s="1839">
        <f t="shared" si="79"/>
        <v>50.701408076496605</v>
      </c>
      <c r="BX100" s="1839">
        <f t="shared" si="79"/>
        <v>53.36606798045738</v>
      </c>
      <c r="BY100" s="1839">
        <f t="shared" si="79"/>
        <v>10.561817616446207</v>
      </c>
      <c r="BZ100" s="1839">
        <f t="shared" si="79"/>
        <v>7.4621078511801642</v>
      </c>
      <c r="CA100" s="1839">
        <f t="shared" si="79"/>
        <v>6.9943162982944429</v>
      </c>
      <c r="CB100" s="1839">
        <f t="shared" si="79"/>
        <v>4.9220559898145702</v>
      </c>
      <c r="CC100" s="1839">
        <f t="shared" si="79"/>
        <v>40.815874529954385</v>
      </c>
      <c r="CD100" s="1839">
        <f t="shared" si="79"/>
        <v>62.947425974630598</v>
      </c>
      <c r="CE100" s="1839" t="e">
        <f t="shared" si="79"/>
        <v>#DIV/0!</v>
      </c>
      <c r="CF100" s="1839">
        <f t="shared" si="79"/>
        <v>20.177077085041542</v>
      </c>
      <c r="CG100" s="1839">
        <f t="shared" si="79"/>
        <v>48.255476788194123</v>
      </c>
      <c r="CH100" s="1839">
        <f t="shared" si="79"/>
        <v>68.815497720813539</v>
      </c>
      <c r="CI100" s="1839" t="e">
        <f t="shared" si="79"/>
        <v>#DIV/0!</v>
      </c>
      <c r="CJ100" s="1839">
        <f t="shared" si="79"/>
        <v>11.812959236124319</v>
      </c>
      <c r="CK100" s="1839">
        <f t="shared" si="79"/>
        <v>8.8925329482950612</v>
      </c>
      <c r="CL100" s="1839">
        <f t="shared" si="79"/>
        <v>11.112342290745609</v>
      </c>
      <c r="CM100" s="1839">
        <f t="shared" si="79"/>
        <v>15.491244606101738</v>
      </c>
      <c r="CN100" s="1859" t="e">
        <f t="shared" si="79"/>
        <v>#DIV/0!</v>
      </c>
      <c r="CO100" s="1859">
        <f t="shared" si="79"/>
        <v>69.894400000000005</v>
      </c>
      <c r="CP100" s="1859">
        <f t="shared" si="79"/>
        <v>69.894400000000005</v>
      </c>
      <c r="CQ100" s="1859">
        <f t="shared" si="79"/>
        <v>69.894400000000005</v>
      </c>
      <c r="CR100" s="1859">
        <f t="shared" si="79"/>
        <v>69.894400000000005</v>
      </c>
      <c r="CS100" s="1859">
        <f t="shared" si="79"/>
        <v>69.894400000000005</v>
      </c>
      <c r="CT100" s="1859">
        <f t="shared" si="79"/>
        <v>69.894400000000005</v>
      </c>
      <c r="CU100" s="1859">
        <f t="shared" si="79"/>
        <v>1758.2944</v>
      </c>
      <c r="CV100" s="1859">
        <f t="shared" si="79"/>
        <v>69.894400000000005</v>
      </c>
      <c r="CW100" s="1365"/>
      <c r="CX100" s="1365"/>
    </row>
    <row r="101" spans="1:105" s="1460" customFormat="1" x14ac:dyDescent="0.25">
      <c r="A101" s="1365"/>
      <c r="B101" s="1365" t="s">
        <v>6</v>
      </c>
      <c r="C101" s="1365"/>
      <c r="G101" s="1365"/>
      <c r="H101" s="1636">
        <v>186.12654673586459</v>
      </c>
      <c r="I101" s="1636">
        <v>663.0576136159076</v>
      </c>
      <c r="J101" s="1636">
        <v>239.91529361421053</v>
      </c>
      <c r="K101" s="1636">
        <v>75.658842176830078</v>
      </c>
      <c r="L101" s="1636">
        <v>33.376915318118002</v>
      </c>
      <c r="M101" s="1636">
        <v>36.150345044783407</v>
      </c>
      <c r="N101" s="1636">
        <v>80.383921261646464</v>
      </c>
      <c r="O101" s="1636">
        <v>165.27911474394281</v>
      </c>
      <c r="P101" s="1636">
        <v>551.19702764032979</v>
      </c>
      <c r="Q101" s="1636">
        <v>38.110817854959677</v>
      </c>
      <c r="R101" s="1636">
        <v>72.838961499387693</v>
      </c>
      <c r="S101" s="1636">
        <v>97.109418230596319</v>
      </c>
      <c r="T101" s="1636">
        <v>30.575899620035241</v>
      </c>
      <c r="U101" s="1636">
        <v>24.165958072062413</v>
      </c>
      <c r="V101" s="1636">
        <v>21.296361373052381</v>
      </c>
      <c r="W101" s="1636">
        <v>370.90374237634921</v>
      </c>
      <c r="X101" s="1636">
        <v>50.054253918071431</v>
      </c>
      <c r="Y101" s="1636">
        <v>88.669379906539746</v>
      </c>
      <c r="Z101" s="1636">
        <v>220.5215576962141</v>
      </c>
      <c r="AA101" s="1636">
        <v>455.90152295098852</v>
      </c>
      <c r="AB101" s="1636">
        <v>106.75419215932826</v>
      </c>
      <c r="AC101" s="1636">
        <v>256.53095452302006</v>
      </c>
      <c r="AD101" s="1636">
        <v>46.96345855630436</v>
      </c>
      <c r="AE101" s="1636">
        <v>175.07965700031249</v>
      </c>
      <c r="AF101" s="1636">
        <v>287.26595050482393</v>
      </c>
      <c r="AG101" s="1636">
        <v>134.29245760522093</v>
      </c>
      <c r="AH101" s="1636">
        <v>302.42881317950958</v>
      </c>
      <c r="AI101" s="1636">
        <v>171.53452081489192</v>
      </c>
      <c r="AJ101" s="1636">
        <v>689.04584913147585</v>
      </c>
      <c r="AK101" s="1636">
        <v>304.7549430341719</v>
      </c>
      <c r="AL101" s="1636">
        <v>232.12401740768308</v>
      </c>
      <c r="AM101" s="1636">
        <v>301.77524753062858</v>
      </c>
      <c r="AN101" s="1636">
        <v>303.37341068822178</v>
      </c>
      <c r="AO101" s="1636">
        <v>288.76625672779556</v>
      </c>
      <c r="AP101" s="1636">
        <v>303.24261472647504</v>
      </c>
      <c r="AQ101" s="1636">
        <v>305.0614960695159</v>
      </c>
      <c r="AR101" s="1636">
        <v>17.895513318047083</v>
      </c>
      <c r="AS101" s="1636">
        <v>12.088492946179702</v>
      </c>
      <c r="AT101" s="1636">
        <v>33.443679950463817</v>
      </c>
      <c r="AU101" s="1636">
        <v>38.390679815003381</v>
      </c>
      <c r="AV101" s="1636">
        <v>188.94633794568068</v>
      </c>
      <c r="AW101" s="1636">
        <v>131.33057873903303</v>
      </c>
      <c r="AX101" s="1636">
        <v>8.1092339780109963</v>
      </c>
      <c r="AY101" s="1636">
        <v>11.50926184031788</v>
      </c>
      <c r="AZ101" s="1636">
        <v>12.821714176858817</v>
      </c>
      <c r="BA101" s="1636">
        <v>32.946882292722961</v>
      </c>
      <c r="BB101" s="1636">
        <v>14.474854766653639</v>
      </c>
      <c r="BC101" s="1636">
        <v>15.957984531847677</v>
      </c>
      <c r="BD101" s="1636">
        <v>10.737515803032002</v>
      </c>
      <c r="BE101" s="1636">
        <v>47.468705573900209</v>
      </c>
      <c r="BF101" s="1636">
        <v>58.974927661320287</v>
      </c>
      <c r="BG101" s="1636">
        <v>10.867785015909314</v>
      </c>
      <c r="BH101" s="1636">
        <v>16.164682755832352</v>
      </c>
      <c r="BI101" s="1636">
        <v>120.41115647737433</v>
      </c>
      <c r="BJ101" s="1636">
        <v>124.00024363842977</v>
      </c>
      <c r="BK101" s="1636">
        <v>123.83425470884812</v>
      </c>
      <c r="BL101" s="1636">
        <v>26.72926070891301</v>
      </c>
      <c r="BM101" s="1636">
        <v>83.268199178976303</v>
      </c>
      <c r="BN101" s="1636">
        <v>58.207647825605115</v>
      </c>
      <c r="BO101" s="1636">
        <v>12.744141922617203</v>
      </c>
      <c r="BP101" s="1636">
        <v>22.653888821461202</v>
      </c>
      <c r="BQ101" s="1636">
        <v>7.738760207204205</v>
      </c>
      <c r="BR101" s="1636">
        <v>18.465003803070893</v>
      </c>
      <c r="BS101" s="1854">
        <v>96.993485753838712</v>
      </c>
      <c r="BT101" s="1854">
        <v>9.4422068942399342</v>
      </c>
      <c r="BU101" s="1636">
        <v>31.51005336437845</v>
      </c>
      <c r="BV101" s="1636">
        <v>100.70737833869734</v>
      </c>
      <c r="BW101" s="1636">
        <v>61.818999351982619</v>
      </c>
      <c r="BX101" s="1636">
        <v>65.190072014748864</v>
      </c>
      <c r="BY101" s="1636">
        <v>11.840489154865796</v>
      </c>
      <c r="BZ101" s="1636">
        <v>8.6402898520846421</v>
      </c>
      <c r="CA101" s="1636">
        <v>8.1669936209717662</v>
      </c>
      <c r="CB101" s="1636">
        <v>6.3871708175729323</v>
      </c>
      <c r="CC101" s="1636">
        <v>52.601517100235512</v>
      </c>
      <c r="CD101" s="1636">
        <v>81.729025974630602</v>
      </c>
      <c r="CE101" s="1636"/>
      <c r="CF101" s="1636">
        <v>23.816220341288634</v>
      </c>
      <c r="CG101" s="1636">
        <v>59.571596479313818</v>
      </c>
      <c r="CH101" s="1636">
        <v>85.397534495919629</v>
      </c>
      <c r="CI101" s="1636"/>
      <c r="CJ101" s="1636">
        <v>14.199560842305065</v>
      </c>
      <c r="CK101" s="1636">
        <v>9.8640620192654715</v>
      </c>
      <c r="CL101" s="1636">
        <v>12.896580016843799</v>
      </c>
      <c r="CM101" s="1636">
        <v>18.159691980505013</v>
      </c>
      <c r="CN101" s="1636"/>
      <c r="CO101" s="1636">
        <v>78.834400000000002</v>
      </c>
      <c r="CP101" s="1636">
        <v>78.834400000000002</v>
      </c>
      <c r="CQ101" s="1636">
        <v>78.834400000000002</v>
      </c>
      <c r="CR101" s="1460">
        <v>89.616</v>
      </c>
      <c r="CS101" s="1460">
        <v>91.616</v>
      </c>
      <c r="CT101" s="1460">
        <v>78.834400000000002</v>
      </c>
      <c r="CU101" s="1460">
        <v>1767.2344000000001</v>
      </c>
      <c r="CV101" s="1460">
        <v>78.834400000000002</v>
      </c>
    </row>
    <row r="102" spans="1:105" s="1838" customFormat="1" ht="39.6" x14ac:dyDescent="0.25">
      <c r="A102" s="1365"/>
      <c r="B102" s="1586" t="s">
        <v>1539</v>
      </c>
      <c r="C102" s="1357"/>
      <c r="D102" s="1403"/>
      <c r="I102" s="1636"/>
      <c r="J102" s="1636"/>
      <c r="K102" s="1636"/>
      <c r="L102" s="1636"/>
      <c r="M102" s="1636"/>
      <c r="N102" s="1636"/>
      <c r="O102" s="1636"/>
      <c r="P102" s="1636"/>
      <c r="Q102" s="1636"/>
      <c r="R102" s="1636"/>
      <c r="S102" s="1636"/>
      <c r="T102" s="1636"/>
      <c r="U102" s="1636"/>
      <c r="V102" s="1636"/>
      <c r="W102" s="1636"/>
      <c r="X102" s="1636"/>
      <c r="Y102" s="1636"/>
      <c r="Z102" s="1636"/>
      <c r="AA102" s="1636"/>
      <c r="AB102" s="1636"/>
      <c r="AC102" s="1636"/>
      <c r="AD102" s="1636"/>
      <c r="AE102" s="1636"/>
      <c r="AF102" s="1636"/>
      <c r="AG102" s="1636"/>
      <c r="AH102" s="1636"/>
      <c r="AI102" s="1636"/>
      <c r="AJ102" s="1636"/>
      <c r="AK102" s="1636"/>
      <c r="AL102" s="1636"/>
      <c r="AM102" s="1636"/>
      <c r="AN102" s="1636"/>
      <c r="AO102" s="1636"/>
      <c r="AP102" s="1636"/>
      <c r="AQ102" s="1636"/>
      <c r="AR102" s="1636"/>
      <c r="AS102" s="1636"/>
      <c r="AT102" s="1636"/>
      <c r="AU102" s="1636"/>
      <c r="AV102" s="1636"/>
      <c r="AW102" s="1636"/>
      <c r="AX102" s="1636"/>
      <c r="AY102" s="1636"/>
      <c r="AZ102" s="1636"/>
      <c r="BA102" s="1636"/>
      <c r="BB102" s="1636"/>
      <c r="BC102" s="1636"/>
      <c r="BD102" s="1636"/>
      <c r="BE102" s="1636"/>
      <c r="BF102" s="1636"/>
      <c r="BG102" s="1636"/>
      <c r="BH102" s="1636"/>
      <c r="BI102" s="1636"/>
      <c r="BJ102" s="1636"/>
      <c r="BK102" s="1636"/>
      <c r="BL102" s="1636"/>
      <c r="BM102" s="1636"/>
      <c r="BN102" s="1636"/>
      <c r="BO102" s="1636"/>
      <c r="BP102" s="1636"/>
      <c r="BQ102" s="1636"/>
      <c r="BR102" s="1636"/>
      <c r="BS102" s="1854"/>
      <c r="BT102" s="1854"/>
      <c r="BU102" s="1636"/>
      <c r="BV102" s="1636"/>
      <c r="BW102" s="1636"/>
      <c r="BX102" s="1636"/>
      <c r="BY102" s="1636"/>
      <c r="BZ102" s="1636"/>
      <c r="CA102" s="1636"/>
      <c r="CB102" s="1636"/>
      <c r="CC102" s="1636"/>
      <c r="CD102" s="1636"/>
      <c r="CE102" s="1636"/>
      <c r="CF102" s="1636"/>
      <c r="CG102" s="1636"/>
      <c r="CH102" s="1636"/>
      <c r="CI102" s="1636"/>
      <c r="CJ102" s="1636"/>
      <c r="CK102" s="1636"/>
      <c r="CL102" s="1636"/>
      <c r="CM102" s="1636"/>
      <c r="CN102" s="1636"/>
      <c r="CO102" s="1636"/>
      <c r="CP102" s="1636"/>
      <c r="CQ102" s="1636"/>
      <c r="CX102" s="1838" t="s">
        <v>1540</v>
      </c>
      <c r="CY102" s="1635">
        <f>CY99</f>
        <v>97524289</v>
      </c>
      <c r="CZ102" s="1357" t="s">
        <v>1541</v>
      </c>
      <c r="DA102" s="1894">
        <f>_xlfn.MAXIFS(H101:CV101,H101:CV101,"&gt;=0")</f>
        <v>1767.2344000000001</v>
      </c>
    </row>
    <row r="103" spans="1:105" s="1460" customFormat="1" ht="52.8" x14ac:dyDescent="0.25">
      <c r="A103" s="1365"/>
      <c r="B103" s="1895" t="s">
        <v>1542</v>
      </c>
      <c r="C103" s="1357"/>
      <c r="D103" s="1403"/>
      <c r="I103" s="1636"/>
      <c r="J103" s="1636"/>
      <c r="K103" s="1636"/>
      <c r="L103" s="1636"/>
      <c r="M103" s="1636"/>
      <c r="N103" s="1636"/>
      <c r="O103" s="1636"/>
      <c r="P103" s="1636"/>
      <c r="Q103" s="1636"/>
      <c r="R103" s="1636"/>
      <c r="S103" s="1636"/>
      <c r="T103" s="1636"/>
      <c r="U103" s="1636"/>
      <c r="V103" s="1636"/>
      <c r="W103" s="1636"/>
      <c r="X103" s="1636"/>
      <c r="Y103" s="1636"/>
      <c r="Z103" s="1636"/>
      <c r="AA103" s="1636"/>
      <c r="AB103" s="1636"/>
      <c r="AC103" s="1636"/>
      <c r="AD103" s="1636"/>
      <c r="AE103" s="1636"/>
      <c r="AF103" s="1636"/>
      <c r="AG103" s="1636"/>
      <c r="AH103" s="1636"/>
      <c r="AI103" s="1636"/>
      <c r="AJ103" s="1636"/>
      <c r="AK103" s="1636"/>
      <c r="AL103" s="1636"/>
      <c r="AM103" s="1636"/>
      <c r="AN103" s="1636"/>
      <c r="AO103" s="1636"/>
      <c r="AP103" s="1636"/>
      <c r="AQ103" s="1636"/>
      <c r="AR103" s="1636"/>
      <c r="AS103" s="1636"/>
      <c r="AT103" s="1636"/>
      <c r="AU103" s="1636"/>
      <c r="AV103" s="1636"/>
      <c r="AW103" s="1636"/>
      <c r="AX103" s="1636"/>
      <c r="AY103" s="1636"/>
      <c r="AZ103" s="1636"/>
      <c r="BA103" s="1636"/>
      <c r="BB103" s="1636"/>
      <c r="BC103" s="1636"/>
      <c r="BD103" s="1636"/>
      <c r="BE103" s="1636"/>
      <c r="BF103" s="1636"/>
      <c r="BG103" s="1636"/>
      <c r="BH103" s="1636"/>
      <c r="BI103" s="1636"/>
      <c r="BJ103" s="1636"/>
      <c r="BK103" s="1636"/>
      <c r="BL103" s="1636"/>
      <c r="BM103" s="1636"/>
      <c r="BN103" s="1636"/>
      <c r="BO103" s="1636"/>
      <c r="BP103" s="1636"/>
      <c r="BQ103" s="1636"/>
      <c r="BR103" s="1636"/>
      <c r="BS103" s="1854"/>
      <c r="BT103" s="1854"/>
      <c r="BU103" s="1636"/>
      <c r="BV103" s="1636"/>
      <c r="BW103" s="1636"/>
      <c r="BX103" s="1636"/>
      <c r="BY103" s="1636"/>
      <c r="BZ103" s="1636"/>
      <c r="CA103" s="1636"/>
      <c r="CB103" s="1636"/>
      <c r="CC103" s="1636"/>
      <c r="CD103" s="1636"/>
      <c r="CE103" s="1636"/>
      <c r="CF103" s="1636"/>
      <c r="CG103" s="1636"/>
      <c r="CH103" s="1636"/>
      <c r="CI103" s="1636"/>
      <c r="CJ103" s="1636"/>
      <c r="CK103" s="1636"/>
      <c r="CL103" s="1636"/>
      <c r="CM103" s="1636"/>
      <c r="CN103" s="1636"/>
      <c r="CO103" s="1636"/>
      <c r="CP103" s="1636"/>
      <c r="CQ103" s="1636"/>
      <c r="CX103" s="1460" t="s">
        <v>1543</v>
      </c>
      <c r="CY103" s="1893">
        <f>(CY102-G10)/G10</f>
        <v>57.116002233482334</v>
      </c>
      <c r="CZ103" s="1357" t="s">
        <v>1544</v>
      </c>
      <c r="DA103" s="1894">
        <f>_xlfn.MINIFS(H101:CV101,H101:CV101,"&gt;=0")</f>
        <v>6.3871708175729323</v>
      </c>
    </row>
    <row r="104" spans="1:105" s="1460" customFormat="1" ht="52.8" x14ac:dyDescent="0.25">
      <c r="A104" s="1365"/>
      <c r="B104" s="1895" t="s">
        <v>1545</v>
      </c>
      <c r="C104" s="1357"/>
      <c r="D104" s="1403"/>
      <c r="E104" s="1593"/>
      <c r="I104" s="1636"/>
      <c r="J104" s="1636"/>
      <c r="K104" s="1636"/>
      <c r="L104" s="1636"/>
      <c r="M104" s="1636"/>
      <c r="N104" s="1636"/>
      <c r="O104" s="1636"/>
      <c r="P104" s="1636"/>
      <c r="Q104" s="1636"/>
      <c r="R104" s="1636"/>
      <c r="S104" s="1636"/>
      <c r="T104" s="1636"/>
      <c r="U104" s="1636"/>
      <c r="V104" s="1636"/>
      <c r="W104" s="1636"/>
      <c r="X104" s="1636"/>
      <c r="Y104" s="1636"/>
      <c r="Z104" s="1636"/>
      <c r="AA104" s="1636"/>
      <c r="AB104" s="1636"/>
      <c r="AC104" s="1636"/>
      <c r="AD104" s="1636"/>
      <c r="AE104" s="1636"/>
      <c r="AF104" s="1636"/>
      <c r="AG104" s="1636"/>
      <c r="AH104" s="1636"/>
      <c r="AI104" s="1636"/>
      <c r="AJ104" s="1636"/>
      <c r="AK104" s="1636"/>
      <c r="AL104" s="1636"/>
      <c r="AM104" s="1636"/>
      <c r="AN104" s="1636"/>
      <c r="AO104" s="1636"/>
      <c r="AP104" s="1636"/>
      <c r="AQ104" s="1636"/>
      <c r="AR104" s="1636"/>
      <c r="AS104" s="1636"/>
      <c r="AT104" s="1636"/>
      <c r="AU104" s="1636"/>
      <c r="AV104" s="1636"/>
      <c r="AW104" s="1636"/>
      <c r="AX104" s="1636"/>
      <c r="AY104" s="1636"/>
      <c r="AZ104" s="1636"/>
      <c r="BA104" s="1636"/>
      <c r="BB104" s="1636"/>
      <c r="BC104" s="1636"/>
      <c r="BD104" s="1636"/>
      <c r="BE104" s="1636"/>
      <c r="BF104" s="1636"/>
      <c r="BG104" s="1636"/>
      <c r="BH104" s="1636"/>
      <c r="BI104" s="1636"/>
      <c r="BJ104" s="1636"/>
      <c r="BK104" s="1636"/>
      <c r="BL104" s="1636"/>
      <c r="BM104" s="1636"/>
      <c r="BN104" s="1636"/>
      <c r="BO104" s="1636"/>
      <c r="BP104" s="1636"/>
      <c r="BQ104" s="1636"/>
      <c r="BR104" s="1636"/>
      <c r="BS104" s="1854"/>
      <c r="BT104" s="1854"/>
      <c r="BU104" s="1636"/>
      <c r="BV104" s="1636"/>
      <c r="BW104" s="1636"/>
      <c r="BX104" s="1636"/>
      <c r="BY104" s="1636"/>
      <c r="BZ104" s="1636"/>
      <c r="CA104" s="1636"/>
      <c r="CB104" s="1636"/>
      <c r="CC104" s="1636"/>
      <c r="CD104" s="1636"/>
      <c r="CE104" s="1636"/>
      <c r="CF104" s="1636"/>
      <c r="CG104" s="1636"/>
      <c r="CH104" s="1636"/>
      <c r="CI104" s="1636"/>
      <c r="CJ104" s="1636"/>
      <c r="CK104" s="1636"/>
      <c r="CL104" s="1636"/>
      <c r="CM104" s="1636"/>
      <c r="CN104" s="1636"/>
      <c r="CO104" s="1636"/>
      <c r="CP104" s="1636"/>
      <c r="CQ104" s="1636"/>
      <c r="CX104" s="1460" t="s">
        <v>1546</v>
      </c>
      <c r="CY104" s="1896">
        <f>(CY102-G10)/F15</f>
        <v>38.944848084678441</v>
      </c>
      <c r="CZ104" s="1357" t="s">
        <v>1547</v>
      </c>
      <c r="DA104" s="1894">
        <f>AVERAGEIFS(H101:CV101,H101:CV101,"&gt;=0")</f>
        <v>134.13377833473638</v>
      </c>
    </row>
    <row r="105" spans="1:105" s="1460" customFormat="1" x14ac:dyDescent="0.25">
      <c r="A105" s="1365"/>
      <c r="B105" s="1365"/>
      <c r="C105" s="1357"/>
      <c r="D105" s="1403"/>
      <c r="E105" s="1593"/>
      <c r="F105" s="1357"/>
      <c r="G105" s="1357"/>
      <c r="H105" s="1636"/>
      <c r="I105" s="1636"/>
      <c r="J105" s="1636"/>
      <c r="K105" s="1636"/>
      <c r="L105" s="1636"/>
      <c r="M105" s="1636"/>
      <c r="N105" s="1636"/>
      <c r="O105" s="1636"/>
      <c r="P105" s="1636"/>
      <c r="Q105" s="1636"/>
      <c r="R105" s="1636"/>
      <c r="S105" s="1636"/>
      <c r="T105" s="1636"/>
      <c r="U105" s="1636"/>
      <c r="V105" s="1636"/>
      <c r="W105" s="1636"/>
      <c r="X105" s="1636"/>
      <c r="Y105" s="1636"/>
      <c r="Z105" s="1636"/>
      <c r="AA105" s="1636"/>
      <c r="AB105" s="1636"/>
      <c r="AC105" s="1636"/>
      <c r="AD105" s="1636"/>
      <c r="AE105" s="1636"/>
      <c r="AF105" s="1636"/>
      <c r="AG105" s="1636"/>
      <c r="AH105" s="1636"/>
      <c r="AI105" s="1636"/>
      <c r="AJ105" s="1636"/>
      <c r="AK105" s="1636"/>
      <c r="AL105" s="1636"/>
      <c r="AM105" s="1636"/>
      <c r="AN105" s="1636"/>
      <c r="AO105" s="1636"/>
      <c r="AP105" s="1636"/>
      <c r="AQ105" s="1636"/>
      <c r="AR105" s="1636"/>
      <c r="AS105" s="1636"/>
      <c r="AT105" s="1636"/>
      <c r="AU105" s="1636"/>
      <c r="AV105" s="1636"/>
      <c r="AW105" s="1636"/>
      <c r="AX105" s="1636"/>
      <c r="AY105" s="1636"/>
      <c r="AZ105" s="1636"/>
      <c r="BA105" s="1636"/>
      <c r="BB105" s="1636"/>
      <c r="BC105" s="1636"/>
      <c r="BD105" s="1636"/>
      <c r="BE105" s="1636"/>
      <c r="BF105" s="1636"/>
      <c r="BG105" s="1636"/>
      <c r="BH105" s="1636"/>
      <c r="BI105" s="1636"/>
      <c r="BJ105" s="1636"/>
      <c r="BK105" s="1636"/>
      <c r="BL105" s="1636"/>
      <c r="BM105" s="1636"/>
      <c r="BN105" s="1636"/>
      <c r="BO105" s="1636"/>
      <c r="BP105" s="1636"/>
      <c r="BQ105" s="1636"/>
      <c r="BR105" s="1636"/>
      <c r="BS105" s="1854"/>
      <c r="BT105" s="1854"/>
      <c r="BU105" s="1636"/>
      <c r="BV105" s="1636"/>
      <c r="BW105" s="1636"/>
      <c r="BX105" s="1636"/>
      <c r="BY105" s="1636"/>
      <c r="BZ105" s="1636"/>
      <c r="CA105" s="1636"/>
      <c r="CB105" s="1636"/>
      <c r="CC105" s="1636"/>
      <c r="CD105" s="1636"/>
      <c r="CE105" s="1636"/>
      <c r="CF105" s="1636"/>
      <c r="CG105" s="1636"/>
      <c r="CH105" s="1636"/>
      <c r="CI105" s="1636"/>
      <c r="CJ105" s="1636"/>
      <c r="CK105" s="1636"/>
      <c r="CL105" s="1636"/>
      <c r="CM105" s="1636"/>
      <c r="CN105" s="1636"/>
      <c r="CO105" s="1636"/>
      <c r="CP105" s="1636"/>
      <c r="CQ105" s="1636"/>
    </row>
    <row r="106" spans="1:105" s="1838" customFormat="1" x14ac:dyDescent="0.25">
      <c r="A106" s="1365"/>
      <c r="B106" s="1586" t="s">
        <v>1548</v>
      </c>
      <c r="C106" s="1590" t="s">
        <v>1549</v>
      </c>
      <c r="D106" s="1403"/>
      <c r="E106" s="1593"/>
      <c r="F106" s="1357"/>
      <c r="G106" s="1357"/>
      <c r="H106" s="1636"/>
      <c r="I106" s="1636"/>
      <c r="J106" s="1636"/>
      <c r="K106" s="1636"/>
      <c r="L106" s="1636"/>
      <c r="M106" s="1636"/>
      <c r="N106" s="1636"/>
      <c r="O106" s="1636"/>
      <c r="P106" s="1636"/>
      <c r="Q106" s="1636"/>
      <c r="R106" s="1636"/>
      <c r="S106" s="1636"/>
      <c r="T106" s="1636"/>
      <c r="U106" s="1636"/>
      <c r="V106" s="1636"/>
      <c r="W106" s="1636"/>
      <c r="X106" s="1636"/>
      <c r="Y106" s="1636"/>
      <c r="Z106" s="1636"/>
      <c r="AA106" s="1636"/>
      <c r="AB106" s="1636"/>
      <c r="AC106" s="1636"/>
      <c r="AD106" s="1636"/>
      <c r="AE106" s="1636"/>
      <c r="AF106" s="1636"/>
      <c r="AG106" s="1636"/>
      <c r="AH106" s="1636"/>
      <c r="AI106" s="1636"/>
      <c r="AJ106" s="1636"/>
      <c r="AK106" s="1636"/>
      <c r="AL106" s="1636"/>
      <c r="AM106" s="1636"/>
      <c r="AN106" s="1636"/>
      <c r="AO106" s="1636"/>
      <c r="AP106" s="1636"/>
      <c r="AQ106" s="1636"/>
      <c r="AR106" s="1636"/>
      <c r="AS106" s="1636"/>
      <c r="AT106" s="1636"/>
      <c r="AU106" s="1636"/>
      <c r="AV106" s="1636"/>
      <c r="AW106" s="1636"/>
      <c r="AX106" s="1636"/>
      <c r="AY106" s="1636"/>
      <c r="AZ106" s="1636"/>
      <c r="BA106" s="1636"/>
      <c r="BB106" s="1636"/>
      <c r="BC106" s="1636"/>
      <c r="BD106" s="1636"/>
      <c r="BE106" s="1636"/>
      <c r="BF106" s="1636"/>
      <c r="BG106" s="1636"/>
      <c r="BH106" s="1636"/>
      <c r="BI106" s="1636"/>
      <c r="BJ106" s="1636"/>
      <c r="BK106" s="1636"/>
      <c r="BL106" s="1636"/>
      <c r="BM106" s="1636"/>
      <c r="BN106" s="1636"/>
      <c r="BO106" s="1636"/>
      <c r="BP106" s="1636"/>
      <c r="BQ106" s="1636"/>
      <c r="BR106" s="1636"/>
      <c r="BS106" s="1636"/>
      <c r="BT106" s="1636"/>
      <c r="BU106" s="1636"/>
      <c r="BV106" s="1636"/>
      <c r="BW106" s="1636"/>
      <c r="BX106" s="1636"/>
      <c r="BY106" s="1636"/>
      <c r="BZ106" s="1636"/>
      <c r="CA106" s="1636"/>
      <c r="CB106" s="1636"/>
      <c r="CC106" s="1636"/>
      <c r="CD106" s="1636"/>
      <c r="CE106" s="1636"/>
      <c r="CF106" s="1636"/>
      <c r="CG106" s="1636"/>
      <c r="CH106" s="1636"/>
      <c r="CI106" s="1636"/>
      <c r="CJ106" s="1636"/>
      <c r="CK106" s="1636"/>
      <c r="CL106" s="1636"/>
      <c r="CM106" s="1636"/>
      <c r="CN106" s="1636"/>
      <c r="CO106" s="1636"/>
      <c r="CP106" s="1636"/>
      <c r="CQ106" s="1636"/>
    </row>
    <row r="107" spans="1:105" s="1838" customFormat="1" x14ac:dyDescent="0.25">
      <c r="A107" s="1365"/>
      <c r="B107" s="1586"/>
      <c r="C107" s="1590" t="s">
        <v>1550</v>
      </c>
      <c r="D107" s="1403"/>
      <c r="E107" s="1593"/>
      <c r="F107" s="1357"/>
      <c r="G107" s="1357"/>
      <c r="H107" s="1636"/>
      <c r="I107" s="1636"/>
      <c r="J107" s="1636"/>
      <c r="K107" s="1636"/>
      <c r="L107" s="1636"/>
      <c r="M107" s="1636"/>
      <c r="N107" s="1636"/>
      <c r="O107" s="1636"/>
      <c r="P107" s="1636"/>
      <c r="Q107" s="1636"/>
      <c r="R107" s="1636"/>
      <c r="S107" s="1636"/>
      <c r="T107" s="1636"/>
      <c r="U107" s="1636"/>
      <c r="V107" s="1636"/>
      <c r="W107" s="1636"/>
      <c r="X107" s="1636"/>
      <c r="Y107" s="1636"/>
      <c r="Z107" s="1636"/>
      <c r="AA107" s="1636"/>
      <c r="AB107" s="1636"/>
      <c r="AC107" s="1636"/>
      <c r="AD107" s="1636"/>
      <c r="AE107" s="1636"/>
      <c r="AF107" s="1636"/>
      <c r="AG107" s="1636"/>
      <c r="AH107" s="1636"/>
      <c r="AI107" s="1636"/>
      <c r="AJ107" s="1636"/>
      <c r="AK107" s="1636"/>
      <c r="AL107" s="1636"/>
      <c r="AM107" s="1636"/>
      <c r="AN107" s="1636"/>
      <c r="AO107" s="1636"/>
      <c r="AP107" s="1636"/>
      <c r="AQ107" s="1636"/>
      <c r="AR107" s="1636"/>
      <c r="AS107" s="1636"/>
      <c r="AT107" s="1636"/>
      <c r="AU107" s="1636"/>
      <c r="AV107" s="1636"/>
      <c r="AW107" s="1636"/>
      <c r="AX107" s="1636"/>
      <c r="AY107" s="1636"/>
      <c r="AZ107" s="1636"/>
      <c r="BA107" s="1636"/>
      <c r="BB107" s="1636"/>
      <c r="BC107" s="1636"/>
      <c r="BD107" s="1636"/>
      <c r="BE107" s="1636"/>
      <c r="BF107" s="1636"/>
      <c r="BG107" s="1636"/>
      <c r="BH107" s="1636"/>
      <c r="BI107" s="1636"/>
      <c r="BJ107" s="1636"/>
      <c r="BK107" s="1636"/>
      <c r="BL107" s="1636"/>
      <c r="BM107" s="1636"/>
      <c r="BN107" s="1636"/>
      <c r="BO107" s="1636"/>
      <c r="BP107" s="1636"/>
      <c r="BQ107" s="1636"/>
      <c r="BR107" s="1636"/>
      <c r="BS107" s="1636"/>
      <c r="BT107" s="1636"/>
      <c r="BU107" s="1636"/>
      <c r="BV107" s="1636"/>
      <c r="BW107" s="1636"/>
      <c r="BX107" s="1636"/>
      <c r="BY107" s="1636"/>
      <c r="BZ107" s="1636"/>
      <c r="CA107" s="1636"/>
      <c r="CB107" s="1636"/>
      <c r="CC107" s="1636"/>
      <c r="CD107" s="1636"/>
      <c r="CE107" s="1636"/>
      <c r="CF107" s="1636"/>
      <c r="CG107" s="1636"/>
      <c r="CH107" s="1636"/>
      <c r="CI107" s="1636"/>
      <c r="CJ107" s="1636"/>
      <c r="CK107" s="1636"/>
      <c r="CL107" s="1636"/>
      <c r="CM107" s="1636"/>
      <c r="CN107" s="1636"/>
      <c r="CO107" s="1636"/>
      <c r="CP107" s="1636"/>
      <c r="CQ107" s="1636"/>
    </row>
    <row r="108" spans="1:105" s="1460" customFormat="1" x14ac:dyDescent="0.25">
      <c r="A108" s="1365"/>
      <c r="B108" s="1586"/>
      <c r="C108" s="1590" t="s">
        <v>1551</v>
      </c>
      <c r="D108" s="1403"/>
      <c r="E108" s="1593"/>
      <c r="F108" s="1357"/>
      <c r="G108" s="1357"/>
      <c r="H108" s="1636"/>
      <c r="I108" s="1636"/>
      <c r="J108" s="1636"/>
      <c r="K108" s="1636"/>
      <c r="L108" s="1636"/>
      <c r="M108" s="1636"/>
      <c r="N108" s="1636"/>
      <c r="O108" s="1636"/>
      <c r="P108" s="1636"/>
      <c r="Q108" s="1636"/>
      <c r="R108" s="1636"/>
      <c r="S108" s="1636"/>
      <c r="T108" s="1636"/>
      <c r="U108" s="1636"/>
      <c r="V108" s="1636"/>
      <c r="W108" s="1636"/>
      <c r="X108" s="1636"/>
      <c r="Y108" s="1636"/>
      <c r="Z108" s="1636"/>
      <c r="AA108" s="1636"/>
      <c r="AB108" s="1636"/>
      <c r="AC108" s="1636"/>
      <c r="AD108" s="1636"/>
      <c r="AE108" s="1636"/>
      <c r="AF108" s="1636"/>
      <c r="AG108" s="1636"/>
      <c r="AH108" s="1636"/>
      <c r="AI108" s="1636"/>
      <c r="AJ108" s="1636"/>
      <c r="AK108" s="1636"/>
      <c r="AL108" s="1636"/>
      <c r="AM108" s="1636"/>
      <c r="AN108" s="1636"/>
      <c r="AO108" s="1636"/>
      <c r="AP108" s="1636"/>
      <c r="AQ108" s="1636"/>
      <c r="AR108" s="1636"/>
      <c r="AS108" s="1636"/>
      <c r="AT108" s="1636"/>
      <c r="AU108" s="1636"/>
      <c r="AV108" s="1636"/>
      <c r="AW108" s="1636"/>
      <c r="AX108" s="1636"/>
      <c r="AY108" s="1636"/>
      <c r="AZ108" s="1636"/>
      <c r="BA108" s="1636"/>
      <c r="BB108" s="1636"/>
      <c r="BC108" s="1636"/>
      <c r="BD108" s="1636"/>
      <c r="BE108" s="1636"/>
      <c r="BF108" s="1636"/>
      <c r="BG108" s="1636"/>
      <c r="BH108" s="1636"/>
      <c r="BI108" s="1636"/>
      <c r="BJ108" s="1636"/>
      <c r="BK108" s="1636"/>
      <c r="BL108" s="1636"/>
      <c r="BM108" s="1636"/>
      <c r="BN108" s="1636"/>
      <c r="BO108" s="1636"/>
      <c r="BP108" s="1636"/>
      <c r="BQ108" s="1636"/>
      <c r="BR108" s="1636"/>
      <c r="BS108" s="1854"/>
      <c r="BT108" s="1854"/>
      <c r="BU108" s="1636"/>
      <c r="BV108" s="1636"/>
      <c r="BW108" s="1636"/>
      <c r="BX108" s="1636"/>
      <c r="BY108" s="1636"/>
      <c r="BZ108" s="1636"/>
      <c r="CA108" s="1636"/>
      <c r="CB108" s="1636"/>
      <c r="CC108" s="1636"/>
      <c r="CD108" s="1636"/>
      <c r="CE108" s="1636"/>
      <c r="CF108" s="1636"/>
      <c r="CG108" s="1636"/>
      <c r="CH108" s="1636"/>
      <c r="CI108" s="1636"/>
      <c r="CJ108" s="1636"/>
      <c r="CK108" s="1636"/>
      <c r="CL108" s="1636"/>
      <c r="CM108" s="1636"/>
      <c r="CN108" s="1636"/>
      <c r="CO108" s="1636"/>
      <c r="CP108" s="1636"/>
      <c r="CQ108" s="1636"/>
    </row>
    <row r="109" spans="1:105" s="1460" customFormat="1" x14ac:dyDescent="0.25">
      <c r="A109" s="1365"/>
      <c r="B109" s="1586"/>
      <c r="C109" s="1590" t="s">
        <v>1552</v>
      </c>
      <c r="D109" s="1403"/>
      <c r="E109" s="1593"/>
      <c r="F109" s="1357"/>
      <c r="G109" s="1357"/>
      <c r="H109" s="1897"/>
      <c r="I109" s="1636"/>
      <c r="J109" s="1636"/>
      <c r="K109" s="1636"/>
      <c r="L109" s="1636"/>
      <c r="M109" s="1636"/>
      <c r="N109" s="1636"/>
      <c r="O109" s="1636"/>
      <c r="P109" s="1636"/>
      <c r="Q109" s="1636"/>
      <c r="R109" s="1636"/>
      <c r="S109" s="1636"/>
      <c r="T109" s="1636"/>
      <c r="U109" s="1636"/>
      <c r="V109" s="1636"/>
      <c r="W109" s="1636"/>
      <c r="X109" s="1636"/>
      <c r="Y109" s="1636"/>
      <c r="Z109" s="1636"/>
      <c r="AA109" s="1636"/>
      <c r="AB109" s="1636"/>
      <c r="AC109" s="1636"/>
      <c r="AD109" s="1636"/>
      <c r="AE109" s="1636"/>
      <c r="AF109" s="1636"/>
      <c r="AG109" s="1636"/>
      <c r="AH109" s="1636"/>
      <c r="AI109" s="1636"/>
      <c r="AJ109" s="1636"/>
      <c r="AK109" s="1636"/>
      <c r="AL109" s="1636"/>
      <c r="AM109" s="1636"/>
      <c r="AN109" s="1636"/>
      <c r="AO109" s="1636"/>
      <c r="AP109" s="1636"/>
      <c r="AQ109" s="1636"/>
      <c r="AR109" s="1636"/>
      <c r="AS109" s="1636"/>
      <c r="AT109" s="1636"/>
      <c r="AU109" s="1636"/>
      <c r="AV109" s="1636"/>
      <c r="AW109" s="1636"/>
      <c r="AX109" s="1636"/>
      <c r="AY109" s="1636"/>
      <c r="AZ109" s="1636"/>
      <c r="BA109" s="1636"/>
      <c r="BB109" s="1636"/>
      <c r="BC109" s="1636"/>
      <c r="BD109" s="1636"/>
      <c r="BE109" s="1636"/>
      <c r="BF109" s="1636"/>
      <c r="BG109" s="1636"/>
      <c r="BH109" s="1636"/>
      <c r="BI109" s="1636"/>
      <c r="BJ109" s="1636"/>
      <c r="BK109" s="1636"/>
      <c r="BL109" s="1636"/>
      <c r="BM109" s="1636"/>
      <c r="BN109" s="1636"/>
      <c r="BO109" s="1636"/>
      <c r="BP109" s="1636"/>
      <c r="BQ109" s="1636"/>
      <c r="BR109" s="1636"/>
      <c r="BS109" s="1854"/>
      <c r="BT109" s="1854"/>
      <c r="BU109" s="1636"/>
      <c r="BV109" s="1636"/>
      <c r="BW109" s="1636"/>
      <c r="BX109" s="1636"/>
      <c r="BY109" s="1636"/>
      <c r="BZ109" s="1636"/>
      <c r="CA109" s="1636"/>
      <c r="CB109" s="1636"/>
      <c r="CC109" s="1636"/>
      <c r="CD109" s="1636"/>
      <c r="CE109" s="1636"/>
      <c r="CF109" s="1636"/>
      <c r="CG109" s="1636"/>
      <c r="CH109" s="1636"/>
      <c r="CI109" s="1636"/>
      <c r="CJ109" s="1636"/>
      <c r="CK109" s="1636"/>
      <c r="CL109" s="1636"/>
      <c r="CM109" s="1636"/>
      <c r="CN109" s="1636"/>
      <c r="CO109" s="1636"/>
      <c r="CP109" s="1636"/>
      <c r="CQ109" s="1636"/>
    </row>
    <row r="110" spans="1:105" s="1460" customFormat="1" x14ac:dyDescent="0.25">
      <c r="A110" s="1365"/>
      <c r="B110" s="1586"/>
      <c r="C110" s="1590" t="s">
        <v>1553</v>
      </c>
      <c r="D110" s="1403"/>
      <c r="E110" s="1593"/>
      <c r="F110" s="1357"/>
      <c r="G110" s="1357"/>
      <c r="H110" s="1636"/>
      <c r="I110" s="1636"/>
      <c r="J110" s="1636"/>
      <c r="K110" s="1636"/>
      <c r="L110" s="1636"/>
      <c r="M110" s="1636"/>
      <c r="N110" s="1636"/>
      <c r="O110" s="1636"/>
      <c r="P110" s="1636"/>
      <c r="Q110" s="1636"/>
      <c r="R110" s="1636"/>
      <c r="S110" s="1636"/>
      <c r="T110" s="1636"/>
      <c r="U110" s="1636"/>
      <c r="V110" s="1636"/>
      <c r="W110" s="1636"/>
      <c r="X110" s="1636"/>
      <c r="Y110" s="1636"/>
      <c r="Z110" s="1636"/>
      <c r="AA110" s="1636"/>
      <c r="AB110" s="1636"/>
      <c r="AC110" s="1636"/>
      <c r="AD110" s="1636"/>
      <c r="AE110" s="1636"/>
      <c r="AF110" s="1636"/>
      <c r="AG110" s="1636"/>
      <c r="AH110" s="1636"/>
      <c r="AI110" s="1636"/>
      <c r="AJ110" s="1636"/>
      <c r="AK110" s="1636"/>
      <c r="AL110" s="1636"/>
      <c r="AM110" s="1636"/>
      <c r="AN110" s="1636"/>
      <c r="AO110" s="1636"/>
      <c r="AP110" s="1636"/>
      <c r="AQ110" s="1636"/>
      <c r="AR110" s="1636"/>
      <c r="AS110" s="1636"/>
      <c r="AT110" s="1636"/>
      <c r="AU110" s="1636"/>
      <c r="AV110" s="1636"/>
      <c r="AW110" s="1636"/>
      <c r="AX110" s="1636"/>
      <c r="AY110" s="1636"/>
      <c r="AZ110" s="1636"/>
      <c r="BA110" s="1636"/>
      <c r="BB110" s="1636"/>
      <c r="BC110" s="1636"/>
      <c r="BD110" s="1636"/>
      <c r="BE110" s="1636"/>
      <c r="BF110" s="1636"/>
      <c r="BG110" s="1636"/>
      <c r="BH110" s="1636"/>
      <c r="BI110" s="1636"/>
      <c r="BJ110" s="1636"/>
      <c r="BK110" s="1636"/>
      <c r="BL110" s="1636"/>
      <c r="BM110" s="1636"/>
      <c r="BN110" s="1636"/>
      <c r="BO110" s="1636"/>
      <c r="BP110" s="1636"/>
      <c r="BQ110" s="1636"/>
      <c r="BR110" s="1636"/>
      <c r="BS110" s="1636"/>
      <c r="BT110" s="1636"/>
      <c r="BU110" s="1636"/>
      <c r="BV110" s="1636"/>
      <c r="BW110" s="1636"/>
      <c r="BX110" s="1636"/>
      <c r="BY110" s="1636"/>
      <c r="BZ110" s="1636"/>
      <c r="CA110" s="1636"/>
      <c r="CB110" s="1636"/>
      <c r="CC110" s="1636"/>
      <c r="CD110" s="1636"/>
      <c r="CE110" s="1636"/>
      <c r="CF110" s="1636"/>
      <c r="CG110" s="1636"/>
      <c r="CH110" s="1636"/>
      <c r="CI110" s="1636"/>
      <c r="CJ110" s="1636"/>
      <c r="CK110" s="1636"/>
      <c r="CL110" s="1636"/>
      <c r="CM110" s="1636"/>
      <c r="CN110" s="1636"/>
      <c r="CO110" s="1636"/>
      <c r="CP110" s="1636"/>
      <c r="CQ110" s="1636"/>
    </row>
    <row r="111" spans="1:105" s="1365" customFormat="1" x14ac:dyDescent="0.25">
      <c r="B111" s="1586"/>
      <c r="C111" s="1590" t="s">
        <v>1554</v>
      </c>
      <c r="D111" s="1403"/>
      <c r="E111" s="1593"/>
      <c r="F111" s="1357"/>
      <c r="G111" s="1357"/>
      <c r="H111" s="1898"/>
      <c r="I111" s="1898"/>
      <c r="J111" s="1898"/>
      <c r="K111" s="1898"/>
      <c r="L111" s="1898"/>
      <c r="M111" s="1898"/>
      <c r="N111" s="1898"/>
      <c r="O111" s="1898"/>
      <c r="P111" s="1898"/>
      <c r="Q111" s="1898"/>
      <c r="R111" s="1898"/>
      <c r="S111" s="1898"/>
      <c r="T111" s="1898"/>
      <c r="U111" s="1898"/>
      <c r="V111" s="1898"/>
      <c r="W111" s="1898"/>
      <c r="X111" s="1898"/>
      <c r="Y111" s="1898"/>
      <c r="Z111" s="1898"/>
      <c r="AA111" s="1898"/>
      <c r="AB111" s="1898"/>
      <c r="AC111" s="1898"/>
      <c r="AD111" s="1898"/>
      <c r="AE111" s="1898"/>
      <c r="AF111" s="1898"/>
      <c r="AG111" s="1898"/>
      <c r="AH111" s="1898"/>
      <c r="AI111" s="1898"/>
      <c r="AJ111" s="1898"/>
      <c r="AK111" s="1898"/>
      <c r="AL111" s="1898"/>
      <c r="AM111" s="1898"/>
      <c r="AN111" s="1898"/>
      <c r="AO111" s="1898"/>
      <c r="AP111" s="1898"/>
      <c r="AQ111" s="1898"/>
      <c r="AR111" s="1898"/>
      <c r="AS111" s="1898"/>
      <c r="AT111" s="1898"/>
      <c r="AU111" s="1898"/>
      <c r="AV111" s="1898"/>
      <c r="AW111" s="1898"/>
      <c r="AX111" s="1898"/>
      <c r="AY111" s="1898"/>
      <c r="AZ111" s="1898"/>
      <c r="BA111" s="1898"/>
      <c r="BB111" s="1898"/>
      <c r="BC111" s="1898"/>
      <c r="BD111" s="1898"/>
      <c r="BE111" s="1898"/>
      <c r="BF111" s="1898"/>
      <c r="BG111" s="1898"/>
      <c r="BH111" s="1898"/>
      <c r="BI111" s="1898"/>
      <c r="BJ111" s="1898"/>
      <c r="BK111" s="1898"/>
      <c r="BL111" s="1898"/>
      <c r="BM111" s="1898"/>
      <c r="BN111" s="1898"/>
      <c r="BO111" s="1898"/>
      <c r="BP111" s="1898"/>
      <c r="BQ111" s="1898"/>
      <c r="BR111" s="1898"/>
      <c r="BS111" s="1898"/>
      <c r="BT111" s="1898"/>
      <c r="BU111" s="1898"/>
      <c r="BV111" s="1898"/>
      <c r="BW111" s="1898"/>
      <c r="BX111" s="1898"/>
      <c r="BY111" s="1898"/>
      <c r="BZ111" s="1898"/>
      <c r="CA111" s="1898"/>
      <c r="CB111" s="1898"/>
      <c r="CC111" s="1898"/>
      <c r="CD111" s="1898"/>
      <c r="CE111" s="1898"/>
      <c r="CF111" s="1898"/>
      <c r="CG111" s="1898"/>
      <c r="CH111" s="1898"/>
      <c r="CI111" s="1898"/>
      <c r="CJ111" s="1898"/>
      <c r="CK111" s="1898"/>
      <c r="CL111" s="1898"/>
      <c r="CM111" s="1898"/>
      <c r="CN111" s="1898"/>
      <c r="CO111" s="1898"/>
      <c r="CP111" s="1898"/>
      <c r="CQ111" s="1898"/>
    </row>
    <row r="112" spans="1:105" s="1365" customFormat="1" ht="21" x14ac:dyDescent="0.25">
      <c r="B112" s="1586"/>
      <c r="C112" s="1590" t="s">
        <v>1555</v>
      </c>
      <c r="D112" s="1403"/>
      <c r="E112" s="1593"/>
      <c r="F112" s="1357"/>
      <c r="G112" s="1357"/>
      <c r="H112" s="1859"/>
      <c r="I112" s="1859"/>
      <c r="J112" s="1859"/>
      <c r="K112" s="1859"/>
      <c r="L112" s="1859"/>
      <c r="M112" s="1859"/>
      <c r="N112" s="1859"/>
      <c r="O112" s="1859"/>
      <c r="P112" s="1859"/>
      <c r="Q112" s="1859"/>
      <c r="R112" s="1859"/>
      <c r="S112" s="1859"/>
      <c r="T112" s="1859"/>
      <c r="U112" s="1859"/>
      <c r="V112" s="1859"/>
      <c r="W112" s="1859"/>
      <c r="X112" s="1859"/>
      <c r="Y112" s="1859"/>
      <c r="Z112" s="1859"/>
      <c r="AA112" s="1859"/>
      <c r="AB112" s="1859"/>
      <c r="AC112" s="1859"/>
      <c r="AD112" s="1859"/>
      <c r="AE112" s="1859"/>
      <c r="AF112" s="1859"/>
      <c r="AG112" s="1859"/>
      <c r="AH112" s="1859"/>
      <c r="AI112" s="1859"/>
      <c r="AJ112" s="1859"/>
      <c r="AK112" s="1859"/>
      <c r="AL112" s="1859"/>
      <c r="AM112" s="1859"/>
      <c r="AN112" s="1859"/>
      <c r="AO112" s="1859"/>
      <c r="AP112" s="1859"/>
      <c r="AQ112" s="1859"/>
      <c r="AR112" s="1859"/>
      <c r="AS112" s="1859"/>
      <c r="AT112" s="1859"/>
      <c r="AU112" s="1859"/>
      <c r="AV112" s="1859"/>
      <c r="AW112" s="1859"/>
      <c r="AX112" s="1859"/>
      <c r="AY112" s="1859"/>
      <c r="AZ112" s="1859"/>
      <c r="BA112" s="1859"/>
      <c r="BB112" s="1859"/>
      <c r="BC112" s="1859"/>
      <c r="BD112" s="1859"/>
      <c r="BE112" s="1859"/>
      <c r="BF112" s="1859"/>
      <c r="BG112" s="1859"/>
      <c r="BH112" s="1859"/>
      <c r="BI112" s="1859"/>
      <c r="BJ112" s="1859"/>
      <c r="BK112" s="1859"/>
      <c r="BL112" s="1859"/>
      <c r="BM112" s="1859"/>
      <c r="BN112" s="1859"/>
      <c r="BO112" s="1859"/>
      <c r="BP112" s="1859"/>
      <c r="BQ112" s="1859"/>
      <c r="BR112" s="1859"/>
      <c r="BS112" s="1859"/>
      <c r="BT112" s="1859"/>
      <c r="BU112" s="1859"/>
      <c r="BV112" s="1859"/>
      <c r="BW112" s="1859"/>
      <c r="BX112" s="1859"/>
      <c r="BY112" s="1859"/>
      <c r="BZ112" s="1859"/>
      <c r="CA112" s="1859"/>
      <c r="CB112" s="1859"/>
      <c r="CC112" s="1859"/>
      <c r="CD112" s="1859"/>
      <c r="CE112" s="1859"/>
      <c r="CF112" s="1859"/>
      <c r="CG112" s="1859"/>
      <c r="CH112" s="1859"/>
      <c r="CI112" s="1859"/>
      <c r="CJ112" s="1859"/>
      <c r="CK112" s="1859"/>
      <c r="CL112" s="1859"/>
      <c r="CM112" s="1859"/>
      <c r="CN112" s="1859"/>
      <c r="CO112" s="1859"/>
      <c r="CP112" s="1859"/>
      <c r="CQ112" s="1859"/>
    </row>
    <row r="113" spans="1:50" s="1365" customFormat="1" x14ac:dyDescent="0.25">
      <c r="B113" s="1586"/>
      <c r="C113" s="1590" t="s">
        <v>1556</v>
      </c>
      <c r="D113" s="1403"/>
      <c r="E113" s="1593"/>
      <c r="F113" s="1357"/>
      <c r="G113" s="1357"/>
      <c r="H113" s="1494"/>
      <c r="I113" s="1494"/>
      <c r="AX113" s="1460"/>
    </row>
    <row r="114" spans="1:50" s="1460" customFormat="1" x14ac:dyDescent="0.25">
      <c r="A114" s="1365"/>
      <c r="B114" s="1586"/>
      <c r="C114" s="1590" t="s">
        <v>1557</v>
      </c>
      <c r="D114" s="1403"/>
      <c r="E114" s="1593"/>
      <c r="F114" s="1357"/>
      <c r="G114" s="1357"/>
      <c r="I114" s="1365"/>
    </row>
    <row r="115" spans="1:50" s="1365" customFormat="1" x14ac:dyDescent="0.25">
      <c r="B115" s="1586"/>
      <c r="C115" s="1590" t="s">
        <v>1558</v>
      </c>
      <c r="D115" s="1403"/>
      <c r="E115" s="1593"/>
      <c r="F115" s="1357"/>
      <c r="G115" s="1357"/>
    </row>
    <row r="116" spans="1:50" s="1365" customFormat="1" x14ac:dyDescent="0.25">
      <c r="B116" s="1586"/>
      <c r="C116" s="1590"/>
      <c r="D116" s="1403"/>
      <c r="E116" s="1593"/>
      <c r="F116" s="1357"/>
      <c r="G116" s="1357"/>
    </row>
    <row r="117" spans="1:50" s="1365" customFormat="1" x14ac:dyDescent="0.25">
      <c r="C117" s="1357"/>
      <c r="D117" s="1403"/>
      <c r="E117" s="1593"/>
      <c r="F117" s="1357"/>
      <c r="G117" s="1357"/>
    </row>
    <row r="118" spans="1:50" s="1365" customFormat="1" x14ac:dyDescent="0.25">
      <c r="B118" s="1365" t="s">
        <v>1559</v>
      </c>
      <c r="C118" s="1357" t="s">
        <v>1560</v>
      </c>
      <c r="D118" s="1403"/>
      <c r="E118" s="1593"/>
      <c r="F118" s="1357"/>
      <c r="G118" s="1357"/>
    </row>
    <row r="119" spans="1:50" s="1365" customFormat="1" x14ac:dyDescent="0.25">
      <c r="C119" s="1357"/>
      <c r="D119" s="1403"/>
      <c r="E119" s="1593"/>
      <c r="F119" s="1357"/>
      <c r="G119" s="1357"/>
    </row>
    <row r="120" spans="1:50" s="1365" customFormat="1" x14ac:dyDescent="0.25">
      <c r="B120" s="1365" t="s">
        <v>1561</v>
      </c>
      <c r="C120" s="1357" t="s">
        <v>1562</v>
      </c>
      <c r="D120" s="1403"/>
      <c r="E120" s="1593"/>
      <c r="F120" s="1357"/>
      <c r="G120" s="1357"/>
    </row>
    <row r="121" spans="1:50" s="1365" customFormat="1" x14ac:dyDescent="0.25">
      <c r="C121" s="1357"/>
      <c r="D121" s="1403"/>
      <c r="E121" s="1593"/>
      <c r="F121" s="1357"/>
      <c r="G121" s="1357"/>
    </row>
    <row r="122" spans="1:50" s="1365" customFormat="1" ht="21" x14ac:dyDescent="0.25">
      <c r="B122" s="1635" t="s">
        <v>1563</v>
      </c>
      <c r="C122" s="1635" t="s">
        <v>1564</v>
      </c>
      <c r="D122" s="1899" t="s">
        <v>1565</v>
      </c>
      <c r="E122" s="1900">
        <f>663429+265465</f>
        <v>928894</v>
      </c>
      <c r="F122" s="1595" t="s">
        <v>1342</v>
      </c>
      <c r="G122" s="1357" t="s">
        <v>1566</v>
      </c>
    </row>
    <row r="123" spans="1:50" s="1365" customFormat="1" x14ac:dyDescent="0.25">
      <c r="C123" s="1357"/>
      <c r="D123" s="1403"/>
      <c r="E123" s="1593"/>
      <c r="F123" s="1357"/>
      <c r="G123" s="1357"/>
    </row>
    <row r="124" spans="1:50" s="1365" customFormat="1" x14ac:dyDescent="0.25">
      <c r="B124" s="1635" t="s">
        <v>1567</v>
      </c>
      <c r="C124" s="1635"/>
      <c r="D124" s="1627"/>
      <c r="E124" s="1901">
        <v>38368</v>
      </c>
      <c r="F124" s="1880" t="s">
        <v>1568</v>
      </c>
      <c r="G124" s="1357"/>
    </row>
    <row r="125" spans="1:50" s="1365" customFormat="1" x14ac:dyDescent="0.25">
      <c r="B125" s="1831"/>
      <c r="C125" s="1831"/>
      <c r="D125" s="1627"/>
      <c r="E125" s="1831"/>
      <c r="F125" s="1831"/>
      <c r="G125" s="1831"/>
    </row>
    <row r="126" spans="1:50" s="1365" customFormat="1" x14ac:dyDescent="0.25">
      <c r="B126" s="1831"/>
      <c r="C126" s="1831"/>
      <c r="D126" s="1627"/>
      <c r="E126" s="1831"/>
      <c r="F126" s="1831"/>
      <c r="G126" s="1831"/>
    </row>
    <row r="127" spans="1:50" s="1365" customFormat="1" x14ac:dyDescent="0.25">
      <c r="B127" s="1831"/>
      <c r="C127" s="1831"/>
      <c r="D127" s="1627"/>
      <c r="E127" s="1831"/>
      <c r="F127" s="1831"/>
      <c r="G127" s="1831"/>
    </row>
    <row r="128" spans="1:50" s="1365" customFormat="1" x14ac:dyDescent="0.25">
      <c r="B128" s="1831"/>
      <c r="C128" s="1831"/>
      <c r="D128" s="1627"/>
      <c r="E128" s="1831"/>
      <c r="F128" s="1831"/>
      <c r="G128" s="1831"/>
    </row>
    <row r="129" spans="2:87" s="1365" customFormat="1" x14ac:dyDescent="0.25">
      <c r="B129" s="1831"/>
      <c r="C129" s="1831"/>
      <c r="D129" s="1627"/>
      <c r="E129" s="1831"/>
      <c r="F129" s="1831"/>
      <c r="G129" s="1831"/>
    </row>
    <row r="130" spans="2:87" s="1365" customFormat="1" x14ac:dyDescent="0.25">
      <c r="B130" s="1831"/>
      <c r="C130" s="1831"/>
      <c r="D130" s="1627"/>
      <c r="E130" s="1831"/>
      <c r="F130" s="1831"/>
      <c r="G130" s="1831"/>
    </row>
    <row r="131" spans="2:87" s="1365" customFormat="1" x14ac:dyDescent="0.25">
      <c r="B131" s="1831"/>
      <c r="C131" s="1831"/>
      <c r="D131" s="1627"/>
      <c r="E131" s="1831"/>
      <c r="F131" s="1831"/>
      <c r="G131" s="1831"/>
    </row>
    <row r="132" spans="2:87" s="1365" customFormat="1" x14ac:dyDescent="0.25">
      <c r="B132" s="1831"/>
      <c r="C132" s="1831"/>
      <c r="D132" s="1627"/>
      <c r="E132" s="1831"/>
      <c r="F132" s="1831"/>
      <c r="G132" s="1831"/>
    </row>
    <row r="133" spans="2:87" s="1365" customFormat="1" x14ac:dyDescent="0.25">
      <c r="B133" s="1831"/>
      <c r="C133" s="1831"/>
      <c r="D133" s="1627"/>
      <c r="E133" s="1831"/>
      <c r="F133" s="1831"/>
      <c r="G133" s="1831"/>
    </row>
    <row r="134" spans="2:87" s="1365" customFormat="1" x14ac:dyDescent="0.25">
      <c r="B134" s="1831"/>
      <c r="C134" s="1831"/>
      <c r="D134" s="1627"/>
      <c r="E134" s="1831"/>
      <c r="F134" s="1831"/>
      <c r="G134" s="1831"/>
    </row>
    <row r="135" spans="2:87" s="1365" customFormat="1" x14ac:dyDescent="0.25">
      <c r="B135" s="1831"/>
      <c r="C135" s="1831"/>
      <c r="D135" s="1627"/>
      <c r="E135" s="1831"/>
      <c r="F135" s="1831"/>
      <c r="G135" s="1831"/>
    </row>
    <row r="136" spans="2:87" s="1365" customFormat="1" x14ac:dyDescent="0.25">
      <c r="B136" s="1831"/>
      <c r="C136" s="1831"/>
      <c r="D136" s="1627"/>
      <c r="E136" s="1831"/>
      <c r="F136" s="1831"/>
      <c r="G136" s="1831"/>
    </row>
    <row r="137" spans="2:87" s="1365" customFormat="1" x14ac:dyDescent="0.25">
      <c r="B137" s="1831"/>
      <c r="C137" s="1831"/>
      <c r="D137" s="1627"/>
      <c r="E137" s="1831"/>
      <c r="F137" s="1831"/>
      <c r="G137" s="1831"/>
    </row>
    <row r="138" spans="2:87" s="1365" customFormat="1" x14ac:dyDescent="0.25">
      <c r="B138" s="1831"/>
      <c r="C138" s="1831"/>
      <c r="D138" s="1627"/>
      <c r="E138" s="1831"/>
      <c r="F138" s="1831"/>
      <c r="G138" s="1831"/>
    </row>
    <row r="139" spans="2:87" s="1365" customFormat="1" x14ac:dyDescent="0.25">
      <c r="B139" s="1831"/>
      <c r="C139" s="1831"/>
      <c r="D139" s="1627"/>
      <c r="E139" s="1831"/>
      <c r="F139" s="1831"/>
      <c r="G139" s="1831"/>
    </row>
    <row r="140" spans="2:87" s="1365" customFormat="1" x14ac:dyDescent="0.25">
      <c r="B140" s="1831"/>
      <c r="C140" s="1831"/>
      <c r="D140" s="1627"/>
      <c r="E140" s="1831"/>
      <c r="F140" s="1831"/>
      <c r="G140" s="1831"/>
      <c r="S140" s="1418"/>
      <c r="BU140" s="1418"/>
      <c r="CI140" s="1455"/>
    </row>
    <row r="141" spans="2:87" s="1365" customFormat="1" x14ac:dyDescent="0.25">
      <c r="B141" s="1831"/>
      <c r="C141" s="1831"/>
      <c r="D141" s="1627"/>
      <c r="E141" s="1831"/>
      <c r="F141" s="1831"/>
      <c r="G141" s="1831"/>
      <c r="S141" s="1418"/>
      <c r="BU141" s="1418"/>
      <c r="CI141" s="1455"/>
    </row>
    <row r="142" spans="2:87" s="1365" customFormat="1" x14ac:dyDescent="0.25">
      <c r="B142" s="1831"/>
      <c r="C142" s="1831"/>
      <c r="D142" s="1627"/>
      <c r="E142" s="1831"/>
      <c r="F142" s="1831"/>
      <c r="G142" s="1831"/>
      <c r="S142" s="1418"/>
      <c r="BU142" s="1418"/>
      <c r="CI142" s="1455"/>
    </row>
    <row r="143" spans="2:87" s="1365" customFormat="1" x14ac:dyDescent="0.25">
      <c r="B143" s="1831"/>
      <c r="C143" s="1831"/>
      <c r="D143" s="1627"/>
      <c r="E143" s="1831"/>
      <c r="F143" s="1831"/>
      <c r="G143" s="1831"/>
      <c r="S143" s="1418"/>
      <c r="BU143" s="1418"/>
      <c r="CI143" s="1455"/>
    </row>
    <row r="144" spans="2:87" s="1365" customFormat="1" x14ac:dyDescent="0.25">
      <c r="B144" s="1831"/>
      <c r="C144" s="1831"/>
      <c r="D144" s="1627"/>
      <c r="E144" s="1831"/>
      <c r="F144" s="1831"/>
      <c r="G144" s="1831"/>
      <c r="S144" s="1418"/>
      <c r="BU144" s="1418"/>
      <c r="CI144" s="1455"/>
    </row>
    <row r="145" spans="2:87" s="1365" customFormat="1" x14ac:dyDescent="0.25">
      <c r="B145" s="1831"/>
      <c r="C145" s="1831"/>
      <c r="D145" s="1627"/>
      <c r="E145" s="1831"/>
      <c r="F145" s="1831"/>
      <c r="G145" s="1831"/>
      <c r="S145" s="1418"/>
      <c r="BU145" s="1418"/>
      <c r="CI145" s="1455"/>
    </row>
    <row r="146" spans="2:87" s="1365" customFormat="1" x14ac:dyDescent="0.25">
      <c r="B146" s="1831"/>
      <c r="C146" s="1831"/>
      <c r="D146" s="1627"/>
      <c r="E146" s="1831"/>
      <c r="F146" s="1831"/>
      <c r="G146" s="1831"/>
      <c r="S146" s="1418"/>
      <c r="BU146" s="1418"/>
      <c r="CI146" s="1455"/>
    </row>
    <row r="147" spans="2:87" s="1365" customFormat="1" x14ac:dyDescent="0.25">
      <c r="B147" s="1831"/>
      <c r="C147" s="1831"/>
      <c r="D147" s="1627"/>
      <c r="E147" s="1831"/>
      <c r="F147" s="1831"/>
      <c r="G147" s="1831"/>
      <c r="S147" s="1418"/>
      <c r="BU147" s="1418"/>
      <c r="CI147" s="1455"/>
    </row>
    <row r="148" spans="2:87" s="1365" customFormat="1" x14ac:dyDescent="0.25">
      <c r="B148" s="1831"/>
      <c r="C148" s="1831"/>
      <c r="D148" s="1627"/>
      <c r="E148" s="1831"/>
      <c r="F148" s="1831"/>
      <c r="G148" s="1831"/>
      <c r="S148" s="1418"/>
      <c r="BU148" s="1418"/>
      <c r="CI148" s="1455"/>
    </row>
    <row r="149" spans="2:87" s="1365" customFormat="1" x14ac:dyDescent="0.25">
      <c r="B149" s="1831"/>
      <c r="C149" s="1831"/>
      <c r="D149" s="1627"/>
      <c r="E149" s="1831"/>
      <c r="F149" s="1831"/>
      <c r="G149" s="1831"/>
      <c r="S149" s="1418"/>
      <c r="BU149" s="1418"/>
      <c r="CI149" s="1455"/>
    </row>
    <row r="150" spans="2:87" s="1365" customFormat="1" x14ac:dyDescent="0.25">
      <c r="B150" s="1831"/>
      <c r="C150" s="1831"/>
      <c r="D150" s="1627"/>
      <c r="E150" s="1831"/>
      <c r="F150" s="1831"/>
      <c r="G150" s="1831"/>
      <c r="S150" s="1418"/>
      <c r="BU150" s="1418"/>
      <c r="CI150" s="1455"/>
    </row>
    <row r="151" spans="2:87" s="1365" customFormat="1" x14ac:dyDescent="0.25">
      <c r="B151" s="1831"/>
      <c r="C151" s="1831"/>
      <c r="D151" s="1627"/>
      <c r="E151" s="1831"/>
      <c r="F151" s="1831"/>
      <c r="G151" s="1831"/>
      <c r="S151" s="1418"/>
      <c r="BU151" s="1418"/>
      <c r="CI151" s="1455"/>
    </row>
    <row r="152" spans="2:87" s="1365" customFormat="1" x14ac:dyDescent="0.25">
      <c r="B152" s="1831"/>
      <c r="C152" s="1831"/>
      <c r="D152" s="1627"/>
      <c r="E152" s="1831"/>
      <c r="F152" s="1831"/>
      <c r="G152" s="1831"/>
      <c r="S152" s="1418"/>
      <c r="BU152" s="1418"/>
      <c r="CI152" s="1455"/>
    </row>
    <row r="153" spans="2:87" s="1365" customFormat="1" x14ac:dyDescent="0.25">
      <c r="B153" s="1831"/>
      <c r="C153" s="1831"/>
      <c r="D153" s="1627"/>
      <c r="E153" s="1831"/>
      <c r="F153" s="1831"/>
      <c r="G153" s="1831"/>
      <c r="S153" s="1418"/>
      <c r="BU153" s="1418"/>
      <c r="CI153" s="1455"/>
    </row>
    <row r="154" spans="2:87" s="1365" customFormat="1" x14ac:dyDescent="0.25">
      <c r="B154" s="1831"/>
      <c r="C154" s="1831"/>
      <c r="D154" s="1627"/>
      <c r="E154" s="1831"/>
      <c r="F154" s="1831"/>
      <c r="G154" s="1831"/>
      <c r="S154" s="1418"/>
      <c r="BU154" s="1418"/>
      <c r="CI154" s="1455"/>
    </row>
    <row r="155" spans="2:87" s="1365" customFormat="1" x14ac:dyDescent="0.25">
      <c r="B155" s="1831"/>
      <c r="C155" s="1831"/>
      <c r="D155" s="1627"/>
      <c r="E155" s="1831"/>
      <c r="F155" s="1831"/>
      <c r="G155" s="1831"/>
      <c r="S155" s="1418"/>
      <c r="BU155" s="1418"/>
      <c r="CI155" s="1455"/>
    </row>
    <row r="156" spans="2:87" s="1365" customFormat="1" x14ac:dyDescent="0.25">
      <c r="B156" s="1831"/>
      <c r="C156" s="1831"/>
      <c r="D156" s="1627"/>
      <c r="E156" s="1831"/>
      <c r="F156" s="1831"/>
      <c r="G156" s="1831"/>
      <c r="S156" s="1418"/>
      <c r="BU156" s="1418"/>
      <c r="CI156" s="1455"/>
    </row>
    <row r="157" spans="2:87" s="1365" customFormat="1" x14ac:dyDescent="0.25">
      <c r="B157" s="1831"/>
      <c r="C157" s="1831"/>
      <c r="D157" s="1627"/>
      <c r="E157" s="1831"/>
      <c r="F157" s="1831"/>
      <c r="G157" s="1831"/>
      <c r="S157" s="1418"/>
      <c r="BU157" s="1418"/>
      <c r="CI157" s="1455"/>
    </row>
    <row r="158" spans="2:87" s="1365" customFormat="1" x14ac:dyDescent="0.25">
      <c r="B158" s="1831"/>
      <c r="C158" s="1831"/>
      <c r="D158" s="1627"/>
      <c r="E158" s="1831"/>
      <c r="F158" s="1831"/>
      <c r="G158" s="1831"/>
      <c r="S158" s="1418"/>
      <c r="BU158" s="1418"/>
      <c r="CI158" s="1455"/>
    </row>
    <row r="159" spans="2:87" s="1365" customFormat="1" x14ac:dyDescent="0.25">
      <c r="B159" s="1831"/>
      <c r="C159" s="1831"/>
      <c r="D159" s="1627"/>
      <c r="E159" s="1831"/>
      <c r="F159" s="1831"/>
      <c r="G159" s="1831"/>
      <c r="S159" s="1418"/>
      <c r="BU159" s="1418"/>
      <c r="CI159" s="1455"/>
    </row>
    <row r="160" spans="2:87" s="1365" customFormat="1" x14ac:dyDescent="0.25">
      <c r="B160" s="1831"/>
      <c r="C160" s="1831"/>
      <c r="D160" s="1627"/>
      <c r="E160" s="1831"/>
      <c r="F160" s="1831"/>
      <c r="G160" s="1831"/>
      <c r="S160" s="1418"/>
      <c r="BU160" s="1418"/>
      <c r="CI160" s="1455"/>
    </row>
    <row r="161" spans="2:87" s="1365" customFormat="1" x14ac:dyDescent="0.25">
      <c r="B161" s="1831"/>
      <c r="C161" s="1831"/>
      <c r="D161" s="1627"/>
      <c r="E161" s="1831"/>
      <c r="F161" s="1831"/>
      <c r="G161" s="1831"/>
      <c r="S161" s="1418"/>
      <c r="BU161" s="1418"/>
      <c r="CI161" s="1455"/>
    </row>
    <row r="162" spans="2:87" s="1365" customFormat="1" x14ac:dyDescent="0.25">
      <c r="B162" s="1831"/>
      <c r="C162" s="1831"/>
      <c r="D162" s="1627"/>
      <c r="E162" s="1831"/>
      <c r="F162" s="1831"/>
      <c r="G162" s="1831"/>
      <c r="S162" s="1418"/>
      <c r="BU162" s="1418"/>
      <c r="CI162" s="1455"/>
    </row>
    <row r="163" spans="2:87" s="1365" customFormat="1" x14ac:dyDescent="0.25">
      <c r="B163" s="1831"/>
      <c r="C163" s="1831"/>
      <c r="D163" s="1627"/>
      <c r="E163" s="1831"/>
      <c r="F163" s="1831"/>
      <c r="G163" s="1831"/>
      <c r="S163" s="1418"/>
      <c r="BU163" s="1418"/>
      <c r="CI163" s="1455"/>
    </row>
    <row r="164" spans="2:87" s="1365" customFormat="1" x14ac:dyDescent="0.25">
      <c r="B164" s="1831"/>
      <c r="C164" s="1831"/>
      <c r="D164" s="1627"/>
      <c r="E164" s="1831"/>
      <c r="F164" s="1831"/>
      <c r="G164" s="1831"/>
      <c r="S164" s="1418"/>
      <c r="BU164" s="1418"/>
      <c r="CI164" s="1455"/>
    </row>
    <row r="165" spans="2:87" s="1365" customFormat="1" x14ac:dyDescent="0.25">
      <c r="B165" s="1831"/>
      <c r="C165" s="1831"/>
      <c r="D165" s="1627"/>
      <c r="E165" s="1831"/>
      <c r="F165" s="1831"/>
      <c r="G165" s="1831"/>
      <c r="S165" s="1418"/>
      <c r="BU165" s="1418"/>
      <c r="CI165" s="1455"/>
    </row>
    <row r="166" spans="2:87" s="1365" customFormat="1" x14ac:dyDescent="0.25">
      <c r="B166" s="1831"/>
      <c r="C166" s="1831"/>
      <c r="D166" s="1627"/>
      <c r="E166" s="1831"/>
      <c r="F166" s="1831"/>
      <c r="G166" s="1831"/>
      <c r="S166" s="1418"/>
      <c r="BU166" s="1418"/>
      <c r="CI166" s="1455"/>
    </row>
    <row r="167" spans="2:87" s="1365" customFormat="1" x14ac:dyDescent="0.25">
      <c r="B167" s="1831"/>
      <c r="C167" s="1831"/>
      <c r="D167" s="1627"/>
      <c r="E167" s="1831"/>
      <c r="F167" s="1831"/>
      <c r="G167" s="1831"/>
      <c r="S167" s="1418"/>
      <c r="BU167" s="1418"/>
      <c r="CI167" s="1455"/>
    </row>
    <row r="168" spans="2:87" s="1365" customFormat="1" x14ac:dyDescent="0.25">
      <c r="B168" s="1831"/>
      <c r="C168" s="1831"/>
      <c r="D168" s="1627"/>
      <c r="E168" s="1831"/>
      <c r="F168" s="1831"/>
      <c r="G168" s="1831"/>
      <c r="S168" s="1418"/>
      <c r="BU168" s="1418"/>
      <c r="CI168" s="1455"/>
    </row>
    <row r="169" spans="2:87" s="1365" customFormat="1" x14ac:dyDescent="0.25">
      <c r="B169" s="1831"/>
      <c r="C169" s="1831"/>
      <c r="D169" s="1627"/>
      <c r="E169" s="1831"/>
      <c r="F169" s="1831"/>
      <c r="G169" s="1831"/>
      <c r="S169" s="1418"/>
      <c r="BU169" s="1418"/>
      <c r="CI169" s="1455"/>
    </row>
    <row r="170" spans="2:87" s="1365" customFormat="1" x14ac:dyDescent="0.25">
      <c r="B170" s="1831"/>
      <c r="C170" s="1831"/>
      <c r="D170" s="1627"/>
      <c r="E170" s="1831"/>
      <c r="F170" s="1831"/>
      <c r="G170" s="1831"/>
      <c r="S170" s="1418"/>
      <c r="BU170" s="1418"/>
      <c r="CI170" s="1455"/>
    </row>
    <row r="171" spans="2:87" s="1365" customFormat="1" x14ac:dyDescent="0.25">
      <c r="B171" s="1831"/>
      <c r="C171" s="1831"/>
      <c r="D171" s="1627"/>
      <c r="E171" s="1831"/>
      <c r="F171" s="1831"/>
      <c r="G171" s="1831"/>
      <c r="S171" s="1418"/>
      <c r="BU171" s="1418"/>
      <c r="CI171" s="1455"/>
    </row>
    <row r="172" spans="2:87" s="1365" customFormat="1" x14ac:dyDescent="0.25">
      <c r="B172" s="1831"/>
      <c r="C172" s="1831"/>
      <c r="D172" s="1627"/>
      <c r="E172" s="1831"/>
      <c r="F172" s="1831"/>
      <c r="G172" s="1831"/>
      <c r="S172" s="1418"/>
      <c r="BU172" s="1418"/>
      <c r="CI172" s="1455"/>
    </row>
    <row r="173" spans="2:87" s="1365" customFormat="1" x14ac:dyDescent="0.25">
      <c r="B173" s="1831"/>
      <c r="C173" s="1831"/>
      <c r="D173" s="1627"/>
      <c r="E173" s="1831"/>
      <c r="F173" s="1831"/>
      <c r="G173" s="1831"/>
      <c r="S173" s="1418"/>
      <c r="BU173" s="1418"/>
      <c r="CI173" s="1455"/>
    </row>
    <row r="174" spans="2:87" s="1365" customFormat="1" x14ac:dyDescent="0.25">
      <c r="B174" s="1831"/>
      <c r="C174" s="1831"/>
      <c r="D174" s="1627"/>
      <c r="E174" s="1831"/>
      <c r="F174" s="1831"/>
      <c r="G174" s="1831"/>
      <c r="S174" s="1418"/>
      <c r="BU174" s="1418"/>
      <c r="CI174" s="1455"/>
    </row>
    <row r="175" spans="2:87" s="1365" customFormat="1" x14ac:dyDescent="0.25">
      <c r="B175" s="1831"/>
      <c r="C175" s="1831"/>
      <c r="D175" s="1627"/>
      <c r="E175" s="1831"/>
      <c r="F175" s="1831"/>
      <c r="G175" s="1831"/>
      <c r="S175" s="1473"/>
      <c r="BU175" s="1418"/>
      <c r="CI175" s="1455"/>
    </row>
    <row r="176" spans="2:87" s="1365" customFormat="1" x14ac:dyDescent="0.25">
      <c r="B176" s="1831"/>
      <c r="C176" s="1831"/>
      <c r="D176" s="1627"/>
      <c r="E176" s="1831"/>
      <c r="F176" s="1831"/>
      <c r="G176" s="1831"/>
      <c r="S176" s="1473"/>
      <c r="BU176" s="1418"/>
      <c r="CI176" s="1455"/>
    </row>
    <row r="177" spans="2:87" s="1365" customFormat="1" x14ac:dyDescent="0.25">
      <c r="B177" s="1831"/>
      <c r="C177" s="1831"/>
      <c r="D177" s="1627"/>
      <c r="E177" s="1831"/>
      <c r="F177" s="1831"/>
      <c r="G177" s="1831"/>
      <c r="S177" s="1473"/>
      <c r="BU177" s="1418"/>
      <c r="CI177" s="1455"/>
    </row>
    <row r="178" spans="2:87" s="1365" customFormat="1" x14ac:dyDescent="0.25">
      <c r="B178" s="1831"/>
      <c r="C178" s="1831"/>
      <c r="D178" s="1627"/>
      <c r="E178" s="1831"/>
      <c r="F178" s="1831"/>
      <c r="G178" s="1831"/>
      <c r="S178" s="1473"/>
      <c r="BU178" s="1418"/>
      <c r="CI178" s="1455"/>
    </row>
    <row r="179" spans="2:87" s="1365" customFormat="1" x14ac:dyDescent="0.25">
      <c r="B179" s="1831"/>
      <c r="C179" s="1831"/>
      <c r="D179" s="1627"/>
      <c r="E179" s="1831"/>
      <c r="F179" s="1831"/>
      <c r="G179" s="1831"/>
      <c r="S179" s="1473"/>
      <c r="BU179" s="1418"/>
      <c r="CI179" s="1455"/>
    </row>
    <row r="180" spans="2:87" s="1365" customFormat="1" x14ac:dyDescent="0.25">
      <c r="B180" s="1831"/>
      <c r="C180" s="1831"/>
      <c r="D180" s="1627"/>
      <c r="E180" s="1831"/>
      <c r="F180" s="1831"/>
      <c r="G180" s="1831"/>
      <c r="S180" s="1473"/>
      <c r="BU180" s="1418"/>
      <c r="CI180" s="1455"/>
    </row>
    <row r="181" spans="2:87" s="1365" customFormat="1" x14ac:dyDescent="0.25">
      <c r="B181" s="1831"/>
      <c r="C181" s="1831"/>
      <c r="D181" s="1627"/>
      <c r="E181" s="1831"/>
      <c r="F181" s="1831"/>
      <c r="G181" s="1831"/>
      <c r="S181" s="1473"/>
      <c r="BU181" s="1418"/>
      <c r="CI181" s="1455"/>
    </row>
    <row r="182" spans="2:87" s="1365" customFormat="1" x14ac:dyDescent="0.25">
      <c r="B182" s="1831"/>
      <c r="C182" s="1831"/>
      <c r="D182" s="1627"/>
      <c r="E182" s="1831"/>
      <c r="F182" s="1831"/>
      <c r="G182" s="1831"/>
      <c r="S182" s="1473"/>
      <c r="BU182" s="1418"/>
      <c r="CI182" s="1455"/>
    </row>
    <row r="183" spans="2:87" s="1365" customFormat="1" x14ac:dyDescent="0.25">
      <c r="B183" s="1831"/>
      <c r="C183" s="1831"/>
      <c r="D183" s="1627"/>
      <c r="E183" s="1831"/>
      <c r="F183" s="1831"/>
      <c r="G183" s="1831"/>
      <c r="S183" s="1473"/>
      <c r="BU183" s="1418"/>
      <c r="CI183" s="1455"/>
    </row>
    <row r="184" spans="2:87" s="1365" customFormat="1" x14ac:dyDescent="0.25">
      <c r="B184" s="1831"/>
      <c r="C184" s="1831"/>
      <c r="D184" s="1627"/>
      <c r="E184" s="1831"/>
      <c r="F184" s="1831"/>
      <c r="G184" s="1831"/>
      <c r="S184" s="1473"/>
      <c r="BU184" s="1418"/>
      <c r="CI184" s="1455"/>
    </row>
    <row r="185" spans="2:87" s="1365" customFormat="1" x14ac:dyDescent="0.25">
      <c r="B185" s="1831"/>
      <c r="C185" s="1831"/>
      <c r="D185" s="1627"/>
      <c r="E185" s="1831"/>
      <c r="F185" s="1831"/>
      <c r="G185" s="1831"/>
      <c r="S185" s="1473"/>
      <c r="BU185" s="1418"/>
      <c r="CI185" s="1455"/>
    </row>
    <row r="186" spans="2:87" s="1365" customFormat="1" x14ac:dyDescent="0.25">
      <c r="B186" s="1831"/>
      <c r="C186" s="1831"/>
      <c r="D186" s="1627"/>
      <c r="E186" s="1831"/>
      <c r="F186" s="1831"/>
      <c r="G186" s="1831"/>
      <c r="S186" s="1473"/>
      <c r="BU186" s="1418"/>
      <c r="CI186" s="1455"/>
    </row>
    <row r="187" spans="2:87" s="1365" customFormat="1" x14ac:dyDescent="0.25">
      <c r="B187" s="1831"/>
      <c r="C187" s="1831"/>
      <c r="D187" s="1627"/>
      <c r="E187" s="1831"/>
      <c r="F187" s="1831"/>
      <c r="G187" s="1831"/>
      <c r="S187" s="1473"/>
      <c r="BU187" s="1418"/>
      <c r="CI187" s="1455"/>
    </row>
    <row r="188" spans="2:87" s="1365" customFormat="1" x14ac:dyDescent="0.25">
      <c r="B188" s="1831"/>
      <c r="C188" s="1831"/>
      <c r="D188" s="1627"/>
      <c r="E188" s="1831"/>
      <c r="F188" s="1831"/>
      <c r="G188" s="1831"/>
      <c r="S188" s="1473"/>
      <c r="BU188" s="1418"/>
      <c r="CI188" s="1455"/>
    </row>
    <row r="189" spans="2:87" s="1365" customFormat="1" x14ac:dyDescent="0.25">
      <c r="B189" s="1831"/>
      <c r="C189" s="1831"/>
      <c r="D189" s="1627"/>
      <c r="E189" s="1831"/>
      <c r="F189" s="1831"/>
      <c r="G189" s="1831"/>
      <c r="S189" s="1473"/>
      <c r="BU189" s="1418"/>
      <c r="CI189" s="1455"/>
    </row>
    <row r="190" spans="2:87" s="1365" customFormat="1" x14ac:dyDescent="0.25">
      <c r="B190" s="1831"/>
      <c r="C190" s="1831"/>
      <c r="D190" s="1627"/>
      <c r="E190" s="1831"/>
      <c r="F190" s="1831"/>
      <c r="G190" s="1831"/>
      <c r="S190" s="1473"/>
      <c r="BU190" s="1418"/>
      <c r="CI190" s="1455"/>
    </row>
    <row r="191" spans="2:87" s="1365" customFormat="1" x14ac:dyDescent="0.25">
      <c r="B191" s="1831"/>
      <c r="C191" s="1831"/>
      <c r="D191" s="1627"/>
      <c r="E191" s="1831"/>
      <c r="F191" s="1831"/>
      <c r="G191" s="1831"/>
      <c r="S191" s="1473"/>
      <c r="BU191" s="1418"/>
      <c r="CI191" s="1455"/>
    </row>
    <row r="192" spans="2:87" s="1365" customFormat="1" x14ac:dyDescent="0.25">
      <c r="B192" s="1831"/>
      <c r="C192" s="1831"/>
      <c r="D192" s="1627"/>
      <c r="E192" s="1831"/>
      <c r="F192" s="1831"/>
      <c r="G192" s="1831"/>
      <c r="S192" s="1473"/>
      <c r="BU192" s="1418"/>
      <c r="CI192" s="1455"/>
    </row>
    <row r="193" spans="2:87" s="1365" customFormat="1" x14ac:dyDescent="0.25">
      <c r="B193" s="1831"/>
      <c r="C193" s="1831"/>
      <c r="D193" s="1627"/>
      <c r="E193" s="1831"/>
      <c r="F193" s="1831"/>
      <c r="G193" s="1831"/>
      <c r="S193" s="1473"/>
      <c r="BU193" s="1418"/>
      <c r="CI193" s="1455"/>
    </row>
    <row r="194" spans="2:87" s="1365" customFormat="1" x14ac:dyDescent="0.25">
      <c r="B194" s="1831"/>
      <c r="C194" s="1831"/>
      <c r="D194" s="1627"/>
      <c r="E194" s="1831"/>
      <c r="F194" s="1831"/>
      <c r="G194" s="1831"/>
      <c r="S194" s="1473"/>
      <c r="BU194" s="1418"/>
      <c r="CI194" s="1455"/>
    </row>
    <row r="195" spans="2:87" s="1365" customFormat="1" x14ac:dyDescent="0.25">
      <c r="B195" s="1831"/>
      <c r="C195" s="1831"/>
      <c r="D195" s="1627"/>
      <c r="E195" s="1831"/>
      <c r="F195" s="1831"/>
      <c r="G195" s="1831"/>
      <c r="S195" s="1473"/>
      <c r="BU195" s="1418"/>
      <c r="CI195" s="1455"/>
    </row>
    <row r="196" spans="2:87" s="1365" customFormat="1" x14ac:dyDescent="0.25">
      <c r="B196" s="1831"/>
      <c r="C196" s="1831"/>
      <c r="D196" s="1627"/>
      <c r="E196" s="1831"/>
      <c r="F196" s="1831"/>
      <c r="G196" s="1831"/>
      <c r="S196" s="1473"/>
      <c r="BU196" s="1418"/>
      <c r="CI196" s="1455"/>
    </row>
    <row r="197" spans="2:87" s="1365" customFormat="1" x14ac:dyDescent="0.25">
      <c r="B197" s="1831"/>
      <c r="C197" s="1831"/>
      <c r="D197" s="1627"/>
      <c r="E197" s="1831"/>
      <c r="F197" s="1831"/>
      <c r="G197" s="1831"/>
      <c r="S197" s="1473"/>
      <c r="BU197" s="1418"/>
      <c r="CI197" s="1455"/>
    </row>
    <row r="198" spans="2:87" s="1365" customFormat="1" x14ac:dyDescent="0.25">
      <c r="B198" s="1831"/>
      <c r="C198" s="1831"/>
      <c r="D198" s="1627"/>
      <c r="E198" s="1831"/>
      <c r="F198" s="1831"/>
      <c r="G198" s="1831"/>
      <c r="S198" s="1473"/>
      <c r="BU198" s="1418"/>
      <c r="CI198" s="1455"/>
    </row>
    <row r="199" spans="2:87" s="1365" customFormat="1" x14ac:dyDescent="0.25">
      <c r="B199" s="1831"/>
      <c r="C199" s="1831"/>
      <c r="D199" s="1627"/>
      <c r="E199" s="1831"/>
      <c r="F199" s="1831"/>
      <c r="G199" s="1831"/>
      <c r="S199" s="1473"/>
      <c r="BU199" s="1418"/>
      <c r="CI199" s="1455"/>
    </row>
    <row r="200" spans="2:87" s="1365" customFormat="1" x14ac:dyDescent="0.25">
      <c r="B200" s="1831"/>
      <c r="C200" s="1831"/>
      <c r="D200" s="1627"/>
      <c r="E200" s="1831"/>
      <c r="F200" s="1831"/>
      <c r="G200" s="1831"/>
      <c r="S200" s="1473"/>
      <c r="BU200" s="1418"/>
      <c r="CI200" s="1455"/>
    </row>
    <row r="201" spans="2:87" s="1365" customFormat="1" x14ac:dyDescent="0.25">
      <c r="B201" s="1831"/>
      <c r="C201" s="1831"/>
      <c r="D201" s="1627"/>
      <c r="E201" s="1831"/>
      <c r="F201" s="1831"/>
      <c r="G201" s="1831"/>
      <c r="S201" s="1473"/>
      <c r="BU201" s="1418"/>
      <c r="CI201" s="1455"/>
    </row>
    <row r="202" spans="2:87" s="1365" customFormat="1" x14ac:dyDescent="0.25">
      <c r="B202" s="1831"/>
      <c r="C202" s="1831"/>
      <c r="D202" s="1627"/>
      <c r="E202" s="1831"/>
      <c r="F202" s="1831"/>
      <c r="G202" s="1831"/>
      <c r="S202" s="1473"/>
      <c r="BU202" s="1418"/>
      <c r="CI202" s="1455"/>
    </row>
    <row r="203" spans="2:87" s="1365" customFormat="1" x14ac:dyDescent="0.25">
      <c r="B203" s="1831"/>
      <c r="C203" s="1831"/>
      <c r="D203" s="1627"/>
      <c r="E203" s="1831"/>
      <c r="F203" s="1831"/>
      <c r="G203" s="1831"/>
      <c r="S203" s="1473"/>
      <c r="BU203" s="1418"/>
      <c r="CI203" s="1455"/>
    </row>
    <row r="204" spans="2:87" s="1365" customFormat="1" x14ac:dyDescent="0.25">
      <c r="B204" s="1831"/>
      <c r="C204" s="1831"/>
      <c r="D204" s="1627"/>
      <c r="E204" s="1831"/>
      <c r="F204" s="1831"/>
      <c r="G204" s="1831"/>
      <c r="S204" s="1473"/>
      <c r="BU204" s="1418"/>
      <c r="CI204" s="1455"/>
    </row>
    <row r="205" spans="2:87" s="1365" customFormat="1" x14ac:dyDescent="0.25">
      <c r="B205" s="1831"/>
      <c r="C205" s="1831"/>
      <c r="D205" s="1627"/>
      <c r="E205" s="1831"/>
      <c r="F205" s="1831"/>
      <c r="G205" s="1831"/>
      <c r="S205" s="1473"/>
      <c r="BU205" s="1418"/>
      <c r="CI205" s="1455"/>
    </row>
    <row r="206" spans="2:87" s="1365" customFormat="1" x14ac:dyDescent="0.25">
      <c r="B206" s="1831"/>
      <c r="C206" s="1831"/>
      <c r="D206" s="1627"/>
      <c r="E206" s="1831"/>
      <c r="F206" s="1831"/>
      <c r="G206" s="1831"/>
      <c r="S206" s="1473"/>
      <c r="BU206" s="1418"/>
      <c r="CI206" s="1455"/>
    </row>
    <row r="207" spans="2:87" s="1365" customFormat="1" x14ac:dyDescent="0.25">
      <c r="B207" s="1831"/>
      <c r="C207" s="1831"/>
      <c r="D207" s="1627"/>
      <c r="E207" s="1831"/>
      <c r="F207" s="1831"/>
      <c r="G207" s="1831"/>
      <c r="S207" s="1473"/>
      <c r="BU207" s="1418"/>
      <c r="CI207" s="1455"/>
    </row>
    <row r="208" spans="2:87" s="1365" customFormat="1" x14ac:dyDescent="0.25">
      <c r="B208" s="1831"/>
      <c r="C208" s="1831"/>
      <c r="D208" s="1627"/>
      <c r="E208" s="1831"/>
      <c r="F208" s="1831"/>
      <c r="G208" s="1831"/>
      <c r="S208" s="1473"/>
      <c r="BU208" s="1418"/>
      <c r="CI208" s="1455"/>
    </row>
    <row r="209" spans="2:87" s="1365" customFormat="1" x14ac:dyDescent="0.25">
      <c r="B209" s="1831"/>
      <c r="C209" s="1831"/>
      <c r="D209" s="1627"/>
      <c r="E209" s="1831"/>
      <c r="F209" s="1831"/>
      <c r="G209" s="1831"/>
      <c r="S209" s="1473"/>
      <c r="BU209" s="1418"/>
      <c r="CI209" s="1455"/>
    </row>
    <row r="210" spans="2:87" s="1365" customFormat="1" x14ac:dyDescent="0.25">
      <c r="B210" s="1831"/>
      <c r="C210" s="1831"/>
      <c r="D210" s="1627"/>
      <c r="E210" s="1831"/>
      <c r="F210" s="1831"/>
      <c r="G210" s="1831"/>
      <c r="S210" s="1473"/>
      <c r="BU210" s="1418"/>
      <c r="CI210" s="1455"/>
    </row>
    <row r="211" spans="2:87" s="1365" customFormat="1" x14ac:dyDescent="0.25">
      <c r="B211" s="1831"/>
      <c r="C211" s="1831"/>
      <c r="D211" s="1627"/>
      <c r="E211" s="1831"/>
      <c r="F211" s="1831"/>
      <c r="G211" s="1831"/>
      <c r="S211" s="1473"/>
      <c r="BU211" s="1418"/>
      <c r="CI211" s="1455"/>
    </row>
    <row r="212" spans="2:87" s="1365" customFormat="1" x14ac:dyDescent="0.25">
      <c r="B212" s="1831"/>
      <c r="C212" s="1831"/>
      <c r="D212" s="1627"/>
      <c r="E212" s="1831"/>
      <c r="F212" s="1831"/>
      <c r="G212" s="1831"/>
      <c r="S212" s="1473"/>
      <c r="BU212" s="1418"/>
      <c r="CI212" s="1455"/>
    </row>
    <row r="213" spans="2:87" s="1365" customFormat="1" x14ac:dyDescent="0.25">
      <c r="B213" s="1831"/>
      <c r="C213" s="1831"/>
      <c r="D213" s="1627"/>
      <c r="E213" s="1831"/>
      <c r="F213" s="1831"/>
      <c r="G213" s="1831"/>
      <c r="S213" s="1473"/>
      <c r="BU213" s="1418"/>
      <c r="CI213" s="1455"/>
    </row>
    <row r="214" spans="2:87" s="1365" customFormat="1" x14ac:dyDescent="0.25">
      <c r="B214" s="1831"/>
      <c r="C214" s="1831"/>
      <c r="D214" s="1627"/>
      <c r="E214" s="1831"/>
      <c r="F214" s="1831"/>
      <c r="G214" s="1831"/>
      <c r="S214" s="1473"/>
      <c r="BU214" s="1418"/>
      <c r="CI214" s="1455"/>
    </row>
    <row r="215" spans="2:87" s="1365" customFormat="1" x14ac:dyDescent="0.25">
      <c r="B215" s="1831"/>
      <c r="C215" s="1831"/>
      <c r="D215" s="1627"/>
      <c r="E215" s="1831"/>
      <c r="F215" s="1831"/>
      <c r="G215" s="1831"/>
      <c r="S215" s="1473"/>
      <c r="BU215" s="1418"/>
      <c r="CI215" s="1455"/>
    </row>
    <row r="216" spans="2:87" s="1365" customFormat="1" x14ac:dyDescent="0.25">
      <c r="B216" s="1831"/>
      <c r="C216" s="1831"/>
      <c r="D216" s="1627"/>
      <c r="E216" s="1831"/>
      <c r="F216" s="1831"/>
      <c r="G216" s="1831"/>
      <c r="S216" s="1473"/>
      <c r="BU216" s="1418"/>
      <c r="CI216" s="1455"/>
    </row>
    <row r="217" spans="2:87" s="1365" customFormat="1" x14ac:dyDescent="0.25">
      <c r="B217" s="1831"/>
      <c r="C217" s="1831"/>
      <c r="D217" s="1627"/>
      <c r="E217" s="1831"/>
      <c r="F217" s="1831"/>
      <c r="G217" s="1831"/>
      <c r="S217" s="1473"/>
      <c r="BU217" s="1418"/>
      <c r="CI217" s="1455"/>
    </row>
    <row r="218" spans="2:87" s="1365" customFormat="1" x14ac:dyDescent="0.25">
      <c r="B218" s="1831"/>
      <c r="C218" s="1831"/>
      <c r="D218" s="1627"/>
      <c r="E218" s="1831"/>
      <c r="F218" s="1831"/>
      <c r="G218" s="1831"/>
      <c r="S218" s="1473"/>
      <c r="BU218" s="1418"/>
      <c r="CI218" s="1455"/>
    </row>
    <row r="219" spans="2:87" s="1365" customFormat="1" x14ac:dyDescent="0.25">
      <c r="B219" s="1831"/>
      <c r="C219" s="1831"/>
      <c r="D219" s="1627"/>
      <c r="E219" s="1831"/>
      <c r="F219" s="1831"/>
      <c r="G219" s="1831"/>
      <c r="S219" s="1473"/>
      <c r="BU219" s="1418"/>
      <c r="CI219" s="1455"/>
    </row>
    <row r="220" spans="2:87" s="1365" customFormat="1" x14ac:dyDescent="0.25">
      <c r="B220" s="1831"/>
      <c r="C220" s="1831"/>
      <c r="D220" s="1627"/>
      <c r="E220" s="1831"/>
      <c r="F220" s="1831"/>
      <c r="G220" s="1831"/>
      <c r="S220" s="1473"/>
      <c r="BU220" s="1418"/>
      <c r="CI220" s="1455"/>
    </row>
    <row r="221" spans="2:87" s="1365" customFormat="1" x14ac:dyDescent="0.25">
      <c r="B221" s="1831"/>
      <c r="C221" s="1831"/>
      <c r="D221" s="1627"/>
      <c r="E221" s="1831"/>
      <c r="F221" s="1831"/>
      <c r="G221" s="1831"/>
      <c r="S221" s="1473"/>
      <c r="BU221" s="1418"/>
      <c r="CI221" s="1455"/>
    </row>
    <row r="222" spans="2:87" s="1365" customFormat="1" x14ac:dyDescent="0.25">
      <c r="B222" s="1831"/>
      <c r="C222" s="1831"/>
      <c r="D222" s="1627"/>
      <c r="E222" s="1831"/>
      <c r="F222" s="1831"/>
      <c r="G222" s="1831"/>
      <c r="S222" s="1473"/>
      <c r="BU222" s="1418"/>
      <c r="CI222" s="1455"/>
    </row>
    <row r="223" spans="2:87" s="1365" customFormat="1" x14ac:dyDescent="0.25">
      <c r="B223" s="1831"/>
      <c r="C223" s="1831"/>
      <c r="D223" s="1627"/>
      <c r="E223" s="1831"/>
      <c r="F223" s="1831"/>
      <c r="G223" s="1831"/>
      <c r="S223" s="1473"/>
      <c r="BU223" s="1418"/>
      <c r="CI223" s="1455"/>
    </row>
    <row r="224" spans="2:87" s="1365" customFormat="1" x14ac:dyDescent="0.25">
      <c r="B224" s="1831"/>
      <c r="C224" s="1831"/>
      <c r="D224" s="1627"/>
      <c r="E224" s="1831"/>
      <c r="F224" s="1831"/>
      <c r="G224" s="1831"/>
      <c r="S224" s="1473"/>
      <c r="BU224" s="1418"/>
      <c r="CI224" s="1455"/>
    </row>
    <row r="225" spans="2:87" s="1365" customFormat="1" x14ac:dyDescent="0.25">
      <c r="B225" s="1831"/>
      <c r="C225" s="1831"/>
      <c r="D225" s="1627"/>
      <c r="E225" s="1831"/>
      <c r="F225" s="1831"/>
      <c r="G225" s="1831"/>
      <c r="S225" s="1473"/>
      <c r="BU225" s="1418"/>
      <c r="CI225" s="1455"/>
    </row>
    <row r="226" spans="2:87" s="1365" customFormat="1" x14ac:dyDescent="0.25">
      <c r="B226" s="1831"/>
      <c r="C226" s="1831"/>
      <c r="D226" s="1627"/>
      <c r="E226" s="1831"/>
      <c r="F226" s="1831"/>
      <c r="G226" s="1831"/>
      <c r="S226" s="1473"/>
      <c r="BU226" s="1418"/>
      <c r="CI226" s="1455"/>
    </row>
    <row r="227" spans="2:87" s="1365" customFormat="1" x14ac:dyDescent="0.25">
      <c r="B227" s="1831"/>
      <c r="C227" s="1831"/>
      <c r="D227" s="1627"/>
      <c r="E227" s="1831"/>
      <c r="F227" s="1831"/>
      <c r="G227" s="1831"/>
      <c r="S227" s="1473"/>
      <c r="BU227" s="1418"/>
      <c r="CI227" s="1455"/>
    </row>
    <row r="228" spans="2:87" s="1365" customFormat="1" x14ac:dyDescent="0.25">
      <c r="B228" s="1831"/>
      <c r="C228" s="1831"/>
      <c r="D228" s="1627"/>
      <c r="E228" s="1831"/>
      <c r="F228" s="1831"/>
      <c r="G228" s="1831"/>
      <c r="S228" s="1473"/>
      <c r="BU228" s="1418"/>
      <c r="CI228" s="1455"/>
    </row>
    <row r="229" spans="2:87" s="1365" customFormat="1" x14ac:dyDescent="0.25">
      <c r="B229" s="1831"/>
      <c r="C229" s="1831"/>
      <c r="D229" s="1627"/>
      <c r="E229" s="1831"/>
      <c r="F229" s="1831"/>
      <c r="G229" s="1831"/>
      <c r="S229" s="1473"/>
      <c r="BU229" s="1418"/>
      <c r="CI229" s="1455"/>
    </row>
    <row r="230" spans="2:87" s="1365" customFormat="1" x14ac:dyDescent="0.25">
      <c r="B230" s="1831"/>
      <c r="C230" s="1831"/>
      <c r="D230" s="1627"/>
      <c r="E230" s="1831"/>
      <c r="F230" s="1831"/>
      <c r="G230" s="1831"/>
      <c r="S230" s="1473"/>
      <c r="BU230" s="1819"/>
      <c r="CI230" s="1455"/>
    </row>
    <row r="231" spans="2:87" s="1365" customFormat="1" x14ac:dyDescent="0.25">
      <c r="B231" s="1831"/>
      <c r="C231" s="1831"/>
      <c r="D231" s="1627"/>
      <c r="E231" s="1831"/>
      <c r="F231" s="1831"/>
      <c r="G231" s="1831"/>
      <c r="S231" s="1473"/>
      <c r="BU231" s="1819"/>
      <c r="CI231" s="1455"/>
    </row>
    <row r="232" spans="2:87" s="1365" customFormat="1" x14ac:dyDescent="0.25">
      <c r="B232" s="1831"/>
      <c r="C232" s="1831"/>
      <c r="D232" s="1627"/>
      <c r="E232" s="1831"/>
      <c r="F232" s="1831"/>
      <c r="G232" s="1831"/>
      <c r="S232" s="1473"/>
      <c r="BU232" s="1819"/>
      <c r="CI232" s="1455"/>
    </row>
    <row r="233" spans="2:87" s="1365" customFormat="1" x14ac:dyDescent="0.25">
      <c r="B233" s="1831"/>
      <c r="C233" s="1831"/>
      <c r="D233" s="1627"/>
      <c r="E233" s="1831"/>
      <c r="F233" s="1831"/>
      <c r="G233" s="1831"/>
      <c r="S233" s="1473"/>
      <c r="BU233" s="1819"/>
      <c r="CI233" s="1455"/>
    </row>
    <row r="234" spans="2:87" s="1365" customFormat="1" x14ac:dyDescent="0.25">
      <c r="B234" s="1831"/>
      <c r="C234" s="1831"/>
      <c r="D234" s="1627"/>
      <c r="E234" s="1831"/>
      <c r="F234" s="1831"/>
      <c r="G234" s="1831"/>
      <c r="S234" s="1473"/>
      <c r="BU234" s="1819"/>
      <c r="CI234" s="1455"/>
    </row>
    <row r="235" spans="2:87" s="1365" customFormat="1" x14ac:dyDescent="0.25">
      <c r="B235" s="1831"/>
      <c r="C235" s="1831"/>
      <c r="D235" s="1627"/>
      <c r="E235" s="1831"/>
      <c r="F235" s="1831"/>
      <c r="G235" s="1831"/>
      <c r="S235" s="1473"/>
      <c r="BU235" s="1819"/>
      <c r="CI235" s="1455"/>
    </row>
    <row r="236" spans="2:87" s="1365" customFormat="1" x14ac:dyDescent="0.25">
      <c r="B236" s="1831"/>
      <c r="C236" s="1831"/>
      <c r="D236" s="1627"/>
      <c r="E236" s="1831"/>
      <c r="F236" s="1831"/>
      <c r="G236" s="1831"/>
      <c r="S236" s="1473"/>
      <c r="BU236" s="1819"/>
      <c r="CI236" s="1455"/>
    </row>
    <row r="237" spans="2:87" s="1365" customFormat="1" x14ac:dyDescent="0.25">
      <c r="B237" s="1831"/>
      <c r="C237" s="1831"/>
      <c r="D237" s="1627"/>
      <c r="E237" s="1831"/>
      <c r="F237" s="1831"/>
      <c r="G237" s="1831"/>
      <c r="S237" s="1473"/>
      <c r="BU237" s="1819"/>
      <c r="CI237" s="1455"/>
    </row>
    <row r="238" spans="2:87" s="1365" customFormat="1" x14ac:dyDescent="0.25">
      <c r="B238" s="1831"/>
      <c r="C238" s="1831"/>
      <c r="D238" s="1627"/>
      <c r="E238" s="1831"/>
      <c r="F238" s="1831"/>
      <c r="G238" s="1831"/>
      <c r="S238" s="1473"/>
      <c r="BU238" s="1819"/>
      <c r="CI238" s="1455"/>
    </row>
    <row r="239" spans="2:87" s="1365" customFormat="1" x14ac:dyDescent="0.25">
      <c r="B239" s="1831"/>
      <c r="C239" s="1831"/>
      <c r="D239" s="1627"/>
      <c r="E239" s="1831"/>
      <c r="F239" s="1831"/>
      <c r="G239" s="1831"/>
      <c r="S239" s="1473"/>
      <c r="BU239" s="1819"/>
      <c r="CI239" s="1455"/>
    </row>
    <row r="240" spans="2:87" s="1365" customFormat="1" x14ac:dyDescent="0.25">
      <c r="B240" s="1831"/>
      <c r="C240" s="1831"/>
      <c r="D240" s="1627"/>
      <c r="E240" s="1831"/>
      <c r="F240" s="1831"/>
      <c r="G240" s="1831"/>
      <c r="S240" s="1473"/>
      <c r="BU240" s="1819"/>
      <c r="CI240" s="1455"/>
    </row>
    <row r="241" spans="2:87" s="1365" customFormat="1" x14ac:dyDescent="0.25">
      <c r="B241" s="1831"/>
      <c r="C241" s="1831"/>
      <c r="D241" s="1627"/>
      <c r="E241" s="1831"/>
      <c r="F241" s="1831"/>
      <c r="G241" s="1831"/>
      <c r="S241" s="1473"/>
      <c r="BU241" s="1819"/>
      <c r="CI241" s="1455"/>
    </row>
    <row r="242" spans="2:87" s="1365" customFormat="1" x14ac:dyDescent="0.25">
      <c r="B242" s="1831"/>
      <c r="C242" s="1831"/>
      <c r="D242" s="1627"/>
      <c r="E242" s="1831"/>
      <c r="F242" s="1831"/>
      <c r="G242" s="1831"/>
      <c r="S242" s="1473"/>
      <c r="BU242" s="1819"/>
      <c r="CI242" s="1455"/>
    </row>
    <row r="243" spans="2:87" s="1365" customFormat="1" x14ac:dyDescent="0.25">
      <c r="B243" s="1831"/>
      <c r="C243" s="1831"/>
      <c r="D243" s="1627"/>
      <c r="E243" s="1831"/>
      <c r="F243" s="1831"/>
      <c r="G243" s="1831"/>
      <c r="S243" s="1473"/>
      <c r="BU243" s="1819"/>
      <c r="CI243" s="1455"/>
    </row>
    <row r="244" spans="2:87" s="1365" customFormat="1" x14ac:dyDescent="0.25">
      <c r="B244" s="1831"/>
      <c r="C244" s="1831"/>
      <c r="D244" s="1627"/>
      <c r="E244" s="1831"/>
      <c r="F244" s="1831"/>
      <c r="G244" s="1831"/>
      <c r="S244" s="1473"/>
      <c r="BU244" s="1819"/>
      <c r="CI244" s="1455"/>
    </row>
    <row r="245" spans="2:87" s="1365" customFormat="1" x14ac:dyDescent="0.25">
      <c r="B245" s="1831"/>
      <c r="C245" s="1831"/>
      <c r="D245" s="1627"/>
      <c r="E245" s="1831"/>
      <c r="F245" s="1831"/>
      <c r="G245" s="1831"/>
      <c r="S245" s="1473"/>
      <c r="BU245" s="1819"/>
      <c r="CI245" s="1455"/>
    </row>
    <row r="246" spans="2:87" s="1365" customFormat="1" x14ac:dyDescent="0.25">
      <c r="B246" s="1831"/>
      <c r="C246" s="1831"/>
      <c r="D246" s="1627"/>
      <c r="E246" s="1831"/>
      <c r="F246" s="1831"/>
      <c r="G246" s="1831"/>
      <c r="S246" s="1473"/>
      <c r="BU246" s="1819"/>
      <c r="CI246" s="1455"/>
    </row>
    <row r="247" spans="2:87" s="1365" customFormat="1" x14ac:dyDescent="0.25">
      <c r="B247" s="1831"/>
      <c r="C247" s="1831"/>
      <c r="D247" s="1627"/>
      <c r="E247" s="1831"/>
      <c r="F247" s="1831"/>
      <c r="G247" s="1831"/>
      <c r="S247" s="1473"/>
      <c r="BU247" s="1819"/>
      <c r="CI247" s="1455"/>
    </row>
    <row r="248" spans="2:87" s="1365" customFormat="1" x14ac:dyDescent="0.25">
      <c r="B248" s="1831"/>
      <c r="C248" s="1831"/>
      <c r="D248" s="1627"/>
      <c r="E248" s="1831"/>
      <c r="F248" s="1831"/>
      <c r="G248" s="1831"/>
      <c r="S248" s="1473"/>
      <c r="BU248" s="1819"/>
      <c r="CI248" s="1455"/>
    </row>
    <row r="249" spans="2:87" s="1365" customFormat="1" x14ac:dyDescent="0.25">
      <c r="B249" s="1831"/>
      <c r="C249" s="1831"/>
      <c r="D249" s="1627"/>
      <c r="E249" s="1831"/>
      <c r="F249" s="1831"/>
      <c r="G249" s="1831"/>
      <c r="S249" s="1473"/>
      <c r="BU249" s="1819"/>
      <c r="CI249" s="1455"/>
    </row>
    <row r="250" spans="2:87" s="1365" customFormat="1" x14ac:dyDescent="0.25">
      <c r="B250" s="1831"/>
      <c r="C250" s="1831"/>
      <c r="D250" s="1627"/>
      <c r="E250" s="1831"/>
      <c r="F250" s="1831"/>
      <c r="G250" s="1831"/>
      <c r="S250" s="1473"/>
      <c r="BU250" s="1819"/>
      <c r="CI250" s="1455"/>
    </row>
    <row r="251" spans="2:87" s="1365" customFormat="1" x14ac:dyDescent="0.25">
      <c r="B251" s="1831"/>
      <c r="C251" s="1831"/>
      <c r="D251" s="1627"/>
      <c r="E251" s="1831"/>
      <c r="F251" s="1831"/>
      <c r="G251" s="1831"/>
      <c r="S251" s="1473"/>
      <c r="BU251" s="1819"/>
      <c r="CI251" s="1455"/>
    </row>
    <row r="252" spans="2:87" s="1365" customFormat="1" x14ac:dyDescent="0.25">
      <c r="B252" s="1831"/>
      <c r="C252" s="1831"/>
      <c r="D252" s="1627"/>
      <c r="E252" s="1831"/>
      <c r="F252" s="1831"/>
      <c r="G252" s="1831"/>
      <c r="S252" s="1473"/>
      <c r="BU252" s="1819"/>
      <c r="CI252" s="1455"/>
    </row>
    <row r="253" spans="2:87" s="1365" customFormat="1" x14ac:dyDescent="0.25">
      <c r="B253" s="1831"/>
      <c r="C253" s="1831"/>
      <c r="D253" s="1627"/>
      <c r="E253" s="1831"/>
      <c r="F253" s="1831"/>
      <c r="G253" s="1831"/>
      <c r="S253" s="1473"/>
      <c r="BU253" s="1819"/>
      <c r="CI253" s="1455"/>
    </row>
    <row r="254" spans="2:87" s="1365" customFormat="1" x14ac:dyDescent="0.25">
      <c r="B254" s="1831"/>
      <c r="C254" s="1831"/>
      <c r="D254" s="1627"/>
      <c r="E254" s="1831"/>
      <c r="F254" s="1831"/>
      <c r="G254" s="1831"/>
      <c r="S254" s="1473"/>
      <c r="BU254" s="1819"/>
      <c r="CI254" s="1455"/>
    </row>
    <row r="255" spans="2:87" s="1365" customFormat="1" x14ac:dyDescent="0.25">
      <c r="B255" s="1831"/>
      <c r="C255" s="1831"/>
      <c r="D255" s="1627"/>
      <c r="E255" s="1831"/>
      <c r="F255" s="1831"/>
      <c r="G255" s="1831"/>
      <c r="S255" s="1473"/>
      <c r="BU255" s="1819"/>
      <c r="CI255" s="1455"/>
    </row>
    <row r="256" spans="2:87" s="1365" customFormat="1" x14ac:dyDescent="0.25">
      <c r="B256" s="1831"/>
      <c r="C256" s="1831"/>
      <c r="D256" s="1627"/>
      <c r="E256" s="1831"/>
      <c r="F256" s="1831"/>
      <c r="G256" s="1831"/>
      <c r="S256" s="1473"/>
      <c r="BU256" s="1819"/>
      <c r="CI256" s="1455"/>
    </row>
    <row r="257" spans="2:87" s="1365" customFormat="1" x14ac:dyDescent="0.25">
      <c r="B257" s="1831"/>
      <c r="C257" s="1831"/>
      <c r="D257" s="1627"/>
      <c r="E257" s="1831"/>
      <c r="F257" s="1831"/>
      <c r="G257" s="1831"/>
      <c r="S257" s="1473"/>
      <c r="BU257" s="1819"/>
      <c r="CI257" s="1455"/>
    </row>
    <row r="258" spans="2:87" s="1365" customFormat="1" x14ac:dyDescent="0.25">
      <c r="B258" s="1831"/>
      <c r="C258" s="1831"/>
      <c r="D258" s="1627"/>
      <c r="E258" s="1831"/>
      <c r="F258" s="1831"/>
      <c r="G258" s="1831"/>
      <c r="S258" s="1473"/>
      <c r="BU258" s="1819"/>
      <c r="CI258" s="1455"/>
    </row>
    <row r="259" spans="2:87" s="1365" customFormat="1" x14ac:dyDescent="0.25">
      <c r="B259" s="1831"/>
      <c r="C259" s="1831"/>
      <c r="D259" s="1627"/>
      <c r="E259" s="1831"/>
      <c r="F259" s="1831"/>
      <c r="G259" s="1831"/>
      <c r="S259" s="1473"/>
      <c r="BU259" s="1819"/>
      <c r="CI259" s="1455"/>
    </row>
    <row r="260" spans="2:87" s="1365" customFormat="1" x14ac:dyDescent="0.25">
      <c r="B260" s="1831"/>
      <c r="C260" s="1831"/>
      <c r="D260" s="1627"/>
      <c r="E260" s="1831"/>
      <c r="F260" s="1831"/>
      <c r="G260" s="1831"/>
      <c r="S260" s="1473"/>
      <c r="BU260" s="1819"/>
      <c r="CI260" s="1455"/>
    </row>
    <row r="261" spans="2:87" s="1365" customFormat="1" x14ac:dyDescent="0.25">
      <c r="B261" s="1831"/>
      <c r="C261" s="1831"/>
      <c r="D261" s="1627"/>
      <c r="E261" s="1831"/>
      <c r="F261" s="1831"/>
      <c r="G261" s="1831"/>
      <c r="S261" s="1473"/>
      <c r="BU261" s="1819"/>
      <c r="CI261" s="1455"/>
    </row>
    <row r="262" spans="2:87" s="1365" customFormat="1" x14ac:dyDescent="0.25">
      <c r="B262" s="1831"/>
      <c r="C262" s="1831"/>
      <c r="D262" s="1627"/>
      <c r="E262" s="1831"/>
      <c r="F262" s="1831"/>
      <c r="G262" s="1831"/>
      <c r="S262" s="1473"/>
      <c r="BU262" s="1819"/>
      <c r="CI262" s="1455"/>
    </row>
    <row r="263" spans="2:87" s="1365" customFormat="1" x14ac:dyDescent="0.25">
      <c r="B263" s="1831"/>
      <c r="C263" s="1831"/>
      <c r="D263" s="1627"/>
      <c r="E263" s="1831"/>
      <c r="F263" s="1831"/>
      <c r="G263" s="1831"/>
      <c r="S263" s="1473"/>
      <c r="BU263" s="1819"/>
      <c r="CI263" s="1455"/>
    </row>
    <row r="264" spans="2:87" s="1365" customFormat="1" x14ac:dyDescent="0.25">
      <c r="B264" s="1831"/>
      <c r="C264" s="1831"/>
      <c r="D264" s="1627"/>
      <c r="E264" s="1831"/>
      <c r="F264" s="1831"/>
      <c r="G264" s="1831"/>
      <c r="S264" s="1473"/>
      <c r="BU264" s="1819"/>
      <c r="CI264" s="1455"/>
    </row>
    <row r="265" spans="2:87" s="1365" customFormat="1" x14ac:dyDescent="0.25">
      <c r="B265" s="1831"/>
      <c r="C265" s="1831"/>
      <c r="D265" s="1627"/>
      <c r="E265" s="1831"/>
      <c r="F265" s="1831"/>
      <c r="G265" s="1831"/>
      <c r="S265" s="1473"/>
      <c r="BU265" s="1819"/>
      <c r="CI265" s="1455"/>
    </row>
    <row r="266" spans="2:87" s="1365" customFormat="1" x14ac:dyDescent="0.25">
      <c r="B266" s="1831"/>
      <c r="C266" s="1831"/>
      <c r="D266" s="1627"/>
      <c r="E266" s="1831"/>
      <c r="F266" s="1831"/>
      <c r="G266" s="1831"/>
      <c r="S266" s="1473"/>
      <c r="BU266" s="1819"/>
      <c r="CI266" s="1455"/>
    </row>
    <row r="267" spans="2:87" s="1365" customFormat="1" x14ac:dyDescent="0.25">
      <c r="B267" s="1831"/>
      <c r="C267" s="1831"/>
      <c r="D267" s="1627"/>
      <c r="E267" s="1831"/>
      <c r="F267" s="1831"/>
      <c r="G267" s="1831"/>
      <c r="S267" s="1473"/>
      <c r="BU267" s="1819"/>
      <c r="CI267" s="1455"/>
    </row>
    <row r="268" spans="2:87" s="1365" customFormat="1" x14ac:dyDescent="0.25">
      <c r="B268" s="1831"/>
      <c r="C268" s="1831"/>
      <c r="D268" s="1627"/>
      <c r="E268" s="1831"/>
      <c r="F268" s="1831"/>
      <c r="G268" s="1831"/>
      <c r="S268" s="1473"/>
      <c r="BU268" s="1819"/>
      <c r="CI268" s="1455"/>
    </row>
    <row r="269" spans="2:87" s="1365" customFormat="1" x14ac:dyDescent="0.25">
      <c r="B269" s="1831"/>
      <c r="C269" s="1831"/>
      <c r="D269" s="1627"/>
      <c r="E269" s="1831"/>
      <c r="F269" s="1831"/>
      <c r="G269" s="1831"/>
      <c r="S269" s="1473"/>
      <c r="BU269" s="1819"/>
      <c r="CI269" s="1455"/>
    </row>
    <row r="270" spans="2:87" s="1365" customFormat="1" x14ac:dyDescent="0.25">
      <c r="B270" s="1831"/>
      <c r="C270" s="1831"/>
      <c r="D270" s="1627"/>
      <c r="E270" s="1831"/>
      <c r="F270" s="1831"/>
      <c r="G270" s="1831"/>
      <c r="S270" s="1473"/>
      <c r="BU270" s="1819"/>
      <c r="CI270" s="1455"/>
    </row>
    <row r="271" spans="2:87" s="1365" customFormat="1" x14ac:dyDescent="0.25">
      <c r="B271" s="1831"/>
      <c r="C271" s="1831"/>
      <c r="D271" s="1627"/>
      <c r="E271" s="1831"/>
      <c r="F271" s="1831"/>
      <c r="G271" s="1831"/>
      <c r="S271" s="1473"/>
      <c r="BU271" s="1819"/>
      <c r="CI271" s="1455"/>
    </row>
    <row r="272" spans="2:87" s="1365" customFormat="1" x14ac:dyDescent="0.25">
      <c r="B272" s="1831"/>
      <c r="C272" s="1831"/>
      <c r="D272" s="1627"/>
      <c r="E272" s="1831"/>
      <c r="F272" s="1831"/>
      <c r="G272" s="1831"/>
      <c r="S272" s="1473"/>
      <c r="BU272" s="1819"/>
      <c r="CI272" s="1455"/>
    </row>
    <row r="273" spans="2:87" s="1365" customFormat="1" x14ac:dyDescent="0.25">
      <c r="B273" s="1831"/>
      <c r="C273" s="1831"/>
      <c r="D273" s="1627"/>
      <c r="E273" s="1831"/>
      <c r="F273" s="1831"/>
      <c r="G273" s="1831"/>
      <c r="S273" s="1473"/>
      <c r="BU273" s="1819"/>
      <c r="CI273" s="1455"/>
    </row>
    <row r="274" spans="2:87" s="1365" customFormat="1" x14ac:dyDescent="0.25">
      <c r="B274" s="1831"/>
      <c r="C274" s="1831"/>
      <c r="D274" s="1627"/>
      <c r="E274" s="1831"/>
      <c r="F274" s="1831"/>
      <c r="G274" s="1831"/>
      <c r="S274" s="1473"/>
      <c r="BU274" s="1819"/>
      <c r="CI274" s="1455"/>
    </row>
    <row r="275" spans="2:87" s="1365" customFormat="1" x14ac:dyDescent="0.25">
      <c r="B275" s="1831"/>
      <c r="C275" s="1831"/>
      <c r="D275" s="1627"/>
      <c r="E275" s="1831"/>
      <c r="F275" s="1831"/>
      <c r="G275" s="1831"/>
      <c r="S275" s="1473"/>
      <c r="BU275" s="1819"/>
      <c r="CI275" s="1455"/>
    </row>
    <row r="276" spans="2:87" s="1365" customFormat="1" x14ac:dyDescent="0.25">
      <c r="B276" s="1831"/>
      <c r="C276" s="1831"/>
      <c r="D276" s="1627"/>
      <c r="E276" s="1831"/>
      <c r="F276" s="1831"/>
      <c r="G276" s="1831"/>
      <c r="S276" s="1473"/>
      <c r="BU276" s="1819"/>
      <c r="CI276" s="1455"/>
    </row>
    <row r="277" spans="2:87" s="1365" customFormat="1" x14ac:dyDescent="0.25">
      <c r="B277" s="1831"/>
      <c r="C277" s="1831"/>
      <c r="D277" s="1627"/>
      <c r="E277" s="1831"/>
      <c r="F277" s="1831"/>
      <c r="G277" s="1831"/>
      <c r="S277" s="1473"/>
      <c r="BU277" s="1819"/>
      <c r="CI277" s="1455"/>
    </row>
    <row r="278" spans="2:87" s="1365" customFormat="1" x14ac:dyDescent="0.25">
      <c r="B278" s="1831"/>
      <c r="C278" s="1831"/>
      <c r="D278" s="1627"/>
      <c r="E278" s="1831"/>
      <c r="F278" s="1831"/>
      <c r="G278" s="1831"/>
      <c r="S278" s="1473"/>
      <c r="BU278" s="1819"/>
      <c r="CI278" s="1455"/>
    </row>
    <row r="279" spans="2:87" s="1365" customFormat="1" x14ac:dyDescent="0.25">
      <c r="B279" s="1831"/>
      <c r="C279" s="1831"/>
      <c r="D279" s="1627"/>
      <c r="E279" s="1831"/>
      <c r="F279" s="1831"/>
      <c r="G279" s="1831"/>
      <c r="S279" s="1473"/>
      <c r="BU279" s="1819"/>
      <c r="CI279" s="1455"/>
    </row>
    <row r="280" spans="2:87" s="1365" customFormat="1" x14ac:dyDescent="0.25">
      <c r="B280" s="1831"/>
      <c r="C280" s="1831"/>
      <c r="D280" s="1627"/>
      <c r="E280" s="1831"/>
      <c r="F280" s="1831"/>
      <c r="G280" s="1831"/>
      <c r="S280" s="1473"/>
      <c r="BU280" s="1819"/>
      <c r="CI280" s="1455"/>
    </row>
    <row r="281" spans="2:87" s="1365" customFormat="1" x14ac:dyDescent="0.25">
      <c r="B281" s="1831"/>
      <c r="C281" s="1831"/>
      <c r="D281" s="1627"/>
      <c r="E281" s="1831"/>
      <c r="F281" s="1831"/>
      <c r="G281" s="1831"/>
      <c r="S281" s="1473"/>
      <c r="BU281" s="1819"/>
      <c r="CI281" s="1455"/>
    </row>
    <row r="282" spans="2:87" s="1365" customFormat="1" x14ac:dyDescent="0.25">
      <c r="B282" s="1831"/>
      <c r="C282" s="1831"/>
      <c r="D282" s="1627"/>
      <c r="E282" s="1831"/>
      <c r="F282" s="1831"/>
      <c r="G282" s="1831"/>
      <c r="S282" s="1473"/>
      <c r="BU282" s="1819"/>
      <c r="CI282" s="1455"/>
    </row>
    <row r="283" spans="2:87" s="1365" customFormat="1" x14ac:dyDescent="0.25">
      <c r="B283" s="1831"/>
      <c r="C283" s="1831"/>
      <c r="D283" s="1627"/>
      <c r="E283" s="1831"/>
      <c r="F283" s="1831"/>
      <c r="G283" s="1831"/>
      <c r="S283" s="1473"/>
      <c r="BU283" s="1819"/>
      <c r="CI283" s="1455"/>
    </row>
    <row r="284" spans="2:87" s="1365" customFormat="1" x14ac:dyDescent="0.25">
      <c r="B284" s="1831"/>
      <c r="C284" s="1831"/>
      <c r="D284" s="1627"/>
      <c r="E284" s="1831"/>
      <c r="F284" s="1831"/>
      <c r="G284" s="1831"/>
      <c r="S284" s="1473"/>
      <c r="BU284" s="1819"/>
      <c r="CI284" s="1455"/>
    </row>
    <row r="285" spans="2:87" s="1365" customFormat="1" x14ac:dyDescent="0.25">
      <c r="B285" s="1831"/>
      <c r="C285" s="1831"/>
      <c r="D285" s="1627"/>
      <c r="E285" s="1831"/>
      <c r="F285" s="1831"/>
      <c r="G285" s="1831"/>
      <c r="S285" s="1473"/>
      <c r="BU285" s="1819"/>
      <c r="CI285" s="1455"/>
    </row>
    <row r="286" spans="2:87" s="1365" customFormat="1" x14ac:dyDescent="0.25">
      <c r="B286" s="1831"/>
      <c r="C286" s="1831"/>
      <c r="D286" s="1627"/>
      <c r="E286" s="1831"/>
      <c r="F286" s="1831"/>
      <c r="G286" s="1831"/>
      <c r="S286" s="1473"/>
      <c r="BU286" s="1819"/>
      <c r="CI286" s="1455"/>
    </row>
    <row r="287" spans="2:87" s="1365" customFormat="1" x14ac:dyDescent="0.25">
      <c r="B287" s="1831"/>
      <c r="C287" s="1831"/>
      <c r="D287" s="1627"/>
      <c r="E287" s="1831"/>
      <c r="F287" s="1831"/>
      <c r="G287" s="1831"/>
      <c r="S287" s="1473"/>
      <c r="BU287" s="1819"/>
      <c r="CI287" s="1455"/>
    </row>
    <row r="288" spans="2:87" s="1365" customFormat="1" x14ac:dyDescent="0.25">
      <c r="B288" s="1831"/>
      <c r="C288" s="1831"/>
      <c r="D288" s="1627"/>
      <c r="E288" s="1831"/>
      <c r="F288" s="1831"/>
      <c r="G288" s="1831"/>
      <c r="S288" s="1473"/>
      <c r="BU288" s="1819"/>
      <c r="CI288" s="1455"/>
    </row>
    <row r="289" spans="2:87" s="1365" customFormat="1" x14ac:dyDescent="0.25">
      <c r="B289" s="1831"/>
      <c r="C289" s="1831"/>
      <c r="D289" s="1627"/>
      <c r="E289" s="1831"/>
      <c r="F289" s="1831"/>
      <c r="G289" s="1831"/>
      <c r="S289" s="1473"/>
      <c r="BU289" s="1819"/>
      <c r="CI289" s="1455"/>
    </row>
    <row r="290" spans="2:87" s="1365" customFormat="1" x14ac:dyDescent="0.25">
      <c r="B290" s="1831"/>
      <c r="C290" s="1831"/>
      <c r="D290" s="1627"/>
      <c r="E290" s="1831"/>
      <c r="F290" s="1831"/>
      <c r="G290" s="1831"/>
      <c r="S290" s="1473"/>
      <c r="BU290" s="1819"/>
      <c r="CI290" s="1455"/>
    </row>
    <row r="291" spans="2:87" s="1365" customFormat="1" x14ac:dyDescent="0.25">
      <c r="B291" s="1831"/>
      <c r="C291" s="1831"/>
      <c r="D291" s="1627"/>
      <c r="E291" s="1831"/>
      <c r="F291" s="1831"/>
      <c r="G291" s="1831"/>
      <c r="S291" s="1473"/>
      <c r="BU291" s="1819"/>
      <c r="CI291" s="1455"/>
    </row>
    <row r="292" spans="2:87" s="1365" customFormat="1" x14ac:dyDescent="0.25">
      <c r="B292" s="1831"/>
      <c r="C292" s="1831"/>
      <c r="D292" s="1627"/>
      <c r="E292" s="1831"/>
      <c r="F292" s="1831"/>
      <c r="G292" s="1831"/>
      <c r="S292" s="1473"/>
      <c r="BU292" s="1819"/>
      <c r="CI292" s="1455"/>
    </row>
    <row r="293" spans="2:87" s="1365" customFormat="1" x14ac:dyDescent="0.25">
      <c r="B293" s="1831"/>
      <c r="C293" s="1831"/>
      <c r="D293" s="1627"/>
      <c r="E293" s="1831"/>
      <c r="F293" s="1831"/>
      <c r="G293" s="1831"/>
      <c r="S293" s="1473"/>
      <c r="BU293" s="1819"/>
      <c r="CI293" s="1455"/>
    </row>
    <row r="294" spans="2:87" s="1365" customFormat="1" x14ac:dyDescent="0.25">
      <c r="B294" s="1831"/>
      <c r="C294" s="1831"/>
      <c r="D294" s="1627"/>
      <c r="E294" s="1831"/>
      <c r="F294" s="1831"/>
      <c r="G294" s="1831"/>
      <c r="S294" s="1473"/>
      <c r="BU294" s="1819"/>
      <c r="CI294" s="1455"/>
    </row>
    <row r="295" spans="2:87" s="1365" customFormat="1" x14ac:dyDescent="0.25">
      <c r="B295" s="1831"/>
      <c r="C295" s="1831"/>
      <c r="D295" s="1627"/>
      <c r="E295" s="1831"/>
      <c r="F295" s="1831"/>
      <c r="G295" s="1831"/>
      <c r="S295" s="1473"/>
      <c r="BU295" s="1819"/>
      <c r="CI295" s="1455"/>
    </row>
    <row r="296" spans="2:87" s="1365" customFormat="1" x14ac:dyDescent="0.25">
      <c r="B296" s="1831"/>
      <c r="C296" s="1831"/>
      <c r="D296" s="1627"/>
      <c r="E296" s="1831"/>
      <c r="F296" s="1831"/>
      <c r="G296" s="1831"/>
      <c r="S296" s="1473"/>
      <c r="BU296" s="1819"/>
      <c r="CI296" s="1455"/>
    </row>
    <row r="297" spans="2:87" s="1365" customFormat="1" x14ac:dyDescent="0.25">
      <c r="B297" s="1831"/>
      <c r="C297" s="1831"/>
      <c r="D297" s="1627"/>
      <c r="E297" s="1831"/>
      <c r="F297" s="1831"/>
      <c r="G297" s="1831"/>
      <c r="S297" s="1473"/>
      <c r="BU297" s="1819"/>
      <c r="CI297" s="1455"/>
    </row>
    <row r="298" spans="2:87" s="1365" customFormat="1" x14ac:dyDescent="0.25">
      <c r="B298" s="1831"/>
      <c r="C298" s="1831"/>
      <c r="D298" s="1627"/>
      <c r="E298" s="1831"/>
      <c r="F298" s="1831"/>
      <c r="G298" s="1831"/>
      <c r="S298" s="1473"/>
      <c r="BU298" s="1819"/>
      <c r="CI298" s="1455"/>
    </row>
    <row r="299" spans="2:87" s="1365" customFormat="1" x14ac:dyDescent="0.25">
      <c r="B299" s="1831"/>
      <c r="C299" s="1831"/>
      <c r="D299" s="1627"/>
      <c r="E299" s="1831"/>
      <c r="F299" s="1831"/>
      <c r="G299" s="1831"/>
      <c r="S299" s="1473"/>
      <c r="BU299" s="1819"/>
      <c r="CI299" s="1455"/>
    </row>
    <row r="300" spans="2:87" s="1365" customFormat="1" x14ac:dyDescent="0.25">
      <c r="B300" s="1831"/>
      <c r="C300" s="1831"/>
      <c r="D300" s="1627"/>
      <c r="E300" s="1831"/>
      <c r="F300" s="1831"/>
      <c r="G300" s="1831"/>
      <c r="S300" s="1473"/>
      <c r="BU300" s="1819"/>
      <c r="CI300" s="1455"/>
    </row>
    <row r="301" spans="2:87" s="1365" customFormat="1" x14ac:dyDescent="0.25">
      <c r="B301" s="1831"/>
      <c r="C301" s="1831"/>
      <c r="D301" s="1627"/>
      <c r="E301" s="1831"/>
      <c r="F301" s="1831"/>
      <c r="G301" s="1831"/>
      <c r="S301" s="1473"/>
      <c r="BU301" s="1819"/>
      <c r="CI301" s="1455"/>
    </row>
    <row r="302" spans="2:87" s="1365" customFormat="1" x14ac:dyDescent="0.25">
      <c r="B302" s="1831"/>
      <c r="C302" s="1831"/>
      <c r="D302" s="1627"/>
      <c r="E302" s="1831"/>
      <c r="F302" s="1831"/>
      <c r="G302" s="1831"/>
      <c r="S302" s="1473"/>
      <c r="BU302" s="1819"/>
      <c r="CI302" s="1455"/>
    </row>
    <row r="303" spans="2:87" s="1365" customFormat="1" x14ac:dyDescent="0.25">
      <c r="B303" s="1831"/>
      <c r="C303" s="1831"/>
      <c r="D303" s="1627"/>
      <c r="E303" s="1831"/>
      <c r="F303" s="1831"/>
      <c r="G303" s="1831"/>
      <c r="S303" s="1473"/>
      <c r="BU303" s="1819"/>
      <c r="CI303" s="1455"/>
    </row>
    <row r="304" spans="2:87" s="1365" customFormat="1" x14ac:dyDescent="0.25">
      <c r="B304" s="1831"/>
      <c r="C304" s="1831"/>
      <c r="D304" s="1627"/>
      <c r="E304" s="1831"/>
      <c r="F304" s="1831"/>
      <c r="G304" s="1831"/>
      <c r="S304" s="1473"/>
      <c r="BU304" s="1819"/>
      <c r="CI304" s="1455"/>
    </row>
    <row r="305" spans="2:87" s="1365" customFormat="1" x14ac:dyDescent="0.25">
      <c r="B305" s="1831"/>
      <c r="C305" s="1831"/>
      <c r="D305" s="1627"/>
      <c r="E305" s="1831"/>
      <c r="F305" s="1831"/>
      <c r="G305" s="1831"/>
      <c r="S305" s="1473"/>
      <c r="BU305" s="1819"/>
      <c r="CI305" s="1455"/>
    </row>
    <row r="306" spans="2:87" s="1365" customFormat="1" x14ac:dyDescent="0.25">
      <c r="B306" s="1831"/>
      <c r="C306" s="1831"/>
      <c r="D306" s="1627"/>
      <c r="E306" s="1831"/>
      <c r="F306" s="1831"/>
      <c r="G306" s="1831"/>
      <c r="S306" s="1473"/>
      <c r="BU306" s="1819"/>
      <c r="CI306" s="1455"/>
    </row>
    <row r="307" spans="2:87" s="1365" customFormat="1" x14ac:dyDescent="0.25">
      <c r="B307" s="1831"/>
      <c r="C307" s="1831"/>
      <c r="D307" s="1627"/>
      <c r="E307" s="1831"/>
      <c r="F307" s="1831"/>
      <c r="G307" s="1831"/>
      <c r="S307" s="1473"/>
      <c r="BU307" s="1819"/>
      <c r="CI307" s="1455"/>
    </row>
    <row r="308" spans="2:87" s="1365" customFormat="1" x14ac:dyDescent="0.25">
      <c r="B308" s="1831"/>
      <c r="C308" s="1831"/>
      <c r="D308" s="1627"/>
      <c r="E308" s="1831"/>
      <c r="F308" s="1831"/>
      <c r="G308" s="1831"/>
      <c r="S308" s="1473"/>
      <c r="BU308" s="1819"/>
      <c r="CI308" s="1455"/>
    </row>
    <row r="309" spans="2:87" s="1365" customFormat="1" x14ac:dyDescent="0.25">
      <c r="B309" s="1831"/>
      <c r="C309" s="1831"/>
      <c r="D309" s="1627"/>
      <c r="E309" s="1831"/>
      <c r="F309" s="1831"/>
      <c r="G309" s="1831"/>
      <c r="S309" s="1473"/>
      <c r="BU309" s="1819"/>
      <c r="CI309" s="1455"/>
    </row>
    <row r="310" spans="2:87" s="1365" customFormat="1" x14ac:dyDescent="0.25">
      <c r="B310" s="1831"/>
      <c r="C310" s="1831"/>
      <c r="D310" s="1627"/>
      <c r="E310" s="1831"/>
      <c r="F310" s="1831"/>
      <c r="G310" s="1831"/>
      <c r="S310" s="1473"/>
      <c r="BU310" s="1819"/>
      <c r="CI310" s="1455"/>
    </row>
    <row r="311" spans="2:87" s="1365" customFormat="1" x14ac:dyDescent="0.25">
      <c r="B311" s="1831"/>
      <c r="C311" s="1831"/>
      <c r="D311" s="1627"/>
      <c r="E311" s="1831"/>
      <c r="F311" s="1831"/>
      <c r="G311" s="1831"/>
      <c r="S311" s="1473"/>
      <c r="BU311" s="1819"/>
      <c r="CI311" s="1455"/>
    </row>
    <row r="312" spans="2:87" s="1365" customFormat="1" x14ac:dyDescent="0.25">
      <c r="B312" s="1831"/>
      <c r="C312" s="1831"/>
      <c r="D312" s="1627"/>
      <c r="E312" s="1831"/>
      <c r="F312" s="1831"/>
      <c r="G312" s="1831"/>
      <c r="S312" s="1473"/>
      <c r="BU312" s="1819"/>
      <c r="CI312" s="1455"/>
    </row>
    <row r="313" spans="2:87" s="1365" customFormat="1" x14ac:dyDescent="0.25">
      <c r="B313" s="1831"/>
      <c r="C313" s="1831"/>
      <c r="D313" s="1627"/>
      <c r="E313" s="1831"/>
      <c r="F313" s="1831"/>
      <c r="G313" s="1831"/>
      <c r="S313" s="1473"/>
      <c r="BU313" s="1819"/>
      <c r="CI313" s="1455"/>
    </row>
    <row r="314" spans="2:87" s="1365" customFormat="1" x14ac:dyDescent="0.25">
      <c r="B314" s="1831"/>
      <c r="C314" s="1831"/>
      <c r="D314" s="1627"/>
      <c r="E314" s="1831"/>
      <c r="F314" s="1831"/>
      <c r="G314" s="1831"/>
      <c r="S314" s="1473"/>
      <c r="BU314" s="1819"/>
      <c r="CI314" s="1455"/>
    </row>
    <row r="315" spans="2:87" s="1365" customFormat="1" x14ac:dyDescent="0.25">
      <c r="B315" s="1831"/>
      <c r="C315" s="1831"/>
      <c r="D315" s="1627"/>
      <c r="E315" s="1831"/>
      <c r="F315" s="1831"/>
      <c r="G315" s="1831"/>
      <c r="S315" s="1473"/>
      <c r="BU315" s="1819"/>
      <c r="CI315" s="1455"/>
    </row>
    <row r="316" spans="2:87" s="1365" customFormat="1" x14ac:dyDescent="0.25">
      <c r="B316" s="1831"/>
      <c r="C316" s="1831"/>
      <c r="D316" s="1627"/>
      <c r="E316" s="1831"/>
      <c r="F316" s="1831"/>
      <c r="G316" s="1831"/>
      <c r="S316" s="1473"/>
      <c r="BU316" s="1819"/>
      <c r="CI316" s="1455"/>
    </row>
    <row r="317" spans="2:87" s="1365" customFormat="1" x14ac:dyDescent="0.25">
      <c r="B317" s="1831"/>
      <c r="C317" s="1831"/>
      <c r="D317" s="1627"/>
      <c r="E317" s="1831"/>
      <c r="F317" s="1831"/>
      <c r="G317" s="1831"/>
      <c r="S317" s="1473"/>
      <c r="BU317" s="1819"/>
      <c r="CI317" s="1455"/>
    </row>
    <row r="318" spans="2:87" s="1365" customFormat="1" x14ac:dyDescent="0.25">
      <c r="B318" s="1831"/>
      <c r="C318" s="1831"/>
      <c r="D318" s="1627"/>
      <c r="E318" s="1831"/>
      <c r="F318" s="1831"/>
      <c r="G318" s="1831"/>
      <c r="S318" s="1473"/>
      <c r="BU318" s="1819"/>
      <c r="CI318" s="1455"/>
    </row>
    <row r="319" spans="2:87" s="1365" customFormat="1" x14ac:dyDescent="0.25">
      <c r="B319" s="1831"/>
      <c r="C319" s="1831"/>
      <c r="D319" s="1627"/>
      <c r="E319" s="1831"/>
      <c r="F319" s="1831"/>
      <c r="G319" s="1831"/>
      <c r="S319" s="1473"/>
      <c r="BU319" s="1819"/>
      <c r="CI319" s="1455"/>
    </row>
    <row r="320" spans="2:87" s="1365" customFormat="1" x14ac:dyDescent="0.25">
      <c r="B320" s="1831"/>
      <c r="C320" s="1831"/>
      <c r="D320" s="1627"/>
      <c r="E320" s="1831"/>
      <c r="F320" s="1831"/>
      <c r="G320" s="1831"/>
      <c r="S320" s="1473"/>
      <c r="BU320" s="1819"/>
      <c r="CI320" s="1455"/>
    </row>
    <row r="321" spans="2:87" s="1365" customFormat="1" x14ac:dyDescent="0.25">
      <c r="B321" s="1831"/>
      <c r="C321" s="1831"/>
      <c r="D321" s="1627"/>
      <c r="E321" s="1831"/>
      <c r="F321" s="1831"/>
      <c r="G321" s="1831"/>
      <c r="S321" s="1473"/>
      <c r="BU321" s="1819"/>
      <c r="CI321" s="1455"/>
    </row>
    <row r="322" spans="2:87" s="1365" customFormat="1" x14ac:dyDescent="0.25">
      <c r="B322" s="1831"/>
      <c r="C322" s="1831"/>
      <c r="D322" s="1627"/>
      <c r="E322" s="1831"/>
      <c r="F322" s="1831"/>
      <c r="G322" s="1831"/>
      <c r="S322" s="1473"/>
      <c r="BU322" s="1819"/>
      <c r="CI322" s="1455"/>
    </row>
    <row r="323" spans="2:87" s="1365" customFormat="1" x14ac:dyDescent="0.25">
      <c r="B323" s="1831"/>
      <c r="C323" s="1831"/>
      <c r="D323" s="1627"/>
      <c r="E323" s="1831"/>
      <c r="F323" s="1831"/>
      <c r="G323" s="1831"/>
      <c r="S323" s="1473"/>
      <c r="BU323" s="1819"/>
      <c r="CI323" s="1455"/>
    </row>
    <row r="324" spans="2:87" s="1365" customFormat="1" x14ac:dyDescent="0.25">
      <c r="B324" s="1831"/>
      <c r="C324" s="1831"/>
      <c r="D324" s="1627"/>
      <c r="E324" s="1831"/>
      <c r="F324" s="1831"/>
      <c r="G324" s="1831"/>
      <c r="S324" s="1473"/>
      <c r="BU324" s="1819"/>
      <c r="CI324" s="1455"/>
    </row>
    <row r="325" spans="2:87" s="1365" customFormat="1" x14ac:dyDescent="0.25">
      <c r="B325" s="1831"/>
      <c r="C325" s="1831"/>
      <c r="D325" s="1627"/>
      <c r="E325" s="1831"/>
      <c r="F325" s="1831"/>
      <c r="G325" s="1831"/>
      <c r="S325" s="1473"/>
      <c r="BU325" s="1819"/>
      <c r="CI325" s="1455"/>
    </row>
    <row r="326" spans="2:87" s="1365" customFormat="1" x14ac:dyDescent="0.25">
      <c r="B326" s="1831"/>
      <c r="C326" s="1831"/>
      <c r="D326" s="1627"/>
      <c r="E326" s="1831"/>
      <c r="F326" s="1831"/>
      <c r="G326" s="1831"/>
      <c r="S326" s="1473"/>
      <c r="BU326" s="1819"/>
      <c r="CI326" s="1455"/>
    </row>
    <row r="327" spans="2:87" s="1365" customFormat="1" x14ac:dyDescent="0.25">
      <c r="B327" s="1831"/>
      <c r="C327" s="1831"/>
      <c r="D327" s="1627"/>
      <c r="E327" s="1831"/>
      <c r="F327" s="1831"/>
      <c r="G327" s="1831"/>
      <c r="S327" s="1473"/>
      <c r="BU327" s="1819"/>
      <c r="CI327" s="1455"/>
    </row>
    <row r="328" spans="2:87" s="1365" customFormat="1" x14ac:dyDescent="0.25">
      <c r="B328" s="1831"/>
      <c r="C328" s="1831"/>
      <c r="D328" s="1627"/>
      <c r="E328" s="1831"/>
      <c r="F328" s="1831"/>
      <c r="G328" s="1831"/>
      <c r="S328" s="1473"/>
      <c r="BU328" s="1819"/>
      <c r="CI328" s="1455"/>
    </row>
    <row r="329" spans="2:87" s="1365" customFormat="1" x14ac:dyDescent="0.25">
      <c r="B329" s="1831"/>
      <c r="C329" s="1831"/>
      <c r="D329" s="1627"/>
      <c r="E329" s="1831"/>
      <c r="F329" s="1831"/>
      <c r="G329" s="1831"/>
      <c r="S329" s="1473"/>
      <c r="BU329" s="1819"/>
      <c r="CI329" s="1455"/>
    </row>
    <row r="330" spans="2:87" s="1365" customFormat="1" x14ac:dyDescent="0.25">
      <c r="B330" s="1831"/>
      <c r="C330" s="1831"/>
      <c r="D330" s="1627"/>
      <c r="E330" s="1831"/>
      <c r="F330" s="1831"/>
      <c r="G330" s="1831"/>
      <c r="S330" s="1473"/>
      <c r="BU330" s="1819"/>
      <c r="CI330" s="1455"/>
    </row>
    <row r="331" spans="2:87" s="1365" customFormat="1" x14ac:dyDescent="0.25">
      <c r="B331" s="1831"/>
      <c r="C331" s="1831"/>
      <c r="D331" s="1627"/>
      <c r="E331" s="1831"/>
      <c r="F331" s="1831"/>
      <c r="G331" s="1831"/>
      <c r="S331" s="1473"/>
      <c r="BU331" s="1819"/>
      <c r="CI331" s="1455"/>
    </row>
    <row r="332" spans="2:87" s="1365" customFormat="1" x14ac:dyDescent="0.25">
      <c r="B332" s="1831"/>
      <c r="C332" s="1831"/>
      <c r="D332" s="1627"/>
      <c r="E332" s="1831"/>
      <c r="F332" s="1831"/>
      <c r="G332" s="1831"/>
      <c r="S332" s="1473"/>
      <c r="BU332" s="1819"/>
      <c r="CI332" s="1455"/>
    </row>
    <row r="333" spans="2:87" s="1365" customFormat="1" x14ac:dyDescent="0.25">
      <c r="B333" s="1831"/>
      <c r="C333" s="1831"/>
      <c r="D333" s="1627"/>
      <c r="E333" s="1831"/>
      <c r="F333" s="1831"/>
      <c r="G333" s="1831"/>
      <c r="S333" s="1473"/>
      <c r="BU333" s="1819"/>
      <c r="CI333" s="1455"/>
    </row>
    <row r="334" spans="2:87" s="1365" customFormat="1" x14ac:dyDescent="0.25">
      <c r="B334" s="1831"/>
      <c r="C334" s="1831"/>
      <c r="D334" s="1627"/>
      <c r="E334" s="1831"/>
      <c r="F334" s="1831"/>
      <c r="G334" s="1831"/>
      <c r="S334" s="1473"/>
      <c r="BU334" s="1819"/>
      <c r="CI334" s="1455"/>
    </row>
    <row r="335" spans="2:87" s="1365" customFormat="1" x14ac:dyDescent="0.25">
      <c r="B335" s="1831"/>
      <c r="C335" s="1831"/>
      <c r="D335" s="1627"/>
      <c r="E335" s="1831"/>
      <c r="F335" s="1831"/>
      <c r="G335" s="1831"/>
      <c r="S335" s="1473"/>
      <c r="BU335" s="1819"/>
      <c r="CI335" s="1455"/>
    </row>
    <row r="336" spans="2:87" s="1365" customFormat="1" x14ac:dyDescent="0.25">
      <c r="B336" s="1831"/>
      <c r="C336" s="1831"/>
      <c r="D336" s="1627"/>
      <c r="E336" s="1831"/>
      <c r="F336" s="1831"/>
      <c r="G336" s="1831"/>
      <c r="S336" s="1473"/>
      <c r="BU336" s="1819"/>
      <c r="CI336" s="1455"/>
    </row>
    <row r="337" spans="2:87" s="1365" customFormat="1" x14ac:dyDescent="0.25">
      <c r="B337" s="1831"/>
      <c r="C337" s="1831"/>
      <c r="D337" s="1627"/>
      <c r="E337" s="1831"/>
      <c r="F337" s="1831"/>
      <c r="G337" s="1831"/>
      <c r="S337" s="1473"/>
      <c r="BU337" s="1819"/>
      <c r="CI337" s="1455"/>
    </row>
    <row r="338" spans="2:87" s="1365" customFormat="1" x14ac:dyDescent="0.25">
      <c r="B338" s="1831"/>
      <c r="C338" s="1831"/>
      <c r="D338" s="1627"/>
      <c r="E338" s="1831"/>
      <c r="F338" s="1831"/>
      <c r="G338" s="1831"/>
      <c r="S338" s="1473"/>
      <c r="BU338" s="1819"/>
      <c r="CI338" s="1455"/>
    </row>
    <row r="339" spans="2:87" s="1365" customFormat="1" x14ac:dyDescent="0.25">
      <c r="B339" s="1831"/>
      <c r="C339" s="1831"/>
      <c r="D339" s="1627"/>
      <c r="E339" s="1831"/>
      <c r="F339" s="1831"/>
      <c r="G339" s="1831"/>
      <c r="S339" s="1473"/>
      <c r="BU339" s="1819"/>
      <c r="CI339" s="1455"/>
    </row>
    <row r="340" spans="2:87" s="1365" customFormat="1" x14ac:dyDescent="0.25">
      <c r="B340" s="1831"/>
      <c r="C340" s="1831"/>
      <c r="D340" s="1627"/>
      <c r="E340" s="1831"/>
      <c r="F340" s="1831"/>
      <c r="G340" s="1831"/>
      <c r="S340" s="1473"/>
      <c r="BU340" s="1819"/>
      <c r="CI340" s="1455"/>
    </row>
    <row r="341" spans="2:87" s="1365" customFormat="1" x14ac:dyDescent="0.25">
      <c r="B341" s="1831"/>
      <c r="C341" s="1831"/>
      <c r="D341" s="1627"/>
      <c r="E341" s="1831"/>
      <c r="F341" s="1831"/>
      <c r="G341" s="1831"/>
      <c r="S341" s="1473"/>
      <c r="BU341" s="1819"/>
      <c r="CI341" s="1455"/>
    </row>
    <row r="342" spans="2:87" s="1365" customFormat="1" x14ac:dyDescent="0.25">
      <c r="B342" s="1831"/>
      <c r="C342" s="1831"/>
      <c r="D342" s="1627"/>
      <c r="E342" s="1831"/>
      <c r="F342" s="1831"/>
      <c r="G342" s="1831"/>
      <c r="S342" s="1473"/>
      <c r="BU342" s="1819"/>
      <c r="CI342" s="1455"/>
    </row>
    <row r="343" spans="2:87" s="1365" customFormat="1" x14ac:dyDescent="0.25">
      <c r="B343" s="1831"/>
      <c r="C343" s="1831"/>
      <c r="D343" s="1627"/>
      <c r="E343" s="1831"/>
      <c r="F343" s="1831"/>
      <c r="G343" s="1831"/>
      <c r="S343" s="1473"/>
      <c r="BU343" s="1819"/>
      <c r="CI343" s="1455"/>
    </row>
    <row r="344" spans="2:87" s="1365" customFormat="1" x14ac:dyDescent="0.25">
      <c r="B344" s="1831"/>
      <c r="C344" s="1831"/>
      <c r="D344" s="1627"/>
      <c r="E344" s="1831"/>
      <c r="F344" s="1831"/>
      <c r="G344" s="1831"/>
      <c r="S344" s="1473"/>
      <c r="BU344" s="1819"/>
      <c r="CI344" s="1455"/>
    </row>
    <row r="345" spans="2:87" s="1365" customFormat="1" x14ac:dyDescent="0.25">
      <c r="B345" s="1831"/>
      <c r="C345" s="1831"/>
      <c r="D345" s="1627"/>
      <c r="E345" s="1831"/>
      <c r="F345" s="1831"/>
      <c r="G345" s="1831"/>
      <c r="S345" s="1473"/>
      <c r="BU345" s="1819"/>
      <c r="CI345" s="1455"/>
    </row>
    <row r="346" spans="2:87" s="1365" customFormat="1" x14ac:dyDescent="0.25">
      <c r="B346" s="1831"/>
      <c r="C346" s="1831"/>
      <c r="D346" s="1627"/>
      <c r="E346" s="1831"/>
      <c r="F346" s="1831"/>
      <c r="G346" s="1831"/>
      <c r="S346" s="1473"/>
      <c r="BU346" s="1819"/>
      <c r="CI346" s="1455"/>
    </row>
    <row r="347" spans="2:87" s="1365" customFormat="1" x14ac:dyDescent="0.25">
      <c r="B347" s="1831"/>
      <c r="C347" s="1831"/>
      <c r="D347" s="1627"/>
      <c r="E347" s="1831"/>
      <c r="F347" s="1831"/>
      <c r="G347" s="1831"/>
      <c r="S347" s="1473"/>
      <c r="BU347" s="1819"/>
      <c r="CI347" s="1455"/>
    </row>
    <row r="348" spans="2:87" s="1365" customFormat="1" x14ac:dyDescent="0.25">
      <c r="B348" s="1831"/>
      <c r="C348" s="1831"/>
      <c r="D348" s="1627"/>
      <c r="E348" s="1831"/>
      <c r="F348" s="1831"/>
      <c r="G348" s="1831"/>
      <c r="S348" s="1473"/>
      <c r="BU348" s="1819"/>
      <c r="CI348" s="1455"/>
    </row>
    <row r="349" spans="2:87" s="1365" customFormat="1" x14ac:dyDescent="0.25">
      <c r="B349" s="1831"/>
      <c r="C349" s="1831"/>
      <c r="D349" s="1627"/>
      <c r="E349" s="1831"/>
      <c r="F349" s="1831"/>
      <c r="G349" s="1831"/>
      <c r="S349" s="1473"/>
      <c r="BU349" s="1819"/>
      <c r="CI349" s="1455"/>
    </row>
    <row r="350" spans="2:87" s="1365" customFormat="1" x14ac:dyDescent="0.25">
      <c r="B350" s="1831"/>
      <c r="C350" s="1831"/>
      <c r="D350" s="1627"/>
      <c r="E350" s="1831"/>
      <c r="F350" s="1831"/>
      <c r="G350" s="1831"/>
      <c r="S350" s="1473"/>
      <c r="BU350" s="1819"/>
      <c r="CI350" s="1455"/>
    </row>
    <row r="351" spans="2:87" s="1365" customFormat="1" x14ac:dyDescent="0.25">
      <c r="B351" s="1831"/>
      <c r="C351" s="1831"/>
      <c r="D351" s="1627"/>
      <c r="E351" s="1831"/>
      <c r="F351" s="1831"/>
      <c r="G351" s="1831"/>
      <c r="S351" s="1473"/>
      <c r="BU351" s="1819"/>
      <c r="CI351" s="1455"/>
    </row>
    <row r="352" spans="2:87" s="1365" customFormat="1" x14ac:dyDescent="0.25">
      <c r="B352" s="1831"/>
      <c r="C352" s="1831"/>
      <c r="D352" s="1627"/>
      <c r="E352" s="1831"/>
      <c r="F352" s="1831"/>
      <c r="G352" s="1831"/>
      <c r="S352" s="1473"/>
      <c r="BU352" s="1819"/>
      <c r="CI352" s="1455"/>
    </row>
    <row r="353" spans="2:87" s="1365" customFormat="1" x14ac:dyDescent="0.25">
      <c r="B353" s="1831"/>
      <c r="C353" s="1831"/>
      <c r="D353" s="1627"/>
      <c r="E353" s="1831"/>
      <c r="F353" s="1831"/>
      <c r="G353" s="1831"/>
      <c r="S353" s="1473"/>
      <c r="BU353" s="1819"/>
      <c r="CI353" s="1455"/>
    </row>
    <row r="354" spans="2:87" s="1365" customFormat="1" x14ac:dyDescent="0.25">
      <c r="B354" s="1831"/>
      <c r="C354" s="1831"/>
      <c r="D354" s="1627"/>
      <c r="E354" s="1831"/>
      <c r="F354" s="1831"/>
      <c r="G354" s="1831"/>
      <c r="S354" s="1473"/>
      <c r="BU354" s="1819"/>
      <c r="CI354" s="1455"/>
    </row>
    <row r="355" spans="2:87" s="1365" customFormat="1" x14ac:dyDescent="0.25">
      <c r="B355" s="1831"/>
      <c r="C355" s="1831"/>
      <c r="D355" s="1627"/>
      <c r="E355" s="1831"/>
      <c r="F355" s="1831"/>
      <c r="G355" s="1831"/>
      <c r="S355" s="1473"/>
      <c r="BU355" s="1819"/>
      <c r="CI355" s="1455"/>
    </row>
    <row r="356" spans="2:87" s="1365" customFormat="1" x14ac:dyDescent="0.25">
      <c r="B356" s="1831"/>
      <c r="C356" s="1831"/>
      <c r="D356" s="1627"/>
      <c r="E356" s="1831"/>
      <c r="F356" s="1831"/>
      <c r="G356" s="1831"/>
      <c r="S356" s="1473"/>
      <c r="BU356" s="1819"/>
      <c r="CI356" s="1455"/>
    </row>
    <row r="357" spans="2:87" s="1365" customFormat="1" x14ac:dyDescent="0.25">
      <c r="B357" s="1831"/>
      <c r="C357" s="1831"/>
      <c r="D357" s="1627"/>
      <c r="E357" s="1831"/>
      <c r="F357" s="1831"/>
      <c r="G357" s="1831"/>
      <c r="S357" s="1473"/>
      <c r="BU357" s="1819"/>
      <c r="CI357" s="1455"/>
    </row>
    <row r="358" spans="2:87" s="1365" customFormat="1" x14ac:dyDescent="0.25">
      <c r="B358" s="1831"/>
      <c r="C358" s="1831"/>
      <c r="D358" s="1627"/>
      <c r="E358" s="1831"/>
      <c r="F358" s="1831"/>
      <c r="G358" s="1831"/>
      <c r="S358" s="1473"/>
      <c r="BU358" s="1819"/>
      <c r="CI358" s="1455"/>
    </row>
    <row r="359" spans="2:87" s="1365" customFormat="1" x14ac:dyDescent="0.25">
      <c r="B359" s="1831"/>
      <c r="C359" s="1831"/>
      <c r="D359" s="1627"/>
      <c r="E359" s="1831"/>
      <c r="F359" s="1831"/>
      <c r="G359" s="1831"/>
      <c r="S359" s="1473"/>
      <c r="BU359" s="1819"/>
      <c r="CI359" s="1455"/>
    </row>
    <row r="360" spans="2:87" s="1365" customFormat="1" x14ac:dyDescent="0.25">
      <c r="B360" s="1831"/>
      <c r="C360" s="1831"/>
      <c r="D360" s="1627"/>
      <c r="E360" s="1831"/>
      <c r="F360" s="1831"/>
      <c r="G360" s="1831"/>
      <c r="S360" s="1473"/>
      <c r="BU360" s="1819"/>
      <c r="CI360" s="1455"/>
    </row>
    <row r="361" spans="2:87" s="1365" customFormat="1" x14ac:dyDescent="0.25">
      <c r="B361" s="1831"/>
      <c r="C361" s="1831"/>
      <c r="D361" s="1627"/>
      <c r="E361" s="1831"/>
      <c r="F361" s="1831"/>
      <c r="G361" s="1831"/>
      <c r="S361" s="1473"/>
      <c r="BU361" s="1819"/>
      <c r="CI361" s="1455"/>
    </row>
    <row r="362" spans="2:87" s="1365" customFormat="1" x14ac:dyDescent="0.25">
      <c r="B362" s="1831"/>
      <c r="C362" s="1831"/>
      <c r="D362" s="1627"/>
      <c r="E362" s="1831"/>
      <c r="F362" s="1831"/>
      <c r="G362" s="1831"/>
      <c r="S362" s="1473"/>
      <c r="BU362" s="1819"/>
      <c r="CI362" s="1455"/>
    </row>
    <row r="363" spans="2:87" s="1365" customFormat="1" x14ac:dyDescent="0.25">
      <c r="B363" s="1831"/>
      <c r="C363" s="1831"/>
      <c r="D363" s="1627"/>
      <c r="E363" s="1831"/>
      <c r="F363" s="1831"/>
      <c r="G363" s="1831"/>
      <c r="S363" s="1473"/>
      <c r="BU363" s="1819"/>
      <c r="CI363" s="1455"/>
    </row>
    <row r="364" spans="2:87" s="1365" customFormat="1" x14ac:dyDescent="0.25">
      <c r="B364" s="1831"/>
      <c r="C364" s="1831"/>
      <c r="D364" s="1627"/>
      <c r="E364" s="1831"/>
      <c r="F364" s="1831"/>
      <c r="G364" s="1831"/>
      <c r="S364" s="1473"/>
      <c r="BU364" s="1819"/>
      <c r="CI364" s="1455"/>
    </row>
    <row r="365" spans="2:87" s="1365" customFormat="1" x14ac:dyDescent="0.25">
      <c r="B365" s="1831"/>
      <c r="C365" s="1831"/>
      <c r="D365" s="1627"/>
      <c r="E365" s="1831"/>
      <c r="F365" s="1831"/>
      <c r="G365" s="1831"/>
      <c r="S365" s="1473"/>
      <c r="BU365" s="1819"/>
      <c r="CI365" s="1455"/>
    </row>
    <row r="366" spans="2:87" s="1365" customFormat="1" x14ac:dyDescent="0.25">
      <c r="B366" s="1831"/>
      <c r="C366" s="1831"/>
      <c r="D366" s="1627"/>
      <c r="E366" s="1831"/>
      <c r="F366" s="1831"/>
      <c r="G366" s="1831"/>
      <c r="S366" s="1473"/>
      <c r="BU366" s="1819"/>
      <c r="CI366" s="1455"/>
    </row>
    <row r="367" spans="2:87" s="1365" customFormat="1" x14ac:dyDescent="0.25">
      <c r="B367" s="1831"/>
      <c r="C367" s="1831"/>
      <c r="D367" s="1627"/>
      <c r="E367" s="1831"/>
      <c r="F367" s="1831"/>
      <c r="G367" s="1831"/>
      <c r="S367" s="1473"/>
      <c r="BU367" s="1819"/>
      <c r="CI367" s="1455"/>
    </row>
    <row r="368" spans="2:87" s="1365" customFormat="1" x14ac:dyDescent="0.25">
      <c r="B368" s="1831"/>
      <c r="C368" s="1831"/>
      <c r="D368" s="1627"/>
      <c r="E368" s="1831"/>
      <c r="F368" s="1831"/>
      <c r="G368" s="1831"/>
      <c r="S368" s="1473"/>
      <c r="BU368" s="1819"/>
      <c r="CI368" s="1455"/>
    </row>
    <row r="369" spans="2:87" s="1365" customFormat="1" x14ac:dyDescent="0.25">
      <c r="B369" s="1831"/>
      <c r="C369" s="1831"/>
      <c r="D369" s="1627"/>
      <c r="E369" s="1831"/>
      <c r="F369" s="1831"/>
      <c r="G369" s="1831"/>
      <c r="S369" s="1473"/>
      <c r="BU369" s="1819"/>
      <c r="CI369" s="1455"/>
    </row>
    <row r="370" spans="2:87" s="1365" customFormat="1" x14ac:dyDescent="0.25">
      <c r="B370" s="1831"/>
      <c r="C370" s="1831"/>
      <c r="D370" s="1627"/>
      <c r="E370" s="1831"/>
      <c r="F370" s="1831"/>
      <c r="G370" s="1831"/>
      <c r="S370" s="1473"/>
      <c r="BU370" s="1819"/>
      <c r="CI370" s="1455"/>
    </row>
    <row r="371" spans="2:87" s="1365" customFormat="1" x14ac:dyDescent="0.25">
      <c r="B371" s="1831"/>
      <c r="C371" s="1831"/>
      <c r="D371" s="1627"/>
      <c r="E371" s="1831"/>
      <c r="F371" s="1831"/>
      <c r="G371" s="1831"/>
      <c r="S371" s="1473"/>
      <c r="BU371" s="1819"/>
      <c r="CI371" s="1455"/>
    </row>
    <row r="372" spans="2:87" s="1365" customFormat="1" x14ac:dyDescent="0.25">
      <c r="B372" s="1831"/>
      <c r="C372" s="1831"/>
      <c r="D372" s="1627"/>
      <c r="E372" s="1831"/>
      <c r="F372" s="1831"/>
      <c r="G372" s="1831"/>
      <c r="S372" s="1473"/>
      <c r="BU372" s="1819"/>
      <c r="CI372" s="1455"/>
    </row>
    <row r="373" spans="2:87" s="1365" customFormat="1" x14ac:dyDescent="0.25">
      <c r="B373" s="1831"/>
      <c r="C373" s="1831"/>
      <c r="D373" s="1627"/>
      <c r="E373" s="1831"/>
      <c r="F373" s="1831"/>
      <c r="G373" s="1831"/>
      <c r="S373" s="1473"/>
      <c r="BU373" s="1819"/>
      <c r="CI373" s="1455"/>
    </row>
    <row r="374" spans="2:87" s="1365" customFormat="1" x14ac:dyDescent="0.25">
      <c r="B374" s="1831"/>
      <c r="C374" s="1831"/>
      <c r="D374" s="1627"/>
      <c r="E374" s="1831"/>
      <c r="F374" s="1831"/>
      <c r="G374" s="1831"/>
      <c r="S374" s="1473"/>
      <c r="BU374" s="1819"/>
      <c r="CI374" s="1455"/>
    </row>
    <row r="375" spans="2:87" s="1365" customFormat="1" x14ac:dyDescent="0.25">
      <c r="B375" s="1831"/>
      <c r="C375" s="1831"/>
      <c r="D375" s="1627"/>
      <c r="E375" s="1831"/>
      <c r="F375" s="1831"/>
      <c r="G375" s="1831"/>
      <c r="S375" s="1473"/>
      <c r="BU375" s="1819"/>
      <c r="CI375" s="1455"/>
    </row>
    <row r="376" spans="2:87" s="1365" customFormat="1" x14ac:dyDescent="0.25">
      <c r="B376" s="1831"/>
      <c r="C376" s="1831"/>
      <c r="D376" s="1627"/>
      <c r="E376" s="1831"/>
      <c r="F376" s="1831"/>
      <c r="G376" s="1831"/>
      <c r="S376" s="1473"/>
      <c r="BU376" s="1819"/>
      <c r="CI376" s="1455"/>
    </row>
    <row r="377" spans="2:87" s="1365" customFormat="1" x14ac:dyDescent="0.25">
      <c r="B377" s="1831"/>
      <c r="C377" s="1831"/>
      <c r="D377" s="1627"/>
      <c r="E377" s="1831"/>
      <c r="F377" s="1831"/>
      <c r="G377" s="1831"/>
      <c r="S377" s="1473"/>
      <c r="BU377" s="1819"/>
      <c r="CI377" s="1455"/>
    </row>
    <row r="378" spans="2:87" s="1365" customFormat="1" x14ac:dyDescent="0.25">
      <c r="B378" s="1831"/>
      <c r="C378" s="1831"/>
      <c r="D378" s="1627"/>
      <c r="E378" s="1831"/>
      <c r="F378" s="1831"/>
      <c r="G378" s="1831"/>
      <c r="S378" s="1473"/>
      <c r="BU378" s="1819"/>
      <c r="CI378" s="1455"/>
    </row>
    <row r="379" spans="2:87" s="1365" customFormat="1" x14ac:dyDescent="0.25">
      <c r="B379" s="1831"/>
      <c r="C379" s="1831"/>
      <c r="D379" s="1627"/>
      <c r="E379" s="1831"/>
      <c r="F379" s="1831"/>
      <c r="G379" s="1831"/>
      <c r="S379" s="1473"/>
      <c r="BU379" s="1819"/>
      <c r="CI379" s="1455"/>
    </row>
    <row r="380" spans="2:87" s="1365" customFormat="1" x14ac:dyDescent="0.25">
      <c r="B380" s="1831"/>
      <c r="C380" s="1831"/>
      <c r="D380" s="1627"/>
      <c r="E380" s="1831"/>
      <c r="F380" s="1831"/>
      <c r="G380" s="1831"/>
      <c r="S380" s="1473"/>
      <c r="BU380" s="1819"/>
      <c r="CI380" s="1455"/>
    </row>
    <row r="381" spans="2:87" s="1365" customFormat="1" x14ac:dyDescent="0.25">
      <c r="B381" s="1831"/>
      <c r="C381" s="1831"/>
      <c r="D381" s="1627"/>
      <c r="E381" s="1831"/>
      <c r="F381" s="1831"/>
      <c r="G381" s="1831"/>
      <c r="S381" s="1473"/>
      <c r="BU381" s="1819"/>
      <c r="CI381" s="1455"/>
    </row>
    <row r="382" spans="2:87" s="1365" customFormat="1" x14ac:dyDescent="0.25">
      <c r="B382" s="1831"/>
      <c r="C382" s="1831"/>
      <c r="D382" s="1627"/>
      <c r="E382" s="1831"/>
      <c r="F382" s="1831"/>
      <c r="G382" s="1831"/>
      <c r="S382" s="1473"/>
      <c r="BU382" s="1819"/>
      <c r="CI382" s="1455"/>
    </row>
    <row r="383" spans="2:87" s="1365" customFormat="1" x14ac:dyDescent="0.25">
      <c r="B383" s="1831"/>
      <c r="C383" s="1831"/>
      <c r="D383" s="1627"/>
      <c r="E383" s="1831"/>
      <c r="F383" s="1831"/>
      <c r="G383" s="1831"/>
      <c r="S383" s="1473"/>
      <c r="BU383" s="1819"/>
      <c r="CI383" s="1455"/>
    </row>
    <row r="384" spans="2:87" s="1365" customFormat="1" x14ac:dyDescent="0.25">
      <c r="B384" s="1831"/>
      <c r="C384" s="1831"/>
      <c r="D384" s="1627"/>
      <c r="E384" s="1831"/>
      <c r="F384" s="1831"/>
      <c r="G384" s="1831"/>
      <c r="S384" s="1473"/>
      <c r="BU384" s="1819"/>
      <c r="CI384" s="1455"/>
    </row>
    <row r="385" spans="2:87" s="1365" customFormat="1" x14ac:dyDescent="0.25">
      <c r="B385" s="1831"/>
      <c r="C385" s="1831"/>
      <c r="D385" s="1627"/>
      <c r="E385" s="1831"/>
      <c r="F385" s="1831"/>
      <c r="G385" s="1831"/>
      <c r="S385" s="1473"/>
      <c r="BU385" s="1819"/>
      <c r="CI385" s="1455"/>
    </row>
    <row r="386" spans="2:87" s="1365" customFormat="1" x14ac:dyDescent="0.25">
      <c r="B386" s="1831"/>
      <c r="C386" s="1831"/>
      <c r="D386" s="1627"/>
      <c r="E386" s="1831"/>
      <c r="F386" s="1831"/>
      <c r="G386" s="1831"/>
      <c r="S386" s="1473"/>
      <c r="BU386" s="1819"/>
      <c r="CI386" s="1455"/>
    </row>
    <row r="387" spans="2:87" s="1365" customFormat="1" x14ac:dyDescent="0.25">
      <c r="B387" s="1831"/>
      <c r="C387" s="1831"/>
      <c r="D387" s="1627"/>
      <c r="E387" s="1831"/>
      <c r="F387" s="1831"/>
      <c r="G387" s="1831"/>
      <c r="S387" s="1473"/>
      <c r="BU387" s="1819"/>
      <c r="CI387" s="1455"/>
    </row>
    <row r="388" spans="2:87" s="1365" customFormat="1" x14ac:dyDescent="0.25">
      <c r="B388" s="1831"/>
      <c r="C388" s="1831"/>
      <c r="D388" s="1627"/>
      <c r="E388" s="1831"/>
      <c r="F388" s="1831"/>
      <c r="G388" s="1831"/>
      <c r="S388" s="1473"/>
      <c r="BU388" s="1819"/>
      <c r="CI388" s="1455"/>
    </row>
    <row r="389" spans="2:87" s="1365" customFormat="1" x14ac:dyDescent="0.25">
      <c r="B389" s="1831"/>
      <c r="C389" s="1831"/>
      <c r="D389" s="1627"/>
      <c r="E389" s="1831"/>
      <c r="F389" s="1831"/>
      <c r="G389" s="1831"/>
      <c r="S389" s="1473"/>
      <c r="BU389" s="1819"/>
      <c r="CI389" s="1455"/>
    </row>
    <row r="390" spans="2:87" s="1365" customFormat="1" x14ac:dyDescent="0.25">
      <c r="B390" s="1831"/>
      <c r="C390" s="1831"/>
      <c r="D390" s="1627"/>
      <c r="E390" s="1831"/>
      <c r="F390" s="1831"/>
      <c r="G390" s="1831"/>
      <c r="S390" s="1473"/>
      <c r="BU390" s="1819"/>
      <c r="CI390" s="1455"/>
    </row>
    <row r="391" spans="2:87" s="1365" customFormat="1" x14ac:dyDescent="0.25">
      <c r="B391" s="1831"/>
      <c r="C391" s="1831"/>
      <c r="D391" s="1627"/>
      <c r="E391" s="1831"/>
      <c r="F391" s="1831"/>
      <c r="G391" s="1831"/>
      <c r="S391" s="1473"/>
      <c r="BU391" s="1819"/>
      <c r="CI391" s="1455"/>
    </row>
    <row r="392" spans="2:87" s="1365" customFormat="1" x14ac:dyDescent="0.25">
      <c r="B392" s="1831"/>
      <c r="C392" s="1831"/>
      <c r="D392" s="1627"/>
      <c r="E392" s="1831"/>
      <c r="F392" s="1831"/>
      <c r="G392" s="1831"/>
      <c r="S392" s="1473"/>
      <c r="BU392" s="1819"/>
      <c r="CI392" s="1455"/>
    </row>
    <row r="393" spans="2:87" s="1365" customFormat="1" x14ac:dyDescent="0.25">
      <c r="B393" s="1831"/>
      <c r="C393" s="1831"/>
      <c r="D393" s="1627"/>
      <c r="E393" s="1831"/>
      <c r="F393" s="1831"/>
      <c r="G393" s="1831"/>
      <c r="S393" s="1473"/>
      <c r="BU393" s="1819"/>
      <c r="CI393" s="1455"/>
    </row>
    <row r="394" spans="2:87" s="1365" customFormat="1" x14ac:dyDescent="0.25">
      <c r="B394" s="1831"/>
      <c r="C394" s="1831"/>
      <c r="D394" s="1627"/>
      <c r="E394" s="1831"/>
      <c r="F394" s="1831"/>
      <c r="G394" s="1831"/>
      <c r="S394" s="1473"/>
      <c r="BU394" s="1819"/>
      <c r="CI394" s="1455"/>
    </row>
    <row r="395" spans="2:87" s="1365" customFormat="1" x14ac:dyDescent="0.25">
      <c r="B395" s="1831"/>
      <c r="C395" s="1831"/>
      <c r="D395" s="1627"/>
      <c r="E395" s="1831"/>
      <c r="F395" s="1831"/>
      <c r="G395" s="1831"/>
      <c r="S395" s="1473"/>
      <c r="BU395" s="1819"/>
      <c r="CI395" s="1455"/>
    </row>
    <row r="396" spans="2:87" s="1365" customFormat="1" x14ac:dyDescent="0.25">
      <c r="B396" s="1831"/>
      <c r="C396" s="1831"/>
      <c r="D396" s="1627"/>
      <c r="E396" s="1831"/>
      <c r="F396" s="1831"/>
      <c r="G396" s="1831"/>
      <c r="S396" s="1473"/>
      <c r="BU396" s="1819"/>
      <c r="CI396" s="1455"/>
    </row>
    <row r="397" spans="2:87" s="1365" customFormat="1" x14ac:dyDescent="0.25">
      <c r="B397" s="1831"/>
      <c r="C397" s="1831"/>
      <c r="D397" s="1627"/>
      <c r="E397" s="1831"/>
      <c r="F397" s="1831"/>
      <c r="G397" s="1831"/>
      <c r="S397" s="1473"/>
      <c r="BU397" s="1819"/>
      <c r="CI397" s="1455"/>
    </row>
    <row r="398" spans="2:87" s="1365" customFormat="1" x14ac:dyDescent="0.25">
      <c r="B398" s="1831"/>
      <c r="C398" s="1831"/>
      <c r="D398" s="1627"/>
      <c r="E398" s="1831"/>
      <c r="F398" s="1831"/>
      <c r="G398" s="1831"/>
      <c r="S398" s="1473"/>
      <c r="BU398" s="1819"/>
      <c r="CI398" s="1455"/>
    </row>
    <row r="399" spans="2:87" s="1365" customFormat="1" x14ac:dyDescent="0.25">
      <c r="B399" s="1831"/>
      <c r="C399" s="1831"/>
      <c r="D399" s="1627"/>
      <c r="E399" s="1831"/>
      <c r="F399" s="1831"/>
      <c r="G399" s="1831"/>
      <c r="S399" s="1473"/>
      <c r="BU399" s="1819"/>
      <c r="CI399" s="1455"/>
    </row>
    <row r="400" spans="2:87" s="1365" customFormat="1" x14ac:dyDescent="0.25">
      <c r="B400" s="1831"/>
      <c r="C400" s="1831"/>
      <c r="D400" s="1627"/>
      <c r="E400" s="1831"/>
      <c r="F400" s="1831"/>
      <c r="G400" s="1831"/>
      <c r="S400" s="1473"/>
      <c r="BU400" s="1819"/>
      <c r="CI400" s="1455"/>
    </row>
    <row r="401" spans="2:87" s="1365" customFormat="1" x14ac:dyDescent="0.25">
      <c r="B401" s="1831"/>
      <c r="C401" s="1831"/>
      <c r="D401" s="1627"/>
      <c r="E401" s="1831"/>
      <c r="F401" s="1831"/>
      <c r="G401" s="1831"/>
      <c r="S401" s="1473"/>
      <c r="BU401" s="1819"/>
      <c r="CI401" s="1455"/>
    </row>
    <row r="402" spans="2:87" s="1365" customFormat="1" x14ac:dyDescent="0.25">
      <c r="B402" s="1831"/>
      <c r="C402" s="1831"/>
      <c r="D402" s="1627"/>
      <c r="E402" s="1831"/>
      <c r="F402" s="1831"/>
      <c r="G402" s="1831"/>
      <c r="S402" s="1473"/>
      <c r="BU402" s="1819"/>
      <c r="CI402" s="1455"/>
    </row>
    <row r="403" spans="2:87" s="1365" customFormat="1" x14ac:dyDescent="0.25">
      <c r="B403" s="1831"/>
      <c r="C403" s="1831"/>
      <c r="D403" s="1627"/>
      <c r="E403" s="1831"/>
      <c r="F403" s="1831"/>
      <c r="G403" s="1831"/>
      <c r="S403" s="1473"/>
      <c r="BU403" s="1819"/>
      <c r="CI403" s="1455"/>
    </row>
    <row r="404" spans="2:87" s="1365" customFormat="1" x14ac:dyDescent="0.25">
      <c r="B404" s="1831"/>
      <c r="C404" s="1831"/>
      <c r="D404" s="1627"/>
      <c r="E404" s="1831"/>
      <c r="F404" s="1831"/>
      <c r="G404" s="1831"/>
      <c r="S404" s="1473"/>
      <c r="BU404" s="1819"/>
      <c r="CI404" s="1455"/>
    </row>
    <row r="405" spans="2:87" s="1365" customFormat="1" x14ac:dyDescent="0.25">
      <c r="B405" s="1831"/>
      <c r="C405" s="1831"/>
      <c r="D405" s="1627"/>
      <c r="E405" s="1831"/>
      <c r="F405" s="1831"/>
      <c r="G405" s="1831"/>
      <c r="S405" s="1473"/>
      <c r="BU405" s="1819"/>
      <c r="CI405" s="1455"/>
    </row>
    <row r="406" spans="2:87" s="1365" customFormat="1" x14ac:dyDescent="0.25">
      <c r="B406" s="1831"/>
      <c r="C406" s="1831"/>
      <c r="D406" s="1627"/>
      <c r="E406" s="1831"/>
      <c r="F406" s="1831"/>
      <c r="G406" s="1831"/>
      <c r="S406" s="1473"/>
      <c r="BU406" s="1819"/>
      <c r="CI406" s="1455"/>
    </row>
    <row r="407" spans="2:87" s="1365" customFormat="1" x14ac:dyDescent="0.25">
      <c r="B407" s="1831"/>
      <c r="C407" s="1831"/>
      <c r="D407" s="1627"/>
      <c r="E407" s="1831"/>
      <c r="F407" s="1831"/>
      <c r="G407" s="1831"/>
      <c r="S407" s="1473"/>
      <c r="BU407" s="1819"/>
      <c r="CI407" s="1455"/>
    </row>
    <row r="408" spans="2:87" s="1365" customFormat="1" x14ac:dyDescent="0.25">
      <c r="B408" s="1831"/>
      <c r="C408" s="1831"/>
      <c r="D408" s="1627"/>
      <c r="E408" s="1831"/>
      <c r="F408" s="1831"/>
      <c r="G408" s="1831"/>
      <c r="S408" s="1473"/>
      <c r="BU408" s="1819"/>
      <c r="CI408" s="1455"/>
    </row>
    <row r="409" spans="2:87" s="1365" customFormat="1" x14ac:dyDescent="0.25">
      <c r="B409" s="1831"/>
      <c r="C409" s="1831"/>
      <c r="D409" s="1627"/>
      <c r="E409" s="1831"/>
      <c r="F409" s="1831"/>
      <c r="G409" s="1831"/>
      <c r="S409" s="1473"/>
      <c r="BU409" s="1819"/>
      <c r="CI409" s="1455"/>
    </row>
    <row r="410" spans="2:87" s="1365" customFormat="1" x14ac:dyDescent="0.25">
      <c r="B410" s="1831"/>
      <c r="C410" s="1831"/>
      <c r="D410" s="1627"/>
      <c r="E410" s="1831"/>
      <c r="F410" s="1831"/>
      <c r="G410" s="1831"/>
      <c r="S410" s="1473"/>
      <c r="BU410" s="1819"/>
      <c r="CI410" s="1455"/>
    </row>
    <row r="411" spans="2:87" s="1365" customFormat="1" x14ac:dyDescent="0.25">
      <c r="B411" s="1831"/>
      <c r="C411" s="1831"/>
      <c r="D411" s="1627"/>
      <c r="E411" s="1831"/>
      <c r="F411" s="1831"/>
      <c r="G411" s="1831"/>
      <c r="S411" s="1473"/>
      <c r="BU411" s="1819"/>
      <c r="CI411" s="1455"/>
    </row>
    <row r="412" spans="2:87" s="1365" customFormat="1" x14ac:dyDescent="0.25">
      <c r="B412" s="1831"/>
      <c r="C412" s="1831"/>
      <c r="D412" s="1627"/>
      <c r="E412" s="1831"/>
      <c r="F412" s="1831"/>
      <c r="G412" s="1831"/>
      <c r="S412" s="1473"/>
      <c r="BU412" s="1819"/>
      <c r="CI412" s="1455"/>
    </row>
    <row r="413" spans="2:87" s="1365" customFormat="1" x14ac:dyDescent="0.25">
      <c r="B413" s="1831"/>
      <c r="C413" s="1831"/>
      <c r="D413" s="1627"/>
      <c r="E413" s="1831"/>
      <c r="F413" s="1831"/>
      <c r="G413" s="1831"/>
      <c r="S413" s="1473"/>
      <c r="BU413" s="1819"/>
      <c r="CI413" s="1455"/>
    </row>
    <row r="414" spans="2:87" s="1365" customFormat="1" x14ac:dyDescent="0.25">
      <c r="B414" s="1831"/>
      <c r="C414" s="1831"/>
      <c r="D414" s="1627"/>
      <c r="E414" s="1831"/>
      <c r="F414" s="1831"/>
      <c r="G414" s="1831"/>
      <c r="S414" s="1473"/>
      <c r="BU414" s="1819"/>
      <c r="CI414" s="1455"/>
    </row>
    <row r="415" spans="2:87" s="1365" customFormat="1" x14ac:dyDescent="0.25">
      <c r="B415" s="1831"/>
      <c r="C415" s="1831"/>
      <c r="D415" s="1627"/>
      <c r="E415" s="1831"/>
      <c r="F415" s="1831"/>
      <c r="G415" s="1831"/>
      <c r="S415" s="1473"/>
      <c r="BU415" s="1819"/>
      <c r="CI415" s="1455"/>
    </row>
    <row r="416" spans="2:87" s="1365" customFormat="1" x14ac:dyDescent="0.25">
      <c r="B416" s="1831"/>
      <c r="C416" s="1831"/>
      <c r="D416" s="1627"/>
      <c r="E416" s="1831"/>
      <c r="F416" s="1831"/>
      <c r="G416" s="1831"/>
      <c r="S416" s="1473"/>
      <c r="BU416" s="1819"/>
      <c r="CI416" s="1455"/>
    </row>
    <row r="417" spans="2:87" s="1365" customFormat="1" x14ac:dyDescent="0.25">
      <c r="B417" s="1831"/>
      <c r="C417" s="1831"/>
      <c r="D417" s="1627"/>
      <c r="E417" s="1831"/>
      <c r="F417" s="1831"/>
      <c r="G417" s="1831"/>
      <c r="S417" s="1473"/>
      <c r="BU417" s="1819"/>
      <c r="CI417" s="1455"/>
    </row>
    <row r="418" spans="2:87" s="1365" customFormat="1" x14ac:dyDescent="0.25">
      <c r="B418" s="1831"/>
      <c r="C418" s="1831"/>
      <c r="D418" s="1627"/>
      <c r="E418" s="1831"/>
      <c r="F418" s="1831"/>
      <c r="G418" s="1831"/>
      <c r="S418" s="1473"/>
      <c r="BU418" s="1819"/>
      <c r="CI418" s="1455"/>
    </row>
    <row r="419" spans="2:87" s="1365" customFormat="1" x14ac:dyDescent="0.25">
      <c r="B419" s="1831"/>
      <c r="C419" s="1831"/>
      <c r="D419" s="1627"/>
      <c r="E419" s="1831"/>
      <c r="F419" s="1831"/>
      <c r="G419" s="1831"/>
      <c r="S419" s="1473"/>
      <c r="BU419" s="1819"/>
      <c r="CI419" s="1455"/>
    </row>
    <row r="420" spans="2:87" s="1365" customFormat="1" x14ac:dyDescent="0.25">
      <c r="B420" s="1831"/>
      <c r="C420" s="1831"/>
      <c r="D420" s="1627"/>
      <c r="E420" s="1831"/>
      <c r="F420" s="1831"/>
      <c r="G420" s="1831"/>
      <c r="S420" s="1473"/>
      <c r="BU420" s="1819"/>
      <c r="CI420" s="1455"/>
    </row>
    <row r="421" spans="2:87" s="1365" customFormat="1" x14ac:dyDescent="0.25">
      <c r="B421" s="1831"/>
      <c r="C421" s="1831"/>
      <c r="D421" s="1627"/>
      <c r="E421" s="1831"/>
      <c r="F421" s="1831"/>
      <c r="G421" s="1831"/>
      <c r="S421" s="1473"/>
      <c r="BU421" s="1819"/>
      <c r="CI421" s="1455"/>
    </row>
    <row r="422" spans="2:87" s="1365" customFormat="1" x14ac:dyDescent="0.25">
      <c r="B422" s="1831"/>
      <c r="C422" s="1831"/>
      <c r="D422" s="1627"/>
      <c r="E422" s="1831"/>
      <c r="F422" s="1831"/>
      <c r="G422" s="1831"/>
      <c r="S422" s="1473"/>
      <c r="BU422" s="1819"/>
      <c r="CI422" s="1455"/>
    </row>
    <row r="423" spans="2:87" s="1365" customFormat="1" x14ac:dyDescent="0.25">
      <c r="B423" s="1831"/>
      <c r="C423" s="1831"/>
      <c r="D423" s="1627"/>
      <c r="E423" s="1831"/>
      <c r="F423" s="1831"/>
      <c r="G423" s="1831"/>
      <c r="S423" s="1473"/>
      <c r="BU423" s="1819"/>
      <c r="CI423" s="1455"/>
    </row>
    <row r="424" spans="2:87" s="1365" customFormat="1" x14ac:dyDescent="0.25">
      <c r="B424" s="1831"/>
      <c r="C424" s="1831"/>
      <c r="D424" s="1627"/>
      <c r="E424" s="1831"/>
      <c r="F424" s="1831"/>
      <c r="G424" s="1831"/>
      <c r="S424" s="1473"/>
      <c r="BU424" s="1819"/>
      <c r="CI424" s="1455"/>
    </row>
    <row r="425" spans="2:87" s="1365" customFormat="1" x14ac:dyDescent="0.25">
      <c r="B425" s="1831"/>
      <c r="C425" s="1831"/>
      <c r="D425" s="1627"/>
      <c r="E425" s="1831"/>
      <c r="F425" s="1831"/>
      <c r="G425" s="1831"/>
      <c r="S425" s="1473"/>
      <c r="BU425" s="1819"/>
      <c r="CI425" s="1455"/>
    </row>
    <row r="426" spans="2:87" s="1365" customFormat="1" x14ac:dyDescent="0.25">
      <c r="B426" s="1831"/>
      <c r="C426" s="1831"/>
      <c r="D426" s="1627"/>
      <c r="E426" s="1831"/>
      <c r="F426" s="1831"/>
      <c r="G426" s="1831"/>
      <c r="S426" s="1473"/>
      <c r="BU426" s="1819"/>
      <c r="CI426" s="1455"/>
    </row>
    <row r="427" spans="2:87" s="1365" customFormat="1" x14ac:dyDescent="0.25">
      <c r="B427" s="1831"/>
      <c r="C427" s="1831"/>
      <c r="D427" s="1627"/>
      <c r="E427" s="1831"/>
      <c r="F427" s="1831"/>
      <c r="G427" s="1831"/>
      <c r="S427" s="1473"/>
      <c r="BU427" s="1819"/>
      <c r="CI427" s="1455"/>
    </row>
    <row r="428" spans="2:87" s="1365" customFormat="1" x14ac:dyDescent="0.25">
      <c r="B428" s="1831"/>
      <c r="C428" s="1831"/>
      <c r="D428" s="1627"/>
      <c r="E428" s="1831"/>
      <c r="F428" s="1831"/>
      <c r="G428" s="1831"/>
      <c r="S428" s="1473"/>
      <c r="BU428" s="1819"/>
      <c r="CI428" s="1455"/>
    </row>
    <row r="429" spans="2:87" s="1365" customFormat="1" x14ac:dyDescent="0.25">
      <c r="B429" s="1831"/>
      <c r="C429" s="1831"/>
      <c r="D429" s="1627"/>
      <c r="E429" s="1831"/>
      <c r="F429" s="1831"/>
      <c r="G429" s="1831"/>
      <c r="S429" s="1473"/>
      <c r="BU429" s="1819"/>
      <c r="CI429" s="1455"/>
    </row>
    <row r="430" spans="2:87" s="1365" customFormat="1" x14ac:dyDescent="0.25">
      <c r="B430" s="1831"/>
      <c r="C430" s="1831"/>
      <c r="D430" s="1627"/>
      <c r="E430" s="1831"/>
      <c r="F430" s="1831"/>
      <c r="G430" s="1831"/>
      <c r="S430" s="1473"/>
      <c r="BU430" s="1819"/>
      <c r="CI430" s="1455"/>
    </row>
    <row r="431" spans="2:87" s="1365" customFormat="1" x14ac:dyDescent="0.25">
      <c r="B431" s="1831"/>
      <c r="C431" s="1831"/>
      <c r="D431" s="1627"/>
      <c r="E431" s="1831"/>
      <c r="F431" s="1831"/>
      <c r="G431" s="1831"/>
      <c r="S431" s="1473"/>
      <c r="BU431" s="1819"/>
      <c r="CI431" s="1455"/>
    </row>
    <row r="432" spans="2:87" s="1365" customFormat="1" x14ac:dyDescent="0.25">
      <c r="B432" s="1831"/>
      <c r="C432" s="1831"/>
      <c r="D432" s="1627"/>
      <c r="E432" s="1831"/>
      <c r="F432" s="1831"/>
      <c r="G432" s="1831"/>
      <c r="S432" s="1473"/>
      <c r="BU432" s="1819"/>
      <c r="CI432" s="1455"/>
    </row>
    <row r="433" spans="2:87" s="1365" customFormat="1" x14ac:dyDescent="0.25">
      <c r="B433" s="1831"/>
      <c r="C433" s="1831"/>
      <c r="D433" s="1627"/>
      <c r="E433" s="1831"/>
      <c r="F433" s="1831"/>
      <c r="G433" s="1831"/>
      <c r="S433" s="1473"/>
      <c r="BU433" s="1819"/>
      <c r="CI433" s="1455"/>
    </row>
    <row r="434" spans="2:87" s="1365" customFormat="1" x14ac:dyDescent="0.25">
      <c r="B434" s="1831"/>
      <c r="C434" s="1831"/>
      <c r="D434" s="1627"/>
      <c r="E434" s="1831"/>
      <c r="F434" s="1831"/>
      <c r="G434" s="1831"/>
      <c r="S434" s="1473"/>
      <c r="BU434" s="1819"/>
      <c r="CI434" s="1455"/>
    </row>
    <row r="435" spans="2:87" s="1365" customFormat="1" x14ac:dyDescent="0.25">
      <c r="B435" s="1831"/>
      <c r="C435" s="1831"/>
      <c r="D435" s="1627"/>
      <c r="E435" s="1831"/>
      <c r="F435" s="1831"/>
      <c r="G435" s="1831"/>
      <c r="S435" s="1473"/>
      <c r="BU435" s="1819"/>
      <c r="CI435" s="1455"/>
    </row>
    <row r="436" spans="2:87" s="1365" customFormat="1" x14ac:dyDescent="0.25">
      <c r="B436" s="1831"/>
      <c r="C436" s="1831"/>
      <c r="D436" s="1627"/>
      <c r="E436" s="1831"/>
      <c r="F436" s="1831"/>
      <c r="G436" s="1831"/>
      <c r="S436" s="1473"/>
      <c r="BU436" s="1819"/>
      <c r="CI436" s="1455"/>
    </row>
    <row r="437" spans="2:87" s="1365" customFormat="1" x14ac:dyDescent="0.25">
      <c r="B437" s="1831"/>
      <c r="C437" s="1831"/>
      <c r="D437" s="1627"/>
      <c r="E437" s="1831"/>
      <c r="F437" s="1831"/>
      <c r="G437" s="1831"/>
      <c r="S437" s="1473"/>
      <c r="BU437" s="1819"/>
      <c r="CI437" s="1455"/>
    </row>
    <row r="438" spans="2:87" s="1365" customFormat="1" x14ac:dyDescent="0.25">
      <c r="B438" s="1831"/>
      <c r="C438" s="1831"/>
      <c r="D438" s="1627"/>
      <c r="E438" s="1831"/>
      <c r="F438" s="1831"/>
      <c r="G438" s="1831"/>
      <c r="S438" s="1473"/>
      <c r="BU438" s="1819"/>
      <c r="CI438" s="1455"/>
    </row>
    <row r="439" spans="2:87" s="1365" customFormat="1" x14ac:dyDescent="0.25">
      <c r="B439" s="1831"/>
      <c r="C439" s="1831"/>
      <c r="D439" s="1627"/>
      <c r="E439" s="1831"/>
      <c r="F439" s="1831"/>
      <c r="G439" s="1831"/>
      <c r="S439" s="1473"/>
      <c r="BU439" s="1819"/>
      <c r="CI439" s="1455"/>
    </row>
    <row r="440" spans="2:87" s="1365" customFormat="1" x14ac:dyDescent="0.25">
      <c r="B440" s="1831"/>
      <c r="C440" s="1831"/>
      <c r="D440" s="1627"/>
      <c r="E440" s="1831"/>
      <c r="F440" s="1831"/>
      <c r="G440" s="1831"/>
      <c r="S440" s="1473"/>
      <c r="BU440" s="1819"/>
      <c r="CI440" s="1455"/>
    </row>
    <row r="441" spans="2:87" s="1365" customFormat="1" x14ac:dyDescent="0.25">
      <c r="B441" s="1831"/>
      <c r="C441" s="1831"/>
      <c r="D441" s="1627"/>
      <c r="E441" s="1831"/>
      <c r="F441" s="1831"/>
      <c r="G441" s="1831"/>
      <c r="S441" s="1473"/>
      <c r="BU441" s="1819"/>
      <c r="CI441" s="1455"/>
    </row>
    <row r="442" spans="2:87" s="1365" customFormat="1" x14ac:dyDescent="0.25">
      <c r="B442" s="1831"/>
      <c r="C442" s="1831"/>
      <c r="D442" s="1627"/>
      <c r="E442" s="1831"/>
      <c r="F442" s="1831"/>
      <c r="G442" s="1831"/>
      <c r="S442" s="1473"/>
      <c r="BU442" s="1819"/>
      <c r="CI442" s="1455"/>
    </row>
    <row r="443" spans="2:87" s="1365" customFormat="1" x14ac:dyDescent="0.25">
      <c r="B443" s="1831"/>
      <c r="C443" s="1831"/>
      <c r="D443" s="1627"/>
      <c r="E443" s="1831"/>
      <c r="F443" s="1831"/>
      <c r="G443" s="1831"/>
      <c r="S443" s="1473"/>
      <c r="BU443" s="1819"/>
      <c r="CI443" s="1455"/>
    </row>
    <row r="444" spans="2:87" s="1365" customFormat="1" x14ac:dyDescent="0.25">
      <c r="B444" s="1831"/>
      <c r="C444" s="1831"/>
      <c r="D444" s="1627"/>
      <c r="E444" s="1831"/>
      <c r="F444" s="1831"/>
      <c r="G444" s="1831"/>
      <c r="S444" s="1473"/>
      <c r="BU444" s="1819"/>
      <c r="CI444" s="1455"/>
    </row>
    <row r="445" spans="2:87" s="1365" customFormat="1" x14ac:dyDescent="0.25">
      <c r="B445" s="1831"/>
      <c r="C445" s="1831"/>
      <c r="D445" s="1627"/>
      <c r="E445" s="1831"/>
      <c r="F445" s="1831"/>
      <c r="G445" s="1831"/>
      <c r="S445" s="1473"/>
      <c r="BU445" s="1819"/>
      <c r="CI445" s="1455"/>
    </row>
    <row r="446" spans="2:87" s="1365" customFormat="1" x14ac:dyDescent="0.25">
      <c r="B446" s="1831"/>
      <c r="C446" s="1831"/>
      <c r="D446" s="1627"/>
      <c r="E446" s="1831"/>
      <c r="F446" s="1831"/>
      <c r="G446" s="1831"/>
      <c r="S446" s="1473"/>
      <c r="BU446" s="1819"/>
      <c r="CI446" s="1455"/>
    </row>
    <row r="447" spans="2:87" s="1365" customFormat="1" x14ac:dyDescent="0.25">
      <c r="B447" s="1831"/>
      <c r="C447" s="1831"/>
      <c r="D447" s="1627"/>
      <c r="E447" s="1831"/>
      <c r="F447" s="1831"/>
      <c r="G447" s="1831"/>
      <c r="S447" s="1473"/>
      <c r="BU447" s="1819"/>
      <c r="CI447" s="1455"/>
    </row>
    <row r="448" spans="2:87" s="1365" customFormat="1" x14ac:dyDescent="0.25">
      <c r="B448" s="1831"/>
      <c r="C448" s="1831"/>
      <c r="D448" s="1627"/>
      <c r="E448" s="1831"/>
      <c r="F448" s="1831"/>
      <c r="G448" s="1831"/>
      <c r="S448" s="1473"/>
      <c r="BU448" s="1819"/>
      <c r="CI448" s="1455"/>
    </row>
    <row r="449" spans="2:87" s="1365" customFormat="1" x14ac:dyDescent="0.25">
      <c r="B449" s="1831"/>
      <c r="C449" s="1831"/>
      <c r="D449" s="1627"/>
      <c r="E449" s="1831"/>
      <c r="F449" s="1831"/>
      <c r="G449" s="1831"/>
      <c r="S449" s="1473"/>
      <c r="BU449" s="1819"/>
      <c r="CI449" s="1455"/>
    </row>
    <row r="450" spans="2:87" s="1365" customFormat="1" x14ac:dyDescent="0.25">
      <c r="B450" s="1831"/>
      <c r="C450" s="1831"/>
      <c r="D450" s="1627"/>
      <c r="E450" s="1831"/>
      <c r="F450" s="1831"/>
      <c r="G450" s="1831"/>
      <c r="S450" s="1473"/>
      <c r="BU450" s="1819"/>
      <c r="CI450" s="1455"/>
    </row>
    <row r="451" spans="2:87" s="1365" customFormat="1" x14ac:dyDescent="0.25">
      <c r="B451" s="1831"/>
      <c r="C451" s="1831"/>
      <c r="D451" s="1627"/>
      <c r="E451" s="1831"/>
      <c r="F451" s="1831"/>
      <c r="G451" s="1831"/>
      <c r="S451" s="1473"/>
      <c r="BU451" s="1819"/>
      <c r="CI451" s="1455"/>
    </row>
    <row r="452" spans="2:87" s="1365" customFormat="1" x14ac:dyDescent="0.25">
      <c r="B452" s="1831"/>
      <c r="C452" s="1831"/>
      <c r="D452" s="1627"/>
      <c r="E452" s="1831"/>
      <c r="F452" s="1831"/>
      <c r="G452" s="1831"/>
      <c r="S452" s="1473"/>
      <c r="BU452" s="1819"/>
      <c r="CI452" s="1455"/>
    </row>
    <row r="453" spans="2:87" s="1365" customFormat="1" x14ac:dyDescent="0.25">
      <c r="B453" s="1831"/>
      <c r="C453" s="1831"/>
      <c r="D453" s="1627"/>
      <c r="E453" s="1831"/>
      <c r="F453" s="1831"/>
      <c r="G453" s="1831"/>
      <c r="S453" s="1473"/>
      <c r="BU453" s="1819"/>
      <c r="CI453" s="1455"/>
    </row>
    <row r="454" spans="2:87" s="1365" customFormat="1" x14ac:dyDescent="0.25">
      <c r="B454" s="1831"/>
      <c r="C454" s="1831"/>
      <c r="D454" s="1627"/>
      <c r="E454" s="1831"/>
      <c r="F454" s="1831"/>
      <c r="G454" s="1831"/>
      <c r="S454" s="1473"/>
      <c r="BU454" s="1819"/>
      <c r="CI454" s="1455"/>
    </row>
    <row r="455" spans="2:87" s="1365" customFormat="1" x14ac:dyDescent="0.25">
      <c r="B455" s="1831"/>
      <c r="C455" s="1831"/>
      <c r="D455" s="1627"/>
      <c r="E455" s="1831"/>
      <c r="F455" s="1831"/>
      <c r="G455" s="1831"/>
      <c r="S455" s="1473"/>
      <c r="BU455" s="1819"/>
      <c r="CI455" s="1455"/>
    </row>
    <row r="456" spans="2:87" s="1365" customFormat="1" x14ac:dyDescent="0.25">
      <c r="B456" s="1831"/>
      <c r="C456" s="1831"/>
      <c r="D456" s="1627"/>
      <c r="E456" s="1831"/>
      <c r="F456" s="1831"/>
      <c r="G456" s="1831"/>
      <c r="S456" s="1473"/>
      <c r="BU456" s="1819"/>
      <c r="CI456" s="1455"/>
    </row>
    <row r="457" spans="2:87" s="1365" customFormat="1" x14ac:dyDescent="0.25">
      <c r="B457" s="1831"/>
      <c r="C457" s="1831"/>
      <c r="D457" s="1627"/>
      <c r="E457" s="1831"/>
      <c r="F457" s="1831"/>
      <c r="G457" s="1831"/>
      <c r="S457" s="1473"/>
      <c r="BU457" s="1819"/>
      <c r="CI457" s="1455"/>
    </row>
    <row r="458" spans="2:87" s="1365" customFormat="1" x14ac:dyDescent="0.25">
      <c r="B458" s="1831"/>
      <c r="C458" s="1831"/>
      <c r="D458" s="1627"/>
      <c r="E458" s="1831"/>
      <c r="F458" s="1831"/>
      <c r="G458" s="1831"/>
      <c r="S458" s="1473"/>
      <c r="BU458" s="1819"/>
      <c r="CI458" s="1455"/>
    </row>
    <row r="459" spans="2:87" s="1365" customFormat="1" x14ac:dyDescent="0.25">
      <c r="B459" s="1831"/>
      <c r="C459" s="1831"/>
      <c r="D459" s="1627"/>
      <c r="E459" s="1831"/>
      <c r="F459" s="1831"/>
      <c r="G459" s="1831"/>
      <c r="S459" s="1473"/>
      <c r="BU459" s="1819"/>
      <c r="CI459" s="1455"/>
    </row>
    <row r="460" spans="2:87" s="1365" customFormat="1" x14ac:dyDescent="0.25">
      <c r="B460" s="1831"/>
      <c r="C460" s="1831"/>
      <c r="D460" s="1627"/>
      <c r="E460" s="1831"/>
      <c r="F460" s="1831"/>
      <c r="G460" s="1831"/>
      <c r="S460" s="1473"/>
      <c r="BU460" s="1819"/>
      <c r="CI460" s="1455"/>
    </row>
    <row r="461" spans="2:87" s="1365" customFormat="1" x14ac:dyDescent="0.25">
      <c r="B461" s="1831"/>
      <c r="C461" s="1831"/>
      <c r="D461" s="1627"/>
      <c r="E461" s="1831"/>
      <c r="F461" s="1831"/>
      <c r="G461" s="1831"/>
      <c r="S461" s="1473"/>
      <c r="BU461" s="1819"/>
      <c r="CI461" s="1455"/>
    </row>
    <row r="462" spans="2:87" s="1365" customFormat="1" x14ac:dyDescent="0.25">
      <c r="B462" s="1831"/>
      <c r="C462" s="1831"/>
      <c r="D462" s="1627"/>
      <c r="E462" s="1831"/>
      <c r="F462" s="1831"/>
      <c r="G462" s="1831"/>
      <c r="S462" s="1473"/>
      <c r="BU462" s="1819"/>
      <c r="CI462" s="1455"/>
    </row>
    <row r="463" spans="2:87" s="1365" customFormat="1" x14ac:dyDescent="0.25">
      <c r="B463" s="1831"/>
      <c r="C463" s="1831"/>
      <c r="D463" s="1627"/>
      <c r="E463" s="1831"/>
      <c r="F463" s="1831"/>
      <c r="G463" s="1831"/>
      <c r="S463" s="1473"/>
      <c r="BU463" s="1819"/>
      <c r="CI463" s="1455"/>
    </row>
    <row r="464" spans="2:87" s="1365" customFormat="1" x14ac:dyDescent="0.25">
      <c r="B464" s="1831"/>
      <c r="C464" s="1831"/>
      <c r="D464" s="1627"/>
      <c r="E464" s="1831"/>
      <c r="F464" s="1831"/>
      <c r="G464" s="1831"/>
      <c r="S464" s="1473"/>
      <c r="BU464" s="1819"/>
      <c r="CI464" s="1455"/>
    </row>
    <row r="465" spans="2:87" s="1365" customFormat="1" x14ac:dyDescent="0.25">
      <c r="B465" s="1831"/>
      <c r="C465" s="1831"/>
      <c r="D465" s="1627"/>
      <c r="E465" s="1831"/>
      <c r="F465" s="1831"/>
      <c r="G465" s="1831"/>
      <c r="S465" s="1473"/>
      <c r="BU465" s="1819"/>
      <c r="CI465" s="1455"/>
    </row>
    <row r="466" spans="2:87" s="1365" customFormat="1" x14ac:dyDescent="0.25">
      <c r="B466" s="1831"/>
      <c r="C466" s="1831"/>
      <c r="D466" s="1627"/>
      <c r="E466" s="1831"/>
      <c r="F466" s="1831"/>
      <c r="G466" s="1831"/>
      <c r="S466" s="1473"/>
      <c r="BU466" s="1819"/>
      <c r="CI466" s="1455"/>
    </row>
    <row r="467" spans="2:87" s="1365" customFormat="1" x14ac:dyDescent="0.25">
      <c r="B467" s="1831"/>
      <c r="C467" s="1831"/>
      <c r="D467" s="1627"/>
      <c r="E467" s="1831"/>
      <c r="F467" s="1831"/>
      <c r="G467" s="1831"/>
      <c r="S467" s="1473"/>
      <c r="BU467" s="1819"/>
      <c r="CI467" s="1455"/>
    </row>
    <row r="468" spans="2:87" s="1365" customFormat="1" x14ac:dyDescent="0.25">
      <c r="B468" s="1831"/>
      <c r="C468" s="1831"/>
      <c r="D468" s="1627"/>
      <c r="E468" s="1831"/>
      <c r="F468" s="1831"/>
      <c r="G468" s="1831"/>
      <c r="S468" s="1473"/>
      <c r="BU468" s="1819"/>
      <c r="CI468" s="1455"/>
    </row>
    <row r="469" spans="2:87" s="1365" customFormat="1" x14ac:dyDescent="0.25">
      <c r="B469" s="1831"/>
      <c r="C469" s="1831"/>
      <c r="D469" s="1627"/>
      <c r="E469" s="1831"/>
      <c r="F469" s="1831"/>
      <c r="G469" s="1831"/>
      <c r="S469" s="1473"/>
      <c r="BU469" s="1819"/>
      <c r="CI469" s="1455"/>
    </row>
    <row r="470" spans="2:87" s="1365" customFormat="1" x14ac:dyDescent="0.25">
      <c r="B470" s="1831"/>
      <c r="C470" s="1831"/>
      <c r="D470" s="1627"/>
      <c r="E470" s="1831"/>
      <c r="F470" s="1831"/>
      <c r="G470" s="1831"/>
      <c r="S470" s="1473"/>
      <c r="BU470" s="1819"/>
      <c r="CI470" s="1455"/>
    </row>
    <row r="471" spans="2:87" s="1365" customFormat="1" x14ac:dyDescent="0.25">
      <c r="B471" s="1831"/>
      <c r="C471" s="1831"/>
      <c r="D471" s="1627"/>
      <c r="E471" s="1831"/>
      <c r="F471" s="1831"/>
      <c r="G471" s="1831"/>
      <c r="S471" s="1473"/>
      <c r="BU471" s="1819"/>
      <c r="CI471" s="1455"/>
    </row>
    <row r="472" spans="2:87" s="1365" customFormat="1" x14ac:dyDescent="0.25">
      <c r="B472" s="1831"/>
      <c r="C472" s="1831"/>
      <c r="D472" s="1627"/>
      <c r="E472" s="1831"/>
      <c r="F472" s="1831"/>
      <c r="G472" s="1831"/>
      <c r="S472" s="1473"/>
      <c r="BU472" s="1819"/>
      <c r="CI472" s="1455"/>
    </row>
    <row r="473" spans="2:87" s="1365" customFormat="1" x14ac:dyDescent="0.25">
      <c r="B473" s="1831"/>
      <c r="C473" s="1831"/>
      <c r="D473" s="1627"/>
      <c r="E473" s="1831"/>
      <c r="F473" s="1831"/>
      <c r="G473" s="1831"/>
      <c r="S473" s="1473"/>
      <c r="BU473" s="1819"/>
      <c r="CI473" s="1455"/>
    </row>
    <row r="474" spans="2:87" s="1365" customFormat="1" x14ac:dyDescent="0.25">
      <c r="B474" s="1831"/>
      <c r="C474" s="1831"/>
      <c r="D474" s="1627"/>
      <c r="E474" s="1831"/>
      <c r="F474" s="1831"/>
      <c r="G474" s="1831"/>
      <c r="S474" s="1473"/>
      <c r="BU474" s="1819"/>
      <c r="CI474" s="1455"/>
    </row>
    <row r="475" spans="2:87" s="1365" customFormat="1" x14ac:dyDescent="0.25">
      <c r="B475" s="1831"/>
      <c r="C475" s="1831"/>
      <c r="D475" s="1627"/>
      <c r="E475" s="1831"/>
      <c r="F475" s="1831"/>
      <c r="G475" s="1831"/>
      <c r="S475" s="1473"/>
      <c r="BU475" s="1819"/>
      <c r="CI475" s="1455"/>
    </row>
    <row r="476" spans="2:87" s="1365" customFormat="1" x14ac:dyDescent="0.25">
      <c r="B476" s="1831"/>
      <c r="C476" s="1831"/>
      <c r="D476" s="1627"/>
      <c r="E476" s="1831"/>
      <c r="F476" s="1831"/>
      <c r="G476" s="1831"/>
      <c r="S476" s="1473"/>
      <c r="BU476" s="1819"/>
      <c r="CI476" s="1455"/>
    </row>
    <row r="477" spans="2:87" s="1365" customFormat="1" x14ac:dyDescent="0.25">
      <c r="B477" s="1831"/>
      <c r="C477" s="1831"/>
      <c r="D477" s="1627"/>
      <c r="E477" s="1831"/>
      <c r="F477" s="1831"/>
      <c r="G477" s="1831"/>
      <c r="S477" s="1473"/>
      <c r="BU477" s="1819"/>
      <c r="CI477" s="1455"/>
    </row>
    <row r="478" spans="2:87" s="1365" customFormat="1" x14ac:dyDescent="0.25">
      <c r="B478" s="1831"/>
      <c r="C478" s="1831"/>
      <c r="D478" s="1627"/>
      <c r="E478" s="1831"/>
      <c r="F478" s="1831"/>
      <c r="G478" s="1831"/>
      <c r="S478" s="1473"/>
      <c r="BU478" s="1819"/>
      <c r="CI478" s="1455"/>
    </row>
    <row r="479" spans="2:87" s="1365" customFormat="1" x14ac:dyDescent="0.25">
      <c r="B479" s="1831"/>
      <c r="C479" s="1831"/>
      <c r="D479" s="1627"/>
      <c r="E479" s="1831"/>
      <c r="F479" s="1831"/>
      <c r="G479" s="1831"/>
      <c r="S479" s="1473"/>
      <c r="BU479" s="1819"/>
      <c r="CI479" s="1455"/>
    </row>
    <row r="480" spans="2:87" s="1365" customFormat="1" x14ac:dyDescent="0.25">
      <c r="B480" s="1831"/>
      <c r="C480" s="1831"/>
      <c r="D480" s="1627"/>
      <c r="E480" s="1831"/>
      <c r="F480" s="1831"/>
      <c r="G480" s="1831"/>
      <c r="S480" s="1473"/>
      <c r="BU480" s="1819"/>
      <c r="CI480" s="1455"/>
    </row>
    <row r="481" spans="2:87" s="1365" customFormat="1" x14ac:dyDescent="0.25">
      <c r="B481" s="1831"/>
      <c r="C481" s="1831"/>
      <c r="D481" s="1627"/>
      <c r="E481" s="1831"/>
      <c r="F481" s="1831"/>
      <c r="G481" s="1831"/>
      <c r="S481" s="1473"/>
      <c r="BU481" s="1819"/>
      <c r="CI481" s="1455"/>
    </row>
    <row r="482" spans="2:87" s="1365" customFormat="1" x14ac:dyDescent="0.25">
      <c r="B482" s="1831"/>
      <c r="C482" s="1831"/>
      <c r="D482" s="1627"/>
      <c r="E482" s="1831"/>
      <c r="F482" s="1831"/>
      <c r="G482" s="1831"/>
      <c r="S482" s="1473"/>
      <c r="BU482" s="1819"/>
      <c r="CI482" s="1455"/>
    </row>
    <row r="483" spans="2:87" s="1365" customFormat="1" x14ac:dyDescent="0.25">
      <c r="B483" s="1831"/>
      <c r="C483" s="1831"/>
      <c r="D483" s="1627"/>
      <c r="E483" s="1831"/>
      <c r="F483" s="1831"/>
      <c r="G483" s="1831"/>
      <c r="S483" s="1473"/>
      <c r="BU483" s="1819"/>
      <c r="CI483" s="1455"/>
    </row>
    <row r="484" spans="2:87" s="1365" customFormat="1" x14ac:dyDescent="0.25">
      <c r="B484" s="1831"/>
      <c r="C484" s="1831"/>
      <c r="D484" s="1627"/>
      <c r="E484" s="1831"/>
      <c r="F484" s="1831"/>
      <c r="G484" s="1831"/>
      <c r="S484" s="1473"/>
      <c r="BU484" s="1819"/>
      <c r="CI484" s="1455"/>
    </row>
    <row r="485" spans="2:87" s="1365" customFormat="1" x14ac:dyDescent="0.25">
      <c r="B485" s="1831"/>
      <c r="C485" s="1831"/>
      <c r="D485" s="1627"/>
      <c r="E485" s="1831"/>
      <c r="F485" s="1831"/>
      <c r="G485" s="1831"/>
      <c r="S485" s="1473"/>
      <c r="BU485" s="1819"/>
      <c r="CI485" s="1455"/>
    </row>
    <row r="486" spans="2:87" s="1365" customFormat="1" x14ac:dyDescent="0.25">
      <c r="B486" s="1831"/>
      <c r="C486" s="1831"/>
      <c r="D486" s="1627"/>
      <c r="E486" s="1831"/>
      <c r="F486" s="1831"/>
      <c r="G486" s="1831"/>
      <c r="S486" s="1473"/>
      <c r="BU486" s="1819"/>
      <c r="CI486" s="1455"/>
    </row>
    <row r="487" spans="2:87" s="1365" customFormat="1" x14ac:dyDescent="0.25">
      <c r="B487" s="1831"/>
      <c r="C487" s="1831"/>
      <c r="D487" s="1627"/>
      <c r="E487" s="1831"/>
      <c r="F487" s="1831"/>
      <c r="G487" s="1831"/>
      <c r="S487" s="1473"/>
      <c r="BU487" s="1819"/>
      <c r="CI487" s="1455"/>
    </row>
    <row r="488" spans="2:87" s="1365" customFormat="1" x14ac:dyDescent="0.25">
      <c r="B488" s="1831"/>
      <c r="C488" s="1831"/>
      <c r="D488" s="1627"/>
      <c r="E488" s="1831"/>
      <c r="F488" s="1831"/>
      <c r="G488" s="1831"/>
      <c r="S488" s="1473"/>
      <c r="BU488" s="1819"/>
      <c r="CI488" s="1455"/>
    </row>
    <row r="489" spans="2:87" s="1365" customFormat="1" x14ac:dyDescent="0.25">
      <c r="B489" s="1831"/>
      <c r="C489" s="1831"/>
      <c r="D489" s="1627"/>
      <c r="E489" s="1831"/>
      <c r="F489" s="1831"/>
      <c r="G489" s="1831"/>
      <c r="S489" s="1473"/>
      <c r="BU489" s="1819"/>
      <c r="CI489" s="1455"/>
    </row>
    <row r="490" spans="2:87" s="1365" customFormat="1" x14ac:dyDescent="0.25">
      <c r="B490" s="1831"/>
      <c r="C490" s="1831"/>
      <c r="D490" s="1627"/>
      <c r="E490" s="1831"/>
      <c r="F490" s="1831"/>
      <c r="G490" s="1831"/>
      <c r="S490" s="1473"/>
      <c r="BU490" s="1819"/>
      <c r="CI490" s="1455"/>
    </row>
    <row r="491" spans="2:87" s="1365" customFormat="1" x14ac:dyDescent="0.25">
      <c r="B491" s="1831"/>
      <c r="C491" s="1831"/>
      <c r="D491" s="1627"/>
      <c r="E491" s="1831"/>
      <c r="F491" s="1831"/>
      <c r="G491" s="1831"/>
      <c r="S491" s="1473"/>
      <c r="BU491" s="1819"/>
      <c r="CI491" s="1455"/>
    </row>
    <row r="492" spans="2:87" s="1365" customFormat="1" x14ac:dyDescent="0.25">
      <c r="B492" s="1831"/>
      <c r="C492" s="1831"/>
      <c r="D492" s="1627"/>
      <c r="E492" s="1831"/>
      <c r="F492" s="1831"/>
      <c r="G492" s="1831"/>
      <c r="S492" s="1473"/>
      <c r="BU492" s="1819"/>
      <c r="CI492" s="1455"/>
    </row>
    <row r="493" spans="2:87" s="1365" customFormat="1" x14ac:dyDescent="0.25">
      <c r="B493" s="1831"/>
      <c r="C493" s="1831"/>
      <c r="D493" s="1627"/>
      <c r="E493" s="1831"/>
      <c r="F493" s="1831"/>
      <c r="G493" s="1831"/>
      <c r="S493" s="1473"/>
      <c r="BU493" s="1819"/>
      <c r="CI493" s="1455"/>
    </row>
    <row r="494" spans="2:87" s="1365" customFormat="1" x14ac:dyDescent="0.25">
      <c r="B494" s="1831"/>
      <c r="C494" s="1831"/>
      <c r="D494" s="1627"/>
      <c r="E494" s="1831"/>
      <c r="F494" s="1831"/>
      <c r="G494" s="1831"/>
      <c r="S494" s="1473"/>
      <c r="BU494" s="1819"/>
      <c r="CI494" s="1455"/>
    </row>
    <row r="495" spans="2:87" s="1365" customFormat="1" x14ac:dyDescent="0.25">
      <c r="B495" s="1831"/>
      <c r="C495" s="1831"/>
      <c r="D495" s="1627"/>
      <c r="E495" s="1831"/>
      <c r="F495" s="1831"/>
      <c r="G495" s="1831"/>
      <c r="S495" s="1473"/>
      <c r="BU495" s="1819"/>
      <c r="CI495" s="1455"/>
    </row>
    <row r="496" spans="2:87" s="1365" customFormat="1" x14ac:dyDescent="0.25">
      <c r="B496" s="1831"/>
      <c r="C496" s="1831"/>
      <c r="D496" s="1627"/>
      <c r="E496" s="1831"/>
      <c r="F496" s="1831"/>
      <c r="G496" s="1831"/>
      <c r="S496" s="1473"/>
      <c r="BU496" s="1819"/>
      <c r="CI496" s="1455"/>
    </row>
    <row r="497" spans="2:87" s="1365" customFormat="1" x14ac:dyDescent="0.25">
      <c r="B497" s="1831"/>
      <c r="C497" s="1831"/>
      <c r="D497" s="1627"/>
      <c r="E497" s="1831"/>
      <c r="F497" s="1831"/>
      <c r="G497" s="1831"/>
      <c r="S497" s="1473"/>
      <c r="BU497" s="1819"/>
      <c r="CI497" s="1455"/>
    </row>
    <row r="498" spans="2:87" s="1365" customFormat="1" x14ac:dyDescent="0.25">
      <c r="B498" s="1831"/>
      <c r="C498" s="1831"/>
      <c r="D498" s="1627"/>
      <c r="E498" s="1831"/>
      <c r="F498" s="1831"/>
      <c r="G498" s="1831"/>
      <c r="S498" s="1473"/>
      <c r="BU498" s="1819"/>
      <c r="CI498" s="1455"/>
    </row>
    <row r="499" spans="2:87" s="1365" customFormat="1" x14ac:dyDescent="0.25">
      <c r="B499" s="1831"/>
      <c r="C499" s="1831"/>
      <c r="D499" s="1627"/>
      <c r="E499" s="1831"/>
      <c r="F499" s="1831"/>
      <c r="G499" s="1831"/>
      <c r="S499" s="1473"/>
      <c r="BU499" s="1819"/>
      <c r="CI499" s="1455"/>
    </row>
    <row r="500" spans="2:87" s="1365" customFormat="1" x14ac:dyDescent="0.25">
      <c r="B500" s="1831"/>
      <c r="C500" s="1831"/>
      <c r="D500" s="1627"/>
      <c r="E500" s="1831"/>
      <c r="F500" s="1831"/>
      <c r="G500" s="1831"/>
      <c r="S500" s="1473"/>
      <c r="BU500" s="1819"/>
      <c r="CI500" s="1455"/>
    </row>
    <row r="501" spans="2:87" s="1365" customFormat="1" x14ac:dyDescent="0.25">
      <c r="B501" s="1831"/>
      <c r="C501" s="1831"/>
      <c r="D501" s="1627"/>
      <c r="E501" s="1831"/>
      <c r="F501" s="1831"/>
      <c r="G501" s="1831"/>
      <c r="S501" s="1473"/>
      <c r="BU501" s="1819"/>
      <c r="CI501" s="1455"/>
    </row>
    <row r="502" spans="2:87" s="1365" customFormat="1" x14ac:dyDescent="0.25">
      <c r="B502" s="1831"/>
      <c r="C502" s="1831"/>
      <c r="D502" s="1627"/>
      <c r="E502" s="1831"/>
      <c r="F502" s="1831"/>
      <c r="G502" s="1831"/>
      <c r="S502" s="1473"/>
      <c r="BU502" s="1819"/>
      <c r="CI502" s="1455"/>
    </row>
    <row r="503" spans="2:87" s="1365" customFormat="1" x14ac:dyDescent="0.25">
      <c r="B503" s="1831"/>
      <c r="C503" s="1831"/>
      <c r="D503" s="1627"/>
      <c r="E503" s="1831"/>
      <c r="F503" s="1831"/>
      <c r="G503" s="1831"/>
      <c r="S503" s="1473"/>
      <c r="BU503" s="1819"/>
      <c r="CI503" s="1455"/>
    </row>
    <row r="504" spans="2:87" s="1365" customFormat="1" x14ac:dyDescent="0.25">
      <c r="B504" s="1831"/>
      <c r="C504" s="1831"/>
      <c r="D504" s="1627"/>
      <c r="E504" s="1831"/>
      <c r="F504" s="1831"/>
      <c r="G504" s="1831"/>
      <c r="S504" s="1473"/>
      <c r="BU504" s="1819"/>
      <c r="CI504" s="1455"/>
    </row>
    <row r="505" spans="2:87" s="1365" customFormat="1" x14ac:dyDescent="0.25">
      <c r="B505" s="1831"/>
      <c r="C505" s="1831"/>
      <c r="D505" s="1627"/>
      <c r="E505" s="1831"/>
      <c r="F505" s="1831"/>
      <c r="G505" s="1831"/>
      <c r="S505" s="1473"/>
      <c r="BU505" s="1819"/>
      <c r="CI505" s="1455"/>
    </row>
    <row r="506" spans="2:87" s="1365" customFormat="1" x14ac:dyDescent="0.25">
      <c r="B506" s="1831"/>
      <c r="C506" s="1831"/>
      <c r="D506" s="1627"/>
      <c r="E506" s="1831"/>
      <c r="F506" s="1831"/>
      <c r="G506" s="1831"/>
      <c r="S506" s="1473"/>
      <c r="BU506" s="1819"/>
      <c r="CI506" s="1455"/>
    </row>
    <row r="507" spans="2:87" s="1365" customFormat="1" x14ac:dyDescent="0.25">
      <c r="B507" s="1831"/>
      <c r="C507" s="1831"/>
      <c r="D507" s="1627"/>
      <c r="E507" s="1831"/>
      <c r="F507" s="1831"/>
      <c r="G507" s="1831"/>
      <c r="S507" s="1473"/>
      <c r="BU507" s="1819"/>
      <c r="CI507" s="1455"/>
    </row>
    <row r="508" spans="2:87" s="1365" customFormat="1" x14ac:dyDescent="0.25">
      <c r="B508" s="1831"/>
      <c r="C508" s="1831"/>
      <c r="D508" s="1627"/>
      <c r="E508" s="1831"/>
      <c r="F508" s="1831"/>
      <c r="G508" s="1831"/>
      <c r="S508" s="1473"/>
      <c r="BU508" s="1819"/>
      <c r="CI508" s="1455"/>
    </row>
    <row r="509" spans="2:87" s="1365" customFormat="1" x14ac:dyDescent="0.25">
      <c r="B509" s="1831"/>
      <c r="C509" s="1831"/>
      <c r="D509" s="1627"/>
      <c r="E509" s="1831"/>
      <c r="F509" s="1831"/>
      <c r="G509" s="1831"/>
      <c r="S509" s="1473"/>
      <c r="BU509" s="1819"/>
      <c r="CI509" s="1455"/>
    </row>
    <row r="510" spans="2:87" s="1365" customFormat="1" x14ac:dyDescent="0.25">
      <c r="B510" s="1831"/>
      <c r="C510" s="1831"/>
      <c r="D510" s="1627"/>
      <c r="E510" s="1831"/>
      <c r="F510" s="1831"/>
      <c r="G510" s="1831"/>
      <c r="S510" s="1473"/>
      <c r="BU510" s="1819"/>
      <c r="CI510" s="1455"/>
    </row>
    <row r="511" spans="2:87" s="1365" customFormat="1" x14ac:dyDescent="0.25">
      <c r="B511" s="1831"/>
      <c r="C511" s="1831"/>
      <c r="D511" s="1627"/>
      <c r="E511" s="1831"/>
      <c r="F511" s="1831"/>
      <c r="G511" s="1831"/>
      <c r="S511" s="1473"/>
      <c r="BU511" s="1819"/>
      <c r="CI511" s="1455"/>
    </row>
    <row r="512" spans="2:87" s="1365" customFormat="1" x14ac:dyDescent="0.25">
      <c r="B512" s="1831"/>
      <c r="C512" s="1831"/>
      <c r="D512" s="1627"/>
      <c r="E512" s="1831"/>
      <c r="F512" s="1831"/>
      <c r="G512" s="1831"/>
      <c r="S512" s="1473"/>
      <c r="BU512" s="1819"/>
      <c r="CI512" s="1455"/>
    </row>
    <row r="513" spans="2:87" s="1365" customFormat="1" x14ac:dyDescent="0.25">
      <c r="B513" s="1831"/>
      <c r="C513" s="1831"/>
      <c r="D513" s="1627"/>
      <c r="E513" s="1831"/>
      <c r="F513" s="1831"/>
      <c r="G513" s="1831"/>
      <c r="S513" s="1473"/>
      <c r="BU513" s="1819"/>
      <c r="CI513" s="1455"/>
    </row>
    <row r="514" spans="2:87" s="1365" customFormat="1" x14ac:dyDescent="0.25">
      <c r="B514" s="1831"/>
      <c r="C514" s="1831"/>
      <c r="D514" s="1627"/>
      <c r="E514" s="1831"/>
      <c r="F514" s="1831"/>
      <c r="G514" s="1831"/>
      <c r="S514" s="1473"/>
      <c r="BU514" s="1819"/>
      <c r="CI514" s="1455"/>
    </row>
    <row r="515" spans="2:87" s="1365" customFormat="1" x14ac:dyDescent="0.25">
      <c r="B515" s="1831"/>
      <c r="C515" s="1831"/>
      <c r="D515" s="1627"/>
      <c r="E515" s="1831"/>
      <c r="F515" s="1831"/>
      <c r="G515" s="1831"/>
      <c r="S515" s="1473"/>
      <c r="BU515" s="1819"/>
      <c r="CI515" s="1455"/>
    </row>
    <row r="516" spans="2:87" s="1365" customFormat="1" x14ac:dyDescent="0.25">
      <c r="B516" s="1831"/>
      <c r="C516" s="1831"/>
      <c r="D516" s="1627"/>
      <c r="E516" s="1831"/>
      <c r="F516" s="1831"/>
      <c r="G516" s="1831"/>
      <c r="S516" s="1473"/>
      <c r="BU516" s="1819"/>
      <c r="CI516" s="1455"/>
    </row>
    <row r="517" spans="2:87" s="1365" customFormat="1" x14ac:dyDescent="0.25">
      <c r="B517" s="1831"/>
      <c r="C517" s="1831"/>
      <c r="D517" s="1627"/>
      <c r="E517" s="1831"/>
      <c r="F517" s="1831"/>
      <c r="G517" s="1831"/>
      <c r="S517" s="1473"/>
      <c r="BU517" s="1819"/>
      <c r="CI517" s="1455"/>
    </row>
    <row r="518" spans="2:87" s="1365" customFormat="1" x14ac:dyDescent="0.25">
      <c r="B518" s="1831"/>
      <c r="C518" s="1831"/>
      <c r="D518" s="1627"/>
      <c r="E518" s="1831"/>
      <c r="F518" s="1831"/>
      <c r="G518" s="1831"/>
      <c r="S518" s="1473"/>
      <c r="BU518" s="1819"/>
      <c r="CI518" s="1455"/>
    </row>
    <row r="519" spans="2:87" s="1365" customFormat="1" x14ac:dyDescent="0.25">
      <c r="B519" s="1831"/>
      <c r="C519" s="1831"/>
      <c r="D519" s="1627"/>
      <c r="E519" s="1831"/>
      <c r="F519" s="1831"/>
      <c r="G519" s="1831"/>
      <c r="S519" s="1473"/>
      <c r="BU519" s="1819"/>
      <c r="CI519" s="1455"/>
    </row>
    <row r="520" spans="2:87" s="1365" customFormat="1" x14ac:dyDescent="0.25">
      <c r="B520" s="1831"/>
      <c r="C520" s="1831"/>
      <c r="D520" s="1627"/>
      <c r="E520" s="1831"/>
      <c r="F520" s="1831"/>
      <c r="G520" s="1831"/>
      <c r="S520" s="1473"/>
      <c r="BU520" s="1819"/>
      <c r="CI520" s="1455"/>
    </row>
    <row r="521" spans="2:87" s="1365" customFormat="1" x14ac:dyDescent="0.25">
      <c r="B521" s="1831"/>
      <c r="C521" s="1831"/>
      <c r="D521" s="1627"/>
      <c r="E521" s="1831"/>
      <c r="F521" s="1831"/>
      <c r="G521" s="1831"/>
      <c r="S521" s="1473"/>
      <c r="BU521" s="1819"/>
      <c r="CI521" s="1455"/>
    </row>
    <row r="522" spans="2:87" s="1365" customFormat="1" x14ac:dyDescent="0.25">
      <c r="B522" s="1831"/>
      <c r="C522" s="1831"/>
      <c r="D522" s="1627"/>
      <c r="E522" s="1831"/>
      <c r="F522" s="1831"/>
      <c r="G522" s="1831"/>
      <c r="S522" s="1473"/>
      <c r="BU522" s="1819"/>
      <c r="CI522" s="1455"/>
    </row>
    <row r="523" spans="2:87" s="1365" customFormat="1" x14ac:dyDescent="0.25">
      <c r="B523" s="1831"/>
      <c r="C523" s="1831"/>
      <c r="D523" s="1627"/>
      <c r="E523" s="1831"/>
      <c r="F523" s="1831"/>
      <c r="G523" s="1831"/>
      <c r="S523" s="1473"/>
      <c r="BU523" s="1819"/>
      <c r="CI523" s="1455"/>
    </row>
    <row r="524" spans="2:87" s="1365" customFormat="1" x14ac:dyDescent="0.25">
      <c r="B524" s="1831"/>
      <c r="C524" s="1831"/>
      <c r="D524" s="1627"/>
      <c r="E524" s="1831"/>
      <c r="F524" s="1831"/>
      <c r="G524" s="1831"/>
      <c r="S524" s="1473"/>
      <c r="BU524" s="1819"/>
      <c r="CI524" s="1455"/>
    </row>
    <row r="525" spans="2:87" s="1365" customFormat="1" x14ac:dyDescent="0.25">
      <c r="B525" s="1831"/>
      <c r="C525" s="1831"/>
      <c r="D525" s="1627"/>
      <c r="E525" s="1831"/>
      <c r="F525" s="1831"/>
      <c r="G525" s="1831"/>
      <c r="S525" s="1473"/>
      <c r="BU525" s="1819"/>
      <c r="CI525" s="1455"/>
    </row>
    <row r="526" spans="2:87" s="1365" customFormat="1" x14ac:dyDescent="0.25">
      <c r="B526" s="1831"/>
      <c r="C526" s="1831"/>
      <c r="D526" s="1627"/>
      <c r="E526" s="1831"/>
      <c r="F526" s="1831"/>
      <c r="G526" s="1831"/>
      <c r="S526" s="1473"/>
      <c r="BU526" s="1819"/>
      <c r="CI526" s="1455"/>
    </row>
    <row r="527" spans="2:87" s="1365" customFormat="1" x14ac:dyDescent="0.25">
      <c r="B527" s="1831"/>
      <c r="C527" s="1831"/>
      <c r="D527" s="1627"/>
      <c r="E527" s="1831"/>
      <c r="F527" s="1831"/>
      <c r="G527" s="1831"/>
      <c r="S527" s="1473"/>
      <c r="BU527" s="1819"/>
      <c r="CI527" s="1455"/>
    </row>
    <row r="528" spans="2:87" s="1365" customFormat="1" x14ac:dyDescent="0.25">
      <c r="B528" s="1831"/>
      <c r="C528" s="1831"/>
      <c r="D528" s="1627"/>
      <c r="E528" s="1831"/>
      <c r="F528" s="1831"/>
      <c r="G528" s="1831"/>
      <c r="S528" s="1473"/>
      <c r="BU528" s="1819"/>
      <c r="CI528" s="1455"/>
    </row>
    <row r="529" spans="2:87" s="1365" customFormat="1" x14ac:dyDescent="0.25">
      <c r="B529" s="1831"/>
      <c r="C529" s="1831"/>
      <c r="D529" s="1627"/>
      <c r="E529" s="1831"/>
      <c r="F529" s="1831"/>
      <c r="G529" s="1831"/>
      <c r="S529" s="1473"/>
      <c r="BU529" s="1819"/>
      <c r="CI529" s="1455"/>
    </row>
    <row r="530" spans="2:87" s="1365" customFormat="1" x14ac:dyDescent="0.25">
      <c r="B530" s="1831"/>
      <c r="C530" s="1831"/>
      <c r="D530" s="1627"/>
      <c r="E530" s="1831"/>
      <c r="F530" s="1831"/>
      <c r="G530" s="1831"/>
      <c r="S530" s="1473"/>
      <c r="BU530" s="1819"/>
      <c r="CI530" s="1455"/>
    </row>
    <row r="531" spans="2:87" s="1365" customFormat="1" x14ac:dyDescent="0.25">
      <c r="B531" s="1831"/>
      <c r="C531" s="1831"/>
      <c r="D531" s="1627"/>
      <c r="E531" s="1831"/>
      <c r="F531" s="1831"/>
      <c r="G531" s="1831"/>
      <c r="S531" s="1473"/>
      <c r="BU531" s="1819"/>
      <c r="CI531" s="1455"/>
    </row>
    <row r="532" spans="2:87" s="1365" customFormat="1" x14ac:dyDescent="0.25">
      <c r="B532" s="1831"/>
      <c r="C532" s="1831"/>
      <c r="D532" s="1627"/>
      <c r="E532" s="1831"/>
      <c r="F532" s="1831"/>
      <c r="G532" s="1831"/>
      <c r="S532" s="1473"/>
      <c r="BU532" s="1819"/>
      <c r="CI532" s="1455"/>
    </row>
    <row r="533" spans="2:87" s="1365" customFormat="1" x14ac:dyDescent="0.25">
      <c r="B533" s="1831"/>
      <c r="C533" s="1831"/>
      <c r="D533" s="1627"/>
      <c r="E533" s="1831"/>
      <c r="F533" s="1831"/>
      <c r="G533" s="1831"/>
      <c r="S533" s="1473"/>
      <c r="BU533" s="1819"/>
      <c r="CI533" s="1455"/>
    </row>
    <row r="534" spans="2:87" s="1365" customFormat="1" x14ac:dyDescent="0.25">
      <c r="B534" s="1831"/>
      <c r="C534" s="1831"/>
      <c r="D534" s="1627"/>
      <c r="E534" s="1831"/>
      <c r="F534" s="1831"/>
      <c r="G534" s="1831"/>
      <c r="S534" s="1473"/>
      <c r="BU534" s="1819"/>
      <c r="CI534" s="1455"/>
    </row>
    <row r="535" spans="2:87" s="1365" customFormat="1" x14ac:dyDescent="0.25">
      <c r="B535" s="1831"/>
      <c r="C535" s="1831"/>
      <c r="D535" s="1627"/>
      <c r="E535" s="1831"/>
      <c r="F535" s="1831"/>
      <c r="G535" s="1831"/>
      <c r="S535" s="1473"/>
      <c r="BU535" s="1819"/>
      <c r="CI535" s="1455"/>
    </row>
    <row r="536" spans="2:87" s="1365" customFormat="1" x14ac:dyDescent="0.25">
      <c r="B536" s="1831"/>
      <c r="C536" s="1831"/>
      <c r="D536" s="1627"/>
      <c r="E536" s="1831"/>
      <c r="F536" s="1831"/>
      <c r="G536" s="1831"/>
      <c r="S536" s="1473"/>
      <c r="BU536" s="1819"/>
      <c r="CI536" s="1455"/>
    </row>
    <row r="537" spans="2:87" s="1365" customFormat="1" x14ac:dyDescent="0.25">
      <c r="B537" s="1831"/>
      <c r="C537" s="1831"/>
      <c r="D537" s="1627"/>
      <c r="E537" s="1831"/>
      <c r="F537" s="1831"/>
      <c r="G537" s="1831"/>
      <c r="S537" s="1473"/>
      <c r="BU537" s="1819"/>
      <c r="CI537" s="1455"/>
    </row>
    <row r="538" spans="2:87" s="1365" customFormat="1" x14ac:dyDescent="0.25">
      <c r="B538" s="1831"/>
      <c r="C538" s="1831"/>
      <c r="D538" s="1627"/>
      <c r="E538" s="1831"/>
      <c r="F538" s="1831"/>
      <c r="G538" s="1831"/>
      <c r="S538" s="1473"/>
      <c r="BU538" s="1819"/>
      <c r="CI538" s="1455"/>
    </row>
    <row r="539" spans="2:87" s="1365" customFormat="1" x14ac:dyDescent="0.25">
      <c r="B539" s="1831"/>
      <c r="C539" s="1831"/>
      <c r="D539" s="1627"/>
      <c r="E539" s="1831"/>
      <c r="F539" s="1831"/>
      <c r="G539" s="1831"/>
      <c r="S539" s="1473"/>
      <c r="BU539" s="1819"/>
      <c r="CI539" s="1455"/>
    </row>
    <row r="540" spans="2:87" s="1365" customFormat="1" x14ac:dyDescent="0.25">
      <c r="B540" s="1831"/>
      <c r="C540" s="1831"/>
      <c r="D540" s="1627"/>
      <c r="E540" s="1831"/>
      <c r="F540" s="1831"/>
      <c r="G540" s="1831"/>
      <c r="S540" s="1473"/>
      <c r="BU540" s="1819"/>
      <c r="CI540" s="1455"/>
    </row>
    <row r="541" spans="2:87" s="1365" customFormat="1" x14ac:dyDescent="0.25">
      <c r="B541" s="1831"/>
      <c r="C541" s="1831"/>
      <c r="D541" s="1627"/>
      <c r="E541" s="1831"/>
      <c r="F541" s="1831"/>
      <c r="G541" s="1831"/>
      <c r="S541" s="1473"/>
      <c r="BU541" s="1819"/>
      <c r="CI541" s="1455"/>
    </row>
    <row r="542" spans="2:87" s="1365" customFormat="1" x14ac:dyDescent="0.25">
      <c r="B542" s="1831"/>
      <c r="C542" s="1831"/>
      <c r="D542" s="1627"/>
      <c r="E542" s="1831"/>
      <c r="F542" s="1831"/>
      <c r="G542" s="1831"/>
      <c r="S542" s="1473"/>
      <c r="BU542" s="1819"/>
      <c r="CI542" s="1455"/>
    </row>
    <row r="543" spans="2:87" s="1365" customFormat="1" x14ac:dyDescent="0.25">
      <c r="B543" s="1831"/>
      <c r="C543" s="1831"/>
      <c r="D543" s="1627"/>
      <c r="E543" s="1831"/>
      <c r="F543" s="1831"/>
      <c r="G543" s="1831"/>
      <c r="S543" s="1473"/>
      <c r="BU543" s="1819"/>
      <c r="CI543" s="1455"/>
    </row>
    <row r="544" spans="2:87" s="1365" customFormat="1" x14ac:dyDescent="0.25">
      <c r="B544" s="1831"/>
      <c r="C544" s="1831"/>
      <c r="D544" s="1627"/>
      <c r="E544" s="1831"/>
      <c r="F544" s="1831"/>
      <c r="G544" s="1831"/>
      <c r="S544" s="1473"/>
      <c r="BU544" s="1819"/>
      <c r="CI544" s="1455"/>
    </row>
    <row r="545" spans="2:87" s="1365" customFormat="1" x14ac:dyDescent="0.25">
      <c r="B545" s="1831"/>
      <c r="C545" s="1831"/>
      <c r="D545" s="1627"/>
      <c r="E545" s="1831"/>
      <c r="F545" s="1831"/>
      <c r="G545" s="1831"/>
      <c r="S545" s="1473"/>
      <c r="BU545" s="1819"/>
      <c r="CI545" s="1455"/>
    </row>
    <row r="546" spans="2:87" s="1365" customFormat="1" x14ac:dyDescent="0.25">
      <c r="B546" s="1831"/>
      <c r="C546" s="1831"/>
      <c r="D546" s="1627"/>
      <c r="E546" s="1831"/>
      <c r="F546" s="1831"/>
      <c r="G546" s="1831"/>
      <c r="S546" s="1473"/>
      <c r="BU546" s="1819"/>
      <c r="CI546" s="1455"/>
    </row>
    <row r="547" spans="2:87" s="1365" customFormat="1" x14ac:dyDescent="0.25">
      <c r="B547" s="1831"/>
      <c r="C547" s="1831"/>
      <c r="D547" s="1627"/>
      <c r="E547" s="1831"/>
      <c r="F547" s="1831"/>
      <c r="G547" s="1831"/>
      <c r="S547" s="1473"/>
      <c r="BU547" s="1819"/>
      <c r="CI547" s="1455"/>
    </row>
    <row r="548" spans="2:87" s="1365" customFormat="1" x14ac:dyDescent="0.25">
      <c r="B548" s="1831"/>
      <c r="C548" s="1831"/>
      <c r="D548" s="1627"/>
      <c r="E548" s="1831"/>
      <c r="F548" s="1831"/>
      <c r="G548" s="1831"/>
      <c r="S548" s="1473"/>
      <c r="BU548" s="1819"/>
      <c r="CI548" s="1455"/>
    </row>
    <row r="549" spans="2:87" s="1365" customFormat="1" x14ac:dyDescent="0.25">
      <c r="B549" s="1831"/>
      <c r="C549" s="1831"/>
      <c r="D549" s="1627"/>
      <c r="E549" s="1831"/>
      <c r="F549" s="1831"/>
      <c r="G549" s="1831"/>
      <c r="S549" s="1473"/>
      <c r="BU549" s="1819"/>
      <c r="CI549" s="1455"/>
    </row>
    <row r="550" spans="2:87" s="1365" customFormat="1" x14ac:dyDescent="0.25">
      <c r="B550" s="1831"/>
      <c r="C550" s="1831"/>
      <c r="D550" s="1627"/>
      <c r="E550" s="1831"/>
      <c r="F550" s="1831"/>
      <c r="G550" s="1831"/>
      <c r="S550" s="1473"/>
      <c r="BU550" s="1819"/>
      <c r="CI550" s="1455"/>
    </row>
    <row r="551" spans="2:87" s="1365" customFormat="1" x14ac:dyDescent="0.25">
      <c r="B551" s="1831"/>
      <c r="C551" s="1831"/>
      <c r="D551" s="1627"/>
      <c r="E551" s="1831"/>
      <c r="F551" s="1831"/>
      <c r="G551" s="1831"/>
      <c r="S551" s="1473"/>
      <c r="BU551" s="1819"/>
      <c r="CI551" s="1455"/>
    </row>
    <row r="552" spans="2:87" s="1365" customFormat="1" x14ac:dyDescent="0.25">
      <c r="B552" s="1831"/>
      <c r="C552" s="1831"/>
      <c r="D552" s="1627"/>
      <c r="E552" s="1831"/>
      <c r="F552" s="1831"/>
      <c r="G552" s="1831"/>
      <c r="S552" s="1473"/>
      <c r="BU552" s="1819"/>
      <c r="CI552" s="1455"/>
    </row>
    <row r="553" spans="2:87" s="1365" customFormat="1" x14ac:dyDescent="0.25">
      <c r="B553" s="1831"/>
      <c r="C553" s="1831"/>
      <c r="D553" s="1627"/>
      <c r="E553" s="1831"/>
      <c r="F553" s="1831"/>
      <c r="G553" s="1831"/>
      <c r="S553" s="1473"/>
      <c r="BU553" s="1819"/>
      <c r="CI553" s="1455"/>
    </row>
    <row r="554" spans="2:87" s="1365" customFormat="1" x14ac:dyDescent="0.25">
      <c r="B554" s="1831"/>
      <c r="C554" s="1831"/>
      <c r="D554" s="1627"/>
      <c r="E554" s="1831"/>
      <c r="F554" s="1831"/>
      <c r="G554" s="1831"/>
      <c r="S554" s="1473"/>
      <c r="BU554" s="1819"/>
      <c r="CI554" s="1455"/>
    </row>
    <row r="555" spans="2:87" s="1365" customFormat="1" x14ac:dyDescent="0.25">
      <c r="B555" s="1831"/>
      <c r="C555" s="1831"/>
      <c r="D555" s="1627"/>
      <c r="E555" s="1831"/>
      <c r="F555" s="1831"/>
      <c r="G555" s="1831"/>
      <c r="S555" s="1473"/>
      <c r="BU555" s="1819"/>
      <c r="CI555" s="1455"/>
    </row>
    <row r="556" spans="2:87" s="1365" customFormat="1" x14ac:dyDescent="0.25">
      <c r="B556" s="1831"/>
      <c r="C556" s="1831"/>
      <c r="D556" s="1627"/>
      <c r="E556" s="1831"/>
      <c r="F556" s="1831"/>
      <c r="G556" s="1831"/>
      <c r="S556" s="1473"/>
      <c r="BU556" s="1819"/>
      <c r="CI556" s="1455"/>
    </row>
    <row r="557" spans="2:87" s="1365" customFormat="1" x14ac:dyDescent="0.25">
      <c r="B557" s="1831"/>
      <c r="C557" s="1831"/>
      <c r="D557" s="1627"/>
      <c r="E557" s="1831"/>
      <c r="F557" s="1831"/>
      <c r="G557" s="1831"/>
      <c r="S557" s="1473"/>
      <c r="BU557" s="1819"/>
      <c r="CI557" s="1455"/>
    </row>
    <row r="558" spans="2:87" s="1365" customFormat="1" x14ac:dyDescent="0.25">
      <c r="B558" s="1831"/>
      <c r="C558" s="1831"/>
      <c r="D558" s="1627"/>
      <c r="E558" s="1831"/>
      <c r="F558" s="1831"/>
      <c r="G558" s="1831"/>
      <c r="S558" s="1473"/>
      <c r="BU558" s="1819"/>
      <c r="CI558" s="1455"/>
    </row>
    <row r="559" spans="2:87" s="1365" customFormat="1" x14ac:dyDescent="0.25">
      <c r="B559" s="1831"/>
      <c r="C559" s="1831"/>
      <c r="D559" s="1627"/>
      <c r="E559" s="1831"/>
      <c r="F559" s="1831"/>
      <c r="G559" s="1831"/>
      <c r="S559" s="1473"/>
      <c r="BU559" s="1819"/>
      <c r="CI559" s="1455"/>
    </row>
    <row r="560" spans="2:87" s="1365" customFormat="1" x14ac:dyDescent="0.25">
      <c r="B560" s="1831"/>
      <c r="C560" s="1831"/>
      <c r="D560" s="1627"/>
      <c r="E560" s="1831"/>
      <c r="F560" s="1831"/>
      <c r="G560" s="1831"/>
      <c r="S560" s="1473"/>
      <c r="BU560" s="1819"/>
      <c r="CI560" s="1455"/>
    </row>
    <row r="561" spans="2:87" s="1365" customFormat="1" x14ac:dyDescent="0.25">
      <c r="B561" s="1831"/>
      <c r="C561" s="1831"/>
      <c r="D561" s="1627"/>
      <c r="E561" s="1831"/>
      <c r="F561" s="1831"/>
      <c r="G561" s="1831"/>
      <c r="S561" s="1473"/>
      <c r="BU561" s="1819"/>
      <c r="CI561" s="1455"/>
    </row>
    <row r="562" spans="2:87" s="1365" customFormat="1" x14ac:dyDescent="0.25">
      <c r="B562" s="1831"/>
      <c r="C562" s="1831"/>
      <c r="D562" s="1627"/>
      <c r="E562" s="1831"/>
      <c r="F562" s="1831"/>
      <c r="G562" s="1831"/>
      <c r="S562" s="1473"/>
      <c r="BU562" s="1819"/>
      <c r="CI562" s="1455"/>
    </row>
    <row r="563" spans="2:87" s="1365" customFormat="1" x14ac:dyDescent="0.25">
      <c r="B563" s="1831"/>
      <c r="C563" s="1831"/>
      <c r="D563" s="1627"/>
      <c r="E563" s="1831"/>
      <c r="F563" s="1831"/>
      <c r="G563" s="1831"/>
      <c r="S563" s="1473"/>
      <c r="BU563" s="1819"/>
      <c r="CI563" s="1455"/>
    </row>
    <row r="564" spans="2:87" s="1365" customFormat="1" x14ac:dyDescent="0.25">
      <c r="B564" s="1831"/>
      <c r="C564" s="1831"/>
      <c r="D564" s="1627"/>
      <c r="E564" s="1831"/>
      <c r="F564" s="1831"/>
      <c r="G564" s="1831"/>
      <c r="S564" s="1473"/>
      <c r="BU564" s="1819"/>
      <c r="CI564" s="1455"/>
    </row>
    <row r="565" spans="2:87" s="1365" customFormat="1" x14ac:dyDescent="0.25">
      <c r="B565" s="1831"/>
      <c r="C565" s="1831"/>
      <c r="D565" s="1627"/>
      <c r="E565" s="1831"/>
      <c r="F565" s="1831"/>
      <c r="G565" s="1831"/>
      <c r="S565" s="1473"/>
      <c r="BU565" s="1819"/>
      <c r="CI565" s="1455"/>
    </row>
    <row r="566" spans="2:87" s="1365" customFormat="1" x14ac:dyDescent="0.25">
      <c r="B566" s="1831"/>
      <c r="C566" s="1831"/>
      <c r="D566" s="1627"/>
      <c r="E566" s="1831"/>
      <c r="F566" s="1831"/>
      <c r="G566" s="1831"/>
      <c r="S566" s="1473"/>
      <c r="BU566" s="1819"/>
      <c r="CI566" s="1455"/>
    </row>
    <row r="567" spans="2:87" s="1365" customFormat="1" x14ac:dyDescent="0.25">
      <c r="B567" s="1831"/>
      <c r="C567" s="1831"/>
      <c r="D567" s="1627"/>
      <c r="E567" s="1831"/>
      <c r="F567" s="1831"/>
      <c r="G567" s="1831"/>
      <c r="S567" s="1473"/>
      <c r="BU567" s="1819"/>
      <c r="CI567" s="1455"/>
    </row>
    <row r="568" spans="2:87" s="1365" customFormat="1" x14ac:dyDescent="0.25">
      <c r="B568" s="1831"/>
      <c r="C568" s="1831"/>
      <c r="D568" s="1627"/>
      <c r="E568" s="1831"/>
      <c r="F568" s="1831"/>
      <c r="G568" s="1831"/>
      <c r="S568" s="1473"/>
      <c r="BU568" s="1819"/>
      <c r="CI568" s="1455"/>
    </row>
    <row r="569" spans="2:87" s="1365" customFormat="1" x14ac:dyDescent="0.25">
      <c r="B569" s="1831"/>
      <c r="C569" s="1831"/>
      <c r="D569" s="1627"/>
      <c r="E569" s="1831"/>
      <c r="F569" s="1831"/>
      <c r="G569" s="1831"/>
      <c r="S569" s="1473"/>
      <c r="BU569" s="1819"/>
      <c r="CI569" s="1455"/>
    </row>
    <row r="570" spans="2:87" s="1365" customFormat="1" x14ac:dyDescent="0.25">
      <c r="B570" s="1831"/>
      <c r="C570" s="1831"/>
      <c r="D570" s="1627"/>
      <c r="E570" s="1831"/>
      <c r="F570" s="1831"/>
      <c r="G570" s="1831"/>
      <c r="S570" s="1473"/>
      <c r="BU570" s="1819"/>
      <c r="CI570" s="1455"/>
    </row>
    <row r="571" spans="2:87" s="1365" customFormat="1" x14ac:dyDescent="0.25">
      <c r="B571" s="1831"/>
      <c r="C571" s="1831"/>
      <c r="D571" s="1627"/>
      <c r="E571" s="1831"/>
      <c r="F571" s="1831"/>
      <c r="G571" s="1831"/>
      <c r="S571" s="1473"/>
      <c r="BU571" s="1819"/>
      <c r="CI571" s="1455"/>
    </row>
    <row r="572" spans="2:87" s="1365" customFormat="1" x14ac:dyDescent="0.25">
      <c r="B572" s="1831"/>
      <c r="C572" s="1831"/>
      <c r="D572" s="1627"/>
      <c r="E572" s="1831"/>
      <c r="F572" s="1831"/>
      <c r="G572" s="1831"/>
      <c r="S572" s="1473"/>
      <c r="BU572" s="1819"/>
      <c r="CI572" s="1455"/>
    </row>
    <row r="573" spans="2:87" s="1365" customFormat="1" x14ac:dyDescent="0.25">
      <c r="B573" s="1831"/>
      <c r="C573" s="1831"/>
      <c r="D573" s="1627"/>
      <c r="E573" s="1831"/>
      <c r="F573" s="1831"/>
      <c r="G573" s="1831"/>
      <c r="S573" s="1473"/>
      <c r="BU573" s="1819"/>
      <c r="CI573" s="1455"/>
    </row>
    <row r="574" spans="2:87" s="1365" customFormat="1" x14ac:dyDescent="0.25">
      <c r="B574" s="1831"/>
      <c r="C574" s="1831"/>
      <c r="D574" s="1627"/>
      <c r="E574" s="1831"/>
      <c r="F574" s="1831"/>
      <c r="G574" s="1831"/>
      <c r="S574" s="1473"/>
      <c r="BU574" s="1819"/>
      <c r="CI574" s="1455"/>
    </row>
    <row r="575" spans="2:87" s="1365" customFormat="1" x14ac:dyDescent="0.25">
      <c r="B575" s="1831"/>
      <c r="C575" s="1831"/>
      <c r="D575" s="1627"/>
      <c r="E575" s="1831"/>
      <c r="F575" s="1831"/>
      <c r="G575" s="1831"/>
      <c r="S575" s="1473"/>
      <c r="BU575" s="1819"/>
      <c r="CI575" s="1455"/>
    </row>
    <row r="576" spans="2:87" s="1365" customFormat="1" x14ac:dyDescent="0.25">
      <c r="B576" s="1831"/>
      <c r="C576" s="1831"/>
      <c r="D576" s="1627"/>
      <c r="E576" s="1831"/>
      <c r="F576" s="1831"/>
      <c r="G576" s="1831"/>
      <c r="S576" s="1473"/>
      <c r="BU576" s="1819"/>
      <c r="CI576" s="1455"/>
    </row>
    <row r="577" spans="2:87" s="1365" customFormat="1" x14ac:dyDescent="0.25">
      <c r="B577" s="1831"/>
      <c r="C577" s="1831"/>
      <c r="D577" s="1627"/>
      <c r="E577" s="1831"/>
      <c r="F577" s="1831"/>
      <c r="G577" s="1831"/>
      <c r="S577" s="1473"/>
      <c r="BU577" s="1819"/>
      <c r="CI577" s="1455"/>
    </row>
    <row r="578" spans="2:87" s="1365" customFormat="1" x14ac:dyDescent="0.25">
      <c r="B578" s="1831"/>
      <c r="C578" s="1831"/>
      <c r="D578" s="1627"/>
      <c r="E578" s="1831"/>
      <c r="F578" s="1831"/>
      <c r="G578" s="1831"/>
      <c r="S578" s="1473"/>
      <c r="BU578" s="1819"/>
      <c r="CI578" s="1455"/>
    </row>
    <row r="579" spans="2:87" s="1365" customFormat="1" x14ac:dyDescent="0.25">
      <c r="B579" s="1831"/>
      <c r="C579" s="1831"/>
      <c r="D579" s="1627"/>
      <c r="E579" s="1831"/>
      <c r="F579" s="1831"/>
      <c r="G579" s="1831"/>
      <c r="S579" s="1473"/>
      <c r="BU579" s="1819"/>
      <c r="CI579" s="1455"/>
    </row>
    <row r="580" spans="2:87" s="1365" customFormat="1" x14ac:dyDescent="0.25">
      <c r="B580" s="1831"/>
      <c r="C580" s="1831"/>
      <c r="D580" s="1627"/>
      <c r="E580" s="1831"/>
      <c r="F580" s="1831"/>
      <c r="G580" s="1831"/>
      <c r="S580" s="1473"/>
      <c r="BU580" s="1819"/>
      <c r="CI580" s="1455"/>
    </row>
    <row r="581" spans="2:87" s="1365" customFormat="1" x14ac:dyDescent="0.25">
      <c r="B581" s="1831"/>
      <c r="C581" s="1831"/>
      <c r="D581" s="1627"/>
      <c r="E581" s="1831"/>
      <c r="F581" s="1831"/>
      <c r="G581" s="1831"/>
      <c r="S581" s="1473"/>
      <c r="BU581" s="1819"/>
      <c r="CI581" s="1455"/>
    </row>
    <row r="582" spans="2:87" s="1365" customFormat="1" x14ac:dyDescent="0.25">
      <c r="B582" s="1831"/>
      <c r="C582" s="1831"/>
      <c r="D582" s="1627"/>
      <c r="E582" s="1831"/>
      <c r="F582" s="1831"/>
      <c r="G582" s="1831"/>
      <c r="S582" s="1473"/>
      <c r="BU582" s="1819"/>
      <c r="CI582" s="1455"/>
    </row>
    <row r="583" spans="2:87" s="1365" customFormat="1" x14ac:dyDescent="0.25">
      <c r="B583" s="1831"/>
      <c r="C583" s="1831"/>
      <c r="D583" s="1627"/>
      <c r="E583" s="1831"/>
      <c r="F583" s="1831"/>
      <c r="G583" s="1831"/>
      <c r="S583" s="1473"/>
      <c r="BU583" s="1819"/>
      <c r="CI583" s="1455"/>
    </row>
    <row r="584" spans="2:87" s="1365" customFormat="1" x14ac:dyDescent="0.25">
      <c r="B584" s="1831"/>
      <c r="C584" s="1831"/>
      <c r="D584" s="1627"/>
      <c r="E584" s="1831"/>
      <c r="F584" s="1831"/>
      <c r="G584" s="1831"/>
      <c r="S584" s="1473"/>
      <c r="BU584" s="1819"/>
      <c r="CI584" s="1455"/>
    </row>
    <row r="585" spans="2:87" s="1365" customFormat="1" x14ac:dyDescent="0.25">
      <c r="B585" s="1831"/>
      <c r="C585" s="1831"/>
      <c r="D585" s="1627"/>
      <c r="E585" s="1831"/>
      <c r="F585" s="1831"/>
      <c r="G585" s="1831"/>
      <c r="S585" s="1473"/>
      <c r="BU585" s="1819"/>
      <c r="CI585" s="1455"/>
    </row>
    <row r="586" spans="2:87" s="1365" customFormat="1" x14ac:dyDescent="0.25">
      <c r="B586" s="1831"/>
      <c r="C586" s="1831"/>
      <c r="D586" s="1627"/>
      <c r="E586" s="1831"/>
      <c r="F586" s="1831"/>
      <c r="G586" s="1831"/>
      <c r="S586" s="1473"/>
      <c r="BU586" s="1819"/>
      <c r="CI586" s="1455"/>
    </row>
    <row r="587" spans="2:87" s="1365" customFormat="1" x14ac:dyDescent="0.25">
      <c r="B587" s="1831"/>
      <c r="C587" s="1831"/>
      <c r="D587" s="1627"/>
      <c r="E587" s="1831"/>
      <c r="F587" s="1831"/>
      <c r="G587" s="1831"/>
      <c r="S587" s="1473"/>
      <c r="BU587" s="1819"/>
      <c r="CI587" s="1455"/>
    </row>
    <row r="588" spans="2:87" s="1365" customFormat="1" x14ac:dyDescent="0.25">
      <c r="B588" s="1831"/>
      <c r="C588" s="1831"/>
      <c r="D588" s="1627"/>
      <c r="E588" s="1831"/>
      <c r="F588" s="1831"/>
      <c r="G588" s="1831"/>
      <c r="S588" s="1473"/>
      <c r="BU588" s="1819"/>
      <c r="CI588" s="1455"/>
    </row>
    <row r="589" spans="2:87" s="1365" customFormat="1" x14ac:dyDescent="0.25">
      <c r="B589" s="1831"/>
      <c r="C589" s="1831"/>
      <c r="D589" s="1627"/>
      <c r="E589" s="1831"/>
      <c r="F589" s="1831"/>
      <c r="G589" s="1831"/>
      <c r="S589" s="1473"/>
      <c r="BU589" s="1819"/>
      <c r="CI589" s="1455"/>
    </row>
    <row r="590" spans="2:87" s="1365" customFormat="1" x14ac:dyDescent="0.25">
      <c r="B590" s="1831"/>
      <c r="C590" s="1831"/>
      <c r="D590" s="1627"/>
      <c r="E590" s="1831"/>
      <c r="F590" s="1831"/>
      <c r="G590" s="1831"/>
      <c r="S590" s="1473"/>
      <c r="BU590" s="1819"/>
      <c r="CI590" s="1455"/>
    </row>
    <row r="591" spans="2:87" s="1365" customFormat="1" x14ac:dyDescent="0.25">
      <c r="B591" s="1831"/>
      <c r="C591" s="1831"/>
      <c r="D591" s="1627"/>
      <c r="E591" s="1831"/>
      <c r="F591" s="1831"/>
      <c r="G591" s="1831"/>
      <c r="S591" s="1473"/>
      <c r="BU591" s="1819"/>
      <c r="CI591" s="1455"/>
    </row>
    <row r="592" spans="2:87" s="1365" customFormat="1" x14ac:dyDescent="0.25">
      <c r="B592" s="1831"/>
      <c r="C592" s="1831"/>
      <c r="D592" s="1627"/>
      <c r="E592" s="1831"/>
      <c r="F592" s="1831"/>
      <c r="G592" s="1831"/>
      <c r="S592" s="1473"/>
      <c r="BU592" s="1819"/>
      <c r="CI592" s="1455"/>
    </row>
    <row r="593" spans="2:87" s="1365" customFormat="1" x14ac:dyDescent="0.25">
      <c r="B593" s="1831"/>
      <c r="C593" s="1831"/>
      <c r="D593" s="1627"/>
      <c r="E593" s="1831"/>
      <c r="F593" s="1831"/>
      <c r="G593" s="1831"/>
      <c r="S593" s="1473"/>
      <c r="BU593" s="1819"/>
      <c r="CI593" s="1455"/>
    </row>
    <row r="594" spans="2:87" s="1365" customFormat="1" x14ac:dyDescent="0.25">
      <c r="B594" s="1831"/>
      <c r="C594" s="1831"/>
      <c r="D594" s="1627"/>
      <c r="E594" s="1831"/>
      <c r="F594" s="1831"/>
      <c r="G594" s="1831"/>
      <c r="S594" s="1473"/>
      <c r="BU594" s="1819"/>
      <c r="CI594" s="1455"/>
    </row>
    <row r="595" spans="2:87" s="1365" customFormat="1" x14ac:dyDescent="0.25">
      <c r="B595" s="1831"/>
      <c r="C595" s="1831"/>
      <c r="D595" s="1627"/>
      <c r="E595" s="1831"/>
      <c r="F595" s="1831"/>
      <c r="G595" s="1831"/>
      <c r="S595" s="1473"/>
      <c r="BU595" s="1819"/>
      <c r="CI595" s="1455"/>
    </row>
    <row r="596" spans="2:87" s="1365" customFormat="1" x14ac:dyDescent="0.25">
      <c r="B596" s="1831"/>
      <c r="C596" s="1831"/>
      <c r="D596" s="1627"/>
      <c r="E596" s="1831"/>
      <c r="F596" s="1831"/>
      <c r="G596" s="1831"/>
      <c r="S596" s="1473"/>
      <c r="BU596" s="1819"/>
      <c r="CI596" s="1455"/>
    </row>
    <row r="597" spans="2:87" s="1365" customFormat="1" x14ac:dyDescent="0.25">
      <c r="B597" s="1831"/>
      <c r="C597" s="1831"/>
      <c r="D597" s="1627"/>
      <c r="E597" s="1831"/>
      <c r="F597" s="1831"/>
      <c r="G597" s="1831"/>
      <c r="S597" s="1473"/>
      <c r="BU597" s="1819"/>
      <c r="CI597" s="1455"/>
    </row>
    <row r="598" spans="2:87" s="1365" customFormat="1" x14ac:dyDescent="0.25">
      <c r="B598" s="1831"/>
      <c r="C598" s="1831"/>
      <c r="D598" s="1627"/>
      <c r="E598" s="1831"/>
      <c r="F598" s="1831"/>
      <c r="G598" s="1831"/>
      <c r="S598" s="1473"/>
      <c r="BU598" s="1819"/>
      <c r="CI598" s="1455"/>
    </row>
    <row r="599" spans="2:87" s="1365" customFormat="1" x14ac:dyDescent="0.25">
      <c r="B599" s="1831"/>
      <c r="C599" s="1831"/>
      <c r="D599" s="1627"/>
      <c r="E599" s="1831"/>
      <c r="F599" s="1831"/>
      <c r="G599" s="1831"/>
      <c r="S599" s="1473"/>
      <c r="BU599" s="1819"/>
      <c r="CI599" s="1455"/>
    </row>
    <row r="600" spans="2:87" s="1365" customFormat="1" x14ac:dyDescent="0.25">
      <c r="B600" s="1831"/>
      <c r="C600" s="1831"/>
      <c r="D600" s="1627"/>
      <c r="E600" s="1831"/>
      <c r="F600" s="1831"/>
      <c r="G600" s="1831"/>
      <c r="S600" s="1473"/>
      <c r="BU600" s="1819"/>
      <c r="CI600" s="1455"/>
    </row>
    <row r="601" spans="2:87" s="1365" customFormat="1" x14ac:dyDescent="0.25">
      <c r="B601" s="1831"/>
      <c r="C601" s="1831"/>
      <c r="D601" s="1627"/>
      <c r="E601" s="1831"/>
      <c r="F601" s="1831"/>
      <c r="G601" s="1831"/>
      <c r="S601" s="1473"/>
      <c r="BU601" s="1819"/>
      <c r="CI601" s="1455"/>
    </row>
    <row r="602" spans="2:87" s="1365" customFormat="1" x14ac:dyDescent="0.25">
      <c r="B602" s="1831"/>
      <c r="C602" s="1831"/>
      <c r="D602" s="1627"/>
      <c r="E602" s="1831"/>
      <c r="F602" s="1831"/>
      <c r="G602" s="1831"/>
      <c r="S602" s="1473"/>
      <c r="BU602" s="1819"/>
      <c r="CI602" s="1455"/>
    </row>
    <row r="603" spans="2:87" s="1365" customFormat="1" x14ac:dyDescent="0.25">
      <c r="B603" s="1831"/>
      <c r="C603" s="1831"/>
      <c r="D603" s="1627"/>
      <c r="E603" s="1831"/>
      <c r="F603" s="1831"/>
      <c r="G603" s="1831"/>
      <c r="S603" s="1473"/>
      <c r="BU603" s="1819"/>
      <c r="CI603" s="1455"/>
    </row>
    <row r="604" spans="2:87" s="1365" customFormat="1" x14ac:dyDescent="0.25">
      <c r="B604" s="1831"/>
      <c r="C604" s="1831"/>
      <c r="D604" s="1627"/>
      <c r="E604" s="1831"/>
      <c r="F604" s="1831"/>
      <c r="G604" s="1831"/>
      <c r="S604" s="1473"/>
      <c r="BU604" s="1819"/>
      <c r="CI604" s="1455"/>
    </row>
    <row r="605" spans="2:87" s="1365" customFormat="1" x14ac:dyDescent="0.25">
      <c r="B605" s="1831"/>
      <c r="C605" s="1831"/>
      <c r="D605" s="1627"/>
      <c r="E605" s="1831"/>
      <c r="F605" s="1831"/>
      <c r="G605" s="1831"/>
      <c r="S605" s="1473"/>
      <c r="BU605" s="1819"/>
      <c r="CI605" s="1455"/>
    </row>
    <row r="606" spans="2:87" s="1365" customFormat="1" x14ac:dyDescent="0.25">
      <c r="B606" s="1831"/>
      <c r="C606" s="1831"/>
      <c r="D606" s="1627"/>
      <c r="E606" s="1831"/>
      <c r="F606" s="1831"/>
      <c r="G606" s="1831"/>
      <c r="S606" s="1473"/>
      <c r="BU606" s="1819"/>
      <c r="CI606" s="1455"/>
    </row>
    <row r="607" spans="2:87" s="1365" customFormat="1" x14ac:dyDescent="0.25">
      <c r="B607" s="1831"/>
      <c r="C607" s="1831"/>
      <c r="D607" s="1627"/>
      <c r="E607" s="1831"/>
      <c r="F607" s="1831"/>
      <c r="G607" s="1831"/>
      <c r="S607" s="1473"/>
      <c r="BU607" s="1819"/>
      <c r="CI607" s="1455"/>
    </row>
    <row r="608" spans="2:87" s="1365" customFormat="1" x14ac:dyDescent="0.25">
      <c r="B608" s="1831"/>
      <c r="C608" s="1831"/>
      <c r="D608" s="1627"/>
      <c r="E608" s="1831"/>
      <c r="F608" s="1831"/>
      <c r="G608" s="1831"/>
      <c r="S608" s="1473"/>
      <c r="BU608" s="1819"/>
      <c r="CI608" s="1455"/>
    </row>
    <row r="609" spans="2:87" s="1365" customFormat="1" x14ac:dyDescent="0.25">
      <c r="B609" s="1831"/>
      <c r="C609" s="1831"/>
      <c r="D609" s="1627"/>
      <c r="E609" s="1831"/>
      <c r="F609" s="1831"/>
      <c r="G609" s="1831"/>
      <c r="S609" s="1473"/>
      <c r="BU609" s="1819"/>
      <c r="CI609" s="1455"/>
    </row>
    <row r="610" spans="2:87" s="1365" customFormat="1" x14ac:dyDescent="0.25">
      <c r="B610" s="1831"/>
      <c r="C610" s="1831"/>
      <c r="D610" s="1627"/>
      <c r="E610" s="1831"/>
      <c r="F610" s="1831"/>
      <c r="G610" s="1831"/>
      <c r="S610" s="1473"/>
      <c r="BU610" s="1819"/>
      <c r="CI610" s="1455"/>
    </row>
    <row r="611" spans="2:87" s="1365" customFormat="1" x14ac:dyDescent="0.25">
      <c r="B611" s="1831"/>
      <c r="C611" s="1831"/>
      <c r="D611" s="1627"/>
      <c r="E611" s="1831"/>
      <c r="F611" s="1831"/>
      <c r="G611" s="1831"/>
      <c r="S611" s="1473"/>
      <c r="BU611" s="1819"/>
      <c r="CI611" s="1455"/>
    </row>
    <row r="612" spans="2:87" s="1365" customFormat="1" x14ac:dyDescent="0.25">
      <c r="B612" s="1831"/>
      <c r="C612" s="1831"/>
      <c r="D612" s="1627"/>
      <c r="E612" s="1831"/>
      <c r="F612" s="1831"/>
      <c r="G612" s="1831"/>
      <c r="S612" s="1473"/>
      <c r="BU612" s="1819"/>
      <c r="CI612" s="1455"/>
    </row>
    <row r="613" spans="2:87" s="1365" customFormat="1" x14ac:dyDescent="0.25">
      <c r="B613" s="1831"/>
      <c r="C613" s="1831"/>
      <c r="D613" s="1627"/>
      <c r="E613" s="1831"/>
      <c r="F613" s="1831"/>
      <c r="G613" s="1831"/>
      <c r="S613" s="1473"/>
      <c r="BU613" s="1819"/>
      <c r="CI613" s="1455"/>
    </row>
    <row r="614" spans="2:87" s="1365" customFormat="1" x14ac:dyDescent="0.25">
      <c r="B614" s="1831"/>
      <c r="C614" s="1831"/>
      <c r="D614" s="1627"/>
      <c r="E614" s="1831"/>
      <c r="F614" s="1831"/>
      <c r="G614" s="1831"/>
      <c r="S614" s="1473"/>
      <c r="BU614" s="1819"/>
      <c r="CI614" s="1455"/>
    </row>
    <row r="615" spans="2:87" s="1365" customFormat="1" x14ac:dyDescent="0.25">
      <c r="B615" s="1831"/>
      <c r="C615" s="1831"/>
      <c r="D615" s="1627"/>
      <c r="E615" s="1831"/>
      <c r="F615" s="1831"/>
      <c r="G615" s="1831"/>
      <c r="S615" s="1473"/>
      <c r="BU615" s="1819"/>
      <c r="CI615" s="1455"/>
    </row>
    <row r="616" spans="2:87" s="1365" customFormat="1" x14ac:dyDescent="0.25">
      <c r="B616" s="1831"/>
      <c r="C616" s="1831"/>
      <c r="D616" s="1627"/>
      <c r="E616" s="1831"/>
      <c r="F616" s="1831"/>
      <c r="G616" s="1831"/>
      <c r="S616" s="1473"/>
      <c r="BU616" s="1819"/>
      <c r="CI616" s="1455"/>
    </row>
    <row r="617" spans="2:87" s="1365" customFormat="1" x14ac:dyDescent="0.25">
      <c r="B617" s="1831"/>
      <c r="C617" s="1831"/>
      <c r="D617" s="1627"/>
      <c r="E617" s="1831"/>
      <c r="F617" s="1831"/>
      <c r="G617" s="1831"/>
      <c r="S617" s="1473"/>
      <c r="BU617" s="1819"/>
      <c r="CI617" s="1455"/>
    </row>
    <row r="618" spans="2:87" s="1365" customFormat="1" x14ac:dyDescent="0.25">
      <c r="B618" s="1831"/>
      <c r="C618" s="1831"/>
      <c r="D618" s="1627"/>
      <c r="E618" s="1831"/>
      <c r="F618" s="1831"/>
      <c r="G618" s="1831"/>
      <c r="S618" s="1473"/>
      <c r="BU618" s="1819"/>
      <c r="CI618" s="1455"/>
    </row>
    <row r="619" spans="2:87" s="1365" customFormat="1" x14ac:dyDescent="0.25">
      <c r="B619" s="1831"/>
      <c r="C619" s="1831"/>
      <c r="D619" s="1627"/>
      <c r="E619" s="1831"/>
      <c r="F619" s="1831"/>
      <c r="G619" s="1831"/>
      <c r="S619" s="1473"/>
      <c r="BU619" s="1819"/>
      <c r="CI619" s="1455"/>
    </row>
    <row r="620" spans="2:87" s="1365" customFormat="1" x14ac:dyDescent="0.25">
      <c r="B620" s="1831"/>
      <c r="C620" s="1831"/>
      <c r="D620" s="1627"/>
      <c r="E620" s="1831"/>
      <c r="F620" s="1831"/>
      <c r="G620" s="1831"/>
      <c r="S620" s="1473"/>
      <c r="BU620" s="1819"/>
      <c r="CI620" s="1455"/>
    </row>
    <row r="621" spans="2:87" s="1365" customFormat="1" x14ac:dyDescent="0.25">
      <c r="B621" s="1831"/>
      <c r="C621" s="1831"/>
      <c r="D621" s="1627"/>
      <c r="E621" s="1831"/>
      <c r="F621" s="1831"/>
      <c r="G621" s="1831"/>
      <c r="S621" s="1473"/>
      <c r="BU621" s="1819"/>
      <c r="CI621" s="1455"/>
    </row>
    <row r="622" spans="2:87" s="1365" customFormat="1" x14ac:dyDescent="0.25">
      <c r="B622" s="1831"/>
      <c r="C622" s="1831"/>
      <c r="D622" s="1627"/>
      <c r="E622" s="1831"/>
      <c r="F622" s="1831"/>
      <c r="G622" s="1831"/>
      <c r="S622" s="1473"/>
      <c r="BU622" s="1819"/>
      <c r="CI622" s="1455"/>
    </row>
    <row r="623" spans="2:87" s="1365" customFormat="1" x14ac:dyDescent="0.25">
      <c r="B623" s="1831"/>
      <c r="C623" s="1831"/>
      <c r="D623" s="1627"/>
      <c r="E623" s="1831"/>
      <c r="F623" s="1831"/>
      <c r="G623" s="1831"/>
      <c r="S623" s="1473"/>
      <c r="BU623" s="1819"/>
      <c r="CI623" s="1455"/>
    </row>
    <row r="624" spans="2:87" s="1365" customFormat="1" x14ac:dyDescent="0.25">
      <c r="B624" s="1831"/>
      <c r="C624" s="1831"/>
      <c r="D624" s="1627"/>
      <c r="E624" s="1831"/>
      <c r="F624" s="1831"/>
      <c r="G624" s="1831"/>
      <c r="S624" s="1473"/>
      <c r="BU624" s="1819"/>
      <c r="CI624" s="1455"/>
    </row>
    <row r="625" spans="2:87" s="1365" customFormat="1" x14ac:dyDescent="0.25">
      <c r="B625" s="1831"/>
      <c r="C625" s="1831"/>
      <c r="D625" s="1627"/>
      <c r="E625" s="1831"/>
      <c r="F625" s="1831"/>
      <c r="G625" s="1831"/>
      <c r="S625" s="1473"/>
      <c r="BU625" s="1819"/>
      <c r="CI625" s="1455"/>
    </row>
    <row r="626" spans="2:87" s="1365" customFormat="1" x14ac:dyDescent="0.25">
      <c r="B626" s="1831"/>
      <c r="C626" s="1831"/>
      <c r="D626" s="1627"/>
      <c r="E626" s="1831"/>
      <c r="F626" s="1831"/>
      <c r="G626" s="1831"/>
      <c r="S626" s="1473"/>
      <c r="BU626" s="1819"/>
      <c r="CI626" s="1455"/>
    </row>
    <row r="627" spans="2:87" s="1365" customFormat="1" x14ac:dyDescent="0.25">
      <c r="B627" s="1831"/>
      <c r="C627" s="1831"/>
      <c r="D627" s="1627"/>
      <c r="E627" s="1831"/>
      <c r="F627" s="1831"/>
      <c r="G627" s="1831"/>
      <c r="S627" s="1473"/>
      <c r="BU627" s="1819"/>
      <c r="CI627" s="1455"/>
    </row>
    <row r="628" spans="2:87" s="1365" customFormat="1" x14ac:dyDescent="0.25">
      <c r="B628" s="1831"/>
      <c r="C628" s="1831"/>
      <c r="D628" s="1627"/>
      <c r="E628" s="1831"/>
      <c r="F628" s="1831"/>
      <c r="G628" s="1831"/>
      <c r="S628" s="1473"/>
      <c r="BU628" s="1819"/>
      <c r="CI628" s="1455"/>
    </row>
    <row r="629" spans="2:87" s="1365" customFormat="1" x14ac:dyDescent="0.25">
      <c r="B629" s="1831"/>
      <c r="C629" s="1831"/>
      <c r="D629" s="1627"/>
      <c r="E629" s="1831"/>
      <c r="F629" s="1831"/>
      <c r="G629" s="1831"/>
      <c r="S629" s="1473"/>
      <c r="BU629" s="1819"/>
      <c r="CI629" s="1455"/>
    </row>
    <row r="630" spans="2:87" s="1365" customFormat="1" x14ac:dyDescent="0.25">
      <c r="B630" s="1831"/>
      <c r="C630" s="1831"/>
      <c r="D630" s="1627"/>
      <c r="E630" s="1831"/>
      <c r="F630" s="1831"/>
      <c r="G630" s="1831"/>
      <c r="S630" s="1473"/>
      <c r="BU630" s="1819"/>
      <c r="CI630" s="1455"/>
    </row>
    <row r="631" spans="2:87" s="1365" customFormat="1" x14ac:dyDescent="0.25">
      <c r="B631" s="1831"/>
      <c r="C631" s="1831"/>
      <c r="D631" s="1627"/>
      <c r="E631" s="1831"/>
      <c r="F631" s="1831"/>
      <c r="G631" s="1831"/>
      <c r="S631" s="1473"/>
      <c r="BU631" s="1819"/>
      <c r="CI631" s="1455"/>
    </row>
    <row r="632" spans="2:87" s="1365" customFormat="1" x14ac:dyDescent="0.25">
      <c r="B632" s="1831"/>
      <c r="C632" s="1831"/>
      <c r="D632" s="1627"/>
      <c r="E632" s="1831"/>
      <c r="F632" s="1831"/>
      <c r="G632" s="1831"/>
      <c r="S632" s="1473"/>
      <c r="BU632" s="1819"/>
      <c r="CI632" s="1455"/>
    </row>
    <row r="633" spans="2:87" s="1365" customFormat="1" x14ac:dyDescent="0.25">
      <c r="B633" s="1831"/>
      <c r="C633" s="1831"/>
      <c r="D633" s="1627"/>
      <c r="E633" s="1831"/>
      <c r="F633" s="1831"/>
      <c r="G633" s="1831"/>
      <c r="S633" s="1473"/>
      <c r="BU633" s="1819"/>
      <c r="CI633" s="1455"/>
    </row>
    <row r="634" spans="2:87" s="1365" customFormat="1" x14ac:dyDescent="0.25">
      <c r="B634" s="1831"/>
      <c r="C634" s="1831"/>
      <c r="D634" s="1627"/>
      <c r="E634" s="1831"/>
      <c r="F634" s="1831"/>
      <c r="G634" s="1831"/>
      <c r="S634" s="1473"/>
      <c r="BU634" s="1819"/>
      <c r="CI634" s="1455"/>
    </row>
    <row r="635" spans="2:87" s="1365" customFormat="1" x14ac:dyDescent="0.25">
      <c r="B635" s="1831"/>
      <c r="C635" s="1831"/>
      <c r="D635" s="1627"/>
      <c r="E635" s="1831"/>
      <c r="F635" s="1831"/>
      <c r="G635" s="1831"/>
      <c r="S635" s="1473"/>
      <c r="BU635" s="1819"/>
      <c r="CI635" s="1455"/>
    </row>
    <row r="636" spans="2:87" s="1365" customFormat="1" x14ac:dyDescent="0.25">
      <c r="B636" s="1831"/>
      <c r="C636" s="1831"/>
      <c r="D636" s="1627"/>
      <c r="E636" s="1831"/>
      <c r="F636" s="1831"/>
      <c r="G636" s="1831"/>
      <c r="S636" s="1473"/>
      <c r="BU636" s="1819"/>
      <c r="CI636" s="1455"/>
    </row>
    <row r="637" spans="2:87" s="1365" customFormat="1" x14ac:dyDescent="0.25">
      <c r="B637" s="1831"/>
      <c r="C637" s="1831"/>
      <c r="D637" s="1627"/>
      <c r="E637" s="1831"/>
      <c r="F637" s="1831"/>
      <c r="G637" s="1831"/>
      <c r="S637" s="1473"/>
      <c r="BU637" s="1819"/>
      <c r="CI637" s="1455"/>
    </row>
    <row r="638" spans="2:87" s="1365" customFormat="1" x14ac:dyDescent="0.25">
      <c r="B638" s="1831"/>
      <c r="C638" s="1831"/>
      <c r="D638" s="1627"/>
      <c r="E638" s="1831"/>
      <c r="F638" s="1831"/>
      <c r="G638" s="1831"/>
      <c r="S638" s="1473"/>
      <c r="BU638" s="1819"/>
      <c r="CI638" s="1455"/>
    </row>
    <row r="639" spans="2:87" s="1365" customFormat="1" x14ac:dyDescent="0.25">
      <c r="B639" s="1831"/>
      <c r="C639" s="1831"/>
      <c r="D639" s="1627"/>
      <c r="E639" s="1831"/>
      <c r="F639" s="1831"/>
      <c r="G639" s="1831"/>
      <c r="S639" s="1473"/>
      <c r="BU639" s="1819"/>
      <c r="CI639" s="1455"/>
    </row>
    <row r="640" spans="2:87" s="1365" customFormat="1" x14ac:dyDescent="0.25">
      <c r="B640" s="1831"/>
      <c r="C640" s="1831"/>
      <c r="D640" s="1627"/>
      <c r="E640" s="1831"/>
      <c r="F640" s="1831"/>
      <c r="G640" s="1831"/>
      <c r="S640" s="1473"/>
      <c r="BU640" s="1819"/>
      <c r="CI640" s="1455"/>
    </row>
    <row r="641" spans="2:87" s="1365" customFormat="1" x14ac:dyDescent="0.25">
      <c r="B641" s="1831"/>
      <c r="C641" s="1831"/>
      <c r="D641" s="1627"/>
      <c r="E641" s="1831"/>
      <c r="F641" s="1831"/>
      <c r="G641" s="1831"/>
      <c r="S641" s="1473"/>
      <c r="BU641" s="1819"/>
      <c r="CI641" s="1455"/>
    </row>
    <row r="642" spans="2:87" s="1365" customFormat="1" x14ac:dyDescent="0.25">
      <c r="B642" s="1831"/>
      <c r="C642" s="1831"/>
      <c r="D642" s="1627"/>
      <c r="E642" s="1831"/>
      <c r="F642" s="1831"/>
      <c r="G642" s="1831"/>
      <c r="S642" s="1473"/>
      <c r="BU642" s="1819"/>
      <c r="CI642" s="1455"/>
    </row>
    <row r="643" spans="2:87" s="1365" customFormat="1" x14ac:dyDescent="0.25">
      <c r="B643" s="1831"/>
      <c r="C643" s="1831"/>
      <c r="D643" s="1627"/>
      <c r="E643" s="1831"/>
      <c r="F643" s="1831"/>
      <c r="G643" s="1831"/>
      <c r="S643" s="1473"/>
      <c r="BU643" s="1819"/>
      <c r="CI643" s="1455"/>
    </row>
    <row r="644" spans="2:87" s="1365" customFormat="1" x14ac:dyDescent="0.25">
      <c r="B644" s="1831"/>
      <c r="C644" s="1831"/>
      <c r="D644" s="1627"/>
      <c r="E644" s="1831"/>
      <c r="F644" s="1831"/>
      <c r="G644" s="1831"/>
      <c r="S644" s="1473"/>
      <c r="BU644" s="1819"/>
      <c r="CI644" s="1455"/>
    </row>
    <row r="645" spans="2:87" s="1365" customFormat="1" x14ac:dyDescent="0.25">
      <c r="B645" s="1831"/>
      <c r="C645" s="1831"/>
      <c r="D645" s="1627"/>
      <c r="E645" s="1831"/>
      <c r="F645" s="1831"/>
      <c r="G645" s="1831"/>
      <c r="S645" s="1473"/>
      <c r="BU645" s="1819"/>
      <c r="CI645" s="1455"/>
    </row>
    <row r="646" spans="2:87" s="1365" customFormat="1" x14ac:dyDescent="0.25">
      <c r="B646" s="1831"/>
      <c r="C646" s="1831"/>
      <c r="D646" s="1627"/>
      <c r="E646" s="1831"/>
      <c r="F646" s="1831"/>
      <c r="G646" s="1831"/>
      <c r="S646" s="1473"/>
      <c r="BU646" s="1819"/>
      <c r="CI646" s="1455"/>
    </row>
    <row r="647" spans="2:87" s="1365" customFormat="1" x14ac:dyDescent="0.25">
      <c r="B647" s="1831"/>
      <c r="C647" s="1831"/>
      <c r="D647" s="1627"/>
      <c r="E647" s="1831"/>
      <c r="F647" s="1831"/>
      <c r="G647" s="1831"/>
      <c r="S647" s="1473"/>
      <c r="BU647" s="1819"/>
      <c r="CI647" s="1455"/>
    </row>
    <row r="648" spans="2:87" s="1365" customFormat="1" x14ac:dyDescent="0.25">
      <c r="B648" s="1831"/>
      <c r="C648" s="1831"/>
      <c r="D648" s="1627"/>
      <c r="E648" s="1831"/>
      <c r="F648" s="1831"/>
      <c r="G648" s="1831"/>
      <c r="S648" s="1473"/>
      <c r="BU648" s="1819"/>
      <c r="CI648" s="1455"/>
    </row>
    <row r="649" spans="2:87" s="1365" customFormat="1" x14ac:dyDescent="0.25">
      <c r="B649" s="1831"/>
      <c r="C649" s="1831"/>
      <c r="D649" s="1627"/>
      <c r="E649" s="1831"/>
      <c r="F649" s="1831"/>
      <c r="G649" s="1831"/>
      <c r="S649" s="1473"/>
      <c r="BU649" s="1819"/>
      <c r="CI649" s="1455"/>
    </row>
    <row r="650" spans="2:87" s="1365" customFormat="1" x14ac:dyDescent="0.25">
      <c r="B650" s="1831"/>
      <c r="C650" s="1831"/>
      <c r="D650" s="1627"/>
      <c r="E650" s="1831"/>
      <c r="F650" s="1831"/>
      <c r="G650" s="1831"/>
      <c r="S650" s="1473"/>
      <c r="BU650" s="1819"/>
      <c r="CI650" s="1455"/>
    </row>
    <row r="651" spans="2:87" s="1365" customFormat="1" x14ac:dyDescent="0.25">
      <c r="B651" s="1831"/>
      <c r="C651" s="1831"/>
      <c r="D651" s="1627"/>
      <c r="E651" s="1831"/>
      <c r="F651" s="1831"/>
      <c r="G651" s="1831"/>
      <c r="S651" s="1473"/>
      <c r="BU651" s="1819"/>
      <c r="CI651" s="1455"/>
    </row>
    <row r="652" spans="2:87" s="1365" customFormat="1" x14ac:dyDescent="0.25">
      <c r="B652" s="1831"/>
      <c r="C652" s="1831"/>
      <c r="D652" s="1627"/>
      <c r="E652" s="1831"/>
      <c r="F652" s="1831"/>
      <c r="G652" s="1831"/>
      <c r="S652" s="1473"/>
      <c r="BU652" s="1819"/>
      <c r="CI652" s="1455"/>
    </row>
    <row r="653" spans="2:87" s="1365" customFormat="1" x14ac:dyDescent="0.25">
      <c r="B653" s="1831"/>
      <c r="C653" s="1831"/>
      <c r="D653" s="1627"/>
      <c r="E653" s="1831"/>
      <c r="F653" s="1831"/>
      <c r="G653" s="1831"/>
      <c r="S653" s="1473"/>
      <c r="BU653" s="1819"/>
      <c r="CI653" s="1455"/>
    </row>
    <row r="654" spans="2:87" s="1365" customFormat="1" x14ac:dyDescent="0.25">
      <c r="B654" s="1831"/>
      <c r="C654" s="1831"/>
      <c r="D654" s="1627"/>
      <c r="E654" s="1831"/>
      <c r="F654" s="1831"/>
      <c r="G654" s="1831"/>
      <c r="S654" s="1473"/>
      <c r="BU654" s="1819"/>
      <c r="CI654" s="1455"/>
    </row>
    <row r="655" spans="2:87" s="1365" customFormat="1" x14ac:dyDescent="0.25">
      <c r="B655" s="1831"/>
      <c r="C655" s="1831"/>
      <c r="D655" s="1627"/>
      <c r="E655" s="1831"/>
      <c r="F655" s="1831"/>
      <c r="G655" s="1831"/>
      <c r="S655" s="1473"/>
      <c r="BU655" s="1819"/>
      <c r="CI655" s="1455"/>
    </row>
    <row r="656" spans="2:87" s="1365" customFormat="1" x14ac:dyDescent="0.25">
      <c r="B656" s="1831"/>
      <c r="C656" s="1831"/>
      <c r="D656" s="1627"/>
      <c r="E656" s="1831"/>
      <c r="F656" s="1831"/>
      <c r="G656" s="1831"/>
      <c r="S656" s="1473"/>
      <c r="BU656" s="1819"/>
      <c r="CI656" s="1455"/>
    </row>
    <row r="657" spans="2:87" s="1365" customFormat="1" x14ac:dyDescent="0.25">
      <c r="B657" s="1831"/>
      <c r="C657" s="1831"/>
      <c r="D657" s="1627"/>
      <c r="E657" s="1831"/>
      <c r="F657" s="1831"/>
      <c r="G657" s="1831"/>
      <c r="S657" s="1473"/>
      <c r="BU657" s="1819"/>
      <c r="CI657" s="1455"/>
    </row>
    <row r="658" spans="2:87" s="1365" customFormat="1" x14ac:dyDescent="0.25">
      <c r="B658" s="1831"/>
      <c r="C658" s="1831"/>
      <c r="D658" s="1627"/>
      <c r="E658" s="1831"/>
      <c r="F658" s="1831"/>
      <c r="G658" s="1831"/>
      <c r="S658" s="1473"/>
      <c r="BU658" s="1819"/>
      <c r="CI658" s="1455"/>
    </row>
    <row r="659" spans="2:87" s="1365" customFormat="1" x14ac:dyDescent="0.25">
      <c r="B659" s="1831"/>
      <c r="C659" s="1831"/>
      <c r="D659" s="1627"/>
      <c r="E659" s="1831"/>
      <c r="F659" s="1831"/>
      <c r="G659" s="1831"/>
      <c r="S659" s="1473"/>
      <c r="BU659" s="1819"/>
      <c r="CI659" s="1455"/>
    </row>
    <row r="660" spans="2:87" s="1365" customFormat="1" x14ac:dyDescent="0.25">
      <c r="B660" s="1831"/>
      <c r="C660" s="1831"/>
      <c r="D660" s="1627"/>
      <c r="E660" s="1831"/>
      <c r="F660" s="1831"/>
      <c r="G660" s="1831"/>
      <c r="S660" s="1473"/>
      <c r="BU660" s="1819"/>
      <c r="CI660" s="1455"/>
    </row>
    <row r="661" spans="2:87" s="1365" customFormat="1" x14ac:dyDescent="0.25">
      <c r="B661" s="1831"/>
      <c r="C661" s="1831"/>
      <c r="D661" s="1627"/>
      <c r="E661" s="1831"/>
      <c r="F661" s="1831"/>
      <c r="G661" s="1831"/>
      <c r="S661" s="1473"/>
      <c r="BU661" s="1819"/>
      <c r="CI661" s="1455"/>
    </row>
    <row r="662" spans="2:87" s="1365" customFormat="1" x14ac:dyDescent="0.25">
      <c r="B662" s="1831"/>
      <c r="C662" s="1831"/>
      <c r="D662" s="1627"/>
      <c r="E662" s="1831"/>
      <c r="F662" s="1831"/>
      <c r="G662" s="1831"/>
      <c r="S662" s="1473"/>
      <c r="BU662" s="1819"/>
      <c r="CI662" s="1455"/>
    </row>
    <row r="663" spans="2:87" s="1365" customFormat="1" x14ac:dyDescent="0.25">
      <c r="B663" s="1831"/>
      <c r="C663" s="1831"/>
      <c r="D663" s="1627"/>
      <c r="E663" s="1831"/>
      <c r="F663" s="1831"/>
      <c r="G663" s="1831"/>
      <c r="S663" s="1473"/>
      <c r="BU663" s="1819"/>
      <c r="CI663" s="1455"/>
    </row>
    <row r="664" spans="2:87" s="1365" customFormat="1" x14ac:dyDescent="0.25">
      <c r="B664" s="1831"/>
      <c r="C664" s="1831"/>
      <c r="D664" s="1627"/>
      <c r="E664" s="1831"/>
      <c r="F664" s="1831"/>
      <c r="G664" s="1831"/>
      <c r="S664" s="1473"/>
      <c r="BU664" s="1819"/>
      <c r="CI664" s="1455"/>
    </row>
    <row r="665" spans="2:87" s="1365" customFormat="1" x14ac:dyDescent="0.25">
      <c r="B665" s="1831"/>
      <c r="C665" s="1831"/>
      <c r="D665" s="1627"/>
      <c r="E665" s="1831"/>
      <c r="F665" s="1831"/>
      <c r="G665" s="1831"/>
      <c r="S665" s="1473"/>
      <c r="BU665" s="1819"/>
      <c r="CI665" s="1455"/>
    </row>
    <row r="666" spans="2:87" s="1365" customFormat="1" x14ac:dyDescent="0.25">
      <c r="B666" s="1831"/>
      <c r="C666" s="1831"/>
      <c r="D666" s="1627"/>
      <c r="E666" s="1831"/>
      <c r="F666" s="1831"/>
      <c r="G666" s="1831"/>
      <c r="S666" s="1473"/>
      <c r="BU666" s="1819"/>
      <c r="CI666" s="1455"/>
    </row>
    <row r="667" spans="2:87" s="1365" customFormat="1" x14ac:dyDescent="0.25">
      <c r="B667" s="1831"/>
      <c r="C667" s="1831"/>
      <c r="D667" s="1627"/>
      <c r="E667" s="1831"/>
      <c r="F667" s="1831"/>
      <c r="G667" s="1831"/>
      <c r="S667" s="1473"/>
      <c r="BU667" s="1819"/>
      <c r="CI667" s="1455"/>
    </row>
    <row r="668" spans="2:87" s="1365" customFormat="1" x14ac:dyDescent="0.25">
      <c r="B668" s="1831"/>
      <c r="C668" s="1831"/>
      <c r="D668" s="1627"/>
      <c r="E668" s="1831"/>
      <c r="F668" s="1831"/>
      <c r="G668" s="1831"/>
      <c r="S668" s="1473"/>
      <c r="BU668" s="1819"/>
      <c r="CI668" s="1455"/>
    </row>
    <row r="669" spans="2:87" s="1365" customFormat="1" x14ac:dyDescent="0.25">
      <c r="B669" s="1831"/>
      <c r="C669" s="1831"/>
      <c r="D669" s="1627"/>
      <c r="E669" s="1831"/>
      <c r="F669" s="1831"/>
      <c r="G669" s="1831"/>
      <c r="S669" s="1473"/>
      <c r="BU669" s="1819"/>
      <c r="CI669" s="1455"/>
    </row>
    <row r="670" spans="2:87" s="1365" customFormat="1" x14ac:dyDescent="0.25">
      <c r="B670" s="1831"/>
      <c r="C670" s="1831"/>
      <c r="D670" s="1627"/>
      <c r="E670" s="1831"/>
      <c r="F670" s="1831"/>
      <c r="G670" s="1831"/>
      <c r="S670" s="1473"/>
      <c r="BU670" s="1819"/>
      <c r="CI670" s="1455"/>
    </row>
    <row r="671" spans="2:87" s="1365" customFormat="1" x14ac:dyDescent="0.25">
      <c r="B671" s="1831"/>
      <c r="C671" s="1831"/>
      <c r="D671" s="1627"/>
      <c r="E671" s="1831"/>
      <c r="F671" s="1831"/>
      <c r="G671" s="1831"/>
      <c r="S671" s="1473"/>
      <c r="BU671" s="1819"/>
      <c r="CI671" s="1455"/>
    </row>
    <row r="672" spans="2:87" s="1365" customFormat="1" x14ac:dyDescent="0.25">
      <c r="B672" s="1831"/>
      <c r="C672" s="1831"/>
      <c r="D672" s="1627"/>
      <c r="E672" s="1831"/>
      <c r="F672" s="1831"/>
      <c r="G672" s="1831"/>
      <c r="S672" s="1473"/>
      <c r="BU672" s="1819"/>
      <c r="CI672" s="1455"/>
    </row>
    <row r="673" spans="2:87" s="1365" customFormat="1" x14ac:dyDescent="0.25">
      <c r="B673" s="1831"/>
      <c r="C673" s="1831"/>
      <c r="D673" s="1627"/>
      <c r="E673" s="1831"/>
      <c r="F673" s="1831"/>
      <c r="G673" s="1831"/>
      <c r="S673" s="1473"/>
      <c r="BU673" s="1819"/>
      <c r="CI673" s="1455"/>
    </row>
    <row r="674" spans="2:87" s="1365" customFormat="1" x14ac:dyDescent="0.25">
      <c r="B674" s="1831"/>
      <c r="C674" s="1831"/>
      <c r="D674" s="1627"/>
      <c r="E674" s="1831"/>
      <c r="F674" s="1831"/>
      <c r="G674" s="1831"/>
      <c r="S674" s="1473"/>
      <c r="BU674" s="1819"/>
      <c r="CI674" s="1455"/>
    </row>
    <row r="675" spans="2:87" s="1365" customFormat="1" x14ac:dyDescent="0.25">
      <c r="B675" s="1831"/>
      <c r="C675" s="1831"/>
      <c r="D675" s="1627"/>
      <c r="E675" s="1831"/>
      <c r="F675" s="1831"/>
      <c r="G675" s="1831"/>
      <c r="S675" s="1473"/>
      <c r="BU675" s="1819"/>
      <c r="CI675" s="1455"/>
    </row>
    <row r="676" spans="2:87" s="1365" customFormat="1" x14ac:dyDescent="0.25">
      <c r="B676" s="1831"/>
      <c r="C676" s="1831"/>
      <c r="D676" s="1627"/>
      <c r="E676" s="1831"/>
      <c r="F676" s="1831"/>
      <c r="G676" s="1831"/>
      <c r="S676" s="1473"/>
      <c r="BU676" s="1819"/>
      <c r="CI676" s="1455"/>
    </row>
    <row r="677" spans="2:87" s="1365" customFormat="1" x14ac:dyDescent="0.25">
      <c r="B677" s="1831"/>
      <c r="C677" s="1831"/>
      <c r="D677" s="1627"/>
      <c r="E677" s="1831"/>
      <c r="F677" s="1831"/>
      <c r="G677" s="1831"/>
      <c r="S677" s="1473"/>
      <c r="BU677" s="1819"/>
      <c r="CI677" s="1455"/>
    </row>
    <row r="678" spans="2:87" s="1365" customFormat="1" x14ac:dyDescent="0.25">
      <c r="B678" s="1831"/>
      <c r="C678" s="1831"/>
      <c r="D678" s="1627"/>
      <c r="E678" s="1831"/>
      <c r="F678" s="1831"/>
      <c r="G678" s="1831"/>
      <c r="S678" s="1473"/>
      <c r="BU678" s="1819"/>
      <c r="CI678" s="1455"/>
    </row>
    <row r="679" spans="2:87" s="1365" customFormat="1" x14ac:dyDescent="0.25">
      <c r="B679" s="1831"/>
      <c r="C679" s="1831"/>
      <c r="D679" s="1627"/>
      <c r="E679" s="1831"/>
      <c r="F679" s="1831"/>
      <c r="G679" s="1831"/>
      <c r="S679" s="1473"/>
      <c r="BU679" s="1819"/>
      <c r="CI679" s="1455"/>
    </row>
    <row r="680" spans="2:87" s="1365" customFormat="1" x14ac:dyDescent="0.25">
      <c r="B680" s="1831"/>
      <c r="C680" s="1831"/>
      <c r="D680" s="1627"/>
      <c r="E680" s="1831"/>
      <c r="F680" s="1831"/>
      <c r="G680" s="1831"/>
      <c r="S680" s="1473"/>
      <c r="BU680" s="1819"/>
      <c r="CI680" s="1455"/>
    </row>
    <row r="681" spans="2:87" s="1365" customFormat="1" x14ac:dyDescent="0.25">
      <c r="B681" s="1831"/>
      <c r="C681" s="1831"/>
      <c r="D681" s="1627"/>
      <c r="E681" s="1831"/>
      <c r="F681" s="1831"/>
      <c r="G681" s="1831"/>
      <c r="S681" s="1473"/>
      <c r="BU681" s="1819"/>
      <c r="CI681" s="1455"/>
    </row>
    <row r="682" spans="2:87" s="1365" customFormat="1" x14ac:dyDescent="0.25">
      <c r="B682" s="1831"/>
      <c r="C682" s="1831"/>
      <c r="D682" s="1627"/>
      <c r="E682" s="1831"/>
      <c r="F682" s="1831"/>
      <c r="G682" s="1831"/>
      <c r="S682" s="1473"/>
      <c r="BU682" s="1819"/>
      <c r="CI682" s="1455"/>
    </row>
    <row r="683" spans="2:87" s="1365" customFormat="1" x14ac:dyDescent="0.25">
      <c r="B683" s="1831"/>
      <c r="C683" s="1831"/>
      <c r="D683" s="1627"/>
      <c r="E683" s="1831"/>
      <c r="F683" s="1831"/>
      <c r="G683" s="1831"/>
      <c r="S683" s="1473"/>
      <c r="BU683" s="1819"/>
      <c r="CI683" s="1455"/>
    </row>
    <row r="684" spans="2:87" s="1365" customFormat="1" x14ac:dyDescent="0.25">
      <c r="B684" s="1831"/>
      <c r="C684" s="1831"/>
      <c r="D684" s="1627"/>
      <c r="E684" s="1831"/>
      <c r="F684" s="1831"/>
      <c r="G684" s="1831"/>
      <c r="S684" s="1473"/>
      <c r="BU684" s="1819"/>
      <c r="CI684" s="1455"/>
    </row>
    <row r="685" spans="2:87" s="1365" customFormat="1" x14ac:dyDescent="0.25">
      <c r="B685" s="1831"/>
      <c r="C685" s="1831"/>
      <c r="D685" s="1627"/>
      <c r="E685" s="1831"/>
      <c r="F685" s="1831"/>
      <c r="G685" s="1831"/>
      <c r="S685" s="1473"/>
      <c r="BU685" s="1819"/>
      <c r="CI685" s="1455"/>
    </row>
    <row r="686" spans="2:87" s="1365" customFormat="1" x14ac:dyDescent="0.25">
      <c r="B686" s="1831"/>
      <c r="C686" s="1831"/>
      <c r="D686" s="1627"/>
      <c r="E686" s="1831"/>
      <c r="F686" s="1831"/>
      <c r="G686" s="1831"/>
      <c r="S686" s="1473"/>
      <c r="BU686" s="1819"/>
      <c r="CI686" s="1455"/>
    </row>
    <row r="687" spans="2:87" s="1365" customFormat="1" x14ac:dyDescent="0.25">
      <c r="B687" s="1831"/>
      <c r="C687" s="1831"/>
      <c r="D687" s="1627"/>
      <c r="E687" s="1831"/>
      <c r="F687" s="1831"/>
      <c r="G687" s="1831"/>
      <c r="S687" s="1473"/>
      <c r="BU687" s="1819"/>
      <c r="CI687" s="1455"/>
    </row>
    <row r="688" spans="2:87" s="1365" customFormat="1" x14ac:dyDescent="0.25">
      <c r="B688" s="1831"/>
      <c r="C688" s="1831"/>
      <c r="D688" s="1627"/>
      <c r="E688" s="1831"/>
      <c r="F688" s="1831"/>
      <c r="G688" s="1831"/>
      <c r="S688" s="1473"/>
      <c r="BU688" s="1819"/>
      <c r="CI688" s="1455"/>
    </row>
    <row r="689" spans="2:87" s="1365" customFormat="1" x14ac:dyDescent="0.25">
      <c r="B689" s="1831"/>
      <c r="C689" s="1831"/>
      <c r="D689" s="1627"/>
      <c r="E689" s="1831"/>
      <c r="F689" s="1831"/>
      <c r="G689" s="1831"/>
      <c r="S689" s="1473"/>
      <c r="BU689" s="1819"/>
      <c r="CI689" s="1455"/>
    </row>
    <row r="690" spans="2:87" s="1365" customFormat="1" x14ac:dyDescent="0.25">
      <c r="B690" s="1831"/>
      <c r="C690" s="1831"/>
      <c r="D690" s="1627"/>
      <c r="E690" s="1831"/>
      <c r="F690" s="1831"/>
      <c r="G690" s="1831"/>
      <c r="S690" s="1473"/>
      <c r="BU690" s="1819"/>
      <c r="CI690" s="1455"/>
    </row>
    <row r="691" spans="2:87" s="1365" customFormat="1" x14ac:dyDescent="0.25">
      <c r="B691" s="1831"/>
      <c r="C691" s="1831"/>
      <c r="D691" s="1627"/>
      <c r="E691" s="1831"/>
      <c r="F691" s="1831"/>
      <c r="G691" s="1831"/>
      <c r="S691" s="1473"/>
      <c r="BU691" s="1819"/>
      <c r="CI691" s="1455"/>
    </row>
    <row r="692" spans="2:87" s="1365" customFormat="1" x14ac:dyDescent="0.25">
      <c r="B692" s="1831"/>
      <c r="C692" s="1831"/>
      <c r="D692" s="1627"/>
      <c r="E692" s="1831"/>
      <c r="F692" s="1831"/>
      <c r="G692" s="1831"/>
      <c r="S692" s="1473"/>
      <c r="BU692" s="1819"/>
      <c r="CI692" s="1455"/>
    </row>
    <row r="693" spans="2:87" s="1365" customFormat="1" x14ac:dyDescent="0.25">
      <c r="B693" s="1831"/>
      <c r="C693" s="1831"/>
      <c r="D693" s="1627"/>
      <c r="E693" s="1831"/>
      <c r="F693" s="1831"/>
      <c r="G693" s="1831"/>
      <c r="S693" s="1473"/>
      <c r="BU693" s="1819"/>
      <c r="CI693" s="1455"/>
    </row>
    <row r="694" spans="2:87" s="1365" customFormat="1" x14ac:dyDescent="0.25">
      <c r="B694" s="1831"/>
      <c r="C694" s="1831"/>
      <c r="D694" s="1627"/>
      <c r="E694" s="1831"/>
      <c r="F694" s="1831"/>
      <c r="G694" s="1831"/>
      <c r="S694" s="1473"/>
      <c r="BU694" s="1819"/>
      <c r="CI694" s="1455"/>
    </row>
    <row r="695" spans="2:87" s="1365" customFormat="1" x14ac:dyDescent="0.25">
      <c r="B695" s="1831"/>
      <c r="C695" s="1831"/>
      <c r="D695" s="1627"/>
      <c r="E695" s="1831"/>
      <c r="F695" s="1831"/>
      <c r="G695" s="1831"/>
      <c r="S695" s="1473"/>
      <c r="BU695" s="1819"/>
      <c r="CI695" s="1455"/>
    </row>
    <row r="696" spans="2:87" s="1365" customFormat="1" x14ac:dyDescent="0.25">
      <c r="B696" s="1831"/>
      <c r="C696" s="1831"/>
      <c r="D696" s="1627"/>
      <c r="E696" s="1831"/>
      <c r="F696" s="1831"/>
      <c r="G696" s="1831"/>
      <c r="S696" s="1473"/>
      <c r="BU696" s="1819"/>
      <c r="CI696" s="1455"/>
    </row>
    <row r="697" spans="2:87" s="1365" customFormat="1" x14ac:dyDescent="0.25">
      <c r="B697" s="1831"/>
      <c r="C697" s="1831"/>
      <c r="D697" s="1627"/>
      <c r="E697" s="1831"/>
      <c r="F697" s="1831"/>
      <c r="G697" s="1831"/>
      <c r="S697" s="1473"/>
      <c r="BU697" s="1819"/>
      <c r="CI697" s="1455"/>
    </row>
    <row r="698" spans="2:87" s="1365" customFormat="1" x14ac:dyDescent="0.25">
      <c r="B698" s="1831"/>
      <c r="C698" s="1831"/>
      <c r="D698" s="1627"/>
      <c r="E698" s="1831"/>
      <c r="F698" s="1831"/>
      <c r="G698" s="1831"/>
      <c r="S698" s="1473"/>
      <c r="BU698" s="1819"/>
      <c r="CI698" s="1455"/>
    </row>
    <row r="699" spans="2:87" s="1365" customFormat="1" x14ac:dyDescent="0.25">
      <c r="B699" s="1831"/>
      <c r="C699" s="1831"/>
      <c r="D699" s="1627"/>
      <c r="E699" s="1831"/>
      <c r="F699" s="1831"/>
      <c r="G699" s="1831"/>
      <c r="S699" s="1473"/>
      <c r="BU699" s="1819"/>
      <c r="CI699" s="1455"/>
    </row>
    <row r="700" spans="2:87" s="1365" customFormat="1" x14ac:dyDescent="0.25">
      <c r="B700" s="1831"/>
      <c r="C700" s="1831"/>
      <c r="D700" s="1627"/>
      <c r="E700" s="1831"/>
      <c r="F700" s="1831"/>
      <c r="G700" s="1831"/>
      <c r="S700" s="1473"/>
      <c r="BU700" s="1819"/>
      <c r="CI700" s="1455"/>
    </row>
    <row r="701" spans="2:87" s="1365" customFormat="1" x14ac:dyDescent="0.25">
      <c r="B701" s="1831"/>
      <c r="C701" s="1831"/>
      <c r="D701" s="1627"/>
      <c r="E701" s="1831"/>
      <c r="F701" s="1831"/>
      <c r="G701" s="1831"/>
      <c r="S701" s="1473"/>
      <c r="BU701" s="1819"/>
      <c r="CI701" s="1455"/>
    </row>
    <row r="702" spans="2:87" s="1365" customFormat="1" x14ac:dyDescent="0.25">
      <c r="B702" s="1831"/>
      <c r="C702" s="1831"/>
      <c r="D702" s="1627"/>
      <c r="E702" s="1831"/>
      <c r="F702" s="1831"/>
      <c r="G702" s="1831"/>
      <c r="S702" s="1473"/>
      <c r="BU702" s="1819"/>
      <c r="CI702" s="1455"/>
    </row>
    <row r="703" spans="2:87" s="1365" customFormat="1" x14ac:dyDescent="0.25">
      <c r="B703" s="1831"/>
      <c r="C703" s="1831"/>
      <c r="D703" s="1627"/>
      <c r="E703" s="1831"/>
      <c r="F703" s="1831"/>
      <c r="G703" s="1831"/>
      <c r="S703" s="1473"/>
      <c r="BU703" s="1819"/>
      <c r="CI703" s="1455"/>
    </row>
    <row r="704" spans="2:87" s="1365" customFormat="1" x14ac:dyDescent="0.25">
      <c r="B704" s="1831"/>
      <c r="C704" s="1831"/>
      <c r="D704" s="1627"/>
      <c r="E704" s="1831"/>
      <c r="F704" s="1831"/>
      <c r="G704" s="1831"/>
      <c r="S704" s="1473"/>
      <c r="BU704" s="1819"/>
      <c r="CI704" s="1455"/>
    </row>
    <row r="705" spans="2:87" s="1365" customFormat="1" x14ac:dyDescent="0.25">
      <c r="B705" s="1831"/>
      <c r="C705" s="1831"/>
      <c r="D705" s="1627"/>
      <c r="E705" s="1831"/>
      <c r="F705" s="1831"/>
      <c r="G705" s="1831"/>
      <c r="S705" s="1473"/>
      <c r="BU705" s="1819"/>
      <c r="CI705" s="1455"/>
    </row>
    <row r="706" spans="2:87" s="1365" customFormat="1" x14ac:dyDescent="0.25">
      <c r="B706" s="1831"/>
      <c r="C706" s="1831"/>
      <c r="D706" s="1627"/>
      <c r="E706" s="1831"/>
      <c r="F706" s="1831"/>
      <c r="G706" s="1831"/>
      <c r="S706" s="1473"/>
      <c r="BU706" s="1819"/>
      <c r="CI706" s="1455"/>
    </row>
    <row r="707" spans="2:87" s="1365" customFormat="1" x14ac:dyDescent="0.25">
      <c r="B707" s="1831"/>
      <c r="C707" s="1831"/>
      <c r="D707" s="1627"/>
      <c r="E707" s="1831"/>
      <c r="F707" s="1831"/>
      <c r="G707" s="1831"/>
      <c r="S707" s="1473"/>
      <c r="BU707" s="1819"/>
      <c r="CI707" s="1455"/>
    </row>
    <row r="708" spans="2:87" s="1365" customFormat="1" x14ac:dyDescent="0.25">
      <c r="B708" s="1831"/>
      <c r="C708" s="1831"/>
      <c r="D708" s="1627"/>
      <c r="E708" s="1831"/>
      <c r="F708" s="1831"/>
      <c r="G708" s="1831"/>
      <c r="S708" s="1473"/>
      <c r="BU708" s="1819"/>
      <c r="CI708" s="1455"/>
    </row>
    <row r="709" spans="2:87" s="1365" customFormat="1" x14ac:dyDescent="0.25">
      <c r="B709" s="1831"/>
      <c r="C709" s="1831"/>
      <c r="D709" s="1627"/>
      <c r="E709" s="1831"/>
      <c r="F709" s="1831"/>
      <c r="G709" s="1831"/>
      <c r="S709" s="1473"/>
      <c r="BU709" s="1819"/>
      <c r="CI709" s="1455"/>
    </row>
    <row r="710" spans="2:87" s="1365" customFormat="1" x14ac:dyDescent="0.25">
      <c r="B710" s="1831"/>
      <c r="C710" s="1831"/>
      <c r="D710" s="1627"/>
      <c r="E710" s="1831"/>
      <c r="F710" s="1831"/>
      <c r="G710" s="1831"/>
      <c r="S710" s="1473"/>
      <c r="BU710" s="1819"/>
      <c r="CI710" s="1455"/>
    </row>
    <row r="711" spans="2:87" s="1365" customFormat="1" x14ac:dyDescent="0.25">
      <c r="B711" s="1831"/>
      <c r="C711" s="1831"/>
      <c r="D711" s="1627"/>
      <c r="E711" s="1831"/>
      <c r="F711" s="1831"/>
      <c r="G711" s="1831"/>
      <c r="S711" s="1473"/>
      <c r="BU711" s="1819"/>
      <c r="CI711" s="1455"/>
    </row>
    <row r="712" spans="2:87" s="1365" customFormat="1" x14ac:dyDescent="0.25">
      <c r="B712" s="1831"/>
      <c r="C712" s="1831"/>
      <c r="D712" s="1627"/>
      <c r="E712" s="1831"/>
      <c r="F712" s="1831"/>
      <c r="G712" s="1831"/>
      <c r="S712" s="1473"/>
      <c r="BU712" s="1819"/>
      <c r="CI712" s="1455"/>
    </row>
    <row r="713" spans="2:87" s="1365" customFormat="1" x14ac:dyDescent="0.25">
      <c r="B713" s="1831"/>
      <c r="C713" s="1831"/>
      <c r="D713" s="1627"/>
      <c r="E713" s="1831"/>
      <c r="F713" s="1831"/>
      <c r="G713" s="1831"/>
      <c r="S713" s="1473"/>
      <c r="BU713" s="1819"/>
      <c r="CI713" s="1455"/>
    </row>
    <row r="714" spans="2:87" s="1365" customFormat="1" x14ac:dyDescent="0.25">
      <c r="B714" s="1831"/>
      <c r="C714" s="1831"/>
      <c r="D714" s="1627"/>
      <c r="E714" s="1831"/>
      <c r="F714" s="1831"/>
      <c r="G714" s="1831"/>
      <c r="S714" s="1473"/>
      <c r="BU714" s="1819"/>
      <c r="CI714" s="1455"/>
    </row>
    <row r="715" spans="2:87" s="1365" customFormat="1" x14ac:dyDescent="0.25">
      <c r="B715" s="1831"/>
      <c r="C715" s="1831"/>
      <c r="D715" s="1627"/>
      <c r="E715" s="1831"/>
      <c r="F715" s="1831"/>
      <c r="G715" s="1831"/>
      <c r="S715" s="1473"/>
      <c r="BU715" s="1819"/>
      <c r="CI715" s="1455"/>
    </row>
    <row r="716" spans="2:87" s="1365" customFormat="1" x14ac:dyDescent="0.25">
      <c r="B716" s="1831"/>
      <c r="C716" s="1831"/>
      <c r="D716" s="1627"/>
      <c r="E716" s="1831"/>
      <c r="F716" s="1831"/>
      <c r="G716" s="1831"/>
      <c r="S716" s="1473"/>
      <c r="BU716" s="1819"/>
      <c r="CI716" s="1455"/>
    </row>
    <row r="717" spans="2:87" s="1365" customFormat="1" x14ac:dyDescent="0.25">
      <c r="B717" s="1831"/>
      <c r="C717" s="1831"/>
      <c r="D717" s="1627"/>
      <c r="E717" s="1831"/>
      <c r="F717" s="1831"/>
      <c r="G717" s="1831"/>
      <c r="S717" s="1473"/>
      <c r="BU717" s="1819"/>
      <c r="CI717" s="1455"/>
    </row>
    <row r="718" spans="2:87" s="1365" customFormat="1" x14ac:dyDescent="0.25">
      <c r="B718" s="1831"/>
      <c r="C718" s="1831"/>
      <c r="D718" s="1627"/>
      <c r="E718" s="1831"/>
      <c r="F718" s="1831"/>
      <c r="G718" s="1831"/>
      <c r="S718" s="1473"/>
      <c r="BU718" s="1819"/>
      <c r="CI718" s="1455"/>
    </row>
    <row r="719" spans="2:87" s="1365" customFormat="1" x14ac:dyDescent="0.25">
      <c r="B719" s="1831"/>
      <c r="C719" s="1831"/>
      <c r="D719" s="1627"/>
      <c r="E719" s="1831"/>
      <c r="F719" s="1831"/>
      <c r="G719" s="1831"/>
      <c r="S719" s="1473"/>
      <c r="BU719" s="1819"/>
      <c r="CI719" s="1455"/>
    </row>
    <row r="720" spans="2:87" s="1365" customFormat="1" x14ac:dyDescent="0.25">
      <c r="B720" s="1831"/>
      <c r="C720" s="1831"/>
      <c r="D720" s="1627"/>
      <c r="E720" s="1831"/>
      <c r="F720" s="1831"/>
      <c r="G720" s="1831"/>
      <c r="S720" s="1473"/>
      <c r="BU720" s="1819"/>
      <c r="CI720" s="1455"/>
    </row>
    <row r="721" spans="2:87" s="1365" customFormat="1" x14ac:dyDescent="0.25">
      <c r="B721" s="1831"/>
      <c r="C721" s="1831"/>
      <c r="D721" s="1627"/>
      <c r="E721" s="1831"/>
      <c r="F721" s="1831"/>
      <c r="G721" s="1831"/>
      <c r="S721" s="1473"/>
      <c r="BU721" s="1819"/>
      <c r="CI721" s="1455"/>
    </row>
    <row r="722" spans="2:87" s="1365" customFormat="1" x14ac:dyDescent="0.25">
      <c r="B722" s="1831"/>
      <c r="C722" s="1831"/>
      <c r="D722" s="1627"/>
      <c r="E722" s="1831"/>
      <c r="F722" s="1831"/>
      <c r="G722" s="1831"/>
      <c r="S722" s="1473"/>
      <c r="BU722" s="1819"/>
      <c r="CI722" s="1455"/>
    </row>
    <row r="723" spans="2:87" s="1365" customFormat="1" x14ac:dyDescent="0.25">
      <c r="B723" s="1831"/>
      <c r="C723" s="1831"/>
      <c r="D723" s="1627"/>
      <c r="E723" s="1831"/>
      <c r="F723" s="1831"/>
      <c r="G723" s="1831"/>
      <c r="S723" s="1473"/>
      <c r="BU723" s="1819"/>
      <c r="CI723" s="1455"/>
    </row>
    <row r="724" spans="2:87" s="1365" customFormat="1" x14ac:dyDescent="0.25">
      <c r="B724" s="1831"/>
      <c r="C724" s="1831"/>
      <c r="D724" s="1627"/>
      <c r="E724" s="1831"/>
      <c r="F724" s="1831"/>
      <c r="G724" s="1831"/>
      <c r="S724" s="1473"/>
      <c r="BU724" s="1819"/>
      <c r="CI724" s="1455"/>
    </row>
    <row r="725" spans="2:87" s="1365" customFormat="1" x14ac:dyDescent="0.25">
      <c r="B725" s="1831"/>
      <c r="C725" s="1831"/>
      <c r="D725" s="1627"/>
      <c r="E725" s="1831"/>
      <c r="F725" s="1831"/>
      <c r="G725" s="1831"/>
      <c r="S725" s="1473"/>
      <c r="BU725" s="1819"/>
      <c r="CI725" s="1455"/>
    </row>
    <row r="726" spans="2:87" s="1365" customFormat="1" x14ac:dyDescent="0.25">
      <c r="B726" s="1831"/>
      <c r="C726" s="1831"/>
      <c r="D726" s="1627"/>
      <c r="E726" s="1831"/>
      <c r="F726" s="1831"/>
      <c r="G726" s="1831"/>
      <c r="S726" s="1473"/>
      <c r="BU726" s="1819"/>
      <c r="CI726" s="1455"/>
    </row>
    <row r="727" spans="2:87" s="1365" customFormat="1" x14ac:dyDescent="0.25">
      <c r="B727" s="1831"/>
      <c r="C727" s="1831"/>
      <c r="D727" s="1627"/>
      <c r="E727" s="1831"/>
      <c r="F727" s="1831"/>
      <c r="G727" s="1831"/>
      <c r="S727" s="1473"/>
      <c r="BU727" s="1819"/>
      <c r="CI727" s="1455"/>
    </row>
    <row r="728" spans="2:87" s="1365" customFormat="1" x14ac:dyDescent="0.25">
      <c r="B728" s="1831"/>
      <c r="C728" s="1831"/>
      <c r="D728" s="1627"/>
      <c r="E728" s="1831"/>
      <c r="F728" s="1831"/>
      <c r="G728" s="1831"/>
      <c r="S728" s="1473"/>
      <c r="BU728" s="1819"/>
      <c r="CI728" s="1455"/>
    </row>
    <row r="729" spans="2:87" s="1365" customFormat="1" x14ac:dyDescent="0.25">
      <c r="B729" s="1831"/>
      <c r="C729" s="1831"/>
      <c r="D729" s="1627"/>
      <c r="E729" s="1831"/>
      <c r="F729" s="1831"/>
      <c r="G729" s="1831"/>
      <c r="S729" s="1473"/>
      <c r="BU729" s="1819"/>
      <c r="CI729" s="1455"/>
    </row>
    <row r="730" spans="2:87" s="1365" customFormat="1" x14ac:dyDescent="0.25">
      <c r="B730" s="1831"/>
      <c r="C730" s="1831"/>
      <c r="D730" s="1627"/>
      <c r="E730" s="1831"/>
      <c r="F730" s="1831"/>
      <c r="G730" s="1831"/>
      <c r="S730" s="1473"/>
      <c r="BU730" s="1819"/>
      <c r="CI730" s="1455"/>
    </row>
    <row r="731" spans="2:87" s="1365" customFormat="1" x14ac:dyDescent="0.25">
      <c r="B731" s="1831"/>
      <c r="C731" s="1831"/>
      <c r="D731" s="1627"/>
      <c r="E731" s="1831"/>
      <c r="F731" s="1831"/>
      <c r="G731" s="1831"/>
      <c r="S731" s="1473"/>
      <c r="BU731" s="1819"/>
      <c r="CI731" s="1455"/>
    </row>
    <row r="732" spans="2:87" s="1365" customFormat="1" x14ac:dyDescent="0.25">
      <c r="B732" s="1831"/>
      <c r="C732" s="1831"/>
      <c r="D732" s="1627"/>
      <c r="E732" s="1831"/>
      <c r="F732" s="1831"/>
      <c r="G732" s="1831"/>
      <c r="S732" s="1473"/>
      <c r="BU732" s="1819"/>
      <c r="CI732" s="1455"/>
    </row>
    <row r="733" spans="2:87" s="1365" customFormat="1" x14ac:dyDescent="0.25">
      <c r="B733" s="1831"/>
      <c r="C733" s="1831"/>
      <c r="D733" s="1627"/>
      <c r="E733" s="1831"/>
      <c r="F733" s="1831"/>
      <c r="G733" s="1831"/>
      <c r="S733" s="1473"/>
      <c r="BU733" s="1819"/>
      <c r="CI733" s="1455"/>
    </row>
    <row r="734" spans="2:87" s="1365" customFormat="1" x14ac:dyDescent="0.25">
      <c r="B734" s="1831"/>
      <c r="C734" s="1831"/>
      <c r="D734" s="1627"/>
      <c r="E734" s="1831"/>
      <c r="F734" s="1831"/>
      <c r="G734" s="1831"/>
      <c r="S734" s="1473"/>
      <c r="BU734" s="1819"/>
      <c r="CI734" s="1455"/>
    </row>
    <row r="735" spans="2:87" s="1365" customFormat="1" x14ac:dyDescent="0.25">
      <c r="B735" s="1831"/>
      <c r="C735" s="1831"/>
      <c r="D735" s="1627"/>
      <c r="E735" s="1831"/>
      <c r="F735" s="1831"/>
      <c r="G735" s="1831"/>
      <c r="S735" s="1473"/>
      <c r="BU735" s="1819"/>
      <c r="CI735" s="1455"/>
    </row>
    <row r="736" spans="2:87" s="1365" customFormat="1" x14ac:dyDescent="0.25">
      <c r="B736" s="1831"/>
      <c r="C736" s="1831"/>
      <c r="D736" s="1627"/>
      <c r="E736" s="1831"/>
      <c r="F736" s="1831"/>
      <c r="G736" s="1831"/>
      <c r="S736" s="1473"/>
      <c r="BU736" s="1819"/>
      <c r="CI736" s="1455"/>
    </row>
    <row r="737" spans="2:87" s="1365" customFormat="1" x14ac:dyDescent="0.25">
      <c r="B737" s="1831"/>
      <c r="C737" s="1831"/>
      <c r="D737" s="1627"/>
      <c r="E737" s="1831"/>
      <c r="F737" s="1831"/>
      <c r="G737" s="1831"/>
      <c r="S737" s="1473"/>
      <c r="BU737" s="1819"/>
      <c r="CI737" s="1455"/>
    </row>
    <row r="738" spans="2:87" s="1365" customFormat="1" x14ac:dyDescent="0.25">
      <c r="B738" s="1831"/>
      <c r="C738" s="1831"/>
      <c r="D738" s="1627"/>
      <c r="E738" s="1831"/>
      <c r="F738" s="1831"/>
      <c r="G738" s="1831"/>
      <c r="S738" s="1473"/>
      <c r="BU738" s="1819"/>
      <c r="CI738" s="1455"/>
    </row>
    <row r="739" spans="2:87" s="1365" customFormat="1" x14ac:dyDescent="0.25">
      <c r="B739" s="1831"/>
      <c r="C739" s="1831"/>
      <c r="D739" s="1627"/>
      <c r="E739" s="1831"/>
      <c r="F739" s="1831"/>
      <c r="G739" s="1831"/>
      <c r="S739" s="1473"/>
      <c r="BU739" s="1819"/>
      <c r="CI739" s="1455"/>
    </row>
    <row r="740" spans="2:87" s="1365" customFormat="1" x14ac:dyDescent="0.25">
      <c r="B740" s="1831"/>
      <c r="C740" s="1831"/>
      <c r="D740" s="1627"/>
      <c r="E740" s="1831"/>
      <c r="F740" s="1831"/>
      <c r="G740" s="1831"/>
      <c r="S740" s="1473"/>
      <c r="BU740" s="1819"/>
      <c r="CI740" s="1455"/>
    </row>
    <row r="741" spans="2:87" s="1365" customFormat="1" x14ac:dyDescent="0.25">
      <c r="B741" s="1831"/>
      <c r="C741" s="1831"/>
      <c r="D741" s="1627"/>
      <c r="E741" s="1831"/>
      <c r="F741" s="1831"/>
      <c r="G741" s="1831"/>
      <c r="S741" s="1473"/>
      <c r="BU741" s="1819"/>
      <c r="CI741" s="1455"/>
    </row>
    <row r="742" spans="2:87" s="1365" customFormat="1" x14ac:dyDescent="0.25">
      <c r="B742" s="1831"/>
      <c r="C742" s="1831"/>
      <c r="D742" s="1627"/>
      <c r="E742" s="1831"/>
      <c r="F742" s="1831"/>
      <c r="G742" s="1831"/>
      <c r="S742" s="1473"/>
      <c r="BU742" s="1819"/>
      <c r="CI742" s="1455"/>
    </row>
    <row r="743" spans="2:87" s="1365" customFormat="1" x14ac:dyDescent="0.25">
      <c r="B743" s="1831"/>
      <c r="C743" s="1831"/>
      <c r="D743" s="1627"/>
      <c r="E743" s="1831"/>
      <c r="F743" s="1831"/>
      <c r="G743" s="1831"/>
      <c r="S743" s="1473"/>
      <c r="BU743" s="1819"/>
      <c r="CI743" s="1455"/>
    </row>
    <row r="744" spans="2:87" s="1365" customFormat="1" x14ac:dyDescent="0.25">
      <c r="B744" s="1831"/>
      <c r="C744" s="1831"/>
      <c r="D744" s="1627"/>
      <c r="E744" s="1831"/>
      <c r="F744" s="1831"/>
      <c r="G744" s="1831"/>
      <c r="S744" s="1473"/>
      <c r="BU744" s="1819"/>
      <c r="CI744" s="1455"/>
    </row>
    <row r="745" spans="2:87" s="1365" customFormat="1" x14ac:dyDescent="0.25">
      <c r="B745" s="1831"/>
      <c r="C745" s="1831"/>
      <c r="D745" s="1627"/>
      <c r="E745" s="1831"/>
      <c r="F745" s="1831"/>
      <c r="G745" s="1831"/>
      <c r="S745" s="1473"/>
      <c r="BU745" s="1819"/>
      <c r="CI745" s="1455"/>
    </row>
    <row r="746" spans="2:87" s="1365" customFormat="1" x14ac:dyDescent="0.25">
      <c r="B746" s="1831"/>
      <c r="C746" s="1831"/>
      <c r="D746" s="1627"/>
      <c r="E746" s="1831"/>
      <c r="F746" s="1831"/>
      <c r="G746" s="1831"/>
      <c r="S746" s="1473"/>
      <c r="BU746" s="1819"/>
      <c r="CI746" s="1455"/>
    </row>
    <row r="747" spans="2:87" s="1365" customFormat="1" x14ac:dyDescent="0.25">
      <c r="B747" s="1831"/>
      <c r="C747" s="1831"/>
      <c r="D747" s="1627"/>
      <c r="E747" s="1831"/>
      <c r="F747" s="1831"/>
      <c r="G747" s="1831"/>
      <c r="S747" s="1473"/>
      <c r="BU747" s="1819"/>
      <c r="CI747" s="1455"/>
    </row>
    <row r="748" spans="2:87" s="1365" customFormat="1" x14ac:dyDescent="0.25">
      <c r="B748" s="1831"/>
      <c r="C748" s="1831"/>
      <c r="D748" s="1627"/>
      <c r="E748" s="1831"/>
      <c r="F748" s="1831"/>
      <c r="G748" s="1831"/>
      <c r="S748" s="1473"/>
      <c r="BU748" s="1819"/>
      <c r="CI748" s="1455"/>
    </row>
    <row r="749" spans="2:87" s="1365" customFormat="1" x14ac:dyDescent="0.25">
      <c r="B749" s="1831"/>
      <c r="C749" s="1831"/>
      <c r="D749" s="1627"/>
      <c r="E749" s="1831"/>
      <c r="F749" s="1831"/>
      <c r="G749" s="1831"/>
      <c r="S749" s="1473"/>
      <c r="BU749" s="1819"/>
      <c r="CI749" s="1455"/>
    </row>
    <row r="750" spans="2:87" s="1365" customFormat="1" x14ac:dyDescent="0.25">
      <c r="B750" s="1831"/>
      <c r="C750" s="1831"/>
      <c r="D750" s="1627"/>
      <c r="E750" s="1831"/>
      <c r="F750" s="1831"/>
      <c r="G750" s="1831"/>
      <c r="S750" s="1473"/>
      <c r="BU750" s="1819"/>
      <c r="CI750" s="1455"/>
    </row>
    <row r="751" spans="2:87" s="1365" customFormat="1" x14ac:dyDescent="0.25">
      <c r="B751" s="1831"/>
      <c r="C751" s="1831"/>
      <c r="D751" s="1627"/>
      <c r="E751" s="1831"/>
      <c r="F751" s="1831"/>
      <c r="G751" s="1831"/>
      <c r="S751" s="1473"/>
      <c r="BU751" s="1819"/>
      <c r="CI751" s="1455"/>
    </row>
    <row r="752" spans="2:87" s="1365" customFormat="1" x14ac:dyDescent="0.25">
      <c r="B752" s="1831"/>
      <c r="C752" s="1831"/>
      <c r="D752" s="1627"/>
      <c r="E752" s="1831"/>
      <c r="F752" s="1831"/>
      <c r="G752" s="1831"/>
      <c r="S752" s="1473"/>
      <c r="BU752" s="1819"/>
      <c r="CI752" s="1455"/>
    </row>
    <row r="753" spans="2:87" s="1365" customFormat="1" x14ac:dyDescent="0.25">
      <c r="B753" s="1831"/>
      <c r="C753" s="1831"/>
      <c r="D753" s="1627"/>
      <c r="E753" s="1831"/>
      <c r="F753" s="1831"/>
      <c r="G753" s="1831"/>
      <c r="S753" s="1473"/>
      <c r="BU753" s="1819"/>
      <c r="CI753" s="1455"/>
    </row>
    <row r="754" spans="2:87" s="1365" customFormat="1" x14ac:dyDescent="0.25">
      <c r="B754" s="1831"/>
      <c r="C754" s="1831"/>
      <c r="D754" s="1627"/>
      <c r="E754" s="1831"/>
      <c r="F754" s="1831"/>
      <c r="G754" s="1831"/>
      <c r="S754" s="1473"/>
      <c r="BU754" s="1819"/>
      <c r="CI754" s="1455"/>
    </row>
    <row r="755" spans="2:87" s="1365" customFormat="1" x14ac:dyDescent="0.25">
      <c r="B755" s="1831"/>
      <c r="C755" s="1831"/>
      <c r="D755" s="1627"/>
      <c r="E755" s="1831"/>
      <c r="F755" s="1831"/>
      <c r="G755" s="1831"/>
      <c r="S755" s="1473"/>
      <c r="BU755" s="1819"/>
      <c r="CI755" s="1455"/>
    </row>
    <row r="756" spans="2:87" s="1365" customFormat="1" x14ac:dyDescent="0.25">
      <c r="B756" s="1831"/>
      <c r="C756" s="1831"/>
      <c r="D756" s="1627"/>
      <c r="E756" s="1831"/>
      <c r="F756" s="1831"/>
      <c r="G756" s="1831"/>
      <c r="S756" s="1473"/>
      <c r="BU756" s="1819"/>
      <c r="CI756" s="1455"/>
    </row>
    <row r="757" spans="2:87" s="1365" customFormat="1" x14ac:dyDescent="0.25">
      <c r="B757" s="1831"/>
      <c r="C757" s="1831"/>
      <c r="D757" s="1627"/>
      <c r="E757" s="1831"/>
      <c r="F757" s="1831"/>
      <c r="G757" s="1831"/>
      <c r="S757" s="1473"/>
      <c r="BU757" s="1819"/>
      <c r="CI757" s="1455"/>
    </row>
    <row r="758" spans="2:87" s="1365" customFormat="1" x14ac:dyDescent="0.25">
      <c r="B758" s="1831"/>
      <c r="C758" s="1831"/>
      <c r="D758" s="1627"/>
      <c r="E758" s="1831"/>
      <c r="F758" s="1831"/>
      <c r="G758" s="1831"/>
      <c r="S758" s="1473"/>
      <c r="BU758" s="1819"/>
      <c r="CI758" s="1455"/>
    </row>
    <row r="759" spans="2:87" s="1365" customFormat="1" x14ac:dyDescent="0.25">
      <c r="B759" s="1831"/>
      <c r="C759" s="1831"/>
      <c r="D759" s="1627"/>
      <c r="E759" s="1831"/>
      <c r="F759" s="1831"/>
      <c r="G759" s="1831"/>
      <c r="S759" s="1473"/>
      <c r="BU759" s="1819"/>
      <c r="CI759" s="1455"/>
    </row>
    <row r="760" spans="2:87" s="1365" customFormat="1" x14ac:dyDescent="0.25">
      <c r="B760" s="1831"/>
      <c r="C760" s="1831"/>
      <c r="D760" s="1627"/>
      <c r="E760" s="1831"/>
      <c r="F760" s="1831"/>
      <c r="G760" s="1831"/>
      <c r="S760" s="1473"/>
      <c r="BU760" s="1819"/>
      <c r="CI760" s="1455"/>
    </row>
    <row r="761" spans="2:87" s="1365" customFormat="1" x14ac:dyDescent="0.25">
      <c r="B761" s="1831"/>
      <c r="C761" s="1831"/>
      <c r="D761" s="1627"/>
      <c r="E761" s="1831"/>
      <c r="F761" s="1831"/>
      <c r="G761" s="1831"/>
      <c r="S761" s="1473"/>
      <c r="BU761" s="1819"/>
      <c r="CI761" s="1455"/>
    </row>
    <row r="762" spans="2:87" s="1365" customFormat="1" x14ac:dyDescent="0.25">
      <c r="B762" s="1831"/>
      <c r="C762" s="1831"/>
      <c r="D762" s="1627"/>
      <c r="E762" s="1831"/>
      <c r="F762" s="1831"/>
      <c r="G762" s="1831"/>
      <c r="S762" s="1473"/>
      <c r="BU762" s="1819"/>
      <c r="CI762" s="1455"/>
    </row>
    <row r="763" spans="2:87" s="1365" customFormat="1" x14ac:dyDescent="0.25">
      <c r="B763" s="1831"/>
      <c r="C763" s="1831"/>
      <c r="D763" s="1627"/>
      <c r="E763" s="1831"/>
      <c r="F763" s="1831"/>
      <c r="G763" s="1831"/>
      <c r="S763" s="1473"/>
      <c r="BU763" s="1819"/>
      <c r="CI763" s="1455"/>
    </row>
    <row r="764" spans="2:87" s="1365" customFormat="1" x14ac:dyDescent="0.25">
      <c r="B764" s="1831"/>
      <c r="C764" s="1831"/>
      <c r="D764" s="1627"/>
      <c r="E764" s="1831"/>
      <c r="F764" s="1831"/>
      <c r="G764" s="1831"/>
      <c r="S764" s="1473"/>
      <c r="BU764" s="1819"/>
      <c r="CI764" s="1455"/>
    </row>
    <row r="765" spans="2:87" s="1365" customFormat="1" x14ac:dyDescent="0.25">
      <c r="B765" s="1831"/>
      <c r="C765" s="1831"/>
      <c r="D765" s="1627"/>
      <c r="E765" s="1831"/>
      <c r="F765" s="1831"/>
      <c r="G765" s="1831"/>
      <c r="S765" s="1473"/>
      <c r="BU765" s="1819"/>
      <c r="CI765" s="1455"/>
    </row>
    <row r="766" spans="2:87" s="1365" customFormat="1" x14ac:dyDescent="0.25">
      <c r="B766" s="1831"/>
      <c r="C766" s="1831"/>
      <c r="D766" s="1627"/>
      <c r="E766" s="1831"/>
      <c r="F766" s="1831"/>
      <c r="G766" s="1831"/>
      <c r="S766" s="1473"/>
      <c r="BU766" s="1819"/>
      <c r="CI766" s="1455"/>
    </row>
    <row r="767" spans="2:87" s="1365" customFormat="1" x14ac:dyDescent="0.25">
      <c r="B767" s="1831"/>
      <c r="C767" s="1831"/>
      <c r="D767" s="1627"/>
      <c r="E767" s="1831"/>
      <c r="F767" s="1831"/>
      <c r="G767" s="1831"/>
      <c r="S767" s="1473"/>
      <c r="BU767" s="1819"/>
      <c r="CI767" s="1455"/>
    </row>
    <row r="768" spans="2:87" s="1365" customFormat="1" x14ac:dyDescent="0.25">
      <c r="B768" s="1831"/>
      <c r="C768" s="1831"/>
      <c r="D768" s="1627"/>
      <c r="E768" s="1831"/>
      <c r="F768" s="1831"/>
      <c r="G768" s="1831"/>
      <c r="S768" s="1473"/>
      <c r="BU768" s="1819"/>
      <c r="CI768" s="1455"/>
    </row>
    <row r="769" spans="2:87" s="1365" customFormat="1" x14ac:dyDescent="0.25">
      <c r="B769" s="1831"/>
      <c r="C769" s="1831"/>
      <c r="D769" s="1627"/>
      <c r="E769" s="1831"/>
      <c r="F769" s="1831"/>
      <c r="G769" s="1831"/>
      <c r="S769" s="1473"/>
      <c r="BU769" s="1819"/>
      <c r="CI769" s="1455"/>
    </row>
    <row r="770" spans="2:87" s="1365" customFormat="1" x14ac:dyDescent="0.25">
      <c r="B770" s="1831"/>
      <c r="C770" s="1831"/>
      <c r="D770" s="1627"/>
      <c r="E770" s="1831"/>
      <c r="F770" s="1831"/>
      <c r="G770" s="1831"/>
      <c r="S770" s="1473"/>
      <c r="BU770" s="1819"/>
      <c r="CI770" s="1455"/>
    </row>
    <row r="771" spans="2:87" s="1365" customFormat="1" x14ac:dyDescent="0.25">
      <c r="B771" s="1831"/>
      <c r="C771" s="1831"/>
      <c r="D771" s="1627"/>
      <c r="E771" s="1831"/>
      <c r="F771" s="1831"/>
      <c r="G771" s="1831"/>
      <c r="S771" s="1473"/>
      <c r="BU771" s="1819"/>
      <c r="CI771" s="1455"/>
    </row>
    <row r="772" spans="2:87" s="1365" customFormat="1" x14ac:dyDescent="0.25">
      <c r="B772" s="1831"/>
      <c r="C772" s="1831"/>
      <c r="D772" s="1627"/>
      <c r="E772" s="1831"/>
      <c r="F772" s="1831"/>
      <c r="G772" s="1831"/>
      <c r="S772" s="1473"/>
      <c r="BU772" s="1819"/>
      <c r="CI772" s="1455"/>
    </row>
    <row r="773" spans="2:87" s="1365" customFormat="1" x14ac:dyDescent="0.25">
      <c r="B773" s="1831"/>
      <c r="C773" s="1831"/>
      <c r="D773" s="1627"/>
      <c r="E773" s="1831"/>
      <c r="F773" s="1831"/>
      <c r="G773" s="1831"/>
      <c r="S773" s="1473"/>
      <c r="BU773" s="1819"/>
      <c r="CI773" s="1455"/>
    </row>
    <row r="774" spans="2:87" s="1365" customFormat="1" x14ac:dyDescent="0.25">
      <c r="B774" s="1831"/>
      <c r="C774" s="1831"/>
      <c r="D774" s="1627"/>
      <c r="E774" s="1831"/>
      <c r="F774" s="1831"/>
      <c r="G774" s="1831"/>
      <c r="S774" s="1473"/>
      <c r="BU774" s="1819"/>
      <c r="CI774" s="1455"/>
    </row>
    <row r="775" spans="2:87" s="1365" customFormat="1" x14ac:dyDescent="0.25">
      <c r="B775" s="1831"/>
      <c r="C775" s="1831"/>
      <c r="D775" s="1627"/>
      <c r="E775" s="1831"/>
      <c r="F775" s="1831"/>
      <c r="G775" s="1831"/>
      <c r="S775" s="1473"/>
      <c r="BU775" s="1819"/>
      <c r="CI775" s="1455"/>
    </row>
    <row r="776" spans="2:87" s="1365" customFormat="1" x14ac:dyDescent="0.25">
      <c r="B776" s="1831"/>
      <c r="C776" s="1831"/>
      <c r="D776" s="1627"/>
      <c r="E776" s="1831"/>
      <c r="F776" s="1831"/>
      <c r="G776" s="1831"/>
      <c r="S776" s="1473"/>
      <c r="BU776" s="1819"/>
      <c r="CI776" s="1455"/>
    </row>
    <row r="777" spans="2:87" s="1365" customFormat="1" x14ac:dyDescent="0.25">
      <c r="B777" s="1831"/>
      <c r="C777" s="1831"/>
      <c r="D777" s="1627"/>
      <c r="E777" s="1831"/>
      <c r="F777" s="1831"/>
      <c r="G777" s="1831"/>
      <c r="S777" s="1473"/>
      <c r="BU777" s="1819"/>
      <c r="CI777" s="1455"/>
    </row>
    <row r="778" spans="2:87" s="1365" customFormat="1" x14ac:dyDescent="0.25">
      <c r="B778" s="1831"/>
      <c r="C778" s="1831"/>
      <c r="D778" s="1627"/>
      <c r="E778" s="1831"/>
      <c r="F778" s="1831"/>
      <c r="G778" s="1831"/>
      <c r="S778" s="1473"/>
      <c r="BU778" s="1819"/>
      <c r="CI778" s="1455"/>
    </row>
    <row r="779" spans="2:87" s="1365" customFormat="1" x14ac:dyDescent="0.25">
      <c r="B779" s="1831"/>
      <c r="C779" s="1831"/>
      <c r="D779" s="1627"/>
      <c r="E779" s="1831"/>
      <c r="F779" s="1831"/>
      <c r="G779" s="1831"/>
      <c r="S779" s="1473"/>
      <c r="BU779" s="1819"/>
      <c r="CI779" s="1455"/>
    </row>
    <row r="780" spans="2:87" s="1365" customFormat="1" x14ac:dyDescent="0.25">
      <c r="B780" s="1831"/>
      <c r="C780" s="1831"/>
      <c r="D780" s="1627"/>
      <c r="E780" s="1831"/>
      <c r="F780" s="1831"/>
      <c r="G780" s="1831"/>
      <c r="S780" s="1473"/>
      <c r="BU780" s="1819"/>
      <c r="CI780" s="1455"/>
    </row>
    <row r="781" spans="2:87" s="1365" customFormat="1" x14ac:dyDescent="0.25">
      <c r="B781" s="1831"/>
      <c r="C781" s="1831"/>
      <c r="D781" s="1627"/>
      <c r="E781" s="1831"/>
      <c r="F781" s="1831"/>
      <c r="G781" s="1831"/>
      <c r="S781" s="1473"/>
      <c r="BU781" s="1819"/>
      <c r="CI781" s="1455"/>
    </row>
    <row r="782" spans="2:87" s="1365" customFormat="1" x14ac:dyDescent="0.25">
      <c r="B782" s="1831"/>
      <c r="C782" s="1831"/>
      <c r="D782" s="1627"/>
      <c r="E782" s="1831"/>
      <c r="F782" s="1831"/>
      <c r="G782" s="1831"/>
      <c r="S782" s="1473"/>
      <c r="BU782" s="1819"/>
      <c r="CI782" s="1455"/>
    </row>
    <row r="783" spans="2:87" s="1365" customFormat="1" x14ac:dyDescent="0.25">
      <c r="B783" s="1831"/>
      <c r="C783" s="1831"/>
      <c r="D783" s="1627"/>
      <c r="E783" s="1831"/>
      <c r="F783" s="1831"/>
      <c r="G783" s="1831"/>
      <c r="S783" s="1473"/>
      <c r="BU783" s="1819"/>
      <c r="CI783" s="1455"/>
    </row>
    <row r="784" spans="2:87" s="1365" customFormat="1" x14ac:dyDescent="0.25">
      <c r="B784" s="1831"/>
      <c r="C784" s="1831"/>
      <c r="D784" s="1627"/>
      <c r="E784" s="1831"/>
      <c r="F784" s="1831"/>
      <c r="G784" s="1831"/>
      <c r="S784" s="1473"/>
      <c r="BU784" s="1819"/>
      <c r="CI784" s="1455"/>
    </row>
    <row r="785" spans="2:87" s="1365" customFormat="1" x14ac:dyDescent="0.25">
      <c r="B785" s="1831"/>
      <c r="C785" s="1831"/>
      <c r="D785" s="1627"/>
      <c r="E785" s="1831"/>
      <c r="F785" s="1831"/>
      <c r="G785" s="1831"/>
      <c r="S785" s="1473"/>
      <c r="BU785" s="1819"/>
      <c r="CI785" s="1455"/>
    </row>
    <row r="786" spans="2:87" s="1365" customFormat="1" x14ac:dyDescent="0.25">
      <c r="B786" s="1831"/>
      <c r="C786" s="1831"/>
      <c r="D786" s="1627"/>
      <c r="E786" s="1831"/>
      <c r="F786" s="1831"/>
      <c r="G786" s="1831"/>
      <c r="S786" s="1473"/>
      <c r="BU786" s="1819"/>
      <c r="CI786" s="1455"/>
    </row>
    <row r="787" spans="2:87" s="1365" customFormat="1" x14ac:dyDescent="0.25">
      <c r="B787" s="1831"/>
      <c r="C787" s="1831"/>
      <c r="D787" s="1627"/>
      <c r="E787" s="1831"/>
      <c r="F787" s="1831"/>
      <c r="G787" s="1831"/>
      <c r="S787" s="1473"/>
      <c r="BU787" s="1819"/>
      <c r="CI787" s="1455"/>
    </row>
    <row r="788" spans="2:87" s="1365" customFormat="1" x14ac:dyDescent="0.25">
      <c r="B788" s="1831"/>
      <c r="C788" s="1831"/>
      <c r="D788" s="1627"/>
      <c r="E788" s="1831"/>
      <c r="F788" s="1831"/>
      <c r="G788" s="1831"/>
      <c r="S788" s="1473"/>
      <c r="BU788" s="1819"/>
      <c r="CI788" s="1455"/>
    </row>
    <row r="789" spans="2:87" s="1365" customFormat="1" x14ac:dyDescent="0.25">
      <c r="B789" s="1831"/>
      <c r="C789" s="1831"/>
      <c r="D789" s="1627"/>
      <c r="E789" s="1831"/>
      <c r="F789" s="1831"/>
      <c r="G789" s="1831"/>
      <c r="S789" s="1473"/>
      <c r="BU789" s="1819"/>
      <c r="CI789" s="1455"/>
    </row>
    <row r="790" spans="2:87" s="1365" customFormat="1" x14ac:dyDescent="0.25">
      <c r="B790" s="1831"/>
      <c r="C790" s="1831"/>
      <c r="D790" s="1627"/>
      <c r="E790" s="1831"/>
      <c r="F790" s="1831"/>
      <c r="G790" s="1831"/>
      <c r="S790" s="1473"/>
      <c r="BU790" s="1819"/>
      <c r="CI790" s="1455"/>
    </row>
    <row r="791" spans="2:87" s="1365" customFormat="1" x14ac:dyDescent="0.25">
      <c r="B791" s="1831"/>
      <c r="C791" s="1831"/>
      <c r="D791" s="1627"/>
      <c r="E791" s="1831"/>
      <c r="F791" s="1831"/>
      <c r="G791" s="1831"/>
      <c r="S791" s="1473"/>
      <c r="BU791" s="1819"/>
      <c r="CI791" s="1455"/>
    </row>
    <row r="792" spans="2:87" s="1365" customFormat="1" x14ac:dyDescent="0.25">
      <c r="B792" s="1831"/>
      <c r="C792" s="1831"/>
      <c r="D792" s="1627"/>
      <c r="E792" s="1831"/>
      <c r="F792" s="1831"/>
      <c r="G792" s="1831"/>
      <c r="S792" s="1473"/>
      <c r="BU792" s="1819"/>
      <c r="CI792" s="1455"/>
    </row>
    <row r="793" spans="2:87" s="1365" customFormat="1" x14ac:dyDescent="0.25">
      <c r="B793" s="1831"/>
      <c r="C793" s="1831"/>
      <c r="D793" s="1627"/>
      <c r="E793" s="1831"/>
      <c r="F793" s="1831"/>
      <c r="G793" s="1831"/>
      <c r="S793" s="1473"/>
      <c r="BU793" s="1819"/>
      <c r="CI793" s="1455"/>
    </row>
    <row r="794" spans="2:87" s="1365" customFormat="1" x14ac:dyDescent="0.25">
      <c r="B794" s="1831"/>
      <c r="C794" s="1831"/>
      <c r="D794" s="1627"/>
      <c r="E794" s="1831"/>
      <c r="F794" s="1831"/>
      <c r="G794" s="1831"/>
      <c r="S794" s="1473"/>
      <c r="BU794" s="1819"/>
      <c r="CI794" s="1455"/>
    </row>
    <row r="795" spans="2:87" s="1365" customFormat="1" x14ac:dyDescent="0.25">
      <c r="B795" s="1831"/>
      <c r="C795" s="1831"/>
      <c r="D795" s="1627"/>
      <c r="E795" s="1831"/>
      <c r="F795" s="1831"/>
      <c r="G795" s="1831"/>
      <c r="S795" s="1473"/>
      <c r="BU795" s="1819"/>
      <c r="CI795" s="1455"/>
    </row>
    <row r="796" spans="2:87" s="1365" customFormat="1" x14ac:dyDescent="0.25">
      <c r="B796" s="1831"/>
      <c r="C796" s="1831"/>
      <c r="D796" s="1627"/>
      <c r="E796" s="1831"/>
      <c r="F796" s="1831"/>
      <c r="G796" s="1831"/>
      <c r="S796" s="1473"/>
      <c r="BU796" s="1819"/>
      <c r="CI796" s="1455"/>
    </row>
    <row r="797" spans="2:87" s="1365" customFormat="1" x14ac:dyDescent="0.25">
      <c r="B797" s="1831"/>
      <c r="C797" s="1831"/>
      <c r="D797" s="1627"/>
      <c r="E797" s="1831"/>
      <c r="F797" s="1831"/>
      <c r="G797" s="1831"/>
      <c r="S797" s="1473"/>
      <c r="BU797" s="1819"/>
      <c r="CI797" s="1455"/>
    </row>
    <row r="798" spans="2:87" s="1365" customFormat="1" x14ac:dyDescent="0.25">
      <c r="B798" s="1831"/>
      <c r="C798" s="1831"/>
      <c r="D798" s="1627"/>
      <c r="E798" s="1831"/>
      <c r="F798" s="1831"/>
      <c r="G798" s="1831"/>
      <c r="S798" s="1473"/>
      <c r="BU798" s="1819"/>
      <c r="CI798" s="1455"/>
    </row>
    <row r="799" spans="2:87" s="1365" customFormat="1" x14ac:dyDescent="0.25">
      <c r="B799" s="1831"/>
      <c r="C799" s="1831"/>
      <c r="D799" s="1627"/>
      <c r="E799" s="1831"/>
      <c r="F799" s="1831"/>
      <c r="G799" s="1831"/>
      <c r="S799" s="1473"/>
      <c r="BU799" s="1819"/>
      <c r="CI799" s="1455"/>
    </row>
    <row r="800" spans="2:87" s="1365" customFormat="1" x14ac:dyDescent="0.25">
      <c r="B800" s="1831"/>
      <c r="C800" s="1831"/>
      <c r="D800" s="1627"/>
      <c r="E800" s="1831"/>
      <c r="F800" s="1831"/>
      <c r="G800" s="1831"/>
      <c r="S800" s="1473"/>
      <c r="BU800" s="1819"/>
      <c r="CI800" s="1455"/>
    </row>
    <row r="801" spans="2:87" s="1365" customFormat="1" x14ac:dyDescent="0.25">
      <c r="B801" s="1831"/>
      <c r="C801" s="1831"/>
      <c r="D801" s="1627"/>
      <c r="E801" s="1831"/>
      <c r="F801" s="1831"/>
      <c r="G801" s="1831"/>
      <c r="S801" s="1473"/>
      <c r="BU801" s="1819"/>
      <c r="CI801" s="1455"/>
    </row>
    <row r="802" spans="2:87" s="1365" customFormat="1" x14ac:dyDescent="0.25">
      <c r="B802" s="1831"/>
      <c r="C802" s="1831"/>
      <c r="D802" s="1627"/>
      <c r="E802" s="1831"/>
      <c r="F802" s="1831"/>
      <c r="G802" s="1831"/>
      <c r="S802" s="1473"/>
      <c r="BU802" s="1819"/>
      <c r="CI802" s="1455"/>
    </row>
    <row r="803" spans="2:87" s="1365" customFormat="1" x14ac:dyDescent="0.25">
      <c r="B803" s="1831"/>
      <c r="C803" s="1831"/>
      <c r="D803" s="1627"/>
      <c r="E803" s="1831"/>
      <c r="F803" s="1831"/>
      <c r="G803" s="1831"/>
      <c r="S803" s="1473"/>
      <c r="BU803" s="1819"/>
      <c r="CI803" s="1455"/>
    </row>
    <row r="804" spans="2:87" s="1365" customFormat="1" x14ac:dyDescent="0.25">
      <c r="B804" s="1831"/>
      <c r="C804" s="1831"/>
      <c r="D804" s="1627"/>
      <c r="E804" s="1831"/>
      <c r="F804" s="1831"/>
      <c r="G804" s="1831"/>
      <c r="S804" s="1473"/>
      <c r="BU804" s="1819"/>
      <c r="CI804" s="1455"/>
    </row>
    <row r="805" spans="2:87" s="1365" customFormat="1" x14ac:dyDescent="0.25">
      <c r="B805" s="1831"/>
      <c r="C805" s="1831"/>
      <c r="D805" s="1627"/>
      <c r="E805" s="1831"/>
      <c r="F805" s="1831"/>
      <c r="G805" s="1831"/>
      <c r="S805" s="1473"/>
      <c r="BU805" s="1819"/>
      <c r="CI805" s="1455"/>
    </row>
    <row r="806" spans="2:87" s="1365" customFormat="1" x14ac:dyDescent="0.25">
      <c r="B806" s="1831"/>
      <c r="C806" s="1831"/>
      <c r="D806" s="1627"/>
      <c r="E806" s="1831"/>
      <c r="F806" s="1831"/>
      <c r="G806" s="1831"/>
      <c r="S806" s="1473"/>
      <c r="BU806" s="1819"/>
      <c r="CI806" s="1455"/>
    </row>
    <row r="807" spans="2:87" s="1365" customFormat="1" x14ac:dyDescent="0.25">
      <c r="B807" s="1831"/>
      <c r="C807" s="1831"/>
      <c r="D807" s="1627"/>
      <c r="E807" s="1831"/>
      <c r="F807" s="1831"/>
      <c r="G807" s="1831"/>
      <c r="S807" s="1473"/>
      <c r="BU807" s="1819"/>
      <c r="CI807" s="1455"/>
    </row>
    <row r="808" spans="2:87" s="1365" customFormat="1" x14ac:dyDescent="0.25">
      <c r="B808" s="1831"/>
      <c r="C808" s="1831"/>
      <c r="D808" s="1627"/>
      <c r="E808" s="1831"/>
      <c r="F808" s="1831"/>
      <c r="G808" s="1831"/>
      <c r="S808" s="1473"/>
      <c r="BU808" s="1819"/>
      <c r="CI808" s="1455"/>
    </row>
    <row r="809" spans="2:87" s="1365" customFormat="1" x14ac:dyDescent="0.25">
      <c r="B809" s="1831"/>
      <c r="C809" s="1831"/>
      <c r="D809" s="1627"/>
      <c r="E809" s="1831"/>
      <c r="F809" s="1831"/>
      <c r="G809" s="1831"/>
      <c r="S809" s="1473"/>
      <c r="BU809" s="1819"/>
      <c r="CI809" s="1455"/>
    </row>
    <row r="810" spans="2:87" s="1365" customFormat="1" x14ac:dyDescent="0.25">
      <c r="B810" s="1831"/>
      <c r="C810" s="1831"/>
      <c r="D810" s="1627"/>
      <c r="E810" s="1831"/>
      <c r="F810" s="1831"/>
      <c r="G810" s="1831"/>
      <c r="S810" s="1473"/>
      <c r="BU810" s="1819"/>
      <c r="CI810" s="1455"/>
    </row>
    <row r="811" spans="2:87" s="1365" customFormat="1" x14ac:dyDescent="0.25">
      <c r="B811" s="1831"/>
      <c r="C811" s="1831"/>
      <c r="D811" s="1627"/>
      <c r="E811" s="1831"/>
      <c r="F811" s="1831"/>
      <c r="G811" s="1831"/>
      <c r="S811" s="1473"/>
      <c r="BU811" s="1819"/>
      <c r="CI811" s="1455"/>
    </row>
    <row r="812" spans="2:87" s="1365" customFormat="1" x14ac:dyDescent="0.25">
      <c r="B812" s="1831"/>
      <c r="C812" s="1831"/>
      <c r="D812" s="1627"/>
      <c r="E812" s="1831"/>
      <c r="F812" s="1831"/>
      <c r="G812" s="1831"/>
      <c r="S812" s="1473"/>
      <c r="BU812" s="1819"/>
      <c r="CI812" s="1455"/>
    </row>
    <row r="813" spans="2:87" s="1365" customFormat="1" x14ac:dyDescent="0.25">
      <c r="B813" s="1831"/>
      <c r="C813" s="1831"/>
      <c r="D813" s="1627"/>
      <c r="E813" s="1831"/>
      <c r="F813" s="1831"/>
      <c r="G813" s="1831"/>
      <c r="S813" s="1473"/>
      <c r="BU813" s="1819"/>
      <c r="CI813" s="1455"/>
    </row>
    <row r="814" spans="2:87" s="1365" customFormat="1" x14ac:dyDescent="0.25">
      <c r="B814" s="1831"/>
      <c r="C814" s="1831"/>
      <c r="D814" s="1627"/>
      <c r="E814" s="1831"/>
      <c r="F814" s="1831"/>
      <c r="G814" s="1831"/>
      <c r="S814" s="1473"/>
      <c r="BU814" s="1819"/>
      <c r="CI814" s="1455"/>
    </row>
    <row r="815" spans="2:87" s="1365" customFormat="1" x14ac:dyDescent="0.25">
      <c r="B815" s="1831"/>
      <c r="C815" s="1831"/>
      <c r="D815" s="1627"/>
      <c r="E815" s="1831"/>
      <c r="F815" s="1831"/>
      <c r="G815" s="1831"/>
      <c r="S815" s="1473"/>
      <c r="BU815" s="1819"/>
      <c r="CI815" s="1455"/>
    </row>
    <row r="816" spans="2:87" s="1365" customFormat="1" x14ac:dyDescent="0.25">
      <c r="B816" s="1831"/>
      <c r="C816" s="1831"/>
      <c r="D816" s="1627"/>
      <c r="E816" s="1831"/>
      <c r="F816" s="1831"/>
      <c r="G816" s="1831"/>
      <c r="S816" s="1473"/>
      <c r="BU816" s="1819"/>
      <c r="CI816" s="1455"/>
    </row>
    <row r="817" spans="2:87" s="1365" customFormat="1" x14ac:dyDescent="0.25">
      <c r="B817" s="1831"/>
      <c r="C817" s="1831"/>
      <c r="D817" s="1627"/>
      <c r="E817" s="1831"/>
      <c r="F817" s="1831"/>
      <c r="G817" s="1831"/>
      <c r="S817" s="1473"/>
      <c r="BU817" s="1819"/>
      <c r="CI817" s="1455"/>
    </row>
    <row r="818" spans="2:87" s="1365" customFormat="1" x14ac:dyDescent="0.25">
      <c r="B818" s="1831"/>
      <c r="C818" s="1831"/>
      <c r="D818" s="1627"/>
      <c r="E818" s="1831"/>
      <c r="F818" s="1831"/>
      <c r="G818" s="1831"/>
      <c r="S818" s="1473"/>
      <c r="BU818" s="1819"/>
      <c r="CI818" s="1455"/>
    </row>
    <row r="819" spans="2:87" s="1365" customFormat="1" x14ac:dyDescent="0.25">
      <c r="B819" s="1831"/>
      <c r="C819" s="1831"/>
      <c r="D819" s="1627"/>
      <c r="E819" s="1831"/>
      <c r="F819" s="1831"/>
      <c r="G819" s="1831"/>
      <c r="S819" s="1473"/>
      <c r="BU819" s="1819"/>
      <c r="CI819" s="1455"/>
    </row>
    <row r="820" spans="2:87" s="1365" customFormat="1" x14ac:dyDescent="0.25">
      <c r="B820" s="1831"/>
      <c r="C820" s="1831"/>
      <c r="D820" s="1627"/>
      <c r="E820" s="1831"/>
      <c r="F820" s="1831"/>
      <c r="G820" s="1831"/>
      <c r="S820" s="1473"/>
      <c r="BU820" s="1819"/>
      <c r="CI820" s="1455"/>
    </row>
    <row r="821" spans="2:87" s="1365" customFormat="1" x14ac:dyDescent="0.25">
      <c r="B821" s="1831"/>
      <c r="C821" s="1831"/>
      <c r="D821" s="1627"/>
      <c r="E821" s="1831"/>
      <c r="F821" s="1831"/>
      <c r="G821" s="1831"/>
      <c r="S821" s="1473"/>
      <c r="BU821" s="1819"/>
      <c r="CI821" s="1455"/>
    </row>
    <row r="822" spans="2:87" s="1365" customFormat="1" x14ac:dyDescent="0.25">
      <c r="B822" s="1831"/>
      <c r="C822" s="1831"/>
      <c r="D822" s="1627"/>
      <c r="E822" s="1831"/>
      <c r="F822" s="1831"/>
      <c r="G822" s="1831"/>
      <c r="S822" s="1473"/>
      <c r="BU822" s="1819"/>
      <c r="CI822" s="1455"/>
    </row>
    <row r="823" spans="2:87" s="1365" customFormat="1" x14ac:dyDescent="0.25">
      <c r="B823" s="1831"/>
      <c r="C823" s="1831"/>
      <c r="D823" s="1627"/>
      <c r="E823" s="1831"/>
      <c r="F823" s="1831"/>
      <c r="G823" s="1831"/>
      <c r="S823" s="1473"/>
      <c r="BU823" s="1819"/>
      <c r="CI823" s="1455"/>
    </row>
    <row r="824" spans="2:87" s="1365" customFormat="1" x14ac:dyDescent="0.25">
      <c r="B824" s="1831"/>
      <c r="C824" s="1831"/>
      <c r="D824" s="1627"/>
      <c r="E824" s="1831"/>
      <c r="F824" s="1831"/>
      <c r="G824" s="1831"/>
      <c r="S824" s="1473"/>
      <c r="BU824" s="1819"/>
      <c r="CI824" s="1455"/>
    </row>
    <row r="825" spans="2:87" s="1365" customFormat="1" x14ac:dyDescent="0.25">
      <c r="B825" s="1831"/>
      <c r="C825" s="1831"/>
      <c r="D825" s="1627"/>
      <c r="E825" s="1831"/>
      <c r="F825" s="1831"/>
      <c r="G825" s="1831"/>
      <c r="S825" s="1473"/>
      <c r="BU825" s="1819"/>
      <c r="CI825" s="1455"/>
    </row>
    <row r="826" spans="2:87" s="1365" customFormat="1" x14ac:dyDescent="0.25">
      <c r="B826" s="1831"/>
      <c r="C826" s="1831"/>
      <c r="D826" s="1627"/>
      <c r="E826" s="1831"/>
      <c r="F826" s="1831"/>
      <c r="G826" s="1831"/>
      <c r="S826" s="1473"/>
      <c r="BU826" s="1819"/>
      <c r="CI826" s="1455"/>
    </row>
    <row r="827" spans="2:87" s="1365" customFormat="1" x14ac:dyDescent="0.25">
      <c r="B827" s="1831"/>
      <c r="C827" s="1831"/>
      <c r="D827" s="1627"/>
      <c r="E827" s="1831"/>
      <c r="F827" s="1831"/>
      <c r="G827" s="1831"/>
      <c r="S827" s="1473"/>
      <c r="BU827" s="1819"/>
      <c r="CI827" s="1455"/>
    </row>
    <row r="828" spans="2:87" s="1365" customFormat="1" x14ac:dyDescent="0.25">
      <c r="B828" s="1831"/>
      <c r="C828" s="1831"/>
      <c r="D828" s="1627"/>
      <c r="E828" s="1831"/>
      <c r="F828" s="1831"/>
      <c r="G828" s="1831"/>
      <c r="S828" s="1473"/>
      <c r="BU828" s="1819"/>
      <c r="CI828" s="1455"/>
    </row>
    <row r="829" spans="2:87" s="1365" customFormat="1" x14ac:dyDescent="0.25">
      <c r="B829" s="1831"/>
      <c r="C829" s="1831"/>
      <c r="D829" s="1627"/>
      <c r="E829" s="1831"/>
      <c r="F829" s="1831"/>
      <c r="G829" s="1831"/>
      <c r="S829" s="1473"/>
      <c r="BU829" s="1819"/>
      <c r="CI829" s="1455"/>
    </row>
    <row r="830" spans="2:87" s="1365" customFormat="1" x14ac:dyDescent="0.25">
      <c r="B830" s="1831"/>
      <c r="C830" s="1831"/>
      <c r="D830" s="1627"/>
      <c r="E830" s="1831"/>
      <c r="F830" s="1831"/>
      <c r="G830" s="1831"/>
      <c r="S830" s="1473"/>
      <c r="BU830" s="1819"/>
      <c r="CI830" s="1455"/>
    </row>
    <row r="831" spans="2:87" s="1365" customFormat="1" x14ac:dyDescent="0.25">
      <c r="B831" s="1831"/>
      <c r="C831" s="1831"/>
      <c r="D831" s="1627"/>
      <c r="E831" s="1831"/>
      <c r="F831" s="1831"/>
      <c r="G831" s="1831"/>
      <c r="S831" s="1473"/>
      <c r="BU831" s="1819"/>
      <c r="CI831" s="1455"/>
    </row>
    <row r="832" spans="2:87" s="1365" customFormat="1" x14ac:dyDescent="0.25">
      <c r="B832" s="1831"/>
      <c r="C832" s="1831"/>
      <c r="D832" s="1627"/>
      <c r="E832" s="1831"/>
      <c r="F832" s="1831"/>
      <c r="G832" s="1831"/>
      <c r="S832" s="1473"/>
      <c r="BU832" s="1819"/>
      <c r="CI832" s="1455"/>
    </row>
    <row r="833" spans="2:87" s="1365" customFormat="1" x14ac:dyDescent="0.25">
      <c r="B833" s="1831"/>
      <c r="C833" s="1831"/>
      <c r="D833" s="1627"/>
      <c r="E833" s="1831"/>
      <c r="F833" s="1831"/>
      <c r="G833" s="1831"/>
      <c r="S833" s="1473"/>
      <c r="BU833" s="1819"/>
      <c r="CI833" s="1455"/>
    </row>
    <row r="834" spans="2:87" s="1365" customFormat="1" x14ac:dyDescent="0.25">
      <c r="B834" s="1831"/>
      <c r="C834" s="1831"/>
      <c r="D834" s="1627"/>
      <c r="E834" s="1831"/>
      <c r="F834" s="1831"/>
      <c r="G834" s="1831"/>
      <c r="S834" s="1473"/>
      <c r="BU834" s="1819"/>
      <c r="CI834" s="1455"/>
    </row>
    <row r="835" spans="2:87" s="1365" customFormat="1" x14ac:dyDescent="0.25">
      <c r="B835" s="1831"/>
      <c r="C835" s="1831"/>
      <c r="D835" s="1627"/>
      <c r="E835" s="1831"/>
      <c r="F835" s="1831"/>
      <c r="G835" s="1831"/>
      <c r="S835" s="1473"/>
      <c r="BU835" s="1819"/>
      <c r="CI835" s="1455"/>
    </row>
    <row r="836" spans="2:87" s="1365" customFormat="1" x14ac:dyDescent="0.25">
      <c r="B836" s="1831"/>
      <c r="C836" s="1831"/>
      <c r="D836" s="1627"/>
      <c r="E836" s="1831"/>
      <c r="F836" s="1831"/>
      <c r="G836" s="1831"/>
      <c r="S836" s="1473"/>
      <c r="BU836" s="1819"/>
      <c r="CI836" s="1455"/>
    </row>
    <row r="837" spans="2:87" s="1365" customFormat="1" x14ac:dyDescent="0.25">
      <c r="B837" s="1831"/>
      <c r="C837" s="1831"/>
      <c r="D837" s="1627"/>
      <c r="E837" s="1831"/>
      <c r="F837" s="1831"/>
      <c r="G837" s="1831"/>
      <c r="S837" s="1473"/>
      <c r="BU837" s="1819"/>
      <c r="CI837" s="1455"/>
    </row>
    <row r="838" spans="2:87" s="1365" customFormat="1" x14ac:dyDescent="0.25">
      <c r="B838" s="1831"/>
      <c r="C838" s="1831"/>
      <c r="D838" s="1627"/>
      <c r="E838" s="1831"/>
      <c r="F838" s="1831"/>
      <c r="G838" s="1831"/>
      <c r="S838" s="1473"/>
      <c r="BU838" s="1819"/>
      <c r="CI838" s="1455"/>
    </row>
    <row r="839" spans="2:87" s="1365" customFormat="1" x14ac:dyDescent="0.25">
      <c r="B839" s="1831"/>
      <c r="C839" s="1831"/>
      <c r="D839" s="1627"/>
      <c r="E839" s="1831"/>
      <c r="F839" s="1831"/>
      <c r="G839" s="1831"/>
      <c r="S839" s="1473"/>
      <c r="BU839" s="1819"/>
      <c r="CI839" s="1455"/>
    </row>
    <row r="840" spans="2:87" s="1365" customFormat="1" x14ac:dyDescent="0.25">
      <c r="B840" s="1831"/>
      <c r="C840" s="1831"/>
      <c r="D840" s="1627"/>
      <c r="E840" s="1831"/>
      <c r="F840" s="1831"/>
      <c r="G840" s="1831"/>
      <c r="S840" s="1473"/>
      <c r="BU840" s="1819"/>
      <c r="CI840" s="1455"/>
    </row>
    <row r="841" spans="2:87" s="1365" customFormat="1" x14ac:dyDescent="0.25">
      <c r="B841" s="1831"/>
      <c r="C841" s="1831"/>
      <c r="D841" s="1627"/>
      <c r="E841" s="1831"/>
      <c r="F841" s="1831"/>
      <c r="G841" s="1831"/>
      <c r="S841" s="1473"/>
      <c r="BU841" s="1819"/>
      <c r="CI841" s="1455"/>
    </row>
    <row r="842" spans="2:87" s="1365" customFormat="1" x14ac:dyDescent="0.25">
      <c r="B842" s="1831"/>
      <c r="C842" s="1831"/>
      <c r="D842" s="1627"/>
      <c r="E842" s="1831"/>
      <c r="F842" s="1831"/>
      <c r="G842" s="1831"/>
      <c r="S842" s="1473"/>
      <c r="BU842" s="1819"/>
      <c r="CI842" s="1455"/>
    </row>
    <row r="843" spans="2:87" s="1365" customFormat="1" x14ac:dyDescent="0.25">
      <c r="B843" s="1831"/>
      <c r="C843" s="1831"/>
      <c r="D843" s="1627"/>
      <c r="E843" s="1831"/>
      <c r="F843" s="1831"/>
      <c r="G843" s="1831"/>
      <c r="S843" s="1473"/>
      <c r="BU843" s="1819"/>
      <c r="CI843" s="1455"/>
    </row>
    <row r="844" spans="2:87" s="1365" customFormat="1" x14ac:dyDescent="0.25">
      <c r="B844" s="1831"/>
      <c r="C844" s="1831"/>
      <c r="D844" s="1627"/>
      <c r="E844" s="1831"/>
      <c r="F844" s="1831"/>
      <c r="G844" s="1831"/>
      <c r="S844" s="1473"/>
      <c r="BU844" s="1819"/>
      <c r="CI844" s="1455"/>
    </row>
    <row r="845" spans="2:87" s="1365" customFormat="1" x14ac:dyDescent="0.25">
      <c r="B845" s="1831"/>
      <c r="C845" s="1831"/>
      <c r="D845" s="1627"/>
      <c r="E845" s="1831"/>
      <c r="F845" s="1831"/>
      <c r="G845" s="1831"/>
      <c r="S845" s="1473"/>
      <c r="BU845" s="1819"/>
      <c r="CI845" s="1455"/>
    </row>
    <row r="846" spans="2:87" s="1365" customFormat="1" x14ac:dyDescent="0.25">
      <c r="B846" s="1831"/>
      <c r="C846" s="1831"/>
      <c r="D846" s="1627"/>
      <c r="E846" s="1831"/>
      <c r="F846" s="1831"/>
      <c r="G846" s="1831"/>
      <c r="S846" s="1473"/>
      <c r="BU846" s="1819"/>
      <c r="CI846" s="1455"/>
    </row>
    <row r="847" spans="2:87" s="1365" customFormat="1" x14ac:dyDescent="0.25">
      <c r="B847" s="1831"/>
      <c r="C847" s="1831"/>
      <c r="D847" s="1627"/>
      <c r="E847" s="1831"/>
      <c r="F847" s="1831"/>
      <c r="G847" s="1831"/>
      <c r="S847" s="1473"/>
      <c r="BU847" s="1819"/>
      <c r="CI847" s="1455"/>
    </row>
    <row r="848" spans="2:87" s="1365" customFormat="1" x14ac:dyDescent="0.25">
      <c r="B848" s="1831"/>
      <c r="C848" s="1831"/>
      <c r="D848" s="1627"/>
      <c r="E848" s="1831"/>
      <c r="F848" s="1831"/>
      <c r="G848" s="1831"/>
      <c r="S848" s="1473"/>
      <c r="BU848" s="1819"/>
      <c r="CI848" s="1455"/>
    </row>
    <row r="849" spans="2:87" s="1365" customFormat="1" x14ac:dyDescent="0.25">
      <c r="B849" s="1831"/>
      <c r="C849" s="1831"/>
      <c r="D849" s="1627"/>
      <c r="E849" s="1831"/>
      <c r="F849" s="1831"/>
      <c r="G849" s="1831"/>
      <c r="S849" s="1473"/>
      <c r="BU849" s="1819"/>
      <c r="CI849" s="1455"/>
    </row>
    <row r="850" spans="2:87" s="1365" customFormat="1" x14ac:dyDescent="0.25">
      <c r="B850" s="1831"/>
      <c r="C850" s="1831"/>
      <c r="D850" s="1627"/>
      <c r="E850" s="1831"/>
      <c r="F850" s="1831"/>
      <c r="G850" s="1831"/>
      <c r="S850" s="1473"/>
      <c r="BU850" s="1819"/>
      <c r="CI850" s="1455"/>
    </row>
    <row r="851" spans="2:87" s="1365" customFormat="1" x14ac:dyDescent="0.25">
      <c r="B851" s="1831"/>
      <c r="C851" s="1831"/>
      <c r="D851" s="1627"/>
      <c r="E851" s="1831"/>
      <c r="F851" s="1831"/>
      <c r="G851" s="1831"/>
      <c r="S851" s="1473"/>
      <c r="BU851" s="1819"/>
      <c r="CI851" s="1455"/>
    </row>
    <row r="852" spans="2:87" s="1365" customFormat="1" x14ac:dyDescent="0.25">
      <c r="B852" s="1831"/>
      <c r="C852" s="1831"/>
      <c r="D852" s="1627"/>
      <c r="E852" s="1831"/>
      <c r="F852" s="1831"/>
      <c r="G852" s="1831"/>
      <c r="S852" s="1473"/>
      <c r="BU852" s="1819"/>
      <c r="CI852" s="1455"/>
    </row>
    <row r="853" spans="2:87" s="1365" customFormat="1" x14ac:dyDescent="0.25">
      <c r="B853" s="1831"/>
      <c r="C853" s="1831"/>
      <c r="D853" s="1627"/>
      <c r="E853" s="1831"/>
      <c r="F853" s="1831"/>
      <c r="G853" s="1831"/>
      <c r="S853" s="1473"/>
      <c r="BU853" s="1819"/>
      <c r="CI853" s="1455"/>
    </row>
    <row r="854" spans="2:87" s="1365" customFormat="1" x14ac:dyDescent="0.25">
      <c r="B854" s="1831"/>
      <c r="C854" s="1831"/>
      <c r="D854" s="1627"/>
      <c r="E854" s="1831"/>
      <c r="F854" s="1831"/>
      <c r="G854" s="1831"/>
      <c r="S854" s="1473"/>
      <c r="BU854" s="1819"/>
      <c r="CI854" s="1455"/>
    </row>
    <row r="855" spans="2:87" s="1365" customFormat="1" x14ac:dyDescent="0.25">
      <c r="B855" s="1831"/>
      <c r="C855" s="1831"/>
      <c r="D855" s="1627"/>
      <c r="E855" s="1831"/>
      <c r="F855" s="1831"/>
      <c r="G855" s="1831"/>
      <c r="S855" s="1473"/>
      <c r="BU855" s="1819"/>
      <c r="CI855" s="1455"/>
    </row>
    <row r="856" spans="2:87" s="1365" customFormat="1" x14ac:dyDescent="0.25">
      <c r="B856" s="1831"/>
      <c r="C856" s="1831"/>
      <c r="D856" s="1627"/>
      <c r="E856" s="1831"/>
      <c r="F856" s="1831"/>
      <c r="G856" s="1831"/>
      <c r="S856" s="1473"/>
      <c r="BU856" s="1819"/>
      <c r="CI856" s="1455"/>
    </row>
    <row r="857" spans="2:87" s="1365" customFormat="1" x14ac:dyDescent="0.25">
      <c r="B857" s="1831"/>
      <c r="C857" s="1831"/>
      <c r="D857" s="1627"/>
      <c r="E857" s="1831"/>
      <c r="F857" s="1831"/>
      <c r="G857" s="1831"/>
      <c r="S857" s="1473"/>
      <c r="BU857" s="1819"/>
      <c r="CI857" s="1455"/>
    </row>
    <row r="858" spans="2:87" s="1365" customFormat="1" x14ac:dyDescent="0.25">
      <c r="B858" s="1831"/>
      <c r="C858" s="1831"/>
      <c r="D858" s="1627"/>
      <c r="E858" s="1831"/>
      <c r="F858" s="1831"/>
      <c r="G858" s="1831"/>
      <c r="S858" s="1473"/>
      <c r="BU858" s="1819"/>
      <c r="CI858" s="1455"/>
    </row>
    <row r="859" spans="2:87" s="1365" customFormat="1" x14ac:dyDescent="0.25">
      <c r="B859" s="1831"/>
      <c r="C859" s="1831"/>
      <c r="D859" s="1627"/>
      <c r="E859" s="1831"/>
      <c r="F859" s="1831"/>
      <c r="G859" s="1831"/>
      <c r="S859" s="1473"/>
      <c r="BU859" s="1819"/>
      <c r="CI859" s="1455"/>
    </row>
    <row r="860" spans="2:87" s="1365" customFormat="1" x14ac:dyDescent="0.25">
      <c r="B860" s="1831"/>
      <c r="C860" s="1831"/>
      <c r="D860" s="1627"/>
      <c r="E860" s="1831"/>
      <c r="F860" s="1831"/>
      <c r="G860" s="1831"/>
      <c r="S860" s="1473"/>
      <c r="BU860" s="1819"/>
      <c r="CI860" s="1455"/>
    </row>
    <row r="861" spans="2:87" s="1365" customFormat="1" x14ac:dyDescent="0.25">
      <c r="B861" s="1831"/>
      <c r="C861" s="1831"/>
      <c r="D861" s="1627"/>
      <c r="E861" s="1831"/>
      <c r="F861" s="1831"/>
      <c r="G861" s="1831"/>
      <c r="S861" s="1473"/>
      <c r="BU861" s="1819"/>
      <c r="CI861" s="1455"/>
    </row>
    <row r="862" spans="2:87" s="1365" customFormat="1" x14ac:dyDescent="0.25">
      <c r="B862" s="1831"/>
      <c r="C862" s="1831"/>
      <c r="D862" s="1627"/>
      <c r="E862" s="1831"/>
      <c r="F862" s="1831"/>
      <c r="G862" s="1831"/>
      <c r="S862" s="1473"/>
      <c r="BU862" s="1819"/>
      <c r="CI862" s="1455"/>
    </row>
    <row r="863" spans="2:87" s="1365" customFormat="1" x14ac:dyDescent="0.25">
      <c r="B863" s="1831"/>
      <c r="C863" s="1831"/>
      <c r="D863" s="1627"/>
      <c r="E863" s="1831"/>
      <c r="F863" s="1831"/>
      <c r="G863" s="1831"/>
      <c r="S863" s="1473"/>
      <c r="BU863" s="1819"/>
      <c r="CI863" s="1455"/>
    </row>
    <row r="864" spans="2:87" s="1365" customFormat="1" x14ac:dyDescent="0.25">
      <c r="B864" s="1831"/>
      <c r="C864" s="1831"/>
      <c r="D864" s="1627"/>
      <c r="E864" s="1831"/>
      <c r="F864" s="1831"/>
      <c r="G864" s="1831"/>
      <c r="S864" s="1473"/>
      <c r="BU864" s="1819"/>
      <c r="CI864" s="1455"/>
    </row>
    <row r="865" spans="2:87" s="1365" customFormat="1" x14ac:dyDescent="0.25">
      <c r="B865" s="1831"/>
      <c r="C865" s="1831"/>
      <c r="D865" s="1627"/>
      <c r="E865" s="1831"/>
      <c r="F865" s="1831"/>
      <c r="G865" s="1831"/>
      <c r="S865" s="1473"/>
      <c r="BU865" s="1819"/>
      <c r="CI865" s="1455"/>
    </row>
    <row r="866" spans="2:87" s="1365" customFormat="1" x14ac:dyDescent="0.25">
      <c r="B866" s="1831"/>
      <c r="C866" s="1831"/>
      <c r="D866" s="1627"/>
      <c r="E866" s="1831"/>
      <c r="F866" s="1831"/>
      <c r="G866" s="1831"/>
      <c r="S866" s="1473"/>
      <c r="BU866" s="1819"/>
      <c r="CI866" s="1455"/>
    </row>
    <row r="867" spans="2:87" s="1365" customFormat="1" x14ac:dyDescent="0.25">
      <c r="B867" s="1831"/>
      <c r="C867" s="1831"/>
      <c r="D867" s="1627"/>
      <c r="E867" s="1831"/>
      <c r="F867" s="1831"/>
      <c r="G867" s="1831"/>
      <c r="S867" s="1473"/>
      <c r="BU867" s="1819"/>
      <c r="CI867" s="1455"/>
    </row>
    <row r="868" spans="2:87" s="1365" customFormat="1" x14ac:dyDescent="0.25">
      <c r="B868" s="1831"/>
      <c r="C868" s="1831"/>
      <c r="D868" s="1627"/>
      <c r="E868" s="1831"/>
      <c r="F868" s="1831"/>
      <c r="G868" s="1831"/>
      <c r="S868" s="1473"/>
      <c r="BU868" s="1819"/>
      <c r="CI868" s="1455"/>
    </row>
    <row r="869" spans="2:87" s="1365" customFormat="1" x14ac:dyDescent="0.25">
      <c r="B869" s="1831"/>
      <c r="C869" s="1831"/>
      <c r="D869" s="1627"/>
      <c r="E869" s="1831"/>
      <c r="F869" s="1831"/>
      <c r="G869" s="1831"/>
      <c r="S869" s="1473"/>
      <c r="BU869" s="1819"/>
      <c r="CI869" s="1455"/>
    </row>
    <row r="870" spans="2:87" s="1365" customFormat="1" x14ac:dyDescent="0.25">
      <c r="B870" s="1831"/>
      <c r="C870" s="1831"/>
      <c r="D870" s="1627"/>
      <c r="E870" s="1831"/>
      <c r="F870" s="1831"/>
      <c r="G870" s="1831"/>
      <c r="S870" s="1473"/>
      <c r="BU870" s="1819"/>
      <c r="CI870" s="1455"/>
    </row>
    <row r="871" spans="2:87" s="1365" customFormat="1" x14ac:dyDescent="0.25">
      <c r="B871" s="1831"/>
      <c r="C871" s="1831"/>
      <c r="D871" s="1627"/>
      <c r="E871" s="1831"/>
      <c r="F871" s="1831"/>
      <c r="G871" s="1831"/>
      <c r="S871" s="1473"/>
      <c r="BU871" s="1819"/>
      <c r="CI871" s="1455"/>
    </row>
    <row r="872" spans="2:87" s="1365" customFormat="1" x14ac:dyDescent="0.25">
      <c r="B872" s="1831"/>
      <c r="C872" s="1831"/>
      <c r="D872" s="1627"/>
      <c r="E872" s="1831"/>
      <c r="F872" s="1831"/>
      <c r="G872" s="1831"/>
      <c r="S872" s="1473"/>
      <c r="BU872" s="1819"/>
      <c r="CI872" s="1455"/>
    </row>
    <row r="873" spans="2:87" s="1365" customFormat="1" x14ac:dyDescent="0.25">
      <c r="B873" s="1831"/>
      <c r="C873" s="1831"/>
      <c r="D873" s="1627"/>
      <c r="E873" s="1831"/>
      <c r="F873" s="1831"/>
      <c r="G873" s="1831"/>
      <c r="S873" s="1473"/>
      <c r="BU873" s="1819"/>
      <c r="CI873" s="1455"/>
    </row>
    <row r="874" spans="2:87" s="1365" customFormat="1" x14ac:dyDescent="0.25">
      <c r="B874" s="1831"/>
      <c r="C874" s="1831"/>
      <c r="D874" s="1627"/>
      <c r="E874" s="1831"/>
      <c r="F874" s="1831"/>
      <c r="G874" s="1831"/>
      <c r="S874" s="1473"/>
      <c r="BU874" s="1819"/>
      <c r="CI874" s="1455"/>
    </row>
    <row r="875" spans="2:87" s="1365" customFormat="1" x14ac:dyDescent="0.25">
      <c r="B875" s="1831"/>
      <c r="C875" s="1831"/>
      <c r="D875" s="1627"/>
      <c r="E875" s="1831"/>
      <c r="F875" s="1831"/>
      <c r="G875" s="1831"/>
      <c r="S875" s="1473"/>
      <c r="BU875" s="1819"/>
      <c r="CI875" s="1455"/>
    </row>
    <row r="876" spans="2:87" s="1365" customFormat="1" x14ac:dyDescent="0.25">
      <c r="B876" s="1831"/>
      <c r="C876" s="1831"/>
      <c r="D876" s="1627"/>
      <c r="E876" s="1831"/>
      <c r="F876" s="1831"/>
      <c r="G876" s="1831"/>
      <c r="S876" s="1473"/>
      <c r="BU876" s="1819"/>
      <c r="CI876" s="1455"/>
    </row>
    <row r="877" spans="2:87" s="1365" customFormat="1" x14ac:dyDescent="0.25">
      <c r="B877" s="1831"/>
      <c r="C877" s="1831"/>
      <c r="D877" s="1627"/>
      <c r="E877" s="1831"/>
      <c r="F877" s="1831"/>
      <c r="G877" s="1831"/>
      <c r="S877" s="1473"/>
      <c r="BU877" s="1819"/>
      <c r="CI877" s="1455"/>
    </row>
    <row r="878" spans="2:87" s="1365" customFormat="1" x14ac:dyDescent="0.25">
      <c r="B878" s="1831"/>
      <c r="C878" s="1831"/>
      <c r="D878" s="1627"/>
      <c r="E878" s="1831"/>
      <c r="F878" s="1831"/>
      <c r="G878" s="1831"/>
      <c r="S878" s="1473"/>
      <c r="BU878" s="1819"/>
      <c r="CI878" s="1455"/>
    </row>
    <row r="879" spans="2:87" s="1365" customFormat="1" x14ac:dyDescent="0.25">
      <c r="B879" s="1831"/>
      <c r="C879" s="1831"/>
      <c r="D879" s="1627"/>
      <c r="E879" s="1831"/>
      <c r="F879" s="1831"/>
      <c r="G879" s="1831"/>
      <c r="S879" s="1473"/>
      <c r="BU879" s="1819"/>
      <c r="CI879" s="1455"/>
    </row>
    <row r="880" spans="2:87" s="1365" customFormat="1" x14ac:dyDescent="0.25">
      <c r="B880" s="1831"/>
      <c r="C880" s="1831"/>
      <c r="D880" s="1627"/>
      <c r="E880" s="1831"/>
      <c r="F880" s="1831"/>
      <c r="G880" s="1831"/>
      <c r="S880" s="1473"/>
      <c r="BU880" s="1819"/>
      <c r="CI880" s="1455"/>
    </row>
    <row r="881" spans="2:87" s="1365" customFormat="1" x14ac:dyDescent="0.25">
      <c r="B881" s="1831"/>
      <c r="C881" s="1831"/>
      <c r="D881" s="1627"/>
      <c r="E881" s="1831"/>
      <c r="F881" s="1831"/>
      <c r="G881" s="1831"/>
      <c r="S881" s="1473"/>
      <c r="BU881" s="1819"/>
      <c r="CI881" s="1455"/>
    </row>
    <row r="882" spans="2:87" s="1365" customFormat="1" x14ac:dyDescent="0.25">
      <c r="B882" s="1831"/>
      <c r="C882" s="1831"/>
      <c r="D882" s="1627"/>
      <c r="E882" s="1831"/>
      <c r="F882" s="1831"/>
      <c r="G882" s="1831"/>
      <c r="S882" s="1473"/>
      <c r="BU882" s="1819"/>
      <c r="CI882" s="1455"/>
    </row>
    <row r="883" spans="2:87" s="1365" customFormat="1" x14ac:dyDescent="0.25">
      <c r="B883" s="1831"/>
      <c r="C883" s="1831"/>
      <c r="D883" s="1627"/>
      <c r="E883" s="1831"/>
      <c r="F883" s="1831"/>
      <c r="G883" s="1831"/>
      <c r="S883" s="1473"/>
      <c r="BU883" s="1819"/>
      <c r="CI883" s="1455"/>
    </row>
    <row r="884" spans="2:87" s="1365" customFormat="1" x14ac:dyDescent="0.25">
      <c r="B884" s="1831"/>
      <c r="C884" s="1831"/>
      <c r="D884" s="1627"/>
      <c r="E884" s="1831"/>
      <c r="F884" s="1831"/>
      <c r="G884" s="1831"/>
      <c r="S884" s="1473"/>
      <c r="BU884" s="1819"/>
      <c r="CI884" s="1455"/>
    </row>
    <row r="885" spans="2:87" s="1365" customFormat="1" x14ac:dyDescent="0.25">
      <c r="B885" s="1831"/>
      <c r="C885" s="1831"/>
      <c r="D885" s="1627"/>
      <c r="E885" s="1831"/>
      <c r="F885" s="1831"/>
      <c r="G885" s="1831"/>
      <c r="S885" s="1473"/>
      <c r="BU885" s="1819"/>
      <c r="CI885" s="1455"/>
    </row>
    <row r="886" spans="2:87" s="1365" customFormat="1" x14ac:dyDescent="0.25">
      <c r="B886" s="1831"/>
      <c r="C886" s="1831"/>
      <c r="D886" s="1627"/>
      <c r="E886" s="1831"/>
      <c r="F886" s="1831"/>
      <c r="G886" s="1831"/>
      <c r="S886" s="1473"/>
      <c r="BU886" s="1819"/>
      <c r="CI886" s="1455"/>
    </row>
    <row r="887" spans="2:87" s="1365" customFormat="1" x14ac:dyDescent="0.25">
      <c r="B887" s="1831"/>
      <c r="C887" s="1831"/>
      <c r="D887" s="1627"/>
      <c r="E887" s="1831"/>
      <c r="F887" s="1831"/>
      <c r="G887" s="1831"/>
      <c r="S887" s="1473"/>
      <c r="BU887" s="1819"/>
      <c r="CI887" s="1455"/>
    </row>
    <row r="888" spans="2:87" s="1365" customFormat="1" x14ac:dyDescent="0.25">
      <c r="B888" s="1831"/>
      <c r="C888" s="1831"/>
      <c r="D888" s="1627"/>
      <c r="E888" s="1831"/>
      <c r="F888" s="1831"/>
      <c r="G888" s="1831"/>
      <c r="S888" s="1473"/>
      <c r="BU888" s="1819"/>
      <c r="CI888" s="1455"/>
    </row>
    <row r="889" spans="2:87" s="1365" customFormat="1" x14ac:dyDescent="0.25">
      <c r="B889" s="1831"/>
      <c r="C889" s="1831"/>
      <c r="D889" s="1627"/>
      <c r="E889" s="1831"/>
      <c r="F889" s="1831"/>
      <c r="G889" s="1831"/>
      <c r="S889" s="1473"/>
      <c r="BU889" s="1819"/>
      <c r="CI889" s="1455"/>
    </row>
    <row r="890" spans="2:87" s="1365" customFormat="1" x14ac:dyDescent="0.25">
      <c r="B890" s="1831"/>
      <c r="C890" s="1831"/>
      <c r="D890" s="1627"/>
      <c r="E890" s="1831"/>
      <c r="F890" s="1831"/>
      <c r="G890" s="1831"/>
      <c r="S890" s="1473"/>
      <c r="BU890" s="1819"/>
      <c r="CI890" s="1455"/>
    </row>
    <row r="891" spans="2:87" s="1365" customFormat="1" x14ac:dyDescent="0.25">
      <c r="B891" s="1831"/>
      <c r="C891" s="1831"/>
      <c r="D891" s="1627"/>
      <c r="E891" s="1831"/>
      <c r="F891" s="1831"/>
      <c r="G891" s="1831"/>
      <c r="S891" s="1473"/>
      <c r="BU891" s="1819"/>
      <c r="CI891" s="1455"/>
    </row>
    <row r="892" spans="2:87" s="1365" customFormat="1" x14ac:dyDescent="0.25">
      <c r="B892" s="1831"/>
      <c r="C892" s="1831"/>
      <c r="D892" s="1627"/>
      <c r="E892" s="1831"/>
      <c r="F892" s="1831"/>
      <c r="G892" s="1831"/>
      <c r="S892" s="1473"/>
      <c r="BU892" s="1819"/>
      <c r="CI892" s="1455"/>
    </row>
    <row r="893" spans="2:87" s="1365" customFormat="1" x14ac:dyDescent="0.25">
      <c r="B893" s="1831"/>
      <c r="C893" s="1831"/>
      <c r="D893" s="1627"/>
      <c r="E893" s="1831"/>
      <c r="F893" s="1831"/>
      <c r="G893" s="1831"/>
      <c r="S893" s="1473"/>
      <c r="BU893" s="1819"/>
      <c r="CI893" s="1455"/>
    </row>
    <row r="894" spans="2:87" s="1365" customFormat="1" x14ac:dyDescent="0.25">
      <c r="B894" s="1831"/>
      <c r="C894" s="1831"/>
      <c r="D894" s="1627"/>
      <c r="E894" s="1831"/>
      <c r="F894" s="1831"/>
      <c r="G894" s="1831"/>
      <c r="S894" s="1473"/>
      <c r="BU894" s="1819"/>
      <c r="CI894" s="1455"/>
    </row>
    <row r="895" spans="2:87" s="1365" customFormat="1" x14ac:dyDescent="0.25">
      <c r="B895" s="1831"/>
      <c r="C895" s="1831"/>
      <c r="D895" s="1627"/>
      <c r="E895" s="1831"/>
      <c r="F895" s="1831"/>
      <c r="G895" s="1831"/>
      <c r="S895" s="1473"/>
      <c r="BU895" s="1819"/>
      <c r="CI895" s="1455"/>
    </row>
    <row r="896" spans="2:87" s="1365" customFormat="1" x14ac:dyDescent="0.25">
      <c r="B896" s="1831"/>
      <c r="C896" s="1831"/>
      <c r="D896" s="1627"/>
      <c r="E896" s="1831"/>
      <c r="F896" s="1831"/>
      <c r="G896" s="1831"/>
      <c r="S896" s="1473"/>
      <c r="BU896" s="1819"/>
      <c r="CI896" s="1455"/>
    </row>
    <row r="897" spans="2:87" s="1365" customFormat="1" x14ac:dyDescent="0.25">
      <c r="B897" s="1831"/>
      <c r="C897" s="1831"/>
      <c r="D897" s="1627"/>
      <c r="E897" s="1831"/>
      <c r="F897" s="1831"/>
      <c r="G897" s="1831"/>
      <c r="S897" s="1473"/>
      <c r="BU897" s="1819"/>
      <c r="CI897" s="1455"/>
    </row>
    <row r="898" spans="2:87" s="1365" customFormat="1" x14ac:dyDescent="0.25">
      <c r="B898" s="1831"/>
      <c r="C898" s="1831"/>
      <c r="D898" s="1627"/>
      <c r="E898" s="1831"/>
      <c r="F898" s="1831"/>
      <c r="G898" s="1831"/>
      <c r="S898" s="1473"/>
      <c r="BU898" s="1819"/>
      <c r="CI898" s="1455"/>
    </row>
    <row r="899" spans="2:87" s="1365" customFormat="1" x14ac:dyDescent="0.25">
      <c r="B899" s="1831"/>
      <c r="C899" s="1831"/>
      <c r="D899" s="1627"/>
      <c r="E899" s="1831"/>
      <c r="F899" s="1831"/>
      <c r="G899" s="1831"/>
      <c r="S899" s="1473"/>
      <c r="BU899" s="1819"/>
      <c r="CI899" s="1455"/>
    </row>
    <row r="900" spans="2:87" s="1365" customFormat="1" x14ac:dyDescent="0.25">
      <c r="B900" s="1831"/>
      <c r="C900" s="1831"/>
      <c r="D900" s="1627"/>
      <c r="E900" s="1831"/>
      <c r="F900" s="1831"/>
      <c r="G900" s="1831"/>
      <c r="S900" s="1473"/>
      <c r="BU900" s="1819"/>
      <c r="CI900" s="1455"/>
    </row>
    <row r="901" spans="2:87" s="1365" customFormat="1" x14ac:dyDescent="0.25">
      <c r="B901" s="1831"/>
      <c r="C901" s="1831"/>
      <c r="D901" s="1627"/>
      <c r="E901" s="1831"/>
      <c r="F901" s="1831"/>
      <c r="G901" s="1831"/>
      <c r="S901" s="1473"/>
      <c r="BU901" s="1819"/>
      <c r="CI901" s="1455"/>
    </row>
    <row r="902" spans="2:87" s="1365" customFormat="1" x14ac:dyDescent="0.25">
      <c r="B902" s="1831"/>
      <c r="C902" s="1831"/>
      <c r="D902" s="1627"/>
      <c r="E902" s="1831"/>
      <c r="F902" s="1831"/>
      <c r="G902" s="1831"/>
      <c r="S902" s="1473"/>
      <c r="BU902" s="1819"/>
      <c r="CI902" s="1455"/>
    </row>
    <row r="903" spans="2:87" s="1365" customFormat="1" x14ac:dyDescent="0.25">
      <c r="B903" s="1831"/>
      <c r="C903" s="1831"/>
      <c r="D903" s="1627"/>
      <c r="E903" s="1831"/>
      <c r="F903" s="1831"/>
      <c r="G903" s="1831"/>
      <c r="S903" s="1473"/>
      <c r="BU903" s="1819"/>
      <c r="CI903" s="1455"/>
    </row>
    <row r="904" spans="2:87" s="1365" customFormat="1" x14ac:dyDescent="0.25">
      <c r="B904" s="1831"/>
      <c r="C904" s="1831"/>
      <c r="D904" s="1627"/>
      <c r="E904" s="1831"/>
      <c r="F904" s="1831"/>
      <c r="G904" s="1831"/>
      <c r="S904" s="1473"/>
      <c r="BU904" s="1819"/>
      <c r="CI904" s="1455"/>
    </row>
    <row r="905" spans="2:87" s="1365" customFormat="1" x14ac:dyDescent="0.25">
      <c r="B905" s="1831"/>
      <c r="C905" s="1831"/>
      <c r="D905" s="1627"/>
      <c r="E905" s="1831"/>
      <c r="F905" s="1831"/>
      <c r="G905" s="1831"/>
      <c r="S905" s="1473"/>
      <c r="BU905" s="1819"/>
      <c r="CI905" s="1455"/>
    </row>
    <row r="906" spans="2:87" s="1365" customFormat="1" x14ac:dyDescent="0.25">
      <c r="B906" s="1831"/>
      <c r="C906" s="1831"/>
      <c r="D906" s="1627"/>
      <c r="E906" s="1831"/>
      <c r="F906" s="1831"/>
      <c r="G906" s="1831"/>
      <c r="S906" s="1473"/>
      <c r="BU906" s="1819"/>
      <c r="CI906" s="1455"/>
    </row>
    <row r="907" spans="2:87" s="1365" customFormat="1" x14ac:dyDescent="0.25">
      <c r="B907" s="1831"/>
      <c r="C907" s="1831"/>
      <c r="D907" s="1627"/>
      <c r="E907" s="1831"/>
      <c r="F907" s="1831"/>
      <c r="G907" s="1831"/>
      <c r="S907" s="1473"/>
      <c r="BU907" s="1819"/>
      <c r="CI907" s="1455"/>
    </row>
    <row r="908" spans="2:87" s="1365" customFormat="1" x14ac:dyDescent="0.25">
      <c r="B908" s="1831"/>
      <c r="C908" s="1831"/>
      <c r="D908" s="1627"/>
      <c r="E908" s="1831"/>
      <c r="F908" s="1831"/>
      <c r="G908" s="1831"/>
      <c r="S908" s="1473"/>
      <c r="BU908" s="1819"/>
      <c r="CI908" s="1455"/>
    </row>
    <row r="909" spans="2:87" s="1365" customFormat="1" x14ac:dyDescent="0.25">
      <c r="B909" s="1831"/>
      <c r="C909" s="1831"/>
      <c r="D909" s="1627"/>
      <c r="E909" s="1831"/>
      <c r="F909" s="1831"/>
      <c r="G909" s="1831"/>
      <c r="S909" s="1473"/>
      <c r="BU909" s="1819"/>
      <c r="CI909" s="1455"/>
    </row>
    <row r="910" spans="2:87" s="1365" customFormat="1" x14ac:dyDescent="0.25">
      <c r="B910" s="1831"/>
      <c r="C910" s="1831"/>
      <c r="D910" s="1627"/>
      <c r="E910" s="1831"/>
      <c r="F910" s="1831"/>
      <c r="G910" s="1831"/>
      <c r="S910" s="1473"/>
      <c r="BU910" s="1819"/>
      <c r="CI910" s="1455"/>
    </row>
    <row r="911" spans="2:87" s="1365" customFormat="1" x14ac:dyDescent="0.25">
      <c r="B911" s="1831"/>
      <c r="C911" s="1831"/>
      <c r="D911" s="1627"/>
      <c r="E911" s="1831"/>
      <c r="F911" s="1831"/>
      <c r="G911" s="1831"/>
      <c r="S911" s="1473"/>
      <c r="BU911" s="1819"/>
      <c r="CI911" s="1455"/>
    </row>
    <row r="912" spans="2:87" s="1365" customFormat="1" x14ac:dyDescent="0.25">
      <c r="B912" s="1831"/>
      <c r="C912" s="1831"/>
      <c r="D912" s="1627"/>
      <c r="E912" s="1831"/>
      <c r="F912" s="1831"/>
      <c r="G912" s="1831"/>
      <c r="S912" s="1473"/>
      <c r="BU912" s="1819"/>
      <c r="CI912" s="1455"/>
    </row>
    <row r="913" spans="2:87" s="1365" customFormat="1" x14ac:dyDescent="0.25">
      <c r="B913" s="1831"/>
      <c r="C913" s="1831"/>
      <c r="D913" s="1627"/>
      <c r="E913" s="1831"/>
      <c r="F913" s="1831"/>
      <c r="G913" s="1831"/>
      <c r="S913" s="1473"/>
      <c r="BU913" s="1819"/>
      <c r="CI913" s="1455"/>
    </row>
    <row r="914" spans="2:87" s="1365" customFormat="1" x14ac:dyDescent="0.25">
      <c r="B914" s="1831"/>
      <c r="C914" s="1831"/>
      <c r="D914" s="1627"/>
      <c r="E914" s="1831"/>
      <c r="F914" s="1831"/>
      <c r="G914" s="1831"/>
      <c r="S914" s="1473"/>
      <c r="BU914" s="1819"/>
      <c r="CI914" s="1455"/>
    </row>
    <row r="915" spans="2:87" s="1365" customFormat="1" x14ac:dyDescent="0.25">
      <c r="B915" s="1831"/>
      <c r="C915" s="1831"/>
      <c r="D915" s="1627"/>
      <c r="E915" s="1831"/>
      <c r="F915" s="1831"/>
      <c r="G915" s="1831"/>
      <c r="S915" s="1473"/>
      <c r="BU915" s="1819"/>
      <c r="CI915" s="1455"/>
    </row>
    <row r="916" spans="2:87" s="1365" customFormat="1" x14ac:dyDescent="0.25">
      <c r="B916" s="1831"/>
      <c r="C916" s="1831"/>
      <c r="D916" s="1627"/>
      <c r="E916" s="1831"/>
      <c r="F916" s="1831"/>
      <c r="G916" s="1831"/>
      <c r="S916" s="1473"/>
      <c r="BU916" s="1819"/>
      <c r="CI916" s="1455"/>
    </row>
    <row r="917" spans="2:87" s="1365" customFormat="1" x14ac:dyDescent="0.25">
      <c r="B917" s="1831"/>
      <c r="C917" s="1831"/>
      <c r="D917" s="1627"/>
      <c r="E917" s="1831"/>
      <c r="F917" s="1831"/>
      <c r="G917" s="1831"/>
      <c r="S917" s="1473"/>
      <c r="BU917" s="1819"/>
      <c r="CI917" s="1455"/>
    </row>
    <row r="918" spans="2:87" s="1365" customFormat="1" x14ac:dyDescent="0.25">
      <c r="B918" s="1831"/>
      <c r="C918" s="1831"/>
      <c r="D918" s="1627"/>
      <c r="E918" s="1831"/>
      <c r="F918" s="1831"/>
      <c r="G918" s="1831"/>
      <c r="S918" s="1473"/>
      <c r="BU918" s="1819"/>
      <c r="CI918" s="1455"/>
    </row>
    <row r="919" spans="2:87" s="1365" customFormat="1" x14ac:dyDescent="0.25">
      <c r="B919" s="1831"/>
      <c r="C919" s="1831"/>
      <c r="D919" s="1627"/>
      <c r="E919" s="1831"/>
      <c r="F919" s="1831"/>
      <c r="G919" s="1831"/>
      <c r="S919" s="1473"/>
      <c r="BU919" s="1819"/>
      <c r="CI919" s="1455"/>
    </row>
    <row r="920" spans="2:87" s="1365" customFormat="1" x14ac:dyDescent="0.25">
      <c r="B920" s="1831"/>
      <c r="C920" s="1831"/>
      <c r="D920" s="1627"/>
      <c r="E920" s="1831"/>
      <c r="F920" s="1831"/>
      <c r="G920" s="1831"/>
      <c r="S920" s="1473"/>
      <c r="BU920" s="1819"/>
      <c r="CI920" s="1455"/>
    </row>
    <row r="921" spans="2:87" s="1365" customFormat="1" x14ac:dyDescent="0.25">
      <c r="B921" s="1831"/>
      <c r="C921" s="1831"/>
      <c r="D921" s="1627"/>
      <c r="E921" s="1831"/>
      <c r="F921" s="1831"/>
      <c r="G921" s="1831"/>
      <c r="S921" s="1473"/>
      <c r="BU921" s="1819"/>
      <c r="CI921" s="1455"/>
    </row>
    <row r="922" spans="2:87" s="1365" customFormat="1" x14ac:dyDescent="0.25">
      <c r="B922" s="1831"/>
      <c r="C922" s="1831"/>
      <c r="D922" s="1627"/>
      <c r="E922" s="1831"/>
      <c r="F922" s="1831"/>
      <c r="G922" s="1831"/>
      <c r="S922" s="1473"/>
      <c r="BU922" s="1819"/>
      <c r="CI922" s="1455"/>
    </row>
    <row r="923" spans="2:87" s="1365" customFormat="1" x14ac:dyDescent="0.25">
      <c r="B923" s="1831"/>
      <c r="C923" s="1831"/>
      <c r="D923" s="1627"/>
      <c r="E923" s="1831"/>
      <c r="F923" s="1831"/>
      <c r="G923" s="1831"/>
      <c r="S923" s="1473"/>
      <c r="BU923" s="1819"/>
      <c r="CI923" s="1455"/>
    </row>
    <row r="924" spans="2:87" s="1365" customFormat="1" x14ac:dyDescent="0.25">
      <c r="B924" s="1831"/>
      <c r="C924" s="1831"/>
      <c r="D924" s="1627"/>
      <c r="E924" s="1831"/>
      <c r="F924" s="1831"/>
      <c r="G924" s="1831"/>
      <c r="S924" s="1473"/>
      <c r="BU924" s="1819"/>
      <c r="CI924" s="1455"/>
    </row>
    <row r="925" spans="2:87" s="1365" customFormat="1" x14ac:dyDescent="0.25">
      <c r="B925" s="1831"/>
      <c r="C925" s="1831"/>
      <c r="D925" s="1627"/>
      <c r="E925" s="1831"/>
      <c r="F925" s="1831"/>
      <c r="G925" s="1831"/>
      <c r="S925" s="1473"/>
      <c r="BU925" s="1819"/>
      <c r="CI925" s="1455"/>
    </row>
    <row r="926" spans="2:87" s="1365" customFormat="1" x14ac:dyDescent="0.25">
      <c r="B926" s="1831"/>
      <c r="C926" s="1831"/>
      <c r="D926" s="1627"/>
      <c r="E926" s="1831"/>
      <c r="F926" s="1831"/>
      <c r="G926" s="1831"/>
      <c r="S926" s="1473"/>
      <c r="BU926" s="1819"/>
      <c r="CI926" s="1455"/>
    </row>
    <row r="927" spans="2:87" s="1365" customFormat="1" x14ac:dyDescent="0.25">
      <c r="B927" s="1831"/>
      <c r="C927" s="1831"/>
      <c r="D927" s="1627"/>
      <c r="E927" s="1831"/>
      <c r="F927" s="1831"/>
      <c r="G927" s="1831"/>
      <c r="S927" s="1473"/>
      <c r="BU927" s="1819"/>
      <c r="CI927" s="1455"/>
    </row>
    <row r="928" spans="2:87" s="1365" customFormat="1" x14ac:dyDescent="0.25">
      <c r="B928" s="1831"/>
      <c r="C928" s="1831"/>
      <c r="D928" s="1627"/>
      <c r="E928" s="1831"/>
      <c r="F928" s="1831"/>
      <c r="G928" s="1831"/>
      <c r="S928" s="1473"/>
      <c r="BU928" s="1819"/>
      <c r="CI928" s="1455"/>
    </row>
    <row r="929" spans="2:87" s="1365" customFormat="1" x14ac:dyDescent="0.25">
      <c r="B929" s="1831"/>
      <c r="C929" s="1831"/>
      <c r="D929" s="1627"/>
      <c r="E929" s="1831"/>
      <c r="F929" s="1831"/>
      <c r="G929" s="1831"/>
      <c r="S929" s="1473"/>
      <c r="BU929" s="1819"/>
      <c r="CI929" s="1455"/>
    </row>
    <row r="930" spans="2:87" s="1365" customFormat="1" x14ac:dyDescent="0.25">
      <c r="B930" s="1831"/>
      <c r="C930" s="1831"/>
      <c r="D930" s="1627"/>
      <c r="E930" s="1831"/>
      <c r="F930" s="1831"/>
      <c r="G930" s="1831"/>
      <c r="S930" s="1473"/>
      <c r="BU930" s="1819"/>
      <c r="CI930" s="1455"/>
    </row>
    <row r="931" spans="2:87" s="1365" customFormat="1" x14ac:dyDescent="0.25">
      <c r="B931" s="1831"/>
      <c r="C931" s="1831"/>
      <c r="D931" s="1627"/>
      <c r="E931" s="1831"/>
      <c r="F931" s="1831"/>
      <c r="G931" s="1831"/>
      <c r="S931" s="1473"/>
      <c r="BU931" s="1819"/>
      <c r="CI931" s="1455"/>
    </row>
    <row r="932" spans="2:87" s="1365" customFormat="1" x14ac:dyDescent="0.25">
      <c r="B932" s="1831"/>
      <c r="C932" s="1831"/>
      <c r="D932" s="1627"/>
      <c r="E932" s="1831"/>
      <c r="F932" s="1831"/>
      <c r="G932" s="1831"/>
      <c r="S932" s="1473"/>
      <c r="BU932" s="1819"/>
      <c r="CI932" s="1455"/>
    </row>
    <row r="933" spans="2:87" s="1365" customFormat="1" x14ac:dyDescent="0.25">
      <c r="B933" s="1831"/>
      <c r="C933" s="1831"/>
      <c r="D933" s="1627"/>
      <c r="E933" s="1831"/>
      <c r="F933" s="1831"/>
      <c r="G933" s="1831"/>
      <c r="S933" s="1473"/>
      <c r="BU933" s="1819"/>
      <c r="CI933" s="1455"/>
    </row>
    <row r="934" spans="2:87" s="1365" customFormat="1" x14ac:dyDescent="0.25">
      <c r="B934" s="1831"/>
      <c r="C934" s="1831"/>
      <c r="D934" s="1627"/>
      <c r="E934" s="1831"/>
      <c r="F934" s="1831"/>
      <c r="G934" s="1831"/>
      <c r="S934" s="1473"/>
      <c r="BU934" s="1819"/>
      <c r="CI934" s="1455"/>
    </row>
    <row r="935" spans="2:87" s="1365" customFormat="1" x14ac:dyDescent="0.25">
      <c r="B935" s="1831"/>
      <c r="C935" s="1831"/>
      <c r="D935" s="1627"/>
      <c r="E935" s="1831"/>
      <c r="F935" s="1831"/>
      <c r="G935" s="1831"/>
      <c r="S935" s="1473"/>
      <c r="BU935" s="1819"/>
      <c r="CI935" s="1455"/>
    </row>
    <row r="936" spans="2:87" s="1365" customFormat="1" x14ac:dyDescent="0.25">
      <c r="B936" s="1831"/>
      <c r="C936" s="1831"/>
      <c r="D936" s="1627"/>
      <c r="E936" s="1831"/>
      <c r="F936" s="1831"/>
      <c r="G936" s="1831"/>
      <c r="S936" s="1473"/>
      <c r="BU936" s="1819"/>
      <c r="CI936" s="1455"/>
    </row>
    <row r="937" spans="2:87" s="1365" customFormat="1" x14ac:dyDescent="0.25">
      <c r="B937" s="1831"/>
      <c r="C937" s="1831"/>
      <c r="D937" s="1627"/>
      <c r="E937" s="1831"/>
      <c r="F937" s="1831"/>
      <c r="G937" s="1831"/>
      <c r="S937" s="1473"/>
      <c r="BU937" s="1819"/>
      <c r="CI937" s="1455"/>
    </row>
    <row r="938" spans="2:87" s="1365" customFormat="1" x14ac:dyDescent="0.25">
      <c r="B938" s="1831"/>
      <c r="C938" s="1831"/>
      <c r="D938" s="1627"/>
      <c r="E938" s="1831"/>
      <c r="F938" s="1831"/>
      <c r="G938" s="1831"/>
      <c r="S938" s="1473"/>
      <c r="BU938" s="1819"/>
      <c r="CI938" s="1455"/>
    </row>
    <row r="939" spans="2:87" s="1365" customFormat="1" x14ac:dyDescent="0.25">
      <c r="B939" s="1831"/>
      <c r="C939" s="1831"/>
      <c r="D939" s="1627"/>
      <c r="E939" s="1831"/>
      <c r="F939" s="1831"/>
      <c r="G939" s="1831"/>
      <c r="S939" s="1473"/>
      <c r="BU939" s="1819"/>
      <c r="CI939" s="1455"/>
    </row>
    <row r="940" spans="2:87" s="1365" customFormat="1" x14ac:dyDescent="0.25">
      <c r="B940" s="1831"/>
      <c r="C940" s="1831"/>
      <c r="D940" s="1627"/>
      <c r="E940" s="1831"/>
      <c r="F940" s="1831"/>
      <c r="G940" s="1831"/>
      <c r="S940" s="1473"/>
      <c r="BU940" s="1819"/>
      <c r="CI940" s="1455"/>
    </row>
    <row r="941" spans="2:87" s="1365" customFormat="1" x14ac:dyDescent="0.25">
      <c r="B941" s="1831"/>
      <c r="C941" s="1831"/>
      <c r="D941" s="1627"/>
      <c r="E941" s="1831"/>
      <c r="F941" s="1831"/>
      <c r="G941" s="1831"/>
      <c r="S941" s="1473"/>
      <c r="BU941" s="1819"/>
      <c r="CI941" s="1455"/>
    </row>
    <row r="942" spans="2:87" s="1365" customFormat="1" x14ac:dyDescent="0.25">
      <c r="B942" s="1831"/>
      <c r="C942" s="1831"/>
      <c r="D942" s="1627"/>
      <c r="E942" s="1831"/>
      <c r="F942" s="1831"/>
      <c r="G942" s="1831"/>
      <c r="S942" s="1473"/>
      <c r="BU942" s="1819"/>
      <c r="CI942" s="1455"/>
    </row>
    <row r="943" spans="2:87" s="1365" customFormat="1" x14ac:dyDescent="0.25">
      <c r="B943" s="1831"/>
      <c r="C943" s="1831"/>
      <c r="D943" s="1627"/>
      <c r="E943" s="1831"/>
      <c r="F943" s="1831"/>
      <c r="G943" s="1831"/>
      <c r="S943" s="1473"/>
      <c r="BU943" s="1819"/>
      <c r="CI943" s="1455"/>
    </row>
    <row r="944" spans="2:87" s="1365" customFormat="1" x14ac:dyDescent="0.25">
      <c r="B944" s="1831"/>
      <c r="C944" s="1831"/>
      <c r="D944" s="1627"/>
      <c r="E944" s="1831"/>
      <c r="F944" s="1831"/>
      <c r="G944" s="1831"/>
      <c r="S944" s="1473"/>
      <c r="BU944" s="1819"/>
      <c r="CI944" s="1455"/>
    </row>
    <row r="945" spans="2:87" s="1365" customFormat="1" x14ac:dyDescent="0.25">
      <c r="B945" s="1831"/>
      <c r="C945" s="1831"/>
      <c r="D945" s="1627"/>
      <c r="E945" s="1831"/>
      <c r="F945" s="1831"/>
      <c r="G945" s="1831"/>
      <c r="S945" s="1473"/>
      <c r="BU945" s="1819"/>
      <c r="CI945" s="1455"/>
    </row>
    <row r="946" spans="2:87" s="1365" customFormat="1" x14ac:dyDescent="0.25">
      <c r="B946" s="1831"/>
      <c r="C946" s="1831"/>
      <c r="D946" s="1627"/>
      <c r="E946" s="1831"/>
      <c r="F946" s="1831"/>
      <c r="G946" s="1831"/>
      <c r="S946" s="1473"/>
      <c r="BU946" s="1819"/>
      <c r="CI946" s="1455"/>
    </row>
    <row r="947" spans="2:87" s="1365" customFormat="1" x14ac:dyDescent="0.25">
      <c r="B947" s="1831"/>
      <c r="C947" s="1831"/>
      <c r="D947" s="1627"/>
      <c r="E947" s="1831"/>
      <c r="F947" s="1831"/>
      <c r="G947" s="1831"/>
      <c r="S947" s="1473"/>
      <c r="BU947" s="1819"/>
      <c r="CI947" s="1455"/>
    </row>
    <row r="948" spans="2:87" s="1365" customFormat="1" x14ac:dyDescent="0.25">
      <c r="B948" s="1831"/>
      <c r="C948" s="1831"/>
      <c r="D948" s="1627"/>
      <c r="E948" s="1831"/>
      <c r="F948" s="1831"/>
      <c r="G948" s="1831"/>
      <c r="S948" s="1473"/>
      <c r="BU948" s="1819"/>
      <c r="CI948" s="1455"/>
    </row>
    <row r="949" spans="2:87" s="1365" customFormat="1" x14ac:dyDescent="0.25">
      <c r="B949" s="1831"/>
      <c r="C949" s="1831"/>
      <c r="D949" s="1627"/>
      <c r="E949" s="1831"/>
      <c r="F949" s="1831"/>
      <c r="G949" s="1831"/>
      <c r="S949" s="1473"/>
      <c r="BU949" s="1819"/>
      <c r="CI949" s="1455"/>
    </row>
    <row r="950" spans="2:87" s="1365" customFormat="1" x14ac:dyDescent="0.25">
      <c r="B950" s="1831"/>
      <c r="C950" s="1831"/>
      <c r="D950" s="1627"/>
      <c r="E950" s="1831"/>
      <c r="F950" s="1831"/>
      <c r="G950" s="1831"/>
      <c r="S950" s="1473"/>
      <c r="BU950" s="1819"/>
      <c r="CI950" s="1455"/>
    </row>
    <row r="951" spans="2:87" s="1365" customFormat="1" x14ac:dyDescent="0.25">
      <c r="B951" s="1831"/>
      <c r="C951" s="1831"/>
      <c r="D951" s="1627"/>
      <c r="E951" s="1831"/>
      <c r="F951" s="1831"/>
      <c r="G951" s="1831"/>
      <c r="S951" s="1473"/>
      <c r="BU951" s="1819"/>
      <c r="CI951" s="1455"/>
    </row>
    <row r="952" spans="2:87" s="1365" customFormat="1" x14ac:dyDescent="0.25">
      <c r="B952" s="1831"/>
      <c r="C952" s="1831"/>
      <c r="D952" s="1627"/>
      <c r="E952" s="1831"/>
      <c r="F952" s="1831"/>
      <c r="G952" s="1831"/>
      <c r="S952" s="1473"/>
      <c r="BU952" s="1819"/>
      <c r="CI952" s="1455"/>
    </row>
    <row r="953" spans="2:87" s="1365" customFormat="1" x14ac:dyDescent="0.25">
      <c r="B953" s="1831"/>
      <c r="C953" s="1831"/>
      <c r="D953" s="1627"/>
      <c r="E953" s="1831"/>
      <c r="F953" s="1831"/>
      <c r="G953" s="1831"/>
      <c r="S953" s="1473"/>
      <c r="BU953" s="1819"/>
      <c r="CI953" s="1455"/>
    </row>
    <row r="954" spans="2:87" s="1365" customFormat="1" x14ac:dyDescent="0.25">
      <c r="B954" s="1831"/>
      <c r="C954" s="1831"/>
      <c r="D954" s="1627"/>
      <c r="E954" s="1831"/>
      <c r="F954" s="1831"/>
      <c r="G954" s="1831"/>
      <c r="S954" s="1473"/>
      <c r="BU954" s="1819"/>
      <c r="CI954" s="1455"/>
    </row>
    <row r="955" spans="2:87" s="1365" customFormat="1" x14ac:dyDescent="0.25">
      <c r="B955" s="1831"/>
      <c r="C955" s="1831"/>
      <c r="D955" s="1627"/>
      <c r="E955" s="1831"/>
      <c r="F955" s="1831"/>
      <c r="G955" s="1831"/>
      <c r="S955" s="1473"/>
      <c r="BU955" s="1819"/>
      <c r="CI955" s="1455"/>
    </row>
    <row r="956" spans="2:87" s="1365" customFormat="1" x14ac:dyDescent="0.25">
      <c r="B956" s="1831"/>
      <c r="C956" s="1831"/>
      <c r="D956" s="1627"/>
      <c r="E956" s="1831"/>
      <c r="F956" s="1831"/>
      <c r="G956" s="1831"/>
      <c r="S956" s="1473"/>
      <c r="BU956" s="1819"/>
      <c r="CI956" s="1455"/>
    </row>
    <row r="957" spans="2:87" s="1365" customFormat="1" x14ac:dyDescent="0.25">
      <c r="B957" s="1831"/>
      <c r="C957" s="1831"/>
      <c r="D957" s="1627"/>
      <c r="E957" s="1831"/>
      <c r="F957" s="1831"/>
      <c r="G957" s="1831"/>
      <c r="S957" s="1473"/>
      <c r="BU957" s="1819"/>
      <c r="CI957" s="1455"/>
    </row>
    <row r="958" spans="2:87" s="1365" customFormat="1" x14ac:dyDescent="0.25">
      <c r="B958" s="1831"/>
      <c r="C958" s="1831"/>
      <c r="D958" s="1627"/>
      <c r="E958" s="1831"/>
      <c r="F958" s="1831"/>
      <c r="G958" s="1831"/>
      <c r="S958" s="1473"/>
      <c r="BU958" s="1819"/>
      <c r="CI958" s="1455"/>
    </row>
    <row r="959" spans="2:87" s="1365" customFormat="1" x14ac:dyDescent="0.25">
      <c r="B959" s="1831"/>
      <c r="C959" s="1831"/>
      <c r="D959" s="1627"/>
      <c r="E959" s="1831"/>
      <c r="F959" s="1831"/>
      <c r="G959" s="1831"/>
      <c r="S959" s="1473"/>
      <c r="BU959" s="1819"/>
      <c r="CI959" s="1455"/>
    </row>
    <row r="960" spans="2:87" s="1365" customFormat="1" x14ac:dyDescent="0.25">
      <c r="B960" s="1831"/>
      <c r="C960" s="1831"/>
      <c r="D960" s="1627"/>
      <c r="E960" s="1831"/>
      <c r="F960" s="1831"/>
      <c r="G960" s="1831"/>
      <c r="S960" s="1473"/>
      <c r="BU960" s="1819"/>
      <c r="CI960" s="1455"/>
    </row>
    <row r="961" spans="2:87" s="1365" customFormat="1" x14ac:dyDescent="0.25">
      <c r="B961" s="1831"/>
      <c r="C961" s="1831"/>
      <c r="D961" s="1627"/>
      <c r="E961" s="1831"/>
      <c r="F961" s="1831"/>
      <c r="G961" s="1831"/>
      <c r="S961" s="1473"/>
      <c r="BU961" s="1819"/>
      <c r="CI961" s="1455"/>
    </row>
    <row r="962" spans="2:87" s="1365" customFormat="1" x14ac:dyDescent="0.25">
      <c r="B962" s="1831"/>
      <c r="C962" s="1831"/>
      <c r="D962" s="1627"/>
      <c r="E962" s="1831"/>
      <c r="F962" s="1831"/>
      <c r="G962" s="1831"/>
      <c r="S962" s="1473"/>
      <c r="BU962" s="1819"/>
      <c r="CI962" s="1455"/>
    </row>
    <row r="963" spans="2:87" s="1365" customFormat="1" x14ac:dyDescent="0.25">
      <c r="B963" s="1831"/>
      <c r="C963" s="1831"/>
      <c r="D963" s="1627"/>
      <c r="E963" s="1831"/>
      <c r="F963" s="1831"/>
      <c r="G963" s="1831"/>
      <c r="S963" s="1473"/>
      <c r="BU963" s="1819"/>
      <c r="CI963" s="1455"/>
    </row>
    <row r="964" spans="2:87" s="1365" customFormat="1" x14ac:dyDescent="0.25">
      <c r="B964" s="1831"/>
      <c r="C964" s="1831"/>
      <c r="D964" s="1627"/>
      <c r="E964" s="1831"/>
      <c r="F964" s="1831"/>
      <c r="G964" s="1831"/>
      <c r="S964" s="1473"/>
      <c r="BU964" s="1819"/>
      <c r="CI964" s="1455"/>
    </row>
    <row r="965" spans="2:87" s="1365" customFormat="1" x14ac:dyDescent="0.25">
      <c r="B965" s="1831"/>
      <c r="C965" s="1831"/>
      <c r="D965" s="1627"/>
      <c r="E965" s="1831"/>
      <c r="F965" s="1831"/>
      <c r="G965" s="1831"/>
      <c r="S965" s="1473"/>
      <c r="BU965" s="1819"/>
      <c r="CI965" s="1455"/>
    </row>
    <row r="966" spans="2:87" s="1365" customFormat="1" x14ac:dyDescent="0.25">
      <c r="B966" s="1831"/>
      <c r="C966" s="1831"/>
      <c r="D966" s="1627"/>
      <c r="E966" s="1831"/>
      <c r="F966" s="1831"/>
      <c r="G966" s="1831"/>
      <c r="S966" s="1473"/>
      <c r="BU966" s="1819"/>
      <c r="CI966" s="1455"/>
    </row>
    <row r="967" spans="2:87" s="1365" customFormat="1" x14ac:dyDescent="0.25">
      <c r="B967" s="1831"/>
      <c r="C967" s="1831"/>
      <c r="D967" s="1627"/>
      <c r="E967" s="1831"/>
      <c r="F967" s="1831"/>
      <c r="G967" s="1831"/>
      <c r="S967" s="1473"/>
      <c r="BU967" s="1819"/>
      <c r="CI967" s="1455"/>
    </row>
    <row r="968" spans="2:87" s="1365" customFormat="1" x14ac:dyDescent="0.25">
      <c r="B968" s="1831"/>
      <c r="C968" s="1831"/>
      <c r="D968" s="1627"/>
      <c r="E968" s="1831"/>
      <c r="F968" s="1831"/>
      <c r="G968" s="1831"/>
      <c r="S968" s="1473"/>
      <c r="BU968" s="1819"/>
      <c r="CI968" s="1455"/>
    </row>
    <row r="969" spans="2:87" s="1365" customFormat="1" x14ac:dyDescent="0.25">
      <c r="B969" s="1831"/>
      <c r="C969" s="1831"/>
      <c r="D969" s="1627"/>
      <c r="E969" s="1831"/>
      <c r="F969" s="1831"/>
      <c r="G969" s="1831"/>
      <c r="S969" s="1473"/>
      <c r="BU969" s="1819"/>
      <c r="CI969" s="1455"/>
    </row>
    <row r="970" spans="2:87" s="1365" customFormat="1" x14ac:dyDescent="0.25">
      <c r="B970" s="1831"/>
      <c r="C970" s="1831"/>
      <c r="D970" s="1627"/>
      <c r="E970" s="1831"/>
      <c r="F970" s="1831"/>
      <c r="G970" s="1831"/>
      <c r="S970" s="1473"/>
      <c r="BU970" s="1819"/>
      <c r="CI970" s="1455"/>
    </row>
    <row r="971" spans="2:87" s="1365" customFormat="1" x14ac:dyDescent="0.25">
      <c r="B971" s="1831"/>
      <c r="C971" s="1831"/>
      <c r="D971" s="1627"/>
      <c r="E971" s="1831"/>
      <c r="F971" s="1831"/>
      <c r="G971" s="1831"/>
      <c r="S971" s="1473"/>
      <c r="BU971" s="1819"/>
      <c r="CI971" s="1455"/>
    </row>
    <row r="972" spans="2:87" s="1365" customFormat="1" x14ac:dyDescent="0.25">
      <c r="B972" s="1831"/>
      <c r="C972" s="1831"/>
      <c r="D972" s="1627"/>
      <c r="E972" s="1831"/>
      <c r="F972" s="1831"/>
      <c r="G972" s="1831"/>
      <c r="S972" s="1473"/>
      <c r="BU972" s="1819"/>
      <c r="CI972" s="1455"/>
    </row>
    <row r="973" spans="2:87" s="1365" customFormat="1" x14ac:dyDescent="0.25">
      <c r="B973" s="1831"/>
      <c r="C973" s="1831"/>
      <c r="D973" s="1627"/>
      <c r="E973" s="1831"/>
      <c r="F973" s="1831"/>
      <c r="G973" s="1831"/>
      <c r="S973" s="1473"/>
      <c r="BU973" s="1819"/>
      <c r="CI973" s="1455"/>
    </row>
    <row r="974" spans="2:87" s="1365" customFormat="1" x14ac:dyDescent="0.25">
      <c r="B974" s="1831"/>
      <c r="C974" s="1831"/>
      <c r="D974" s="1627"/>
      <c r="E974" s="1831"/>
      <c r="F974" s="1831"/>
      <c r="G974" s="1831"/>
      <c r="S974" s="1473"/>
      <c r="BU974" s="1819"/>
      <c r="CI974" s="1455"/>
    </row>
    <row r="975" spans="2:87" s="1365" customFormat="1" x14ac:dyDescent="0.25">
      <c r="B975" s="1831"/>
      <c r="C975" s="1831"/>
      <c r="D975" s="1627"/>
      <c r="E975" s="1831"/>
      <c r="F975" s="1831"/>
      <c r="G975" s="1831"/>
      <c r="S975" s="1473"/>
      <c r="BU975" s="1819"/>
      <c r="CI975" s="1455"/>
    </row>
    <row r="976" spans="2:87" s="1365" customFormat="1" x14ac:dyDescent="0.25">
      <c r="B976" s="1831"/>
      <c r="C976" s="1831"/>
      <c r="D976" s="1627"/>
      <c r="E976" s="1831"/>
      <c r="F976" s="1831"/>
      <c r="G976" s="1831"/>
      <c r="S976" s="1473"/>
      <c r="BU976" s="1819"/>
      <c r="CI976" s="1455"/>
    </row>
    <row r="977" spans="2:87" s="1365" customFormat="1" x14ac:dyDescent="0.25">
      <c r="B977" s="1831"/>
      <c r="C977" s="1831"/>
      <c r="D977" s="1627"/>
      <c r="E977" s="1831"/>
      <c r="F977" s="1831"/>
      <c r="G977" s="1831"/>
      <c r="S977" s="1473"/>
      <c r="BU977" s="1819"/>
      <c r="CI977" s="1455"/>
    </row>
    <row r="978" spans="2:87" s="1365" customFormat="1" x14ac:dyDescent="0.25">
      <c r="B978" s="1831"/>
      <c r="C978" s="1831"/>
      <c r="D978" s="1627"/>
      <c r="E978" s="1831"/>
      <c r="F978" s="1831"/>
      <c r="G978" s="1831"/>
      <c r="S978" s="1473"/>
      <c r="BU978" s="1819"/>
      <c r="CI978" s="1455"/>
    </row>
    <row r="979" spans="2:87" s="1365" customFormat="1" x14ac:dyDescent="0.25">
      <c r="B979" s="1831"/>
      <c r="C979" s="1831"/>
      <c r="D979" s="1627"/>
      <c r="E979" s="1831"/>
      <c r="F979" s="1831"/>
      <c r="G979" s="1831"/>
      <c r="S979" s="1473"/>
      <c r="BU979" s="1819"/>
      <c r="CI979" s="1455"/>
    </row>
    <row r="980" spans="2:87" s="1365" customFormat="1" x14ac:dyDescent="0.25">
      <c r="B980" s="1831"/>
      <c r="C980" s="1831"/>
      <c r="D980" s="1627"/>
      <c r="E980" s="1831"/>
      <c r="F980" s="1831"/>
      <c r="G980" s="1831"/>
      <c r="S980" s="1473"/>
      <c r="BU980" s="1819"/>
      <c r="CI980" s="1455"/>
    </row>
    <row r="981" spans="2:87" s="1365" customFormat="1" x14ac:dyDescent="0.25">
      <c r="B981" s="1831"/>
      <c r="C981" s="1831"/>
      <c r="D981" s="1627"/>
      <c r="E981" s="1831"/>
      <c r="F981" s="1831"/>
      <c r="G981" s="1831"/>
      <c r="S981" s="1473"/>
      <c r="BU981" s="1819"/>
      <c r="CI981" s="1455"/>
    </row>
    <row r="982" spans="2:87" s="1365" customFormat="1" x14ac:dyDescent="0.25">
      <c r="B982" s="1831"/>
      <c r="C982" s="1831"/>
      <c r="D982" s="1627"/>
      <c r="E982" s="1831"/>
      <c r="F982" s="1831"/>
      <c r="G982" s="1831"/>
      <c r="S982" s="1473"/>
      <c r="BU982" s="1819"/>
      <c r="CI982" s="1455"/>
    </row>
    <row r="983" spans="2:87" s="1365" customFormat="1" x14ac:dyDescent="0.25">
      <c r="B983" s="1831"/>
      <c r="C983" s="1831"/>
      <c r="D983" s="1627"/>
      <c r="E983" s="1831"/>
      <c r="F983" s="1831"/>
      <c r="G983" s="1831"/>
      <c r="S983" s="1473"/>
      <c r="BU983" s="1819"/>
      <c r="CI983" s="1455"/>
    </row>
    <row r="984" spans="2:87" s="1365" customFormat="1" x14ac:dyDescent="0.25">
      <c r="B984" s="1831"/>
      <c r="C984" s="1831"/>
      <c r="D984" s="1627"/>
      <c r="E984" s="1831"/>
      <c r="F984" s="1831"/>
      <c r="G984" s="1831"/>
      <c r="S984" s="1473"/>
      <c r="BU984" s="1819"/>
      <c r="CI984" s="1455"/>
    </row>
    <row r="985" spans="2:87" s="1365" customFormat="1" x14ac:dyDescent="0.25">
      <c r="B985" s="1831"/>
      <c r="C985" s="1831"/>
      <c r="D985" s="1627"/>
      <c r="E985" s="1831"/>
      <c r="F985" s="1831"/>
      <c r="G985" s="1831"/>
      <c r="S985" s="1473"/>
      <c r="BU985" s="1819"/>
      <c r="CI985" s="1455"/>
    </row>
    <row r="986" spans="2:87" s="1365" customFormat="1" x14ac:dyDescent="0.25">
      <c r="B986" s="1831"/>
      <c r="C986" s="1831"/>
      <c r="D986" s="1627"/>
      <c r="E986" s="1831"/>
      <c r="F986" s="1831"/>
      <c r="G986" s="1831"/>
      <c r="S986" s="1473"/>
      <c r="BU986" s="1819"/>
      <c r="CI986" s="1455"/>
    </row>
    <row r="987" spans="2:87" s="1365" customFormat="1" x14ac:dyDescent="0.25">
      <c r="B987" s="1831"/>
      <c r="C987" s="1831"/>
      <c r="D987" s="1627"/>
      <c r="E987" s="1831"/>
      <c r="F987" s="1831"/>
      <c r="G987" s="1831"/>
      <c r="S987" s="1473"/>
      <c r="BU987" s="1819"/>
      <c r="CI987" s="1455"/>
    </row>
    <row r="988" spans="2:87" s="1365" customFormat="1" x14ac:dyDescent="0.25">
      <c r="B988" s="1831"/>
      <c r="C988" s="1831"/>
      <c r="D988" s="1627"/>
      <c r="E988" s="1831"/>
      <c r="F988" s="1831"/>
      <c r="G988" s="1831"/>
      <c r="S988" s="1473"/>
      <c r="BU988" s="1819"/>
      <c r="CI988" s="1455"/>
    </row>
    <row r="989" spans="2:87" s="1365" customFormat="1" x14ac:dyDescent="0.25">
      <c r="B989" s="1831"/>
      <c r="C989" s="1831"/>
      <c r="D989" s="1627"/>
      <c r="E989" s="1831"/>
      <c r="F989" s="1831"/>
      <c r="G989" s="1831"/>
      <c r="S989" s="1473"/>
      <c r="BU989" s="1819"/>
      <c r="CI989" s="1455"/>
    </row>
    <row r="990" spans="2:87" s="1365" customFormat="1" x14ac:dyDescent="0.25">
      <c r="B990" s="1831"/>
      <c r="C990" s="1831"/>
      <c r="D990" s="1627"/>
      <c r="E990" s="1831"/>
      <c r="F990" s="1831"/>
      <c r="G990" s="1831"/>
      <c r="S990" s="1473"/>
      <c r="BU990" s="1819"/>
      <c r="CI990" s="1455"/>
    </row>
    <row r="991" spans="2:87" s="1365" customFormat="1" x14ac:dyDescent="0.25">
      <c r="B991" s="1831"/>
      <c r="C991" s="1831"/>
      <c r="D991" s="1627"/>
      <c r="E991" s="1831"/>
      <c r="F991" s="1831"/>
      <c r="G991" s="1831"/>
      <c r="S991" s="1473"/>
      <c r="BU991" s="1819"/>
      <c r="CI991" s="1455"/>
    </row>
    <row r="992" spans="2:87" s="1365" customFormat="1" x14ac:dyDescent="0.25">
      <c r="B992" s="1831"/>
      <c r="C992" s="1831"/>
      <c r="D992" s="1627"/>
      <c r="E992" s="1831"/>
      <c r="F992" s="1831"/>
      <c r="G992" s="1831"/>
      <c r="S992" s="1473"/>
      <c r="BU992" s="1819"/>
      <c r="CI992" s="1455"/>
    </row>
    <row r="993" spans="2:87" s="1365" customFormat="1" x14ac:dyDescent="0.25">
      <c r="B993" s="1831"/>
      <c r="C993" s="1831"/>
      <c r="D993" s="1627"/>
      <c r="E993" s="1831"/>
      <c r="F993" s="1831"/>
      <c r="G993" s="1831"/>
      <c r="S993" s="1473"/>
      <c r="BU993" s="1819"/>
      <c r="CI993" s="1455"/>
    </row>
    <row r="994" spans="2:87" s="1365" customFormat="1" x14ac:dyDescent="0.25">
      <c r="B994" s="1831"/>
      <c r="C994" s="1831"/>
      <c r="D994" s="1627"/>
      <c r="E994" s="1831"/>
      <c r="F994" s="1831"/>
      <c r="G994" s="1831"/>
      <c r="S994" s="1473"/>
      <c r="BU994" s="1819"/>
      <c r="CI994" s="1455"/>
    </row>
    <row r="995" spans="2:87" s="1365" customFormat="1" x14ac:dyDescent="0.25">
      <c r="B995" s="1831"/>
      <c r="C995" s="1831"/>
      <c r="D995" s="1627"/>
      <c r="E995" s="1831"/>
      <c r="F995" s="1831"/>
      <c r="G995" s="1831"/>
      <c r="S995" s="1473"/>
      <c r="BU995" s="1819"/>
      <c r="CI995" s="1455"/>
    </row>
    <row r="996" spans="2:87" s="1365" customFormat="1" x14ac:dyDescent="0.25">
      <c r="B996" s="1831"/>
      <c r="C996" s="1831"/>
      <c r="D996" s="1627"/>
      <c r="E996" s="1831"/>
      <c r="F996" s="1831"/>
      <c r="G996" s="1831"/>
      <c r="S996" s="1473"/>
      <c r="BU996" s="1819"/>
      <c r="CI996" s="1455"/>
    </row>
    <row r="997" spans="2:87" s="1365" customFormat="1" x14ac:dyDescent="0.25">
      <c r="B997" s="1831"/>
      <c r="C997" s="1831"/>
      <c r="D997" s="1627"/>
      <c r="E997" s="1831"/>
      <c r="F997" s="1831"/>
      <c r="G997" s="1831"/>
      <c r="S997" s="1473"/>
      <c r="BU997" s="1819"/>
      <c r="CI997" s="1455"/>
    </row>
    <row r="998" spans="2:87" s="1365" customFormat="1" x14ac:dyDescent="0.25">
      <c r="B998" s="1831"/>
      <c r="C998" s="1831"/>
      <c r="D998" s="1627"/>
      <c r="E998" s="1831"/>
      <c r="F998" s="1831"/>
      <c r="G998" s="1831"/>
      <c r="S998" s="1473"/>
      <c r="BU998" s="1819"/>
      <c r="CI998" s="1455"/>
    </row>
    <row r="999" spans="2:87" s="1365" customFormat="1" x14ac:dyDescent="0.25">
      <c r="B999" s="1831"/>
      <c r="C999" s="1831"/>
      <c r="D999" s="1627"/>
      <c r="E999" s="1831"/>
      <c r="F999" s="1831"/>
      <c r="G999" s="1831"/>
      <c r="S999" s="1473"/>
      <c r="BU999" s="1819"/>
      <c r="CI999" s="1455"/>
    </row>
    <row r="1000" spans="2:87" s="1365" customFormat="1" x14ac:dyDescent="0.25">
      <c r="B1000" s="1831"/>
      <c r="C1000" s="1831"/>
      <c r="D1000" s="1627"/>
      <c r="E1000" s="1831"/>
      <c r="F1000" s="1831"/>
      <c r="G1000" s="1831"/>
      <c r="S1000" s="1473"/>
      <c r="BU1000" s="1819"/>
      <c r="CI1000" s="1455"/>
    </row>
    <row r="1001" spans="2:87" s="1365" customFormat="1" x14ac:dyDescent="0.25">
      <c r="B1001" s="1831"/>
      <c r="C1001" s="1831"/>
      <c r="D1001" s="1627"/>
      <c r="E1001" s="1831"/>
      <c r="F1001" s="1831"/>
      <c r="G1001" s="1831"/>
      <c r="S1001" s="1473"/>
      <c r="BU1001" s="1819"/>
      <c r="CI1001" s="1455"/>
    </row>
    <row r="1002" spans="2:87" s="1365" customFormat="1" x14ac:dyDescent="0.25">
      <c r="B1002" s="1831"/>
      <c r="C1002" s="1831"/>
      <c r="D1002" s="1627"/>
      <c r="E1002" s="1831"/>
      <c r="F1002" s="1831"/>
      <c r="G1002" s="1831"/>
      <c r="S1002" s="1473"/>
      <c r="BU1002" s="1819"/>
      <c r="CI1002" s="1455"/>
    </row>
    <row r="1003" spans="2:87" s="1365" customFormat="1" x14ac:dyDescent="0.25">
      <c r="B1003" s="1831"/>
      <c r="C1003" s="1831"/>
      <c r="D1003" s="1627"/>
      <c r="E1003" s="1831"/>
      <c r="F1003" s="1831"/>
      <c r="G1003" s="1831"/>
      <c r="S1003" s="1473"/>
      <c r="BU1003" s="1819"/>
      <c r="CI1003" s="1455"/>
    </row>
    <row r="1004" spans="2:87" s="1365" customFormat="1" x14ac:dyDescent="0.25">
      <c r="B1004" s="1831"/>
      <c r="C1004" s="1831"/>
      <c r="D1004" s="1627"/>
      <c r="E1004" s="1831"/>
      <c r="F1004" s="1831"/>
      <c r="G1004" s="1831"/>
      <c r="S1004" s="1473"/>
      <c r="BU1004" s="1819"/>
      <c r="CI1004" s="1455"/>
    </row>
    <row r="1005" spans="2:87" s="1365" customFormat="1" x14ac:dyDescent="0.25">
      <c r="B1005" s="1831"/>
      <c r="C1005" s="1831"/>
      <c r="D1005" s="1627"/>
      <c r="E1005" s="1831"/>
      <c r="F1005" s="1831"/>
      <c r="G1005" s="1831"/>
      <c r="S1005" s="1473"/>
      <c r="BU1005" s="1819"/>
      <c r="CI1005" s="1455"/>
    </row>
    <row r="1006" spans="2:87" s="1365" customFormat="1" x14ac:dyDescent="0.25">
      <c r="B1006" s="1831"/>
      <c r="C1006" s="1831"/>
      <c r="D1006" s="1627"/>
      <c r="E1006" s="1831"/>
      <c r="F1006" s="1831"/>
      <c r="G1006" s="1831"/>
      <c r="S1006" s="1473"/>
      <c r="BU1006" s="1819"/>
      <c r="CI1006" s="1455"/>
    </row>
    <row r="1007" spans="2:87" s="1365" customFormat="1" x14ac:dyDescent="0.25">
      <c r="B1007" s="1831"/>
      <c r="C1007" s="1831"/>
      <c r="D1007" s="1627"/>
      <c r="E1007" s="1831"/>
      <c r="F1007" s="1831"/>
      <c r="G1007" s="1831"/>
      <c r="S1007" s="1473"/>
      <c r="BU1007" s="1819"/>
      <c r="CI1007" s="1455"/>
    </row>
    <row r="1008" spans="2:87" s="1365" customFormat="1" x14ac:dyDescent="0.25">
      <c r="B1008" s="1831"/>
      <c r="C1008" s="1831"/>
      <c r="D1008" s="1627"/>
      <c r="E1008" s="1831"/>
      <c r="F1008" s="1831"/>
      <c r="G1008" s="1831"/>
      <c r="S1008" s="1473"/>
      <c r="BU1008" s="1819"/>
      <c r="CI1008" s="1455"/>
    </row>
    <row r="1009" spans="2:87" s="1365" customFormat="1" x14ac:dyDescent="0.25">
      <c r="B1009" s="1831"/>
      <c r="C1009" s="1831"/>
      <c r="D1009" s="1627"/>
      <c r="E1009" s="1831"/>
      <c r="F1009" s="1831"/>
      <c r="G1009" s="1831"/>
      <c r="S1009" s="1473"/>
      <c r="BU1009" s="1819"/>
      <c r="CI1009" s="1455"/>
    </row>
    <row r="1010" spans="2:87" s="1365" customFormat="1" x14ac:dyDescent="0.25">
      <c r="B1010" s="1831"/>
      <c r="C1010" s="1831"/>
      <c r="D1010" s="1627"/>
      <c r="E1010" s="1831"/>
      <c r="F1010" s="1831"/>
      <c r="G1010" s="1831"/>
      <c r="S1010" s="1473"/>
      <c r="BU1010" s="1819"/>
      <c r="CI1010" s="1455"/>
    </row>
    <row r="1011" spans="2:87" s="1365" customFormat="1" x14ac:dyDescent="0.25">
      <c r="B1011" s="1831"/>
      <c r="C1011" s="1831"/>
      <c r="D1011" s="1627"/>
      <c r="E1011" s="1831"/>
      <c r="F1011" s="1831"/>
      <c r="G1011" s="1831"/>
      <c r="S1011" s="1473"/>
      <c r="BU1011" s="1819"/>
      <c r="CI1011" s="1455"/>
    </row>
    <row r="1012" spans="2:87" s="1365" customFormat="1" x14ac:dyDescent="0.25">
      <c r="B1012" s="1831"/>
      <c r="C1012" s="1831"/>
      <c r="D1012" s="1627"/>
      <c r="E1012" s="1831"/>
      <c r="F1012" s="1831"/>
      <c r="G1012" s="1831"/>
      <c r="S1012" s="1473"/>
      <c r="BU1012" s="1819"/>
      <c r="CI1012" s="1455"/>
    </row>
    <row r="1013" spans="2:87" s="1365" customFormat="1" x14ac:dyDescent="0.25">
      <c r="B1013" s="1831"/>
      <c r="C1013" s="1831"/>
      <c r="D1013" s="1627"/>
      <c r="E1013" s="1831"/>
      <c r="F1013" s="1831"/>
      <c r="G1013" s="1831"/>
      <c r="S1013" s="1473"/>
      <c r="BU1013" s="1819"/>
      <c r="CI1013" s="1455"/>
    </row>
    <row r="1014" spans="2:87" s="1365" customFormat="1" x14ac:dyDescent="0.25">
      <c r="B1014" s="1831"/>
      <c r="C1014" s="1831"/>
      <c r="D1014" s="1627"/>
      <c r="E1014" s="1831"/>
      <c r="F1014" s="1831"/>
      <c r="G1014" s="1831"/>
      <c r="S1014" s="1473"/>
      <c r="BU1014" s="1819"/>
      <c r="CI1014" s="1455"/>
    </row>
    <row r="1015" spans="2:87" s="1365" customFormat="1" x14ac:dyDescent="0.25">
      <c r="B1015" s="1831"/>
      <c r="C1015" s="1831"/>
      <c r="D1015" s="1627"/>
      <c r="E1015" s="1831"/>
      <c r="F1015" s="1831"/>
      <c r="G1015" s="1831"/>
      <c r="S1015" s="1473"/>
      <c r="BU1015" s="1819"/>
      <c r="CI1015" s="1455"/>
    </row>
    <row r="1016" spans="2:87" s="1365" customFormat="1" x14ac:dyDescent="0.25">
      <c r="B1016" s="1831"/>
      <c r="C1016" s="1831"/>
      <c r="D1016" s="1627"/>
      <c r="E1016" s="1831"/>
      <c r="F1016" s="1831"/>
      <c r="G1016" s="1831"/>
      <c r="S1016" s="1473"/>
      <c r="BU1016" s="1819"/>
      <c r="CI1016" s="1455"/>
    </row>
    <row r="1017" spans="2:87" s="1365" customFormat="1" x14ac:dyDescent="0.25">
      <c r="B1017" s="1831"/>
      <c r="C1017" s="1831"/>
      <c r="D1017" s="1627"/>
      <c r="E1017" s="1831"/>
      <c r="F1017" s="1831"/>
      <c r="G1017" s="1831"/>
      <c r="S1017" s="1473"/>
      <c r="BU1017" s="1819"/>
      <c r="CI1017" s="1455"/>
    </row>
    <row r="1018" spans="2:87" s="1365" customFormat="1" x14ac:dyDescent="0.25">
      <c r="B1018" s="1831"/>
      <c r="C1018" s="1831"/>
      <c r="D1018" s="1627"/>
      <c r="E1018" s="1831"/>
      <c r="F1018" s="1831"/>
      <c r="G1018" s="1831"/>
      <c r="S1018" s="1473"/>
      <c r="BU1018" s="1819"/>
      <c r="CI1018" s="1455"/>
    </row>
    <row r="1019" spans="2:87" s="1365" customFormat="1" x14ac:dyDescent="0.25">
      <c r="B1019" s="1831"/>
      <c r="C1019" s="1831"/>
      <c r="D1019" s="1627"/>
      <c r="E1019" s="1831"/>
      <c r="F1019" s="1831"/>
      <c r="G1019" s="1831"/>
      <c r="S1019" s="1473"/>
      <c r="BU1019" s="1819"/>
      <c r="CI1019" s="1455"/>
    </row>
    <row r="1020" spans="2:87" s="1365" customFormat="1" x14ac:dyDescent="0.25">
      <c r="B1020" s="1831"/>
      <c r="C1020" s="1831"/>
      <c r="D1020" s="1627"/>
      <c r="E1020" s="1831"/>
      <c r="F1020" s="1831"/>
      <c r="G1020" s="1831"/>
      <c r="S1020" s="1473"/>
      <c r="BU1020" s="1819"/>
      <c r="CI1020" s="1455"/>
    </row>
    <row r="1021" spans="2:87" s="1365" customFormat="1" x14ac:dyDescent="0.25">
      <c r="B1021" s="1831"/>
      <c r="C1021" s="1831"/>
      <c r="D1021" s="1627"/>
      <c r="E1021" s="1831"/>
      <c r="F1021" s="1831"/>
      <c r="G1021" s="1831"/>
      <c r="S1021" s="1473"/>
      <c r="BU1021" s="1819"/>
      <c r="CI1021" s="1455"/>
    </row>
    <row r="1022" spans="2:87" s="1365" customFormat="1" x14ac:dyDescent="0.25">
      <c r="B1022" s="1831"/>
      <c r="C1022" s="1831"/>
      <c r="D1022" s="1627"/>
      <c r="E1022" s="1831"/>
      <c r="F1022" s="1831"/>
      <c r="G1022" s="1831"/>
      <c r="S1022" s="1473"/>
      <c r="BU1022" s="1819"/>
      <c r="CI1022" s="1455"/>
    </row>
    <row r="1023" spans="2:87" s="1365" customFormat="1" x14ac:dyDescent="0.25">
      <c r="B1023" s="1831"/>
      <c r="C1023" s="1831"/>
      <c r="D1023" s="1627"/>
      <c r="E1023" s="1831"/>
      <c r="F1023" s="1831"/>
      <c r="G1023" s="1831"/>
      <c r="S1023" s="1473"/>
      <c r="BU1023" s="1819"/>
      <c r="CI1023" s="1455"/>
    </row>
    <row r="1024" spans="2:87" s="1365" customFormat="1" x14ac:dyDescent="0.25">
      <c r="B1024" s="1831"/>
      <c r="C1024" s="1831"/>
      <c r="D1024" s="1627"/>
      <c r="E1024" s="1831"/>
      <c r="F1024" s="1831"/>
      <c r="G1024" s="1831"/>
      <c r="S1024" s="1473"/>
      <c r="BU1024" s="1819"/>
      <c r="CI1024" s="1455"/>
    </row>
    <row r="1025" spans="2:87" s="1365" customFormat="1" x14ac:dyDescent="0.25">
      <c r="B1025" s="1831"/>
      <c r="C1025" s="1831"/>
      <c r="D1025" s="1627"/>
      <c r="E1025" s="1831"/>
      <c r="F1025" s="1831"/>
      <c r="G1025" s="1831"/>
      <c r="S1025" s="1473"/>
      <c r="BU1025" s="1819"/>
      <c r="CI1025" s="1455"/>
    </row>
    <row r="1026" spans="2:87" s="1365" customFormat="1" x14ac:dyDescent="0.25">
      <c r="B1026" s="1831"/>
      <c r="C1026" s="1831"/>
      <c r="D1026" s="1627"/>
      <c r="E1026" s="1831"/>
      <c r="F1026" s="1831"/>
      <c r="G1026" s="1831"/>
      <c r="S1026" s="1473"/>
      <c r="BU1026" s="1819"/>
      <c r="CI1026" s="1455"/>
    </row>
    <row r="1027" spans="2:87" s="1365" customFormat="1" x14ac:dyDescent="0.25">
      <c r="B1027" s="1831"/>
      <c r="C1027" s="1831"/>
      <c r="D1027" s="1627"/>
      <c r="E1027" s="1831"/>
      <c r="F1027" s="1831"/>
      <c r="G1027" s="1831"/>
      <c r="S1027" s="1473"/>
      <c r="BU1027" s="1819"/>
      <c r="CI1027" s="1455"/>
    </row>
    <row r="1028" spans="2:87" s="1365" customFormat="1" x14ac:dyDescent="0.25">
      <c r="B1028" s="1831"/>
      <c r="C1028" s="1831"/>
      <c r="D1028" s="1627"/>
      <c r="E1028" s="1831"/>
      <c r="F1028" s="1831"/>
      <c r="G1028" s="1831"/>
      <c r="S1028" s="1473"/>
      <c r="BU1028" s="1819"/>
      <c r="CI1028" s="1455"/>
    </row>
    <row r="1029" spans="2:87" s="1365" customFormat="1" x14ac:dyDescent="0.25">
      <c r="B1029" s="1831"/>
      <c r="C1029" s="1831"/>
      <c r="D1029" s="1627"/>
      <c r="E1029" s="1831"/>
      <c r="F1029" s="1831"/>
      <c r="G1029" s="1831"/>
      <c r="S1029" s="1473"/>
      <c r="BU1029" s="1819"/>
      <c r="CI1029" s="1455"/>
    </row>
    <row r="1030" spans="2:87" s="1365" customFormat="1" x14ac:dyDescent="0.25">
      <c r="B1030" s="1831"/>
      <c r="C1030" s="1831"/>
      <c r="D1030" s="1627"/>
      <c r="E1030" s="1831"/>
      <c r="F1030" s="1831"/>
      <c r="G1030" s="1831"/>
      <c r="S1030" s="1473"/>
      <c r="BU1030" s="1819"/>
      <c r="CI1030" s="1455"/>
    </row>
    <row r="1031" spans="2:87" s="1365" customFormat="1" x14ac:dyDescent="0.25">
      <c r="B1031" s="1831"/>
      <c r="C1031" s="1831"/>
      <c r="D1031" s="1627"/>
      <c r="E1031" s="1831"/>
      <c r="F1031" s="1831"/>
      <c r="G1031" s="1831"/>
      <c r="S1031" s="1473"/>
      <c r="BU1031" s="1819"/>
      <c r="CI1031" s="1455"/>
    </row>
    <row r="1032" spans="2:87" s="1365" customFormat="1" x14ac:dyDescent="0.25">
      <c r="B1032" s="1831"/>
      <c r="C1032" s="1831"/>
      <c r="D1032" s="1627"/>
      <c r="E1032" s="1831"/>
      <c r="F1032" s="1831"/>
      <c r="G1032" s="1831"/>
      <c r="S1032" s="1473"/>
      <c r="BU1032" s="1819"/>
      <c r="CI1032" s="1455"/>
    </row>
    <row r="1033" spans="2:87" s="1365" customFormat="1" x14ac:dyDescent="0.25">
      <c r="B1033" s="1831"/>
      <c r="C1033" s="1831"/>
      <c r="D1033" s="1627"/>
      <c r="E1033" s="1831"/>
      <c r="F1033" s="1831"/>
      <c r="G1033" s="1831"/>
      <c r="S1033" s="1473"/>
      <c r="BU1033" s="1819"/>
      <c r="CI1033" s="1455"/>
    </row>
    <row r="1034" spans="2:87" s="1365" customFormat="1" x14ac:dyDescent="0.25">
      <c r="B1034" s="1831"/>
      <c r="C1034" s="1831"/>
      <c r="D1034" s="1627"/>
      <c r="E1034" s="1831"/>
      <c r="F1034" s="1831"/>
      <c r="G1034" s="1831"/>
      <c r="S1034" s="1473"/>
      <c r="BU1034" s="1819"/>
      <c r="CI1034" s="1455"/>
    </row>
    <row r="1035" spans="2:87" s="1365" customFormat="1" x14ac:dyDescent="0.25">
      <c r="B1035" s="1831"/>
      <c r="C1035" s="1831"/>
      <c r="D1035" s="1627"/>
      <c r="E1035" s="1831"/>
      <c r="F1035" s="1831"/>
      <c r="G1035" s="1831"/>
      <c r="S1035" s="1473"/>
      <c r="BU1035" s="1819"/>
      <c r="CI1035" s="1455"/>
    </row>
    <row r="1036" spans="2:87" s="1365" customFormat="1" x14ac:dyDescent="0.25">
      <c r="B1036" s="1831"/>
      <c r="C1036" s="1831"/>
      <c r="D1036" s="1627"/>
      <c r="E1036" s="1831"/>
      <c r="F1036" s="1831"/>
      <c r="G1036" s="1831"/>
      <c r="S1036" s="1473"/>
      <c r="BU1036" s="1819"/>
      <c r="CI1036" s="1455"/>
    </row>
    <row r="1037" spans="2:87" s="1365" customFormat="1" x14ac:dyDescent="0.25">
      <c r="B1037" s="1831"/>
      <c r="C1037" s="1831"/>
      <c r="D1037" s="1627"/>
      <c r="E1037" s="1831"/>
      <c r="F1037" s="1831"/>
      <c r="G1037" s="1831"/>
      <c r="S1037" s="1473"/>
      <c r="BU1037" s="1819"/>
      <c r="CI1037" s="1455"/>
    </row>
    <row r="1038" spans="2:87" s="1365" customFormat="1" x14ac:dyDescent="0.25">
      <c r="B1038" s="1831"/>
      <c r="C1038" s="1831"/>
      <c r="D1038" s="1627"/>
      <c r="E1038" s="1831"/>
      <c r="F1038" s="1831"/>
      <c r="G1038" s="1831"/>
      <c r="S1038" s="1473"/>
      <c r="BU1038" s="1819"/>
      <c r="CI1038" s="1455"/>
    </row>
    <row r="1039" spans="2:87" s="1365" customFormat="1" x14ac:dyDescent="0.25">
      <c r="B1039" s="1831"/>
      <c r="C1039" s="1831"/>
      <c r="D1039" s="1627"/>
      <c r="E1039" s="1831"/>
      <c r="F1039" s="1831"/>
      <c r="G1039" s="1831"/>
      <c r="S1039" s="1473"/>
      <c r="BU1039" s="1819"/>
      <c r="CI1039" s="1455"/>
    </row>
    <row r="1040" spans="2:87" s="1365" customFormat="1" x14ac:dyDescent="0.25">
      <c r="B1040" s="1831"/>
      <c r="C1040" s="1831"/>
      <c r="D1040" s="1627"/>
      <c r="E1040" s="1831"/>
      <c r="F1040" s="1831"/>
      <c r="G1040" s="1831"/>
      <c r="S1040" s="1473"/>
      <c r="BU1040" s="1819"/>
      <c r="CI1040" s="1455"/>
    </row>
    <row r="1041" spans="2:87" s="1365" customFormat="1" x14ac:dyDescent="0.25">
      <c r="B1041" s="1831"/>
      <c r="C1041" s="1831"/>
      <c r="D1041" s="1627"/>
      <c r="E1041" s="1831"/>
      <c r="F1041" s="1831"/>
      <c r="G1041" s="1831"/>
      <c r="S1041" s="1473"/>
      <c r="BU1041" s="1819"/>
      <c r="CI1041" s="1455"/>
    </row>
    <row r="1042" spans="2:87" s="1365" customFormat="1" x14ac:dyDescent="0.25">
      <c r="B1042" s="1831"/>
      <c r="C1042" s="1831"/>
      <c r="D1042" s="1627"/>
      <c r="E1042" s="1831"/>
      <c r="F1042" s="1831"/>
      <c r="G1042" s="1831"/>
      <c r="S1042" s="1473"/>
      <c r="BU1042" s="1819"/>
      <c r="CI1042" s="1455"/>
    </row>
    <row r="1043" spans="2:87" s="1365" customFormat="1" x14ac:dyDescent="0.25">
      <c r="B1043" s="1831"/>
      <c r="C1043" s="1831"/>
      <c r="D1043" s="1627"/>
      <c r="E1043" s="1831"/>
      <c r="F1043" s="1831"/>
      <c r="G1043" s="1831"/>
      <c r="S1043" s="1473"/>
      <c r="BU1043" s="1819"/>
      <c r="CI1043" s="1455"/>
    </row>
    <row r="1044" spans="2:87" s="1365" customFormat="1" x14ac:dyDescent="0.25">
      <c r="B1044" s="1831"/>
      <c r="C1044" s="1831"/>
      <c r="D1044" s="1627"/>
      <c r="E1044" s="1831"/>
      <c r="F1044" s="1831"/>
      <c r="G1044" s="1831"/>
      <c r="S1044" s="1473"/>
      <c r="BU1044" s="1819"/>
      <c r="CI1044" s="1455"/>
    </row>
    <row r="1045" spans="2:87" s="1365" customFormat="1" x14ac:dyDescent="0.25">
      <c r="B1045" s="1831"/>
      <c r="C1045" s="1831"/>
      <c r="D1045" s="1627"/>
      <c r="E1045" s="1831"/>
      <c r="F1045" s="1831"/>
      <c r="G1045" s="1831"/>
      <c r="S1045" s="1473"/>
      <c r="BU1045" s="1819"/>
      <c r="CI1045" s="1455"/>
    </row>
    <row r="1046" spans="2:87" s="1365" customFormat="1" x14ac:dyDescent="0.25">
      <c r="B1046" s="1831"/>
      <c r="C1046" s="1831"/>
      <c r="D1046" s="1627"/>
      <c r="E1046" s="1831"/>
      <c r="F1046" s="1831"/>
      <c r="G1046" s="1831"/>
      <c r="S1046" s="1473"/>
      <c r="BU1046" s="1819"/>
      <c r="CI1046" s="1455"/>
    </row>
    <row r="1047" spans="2:87" s="1365" customFormat="1" x14ac:dyDescent="0.25">
      <c r="B1047" s="1831"/>
      <c r="C1047" s="1831"/>
      <c r="D1047" s="1627"/>
      <c r="E1047" s="1831"/>
      <c r="F1047" s="1831"/>
      <c r="G1047" s="1831"/>
      <c r="S1047" s="1473"/>
      <c r="BU1047" s="1819"/>
      <c r="CI1047" s="1455"/>
    </row>
    <row r="1048" spans="2:87" s="1365" customFormat="1" x14ac:dyDescent="0.25">
      <c r="B1048" s="1831"/>
      <c r="C1048" s="1831"/>
      <c r="D1048" s="1627"/>
      <c r="E1048" s="1831"/>
      <c r="F1048" s="1831"/>
      <c r="G1048" s="1831"/>
      <c r="S1048" s="1473"/>
      <c r="BU1048" s="1819"/>
      <c r="CI1048" s="1455"/>
    </row>
    <row r="1049" spans="2:87" s="1365" customFormat="1" x14ac:dyDescent="0.25">
      <c r="B1049" s="1831"/>
      <c r="C1049" s="1831"/>
      <c r="D1049" s="1627"/>
      <c r="E1049" s="1831"/>
      <c r="F1049" s="1831"/>
      <c r="G1049" s="1831"/>
      <c r="S1049" s="1473"/>
      <c r="BU1049" s="1819"/>
      <c r="CI1049" s="1455"/>
    </row>
    <row r="1050" spans="2:87" s="1365" customFormat="1" x14ac:dyDescent="0.25">
      <c r="B1050" s="1831"/>
      <c r="C1050" s="1831"/>
      <c r="D1050" s="1627"/>
      <c r="E1050" s="1831"/>
      <c r="F1050" s="1831"/>
      <c r="G1050" s="1831"/>
      <c r="S1050" s="1473"/>
      <c r="BU1050" s="1819"/>
      <c r="CI1050" s="1455"/>
    </row>
    <row r="1051" spans="2:87" s="1365" customFormat="1" x14ac:dyDescent="0.25">
      <c r="B1051" s="1831"/>
      <c r="C1051" s="1831"/>
      <c r="D1051" s="1627"/>
      <c r="E1051" s="1831"/>
      <c r="F1051" s="1831"/>
      <c r="G1051" s="1831"/>
      <c r="S1051" s="1473"/>
      <c r="BU1051" s="1819"/>
      <c r="CI1051" s="1455"/>
    </row>
    <row r="1052" spans="2:87" s="1365" customFormat="1" x14ac:dyDescent="0.25">
      <c r="B1052" s="1831"/>
      <c r="C1052" s="1831"/>
      <c r="D1052" s="1627"/>
      <c r="E1052" s="1831"/>
      <c r="F1052" s="1831"/>
      <c r="G1052" s="1831"/>
      <c r="S1052" s="1473"/>
      <c r="BU1052" s="1819"/>
      <c r="CI1052" s="1455"/>
    </row>
    <row r="1053" spans="2:87" s="1365" customFormat="1" x14ac:dyDescent="0.25">
      <c r="B1053" s="1831"/>
      <c r="C1053" s="1831"/>
      <c r="D1053" s="1627"/>
      <c r="E1053" s="1831"/>
      <c r="F1053" s="1831"/>
      <c r="G1053" s="1831"/>
      <c r="S1053" s="1473"/>
      <c r="BU1053" s="1819"/>
      <c r="CI1053" s="1455"/>
    </row>
    <row r="1054" spans="2:87" s="1365" customFormat="1" x14ac:dyDescent="0.25">
      <c r="B1054" s="1831"/>
      <c r="C1054" s="1831"/>
      <c r="D1054" s="1627"/>
      <c r="E1054" s="1831"/>
      <c r="F1054" s="1831"/>
      <c r="G1054" s="1831"/>
      <c r="S1054" s="1473"/>
      <c r="BU1054" s="1819"/>
      <c r="CI1054" s="1455"/>
    </row>
    <row r="1055" spans="2:87" s="1365" customFormat="1" x14ac:dyDescent="0.25">
      <c r="B1055" s="1831"/>
      <c r="C1055" s="1831"/>
      <c r="D1055" s="1627"/>
      <c r="E1055" s="1831"/>
      <c r="F1055" s="1831"/>
      <c r="G1055" s="1831"/>
      <c r="S1055" s="1473"/>
      <c r="BU1055" s="1819"/>
      <c r="CI1055" s="1455"/>
    </row>
    <row r="1056" spans="2:87" s="1365" customFormat="1" x14ac:dyDescent="0.25">
      <c r="B1056" s="1831"/>
      <c r="C1056" s="1831"/>
      <c r="D1056" s="1627"/>
      <c r="E1056" s="1831"/>
      <c r="F1056" s="1831"/>
      <c r="G1056" s="1831"/>
      <c r="S1056" s="1473"/>
      <c r="BU1056" s="1819"/>
      <c r="CI1056" s="1455"/>
    </row>
    <row r="1057" spans="2:87" s="1365" customFormat="1" x14ac:dyDescent="0.25">
      <c r="B1057" s="1831"/>
      <c r="C1057" s="1831"/>
      <c r="D1057" s="1627"/>
      <c r="E1057" s="1831"/>
      <c r="F1057" s="1831"/>
      <c r="G1057" s="1831"/>
      <c r="S1057" s="1473"/>
      <c r="BU1057" s="1819"/>
      <c r="CI1057" s="1455"/>
    </row>
    <row r="1058" spans="2:87" s="1365" customFormat="1" x14ac:dyDescent="0.25">
      <c r="B1058" s="1831"/>
      <c r="C1058" s="1831"/>
      <c r="D1058" s="1627"/>
      <c r="E1058" s="1831"/>
      <c r="F1058" s="1831"/>
      <c r="G1058" s="1831"/>
      <c r="S1058" s="1473"/>
      <c r="BU1058" s="1819"/>
      <c r="CI1058" s="1455"/>
    </row>
    <row r="1059" spans="2:87" s="1365" customFormat="1" x14ac:dyDescent="0.25">
      <c r="B1059" s="1831"/>
      <c r="C1059" s="1831"/>
      <c r="D1059" s="1627"/>
      <c r="E1059" s="1831"/>
      <c r="F1059" s="1831"/>
      <c r="G1059" s="1831"/>
      <c r="S1059" s="1473"/>
      <c r="BU1059" s="1819"/>
      <c r="CI1059" s="1455"/>
    </row>
    <row r="1060" spans="2:87" s="1365" customFormat="1" x14ac:dyDescent="0.25">
      <c r="B1060" s="1831"/>
      <c r="C1060" s="1831"/>
      <c r="D1060" s="1627"/>
      <c r="E1060" s="1831"/>
      <c r="F1060" s="1831"/>
      <c r="G1060" s="1831"/>
      <c r="S1060" s="1473"/>
      <c r="BU1060" s="1819"/>
      <c r="CI1060" s="1455"/>
    </row>
    <row r="1061" spans="2:87" s="1365" customFormat="1" x14ac:dyDescent="0.25">
      <c r="B1061" s="1831"/>
      <c r="C1061" s="1831"/>
      <c r="D1061" s="1627"/>
      <c r="E1061" s="1831"/>
      <c r="F1061" s="1831"/>
      <c r="G1061" s="1831"/>
      <c r="S1061" s="1473"/>
      <c r="BU1061" s="1819"/>
      <c r="CI1061" s="1455"/>
    </row>
    <row r="1062" spans="2:87" s="1365" customFormat="1" x14ac:dyDescent="0.25">
      <c r="B1062" s="1831"/>
      <c r="C1062" s="1831"/>
      <c r="D1062" s="1627"/>
      <c r="E1062" s="1831"/>
      <c r="F1062" s="1831"/>
      <c r="G1062" s="1831"/>
      <c r="S1062" s="1473"/>
      <c r="BU1062" s="1819"/>
      <c r="CI1062" s="1455"/>
    </row>
    <row r="1063" spans="2:87" s="1365" customFormat="1" x14ac:dyDescent="0.25">
      <c r="B1063" s="1831"/>
      <c r="C1063" s="1831"/>
      <c r="D1063" s="1627"/>
      <c r="E1063" s="1831"/>
      <c r="F1063" s="1831"/>
      <c r="G1063" s="1831"/>
      <c r="S1063" s="1473"/>
      <c r="BU1063" s="1819"/>
      <c r="CI1063" s="1455"/>
    </row>
    <row r="1064" spans="2:87" s="1365" customFormat="1" x14ac:dyDescent="0.25">
      <c r="B1064" s="1831"/>
      <c r="C1064" s="1831"/>
      <c r="D1064" s="1627"/>
      <c r="E1064" s="1831"/>
      <c r="F1064" s="1831"/>
      <c r="G1064" s="1831"/>
      <c r="S1064" s="1473"/>
      <c r="BU1064" s="1819"/>
      <c r="CI1064" s="1455"/>
    </row>
    <row r="1065" spans="2:87" s="1365" customFormat="1" x14ac:dyDescent="0.25">
      <c r="B1065" s="1831"/>
      <c r="C1065" s="1831"/>
      <c r="D1065" s="1627"/>
      <c r="E1065" s="1831"/>
      <c r="F1065" s="1831"/>
      <c r="G1065" s="1831"/>
      <c r="S1065" s="1473"/>
      <c r="BU1065" s="1819"/>
      <c r="CI1065" s="1455"/>
    </row>
    <row r="1066" spans="2:87" s="1365" customFormat="1" x14ac:dyDescent="0.25">
      <c r="B1066" s="1831"/>
      <c r="C1066" s="1831"/>
      <c r="D1066" s="1627"/>
      <c r="E1066" s="1831"/>
      <c r="F1066" s="1831"/>
      <c r="G1066" s="1831"/>
      <c r="S1066" s="1473"/>
      <c r="BU1066" s="1819"/>
      <c r="CI1066" s="1455"/>
    </row>
    <row r="1067" spans="2:87" s="1365" customFormat="1" x14ac:dyDescent="0.25">
      <c r="B1067" s="1831"/>
      <c r="C1067" s="1831"/>
      <c r="D1067" s="1627"/>
      <c r="E1067" s="1831"/>
      <c r="F1067" s="1831"/>
      <c r="G1067" s="1831"/>
      <c r="S1067" s="1473"/>
      <c r="BU1067" s="1819"/>
      <c r="CI1067" s="1455"/>
    </row>
    <row r="1068" spans="2:87" s="1365" customFormat="1" x14ac:dyDescent="0.25">
      <c r="B1068" s="1831"/>
      <c r="C1068" s="1831"/>
      <c r="D1068" s="1627"/>
      <c r="E1068" s="1831"/>
      <c r="F1068" s="1831"/>
      <c r="G1068" s="1831"/>
      <c r="S1068" s="1473"/>
      <c r="BU1068" s="1819"/>
      <c r="CI1068" s="1455"/>
    </row>
    <row r="1069" spans="2:87" s="1365" customFormat="1" x14ac:dyDescent="0.25">
      <c r="B1069" s="1831"/>
      <c r="C1069" s="1831"/>
      <c r="D1069" s="1627"/>
      <c r="E1069" s="1831"/>
      <c r="F1069" s="1831"/>
      <c r="G1069" s="1831"/>
      <c r="S1069" s="1473"/>
      <c r="BU1069" s="1819"/>
      <c r="CI1069" s="1455"/>
    </row>
    <row r="1070" spans="2:87" s="1365" customFormat="1" x14ac:dyDescent="0.25">
      <c r="B1070" s="1831"/>
      <c r="C1070" s="1831"/>
      <c r="D1070" s="1627"/>
      <c r="E1070" s="1831"/>
      <c r="F1070" s="1831"/>
      <c r="G1070" s="1831"/>
      <c r="S1070" s="1473"/>
      <c r="BU1070" s="1819"/>
      <c r="CI1070" s="1455"/>
    </row>
    <row r="1071" spans="2:87" s="1365" customFormat="1" x14ac:dyDescent="0.25">
      <c r="B1071" s="1831"/>
      <c r="C1071" s="1831"/>
      <c r="D1071" s="1627"/>
      <c r="E1071" s="1831"/>
      <c r="F1071" s="1831"/>
      <c r="G1071" s="1831"/>
      <c r="S1071" s="1473"/>
      <c r="BU1071" s="1819"/>
      <c r="CI1071" s="1455"/>
    </row>
    <row r="1072" spans="2:87" s="1365" customFormat="1" x14ac:dyDescent="0.25">
      <c r="B1072" s="1831"/>
      <c r="C1072" s="1831"/>
      <c r="D1072" s="1627"/>
      <c r="E1072" s="1831"/>
      <c r="F1072" s="1831"/>
      <c r="G1072" s="1831"/>
      <c r="S1072" s="1473"/>
      <c r="BU1072" s="1819"/>
      <c r="CI1072" s="1455"/>
    </row>
    <row r="1073" spans="2:87" s="1365" customFormat="1" x14ac:dyDescent="0.25">
      <c r="B1073" s="1831"/>
      <c r="C1073" s="1831"/>
      <c r="D1073" s="1627"/>
      <c r="E1073" s="1831"/>
      <c r="F1073" s="1831"/>
      <c r="G1073" s="1831"/>
      <c r="S1073" s="1473"/>
      <c r="BU1073" s="1819"/>
      <c r="CI1073" s="1455"/>
    </row>
    <row r="1074" spans="2:87" s="1365" customFormat="1" x14ac:dyDescent="0.25">
      <c r="B1074" s="1831"/>
      <c r="C1074" s="1831"/>
      <c r="D1074" s="1627"/>
      <c r="E1074" s="1831"/>
      <c r="F1074" s="1831"/>
      <c r="G1074" s="1831"/>
      <c r="S1074" s="1473"/>
      <c r="BU1074" s="1819"/>
      <c r="CI1074" s="1455"/>
    </row>
    <row r="1075" spans="2:87" s="1365" customFormat="1" x14ac:dyDescent="0.25">
      <c r="B1075" s="1831"/>
      <c r="C1075" s="1831"/>
      <c r="D1075" s="1627"/>
      <c r="E1075" s="1831"/>
      <c r="F1075" s="1831"/>
      <c r="G1075" s="1831"/>
      <c r="S1075" s="1473"/>
      <c r="BU1075" s="1819"/>
      <c r="CI1075" s="1455"/>
    </row>
    <row r="1076" spans="2:87" s="1365" customFormat="1" x14ac:dyDescent="0.25">
      <c r="B1076" s="1831"/>
      <c r="C1076" s="1831"/>
      <c r="D1076" s="1627"/>
      <c r="E1076" s="1831"/>
      <c r="F1076" s="1831"/>
      <c r="G1076" s="1831"/>
      <c r="S1076" s="1473"/>
      <c r="BU1076" s="1819"/>
      <c r="CI1076" s="1455"/>
    </row>
    <row r="1077" spans="2:87" s="1365" customFormat="1" x14ac:dyDescent="0.25">
      <c r="B1077" s="1831"/>
      <c r="C1077" s="1831"/>
      <c r="D1077" s="1627"/>
      <c r="E1077" s="1831"/>
      <c r="F1077" s="1831"/>
      <c r="G1077" s="1831"/>
      <c r="S1077" s="1473"/>
      <c r="BU1077" s="1819"/>
      <c r="CI1077" s="1455"/>
    </row>
    <row r="1078" spans="2:87" s="1365" customFormat="1" x14ac:dyDescent="0.25">
      <c r="B1078" s="1831"/>
      <c r="C1078" s="1831"/>
      <c r="D1078" s="1627"/>
      <c r="E1078" s="1831"/>
      <c r="F1078" s="1831"/>
      <c r="G1078" s="1831"/>
      <c r="S1078" s="1473"/>
      <c r="BU1078" s="1819"/>
      <c r="CI1078" s="1455"/>
    </row>
    <row r="1079" spans="2:87" s="1365" customFormat="1" x14ac:dyDescent="0.25">
      <c r="B1079" s="1831"/>
      <c r="C1079" s="1831"/>
      <c r="D1079" s="1627"/>
      <c r="E1079" s="1831"/>
      <c r="F1079" s="1831"/>
      <c r="G1079" s="1831"/>
      <c r="S1079" s="1473"/>
      <c r="BU1079" s="1819"/>
      <c r="CI1079" s="1455"/>
    </row>
    <row r="1080" spans="2:87" s="1365" customFormat="1" x14ac:dyDescent="0.25">
      <c r="B1080" s="1831"/>
      <c r="C1080" s="1831"/>
      <c r="D1080" s="1627"/>
      <c r="E1080" s="1831"/>
      <c r="F1080" s="1831"/>
      <c r="G1080" s="1831"/>
      <c r="S1080" s="1473"/>
      <c r="BU1080" s="1819"/>
      <c r="CI1080" s="1455"/>
    </row>
    <row r="1081" spans="2:87" s="1365" customFormat="1" x14ac:dyDescent="0.25">
      <c r="B1081" s="1831"/>
      <c r="C1081" s="1831"/>
      <c r="D1081" s="1627"/>
      <c r="E1081" s="1831"/>
      <c r="F1081" s="1831"/>
      <c r="G1081" s="1831"/>
      <c r="S1081" s="1473"/>
      <c r="BU1081" s="1819"/>
      <c r="CI1081" s="1455"/>
    </row>
    <row r="1082" spans="2:87" s="1365" customFormat="1" x14ac:dyDescent="0.25">
      <c r="B1082" s="1831"/>
      <c r="C1082" s="1831"/>
      <c r="D1082" s="1627"/>
      <c r="E1082" s="1831"/>
      <c r="F1082" s="1831"/>
      <c r="G1082" s="1831"/>
      <c r="S1082" s="1473"/>
      <c r="BU1082" s="1819"/>
      <c r="CI1082" s="1455"/>
    </row>
    <row r="1083" spans="2:87" s="1365" customFormat="1" x14ac:dyDescent="0.25">
      <c r="B1083" s="1831"/>
      <c r="C1083" s="1831"/>
      <c r="D1083" s="1627"/>
      <c r="E1083" s="1831"/>
      <c r="F1083" s="1831"/>
      <c r="G1083" s="1831"/>
      <c r="S1083" s="1473"/>
      <c r="BU1083" s="1819"/>
      <c r="CI1083" s="1455"/>
    </row>
    <row r="1084" spans="2:87" s="1365" customFormat="1" x14ac:dyDescent="0.25">
      <c r="B1084" s="1831"/>
      <c r="C1084" s="1831"/>
      <c r="D1084" s="1627"/>
      <c r="E1084" s="1831"/>
      <c r="F1084" s="1831"/>
      <c r="G1084" s="1831"/>
      <c r="S1084" s="1473"/>
      <c r="BU1084" s="1819"/>
      <c r="CI1084" s="1455"/>
    </row>
    <row r="1085" spans="2:87" s="1365" customFormat="1" x14ac:dyDescent="0.25">
      <c r="B1085" s="1831"/>
      <c r="C1085" s="1831"/>
      <c r="D1085" s="1627"/>
      <c r="E1085" s="1831"/>
      <c r="F1085" s="1831"/>
      <c r="G1085" s="1831"/>
      <c r="S1085" s="1473"/>
      <c r="BU1085" s="1819"/>
      <c r="CI1085" s="1455"/>
    </row>
    <row r="1086" spans="2:87" s="1365" customFormat="1" x14ac:dyDescent="0.25">
      <c r="B1086" s="1831"/>
      <c r="C1086" s="1831"/>
      <c r="D1086" s="1627"/>
      <c r="E1086" s="1831"/>
      <c r="F1086" s="1831"/>
      <c r="G1086" s="1831"/>
      <c r="S1086" s="1473"/>
      <c r="BU1086" s="1819"/>
      <c r="CI1086" s="1455"/>
    </row>
    <row r="1087" spans="2:87" s="1365" customFormat="1" x14ac:dyDescent="0.25">
      <c r="B1087" s="1831"/>
      <c r="C1087" s="1831"/>
      <c r="D1087" s="1627"/>
      <c r="E1087" s="1831"/>
      <c r="F1087" s="1831"/>
      <c r="G1087" s="1831"/>
      <c r="S1087" s="1473"/>
      <c r="BU1087" s="1819"/>
      <c r="CI1087" s="1455"/>
    </row>
    <row r="1088" spans="2:87" s="1365" customFormat="1" x14ac:dyDescent="0.25">
      <c r="B1088" s="1831"/>
      <c r="C1088" s="1831"/>
      <c r="D1088" s="1627"/>
      <c r="E1088" s="1831"/>
      <c r="F1088" s="1831"/>
      <c r="G1088" s="1831"/>
      <c r="S1088" s="1473"/>
      <c r="BU1088" s="1819"/>
      <c r="CI1088" s="1455"/>
    </row>
    <row r="1089" spans="2:87" s="1365" customFormat="1" x14ac:dyDescent="0.25">
      <c r="B1089" s="1831"/>
      <c r="C1089" s="1831"/>
      <c r="D1089" s="1627"/>
      <c r="E1089" s="1831"/>
      <c r="F1089" s="1831"/>
      <c r="G1089" s="1831"/>
      <c r="S1089" s="1473"/>
      <c r="BU1089" s="1819"/>
      <c r="CI1089" s="1455"/>
    </row>
    <row r="1090" spans="2:87" s="1365" customFormat="1" x14ac:dyDescent="0.25">
      <c r="B1090" s="1831"/>
      <c r="C1090" s="1831"/>
      <c r="D1090" s="1627"/>
      <c r="E1090" s="1831"/>
      <c r="F1090" s="1831"/>
      <c r="G1090" s="1831"/>
      <c r="S1090" s="1473"/>
      <c r="BU1090" s="1819"/>
      <c r="CI1090" s="1455"/>
    </row>
    <row r="1091" spans="2:87" s="1365" customFormat="1" x14ac:dyDescent="0.25">
      <c r="B1091" s="1831"/>
      <c r="C1091" s="1831"/>
      <c r="D1091" s="1627"/>
      <c r="E1091" s="1831"/>
      <c r="F1091" s="1831"/>
      <c r="G1091" s="1831"/>
      <c r="S1091" s="1473"/>
      <c r="BU1091" s="1819"/>
      <c r="CI1091" s="1455"/>
    </row>
    <row r="1092" spans="2:87" s="1365" customFormat="1" x14ac:dyDescent="0.25">
      <c r="B1092" s="1831"/>
      <c r="C1092" s="1831"/>
      <c r="D1092" s="1627"/>
      <c r="E1092" s="1831"/>
      <c r="F1092" s="1831"/>
      <c r="G1092" s="1831"/>
      <c r="S1092" s="1473"/>
      <c r="BU1092" s="1819"/>
      <c r="CI1092" s="1455"/>
    </row>
    <row r="1093" spans="2:87" s="1365" customFormat="1" x14ac:dyDescent="0.25">
      <c r="B1093" s="1831"/>
      <c r="C1093" s="1831"/>
      <c r="D1093" s="1627"/>
      <c r="E1093" s="1831"/>
      <c r="F1093" s="1831"/>
      <c r="G1093" s="1831"/>
      <c r="S1093" s="1473"/>
      <c r="BU1093" s="1819"/>
      <c r="CI1093" s="1455"/>
    </row>
    <row r="1094" spans="2:87" s="1365" customFormat="1" x14ac:dyDescent="0.25">
      <c r="B1094" s="1831"/>
      <c r="C1094" s="1831"/>
      <c r="D1094" s="1627"/>
      <c r="E1094" s="1831"/>
      <c r="F1094" s="1831"/>
      <c r="G1094" s="1831"/>
      <c r="S1094" s="1473"/>
      <c r="BU1094" s="1819"/>
      <c r="CI1094" s="1455"/>
    </row>
    <row r="1095" spans="2:87" s="1365" customFormat="1" x14ac:dyDescent="0.25">
      <c r="B1095" s="1831"/>
      <c r="C1095" s="1831"/>
      <c r="D1095" s="1627"/>
      <c r="E1095" s="1831"/>
      <c r="F1095" s="1831"/>
      <c r="G1095" s="1831"/>
      <c r="S1095" s="1473"/>
      <c r="BU1095" s="1819"/>
      <c r="CI1095" s="1455"/>
    </row>
    <row r="1096" spans="2:87" s="1365" customFormat="1" x14ac:dyDescent="0.25">
      <c r="B1096" s="1831"/>
      <c r="C1096" s="1831"/>
      <c r="D1096" s="1627"/>
      <c r="E1096" s="1831"/>
      <c r="F1096" s="1831"/>
      <c r="G1096" s="1831"/>
      <c r="S1096" s="1473"/>
      <c r="BU1096" s="1819"/>
      <c r="CI1096" s="1455"/>
    </row>
    <row r="1097" spans="2:87" s="1365" customFormat="1" x14ac:dyDescent="0.25">
      <c r="B1097" s="1831"/>
      <c r="C1097" s="1831"/>
      <c r="D1097" s="1627"/>
      <c r="E1097" s="1831"/>
      <c r="F1097" s="1831"/>
      <c r="G1097" s="1831"/>
      <c r="S1097" s="1473"/>
      <c r="BU1097" s="1819"/>
      <c r="CI1097" s="1455"/>
    </row>
    <row r="1098" spans="2:87" s="1365" customFormat="1" x14ac:dyDescent="0.25">
      <c r="B1098" s="1831"/>
      <c r="C1098" s="1831"/>
      <c r="D1098" s="1627"/>
      <c r="E1098" s="1831"/>
      <c r="F1098" s="1831"/>
      <c r="G1098" s="1831"/>
      <c r="S1098" s="1473"/>
      <c r="BU1098" s="1819"/>
      <c r="CI1098" s="1455"/>
    </row>
    <row r="1099" spans="2:87" s="1365" customFormat="1" x14ac:dyDescent="0.25">
      <c r="B1099" s="1831"/>
      <c r="C1099" s="1831"/>
      <c r="D1099" s="1627"/>
      <c r="E1099" s="1831"/>
      <c r="F1099" s="1831"/>
      <c r="G1099" s="1831"/>
      <c r="S1099" s="1473"/>
      <c r="BU1099" s="1819"/>
      <c r="CI1099" s="1455"/>
    </row>
    <row r="1100" spans="2:87" s="1365" customFormat="1" x14ac:dyDescent="0.25">
      <c r="B1100" s="1831"/>
      <c r="C1100" s="1831"/>
      <c r="D1100" s="1627"/>
      <c r="E1100" s="1831"/>
      <c r="F1100" s="1831"/>
      <c r="G1100" s="1831"/>
      <c r="S1100" s="1473"/>
      <c r="BU1100" s="1819"/>
      <c r="CI1100" s="1455"/>
    </row>
    <row r="1101" spans="2:87" s="1365" customFormat="1" x14ac:dyDescent="0.25">
      <c r="B1101" s="1831"/>
      <c r="C1101" s="1831"/>
      <c r="D1101" s="1627"/>
      <c r="E1101" s="1831"/>
      <c r="F1101" s="1831"/>
      <c r="G1101" s="1831"/>
      <c r="S1101" s="1473"/>
      <c r="BU1101" s="1819"/>
      <c r="CI1101" s="1455"/>
    </row>
    <row r="1102" spans="2:87" s="1365" customFormat="1" x14ac:dyDescent="0.25">
      <c r="B1102" s="1831"/>
      <c r="C1102" s="1831"/>
      <c r="D1102" s="1627"/>
      <c r="E1102" s="1831"/>
      <c r="F1102" s="1831"/>
      <c r="G1102" s="1831"/>
      <c r="S1102" s="1473"/>
      <c r="BU1102" s="1819"/>
      <c r="CI1102" s="1455"/>
    </row>
    <row r="1103" spans="2:87" s="1365" customFormat="1" x14ac:dyDescent="0.25">
      <c r="B1103" s="1831"/>
      <c r="C1103" s="1831"/>
      <c r="D1103" s="1627"/>
      <c r="E1103" s="1831"/>
      <c r="F1103" s="1831"/>
      <c r="G1103" s="1831"/>
      <c r="S1103" s="1473"/>
      <c r="BU1103" s="1819"/>
      <c r="CI1103" s="1455"/>
    </row>
    <row r="1104" spans="2:87" s="1365" customFormat="1" x14ac:dyDescent="0.25">
      <c r="B1104" s="1831"/>
      <c r="C1104" s="1831"/>
      <c r="D1104" s="1627"/>
      <c r="E1104" s="1831"/>
      <c r="F1104" s="1831"/>
      <c r="G1104" s="1831"/>
      <c r="S1104" s="1473"/>
      <c r="BU1104" s="1819"/>
      <c r="CI1104" s="1455"/>
    </row>
    <row r="1105" spans="2:87" s="1365" customFormat="1" x14ac:dyDescent="0.25">
      <c r="B1105" s="1831"/>
      <c r="C1105" s="1831"/>
      <c r="D1105" s="1627"/>
      <c r="E1105" s="1831"/>
      <c r="F1105" s="1831"/>
      <c r="G1105" s="1831"/>
      <c r="S1105" s="1473"/>
      <c r="BU1105" s="1819"/>
      <c r="CI1105" s="1455"/>
    </row>
    <row r="1106" spans="2:87" s="1365" customFormat="1" x14ac:dyDescent="0.25">
      <c r="B1106" s="1831"/>
      <c r="C1106" s="1831"/>
      <c r="D1106" s="1627"/>
      <c r="E1106" s="1831"/>
      <c r="F1106" s="1831"/>
      <c r="G1106" s="1831"/>
      <c r="S1106" s="1473"/>
      <c r="BU1106" s="1819"/>
      <c r="CI1106" s="1455"/>
    </row>
    <row r="1107" spans="2:87" s="1365" customFormat="1" x14ac:dyDescent="0.25">
      <c r="B1107" s="1831"/>
      <c r="C1107" s="1831"/>
      <c r="D1107" s="1627"/>
      <c r="E1107" s="1831"/>
      <c r="F1107" s="1831"/>
      <c r="G1107" s="1831"/>
      <c r="S1107" s="1473"/>
      <c r="BU1107" s="1819"/>
      <c r="CI1107" s="1455"/>
    </row>
    <row r="1108" spans="2:87" s="1365" customFormat="1" x14ac:dyDescent="0.25">
      <c r="B1108" s="1831"/>
      <c r="C1108" s="1831"/>
      <c r="D1108" s="1627"/>
      <c r="E1108" s="1831"/>
      <c r="F1108" s="1831"/>
      <c r="G1108" s="1831"/>
      <c r="S1108" s="1473"/>
      <c r="BU1108" s="1819"/>
      <c r="CI1108" s="1455"/>
    </row>
    <row r="1109" spans="2:87" s="1365" customFormat="1" x14ac:dyDescent="0.25">
      <c r="B1109" s="1831"/>
      <c r="C1109" s="1831"/>
      <c r="D1109" s="1627"/>
      <c r="E1109" s="1831"/>
      <c r="F1109" s="1831"/>
      <c r="G1109" s="1831"/>
      <c r="S1109" s="1473"/>
      <c r="BU1109" s="1819"/>
      <c r="CI1109" s="1455"/>
    </row>
    <row r="1110" spans="2:87" s="1365" customFormat="1" x14ac:dyDescent="0.25">
      <c r="B1110" s="1831"/>
      <c r="C1110" s="1831"/>
      <c r="D1110" s="1627"/>
      <c r="E1110" s="1831"/>
      <c r="F1110" s="1831"/>
      <c r="G1110" s="1831"/>
      <c r="S1110" s="1473"/>
      <c r="BU1110" s="1819"/>
      <c r="CI1110" s="1455"/>
    </row>
    <row r="1111" spans="2:87" s="1365" customFormat="1" x14ac:dyDescent="0.25">
      <c r="B1111" s="1831"/>
      <c r="C1111" s="1831"/>
      <c r="D1111" s="1627"/>
      <c r="E1111" s="1831"/>
      <c r="F1111" s="1831"/>
      <c r="G1111" s="1831"/>
      <c r="S1111" s="1473"/>
      <c r="BU1111" s="1819"/>
      <c r="CI1111" s="1455"/>
    </row>
    <row r="1112" spans="2:87" s="1365" customFormat="1" x14ac:dyDescent="0.25">
      <c r="B1112" s="1831"/>
      <c r="C1112" s="1831"/>
      <c r="D1112" s="1627"/>
      <c r="E1112" s="1831"/>
      <c r="F1112" s="1831"/>
      <c r="G1112" s="1831"/>
      <c r="S1112" s="1473"/>
      <c r="BU1112" s="1819"/>
      <c r="CI1112" s="1455"/>
    </row>
    <row r="1113" spans="2:87" s="1365" customFormat="1" x14ac:dyDescent="0.25">
      <c r="B1113" s="1831"/>
      <c r="C1113" s="1831"/>
      <c r="D1113" s="1627"/>
      <c r="E1113" s="1831"/>
      <c r="F1113" s="1831"/>
      <c r="G1113" s="1831"/>
      <c r="S1113" s="1473"/>
      <c r="BU1113" s="1819"/>
      <c r="CI1113" s="1455"/>
    </row>
    <row r="1114" spans="2:87" s="1365" customFormat="1" x14ac:dyDescent="0.25">
      <c r="B1114" s="1831"/>
      <c r="C1114" s="1831"/>
      <c r="D1114" s="1627"/>
      <c r="E1114" s="1831"/>
      <c r="F1114" s="1831"/>
      <c r="G1114" s="1831"/>
      <c r="S1114" s="1473"/>
      <c r="BU1114" s="1819"/>
      <c r="CI1114" s="1455"/>
    </row>
    <row r="1115" spans="2:87" s="1365" customFormat="1" x14ac:dyDescent="0.25">
      <c r="B1115" s="1831"/>
      <c r="C1115" s="1831"/>
      <c r="D1115" s="1627"/>
      <c r="E1115" s="1831"/>
      <c r="F1115" s="1831"/>
      <c r="G1115" s="1831"/>
      <c r="S1115" s="1473"/>
      <c r="BU1115" s="1819"/>
      <c r="CI1115" s="1455"/>
    </row>
    <row r="1116" spans="2:87" s="1365" customFormat="1" x14ac:dyDescent="0.25">
      <c r="B1116" s="1831"/>
      <c r="C1116" s="1831"/>
      <c r="D1116" s="1627"/>
      <c r="E1116" s="1831"/>
      <c r="F1116" s="1831"/>
      <c r="G1116" s="1831"/>
      <c r="S1116" s="1473"/>
      <c r="BU1116" s="1819"/>
      <c r="CI1116" s="1455"/>
    </row>
    <row r="1117" spans="2:87" s="1365" customFormat="1" x14ac:dyDescent="0.25">
      <c r="B1117" s="1831"/>
      <c r="C1117" s="1831"/>
      <c r="D1117" s="1627"/>
      <c r="E1117" s="1831"/>
      <c r="F1117" s="1831"/>
      <c r="G1117" s="1831"/>
      <c r="S1117" s="1473"/>
      <c r="BU1117" s="1819"/>
      <c r="CI1117" s="1455"/>
    </row>
    <row r="1118" spans="2:87" s="1365" customFormat="1" x14ac:dyDescent="0.25">
      <c r="B1118" s="1831"/>
      <c r="C1118" s="1831"/>
      <c r="D1118" s="1627"/>
      <c r="E1118" s="1831"/>
      <c r="F1118" s="1831"/>
      <c r="G1118" s="1831"/>
      <c r="S1118" s="1473"/>
      <c r="BU1118" s="1819"/>
      <c r="CI1118" s="1455"/>
    </row>
    <row r="1119" spans="2:87" s="1365" customFormat="1" x14ac:dyDescent="0.25">
      <c r="B1119" s="1831"/>
      <c r="C1119" s="1831"/>
      <c r="D1119" s="1627"/>
      <c r="E1119" s="1831"/>
      <c r="F1119" s="1831"/>
      <c r="G1119" s="1831"/>
      <c r="S1119" s="1473"/>
      <c r="BU1119" s="1819"/>
      <c r="CI1119" s="1455"/>
    </row>
    <row r="1120" spans="2:87" s="1365" customFormat="1" x14ac:dyDescent="0.25">
      <c r="B1120" s="1831"/>
      <c r="C1120" s="1831"/>
      <c r="D1120" s="1627"/>
      <c r="E1120" s="1831"/>
      <c r="F1120" s="1831"/>
      <c r="G1120" s="1831"/>
      <c r="S1120" s="1473"/>
      <c r="BU1120" s="1819"/>
      <c r="CI1120" s="1455"/>
    </row>
    <row r="1121" spans="2:87" s="1365" customFormat="1" x14ac:dyDescent="0.25">
      <c r="B1121" s="1831"/>
      <c r="C1121" s="1831"/>
      <c r="D1121" s="1627"/>
      <c r="E1121" s="1831"/>
      <c r="F1121" s="1831"/>
      <c r="G1121" s="1831"/>
      <c r="S1121" s="1473"/>
      <c r="BU1121" s="1819"/>
      <c r="CI1121" s="1455"/>
    </row>
    <row r="1122" spans="2:87" s="1365" customFormat="1" x14ac:dyDescent="0.25">
      <c r="B1122" s="1831"/>
      <c r="C1122" s="1831"/>
      <c r="D1122" s="1627"/>
      <c r="E1122" s="1831"/>
      <c r="F1122" s="1831"/>
      <c r="G1122" s="1831"/>
      <c r="S1122" s="1473"/>
      <c r="BU1122" s="1819"/>
      <c r="CI1122" s="1455"/>
    </row>
    <row r="1123" spans="2:87" s="1365" customFormat="1" x14ac:dyDescent="0.25">
      <c r="B1123" s="1831"/>
      <c r="C1123" s="1831"/>
      <c r="D1123" s="1627"/>
      <c r="E1123" s="1831"/>
      <c r="F1123" s="1831"/>
      <c r="G1123" s="1831"/>
      <c r="S1123" s="1473"/>
      <c r="BU1123" s="1819"/>
      <c r="CI1123" s="1455"/>
    </row>
    <row r="1124" spans="2:87" s="1365" customFormat="1" x14ac:dyDescent="0.25">
      <c r="B1124" s="1831"/>
      <c r="C1124" s="1831"/>
      <c r="D1124" s="1627"/>
      <c r="E1124" s="1831"/>
      <c r="F1124" s="1831"/>
      <c r="G1124" s="1831"/>
      <c r="S1124" s="1473"/>
      <c r="BU1124" s="1819"/>
      <c r="CI1124" s="1455"/>
    </row>
    <row r="1125" spans="2:87" s="1365" customFormat="1" x14ac:dyDescent="0.25">
      <c r="B1125" s="1831"/>
      <c r="C1125" s="1831"/>
      <c r="D1125" s="1627"/>
      <c r="E1125" s="1831"/>
      <c r="F1125" s="1831"/>
      <c r="G1125" s="1831"/>
      <c r="S1125" s="1473"/>
      <c r="BU1125" s="1819"/>
      <c r="CI1125" s="1455"/>
    </row>
    <row r="1126" spans="2:87" s="1365" customFormat="1" x14ac:dyDescent="0.25">
      <c r="B1126" s="1831"/>
      <c r="C1126" s="1831"/>
      <c r="D1126" s="1627"/>
      <c r="E1126" s="1831"/>
      <c r="F1126" s="1831"/>
      <c r="G1126" s="1831"/>
      <c r="S1126" s="1473"/>
      <c r="BU1126" s="1819"/>
      <c r="CI1126" s="1455"/>
    </row>
    <row r="1127" spans="2:87" s="1365" customFormat="1" x14ac:dyDescent="0.25">
      <c r="B1127" s="1831"/>
      <c r="C1127" s="1831"/>
      <c r="D1127" s="1627"/>
      <c r="E1127" s="1831"/>
      <c r="F1127" s="1831"/>
      <c r="G1127" s="1831"/>
      <c r="S1127" s="1473"/>
      <c r="BU1127" s="1819"/>
      <c r="CI1127" s="1455"/>
    </row>
    <row r="1128" spans="2:87" s="1365" customFormat="1" x14ac:dyDescent="0.25">
      <c r="B1128" s="1831"/>
      <c r="C1128" s="1831"/>
      <c r="D1128" s="1627"/>
      <c r="E1128" s="1831"/>
      <c r="F1128" s="1831"/>
      <c r="G1128" s="1831"/>
      <c r="S1128" s="1473"/>
      <c r="BU1128" s="1819"/>
      <c r="CI1128" s="1455"/>
    </row>
    <row r="1129" spans="2:87" s="1365" customFormat="1" x14ac:dyDescent="0.25">
      <c r="B1129" s="1831"/>
      <c r="C1129" s="1831"/>
      <c r="D1129" s="1627"/>
      <c r="E1129" s="1831"/>
      <c r="F1129" s="1831"/>
      <c r="G1129" s="1831"/>
      <c r="S1129" s="1473"/>
      <c r="BU1129" s="1819"/>
      <c r="CI1129" s="1455"/>
    </row>
    <row r="1130" spans="2:87" s="1365" customFormat="1" x14ac:dyDescent="0.25">
      <c r="B1130" s="1831"/>
      <c r="C1130" s="1831"/>
      <c r="D1130" s="1627"/>
      <c r="E1130" s="1831"/>
      <c r="F1130" s="1831"/>
      <c r="G1130" s="1831"/>
      <c r="S1130" s="1473"/>
      <c r="BU1130" s="1819"/>
      <c r="CI1130" s="1455"/>
    </row>
    <row r="1131" spans="2:87" s="1365" customFormat="1" x14ac:dyDescent="0.25">
      <c r="B1131" s="1831"/>
      <c r="C1131" s="1831"/>
      <c r="D1131" s="1627"/>
      <c r="E1131" s="1831"/>
      <c r="F1131" s="1831"/>
      <c r="G1131" s="1831"/>
      <c r="S1131" s="1473"/>
      <c r="BU1131" s="1819"/>
      <c r="CI1131" s="1455"/>
    </row>
    <row r="1132" spans="2:87" s="1365" customFormat="1" x14ac:dyDescent="0.25">
      <c r="B1132" s="1831"/>
      <c r="C1132" s="1831"/>
      <c r="D1132" s="1627"/>
      <c r="E1132" s="1831"/>
      <c r="F1132" s="1831"/>
      <c r="G1132" s="1831"/>
      <c r="S1132" s="1473"/>
      <c r="BU1132" s="1819"/>
      <c r="CI1132" s="1455"/>
    </row>
    <row r="1133" spans="2:87" s="1365" customFormat="1" x14ac:dyDescent="0.25">
      <c r="B1133" s="1831"/>
      <c r="C1133" s="1831"/>
      <c r="D1133" s="1627"/>
      <c r="E1133" s="1831"/>
      <c r="F1133" s="1831"/>
      <c r="G1133" s="1831"/>
      <c r="S1133" s="1473"/>
      <c r="BU1133" s="1819"/>
      <c r="CI1133" s="1455"/>
    </row>
    <row r="1134" spans="2:87" s="1365" customFormat="1" x14ac:dyDescent="0.25">
      <c r="B1134" s="1831"/>
      <c r="C1134" s="1831"/>
      <c r="D1134" s="1627"/>
      <c r="E1134" s="1831"/>
      <c r="F1134" s="1831"/>
      <c r="G1134" s="1831"/>
      <c r="S1134" s="1473"/>
      <c r="BU1134" s="1819"/>
      <c r="CI1134" s="1455"/>
    </row>
    <row r="1135" spans="2:87" s="1365" customFormat="1" x14ac:dyDescent="0.25">
      <c r="B1135" s="1831"/>
      <c r="C1135" s="1831"/>
      <c r="D1135" s="1627"/>
      <c r="E1135" s="1831"/>
      <c r="F1135" s="1831"/>
      <c r="G1135" s="1831"/>
      <c r="S1135" s="1473"/>
      <c r="BU1135" s="1819"/>
      <c r="CI1135" s="1455"/>
    </row>
    <row r="1136" spans="2:87" s="1365" customFormat="1" x14ac:dyDescent="0.25">
      <c r="B1136" s="1831"/>
      <c r="C1136" s="1831"/>
      <c r="D1136" s="1627"/>
      <c r="E1136" s="1831"/>
      <c r="F1136" s="1831"/>
      <c r="G1136" s="1831"/>
      <c r="S1136" s="1473"/>
      <c r="BU1136" s="1819"/>
      <c r="CI1136" s="1455"/>
    </row>
    <row r="1137" spans="2:87" s="1365" customFormat="1" x14ac:dyDescent="0.25">
      <c r="B1137" s="1831"/>
      <c r="C1137" s="1831"/>
      <c r="D1137" s="1627"/>
      <c r="E1137" s="1831"/>
      <c r="F1137" s="1831"/>
      <c r="G1137" s="1831"/>
      <c r="S1137" s="1473"/>
      <c r="BU1137" s="1819"/>
      <c r="CI1137" s="1455"/>
    </row>
    <row r="1138" spans="2:87" s="1365" customFormat="1" x14ac:dyDescent="0.25">
      <c r="B1138" s="1831"/>
      <c r="C1138" s="1831"/>
      <c r="D1138" s="1627"/>
      <c r="E1138" s="1831"/>
      <c r="F1138" s="1831"/>
      <c r="G1138" s="1831"/>
      <c r="S1138" s="1473"/>
      <c r="BU1138" s="1819"/>
      <c r="CI1138" s="1455"/>
    </row>
    <row r="1139" spans="2:87" s="1365" customFormat="1" x14ac:dyDescent="0.25">
      <c r="B1139" s="1831"/>
      <c r="C1139" s="1831"/>
      <c r="D1139" s="1627"/>
      <c r="E1139" s="1831"/>
      <c r="F1139" s="1831"/>
      <c r="G1139" s="1831"/>
      <c r="S1139" s="1473"/>
      <c r="BU1139" s="1819"/>
      <c r="CI1139" s="1455"/>
    </row>
    <row r="1140" spans="2:87" s="1365" customFormat="1" x14ac:dyDescent="0.25">
      <c r="B1140" s="1831"/>
      <c r="C1140" s="1831"/>
      <c r="D1140" s="1627"/>
      <c r="E1140" s="1831"/>
      <c r="F1140" s="1831"/>
      <c r="G1140" s="1831"/>
      <c r="S1140" s="1473"/>
      <c r="BU1140" s="1819"/>
      <c r="CI1140" s="1455"/>
    </row>
    <row r="1141" spans="2:87" s="1365" customFormat="1" x14ac:dyDescent="0.25">
      <c r="B1141" s="1831"/>
      <c r="C1141" s="1831"/>
      <c r="D1141" s="1627"/>
      <c r="E1141" s="1831"/>
      <c r="F1141" s="1831"/>
      <c r="G1141" s="1831"/>
      <c r="S1141" s="1473"/>
      <c r="BU1141" s="1819"/>
      <c r="CI1141" s="1455"/>
    </row>
    <row r="1142" spans="2:87" s="1365" customFormat="1" x14ac:dyDescent="0.25">
      <c r="B1142" s="1831"/>
      <c r="C1142" s="1831"/>
      <c r="D1142" s="1627"/>
      <c r="E1142" s="1831"/>
      <c r="F1142" s="1831"/>
      <c r="G1142" s="1831"/>
      <c r="S1142" s="1473"/>
      <c r="BU1142" s="1819"/>
      <c r="CI1142" s="1455"/>
    </row>
    <row r="1143" spans="2:87" s="1365" customFormat="1" x14ac:dyDescent="0.25">
      <c r="B1143" s="1831"/>
      <c r="C1143" s="1831"/>
      <c r="D1143" s="1627"/>
      <c r="E1143" s="1831"/>
      <c r="F1143" s="1831"/>
      <c r="G1143" s="1831"/>
      <c r="S1143" s="1473"/>
      <c r="BU1143" s="1819"/>
      <c r="CI1143" s="1455"/>
    </row>
    <row r="1144" spans="2:87" s="1365" customFormat="1" x14ac:dyDescent="0.25">
      <c r="B1144" s="1831"/>
      <c r="C1144" s="1831"/>
      <c r="D1144" s="1627"/>
      <c r="E1144" s="1831"/>
      <c r="F1144" s="1831"/>
      <c r="G1144" s="1831"/>
      <c r="S1144" s="1473"/>
      <c r="BU1144" s="1819"/>
      <c r="CI1144" s="1455"/>
    </row>
    <row r="1145" spans="2:87" s="1365" customFormat="1" x14ac:dyDescent="0.25">
      <c r="B1145" s="1831"/>
      <c r="C1145" s="1831"/>
      <c r="D1145" s="1627"/>
      <c r="E1145" s="1831"/>
      <c r="F1145" s="1831"/>
      <c r="G1145" s="1831"/>
      <c r="S1145" s="1473"/>
      <c r="BU1145" s="1819"/>
      <c r="CI1145" s="1455"/>
    </row>
    <row r="1146" spans="2:87" s="1365" customFormat="1" x14ac:dyDescent="0.25">
      <c r="B1146" s="1831"/>
      <c r="C1146" s="1831"/>
      <c r="D1146" s="1627"/>
      <c r="E1146" s="1831"/>
      <c r="F1146" s="1831"/>
      <c r="G1146" s="1831"/>
      <c r="S1146" s="1473"/>
      <c r="BU1146" s="1819"/>
      <c r="CI1146" s="1455"/>
    </row>
    <row r="1147" spans="2:87" s="1365" customFormat="1" x14ac:dyDescent="0.25">
      <c r="B1147" s="1831"/>
      <c r="C1147" s="1831"/>
      <c r="D1147" s="1627"/>
      <c r="E1147" s="1831"/>
      <c r="F1147" s="1831"/>
      <c r="G1147" s="1831"/>
      <c r="S1147" s="1473"/>
      <c r="BU1147" s="1819"/>
      <c r="CI1147" s="1455"/>
    </row>
    <row r="1148" spans="2:87" s="1365" customFormat="1" x14ac:dyDescent="0.25">
      <c r="B1148" s="1831"/>
      <c r="C1148" s="1831"/>
      <c r="D1148" s="1627"/>
      <c r="E1148" s="1831"/>
      <c r="F1148" s="1831"/>
      <c r="G1148" s="1831"/>
      <c r="S1148" s="1473"/>
      <c r="BU1148" s="1819"/>
      <c r="CI1148" s="1455"/>
    </row>
    <row r="1149" spans="2:87" s="1365" customFormat="1" x14ac:dyDescent="0.25">
      <c r="B1149" s="1831"/>
      <c r="C1149" s="1831"/>
      <c r="D1149" s="1627"/>
      <c r="E1149" s="1831"/>
      <c r="F1149" s="1831"/>
      <c r="G1149" s="1831"/>
      <c r="S1149" s="1473"/>
      <c r="BU1149" s="1819"/>
      <c r="CI1149" s="1455"/>
    </row>
    <row r="1150" spans="2:87" s="1365" customFormat="1" x14ac:dyDescent="0.25">
      <c r="B1150" s="1831"/>
      <c r="C1150" s="1831"/>
      <c r="D1150" s="1627"/>
      <c r="E1150" s="1831"/>
      <c r="F1150" s="1831"/>
      <c r="G1150" s="1831"/>
      <c r="S1150" s="1473"/>
      <c r="BU1150" s="1819"/>
      <c r="CI1150" s="1455"/>
    </row>
    <row r="1151" spans="2:87" s="1365" customFormat="1" x14ac:dyDescent="0.25">
      <c r="B1151" s="1831"/>
      <c r="C1151" s="1831"/>
      <c r="D1151" s="1627"/>
      <c r="E1151" s="1831"/>
      <c r="F1151" s="1831"/>
      <c r="G1151" s="1831"/>
      <c r="S1151" s="1473"/>
      <c r="BU1151" s="1819"/>
      <c r="CI1151" s="1455"/>
    </row>
    <row r="1152" spans="2:87" s="1365" customFormat="1" x14ac:dyDescent="0.25">
      <c r="B1152" s="1831"/>
      <c r="C1152" s="1831"/>
      <c r="D1152" s="1627"/>
      <c r="E1152" s="1831"/>
      <c r="F1152" s="1831"/>
      <c r="G1152" s="1831"/>
      <c r="S1152" s="1473"/>
      <c r="BU1152" s="1819"/>
      <c r="CI1152" s="1455"/>
    </row>
    <row r="1153" spans="2:87" s="1365" customFormat="1" x14ac:dyDescent="0.25">
      <c r="B1153" s="1831"/>
      <c r="C1153" s="1831"/>
      <c r="D1153" s="1627"/>
      <c r="E1153" s="1831"/>
      <c r="F1153" s="1831"/>
      <c r="G1153" s="1831"/>
      <c r="S1153" s="1473"/>
      <c r="BU1153" s="1819"/>
      <c r="CI1153" s="1455"/>
    </row>
    <row r="1154" spans="2:87" s="1365" customFormat="1" x14ac:dyDescent="0.25">
      <c r="B1154" s="1831"/>
      <c r="C1154" s="1831"/>
      <c r="D1154" s="1627"/>
      <c r="E1154" s="1831"/>
      <c r="F1154" s="1831"/>
      <c r="G1154" s="1831"/>
      <c r="S1154" s="1473"/>
      <c r="BU1154" s="1819"/>
      <c r="CI1154" s="1455"/>
    </row>
    <row r="1155" spans="2:87" s="1365" customFormat="1" x14ac:dyDescent="0.25">
      <c r="B1155" s="1831"/>
      <c r="C1155" s="1831"/>
      <c r="D1155" s="1627"/>
      <c r="E1155" s="1831"/>
      <c r="F1155" s="1831"/>
      <c r="G1155" s="1831"/>
      <c r="S1155" s="1473"/>
      <c r="BU1155" s="1819"/>
      <c r="CI1155" s="1455"/>
    </row>
    <row r="1156" spans="2:87" s="1365" customFormat="1" x14ac:dyDescent="0.25">
      <c r="B1156" s="1831"/>
      <c r="C1156" s="1831"/>
      <c r="D1156" s="1627"/>
      <c r="E1156" s="1831"/>
      <c r="F1156" s="1831"/>
      <c r="G1156" s="1831"/>
      <c r="S1156" s="1473"/>
      <c r="BU1156" s="1819"/>
      <c r="CI1156" s="1455"/>
    </row>
    <row r="1157" spans="2:87" s="1365" customFormat="1" x14ac:dyDescent="0.25">
      <c r="B1157" s="1831"/>
      <c r="C1157" s="1831"/>
      <c r="D1157" s="1627"/>
      <c r="E1157" s="1831"/>
      <c r="F1157" s="1831"/>
      <c r="G1157" s="1831"/>
      <c r="S1157" s="1473"/>
      <c r="BU1157" s="1819"/>
      <c r="CI1157" s="1455"/>
    </row>
    <row r="1158" spans="2:87" s="1365" customFormat="1" x14ac:dyDescent="0.25">
      <c r="B1158" s="1831"/>
      <c r="C1158" s="1831"/>
      <c r="D1158" s="1627"/>
      <c r="E1158" s="1831"/>
      <c r="F1158" s="1831"/>
      <c r="G1158" s="1831"/>
      <c r="S1158" s="1473"/>
      <c r="BU1158" s="1819"/>
      <c r="CI1158" s="1455"/>
    </row>
    <row r="1159" spans="2:87" s="1365" customFormat="1" x14ac:dyDescent="0.25">
      <c r="B1159" s="1831"/>
      <c r="C1159" s="1831"/>
      <c r="D1159" s="1627"/>
      <c r="E1159" s="1831"/>
      <c r="F1159" s="1831"/>
      <c r="G1159" s="1831"/>
      <c r="S1159" s="1473"/>
      <c r="BU1159" s="1819"/>
      <c r="CI1159" s="1455"/>
    </row>
    <row r="1160" spans="2:87" s="1365" customFormat="1" x14ac:dyDescent="0.25">
      <c r="B1160" s="1831"/>
      <c r="C1160" s="1831"/>
      <c r="D1160" s="1627"/>
      <c r="E1160" s="1831"/>
      <c r="F1160" s="1831"/>
      <c r="G1160" s="1831"/>
      <c r="S1160" s="1473"/>
      <c r="BU1160" s="1819"/>
      <c r="CI1160" s="1455"/>
    </row>
    <row r="1161" spans="2:87" s="1365" customFormat="1" x14ac:dyDescent="0.25">
      <c r="B1161" s="1831"/>
      <c r="C1161" s="1831"/>
      <c r="D1161" s="1627"/>
      <c r="E1161" s="1831"/>
      <c r="F1161" s="1831"/>
      <c r="G1161" s="1831"/>
      <c r="S1161" s="1473"/>
      <c r="BU1161" s="1819"/>
      <c r="CI1161" s="1455"/>
    </row>
    <row r="1162" spans="2:87" s="1365" customFormat="1" x14ac:dyDescent="0.25">
      <c r="B1162" s="1831"/>
      <c r="C1162" s="1831"/>
      <c r="D1162" s="1627"/>
      <c r="E1162" s="1831"/>
      <c r="F1162" s="1831"/>
      <c r="G1162" s="1831"/>
      <c r="S1162" s="1473"/>
      <c r="BU1162" s="1819"/>
      <c r="CI1162" s="1455"/>
    </row>
    <row r="1163" spans="2:87" s="1365" customFormat="1" x14ac:dyDescent="0.25">
      <c r="B1163" s="1831"/>
      <c r="C1163" s="1831"/>
      <c r="D1163" s="1627"/>
      <c r="E1163" s="1831"/>
      <c r="F1163" s="1831"/>
      <c r="G1163" s="1831"/>
      <c r="S1163" s="1473"/>
      <c r="BU1163" s="1819"/>
      <c r="CI1163" s="1455"/>
    </row>
    <row r="1164" spans="2:87" s="1365" customFormat="1" x14ac:dyDescent="0.25">
      <c r="B1164" s="1831"/>
      <c r="C1164" s="1831"/>
      <c r="D1164" s="1627"/>
      <c r="E1164" s="1831"/>
      <c r="F1164" s="1831"/>
      <c r="G1164" s="1831"/>
      <c r="S1164" s="1473"/>
      <c r="BU1164" s="1819"/>
      <c r="CI1164" s="1455"/>
    </row>
    <row r="1165" spans="2:87" s="1365" customFormat="1" x14ac:dyDescent="0.25">
      <c r="B1165" s="1831"/>
      <c r="C1165" s="1831"/>
      <c r="D1165" s="1627"/>
      <c r="E1165" s="1831"/>
      <c r="F1165" s="1831"/>
      <c r="G1165" s="1831"/>
      <c r="S1165" s="1473"/>
      <c r="BU1165" s="1819"/>
      <c r="CI1165" s="1455"/>
    </row>
    <row r="1166" spans="2:87" s="1365" customFormat="1" x14ac:dyDescent="0.25">
      <c r="B1166" s="1831"/>
      <c r="C1166" s="1831"/>
      <c r="D1166" s="1627"/>
      <c r="E1166" s="1831"/>
      <c r="F1166" s="1831"/>
      <c r="G1166" s="1831"/>
      <c r="S1166" s="1473"/>
      <c r="BU1166" s="1819"/>
      <c r="CI1166" s="1455"/>
    </row>
    <row r="1167" spans="2:87" s="1365" customFormat="1" x14ac:dyDescent="0.25">
      <c r="B1167" s="1831"/>
      <c r="C1167" s="1831"/>
      <c r="D1167" s="1627"/>
      <c r="E1167" s="1831"/>
      <c r="F1167" s="1831"/>
      <c r="G1167" s="1831"/>
      <c r="S1167" s="1473"/>
      <c r="BU1167" s="1819"/>
      <c r="CI1167" s="1455"/>
    </row>
    <row r="1168" spans="2:87" s="1365" customFormat="1" x14ac:dyDescent="0.25">
      <c r="B1168" s="1831"/>
      <c r="C1168" s="1831"/>
      <c r="D1168" s="1627"/>
      <c r="E1168" s="1831"/>
      <c r="F1168" s="1831"/>
      <c r="G1168" s="1831"/>
      <c r="S1168" s="1473"/>
      <c r="BU1168" s="1819"/>
      <c r="CI1168" s="1455"/>
    </row>
    <row r="1169" spans="2:87" s="1365" customFormat="1" x14ac:dyDescent="0.25">
      <c r="B1169" s="1831"/>
      <c r="C1169" s="1831"/>
      <c r="D1169" s="1627"/>
      <c r="E1169" s="1831"/>
      <c r="F1169" s="1831"/>
      <c r="G1169" s="1831"/>
      <c r="S1169" s="1473"/>
      <c r="BU1169" s="1819"/>
      <c r="CI1169" s="1455"/>
    </row>
    <row r="1170" spans="2:87" s="1365" customFormat="1" x14ac:dyDescent="0.25">
      <c r="B1170" s="1831"/>
      <c r="C1170" s="1831"/>
      <c r="D1170" s="1627"/>
      <c r="E1170" s="1831"/>
      <c r="F1170" s="1831"/>
      <c r="G1170" s="1831"/>
      <c r="S1170" s="1473"/>
      <c r="BU1170" s="1819"/>
      <c r="CI1170" s="1455"/>
    </row>
    <row r="1171" spans="2:87" s="1365" customFormat="1" x14ac:dyDescent="0.25">
      <c r="B1171" s="1831"/>
      <c r="C1171" s="1831"/>
      <c r="D1171" s="1627"/>
      <c r="E1171" s="1831"/>
      <c r="F1171" s="1831"/>
      <c r="G1171" s="1831"/>
      <c r="S1171" s="1473"/>
      <c r="BU1171" s="1819"/>
      <c r="CI1171" s="1455"/>
    </row>
    <row r="1172" spans="2:87" s="1365" customFormat="1" x14ac:dyDescent="0.25">
      <c r="B1172" s="1831"/>
      <c r="C1172" s="1831"/>
      <c r="D1172" s="1627"/>
      <c r="E1172" s="1831"/>
      <c r="F1172" s="1831"/>
      <c r="G1172" s="1831"/>
      <c r="S1172" s="1473"/>
      <c r="BU1172" s="1819"/>
      <c r="CI1172" s="1455"/>
    </row>
    <row r="1173" spans="2:87" s="1365" customFormat="1" x14ac:dyDescent="0.25">
      <c r="B1173" s="1831"/>
      <c r="C1173" s="1831"/>
      <c r="D1173" s="1627"/>
      <c r="E1173" s="1831"/>
      <c r="F1173" s="1831"/>
      <c r="G1173" s="1831"/>
      <c r="S1173" s="1473"/>
      <c r="BU1173" s="1819"/>
      <c r="CI1173" s="1455"/>
    </row>
    <row r="1174" spans="2:87" s="1365" customFormat="1" x14ac:dyDescent="0.25">
      <c r="B1174" s="1831"/>
      <c r="C1174" s="1831"/>
      <c r="D1174" s="1627"/>
      <c r="E1174" s="1831"/>
      <c r="F1174" s="1831"/>
      <c r="G1174" s="1831"/>
      <c r="S1174" s="1473"/>
      <c r="BU1174" s="1819"/>
      <c r="CI1174" s="1455"/>
    </row>
    <row r="1175" spans="2:87" s="1365" customFormat="1" x14ac:dyDescent="0.25">
      <c r="B1175" s="1831"/>
      <c r="C1175" s="1831"/>
      <c r="D1175" s="1627"/>
      <c r="E1175" s="1831"/>
      <c r="F1175" s="1831"/>
      <c r="G1175" s="1831"/>
      <c r="S1175" s="1473"/>
      <c r="BU1175" s="1819"/>
      <c r="CI1175" s="1455"/>
    </row>
    <row r="1176" spans="2:87" s="1365" customFormat="1" x14ac:dyDescent="0.25">
      <c r="B1176" s="1831"/>
      <c r="C1176" s="1831"/>
      <c r="D1176" s="1627"/>
      <c r="E1176" s="1831"/>
      <c r="F1176" s="1831"/>
      <c r="G1176" s="1831"/>
      <c r="S1176" s="1473"/>
      <c r="BU1176" s="1819"/>
      <c r="CI1176" s="1455"/>
    </row>
    <row r="1177" spans="2:87" s="1365" customFormat="1" x14ac:dyDescent="0.25">
      <c r="B1177" s="1831"/>
      <c r="C1177" s="1831"/>
      <c r="D1177" s="1627"/>
      <c r="E1177" s="1831"/>
      <c r="F1177" s="1831"/>
      <c r="G1177" s="1831"/>
      <c r="S1177" s="1473"/>
      <c r="BU1177" s="1819"/>
      <c r="CI1177" s="1455"/>
    </row>
    <row r="1178" spans="2:87" s="1365" customFormat="1" x14ac:dyDescent="0.25">
      <c r="B1178" s="1831"/>
      <c r="C1178" s="1831"/>
      <c r="D1178" s="1627"/>
      <c r="E1178" s="1831"/>
      <c r="F1178" s="1831"/>
      <c r="G1178" s="1831"/>
      <c r="S1178" s="1473"/>
      <c r="BU1178" s="1819"/>
      <c r="CI1178" s="1455"/>
    </row>
    <row r="1179" spans="2:87" s="1365" customFormat="1" x14ac:dyDescent="0.25">
      <c r="B1179" s="1831"/>
      <c r="C1179" s="1831"/>
      <c r="D1179" s="1627"/>
      <c r="E1179" s="1831"/>
      <c r="F1179" s="1831"/>
      <c r="G1179" s="1831"/>
      <c r="S1179" s="1473"/>
      <c r="BU1179" s="1819"/>
      <c r="CI1179" s="1455"/>
    </row>
    <row r="1180" spans="2:87" s="1365" customFormat="1" x14ac:dyDescent="0.25">
      <c r="B1180" s="1831"/>
      <c r="C1180" s="1831"/>
      <c r="D1180" s="1627"/>
      <c r="E1180" s="1831"/>
      <c r="F1180" s="1831"/>
      <c r="G1180" s="1831"/>
      <c r="S1180" s="1473"/>
      <c r="BU1180" s="1819"/>
      <c r="CI1180" s="1455"/>
    </row>
    <row r="1181" spans="2:87" s="1365" customFormat="1" x14ac:dyDescent="0.25">
      <c r="B1181" s="1831"/>
      <c r="C1181" s="1831"/>
      <c r="D1181" s="1627"/>
      <c r="E1181" s="1831"/>
      <c r="F1181" s="1831"/>
      <c r="G1181" s="1831"/>
      <c r="S1181" s="1473"/>
      <c r="BU1181" s="1819"/>
      <c r="CI1181" s="1455"/>
    </row>
    <row r="1182" spans="2:87" s="1365" customFormat="1" x14ac:dyDescent="0.25">
      <c r="B1182" s="1831"/>
      <c r="C1182" s="1831"/>
      <c r="D1182" s="1627"/>
      <c r="E1182" s="1831"/>
      <c r="F1182" s="1831"/>
      <c r="G1182" s="1831"/>
      <c r="S1182" s="1473"/>
      <c r="BU1182" s="1819"/>
      <c r="CI1182" s="1455"/>
    </row>
    <row r="1183" spans="2:87" s="1365" customFormat="1" x14ac:dyDescent="0.25">
      <c r="B1183" s="1831"/>
      <c r="C1183" s="1831"/>
      <c r="D1183" s="1627"/>
      <c r="E1183" s="1831"/>
      <c r="F1183" s="1831"/>
      <c r="G1183" s="1831"/>
      <c r="S1183" s="1473"/>
      <c r="BU1183" s="1819"/>
      <c r="CI1183" s="1455"/>
    </row>
    <row r="1184" spans="2:87" s="1365" customFormat="1" x14ac:dyDescent="0.25">
      <c r="B1184" s="1831"/>
      <c r="C1184" s="1831"/>
      <c r="D1184" s="1627"/>
      <c r="E1184" s="1831"/>
      <c r="F1184" s="1831"/>
      <c r="G1184" s="1831"/>
      <c r="S1184" s="1473"/>
      <c r="BU1184" s="1819"/>
      <c r="CI1184" s="1455"/>
    </row>
    <row r="1185" spans="2:87" s="1365" customFormat="1" x14ac:dyDescent="0.25">
      <c r="B1185" s="1831"/>
      <c r="C1185" s="1831"/>
      <c r="D1185" s="1627"/>
      <c r="E1185" s="1831"/>
      <c r="F1185" s="1831"/>
      <c r="G1185" s="1831"/>
      <c r="S1185" s="1473"/>
      <c r="BU1185" s="1819"/>
      <c r="CI1185" s="1455"/>
    </row>
    <row r="1186" spans="2:87" s="1365" customFormat="1" x14ac:dyDescent="0.25">
      <c r="B1186" s="1831"/>
      <c r="C1186" s="1831"/>
      <c r="D1186" s="1627"/>
      <c r="E1186" s="1831"/>
      <c r="F1186" s="1831"/>
      <c r="G1186" s="1831"/>
      <c r="S1186" s="1473"/>
      <c r="BU1186" s="1819"/>
      <c r="CI1186" s="1455"/>
    </row>
    <row r="1187" spans="2:87" s="1365" customFormat="1" x14ac:dyDescent="0.25">
      <c r="B1187" s="1831"/>
      <c r="C1187" s="1831"/>
      <c r="D1187" s="1627"/>
      <c r="E1187" s="1831"/>
      <c r="F1187" s="1831"/>
      <c r="G1187" s="1831"/>
      <c r="S1187" s="1473"/>
      <c r="BU1187" s="1819"/>
      <c r="CI1187" s="1455"/>
    </row>
    <row r="1188" spans="2:87" s="1365" customFormat="1" x14ac:dyDescent="0.25">
      <c r="B1188" s="1831"/>
      <c r="C1188" s="1831"/>
      <c r="D1188" s="1627"/>
      <c r="E1188" s="1831"/>
      <c r="F1188" s="1831"/>
      <c r="G1188" s="1831"/>
      <c r="S1188" s="1473"/>
      <c r="BU1188" s="1819"/>
      <c r="CI1188" s="1455"/>
    </row>
    <row r="1189" spans="2:87" s="1365" customFormat="1" x14ac:dyDescent="0.25">
      <c r="B1189" s="1831"/>
      <c r="C1189" s="1831"/>
      <c r="D1189" s="1627"/>
      <c r="E1189" s="1831"/>
      <c r="F1189" s="1831"/>
      <c r="G1189" s="1831"/>
      <c r="S1189" s="1473"/>
      <c r="BU1189" s="1819"/>
      <c r="CI1189" s="1455"/>
    </row>
    <row r="1190" spans="2:87" s="1365" customFormat="1" x14ac:dyDescent="0.25">
      <c r="B1190" s="1831"/>
      <c r="C1190" s="1831"/>
      <c r="D1190" s="1627"/>
      <c r="E1190" s="1831"/>
      <c r="F1190" s="1831"/>
      <c r="G1190" s="1831"/>
      <c r="S1190" s="1473"/>
      <c r="BU1190" s="1819"/>
      <c r="CI1190" s="1455"/>
    </row>
    <row r="1191" spans="2:87" s="1365" customFormat="1" x14ac:dyDescent="0.25">
      <c r="B1191" s="1831"/>
      <c r="C1191" s="1831"/>
      <c r="D1191" s="1627"/>
      <c r="E1191" s="1831"/>
      <c r="F1191" s="1831"/>
      <c r="G1191" s="1831"/>
      <c r="S1191" s="1473"/>
      <c r="BU1191" s="1819"/>
      <c r="CI1191" s="1455"/>
    </row>
    <row r="1192" spans="2:87" s="1365" customFormat="1" x14ac:dyDescent="0.25">
      <c r="B1192" s="1831"/>
      <c r="C1192" s="1831"/>
      <c r="D1192" s="1627"/>
      <c r="E1192" s="1831"/>
      <c r="F1192" s="1831"/>
      <c r="G1192" s="1831"/>
      <c r="S1192" s="1473"/>
      <c r="BU1192" s="1819"/>
      <c r="CI1192" s="1455"/>
    </row>
    <row r="1193" spans="2:87" s="1365" customFormat="1" x14ac:dyDescent="0.25">
      <c r="B1193" s="1831"/>
      <c r="C1193" s="1831"/>
      <c r="D1193" s="1627"/>
      <c r="E1193" s="1831"/>
      <c r="F1193" s="1831"/>
      <c r="G1193" s="1831"/>
      <c r="S1193" s="1473"/>
      <c r="BU1193" s="1819"/>
      <c r="CI1193" s="1455"/>
    </row>
    <row r="1194" spans="2:87" s="1365" customFormat="1" x14ac:dyDescent="0.25">
      <c r="B1194" s="1831"/>
      <c r="C1194" s="1831"/>
      <c r="D1194" s="1627"/>
      <c r="E1194" s="1831"/>
      <c r="F1194" s="1831"/>
      <c r="G1194" s="1831"/>
      <c r="S1194" s="1473"/>
      <c r="BU1194" s="1819"/>
      <c r="CI1194" s="1455"/>
    </row>
    <row r="1195" spans="2:87" s="1365" customFormat="1" x14ac:dyDescent="0.25">
      <c r="B1195" s="1831"/>
      <c r="C1195" s="1831"/>
      <c r="D1195" s="1627"/>
      <c r="E1195" s="1831"/>
      <c r="F1195" s="1831"/>
      <c r="G1195" s="1831"/>
      <c r="S1195" s="1473"/>
      <c r="BU1195" s="1819"/>
      <c r="CI1195" s="1455"/>
    </row>
    <row r="1196" spans="2:87" s="1365" customFormat="1" x14ac:dyDescent="0.25">
      <c r="B1196" s="1831"/>
      <c r="C1196" s="1831"/>
      <c r="D1196" s="1627"/>
      <c r="E1196" s="1831"/>
      <c r="F1196" s="1831"/>
      <c r="G1196" s="1831"/>
      <c r="S1196" s="1473"/>
      <c r="BU1196" s="1819"/>
      <c r="CI1196" s="1455"/>
    </row>
    <row r="1197" spans="2:87" s="1365" customFormat="1" x14ac:dyDescent="0.25">
      <c r="B1197" s="1831"/>
      <c r="C1197" s="1831"/>
      <c r="D1197" s="1627"/>
      <c r="E1197" s="1831"/>
      <c r="F1197" s="1831"/>
      <c r="G1197" s="1831"/>
      <c r="S1197" s="1473"/>
      <c r="BU1197" s="1819"/>
      <c r="CI1197" s="1455"/>
    </row>
    <row r="1198" spans="2:87" s="1365" customFormat="1" x14ac:dyDescent="0.25">
      <c r="B1198" s="1831"/>
      <c r="C1198" s="1831"/>
      <c r="D1198" s="1627"/>
      <c r="E1198" s="1831"/>
      <c r="F1198" s="1831"/>
      <c r="G1198" s="1831"/>
      <c r="S1198" s="1473"/>
      <c r="BU1198" s="1819"/>
      <c r="CI1198" s="1455"/>
    </row>
    <row r="1199" spans="2:87" s="1365" customFormat="1" x14ac:dyDescent="0.25">
      <c r="B1199" s="1831"/>
      <c r="C1199" s="1831"/>
      <c r="D1199" s="1627"/>
      <c r="E1199" s="1831"/>
      <c r="F1199" s="1831"/>
      <c r="G1199" s="1831"/>
      <c r="S1199" s="1473"/>
      <c r="BU1199" s="1819"/>
      <c r="CI1199" s="1455"/>
    </row>
    <row r="1200" spans="2:87" s="1365" customFormat="1" x14ac:dyDescent="0.25">
      <c r="B1200" s="1831"/>
      <c r="C1200" s="1831"/>
      <c r="D1200" s="1627"/>
      <c r="E1200" s="1831"/>
      <c r="F1200" s="1831"/>
      <c r="G1200" s="1831"/>
      <c r="S1200" s="1473"/>
      <c r="BU1200" s="1819"/>
      <c r="CI1200" s="1455"/>
    </row>
    <row r="1201" spans="2:87" s="1365" customFormat="1" x14ac:dyDescent="0.25">
      <c r="B1201" s="1831"/>
      <c r="C1201" s="1831"/>
      <c r="D1201" s="1627"/>
      <c r="E1201" s="1831"/>
      <c r="F1201" s="1831"/>
      <c r="G1201" s="1831"/>
      <c r="S1201" s="1473"/>
      <c r="BU1201" s="1819"/>
      <c r="CI1201" s="1455"/>
    </row>
    <row r="1202" spans="2:87" s="1365" customFormat="1" x14ac:dyDescent="0.25">
      <c r="B1202" s="1831"/>
      <c r="C1202" s="1831"/>
      <c r="D1202" s="1627"/>
      <c r="E1202" s="1831"/>
      <c r="F1202" s="1831"/>
      <c r="G1202" s="1831"/>
      <c r="S1202" s="1473"/>
      <c r="BU1202" s="1819"/>
      <c r="CI1202" s="1455"/>
    </row>
    <row r="1203" spans="2:87" s="1365" customFormat="1" x14ac:dyDescent="0.25">
      <c r="B1203" s="1831"/>
      <c r="C1203" s="1831"/>
      <c r="D1203" s="1627"/>
      <c r="E1203" s="1831"/>
      <c r="F1203" s="1831"/>
      <c r="G1203" s="1831"/>
      <c r="S1203" s="1473"/>
      <c r="BU1203" s="1819"/>
      <c r="CI1203" s="1455"/>
    </row>
    <row r="1204" spans="2:87" s="1365" customFormat="1" x14ac:dyDescent="0.25">
      <c r="B1204" s="1831"/>
      <c r="C1204" s="1831"/>
      <c r="D1204" s="1627"/>
      <c r="E1204" s="1831"/>
      <c r="F1204" s="1831"/>
      <c r="G1204" s="1831"/>
      <c r="S1204" s="1473"/>
      <c r="BU1204" s="1819"/>
      <c r="CI1204" s="1455"/>
    </row>
    <row r="1205" spans="2:87" s="1365" customFormat="1" x14ac:dyDescent="0.25">
      <c r="B1205" s="1831"/>
      <c r="C1205" s="1831"/>
      <c r="D1205" s="1627"/>
      <c r="E1205" s="1831"/>
      <c r="F1205" s="1831"/>
      <c r="G1205" s="1831"/>
      <c r="S1205" s="1473"/>
      <c r="BU1205" s="1819"/>
      <c r="CI1205" s="1455"/>
    </row>
    <row r="1206" spans="2:87" s="1365" customFormat="1" x14ac:dyDescent="0.25">
      <c r="B1206" s="1831"/>
      <c r="C1206" s="1831"/>
      <c r="D1206" s="1627"/>
      <c r="E1206" s="1831"/>
      <c r="F1206" s="1831"/>
      <c r="G1206" s="1831"/>
      <c r="S1206" s="1473"/>
      <c r="BU1206" s="1819"/>
      <c r="CI1206" s="1455"/>
    </row>
    <row r="1207" spans="2:87" s="1365" customFormat="1" x14ac:dyDescent="0.25">
      <c r="B1207" s="1831"/>
      <c r="C1207" s="1831"/>
      <c r="D1207" s="1627"/>
      <c r="E1207" s="1831"/>
      <c r="F1207" s="1831"/>
      <c r="G1207" s="1831"/>
      <c r="S1207" s="1473"/>
      <c r="BU1207" s="1819"/>
      <c r="CI1207" s="1455"/>
    </row>
    <row r="1208" spans="2:87" s="1365" customFormat="1" x14ac:dyDescent="0.25">
      <c r="B1208" s="1831"/>
      <c r="C1208" s="1831"/>
      <c r="D1208" s="1627"/>
      <c r="E1208" s="1831"/>
      <c r="F1208" s="1831"/>
      <c r="G1208" s="1831"/>
      <c r="S1208" s="1473"/>
      <c r="BU1208" s="1819"/>
      <c r="CI1208" s="1455"/>
    </row>
    <row r="1209" spans="2:87" s="1365" customFormat="1" x14ac:dyDescent="0.25">
      <c r="B1209" s="1831"/>
      <c r="C1209" s="1831"/>
      <c r="D1209" s="1627"/>
      <c r="E1209" s="1831"/>
      <c r="F1209" s="1831"/>
      <c r="G1209" s="1831"/>
      <c r="S1209" s="1473"/>
      <c r="BU1209" s="1819"/>
      <c r="CI1209" s="1455"/>
    </row>
    <row r="1210" spans="2:87" s="1365" customFormat="1" x14ac:dyDescent="0.25">
      <c r="B1210" s="1831"/>
      <c r="C1210" s="1831"/>
      <c r="D1210" s="1627"/>
      <c r="E1210" s="1831"/>
      <c r="F1210" s="1831"/>
      <c r="G1210" s="1831"/>
      <c r="S1210" s="1473"/>
      <c r="BU1210" s="1819"/>
      <c r="CI1210" s="1455"/>
    </row>
    <row r="1211" spans="2:87" s="1365" customFormat="1" x14ac:dyDescent="0.25">
      <c r="B1211" s="1831"/>
      <c r="C1211" s="1831"/>
      <c r="D1211" s="1627"/>
      <c r="E1211" s="1831"/>
      <c r="F1211" s="1831"/>
      <c r="G1211" s="1831"/>
      <c r="S1211" s="1473"/>
      <c r="BU1211" s="1819"/>
      <c r="CI1211" s="1455"/>
    </row>
    <row r="1212" spans="2:87" s="1365" customFormat="1" x14ac:dyDescent="0.25">
      <c r="B1212" s="1831"/>
      <c r="C1212" s="1831"/>
      <c r="D1212" s="1627"/>
      <c r="E1212" s="1831"/>
      <c r="F1212" s="1831"/>
      <c r="G1212" s="1831"/>
      <c r="S1212" s="1473"/>
      <c r="BU1212" s="1819"/>
      <c r="CI1212" s="1455"/>
    </row>
    <row r="1213" spans="2:87" s="1365" customFormat="1" x14ac:dyDescent="0.25">
      <c r="B1213" s="1831"/>
      <c r="C1213" s="1831"/>
      <c r="D1213" s="1627"/>
      <c r="E1213" s="1831"/>
      <c r="F1213" s="1831"/>
      <c r="G1213" s="1831"/>
      <c r="S1213" s="1473"/>
      <c r="BU1213" s="1819"/>
      <c r="CI1213" s="1455"/>
    </row>
    <row r="1214" spans="2:87" s="1365" customFormat="1" x14ac:dyDescent="0.25">
      <c r="B1214" s="1831"/>
      <c r="C1214" s="1831"/>
      <c r="D1214" s="1627"/>
      <c r="E1214" s="1831"/>
      <c r="F1214" s="1831"/>
      <c r="G1214" s="1831"/>
      <c r="S1214" s="1473"/>
      <c r="BU1214" s="1819"/>
      <c r="CI1214" s="1455"/>
    </row>
    <row r="1215" spans="2:87" s="1365" customFormat="1" x14ac:dyDescent="0.25">
      <c r="B1215" s="1831"/>
      <c r="C1215" s="1831"/>
      <c r="D1215" s="1627"/>
      <c r="E1215" s="1831"/>
      <c r="F1215" s="1831"/>
      <c r="G1215" s="1831"/>
      <c r="S1215" s="1473"/>
      <c r="BU1215" s="1819"/>
      <c r="CI1215" s="1455"/>
    </row>
    <row r="1216" spans="2:87" s="1365" customFormat="1" x14ac:dyDescent="0.25">
      <c r="B1216" s="1831"/>
      <c r="C1216" s="1831"/>
      <c r="D1216" s="1627"/>
      <c r="E1216" s="1831"/>
      <c r="F1216" s="1831"/>
      <c r="G1216" s="1831"/>
      <c r="S1216" s="1473"/>
      <c r="BU1216" s="1819"/>
      <c r="CI1216" s="1455"/>
    </row>
    <row r="1217" spans="2:87" s="1365" customFormat="1" x14ac:dyDescent="0.25">
      <c r="B1217" s="1831"/>
      <c r="C1217" s="1831"/>
      <c r="D1217" s="1627"/>
      <c r="E1217" s="1831"/>
      <c r="F1217" s="1831"/>
      <c r="G1217" s="1831"/>
      <c r="S1217" s="1473"/>
      <c r="BU1217" s="1819"/>
      <c r="CI1217" s="1455"/>
    </row>
    <row r="1218" spans="2:87" s="1365" customFormat="1" x14ac:dyDescent="0.25">
      <c r="B1218" s="1831"/>
      <c r="C1218" s="1831"/>
      <c r="D1218" s="1627"/>
      <c r="E1218" s="1831"/>
      <c r="F1218" s="1831"/>
      <c r="G1218" s="1831"/>
      <c r="S1218" s="1473"/>
      <c r="BU1218" s="1819"/>
      <c r="CI1218" s="1455"/>
    </row>
    <row r="1219" spans="2:87" s="1365" customFormat="1" x14ac:dyDescent="0.25">
      <c r="B1219" s="1831"/>
      <c r="C1219" s="1831"/>
      <c r="D1219" s="1627"/>
      <c r="E1219" s="1831"/>
      <c r="F1219" s="1831"/>
      <c r="G1219" s="1831"/>
      <c r="S1219" s="1473"/>
      <c r="BU1219" s="1819"/>
      <c r="CI1219" s="1455"/>
    </row>
    <row r="1220" spans="2:87" s="1365" customFormat="1" x14ac:dyDescent="0.25">
      <c r="B1220" s="1831"/>
      <c r="C1220" s="1831"/>
      <c r="D1220" s="1627"/>
      <c r="E1220" s="1831"/>
      <c r="F1220" s="1831"/>
      <c r="G1220" s="1831"/>
      <c r="S1220" s="1473"/>
      <c r="BU1220" s="1819"/>
      <c r="CI1220" s="1455"/>
    </row>
    <row r="1221" spans="2:87" s="1365" customFormat="1" x14ac:dyDescent="0.25">
      <c r="B1221" s="1831"/>
      <c r="C1221" s="1831"/>
      <c r="D1221" s="1627"/>
      <c r="E1221" s="1831"/>
      <c r="F1221" s="1831"/>
      <c r="G1221" s="1831"/>
      <c r="S1221" s="1473"/>
      <c r="BU1221" s="1819"/>
      <c r="CI1221" s="1455"/>
    </row>
    <row r="1222" spans="2:87" s="1365" customFormat="1" x14ac:dyDescent="0.25">
      <c r="B1222" s="1831"/>
      <c r="C1222" s="1831"/>
      <c r="D1222" s="1627"/>
      <c r="E1222" s="1831"/>
      <c r="F1222" s="1831"/>
      <c r="G1222" s="1831"/>
      <c r="S1222" s="1473"/>
      <c r="BU1222" s="1819"/>
      <c r="CI1222" s="1455"/>
    </row>
    <row r="1223" spans="2:87" s="1365" customFormat="1" x14ac:dyDescent="0.25">
      <c r="B1223" s="1831"/>
      <c r="C1223" s="1831"/>
      <c r="D1223" s="1627"/>
      <c r="E1223" s="1831"/>
      <c r="F1223" s="1831"/>
      <c r="G1223" s="1831"/>
      <c r="S1223" s="1473"/>
      <c r="BU1223" s="1819"/>
      <c r="CI1223" s="1455"/>
    </row>
    <row r="1224" spans="2:87" s="1365" customFormat="1" x14ac:dyDescent="0.25">
      <c r="B1224" s="1831"/>
      <c r="C1224" s="1831"/>
      <c r="D1224" s="1627"/>
      <c r="E1224" s="1831"/>
      <c r="F1224" s="1831"/>
      <c r="G1224" s="1831"/>
      <c r="S1224" s="1473"/>
      <c r="BU1224" s="1819"/>
      <c r="CI1224" s="1455"/>
    </row>
    <row r="1225" spans="2:87" s="1365" customFormat="1" x14ac:dyDescent="0.25">
      <c r="B1225" s="1831"/>
      <c r="C1225" s="1831"/>
      <c r="D1225" s="1627"/>
      <c r="E1225" s="1831"/>
      <c r="F1225" s="1831"/>
      <c r="G1225" s="1831"/>
      <c r="S1225" s="1473"/>
      <c r="BU1225" s="1819"/>
      <c r="CI1225" s="1455"/>
    </row>
    <row r="1226" spans="2:87" s="1365" customFormat="1" x14ac:dyDescent="0.25">
      <c r="B1226" s="1831"/>
      <c r="C1226" s="1831"/>
      <c r="D1226" s="1627"/>
      <c r="E1226" s="1831"/>
      <c r="F1226" s="1831"/>
      <c r="G1226" s="1831"/>
      <c r="S1226" s="1473"/>
      <c r="BU1226" s="1819"/>
      <c r="CI1226" s="1455"/>
    </row>
    <row r="1227" spans="2:87" s="1365" customFormat="1" x14ac:dyDescent="0.25">
      <c r="B1227" s="1831"/>
      <c r="C1227" s="1831"/>
      <c r="D1227" s="1627"/>
      <c r="E1227" s="1831"/>
      <c r="F1227" s="1831"/>
      <c r="G1227" s="1831"/>
      <c r="S1227" s="1473"/>
      <c r="BU1227" s="1819"/>
      <c r="CI1227" s="1455"/>
    </row>
    <row r="1228" spans="2:87" s="1365" customFormat="1" x14ac:dyDescent="0.25">
      <c r="B1228" s="1831"/>
      <c r="C1228" s="1831"/>
      <c r="D1228" s="1627"/>
      <c r="E1228" s="1831"/>
      <c r="F1228" s="1831"/>
      <c r="G1228" s="1831"/>
      <c r="S1228" s="1473"/>
      <c r="BU1228" s="1819"/>
      <c r="CI1228" s="1455"/>
    </row>
    <row r="1229" spans="2:87" s="1365" customFormat="1" x14ac:dyDescent="0.25">
      <c r="B1229" s="1831"/>
      <c r="C1229" s="1831"/>
      <c r="D1229" s="1627"/>
      <c r="E1229" s="1831"/>
      <c r="F1229" s="1831"/>
      <c r="G1229" s="1831"/>
      <c r="S1229" s="1473"/>
      <c r="BU1229" s="1819"/>
      <c r="CI1229" s="1455"/>
    </row>
    <row r="1230" spans="2:87" s="1365" customFormat="1" x14ac:dyDescent="0.25">
      <c r="B1230" s="1831"/>
      <c r="C1230" s="1831"/>
      <c r="D1230" s="1627"/>
      <c r="E1230" s="1831"/>
      <c r="F1230" s="1831"/>
      <c r="G1230" s="1831"/>
      <c r="S1230" s="1473"/>
      <c r="BU1230" s="1819"/>
      <c r="CI1230" s="1455"/>
    </row>
    <row r="1231" spans="2:87" s="1365" customFormat="1" x14ac:dyDescent="0.25">
      <c r="B1231" s="1831"/>
      <c r="C1231" s="1831"/>
      <c r="D1231" s="1627"/>
      <c r="E1231" s="1831"/>
      <c r="F1231" s="1831"/>
      <c r="G1231" s="1831"/>
      <c r="S1231" s="1473"/>
      <c r="BU1231" s="1819"/>
      <c r="CI1231" s="1455"/>
    </row>
    <row r="1232" spans="2:87" s="1365" customFormat="1" x14ac:dyDescent="0.25">
      <c r="B1232" s="1831"/>
      <c r="C1232" s="1831"/>
      <c r="D1232" s="1627"/>
      <c r="E1232" s="1831"/>
      <c r="F1232" s="1831"/>
      <c r="G1232" s="1831"/>
      <c r="S1232" s="1473"/>
      <c r="BU1232" s="1819"/>
      <c r="CI1232" s="1455"/>
    </row>
    <row r="1233" spans="2:87" s="1365" customFormat="1" x14ac:dyDescent="0.25">
      <c r="B1233" s="1831"/>
      <c r="C1233" s="1831"/>
      <c r="D1233" s="1627"/>
      <c r="E1233" s="1831"/>
      <c r="F1233" s="1831"/>
      <c r="G1233" s="1831"/>
      <c r="S1233" s="1473"/>
      <c r="BU1233" s="1819"/>
      <c r="CI1233" s="1455"/>
    </row>
    <row r="1234" spans="2:87" s="1365" customFormat="1" x14ac:dyDescent="0.25">
      <c r="B1234" s="1831"/>
      <c r="C1234" s="1831"/>
      <c r="D1234" s="1627"/>
      <c r="E1234" s="1831"/>
      <c r="F1234" s="1831"/>
      <c r="G1234" s="1831"/>
      <c r="S1234" s="1473"/>
      <c r="BU1234" s="1819"/>
      <c r="CI1234" s="1455"/>
    </row>
    <row r="1235" spans="2:87" s="1365" customFormat="1" x14ac:dyDescent="0.25">
      <c r="B1235" s="1831"/>
      <c r="C1235" s="1831"/>
      <c r="D1235" s="1627"/>
      <c r="E1235" s="1831"/>
      <c r="F1235" s="1831"/>
      <c r="G1235" s="1831"/>
      <c r="S1235" s="1473"/>
      <c r="BU1235" s="1819"/>
      <c r="CI1235" s="1455"/>
    </row>
    <row r="1236" spans="2:87" s="1365" customFormat="1" x14ac:dyDescent="0.25">
      <c r="B1236" s="1831"/>
      <c r="C1236" s="1831"/>
      <c r="D1236" s="1627"/>
      <c r="E1236" s="1831"/>
      <c r="F1236" s="1831"/>
      <c r="G1236" s="1831"/>
      <c r="S1236" s="1473"/>
      <c r="BU1236" s="1819"/>
      <c r="CI1236" s="1455"/>
    </row>
    <row r="1237" spans="2:87" s="1365" customFormat="1" x14ac:dyDescent="0.25">
      <c r="B1237" s="1831"/>
      <c r="C1237" s="1831"/>
      <c r="D1237" s="1627"/>
      <c r="E1237" s="1831"/>
      <c r="F1237" s="1831"/>
      <c r="G1237" s="1831"/>
      <c r="S1237" s="1473"/>
      <c r="BU1237" s="1819"/>
      <c r="CI1237" s="1455"/>
    </row>
    <row r="1238" spans="2:87" s="1365" customFormat="1" x14ac:dyDescent="0.25">
      <c r="B1238" s="1831"/>
      <c r="C1238" s="1831"/>
      <c r="D1238" s="1627"/>
      <c r="E1238" s="1831"/>
      <c r="F1238" s="1831"/>
      <c r="G1238" s="1831"/>
      <c r="S1238" s="1473"/>
      <c r="BU1238" s="1819"/>
      <c r="CI1238" s="1455"/>
    </row>
    <row r="1239" spans="2:87" s="1365" customFormat="1" x14ac:dyDescent="0.25">
      <c r="B1239" s="1831"/>
      <c r="C1239" s="1831"/>
      <c r="D1239" s="1627"/>
      <c r="E1239" s="1831"/>
      <c r="F1239" s="1831"/>
      <c r="G1239" s="1831"/>
      <c r="S1239" s="1473"/>
      <c r="BU1239" s="1819"/>
      <c r="CI1239" s="1455"/>
    </row>
    <row r="1240" spans="2:87" s="1365" customFormat="1" x14ac:dyDescent="0.25">
      <c r="B1240" s="1831"/>
      <c r="C1240" s="1831"/>
      <c r="D1240" s="1627"/>
      <c r="E1240" s="1831"/>
      <c r="F1240" s="1831"/>
      <c r="G1240" s="1831"/>
      <c r="S1240" s="1473"/>
      <c r="BU1240" s="1819"/>
      <c r="CI1240" s="1455"/>
    </row>
    <row r="1241" spans="2:87" s="1365" customFormat="1" x14ac:dyDescent="0.25">
      <c r="B1241" s="1831"/>
      <c r="C1241" s="1831"/>
      <c r="D1241" s="1627"/>
      <c r="E1241" s="1831"/>
      <c r="F1241" s="1831"/>
      <c r="G1241" s="1831"/>
      <c r="S1241" s="1473"/>
      <c r="BU1241" s="1819"/>
      <c r="CI1241" s="1455"/>
    </row>
    <row r="1242" spans="2:87" s="1365" customFormat="1" x14ac:dyDescent="0.25">
      <c r="B1242" s="1831"/>
      <c r="C1242" s="1831"/>
      <c r="D1242" s="1627"/>
      <c r="E1242" s="1831"/>
      <c r="F1242" s="1831"/>
      <c r="G1242" s="1831"/>
      <c r="S1242" s="1473"/>
      <c r="BU1242" s="1819"/>
      <c r="CI1242" s="1455"/>
    </row>
    <row r="1243" spans="2:87" s="1365" customFormat="1" x14ac:dyDescent="0.25">
      <c r="B1243" s="1831"/>
      <c r="C1243" s="1831"/>
      <c r="D1243" s="1627"/>
      <c r="E1243" s="1831"/>
      <c r="F1243" s="1831"/>
      <c r="G1243" s="1831"/>
      <c r="S1243" s="1473"/>
      <c r="BU1243" s="1819"/>
      <c r="CI1243" s="1455"/>
    </row>
    <row r="1244" spans="2:87" s="1365" customFormat="1" x14ac:dyDescent="0.25">
      <c r="B1244" s="1831"/>
      <c r="C1244" s="1831"/>
      <c r="D1244" s="1627"/>
      <c r="E1244" s="1831"/>
      <c r="F1244" s="1831"/>
      <c r="G1244" s="1831"/>
      <c r="S1244" s="1473"/>
      <c r="BU1244" s="1819"/>
      <c r="CI1244" s="1455"/>
    </row>
    <row r="1245" spans="2:87" s="1365" customFormat="1" x14ac:dyDescent="0.25">
      <c r="B1245" s="1831"/>
      <c r="C1245" s="1831"/>
      <c r="D1245" s="1627"/>
      <c r="E1245" s="1831"/>
      <c r="F1245" s="1831"/>
      <c r="G1245" s="1831"/>
      <c r="S1245" s="1473"/>
      <c r="BU1245" s="1819"/>
      <c r="CI1245" s="1455"/>
    </row>
    <row r="1246" spans="2:87" s="1365" customFormat="1" x14ac:dyDescent="0.25">
      <c r="B1246" s="1831"/>
      <c r="C1246" s="1831"/>
      <c r="D1246" s="1627"/>
      <c r="E1246" s="1831"/>
      <c r="F1246" s="1831"/>
      <c r="G1246" s="1831"/>
      <c r="S1246" s="1473"/>
      <c r="BU1246" s="1819"/>
      <c r="CI1246" s="1455"/>
    </row>
    <row r="1247" spans="2:87" s="1365" customFormat="1" x14ac:dyDescent="0.25">
      <c r="B1247" s="1831"/>
      <c r="C1247" s="1831"/>
      <c r="D1247" s="1627"/>
      <c r="E1247" s="1831"/>
      <c r="F1247" s="1831"/>
      <c r="G1247" s="1831"/>
      <c r="S1247" s="1473"/>
      <c r="BU1247" s="1819"/>
      <c r="CI1247" s="1455"/>
    </row>
    <row r="1248" spans="2:87" s="1365" customFormat="1" x14ac:dyDescent="0.25">
      <c r="B1248" s="1831"/>
      <c r="C1248" s="1831"/>
      <c r="D1248" s="1627"/>
      <c r="E1248" s="1831"/>
      <c r="F1248" s="1831"/>
      <c r="G1248" s="1831"/>
      <c r="S1248" s="1473"/>
      <c r="BU1248" s="1819"/>
      <c r="CI1248" s="1455"/>
    </row>
    <row r="1249" spans="2:87" s="1365" customFormat="1" x14ac:dyDescent="0.25">
      <c r="B1249" s="1831"/>
      <c r="C1249" s="1831"/>
      <c r="D1249" s="1627"/>
      <c r="E1249" s="1831"/>
      <c r="F1249" s="1831"/>
      <c r="G1249" s="1831"/>
      <c r="S1249" s="1473"/>
      <c r="BU1249" s="1819"/>
      <c r="CI1249" s="1455"/>
    </row>
    <row r="1250" spans="2:87" s="1365" customFormat="1" x14ac:dyDescent="0.25">
      <c r="B1250" s="1831"/>
      <c r="C1250" s="1831"/>
      <c r="D1250" s="1627"/>
      <c r="E1250" s="1831"/>
      <c r="F1250" s="1831"/>
      <c r="G1250" s="1831"/>
      <c r="S1250" s="1473"/>
      <c r="BU1250" s="1819"/>
      <c r="CI1250" s="1455"/>
    </row>
    <row r="1251" spans="2:87" s="1365" customFormat="1" x14ac:dyDescent="0.25">
      <c r="B1251" s="1831"/>
      <c r="C1251" s="1831"/>
      <c r="D1251" s="1627"/>
      <c r="E1251" s="1831"/>
      <c r="F1251" s="1831"/>
      <c r="G1251" s="1831"/>
      <c r="S1251" s="1473"/>
      <c r="BU1251" s="1819"/>
      <c r="CI1251" s="1455"/>
    </row>
    <row r="1252" spans="2:87" s="1365" customFormat="1" x14ac:dyDescent="0.25">
      <c r="B1252" s="1831"/>
      <c r="C1252" s="1831"/>
      <c r="D1252" s="1627"/>
      <c r="E1252" s="1831"/>
      <c r="F1252" s="1831"/>
      <c r="G1252" s="1831"/>
      <c r="S1252" s="1473"/>
      <c r="BU1252" s="1819"/>
      <c r="CI1252" s="1455"/>
    </row>
    <row r="1253" spans="2:87" s="1365" customFormat="1" x14ac:dyDescent="0.25">
      <c r="B1253" s="1831"/>
      <c r="C1253" s="1831"/>
      <c r="D1253" s="1627"/>
      <c r="E1253" s="1831"/>
      <c r="F1253" s="1831"/>
      <c r="G1253" s="1831"/>
      <c r="S1253" s="1473"/>
      <c r="BU1253" s="1819"/>
      <c r="CI1253" s="1455"/>
    </row>
    <row r="1254" spans="2:87" s="1365" customFormat="1" x14ac:dyDescent="0.25">
      <c r="B1254" s="1831"/>
      <c r="C1254" s="1831"/>
      <c r="D1254" s="1627"/>
      <c r="E1254" s="1831"/>
      <c r="F1254" s="1831"/>
      <c r="G1254" s="1831"/>
      <c r="S1254" s="1473"/>
      <c r="BU1254" s="1819"/>
      <c r="CI1254" s="1455"/>
    </row>
    <row r="1255" spans="2:87" s="1365" customFormat="1" x14ac:dyDescent="0.25">
      <c r="B1255" s="1831"/>
      <c r="C1255" s="1831"/>
      <c r="D1255" s="1627"/>
      <c r="E1255" s="1831"/>
      <c r="F1255" s="1831"/>
      <c r="G1255" s="1831"/>
      <c r="S1255" s="1473"/>
      <c r="BU1255" s="1819"/>
      <c r="CI1255" s="1455"/>
    </row>
    <row r="1256" spans="2:87" s="1365" customFormat="1" x14ac:dyDescent="0.25">
      <c r="B1256" s="1831"/>
      <c r="C1256" s="1831"/>
      <c r="D1256" s="1627"/>
      <c r="E1256" s="1831"/>
      <c r="F1256" s="1831"/>
      <c r="G1256" s="1831"/>
      <c r="S1256" s="1473"/>
      <c r="BU1256" s="1819"/>
      <c r="CI1256" s="1455"/>
    </row>
    <row r="1257" spans="2:87" s="1365" customFormat="1" x14ac:dyDescent="0.25">
      <c r="B1257" s="1831"/>
      <c r="C1257" s="1831"/>
      <c r="D1257" s="1627"/>
      <c r="E1257" s="1831"/>
      <c r="F1257" s="1831"/>
      <c r="G1257" s="1831"/>
      <c r="S1257" s="1473"/>
      <c r="BU1257" s="1819"/>
      <c r="CI1257" s="1455"/>
    </row>
    <row r="1258" spans="2:87" s="1365" customFormat="1" x14ac:dyDescent="0.25">
      <c r="B1258" s="1831"/>
      <c r="C1258" s="1831"/>
      <c r="D1258" s="1627"/>
      <c r="E1258" s="1831"/>
      <c r="F1258" s="1831"/>
      <c r="G1258" s="1831"/>
      <c r="S1258" s="1473"/>
      <c r="BU1258" s="1819"/>
      <c r="CI1258" s="1455"/>
    </row>
    <row r="1259" spans="2:87" s="1365" customFormat="1" x14ac:dyDescent="0.25">
      <c r="B1259" s="1831"/>
      <c r="C1259" s="1831"/>
      <c r="D1259" s="1627"/>
      <c r="E1259" s="1831"/>
      <c r="F1259" s="1831"/>
      <c r="G1259" s="1831"/>
      <c r="S1259" s="1473"/>
      <c r="BU1259" s="1819"/>
      <c r="CI1259" s="1455"/>
    </row>
    <row r="1260" spans="2:87" s="1365" customFormat="1" x14ac:dyDescent="0.25">
      <c r="B1260" s="1831"/>
      <c r="C1260" s="1831"/>
      <c r="D1260" s="1627"/>
      <c r="E1260" s="1831"/>
      <c r="F1260" s="1831"/>
      <c r="G1260" s="1831"/>
      <c r="S1260" s="1473"/>
      <c r="BU1260" s="1819"/>
      <c r="CI1260" s="1455"/>
    </row>
    <row r="1261" spans="2:87" s="1365" customFormat="1" x14ac:dyDescent="0.25">
      <c r="B1261" s="1831"/>
      <c r="C1261" s="1831"/>
      <c r="D1261" s="1627"/>
      <c r="E1261" s="1831"/>
      <c r="F1261" s="1831"/>
      <c r="G1261" s="1831"/>
      <c r="S1261" s="1473"/>
      <c r="BU1261" s="1819"/>
      <c r="CI1261" s="1455"/>
    </row>
    <row r="1262" spans="2:87" s="1365" customFormat="1" x14ac:dyDescent="0.25">
      <c r="B1262" s="1831"/>
      <c r="C1262" s="1831"/>
      <c r="D1262" s="1627"/>
      <c r="E1262" s="1831"/>
      <c r="F1262" s="1831"/>
      <c r="G1262" s="1831"/>
      <c r="S1262" s="1473"/>
      <c r="BU1262" s="1819"/>
      <c r="CI1262" s="1455"/>
    </row>
    <row r="1263" spans="2:87" s="1365" customFormat="1" x14ac:dyDescent="0.25">
      <c r="B1263" s="1831"/>
      <c r="C1263" s="1831"/>
      <c r="D1263" s="1627"/>
      <c r="E1263" s="1831"/>
      <c r="F1263" s="1831"/>
      <c r="G1263" s="1831"/>
      <c r="S1263" s="1473"/>
      <c r="BU1263" s="1819"/>
      <c r="CI1263" s="1455"/>
    </row>
    <row r="1264" spans="2:87" s="1365" customFormat="1" x14ac:dyDescent="0.25">
      <c r="B1264" s="1831"/>
      <c r="C1264" s="1831"/>
      <c r="D1264" s="1627"/>
      <c r="E1264" s="1831"/>
      <c r="F1264" s="1831"/>
      <c r="G1264" s="1831"/>
      <c r="S1264" s="1473"/>
      <c r="BU1264" s="1819"/>
      <c r="CI1264" s="1455"/>
    </row>
    <row r="1265" spans="2:87" s="1365" customFormat="1" x14ac:dyDescent="0.25">
      <c r="B1265" s="1831"/>
      <c r="C1265" s="1831"/>
      <c r="D1265" s="1627"/>
      <c r="E1265" s="1831"/>
      <c r="F1265" s="1831"/>
      <c r="G1265" s="1831"/>
      <c r="S1265" s="1473"/>
      <c r="BU1265" s="1819"/>
      <c r="CI1265" s="1455"/>
    </row>
    <row r="1266" spans="2:87" s="1365" customFormat="1" x14ac:dyDescent="0.25">
      <c r="B1266" s="1831"/>
      <c r="C1266" s="1831"/>
      <c r="D1266" s="1627"/>
      <c r="E1266" s="1831"/>
      <c r="F1266" s="1831"/>
      <c r="G1266" s="1831"/>
      <c r="S1266" s="1473"/>
      <c r="BU1266" s="1819"/>
      <c r="CI1266" s="1455"/>
    </row>
    <row r="1267" spans="2:87" s="1365" customFormat="1" x14ac:dyDescent="0.25">
      <c r="B1267" s="1831"/>
      <c r="C1267" s="1831"/>
      <c r="D1267" s="1627"/>
      <c r="E1267" s="1831"/>
      <c r="F1267" s="1831"/>
      <c r="G1267" s="1831"/>
      <c r="S1267" s="1473"/>
      <c r="BU1267" s="1819"/>
      <c r="CI1267" s="1455"/>
    </row>
    <row r="1268" spans="2:87" s="1365" customFormat="1" x14ac:dyDescent="0.25">
      <c r="B1268" s="1831"/>
      <c r="C1268" s="1831"/>
      <c r="D1268" s="1627"/>
      <c r="E1268" s="1831"/>
      <c r="F1268" s="1831"/>
      <c r="G1268" s="1831"/>
      <c r="S1268" s="1473"/>
      <c r="BU1268" s="1819"/>
      <c r="CI1268" s="1455"/>
    </row>
    <row r="1269" spans="2:87" s="1365" customFormat="1" x14ac:dyDescent="0.25">
      <c r="B1269" s="1831"/>
      <c r="C1269" s="1831"/>
      <c r="D1269" s="1627"/>
      <c r="E1269" s="1831"/>
      <c r="F1269" s="1831"/>
      <c r="G1269" s="1831"/>
      <c r="S1269" s="1473"/>
      <c r="BU1269" s="1819"/>
      <c r="CI1269" s="1455"/>
    </row>
    <row r="1270" spans="2:87" s="1365" customFormat="1" x14ac:dyDescent="0.25">
      <c r="B1270" s="1831"/>
      <c r="C1270" s="1831"/>
      <c r="D1270" s="1627"/>
      <c r="E1270" s="1831"/>
      <c r="F1270" s="1831"/>
      <c r="G1270" s="1831"/>
      <c r="S1270" s="1473"/>
      <c r="BU1270" s="1819"/>
      <c r="CI1270" s="1455"/>
    </row>
    <row r="1271" spans="2:87" s="1365" customFormat="1" x14ac:dyDescent="0.25">
      <c r="B1271" s="1831"/>
      <c r="C1271" s="1831"/>
      <c r="D1271" s="1627"/>
      <c r="E1271" s="1831"/>
      <c r="F1271" s="1831"/>
      <c r="G1271" s="1831"/>
      <c r="S1271" s="1473"/>
      <c r="BU1271" s="1819"/>
      <c r="CI1271" s="1455"/>
    </row>
    <row r="1272" spans="2:87" s="1365" customFormat="1" x14ac:dyDescent="0.25">
      <c r="B1272" s="1831"/>
      <c r="C1272" s="1831"/>
      <c r="D1272" s="1627"/>
      <c r="E1272" s="1831"/>
      <c r="F1272" s="1831"/>
      <c r="G1272" s="1831"/>
      <c r="S1272" s="1473"/>
      <c r="BU1272" s="1819"/>
      <c r="CI1272" s="1455"/>
    </row>
    <row r="1273" spans="2:87" s="1365" customFormat="1" x14ac:dyDescent="0.25">
      <c r="B1273" s="1831"/>
      <c r="C1273" s="1831"/>
      <c r="D1273" s="1627"/>
      <c r="E1273" s="1831"/>
      <c r="F1273" s="1831"/>
      <c r="G1273" s="1831"/>
      <c r="S1273" s="1473"/>
      <c r="BU1273" s="1819"/>
      <c r="CI1273" s="1455"/>
    </row>
    <row r="1274" spans="2:87" s="1365" customFormat="1" x14ac:dyDescent="0.25">
      <c r="B1274" s="1831"/>
      <c r="C1274" s="1831"/>
      <c r="D1274" s="1627"/>
      <c r="E1274" s="1831"/>
      <c r="F1274" s="1831"/>
      <c r="G1274" s="1831"/>
      <c r="S1274" s="1473"/>
      <c r="BU1274" s="1819"/>
      <c r="CI1274" s="1455"/>
    </row>
    <row r="1275" spans="2:87" s="1365" customFormat="1" x14ac:dyDescent="0.25">
      <c r="B1275" s="1831"/>
      <c r="C1275" s="1831"/>
      <c r="D1275" s="1627"/>
      <c r="E1275" s="1831"/>
      <c r="F1275" s="1831"/>
      <c r="G1275" s="1831"/>
      <c r="S1275" s="1473"/>
      <c r="BU1275" s="1819"/>
      <c r="CI1275" s="1455"/>
    </row>
    <row r="1276" spans="2:87" s="1365" customFormat="1" x14ac:dyDescent="0.25">
      <c r="B1276" s="1831"/>
      <c r="C1276" s="1831"/>
      <c r="D1276" s="1627"/>
      <c r="E1276" s="1831"/>
      <c r="F1276" s="1831"/>
      <c r="G1276" s="1831"/>
      <c r="S1276" s="1473"/>
      <c r="BU1276" s="1819"/>
      <c r="CI1276" s="1455"/>
    </row>
    <row r="1277" spans="2:87" s="1365" customFormat="1" x14ac:dyDescent="0.25">
      <c r="B1277" s="1831"/>
      <c r="C1277" s="1831"/>
      <c r="D1277" s="1627"/>
      <c r="E1277" s="1831"/>
      <c r="F1277" s="1831"/>
      <c r="G1277" s="1831"/>
      <c r="S1277" s="1473"/>
      <c r="BU1277" s="1819"/>
      <c r="CI1277" s="1455"/>
    </row>
    <row r="1278" spans="2:87" s="1365" customFormat="1" x14ac:dyDescent="0.25">
      <c r="B1278" s="1831"/>
      <c r="C1278" s="1831"/>
      <c r="D1278" s="1627"/>
      <c r="E1278" s="1831"/>
      <c r="F1278" s="1831"/>
      <c r="G1278" s="1831"/>
      <c r="S1278" s="1473"/>
      <c r="BU1278" s="1819"/>
      <c r="CI1278" s="1455"/>
    </row>
    <row r="1279" spans="2:87" s="1365" customFormat="1" x14ac:dyDescent="0.25">
      <c r="B1279" s="1831"/>
      <c r="C1279" s="1831"/>
      <c r="D1279" s="1627"/>
      <c r="E1279" s="1831"/>
      <c r="F1279" s="1831"/>
      <c r="G1279" s="1831"/>
      <c r="S1279" s="1473"/>
      <c r="BU1279" s="1819"/>
      <c r="CI1279" s="1455"/>
    </row>
    <row r="1280" spans="2:87" s="1365" customFormat="1" x14ac:dyDescent="0.25">
      <c r="B1280" s="1831"/>
      <c r="C1280" s="1831"/>
      <c r="D1280" s="1627"/>
      <c r="E1280" s="1831"/>
      <c r="F1280" s="1831"/>
      <c r="G1280" s="1831"/>
      <c r="S1280" s="1473"/>
      <c r="BU1280" s="1819"/>
      <c r="CI1280" s="1455"/>
    </row>
    <row r="1281" spans="2:87" s="1365" customFormat="1" x14ac:dyDescent="0.25">
      <c r="B1281" s="1831"/>
      <c r="C1281" s="1831"/>
      <c r="D1281" s="1627"/>
      <c r="E1281" s="1831"/>
      <c r="F1281" s="1831"/>
      <c r="G1281" s="1831"/>
      <c r="S1281" s="1473"/>
      <c r="BU1281" s="1819"/>
      <c r="CI1281" s="1455"/>
    </row>
    <row r="1282" spans="2:87" s="1365" customFormat="1" x14ac:dyDescent="0.25">
      <c r="B1282" s="1831"/>
      <c r="C1282" s="1831"/>
      <c r="D1282" s="1627"/>
      <c r="E1282" s="1831"/>
      <c r="F1282" s="1831"/>
      <c r="G1282" s="1831"/>
      <c r="S1282" s="1473"/>
      <c r="BU1282" s="1819"/>
      <c r="CI1282" s="1455"/>
    </row>
    <row r="1283" spans="2:87" s="1365" customFormat="1" x14ac:dyDescent="0.25">
      <c r="B1283" s="1831"/>
      <c r="C1283" s="1831"/>
      <c r="D1283" s="1627"/>
      <c r="E1283" s="1831"/>
      <c r="F1283" s="1831"/>
      <c r="G1283" s="1831"/>
      <c r="S1283" s="1473"/>
      <c r="BU1283" s="1819"/>
      <c r="CI1283" s="1455"/>
    </row>
    <row r="1284" spans="2:87" s="1365" customFormat="1" x14ac:dyDescent="0.25">
      <c r="B1284" s="1831"/>
      <c r="C1284" s="1831"/>
      <c r="D1284" s="1627"/>
      <c r="E1284" s="1831"/>
      <c r="F1284" s="1831"/>
      <c r="G1284" s="1831"/>
      <c r="S1284" s="1473"/>
      <c r="BU1284" s="1819"/>
      <c r="CI1284" s="1455"/>
    </row>
    <row r="1285" spans="2:87" s="1365" customFormat="1" x14ac:dyDescent="0.25">
      <c r="B1285" s="1831"/>
      <c r="C1285" s="1831"/>
      <c r="D1285" s="1627"/>
      <c r="E1285" s="1831"/>
      <c r="F1285" s="1831"/>
      <c r="G1285" s="1831"/>
      <c r="S1285" s="1473"/>
      <c r="BU1285" s="1819"/>
      <c r="CI1285" s="1455"/>
    </row>
    <row r="1286" spans="2:87" s="1365" customFormat="1" x14ac:dyDescent="0.25">
      <c r="B1286" s="1831"/>
      <c r="C1286" s="1831"/>
      <c r="D1286" s="1627"/>
      <c r="E1286" s="1831"/>
      <c r="F1286" s="1831"/>
      <c r="G1286" s="1831"/>
      <c r="S1286" s="1473"/>
      <c r="BU1286" s="1819"/>
      <c r="CI1286" s="1455"/>
    </row>
    <row r="1287" spans="2:87" s="1365" customFormat="1" x14ac:dyDescent="0.25">
      <c r="B1287" s="1831"/>
      <c r="C1287" s="1831"/>
      <c r="D1287" s="1627"/>
      <c r="E1287" s="1831"/>
      <c r="F1287" s="1831"/>
      <c r="G1287" s="1831"/>
      <c r="S1287" s="1473"/>
      <c r="BU1287" s="1819"/>
      <c r="CI1287" s="1455"/>
    </row>
    <row r="1288" spans="2:87" s="1365" customFormat="1" x14ac:dyDescent="0.25">
      <c r="B1288" s="1831"/>
      <c r="C1288" s="1831"/>
      <c r="D1288" s="1627"/>
      <c r="E1288" s="1831"/>
      <c r="F1288" s="1831"/>
      <c r="G1288" s="1831"/>
      <c r="S1288" s="1473"/>
      <c r="BU1288" s="1819"/>
      <c r="CI1288" s="1455"/>
    </row>
    <row r="1289" spans="2:87" s="1365" customFormat="1" x14ac:dyDescent="0.25">
      <c r="B1289" s="1831"/>
      <c r="C1289" s="1831"/>
      <c r="D1289" s="1627"/>
      <c r="E1289" s="1831"/>
      <c r="F1289" s="1831"/>
      <c r="G1289" s="1831"/>
      <c r="S1289" s="1473"/>
      <c r="BU1289" s="1819"/>
      <c r="CI1289" s="1455"/>
    </row>
    <row r="1290" spans="2:87" s="1365" customFormat="1" x14ac:dyDescent="0.25">
      <c r="B1290" s="1831"/>
      <c r="C1290" s="1831"/>
      <c r="D1290" s="1627"/>
      <c r="E1290" s="1831"/>
      <c r="F1290" s="1831"/>
      <c r="G1290" s="1831"/>
      <c r="S1290" s="1473"/>
      <c r="BU1290" s="1819"/>
      <c r="CI1290" s="1455"/>
    </row>
    <row r="1291" spans="2:87" s="1365" customFormat="1" x14ac:dyDescent="0.25">
      <c r="B1291" s="1831"/>
      <c r="C1291" s="1831"/>
      <c r="D1291" s="1627"/>
      <c r="E1291" s="1831"/>
      <c r="F1291" s="1831"/>
      <c r="G1291" s="1831"/>
      <c r="S1291" s="1473"/>
      <c r="BU1291" s="1819"/>
      <c r="CI1291" s="1455"/>
    </row>
    <row r="1292" spans="2:87" s="1365" customFormat="1" x14ac:dyDescent="0.25">
      <c r="B1292" s="1831"/>
      <c r="C1292" s="1831"/>
      <c r="D1292" s="1627"/>
      <c r="E1292" s="1831"/>
      <c r="F1292" s="1831"/>
      <c r="G1292" s="1831"/>
      <c r="S1292" s="1473"/>
      <c r="BU1292" s="1819"/>
      <c r="CI1292" s="1455"/>
    </row>
    <row r="1293" spans="2:87" s="1365" customFormat="1" x14ac:dyDescent="0.25">
      <c r="B1293" s="1831"/>
      <c r="C1293" s="1831"/>
      <c r="D1293" s="1627"/>
      <c r="E1293" s="1831"/>
      <c r="F1293" s="1831"/>
      <c r="G1293" s="1831"/>
      <c r="S1293" s="1473"/>
      <c r="BU1293" s="1819"/>
      <c r="CI1293" s="1455"/>
    </row>
    <row r="1294" spans="2:87" s="1365" customFormat="1" x14ac:dyDescent="0.25">
      <c r="B1294" s="1831"/>
      <c r="C1294" s="1831"/>
      <c r="D1294" s="1627"/>
      <c r="E1294" s="1831"/>
      <c r="F1294" s="1831"/>
      <c r="G1294" s="1831"/>
      <c r="S1294" s="1473"/>
      <c r="BU1294" s="1819"/>
      <c r="CI1294" s="1455"/>
    </row>
    <row r="1295" spans="2:87" s="1365" customFormat="1" x14ac:dyDescent="0.25">
      <c r="B1295" s="1831"/>
      <c r="C1295" s="1831"/>
      <c r="D1295" s="1627"/>
      <c r="E1295" s="1831"/>
      <c r="F1295" s="1831"/>
      <c r="G1295" s="1831"/>
      <c r="S1295" s="1473"/>
      <c r="BU1295" s="1819"/>
      <c r="CI1295" s="1455"/>
    </row>
    <row r="1296" spans="2:87" s="1365" customFormat="1" x14ac:dyDescent="0.25">
      <c r="B1296" s="1831"/>
      <c r="C1296" s="1831"/>
      <c r="D1296" s="1627"/>
      <c r="E1296" s="1831"/>
      <c r="F1296" s="1831"/>
      <c r="G1296" s="1831"/>
      <c r="S1296" s="1473"/>
      <c r="BU1296" s="1819"/>
      <c r="CI1296" s="1455"/>
    </row>
    <row r="1297" spans="2:87" s="1365" customFormat="1" x14ac:dyDescent="0.25">
      <c r="B1297" s="1831"/>
      <c r="C1297" s="1831"/>
      <c r="D1297" s="1627"/>
      <c r="E1297" s="1831"/>
      <c r="F1297" s="1831"/>
      <c r="G1297" s="1831"/>
      <c r="S1297" s="1473"/>
      <c r="BU1297" s="1819"/>
      <c r="CI1297" s="1455"/>
    </row>
    <row r="1298" spans="2:87" s="1365" customFormat="1" x14ac:dyDescent="0.25">
      <c r="B1298" s="1831"/>
      <c r="C1298" s="1831"/>
      <c r="D1298" s="1627"/>
      <c r="E1298" s="1831"/>
      <c r="F1298" s="1831"/>
      <c r="G1298" s="1831"/>
      <c r="S1298" s="1473"/>
      <c r="BU1298" s="1819"/>
      <c r="CI1298" s="1455"/>
    </row>
    <row r="1299" spans="2:87" s="1365" customFormat="1" x14ac:dyDescent="0.25">
      <c r="B1299" s="1831"/>
      <c r="C1299" s="1831"/>
      <c r="D1299" s="1627"/>
      <c r="E1299" s="1831"/>
      <c r="F1299" s="1831"/>
      <c r="G1299" s="1831"/>
      <c r="S1299" s="1473"/>
      <c r="BU1299" s="1819"/>
      <c r="CI1299" s="1455"/>
    </row>
    <row r="1300" spans="2:87" s="1365" customFormat="1" x14ac:dyDescent="0.25">
      <c r="B1300" s="1831"/>
      <c r="C1300" s="1831"/>
      <c r="D1300" s="1627"/>
      <c r="E1300" s="1831"/>
      <c r="F1300" s="1831"/>
      <c r="G1300" s="1831"/>
      <c r="S1300" s="1473"/>
      <c r="BU1300" s="1819"/>
      <c r="CI1300" s="1455"/>
    </row>
    <row r="1301" spans="2:87" s="1365" customFormat="1" x14ac:dyDescent="0.25">
      <c r="B1301" s="1831"/>
      <c r="C1301" s="1831"/>
      <c r="D1301" s="1627"/>
      <c r="E1301" s="1831"/>
      <c r="F1301" s="1831"/>
      <c r="G1301" s="1831"/>
      <c r="S1301" s="1473"/>
      <c r="BU1301" s="1819"/>
      <c r="CI1301" s="1455"/>
    </row>
    <row r="1302" spans="2:87" s="1365" customFormat="1" x14ac:dyDescent="0.25">
      <c r="B1302" s="1831"/>
      <c r="C1302" s="1831"/>
      <c r="D1302" s="1627"/>
      <c r="E1302" s="1831"/>
      <c r="F1302" s="1831"/>
      <c r="G1302" s="1831"/>
      <c r="S1302" s="1473"/>
      <c r="BU1302" s="1819"/>
      <c r="CI1302" s="1455"/>
    </row>
    <row r="1303" spans="2:87" s="1365" customFormat="1" x14ac:dyDescent="0.25">
      <c r="B1303" s="1831"/>
      <c r="C1303" s="1831"/>
      <c r="D1303" s="1627"/>
      <c r="E1303" s="1831"/>
      <c r="F1303" s="1831"/>
      <c r="G1303" s="1831"/>
      <c r="S1303" s="1473"/>
      <c r="BU1303" s="1819"/>
      <c r="CI1303" s="1455"/>
    </row>
    <row r="1304" spans="2:87" s="1365" customFormat="1" x14ac:dyDescent="0.25">
      <c r="B1304" s="1831"/>
      <c r="C1304" s="1831"/>
      <c r="D1304" s="1627"/>
      <c r="E1304" s="1831"/>
      <c r="F1304" s="1831"/>
      <c r="G1304" s="1831"/>
      <c r="S1304" s="1473"/>
      <c r="BU1304" s="1819"/>
      <c r="CI1304" s="1455"/>
    </row>
    <row r="1305" spans="2:87" s="1365" customFormat="1" x14ac:dyDescent="0.25">
      <c r="B1305" s="1831"/>
      <c r="C1305" s="1831"/>
      <c r="D1305" s="1627"/>
      <c r="E1305" s="1831"/>
      <c r="F1305" s="1831"/>
      <c r="G1305" s="1831"/>
      <c r="S1305" s="1473"/>
      <c r="BU1305" s="1819"/>
      <c r="CI1305" s="1455"/>
    </row>
    <row r="1306" spans="2:87" s="1365" customFormat="1" x14ac:dyDescent="0.25">
      <c r="B1306" s="1831"/>
      <c r="C1306" s="1831"/>
      <c r="D1306" s="1627"/>
      <c r="E1306" s="1831"/>
      <c r="F1306" s="1831"/>
      <c r="G1306" s="1831"/>
      <c r="S1306" s="1473"/>
      <c r="BU1306" s="1819"/>
      <c r="CI1306" s="1455"/>
    </row>
    <row r="1307" spans="2:87" s="1365" customFormat="1" x14ac:dyDescent="0.25">
      <c r="B1307" s="1831"/>
      <c r="C1307" s="1831"/>
      <c r="D1307" s="1627"/>
      <c r="E1307" s="1831"/>
      <c r="F1307" s="1831"/>
      <c r="G1307" s="1831"/>
      <c r="S1307" s="1473"/>
      <c r="BU1307" s="1819"/>
      <c r="CI1307" s="1455"/>
    </row>
    <row r="1308" spans="2:87" s="1365" customFormat="1" x14ac:dyDescent="0.25">
      <c r="B1308" s="1831"/>
      <c r="C1308" s="1831"/>
      <c r="D1308" s="1627"/>
      <c r="E1308" s="1831"/>
      <c r="F1308" s="1831"/>
      <c r="G1308" s="1831"/>
      <c r="S1308" s="1473"/>
      <c r="BU1308" s="1819"/>
      <c r="CI1308" s="1455"/>
    </row>
    <row r="1309" spans="2:87" s="1365" customFormat="1" x14ac:dyDescent="0.25">
      <c r="B1309" s="1831"/>
      <c r="C1309" s="1831"/>
      <c r="D1309" s="1627"/>
      <c r="E1309" s="1831"/>
      <c r="F1309" s="1831"/>
      <c r="G1309" s="1831"/>
      <c r="S1309" s="1473"/>
      <c r="BU1309" s="1819"/>
      <c r="CI1309" s="1455"/>
    </row>
    <row r="1310" spans="2:87" s="1365" customFormat="1" x14ac:dyDescent="0.25">
      <c r="B1310" s="1831"/>
      <c r="C1310" s="1831"/>
      <c r="D1310" s="1627"/>
      <c r="E1310" s="1831"/>
      <c r="F1310" s="1831"/>
      <c r="G1310" s="1831"/>
      <c r="S1310" s="1473"/>
      <c r="BU1310" s="1819"/>
      <c r="CI1310" s="1455"/>
    </row>
    <row r="1311" spans="2:87" s="1365" customFormat="1" x14ac:dyDescent="0.25">
      <c r="B1311" s="1831"/>
      <c r="C1311" s="1831"/>
      <c r="D1311" s="1627"/>
      <c r="E1311" s="1831"/>
      <c r="F1311" s="1831"/>
      <c r="G1311" s="1831"/>
      <c r="S1311" s="1473"/>
      <c r="BU1311" s="1819"/>
      <c r="CI1311" s="1455"/>
    </row>
    <row r="1312" spans="2:87" s="1365" customFormat="1" x14ac:dyDescent="0.25">
      <c r="B1312" s="1831"/>
      <c r="C1312" s="1831"/>
      <c r="D1312" s="1627"/>
      <c r="E1312" s="1831"/>
      <c r="F1312" s="1831"/>
      <c r="G1312" s="1831"/>
      <c r="S1312" s="1473"/>
      <c r="BU1312" s="1819"/>
      <c r="CI1312" s="1455"/>
    </row>
    <row r="1313" spans="2:87" s="1365" customFormat="1" x14ac:dyDescent="0.25">
      <c r="B1313" s="1831"/>
      <c r="C1313" s="1831"/>
      <c r="D1313" s="1627"/>
      <c r="E1313" s="1831"/>
      <c r="F1313" s="1831"/>
      <c r="G1313" s="1831"/>
      <c r="S1313" s="1473"/>
      <c r="BU1313" s="1819"/>
      <c r="CI1313" s="1455"/>
    </row>
    <row r="1314" spans="2:87" s="1365" customFormat="1" x14ac:dyDescent="0.25">
      <c r="B1314" s="1831"/>
      <c r="C1314" s="1831"/>
      <c r="D1314" s="1627"/>
      <c r="E1314" s="1831"/>
      <c r="F1314" s="1831"/>
      <c r="G1314" s="1831"/>
      <c r="S1314" s="1473"/>
      <c r="BU1314" s="1819"/>
      <c r="CI1314" s="1455"/>
    </row>
    <row r="1315" spans="2:87" s="1365" customFormat="1" x14ac:dyDescent="0.25">
      <c r="B1315" s="1831"/>
      <c r="C1315" s="1831"/>
      <c r="D1315" s="1627"/>
      <c r="E1315" s="1831"/>
      <c r="F1315" s="1831"/>
      <c r="G1315" s="1831"/>
      <c r="S1315" s="1473"/>
      <c r="BU1315" s="1819"/>
      <c r="CI1315" s="1455"/>
    </row>
    <row r="1316" spans="2:87" s="1365" customFormat="1" x14ac:dyDescent="0.25">
      <c r="B1316" s="1831"/>
      <c r="C1316" s="1831"/>
      <c r="D1316" s="1627"/>
      <c r="E1316" s="1831"/>
      <c r="F1316" s="1831"/>
      <c r="G1316" s="1831"/>
      <c r="S1316" s="1473"/>
      <c r="BU1316" s="1819"/>
      <c r="CI1316" s="1455"/>
    </row>
    <row r="1317" spans="2:87" s="1365" customFormat="1" x14ac:dyDescent="0.25">
      <c r="B1317" s="1831"/>
      <c r="C1317" s="1831"/>
      <c r="D1317" s="1627"/>
      <c r="E1317" s="1831"/>
      <c r="F1317" s="1831"/>
      <c r="G1317" s="1831"/>
      <c r="S1317" s="1473"/>
      <c r="BU1317" s="1819"/>
      <c r="CI1317" s="1455"/>
    </row>
    <row r="1318" spans="2:87" s="1365" customFormat="1" x14ac:dyDescent="0.25">
      <c r="B1318" s="1831"/>
      <c r="C1318" s="1831"/>
      <c r="D1318" s="1627"/>
      <c r="E1318" s="1831"/>
      <c r="F1318" s="1831"/>
      <c r="G1318" s="1831"/>
      <c r="S1318" s="1473"/>
      <c r="BU1318" s="1819"/>
      <c r="CI1318" s="1455"/>
    </row>
    <row r="1319" spans="2:87" s="1365" customFormat="1" x14ac:dyDescent="0.25">
      <c r="B1319" s="1831"/>
      <c r="C1319" s="1831"/>
      <c r="D1319" s="1627"/>
      <c r="E1319" s="1831"/>
      <c r="F1319" s="1831"/>
      <c r="G1319" s="1831"/>
      <c r="S1319" s="1473"/>
      <c r="BU1319" s="1819"/>
      <c r="CI1319" s="1455"/>
    </row>
    <row r="1320" spans="2:87" s="1365" customFormat="1" x14ac:dyDescent="0.25">
      <c r="B1320" s="1831"/>
      <c r="C1320" s="1831"/>
      <c r="D1320" s="1627"/>
      <c r="E1320" s="1831"/>
      <c r="F1320" s="1831"/>
      <c r="G1320" s="1831"/>
      <c r="S1320" s="1473"/>
      <c r="BU1320" s="1819"/>
      <c r="CI1320" s="1455"/>
    </row>
    <row r="1321" spans="2:87" s="1365" customFormat="1" x14ac:dyDescent="0.25">
      <c r="B1321" s="1831"/>
      <c r="C1321" s="1831"/>
      <c r="D1321" s="1627"/>
      <c r="E1321" s="1831"/>
      <c r="F1321" s="1831"/>
      <c r="G1321" s="1831"/>
      <c r="S1321" s="1473"/>
      <c r="BU1321" s="1819"/>
      <c r="CI1321" s="1455"/>
    </row>
    <row r="1322" spans="2:87" s="1365" customFormat="1" x14ac:dyDescent="0.25">
      <c r="B1322" s="1831"/>
      <c r="C1322" s="1831"/>
      <c r="D1322" s="1627"/>
      <c r="E1322" s="1831"/>
      <c r="F1322" s="1831"/>
      <c r="G1322" s="1831"/>
      <c r="S1322" s="1473"/>
      <c r="BU1322" s="1819"/>
      <c r="CI1322" s="1455"/>
    </row>
    <row r="1323" spans="2:87" s="1365" customFormat="1" x14ac:dyDescent="0.25">
      <c r="B1323" s="1831"/>
      <c r="C1323" s="1831"/>
      <c r="D1323" s="1627"/>
      <c r="E1323" s="1831"/>
      <c r="F1323" s="1831"/>
      <c r="G1323" s="1831"/>
      <c r="S1323" s="1473"/>
      <c r="BU1323" s="1819"/>
      <c r="CI1323" s="1455"/>
    </row>
    <row r="1324" spans="2:87" s="1365" customFormat="1" x14ac:dyDescent="0.25">
      <c r="B1324" s="1831"/>
      <c r="C1324" s="1831"/>
      <c r="D1324" s="1627"/>
      <c r="E1324" s="1831"/>
      <c r="F1324" s="1831"/>
      <c r="G1324" s="1831"/>
      <c r="S1324" s="1473"/>
      <c r="BU1324" s="1819"/>
      <c r="CI1324" s="1455"/>
    </row>
    <row r="1325" spans="2:87" s="1365" customFormat="1" x14ac:dyDescent="0.25">
      <c r="B1325" s="1831"/>
      <c r="C1325" s="1831"/>
      <c r="D1325" s="1627"/>
      <c r="E1325" s="1831"/>
      <c r="F1325" s="1831"/>
      <c r="G1325" s="1831"/>
      <c r="S1325" s="1473"/>
      <c r="BU1325" s="1819"/>
      <c r="CI1325" s="1455"/>
    </row>
    <row r="1326" spans="2:87" s="1365" customFormat="1" x14ac:dyDescent="0.25">
      <c r="B1326" s="1831"/>
      <c r="C1326" s="1831"/>
      <c r="D1326" s="1627"/>
      <c r="E1326" s="1831"/>
      <c r="F1326" s="1831"/>
      <c r="G1326" s="1831"/>
      <c r="S1326" s="1473"/>
      <c r="BU1326" s="1819"/>
      <c r="CI1326" s="1455"/>
    </row>
    <row r="1327" spans="2:87" s="1365" customFormat="1" x14ac:dyDescent="0.25">
      <c r="B1327" s="1831"/>
      <c r="C1327" s="1831"/>
      <c r="D1327" s="1627"/>
      <c r="E1327" s="1831"/>
      <c r="F1327" s="1831"/>
      <c r="G1327" s="1831"/>
      <c r="S1327" s="1473"/>
      <c r="BU1327" s="1819"/>
      <c r="CI1327" s="1455"/>
    </row>
    <row r="1328" spans="2:87" s="1365" customFormat="1" x14ac:dyDescent="0.25">
      <c r="B1328" s="1831"/>
      <c r="C1328" s="1831"/>
      <c r="D1328" s="1627"/>
      <c r="E1328" s="1831"/>
      <c r="F1328" s="1831"/>
      <c r="G1328" s="1831"/>
      <c r="S1328" s="1473"/>
      <c r="BU1328" s="1819"/>
      <c r="CI1328" s="1455"/>
    </row>
    <row r="1329" spans="2:87" s="1365" customFormat="1" x14ac:dyDescent="0.25">
      <c r="B1329" s="1831"/>
      <c r="C1329" s="1831"/>
      <c r="D1329" s="1627"/>
      <c r="E1329" s="1831"/>
      <c r="F1329" s="1831"/>
      <c r="G1329" s="1831"/>
      <c r="S1329" s="1473"/>
      <c r="BU1329" s="1819"/>
      <c r="CI1329" s="1455"/>
    </row>
    <row r="1330" spans="2:87" s="1365" customFormat="1" x14ac:dyDescent="0.25">
      <c r="B1330" s="1831"/>
      <c r="C1330" s="1831"/>
      <c r="D1330" s="1627"/>
      <c r="E1330" s="1831"/>
      <c r="F1330" s="1831"/>
      <c r="G1330" s="1831"/>
      <c r="S1330" s="1473"/>
      <c r="BU1330" s="1819"/>
      <c r="CI1330" s="1455"/>
    </row>
    <row r="1331" spans="2:87" s="1365" customFormat="1" x14ac:dyDescent="0.25">
      <c r="B1331" s="1831"/>
      <c r="C1331" s="1831"/>
      <c r="D1331" s="1627"/>
      <c r="E1331" s="1831"/>
      <c r="F1331" s="1831"/>
      <c r="G1331" s="1831"/>
      <c r="S1331" s="1473"/>
      <c r="BU1331" s="1819"/>
      <c r="CI1331" s="1455"/>
    </row>
    <row r="1332" spans="2:87" s="1365" customFormat="1" x14ac:dyDescent="0.25">
      <c r="B1332" s="1831"/>
      <c r="C1332" s="1831"/>
      <c r="D1332" s="1627"/>
      <c r="E1332" s="1831"/>
      <c r="F1332" s="1831"/>
      <c r="G1332" s="1831"/>
      <c r="S1332" s="1473"/>
      <c r="BU1332" s="1819"/>
      <c r="CI1332" s="1455"/>
    </row>
    <row r="1333" spans="2:87" s="1365" customFormat="1" x14ac:dyDescent="0.25">
      <c r="B1333" s="1831"/>
      <c r="C1333" s="1831"/>
      <c r="D1333" s="1627"/>
      <c r="E1333" s="1831"/>
      <c r="F1333" s="1831"/>
      <c r="G1333" s="1831"/>
      <c r="S1333" s="1473"/>
      <c r="BU1333" s="1819"/>
      <c r="CI1333" s="1455"/>
    </row>
    <row r="1334" spans="2:87" s="1365" customFormat="1" x14ac:dyDescent="0.25">
      <c r="B1334" s="1831"/>
      <c r="C1334" s="1831"/>
      <c r="D1334" s="1627"/>
      <c r="E1334" s="1831"/>
      <c r="F1334" s="1831"/>
      <c r="G1334" s="1831"/>
      <c r="S1334" s="1473"/>
      <c r="BU1334" s="1819"/>
      <c r="CI1334" s="1455"/>
    </row>
    <row r="1335" spans="2:87" s="1365" customFormat="1" x14ac:dyDescent="0.25">
      <c r="B1335" s="1831"/>
      <c r="C1335" s="1831"/>
      <c r="D1335" s="1627"/>
      <c r="E1335" s="1831"/>
      <c r="F1335" s="1831"/>
      <c r="G1335" s="1831"/>
      <c r="S1335" s="1473"/>
      <c r="BU1335" s="1819"/>
      <c r="CI1335" s="1455"/>
    </row>
    <row r="1336" spans="2:87" s="1365" customFormat="1" x14ac:dyDescent="0.25">
      <c r="B1336" s="1831"/>
      <c r="C1336" s="1831"/>
      <c r="D1336" s="1627"/>
      <c r="E1336" s="1831"/>
      <c r="F1336" s="1831"/>
      <c r="G1336" s="1831"/>
      <c r="S1336" s="1473"/>
      <c r="BU1336" s="1819"/>
      <c r="CI1336" s="1455"/>
    </row>
    <row r="1337" spans="2:87" s="1365" customFormat="1" x14ac:dyDescent="0.25">
      <c r="B1337" s="1831"/>
      <c r="C1337" s="1831"/>
      <c r="D1337" s="1627"/>
      <c r="E1337" s="1831"/>
      <c r="F1337" s="1831"/>
      <c r="G1337" s="1831"/>
      <c r="S1337" s="1473"/>
      <c r="BU1337" s="1819"/>
      <c r="CI1337" s="1455"/>
    </row>
    <row r="1338" spans="2:87" s="1365" customFormat="1" x14ac:dyDescent="0.25">
      <c r="B1338" s="1831"/>
      <c r="C1338" s="1831"/>
      <c r="D1338" s="1627"/>
      <c r="E1338" s="1831"/>
      <c r="F1338" s="1831"/>
      <c r="G1338" s="1831"/>
      <c r="S1338" s="1473"/>
      <c r="BU1338" s="1819"/>
      <c r="CI1338" s="1455"/>
    </row>
    <row r="1339" spans="2:87" s="1365" customFormat="1" x14ac:dyDescent="0.25">
      <c r="B1339" s="1831"/>
      <c r="C1339" s="1831"/>
      <c r="D1339" s="1627"/>
      <c r="E1339" s="1831"/>
      <c r="F1339" s="1831"/>
      <c r="G1339" s="1831"/>
      <c r="S1339" s="1473"/>
      <c r="BU1339" s="1819"/>
      <c r="CI1339" s="1455"/>
    </row>
    <row r="1340" spans="2:87" s="1365" customFormat="1" x14ac:dyDescent="0.25">
      <c r="B1340" s="1831"/>
      <c r="C1340" s="1831"/>
      <c r="D1340" s="1627"/>
      <c r="E1340" s="1831"/>
      <c r="F1340" s="1831"/>
      <c r="G1340" s="1831"/>
      <c r="S1340" s="1473"/>
      <c r="BU1340" s="1819"/>
      <c r="CI1340" s="1455"/>
    </row>
    <row r="1341" spans="2:87" s="1365" customFormat="1" x14ac:dyDescent="0.25">
      <c r="B1341" s="1831"/>
      <c r="C1341" s="1831"/>
      <c r="D1341" s="1627"/>
      <c r="E1341" s="1831"/>
      <c r="F1341" s="1831"/>
      <c r="G1341" s="1831"/>
      <c r="S1341" s="1473"/>
      <c r="BU1341" s="1819"/>
      <c r="CI1341" s="1455"/>
    </row>
    <row r="1342" spans="2:87" s="1365" customFormat="1" x14ac:dyDescent="0.25">
      <c r="B1342" s="1831"/>
      <c r="C1342" s="1831"/>
      <c r="D1342" s="1627"/>
      <c r="E1342" s="1831"/>
      <c r="F1342" s="1831"/>
      <c r="G1342" s="1831"/>
      <c r="S1342" s="1473"/>
      <c r="BU1342" s="1819"/>
      <c r="CI1342" s="1455"/>
    </row>
    <row r="1343" spans="2:87" s="1365" customFormat="1" x14ac:dyDescent="0.25">
      <c r="B1343" s="1831"/>
      <c r="C1343" s="1831"/>
      <c r="D1343" s="1627"/>
      <c r="E1343" s="1831"/>
      <c r="F1343" s="1831"/>
      <c r="G1343" s="1831"/>
      <c r="S1343" s="1473"/>
      <c r="BU1343" s="1819"/>
      <c r="CI1343" s="1455"/>
    </row>
    <row r="1344" spans="2:87" s="1365" customFormat="1" x14ac:dyDescent="0.25">
      <c r="B1344" s="1831"/>
      <c r="C1344" s="1831"/>
      <c r="D1344" s="1627"/>
      <c r="E1344" s="1831"/>
      <c r="F1344" s="1831"/>
      <c r="G1344" s="1831"/>
      <c r="S1344" s="1473"/>
      <c r="BU1344" s="1819"/>
      <c r="CI1344" s="1455"/>
    </row>
    <row r="1345" spans="2:87" s="1365" customFormat="1" x14ac:dyDescent="0.25">
      <c r="B1345" s="1831"/>
      <c r="C1345" s="1831"/>
      <c r="D1345" s="1627"/>
      <c r="E1345" s="1831"/>
      <c r="F1345" s="1831"/>
      <c r="G1345" s="1831"/>
      <c r="S1345" s="1473"/>
      <c r="BU1345" s="1819"/>
      <c r="CI1345" s="1455"/>
    </row>
    <row r="1346" spans="2:87" s="1365" customFormat="1" x14ac:dyDescent="0.25">
      <c r="B1346" s="1831"/>
      <c r="C1346" s="1831"/>
      <c r="D1346" s="1627"/>
      <c r="E1346" s="1831"/>
      <c r="F1346" s="1831"/>
      <c r="G1346" s="1831"/>
      <c r="S1346" s="1473"/>
      <c r="BU1346" s="1819"/>
      <c r="CI1346" s="1455"/>
    </row>
    <row r="1347" spans="2:87" s="1365" customFormat="1" x14ac:dyDescent="0.25">
      <c r="B1347" s="1831"/>
      <c r="C1347" s="1831"/>
      <c r="D1347" s="1627"/>
      <c r="E1347" s="1831"/>
      <c r="F1347" s="1831"/>
      <c r="G1347" s="1831"/>
      <c r="S1347" s="1473"/>
      <c r="BU1347" s="1819"/>
      <c r="CI1347" s="1455"/>
    </row>
    <row r="1348" spans="2:87" s="1365" customFormat="1" x14ac:dyDescent="0.25">
      <c r="B1348" s="1831"/>
      <c r="C1348" s="1831"/>
      <c r="D1348" s="1627"/>
      <c r="E1348" s="1831"/>
      <c r="F1348" s="1831"/>
      <c r="G1348" s="1831"/>
      <c r="S1348" s="1473"/>
      <c r="BU1348" s="1819"/>
      <c r="CI1348" s="1455"/>
    </row>
    <row r="1349" spans="2:87" s="1365" customFormat="1" x14ac:dyDescent="0.25">
      <c r="B1349" s="1831"/>
      <c r="C1349" s="1831"/>
      <c r="D1349" s="1627"/>
      <c r="E1349" s="1831"/>
      <c r="F1349" s="1831"/>
      <c r="G1349" s="1831"/>
      <c r="S1349" s="1473"/>
      <c r="BU1349" s="1819"/>
      <c r="CI1349" s="1455"/>
    </row>
    <row r="1350" spans="2:87" s="1365" customFormat="1" x14ac:dyDescent="0.25">
      <c r="B1350" s="1831"/>
      <c r="C1350" s="1831"/>
      <c r="D1350" s="1627"/>
      <c r="E1350" s="1831"/>
      <c r="F1350" s="1831"/>
      <c r="G1350" s="1831"/>
      <c r="S1350" s="1473"/>
      <c r="BU1350" s="1819"/>
      <c r="CI1350" s="1455"/>
    </row>
    <row r="1351" spans="2:87" s="1365" customFormat="1" x14ac:dyDescent="0.25">
      <c r="B1351" s="1831"/>
      <c r="C1351" s="1831"/>
      <c r="D1351" s="1627"/>
      <c r="E1351" s="1831"/>
      <c r="F1351" s="1831"/>
      <c r="G1351" s="1831"/>
      <c r="S1351" s="1473"/>
      <c r="BU1351" s="1819"/>
      <c r="CI1351" s="1455"/>
    </row>
    <row r="1352" spans="2:87" s="1365" customFormat="1" x14ac:dyDescent="0.25">
      <c r="B1352" s="1831"/>
      <c r="C1352" s="1831"/>
      <c r="D1352" s="1627"/>
      <c r="E1352" s="1831"/>
      <c r="F1352" s="1831"/>
      <c r="G1352" s="1831"/>
      <c r="S1352" s="1473"/>
      <c r="BU1352" s="1819"/>
      <c r="CI1352" s="1455"/>
    </row>
    <row r="1353" spans="2:87" s="1365" customFormat="1" x14ac:dyDescent="0.25">
      <c r="B1353" s="1831"/>
      <c r="C1353" s="1831"/>
      <c r="D1353" s="1627"/>
      <c r="E1353" s="1831"/>
      <c r="F1353" s="1831"/>
      <c r="G1353" s="1831"/>
      <c r="S1353" s="1473"/>
      <c r="BU1353" s="1819"/>
      <c r="CI1353" s="1455"/>
    </row>
    <row r="1354" spans="2:87" s="1365" customFormat="1" x14ac:dyDescent="0.25">
      <c r="B1354" s="1831"/>
      <c r="C1354" s="1831"/>
      <c r="D1354" s="1627"/>
      <c r="E1354" s="1831"/>
      <c r="F1354" s="1831"/>
      <c r="G1354" s="1831"/>
      <c r="S1354" s="1473"/>
      <c r="BU1354" s="1819"/>
      <c r="CI1354" s="1455"/>
    </row>
    <row r="1355" spans="2:87" s="1365" customFormat="1" x14ac:dyDescent="0.25">
      <c r="B1355" s="1831"/>
      <c r="C1355" s="1831"/>
      <c r="D1355" s="1627"/>
      <c r="E1355" s="1831"/>
      <c r="F1355" s="1831"/>
      <c r="G1355" s="1831"/>
      <c r="S1355" s="1473"/>
      <c r="BU1355" s="1819"/>
      <c r="CI1355" s="1455"/>
    </row>
    <row r="1356" spans="2:87" s="1365" customFormat="1" x14ac:dyDescent="0.25">
      <c r="B1356" s="1831"/>
      <c r="C1356" s="1831"/>
      <c r="D1356" s="1627"/>
      <c r="E1356" s="1831"/>
      <c r="F1356" s="1831"/>
      <c r="G1356" s="1831"/>
      <c r="S1356" s="1473"/>
      <c r="BU1356" s="1819"/>
      <c r="CI1356" s="1455"/>
    </row>
    <row r="1357" spans="2:87" s="1365" customFormat="1" x14ac:dyDescent="0.25">
      <c r="B1357" s="1831"/>
      <c r="C1357" s="1831"/>
      <c r="D1357" s="1627"/>
      <c r="E1357" s="1831"/>
      <c r="F1357" s="1831"/>
      <c r="G1357" s="1831"/>
      <c r="S1357" s="1473"/>
      <c r="BU1357" s="1819"/>
      <c r="CI1357" s="1455"/>
    </row>
    <row r="1358" spans="2:87" s="1365" customFormat="1" x14ac:dyDescent="0.25">
      <c r="B1358" s="1831"/>
      <c r="C1358" s="1831"/>
      <c r="D1358" s="1627"/>
      <c r="E1358" s="1831"/>
      <c r="F1358" s="1831"/>
      <c r="G1358" s="1831"/>
      <c r="S1358" s="1473"/>
      <c r="BU1358" s="1819"/>
      <c r="CI1358" s="1455"/>
    </row>
    <row r="1359" spans="2:87" s="1365" customFormat="1" x14ac:dyDescent="0.25">
      <c r="B1359" s="1831"/>
      <c r="C1359" s="1831"/>
      <c r="D1359" s="1627"/>
      <c r="E1359" s="1831"/>
      <c r="F1359" s="1831"/>
      <c r="G1359" s="1831"/>
      <c r="S1359" s="1473"/>
      <c r="BU1359" s="1819"/>
      <c r="CI1359" s="1455"/>
    </row>
    <row r="1360" spans="2:87" s="1365" customFormat="1" x14ac:dyDescent="0.25">
      <c r="B1360" s="1831"/>
      <c r="C1360" s="1831"/>
      <c r="D1360" s="1627"/>
      <c r="E1360" s="1831"/>
      <c r="F1360" s="1831"/>
      <c r="G1360" s="1831"/>
      <c r="S1360" s="1473"/>
      <c r="BU1360" s="1819"/>
      <c r="CI1360" s="1455"/>
    </row>
    <row r="1361" spans="2:87" s="1365" customFormat="1" x14ac:dyDescent="0.25">
      <c r="B1361" s="1831"/>
      <c r="C1361" s="1831"/>
      <c r="D1361" s="1627"/>
      <c r="E1361" s="1831"/>
      <c r="F1361" s="1831"/>
      <c r="G1361" s="1831"/>
      <c r="S1361" s="1473"/>
      <c r="BU1361" s="1819"/>
      <c r="CI1361" s="1455"/>
    </row>
    <row r="1362" spans="2:87" s="1365" customFormat="1" x14ac:dyDescent="0.25">
      <c r="B1362" s="1831"/>
      <c r="C1362" s="1831"/>
      <c r="D1362" s="1627"/>
      <c r="E1362" s="1831"/>
      <c r="F1362" s="1831"/>
      <c r="G1362" s="1831"/>
      <c r="S1362" s="1473"/>
      <c r="BU1362" s="1819"/>
      <c r="CI1362" s="1455"/>
    </row>
    <row r="1363" spans="2:87" s="1365" customFormat="1" x14ac:dyDescent="0.25">
      <c r="B1363" s="1831"/>
      <c r="C1363" s="1831"/>
      <c r="D1363" s="1627"/>
      <c r="E1363" s="1831"/>
      <c r="F1363" s="1831"/>
      <c r="G1363" s="1831"/>
      <c r="S1363" s="1473"/>
      <c r="BU1363" s="1819"/>
      <c r="CI1363" s="1455"/>
    </row>
    <row r="1364" spans="2:87" s="1365" customFormat="1" x14ac:dyDescent="0.25">
      <c r="B1364" s="1831"/>
      <c r="C1364" s="1831"/>
      <c r="D1364" s="1627"/>
      <c r="E1364" s="1831"/>
      <c r="F1364" s="1831"/>
      <c r="G1364" s="1831"/>
      <c r="S1364" s="1473"/>
      <c r="BU1364" s="1819"/>
      <c r="CI1364" s="1455"/>
    </row>
    <row r="1365" spans="2:87" s="1365" customFormat="1" x14ac:dyDescent="0.25">
      <c r="B1365" s="1831"/>
      <c r="C1365" s="1831"/>
      <c r="D1365" s="1627"/>
      <c r="E1365" s="1831"/>
      <c r="F1365" s="1831"/>
      <c r="G1365" s="1831"/>
      <c r="S1365" s="1473"/>
      <c r="BU1365" s="1819"/>
      <c r="CI1365" s="1455"/>
    </row>
    <row r="1366" spans="2:87" s="1365" customFormat="1" x14ac:dyDescent="0.25">
      <c r="B1366" s="1831"/>
      <c r="C1366" s="1831"/>
      <c r="D1366" s="1627"/>
      <c r="E1366" s="1831"/>
      <c r="F1366" s="1831"/>
      <c r="G1366" s="1831"/>
      <c r="S1366" s="1473"/>
      <c r="BU1366" s="1819"/>
      <c r="CI1366" s="1455"/>
    </row>
    <row r="1367" spans="2:87" s="1365" customFormat="1" x14ac:dyDescent="0.25">
      <c r="B1367" s="1831"/>
      <c r="C1367" s="1831"/>
      <c r="D1367" s="1627"/>
      <c r="E1367" s="1831"/>
      <c r="F1367" s="1831"/>
      <c r="G1367" s="1831"/>
      <c r="S1367" s="1473"/>
      <c r="BU1367" s="1819"/>
      <c r="CI1367" s="1455"/>
    </row>
    <row r="1368" spans="2:87" s="1365" customFormat="1" x14ac:dyDescent="0.25">
      <c r="B1368" s="1831"/>
      <c r="C1368" s="1831"/>
      <c r="D1368" s="1627"/>
      <c r="E1368" s="1831"/>
      <c r="F1368" s="1831"/>
      <c r="G1368" s="1831"/>
      <c r="S1368" s="1473"/>
      <c r="BU1368" s="1819"/>
      <c r="CI1368" s="1455"/>
    </row>
    <row r="1369" spans="2:87" s="1365" customFormat="1" x14ac:dyDescent="0.25">
      <c r="B1369" s="1831"/>
      <c r="C1369" s="1831"/>
      <c r="D1369" s="1627"/>
      <c r="E1369" s="1831"/>
      <c r="F1369" s="1831"/>
      <c r="G1369" s="1831"/>
      <c r="S1369" s="1473"/>
      <c r="BU1369" s="1819"/>
      <c r="CI1369" s="1455"/>
    </row>
    <row r="1370" spans="2:87" s="1365" customFormat="1" x14ac:dyDescent="0.25">
      <c r="B1370" s="1831"/>
      <c r="C1370" s="1831"/>
      <c r="D1370" s="1627"/>
      <c r="E1370" s="1831"/>
      <c r="F1370" s="1831"/>
      <c r="G1370" s="1831"/>
      <c r="S1370" s="1473"/>
      <c r="BU1370" s="1819"/>
      <c r="CI1370" s="1455"/>
    </row>
    <row r="1371" spans="2:87" s="1365" customFormat="1" x14ac:dyDescent="0.25">
      <c r="B1371" s="1831"/>
      <c r="C1371" s="1831"/>
      <c r="D1371" s="1627"/>
      <c r="E1371" s="1831"/>
      <c r="F1371" s="1831"/>
      <c r="G1371" s="1831"/>
      <c r="S1371" s="1473"/>
      <c r="BU1371" s="1819"/>
      <c r="CI1371" s="1455"/>
    </row>
    <row r="1372" spans="2:87" s="1365" customFormat="1" x14ac:dyDescent="0.25">
      <c r="B1372" s="1831"/>
      <c r="C1372" s="1831"/>
      <c r="D1372" s="1627"/>
      <c r="E1372" s="1831"/>
      <c r="F1372" s="1831"/>
      <c r="G1372" s="1831"/>
      <c r="S1372" s="1473"/>
      <c r="BU1372" s="1819"/>
      <c r="CI1372" s="1455"/>
    </row>
    <row r="1373" spans="2:87" s="1365" customFormat="1" x14ac:dyDescent="0.25">
      <c r="B1373" s="1831"/>
      <c r="C1373" s="1831"/>
      <c r="D1373" s="1627"/>
      <c r="E1373" s="1831"/>
      <c r="F1373" s="1831"/>
      <c r="G1373" s="1831"/>
      <c r="S1373" s="1473"/>
      <c r="BU1373" s="1819"/>
      <c r="CI1373" s="1455"/>
    </row>
    <row r="1374" spans="2:87" s="1365" customFormat="1" x14ac:dyDescent="0.25">
      <c r="B1374" s="1831"/>
      <c r="C1374" s="1831"/>
      <c r="D1374" s="1627"/>
      <c r="E1374" s="1831"/>
      <c r="F1374" s="1831"/>
      <c r="G1374" s="1831"/>
      <c r="S1374" s="1473"/>
      <c r="BU1374" s="1819"/>
      <c r="CI1374" s="1455"/>
    </row>
    <row r="1375" spans="2:87" s="1365" customFormat="1" x14ac:dyDescent="0.25">
      <c r="B1375" s="1831"/>
      <c r="C1375" s="1831"/>
      <c r="D1375" s="1627"/>
      <c r="E1375" s="1831"/>
      <c r="F1375" s="1831"/>
      <c r="G1375" s="1831"/>
      <c r="S1375" s="1473"/>
      <c r="BU1375" s="1819"/>
      <c r="CI1375" s="1455"/>
    </row>
    <row r="1376" spans="2:87" s="1365" customFormat="1" x14ac:dyDescent="0.25">
      <c r="B1376" s="1831"/>
      <c r="C1376" s="1831"/>
      <c r="D1376" s="1627"/>
      <c r="E1376" s="1831"/>
      <c r="F1376" s="1831"/>
      <c r="G1376" s="1831"/>
      <c r="S1376" s="1473"/>
      <c r="BU1376" s="1819"/>
      <c r="CI1376" s="1455"/>
    </row>
    <row r="1377" spans="2:87" s="1365" customFormat="1" x14ac:dyDescent="0.25">
      <c r="B1377" s="1831"/>
      <c r="C1377" s="1831"/>
      <c r="D1377" s="1627"/>
      <c r="E1377" s="1831"/>
      <c r="F1377" s="1831"/>
      <c r="G1377" s="1831"/>
      <c r="S1377" s="1473"/>
      <c r="BU1377" s="1819"/>
      <c r="CI1377" s="1455"/>
    </row>
    <row r="1378" spans="2:87" s="1365" customFormat="1" x14ac:dyDescent="0.25">
      <c r="B1378" s="1831"/>
      <c r="C1378" s="1831"/>
      <c r="D1378" s="1627"/>
      <c r="E1378" s="1831"/>
      <c r="F1378" s="1831"/>
      <c r="G1378" s="1831"/>
      <c r="S1378" s="1473"/>
      <c r="BU1378" s="1819"/>
      <c r="CI1378" s="1455"/>
    </row>
    <row r="1379" spans="2:87" s="1365" customFormat="1" x14ac:dyDescent="0.25">
      <c r="B1379" s="1831"/>
      <c r="C1379" s="1831"/>
      <c r="D1379" s="1627"/>
      <c r="E1379" s="1831"/>
      <c r="F1379" s="1831"/>
      <c r="G1379" s="1831"/>
      <c r="S1379" s="1473"/>
      <c r="BU1379" s="1819"/>
      <c r="CI1379" s="1455"/>
    </row>
    <row r="1380" spans="2:87" s="1365" customFormat="1" x14ac:dyDescent="0.25">
      <c r="B1380" s="1831"/>
      <c r="C1380" s="1831"/>
      <c r="D1380" s="1627"/>
      <c r="E1380" s="1831"/>
      <c r="F1380" s="1831"/>
      <c r="G1380" s="1831"/>
      <c r="S1380" s="1473"/>
      <c r="BU1380" s="1819"/>
      <c r="CI1380" s="1455"/>
    </row>
    <row r="1381" spans="2:87" s="1365" customFormat="1" x14ac:dyDescent="0.25">
      <c r="B1381" s="1831"/>
      <c r="C1381" s="1831"/>
      <c r="D1381" s="1627"/>
      <c r="E1381" s="1831"/>
      <c r="F1381" s="1831"/>
      <c r="G1381" s="1831"/>
      <c r="S1381" s="1473"/>
      <c r="BU1381" s="1819"/>
      <c r="CI1381" s="1455"/>
    </row>
    <row r="1382" spans="2:87" s="1365" customFormat="1" x14ac:dyDescent="0.25">
      <c r="B1382" s="1831"/>
      <c r="C1382" s="1831"/>
      <c r="D1382" s="1627"/>
      <c r="E1382" s="1831"/>
      <c r="F1382" s="1831"/>
      <c r="G1382" s="1831"/>
      <c r="S1382" s="1473"/>
      <c r="BU1382" s="1819"/>
      <c r="CI1382" s="1455"/>
    </row>
    <row r="1383" spans="2:87" s="1365" customFormat="1" x14ac:dyDescent="0.25">
      <c r="B1383" s="1831"/>
      <c r="C1383" s="1831"/>
      <c r="D1383" s="1627"/>
      <c r="E1383" s="1831"/>
      <c r="F1383" s="1831"/>
      <c r="G1383" s="1831"/>
      <c r="S1383" s="1473"/>
      <c r="BU1383" s="1819"/>
      <c r="CI1383" s="1455"/>
    </row>
    <row r="1384" spans="2:87" s="1365" customFormat="1" x14ac:dyDescent="0.25">
      <c r="B1384" s="1831"/>
      <c r="C1384" s="1831"/>
      <c r="D1384" s="1627"/>
      <c r="E1384" s="1831"/>
      <c r="F1384" s="1831"/>
      <c r="G1384" s="1831"/>
      <c r="S1384" s="1473"/>
      <c r="BU1384" s="1819"/>
      <c r="CI1384" s="1455"/>
    </row>
    <row r="1385" spans="2:87" s="1365" customFormat="1" x14ac:dyDescent="0.25">
      <c r="B1385" s="1831"/>
      <c r="C1385" s="1831"/>
      <c r="D1385" s="1627"/>
      <c r="E1385" s="1831"/>
      <c r="F1385" s="1831"/>
      <c r="G1385" s="1831"/>
      <c r="S1385" s="1473"/>
      <c r="BU1385" s="1819"/>
      <c r="CI1385" s="1455"/>
    </row>
    <row r="1386" spans="2:87" s="1365" customFormat="1" x14ac:dyDescent="0.25">
      <c r="B1386" s="1831"/>
      <c r="C1386" s="1831"/>
      <c r="D1386" s="1627"/>
      <c r="E1386" s="1831"/>
      <c r="F1386" s="1831"/>
      <c r="G1386" s="1831"/>
      <c r="S1386" s="1473"/>
      <c r="BU1386" s="1819"/>
      <c r="CI1386" s="1455"/>
    </row>
    <row r="1387" spans="2:87" s="1365" customFormat="1" x14ac:dyDescent="0.25">
      <c r="B1387" s="1831"/>
      <c r="C1387" s="1831"/>
      <c r="D1387" s="1627"/>
      <c r="E1387" s="1831"/>
      <c r="F1387" s="1831"/>
      <c r="G1387" s="1831"/>
      <c r="S1387" s="1473"/>
      <c r="BU1387" s="1819"/>
      <c r="CI1387" s="1455"/>
    </row>
    <row r="1388" spans="2:87" s="1365" customFormat="1" x14ac:dyDescent="0.25">
      <c r="B1388" s="1831"/>
      <c r="C1388" s="1831"/>
      <c r="D1388" s="1627"/>
      <c r="E1388" s="1831"/>
      <c r="F1388" s="1831"/>
      <c r="G1388" s="1831"/>
      <c r="S1388" s="1473"/>
      <c r="BU1388" s="1819"/>
      <c r="CI1388" s="1455"/>
    </row>
    <row r="1389" spans="2:87" s="1365" customFormat="1" x14ac:dyDescent="0.25">
      <c r="B1389" s="1831"/>
      <c r="C1389" s="1831"/>
      <c r="D1389" s="1627"/>
      <c r="E1389" s="1831"/>
      <c r="F1389" s="1831"/>
      <c r="G1389" s="1831"/>
      <c r="S1389" s="1473"/>
      <c r="BU1389" s="1819"/>
      <c r="CI1389" s="1455"/>
    </row>
    <row r="1390" spans="2:87" s="1365" customFormat="1" x14ac:dyDescent="0.25">
      <c r="B1390" s="1831"/>
      <c r="C1390" s="1831"/>
      <c r="D1390" s="1627"/>
      <c r="E1390" s="1831"/>
      <c r="F1390" s="1831"/>
      <c r="G1390" s="1831"/>
      <c r="S1390" s="1473"/>
      <c r="BU1390" s="1819"/>
      <c r="CI1390" s="1455"/>
    </row>
    <row r="1391" spans="2:87" s="1365" customFormat="1" x14ac:dyDescent="0.25">
      <c r="B1391" s="1831"/>
      <c r="C1391" s="1831"/>
      <c r="D1391" s="1627"/>
      <c r="E1391" s="1831"/>
      <c r="F1391" s="1831"/>
      <c r="G1391" s="1831"/>
      <c r="S1391" s="1473"/>
      <c r="BU1391" s="1819"/>
      <c r="CI1391" s="1455"/>
    </row>
    <row r="1392" spans="2:87" s="1365" customFormat="1" x14ac:dyDescent="0.25">
      <c r="B1392" s="1831"/>
      <c r="C1392" s="1831"/>
      <c r="D1392" s="1627"/>
      <c r="E1392" s="1831"/>
      <c r="F1392" s="1831"/>
      <c r="G1392" s="1831"/>
      <c r="S1392" s="1473"/>
      <c r="BU1392" s="1819"/>
      <c r="CI1392" s="1455"/>
    </row>
    <row r="1393" spans="2:87" s="1365" customFormat="1" x14ac:dyDescent="0.25">
      <c r="B1393" s="1831"/>
      <c r="C1393" s="1831"/>
      <c r="D1393" s="1627"/>
      <c r="E1393" s="1831"/>
      <c r="F1393" s="1831"/>
      <c r="G1393" s="1831"/>
      <c r="S1393" s="1473"/>
      <c r="BU1393" s="1819"/>
      <c r="CI1393" s="1455"/>
    </row>
    <row r="1394" spans="2:87" s="1365" customFormat="1" x14ac:dyDescent="0.25">
      <c r="B1394" s="1831"/>
      <c r="C1394" s="1831"/>
      <c r="D1394" s="1627"/>
      <c r="E1394" s="1831"/>
      <c r="F1394" s="1831"/>
      <c r="G1394" s="1831"/>
      <c r="S1394" s="1473"/>
      <c r="BU1394" s="1819"/>
      <c r="CI1394" s="1455"/>
    </row>
    <row r="1395" spans="2:87" s="1365" customFormat="1" x14ac:dyDescent="0.25">
      <c r="B1395" s="1831"/>
      <c r="C1395" s="1831"/>
      <c r="D1395" s="1627"/>
      <c r="E1395" s="1831"/>
      <c r="F1395" s="1831"/>
      <c r="G1395" s="1831"/>
      <c r="S1395" s="1473"/>
      <c r="BU1395" s="1819"/>
      <c r="CI1395" s="1455"/>
    </row>
    <row r="1396" spans="2:87" s="1365" customFormat="1" x14ac:dyDescent="0.25">
      <c r="B1396" s="1831"/>
      <c r="C1396" s="1831"/>
      <c r="D1396" s="1627"/>
      <c r="E1396" s="1831"/>
      <c r="F1396" s="1831"/>
      <c r="G1396" s="1831"/>
      <c r="S1396" s="1473"/>
      <c r="BU1396" s="1819"/>
      <c r="CI1396" s="1455"/>
    </row>
    <row r="1397" spans="2:87" s="1365" customFormat="1" x14ac:dyDescent="0.25">
      <c r="B1397" s="1831"/>
      <c r="C1397" s="1831"/>
      <c r="D1397" s="1627"/>
      <c r="E1397" s="1831"/>
      <c r="F1397" s="1831"/>
      <c r="G1397" s="1831"/>
      <c r="S1397" s="1473"/>
      <c r="BU1397" s="1819"/>
      <c r="CI1397" s="1455"/>
    </row>
    <row r="1398" spans="2:87" s="1365" customFormat="1" x14ac:dyDescent="0.25">
      <c r="B1398" s="1831"/>
      <c r="C1398" s="1831"/>
      <c r="D1398" s="1627"/>
      <c r="E1398" s="1831"/>
      <c r="F1398" s="1831"/>
      <c r="G1398" s="1831"/>
      <c r="S1398" s="1473"/>
      <c r="BU1398" s="1819"/>
      <c r="CI1398" s="1455"/>
    </row>
    <row r="1399" spans="2:87" s="1365" customFormat="1" x14ac:dyDescent="0.25">
      <c r="B1399" s="1831"/>
      <c r="C1399" s="1831"/>
      <c r="D1399" s="1627"/>
      <c r="E1399" s="1831"/>
      <c r="F1399" s="1831"/>
      <c r="G1399" s="1831"/>
      <c r="S1399" s="1473"/>
      <c r="BU1399" s="1819"/>
      <c r="CI1399" s="1455"/>
    </row>
    <row r="1400" spans="2:87" s="1365" customFormat="1" x14ac:dyDescent="0.25">
      <c r="B1400" s="1831"/>
      <c r="C1400" s="1831"/>
      <c r="D1400" s="1627"/>
      <c r="E1400" s="1831"/>
      <c r="F1400" s="1831"/>
      <c r="G1400" s="1831"/>
      <c r="S1400" s="1473"/>
      <c r="BU1400" s="1819"/>
      <c r="CI1400" s="1455"/>
    </row>
    <row r="1401" spans="2:87" s="1365" customFormat="1" x14ac:dyDescent="0.25">
      <c r="B1401" s="1831"/>
      <c r="C1401" s="1831"/>
      <c r="D1401" s="1627"/>
      <c r="E1401" s="1831"/>
      <c r="F1401" s="1831"/>
      <c r="G1401" s="1831"/>
      <c r="S1401" s="1473"/>
      <c r="BU1401" s="1819"/>
      <c r="CI1401" s="1455"/>
    </row>
    <row r="1402" spans="2:87" s="1365" customFormat="1" x14ac:dyDescent="0.25">
      <c r="B1402" s="1831"/>
      <c r="C1402" s="1831"/>
      <c r="D1402" s="1627"/>
      <c r="E1402" s="1831"/>
      <c r="F1402" s="1831"/>
      <c r="G1402" s="1831"/>
      <c r="S1402" s="1473"/>
      <c r="BU1402" s="1819"/>
      <c r="CI1402" s="1455"/>
    </row>
    <row r="1403" spans="2:87" s="1365" customFormat="1" x14ac:dyDescent="0.25">
      <c r="B1403" s="1831"/>
      <c r="C1403" s="1831"/>
      <c r="D1403" s="1627"/>
      <c r="E1403" s="1831"/>
      <c r="F1403" s="1831"/>
      <c r="G1403" s="1831"/>
      <c r="S1403" s="1473"/>
      <c r="BU1403" s="1819"/>
      <c r="CI1403" s="1455"/>
    </row>
    <row r="1404" spans="2:87" s="1365" customFormat="1" x14ac:dyDescent="0.25">
      <c r="B1404" s="1831"/>
      <c r="C1404" s="1831"/>
      <c r="D1404" s="1627"/>
      <c r="E1404" s="1831"/>
      <c r="F1404" s="1831"/>
      <c r="G1404" s="1831"/>
      <c r="S1404" s="1473"/>
      <c r="BU1404" s="1819"/>
      <c r="CI1404" s="1455"/>
    </row>
    <row r="1405" spans="2:87" s="1365" customFormat="1" x14ac:dyDescent="0.25">
      <c r="B1405" s="1831"/>
      <c r="C1405" s="1831"/>
      <c r="D1405" s="1627"/>
      <c r="E1405" s="1831"/>
      <c r="F1405" s="1831"/>
      <c r="G1405" s="1831"/>
      <c r="S1405" s="1473"/>
      <c r="BU1405" s="1819"/>
      <c r="CI1405" s="1455"/>
    </row>
    <row r="1406" spans="2:87" s="1365" customFormat="1" x14ac:dyDescent="0.25">
      <c r="B1406" s="1831"/>
      <c r="C1406" s="1831"/>
      <c r="D1406" s="1627"/>
      <c r="E1406" s="1831"/>
      <c r="F1406" s="1831"/>
      <c r="G1406" s="1831"/>
      <c r="S1406" s="1473"/>
      <c r="BU1406" s="1819"/>
      <c r="CI1406" s="1455"/>
    </row>
    <row r="1407" spans="2:87" s="1365" customFormat="1" x14ac:dyDescent="0.25">
      <c r="B1407" s="1831"/>
      <c r="C1407" s="1831"/>
      <c r="D1407" s="1627"/>
      <c r="E1407" s="1831"/>
      <c r="F1407" s="1831"/>
      <c r="G1407" s="1831"/>
      <c r="S1407" s="1473"/>
      <c r="BU1407" s="1819"/>
      <c r="CI1407" s="1455"/>
    </row>
    <row r="1408" spans="2:87" s="1365" customFormat="1" x14ac:dyDescent="0.25">
      <c r="B1408" s="1831"/>
      <c r="C1408" s="1831"/>
      <c r="D1408" s="1627"/>
      <c r="E1408" s="1831"/>
      <c r="F1408" s="1831"/>
      <c r="G1408" s="1831"/>
      <c r="S1408" s="1473"/>
      <c r="BU1408" s="1819"/>
      <c r="CI1408" s="1455"/>
    </row>
    <row r="1409" spans="2:87" s="1365" customFormat="1" x14ac:dyDescent="0.25">
      <c r="B1409" s="1831"/>
      <c r="C1409" s="1831"/>
      <c r="D1409" s="1627"/>
      <c r="E1409" s="1831"/>
      <c r="F1409" s="1831"/>
      <c r="G1409" s="1831"/>
      <c r="S1409" s="1473"/>
      <c r="BU1409" s="1819"/>
      <c r="CI1409" s="1455"/>
    </row>
    <row r="1410" spans="2:87" s="1365" customFormat="1" x14ac:dyDescent="0.25">
      <c r="B1410" s="1831"/>
      <c r="C1410" s="1831"/>
      <c r="D1410" s="1627"/>
      <c r="E1410" s="1831"/>
      <c r="F1410" s="1831"/>
      <c r="G1410" s="1831"/>
      <c r="S1410" s="1473"/>
      <c r="BU1410" s="1819"/>
      <c r="CI1410" s="1455"/>
    </row>
    <row r="1411" spans="2:87" s="1365" customFormat="1" x14ac:dyDescent="0.25">
      <c r="B1411" s="1831"/>
      <c r="C1411" s="1831"/>
      <c r="D1411" s="1627"/>
      <c r="E1411" s="1831"/>
      <c r="F1411" s="1831"/>
      <c r="G1411" s="1831"/>
      <c r="S1411" s="1473"/>
      <c r="BU1411" s="1819"/>
      <c r="CI1411" s="1455"/>
    </row>
    <row r="1412" spans="2:87" s="1365" customFormat="1" x14ac:dyDescent="0.25">
      <c r="B1412" s="1831"/>
      <c r="C1412" s="1831"/>
      <c r="D1412" s="1627"/>
      <c r="E1412" s="1831"/>
      <c r="F1412" s="1831"/>
      <c r="G1412" s="1831"/>
      <c r="S1412" s="1473"/>
      <c r="BU1412" s="1819"/>
      <c r="CI1412" s="1455"/>
    </row>
    <row r="1413" spans="2:87" s="1365" customFormat="1" x14ac:dyDescent="0.25">
      <c r="B1413" s="1831"/>
      <c r="C1413" s="1831"/>
      <c r="D1413" s="1627"/>
      <c r="E1413" s="1831"/>
      <c r="F1413" s="1831"/>
      <c r="G1413" s="1831"/>
      <c r="S1413" s="1473"/>
      <c r="BU1413" s="1819"/>
      <c r="CI1413" s="1455"/>
    </row>
    <row r="1414" spans="2:87" s="1365" customFormat="1" x14ac:dyDescent="0.25">
      <c r="B1414" s="1831"/>
      <c r="C1414" s="1831"/>
      <c r="D1414" s="1627"/>
      <c r="E1414" s="1831"/>
      <c r="F1414" s="1831"/>
      <c r="G1414" s="1831"/>
      <c r="S1414" s="1473"/>
      <c r="BU1414" s="1819"/>
      <c r="CI1414" s="1455"/>
    </row>
    <row r="1415" spans="2:87" s="1365" customFormat="1" x14ac:dyDescent="0.25">
      <c r="B1415" s="1831"/>
      <c r="C1415" s="1831"/>
      <c r="D1415" s="1627"/>
      <c r="E1415" s="1831"/>
      <c r="F1415" s="1831"/>
      <c r="G1415" s="1831"/>
      <c r="S1415" s="1473"/>
      <c r="BU1415" s="1819"/>
      <c r="CI1415" s="1455"/>
    </row>
    <row r="1416" spans="2:87" s="1365" customFormat="1" x14ac:dyDescent="0.25">
      <c r="B1416" s="1831"/>
      <c r="C1416" s="1831"/>
      <c r="D1416" s="1627"/>
      <c r="E1416" s="1831"/>
      <c r="F1416" s="1831"/>
      <c r="G1416" s="1831"/>
      <c r="S1416" s="1473"/>
      <c r="BU1416" s="1819"/>
      <c r="CI1416" s="1455"/>
    </row>
    <row r="1417" spans="2:87" s="1365" customFormat="1" x14ac:dyDescent="0.25">
      <c r="B1417" s="1831"/>
      <c r="C1417" s="1831"/>
      <c r="D1417" s="1627"/>
      <c r="E1417" s="1831"/>
      <c r="F1417" s="1831"/>
      <c r="G1417" s="1831"/>
      <c r="S1417" s="1473"/>
      <c r="BU1417" s="1819"/>
      <c r="CI1417" s="1455"/>
    </row>
    <row r="1418" spans="2:87" s="1365" customFormat="1" x14ac:dyDescent="0.25">
      <c r="B1418" s="1831"/>
      <c r="C1418" s="1831"/>
      <c r="D1418" s="1627"/>
      <c r="E1418" s="1831"/>
      <c r="F1418" s="1831"/>
      <c r="G1418" s="1831"/>
      <c r="S1418" s="1473"/>
      <c r="BU1418" s="1819"/>
      <c r="CI1418" s="1455"/>
    </row>
    <row r="1419" spans="2:87" s="1365" customFormat="1" x14ac:dyDescent="0.25">
      <c r="B1419" s="1831"/>
      <c r="C1419" s="1831"/>
      <c r="D1419" s="1627"/>
      <c r="E1419" s="1831"/>
      <c r="F1419" s="1831"/>
      <c r="G1419" s="1831"/>
      <c r="S1419" s="1473"/>
      <c r="BU1419" s="1819"/>
      <c r="CI1419" s="1455"/>
    </row>
    <row r="1420" spans="2:87" s="1365" customFormat="1" x14ac:dyDescent="0.25">
      <c r="B1420" s="1831"/>
      <c r="C1420" s="1831"/>
      <c r="D1420" s="1627"/>
      <c r="E1420" s="1831"/>
      <c r="F1420" s="1831"/>
      <c r="G1420" s="1831"/>
      <c r="S1420" s="1473"/>
      <c r="BU1420" s="1819"/>
      <c r="CI1420" s="1455"/>
    </row>
    <row r="1421" spans="2:87" s="1365" customFormat="1" x14ac:dyDescent="0.25">
      <c r="B1421" s="1831"/>
      <c r="C1421" s="1831"/>
      <c r="D1421" s="1627"/>
      <c r="E1421" s="1831"/>
      <c r="F1421" s="1831"/>
      <c r="G1421" s="1831"/>
      <c r="S1421" s="1473"/>
      <c r="BU1421" s="1819"/>
      <c r="CI1421" s="1455"/>
    </row>
    <row r="1422" spans="2:87" s="1365" customFormat="1" x14ac:dyDescent="0.25">
      <c r="B1422" s="1831"/>
      <c r="C1422" s="1831"/>
      <c r="D1422" s="1627"/>
      <c r="E1422" s="1831"/>
      <c r="F1422" s="1831"/>
      <c r="G1422" s="1831"/>
      <c r="S1422" s="1473"/>
      <c r="BU1422" s="1819"/>
      <c r="CI1422" s="1455"/>
    </row>
    <row r="1423" spans="2:87" s="1365" customFormat="1" x14ac:dyDescent="0.25">
      <c r="B1423" s="1831"/>
      <c r="C1423" s="1831"/>
      <c r="D1423" s="1627"/>
      <c r="E1423" s="1831"/>
      <c r="F1423" s="1831"/>
      <c r="G1423" s="1831"/>
      <c r="S1423" s="1473"/>
      <c r="BU1423" s="1819"/>
      <c r="CI1423" s="1455"/>
    </row>
    <row r="1424" spans="2:87" s="1365" customFormat="1" x14ac:dyDescent="0.25">
      <c r="B1424" s="1831"/>
      <c r="C1424" s="1831"/>
      <c r="D1424" s="1627"/>
      <c r="E1424" s="1831"/>
      <c r="F1424" s="1831"/>
      <c r="G1424" s="1831"/>
      <c r="S1424" s="1473"/>
      <c r="BU1424" s="1819"/>
      <c r="CI1424" s="1455"/>
    </row>
    <row r="1425" spans="2:87" s="1365" customFormat="1" x14ac:dyDescent="0.25">
      <c r="B1425" s="1831"/>
      <c r="C1425" s="1831"/>
      <c r="D1425" s="1627"/>
      <c r="E1425" s="1831"/>
      <c r="F1425" s="1831"/>
      <c r="G1425" s="1831"/>
      <c r="S1425" s="1473"/>
      <c r="BU1425" s="1819"/>
      <c r="CI1425" s="1455"/>
    </row>
    <row r="1426" spans="2:87" s="1365" customFormat="1" x14ac:dyDescent="0.25">
      <c r="B1426" s="1831"/>
      <c r="C1426" s="1831"/>
      <c r="D1426" s="1627"/>
      <c r="E1426" s="1831"/>
      <c r="F1426" s="1831"/>
      <c r="G1426" s="1831"/>
      <c r="S1426" s="1473"/>
      <c r="BU1426" s="1819"/>
      <c r="CI1426" s="1455"/>
    </row>
    <row r="1427" spans="2:87" s="1365" customFormat="1" x14ac:dyDescent="0.25">
      <c r="B1427" s="1831"/>
      <c r="C1427" s="1831"/>
      <c r="D1427" s="1627"/>
      <c r="E1427" s="1831"/>
      <c r="F1427" s="1831"/>
      <c r="G1427" s="1831"/>
      <c r="S1427" s="1473"/>
      <c r="BU1427" s="1819"/>
      <c r="CI1427" s="1455"/>
    </row>
    <row r="1428" spans="2:87" s="1365" customFormat="1" x14ac:dyDescent="0.25">
      <c r="B1428" s="1831"/>
      <c r="C1428" s="1831"/>
      <c r="D1428" s="1627"/>
      <c r="E1428" s="1831"/>
      <c r="F1428" s="1831"/>
      <c r="G1428" s="1831"/>
      <c r="S1428" s="1473"/>
      <c r="BU1428" s="1819"/>
      <c r="CI1428" s="1455"/>
    </row>
    <row r="1429" spans="2:87" s="1365" customFormat="1" x14ac:dyDescent="0.25">
      <c r="B1429" s="1831"/>
      <c r="C1429" s="1831"/>
      <c r="D1429" s="1627"/>
      <c r="E1429" s="1831"/>
      <c r="F1429" s="1831"/>
      <c r="G1429" s="1831"/>
      <c r="S1429" s="1473"/>
      <c r="BU1429" s="1819"/>
      <c r="CI1429" s="1455"/>
    </row>
    <row r="1430" spans="2:87" s="1365" customFormat="1" x14ac:dyDescent="0.25">
      <c r="B1430" s="1831"/>
      <c r="C1430" s="1831"/>
      <c r="D1430" s="1627"/>
      <c r="E1430" s="1831"/>
      <c r="F1430" s="1831"/>
      <c r="G1430" s="1831"/>
      <c r="S1430" s="1473"/>
      <c r="BU1430" s="1819"/>
      <c r="CI1430" s="1455"/>
    </row>
    <row r="1431" spans="2:87" s="1365" customFormat="1" x14ac:dyDescent="0.25">
      <c r="B1431" s="1831"/>
      <c r="C1431" s="1831"/>
      <c r="D1431" s="1627"/>
      <c r="E1431" s="1831"/>
      <c r="F1431" s="1831"/>
      <c r="G1431" s="1831"/>
      <c r="S1431" s="1473"/>
      <c r="BU1431" s="1819"/>
      <c r="CI1431" s="1455"/>
    </row>
    <row r="1432" spans="2:87" s="1365" customFormat="1" x14ac:dyDescent="0.25">
      <c r="B1432" s="1831"/>
      <c r="C1432" s="1831"/>
      <c r="D1432" s="1627"/>
      <c r="E1432" s="1831"/>
      <c r="F1432" s="1831"/>
      <c r="G1432" s="1831"/>
      <c r="S1432" s="1473"/>
      <c r="BU1432" s="1819"/>
      <c r="CI1432" s="1455"/>
    </row>
    <row r="1433" spans="2:87" s="1365" customFormat="1" x14ac:dyDescent="0.25">
      <c r="B1433" s="1831"/>
      <c r="C1433" s="1831"/>
      <c r="D1433" s="1627"/>
      <c r="E1433" s="1831"/>
      <c r="F1433" s="1831"/>
      <c r="G1433" s="1831"/>
      <c r="S1433" s="1473"/>
      <c r="BU1433" s="1819"/>
      <c r="CI1433" s="1455"/>
    </row>
    <row r="1434" spans="2:87" s="1365" customFormat="1" x14ac:dyDescent="0.25">
      <c r="B1434" s="1831"/>
      <c r="C1434" s="1831"/>
      <c r="D1434" s="1627"/>
      <c r="E1434" s="1831"/>
      <c r="F1434" s="1831"/>
      <c r="G1434" s="1831"/>
      <c r="S1434" s="1473"/>
      <c r="BU1434" s="1819"/>
      <c r="CI1434" s="1455"/>
    </row>
    <row r="1435" spans="2:87" s="1365" customFormat="1" x14ac:dyDescent="0.25">
      <c r="B1435" s="1831"/>
      <c r="C1435" s="1831"/>
      <c r="D1435" s="1627"/>
      <c r="E1435" s="1831"/>
      <c r="F1435" s="1831"/>
      <c r="G1435" s="1831"/>
      <c r="S1435" s="1473"/>
      <c r="BU1435" s="1819"/>
      <c r="CI1435" s="1455"/>
    </row>
    <row r="1436" spans="2:87" s="1365" customFormat="1" x14ac:dyDescent="0.25">
      <c r="B1436" s="1831"/>
      <c r="C1436" s="1831"/>
      <c r="D1436" s="1627"/>
      <c r="E1436" s="1831"/>
      <c r="F1436" s="1831"/>
      <c r="G1436" s="1831"/>
      <c r="S1436" s="1473"/>
      <c r="BU1436" s="1819"/>
      <c r="CI1436" s="1455"/>
    </row>
    <row r="1437" spans="2:87" s="1365" customFormat="1" x14ac:dyDescent="0.25">
      <c r="B1437" s="1831"/>
      <c r="C1437" s="1831"/>
      <c r="D1437" s="1627"/>
      <c r="E1437" s="1831"/>
      <c r="F1437" s="1831"/>
      <c r="G1437" s="1831"/>
      <c r="S1437" s="1473"/>
      <c r="BU1437" s="1819"/>
      <c r="CI1437" s="1455"/>
    </row>
    <row r="1438" spans="2:87" s="1365" customFormat="1" x14ac:dyDescent="0.25">
      <c r="B1438" s="1831"/>
      <c r="C1438" s="1831"/>
      <c r="D1438" s="1627"/>
      <c r="E1438" s="1831"/>
      <c r="F1438" s="1831"/>
      <c r="G1438" s="1831"/>
      <c r="S1438" s="1473"/>
      <c r="BU1438" s="1819"/>
      <c r="CI1438" s="1455"/>
    </row>
    <row r="1439" spans="2:87" s="1365" customFormat="1" x14ac:dyDescent="0.25">
      <c r="B1439" s="1831"/>
      <c r="C1439" s="1831"/>
      <c r="D1439" s="1627"/>
      <c r="E1439" s="1831"/>
      <c r="F1439" s="1831"/>
      <c r="G1439" s="1831"/>
      <c r="S1439" s="1473"/>
      <c r="BU1439" s="1819"/>
      <c r="CI1439" s="1455"/>
    </row>
    <row r="1440" spans="2:87" s="1365" customFormat="1" x14ac:dyDescent="0.25">
      <c r="B1440" s="1831"/>
      <c r="C1440" s="1831"/>
      <c r="D1440" s="1627"/>
      <c r="E1440" s="1831"/>
      <c r="F1440" s="1831"/>
      <c r="G1440" s="1831"/>
      <c r="S1440" s="1473"/>
      <c r="BU1440" s="1819"/>
      <c r="CI1440" s="1455"/>
    </row>
    <row r="1441" spans="2:87" s="1365" customFormat="1" x14ac:dyDescent="0.25">
      <c r="B1441" s="1831"/>
      <c r="C1441" s="1831"/>
      <c r="D1441" s="1627"/>
      <c r="E1441" s="1831"/>
      <c r="F1441" s="1831"/>
      <c r="G1441" s="1831"/>
      <c r="S1441" s="1473"/>
      <c r="BU1441" s="1819"/>
      <c r="CI1441" s="1455"/>
    </row>
    <row r="1442" spans="2:87" s="1365" customFormat="1" x14ac:dyDescent="0.25">
      <c r="B1442" s="1831"/>
      <c r="C1442" s="1831"/>
      <c r="D1442" s="1627"/>
      <c r="E1442" s="1831"/>
      <c r="F1442" s="1831"/>
      <c r="G1442" s="1831"/>
      <c r="S1442" s="1473"/>
      <c r="BU1442" s="1819"/>
      <c r="CI1442" s="1455"/>
    </row>
    <row r="1443" spans="2:87" s="1365" customFormat="1" x14ac:dyDescent="0.25">
      <c r="B1443" s="1831"/>
      <c r="C1443" s="1831"/>
      <c r="D1443" s="1627"/>
      <c r="E1443" s="1831"/>
      <c r="F1443" s="1831"/>
      <c r="G1443" s="1831"/>
      <c r="S1443" s="1473"/>
      <c r="BU1443" s="1819"/>
      <c r="CI1443" s="1455"/>
    </row>
    <row r="1444" spans="2:87" s="1365" customFormat="1" x14ac:dyDescent="0.25">
      <c r="B1444" s="1831"/>
      <c r="C1444" s="1831"/>
      <c r="D1444" s="1627"/>
      <c r="E1444" s="1831"/>
      <c r="F1444" s="1831"/>
      <c r="G1444" s="1831"/>
      <c r="S1444" s="1473"/>
      <c r="BU1444" s="1819"/>
      <c r="CI1444" s="1455"/>
    </row>
    <row r="1445" spans="2:87" s="1365" customFormat="1" x14ac:dyDescent="0.25">
      <c r="B1445" s="1831"/>
      <c r="C1445" s="1831"/>
      <c r="D1445" s="1627"/>
      <c r="E1445" s="1831"/>
      <c r="F1445" s="1831"/>
      <c r="G1445" s="1831"/>
      <c r="S1445" s="1473"/>
      <c r="BU1445" s="1819"/>
      <c r="CI1445" s="1455"/>
    </row>
    <row r="1446" spans="2:87" s="1365" customFormat="1" x14ac:dyDescent="0.25">
      <c r="B1446" s="1831"/>
      <c r="C1446" s="1831"/>
      <c r="D1446" s="1627"/>
      <c r="E1446" s="1831"/>
      <c r="F1446" s="1831"/>
      <c r="G1446" s="1831"/>
      <c r="S1446" s="1473"/>
      <c r="BU1446" s="1819"/>
      <c r="CI1446" s="1455"/>
    </row>
    <row r="1447" spans="2:87" s="1365" customFormat="1" x14ac:dyDescent="0.25">
      <c r="B1447" s="1831"/>
      <c r="C1447" s="1831"/>
      <c r="D1447" s="1627"/>
      <c r="E1447" s="1831"/>
      <c r="F1447" s="1831"/>
      <c r="G1447" s="1831"/>
      <c r="S1447" s="1473"/>
      <c r="BU1447" s="1819"/>
      <c r="CI1447" s="1455"/>
    </row>
    <row r="1448" spans="2:87" s="1365" customFormat="1" x14ac:dyDescent="0.25">
      <c r="B1448" s="1831"/>
      <c r="C1448" s="1831"/>
      <c r="D1448" s="1627"/>
      <c r="E1448" s="1831"/>
      <c r="F1448" s="1831"/>
      <c r="G1448" s="1831"/>
      <c r="S1448" s="1473"/>
      <c r="BU1448" s="1819"/>
      <c r="CI1448" s="1455"/>
    </row>
    <row r="1449" spans="2:87" s="1365" customFormat="1" x14ac:dyDescent="0.25">
      <c r="B1449" s="1831"/>
      <c r="C1449" s="1831"/>
      <c r="D1449" s="1627"/>
      <c r="E1449" s="1831"/>
      <c r="F1449" s="1831"/>
      <c r="G1449" s="1831"/>
      <c r="S1449" s="1473"/>
      <c r="BU1449" s="1819"/>
      <c r="CI1449" s="1455"/>
    </row>
    <row r="1450" spans="2:87" s="1365" customFormat="1" x14ac:dyDescent="0.25">
      <c r="B1450" s="1831"/>
      <c r="C1450" s="1831"/>
      <c r="D1450" s="1627"/>
      <c r="E1450" s="1831"/>
      <c r="F1450" s="1831"/>
      <c r="G1450" s="1831"/>
      <c r="S1450" s="1473"/>
      <c r="BU1450" s="1819"/>
      <c r="CI1450" s="1455"/>
    </row>
    <row r="1451" spans="2:87" s="1365" customFormat="1" x14ac:dyDescent="0.25">
      <c r="B1451" s="1831"/>
      <c r="C1451" s="1831"/>
      <c r="D1451" s="1627"/>
      <c r="E1451" s="1831"/>
      <c r="F1451" s="1831"/>
      <c r="G1451" s="1831"/>
      <c r="S1451" s="1473"/>
      <c r="BU1451" s="1819"/>
      <c r="CI1451" s="1455"/>
    </row>
    <row r="1452" spans="2:87" s="1365" customFormat="1" x14ac:dyDescent="0.25">
      <c r="B1452" s="1831"/>
      <c r="C1452" s="1831"/>
      <c r="D1452" s="1627"/>
      <c r="E1452" s="1831"/>
      <c r="F1452" s="1831"/>
      <c r="G1452" s="1831"/>
      <c r="S1452" s="1473"/>
      <c r="BU1452" s="1819"/>
      <c r="CI1452" s="1455"/>
    </row>
    <row r="1453" spans="2:87" s="1365" customFormat="1" x14ac:dyDescent="0.25">
      <c r="B1453" s="1831"/>
      <c r="C1453" s="1831"/>
      <c r="D1453" s="1627"/>
      <c r="E1453" s="1831"/>
      <c r="F1453" s="1831"/>
      <c r="G1453" s="1831"/>
      <c r="S1453" s="1473"/>
      <c r="BU1453" s="1819"/>
      <c r="CI1453" s="1455"/>
    </row>
    <row r="1454" spans="2:87" s="1365" customFormat="1" x14ac:dyDescent="0.25">
      <c r="B1454" s="1831"/>
      <c r="C1454" s="1831"/>
      <c r="D1454" s="1627"/>
      <c r="E1454" s="1831"/>
      <c r="F1454" s="1831"/>
      <c r="G1454" s="1831"/>
      <c r="S1454" s="1473"/>
      <c r="BU1454" s="1819"/>
      <c r="CI1454" s="1455"/>
    </row>
    <row r="1455" spans="2:87" s="1365" customFormat="1" x14ac:dyDescent="0.25">
      <c r="B1455" s="1831"/>
      <c r="C1455" s="1831"/>
      <c r="D1455" s="1627"/>
      <c r="E1455" s="1831"/>
      <c r="F1455" s="1831"/>
      <c r="G1455" s="1831"/>
      <c r="S1455" s="1473"/>
      <c r="BU1455" s="1819"/>
      <c r="CI1455" s="1455"/>
    </row>
    <row r="1456" spans="2:87" s="1365" customFormat="1" x14ac:dyDescent="0.25">
      <c r="B1456" s="1831"/>
      <c r="C1456" s="1831"/>
      <c r="D1456" s="1627"/>
      <c r="E1456" s="1831"/>
      <c r="F1456" s="1831"/>
      <c r="G1456" s="1831"/>
      <c r="S1456" s="1473"/>
      <c r="BU1456" s="1819"/>
      <c r="CI1456" s="1455"/>
    </row>
    <row r="1457" spans="2:87" s="1365" customFormat="1" x14ac:dyDescent="0.25">
      <c r="B1457" s="1831"/>
      <c r="C1457" s="1831"/>
      <c r="D1457" s="1627"/>
      <c r="E1457" s="1831"/>
      <c r="F1457" s="1831"/>
      <c r="G1457" s="1831"/>
      <c r="S1457" s="1473"/>
      <c r="BU1457" s="1819"/>
      <c r="CI1457" s="1455"/>
    </row>
    <row r="1458" spans="2:87" s="1365" customFormat="1" x14ac:dyDescent="0.25">
      <c r="B1458" s="1831"/>
      <c r="C1458" s="1831"/>
      <c r="D1458" s="1627"/>
      <c r="E1458" s="1831"/>
      <c r="F1458" s="1831"/>
      <c r="G1458" s="1831"/>
      <c r="S1458" s="1473"/>
      <c r="BU1458" s="1819"/>
      <c r="CI1458" s="1455"/>
    </row>
    <row r="1459" spans="2:87" s="1365" customFormat="1" x14ac:dyDescent="0.25">
      <c r="B1459" s="1831"/>
      <c r="C1459" s="1831"/>
      <c r="D1459" s="1627"/>
      <c r="E1459" s="1831"/>
      <c r="F1459" s="1831"/>
      <c r="G1459" s="1831"/>
      <c r="S1459" s="1473"/>
      <c r="BU1459" s="1819"/>
      <c r="CI1459" s="1455"/>
    </row>
    <row r="1460" spans="2:87" s="1365" customFormat="1" x14ac:dyDescent="0.25">
      <c r="B1460" s="1831"/>
      <c r="C1460" s="1831"/>
      <c r="D1460" s="1627"/>
      <c r="E1460" s="1831"/>
      <c r="F1460" s="1831"/>
      <c r="G1460" s="1831"/>
      <c r="S1460" s="1473"/>
      <c r="BU1460" s="1819"/>
      <c r="CI1460" s="1455"/>
    </row>
    <row r="1461" spans="2:87" s="1365" customFormat="1" x14ac:dyDescent="0.25">
      <c r="B1461" s="1831"/>
      <c r="C1461" s="1831"/>
      <c r="D1461" s="1627"/>
      <c r="E1461" s="1831"/>
      <c r="F1461" s="1831"/>
      <c r="G1461" s="1831"/>
      <c r="S1461" s="1473"/>
      <c r="BU1461" s="1819"/>
      <c r="CI1461" s="1455"/>
    </row>
    <row r="1462" spans="2:87" s="1365" customFormat="1" x14ac:dyDescent="0.25">
      <c r="B1462" s="1831"/>
      <c r="C1462" s="1831"/>
      <c r="D1462" s="1627"/>
      <c r="E1462" s="1831"/>
      <c r="F1462" s="1831"/>
      <c r="G1462" s="1831"/>
      <c r="S1462" s="1473"/>
      <c r="BU1462" s="1819"/>
      <c r="CI1462" s="1455"/>
    </row>
    <row r="1463" spans="2:87" s="1365" customFormat="1" x14ac:dyDescent="0.25">
      <c r="B1463" s="1831"/>
      <c r="C1463" s="1831"/>
      <c r="D1463" s="1627"/>
      <c r="E1463" s="1831"/>
      <c r="F1463" s="1831"/>
      <c r="G1463" s="1831"/>
      <c r="S1463" s="1473"/>
      <c r="BU1463" s="1819"/>
      <c r="CI1463" s="1455"/>
    </row>
    <row r="1464" spans="2:87" s="1365" customFormat="1" x14ac:dyDescent="0.25">
      <c r="B1464" s="1831"/>
      <c r="C1464" s="1831"/>
      <c r="D1464" s="1627"/>
      <c r="E1464" s="1831"/>
      <c r="F1464" s="1831"/>
      <c r="G1464" s="1831"/>
      <c r="S1464" s="1473"/>
      <c r="BU1464" s="1819"/>
      <c r="CI1464" s="1455"/>
    </row>
    <row r="1465" spans="2:87" s="1365" customFormat="1" x14ac:dyDescent="0.25">
      <c r="B1465" s="1831"/>
      <c r="C1465" s="1831"/>
      <c r="D1465" s="1627"/>
      <c r="E1465" s="1831"/>
      <c r="F1465" s="1831"/>
      <c r="G1465" s="1831"/>
      <c r="S1465" s="1473"/>
      <c r="BU1465" s="1819"/>
      <c r="CI1465" s="1455"/>
    </row>
    <row r="1466" spans="2:87" s="1365" customFormat="1" x14ac:dyDescent="0.25">
      <c r="B1466" s="1831"/>
      <c r="C1466" s="1831"/>
      <c r="D1466" s="1627"/>
      <c r="E1466" s="1831"/>
      <c r="F1466" s="1831"/>
      <c r="G1466" s="1831"/>
      <c r="S1466" s="1473"/>
      <c r="BU1466" s="1819"/>
      <c r="CI1466" s="1455"/>
    </row>
    <row r="1467" spans="2:87" s="1365" customFormat="1" x14ac:dyDescent="0.25">
      <c r="B1467" s="1831"/>
      <c r="C1467" s="1831"/>
      <c r="D1467" s="1627"/>
      <c r="E1467" s="1831"/>
      <c r="F1467" s="1831"/>
      <c r="G1467" s="1831"/>
      <c r="S1467" s="1473"/>
      <c r="BU1467" s="1819"/>
      <c r="CI1467" s="1455"/>
    </row>
    <row r="1468" spans="2:87" s="1365" customFormat="1" x14ac:dyDescent="0.25">
      <c r="B1468" s="1831"/>
      <c r="C1468" s="1831"/>
      <c r="D1468" s="1627"/>
      <c r="E1468" s="1831"/>
      <c r="F1468" s="1831"/>
      <c r="G1468" s="1831"/>
      <c r="S1468" s="1473"/>
      <c r="BU1468" s="1819"/>
      <c r="CI1468" s="1455"/>
    </row>
    <row r="1469" spans="2:87" s="1365" customFormat="1" x14ac:dyDescent="0.25">
      <c r="B1469" s="1831"/>
      <c r="C1469" s="1831"/>
      <c r="D1469" s="1627"/>
      <c r="E1469" s="1831"/>
      <c r="F1469" s="1831"/>
      <c r="G1469" s="1831"/>
      <c r="S1469" s="1473"/>
      <c r="BU1469" s="1819"/>
      <c r="CI1469" s="1455"/>
    </row>
    <row r="1470" spans="2:87" s="1365" customFormat="1" x14ac:dyDescent="0.25">
      <c r="B1470" s="1831"/>
      <c r="C1470" s="1831"/>
      <c r="D1470" s="1627"/>
      <c r="E1470" s="1831"/>
      <c r="F1470" s="1831"/>
      <c r="G1470" s="1831"/>
      <c r="S1470" s="1473"/>
      <c r="BU1470" s="1819"/>
      <c r="CI1470" s="1455"/>
    </row>
    <row r="1471" spans="2:87" s="1365" customFormat="1" x14ac:dyDescent="0.25">
      <c r="B1471" s="1831"/>
      <c r="C1471" s="1831"/>
      <c r="D1471" s="1627"/>
      <c r="E1471" s="1831"/>
      <c r="F1471" s="1831"/>
      <c r="G1471" s="1831"/>
      <c r="S1471" s="1473"/>
      <c r="BU1471" s="1819"/>
      <c r="CI1471" s="1455"/>
    </row>
    <row r="1472" spans="2:87" s="1365" customFormat="1" x14ac:dyDescent="0.25">
      <c r="B1472" s="1831"/>
      <c r="C1472" s="1831"/>
      <c r="D1472" s="1627"/>
      <c r="E1472" s="1831"/>
      <c r="F1472" s="1831"/>
      <c r="G1472" s="1831"/>
      <c r="S1472" s="1473"/>
      <c r="BU1472" s="1819"/>
      <c r="CI1472" s="1455"/>
    </row>
    <row r="1473" spans="2:87" s="1365" customFormat="1" x14ac:dyDescent="0.25">
      <c r="B1473" s="1831"/>
      <c r="C1473" s="1831"/>
      <c r="D1473" s="1627"/>
      <c r="E1473" s="1831"/>
      <c r="F1473" s="1831"/>
      <c r="G1473" s="1831"/>
      <c r="S1473" s="1473"/>
      <c r="BU1473" s="1819"/>
      <c r="CI1473" s="1455"/>
    </row>
    <row r="1474" spans="2:87" s="1365" customFormat="1" x14ac:dyDescent="0.25">
      <c r="B1474" s="1831"/>
      <c r="C1474" s="1831"/>
      <c r="D1474" s="1627"/>
      <c r="E1474" s="1831"/>
      <c r="F1474" s="1831"/>
      <c r="G1474" s="1831"/>
      <c r="S1474" s="1473"/>
      <c r="BU1474" s="1819"/>
      <c r="CI1474" s="1455"/>
    </row>
    <row r="1475" spans="2:87" s="1365" customFormat="1" x14ac:dyDescent="0.25">
      <c r="B1475" s="1831"/>
      <c r="C1475" s="1831"/>
      <c r="D1475" s="1627"/>
      <c r="E1475" s="1831"/>
      <c r="F1475" s="1831"/>
      <c r="G1475" s="1831"/>
      <c r="S1475" s="1473"/>
      <c r="BU1475" s="1819"/>
      <c r="CI1475" s="1455"/>
    </row>
    <row r="1476" spans="2:87" s="1365" customFormat="1" x14ac:dyDescent="0.25">
      <c r="B1476" s="1831"/>
      <c r="C1476" s="1831"/>
      <c r="D1476" s="1627"/>
      <c r="E1476" s="1831"/>
      <c r="F1476" s="1831"/>
      <c r="G1476" s="1831"/>
      <c r="S1476" s="1473"/>
      <c r="BU1476" s="1819"/>
      <c r="CI1476" s="1455"/>
    </row>
    <row r="1477" spans="2:87" s="1365" customFormat="1" x14ac:dyDescent="0.25">
      <c r="B1477" s="1831"/>
      <c r="C1477" s="1831"/>
      <c r="D1477" s="1627"/>
      <c r="E1477" s="1831"/>
      <c r="F1477" s="1831"/>
      <c r="G1477" s="1831"/>
      <c r="S1477" s="1473"/>
      <c r="BU1477" s="1819"/>
      <c r="CI1477" s="1455"/>
    </row>
    <row r="1478" spans="2:87" s="1365" customFormat="1" x14ac:dyDescent="0.25">
      <c r="B1478" s="1831"/>
      <c r="C1478" s="1831"/>
      <c r="D1478" s="1627"/>
      <c r="E1478" s="1831"/>
      <c r="F1478" s="1831"/>
      <c r="G1478" s="1831"/>
      <c r="S1478" s="1473"/>
      <c r="BU1478" s="1819"/>
      <c r="CI1478" s="1455"/>
    </row>
    <row r="1479" spans="2:87" s="1365" customFormat="1" x14ac:dyDescent="0.25">
      <c r="B1479" s="1831"/>
      <c r="C1479" s="1831"/>
      <c r="D1479" s="1627"/>
      <c r="E1479" s="1831"/>
      <c r="F1479" s="1831"/>
      <c r="G1479" s="1831"/>
      <c r="S1479" s="1473"/>
      <c r="BU1479" s="1819"/>
      <c r="CI1479" s="1455"/>
    </row>
    <row r="1480" spans="2:87" s="1365" customFormat="1" x14ac:dyDescent="0.25">
      <c r="B1480" s="1831"/>
      <c r="C1480" s="1831"/>
      <c r="D1480" s="1627"/>
      <c r="E1480" s="1831"/>
      <c r="F1480" s="1831"/>
      <c r="G1480" s="1831"/>
      <c r="S1480" s="1473"/>
      <c r="BU1480" s="1819"/>
      <c r="CI1480" s="1455"/>
    </row>
    <row r="1481" spans="2:87" s="1365" customFormat="1" x14ac:dyDescent="0.25">
      <c r="B1481" s="1831"/>
      <c r="C1481" s="1831"/>
      <c r="D1481" s="1627"/>
      <c r="E1481" s="1831"/>
      <c r="F1481" s="1831"/>
      <c r="G1481" s="1831"/>
      <c r="S1481" s="1473"/>
      <c r="BU1481" s="1819"/>
      <c r="CI1481" s="1455"/>
    </row>
    <row r="1482" spans="2:87" s="1365" customFormat="1" x14ac:dyDescent="0.25">
      <c r="B1482" s="1831"/>
      <c r="C1482" s="1831"/>
      <c r="D1482" s="1627"/>
      <c r="E1482" s="1831"/>
      <c r="F1482" s="1831"/>
      <c r="G1482" s="1831"/>
      <c r="S1482" s="1473"/>
      <c r="BU1482" s="1819"/>
      <c r="CI1482" s="1455"/>
    </row>
    <row r="1483" spans="2:87" s="1365" customFormat="1" x14ac:dyDescent="0.25">
      <c r="B1483" s="1831"/>
      <c r="C1483" s="1831"/>
      <c r="D1483" s="1627"/>
      <c r="E1483" s="1831"/>
      <c r="F1483" s="1831"/>
      <c r="G1483" s="1831"/>
      <c r="S1483" s="1473"/>
      <c r="BU1483" s="1819"/>
      <c r="CI1483" s="1455"/>
    </row>
    <row r="1484" spans="2:87" s="1365" customFormat="1" x14ac:dyDescent="0.25">
      <c r="B1484" s="1831"/>
      <c r="C1484" s="1831"/>
      <c r="D1484" s="1627"/>
      <c r="E1484" s="1831"/>
      <c r="F1484" s="1831"/>
      <c r="G1484" s="1831"/>
      <c r="S1484" s="1473"/>
      <c r="BU1484" s="1819"/>
      <c r="CI1484" s="1455"/>
    </row>
    <row r="1485" spans="2:87" s="1365" customFormat="1" x14ac:dyDescent="0.25">
      <c r="B1485" s="1831"/>
      <c r="C1485" s="1831"/>
      <c r="D1485" s="1627"/>
      <c r="E1485" s="1831"/>
      <c r="F1485" s="1831"/>
      <c r="G1485" s="1831"/>
      <c r="S1485" s="1473"/>
      <c r="BU1485" s="1819"/>
      <c r="CI1485" s="1455"/>
    </row>
    <row r="1486" spans="2:87" s="1365" customFormat="1" x14ac:dyDescent="0.25">
      <c r="B1486" s="1831"/>
      <c r="C1486" s="1831"/>
      <c r="D1486" s="1627"/>
      <c r="E1486" s="1831"/>
      <c r="F1486" s="1831"/>
      <c r="G1486" s="1831"/>
      <c r="S1486" s="1473"/>
      <c r="BU1486" s="1819"/>
      <c r="CI1486" s="1455"/>
    </row>
    <row r="1487" spans="2:87" s="1365" customFormat="1" x14ac:dyDescent="0.25">
      <c r="B1487" s="1831"/>
      <c r="C1487" s="1831"/>
      <c r="D1487" s="1627"/>
      <c r="E1487" s="1831"/>
      <c r="F1487" s="1831"/>
      <c r="G1487" s="1831"/>
      <c r="S1487" s="1473"/>
      <c r="BU1487" s="1819"/>
      <c r="CI1487" s="1455"/>
    </row>
    <row r="1488" spans="2:87" s="1365" customFormat="1" x14ac:dyDescent="0.25">
      <c r="B1488" s="1831"/>
      <c r="C1488" s="1831"/>
      <c r="D1488" s="1627"/>
      <c r="E1488" s="1831"/>
      <c r="F1488" s="1831"/>
      <c r="G1488" s="1831"/>
      <c r="S1488" s="1473"/>
      <c r="BU1488" s="1819"/>
      <c r="CI1488" s="1455"/>
    </row>
    <row r="1489" spans="2:87" s="1365" customFormat="1" x14ac:dyDescent="0.25">
      <c r="B1489" s="1831"/>
      <c r="C1489" s="1831"/>
      <c r="D1489" s="1627"/>
      <c r="E1489" s="1831"/>
      <c r="F1489" s="1831"/>
      <c r="G1489" s="1831"/>
      <c r="S1489" s="1473"/>
      <c r="BU1489" s="1819"/>
      <c r="CI1489" s="1455"/>
    </row>
    <row r="1490" spans="2:87" s="1365" customFormat="1" x14ac:dyDescent="0.25">
      <c r="B1490" s="1831"/>
      <c r="C1490" s="1831"/>
      <c r="D1490" s="1627"/>
      <c r="E1490" s="1831"/>
      <c r="F1490" s="1831"/>
      <c r="G1490" s="1831"/>
      <c r="S1490" s="1473"/>
      <c r="BU1490" s="1819"/>
      <c r="CI1490" s="1455"/>
    </row>
    <row r="1491" spans="2:87" s="1365" customFormat="1" x14ac:dyDescent="0.25">
      <c r="B1491" s="1831"/>
      <c r="C1491" s="1831"/>
      <c r="D1491" s="1627"/>
      <c r="E1491" s="1831"/>
      <c r="F1491" s="1831"/>
      <c r="G1491" s="1831"/>
      <c r="S1491" s="1473"/>
      <c r="BU1491" s="1819"/>
      <c r="CI1491" s="1455"/>
    </row>
    <row r="1492" spans="2:87" s="1365" customFormat="1" x14ac:dyDescent="0.25">
      <c r="B1492" s="1831"/>
      <c r="C1492" s="1831"/>
      <c r="D1492" s="1627"/>
      <c r="E1492" s="1831"/>
      <c r="F1492" s="1831"/>
      <c r="G1492" s="1831"/>
      <c r="S1492" s="1473"/>
      <c r="BU1492" s="1819"/>
      <c r="CI1492" s="1455"/>
    </row>
    <row r="1493" spans="2:87" s="1365" customFormat="1" x14ac:dyDescent="0.25">
      <c r="B1493" s="1831"/>
      <c r="C1493" s="1831"/>
      <c r="D1493" s="1627"/>
      <c r="E1493" s="1831"/>
      <c r="F1493" s="1831"/>
      <c r="G1493" s="1831"/>
      <c r="S1493" s="1473"/>
      <c r="BU1493" s="1819"/>
      <c r="CI1493" s="1455"/>
    </row>
    <row r="1494" spans="2:87" s="1365" customFormat="1" x14ac:dyDescent="0.25">
      <c r="B1494" s="1831"/>
      <c r="C1494" s="1831"/>
      <c r="D1494" s="1627"/>
      <c r="E1494" s="1831"/>
      <c r="F1494" s="1831"/>
      <c r="G1494" s="1831"/>
      <c r="S1494" s="1473"/>
      <c r="BU1494" s="1819"/>
      <c r="CI1494" s="1455"/>
    </row>
    <row r="1495" spans="2:87" s="1365" customFormat="1" x14ac:dyDescent="0.25">
      <c r="B1495" s="1831"/>
      <c r="C1495" s="1831"/>
      <c r="D1495" s="1627"/>
      <c r="E1495" s="1831"/>
      <c r="F1495" s="1831"/>
      <c r="G1495" s="1831"/>
      <c r="S1495" s="1473"/>
      <c r="BU1495" s="1819"/>
      <c r="CI1495" s="1455"/>
    </row>
    <row r="1496" spans="2:87" s="1365" customFormat="1" x14ac:dyDescent="0.25">
      <c r="B1496" s="1831"/>
      <c r="C1496" s="1831"/>
      <c r="D1496" s="1627"/>
      <c r="E1496" s="1831"/>
      <c r="F1496" s="1831"/>
      <c r="G1496" s="1831"/>
      <c r="S1496" s="1473"/>
      <c r="BU1496" s="1819"/>
      <c r="CI1496" s="1455"/>
    </row>
    <row r="1497" spans="2:87" s="1365" customFormat="1" x14ac:dyDescent="0.25">
      <c r="B1497" s="1831"/>
      <c r="C1497" s="1831"/>
      <c r="D1497" s="1627"/>
      <c r="E1497" s="1831"/>
      <c r="F1497" s="1831"/>
      <c r="G1497" s="1831"/>
      <c r="S1497" s="1473"/>
      <c r="BU1497" s="1819"/>
      <c r="CI1497" s="1455"/>
    </row>
    <row r="1498" spans="2:87" s="1365" customFormat="1" x14ac:dyDescent="0.25">
      <c r="B1498" s="1831"/>
      <c r="C1498" s="1831"/>
      <c r="D1498" s="1627"/>
      <c r="E1498" s="1831"/>
      <c r="F1498" s="1831"/>
      <c r="G1498" s="1831"/>
      <c r="S1498" s="1473"/>
      <c r="BU1498" s="1819"/>
      <c r="CI1498" s="1455"/>
    </row>
    <row r="1499" spans="2:87" s="1365" customFormat="1" x14ac:dyDescent="0.25">
      <c r="B1499" s="1831"/>
      <c r="C1499" s="1831"/>
      <c r="D1499" s="1627"/>
      <c r="E1499" s="1831"/>
      <c r="F1499" s="1831"/>
      <c r="G1499" s="1831"/>
      <c r="S1499" s="1473"/>
      <c r="BU1499" s="1819"/>
      <c r="CI1499" s="1455"/>
    </row>
    <row r="1500" spans="2:87" s="1365" customFormat="1" x14ac:dyDescent="0.25">
      <c r="B1500" s="1831"/>
      <c r="C1500" s="1831"/>
      <c r="D1500" s="1627"/>
      <c r="E1500" s="1831"/>
      <c r="F1500" s="1831"/>
      <c r="G1500" s="1831"/>
      <c r="S1500" s="1473"/>
      <c r="BU1500" s="1819"/>
      <c r="CI1500" s="1455"/>
    </row>
    <row r="1501" spans="2:87" s="1365" customFormat="1" x14ac:dyDescent="0.25">
      <c r="B1501" s="1831"/>
      <c r="C1501" s="1831"/>
      <c r="D1501" s="1627"/>
      <c r="E1501" s="1831"/>
      <c r="F1501" s="1831"/>
      <c r="G1501" s="1831"/>
      <c r="S1501" s="1473"/>
      <c r="BU1501" s="1819"/>
      <c r="CI1501" s="1455"/>
    </row>
    <row r="1502" spans="2:87" s="1365" customFormat="1" x14ac:dyDescent="0.25">
      <c r="B1502" s="1831"/>
      <c r="C1502" s="1831"/>
      <c r="D1502" s="1627"/>
      <c r="E1502" s="1831"/>
      <c r="F1502" s="1831"/>
      <c r="G1502" s="1831"/>
      <c r="S1502" s="1473"/>
      <c r="BU1502" s="1819"/>
      <c r="CI1502" s="1455"/>
    </row>
    <row r="1503" spans="2:87" s="1365" customFormat="1" x14ac:dyDescent="0.25">
      <c r="B1503" s="1831"/>
      <c r="C1503" s="1831"/>
      <c r="D1503" s="1627"/>
      <c r="E1503" s="1831"/>
      <c r="F1503" s="1831"/>
      <c r="G1503" s="1831"/>
      <c r="S1503" s="1473"/>
      <c r="BU1503" s="1819"/>
      <c r="CI1503" s="1455"/>
    </row>
    <row r="1504" spans="2:87" s="1365" customFormat="1" x14ac:dyDescent="0.25">
      <c r="B1504" s="1831"/>
      <c r="C1504" s="1831"/>
      <c r="D1504" s="1627"/>
      <c r="E1504" s="1831"/>
      <c r="F1504" s="1831"/>
      <c r="G1504" s="1831"/>
      <c r="S1504" s="1473"/>
      <c r="BU1504" s="1819"/>
      <c r="CI1504" s="1455"/>
    </row>
    <row r="1505" spans="2:87" s="1365" customFormat="1" x14ac:dyDescent="0.25">
      <c r="B1505" s="1831"/>
      <c r="C1505" s="1831"/>
      <c r="D1505" s="1627"/>
      <c r="E1505" s="1831"/>
      <c r="F1505" s="1831"/>
      <c r="G1505" s="1831"/>
      <c r="S1505" s="1473"/>
      <c r="BU1505" s="1819"/>
      <c r="CI1505" s="1455"/>
    </row>
    <row r="1506" spans="2:87" s="1365" customFormat="1" x14ac:dyDescent="0.25">
      <c r="B1506" s="1831"/>
      <c r="C1506" s="1831"/>
      <c r="D1506" s="1627"/>
      <c r="E1506" s="1831"/>
      <c r="F1506" s="1831"/>
      <c r="G1506" s="1831"/>
      <c r="S1506" s="1473"/>
      <c r="BU1506" s="1819"/>
      <c r="CI1506" s="1455"/>
    </row>
    <row r="1507" spans="2:87" s="1365" customFormat="1" x14ac:dyDescent="0.25">
      <c r="B1507" s="1831"/>
      <c r="C1507" s="1831"/>
      <c r="D1507" s="1627"/>
      <c r="E1507" s="1831"/>
      <c r="F1507" s="1831"/>
      <c r="G1507" s="1831"/>
      <c r="S1507" s="1473"/>
      <c r="BU1507" s="1819"/>
      <c r="CI1507" s="1455"/>
    </row>
    <row r="1508" spans="2:87" s="1365" customFormat="1" x14ac:dyDescent="0.25">
      <c r="B1508" s="1831"/>
      <c r="C1508" s="1831"/>
      <c r="D1508" s="1627"/>
      <c r="E1508" s="1831"/>
      <c r="F1508" s="1831"/>
      <c r="G1508" s="1831"/>
      <c r="S1508" s="1473"/>
      <c r="BU1508" s="1819"/>
      <c r="CI1508" s="1455"/>
    </row>
    <row r="1509" spans="2:87" s="1365" customFormat="1" x14ac:dyDescent="0.25">
      <c r="B1509" s="1831"/>
      <c r="C1509" s="1831"/>
      <c r="D1509" s="1627"/>
      <c r="E1509" s="1831"/>
      <c r="F1509" s="1831"/>
      <c r="G1509" s="1831"/>
      <c r="S1509" s="1473"/>
      <c r="BU1509" s="1819"/>
      <c r="CI1509" s="1455"/>
    </row>
    <row r="1510" spans="2:87" s="1365" customFormat="1" x14ac:dyDescent="0.25">
      <c r="B1510" s="1831"/>
      <c r="C1510" s="1831"/>
      <c r="D1510" s="1627"/>
      <c r="E1510" s="1831"/>
      <c r="F1510" s="1831"/>
      <c r="G1510" s="1831"/>
      <c r="S1510" s="1473"/>
      <c r="BU1510" s="1819"/>
      <c r="CI1510" s="1455"/>
    </row>
    <row r="1511" spans="2:87" s="1365" customFormat="1" x14ac:dyDescent="0.25">
      <c r="B1511" s="1831"/>
      <c r="C1511" s="1831"/>
      <c r="D1511" s="1627"/>
      <c r="E1511" s="1831"/>
      <c r="F1511" s="1831"/>
      <c r="G1511" s="1831"/>
      <c r="S1511" s="1473"/>
      <c r="BU1511" s="1819"/>
      <c r="CI1511" s="1455"/>
    </row>
    <row r="1512" spans="2:87" s="1365" customFormat="1" x14ac:dyDescent="0.25">
      <c r="B1512" s="1831"/>
      <c r="C1512" s="1831"/>
      <c r="D1512" s="1627"/>
      <c r="E1512" s="1831"/>
      <c r="F1512" s="1831"/>
      <c r="G1512" s="1831"/>
      <c r="S1512" s="1473"/>
      <c r="BU1512" s="1819"/>
      <c r="CI1512" s="1455"/>
    </row>
    <row r="1513" spans="2:87" s="1365" customFormat="1" x14ac:dyDescent="0.25">
      <c r="B1513" s="1831"/>
      <c r="C1513" s="1831"/>
      <c r="D1513" s="1627"/>
      <c r="E1513" s="1831"/>
      <c r="F1513" s="1831"/>
      <c r="G1513" s="1831"/>
      <c r="S1513" s="1473"/>
      <c r="BU1513" s="1819"/>
      <c r="CI1513" s="1455"/>
    </row>
    <row r="1514" spans="2:87" s="1365" customFormat="1" x14ac:dyDescent="0.25">
      <c r="B1514" s="1831"/>
      <c r="C1514" s="1831"/>
      <c r="D1514" s="1627"/>
      <c r="E1514" s="1831"/>
      <c r="F1514" s="1831"/>
      <c r="G1514" s="1831"/>
      <c r="S1514" s="1473"/>
      <c r="BU1514" s="1819"/>
      <c r="CI1514" s="1455"/>
    </row>
    <row r="1515" spans="2:87" s="1365" customFormat="1" x14ac:dyDescent="0.25">
      <c r="B1515" s="1831"/>
      <c r="C1515" s="1831"/>
      <c r="D1515" s="1627"/>
      <c r="E1515" s="1831"/>
      <c r="F1515" s="1831"/>
      <c r="G1515" s="1831"/>
      <c r="S1515" s="1473"/>
      <c r="BU1515" s="1819"/>
      <c r="CI1515" s="1455"/>
    </row>
    <row r="1516" spans="2:87" s="1365" customFormat="1" x14ac:dyDescent="0.25">
      <c r="B1516" s="1831"/>
      <c r="C1516" s="1831"/>
      <c r="D1516" s="1627"/>
      <c r="E1516" s="1831"/>
      <c r="F1516" s="1831"/>
      <c r="G1516" s="1831"/>
      <c r="S1516" s="1473"/>
      <c r="BU1516" s="1819"/>
      <c r="CI1516" s="1455"/>
    </row>
    <row r="1517" spans="2:87" s="1365" customFormat="1" x14ac:dyDescent="0.25">
      <c r="B1517" s="1831"/>
      <c r="C1517" s="1831"/>
      <c r="D1517" s="1627"/>
      <c r="E1517" s="1831"/>
      <c r="F1517" s="1831"/>
      <c r="G1517" s="1831"/>
      <c r="S1517" s="1473"/>
      <c r="BU1517" s="1819"/>
      <c r="CI1517" s="1455"/>
    </row>
    <row r="1518" spans="2:87" s="1365" customFormat="1" x14ac:dyDescent="0.25">
      <c r="B1518" s="1831"/>
      <c r="C1518" s="1831"/>
      <c r="D1518" s="1627"/>
      <c r="E1518" s="1831"/>
      <c r="F1518" s="1831"/>
      <c r="G1518" s="1831"/>
      <c r="S1518" s="1473"/>
      <c r="BU1518" s="1819"/>
      <c r="CI1518" s="1455"/>
    </row>
    <row r="1519" spans="2:87" s="1365" customFormat="1" x14ac:dyDescent="0.25">
      <c r="B1519" s="1831"/>
      <c r="C1519" s="1831"/>
      <c r="D1519" s="1627"/>
      <c r="E1519" s="1831"/>
      <c r="F1519" s="1831"/>
      <c r="G1519" s="1831"/>
      <c r="S1519" s="1473"/>
      <c r="BU1519" s="1819"/>
      <c r="CI1519" s="1455"/>
    </row>
    <row r="1520" spans="2:87" s="1365" customFormat="1" x14ac:dyDescent="0.25">
      <c r="B1520" s="1831"/>
      <c r="C1520" s="1831"/>
      <c r="D1520" s="1627"/>
      <c r="E1520" s="1831"/>
      <c r="F1520" s="1831"/>
      <c r="G1520" s="1831"/>
      <c r="S1520" s="1473"/>
      <c r="BU1520" s="1819"/>
      <c r="CI1520" s="1455"/>
    </row>
    <row r="1521" spans="2:87" s="1365" customFormat="1" x14ac:dyDescent="0.25">
      <c r="B1521" s="1831"/>
      <c r="C1521" s="1831"/>
      <c r="D1521" s="1627"/>
      <c r="E1521" s="1831"/>
      <c r="F1521" s="1831"/>
      <c r="G1521" s="1831"/>
      <c r="S1521" s="1473"/>
      <c r="BU1521" s="1819"/>
      <c r="CI1521" s="1455"/>
    </row>
    <row r="1522" spans="2:87" s="1365" customFormat="1" x14ac:dyDescent="0.25">
      <c r="B1522" s="1831"/>
      <c r="C1522" s="1831"/>
      <c r="D1522" s="1627"/>
      <c r="E1522" s="1831"/>
      <c r="F1522" s="1831"/>
      <c r="G1522" s="1831"/>
      <c r="S1522" s="1473"/>
      <c r="BU1522" s="1819"/>
      <c r="CI1522" s="1455"/>
    </row>
    <row r="1523" spans="2:87" s="1365" customFormat="1" x14ac:dyDescent="0.25">
      <c r="B1523" s="1831"/>
      <c r="C1523" s="1831"/>
      <c r="D1523" s="1627"/>
      <c r="E1523" s="1831"/>
      <c r="F1523" s="1831"/>
      <c r="G1523" s="1831"/>
      <c r="S1523" s="1473"/>
      <c r="BU1523" s="1819"/>
      <c r="CI1523" s="1455"/>
    </row>
    <row r="1524" spans="2:87" s="1365" customFormat="1" x14ac:dyDescent="0.25">
      <c r="B1524" s="1831"/>
      <c r="C1524" s="1831"/>
      <c r="D1524" s="1627"/>
      <c r="E1524" s="1831"/>
      <c r="F1524" s="1831"/>
      <c r="G1524" s="1831"/>
      <c r="S1524" s="1473"/>
      <c r="BU1524" s="1819"/>
      <c r="CI1524" s="1455"/>
    </row>
    <row r="1525" spans="2:87" s="1365" customFormat="1" x14ac:dyDescent="0.25">
      <c r="B1525" s="1831"/>
      <c r="C1525" s="1831"/>
      <c r="D1525" s="1627"/>
      <c r="E1525" s="1831"/>
      <c r="F1525" s="1831"/>
      <c r="G1525" s="1831"/>
      <c r="S1525" s="1473"/>
      <c r="BU1525" s="1819"/>
      <c r="CI1525" s="1455"/>
    </row>
    <row r="1526" spans="2:87" s="1365" customFormat="1" x14ac:dyDescent="0.25">
      <c r="B1526" s="1831"/>
      <c r="C1526" s="1831"/>
      <c r="D1526" s="1627"/>
      <c r="E1526" s="1831"/>
      <c r="F1526" s="1831"/>
      <c r="G1526" s="1831"/>
      <c r="S1526" s="1473"/>
      <c r="BU1526" s="1819"/>
      <c r="CI1526" s="1455"/>
    </row>
    <row r="1527" spans="2:87" s="1365" customFormat="1" x14ac:dyDescent="0.25">
      <c r="B1527" s="1831"/>
      <c r="C1527" s="1831"/>
      <c r="D1527" s="1627"/>
      <c r="E1527" s="1831"/>
      <c r="F1527" s="1831"/>
      <c r="G1527" s="1831"/>
      <c r="S1527" s="1473"/>
      <c r="BU1527" s="1819"/>
      <c r="CI1527" s="1455"/>
    </row>
    <row r="1528" spans="2:87" s="1365" customFormat="1" x14ac:dyDescent="0.25">
      <c r="B1528" s="1831"/>
      <c r="C1528" s="1831"/>
      <c r="D1528" s="1627"/>
      <c r="E1528" s="1831"/>
      <c r="F1528" s="1831"/>
      <c r="G1528" s="1831"/>
      <c r="S1528" s="1473"/>
      <c r="BU1528" s="1819"/>
      <c r="CI1528" s="1455"/>
    </row>
    <row r="1529" spans="2:87" s="1365" customFormat="1" x14ac:dyDescent="0.25">
      <c r="B1529" s="1831"/>
      <c r="C1529" s="1831"/>
      <c r="D1529" s="1627"/>
      <c r="E1529" s="1831"/>
      <c r="F1529" s="1831"/>
      <c r="G1529" s="1831"/>
      <c r="S1529" s="1473"/>
      <c r="BU1529" s="1819"/>
      <c r="CI1529" s="1455"/>
    </row>
    <row r="1530" spans="2:87" s="1365" customFormat="1" x14ac:dyDescent="0.25">
      <c r="B1530" s="1831"/>
      <c r="C1530" s="1831"/>
      <c r="D1530" s="1627"/>
      <c r="E1530" s="1831"/>
      <c r="F1530" s="1831"/>
      <c r="G1530" s="1831"/>
      <c r="S1530" s="1473"/>
      <c r="BU1530" s="1819"/>
      <c r="CI1530" s="1455"/>
    </row>
    <row r="1531" spans="2:87" s="1365" customFormat="1" x14ac:dyDescent="0.25">
      <c r="B1531" s="1831"/>
      <c r="C1531" s="1831"/>
      <c r="D1531" s="1627"/>
      <c r="E1531" s="1831"/>
      <c r="F1531" s="1831"/>
      <c r="G1531" s="1831"/>
      <c r="S1531" s="1473"/>
      <c r="BU1531" s="1819"/>
      <c r="CI1531" s="1455"/>
    </row>
    <row r="1532" spans="2:87" s="1365" customFormat="1" x14ac:dyDescent="0.25">
      <c r="B1532" s="1831"/>
      <c r="C1532" s="1831"/>
      <c r="D1532" s="1627"/>
      <c r="E1532" s="1831"/>
      <c r="F1532" s="1831"/>
      <c r="G1532" s="1831"/>
      <c r="S1532" s="1473"/>
      <c r="BU1532" s="1819"/>
      <c r="CI1532" s="1455"/>
    </row>
    <row r="1533" spans="2:87" s="1365" customFormat="1" x14ac:dyDescent="0.25">
      <c r="B1533" s="1831"/>
      <c r="C1533" s="1831"/>
      <c r="D1533" s="1627"/>
      <c r="E1533" s="1831"/>
      <c r="F1533" s="1831"/>
      <c r="G1533" s="1831"/>
      <c r="S1533" s="1473"/>
      <c r="BU1533" s="1819"/>
      <c r="CI1533" s="1455"/>
    </row>
    <row r="1534" spans="2:87" s="1365" customFormat="1" x14ac:dyDescent="0.25">
      <c r="B1534" s="1831"/>
      <c r="C1534" s="1831"/>
      <c r="D1534" s="1627"/>
      <c r="E1534" s="1831"/>
      <c r="F1534" s="1831"/>
      <c r="G1534" s="1831"/>
      <c r="S1534" s="1473"/>
      <c r="BU1534" s="1819"/>
      <c r="CI1534" s="1455"/>
    </row>
    <row r="1535" spans="2:87" s="1365" customFormat="1" x14ac:dyDescent="0.25">
      <c r="B1535" s="1831"/>
      <c r="C1535" s="1831"/>
      <c r="D1535" s="1627"/>
      <c r="E1535" s="1831"/>
      <c r="F1535" s="1831"/>
      <c r="G1535" s="1831"/>
      <c r="S1535" s="1473"/>
      <c r="BU1535" s="1819"/>
      <c r="CI1535" s="1455"/>
    </row>
    <row r="1536" spans="2:87" s="1365" customFormat="1" x14ac:dyDescent="0.25">
      <c r="B1536" s="1831"/>
      <c r="C1536" s="1831"/>
      <c r="D1536" s="1627"/>
      <c r="E1536" s="1831"/>
      <c r="F1536" s="1831"/>
      <c r="G1536" s="1831"/>
      <c r="S1536" s="1473"/>
      <c r="BU1536" s="1819"/>
      <c r="CI1536" s="1455"/>
    </row>
    <row r="1537" spans="2:87" s="1365" customFormat="1" x14ac:dyDescent="0.25">
      <c r="B1537" s="1831"/>
      <c r="C1537" s="1831"/>
      <c r="D1537" s="1627"/>
      <c r="E1537" s="1831"/>
      <c r="F1537" s="1831"/>
      <c r="G1537" s="1831"/>
      <c r="S1537" s="1473"/>
      <c r="BU1537" s="1819"/>
      <c r="CI1537" s="1455"/>
    </row>
    <row r="1538" spans="2:87" s="1365" customFormat="1" x14ac:dyDescent="0.25">
      <c r="B1538" s="1831"/>
      <c r="C1538" s="1831"/>
      <c r="D1538" s="1627"/>
      <c r="E1538" s="1831"/>
      <c r="F1538" s="1831"/>
      <c r="G1538" s="1831"/>
      <c r="S1538" s="1473"/>
      <c r="BU1538" s="1819"/>
      <c r="CI1538" s="1455"/>
    </row>
    <row r="1539" spans="2:87" s="1365" customFormat="1" x14ac:dyDescent="0.25">
      <c r="B1539" s="1831"/>
      <c r="C1539" s="1831"/>
      <c r="D1539" s="1627"/>
      <c r="E1539" s="1831"/>
      <c r="F1539" s="1831"/>
      <c r="G1539" s="1831"/>
      <c r="S1539" s="1473"/>
      <c r="BU1539" s="1819"/>
      <c r="CI1539" s="1455"/>
    </row>
    <row r="1540" spans="2:87" s="1365" customFormat="1" x14ac:dyDescent="0.25">
      <c r="B1540" s="1831"/>
      <c r="C1540" s="1831"/>
      <c r="D1540" s="1627"/>
      <c r="E1540" s="1831"/>
      <c r="F1540" s="1831"/>
      <c r="G1540" s="1831"/>
      <c r="S1540" s="1473"/>
      <c r="BU1540" s="1819"/>
      <c r="CI1540" s="1455"/>
    </row>
    <row r="1541" spans="2:87" s="1365" customFormat="1" x14ac:dyDescent="0.25">
      <c r="B1541" s="1831"/>
      <c r="C1541" s="1831"/>
      <c r="D1541" s="1627"/>
      <c r="E1541" s="1831"/>
      <c r="F1541" s="1831"/>
      <c r="G1541" s="1831"/>
      <c r="S1541" s="1473"/>
      <c r="BU1541" s="1819"/>
      <c r="CI1541" s="1455"/>
    </row>
    <row r="1542" spans="2:87" s="1365" customFormat="1" x14ac:dyDescent="0.25">
      <c r="B1542" s="1831"/>
      <c r="C1542" s="1831"/>
      <c r="D1542" s="1627"/>
      <c r="E1542" s="1831"/>
      <c r="F1542" s="1831"/>
      <c r="G1542" s="1831"/>
      <c r="S1542" s="1473"/>
      <c r="BU1542" s="1819"/>
      <c r="CI1542" s="1455"/>
    </row>
    <row r="1543" spans="2:87" s="1365" customFormat="1" x14ac:dyDescent="0.25">
      <c r="B1543" s="1831"/>
      <c r="C1543" s="1831"/>
      <c r="D1543" s="1627"/>
      <c r="E1543" s="1831"/>
      <c r="F1543" s="1831"/>
      <c r="G1543" s="1831"/>
      <c r="S1543" s="1473"/>
      <c r="BU1543" s="1819"/>
      <c r="CI1543" s="1455"/>
    </row>
    <row r="1544" spans="2:87" s="1365" customFormat="1" x14ac:dyDescent="0.25">
      <c r="B1544" s="1831"/>
      <c r="C1544" s="1831"/>
      <c r="D1544" s="1627"/>
      <c r="E1544" s="1831"/>
      <c r="F1544" s="1831"/>
      <c r="G1544" s="1831"/>
      <c r="S1544" s="1473"/>
      <c r="BU1544" s="1819"/>
      <c r="CI1544" s="1455"/>
    </row>
    <row r="1545" spans="2:87" s="1365" customFormat="1" x14ac:dyDescent="0.25">
      <c r="B1545" s="1831"/>
      <c r="C1545" s="1831"/>
      <c r="D1545" s="1627"/>
      <c r="E1545" s="1831"/>
      <c r="F1545" s="1831"/>
      <c r="G1545" s="1831"/>
      <c r="S1545" s="1473"/>
      <c r="BU1545" s="1819"/>
      <c r="CI1545" s="1455"/>
    </row>
    <row r="1546" spans="2:87" s="1365" customFormat="1" x14ac:dyDescent="0.25">
      <c r="B1546" s="1831"/>
      <c r="C1546" s="1831"/>
      <c r="D1546" s="1627"/>
      <c r="E1546" s="1831"/>
      <c r="F1546" s="1831"/>
      <c r="G1546" s="1831"/>
      <c r="S1546" s="1473"/>
      <c r="BU1546" s="1819"/>
      <c r="CI1546" s="1455"/>
    </row>
    <row r="1547" spans="2:87" s="1365" customFormat="1" x14ac:dyDescent="0.25">
      <c r="B1547" s="1831"/>
      <c r="C1547" s="1831"/>
      <c r="D1547" s="1627"/>
      <c r="E1547" s="1831"/>
      <c r="F1547" s="1831"/>
      <c r="G1547" s="1831"/>
      <c r="S1547" s="1473"/>
      <c r="BU1547" s="1819"/>
      <c r="CI1547" s="1455"/>
    </row>
    <row r="1548" spans="2:87" s="1365" customFormat="1" x14ac:dyDescent="0.25">
      <c r="B1548" s="1831"/>
      <c r="C1548" s="1831"/>
      <c r="D1548" s="1627"/>
      <c r="E1548" s="1831"/>
      <c r="F1548" s="1831"/>
      <c r="G1548" s="1831"/>
      <c r="S1548" s="1473"/>
      <c r="BU1548" s="1819"/>
      <c r="CI1548" s="1455"/>
    </row>
    <row r="1549" spans="2:87" s="1365" customFormat="1" x14ac:dyDescent="0.25">
      <c r="B1549" s="1831"/>
      <c r="C1549" s="1831"/>
      <c r="D1549" s="1627"/>
      <c r="E1549" s="1831"/>
      <c r="F1549" s="1831"/>
      <c r="G1549" s="1831"/>
      <c r="S1549" s="1473"/>
      <c r="BU1549" s="1819"/>
      <c r="CI1549" s="1455"/>
    </row>
    <row r="1550" spans="2:87" s="1365" customFormat="1" x14ac:dyDescent="0.25">
      <c r="B1550" s="1831"/>
      <c r="C1550" s="1831"/>
      <c r="D1550" s="1627"/>
      <c r="E1550" s="1831"/>
      <c r="F1550" s="1831"/>
      <c r="G1550" s="1831"/>
      <c r="S1550" s="1473"/>
      <c r="BU1550" s="1819"/>
      <c r="CI1550" s="1455"/>
    </row>
    <row r="1551" spans="2:87" s="1365" customFormat="1" x14ac:dyDescent="0.25">
      <c r="B1551" s="1831"/>
      <c r="C1551" s="1831"/>
      <c r="D1551" s="1627"/>
      <c r="E1551" s="1831"/>
      <c r="F1551" s="1831"/>
      <c r="G1551" s="1831"/>
      <c r="S1551" s="1473"/>
      <c r="BU1551" s="1819"/>
      <c r="CI1551" s="1455"/>
    </row>
    <row r="1552" spans="2:87" s="1365" customFormat="1" x14ac:dyDescent="0.25">
      <c r="B1552" s="1831"/>
      <c r="C1552" s="1831"/>
      <c r="D1552" s="1627"/>
      <c r="E1552" s="1831"/>
      <c r="F1552" s="1831"/>
      <c r="G1552" s="1831"/>
      <c r="S1552" s="1473"/>
      <c r="BU1552" s="1819"/>
      <c r="CI1552" s="1455"/>
    </row>
    <row r="1553" spans="2:87" s="1365" customFormat="1" x14ac:dyDescent="0.25">
      <c r="B1553" s="1831"/>
      <c r="C1553" s="1831"/>
      <c r="D1553" s="1627"/>
      <c r="E1553" s="1831"/>
      <c r="F1553" s="1831"/>
      <c r="G1553" s="1831"/>
      <c r="S1553" s="1473"/>
      <c r="BU1553" s="1819"/>
      <c r="CI1553" s="1455"/>
    </row>
    <row r="1554" spans="2:87" s="1365" customFormat="1" x14ac:dyDescent="0.25">
      <c r="B1554" s="1831"/>
      <c r="C1554" s="1831"/>
      <c r="D1554" s="1627"/>
      <c r="E1554" s="1831"/>
      <c r="F1554" s="1831"/>
      <c r="G1554" s="1831"/>
      <c r="S1554" s="1473"/>
      <c r="BU1554" s="1819"/>
      <c r="CI1554" s="1455"/>
    </row>
    <row r="1555" spans="2:87" s="1365" customFormat="1" x14ac:dyDescent="0.25">
      <c r="B1555" s="1831"/>
      <c r="C1555" s="1831"/>
      <c r="D1555" s="1627"/>
      <c r="E1555" s="1831"/>
      <c r="F1555" s="1831"/>
      <c r="G1555" s="1831"/>
      <c r="S1555" s="1473"/>
      <c r="BU1555" s="1819"/>
      <c r="CI1555" s="1455"/>
    </row>
    <row r="1556" spans="2:87" s="1365" customFormat="1" x14ac:dyDescent="0.25">
      <c r="B1556" s="1831"/>
      <c r="C1556" s="1831"/>
      <c r="D1556" s="1627"/>
      <c r="E1556" s="1831"/>
      <c r="F1556" s="1831"/>
      <c r="G1556" s="1831"/>
      <c r="S1556" s="1473"/>
      <c r="BU1556" s="1819"/>
      <c r="CI1556" s="1455"/>
    </row>
    <row r="1557" spans="2:87" s="1365" customFormat="1" x14ac:dyDescent="0.25">
      <c r="B1557" s="1831"/>
      <c r="C1557" s="1831"/>
      <c r="D1557" s="1627"/>
      <c r="E1557" s="1831"/>
      <c r="F1557" s="1831"/>
      <c r="G1557" s="1831"/>
      <c r="S1557" s="1473"/>
      <c r="BU1557" s="1819"/>
      <c r="CI1557" s="1455"/>
    </row>
    <row r="1558" spans="2:87" s="1365" customFormat="1" x14ac:dyDescent="0.25">
      <c r="B1558" s="1831"/>
      <c r="C1558" s="1831"/>
      <c r="D1558" s="1627"/>
      <c r="E1558" s="1831"/>
      <c r="F1558" s="1831"/>
      <c r="G1558" s="1831"/>
      <c r="S1558" s="1473"/>
      <c r="BU1558" s="1819"/>
      <c r="CI1558" s="1455"/>
    </row>
    <row r="1559" spans="2:87" s="1365" customFormat="1" x14ac:dyDescent="0.25">
      <c r="B1559" s="1831"/>
      <c r="C1559" s="1831"/>
      <c r="D1559" s="1627"/>
      <c r="E1559" s="1831"/>
      <c r="F1559" s="1831"/>
      <c r="G1559" s="1831"/>
      <c r="S1559" s="1473"/>
      <c r="BU1559" s="1819"/>
      <c r="CI1559" s="1455"/>
    </row>
    <row r="1560" spans="2:87" s="1365" customFormat="1" x14ac:dyDescent="0.25">
      <c r="B1560" s="1831"/>
      <c r="C1560" s="1831"/>
      <c r="D1560" s="1627"/>
      <c r="E1560" s="1831"/>
      <c r="F1560" s="1831"/>
      <c r="G1560" s="1831"/>
      <c r="S1560" s="1473"/>
      <c r="BU1560" s="1819"/>
      <c r="CI1560" s="1455"/>
    </row>
    <row r="1561" spans="2:87" s="1365" customFormat="1" x14ac:dyDescent="0.25">
      <c r="B1561" s="1831"/>
      <c r="C1561" s="1831"/>
      <c r="D1561" s="1627"/>
      <c r="E1561" s="1831"/>
      <c r="F1561" s="1831"/>
      <c r="G1561" s="1831"/>
      <c r="S1561" s="1473"/>
      <c r="BU1561" s="1819"/>
      <c r="CI1561" s="1455"/>
    </row>
    <row r="1562" spans="2:87" s="1365" customFormat="1" x14ac:dyDescent="0.25">
      <c r="B1562" s="1831"/>
      <c r="C1562" s="1831"/>
      <c r="D1562" s="1627"/>
      <c r="E1562" s="1831"/>
      <c r="F1562" s="1831"/>
      <c r="G1562" s="1831"/>
      <c r="S1562" s="1473"/>
      <c r="BU1562" s="1819"/>
      <c r="CI1562" s="1455"/>
    </row>
    <row r="1563" spans="2:87" s="1365" customFormat="1" x14ac:dyDescent="0.25">
      <c r="B1563" s="1831"/>
      <c r="C1563" s="1831"/>
      <c r="D1563" s="1627"/>
      <c r="E1563" s="1831"/>
      <c r="F1563" s="1831"/>
      <c r="G1563" s="1831"/>
      <c r="S1563" s="1473"/>
      <c r="BU1563" s="1819"/>
      <c r="CI1563" s="1455"/>
    </row>
    <row r="1564" spans="2:87" s="1365" customFormat="1" x14ac:dyDescent="0.25">
      <c r="B1564" s="1831"/>
      <c r="C1564" s="1831"/>
      <c r="D1564" s="1627"/>
      <c r="E1564" s="1831"/>
      <c r="F1564" s="1831"/>
      <c r="G1564" s="1831"/>
      <c r="S1564" s="1473"/>
      <c r="BU1564" s="1819"/>
      <c r="CI1564" s="1455"/>
    </row>
    <row r="1565" spans="2:87" s="1365" customFormat="1" x14ac:dyDescent="0.25">
      <c r="B1565" s="1831"/>
      <c r="C1565" s="1831"/>
      <c r="D1565" s="1627"/>
      <c r="E1565" s="1831"/>
      <c r="F1565" s="1831"/>
      <c r="G1565" s="1831"/>
      <c r="S1565" s="1473"/>
      <c r="BU1565" s="1819"/>
      <c r="CI1565" s="1455"/>
    </row>
    <row r="1566" spans="2:87" s="1365" customFormat="1" x14ac:dyDescent="0.25">
      <c r="B1566" s="1831"/>
      <c r="C1566" s="1831"/>
      <c r="D1566" s="1627"/>
      <c r="E1566" s="1831"/>
      <c r="F1566" s="1831"/>
      <c r="G1566" s="1831"/>
      <c r="S1566" s="1473"/>
      <c r="BU1566" s="1819"/>
      <c r="CI1566" s="1455"/>
    </row>
    <row r="1567" spans="2:87" s="1365" customFormat="1" x14ac:dyDescent="0.25">
      <c r="B1567" s="1831"/>
      <c r="C1567" s="1831"/>
      <c r="D1567" s="1627"/>
      <c r="E1567" s="1831"/>
      <c r="F1567" s="1831"/>
      <c r="G1567" s="1831"/>
      <c r="S1567" s="1473"/>
      <c r="BU1567" s="1819"/>
      <c r="CI1567" s="1455"/>
    </row>
    <row r="1568" spans="2:87" s="1365" customFormat="1" x14ac:dyDescent="0.25">
      <c r="B1568" s="1831"/>
      <c r="C1568" s="1831"/>
      <c r="D1568" s="1627"/>
      <c r="E1568" s="1831"/>
      <c r="F1568" s="1831"/>
      <c r="G1568" s="1831"/>
      <c r="S1568" s="1473"/>
      <c r="BU1568" s="1819"/>
      <c r="CI1568" s="1455"/>
    </row>
    <row r="1569" spans="2:87" s="1365" customFormat="1" x14ac:dyDescent="0.25">
      <c r="B1569" s="1831"/>
      <c r="C1569" s="1831"/>
      <c r="D1569" s="1627"/>
      <c r="E1569" s="1831"/>
      <c r="F1569" s="1831"/>
      <c r="G1569" s="1831"/>
      <c r="S1569" s="1473"/>
      <c r="BU1569" s="1819"/>
      <c r="CI1569" s="1455"/>
    </row>
    <row r="1570" spans="2:87" s="1365" customFormat="1" x14ac:dyDescent="0.25">
      <c r="B1570" s="1831"/>
      <c r="C1570" s="1831"/>
      <c r="D1570" s="1627"/>
      <c r="E1570" s="1831"/>
      <c r="F1570" s="1831"/>
      <c r="G1570" s="1831"/>
      <c r="S1570" s="1473"/>
      <c r="BU1570" s="1819"/>
      <c r="CI1570" s="1455"/>
    </row>
    <row r="1571" spans="2:87" s="1365" customFormat="1" x14ac:dyDescent="0.25">
      <c r="B1571" s="1831"/>
      <c r="C1571" s="1831"/>
      <c r="D1571" s="1627"/>
      <c r="E1571" s="1831"/>
      <c r="F1571" s="1831"/>
      <c r="G1571" s="1831"/>
      <c r="S1571" s="1473"/>
      <c r="BU1571" s="1819"/>
      <c r="CI1571" s="1455"/>
    </row>
    <row r="1572" spans="2:87" s="1365" customFormat="1" x14ac:dyDescent="0.25">
      <c r="B1572" s="1831"/>
      <c r="C1572" s="1831"/>
      <c r="D1572" s="1627"/>
      <c r="E1572" s="1831"/>
      <c r="F1572" s="1831"/>
      <c r="G1572" s="1831"/>
      <c r="S1572" s="1473"/>
      <c r="BU1572" s="1819"/>
      <c r="CI1572" s="1455"/>
    </row>
    <row r="1573" spans="2:87" s="1365" customFormat="1" x14ac:dyDescent="0.25">
      <c r="B1573" s="1831"/>
      <c r="C1573" s="1831"/>
      <c r="D1573" s="1627"/>
      <c r="E1573" s="1831"/>
      <c r="F1573" s="1831"/>
      <c r="G1573" s="1831"/>
      <c r="S1573" s="1473"/>
      <c r="BU1573" s="1819"/>
      <c r="CI1573" s="1455"/>
    </row>
    <row r="1574" spans="2:87" s="1365" customFormat="1" x14ac:dyDescent="0.25">
      <c r="B1574" s="1831"/>
      <c r="C1574" s="1831"/>
      <c r="D1574" s="1627"/>
      <c r="E1574" s="1831"/>
      <c r="F1574" s="1831"/>
      <c r="G1574" s="1831"/>
      <c r="S1574" s="1473"/>
      <c r="BU1574" s="1819"/>
      <c r="CI1574" s="1455"/>
    </row>
    <row r="1575" spans="2:87" s="1365" customFormat="1" x14ac:dyDescent="0.25">
      <c r="B1575" s="1831"/>
      <c r="C1575" s="1831"/>
      <c r="D1575" s="1627"/>
      <c r="E1575" s="1831"/>
      <c r="F1575" s="1831"/>
      <c r="G1575" s="1831"/>
      <c r="S1575" s="1473"/>
      <c r="BU1575" s="1819"/>
      <c r="CI1575" s="1455"/>
    </row>
    <row r="1576" spans="2:87" s="1365" customFormat="1" x14ac:dyDescent="0.25">
      <c r="B1576" s="1831"/>
      <c r="C1576" s="1831"/>
      <c r="D1576" s="1627"/>
      <c r="E1576" s="1831"/>
      <c r="F1576" s="1831"/>
      <c r="G1576" s="1831"/>
      <c r="S1576" s="1473"/>
      <c r="BU1576" s="1819"/>
      <c r="CI1576" s="1455"/>
    </row>
    <row r="1577" spans="2:87" s="1365" customFormat="1" x14ac:dyDescent="0.25">
      <c r="B1577" s="1831"/>
      <c r="C1577" s="1831"/>
      <c r="D1577" s="1627"/>
      <c r="E1577" s="1831"/>
      <c r="F1577" s="1831"/>
      <c r="G1577" s="1831"/>
      <c r="S1577" s="1473"/>
      <c r="BU1577" s="1819"/>
      <c r="CI1577" s="1455"/>
    </row>
    <row r="1578" spans="2:87" s="1365" customFormat="1" x14ac:dyDescent="0.25">
      <c r="B1578" s="1831"/>
      <c r="C1578" s="1831"/>
      <c r="D1578" s="1627"/>
      <c r="E1578" s="1831"/>
      <c r="F1578" s="1831"/>
      <c r="G1578" s="1831"/>
      <c r="S1578" s="1473"/>
      <c r="BU1578" s="1819"/>
      <c r="CI1578" s="1455"/>
    </row>
    <row r="1579" spans="2:87" s="1365" customFormat="1" x14ac:dyDescent="0.25">
      <c r="B1579" s="1831"/>
      <c r="C1579" s="1831"/>
      <c r="D1579" s="1627"/>
      <c r="E1579" s="1831"/>
      <c r="F1579" s="1831"/>
      <c r="G1579" s="1831"/>
      <c r="S1579" s="1473"/>
      <c r="BU1579" s="1819"/>
      <c r="CI1579" s="1455"/>
    </row>
    <row r="1580" spans="2:87" s="1365" customFormat="1" x14ac:dyDescent="0.25">
      <c r="B1580" s="1831"/>
      <c r="C1580" s="1831"/>
      <c r="D1580" s="1627"/>
      <c r="E1580" s="1831"/>
      <c r="F1580" s="1831"/>
      <c r="G1580" s="1831"/>
      <c r="S1580" s="1473"/>
      <c r="BU1580" s="1819"/>
      <c r="CI1580" s="1455"/>
    </row>
    <row r="1581" spans="2:87" s="1365" customFormat="1" x14ac:dyDescent="0.25">
      <c r="B1581" s="1831"/>
      <c r="C1581" s="1831"/>
      <c r="D1581" s="1627"/>
      <c r="E1581" s="1831"/>
      <c r="F1581" s="1831"/>
      <c r="G1581" s="1831"/>
      <c r="S1581" s="1473"/>
      <c r="BU1581" s="1819"/>
      <c r="CI1581" s="1455"/>
    </row>
    <row r="1582" spans="2:87" s="1365" customFormat="1" x14ac:dyDescent="0.25">
      <c r="B1582" s="1831"/>
      <c r="C1582" s="1831"/>
      <c r="D1582" s="1627"/>
      <c r="E1582" s="1831"/>
      <c r="F1582" s="1831"/>
      <c r="G1582" s="1831"/>
      <c r="S1582" s="1473"/>
      <c r="BU1582" s="1819"/>
      <c r="CI1582" s="1455"/>
    </row>
    <row r="1583" spans="2:87" s="1365" customFormat="1" x14ac:dyDescent="0.25">
      <c r="B1583" s="1831"/>
      <c r="C1583" s="1831"/>
      <c r="D1583" s="1627"/>
      <c r="E1583" s="1831"/>
      <c r="F1583" s="1831"/>
      <c r="G1583" s="1831"/>
      <c r="S1583" s="1473"/>
      <c r="BU1583" s="1819"/>
      <c r="CI1583" s="1455"/>
    </row>
    <row r="1584" spans="2:87" s="1365" customFormat="1" x14ac:dyDescent="0.25">
      <c r="B1584" s="1831"/>
      <c r="C1584" s="1831"/>
      <c r="D1584" s="1627"/>
      <c r="E1584" s="1831"/>
      <c r="F1584" s="1831"/>
      <c r="G1584" s="1831"/>
      <c r="S1584" s="1473"/>
      <c r="BU1584" s="1819"/>
      <c r="CI1584" s="1455"/>
    </row>
    <row r="1585" spans="2:87" s="1365" customFormat="1" x14ac:dyDescent="0.25">
      <c r="B1585" s="1831"/>
      <c r="C1585" s="1831"/>
      <c r="D1585" s="1627"/>
      <c r="E1585" s="1831"/>
      <c r="F1585" s="1831"/>
      <c r="G1585" s="1831"/>
      <c r="S1585" s="1473"/>
      <c r="BU1585" s="1819"/>
      <c r="CI1585" s="1455"/>
    </row>
    <row r="1586" spans="2:87" s="1365" customFormat="1" x14ac:dyDescent="0.25">
      <c r="B1586" s="1831"/>
      <c r="C1586" s="1831"/>
      <c r="D1586" s="1627"/>
      <c r="E1586" s="1831"/>
      <c r="F1586" s="1831"/>
      <c r="G1586" s="1831"/>
      <c r="S1586" s="1473"/>
      <c r="BU1586" s="1819"/>
      <c r="CI1586" s="1455"/>
    </row>
    <row r="1587" spans="2:87" s="1365" customFormat="1" x14ac:dyDescent="0.25">
      <c r="B1587" s="1831"/>
      <c r="C1587" s="1831"/>
      <c r="D1587" s="1627"/>
      <c r="E1587" s="1831"/>
      <c r="F1587" s="1831"/>
      <c r="G1587" s="1831"/>
      <c r="S1587" s="1473"/>
      <c r="BU1587" s="1819"/>
      <c r="CI1587" s="1455"/>
    </row>
    <row r="1588" spans="2:87" s="1365" customFormat="1" x14ac:dyDescent="0.25">
      <c r="B1588" s="1831"/>
      <c r="C1588" s="1831"/>
      <c r="D1588" s="1627"/>
      <c r="E1588" s="1831"/>
      <c r="F1588" s="1831"/>
      <c r="G1588" s="1831"/>
      <c r="S1588" s="1473"/>
      <c r="BU1588" s="1819"/>
      <c r="CI1588" s="1455"/>
    </row>
    <row r="1589" spans="2:87" s="1365" customFormat="1" x14ac:dyDescent="0.25">
      <c r="B1589" s="1831"/>
      <c r="C1589" s="1831"/>
      <c r="D1589" s="1627"/>
      <c r="E1589" s="1831"/>
      <c r="F1589" s="1831"/>
      <c r="G1589" s="1831"/>
      <c r="S1589" s="1473"/>
      <c r="BU1589" s="1819"/>
      <c r="CI1589" s="1455"/>
    </row>
    <row r="1590" spans="2:87" s="1365" customFormat="1" x14ac:dyDescent="0.25">
      <c r="B1590" s="1831"/>
      <c r="C1590" s="1831"/>
      <c r="D1590" s="1627"/>
      <c r="E1590" s="1831"/>
      <c r="F1590" s="1831"/>
      <c r="G1590" s="1831"/>
      <c r="S1590" s="1473"/>
      <c r="BU1590" s="1819"/>
      <c r="CI1590" s="1455"/>
    </row>
    <row r="1591" spans="2:87" s="1365" customFormat="1" x14ac:dyDescent="0.25">
      <c r="B1591" s="1831"/>
      <c r="C1591" s="1831"/>
      <c r="D1591" s="1627"/>
      <c r="E1591" s="1831"/>
      <c r="F1591" s="1831"/>
      <c r="G1591" s="1831"/>
      <c r="S1591" s="1473"/>
      <c r="BU1591" s="1819"/>
      <c r="CI1591" s="1455"/>
    </row>
    <row r="1592" spans="2:87" s="1365" customFormat="1" x14ac:dyDescent="0.25">
      <c r="B1592" s="1831"/>
      <c r="C1592" s="1831"/>
      <c r="D1592" s="1627"/>
      <c r="E1592" s="1831"/>
      <c r="F1592" s="1831"/>
      <c r="G1592" s="1831"/>
      <c r="S1592" s="1473"/>
      <c r="BU1592" s="1819"/>
      <c r="CI1592" s="1455"/>
    </row>
    <row r="1593" spans="2:87" s="1365" customFormat="1" x14ac:dyDescent="0.25">
      <c r="B1593" s="1831"/>
      <c r="C1593" s="1831"/>
      <c r="D1593" s="1627"/>
      <c r="E1593" s="1831"/>
      <c r="F1593" s="1831"/>
      <c r="G1593" s="1831"/>
      <c r="S1593" s="1473"/>
      <c r="BU1593" s="1819"/>
      <c r="CI1593" s="1455"/>
    </row>
    <row r="1594" spans="2:87" s="1365" customFormat="1" x14ac:dyDescent="0.25">
      <c r="B1594" s="1831"/>
      <c r="C1594" s="1831"/>
      <c r="D1594" s="1627"/>
      <c r="E1594" s="1831"/>
      <c r="F1594" s="1831"/>
      <c r="G1594" s="1831"/>
      <c r="S1594" s="1473"/>
      <c r="BU1594" s="1819"/>
      <c r="CI1594" s="1455"/>
    </row>
    <row r="1595" spans="2:87" s="1365" customFormat="1" x14ac:dyDescent="0.25">
      <c r="B1595" s="1831"/>
      <c r="C1595" s="1831"/>
      <c r="D1595" s="1627"/>
      <c r="E1595" s="1831"/>
      <c r="F1595" s="1831"/>
      <c r="G1595" s="1831"/>
      <c r="S1595" s="1473"/>
      <c r="BU1595" s="1819"/>
      <c r="CI1595" s="1455"/>
    </row>
    <row r="1596" spans="2:87" s="1365" customFormat="1" x14ac:dyDescent="0.25">
      <c r="B1596" s="1831"/>
      <c r="C1596" s="1831"/>
      <c r="D1596" s="1627"/>
      <c r="E1596" s="1831"/>
      <c r="F1596" s="1831"/>
      <c r="G1596" s="1831"/>
      <c r="S1596" s="1473"/>
      <c r="BU1596" s="1819"/>
      <c r="CI1596" s="1455"/>
    </row>
    <row r="1597" spans="2:87" s="1365" customFormat="1" x14ac:dyDescent="0.25">
      <c r="B1597" s="1831"/>
      <c r="C1597" s="1831"/>
      <c r="D1597" s="1627"/>
      <c r="E1597" s="1831"/>
      <c r="F1597" s="1831"/>
      <c r="G1597" s="1831"/>
      <c r="S1597" s="1473"/>
      <c r="BU1597" s="1819"/>
      <c r="CI1597" s="1455"/>
    </row>
    <row r="1598" spans="2:87" s="1365" customFormat="1" x14ac:dyDescent="0.25">
      <c r="B1598" s="1831"/>
      <c r="C1598" s="1831"/>
      <c r="D1598" s="1627"/>
      <c r="E1598" s="1831"/>
      <c r="F1598" s="1831"/>
      <c r="G1598" s="1831"/>
      <c r="S1598" s="1473"/>
      <c r="BU1598" s="1819"/>
      <c r="CI1598" s="1455"/>
    </row>
    <row r="1599" spans="2:87" s="1365" customFormat="1" x14ac:dyDescent="0.25">
      <c r="B1599" s="1831"/>
      <c r="C1599" s="1831"/>
      <c r="D1599" s="1627"/>
      <c r="E1599" s="1831"/>
      <c r="F1599" s="1831"/>
      <c r="G1599" s="1831"/>
      <c r="S1599" s="1473"/>
      <c r="BU1599" s="1819"/>
      <c r="CI1599" s="1455"/>
    </row>
    <row r="1600" spans="2:87" s="1365" customFormat="1" x14ac:dyDescent="0.25">
      <c r="B1600" s="1831"/>
      <c r="C1600" s="1831"/>
      <c r="D1600" s="1627"/>
      <c r="E1600" s="1831"/>
      <c r="F1600" s="1831"/>
      <c r="G1600" s="1831"/>
      <c r="S1600" s="1473"/>
      <c r="BU1600" s="1819"/>
      <c r="CI1600" s="1455"/>
    </row>
    <row r="1601" spans="2:87" s="1365" customFormat="1" x14ac:dyDescent="0.25">
      <c r="B1601" s="1831"/>
      <c r="C1601" s="1831"/>
      <c r="D1601" s="1627"/>
      <c r="E1601" s="1831"/>
      <c r="F1601" s="1831"/>
      <c r="G1601" s="1831"/>
      <c r="S1601" s="1473"/>
      <c r="BU1601" s="1819"/>
      <c r="CI1601" s="1455"/>
    </row>
    <row r="1602" spans="2:87" s="1365" customFormat="1" x14ac:dyDescent="0.25">
      <c r="B1602" s="1831"/>
      <c r="C1602" s="1831"/>
      <c r="D1602" s="1627"/>
      <c r="E1602" s="1831"/>
      <c r="F1602" s="1831"/>
      <c r="G1602" s="1831"/>
      <c r="S1602" s="1473"/>
      <c r="BU1602" s="1819"/>
      <c r="CI1602" s="1455"/>
    </row>
    <row r="1603" spans="2:87" s="1365" customFormat="1" x14ac:dyDescent="0.25">
      <c r="B1603" s="1831"/>
      <c r="C1603" s="1831"/>
      <c r="D1603" s="1627"/>
      <c r="E1603" s="1831"/>
      <c r="F1603" s="1831"/>
      <c r="G1603" s="1831"/>
      <c r="S1603" s="1473"/>
      <c r="BU1603" s="1819"/>
      <c r="CI1603" s="1455"/>
    </row>
    <row r="1604" spans="2:87" s="1365" customFormat="1" x14ac:dyDescent="0.25">
      <c r="B1604" s="1831"/>
      <c r="C1604" s="1831"/>
      <c r="D1604" s="1627"/>
      <c r="E1604" s="1831"/>
      <c r="F1604" s="1831"/>
      <c r="G1604" s="1831"/>
      <c r="S1604" s="1473"/>
      <c r="BU1604" s="1819"/>
      <c r="CI1604" s="1455"/>
    </row>
    <row r="1605" spans="2:87" s="1365" customFormat="1" x14ac:dyDescent="0.25">
      <c r="B1605" s="1831"/>
      <c r="C1605" s="1831"/>
      <c r="D1605" s="1627"/>
      <c r="E1605" s="1831"/>
      <c r="F1605" s="1831"/>
      <c r="G1605" s="1831"/>
      <c r="S1605" s="1473"/>
      <c r="BU1605" s="1819"/>
      <c r="CI1605" s="1455"/>
    </row>
    <row r="1606" spans="2:87" s="1365" customFormat="1" x14ac:dyDescent="0.25">
      <c r="B1606" s="1831"/>
      <c r="C1606" s="1831"/>
      <c r="D1606" s="1627"/>
      <c r="E1606" s="1831"/>
      <c r="F1606" s="1831"/>
      <c r="G1606" s="1831"/>
      <c r="S1606" s="1473"/>
      <c r="BU1606" s="1819"/>
      <c r="CI1606" s="1455"/>
    </row>
    <row r="1607" spans="2:87" s="1365" customFormat="1" x14ac:dyDescent="0.25">
      <c r="B1607" s="1831"/>
      <c r="C1607" s="1831"/>
      <c r="D1607" s="1627"/>
      <c r="E1607" s="1831"/>
      <c r="F1607" s="1831"/>
      <c r="G1607" s="1831"/>
      <c r="S1607" s="1473"/>
      <c r="BU1607" s="1819"/>
      <c r="CI1607" s="1455"/>
    </row>
    <row r="1608" spans="2:87" s="1365" customFormat="1" x14ac:dyDescent="0.25">
      <c r="B1608" s="1831"/>
      <c r="C1608" s="1831"/>
      <c r="D1608" s="1627"/>
      <c r="E1608" s="1831"/>
      <c r="F1608" s="1831"/>
      <c r="G1608" s="1831"/>
      <c r="S1608" s="1473"/>
      <c r="BU1608" s="1819"/>
      <c r="CI1608" s="1455"/>
    </row>
    <row r="1609" spans="2:87" s="1365" customFormat="1" x14ac:dyDescent="0.25">
      <c r="B1609" s="1831"/>
      <c r="C1609" s="1831"/>
      <c r="D1609" s="1627"/>
      <c r="E1609" s="1831"/>
      <c r="F1609" s="1831"/>
      <c r="G1609" s="1831"/>
      <c r="S1609" s="1473"/>
      <c r="BU1609" s="1819"/>
      <c r="CI1609" s="1455"/>
    </row>
    <row r="1610" spans="2:87" s="1365" customFormat="1" x14ac:dyDescent="0.25">
      <c r="B1610" s="1831"/>
      <c r="C1610" s="1831"/>
      <c r="D1610" s="1627"/>
      <c r="E1610" s="1831"/>
      <c r="F1610" s="1831"/>
      <c r="G1610" s="1831"/>
      <c r="S1610" s="1473"/>
      <c r="BU1610" s="1819"/>
      <c r="CI1610" s="1455"/>
    </row>
    <row r="1611" spans="2:87" s="1365" customFormat="1" x14ac:dyDescent="0.25">
      <c r="B1611" s="1831"/>
      <c r="C1611" s="1831"/>
      <c r="D1611" s="1627"/>
      <c r="E1611" s="1831"/>
      <c r="F1611" s="1831"/>
      <c r="G1611" s="1831"/>
      <c r="S1611" s="1473"/>
      <c r="BU1611" s="1819"/>
      <c r="CI1611" s="1455"/>
    </row>
    <row r="1612" spans="2:87" s="1365" customFormat="1" x14ac:dyDescent="0.25">
      <c r="B1612" s="1831"/>
      <c r="C1612" s="1831"/>
      <c r="D1612" s="1627"/>
      <c r="E1612" s="1831"/>
      <c r="F1612" s="1831"/>
      <c r="G1612" s="1831"/>
      <c r="S1612" s="1473"/>
      <c r="BU1612" s="1819"/>
      <c r="CI1612" s="1455"/>
    </row>
    <row r="1613" spans="2:87" s="1365" customFormat="1" x14ac:dyDescent="0.25">
      <c r="B1613" s="1831"/>
      <c r="C1613" s="1831"/>
      <c r="D1613" s="1627"/>
      <c r="E1613" s="1831"/>
      <c r="F1613" s="1831"/>
      <c r="G1613" s="1831"/>
      <c r="S1613" s="1473"/>
      <c r="BU1613" s="1819"/>
      <c r="CI1613" s="1455"/>
    </row>
    <row r="1614" spans="2:87" s="1365" customFormat="1" x14ac:dyDescent="0.25">
      <c r="B1614" s="1831"/>
      <c r="C1614" s="1831"/>
      <c r="D1614" s="1627"/>
      <c r="E1614" s="1831"/>
      <c r="F1614" s="1831"/>
      <c r="G1614" s="1831"/>
      <c r="S1614" s="1473"/>
      <c r="BU1614" s="1819"/>
      <c r="CI1614" s="1455"/>
    </row>
    <row r="1615" spans="2:87" s="1365" customFormat="1" x14ac:dyDescent="0.25">
      <c r="B1615" s="1831"/>
      <c r="C1615" s="1831"/>
      <c r="D1615" s="1627"/>
      <c r="E1615" s="1831"/>
      <c r="F1615" s="1831"/>
      <c r="G1615" s="1831"/>
      <c r="S1615" s="1473"/>
      <c r="BU1615" s="1819"/>
      <c r="CI1615" s="1455"/>
    </row>
    <row r="1616" spans="2:87" s="1365" customFormat="1" x14ac:dyDescent="0.25">
      <c r="B1616" s="1831"/>
      <c r="C1616" s="1831"/>
      <c r="D1616" s="1627"/>
      <c r="E1616" s="1831"/>
      <c r="F1616" s="1831"/>
      <c r="G1616" s="1831"/>
      <c r="S1616" s="1473"/>
      <c r="BU1616" s="1819"/>
      <c r="CI1616" s="1455"/>
    </row>
    <row r="1617" spans="2:87" s="1365" customFormat="1" x14ac:dyDescent="0.25">
      <c r="B1617" s="1831"/>
      <c r="C1617" s="1831"/>
      <c r="D1617" s="1627"/>
      <c r="E1617" s="1831"/>
      <c r="F1617" s="1831"/>
      <c r="G1617" s="1831"/>
      <c r="S1617" s="1473"/>
      <c r="BU1617" s="1819"/>
      <c r="CI1617" s="1455"/>
    </row>
    <row r="1618" spans="2:87" s="1365" customFormat="1" x14ac:dyDescent="0.25">
      <c r="B1618" s="1831"/>
      <c r="C1618" s="1831"/>
      <c r="D1618" s="1627"/>
      <c r="E1618" s="1831"/>
      <c r="F1618" s="1831"/>
      <c r="G1618" s="1831"/>
      <c r="S1618" s="1473"/>
      <c r="BU1618" s="1819"/>
      <c r="CI1618" s="1455"/>
    </row>
    <row r="1619" spans="2:87" s="1365" customFormat="1" x14ac:dyDescent="0.25">
      <c r="B1619" s="1831"/>
      <c r="C1619" s="1831"/>
      <c r="D1619" s="1627"/>
      <c r="E1619" s="1831"/>
      <c r="F1619" s="1831"/>
      <c r="G1619" s="1831"/>
      <c r="S1619" s="1473"/>
      <c r="BU1619" s="1819"/>
      <c r="CI1619" s="1455"/>
    </row>
    <row r="1620" spans="2:87" s="1365" customFormat="1" x14ac:dyDescent="0.25">
      <c r="B1620" s="1831"/>
      <c r="C1620" s="1831"/>
      <c r="D1620" s="1627"/>
      <c r="E1620" s="1831"/>
      <c r="F1620" s="1831"/>
      <c r="G1620" s="1831"/>
      <c r="S1620" s="1473"/>
      <c r="BU1620" s="1819"/>
      <c r="CI1620" s="1455"/>
    </row>
    <row r="1621" spans="2:87" s="1365" customFormat="1" x14ac:dyDescent="0.25">
      <c r="B1621" s="1831"/>
      <c r="C1621" s="1831"/>
      <c r="D1621" s="1627"/>
      <c r="E1621" s="1831"/>
      <c r="F1621" s="1831"/>
      <c r="G1621" s="1831"/>
      <c r="S1621" s="1473"/>
      <c r="BU1621" s="1819"/>
      <c r="CI1621" s="1455"/>
    </row>
    <row r="1622" spans="2:87" s="1365" customFormat="1" x14ac:dyDescent="0.25">
      <c r="B1622" s="1831"/>
      <c r="C1622" s="1831"/>
      <c r="D1622" s="1627"/>
      <c r="E1622" s="1831"/>
      <c r="F1622" s="1831"/>
      <c r="G1622" s="1831"/>
      <c r="S1622" s="1473"/>
      <c r="BU1622" s="1819"/>
      <c r="CI1622" s="1455"/>
    </row>
    <row r="1623" spans="2:87" s="1365" customFormat="1" x14ac:dyDescent="0.25">
      <c r="B1623" s="1831"/>
      <c r="C1623" s="1831"/>
      <c r="D1623" s="1627"/>
      <c r="E1623" s="1831"/>
      <c r="F1623" s="1831"/>
      <c r="G1623" s="1831"/>
      <c r="S1623" s="1473"/>
      <c r="BU1623" s="1819"/>
      <c r="CI1623" s="1455"/>
    </row>
    <row r="1624" spans="2:87" s="1365" customFormat="1" x14ac:dyDescent="0.25">
      <c r="B1624" s="1831"/>
      <c r="C1624" s="1831"/>
      <c r="D1624" s="1627"/>
      <c r="E1624" s="1831"/>
      <c r="F1624" s="1831"/>
      <c r="G1624" s="1831"/>
      <c r="S1624" s="1473"/>
      <c r="BU1624" s="1819"/>
      <c r="CI1624" s="1455"/>
    </row>
    <row r="1625" spans="2:87" s="1365" customFormat="1" x14ac:dyDescent="0.25">
      <c r="B1625" s="1831"/>
      <c r="C1625" s="1831"/>
      <c r="D1625" s="1627"/>
      <c r="E1625" s="1831"/>
      <c r="F1625" s="1831"/>
      <c r="G1625" s="1831"/>
      <c r="S1625" s="1473"/>
      <c r="BU1625" s="1819"/>
      <c r="CI1625" s="1455"/>
    </row>
    <row r="1626" spans="2:87" s="1365" customFormat="1" x14ac:dyDescent="0.25">
      <c r="B1626" s="1831"/>
      <c r="C1626" s="1831"/>
      <c r="D1626" s="1627"/>
      <c r="E1626" s="1831"/>
      <c r="F1626" s="1831"/>
      <c r="G1626" s="1831"/>
      <c r="S1626" s="1473"/>
      <c r="BU1626" s="1819"/>
      <c r="CI1626" s="1455"/>
    </row>
    <row r="1627" spans="2:87" s="1365" customFormat="1" x14ac:dyDescent="0.25">
      <c r="B1627" s="1831"/>
      <c r="C1627" s="1831"/>
      <c r="D1627" s="1627"/>
      <c r="E1627" s="1831"/>
      <c r="F1627" s="1831"/>
      <c r="G1627" s="1831"/>
      <c r="S1627" s="1473"/>
      <c r="BU1627" s="1819"/>
      <c r="CI1627" s="1455"/>
    </row>
    <row r="1628" spans="2:87" s="1365" customFormat="1" x14ac:dyDescent="0.25">
      <c r="B1628" s="1831"/>
      <c r="C1628" s="1831"/>
      <c r="D1628" s="1627"/>
      <c r="E1628" s="1831"/>
      <c r="F1628" s="1831"/>
      <c r="G1628" s="1831"/>
      <c r="S1628" s="1473"/>
      <c r="BU1628" s="1819"/>
      <c r="CI1628" s="1455"/>
    </row>
    <row r="1629" spans="2:87" s="1365" customFormat="1" x14ac:dyDescent="0.25">
      <c r="B1629" s="1831"/>
      <c r="C1629" s="1831"/>
      <c r="D1629" s="1627"/>
      <c r="E1629" s="1831"/>
      <c r="F1629" s="1831"/>
      <c r="G1629" s="1831"/>
      <c r="S1629" s="1473"/>
      <c r="BU1629" s="1819"/>
      <c r="CI1629" s="1455"/>
    </row>
    <row r="1630" spans="2:87" s="1365" customFormat="1" x14ac:dyDescent="0.25">
      <c r="B1630" s="1831"/>
      <c r="C1630" s="1831"/>
      <c r="D1630" s="1627"/>
      <c r="E1630" s="1831"/>
      <c r="F1630" s="1831"/>
      <c r="G1630" s="1831"/>
      <c r="S1630" s="1473"/>
      <c r="BU1630" s="1819"/>
      <c r="CI1630" s="1455"/>
    </row>
    <row r="1631" spans="2:87" s="1365" customFormat="1" x14ac:dyDescent="0.25">
      <c r="B1631" s="1831"/>
      <c r="C1631" s="1831"/>
      <c r="D1631" s="1627"/>
      <c r="E1631" s="1831"/>
      <c r="F1631" s="1831"/>
      <c r="G1631" s="1831"/>
      <c r="S1631" s="1473"/>
      <c r="BU1631" s="1819"/>
      <c r="CI1631" s="1455"/>
    </row>
    <row r="1632" spans="2:87" s="1365" customFormat="1" x14ac:dyDescent="0.25">
      <c r="B1632" s="1831"/>
      <c r="C1632" s="1831"/>
      <c r="D1632" s="1627"/>
      <c r="E1632" s="1831"/>
      <c r="F1632" s="1831"/>
      <c r="G1632" s="1831"/>
      <c r="S1632" s="1473"/>
      <c r="BU1632" s="1819"/>
      <c r="CI1632" s="1455"/>
    </row>
    <row r="1633" spans="2:87" s="1365" customFormat="1" x14ac:dyDescent="0.25">
      <c r="B1633" s="1831"/>
      <c r="C1633" s="1831"/>
      <c r="D1633" s="1627"/>
      <c r="E1633" s="1831"/>
      <c r="F1633" s="1831"/>
      <c r="G1633" s="1831"/>
      <c r="S1633" s="1473"/>
      <c r="BU1633" s="1819"/>
      <c r="CI1633" s="1455"/>
    </row>
    <row r="1634" spans="2:87" s="1365" customFormat="1" x14ac:dyDescent="0.25">
      <c r="B1634" s="1831"/>
      <c r="C1634" s="1831"/>
      <c r="D1634" s="1627"/>
      <c r="E1634" s="1831"/>
      <c r="F1634" s="1831"/>
      <c r="G1634" s="1831"/>
      <c r="S1634" s="1473"/>
      <c r="BU1634" s="1819"/>
      <c r="CI1634" s="1455"/>
    </row>
    <row r="1635" spans="2:87" s="1365" customFormat="1" x14ac:dyDescent="0.25">
      <c r="B1635" s="1831"/>
      <c r="C1635" s="1831"/>
      <c r="D1635" s="1627"/>
      <c r="E1635" s="1831"/>
      <c r="F1635" s="1831"/>
      <c r="G1635" s="1831"/>
      <c r="S1635" s="1473"/>
      <c r="BU1635" s="1819"/>
      <c r="CI1635" s="1455"/>
    </row>
    <row r="1636" spans="2:87" s="1365" customFormat="1" x14ac:dyDescent="0.25">
      <c r="B1636" s="1831"/>
      <c r="C1636" s="1831"/>
      <c r="D1636" s="1627"/>
      <c r="E1636" s="1831"/>
      <c r="F1636" s="1831"/>
      <c r="G1636" s="1831"/>
      <c r="S1636" s="1473"/>
      <c r="BU1636" s="1819"/>
      <c r="CI1636" s="1455"/>
    </row>
    <row r="1637" spans="2:87" s="1365" customFormat="1" x14ac:dyDescent="0.25">
      <c r="B1637" s="1831"/>
      <c r="C1637" s="1831"/>
      <c r="D1637" s="1627"/>
      <c r="E1637" s="1831"/>
      <c r="F1637" s="1831"/>
      <c r="G1637" s="1831"/>
      <c r="S1637" s="1473"/>
      <c r="BU1637" s="1819"/>
      <c r="CI1637" s="1455"/>
    </row>
    <row r="1638" spans="2:87" s="1365" customFormat="1" x14ac:dyDescent="0.25">
      <c r="B1638" s="1831"/>
      <c r="C1638" s="1831"/>
      <c r="D1638" s="1627"/>
      <c r="E1638" s="1831"/>
      <c r="F1638" s="1831"/>
      <c r="G1638" s="1831"/>
      <c r="S1638" s="1473"/>
      <c r="BU1638" s="1819"/>
      <c r="CI1638" s="1455"/>
    </row>
    <row r="1639" spans="2:87" s="1365" customFormat="1" x14ac:dyDescent="0.25">
      <c r="B1639" s="1831"/>
      <c r="C1639" s="1831"/>
      <c r="D1639" s="1627"/>
      <c r="E1639" s="1831"/>
      <c r="F1639" s="1831"/>
      <c r="G1639" s="1831"/>
      <c r="S1639" s="1473"/>
      <c r="BU1639" s="1819"/>
      <c r="CI1639" s="1455"/>
    </row>
    <row r="1640" spans="2:87" s="1365" customFormat="1" x14ac:dyDescent="0.25">
      <c r="B1640" s="1831"/>
      <c r="C1640" s="1831"/>
      <c r="D1640" s="1627"/>
      <c r="E1640" s="1831"/>
      <c r="F1640" s="1831"/>
      <c r="G1640" s="1831"/>
      <c r="S1640" s="1473"/>
      <c r="BU1640" s="1819"/>
      <c r="CI1640" s="1455"/>
    </row>
    <row r="1641" spans="2:87" s="1365" customFormat="1" x14ac:dyDescent="0.25">
      <c r="B1641" s="1831"/>
      <c r="C1641" s="1831"/>
      <c r="D1641" s="1627"/>
      <c r="E1641" s="1831"/>
      <c r="F1641" s="1831"/>
      <c r="G1641" s="1831"/>
      <c r="S1641" s="1473"/>
      <c r="BU1641" s="1819"/>
      <c r="CI1641" s="1455"/>
    </row>
    <row r="1642" spans="2:87" s="1365" customFormat="1" x14ac:dyDescent="0.25">
      <c r="B1642" s="1831"/>
      <c r="C1642" s="1831"/>
      <c r="D1642" s="1627"/>
      <c r="E1642" s="1831"/>
      <c r="F1642" s="1831"/>
      <c r="G1642" s="1831"/>
      <c r="S1642" s="1473"/>
      <c r="BU1642" s="1819"/>
      <c r="CI1642" s="1455"/>
    </row>
    <row r="1643" spans="2:87" s="1365" customFormat="1" x14ac:dyDescent="0.25">
      <c r="B1643" s="1831"/>
      <c r="C1643" s="1831"/>
      <c r="D1643" s="1627"/>
      <c r="E1643" s="1831"/>
      <c r="F1643" s="1831"/>
      <c r="G1643" s="1831"/>
      <c r="S1643" s="1473"/>
      <c r="BU1643" s="1819"/>
      <c r="CI1643" s="1455"/>
    </row>
    <row r="1644" spans="2:87" s="1365" customFormat="1" x14ac:dyDescent="0.25">
      <c r="B1644" s="1831"/>
      <c r="C1644" s="1831"/>
      <c r="D1644" s="1627"/>
      <c r="E1644" s="1831"/>
      <c r="F1644" s="1831"/>
      <c r="G1644" s="1831"/>
      <c r="S1644" s="1473"/>
      <c r="BU1644" s="1819"/>
      <c r="CI1644" s="1455"/>
    </row>
    <row r="1645" spans="2:87" s="1365" customFormat="1" x14ac:dyDescent="0.25">
      <c r="B1645" s="1831"/>
      <c r="C1645" s="1831"/>
      <c r="D1645" s="1627"/>
      <c r="E1645" s="1831"/>
      <c r="F1645" s="1831"/>
      <c r="G1645" s="1831"/>
      <c r="S1645" s="1473"/>
      <c r="BU1645" s="1819"/>
      <c r="CI1645" s="1455"/>
    </row>
    <row r="1646" spans="2:87" s="1365" customFormat="1" x14ac:dyDescent="0.25">
      <c r="B1646" s="1831"/>
      <c r="C1646" s="1831"/>
      <c r="D1646" s="1627"/>
      <c r="E1646" s="1831"/>
      <c r="F1646" s="1831"/>
      <c r="G1646" s="1831"/>
      <c r="S1646" s="1473"/>
      <c r="BU1646" s="1819"/>
      <c r="CI1646" s="1455"/>
    </row>
    <row r="1647" spans="2:87" s="1365" customFormat="1" x14ac:dyDescent="0.25">
      <c r="B1647" s="1831"/>
      <c r="C1647" s="1831"/>
      <c r="D1647" s="1627"/>
      <c r="E1647" s="1831"/>
      <c r="F1647" s="1831"/>
      <c r="G1647" s="1831"/>
      <c r="S1647" s="1473"/>
      <c r="BU1647" s="1819"/>
      <c r="CI1647" s="1455"/>
    </row>
    <row r="1648" spans="2:87" s="1365" customFormat="1" x14ac:dyDescent="0.25">
      <c r="B1648" s="1831"/>
      <c r="C1648" s="1831"/>
      <c r="D1648" s="1627"/>
      <c r="E1648" s="1831"/>
      <c r="F1648" s="1831"/>
      <c r="G1648" s="1831"/>
      <c r="S1648" s="1473"/>
      <c r="BU1648" s="1819"/>
      <c r="CI1648" s="1455"/>
    </row>
    <row r="1649" spans="2:87" s="1365" customFormat="1" x14ac:dyDescent="0.25">
      <c r="B1649" s="1831"/>
      <c r="C1649" s="1831"/>
      <c r="D1649" s="1627"/>
      <c r="E1649" s="1831"/>
      <c r="F1649" s="1831"/>
      <c r="G1649" s="1831"/>
      <c r="S1649" s="1473"/>
      <c r="BU1649" s="1819"/>
      <c r="CI1649" s="1455"/>
    </row>
    <row r="1650" spans="2:87" s="1365" customFormat="1" x14ac:dyDescent="0.25">
      <c r="B1650" s="1831"/>
      <c r="C1650" s="1831"/>
      <c r="D1650" s="1627"/>
      <c r="E1650" s="1831"/>
      <c r="F1650" s="1831"/>
      <c r="G1650" s="1831"/>
      <c r="S1650" s="1473"/>
      <c r="BU1650" s="1819"/>
      <c r="CI1650" s="1455"/>
    </row>
    <row r="1651" spans="2:87" s="1365" customFormat="1" x14ac:dyDescent="0.25">
      <c r="B1651" s="1831"/>
      <c r="C1651" s="1831"/>
      <c r="D1651" s="1627"/>
      <c r="E1651" s="1831"/>
      <c r="F1651" s="1831"/>
      <c r="G1651" s="1831"/>
      <c r="S1651" s="1473"/>
      <c r="BU1651" s="1819"/>
      <c r="CI1651" s="1455"/>
    </row>
    <row r="1652" spans="2:87" s="1365" customFormat="1" x14ac:dyDescent="0.25">
      <c r="B1652" s="1831"/>
      <c r="C1652" s="1831"/>
      <c r="D1652" s="1627"/>
      <c r="E1652" s="1831"/>
      <c r="F1652" s="1831"/>
      <c r="G1652" s="1831"/>
      <c r="S1652" s="1473"/>
      <c r="BU1652" s="1819"/>
      <c r="CI1652" s="1455"/>
    </row>
    <row r="1653" spans="2:87" s="1365" customFormat="1" x14ac:dyDescent="0.25">
      <c r="B1653" s="1831"/>
      <c r="C1653" s="1831"/>
      <c r="D1653" s="1627"/>
      <c r="E1653" s="1831"/>
      <c r="F1653" s="1831"/>
      <c r="G1653" s="1831"/>
      <c r="S1653" s="1473"/>
      <c r="BU1653" s="1819"/>
      <c r="CI1653" s="1455"/>
    </row>
    <row r="1654" spans="2:87" s="1365" customFormat="1" x14ac:dyDescent="0.25">
      <c r="B1654" s="1831"/>
      <c r="C1654" s="1831"/>
      <c r="D1654" s="1627"/>
      <c r="E1654" s="1831"/>
      <c r="F1654" s="1831"/>
      <c r="G1654" s="1831"/>
      <c r="S1654" s="1473"/>
      <c r="BU1654" s="1819"/>
      <c r="CI1654" s="1455"/>
    </row>
    <row r="1655" spans="2:87" s="1365" customFormat="1" x14ac:dyDescent="0.25">
      <c r="B1655" s="1831"/>
      <c r="C1655" s="1831"/>
      <c r="D1655" s="1627"/>
      <c r="E1655" s="1831"/>
      <c r="F1655" s="1831"/>
      <c r="G1655" s="1831"/>
      <c r="S1655" s="1473"/>
      <c r="BU1655" s="1819"/>
      <c r="CI1655" s="1455"/>
    </row>
    <row r="1656" spans="2:87" s="1365" customFormat="1" x14ac:dyDescent="0.25">
      <c r="B1656" s="1831"/>
      <c r="C1656" s="1831"/>
      <c r="D1656" s="1627"/>
      <c r="E1656" s="1831"/>
      <c r="F1656" s="1831"/>
      <c r="G1656" s="1831"/>
      <c r="S1656" s="1473"/>
      <c r="BU1656" s="1819"/>
      <c r="CI1656" s="1455"/>
    </row>
    <row r="1657" spans="2:87" s="1365" customFormat="1" x14ac:dyDescent="0.25">
      <c r="B1657" s="1831"/>
      <c r="C1657" s="1831"/>
      <c r="D1657" s="1627"/>
      <c r="E1657" s="1831"/>
      <c r="F1657" s="1831"/>
      <c r="G1657" s="1831"/>
      <c r="S1657" s="1473"/>
      <c r="BU1657" s="1819"/>
      <c r="CI1657" s="1455"/>
    </row>
    <row r="1658" spans="2:87" s="1365" customFormat="1" x14ac:dyDescent="0.25">
      <c r="B1658" s="1831"/>
      <c r="C1658" s="1831"/>
      <c r="D1658" s="1627"/>
      <c r="E1658" s="1831"/>
      <c r="F1658" s="1831"/>
      <c r="G1658" s="1831"/>
      <c r="S1658" s="1473"/>
      <c r="BU1658" s="1819"/>
      <c r="CI1658" s="1455"/>
    </row>
    <row r="1659" spans="2:87" s="1365" customFormat="1" x14ac:dyDescent="0.25">
      <c r="B1659" s="1831"/>
      <c r="C1659" s="1831"/>
      <c r="D1659" s="1627"/>
      <c r="E1659" s="1831"/>
      <c r="F1659" s="1831"/>
      <c r="G1659" s="1831"/>
      <c r="S1659" s="1473"/>
      <c r="BU1659" s="1819"/>
      <c r="CI1659" s="1455"/>
    </row>
    <row r="1660" spans="2:87" s="1365" customFormat="1" x14ac:dyDescent="0.25">
      <c r="B1660" s="1831"/>
      <c r="C1660" s="1831"/>
      <c r="D1660" s="1627"/>
      <c r="E1660" s="1831"/>
      <c r="F1660" s="1831"/>
      <c r="G1660" s="1831"/>
      <c r="S1660" s="1473"/>
      <c r="BU1660" s="1819"/>
      <c r="CI1660" s="1455"/>
    </row>
    <row r="1661" spans="2:87" s="1365" customFormat="1" x14ac:dyDescent="0.25">
      <c r="B1661" s="1831"/>
      <c r="C1661" s="1831"/>
      <c r="D1661" s="1627"/>
      <c r="E1661" s="1831"/>
      <c r="F1661" s="1831"/>
      <c r="G1661" s="1831"/>
      <c r="S1661" s="1473"/>
      <c r="BU1661" s="1819"/>
      <c r="CI1661" s="1455"/>
    </row>
    <row r="1662" spans="2:87" s="1365" customFormat="1" x14ac:dyDescent="0.25">
      <c r="B1662" s="1831"/>
      <c r="C1662" s="1831"/>
      <c r="D1662" s="1627"/>
      <c r="E1662" s="1831"/>
      <c r="F1662" s="1831"/>
      <c r="G1662" s="1831"/>
      <c r="S1662" s="1473"/>
      <c r="BU1662" s="1819"/>
      <c r="CI1662" s="1455"/>
    </row>
    <row r="1663" spans="2:87" s="1365" customFormat="1" x14ac:dyDescent="0.25">
      <c r="B1663" s="1831"/>
      <c r="C1663" s="1831"/>
      <c r="D1663" s="1627"/>
      <c r="E1663" s="1831"/>
      <c r="F1663" s="1831"/>
      <c r="G1663" s="1831"/>
      <c r="S1663" s="1473"/>
      <c r="BU1663" s="1819"/>
      <c r="CI1663" s="1455"/>
    </row>
    <row r="1664" spans="2:87" s="1365" customFormat="1" x14ac:dyDescent="0.25">
      <c r="B1664" s="1831"/>
      <c r="C1664" s="1831"/>
      <c r="D1664" s="1627"/>
      <c r="E1664" s="1831"/>
      <c r="F1664" s="1831"/>
      <c r="G1664" s="1831"/>
      <c r="S1664" s="1473"/>
      <c r="BU1664" s="1819"/>
      <c r="CI1664" s="1455"/>
    </row>
    <row r="1665" spans="2:87" s="1365" customFormat="1" x14ac:dyDescent="0.25">
      <c r="B1665" s="1831"/>
      <c r="C1665" s="1831"/>
      <c r="D1665" s="1627"/>
      <c r="E1665" s="1831"/>
      <c r="F1665" s="1831"/>
      <c r="G1665" s="1831"/>
      <c r="S1665" s="1473"/>
      <c r="BU1665" s="1819"/>
      <c r="CI1665" s="1455"/>
    </row>
    <row r="1666" spans="2:87" s="1365" customFormat="1" x14ac:dyDescent="0.25">
      <c r="B1666" s="1831"/>
      <c r="C1666" s="1831"/>
      <c r="D1666" s="1627"/>
      <c r="E1666" s="1831"/>
      <c r="F1666" s="1831"/>
      <c r="G1666" s="1831"/>
      <c r="S1666" s="1473"/>
      <c r="BU1666" s="1819"/>
      <c r="CI1666" s="1455"/>
    </row>
    <row r="1667" spans="2:87" s="1365" customFormat="1" x14ac:dyDescent="0.25">
      <c r="B1667" s="1831"/>
      <c r="C1667" s="1831"/>
      <c r="D1667" s="1627"/>
      <c r="E1667" s="1831"/>
      <c r="F1667" s="1831"/>
      <c r="G1667" s="1831"/>
      <c r="S1667" s="1473"/>
      <c r="BU1667" s="1819"/>
      <c r="CI1667" s="1455"/>
    </row>
    <row r="1668" spans="2:87" s="1365" customFormat="1" x14ac:dyDescent="0.25">
      <c r="B1668" s="1831"/>
      <c r="C1668" s="1831"/>
      <c r="D1668" s="1627"/>
      <c r="E1668" s="1831"/>
      <c r="F1668" s="1831"/>
      <c r="G1668" s="1831"/>
      <c r="S1668" s="1473"/>
      <c r="BU1668" s="1819"/>
      <c r="CI1668" s="1455"/>
    </row>
    <row r="1669" spans="2:87" s="1365" customFormat="1" x14ac:dyDescent="0.25">
      <c r="B1669" s="1831"/>
      <c r="C1669" s="1831"/>
      <c r="D1669" s="1627"/>
      <c r="E1669" s="1831"/>
      <c r="F1669" s="1831"/>
      <c r="G1669" s="1831"/>
      <c r="S1669" s="1473"/>
      <c r="BU1669" s="1819"/>
      <c r="CI1669" s="1455"/>
    </row>
    <row r="1670" spans="2:87" s="1365" customFormat="1" x14ac:dyDescent="0.25">
      <c r="B1670" s="1831"/>
      <c r="C1670" s="1831"/>
      <c r="D1670" s="1627"/>
      <c r="E1670" s="1831"/>
      <c r="F1670" s="1831"/>
      <c r="G1670" s="1831"/>
      <c r="S1670" s="1473"/>
      <c r="BU1670" s="1819"/>
      <c r="CI1670" s="1455"/>
    </row>
    <row r="1671" spans="2:87" s="1365" customFormat="1" x14ac:dyDescent="0.25">
      <c r="B1671" s="1831"/>
      <c r="C1671" s="1831"/>
      <c r="D1671" s="1627"/>
      <c r="E1671" s="1831"/>
      <c r="F1671" s="1831"/>
      <c r="G1671" s="1831"/>
      <c r="S1671" s="1473"/>
      <c r="BU1671" s="1819"/>
      <c r="CI1671" s="1455"/>
    </row>
    <row r="1672" spans="2:87" s="1365" customFormat="1" x14ac:dyDescent="0.25">
      <c r="B1672" s="1831"/>
      <c r="C1672" s="1831"/>
      <c r="D1672" s="1627"/>
      <c r="E1672" s="1831"/>
      <c r="F1672" s="1831"/>
      <c r="G1672" s="1831"/>
      <c r="S1672" s="1473"/>
      <c r="BU1672" s="1819"/>
      <c r="CI1672" s="1455"/>
    </row>
    <row r="1673" spans="2:87" s="1365" customFormat="1" x14ac:dyDescent="0.25">
      <c r="B1673" s="1831"/>
      <c r="C1673" s="1831"/>
      <c r="D1673" s="1627"/>
      <c r="E1673" s="1831"/>
      <c r="F1673" s="1831"/>
      <c r="G1673" s="1831"/>
      <c r="S1673" s="1473"/>
      <c r="BU1673" s="1819"/>
      <c r="CI1673" s="1455"/>
    </row>
    <row r="1674" spans="2:87" s="1365" customFormat="1" x14ac:dyDescent="0.25">
      <c r="B1674" s="1831"/>
      <c r="C1674" s="1831"/>
      <c r="D1674" s="1627"/>
      <c r="E1674" s="1831"/>
      <c r="F1674" s="1831"/>
      <c r="G1674" s="1831"/>
      <c r="S1674" s="1473"/>
      <c r="BU1674" s="1819"/>
      <c r="CI1674" s="1455"/>
    </row>
    <row r="1675" spans="2:87" s="1365" customFormat="1" x14ac:dyDescent="0.25">
      <c r="B1675" s="1831"/>
      <c r="C1675" s="1831"/>
      <c r="D1675" s="1627"/>
      <c r="E1675" s="1831"/>
      <c r="F1675" s="1831"/>
      <c r="G1675" s="1831"/>
      <c r="S1675" s="1473"/>
      <c r="BU1675" s="1819"/>
      <c r="CI1675" s="1455"/>
    </row>
    <row r="1676" spans="2:87" s="1365" customFormat="1" x14ac:dyDescent="0.25">
      <c r="B1676" s="1831"/>
      <c r="C1676" s="1831"/>
      <c r="D1676" s="1627"/>
      <c r="E1676" s="1831"/>
      <c r="F1676" s="1831"/>
      <c r="G1676" s="1831"/>
      <c r="S1676" s="1473"/>
      <c r="BU1676" s="1819"/>
      <c r="CI1676" s="1455"/>
    </row>
    <row r="1677" spans="2:87" s="1365" customFormat="1" x14ac:dyDescent="0.25">
      <c r="B1677" s="1831"/>
      <c r="C1677" s="1831"/>
      <c r="D1677" s="1627"/>
      <c r="E1677" s="1831"/>
      <c r="F1677" s="1831"/>
      <c r="G1677" s="1831"/>
      <c r="S1677" s="1473"/>
      <c r="BU1677" s="1819"/>
      <c r="CI1677" s="1455"/>
    </row>
    <row r="1678" spans="2:87" s="1365" customFormat="1" x14ac:dyDescent="0.25">
      <c r="B1678" s="1831"/>
      <c r="C1678" s="1831"/>
      <c r="D1678" s="1627"/>
      <c r="E1678" s="1831"/>
      <c r="F1678" s="1831"/>
      <c r="G1678" s="1831"/>
      <c r="S1678" s="1473"/>
      <c r="BU1678" s="1819"/>
      <c r="CI1678" s="1455"/>
    </row>
    <row r="1679" spans="2:87" s="1365" customFormat="1" x14ac:dyDescent="0.25">
      <c r="B1679" s="1831"/>
      <c r="C1679" s="1831"/>
      <c r="D1679" s="1627"/>
      <c r="E1679" s="1831"/>
      <c r="F1679" s="1831"/>
      <c r="G1679" s="1831"/>
      <c r="S1679" s="1473"/>
      <c r="BU1679" s="1819"/>
      <c r="CI1679" s="1455"/>
    </row>
    <row r="1680" spans="2:87" s="1365" customFormat="1" x14ac:dyDescent="0.25">
      <c r="B1680" s="1831"/>
      <c r="C1680" s="1831"/>
      <c r="D1680" s="1627"/>
      <c r="E1680" s="1831"/>
      <c r="F1680" s="1831"/>
      <c r="G1680" s="1831"/>
      <c r="S1680" s="1473"/>
      <c r="BU1680" s="1819"/>
      <c r="CI1680" s="1455"/>
    </row>
    <row r="1681" spans="2:87" s="1365" customFormat="1" x14ac:dyDescent="0.25">
      <c r="B1681" s="1831"/>
      <c r="C1681" s="1831"/>
      <c r="D1681" s="1627"/>
      <c r="E1681" s="1831"/>
      <c r="F1681" s="1831"/>
      <c r="G1681" s="1831"/>
      <c r="S1681" s="1473"/>
      <c r="BU1681" s="1819"/>
      <c r="CI1681" s="1455"/>
    </row>
    <row r="1682" spans="2:87" s="1365" customFormat="1" x14ac:dyDescent="0.25">
      <c r="B1682" s="1831"/>
      <c r="C1682" s="1831"/>
      <c r="D1682" s="1627"/>
      <c r="E1682" s="1831"/>
      <c r="F1682" s="1831"/>
      <c r="G1682" s="1831"/>
      <c r="S1682" s="1473"/>
      <c r="BU1682" s="1819"/>
      <c r="CI1682" s="1455"/>
    </row>
    <row r="1683" spans="2:87" s="1365" customFormat="1" x14ac:dyDescent="0.25">
      <c r="B1683" s="1831"/>
      <c r="C1683" s="1831"/>
      <c r="D1683" s="1627"/>
      <c r="E1683" s="1831"/>
      <c r="F1683" s="1831"/>
      <c r="G1683" s="1831"/>
      <c r="S1683" s="1473"/>
      <c r="BU1683" s="1819"/>
      <c r="CI1683" s="1455"/>
    </row>
    <row r="1684" spans="2:87" s="1365" customFormat="1" x14ac:dyDescent="0.25">
      <c r="B1684" s="1831"/>
      <c r="C1684" s="1831"/>
      <c r="D1684" s="1627"/>
      <c r="E1684" s="1831"/>
      <c r="F1684" s="1831"/>
      <c r="G1684" s="1831"/>
      <c r="S1684" s="1473"/>
      <c r="BU1684" s="1819"/>
      <c r="CI1684" s="1455"/>
    </row>
    <row r="1685" spans="2:87" s="1365" customFormat="1" x14ac:dyDescent="0.25">
      <c r="B1685" s="1831"/>
      <c r="C1685" s="1831"/>
      <c r="D1685" s="1627"/>
      <c r="E1685" s="1831"/>
      <c r="F1685" s="1831"/>
      <c r="G1685" s="1831"/>
      <c r="S1685" s="1473"/>
      <c r="BU1685" s="1819"/>
      <c r="CI1685" s="1455"/>
    </row>
    <row r="1686" spans="2:87" s="1365" customFormat="1" x14ac:dyDescent="0.25">
      <c r="B1686" s="1831"/>
      <c r="C1686" s="1831"/>
      <c r="D1686" s="1627"/>
      <c r="E1686" s="1831"/>
      <c r="F1686" s="1831"/>
      <c r="G1686" s="1831"/>
      <c r="S1686" s="1473"/>
      <c r="BU1686" s="1819"/>
      <c r="CI1686" s="1455"/>
    </row>
    <row r="1687" spans="2:87" s="1365" customFormat="1" x14ac:dyDescent="0.25">
      <c r="B1687" s="1831"/>
      <c r="C1687" s="1831"/>
      <c r="D1687" s="1627"/>
      <c r="E1687" s="1831"/>
      <c r="F1687" s="1831"/>
      <c r="G1687" s="1831"/>
      <c r="S1687" s="1473"/>
      <c r="BU1687" s="1819"/>
      <c r="CI1687" s="1455"/>
    </row>
    <row r="1688" spans="2:87" s="1365" customFormat="1" x14ac:dyDescent="0.25">
      <c r="B1688" s="1831"/>
      <c r="C1688" s="1831"/>
      <c r="D1688" s="1627"/>
      <c r="E1688" s="1831"/>
      <c r="F1688" s="1831"/>
      <c r="G1688" s="1831"/>
      <c r="S1688" s="1473"/>
      <c r="BU1688" s="1819"/>
      <c r="CI1688" s="1455"/>
    </row>
    <row r="1689" spans="2:87" s="1365" customFormat="1" x14ac:dyDescent="0.25">
      <c r="B1689" s="1831"/>
      <c r="C1689" s="1831"/>
      <c r="D1689" s="1627"/>
      <c r="E1689" s="1831"/>
      <c r="F1689" s="1831"/>
      <c r="G1689" s="1831"/>
      <c r="S1689" s="1473"/>
      <c r="BU1689" s="1819"/>
      <c r="CI1689" s="1455"/>
    </row>
    <row r="1690" spans="2:87" s="1365" customFormat="1" x14ac:dyDescent="0.25">
      <c r="B1690" s="1831"/>
      <c r="C1690" s="1831"/>
      <c r="D1690" s="1627"/>
      <c r="E1690" s="1831"/>
      <c r="F1690" s="1831"/>
      <c r="G1690" s="1831"/>
      <c r="S1690" s="1473"/>
      <c r="BU1690" s="1819"/>
      <c r="CI1690" s="1455"/>
    </row>
    <row r="1691" spans="2:87" s="1365" customFormat="1" x14ac:dyDescent="0.25">
      <c r="B1691" s="1831"/>
      <c r="C1691" s="1831"/>
      <c r="D1691" s="1627"/>
      <c r="E1691" s="1831"/>
      <c r="F1691" s="1831"/>
      <c r="G1691" s="1831"/>
      <c r="S1691" s="1473"/>
      <c r="BU1691" s="1819"/>
      <c r="CI1691" s="1455"/>
    </row>
    <row r="1692" spans="2:87" s="1365" customFormat="1" x14ac:dyDescent="0.25">
      <c r="B1692" s="1831"/>
      <c r="C1692" s="1831"/>
      <c r="D1692" s="1627"/>
      <c r="E1692" s="1831"/>
      <c r="F1692" s="1831"/>
      <c r="G1692" s="1831"/>
      <c r="S1692" s="1473"/>
      <c r="BU1692" s="1819"/>
      <c r="CI1692" s="1455"/>
    </row>
    <row r="1693" spans="2:87" s="1365" customFormat="1" x14ac:dyDescent="0.25">
      <c r="B1693" s="1831"/>
      <c r="C1693" s="1831"/>
      <c r="D1693" s="1627"/>
      <c r="E1693" s="1831"/>
      <c r="F1693" s="1831"/>
      <c r="G1693" s="1831"/>
      <c r="S1693" s="1473"/>
      <c r="BU1693" s="1819"/>
      <c r="CI1693" s="1455"/>
    </row>
    <row r="1694" spans="2:87" s="1365" customFormat="1" x14ac:dyDescent="0.25">
      <c r="B1694" s="1831"/>
      <c r="C1694" s="1831"/>
      <c r="D1694" s="1627"/>
      <c r="E1694" s="1831"/>
      <c r="F1694" s="1831"/>
      <c r="G1694" s="1831"/>
      <c r="S1694" s="1473"/>
      <c r="BU1694" s="1819"/>
      <c r="CI1694" s="1455"/>
    </row>
    <row r="1695" spans="2:87" s="1365" customFormat="1" x14ac:dyDescent="0.25">
      <c r="B1695" s="1831"/>
      <c r="C1695" s="1831"/>
      <c r="D1695" s="1627"/>
      <c r="E1695" s="1831"/>
      <c r="F1695" s="1831"/>
      <c r="G1695" s="1831"/>
      <c r="S1695" s="1473"/>
      <c r="BU1695" s="1819"/>
      <c r="CI1695" s="1455"/>
    </row>
    <row r="1696" spans="2:87" s="1365" customFormat="1" x14ac:dyDescent="0.25">
      <c r="B1696" s="1831"/>
      <c r="C1696" s="1831"/>
      <c r="D1696" s="1627"/>
      <c r="E1696" s="1831"/>
      <c r="F1696" s="1831"/>
      <c r="G1696" s="1831"/>
      <c r="S1696" s="1473"/>
      <c r="BU1696" s="1819"/>
      <c r="CI1696" s="1455"/>
    </row>
    <row r="1697" spans="2:87" s="1365" customFormat="1" x14ac:dyDescent="0.25">
      <c r="B1697" s="1831"/>
      <c r="C1697" s="1831"/>
      <c r="D1697" s="1627"/>
      <c r="E1697" s="1831"/>
      <c r="F1697" s="1831"/>
      <c r="G1697" s="1831"/>
      <c r="S1697" s="1473"/>
      <c r="BU1697" s="1819"/>
      <c r="CI1697" s="1455"/>
    </row>
    <row r="1698" spans="2:87" s="1365" customFormat="1" x14ac:dyDescent="0.25">
      <c r="B1698" s="1831"/>
      <c r="C1698" s="1831"/>
      <c r="D1698" s="1627"/>
      <c r="E1698" s="1831"/>
      <c r="F1698" s="1831"/>
      <c r="G1698" s="1831"/>
      <c r="S1698" s="1473"/>
      <c r="BU1698" s="1819"/>
      <c r="CI1698" s="1455"/>
    </row>
    <row r="1699" spans="2:87" s="1365" customFormat="1" x14ac:dyDescent="0.25">
      <c r="B1699" s="1831"/>
      <c r="C1699" s="1831"/>
      <c r="D1699" s="1627"/>
      <c r="E1699" s="1831"/>
      <c r="F1699" s="1831"/>
      <c r="G1699" s="1831"/>
      <c r="S1699" s="1473"/>
      <c r="BU1699" s="1819"/>
      <c r="CI1699" s="1455"/>
    </row>
    <row r="1700" spans="2:87" s="1365" customFormat="1" x14ac:dyDescent="0.25">
      <c r="B1700" s="1831"/>
      <c r="C1700" s="1831"/>
      <c r="D1700" s="1627"/>
      <c r="E1700" s="1831"/>
      <c r="F1700" s="1831"/>
      <c r="G1700" s="1831"/>
      <c r="S1700" s="1473"/>
      <c r="BU1700" s="1819"/>
      <c r="CI1700" s="1455"/>
    </row>
    <row r="1701" spans="2:87" s="1365" customFormat="1" x14ac:dyDescent="0.25">
      <c r="B1701" s="1831"/>
      <c r="C1701" s="1831"/>
      <c r="D1701" s="1627"/>
      <c r="E1701" s="1831"/>
      <c r="F1701" s="1831"/>
      <c r="G1701" s="1831"/>
      <c r="S1701" s="1473"/>
      <c r="BU1701" s="1819"/>
      <c r="CI1701" s="1455"/>
    </row>
    <row r="1702" spans="2:87" s="1365" customFormat="1" x14ac:dyDescent="0.25">
      <c r="B1702" s="1831"/>
      <c r="C1702" s="1831"/>
      <c r="D1702" s="1627"/>
      <c r="E1702" s="1831"/>
      <c r="F1702" s="1831"/>
      <c r="G1702" s="1831"/>
      <c r="S1702" s="1473"/>
      <c r="BU1702" s="1819"/>
      <c r="CI1702" s="1455"/>
    </row>
    <row r="1703" spans="2:87" s="1365" customFormat="1" x14ac:dyDescent="0.25">
      <c r="B1703" s="1831"/>
      <c r="C1703" s="1831"/>
      <c r="D1703" s="1627"/>
      <c r="E1703" s="1831"/>
      <c r="F1703" s="1831"/>
      <c r="G1703" s="1831"/>
      <c r="S1703" s="1473"/>
      <c r="BU1703" s="1819"/>
      <c r="CI1703" s="1455"/>
    </row>
    <row r="1704" spans="2:87" s="1365" customFormat="1" x14ac:dyDescent="0.25">
      <c r="B1704" s="1831"/>
      <c r="C1704" s="1831"/>
      <c r="D1704" s="1627"/>
      <c r="E1704" s="1831"/>
      <c r="F1704" s="1831"/>
      <c r="G1704" s="1831"/>
      <c r="S1704" s="1473"/>
      <c r="BU1704" s="1819"/>
      <c r="CI1704" s="1455"/>
    </row>
    <row r="1705" spans="2:87" s="1365" customFormat="1" x14ac:dyDescent="0.25">
      <c r="B1705" s="1831"/>
      <c r="C1705" s="1831"/>
      <c r="D1705" s="1627"/>
      <c r="E1705" s="1831"/>
      <c r="F1705" s="1831"/>
      <c r="G1705" s="1831"/>
      <c r="S1705" s="1473"/>
      <c r="BU1705" s="1819"/>
      <c r="CI1705" s="1455"/>
    </row>
    <row r="1706" spans="2:87" s="1365" customFormat="1" x14ac:dyDescent="0.25">
      <c r="B1706" s="1831"/>
      <c r="C1706" s="1831"/>
      <c r="D1706" s="1627"/>
      <c r="E1706" s="1831"/>
      <c r="F1706" s="1831"/>
      <c r="G1706" s="1831"/>
      <c r="S1706" s="1473"/>
      <c r="BU1706" s="1819"/>
      <c r="CI1706" s="1455"/>
    </row>
    <row r="1707" spans="2:87" s="1365" customFormat="1" x14ac:dyDescent="0.25">
      <c r="B1707" s="1831"/>
      <c r="C1707" s="1831"/>
      <c r="D1707" s="1627"/>
      <c r="E1707" s="1831"/>
      <c r="F1707" s="1831"/>
      <c r="G1707" s="1831"/>
      <c r="S1707" s="1473"/>
      <c r="BU1707" s="1819"/>
      <c r="CI1707" s="1455"/>
    </row>
    <row r="1708" spans="2:87" s="1365" customFormat="1" x14ac:dyDescent="0.25">
      <c r="B1708" s="1831"/>
      <c r="C1708" s="1831"/>
      <c r="D1708" s="1627"/>
      <c r="E1708" s="1831"/>
      <c r="F1708" s="1831"/>
      <c r="G1708" s="1831"/>
      <c r="S1708" s="1473"/>
      <c r="BU1708" s="1819"/>
      <c r="CI1708" s="1455"/>
    </row>
    <row r="1709" spans="2:87" s="1365" customFormat="1" x14ac:dyDescent="0.25">
      <c r="B1709" s="1831"/>
      <c r="C1709" s="1831"/>
      <c r="D1709" s="1627"/>
      <c r="E1709" s="1831"/>
      <c r="F1709" s="1831"/>
      <c r="G1709" s="1831"/>
      <c r="S1709" s="1473"/>
      <c r="BU1709" s="1819"/>
      <c r="CI1709" s="1455"/>
    </row>
    <row r="1710" spans="2:87" s="1365" customFormat="1" x14ac:dyDescent="0.25">
      <c r="B1710" s="1831"/>
      <c r="C1710" s="1831"/>
      <c r="D1710" s="1627"/>
      <c r="E1710" s="1831"/>
      <c r="F1710" s="1831"/>
      <c r="G1710" s="1831"/>
      <c r="S1710" s="1473"/>
      <c r="BU1710" s="1819"/>
      <c r="CI1710" s="1455"/>
    </row>
    <row r="1711" spans="2:87" s="1365" customFormat="1" x14ac:dyDescent="0.25">
      <c r="B1711" s="1831"/>
      <c r="C1711" s="1831"/>
      <c r="D1711" s="1627"/>
      <c r="E1711" s="1831"/>
      <c r="F1711" s="1831"/>
      <c r="G1711" s="1831"/>
      <c r="S1711" s="1473"/>
      <c r="BU1711" s="1819"/>
      <c r="CI1711" s="1455"/>
    </row>
    <row r="1712" spans="2:87" s="1365" customFormat="1" x14ac:dyDescent="0.25">
      <c r="B1712" s="1831"/>
      <c r="C1712" s="1831"/>
      <c r="D1712" s="1627"/>
      <c r="E1712" s="1831"/>
      <c r="F1712" s="1831"/>
      <c r="G1712" s="1831"/>
      <c r="S1712" s="1473"/>
      <c r="BU1712" s="1819"/>
      <c r="CI1712" s="1455"/>
    </row>
    <row r="1713" spans="2:87" s="1365" customFormat="1" x14ac:dyDescent="0.25">
      <c r="B1713" s="1831"/>
      <c r="C1713" s="1831"/>
      <c r="D1713" s="1627"/>
      <c r="E1713" s="1831"/>
      <c r="F1713" s="1831"/>
      <c r="G1713" s="1831"/>
      <c r="S1713" s="1473"/>
      <c r="BU1713" s="1819"/>
      <c r="CI1713" s="1455"/>
    </row>
    <row r="1714" spans="2:87" s="1365" customFormat="1" x14ac:dyDescent="0.25">
      <c r="B1714" s="1831"/>
      <c r="C1714" s="1831"/>
      <c r="D1714" s="1627"/>
      <c r="E1714" s="1831"/>
      <c r="F1714" s="1831"/>
      <c r="G1714" s="1831"/>
      <c r="S1714" s="1473"/>
      <c r="BU1714" s="1819"/>
      <c r="CI1714" s="1455"/>
    </row>
    <row r="1715" spans="2:87" s="1365" customFormat="1" x14ac:dyDescent="0.25">
      <c r="B1715" s="1831"/>
      <c r="C1715" s="1831"/>
      <c r="D1715" s="1627"/>
      <c r="E1715" s="1831"/>
      <c r="F1715" s="1831"/>
      <c r="G1715" s="1831"/>
      <c r="S1715" s="1473"/>
      <c r="BU1715" s="1819"/>
      <c r="CI1715" s="1455"/>
    </row>
    <row r="1716" spans="2:87" s="1365" customFormat="1" x14ac:dyDescent="0.25">
      <c r="B1716" s="1831"/>
      <c r="C1716" s="1831"/>
      <c r="D1716" s="1627"/>
      <c r="E1716" s="1831"/>
      <c r="F1716" s="1831"/>
      <c r="G1716" s="1831"/>
      <c r="S1716" s="1473"/>
      <c r="BU1716" s="1819"/>
      <c r="CI1716" s="1455"/>
    </row>
    <row r="1717" spans="2:87" s="1365" customFormat="1" x14ac:dyDescent="0.25">
      <c r="B1717" s="1831"/>
      <c r="C1717" s="1831"/>
      <c r="D1717" s="1627"/>
      <c r="E1717" s="1831"/>
      <c r="F1717" s="1831"/>
      <c r="G1717" s="1831"/>
      <c r="S1717" s="1473"/>
      <c r="BU1717" s="1819"/>
      <c r="CI1717" s="1455"/>
    </row>
    <row r="1718" spans="2:87" s="1365" customFormat="1" x14ac:dyDescent="0.25">
      <c r="B1718" s="1831"/>
      <c r="C1718" s="1831"/>
      <c r="D1718" s="1627"/>
      <c r="E1718" s="1831"/>
      <c r="F1718" s="1831"/>
      <c r="G1718" s="1831"/>
      <c r="S1718" s="1473"/>
      <c r="BU1718" s="1819"/>
      <c r="CI1718" s="1455"/>
    </row>
    <row r="1719" spans="2:87" s="1365" customFormat="1" x14ac:dyDescent="0.25">
      <c r="B1719" s="1831"/>
      <c r="C1719" s="1831"/>
      <c r="D1719" s="1627"/>
      <c r="E1719" s="1831"/>
      <c r="F1719" s="1831"/>
      <c r="G1719" s="1831"/>
      <c r="S1719" s="1473"/>
      <c r="BU1719" s="1819"/>
      <c r="CI1719" s="1455"/>
    </row>
    <row r="1720" spans="2:87" s="1365" customFormat="1" x14ac:dyDescent="0.25">
      <c r="B1720" s="1831"/>
      <c r="C1720" s="1831"/>
      <c r="D1720" s="1627"/>
      <c r="E1720" s="1831"/>
      <c r="F1720" s="1831"/>
      <c r="G1720" s="1831"/>
      <c r="S1720" s="1473"/>
      <c r="BU1720" s="1819"/>
      <c r="CI1720" s="1455"/>
    </row>
    <row r="1721" spans="2:87" s="1365" customFormat="1" x14ac:dyDescent="0.25">
      <c r="B1721" s="1831"/>
      <c r="C1721" s="1831"/>
      <c r="D1721" s="1627"/>
      <c r="E1721" s="1831"/>
      <c r="F1721" s="1831"/>
      <c r="G1721" s="1831"/>
      <c r="S1721" s="1473"/>
      <c r="BU1721" s="1819"/>
      <c r="CI1721" s="1455"/>
    </row>
    <row r="1722" spans="2:87" s="1365" customFormat="1" x14ac:dyDescent="0.25">
      <c r="B1722" s="1831"/>
      <c r="C1722" s="1831"/>
      <c r="D1722" s="1627"/>
      <c r="E1722" s="1831"/>
      <c r="F1722" s="1831"/>
      <c r="G1722" s="1831"/>
      <c r="S1722" s="1473"/>
      <c r="BU1722" s="1819"/>
      <c r="CI1722" s="1455"/>
    </row>
    <row r="1723" spans="2:87" s="1365" customFormat="1" x14ac:dyDescent="0.25">
      <c r="B1723" s="1831"/>
      <c r="C1723" s="1831"/>
      <c r="D1723" s="1627"/>
      <c r="E1723" s="1831"/>
      <c r="F1723" s="1831"/>
      <c r="G1723" s="1831"/>
      <c r="S1723" s="1473"/>
      <c r="BU1723" s="1819"/>
      <c r="CI1723" s="1455"/>
    </row>
    <row r="1724" spans="2:87" s="1365" customFormat="1" x14ac:dyDescent="0.25">
      <c r="B1724" s="1831"/>
      <c r="C1724" s="1831"/>
      <c r="D1724" s="1627"/>
      <c r="E1724" s="1831"/>
      <c r="F1724" s="1831"/>
      <c r="G1724" s="1831"/>
      <c r="S1724" s="1473"/>
      <c r="BU1724" s="1819"/>
      <c r="CI1724" s="1455"/>
    </row>
    <row r="1725" spans="2:87" s="1365" customFormat="1" x14ac:dyDescent="0.25">
      <c r="B1725" s="1831"/>
      <c r="C1725" s="1831"/>
      <c r="D1725" s="1627"/>
      <c r="E1725" s="1831"/>
      <c r="F1725" s="1831"/>
      <c r="G1725" s="1831"/>
      <c r="S1725" s="1473"/>
      <c r="BU1725" s="1819"/>
      <c r="CI1725" s="1455"/>
    </row>
    <row r="1726" spans="2:87" s="1365" customFormat="1" x14ac:dyDescent="0.25">
      <c r="B1726" s="1831"/>
      <c r="C1726" s="1831"/>
      <c r="D1726" s="1627"/>
      <c r="E1726" s="1831"/>
      <c r="F1726" s="1831"/>
      <c r="G1726" s="1831"/>
      <c r="S1726" s="1473"/>
      <c r="BU1726" s="1819"/>
      <c r="CI1726" s="1455"/>
    </row>
    <row r="1727" spans="2:87" s="1365" customFormat="1" x14ac:dyDescent="0.25">
      <c r="B1727" s="1831"/>
      <c r="C1727" s="1831"/>
      <c r="D1727" s="1627"/>
      <c r="E1727" s="1831"/>
      <c r="F1727" s="1831"/>
      <c r="G1727" s="1831"/>
      <c r="S1727" s="1473"/>
      <c r="BU1727" s="1819"/>
      <c r="CI1727" s="1455"/>
    </row>
    <row r="1728" spans="2:87" s="1365" customFormat="1" x14ac:dyDescent="0.25">
      <c r="B1728" s="1831"/>
      <c r="C1728" s="1831"/>
      <c r="D1728" s="1627"/>
      <c r="E1728" s="1831"/>
      <c r="F1728" s="1831"/>
      <c r="G1728" s="1831"/>
      <c r="S1728" s="1473"/>
      <c r="BU1728" s="1819"/>
      <c r="CI1728" s="1455"/>
    </row>
    <row r="1729" spans="2:87" s="1365" customFormat="1" x14ac:dyDescent="0.25">
      <c r="B1729" s="1831"/>
      <c r="C1729" s="1831"/>
      <c r="D1729" s="1627"/>
      <c r="E1729" s="1831"/>
      <c r="F1729" s="1831"/>
      <c r="G1729" s="1831"/>
      <c r="S1729" s="1473"/>
      <c r="BU1729" s="1819"/>
      <c r="CI1729" s="1455"/>
    </row>
    <row r="1730" spans="2:87" s="1365" customFormat="1" x14ac:dyDescent="0.25">
      <c r="B1730" s="1831"/>
      <c r="C1730" s="1831"/>
      <c r="D1730" s="1627"/>
      <c r="E1730" s="1831"/>
      <c r="F1730" s="1831"/>
      <c r="G1730" s="1831"/>
      <c r="S1730" s="1473"/>
      <c r="BU1730" s="1819"/>
      <c r="CI1730" s="1455"/>
    </row>
    <row r="1731" spans="2:87" s="1365" customFormat="1" x14ac:dyDescent="0.25">
      <c r="B1731" s="1831"/>
      <c r="C1731" s="1831"/>
      <c r="D1731" s="1627"/>
      <c r="E1731" s="1831"/>
      <c r="F1731" s="1831"/>
      <c r="G1731" s="1831"/>
      <c r="S1731" s="1473"/>
      <c r="BU1731" s="1819"/>
      <c r="CI1731" s="1455"/>
    </row>
    <row r="1732" spans="2:87" s="1365" customFormat="1" x14ac:dyDescent="0.25">
      <c r="B1732" s="1831"/>
      <c r="C1732" s="1831"/>
      <c r="D1732" s="1627"/>
      <c r="E1732" s="1831"/>
      <c r="F1732" s="1831"/>
      <c r="G1732" s="1831"/>
      <c r="S1732" s="1473"/>
      <c r="BU1732" s="1819"/>
      <c r="CI1732" s="1455"/>
    </row>
    <row r="1733" spans="2:87" s="1365" customFormat="1" x14ac:dyDescent="0.25">
      <c r="B1733" s="1831"/>
      <c r="C1733" s="1831"/>
      <c r="D1733" s="1627"/>
      <c r="E1733" s="1831"/>
      <c r="F1733" s="1831"/>
      <c r="G1733" s="1831"/>
      <c r="S1733" s="1473"/>
      <c r="BU1733" s="1819"/>
      <c r="CI1733" s="1455"/>
    </row>
    <row r="1734" spans="2:87" s="1365" customFormat="1" x14ac:dyDescent="0.25">
      <c r="B1734" s="1831"/>
      <c r="C1734" s="1831"/>
      <c r="D1734" s="1627"/>
      <c r="E1734" s="1831"/>
      <c r="F1734" s="1831"/>
      <c r="G1734" s="1831"/>
      <c r="S1734" s="1473"/>
      <c r="BU1734" s="1819"/>
      <c r="CI1734" s="1455"/>
    </row>
    <row r="1735" spans="2:87" s="1365" customFormat="1" x14ac:dyDescent="0.25">
      <c r="B1735" s="1831"/>
      <c r="C1735" s="1831"/>
      <c r="D1735" s="1627"/>
      <c r="E1735" s="1831"/>
      <c r="F1735" s="1831"/>
      <c r="G1735" s="1831"/>
      <c r="S1735" s="1473"/>
      <c r="BU1735" s="1819"/>
      <c r="CI1735" s="1455"/>
    </row>
    <row r="1736" spans="2:87" s="1365" customFormat="1" x14ac:dyDescent="0.25">
      <c r="B1736" s="1831"/>
      <c r="C1736" s="1831"/>
      <c r="D1736" s="1627"/>
      <c r="E1736" s="1831"/>
      <c r="F1736" s="1831"/>
      <c r="G1736" s="1831"/>
      <c r="S1736" s="1473"/>
      <c r="BU1736" s="1819"/>
      <c r="CI1736" s="1455"/>
    </row>
    <row r="1737" spans="2:87" s="1365" customFormat="1" x14ac:dyDescent="0.25">
      <c r="B1737" s="1831"/>
      <c r="C1737" s="1831"/>
      <c r="D1737" s="1627"/>
      <c r="E1737" s="1831"/>
      <c r="F1737" s="1831"/>
      <c r="G1737" s="1831"/>
      <c r="S1737" s="1473"/>
      <c r="BU1737" s="1819"/>
      <c r="CI1737" s="1455"/>
    </row>
    <row r="1738" spans="2:87" s="1365" customFormat="1" x14ac:dyDescent="0.25">
      <c r="B1738" s="1831"/>
      <c r="C1738" s="1831"/>
      <c r="D1738" s="1627"/>
      <c r="E1738" s="1831"/>
      <c r="F1738" s="1831"/>
      <c r="G1738" s="1831"/>
      <c r="S1738" s="1473"/>
      <c r="BU1738" s="1819"/>
      <c r="CI1738" s="1455"/>
    </row>
    <row r="1739" spans="2:87" s="1365" customFormat="1" x14ac:dyDescent="0.25">
      <c r="B1739" s="1831"/>
      <c r="C1739" s="1831"/>
      <c r="D1739" s="1627"/>
      <c r="E1739" s="1831"/>
      <c r="F1739" s="1831"/>
      <c r="G1739" s="1831"/>
      <c r="S1739" s="1473"/>
      <c r="BU1739" s="1819"/>
      <c r="CI1739" s="1455"/>
    </row>
    <row r="1740" spans="2:87" s="1365" customFormat="1" x14ac:dyDescent="0.25">
      <c r="B1740" s="1831"/>
      <c r="C1740" s="1831"/>
      <c r="D1740" s="1627"/>
      <c r="E1740" s="1831"/>
      <c r="F1740" s="1831"/>
      <c r="G1740" s="1831"/>
      <c r="S1740" s="1473"/>
      <c r="BU1740" s="1819"/>
      <c r="CI1740" s="1455"/>
    </row>
    <row r="1741" spans="2:87" s="1365" customFormat="1" x14ac:dyDescent="0.25">
      <c r="B1741" s="1831"/>
      <c r="C1741" s="1831"/>
      <c r="D1741" s="1627"/>
      <c r="E1741" s="1831"/>
      <c r="F1741" s="1831"/>
      <c r="G1741" s="1831"/>
      <c r="S1741" s="1473"/>
      <c r="BU1741" s="1819"/>
      <c r="CI1741" s="1455"/>
    </row>
    <row r="1742" spans="2:87" s="1365" customFormat="1" x14ac:dyDescent="0.25">
      <c r="B1742" s="1831"/>
      <c r="C1742" s="1831"/>
      <c r="D1742" s="1627"/>
      <c r="E1742" s="1831"/>
      <c r="F1742" s="1831"/>
      <c r="G1742" s="1831"/>
      <c r="S1742" s="1473"/>
      <c r="BU1742" s="1819"/>
      <c r="CI1742" s="1455"/>
    </row>
    <row r="1743" spans="2:87" s="1365" customFormat="1" x14ac:dyDescent="0.25">
      <c r="B1743" s="1831"/>
      <c r="C1743" s="1831"/>
      <c r="D1743" s="1627"/>
      <c r="E1743" s="1831"/>
      <c r="F1743" s="1831"/>
      <c r="G1743" s="1831"/>
      <c r="S1743" s="1473"/>
      <c r="BU1743" s="1819"/>
      <c r="CI1743" s="1455"/>
    </row>
    <row r="1744" spans="2:87" s="1365" customFormat="1" x14ac:dyDescent="0.25">
      <c r="B1744" s="1831"/>
      <c r="C1744" s="1831"/>
      <c r="D1744" s="1627"/>
      <c r="E1744" s="1831"/>
      <c r="F1744" s="1831"/>
      <c r="G1744" s="1831"/>
      <c r="S1744" s="1473"/>
      <c r="BU1744" s="1819"/>
      <c r="CI1744" s="1455"/>
    </row>
    <row r="1745" spans="2:87" s="1365" customFormat="1" x14ac:dyDescent="0.25">
      <c r="B1745" s="1831"/>
      <c r="C1745" s="1831"/>
      <c r="D1745" s="1627"/>
      <c r="E1745" s="1831"/>
      <c r="F1745" s="1831"/>
      <c r="G1745" s="1831"/>
      <c r="S1745" s="1473"/>
      <c r="BU1745" s="1819"/>
      <c r="CI1745" s="1455"/>
    </row>
    <row r="1746" spans="2:87" s="1365" customFormat="1" x14ac:dyDescent="0.25">
      <c r="B1746" s="1831"/>
      <c r="C1746" s="1831"/>
      <c r="D1746" s="1627"/>
      <c r="E1746" s="1831"/>
      <c r="F1746" s="1831"/>
      <c r="G1746" s="1831"/>
      <c r="S1746" s="1473"/>
      <c r="BU1746" s="1819"/>
      <c r="CI1746" s="1455"/>
    </row>
    <row r="1747" spans="2:87" s="1365" customFormat="1" x14ac:dyDescent="0.25">
      <c r="B1747" s="1831"/>
      <c r="C1747" s="1831"/>
      <c r="D1747" s="1627"/>
      <c r="E1747" s="1831"/>
      <c r="F1747" s="1831"/>
      <c r="G1747" s="1831"/>
      <c r="S1747" s="1473"/>
      <c r="BU1747" s="1819"/>
      <c r="CI1747" s="1455"/>
    </row>
    <row r="1748" spans="2:87" s="1365" customFormat="1" x14ac:dyDescent="0.25">
      <c r="B1748" s="1831"/>
      <c r="C1748" s="1831"/>
      <c r="D1748" s="1627"/>
      <c r="E1748" s="1831"/>
      <c r="F1748" s="1831"/>
      <c r="G1748" s="1831"/>
      <c r="S1748" s="1473"/>
      <c r="BU1748" s="1819"/>
      <c r="CI1748" s="1455"/>
    </row>
    <row r="1749" spans="2:87" s="1365" customFormat="1" x14ac:dyDescent="0.25">
      <c r="B1749" s="1831"/>
      <c r="C1749" s="1831"/>
      <c r="D1749" s="1627"/>
      <c r="E1749" s="1831"/>
      <c r="F1749" s="1831"/>
      <c r="G1749" s="1831"/>
      <c r="S1749" s="1473"/>
      <c r="BU1749" s="1819"/>
      <c r="CI1749" s="1455"/>
    </row>
    <row r="1750" spans="2:87" s="1365" customFormat="1" x14ac:dyDescent="0.25">
      <c r="B1750" s="1831"/>
      <c r="C1750" s="1831"/>
      <c r="D1750" s="1627"/>
      <c r="E1750" s="1831"/>
      <c r="F1750" s="1831"/>
      <c r="G1750" s="1831"/>
      <c r="S1750" s="1473"/>
      <c r="BU1750" s="1819"/>
      <c r="CI1750" s="1455"/>
    </row>
    <row r="1751" spans="2:87" s="1365" customFormat="1" x14ac:dyDescent="0.25">
      <c r="B1751" s="1831"/>
      <c r="C1751" s="1831"/>
      <c r="D1751" s="1627"/>
      <c r="E1751" s="1831"/>
      <c r="F1751" s="1831"/>
      <c r="G1751" s="1831"/>
      <c r="S1751" s="1473"/>
      <c r="BU1751" s="1819"/>
      <c r="CI1751" s="1455"/>
    </row>
    <row r="1752" spans="2:87" s="1365" customFormat="1" x14ac:dyDescent="0.25">
      <c r="B1752" s="1831"/>
      <c r="C1752" s="1831"/>
      <c r="D1752" s="1627"/>
      <c r="E1752" s="1831"/>
      <c r="F1752" s="1831"/>
      <c r="G1752" s="1831"/>
      <c r="S1752" s="1473"/>
      <c r="BU1752" s="1819"/>
      <c r="CI1752" s="1455"/>
    </row>
    <row r="1753" spans="2:87" s="1365" customFormat="1" x14ac:dyDescent="0.25">
      <c r="B1753" s="1831"/>
      <c r="C1753" s="1831"/>
      <c r="D1753" s="1627"/>
      <c r="E1753" s="1831"/>
      <c r="F1753" s="1831"/>
      <c r="G1753" s="1831"/>
      <c r="S1753" s="1473"/>
      <c r="BU1753" s="1819"/>
      <c r="CI1753" s="1455"/>
    </row>
    <row r="1754" spans="2:87" s="1365" customFormat="1" x14ac:dyDescent="0.25">
      <c r="B1754" s="1831"/>
      <c r="C1754" s="1831"/>
      <c r="D1754" s="1627"/>
      <c r="E1754" s="1831"/>
      <c r="F1754" s="1831"/>
      <c r="G1754" s="1831"/>
      <c r="S1754" s="1473"/>
      <c r="BU1754" s="1819"/>
      <c r="CI1754" s="1455"/>
    </row>
    <row r="1755" spans="2:87" s="1365" customFormat="1" x14ac:dyDescent="0.25">
      <c r="B1755" s="1831"/>
      <c r="C1755" s="1831"/>
      <c r="D1755" s="1627"/>
      <c r="E1755" s="1831"/>
      <c r="F1755" s="1831"/>
      <c r="G1755" s="1831"/>
      <c r="S1755" s="1473"/>
      <c r="BU1755" s="1819"/>
      <c r="CI1755" s="1455"/>
    </row>
    <row r="1756" spans="2:87" s="1365" customFormat="1" x14ac:dyDescent="0.25">
      <c r="B1756" s="1831"/>
      <c r="C1756" s="1831"/>
      <c r="D1756" s="1627"/>
      <c r="E1756" s="1831"/>
      <c r="F1756" s="1831"/>
      <c r="G1756" s="1831"/>
      <c r="S1756" s="1473"/>
      <c r="BU1756" s="1819"/>
      <c r="CI1756" s="1455"/>
    </row>
    <row r="1757" spans="2:87" s="1365" customFormat="1" x14ac:dyDescent="0.25">
      <c r="B1757" s="1831"/>
      <c r="C1757" s="1831"/>
      <c r="D1757" s="1627"/>
      <c r="E1757" s="1831"/>
      <c r="F1757" s="1831"/>
      <c r="G1757" s="1831"/>
      <c r="S1757" s="1473"/>
      <c r="BU1757" s="1819"/>
      <c r="CI1757" s="1455"/>
    </row>
    <row r="1758" spans="2:87" s="1365" customFormat="1" x14ac:dyDescent="0.25">
      <c r="B1758" s="1831"/>
      <c r="C1758" s="1831"/>
      <c r="D1758" s="1627"/>
      <c r="E1758" s="1831"/>
      <c r="F1758" s="1831"/>
      <c r="G1758" s="1831"/>
      <c r="S1758" s="1473"/>
      <c r="BU1758" s="1819"/>
      <c r="CI1758" s="1455"/>
    </row>
    <row r="1759" spans="2:87" s="1365" customFormat="1" x14ac:dyDescent="0.25">
      <c r="B1759" s="1831"/>
      <c r="C1759" s="1831"/>
      <c r="D1759" s="1627"/>
      <c r="E1759" s="1831"/>
      <c r="F1759" s="1831"/>
      <c r="G1759" s="1831"/>
      <c r="S1759" s="1473"/>
      <c r="BU1759" s="1819"/>
      <c r="CI1759" s="1455"/>
    </row>
    <row r="1760" spans="2:87" s="1365" customFormat="1" x14ac:dyDescent="0.25">
      <c r="B1760" s="1831"/>
      <c r="C1760" s="1831"/>
      <c r="D1760" s="1627"/>
      <c r="E1760" s="1831"/>
      <c r="F1760" s="1831"/>
      <c r="G1760" s="1831"/>
      <c r="S1760" s="1473"/>
      <c r="BU1760" s="1819"/>
      <c r="CI1760" s="1455"/>
    </row>
    <row r="1761" spans="2:87" s="1365" customFormat="1" x14ac:dyDescent="0.25">
      <c r="B1761" s="1831"/>
      <c r="C1761" s="1831"/>
      <c r="D1761" s="1627"/>
      <c r="E1761" s="1831"/>
      <c r="F1761" s="1831"/>
      <c r="G1761" s="1831"/>
      <c r="S1761" s="1473"/>
      <c r="BU1761" s="1819"/>
      <c r="CI1761" s="1455"/>
    </row>
    <row r="1762" spans="2:87" s="1365" customFormat="1" x14ac:dyDescent="0.25">
      <c r="B1762" s="1831"/>
      <c r="C1762" s="1831"/>
      <c r="D1762" s="1627"/>
      <c r="E1762" s="1831"/>
      <c r="F1762" s="1831"/>
      <c r="G1762" s="1831"/>
      <c r="S1762" s="1473"/>
      <c r="BU1762" s="1819"/>
      <c r="CI1762" s="1455"/>
    </row>
    <row r="1763" spans="2:87" s="1365" customFormat="1" x14ac:dyDescent="0.25">
      <c r="B1763" s="1831"/>
      <c r="C1763" s="1831"/>
      <c r="D1763" s="1627"/>
      <c r="E1763" s="1831"/>
      <c r="F1763" s="1831"/>
      <c r="G1763" s="1831"/>
      <c r="S1763" s="1473"/>
      <c r="BU1763" s="1819"/>
      <c r="CI1763" s="1455"/>
    </row>
    <row r="1764" spans="2:87" s="1365" customFormat="1" x14ac:dyDescent="0.25">
      <c r="B1764" s="1831"/>
      <c r="C1764" s="1831"/>
      <c r="D1764" s="1627"/>
      <c r="E1764" s="1831"/>
      <c r="F1764" s="1831"/>
      <c r="G1764" s="1831"/>
      <c r="S1764" s="1473"/>
      <c r="BU1764" s="1819"/>
      <c r="CI1764" s="1455"/>
    </row>
    <row r="1765" spans="2:87" s="1365" customFormat="1" x14ac:dyDescent="0.25">
      <c r="B1765" s="1831"/>
      <c r="C1765" s="1831"/>
      <c r="D1765" s="1627"/>
      <c r="E1765" s="1831"/>
      <c r="F1765" s="1831"/>
      <c r="G1765" s="1831"/>
      <c r="S1765" s="1473"/>
      <c r="BU1765" s="1819"/>
      <c r="CI1765" s="1455"/>
    </row>
    <row r="1766" spans="2:87" s="1365" customFormat="1" x14ac:dyDescent="0.25">
      <c r="B1766" s="1831"/>
      <c r="C1766" s="1831"/>
      <c r="D1766" s="1627"/>
      <c r="E1766" s="1831"/>
      <c r="F1766" s="1831"/>
      <c r="G1766" s="1831"/>
      <c r="S1766" s="1473"/>
      <c r="BU1766" s="1819"/>
      <c r="CI1766" s="1455"/>
    </row>
    <row r="1767" spans="2:87" s="1365" customFormat="1" x14ac:dyDescent="0.25">
      <c r="B1767" s="1831"/>
      <c r="C1767" s="1831"/>
      <c r="D1767" s="1627"/>
      <c r="E1767" s="1831"/>
      <c r="F1767" s="1831"/>
      <c r="G1767" s="1831"/>
      <c r="S1767" s="1473"/>
      <c r="BU1767" s="1819"/>
      <c r="CI1767" s="1455"/>
    </row>
    <row r="1768" spans="2:87" s="1365" customFormat="1" x14ac:dyDescent="0.25">
      <c r="B1768" s="1831"/>
      <c r="C1768" s="1831"/>
      <c r="D1768" s="1627"/>
      <c r="E1768" s="1831"/>
      <c r="F1768" s="1831"/>
      <c r="G1768" s="1831"/>
      <c r="S1768" s="1473"/>
      <c r="BU1768" s="1819"/>
      <c r="CI1768" s="1455"/>
    </row>
    <row r="1769" spans="2:87" s="1365" customFormat="1" x14ac:dyDescent="0.25">
      <c r="B1769" s="1831"/>
      <c r="C1769" s="1831"/>
      <c r="D1769" s="1627"/>
      <c r="E1769" s="1831"/>
      <c r="F1769" s="1831"/>
      <c r="G1769" s="1831"/>
      <c r="S1769" s="1473"/>
      <c r="BU1769" s="1819"/>
      <c r="CI1769" s="1455"/>
    </row>
    <row r="1770" spans="2:87" s="1365" customFormat="1" x14ac:dyDescent="0.25">
      <c r="B1770" s="1831"/>
      <c r="C1770" s="1831"/>
      <c r="D1770" s="1627"/>
      <c r="E1770" s="1831"/>
      <c r="F1770" s="1831"/>
      <c r="G1770" s="1831"/>
      <c r="S1770" s="1473"/>
      <c r="BU1770" s="1819"/>
      <c r="CI1770" s="1455"/>
    </row>
    <row r="1771" spans="2:87" s="1365" customFormat="1" x14ac:dyDescent="0.25">
      <c r="B1771" s="1831"/>
      <c r="C1771" s="1831"/>
      <c r="D1771" s="1627"/>
      <c r="E1771" s="1831"/>
      <c r="F1771" s="1831"/>
      <c r="G1771" s="1831"/>
      <c r="S1771" s="1473"/>
      <c r="BU1771" s="1819"/>
      <c r="CI1771" s="1455"/>
    </row>
    <row r="1772" spans="2:87" s="1365" customFormat="1" x14ac:dyDescent="0.25">
      <c r="B1772" s="1831"/>
      <c r="C1772" s="1831"/>
      <c r="D1772" s="1627"/>
      <c r="E1772" s="1831"/>
      <c r="F1772" s="1831"/>
      <c r="G1772" s="1831"/>
      <c r="S1772" s="1473"/>
      <c r="BU1772" s="1819"/>
      <c r="CI1772" s="1455"/>
    </row>
    <row r="1773" spans="2:87" s="1365" customFormat="1" x14ac:dyDescent="0.25">
      <c r="B1773" s="1831"/>
      <c r="C1773" s="1831"/>
      <c r="D1773" s="1627"/>
      <c r="E1773" s="1831"/>
      <c r="F1773" s="1831"/>
      <c r="G1773" s="1831"/>
      <c r="S1773" s="1473"/>
      <c r="BU1773" s="1819"/>
      <c r="CI1773" s="1455"/>
    </row>
    <row r="1774" spans="2:87" s="1365" customFormat="1" x14ac:dyDescent="0.25">
      <c r="B1774" s="1831"/>
      <c r="C1774" s="1831"/>
      <c r="D1774" s="1627"/>
      <c r="E1774" s="1831"/>
      <c r="F1774" s="1831"/>
      <c r="G1774" s="1831"/>
      <c r="S1774" s="1473"/>
      <c r="BU1774" s="1819"/>
      <c r="CI1774" s="1455"/>
    </row>
    <row r="1775" spans="2:87" s="1365" customFormat="1" x14ac:dyDescent="0.25">
      <c r="B1775" s="1831"/>
      <c r="C1775" s="1831"/>
      <c r="D1775" s="1627"/>
      <c r="E1775" s="1831"/>
      <c r="F1775" s="1831"/>
      <c r="G1775" s="1831"/>
      <c r="S1775" s="1473"/>
      <c r="BU1775" s="1819"/>
      <c r="CI1775" s="1455"/>
    </row>
    <row r="1776" spans="2:87" s="1365" customFormat="1" x14ac:dyDescent="0.25">
      <c r="B1776" s="1831"/>
      <c r="C1776" s="1831"/>
      <c r="D1776" s="1627"/>
      <c r="E1776" s="1831"/>
      <c r="F1776" s="1831"/>
      <c r="G1776" s="1831"/>
      <c r="S1776" s="1473"/>
      <c r="BU1776" s="1819"/>
      <c r="CI1776" s="1455"/>
    </row>
    <row r="1777" spans="2:87" s="1365" customFormat="1" x14ac:dyDescent="0.25">
      <c r="B1777" s="1831"/>
      <c r="C1777" s="1831"/>
      <c r="D1777" s="1627"/>
      <c r="E1777" s="1831"/>
      <c r="F1777" s="1831"/>
      <c r="G1777" s="1831"/>
      <c r="S1777" s="1473"/>
      <c r="BU1777" s="1819"/>
      <c r="CI1777" s="1455"/>
    </row>
    <row r="1778" spans="2:87" s="1365" customFormat="1" x14ac:dyDescent="0.25">
      <c r="B1778" s="1831"/>
      <c r="C1778" s="1831"/>
      <c r="D1778" s="1627"/>
      <c r="E1778" s="1831"/>
      <c r="F1778" s="1831"/>
      <c r="G1778" s="1831"/>
      <c r="S1778" s="1473"/>
      <c r="BU1778" s="1819"/>
      <c r="CI1778" s="1455"/>
    </row>
    <row r="1779" spans="2:87" s="1365" customFormat="1" x14ac:dyDescent="0.25">
      <c r="B1779" s="1831"/>
      <c r="C1779" s="1831"/>
      <c r="D1779" s="1627"/>
      <c r="E1779" s="1831"/>
      <c r="F1779" s="1831"/>
      <c r="G1779" s="1831"/>
      <c r="S1779" s="1473"/>
      <c r="BU1779" s="1819"/>
      <c r="CI1779" s="1455"/>
    </row>
    <row r="1780" spans="2:87" s="1365" customFormat="1" x14ac:dyDescent="0.25">
      <c r="B1780" s="1831"/>
      <c r="C1780" s="1831"/>
      <c r="D1780" s="1627"/>
      <c r="E1780" s="1831"/>
      <c r="F1780" s="1831"/>
      <c r="G1780" s="1831"/>
      <c r="S1780" s="1473"/>
      <c r="BU1780" s="1819"/>
      <c r="CI1780" s="1455"/>
    </row>
    <row r="1781" spans="2:87" s="1365" customFormat="1" x14ac:dyDescent="0.25">
      <c r="B1781" s="1831"/>
      <c r="C1781" s="1831"/>
      <c r="D1781" s="1627"/>
      <c r="E1781" s="1831"/>
      <c r="F1781" s="1831"/>
      <c r="G1781" s="1831"/>
      <c r="S1781" s="1473"/>
      <c r="BU1781" s="1819"/>
      <c r="CI1781" s="1455"/>
    </row>
    <row r="1782" spans="2:87" s="1365" customFormat="1" x14ac:dyDescent="0.25">
      <c r="B1782" s="1831"/>
      <c r="C1782" s="1831"/>
      <c r="D1782" s="1627"/>
      <c r="E1782" s="1831"/>
      <c r="F1782" s="1831"/>
      <c r="G1782" s="1831"/>
      <c r="S1782" s="1473"/>
      <c r="BU1782" s="1819"/>
      <c r="CI1782" s="1455"/>
    </row>
    <row r="1783" spans="2:87" s="1365" customFormat="1" x14ac:dyDescent="0.25">
      <c r="B1783" s="1831"/>
      <c r="C1783" s="1831"/>
      <c r="D1783" s="1627"/>
      <c r="E1783" s="1831"/>
      <c r="F1783" s="1831"/>
      <c r="G1783" s="1831"/>
      <c r="S1783" s="1473"/>
      <c r="BU1783" s="1819"/>
      <c r="CI1783" s="1455"/>
    </row>
    <row r="1784" spans="2:87" s="1365" customFormat="1" x14ac:dyDescent="0.25">
      <c r="B1784" s="1831"/>
      <c r="C1784" s="1831"/>
      <c r="D1784" s="1627"/>
      <c r="E1784" s="1831"/>
      <c r="F1784" s="1831"/>
      <c r="G1784" s="1831"/>
      <c r="S1784" s="1473"/>
      <c r="BU1784" s="1819"/>
      <c r="CI1784" s="1455"/>
    </row>
    <row r="1785" spans="2:87" s="1365" customFormat="1" x14ac:dyDescent="0.25">
      <c r="B1785" s="1831"/>
      <c r="C1785" s="1831"/>
      <c r="D1785" s="1627"/>
      <c r="E1785" s="1831"/>
      <c r="F1785" s="1831"/>
      <c r="G1785" s="1831"/>
      <c r="S1785" s="1473"/>
      <c r="BU1785" s="1819"/>
      <c r="CI1785" s="1455"/>
    </row>
    <row r="1786" spans="2:87" s="1365" customFormat="1" x14ac:dyDescent="0.25">
      <c r="B1786" s="1831"/>
      <c r="C1786" s="1831"/>
      <c r="D1786" s="1627"/>
      <c r="E1786" s="1831"/>
      <c r="F1786" s="1831"/>
      <c r="G1786" s="1831"/>
      <c r="S1786" s="1473"/>
      <c r="BU1786" s="1819"/>
      <c r="CI1786" s="1455"/>
    </row>
    <row r="1787" spans="2:87" s="1365" customFormat="1" x14ac:dyDescent="0.25">
      <c r="B1787" s="1831"/>
      <c r="C1787" s="1831"/>
      <c r="D1787" s="1627"/>
      <c r="E1787" s="1831"/>
      <c r="F1787" s="1831"/>
      <c r="G1787" s="1831"/>
      <c r="S1787" s="1473"/>
      <c r="BU1787" s="1819"/>
      <c r="CI1787" s="1455"/>
    </row>
    <row r="1788" spans="2:87" s="1365" customFormat="1" x14ac:dyDescent="0.25">
      <c r="B1788" s="1831"/>
      <c r="C1788" s="1831"/>
      <c r="D1788" s="1627"/>
      <c r="E1788" s="1831"/>
      <c r="F1788" s="1831"/>
      <c r="G1788" s="1831"/>
      <c r="S1788" s="1473"/>
      <c r="BU1788" s="1819"/>
      <c r="CI1788" s="1455"/>
    </row>
    <row r="1789" spans="2:87" s="1365" customFormat="1" x14ac:dyDescent="0.25">
      <c r="B1789" s="1831"/>
      <c r="C1789" s="1831"/>
      <c r="D1789" s="1627"/>
      <c r="E1789" s="1831"/>
      <c r="F1789" s="1831"/>
      <c r="G1789" s="1831"/>
      <c r="S1789" s="1473"/>
      <c r="BU1789" s="1819"/>
      <c r="CI1789" s="1455"/>
    </row>
    <row r="1790" spans="2:87" s="1365" customFormat="1" x14ac:dyDescent="0.25">
      <c r="B1790" s="1831"/>
      <c r="C1790" s="1831"/>
      <c r="D1790" s="1627"/>
      <c r="E1790" s="1831"/>
      <c r="F1790" s="1831"/>
      <c r="G1790" s="1831"/>
      <c r="S1790" s="1473"/>
      <c r="BU1790" s="1819"/>
      <c r="CI1790" s="1455"/>
    </row>
    <row r="1791" spans="2:87" s="1365" customFormat="1" x14ac:dyDescent="0.25">
      <c r="B1791" s="1831"/>
      <c r="C1791" s="1831"/>
      <c r="D1791" s="1627"/>
      <c r="E1791" s="1831"/>
      <c r="F1791" s="1831"/>
      <c r="G1791" s="1831"/>
      <c r="S1791" s="1473"/>
      <c r="BU1791" s="1819"/>
      <c r="CI1791" s="1455"/>
    </row>
    <row r="1792" spans="2:87" s="1365" customFormat="1" x14ac:dyDescent="0.25">
      <c r="B1792" s="1831"/>
      <c r="C1792" s="1831"/>
      <c r="D1792" s="1627"/>
      <c r="E1792" s="1831"/>
      <c r="F1792" s="1831"/>
      <c r="G1792" s="1831"/>
      <c r="S1792" s="1473"/>
      <c r="BU1792" s="1819"/>
      <c r="CI1792" s="1455"/>
    </row>
    <row r="1793" spans="2:87" s="1365" customFormat="1" x14ac:dyDescent="0.25">
      <c r="B1793" s="1831"/>
      <c r="C1793" s="1831"/>
      <c r="D1793" s="1627"/>
      <c r="E1793" s="1831"/>
      <c r="F1793" s="1831"/>
      <c r="G1793" s="1831"/>
      <c r="S1793" s="1473"/>
      <c r="BU1793" s="1819"/>
      <c r="CI1793" s="1455"/>
    </row>
    <row r="1794" spans="2:87" s="1365" customFormat="1" x14ac:dyDescent="0.25">
      <c r="B1794" s="1831"/>
      <c r="C1794" s="1831"/>
      <c r="D1794" s="1627"/>
      <c r="E1794" s="1831"/>
      <c r="F1794" s="1831"/>
      <c r="G1794" s="1831"/>
      <c r="S1794" s="1473"/>
      <c r="BU1794" s="1819"/>
      <c r="CI1794" s="1455"/>
    </row>
    <row r="1795" spans="2:87" s="1365" customFormat="1" x14ac:dyDescent="0.25">
      <c r="B1795" s="1831"/>
      <c r="C1795" s="1831"/>
      <c r="D1795" s="1627"/>
      <c r="E1795" s="1831"/>
      <c r="F1795" s="1831"/>
      <c r="G1795" s="1831"/>
      <c r="S1795" s="1473"/>
      <c r="BU1795" s="1819"/>
      <c r="CI1795" s="1455"/>
    </row>
    <row r="1796" spans="2:87" s="1365" customFormat="1" x14ac:dyDescent="0.25">
      <c r="B1796" s="1831"/>
      <c r="C1796" s="1831"/>
      <c r="D1796" s="1627"/>
      <c r="E1796" s="1831"/>
      <c r="F1796" s="1831"/>
      <c r="G1796" s="1831"/>
      <c r="S1796" s="1473"/>
      <c r="BU1796" s="1819"/>
      <c r="CI1796" s="1455"/>
    </row>
    <row r="1797" spans="2:87" s="1365" customFormat="1" x14ac:dyDescent="0.25">
      <c r="B1797" s="1831"/>
      <c r="C1797" s="1831"/>
      <c r="D1797" s="1627"/>
      <c r="E1797" s="1831"/>
      <c r="F1797" s="1831"/>
      <c r="G1797" s="1831"/>
      <c r="S1797" s="1473"/>
      <c r="BU1797" s="1819"/>
      <c r="CI1797" s="1455"/>
    </row>
    <row r="1798" spans="2:87" s="1365" customFormat="1" x14ac:dyDescent="0.25">
      <c r="B1798" s="1831"/>
      <c r="C1798" s="1831"/>
      <c r="D1798" s="1627"/>
      <c r="E1798" s="1831"/>
      <c r="F1798" s="1831"/>
      <c r="G1798" s="1831"/>
      <c r="S1798" s="1473"/>
      <c r="BU1798" s="1819"/>
      <c r="CI1798" s="1455"/>
    </row>
    <row r="1799" spans="2:87" s="1365" customFormat="1" x14ac:dyDescent="0.25">
      <c r="B1799" s="1831"/>
      <c r="C1799" s="1831"/>
      <c r="D1799" s="1627"/>
      <c r="E1799" s="1831"/>
      <c r="F1799" s="1831"/>
      <c r="G1799" s="1831"/>
      <c r="S1799" s="1473"/>
      <c r="BU1799" s="1819"/>
      <c r="CI1799" s="1455"/>
    </row>
    <row r="1800" spans="2:87" s="1365" customFormat="1" x14ac:dyDescent="0.25">
      <c r="B1800" s="1831"/>
      <c r="C1800" s="1831"/>
      <c r="D1800" s="1627"/>
      <c r="E1800" s="1831"/>
      <c r="F1800" s="1831"/>
      <c r="G1800" s="1831"/>
      <c r="S1800" s="1473"/>
      <c r="BU1800" s="1819"/>
      <c r="CI1800" s="1455"/>
    </row>
    <row r="1801" spans="2:87" s="1365" customFormat="1" x14ac:dyDescent="0.25">
      <c r="B1801" s="1831"/>
      <c r="C1801" s="1831"/>
      <c r="D1801" s="1627"/>
      <c r="E1801" s="1831"/>
      <c r="F1801" s="1831"/>
      <c r="G1801" s="1831"/>
      <c r="S1801" s="1473"/>
      <c r="BU1801" s="1819"/>
      <c r="CI1801" s="1455"/>
    </row>
    <row r="1802" spans="2:87" s="1365" customFormat="1" x14ac:dyDescent="0.25">
      <c r="B1802" s="1831"/>
      <c r="C1802" s="1831"/>
      <c r="D1802" s="1627"/>
      <c r="E1802" s="1831"/>
      <c r="F1802" s="1831"/>
      <c r="G1802" s="1831"/>
      <c r="S1802" s="1473"/>
      <c r="BU1802" s="1819"/>
      <c r="CI1802" s="1455"/>
    </row>
    <row r="1803" spans="2:87" s="1365" customFormat="1" x14ac:dyDescent="0.25">
      <c r="B1803" s="1831"/>
      <c r="C1803" s="1831"/>
      <c r="D1803" s="1627"/>
      <c r="E1803" s="1831"/>
      <c r="F1803" s="1831"/>
      <c r="G1803" s="1831"/>
      <c r="S1803" s="1473"/>
      <c r="BU1803" s="1819"/>
      <c r="CI1803" s="1455"/>
    </row>
    <row r="1804" spans="2:87" s="1365" customFormat="1" x14ac:dyDescent="0.25">
      <c r="B1804" s="1831"/>
      <c r="C1804" s="1831"/>
      <c r="D1804" s="1627"/>
      <c r="E1804" s="1831"/>
      <c r="F1804" s="1831"/>
      <c r="G1804" s="1831"/>
      <c r="S1804" s="1473"/>
      <c r="BU1804" s="1819"/>
      <c r="CI1804" s="1455"/>
    </row>
    <row r="1805" spans="2:87" s="1365" customFormat="1" x14ac:dyDescent="0.25">
      <c r="B1805" s="1831"/>
      <c r="C1805" s="1831"/>
      <c r="D1805" s="1627"/>
      <c r="E1805" s="1831"/>
      <c r="F1805" s="1831"/>
      <c r="G1805" s="1831"/>
      <c r="S1805" s="1473"/>
      <c r="BU1805" s="1819"/>
      <c r="CI1805" s="1455"/>
    </row>
    <row r="1806" spans="2:87" s="1365" customFormat="1" x14ac:dyDescent="0.25">
      <c r="B1806" s="1831"/>
      <c r="C1806" s="1831"/>
      <c r="D1806" s="1627"/>
      <c r="E1806" s="1831"/>
      <c r="F1806" s="1831"/>
      <c r="G1806" s="1831"/>
      <c r="S1806" s="1473"/>
      <c r="BU1806" s="1819"/>
      <c r="CI1806" s="1455"/>
    </row>
    <row r="1807" spans="2:87" s="1365" customFormat="1" x14ac:dyDescent="0.25">
      <c r="B1807" s="1831"/>
      <c r="C1807" s="1831"/>
      <c r="D1807" s="1627"/>
      <c r="E1807" s="1831"/>
      <c r="F1807" s="1831"/>
      <c r="G1807" s="1831"/>
      <c r="S1807" s="1473"/>
      <c r="BU1807" s="1819"/>
      <c r="CI1807" s="1455"/>
    </row>
    <row r="1808" spans="2:87" s="1365" customFormat="1" x14ac:dyDescent="0.25">
      <c r="B1808" s="1831"/>
      <c r="C1808" s="1831"/>
      <c r="D1808" s="1627"/>
      <c r="E1808" s="1831"/>
      <c r="F1808" s="1831"/>
      <c r="G1808" s="1831"/>
      <c r="S1808" s="1473"/>
      <c r="BU1808" s="1819"/>
      <c r="CI1808" s="1455"/>
    </row>
    <row r="1809" spans="2:87" s="1365" customFormat="1" x14ac:dyDescent="0.25">
      <c r="B1809" s="1831"/>
      <c r="C1809" s="1831"/>
      <c r="D1809" s="1627"/>
      <c r="E1809" s="1831"/>
      <c r="F1809" s="1831"/>
      <c r="G1809" s="1831"/>
      <c r="S1809" s="1473"/>
      <c r="BU1809" s="1819"/>
      <c r="CI1809" s="1455"/>
    </row>
    <row r="1810" spans="2:87" s="1365" customFormat="1" x14ac:dyDescent="0.25">
      <c r="B1810" s="1831"/>
      <c r="C1810" s="1831"/>
      <c r="D1810" s="1627"/>
      <c r="E1810" s="1831"/>
      <c r="F1810" s="1831"/>
      <c r="G1810" s="1831"/>
      <c r="S1810" s="1473"/>
      <c r="BU1810" s="1819"/>
      <c r="CI1810" s="1455"/>
    </row>
    <row r="1811" spans="2:87" s="1365" customFormat="1" x14ac:dyDescent="0.25">
      <c r="B1811" s="1831"/>
      <c r="C1811" s="1831"/>
      <c r="D1811" s="1627"/>
      <c r="E1811" s="1831"/>
      <c r="F1811" s="1831"/>
      <c r="G1811" s="1831"/>
      <c r="S1811" s="1473"/>
      <c r="BU1811" s="1819"/>
      <c r="CI1811" s="1455"/>
    </row>
    <row r="1812" spans="2:87" s="1365" customFormat="1" x14ac:dyDescent="0.25">
      <c r="B1812" s="1831"/>
      <c r="C1812" s="1831"/>
      <c r="D1812" s="1627"/>
      <c r="E1812" s="1831"/>
      <c r="F1812" s="1831"/>
      <c r="G1812" s="1831"/>
      <c r="S1812" s="1473"/>
      <c r="BU1812" s="1819"/>
      <c r="CI1812" s="1455"/>
    </row>
    <row r="1813" spans="2:87" s="1365" customFormat="1" x14ac:dyDescent="0.25">
      <c r="B1813" s="1831"/>
      <c r="C1813" s="1831"/>
      <c r="D1813" s="1627"/>
      <c r="E1813" s="1831"/>
      <c r="F1813" s="1831"/>
      <c r="G1813" s="1831"/>
      <c r="S1813" s="1473"/>
      <c r="BU1813" s="1819"/>
      <c r="CI1813" s="1455"/>
    </row>
    <row r="1814" spans="2:87" s="1365" customFormat="1" x14ac:dyDescent="0.25">
      <c r="B1814" s="1831"/>
      <c r="C1814" s="1831"/>
      <c r="D1814" s="1627"/>
      <c r="E1814" s="1831"/>
      <c r="F1814" s="1831"/>
      <c r="G1814" s="1831"/>
      <c r="S1814" s="1473"/>
      <c r="BU1814" s="1819"/>
      <c r="CI1814" s="1455"/>
    </row>
    <row r="1815" spans="2:87" s="1365" customFormat="1" x14ac:dyDescent="0.25">
      <c r="B1815" s="1831"/>
      <c r="C1815" s="1831"/>
      <c r="D1815" s="1627"/>
      <c r="E1815" s="1831"/>
      <c r="F1815" s="1831"/>
      <c r="G1815" s="1831"/>
      <c r="S1815" s="1473"/>
      <c r="BU1815" s="1819"/>
      <c r="CI1815" s="1455"/>
    </row>
    <row r="1816" spans="2:87" s="1365" customFormat="1" x14ac:dyDescent="0.25">
      <c r="B1816" s="1831"/>
      <c r="C1816" s="1831"/>
      <c r="D1816" s="1627"/>
      <c r="E1816" s="1831"/>
      <c r="F1816" s="1831"/>
      <c r="G1816" s="1831"/>
      <c r="S1816" s="1473"/>
      <c r="BU1816" s="1819"/>
      <c r="CI1816" s="1455"/>
    </row>
    <row r="1817" spans="2:87" s="1365" customFormat="1" x14ac:dyDescent="0.25">
      <c r="B1817" s="1831"/>
      <c r="C1817" s="1831"/>
      <c r="D1817" s="1627"/>
      <c r="E1817" s="1831"/>
      <c r="F1817" s="1831"/>
      <c r="G1817" s="1831"/>
      <c r="S1817" s="1473"/>
      <c r="BU1817" s="1819"/>
      <c r="CI1817" s="1455"/>
    </row>
    <row r="1818" spans="2:87" s="1365" customFormat="1" x14ac:dyDescent="0.25">
      <c r="B1818" s="1831"/>
      <c r="C1818" s="1831"/>
      <c r="D1818" s="1627"/>
      <c r="E1818" s="1831"/>
      <c r="F1818" s="1831"/>
      <c r="G1818" s="1831"/>
      <c r="S1818" s="1473"/>
      <c r="BU1818" s="1819"/>
      <c r="CI1818" s="1455"/>
    </row>
    <row r="1819" spans="2:87" s="1365" customFormat="1" x14ac:dyDescent="0.25">
      <c r="B1819" s="1831"/>
      <c r="C1819" s="1831"/>
      <c r="D1819" s="1627"/>
      <c r="E1819" s="1831"/>
      <c r="F1819" s="1831"/>
      <c r="G1819" s="1831"/>
      <c r="S1819" s="1473"/>
      <c r="BU1819" s="1819"/>
      <c r="CI1819" s="1455"/>
    </row>
    <row r="1820" spans="2:87" s="1365" customFormat="1" x14ac:dyDescent="0.25">
      <c r="B1820" s="1831"/>
      <c r="C1820" s="1831"/>
      <c r="D1820" s="1627"/>
      <c r="E1820" s="1831"/>
      <c r="F1820" s="1831"/>
      <c r="G1820" s="1831"/>
      <c r="S1820" s="1473"/>
      <c r="BU1820" s="1819"/>
      <c r="CI1820" s="1455"/>
    </row>
    <row r="1821" spans="2:87" s="1365" customFormat="1" x14ac:dyDescent="0.25">
      <c r="B1821" s="1831"/>
      <c r="C1821" s="1831"/>
      <c r="D1821" s="1627"/>
      <c r="E1821" s="1831"/>
      <c r="F1821" s="1831"/>
      <c r="G1821" s="1831"/>
      <c r="S1821" s="1473"/>
      <c r="BU1821" s="1819"/>
      <c r="CI1821" s="1455"/>
    </row>
    <row r="1822" spans="2:87" s="1365" customFormat="1" x14ac:dyDescent="0.25">
      <c r="B1822" s="1831"/>
      <c r="C1822" s="1831"/>
      <c r="D1822" s="1627"/>
      <c r="E1822" s="1831"/>
      <c r="F1822" s="1831"/>
      <c r="G1822" s="1831"/>
      <c r="S1822" s="1473"/>
      <c r="BU1822" s="1819"/>
      <c r="CI1822" s="1455"/>
    </row>
    <row r="1823" spans="2:87" s="1365" customFormat="1" x14ac:dyDescent="0.25">
      <c r="B1823" s="1831"/>
      <c r="C1823" s="1831"/>
      <c r="D1823" s="1627"/>
      <c r="E1823" s="1831"/>
      <c r="F1823" s="1831"/>
      <c r="G1823" s="1831"/>
      <c r="S1823" s="1473"/>
      <c r="BU1823" s="1819"/>
      <c r="CI1823" s="1455"/>
    </row>
    <row r="1824" spans="2:87" s="1365" customFormat="1" x14ac:dyDescent="0.25">
      <c r="B1824" s="1831"/>
      <c r="C1824" s="1831"/>
      <c r="D1824" s="1627"/>
      <c r="E1824" s="1831"/>
      <c r="F1824" s="1831"/>
      <c r="G1824" s="1831"/>
      <c r="S1824" s="1473"/>
      <c r="BU1824" s="1819"/>
      <c r="CI1824" s="1455"/>
    </row>
    <row r="1825" spans="2:87" s="1365" customFormat="1" x14ac:dyDescent="0.25">
      <c r="B1825" s="1831"/>
      <c r="C1825" s="1831"/>
      <c r="D1825" s="1627"/>
      <c r="E1825" s="1831"/>
      <c r="F1825" s="1831"/>
      <c r="G1825" s="1831"/>
      <c r="S1825" s="1473"/>
      <c r="BU1825" s="1819"/>
      <c r="CI1825" s="1455"/>
    </row>
    <row r="1826" spans="2:87" s="1365" customFormat="1" x14ac:dyDescent="0.25">
      <c r="B1826" s="1831"/>
      <c r="C1826" s="1831"/>
      <c r="D1826" s="1627"/>
      <c r="E1826" s="1831"/>
      <c r="F1826" s="1831"/>
      <c r="G1826" s="1831"/>
      <c r="S1826" s="1473"/>
      <c r="BU1826" s="1819"/>
      <c r="CI1826" s="1455"/>
    </row>
    <row r="1827" spans="2:87" s="1365" customFormat="1" x14ac:dyDescent="0.25">
      <c r="B1827" s="1831"/>
      <c r="C1827" s="1831"/>
      <c r="D1827" s="1627"/>
      <c r="E1827" s="1831"/>
      <c r="F1827" s="1831"/>
      <c r="G1827" s="1831"/>
      <c r="S1827" s="1473"/>
      <c r="BU1827" s="1819"/>
      <c r="CI1827" s="1455"/>
    </row>
    <row r="1828" spans="2:87" s="1365" customFormat="1" x14ac:dyDescent="0.25">
      <c r="B1828" s="1831"/>
      <c r="C1828" s="1831"/>
      <c r="D1828" s="1627"/>
      <c r="E1828" s="1831"/>
      <c r="F1828" s="1831"/>
      <c r="G1828" s="1831"/>
      <c r="S1828" s="1473"/>
      <c r="BU1828" s="1819"/>
      <c r="CI1828" s="1455"/>
    </row>
    <row r="1829" spans="2:87" s="1365" customFormat="1" x14ac:dyDescent="0.25">
      <c r="B1829" s="1831"/>
      <c r="C1829" s="1831"/>
      <c r="D1829" s="1627"/>
      <c r="E1829" s="1831"/>
      <c r="F1829" s="1831"/>
      <c r="G1829" s="1831"/>
      <c r="S1829" s="1473"/>
      <c r="BU1829" s="1819"/>
      <c r="CI1829" s="1455"/>
    </row>
    <row r="1830" spans="2:87" s="1365" customFormat="1" x14ac:dyDescent="0.25">
      <c r="B1830" s="1831"/>
      <c r="C1830" s="1831"/>
      <c r="D1830" s="1627"/>
      <c r="E1830" s="1831"/>
      <c r="F1830" s="1831"/>
      <c r="G1830" s="1831"/>
      <c r="S1830" s="1473"/>
      <c r="BU1830" s="1819"/>
      <c r="CI1830" s="1455"/>
    </row>
    <row r="1831" spans="2:87" s="1365" customFormat="1" x14ac:dyDescent="0.25">
      <c r="B1831" s="1831"/>
      <c r="C1831" s="1831"/>
      <c r="D1831" s="1627"/>
      <c r="E1831" s="1831"/>
      <c r="F1831" s="1831"/>
      <c r="G1831" s="1831"/>
      <c r="S1831" s="1473"/>
      <c r="BU1831" s="1819"/>
      <c r="CI1831" s="1455"/>
    </row>
    <row r="1832" spans="2:87" s="1365" customFormat="1" x14ac:dyDescent="0.25">
      <c r="B1832" s="1831"/>
      <c r="C1832" s="1831"/>
      <c r="D1832" s="1627"/>
      <c r="E1832" s="1831"/>
      <c r="F1832" s="1831"/>
      <c r="G1832" s="1831"/>
      <c r="S1832" s="1473"/>
      <c r="BU1832" s="1819"/>
      <c r="CI1832" s="1455"/>
    </row>
    <row r="1833" spans="2:87" s="1365" customFormat="1" x14ac:dyDescent="0.25">
      <c r="B1833" s="1831"/>
      <c r="C1833" s="1831"/>
      <c r="D1833" s="1627"/>
      <c r="E1833" s="1831"/>
      <c r="F1833" s="1831"/>
      <c r="G1833" s="1831"/>
      <c r="S1833" s="1473"/>
      <c r="BU1833" s="1819"/>
      <c r="CI1833" s="1455"/>
    </row>
    <row r="1834" spans="2:87" s="1365" customFormat="1" x14ac:dyDescent="0.25">
      <c r="B1834" s="1831"/>
      <c r="C1834" s="1831"/>
      <c r="D1834" s="1627"/>
      <c r="E1834" s="1831"/>
      <c r="F1834" s="1831"/>
      <c r="G1834" s="1831"/>
      <c r="S1834" s="1473"/>
      <c r="BU1834" s="1819"/>
      <c r="CI1834" s="1455"/>
    </row>
    <row r="1835" spans="2:87" s="1365" customFormat="1" x14ac:dyDescent="0.25">
      <c r="B1835" s="1831"/>
      <c r="C1835" s="1831"/>
      <c r="D1835" s="1627"/>
      <c r="E1835" s="1831"/>
      <c r="F1835" s="1831"/>
      <c r="G1835" s="1831"/>
      <c r="S1835" s="1473"/>
      <c r="BU1835" s="1819"/>
      <c r="CI1835" s="1455"/>
    </row>
    <row r="1836" spans="2:87" s="1365" customFormat="1" x14ac:dyDescent="0.25">
      <c r="B1836" s="1831"/>
      <c r="C1836" s="1831"/>
      <c r="D1836" s="1627"/>
      <c r="E1836" s="1831"/>
      <c r="F1836" s="1831"/>
      <c r="G1836" s="1831"/>
      <c r="S1836" s="1473"/>
      <c r="BU1836" s="1819"/>
      <c r="CI1836" s="1455"/>
    </row>
    <row r="1837" spans="2:87" s="1365" customFormat="1" x14ac:dyDescent="0.25">
      <c r="B1837" s="1831"/>
      <c r="C1837" s="1831"/>
      <c r="D1837" s="1627"/>
      <c r="E1837" s="1831"/>
      <c r="F1837" s="1831"/>
      <c r="G1837" s="1831"/>
      <c r="S1837" s="1473"/>
      <c r="BU1837" s="1819"/>
      <c r="CI1837" s="1455"/>
    </row>
    <row r="1838" spans="2:87" s="1365" customFormat="1" x14ac:dyDescent="0.25">
      <c r="B1838" s="1831"/>
      <c r="C1838" s="1831"/>
      <c r="D1838" s="1627"/>
      <c r="E1838" s="1831"/>
      <c r="F1838" s="1831"/>
      <c r="G1838" s="1831"/>
      <c r="S1838" s="1473"/>
      <c r="BU1838" s="1819"/>
      <c r="CI1838" s="1455"/>
    </row>
    <row r="1839" spans="2:87" s="1365" customFormat="1" x14ac:dyDescent="0.25">
      <c r="B1839" s="1831"/>
      <c r="C1839" s="1831"/>
      <c r="D1839" s="1627"/>
      <c r="E1839" s="1831"/>
      <c r="F1839" s="1831"/>
      <c r="G1839" s="1831"/>
      <c r="S1839" s="1473"/>
      <c r="BU1839" s="1819"/>
      <c r="CI1839" s="1455"/>
    </row>
    <row r="1840" spans="2:87" s="1365" customFormat="1" x14ac:dyDescent="0.25">
      <c r="B1840" s="1831"/>
      <c r="C1840" s="1831"/>
      <c r="D1840" s="1627"/>
      <c r="E1840" s="1831"/>
      <c r="F1840" s="1831"/>
      <c r="G1840" s="1831"/>
      <c r="S1840" s="1473"/>
      <c r="BU1840" s="1819"/>
      <c r="CI1840" s="1455"/>
    </row>
    <row r="1841" spans="2:87" s="1365" customFormat="1" x14ac:dyDescent="0.25">
      <c r="B1841" s="1831"/>
      <c r="C1841" s="1831"/>
      <c r="D1841" s="1627"/>
      <c r="E1841" s="1831"/>
      <c r="F1841" s="1831"/>
      <c r="G1841" s="1831"/>
      <c r="S1841" s="1473"/>
      <c r="BU1841" s="1819"/>
      <c r="CI1841" s="1455"/>
    </row>
    <row r="1842" spans="2:87" s="1365" customFormat="1" x14ac:dyDescent="0.25">
      <c r="B1842" s="1831"/>
      <c r="C1842" s="1831"/>
      <c r="D1842" s="1627"/>
      <c r="E1842" s="1831"/>
      <c r="F1842" s="1831"/>
      <c r="G1842" s="1831"/>
      <c r="S1842" s="1473"/>
      <c r="BU1842" s="1819"/>
      <c r="CI1842" s="1455"/>
    </row>
    <row r="1843" spans="2:87" s="1365" customFormat="1" x14ac:dyDescent="0.25">
      <c r="B1843" s="1831"/>
      <c r="C1843" s="1831"/>
      <c r="D1843" s="1627"/>
      <c r="E1843" s="1831"/>
      <c r="F1843" s="1831"/>
      <c r="G1843" s="1831"/>
      <c r="S1843" s="1473"/>
      <c r="BU1843" s="1819"/>
      <c r="CI1843" s="1455"/>
    </row>
    <row r="1844" spans="2:87" s="1365" customFormat="1" x14ac:dyDescent="0.25">
      <c r="B1844" s="1831"/>
      <c r="C1844" s="1831"/>
      <c r="D1844" s="1627"/>
      <c r="E1844" s="1831"/>
      <c r="F1844" s="1831"/>
      <c r="G1844" s="1831"/>
      <c r="S1844" s="1473"/>
      <c r="BU1844" s="1819"/>
      <c r="CI1844" s="1455"/>
    </row>
    <row r="1845" spans="2:87" s="1365" customFormat="1" x14ac:dyDescent="0.25">
      <c r="B1845" s="1831"/>
      <c r="C1845" s="1831"/>
      <c r="D1845" s="1627"/>
      <c r="E1845" s="1831"/>
      <c r="F1845" s="1831"/>
      <c r="G1845" s="1831"/>
      <c r="S1845" s="1473"/>
      <c r="BU1845" s="1819"/>
      <c r="CI1845" s="1455"/>
    </row>
    <row r="1846" spans="2:87" s="1365" customFormat="1" x14ac:dyDescent="0.25">
      <c r="B1846" s="1831"/>
      <c r="C1846" s="1831"/>
      <c r="D1846" s="1627"/>
      <c r="E1846" s="1831"/>
      <c r="F1846" s="1831"/>
      <c r="G1846" s="1831"/>
      <c r="S1846" s="1473"/>
      <c r="BU1846" s="1819"/>
      <c r="CI1846" s="1455"/>
    </row>
    <row r="1847" spans="2:87" s="1365" customFormat="1" x14ac:dyDescent="0.25">
      <c r="B1847" s="1831"/>
      <c r="C1847" s="1831"/>
      <c r="D1847" s="1627"/>
      <c r="E1847" s="1831"/>
      <c r="F1847" s="1831"/>
      <c r="G1847" s="1831"/>
      <c r="S1847" s="1473"/>
      <c r="BU1847" s="1819"/>
      <c r="CI1847" s="1455"/>
    </row>
    <row r="1848" spans="2:87" s="1365" customFormat="1" x14ac:dyDescent="0.25">
      <c r="B1848" s="1831"/>
      <c r="C1848" s="1831"/>
      <c r="D1848" s="1627"/>
      <c r="E1848" s="1831"/>
      <c r="F1848" s="1831"/>
      <c r="G1848" s="1831"/>
      <c r="S1848" s="1473"/>
      <c r="BU1848" s="1819"/>
      <c r="CI1848" s="1455"/>
    </row>
    <row r="1849" spans="2:87" s="1365" customFormat="1" x14ac:dyDescent="0.25">
      <c r="B1849" s="1831"/>
      <c r="C1849" s="1831"/>
      <c r="D1849" s="1627"/>
      <c r="E1849" s="1831"/>
      <c r="F1849" s="1831"/>
      <c r="G1849" s="1831"/>
      <c r="S1849" s="1473"/>
      <c r="BU1849" s="1819"/>
      <c r="CI1849" s="1455"/>
    </row>
    <row r="1850" spans="2:87" s="1365" customFormat="1" x14ac:dyDescent="0.25">
      <c r="B1850" s="1831"/>
      <c r="C1850" s="1831"/>
      <c r="D1850" s="1627"/>
      <c r="E1850" s="1831"/>
      <c r="F1850" s="1831"/>
      <c r="G1850" s="1831"/>
      <c r="S1850" s="1473"/>
      <c r="BU1850" s="1819"/>
      <c r="CI1850" s="1455"/>
    </row>
    <row r="1851" spans="2:87" s="1365" customFormat="1" x14ac:dyDescent="0.25">
      <c r="B1851" s="1831"/>
      <c r="C1851" s="1831"/>
      <c r="D1851" s="1627"/>
      <c r="E1851" s="1831"/>
      <c r="F1851" s="1831"/>
      <c r="G1851" s="1831"/>
      <c r="S1851" s="1473"/>
      <c r="BU1851" s="1819"/>
      <c r="CI1851" s="1455"/>
    </row>
    <row r="1852" spans="2:87" s="1365" customFormat="1" x14ac:dyDescent="0.25">
      <c r="B1852" s="1831"/>
      <c r="C1852" s="1831"/>
      <c r="D1852" s="1627"/>
      <c r="E1852" s="1831"/>
      <c r="F1852" s="1831"/>
      <c r="G1852" s="1831"/>
      <c r="S1852" s="1473"/>
      <c r="BU1852" s="1819"/>
      <c r="CI1852" s="1455"/>
    </row>
    <row r="1853" spans="2:87" s="1365" customFormat="1" x14ac:dyDescent="0.25">
      <c r="B1853" s="1831"/>
      <c r="C1853" s="1831"/>
      <c r="D1853" s="1627"/>
      <c r="E1853" s="1831"/>
      <c r="F1853" s="1831"/>
      <c r="G1853" s="1831"/>
      <c r="S1853" s="1473"/>
      <c r="BU1853" s="1819"/>
      <c r="CI1853" s="1455"/>
    </row>
    <row r="1854" spans="2:87" s="1365" customFormat="1" x14ac:dyDescent="0.25">
      <c r="B1854" s="1831"/>
      <c r="C1854" s="1831"/>
      <c r="D1854" s="1627"/>
      <c r="E1854" s="1831"/>
      <c r="F1854" s="1831"/>
      <c r="G1854" s="1831"/>
      <c r="S1854" s="1473"/>
      <c r="BU1854" s="1819"/>
      <c r="CI1854" s="1455"/>
    </row>
    <row r="1855" spans="2:87" s="1365" customFormat="1" x14ac:dyDescent="0.25">
      <c r="B1855" s="1831"/>
      <c r="C1855" s="1831"/>
      <c r="D1855" s="1627"/>
      <c r="E1855" s="1831"/>
      <c r="F1855" s="1831"/>
      <c r="G1855" s="1831"/>
      <c r="S1855" s="1473"/>
      <c r="BU1855" s="1819"/>
      <c r="CI1855" s="1455"/>
    </row>
    <row r="1856" spans="2:87" s="1365" customFormat="1" x14ac:dyDescent="0.25">
      <c r="B1856" s="1831"/>
      <c r="C1856" s="1831"/>
      <c r="D1856" s="1627"/>
      <c r="E1856" s="1831"/>
      <c r="F1856" s="1831"/>
      <c r="G1856" s="1831"/>
      <c r="S1856" s="1473"/>
      <c r="BU1856" s="1819"/>
      <c r="CI1856" s="1455"/>
    </row>
    <row r="1857" spans="2:87" s="1365" customFormat="1" x14ac:dyDescent="0.25">
      <c r="B1857" s="1831"/>
      <c r="C1857" s="1831"/>
      <c r="D1857" s="1627"/>
      <c r="E1857" s="1831"/>
      <c r="F1857" s="1831"/>
      <c r="G1857" s="1831"/>
      <c r="S1857" s="1473"/>
      <c r="BU1857" s="1819"/>
      <c r="CI1857" s="1455"/>
    </row>
    <row r="1858" spans="2:87" s="1365" customFormat="1" x14ac:dyDescent="0.25">
      <c r="B1858" s="1831"/>
      <c r="C1858" s="1831"/>
      <c r="D1858" s="1627"/>
      <c r="E1858" s="1831"/>
      <c r="F1858" s="1831"/>
      <c r="G1858" s="1831"/>
      <c r="S1858" s="1473"/>
      <c r="BU1858" s="1819"/>
      <c r="CI1858" s="1455"/>
    </row>
    <row r="1859" spans="2:87" s="1365" customFormat="1" x14ac:dyDescent="0.25">
      <c r="B1859" s="1831"/>
      <c r="C1859" s="1831"/>
      <c r="D1859" s="1627"/>
      <c r="E1859" s="1831"/>
      <c r="F1859" s="1831"/>
      <c r="G1859" s="1831"/>
      <c r="S1859" s="1473"/>
      <c r="BU1859" s="1819"/>
      <c r="CI1859" s="1455"/>
    </row>
    <row r="1860" spans="2:87" s="1365" customFormat="1" x14ac:dyDescent="0.25">
      <c r="B1860" s="1831"/>
      <c r="C1860" s="1831"/>
      <c r="D1860" s="1627"/>
      <c r="E1860" s="1831"/>
      <c r="F1860" s="1831"/>
      <c r="G1860" s="1831"/>
      <c r="S1860" s="1473"/>
      <c r="BU1860" s="1819"/>
      <c r="CI1860" s="1455"/>
    </row>
    <row r="1861" spans="2:87" s="1365" customFormat="1" x14ac:dyDescent="0.25">
      <c r="B1861" s="1831"/>
      <c r="C1861" s="1831"/>
      <c r="D1861" s="1627"/>
      <c r="E1861" s="1831"/>
      <c r="F1861" s="1831"/>
      <c r="G1861" s="1831"/>
      <c r="S1861" s="1473"/>
      <c r="BU1861" s="1819"/>
      <c r="CI1861" s="1455"/>
    </row>
    <row r="1862" spans="2:87" s="1365" customFormat="1" x14ac:dyDescent="0.25">
      <c r="B1862" s="1831"/>
      <c r="C1862" s="1831"/>
      <c r="D1862" s="1627"/>
      <c r="E1862" s="1831"/>
      <c r="F1862" s="1831"/>
      <c r="G1862" s="1831"/>
      <c r="S1862" s="1473"/>
      <c r="BU1862" s="1819"/>
      <c r="CI1862" s="1455"/>
    </row>
    <row r="1863" spans="2:87" s="1365" customFormat="1" x14ac:dyDescent="0.25">
      <c r="B1863" s="1831"/>
      <c r="C1863" s="1831"/>
      <c r="D1863" s="1627"/>
      <c r="E1863" s="1831"/>
      <c r="F1863" s="1831"/>
      <c r="G1863" s="1831"/>
      <c r="S1863" s="1473"/>
      <c r="BU1863" s="1819"/>
      <c r="CI1863" s="1455"/>
    </row>
    <row r="1864" spans="2:87" s="1365" customFormat="1" x14ac:dyDescent="0.25">
      <c r="B1864" s="1831"/>
      <c r="C1864" s="1831"/>
      <c r="D1864" s="1627"/>
      <c r="E1864" s="1831"/>
      <c r="F1864" s="1831"/>
      <c r="G1864" s="1831"/>
      <c r="S1864" s="1473"/>
      <c r="BU1864" s="1819"/>
      <c r="CI1864" s="1455"/>
    </row>
    <row r="1865" spans="2:87" s="1365" customFormat="1" x14ac:dyDescent="0.25">
      <c r="B1865" s="1831"/>
      <c r="C1865" s="1831"/>
      <c r="D1865" s="1627"/>
      <c r="E1865" s="1831"/>
      <c r="F1865" s="1831"/>
      <c r="G1865" s="1831"/>
      <c r="S1865" s="1473"/>
      <c r="BU1865" s="1819"/>
      <c r="CI1865" s="1455"/>
    </row>
    <row r="1866" spans="2:87" s="1365" customFormat="1" x14ac:dyDescent="0.25">
      <c r="B1866" s="1831"/>
      <c r="C1866" s="1831"/>
      <c r="D1866" s="1627"/>
      <c r="E1866" s="1831"/>
      <c r="F1866" s="1831"/>
      <c r="G1866" s="1831"/>
      <c r="S1866" s="1473"/>
      <c r="BU1866" s="1819"/>
      <c r="CI1866" s="1455"/>
    </row>
    <row r="1867" spans="2:87" s="1365" customFormat="1" x14ac:dyDescent="0.25">
      <c r="B1867" s="1831"/>
      <c r="C1867" s="1831"/>
      <c r="D1867" s="1627"/>
      <c r="E1867" s="1831"/>
      <c r="F1867" s="1831"/>
      <c r="G1867" s="1831"/>
      <c r="S1867" s="1473"/>
      <c r="BU1867" s="1819"/>
      <c r="CI1867" s="1455"/>
    </row>
    <row r="1868" spans="2:87" s="1365" customFormat="1" x14ac:dyDescent="0.25">
      <c r="B1868" s="1831"/>
      <c r="C1868" s="1831"/>
      <c r="D1868" s="1627"/>
      <c r="E1868" s="1831"/>
      <c r="F1868" s="1831"/>
      <c r="G1868" s="1831"/>
      <c r="S1868" s="1473"/>
      <c r="BU1868" s="1819"/>
      <c r="CI1868" s="1455"/>
    </row>
    <row r="1869" spans="2:87" s="1365" customFormat="1" x14ac:dyDescent="0.25">
      <c r="B1869" s="1831"/>
      <c r="C1869" s="1831"/>
      <c r="D1869" s="1627"/>
      <c r="E1869" s="1831"/>
      <c r="F1869" s="1831"/>
      <c r="G1869" s="1831"/>
      <c r="S1869" s="1473"/>
      <c r="BU1869" s="1819"/>
      <c r="CI1869" s="1455"/>
    </row>
    <row r="1870" spans="2:87" s="1365" customFormat="1" x14ac:dyDescent="0.25">
      <c r="B1870" s="1831"/>
      <c r="C1870" s="1831"/>
      <c r="D1870" s="1627"/>
      <c r="E1870" s="1831"/>
      <c r="F1870" s="1831"/>
      <c r="G1870" s="1831"/>
      <c r="S1870" s="1473"/>
      <c r="BU1870" s="1819"/>
      <c r="CI1870" s="1455"/>
    </row>
    <row r="1871" spans="2:87" s="1365" customFormat="1" x14ac:dyDescent="0.25">
      <c r="B1871" s="1831"/>
      <c r="C1871" s="1831"/>
      <c r="D1871" s="1627"/>
      <c r="E1871" s="1831"/>
      <c r="F1871" s="1831"/>
      <c r="G1871" s="1831"/>
      <c r="S1871" s="1473"/>
      <c r="BU1871" s="1819"/>
      <c r="CI1871" s="1455"/>
    </row>
    <row r="1872" spans="2:87" s="1365" customFormat="1" x14ac:dyDescent="0.25">
      <c r="B1872" s="1831"/>
      <c r="C1872" s="1831"/>
      <c r="D1872" s="1627"/>
      <c r="E1872" s="1831"/>
      <c r="F1872" s="1831"/>
      <c r="G1872" s="1831"/>
      <c r="S1872" s="1473"/>
      <c r="BU1872" s="1819"/>
      <c r="CI1872" s="1455"/>
    </row>
    <row r="1873" spans="2:87" s="1365" customFormat="1" x14ac:dyDescent="0.25">
      <c r="B1873" s="1831"/>
      <c r="C1873" s="1831"/>
      <c r="D1873" s="1627"/>
      <c r="E1873" s="1831"/>
      <c r="F1873" s="1831"/>
      <c r="G1873" s="1831"/>
      <c r="S1873" s="1473"/>
      <c r="BU1873" s="1819"/>
      <c r="CI1873" s="1455"/>
    </row>
    <row r="1874" spans="2:87" s="1365" customFormat="1" x14ac:dyDescent="0.25">
      <c r="B1874" s="1831"/>
      <c r="C1874" s="1831"/>
      <c r="D1874" s="1627"/>
      <c r="E1874" s="1831"/>
      <c r="F1874" s="1831"/>
      <c r="G1874" s="1831"/>
      <c r="S1874" s="1473"/>
      <c r="BU1874" s="1819"/>
      <c r="CI1874" s="1455"/>
    </row>
    <row r="1875" spans="2:87" s="1365" customFormat="1" x14ac:dyDescent="0.25">
      <c r="B1875" s="1831"/>
      <c r="C1875" s="1831"/>
      <c r="D1875" s="1627"/>
      <c r="E1875" s="1831"/>
      <c r="F1875" s="1831"/>
      <c r="G1875" s="1831"/>
      <c r="S1875" s="1473"/>
      <c r="BU1875" s="1819"/>
      <c r="CI1875" s="1455"/>
    </row>
    <row r="1876" spans="2:87" s="1365" customFormat="1" x14ac:dyDescent="0.25">
      <c r="B1876" s="1831"/>
      <c r="C1876" s="1831"/>
      <c r="D1876" s="1627"/>
      <c r="E1876" s="1831"/>
      <c r="F1876" s="1831"/>
      <c r="G1876" s="1831"/>
      <c r="S1876" s="1473"/>
      <c r="BU1876" s="1819"/>
      <c r="CI1876" s="1455"/>
    </row>
    <row r="1877" spans="2:87" s="1365" customFormat="1" x14ac:dyDescent="0.25">
      <c r="B1877" s="1831"/>
      <c r="C1877" s="1831"/>
      <c r="D1877" s="1627"/>
      <c r="E1877" s="1831"/>
      <c r="F1877" s="1831"/>
      <c r="G1877" s="1831"/>
      <c r="S1877" s="1473"/>
      <c r="BU1877" s="1819"/>
      <c r="CI1877" s="1455"/>
    </row>
    <row r="1878" spans="2:87" s="1365" customFormat="1" x14ac:dyDescent="0.25">
      <c r="B1878" s="1831"/>
      <c r="C1878" s="1831"/>
      <c r="D1878" s="1627"/>
      <c r="E1878" s="1831"/>
      <c r="F1878" s="1831"/>
      <c r="G1878" s="1831"/>
      <c r="S1878" s="1473"/>
      <c r="BU1878" s="1819"/>
      <c r="CI1878" s="1455"/>
    </row>
    <row r="1879" spans="2:87" s="1365" customFormat="1" x14ac:dyDescent="0.25">
      <c r="B1879" s="1831"/>
      <c r="C1879" s="1831"/>
      <c r="D1879" s="1627"/>
      <c r="E1879" s="1831"/>
      <c r="F1879" s="1831"/>
      <c r="G1879" s="1831"/>
      <c r="S1879" s="1473"/>
      <c r="BU1879" s="1819"/>
      <c r="CI1879" s="1455"/>
    </row>
    <row r="1880" spans="2:87" s="1365" customFormat="1" x14ac:dyDescent="0.25">
      <c r="B1880" s="1831"/>
      <c r="C1880" s="1831"/>
      <c r="D1880" s="1627"/>
      <c r="E1880" s="1831"/>
      <c r="F1880" s="1831"/>
      <c r="G1880" s="1831"/>
      <c r="S1880" s="1473"/>
      <c r="BU1880" s="1819"/>
      <c r="CI1880" s="1455"/>
    </row>
    <row r="1881" spans="2:87" s="1365" customFormat="1" x14ac:dyDescent="0.25">
      <c r="B1881" s="1831"/>
      <c r="C1881" s="1831"/>
      <c r="D1881" s="1627"/>
      <c r="E1881" s="1831"/>
      <c r="F1881" s="1831"/>
      <c r="G1881" s="1831"/>
      <c r="S1881" s="1473"/>
      <c r="BU1881" s="1819"/>
      <c r="CI1881" s="1455"/>
    </row>
    <row r="1882" spans="2:87" s="1365" customFormat="1" x14ac:dyDescent="0.25">
      <c r="B1882" s="1831"/>
      <c r="C1882" s="1831"/>
      <c r="D1882" s="1627"/>
      <c r="E1882" s="1831"/>
      <c r="F1882" s="1831"/>
      <c r="G1882" s="1831"/>
      <c r="S1882" s="1473"/>
      <c r="BU1882" s="1819"/>
      <c r="CI1882" s="1455"/>
    </row>
    <row r="1883" spans="2:87" s="1365" customFormat="1" x14ac:dyDescent="0.25">
      <c r="B1883" s="1831"/>
      <c r="C1883" s="1831"/>
      <c r="D1883" s="1627"/>
      <c r="E1883" s="1831"/>
      <c r="F1883" s="1831"/>
      <c r="G1883" s="1831"/>
      <c r="S1883" s="1473"/>
      <c r="BU1883" s="1819"/>
      <c r="CI1883" s="1455"/>
    </row>
    <row r="1884" spans="2:87" s="1365" customFormat="1" x14ac:dyDescent="0.25">
      <c r="B1884" s="1831"/>
      <c r="C1884" s="1831"/>
      <c r="D1884" s="1627"/>
      <c r="E1884" s="1831"/>
      <c r="F1884" s="1831"/>
      <c r="G1884" s="1831"/>
      <c r="S1884" s="1473"/>
      <c r="BU1884" s="1819"/>
      <c r="CI1884" s="1455"/>
    </row>
    <row r="1885" spans="2:87" s="1365" customFormat="1" x14ac:dyDescent="0.25">
      <c r="B1885" s="1831"/>
      <c r="C1885" s="1831"/>
      <c r="D1885" s="1627"/>
      <c r="E1885" s="1831"/>
      <c r="F1885" s="1831"/>
      <c r="G1885" s="1831"/>
      <c r="S1885" s="1473"/>
      <c r="BU1885" s="1819"/>
      <c r="CI1885" s="1455"/>
    </row>
    <row r="1886" spans="2:87" s="1365" customFormat="1" x14ac:dyDescent="0.25">
      <c r="B1886" s="1831"/>
      <c r="C1886" s="1831"/>
      <c r="D1886" s="1627"/>
      <c r="E1886" s="1831"/>
      <c r="F1886" s="1831"/>
      <c r="G1886" s="1831"/>
      <c r="S1886" s="1473"/>
      <c r="BU1886" s="1819"/>
      <c r="CI1886" s="1455"/>
    </row>
    <row r="1887" spans="2:87" s="1365" customFormat="1" x14ac:dyDescent="0.25">
      <c r="B1887" s="1831"/>
      <c r="C1887" s="1831"/>
      <c r="D1887" s="1627"/>
      <c r="E1887" s="1831"/>
      <c r="F1887" s="1831"/>
      <c r="G1887" s="1831"/>
      <c r="S1887" s="1473"/>
      <c r="BU1887" s="1819"/>
      <c r="CI1887" s="1455"/>
    </row>
    <row r="1888" spans="2:87" s="1365" customFormat="1" x14ac:dyDescent="0.25">
      <c r="B1888" s="1831"/>
      <c r="C1888" s="1831"/>
      <c r="D1888" s="1627"/>
      <c r="E1888" s="1831"/>
      <c r="F1888" s="1831"/>
      <c r="G1888" s="1831"/>
      <c r="S1888" s="1473"/>
      <c r="BU1888" s="1819"/>
      <c r="CI1888" s="1455"/>
    </row>
    <row r="1889" spans="2:87" s="1365" customFormat="1" x14ac:dyDescent="0.25">
      <c r="B1889" s="1831"/>
      <c r="C1889" s="1831"/>
      <c r="D1889" s="1627"/>
      <c r="E1889" s="1831"/>
      <c r="F1889" s="1831"/>
      <c r="G1889" s="1831"/>
      <c r="S1889" s="1473"/>
      <c r="BU1889" s="1819"/>
      <c r="CI1889" s="1455"/>
    </row>
    <row r="1890" spans="2:87" s="1365" customFormat="1" x14ac:dyDescent="0.25">
      <c r="B1890" s="1831"/>
      <c r="C1890" s="1831"/>
      <c r="D1890" s="1627"/>
      <c r="E1890" s="1831"/>
      <c r="F1890" s="1831"/>
      <c r="G1890" s="1831"/>
      <c r="S1890" s="1473"/>
      <c r="BU1890" s="1819"/>
      <c r="CI1890" s="1455"/>
    </row>
    <row r="1891" spans="2:87" s="1365" customFormat="1" x14ac:dyDescent="0.25">
      <c r="B1891" s="1831"/>
      <c r="C1891" s="1831"/>
      <c r="D1891" s="1627"/>
      <c r="E1891" s="1831"/>
      <c r="F1891" s="1831"/>
      <c r="G1891" s="1831"/>
      <c r="S1891" s="1473"/>
      <c r="BU1891" s="1819"/>
      <c r="CI1891" s="1455"/>
    </row>
    <row r="1892" spans="2:87" s="1365" customFormat="1" x14ac:dyDescent="0.25">
      <c r="B1892" s="1831"/>
      <c r="C1892" s="1831"/>
      <c r="D1892" s="1627"/>
      <c r="E1892" s="1831"/>
      <c r="F1892" s="1831"/>
      <c r="G1892" s="1831"/>
      <c r="S1892" s="1473"/>
      <c r="BU1892" s="1819"/>
      <c r="CI1892" s="1455"/>
    </row>
    <row r="1893" spans="2:87" s="1365" customFormat="1" x14ac:dyDescent="0.25">
      <c r="B1893" s="1831"/>
      <c r="C1893" s="1831"/>
      <c r="D1893" s="1627"/>
      <c r="E1893" s="1831"/>
      <c r="F1893" s="1831"/>
      <c r="G1893" s="1831"/>
      <c r="S1893" s="1473"/>
      <c r="BU1893" s="1819"/>
      <c r="CI1893" s="1455"/>
    </row>
    <row r="1894" spans="2:87" s="1365" customFormat="1" x14ac:dyDescent="0.25">
      <c r="B1894" s="1831"/>
      <c r="C1894" s="1831"/>
      <c r="D1894" s="1627"/>
      <c r="E1894" s="1831"/>
      <c r="F1894" s="1831"/>
      <c r="G1894" s="1831"/>
      <c r="S1894" s="1473"/>
      <c r="BU1894" s="1819"/>
      <c r="CI1894" s="1455"/>
    </row>
    <row r="1895" spans="2:87" s="1365" customFormat="1" x14ac:dyDescent="0.25">
      <c r="B1895" s="1831"/>
      <c r="C1895" s="1831"/>
      <c r="D1895" s="1627"/>
      <c r="E1895" s="1831"/>
      <c r="F1895" s="1831"/>
      <c r="G1895" s="1831"/>
      <c r="S1895" s="1473"/>
      <c r="BU1895" s="1819"/>
      <c r="CI1895" s="1455"/>
    </row>
    <row r="1896" spans="2:87" s="1365" customFormat="1" x14ac:dyDescent="0.25">
      <c r="B1896" s="1831"/>
      <c r="C1896" s="1831"/>
      <c r="D1896" s="1627"/>
      <c r="E1896" s="1831"/>
      <c r="F1896" s="1831"/>
      <c r="G1896" s="1831"/>
      <c r="S1896" s="1473"/>
      <c r="BU1896" s="1819"/>
      <c r="CI1896" s="1455"/>
    </row>
    <row r="1897" spans="2:87" s="1365" customFormat="1" x14ac:dyDescent="0.25">
      <c r="B1897" s="1831"/>
      <c r="C1897" s="1831"/>
      <c r="D1897" s="1627"/>
      <c r="E1897" s="1831"/>
      <c r="F1897" s="1831"/>
      <c r="G1897" s="1831"/>
      <c r="S1897" s="1473"/>
      <c r="BU1897" s="1819"/>
      <c r="CI1897" s="1455"/>
    </row>
    <row r="1898" spans="2:87" s="1365" customFormat="1" x14ac:dyDescent="0.25">
      <c r="B1898" s="1831"/>
      <c r="C1898" s="1831"/>
      <c r="D1898" s="1627"/>
      <c r="E1898" s="1831"/>
      <c r="F1898" s="1831"/>
      <c r="G1898" s="1831"/>
      <c r="S1898" s="1473"/>
      <c r="BU1898" s="1819"/>
      <c r="CI1898" s="1455"/>
    </row>
    <row r="1899" spans="2:87" s="1365" customFormat="1" x14ac:dyDescent="0.25">
      <c r="B1899" s="1831"/>
      <c r="C1899" s="1831"/>
      <c r="D1899" s="1627"/>
      <c r="E1899" s="1831"/>
      <c r="F1899" s="1831"/>
      <c r="G1899" s="1831"/>
      <c r="S1899" s="1473"/>
      <c r="BU1899" s="1819"/>
      <c r="CI1899" s="1455"/>
    </row>
    <row r="1900" spans="2:87" s="1365" customFormat="1" x14ac:dyDescent="0.25">
      <c r="B1900" s="1831"/>
      <c r="C1900" s="1831"/>
      <c r="D1900" s="1627"/>
      <c r="E1900" s="1831"/>
      <c r="F1900" s="1831"/>
      <c r="G1900" s="1831"/>
      <c r="S1900" s="1473"/>
      <c r="BU1900" s="1819"/>
      <c r="CI1900" s="1455"/>
    </row>
    <row r="1901" spans="2:87" s="1365" customFormat="1" x14ac:dyDescent="0.25">
      <c r="B1901" s="1831"/>
      <c r="C1901" s="1831"/>
      <c r="D1901" s="1627"/>
      <c r="E1901" s="1831"/>
      <c r="F1901" s="1831"/>
      <c r="G1901" s="1831"/>
      <c r="S1901" s="1473"/>
      <c r="BU1901" s="1819"/>
      <c r="CI1901" s="1455"/>
    </row>
    <row r="1902" spans="2:87" s="1365" customFormat="1" x14ac:dyDescent="0.25">
      <c r="B1902" s="1831"/>
      <c r="C1902" s="1831"/>
      <c r="D1902" s="1627"/>
      <c r="E1902" s="1831"/>
      <c r="F1902" s="1831"/>
      <c r="G1902" s="1831"/>
      <c r="S1902" s="1473"/>
      <c r="BU1902" s="1819"/>
      <c r="CI1902" s="1455"/>
    </row>
    <row r="1903" spans="2:87" s="1365" customFormat="1" x14ac:dyDescent="0.25">
      <c r="B1903" s="1831"/>
      <c r="C1903" s="1831"/>
      <c r="D1903" s="1627"/>
      <c r="E1903" s="1831"/>
      <c r="F1903" s="1831"/>
      <c r="G1903" s="1831"/>
      <c r="S1903" s="1473"/>
      <c r="BU1903" s="1819"/>
      <c r="CI1903" s="1455"/>
    </row>
    <row r="1904" spans="2:87" s="1365" customFormat="1" x14ac:dyDescent="0.25">
      <c r="B1904" s="1831"/>
      <c r="C1904" s="1831"/>
      <c r="D1904" s="1627"/>
      <c r="E1904" s="1831"/>
      <c r="F1904" s="1831"/>
      <c r="G1904" s="1831"/>
      <c r="S1904" s="1473"/>
      <c r="BU1904" s="1819"/>
      <c r="CI1904" s="1455"/>
    </row>
    <row r="1905" spans="2:87" s="1365" customFormat="1" x14ac:dyDescent="0.25">
      <c r="B1905" s="1831"/>
      <c r="C1905" s="1831"/>
      <c r="D1905" s="1627"/>
      <c r="E1905" s="1831"/>
      <c r="F1905" s="1831"/>
      <c r="G1905" s="1831"/>
      <c r="S1905" s="1473"/>
      <c r="BU1905" s="1819"/>
      <c r="CI1905" s="1455"/>
    </row>
    <row r="1906" spans="2:87" s="1365" customFormat="1" x14ac:dyDescent="0.25">
      <c r="B1906" s="1831"/>
      <c r="C1906" s="1831"/>
      <c r="D1906" s="1627"/>
      <c r="E1906" s="1831"/>
      <c r="F1906" s="1831"/>
      <c r="G1906" s="1831"/>
      <c r="S1906" s="1473"/>
      <c r="BU1906" s="1819"/>
      <c r="CI1906" s="1455"/>
    </row>
    <row r="1907" spans="2:87" s="1365" customFormat="1" x14ac:dyDescent="0.25">
      <c r="B1907" s="1831"/>
      <c r="C1907" s="1831"/>
      <c r="D1907" s="1627"/>
      <c r="E1907" s="1831"/>
      <c r="F1907" s="1831"/>
      <c r="G1907" s="1831"/>
      <c r="S1907" s="1473"/>
      <c r="BU1907" s="1819"/>
      <c r="CI1907" s="1455"/>
    </row>
    <row r="1908" spans="2:87" s="1365" customFormat="1" x14ac:dyDescent="0.25">
      <c r="B1908" s="1831"/>
      <c r="C1908" s="1831"/>
      <c r="D1908" s="1627"/>
      <c r="E1908" s="1831"/>
      <c r="F1908" s="1831"/>
      <c r="G1908" s="1831"/>
      <c r="S1908" s="1473"/>
      <c r="BU1908" s="1819"/>
      <c r="CI1908" s="1455"/>
    </row>
    <row r="1909" spans="2:87" s="1365" customFormat="1" x14ac:dyDescent="0.25">
      <c r="B1909" s="1831"/>
      <c r="C1909" s="1831"/>
      <c r="D1909" s="1627"/>
      <c r="E1909" s="1831"/>
      <c r="F1909" s="1831"/>
      <c r="G1909" s="1831"/>
      <c r="S1909" s="1473"/>
      <c r="BU1909" s="1819"/>
      <c r="CI1909" s="1455"/>
    </row>
    <row r="1910" spans="2:87" s="1365" customFormat="1" x14ac:dyDescent="0.25">
      <c r="B1910" s="1831"/>
      <c r="C1910" s="1831"/>
      <c r="D1910" s="1627"/>
      <c r="E1910" s="1831"/>
      <c r="F1910" s="1831"/>
      <c r="G1910" s="1831"/>
      <c r="S1910" s="1473"/>
      <c r="BU1910" s="1819"/>
      <c r="CI1910" s="1455"/>
    </row>
    <row r="1911" spans="2:87" s="1365" customFormat="1" x14ac:dyDescent="0.25">
      <c r="B1911" s="1831"/>
      <c r="C1911" s="1831"/>
      <c r="D1911" s="1627"/>
      <c r="E1911" s="1831"/>
      <c r="F1911" s="1831"/>
      <c r="G1911" s="1831"/>
      <c r="S1911" s="1473"/>
      <c r="BU1911" s="1819"/>
      <c r="CI1911" s="1455"/>
    </row>
    <row r="1912" spans="2:87" s="1365" customFormat="1" x14ac:dyDescent="0.25">
      <c r="B1912" s="1831"/>
      <c r="C1912" s="1831"/>
      <c r="D1912" s="1627"/>
      <c r="E1912" s="1831"/>
      <c r="F1912" s="1831"/>
      <c r="G1912" s="1831"/>
      <c r="S1912" s="1473"/>
      <c r="BU1912" s="1819"/>
      <c r="CI1912" s="1455"/>
    </row>
    <row r="1913" spans="2:87" s="1365" customFormat="1" x14ac:dyDescent="0.25">
      <c r="B1913" s="1831"/>
      <c r="C1913" s="1831"/>
      <c r="D1913" s="1627"/>
      <c r="E1913" s="1831"/>
      <c r="F1913" s="1831"/>
      <c r="G1913" s="1831"/>
      <c r="S1913" s="1473"/>
      <c r="BU1913" s="1819"/>
      <c r="CI1913" s="1455"/>
    </row>
    <row r="1914" spans="2:87" s="1365" customFormat="1" x14ac:dyDescent="0.25">
      <c r="B1914" s="1831"/>
      <c r="C1914" s="1831"/>
      <c r="D1914" s="1627"/>
      <c r="E1914" s="1831"/>
      <c r="F1914" s="1831"/>
      <c r="G1914" s="1831"/>
      <c r="S1914" s="1473"/>
      <c r="BU1914" s="1819"/>
      <c r="CI1914" s="1455"/>
    </row>
    <row r="1915" spans="2:87" s="1365" customFormat="1" x14ac:dyDescent="0.25">
      <c r="B1915" s="1831"/>
      <c r="C1915" s="1831"/>
      <c r="D1915" s="1627"/>
      <c r="E1915" s="1831"/>
      <c r="F1915" s="1831"/>
      <c r="G1915" s="1831"/>
      <c r="S1915" s="1473"/>
      <c r="BU1915" s="1819"/>
      <c r="CI1915" s="1455"/>
    </row>
    <row r="1916" spans="2:87" s="1365" customFormat="1" x14ac:dyDescent="0.25">
      <c r="B1916" s="1831"/>
      <c r="C1916" s="1831"/>
      <c r="D1916" s="1627"/>
      <c r="E1916" s="1831"/>
      <c r="F1916" s="1831"/>
      <c r="G1916" s="1831"/>
      <c r="S1916" s="1473"/>
      <c r="BU1916" s="1819"/>
      <c r="CI1916" s="1455"/>
    </row>
    <row r="1917" spans="2:87" s="1365" customFormat="1" x14ac:dyDescent="0.25">
      <c r="B1917" s="1831"/>
      <c r="C1917" s="1831"/>
      <c r="D1917" s="1627"/>
      <c r="E1917" s="1831"/>
      <c r="F1917" s="1831"/>
      <c r="G1917" s="1831"/>
      <c r="S1917" s="1473"/>
      <c r="BU1917" s="1819"/>
      <c r="CI1917" s="1455"/>
    </row>
    <row r="1918" spans="2:87" s="1365" customFormat="1" x14ac:dyDescent="0.25">
      <c r="B1918" s="1831"/>
      <c r="C1918" s="1831"/>
      <c r="D1918" s="1627"/>
      <c r="E1918" s="1831"/>
      <c r="F1918" s="1831"/>
      <c r="G1918" s="1831"/>
      <c r="S1918" s="1473"/>
      <c r="BU1918" s="1819"/>
      <c r="CI1918" s="1455"/>
    </row>
    <row r="1919" spans="2:87" s="1365" customFormat="1" x14ac:dyDescent="0.25">
      <c r="B1919" s="1831"/>
      <c r="C1919" s="1831"/>
      <c r="D1919" s="1627"/>
      <c r="E1919" s="1831"/>
      <c r="F1919" s="1831"/>
      <c r="G1919" s="1831"/>
      <c r="S1919" s="1473"/>
      <c r="BU1919" s="1819"/>
      <c r="CI1919" s="1455"/>
    </row>
    <row r="1920" spans="2:87" s="1365" customFormat="1" x14ac:dyDescent="0.25">
      <c r="B1920" s="1831"/>
      <c r="C1920" s="1831"/>
      <c r="D1920" s="1627"/>
      <c r="E1920" s="1831"/>
      <c r="F1920" s="1831"/>
      <c r="G1920" s="1831"/>
      <c r="S1920" s="1473"/>
      <c r="BU1920" s="1819"/>
      <c r="CI1920" s="1455"/>
    </row>
    <row r="1921" spans="2:87" s="1365" customFormat="1" x14ac:dyDescent="0.25">
      <c r="B1921" s="1831"/>
      <c r="C1921" s="1831"/>
      <c r="D1921" s="1627"/>
      <c r="E1921" s="1831"/>
      <c r="F1921" s="1831"/>
      <c r="G1921" s="1831"/>
      <c r="S1921" s="1473"/>
      <c r="BU1921" s="1819"/>
      <c r="CI1921" s="1455"/>
    </row>
    <row r="1922" spans="2:87" s="1365" customFormat="1" x14ac:dyDescent="0.25">
      <c r="B1922" s="1831"/>
      <c r="C1922" s="1831"/>
      <c r="D1922" s="1627"/>
      <c r="E1922" s="1831"/>
      <c r="F1922" s="1831"/>
      <c r="G1922" s="1831"/>
      <c r="S1922" s="1473"/>
      <c r="BU1922" s="1819"/>
      <c r="CI1922" s="1455"/>
    </row>
    <row r="1923" spans="2:87" s="1365" customFormat="1" x14ac:dyDescent="0.25">
      <c r="B1923" s="1831"/>
      <c r="C1923" s="1831"/>
      <c r="D1923" s="1627"/>
      <c r="E1923" s="1831"/>
      <c r="F1923" s="1831"/>
      <c r="G1923" s="1831"/>
      <c r="S1923" s="1473"/>
      <c r="BU1923" s="1819"/>
      <c r="CI1923" s="1455"/>
    </row>
    <row r="1924" spans="2:87" s="1365" customFormat="1" x14ac:dyDescent="0.25">
      <c r="B1924" s="1831"/>
      <c r="C1924" s="1831"/>
      <c r="D1924" s="1627"/>
      <c r="E1924" s="1831"/>
      <c r="F1924" s="1831"/>
      <c r="G1924" s="1831"/>
      <c r="S1924" s="1473"/>
      <c r="BU1924" s="1819"/>
      <c r="CI1924" s="1455"/>
    </row>
    <row r="1925" spans="2:87" s="1365" customFormat="1" x14ac:dyDescent="0.25">
      <c r="B1925" s="1831"/>
      <c r="C1925" s="1831"/>
      <c r="D1925" s="1627"/>
      <c r="E1925" s="1831"/>
      <c r="F1925" s="1831"/>
      <c r="G1925" s="1831"/>
      <c r="S1925" s="1473"/>
      <c r="BU1925" s="1819"/>
      <c r="CI1925" s="1455"/>
    </row>
    <row r="1926" spans="2:87" s="1365" customFormat="1" x14ac:dyDescent="0.25">
      <c r="B1926" s="1831"/>
      <c r="C1926" s="1831"/>
      <c r="D1926" s="1627"/>
      <c r="E1926" s="1831"/>
      <c r="F1926" s="1831"/>
      <c r="G1926" s="1831"/>
      <c r="S1926" s="1473"/>
      <c r="BU1926" s="1819"/>
      <c r="CI1926" s="1455"/>
    </row>
    <row r="1927" spans="2:87" s="1365" customFormat="1" x14ac:dyDescent="0.25">
      <c r="B1927" s="1831"/>
      <c r="C1927" s="1831"/>
      <c r="D1927" s="1627"/>
      <c r="E1927" s="1831"/>
      <c r="F1927" s="1831"/>
      <c r="G1927" s="1831"/>
      <c r="S1927" s="1473"/>
      <c r="BU1927" s="1819"/>
      <c r="CI1927" s="1455"/>
    </row>
    <row r="1928" spans="2:87" s="1365" customFormat="1" x14ac:dyDescent="0.25">
      <c r="B1928" s="1831"/>
      <c r="C1928" s="1831"/>
      <c r="D1928" s="1627"/>
      <c r="E1928" s="1831"/>
      <c r="F1928" s="1831"/>
      <c r="G1928" s="1831"/>
      <c r="S1928" s="1473"/>
      <c r="BU1928" s="1819"/>
      <c r="CI1928" s="1455"/>
    </row>
    <row r="1929" spans="2:87" s="1365" customFormat="1" x14ac:dyDescent="0.25">
      <c r="B1929" s="1831"/>
      <c r="C1929" s="1831"/>
      <c r="D1929" s="1627"/>
      <c r="E1929" s="1831"/>
      <c r="F1929" s="1831"/>
      <c r="G1929" s="1831"/>
      <c r="S1929" s="1473"/>
      <c r="BU1929" s="1819"/>
      <c r="CI1929" s="1455"/>
    </row>
    <row r="1930" spans="2:87" s="1365" customFormat="1" x14ac:dyDescent="0.25">
      <c r="B1930" s="1831"/>
      <c r="C1930" s="1831"/>
      <c r="D1930" s="1627"/>
      <c r="E1930" s="1831"/>
      <c r="F1930" s="1831"/>
      <c r="G1930" s="1831"/>
      <c r="S1930" s="1473"/>
      <c r="BU1930" s="1819"/>
      <c r="CI1930" s="1455"/>
    </row>
    <row r="1931" spans="2:87" s="1365" customFormat="1" x14ac:dyDescent="0.25">
      <c r="B1931" s="1831"/>
      <c r="C1931" s="1831"/>
      <c r="D1931" s="1627"/>
      <c r="E1931" s="1831"/>
      <c r="F1931" s="1831"/>
      <c r="G1931" s="1831"/>
      <c r="S1931" s="1473"/>
      <c r="BU1931" s="1819"/>
      <c r="CI1931" s="1455"/>
    </row>
    <row r="1932" spans="2:87" s="1365" customFormat="1" x14ac:dyDescent="0.25">
      <c r="B1932" s="1831"/>
      <c r="C1932" s="1831"/>
      <c r="D1932" s="1627"/>
      <c r="E1932" s="1831"/>
      <c r="F1932" s="1831"/>
      <c r="G1932" s="1831"/>
      <c r="S1932" s="1473"/>
      <c r="BU1932" s="1819"/>
      <c r="CI1932" s="1455"/>
    </row>
    <row r="1933" spans="2:87" s="1365" customFormat="1" x14ac:dyDescent="0.25">
      <c r="B1933" s="1831"/>
      <c r="C1933" s="1831"/>
      <c r="D1933" s="1627"/>
      <c r="E1933" s="1831"/>
      <c r="F1933" s="1831"/>
      <c r="G1933" s="1831"/>
      <c r="S1933" s="1473"/>
      <c r="BU1933" s="1819"/>
      <c r="CI1933" s="1455"/>
    </row>
    <row r="1934" spans="2:87" s="1365" customFormat="1" x14ac:dyDescent="0.25">
      <c r="B1934" s="1831"/>
      <c r="C1934" s="1831"/>
      <c r="D1934" s="1627"/>
      <c r="E1934" s="1831"/>
      <c r="F1934" s="1831"/>
      <c r="G1934" s="1831"/>
      <c r="S1934" s="1473"/>
      <c r="BU1934" s="1819"/>
      <c r="CI1934" s="1455"/>
    </row>
    <row r="1935" spans="2:87" s="1365" customFormat="1" x14ac:dyDescent="0.25">
      <c r="B1935" s="1831"/>
      <c r="C1935" s="1831"/>
      <c r="D1935" s="1627"/>
      <c r="E1935" s="1831"/>
      <c r="F1935" s="1831"/>
      <c r="G1935" s="1831"/>
      <c r="S1935" s="1473"/>
      <c r="BU1935" s="1819"/>
      <c r="CI1935" s="1455"/>
    </row>
    <row r="1936" spans="2:87" s="1365" customFormat="1" x14ac:dyDescent="0.25">
      <c r="B1936" s="1831"/>
      <c r="C1936" s="1831"/>
      <c r="D1936" s="1627"/>
      <c r="E1936" s="1831"/>
      <c r="F1936" s="1831"/>
      <c r="G1936" s="1831"/>
      <c r="S1936" s="1473"/>
      <c r="BU1936" s="1819"/>
      <c r="CI1936" s="1455"/>
    </row>
    <row r="1937" spans="2:87" s="1365" customFormat="1" x14ac:dyDescent="0.25">
      <c r="B1937" s="1831"/>
      <c r="C1937" s="1831"/>
      <c r="D1937" s="1627"/>
      <c r="E1937" s="1831"/>
      <c r="F1937" s="1831"/>
      <c r="G1937" s="1831"/>
      <c r="S1937" s="1473"/>
      <c r="BU1937" s="1819"/>
      <c r="CI1937" s="1455"/>
    </row>
    <row r="1938" spans="2:87" s="1365" customFormat="1" x14ac:dyDescent="0.25">
      <c r="B1938" s="1831"/>
      <c r="C1938" s="1831"/>
      <c r="D1938" s="1627"/>
      <c r="E1938" s="1831"/>
      <c r="F1938" s="1831"/>
      <c r="G1938" s="1831"/>
      <c r="S1938" s="1473"/>
      <c r="BU1938" s="1819"/>
      <c r="CI1938" s="1455"/>
    </row>
    <row r="1939" spans="2:87" s="1365" customFormat="1" x14ac:dyDescent="0.25">
      <c r="B1939" s="1831"/>
      <c r="C1939" s="1831"/>
      <c r="D1939" s="1627"/>
      <c r="E1939" s="1831"/>
      <c r="F1939" s="1831"/>
      <c r="G1939" s="1831"/>
      <c r="S1939" s="1473"/>
      <c r="BU1939" s="1819"/>
      <c r="CI1939" s="1455"/>
    </row>
    <row r="1940" spans="2:87" s="1365" customFormat="1" x14ac:dyDescent="0.25">
      <c r="B1940" s="1831"/>
      <c r="C1940" s="1831"/>
      <c r="D1940" s="1627"/>
      <c r="E1940" s="1831"/>
      <c r="F1940" s="1831"/>
      <c r="G1940" s="1831"/>
      <c r="S1940" s="1473"/>
      <c r="BU1940" s="1819"/>
      <c r="CI1940" s="1455"/>
    </row>
    <row r="1941" spans="2:87" s="1365" customFormat="1" x14ac:dyDescent="0.25">
      <c r="B1941" s="1831"/>
      <c r="C1941" s="1831"/>
      <c r="D1941" s="1627"/>
      <c r="E1941" s="1831"/>
      <c r="F1941" s="1831"/>
      <c r="G1941" s="1831"/>
      <c r="S1941" s="1473"/>
      <c r="BU1941" s="1819"/>
      <c r="CI1941" s="1455"/>
    </row>
    <row r="1942" spans="2:87" s="1365" customFormat="1" x14ac:dyDescent="0.25">
      <c r="B1942" s="1831"/>
      <c r="C1942" s="1831"/>
      <c r="D1942" s="1627"/>
      <c r="E1942" s="1831"/>
      <c r="F1942" s="1831"/>
      <c r="G1942" s="1831"/>
      <c r="S1942" s="1473"/>
      <c r="BU1942" s="1819"/>
      <c r="CI1942" s="1455"/>
    </row>
    <row r="1943" spans="2:87" s="1365" customFormat="1" x14ac:dyDescent="0.25">
      <c r="B1943" s="1831"/>
      <c r="C1943" s="1831"/>
      <c r="D1943" s="1627"/>
      <c r="E1943" s="1831"/>
      <c r="F1943" s="1831"/>
      <c r="G1943" s="1831"/>
      <c r="S1943" s="1473"/>
      <c r="BU1943" s="1819"/>
      <c r="CI1943" s="1455"/>
    </row>
    <row r="1944" spans="2:87" s="1365" customFormat="1" x14ac:dyDescent="0.25">
      <c r="B1944" s="1831"/>
      <c r="C1944" s="1831"/>
      <c r="D1944" s="1627"/>
      <c r="E1944" s="1831"/>
      <c r="F1944" s="1831"/>
      <c r="G1944" s="1831"/>
      <c r="S1944" s="1473"/>
      <c r="BU1944" s="1819"/>
      <c r="CI1944" s="1455"/>
    </row>
    <row r="1945" spans="2:87" s="1365" customFormat="1" x14ac:dyDescent="0.25">
      <c r="B1945" s="1831"/>
      <c r="C1945" s="1831"/>
      <c r="D1945" s="1627"/>
      <c r="E1945" s="1831"/>
      <c r="F1945" s="1831"/>
      <c r="G1945" s="1831"/>
      <c r="S1945" s="1473"/>
      <c r="BU1945" s="1819"/>
      <c r="CI1945" s="1455"/>
    </row>
    <row r="1946" spans="2:87" s="1365" customFormat="1" x14ac:dyDescent="0.25">
      <c r="B1946" s="1831"/>
      <c r="C1946" s="1831"/>
      <c r="D1946" s="1627"/>
      <c r="E1946" s="1831"/>
      <c r="F1946" s="1831"/>
      <c r="G1946" s="1831"/>
      <c r="S1946" s="1473"/>
      <c r="BU1946" s="1819"/>
      <c r="CI1946" s="1455"/>
    </row>
    <row r="1947" spans="2:87" s="1365" customFormat="1" x14ac:dyDescent="0.25">
      <c r="B1947" s="1831"/>
      <c r="C1947" s="1831"/>
      <c r="D1947" s="1627"/>
      <c r="E1947" s="1831"/>
      <c r="F1947" s="1831"/>
      <c r="G1947" s="1831"/>
      <c r="S1947" s="1473"/>
      <c r="BU1947" s="1819"/>
      <c r="CI1947" s="1455"/>
    </row>
    <row r="1948" spans="2:87" s="1365" customFormat="1" x14ac:dyDescent="0.25">
      <c r="B1948" s="1831"/>
      <c r="C1948" s="1831"/>
      <c r="D1948" s="1627"/>
      <c r="E1948" s="1831"/>
      <c r="F1948" s="1831"/>
      <c r="G1948" s="1831"/>
      <c r="S1948" s="1473"/>
      <c r="BU1948" s="1819"/>
      <c r="CI1948" s="1455"/>
    </row>
    <row r="1949" spans="2:87" s="1365" customFormat="1" x14ac:dyDescent="0.25">
      <c r="B1949" s="1831"/>
      <c r="C1949" s="1831"/>
      <c r="D1949" s="1627"/>
      <c r="E1949" s="1831"/>
      <c r="F1949" s="1831"/>
      <c r="G1949" s="1831"/>
      <c r="S1949" s="1473"/>
      <c r="BU1949" s="1819"/>
      <c r="CI1949" s="1455"/>
    </row>
    <row r="1950" spans="2:87" s="1365" customFormat="1" x14ac:dyDescent="0.25">
      <c r="B1950" s="1831"/>
      <c r="C1950" s="1831"/>
      <c r="D1950" s="1627"/>
      <c r="E1950" s="1831"/>
      <c r="F1950" s="1831"/>
      <c r="G1950" s="1831"/>
      <c r="S1950" s="1473"/>
      <c r="BU1950" s="1819"/>
      <c r="CI1950" s="1455"/>
    </row>
    <row r="1951" spans="2:87" s="1365" customFormat="1" x14ac:dyDescent="0.25">
      <c r="B1951" s="1831"/>
      <c r="C1951" s="1831"/>
      <c r="D1951" s="1627"/>
      <c r="E1951" s="1831"/>
      <c r="F1951" s="1831"/>
      <c r="G1951" s="1831"/>
      <c r="S1951" s="1473"/>
      <c r="BU1951" s="1819"/>
      <c r="CI1951" s="1455"/>
    </row>
    <row r="1952" spans="2:87" s="1365" customFormat="1" x14ac:dyDescent="0.25">
      <c r="B1952" s="1831"/>
      <c r="C1952" s="1831"/>
      <c r="D1952" s="1627"/>
      <c r="E1952" s="1831"/>
      <c r="F1952" s="1831"/>
      <c r="G1952" s="1831"/>
      <c r="S1952" s="1473"/>
      <c r="BU1952" s="1819"/>
      <c r="CI1952" s="1455"/>
    </row>
    <row r="1953" spans="2:87" s="1365" customFormat="1" x14ac:dyDescent="0.25">
      <c r="B1953" s="1831"/>
      <c r="C1953" s="1831"/>
      <c r="D1953" s="1627"/>
      <c r="E1953" s="1831"/>
      <c r="F1953" s="1831"/>
      <c r="G1953" s="1831"/>
      <c r="S1953" s="1473"/>
      <c r="BU1953" s="1819"/>
      <c r="CI1953" s="1455"/>
    </row>
    <row r="1954" spans="2:87" s="1365" customFormat="1" x14ac:dyDescent="0.25">
      <c r="B1954" s="1831"/>
      <c r="C1954" s="1831"/>
      <c r="D1954" s="1627"/>
      <c r="E1954" s="1831"/>
      <c r="F1954" s="1831"/>
      <c r="G1954" s="1831"/>
      <c r="S1954" s="1473"/>
      <c r="BU1954" s="1819"/>
      <c r="CI1954" s="1455"/>
    </row>
    <row r="1955" spans="2:87" s="1365" customFormat="1" x14ac:dyDescent="0.25">
      <c r="B1955" s="1831"/>
      <c r="C1955" s="1831"/>
      <c r="D1955" s="1627"/>
      <c r="E1955" s="1831"/>
      <c r="F1955" s="1831"/>
      <c r="G1955" s="1831"/>
      <c r="S1955" s="1473"/>
      <c r="BU1955" s="1819"/>
      <c r="CI1955" s="1455"/>
    </row>
    <row r="1956" spans="2:87" s="1365" customFormat="1" x14ac:dyDescent="0.25">
      <c r="B1956" s="1831"/>
      <c r="C1956" s="1831"/>
      <c r="D1956" s="1627"/>
      <c r="E1956" s="1831"/>
      <c r="F1956" s="1831"/>
      <c r="G1956" s="1831"/>
      <c r="S1956" s="1473"/>
      <c r="BU1956" s="1819"/>
      <c r="CI1956" s="1455"/>
    </row>
    <row r="1957" spans="2:87" s="1365" customFormat="1" x14ac:dyDescent="0.25">
      <c r="B1957" s="1831"/>
      <c r="C1957" s="1831"/>
      <c r="D1957" s="1627"/>
      <c r="E1957" s="1831"/>
      <c r="F1957" s="1831"/>
      <c r="G1957" s="1831"/>
      <c r="S1957" s="1473"/>
      <c r="BU1957" s="1819"/>
      <c r="CI1957" s="1455"/>
    </row>
    <row r="1958" spans="2:87" s="1365" customFormat="1" x14ac:dyDescent="0.25">
      <c r="B1958" s="1831"/>
      <c r="C1958" s="1831"/>
      <c r="D1958" s="1627"/>
      <c r="E1958" s="1831"/>
      <c r="F1958" s="1831"/>
      <c r="G1958" s="1831"/>
      <c r="S1958" s="1473"/>
      <c r="BU1958" s="1819"/>
      <c r="CI1958" s="1455"/>
    </row>
    <row r="1959" spans="2:87" s="1365" customFormat="1" x14ac:dyDescent="0.25">
      <c r="B1959" s="1831"/>
      <c r="C1959" s="1831"/>
      <c r="D1959" s="1627"/>
      <c r="E1959" s="1831"/>
      <c r="F1959" s="1831"/>
      <c r="G1959" s="1831"/>
      <c r="S1959" s="1473"/>
      <c r="BU1959" s="1819"/>
      <c r="CI1959" s="1455"/>
    </row>
    <row r="1960" spans="2:87" s="1365" customFormat="1" x14ac:dyDescent="0.25">
      <c r="B1960" s="1831"/>
      <c r="C1960" s="1831"/>
      <c r="D1960" s="1627"/>
      <c r="E1960" s="1831"/>
      <c r="F1960" s="1831"/>
      <c r="G1960" s="1831"/>
      <c r="S1960" s="1473"/>
      <c r="BU1960" s="1819"/>
      <c r="CI1960" s="1455"/>
    </row>
    <row r="1961" spans="2:87" s="1365" customFormat="1" x14ac:dyDescent="0.25">
      <c r="B1961" s="1831"/>
      <c r="C1961" s="1831"/>
      <c r="D1961" s="1627"/>
      <c r="E1961" s="1831"/>
      <c r="F1961" s="1831"/>
      <c r="G1961" s="1831"/>
      <c r="S1961" s="1473"/>
      <c r="BU1961" s="1819"/>
      <c r="CI1961" s="1455"/>
    </row>
    <row r="1962" spans="2:87" s="1365" customFormat="1" x14ac:dyDescent="0.25">
      <c r="B1962" s="1831"/>
      <c r="C1962" s="1831"/>
      <c r="D1962" s="1627"/>
      <c r="E1962" s="1831"/>
      <c r="F1962" s="1831"/>
      <c r="G1962" s="1831"/>
      <c r="S1962" s="1473"/>
      <c r="BU1962" s="1819"/>
      <c r="CI1962" s="1455"/>
    </row>
    <row r="1963" spans="2:87" s="1365" customFormat="1" x14ac:dyDescent="0.25">
      <c r="B1963" s="1831"/>
      <c r="C1963" s="1831"/>
      <c r="D1963" s="1627"/>
      <c r="E1963" s="1831"/>
      <c r="F1963" s="1831"/>
      <c r="G1963" s="1831"/>
      <c r="S1963" s="1473"/>
      <c r="BU1963" s="1819"/>
      <c r="CI1963" s="1455"/>
    </row>
    <row r="1964" spans="2:87" s="1365" customFormat="1" x14ac:dyDescent="0.25">
      <c r="B1964" s="1831"/>
      <c r="C1964" s="1831"/>
      <c r="D1964" s="1627"/>
      <c r="E1964" s="1831"/>
      <c r="F1964" s="1831"/>
      <c r="G1964" s="1831"/>
      <c r="S1964" s="1473"/>
      <c r="BU1964" s="1819"/>
      <c r="CI1964" s="1455"/>
    </row>
    <row r="1965" spans="2:87" s="1365" customFormat="1" x14ac:dyDescent="0.25">
      <c r="B1965" s="1831"/>
      <c r="C1965" s="1831"/>
      <c r="D1965" s="1627"/>
      <c r="E1965" s="1831"/>
      <c r="F1965" s="1831"/>
      <c r="G1965" s="1831"/>
      <c r="S1965" s="1473"/>
      <c r="BU1965" s="1819"/>
      <c r="CI1965" s="1455"/>
    </row>
    <row r="1966" spans="2:87" s="1365" customFormat="1" x14ac:dyDescent="0.25">
      <c r="B1966" s="1831"/>
      <c r="C1966" s="1831"/>
      <c r="D1966" s="1627"/>
      <c r="E1966" s="1831"/>
      <c r="F1966" s="1831"/>
      <c r="G1966" s="1831"/>
      <c r="S1966" s="1473"/>
      <c r="BU1966" s="1819"/>
      <c r="CI1966" s="1455"/>
    </row>
    <row r="1967" spans="2:87" s="1365" customFormat="1" x14ac:dyDescent="0.25">
      <c r="B1967" s="1831"/>
      <c r="C1967" s="1831"/>
      <c r="D1967" s="1627"/>
      <c r="E1967" s="1831"/>
      <c r="F1967" s="1831"/>
      <c r="G1967" s="1831"/>
      <c r="S1967" s="1473"/>
      <c r="BU1967" s="1819"/>
      <c r="CI1967" s="1455"/>
    </row>
    <row r="1968" spans="2:87" s="1365" customFormat="1" x14ac:dyDescent="0.25">
      <c r="B1968" s="1831"/>
      <c r="C1968" s="1831"/>
      <c r="D1968" s="1627"/>
      <c r="E1968" s="1831"/>
      <c r="F1968" s="1831"/>
      <c r="G1968" s="1831"/>
      <c r="S1968" s="1473"/>
      <c r="BU1968" s="1819"/>
      <c r="CI1968" s="1455"/>
    </row>
    <row r="1969" spans="2:87" s="1365" customFormat="1" x14ac:dyDescent="0.25">
      <c r="B1969" s="1831"/>
      <c r="C1969" s="1831"/>
      <c r="D1969" s="1627"/>
      <c r="E1969" s="1831"/>
      <c r="F1969" s="1831"/>
      <c r="G1969" s="1831"/>
      <c r="S1969" s="1473"/>
      <c r="BU1969" s="1819"/>
      <c r="CI1969" s="1455"/>
    </row>
    <row r="1970" spans="2:87" s="1365" customFormat="1" x14ac:dyDescent="0.25">
      <c r="B1970" s="1831"/>
      <c r="C1970" s="1831"/>
      <c r="D1970" s="1627"/>
      <c r="E1970" s="1831"/>
      <c r="F1970" s="1831"/>
      <c r="G1970" s="1831"/>
      <c r="S1970" s="1473"/>
      <c r="BU1970" s="1819"/>
      <c r="CI1970" s="1455"/>
    </row>
    <row r="1971" spans="2:87" s="1365" customFormat="1" x14ac:dyDescent="0.25">
      <c r="B1971" s="1831"/>
      <c r="C1971" s="1831"/>
      <c r="D1971" s="1627"/>
      <c r="E1971" s="1831"/>
      <c r="F1971" s="1831"/>
      <c r="G1971" s="1831"/>
      <c r="S1971" s="1473"/>
      <c r="BU1971" s="1819"/>
      <c r="CI1971" s="1455"/>
    </row>
    <row r="1972" spans="2:87" s="1365" customFormat="1" x14ac:dyDescent="0.25">
      <c r="B1972" s="1831"/>
      <c r="C1972" s="1831"/>
      <c r="D1972" s="1627"/>
      <c r="E1972" s="1831"/>
      <c r="F1972" s="1831"/>
      <c r="G1972" s="1831"/>
      <c r="S1972" s="1473"/>
      <c r="BU1972" s="1819"/>
      <c r="CI1972" s="1455"/>
    </row>
    <row r="1973" spans="2:87" s="1365" customFormat="1" x14ac:dyDescent="0.25">
      <c r="B1973" s="1831"/>
      <c r="C1973" s="1831"/>
      <c r="D1973" s="1627"/>
      <c r="E1973" s="1831"/>
      <c r="F1973" s="1831"/>
      <c r="G1973" s="1831"/>
      <c r="S1973" s="1473"/>
      <c r="BU1973" s="1819"/>
      <c r="CI1973" s="1455"/>
    </row>
    <row r="1974" spans="2:87" s="1365" customFormat="1" x14ac:dyDescent="0.25">
      <c r="B1974" s="1831"/>
      <c r="C1974" s="1831"/>
      <c r="D1974" s="1627"/>
      <c r="E1974" s="1831"/>
      <c r="F1974" s="1831"/>
      <c r="G1974" s="1831"/>
      <c r="S1974" s="1473"/>
      <c r="BU1974" s="1819"/>
      <c r="CI1974" s="1455"/>
    </row>
    <row r="1975" spans="2:87" s="1365" customFormat="1" x14ac:dyDescent="0.25">
      <c r="B1975" s="1831"/>
      <c r="C1975" s="1831"/>
      <c r="D1975" s="1627"/>
      <c r="E1975" s="1831"/>
      <c r="F1975" s="1831"/>
      <c r="G1975" s="1831"/>
      <c r="S1975" s="1473"/>
      <c r="BU1975" s="1819"/>
      <c r="CI1975" s="1455"/>
    </row>
    <row r="1976" spans="2:87" s="1365" customFormat="1" x14ac:dyDescent="0.25">
      <c r="B1976" s="1831"/>
      <c r="C1976" s="1831"/>
      <c r="D1976" s="1627"/>
      <c r="E1976" s="1831"/>
      <c r="F1976" s="1831"/>
      <c r="G1976" s="1831"/>
      <c r="S1976" s="1473"/>
      <c r="BU1976" s="1819"/>
      <c r="CI1976" s="1455"/>
    </row>
    <row r="1977" spans="2:87" s="1365" customFormat="1" x14ac:dyDescent="0.25">
      <c r="B1977" s="1831"/>
      <c r="C1977" s="1831"/>
      <c r="D1977" s="1627"/>
      <c r="E1977" s="1831"/>
      <c r="F1977" s="1831"/>
      <c r="G1977" s="1831"/>
      <c r="S1977" s="1473"/>
      <c r="BU1977" s="1819"/>
      <c r="CI1977" s="1455"/>
    </row>
    <row r="1978" spans="2:87" s="1365" customFormat="1" x14ac:dyDescent="0.25">
      <c r="B1978" s="1831"/>
      <c r="C1978" s="1831"/>
      <c r="D1978" s="1627"/>
      <c r="E1978" s="1831"/>
      <c r="F1978" s="1831"/>
      <c r="G1978" s="1831"/>
      <c r="S1978" s="1473"/>
      <c r="BU1978" s="1819"/>
      <c r="CI1978" s="1455"/>
    </row>
    <row r="1979" spans="2:87" s="1365" customFormat="1" x14ac:dyDescent="0.25">
      <c r="B1979" s="1831"/>
      <c r="C1979" s="1831"/>
      <c r="D1979" s="1627"/>
      <c r="E1979" s="1831"/>
      <c r="F1979" s="1831"/>
      <c r="G1979" s="1831"/>
      <c r="S1979" s="1473"/>
      <c r="BU1979" s="1819"/>
      <c r="CI1979" s="1455"/>
    </row>
    <row r="1980" spans="2:87" s="1365" customFormat="1" x14ac:dyDescent="0.25">
      <c r="B1980" s="1831"/>
      <c r="C1980" s="1831"/>
      <c r="D1980" s="1627"/>
      <c r="E1980" s="1831"/>
      <c r="F1980" s="1831"/>
      <c r="G1980" s="1831"/>
      <c r="S1980" s="1473"/>
      <c r="BU1980" s="1819"/>
      <c r="CI1980" s="1455"/>
    </row>
    <row r="1981" spans="2:87" s="1365" customFormat="1" x14ac:dyDescent="0.25">
      <c r="B1981" s="1831"/>
      <c r="C1981" s="1831"/>
      <c r="D1981" s="1627"/>
      <c r="E1981" s="1831"/>
      <c r="F1981" s="1831"/>
      <c r="G1981" s="1831"/>
      <c r="S1981" s="1473"/>
      <c r="BU1981" s="1819"/>
      <c r="CI1981" s="1455"/>
    </row>
    <row r="1982" spans="2:87" s="1365" customFormat="1" x14ac:dyDescent="0.25">
      <c r="B1982" s="1831"/>
      <c r="C1982" s="1831"/>
      <c r="D1982" s="1627"/>
      <c r="E1982" s="1831"/>
      <c r="F1982" s="1831"/>
      <c r="G1982" s="1831"/>
      <c r="S1982" s="1473"/>
      <c r="BU1982" s="1819"/>
      <c r="CI1982" s="1455"/>
    </row>
    <row r="1983" spans="2:87" s="1365" customFormat="1" x14ac:dyDescent="0.25">
      <c r="B1983" s="1831"/>
      <c r="C1983" s="1831"/>
      <c r="D1983" s="1627"/>
      <c r="E1983" s="1831"/>
      <c r="F1983" s="1831"/>
      <c r="G1983" s="1831"/>
      <c r="S1983" s="1473"/>
      <c r="BU1983" s="1819"/>
      <c r="CI1983" s="1455"/>
    </row>
    <row r="1984" spans="2:87" s="1365" customFormat="1" x14ac:dyDescent="0.25">
      <c r="B1984" s="1831"/>
      <c r="C1984" s="1831"/>
      <c r="D1984" s="1627"/>
      <c r="E1984" s="1831"/>
      <c r="F1984" s="1831"/>
      <c r="G1984" s="1831"/>
      <c r="S1984" s="1473"/>
      <c r="BU1984" s="1819"/>
      <c r="CI1984" s="1455"/>
    </row>
    <row r="1985" spans="2:87" s="1365" customFormat="1" x14ac:dyDescent="0.25">
      <c r="B1985" s="1831"/>
      <c r="C1985" s="1831"/>
      <c r="D1985" s="1627"/>
      <c r="E1985" s="1831"/>
      <c r="F1985" s="1831"/>
      <c r="G1985" s="1831"/>
      <c r="S1985" s="1473"/>
      <c r="BU1985" s="1819"/>
      <c r="CI1985" s="1455"/>
    </row>
    <row r="1986" spans="2:87" s="1365" customFormat="1" x14ac:dyDescent="0.25">
      <c r="B1986" s="1831"/>
      <c r="C1986" s="1831"/>
      <c r="D1986" s="1627"/>
      <c r="E1986" s="1831"/>
      <c r="F1986" s="1831"/>
      <c r="G1986" s="1831"/>
      <c r="S1986" s="1473"/>
      <c r="BU1986" s="1819"/>
      <c r="CI1986" s="1455"/>
    </row>
    <row r="1987" spans="2:87" s="1365" customFormat="1" x14ac:dyDescent="0.25">
      <c r="B1987" s="1831"/>
      <c r="C1987" s="1831"/>
      <c r="D1987" s="1627"/>
      <c r="E1987" s="1831"/>
      <c r="F1987" s="1831"/>
      <c r="G1987" s="1831"/>
      <c r="S1987" s="1473"/>
      <c r="BU1987" s="1819"/>
      <c r="CI1987" s="1455"/>
    </row>
    <row r="1988" spans="2:87" s="1365" customFormat="1" x14ac:dyDescent="0.25">
      <c r="B1988" s="1831"/>
      <c r="C1988" s="1831"/>
      <c r="D1988" s="1627"/>
      <c r="E1988" s="1831"/>
      <c r="F1988" s="1831"/>
      <c r="G1988" s="1831"/>
      <c r="S1988" s="1473"/>
      <c r="BU1988" s="1819"/>
      <c r="CI1988" s="1455"/>
    </row>
    <row r="1989" spans="2:87" s="1365" customFormat="1" x14ac:dyDescent="0.25">
      <c r="B1989" s="1831"/>
      <c r="C1989" s="1831"/>
      <c r="D1989" s="1627"/>
      <c r="E1989" s="1831"/>
      <c r="F1989" s="1831"/>
      <c r="G1989" s="1831"/>
      <c r="S1989" s="1473"/>
      <c r="BU1989" s="1819"/>
      <c r="CI1989" s="1455"/>
    </row>
    <row r="1990" spans="2:87" s="1365" customFormat="1" x14ac:dyDescent="0.25">
      <c r="B1990" s="1831"/>
      <c r="C1990" s="1831"/>
      <c r="D1990" s="1627"/>
      <c r="E1990" s="1831"/>
      <c r="F1990" s="1831"/>
      <c r="G1990" s="1831"/>
      <c r="S1990" s="1473"/>
      <c r="BU1990" s="1819"/>
      <c r="CI1990" s="1455"/>
    </row>
    <row r="1991" spans="2:87" s="1365" customFormat="1" x14ac:dyDescent="0.25">
      <c r="B1991" s="1831"/>
      <c r="C1991" s="1831"/>
      <c r="D1991" s="1627"/>
      <c r="E1991" s="1831"/>
      <c r="F1991" s="1831"/>
      <c r="G1991" s="1831"/>
      <c r="S1991" s="1473"/>
      <c r="BU1991" s="1819"/>
      <c r="CI1991" s="1455"/>
    </row>
    <row r="1992" spans="2:87" s="1365" customFormat="1" x14ac:dyDescent="0.25">
      <c r="B1992" s="1831"/>
      <c r="C1992" s="1831"/>
      <c r="D1992" s="1627"/>
      <c r="E1992" s="1831"/>
      <c r="F1992" s="1831"/>
      <c r="G1992" s="1831"/>
      <c r="S1992" s="1473"/>
      <c r="BU1992" s="1819"/>
      <c r="CI1992" s="1455"/>
    </row>
    <row r="1993" spans="2:87" s="1365" customFormat="1" x14ac:dyDescent="0.25">
      <c r="B1993" s="1831"/>
      <c r="C1993" s="1831"/>
      <c r="D1993" s="1627"/>
      <c r="E1993" s="1831"/>
      <c r="F1993" s="1831"/>
      <c r="G1993" s="1831"/>
      <c r="S1993" s="1473"/>
      <c r="BU1993" s="1819"/>
      <c r="CI1993" s="1455"/>
    </row>
    <row r="1994" spans="2:87" s="1365" customFormat="1" x14ac:dyDescent="0.25">
      <c r="B1994" s="1831"/>
      <c r="C1994" s="1831"/>
      <c r="D1994" s="1627"/>
      <c r="E1994" s="1831"/>
      <c r="F1994" s="1831"/>
      <c r="G1994" s="1831"/>
      <c r="S1994" s="1473"/>
      <c r="BU1994" s="1819"/>
      <c r="CI1994" s="1455"/>
    </row>
    <row r="1995" spans="2:87" s="1365" customFormat="1" x14ac:dyDescent="0.25">
      <c r="B1995" s="1831"/>
      <c r="C1995" s="1831"/>
      <c r="D1995" s="1627"/>
      <c r="E1995" s="1831"/>
      <c r="F1995" s="1831"/>
      <c r="G1995" s="1831"/>
      <c r="S1995" s="1473"/>
      <c r="BU1995" s="1819"/>
      <c r="CI1995" s="1455"/>
    </row>
    <row r="1996" spans="2:87" s="1365" customFormat="1" x14ac:dyDescent="0.25">
      <c r="B1996" s="1831"/>
      <c r="C1996" s="1831"/>
      <c r="D1996" s="1627"/>
      <c r="E1996" s="1831"/>
      <c r="F1996" s="1831"/>
      <c r="G1996" s="1831"/>
      <c r="S1996" s="1473"/>
      <c r="BU1996" s="1819"/>
      <c r="CI1996" s="1455"/>
    </row>
    <row r="1997" spans="2:87" s="1365" customFormat="1" x14ac:dyDescent="0.25">
      <c r="B1997" s="1831"/>
      <c r="C1997" s="1831"/>
      <c r="D1997" s="1627"/>
      <c r="E1997" s="1831"/>
      <c r="F1997" s="1831"/>
      <c r="G1997" s="1831"/>
      <c r="S1997" s="1473"/>
      <c r="BU1997" s="1819"/>
      <c r="CI1997" s="1455"/>
    </row>
    <row r="1998" spans="2:87" s="1365" customFormat="1" x14ac:dyDescent="0.25">
      <c r="B1998" s="1831"/>
      <c r="C1998" s="1831"/>
      <c r="D1998" s="1627"/>
      <c r="E1998" s="1831"/>
      <c r="F1998" s="1831"/>
      <c r="G1998" s="1831"/>
      <c r="S1998" s="1473"/>
      <c r="BU1998" s="1819"/>
      <c r="CI1998" s="1455"/>
    </row>
    <row r="1999" spans="2:87" s="1365" customFormat="1" x14ac:dyDescent="0.25">
      <c r="B1999" s="1831"/>
      <c r="C1999" s="1831"/>
      <c r="D1999" s="1627"/>
      <c r="E1999" s="1831"/>
      <c r="F1999" s="1831"/>
      <c r="G1999" s="1831"/>
      <c r="S1999" s="1473"/>
      <c r="BU1999" s="1819"/>
      <c r="CI1999" s="1455"/>
    </row>
    <row r="2000" spans="2:87" s="1365" customFormat="1" x14ac:dyDescent="0.25">
      <c r="B2000" s="1831"/>
      <c r="C2000" s="1831"/>
      <c r="D2000" s="1627"/>
      <c r="E2000" s="1831"/>
      <c r="F2000" s="1831"/>
      <c r="G2000" s="1831"/>
      <c r="S2000" s="1473"/>
      <c r="BU2000" s="1819"/>
      <c r="CI2000" s="1455"/>
    </row>
    <row r="2001" spans="2:87" s="1365" customFormat="1" x14ac:dyDescent="0.25">
      <c r="B2001" s="1831"/>
      <c r="C2001" s="1831"/>
      <c r="D2001" s="1627"/>
      <c r="E2001" s="1831"/>
      <c r="F2001" s="1831"/>
      <c r="G2001" s="1831"/>
      <c r="S2001" s="1473"/>
      <c r="BU2001" s="1819"/>
      <c r="CI2001" s="1455"/>
    </row>
    <row r="2002" spans="2:87" s="1365" customFormat="1" x14ac:dyDescent="0.25">
      <c r="B2002" s="1831"/>
      <c r="C2002" s="1831"/>
      <c r="D2002" s="1627"/>
      <c r="E2002" s="1831"/>
      <c r="F2002" s="1831"/>
      <c r="G2002" s="1831"/>
      <c r="S2002" s="1473"/>
      <c r="BU2002" s="1819"/>
      <c r="CI2002" s="1455"/>
    </row>
    <row r="2003" spans="2:87" s="1365" customFormat="1" x14ac:dyDescent="0.25">
      <c r="B2003" s="1831"/>
      <c r="C2003" s="1831"/>
      <c r="D2003" s="1627"/>
      <c r="E2003" s="1831"/>
      <c r="F2003" s="1831"/>
      <c r="G2003" s="1831"/>
      <c r="S2003" s="1473"/>
      <c r="BU2003" s="1819"/>
      <c r="CI2003" s="1455"/>
    </row>
    <row r="2004" spans="2:87" s="1365" customFormat="1" x14ac:dyDescent="0.25">
      <c r="B2004" s="1831"/>
      <c r="C2004" s="1831"/>
      <c r="D2004" s="1627"/>
      <c r="E2004" s="1831"/>
      <c r="F2004" s="1831"/>
      <c r="G2004" s="1831"/>
      <c r="S2004" s="1473"/>
      <c r="BU2004" s="1819"/>
      <c r="CI2004" s="1455"/>
    </row>
    <row r="2005" spans="2:87" s="1365" customFormat="1" x14ac:dyDescent="0.25">
      <c r="B2005" s="1831"/>
      <c r="C2005" s="1831"/>
      <c r="D2005" s="1627"/>
      <c r="E2005" s="1831"/>
      <c r="F2005" s="1831"/>
      <c r="G2005" s="1831"/>
      <c r="S2005" s="1473"/>
      <c r="BU2005" s="1819"/>
      <c r="CI2005" s="1455"/>
    </row>
    <row r="2006" spans="2:87" s="1365" customFormat="1" x14ac:dyDescent="0.25">
      <c r="B2006" s="1831"/>
      <c r="C2006" s="1831"/>
      <c r="D2006" s="1627"/>
      <c r="E2006" s="1831"/>
      <c r="F2006" s="1831"/>
      <c r="G2006" s="1831"/>
      <c r="S2006" s="1473"/>
      <c r="BU2006" s="1819"/>
      <c r="CI2006" s="1455"/>
    </row>
    <row r="2007" spans="2:87" s="1365" customFormat="1" x14ac:dyDescent="0.25">
      <c r="B2007" s="1831"/>
      <c r="C2007" s="1831"/>
      <c r="D2007" s="1627"/>
      <c r="E2007" s="1831"/>
      <c r="F2007" s="1831"/>
      <c r="G2007" s="1831"/>
      <c r="S2007" s="1473"/>
      <c r="BU2007" s="1819"/>
      <c r="CI2007" s="1455"/>
    </row>
    <row r="2008" spans="2:87" s="1365" customFormat="1" x14ac:dyDescent="0.25">
      <c r="B2008" s="1831"/>
      <c r="C2008" s="1831"/>
      <c r="D2008" s="1627"/>
      <c r="E2008" s="1831"/>
      <c r="F2008" s="1831"/>
      <c r="G2008" s="1831"/>
      <c r="S2008" s="1473"/>
      <c r="BU2008" s="1819"/>
      <c r="CI2008" s="1455"/>
    </row>
    <row r="2009" spans="2:87" s="1365" customFormat="1" x14ac:dyDescent="0.25">
      <c r="B2009" s="1831"/>
      <c r="C2009" s="1831"/>
      <c r="D2009" s="1627"/>
      <c r="E2009" s="1831"/>
      <c r="F2009" s="1831"/>
      <c r="G2009" s="1831"/>
      <c r="S2009" s="1473"/>
      <c r="BU2009" s="1819"/>
      <c r="CI2009" s="1455"/>
    </row>
    <row r="2010" spans="2:87" s="1365" customFormat="1" x14ac:dyDescent="0.25">
      <c r="B2010" s="1831"/>
      <c r="C2010" s="1831"/>
      <c r="D2010" s="1627"/>
      <c r="E2010" s="1831"/>
      <c r="F2010" s="1831"/>
      <c r="G2010" s="1831"/>
      <c r="S2010" s="1473"/>
      <c r="BU2010" s="1819"/>
      <c r="CI2010" s="1455"/>
    </row>
    <row r="2011" spans="2:87" s="1365" customFormat="1" x14ac:dyDescent="0.25">
      <c r="B2011" s="1831"/>
      <c r="C2011" s="1831"/>
      <c r="D2011" s="1627"/>
      <c r="E2011" s="1831"/>
      <c r="F2011" s="1831"/>
      <c r="G2011" s="1831"/>
      <c r="S2011" s="1473"/>
      <c r="BU2011" s="1819"/>
      <c r="CI2011" s="1455"/>
    </row>
    <row r="2012" spans="2:87" s="1365" customFormat="1" x14ac:dyDescent="0.25">
      <c r="B2012" s="1831"/>
      <c r="C2012" s="1831"/>
      <c r="D2012" s="1627"/>
      <c r="E2012" s="1831"/>
      <c r="F2012" s="1831"/>
      <c r="G2012" s="1831"/>
      <c r="S2012" s="1473"/>
      <c r="BU2012" s="1819"/>
      <c r="CI2012" s="1455"/>
    </row>
    <row r="2013" spans="2:87" s="1365" customFormat="1" x14ac:dyDescent="0.25">
      <c r="B2013" s="1831"/>
      <c r="C2013" s="1831"/>
      <c r="D2013" s="1627"/>
      <c r="E2013" s="1831"/>
      <c r="F2013" s="1831"/>
      <c r="G2013" s="1831"/>
      <c r="S2013" s="1473"/>
      <c r="BU2013" s="1819"/>
      <c r="CI2013" s="1455"/>
    </row>
    <row r="2014" spans="2:87" s="1365" customFormat="1" x14ac:dyDescent="0.25">
      <c r="B2014" s="1831"/>
      <c r="C2014" s="1831"/>
      <c r="D2014" s="1627"/>
      <c r="E2014" s="1831"/>
      <c r="F2014" s="1831"/>
      <c r="G2014" s="1831"/>
      <c r="S2014" s="1473"/>
      <c r="BU2014" s="1819"/>
      <c r="CI2014" s="1455"/>
    </row>
    <row r="2015" spans="2:87" s="1365" customFormat="1" x14ac:dyDescent="0.25">
      <c r="B2015" s="1831"/>
      <c r="C2015" s="1831"/>
      <c r="D2015" s="1627"/>
      <c r="E2015" s="1831"/>
      <c r="F2015" s="1831"/>
      <c r="G2015" s="1831"/>
      <c r="S2015" s="1473"/>
      <c r="BU2015" s="1819"/>
      <c r="CI2015" s="1455"/>
    </row>
    <row r="2016" spans="2:87" s="1365" customFormat="1" x14ac:dyDescent="0.25">
      <c r="B2016" s="1831"/>
      <c r="C2016" s="1831"/>
      <c r="D2016" s="1627"/>
      <c r="E2016" s="1831"/>
      <c r="F2016" s="1831"/>
      <c r="G2016" s="1831"/>
      <c r="S2016" s="1473"/>
      <c r="BU2016" s="1819"/>
      <c r="CI2016" s="1455"/>
    </row>
    <row r="2017" spans="2:87" s="1365" customFormat="1" x14ac:dyDescent="0.25">
      <c r="B2017" s="1831"/>
      <c r="C2017" s="1831"/>
      <c r="D2017" s="1627"/>
      <c r="E2017" s="1831"/>
      <c r="F2017" s="1831"/>
      <c r="G2017" s="1831"/>
      <c r="S2017" s="1473"/>
      <c r="BU2017" s="1819"/>
      <c r="CI2017" s="1455"/>
    </row>
    <row r="2018" spans="2:87" s="1365" customFormat="1" x14ac:dyDescent="0.25">
      <c r="B2018" s="1831"/>
      <c r="C2018" s="1831"/>
      <c r="D2018" s="1627"/>
      <c r="E2018" s="1831"/>
      <c r="F2018" s="1831"/>
      <c r="G2018" s="1831"/>
      <c r="S2018" s="1473"/>
      <c r="BU2018" s="1819"/>
      <c r="CI2018" s="1455"/>
    </row>
    <row r="2019" spans="2:87" s="1365" customFormat="1" x14ac:dyDescent="0.25">
      <c r="B2019" s="1831"/>
      <c r="C2019" s="1831"/>
      <c r="D2019" s="1627"/>
      <c r="E2019" s="1831"/>
      <c r="F2019" s="1831"/>
      <c r="G2019" s="1831"/>
      <c r="S2019" s="1473"/>
      <c r="BU2019" s="1819"/>
      <c r="CI2019" s="1455"/>
    </row>
    <row r="2020" spans="2:87" s="1365" customFormat="1" x14ac:dyDescent="0.25">
      <c r="B2020" s="1831"/>
      <c r="C2020" s="1831"/>
      <c r="D2020" s="1627"/>
      <c r="E2020" s="1831"/>
      <c r="F2020" s="1831"/>
      <c r="G2020" s="1831"/>
      <c r="S2020" s="1473"/>
      <c r="BU2020" s="1819"/>
      <c r="CI2020" s="1455"/>
    </row>
    <row r="2021" spans="2:87" s="1365" customFormat="1" x14ac:dyDescent="0.25">
      <c r="B2021" s="1831"/>
      <c r="C2021" s="1831"/>
      <c r="D2021" s="1627"/>
      <c r="E2021" s="1831"/>
      <c r="F2021" s="1831"/>
      <c r="G2021" s="1831"/>
      <c r="S2021" s="1473"/>
      <c r="BU2021" s="1819"/>
      <c r="CI2021" s="1455"/>
    </row>
    <row r="2022" spans="2:87" s="1365" customFormat="1" x14ac:dyDescent="0.25">
      <c r="B2022" s="1831"/>
      <c r="C2022" s="1831"/>
      <c r="D2022" s="1627"/>
      <c r="E2022" s="1831"/>
      <c r="F2022" s="1831"/>
      <c r="G2022" s="1831"/>
      <c r="S2022" s="1473"/>
      <c r="BU2022" s="1819"/>
      <c r="CI2022" s="1455"/>
    </row>
    <row r="2023" spans="2:87" s="1365" customFormat="1" x14ac:dyDescent="0.25">
      <c r="B2023" s="1831"/>
      <c r="C2023" s="1831"/>
      <c r="D2023" s="1627"/>
      <c r="E2023" s="1831"/>
      <c r="F2023" s="1831"/>
      <c r="G2023" s="1831"/>
      <c r="S2023" s="1473"/>
      <c r="BU2023" s="1819"/>
      <c r="CI2023" s="1455"/>
    </row>
    <row r="2024" spans="2:87" s="1365" customFormat="1" x14ac:dyDescent="0.25">
      <c r="B2024" s="1831"/>
      <c r="C2024" s="1831"/>
      <c r="D2024" s="1627"/>
      <c r="E2024" s="1831"/>
      <c r="F2024" s="1831"/>
      <c r="G2024" s="1831"/>
      <c r="S2024" s="1473"/>
      <c r="BU2024" s="1819"/>
      <c r="CI2024" s="1455"/>
    </row>
    <row r="2025" spans="2:87" s="1365" customFormat="1" x14ac:dyDescent="0.25">
      <c r="B2025" s="1831"/>
      <c r="C2025" s="1831"/>
      <c r="D2025" s="1627"/>
      <c r="E2025" s="1831"/>
      <c r="F2025" s="1831"/>
      <c r="G2025" s="1831"/>
      <c r="S2025" s="1473"/>
      <c r="BU2025" s="1819"/>
      <c r="CI2025" s="1455"/>
    </row>
    <row r="2026" spans="2:87" s="1365" customFormat="1" x14ac:dyDescent="0.25">
      <c r="B2026" s="1831"/>
      <c r="C2026" s="1831"/>
      <c r="D2026" s="1627"/>
      <c r="E2026" s="1831"/>
      <c r="F2026" s="1831"/>
      <c r="G2026" s="1831"/>
      <c r="S2026" s="1473"/>
      <c r="BU2026" s="1819"/>
      <c r="CI2026" s="1455"/>
    </row>
    <row r="2027" spans="2:87" s="1365" customFormat="1" x14ac:dyDescent="0.25">
      <c r="B2027" s="1831"/>
      <c r="C2027" s="1831"/>
      <c r="D2027" s="1627"/>
      <c r="E2027" s="1831"/>
      <c r="F2027" s="1831"/>
      <c r="G2027" s="1831"/>
      <c r="S2027" s="1473"/>
      <c r="BU2027" s="1819"/>
      <c r="CI2027" s="1455"/>
    </row>
    <row r="2028" spans="2:87" s="1365" customFormat="1" x14ac:dyDescent="0.25">
      <c r="B2028" s="1831"/>
      <c r="C2028" s="1831"/>
      <c r="D2028" s="1627"/>
      <c r="E2028" s="1831"/>
      <c r="F2028" s="1831"/>
      <c r="G2028" s="1831"/>
      <c r="S2028" s="1473"/>
      <c r="BU2028" s="1819"/>
      <c r="CI2028" s="1455"/>
    </row>
    <row r="2029" spans="2:87" s="1365" customFormat="1" x14ac:dyDescent="0.25">
      <c r="B2029" s="1831"/>
      <c r="C2029" s="1831"/>
      <c r="D2029" s="1627"/>
      <c r="E2029" s="1831"/>
      <c r="F2029" s="1831"/>
      <c r="G2029" s="1831"/>
      <c r="S2029" s="1473"/>
      <c r="BU2029" s="1819"/>
      <c r="CI2029" s="1455"/>
    </row>
    <row r="2030" spans="2:87" s="1365" customFormat="1" x14ac:dyDescent="0.25">
      <c r="B2030" s="1831"/>
      <c r="C2030" s="1831"/>
      <c r="D2030" s="1627"/>
      <c r="E2030" s="1831"/>
      <c r="F2030" s="1831"/>
      <c r="G2030" s="1831"/>
      <c r="S2030" s="1473"/>
      <c r="BU2030" s="1819"/>
      <c r="CI2030" s="1455"/>
    </row>
    <row r="2031" spans="2:87" s="1365" customFormat="1" x14ac:dyDescent="0.25">
      <c r="B2031" s="1831"/>
      <c r="C2031" s="1831"/>
      <c r="D2031" s="1627"/>
      <c r="E2031" s="1831"/>
      <c r="F2031" s="1831"/>
      <c r="G2031" s="1831"/>
      <c r="S2031" s="1473"/>
      <c r="BU2031" s="1819"/>
      <c r="CI2031" s="1455"/>
    </row>
    <row r="2032" spans="2:87" s="1365" customFormat="1" x14ac:dyDescent="0.25">
      <c r="B2032" s="1831"/>
      <c r="C2032" s="1831"/>
      <c r="D2032" s="1627"/>
      <c r="E2032" s="1831"/>
      <c r="F2032" s="1831"/>
      <c r="G2032" s="1831"/>
      <c r="S2032" s="1473"/>
      <c r="BU2032" s="1819"/>
      <c r="CI2032" s="1455"/>
    </row>
    <row r="2033" spans="2:87" s="1365" customFormat="1" x14ac:dyDescent="0.25">
      <c r="B2033" s="1831"/>
      <c r="C2033" s="1831"/>
      <c r="D2033" s="1627"/>
      <c r="E2033" s="1831"/>
      <c r="F2033" s="1831"/>
      <c r="G2033" s="1831"/>
      <c r="S2033" s="1473"/>
      <c r="BU2033" s="1819"/>
      <c r="CI2033" s="1455"/>
    </row>
    <row r="2034" spans="2:87" s="1365" customFormat="1" x14ac:dyDescent="0.25">
      <c r="B2034" s="1831"/>
      <c r="C2034" s="1831"/>
      <c r="D2034" s="1627"/>
      <c r="E2034" s="1831"/>
      <c r="F2034" s="1831"/>
      <c r="G2034" s="1831"/>
      <c r="S2034" s="1473"/>
      <c r="BU2034" s="1819"/>
      <c r="CI2034" s="1455"/>
    </row>
    <row r="2035" spans="2:87" s="1365" customFormat="1" x14ac:dyDescent="0.25">
      <c r="B2035" s="1831"/>
      <c r="C2035" s="1831"/>
      <c r="D2035" s="1627"/>
      <c r="E2035" s="1831"/>
      <c r="F2035" s="1831"/>
      <c r="G2035" s="1831"/>
      <c r="S2035" s="1473"/>
      <c r="BU2035" s="1819"/>
      <c r="CI2035" s="1455"/>
    </row>
    <row r="2036" spans="2:87" s="1365" customFormat="1" x14ac:dyDescent="0.25">
      <c r="B2036" s="1831"/>
      <c r="C2036" s="1831"/>
      <c r="D2036" s="1627"/>
      <c r="E2036" s="1831"/>
      <c r="F2036" s="1831"/>
      <c r="G2036" s="1831"/>
      <c r="S2036" s="1473"/>
      <c r="BU2036" s="1819"/>
      <c r="CI2036" s="1455"/>
    </row>
    <row r="2037" spans="2:87" s="1365" customFormat="1" x14ac:dyDescent="0.25">
      <c r="B2037" s="1831"/>
      <c r="C2037" s="1831"/>
      <c r="D2037" s="1627"/>
      <c r="E2037" s="1831"/>
      <c r="F2037" s="1831"/>
      <c r="G2037" s="1831"/>
      <c r="S2037" s="1473"/>
      <c r="BU2037" s="1819"/>
      <c r="CI2037" s="1455"/>
    </row>
    <row r="2038" spans="2:87" s="1365" customFormat="1" x14ac:dyDescent="0.25">
      <c r="B2038" s="1831"/>
      <c r="C2038" s="1831"/>
      <c r="D2038" s="1627"/>
      <c r="E2038" s="1831"/>
      <c r="F2038" s="1831"/>
      <c r="G2038" s="1831"/>
      <c r="S2038" s="1473"/>
      <c r="BU2038" s="1819"/>
      <c r="CI2038" s="1455"/>
    </row>
    <row r="2039" spans="2:87" s="1365" customFormat="1" x14ac:dyDescent="0.25">
      <c r="B2039" s="1831"/>
      <c r="C2039" s="1831"/>
      <c r="D2039" s="1627"/>
      <c r="E2039" s="1831"/>
      <c r="F2039" s="1831"/>
      <c r="G2039" s="1831"/>
      <c r="S2039" s="1473"/>
      <c r="BU2039" s="1819"/>
      <c r="CI2039" s="1455"/>
    </row>
    <row r="2040" spans="2:87" s="1365" customFormat="1" x14ac:dyDescent="0.25">
      <c r="B2040" s="1831"/>
      <c r="C2040" s="1831"/>
      <c r="D2040" s="1627"/>
      <c r="E2040" s="1831"/>
      <c r="F2040" s="1831"/>
      <c r="G2040" s="1831"/>
      <c r="S2040" s="1473"/>
      <c r="BU2040" s="1819"/>
      <c r="CI2040" s="1455"/>
    </row>
    <row r="2041" spans="2:87" s="1365" customFormat="1" x14ac:dyDescent="0.25">
      <c r="B2041" s="1831"/>
      <c r="C2041" s="1831"/>
      <c r="D2041" s="1627"/>
      <c r="E2041" s="1831"/>
      <c r="F2041" s="1831"/>
      <c r="G2041" s="1831"/>
      <c r="S2041" s="1473"/>
      <c r="BU2041" s="1819"/>
      <c r="CI2041" s="1455"/>
    </row>
    <row r="2042" spans="2:87" s="1365" customFormat="1" x14ac:dyDescent="0.25">
      <c r="B2042" s="1831"/>
      <c r="C2042" s="1831"/>
      <c r="D2042" s="1627"/>
      <c r="E2042" s="1831"/>
      <c r="F2042" s="1831"/>
      <c r="G2042" s="1831"/>
      <c r="S2042" s="1473"/>
      <c r="BU2042" s="1819"/>
      <c r="CI2042" s="1455"/>
    </row>
    <row r="2043" spans="2:87" s="1365" customFormat="1" x14ac:dyDescent="0.25">
      <c r="B2043" s="1831"/>
      <c r="C2043" s="1831"/>
      <c r="D2043" s="1627"/>
      <c r="E2043" s="1831"/>
      <c r="F2043" s="1831"/>
      <c r="G2043" s="1831"/>
      <c r="S2043" s="1473"/>
      <c r="BU2043" s="1819"/>
      <c r="CI2043" s="1455"/>
    </row>
    <row r="2044" spans="2:87" s="1365" customFormat="1" x14ac:dyDescent="0.25">
      <c r="B2044" s="1831"/>
      <c r="C2044" s="1831"/>
      <c r="D2044" s="1627"/>
      <c r="E2044" s="1831"/>
      <c r="F2044" s="1831"/>
      <c r="G2044" s="1831"/>
      <c r="S2044" s="1473"/>
      <c r="BU2044" s="1819"/>
      <c r="CI2044" s="1455"/>
    </row>
    <row r="2045" spans="2:87" s="1365" customFormat="1" x14ac:dyDescent="0.25">
      <c r="B2045" s="1831"/>
      <c r="C2045" s="1831"/>
      <c r="D2045" s="1627"/>
      <c r="E2045" s="1831"/>
      <c r="F2045" s="1831"/>
      <c r="G2045" s="1831"/>
      <c r="S2045" s="1473"/>
      <c r="BU2045" s="1819"/>
      <c r="CI2045" s="1455"/>
    </row>
    <row r="2046" spans="2:87" s="1365" customFormat="1" x14ac:dyDescent="0.25">
      <c r="B2046" s="1831"/>
      <c r="C2046" s="1831"/>
      <c r="D2046" s="1627"/>
      <c r="E2046" s="1831"/>
      <c r="F2046" s="1831"/>
      <c r="G2046" s="1831"/>
      <c r="S2046" s="1473"/>
      <c r="BU2046" s="1819"/>
      <c r="CI2046" s="1455"/>
    </row>
    <row r="2047" spans="2:87" s="1365" customFormat="1" x14ac:dyDescent="0.25">
      <c r="B2047" s="1831"/>
      <c r="C2047" s="1831"/>
      <c r="D2047" s="1627"/>
      <c r="E2047" s="1831"/>
      <c r="F2047" s="1831"/>
      <c r="G2047" s="1831"/>
      <c r="S2047" s="1473"/>
      <c r="BU2047" s="1819"/>
      <c r="CI2047" s="1455"/>
    </row>
    <row r="2048" spans="2:87" s="1365" customFormat="1" x14ac:dyDescent="0.25">
      <c r="B2048" s="1831"/>
      <c r="C2048" s="1831"/>
      <c r="D2048" s="1627"/>
      <c r="E2048" s="1831"/>
      <c r="F2048" s="1831"/>
      <c r="G2048" s="1831"/>
      <c r="S2048" s="1473"/>
      <c r="BU2048" s="1819"/>
      <c r="CI2048" s="1455"/>
    </row>
    <row r="2049" spans="2:87" s="1365" customFormat="1" x14ac:dyDescent="0.25">
      <c r="B2049" s="1831"/>
      <c r="C2049" s="1831"/>
      <c r="D2049" s="1627"/>
      <c r="E2049" s="1831"/>
      <c r="F2049" s="1831"/>
      <c r="G2049" s="1831"/>
      <c r="S2049" s="1473"/>
      <c r="BU2049" s="1819"/>
      <c r="CI2049" s="1455"/>
    </row>
    <row r="2050" spans="2:87" s="1365" customFormat="1" x14ac:dyDescent="0.25">
      <c r="B2050" s="1831"/>
      <c r="C2050" s="1831"/>
      <c r="D2050" s="1627"/>
      <c r="E2050" s="1831"/>
      <c r="F2050" s="1831"/>
      <c r="G2050" s="1831"/>
      <c r="S2050" s="1473"/>
      <c r="BU2050" s="1819"/>
      <c r="CI2050" s="1455"/>
    </row>
    <row r="2051" spans="2:87" s="1365" customFormat="1" x14ac:dyDescent="0.25">
      <c r="B2051" s="1831"/>
      <c r="C2051" s="1831"/>
      <c r="D2051" s="1627"/>
      <c r="E2051" s="1831"/>
      <c r="F2051" s="1831"/>
      <c r="G2051" s="1831"/>
      <c r="S2051" s="1473"/>
      <c r="BU2051" s="1819"/>
      <c r="CI2051" s="1455"/>
    </row>
    <row r="2052" spans="2:87" s="1365" customFormat="1" x14ac:dyDescent="0.25">
      <c r="B2052" s="1831"/>
      <c r="C2052" s="1831"/>
      <c r="D2052" s="1627"/>
      <c r="E2052" s="1831"/>
      <c r="F2052" s="1831"/>
      <c r="G2052" s="1831"/>
      <c r="S2052" s="1473"/>
      <c r="BU2052" s="1819"/>
      <c r="CI2052" s="1455"/>
    </row>
    <row r="2053" spans="2:87" s="1365" customFormat="1" x14ac:dyDescent="0.25">
      <c r="B2053" s="1831"/>
      <c r="C2053" s="1831"/>
      <c r="D2053" s="1627"/>
      <c r="E2053" s="1831"/>
      <c r="F2053" s="1831"/>
      <c r="G2053" s="1831"/>
      <c r="S2053" s="1473"/>
      <c r="BU2053" s="1819"/>
      <c r="CI2053" s="1455"/>
    </row>
    <row r="2054" spans="2:87" s="1365" customFormat="1" x14ac:dyDescent="0.25">
      <c r="B2054" s="1831"/>
      <c r="C2054" s="1831"/>
      <c r="D2054" s="1627"/>
      <c r="E2054" s="1831"/>
      <c r="F2054" s="1831"/>
      <c r="G2054" s="1831"/>
      <c r="S2054" s="1473"/>
      <c r="BU2054" s="1819"/>
      <c r="CI2054" s="1455"/>
    </row>
    <row r="2055" spans="2:87" s="1365" customFormat="1" x14ac:dyDescent="0.25">
      <c r="B2055" s="1831"/>
      <c r="C2055" s="1831"/>
      <c r="D2055" s="1627"/>
      <c r="E2055" s="1831"/>
      <c r="F2055" s="1831"/>
      <c r="G2055" s="1831"/>
      <c r="S2055" s="1473"/>
      <c r="BU2055" s="1819"/>
      <c r="CI2055" s="1455"/>
    </row>
    <row r="2056" spans="2:87" s="1365" customFormat="1" x14ac:dyDescent="0.25">
      <c r="B2056" s="1831"/>
      <c r="C2056" s="1831"/>
      <c r="D2056" s="1627"/>
      <c r="E2056" s="1831"/>
      <c r="F2056" s="1831"/>
      <c r="G2056" s="1831"/>
      <c r="S2056" s="1473"/>
      <c r="BU2056" s="1819"/>
      <c r="CI2056" s="1455"/>
    </row>
    <row r="2057" spans="2:87" s="1365" customFormat="1" x14ac:dyDescent="0.25">
      <c r="B2057" s="1831"/>
      <c r="C2057" s="1831"/>
      <c r="D2057" s="1627"/>
      <c r="E2057" s="1831"/>
      <c r="F2057" s="1831"/>
      <c r="G2057" s="1831"/>
      <c r="S2057" s="1473"/>
      <c r="BU2057" s="1819"/>
      <c r="CI2057" s="1455"/>
    </row>
    <row r="2058" spans="2:87" s="1365" customFormat="1" x14ac:dyDescent="0.25">
      <c r="B2058" s="1831"/>
      <c r="C2058" s="1831"/>
      <c r="D2058" s="1627"/>
      <c r="E2058" s="1831"/>
      <c r="F2058" s="1831"/>
      <c r="G2058" s="1831"/>
      <c r="S2058" s="1473"/>
      <c r="BU2058" s="1819"/>
      <c r="CI2058" s="1455"/>
    </row>
    <row r="2059" spans="2:87" s="1365" customFormat="1" x14ac:dyDescent="0.25">
      <c r="B2059" s="1831"/>
      <c r="C2059" s="1831"/>
      <c r="D2059" s="1627"/>
      <c r="E2059" s="1831"/>
      <c r="F2059" s="1831"/>
      <c r="G2059" s="1831"/>
      <c r="S2059" s="1473"/>
      <c r="BU2059" s="1819"/>
      <c r="CI2059" s="1455"/>
    </row>
    <row r="2060" spans="2:87" s="1365" customFormat="1" x14ac:dyDescent="0.25">
      <c r="B2060" s="1831"/>
      <c r="C2060" s="1831"/>
      <c r="D2060" s="1627"/>
      <c r="E2060" s="1831"/>
      <c r="F2060" s="1831"/>
      <c r="G2060" s="1831"/>
      <c r="S2060" s="1473"/>
      <c r="BU2060" s="1819"/>
      <c r="CI2060" s="1455"/>
    </row>
    <row r="2061" spans="2:87" s="1365" customFormat="1" x14ac:dyDescent="0.25">
      <c r="B2061" s="1831"/>
      <c r="C2061" s="1831"/>
      <c r="D2061" s="1627"/>
      <c r="E2061" s="1831"/>
      <c r="F2061" s="1831"/>
      <c r="G2061" s="1831"/>
      <c r="S2061" s="1473"/>
      <c r="BU2061" s="1819"/>
      <c r="CI2061" s="1455"/>
    </row>
    <row r="2062" spans="2:87" s="1365" customFormat="1" x14ac:dyDescent="0.25">
      <c r="B2062" s="1831"/>
      <c r="C2062" s="1831"/>
      <c r="D2062" s="1627"/>
      <c r="E2062" s="1831"/>
      <c r="F2062" s="1831"/>
      <c r="G2062" s="1831"/>
      <c r="S2062" s="1473"/>
      <c r="BU2062" s="1819"/>
      <c r="CI2062" s="1455"/>
    </row>
    <row r="2063" spans="2:87" s="1365" customFormat="1" x14ac:dyDescent="0.25">
      <c r="B2063" s="1831"/>
      <c r="C2063" s="1831"/>
      <c r="D2063" s="1627"/>
      <c r="E2063" s="1831"/>
      <c r="F2063" s="1831"/>
      <c r="G2063" s="1831"/>
      <c r="S2063" s="1473"/>
      <c r="BU2063" s="1819"/>
      <c r="CI2063" s="1455"/>
    </row>
    <row r="2064" spans="2:87" s="1365" customFormat="1" x14ac:dyDescent="0.25">
      <c r="B2064" s="1831"/>
      <c r="C2064" s="1831"/>
      <c r="D2064" s="1627"/>
      <c r="E2064" s="1831"/>
      <c r="F2064" s="1831"/>
      <c r="G2064" s="1831"/>
      <c r="S2064" s="1473"/>
      <c r="BU2064" s="1819"/>
      <c r="CI2064" s="1455"/>
    </row>
    <row r="2065" spans="2:87" s="1365" customFormat="1" x14ac:dyDescent="0.25">
      <c r="B2065" s="1831"/>
      <c r="C2065" s="1831"/>
      <c r="D2065" s="1627"/>
      <c r="E2065" s="1831"/>
      <c r="F2065" s="1831"/>
      <c r="G2065" s="1831"/>
      <c r="S2065" s="1473"/>
      <c r="BU2065" s="1819"/>
      <c r="CI2065" s="1455"/>
    </row>
    <row r="2066" spans="2:87" s="1365" customFormat="1" x14ac:dyDescent="0.25">
      <c r="B2066" s="1831"/>
      <c r="C2066" s="1831"/>
      <c r="D2066" s="1627"/>
      <c r="E2066" s="1831"/>
      <c r="F2066" s="1831"/>
      <c r="G2066" s="1831"/>
      <c r="S2066" s="1473"/>
      <c r="BU2066" s="1819"/>
      <c r="CI2066" s="1455"/>
    </row>
    <row r="2067" spans="2:87" s="1365" customFormat="1" x14ac:dyDescent="0.25">
      <c r="B2067" s="1831"/>
      <c r="C2067" s="1831"/>
      <c r="D2067" s="1627"/>
      <c r="E2067" s="1831"/>
      <c r="F2067" s="1831"/>
      <c r="G2067" s="1831"/>
      <c r="S2067" s="1473"/>
      <c r="BU2067" s="1819"/>
      <c r="CI2067" s="1455"/>
    </row>
    <row r="2068" spans="2:87" s="1365" customFormat="1" x14ac:dyDescent="0.25">
      <c r="B2068" s="1831"/>
      <c r="C2068" s="1831"/>
      <c r="D2068" s="1627"/>
      <c r="E2068" s="1831"/>
      <c r="F2068" s="1831"/>
      <c r="G2068" s="1831"/>
      <c r="S2068" s="1473"/>
      <c r="BU2068" s="1819"/>
      <c r="CI2068" s="1455"/>
    </row>
    <row r="2069" spans="2:87" s="1365" customFormat="1" x14ac:dyDescent="0.25">
      <c r="B2069" s="1831"/>
      <c r="C2069" s="1831"/>
      <c r="D2069" s="1627"/>
      <c r="E2069" s="1831"/>
      <c r="F2069" s="1831"/>
      <c r="G2069" s="1831"/>
      <c r="S2069" s="1473"/>
      <c r="BU2069" s="1819"/>
      <c r="CI2069" s="1455"/>
    </row>
    <row r="2070" spans="2:87" s="1365" customFormat="1" x14ac:dyDescent="0.25">
      <c r="B2070" s="1831"/>
      <c r="C2070" s="1831"/>
      <c r="D2070" s="1627"/>
      <c r="E2070" s="1831"/>
      <c r="F2070" s="1831"/>
      <c r="G2070" s="1831"/>
      <c r="S2070" s="1473"/>
      <c r="BU2070" s="1819"/>
      <c r="CI2070" s="1455"/>
    </row>
    <row r="2071" spans="2:87" s="1365" customFormat="1" x14ac:dyDescent="0.25">
      <c r="B2071" s="1831"/>
      <c r="C2071" s="1831"/>
      <c r="D2071" s="1627"/>
      <c r="E2071" s="1831"/>
      <c r="F2071" s="1831"/>
      <c r="G2071" s="1831"/>
      <c r="S2071" s="1473"/>
      <c r="BU2071" s="1819"/>
      <c r="CI2071" s="1455"/>
    </row>
    <row r="2072" spans="2:87" s="1365" customFormat="1" x14ac:dyDescent="0.25">
      <c r="B2072" s="1831"/>
      <c r="C2072" s="1831"/>
      <c r="D2072" s="1627"/>
      <c r="E2072" s="1831"/>
      <c r="F2072" s="1831"/>
      <c r="G2072" s="1831"/>
      <c r="S2072" s="1473"/>
      <c r="BU2072" s="1819"/>
      <c r="CI2072" s="1455"/>
    </row>
    <row r="2073" spans="2:87" s="1365" customFormat="1" x14ac:dyDescent="0.25">
      <c r="B2073" s="1831"/>
      <c r="C2073" s="1831"/>
      <c r="D2073" s="1627"/>
      <c r="E2073" s="1831"/>
      <c r="F2073" s="1831"/>
      <c r="G2073" s="1831"/>
      <c r="S2073" s="1473"/>
      <c r="BU2073" s="1819"/>
      <c r="CI2073" s="1455"/>
    </row>
    <row r="2074" spans="2:87" s="1365" customFormat="1" x14ac:dyDescent="0.25">
      <c r="B2074" s="1831"/>
      <c r="C2074" s="1831"/>
      <c r="D2074" s="1627"/>
      <c r="E2074" s="1831"/>
      <c r="F2074" s="1831"/>
      <c r="G2074" s="1831"/>
      <c r="S2074" s="1473"/>
      <c r="BU2074" s="1819"/>
      <c r="CI2074" s="1455"/>
    </row>
    <row r="2075" spans="2:87" s="1365" customFormat="1" x14ac:dyDescent="0.25">
      <c r="B2075" s="1831"/>
      <c r="C2075" s="1831"/>
      <c r="D2075" s="1627"/>
      <c r="E2075" s="1831"/>
      <c r="F2075" s="1831"/>
      <c r="G2075" s="1831"/>
      <c r="S2075" s="1473"/>
      <c r="BU2075" s="1819"/>
      <c r="CI2075" s="1455"/>
    </row>
    <row r="2076" spans="2:87" s="1365" customFormat="1" x14ac:dyDescent="0.25">
      <c r="B2076" s="1831"/>
      <c r="C2076" s="1831"/>
      <c r="D2076" s="1627"/>
      <c r="E2076" s="1831"/>
      <c r="F2076" s="1831"/>
      <c r="G2076" s="1831"/>
      <c r="S2076" s="1473"/>
      <c r="BU2076" s="1819"/>
      <c r="CI2076" s="1455"/>
    </row>
    <row r="2077" spans="2:87" s="1365" customFormat="1" x14ac:dyDescent="0.25">
      <c r="B2077" s="1831"/>
      <c r="C2077" s="1831"/>
      <c r="D2077" s="1627"/>
      <c r="E2077" s="1831"/>
      <c r="F2077" s="1831"/>
      <c r="G2077" s="1831"/>
      <c r="S2077" s="1473"/>
      <c r="BU2077" s="1819"/>
      <c r="CI2077" s="1455"/>
    </row>
    <row r="2078" spans="2:87" s="1365" customFormat="1" x14ac:dyDescent="0.25">
      <c r="B2078" s="1831"/>
      <c r="C2078" s="1831"/>
      <c r="D2078" s="1627"/>
      <c r="E2078" s="1831"/>
      <c r="F2078" s="1831"/>
      <c r="G2078" s="1831"/>
      <c r="S2078" s="1473"/>
      <c r="BU2078" s="1819"/>
      <c r="CI2078" s="1455"/>
    </row>
    <row r="2079" spans="2:87" s="1365" customFormat="1" x14ac:dyDescent="0.25">
      <c r="B2079" s="1831"/>
      <c r="C2079" s="1831"/>
      <c r="D2079" s="1627"/>
      <c r="E2079" s="1831"/>
      <c r="F2079" s="1831"/>
      <c r="G2079" s="1831"/>
      <c r="S2079" s="1473"/>
      <c r="BU2079" s="1819"/>
      <c r="CI2079" s="1455"/>
    </row>
    <row r="2080" spans="2:87" s="1365" customFormat="1" x14ac:dyDescent="0.25">
      <c r="B2080" s="1831"/>
      <c r="C2080" s="1831"/>
      <c r="D2080" s="1627"/>
      <c r="E2080" s="1831"/>
      <c r="F2080" s="1831"/>
      <c r="G2080" s="1831"/>
      <c r="S2080" s="1473"/>
      <c r="BU2080" s="1819"/>
      <c r="CI2080" s="1455"/>
    </row>
    <row r="2081" spans="2:87" s="1365" customFormat="1" x14ac:dyDescent="0.25">
      <c r="B2081" s="1831"/>
      <c r="C2081" s="1831"/>
      <c r="D2081" s="1627"/>
      <c r="E2081" s="1831"/>
      <c r="F2081" s="1831"/>
      <c r="G2081" s="1831"/>
      <c r="S2081" s="1473"/>
      <c r="BU2081" s="1819"/>
      <c r="CI2081" s="1455"/>
    </row>
    <row r="2082" spans="2:87" s="1365" customFormat="1" x14ac:dyDescent="0.25">
      <c r="B2082" s="1831"/>
      <c r="C2082" s="1831"/>
      <c r="D2082" s="1627"/>
      <c r="E2082" s="1831"/>
      <c r="F2082" s="1831"/>
      <c r="G2082" s="1831"/>
      <c r="S2082" s="1473"/>
      <c r="BU2082" s="1819"/>
      <c r="CI2082" s="1455"/>
    </row>
    <row r="2083" spans="2:87" s="1365" customFormat="1" x14ac:dyDescent="0.25">
      <c r="B2083" s="1831"/>
      <c r="C2083" s="1831"/>
      <c r="D2083" s="1627"/>
      <c r="E2083" s="1831"/>
      <c r="F2083" s="1831"/>
      <c r="G2083" s="1831"/>
      <c r="S2083" s="1473"/>
      <c r="BU2083" s="1819"/>
      <c r="CI2083" s="1455"/>
    </row>
    <row r="2084" spans="2:87" s="1365" customFormat="1" x14ac:dyDescent="0.25">
      <c r="B2084" s="1831"/>
      <c r="C2084" s="1831"/>
      <c r="D2084" s="1627"/>
      <c r="E2084" s="1831"/>
      <c r="F2084" s="1831"/>
      <c r="G2084" s="1831"/>
      <c r="S2084" s="1473"/>
      <c r="BU2084" s="1819"/>
      <c r="CI2084" s="1455"/>
    </row>
    <row r="2085" spans="2:87" s="1365" customFormat="1" x14ac:dyDescent="0.25">
      <c r="B2085" s="1831"/>
      <c r="C2085" s="1831"/>
      <c r="D2085" s="1627"/>
      <c r="E2085" s="1831"/>
      <c r="F2085" s="1831"/>
      <c r="G2085" s="1831"/>
      <c r="S2085" s="1473"/>
      <c r="BU2085" s="1819"/>
      <c r="CI2085" s="1455"/>
    </row>
    <row r="2086" spans="2:87" s="1365" customFormat="1" x14ac:dyDescent="0.25">
      <c r="B2086" s="1831"/>
      <c r="C2086" s="1831"/>
      <c r="D2086" s="1627"/>
      <c r="E2086" s="1831"/>
      <c r="F2086" s="1831"/>
      <c r="G2086" s="1831"/>
      <c r="S2086" s="1473"/>
      <c r="BU2086" s="1819"/>
      <c r="CI2086" s="1455"/>
    </row>
    <row r="2087" spans="2:87" s="1365" customFormat="1" x14ac:dyDescent="0.25">
      <c r="B2087" s="1831"/>
      <c r="C2087" s="1831"/>
      <c r="D2087" s="1627"/>
      <c r="E2087" s="1831"/>
      <c r="F2087" s="1831"/>
      <c r="G2087" s="1831"/>
      <c r="S2087" s="1473"/>
      <c r="BU2087" s="1819"/>
      <c r="CI2087" s="1455"/>
    </row>
    <row r="2088" spans="2:87" s="1365" customFormat="1" x14ac:dyDescent="0.25">
      <c r="B2088" s="1831"/>
      <c r="C2088" s="1831"/>
      <c r="D2088" s="1627"/>
      <c r="E2088" s="1831"/>
      <c r="F2088" s="1831"/>
      <c r="G2088" s="1831"/>
      <c r="S2088" s="1473"/>
      <c r="BU2088" s="1819"/>
      <c r="CI2088" s="1455"/>
    </row>
    <row r="2089" spans="2:87" s="1365" customFormat="1" x14ac:dyDescent="0.25">
      <c r="B2089" s="1831"/>
      <c r="C2089" s="1831"/>
      <c r="D2089" s="1627"/>
      <c r="E2089" s="1831"/>
      <c r="F2089" s="1831"/>
      <c r="G2089" s="1831"/>
      <c r="S2089" s="1473"/>
      <c r="BU2089" s="1819"/>
      <c r="CI2089" s="1455"/>
    </row>
    <row r="2090" spans="2:87" s="1365" customFormat="1" x14ac:dyDescent="0.25">
      <c r="B2090" s="1831"/>
      <c r="C2090" s="1831"/>
      <c r="D2090" s="1627"/>
      <c r="E2090" s="1831"/>
      <c r="F2090" s="1831"/>
      <c r="G2090" s="1831"/>
      <c r="S2090" s="1473"/>
      <c r="BU2090" s="1819"/>
      <c r="CI2090" s="1455"/>
    </row>
    <row r="2091" spans="2:87" s="1365" customFormat="1" x14ac:dyDescent="0.25">
      <c r="B2091" s="1831"/>
      <c r="C2091" s="1831"/>
      <c r="D2091" s="1627"/>
      <c r="E2091" s="1831"/>
      <c r="F2091" s="1831"/>
      <c r="G2091" s="1831"/>
      <c r="S2091" s="1473"/>
      <c r="BU2091" s="1819"/>
      <c r="CI2091" s="1455"/>
    </row>
    <row r="2092" spans="2:87" s="1365" customFormat="1" x14ac:dyDescent="0.25">
      <c r="B2092" s="1831"/>
      <c r="C2092" s="1831"/>
      <c r="D2092" s="1627"/>
      <c r="E2092" s="1831"/>
      <c r="F2092" s="1831"/>
      <c r="G2092" s="1831"/>
      <c r="S2092" s="1473"/>
      <c r="BU2092" s="1819"/>
      <c r="CI2092" s="1455"/>
    </row>
    <row r="2093" spans="2:87" s="1365" customFormat="1" x14ac:dyDescent="0.25">
      <c r="B2093" s="1831"/>
      <c r="C2093" s="1831"/>
      <c r="D2093" s="1627"/>
      <c r="E2093" s="1831"/>
      <c r="F2093" s="1831"/>
      <c r="G2093" s="1831"/>
      <c r="S2093" s="1473"/>
      <c r="BU2093" s="1819"/>
      <c r="CI2093" s="1455"/>
    </row>
    <row r="2094" spans="2:87" s="1365" customFormat="1" x14ac:dyDescent="0.25">
      <c r="B2094" s="1831"/>
      <c r="C2094" s="1831"/>
      <c r="D2094" s="1627"/>
      <c r="E2094" s="1831"/>
      <c r="F2094" s="1831"/>
      <c r="G2094" s="1831"/>
      <c r="S2094" s="1473"/>
      <c r="BU2094" s="1819"/>
      <c r="CI2094" s="1455"/>
    </row>
    <row r="2095" spans="2:87" s="1365" customFormat="1" x14ac:dyDescent="0.25">
      <c r="B2095" s="1831"/>
      <c r="C2095" s="1831"/>
      <c r="D2095" s="1627"/>
      <c r="E2095" s="1831"/>
      <c r="F2095" s="1831"/>
      <c r="G2095" s="1831"/>
      <c r="S2095" s="1473"/>
      <c r="BU2095" s="1819"/>
      <c r="CI2095" s="1455"/>
    </row>
    <row r="2096" spans="2:87" s="1365" customFormat="1" x14ac:dyDescent="0.25">
      <c r="B2096" s="1831"/>
      <c r="C2096" s="1831"/>
      <c r="D2096" s="1627"/>
      <c r="E2096" s="1831"/>
      <c r="F2096" s="1831"/>
      <c r="G2096" s="1831"/>
      <c r="S2096" s="1473"/>
      <c r="BU2096" s="1819"/>
      <c r="CI2096" s="1455"/>
    </row>
    <row r="2097" spans="2:87" s="1365" customFormat="1" x14ac:dyDescent="0.25">
      <c r="B2097" s="1831"/>
      <c r="C2097" s="1831"/>
      <c r="D2097" s="1627"/>
      <c r="E2097" s="1831"/>
      <c r="F2097" s="1831"/>
      <c r="G2097" s="1831"/>
      <c r="S2097" s="1473"/>
      <c r="BU2097" s="1819"/>
      <c r="CI2097" s="1455"/>
    </row>
    <row r="2098" spans="2:87" s="1365" customFormat="1" x14ac:dyDescent="0.25">
      <c r="B2098" s="1831"/>
      <c r="C2098" s="1831"/>
      <c r="D2098" s="1627"/>
      <c r="E2098" s="1831"/>
      <c r="F2098" s="1831"/>
      <c r="G2098" s="1831"/>
      <c r="S2098" s="1473"/>
      <c r="BU2098" s="1819"/>
      <c r="CI2098" s="1455"/>
    </row>
    <row r="2099" spans="2:87" s="1365" customFormat="1" x14ac:dyDescent="0.25">
      <c r="B2099" s="1831"/>
      <c r="C2099" s="1831"/>
      <c r="D2099" s="1627"/>
      <c r="E2099" s="1831"/>
      <c r="F2099" s="1831"/>
      <c r="G2099" s="1831"/>
      <c r="S2099" s="1473"/>
      <c r="BU2099" s="1819"/>
      <c r="CI2099" s="1455"/>
    </row>
    <row r="2100" spans="2:87" s="1365" customFormat="1" x14ac:dyDescent="0.25">
      <c r="B2100" s="1831"/>
      <c r="C2100" s="1831"/>
      <c r="D2100" s="1627"/>
      <c r="E2100" s="1831"/>
      <c r="F2100" s="1831"/>
      <c r="G2100" s="1831"/>
      <c r="S2100" s="1473"/>
      <c r="BU2100" s="1819"/>
      <c r="CI2100" s="1455"/>
    </row>
    <row r="2101" spans="2:87" s="1365" customFormat="1" x14ac:dyDescent="0.25">
      <c r="B2101" s="1831"/>
      <c r="C2101" s="1831"/>
      <c r="D2101" s="1627"/>
      <c r="E2101" s="1831"/>
      <c r="F2101" s="1831"/>
      <c r="G2101" s="1831"/>
      <c r="S2101" s="1473"/>
      <c r="BU2101" s="1819"/>
      <c r="CI2101" s="1455"/>
    </row>
    <row r="2102" spans="2:87" s="1365" customFormat="1" x14ac:dyDescent="0.25">
      <c r="B2102" s="1831"/>
      <c r="C2102" s="1831"/>
      <c r="D2102" s="1627"/>
      <c r="E2102" s="1831"/>
      <c r="F2102" s="1831"/>
      <c r="G2102" s="1831"/>
      <c r="S2102" s="1473"/>
      <c r="BU2102" s="1819"/>
      <c r="CI2102" s="1455"/>
    </row>
    <row r="2103" spans="2:87" s="1365" customFormat="1" x14ac:dyDescent="0.25">
      <c r="B2103" s="1831"/>
      <c r="C2103" s="1831"/>
      <c r="D2103" s="1627"/>
      <c r="E2103" s="1831"/>
      <c r="F2103" s="1831"/>
      <c r="G2103" s="1831"/>
      <c r="S2103" s="1473"/>
      <c r="BU2103" s="1819"/>
      <c r="CI2103" s="1455"/>
    </row>
    <row r="2104" spans="2:87" s="1365" customFormat="1" x14ac:dyDescent="0.25">
      <c r="B2104" s="1831"/>
      <c r="C2104" s="1831"/>
      <c r="D2104" s="1627"/>
      <c r="E2104" s="1831"/>
      <c r="F2104" s="1831"/>
      <c r="G2104" s="1831"/>
      <c r="S2104" s="1473"/>
      <c r="BU2104" s="1819"/>
      <c r="CI2104" s="1455"/>
    </row>
    <row r="2105" spans="2:87" s="1365" customFormat="1" x14ac:dyDescent="0.25">
      <c r="B2105" s="1831"/>
      <c r="C2105" s="1831"/>
      <c r="D2105" s="1627"/>
      <c r="E2105" s="1831"/>
      <c r="F2105" s="1831"/>
      <c r="G2105" s="1831"/>
      <c r="S2105" s="1473"/>
      <c r="BU2105" s="1819"/>
      <c r="CI2105" s="1455"/>
    </row>
    <row r="2106" spans="2:87" s="1365" customFormat="1" x14ac:dyDescent="0.25">
      <c r="B2106" s="1831"/>
      <c r="C2106" s="1831"/>
      <c r="D2106" s="1627"/>
      <c r="E2106" s="1831"/>
      <c r="F2106" s="1831"/>
      <c r="G2106" s="1831"/>
      <c r="S2106" s="1473"/>
      <c r="BU2106" s="1819"/>
      <c r="CI2106" s="1455"/>
    </row>
    <row r="2107" spans="2:87" s="1365" customFormat="1" x14ac:dyDescent="0.25">
      <c r="B2107" s="1831"/>
      <c r="C2107" s="1831"/>
      <c r="D2107" s="1627"/>
      <c r="E2107" s="1831"/>
      <c r="F2107" s="1831"/>
      <c r="G2107" s="1831"/>
      <c r="S2107" s="1473"/>
      <c r="BU2107" s="1819"/>
      <c r="CI2107" s="1455"/>
    </row>
    <row r="2108" spans="2:87" s="1365" customFormat="1" x14ac:dyDescent="0.25">
      <c r="B2108" s="1831"/>
      <c r="C2108" s="1831"/>
      <c r="D2108" s="1627"/>
      <c r="E2108" s="1831"/>
      <c r="F2108" s="1831"/>
      <c r="G2108" s="1831"/>
      <c r="S2108" s="1473"/>
      <c r="BU2108" s="1819"/>
      <c r="CI2108" s="1455"/>
    </row>
    <row r="2109" spans="2:87" s="1365" customFormat="1" x14ac:dyDescent="0.25">
      <c r="B2109" s="1831"/>
      <c r="C2109" s="1831"/>
      <c r="D2109" s="1627"/>
      <c r="E2109" s="1831"/>
      <c r="F2109" s="1831"/>
      <c r="G2109" s="1831"/>
      <c r="S2109" s="1473"/>
      <c r="BU2109" s="1819"/>
      <c r="CI2109" s="1455"/>
    </row>
    <row r="2110" spans="2:87" s="1365" customFormat="1" x14ac:dyDescent="0.25">
      <c r="B2110" s="1831"/>
      <c r="C2110" s="1831"/>
      <c r="D2110" s="1627"/>
      <c r="E2110" s="1831"/>
      <c r="F2110" s="1831"/>
      <c r="G2110" s="1831"/>
      <c r="S2110" s="1473"/>
      <c r="BU2110" s="1819"/>
      <c r="CI2110" s="1455"/>
    </row>
    <row r="2111" spans="2:87" s="1365" customFormat="1" x14ac:dyDescent="0.25">
      <c r="B2111" s="1831"/>
      <c r="C2111" s="1831"/>
      <c r="D2111" s="1627"/>
      <c r="E2111" s="1831"/>
      <c r="F2111" s="1831"/>
      <c r="G2111" s="1831"/>
      <c r="S2111" s="1473"/>
      <c r="BU2111" s="1819"/>
      <c r="CI2111" s="1455"/>
    </row>
    <row r="2112" spans="2:87" s="1365" customFormat="1" x14ac:dyDescent="0.25">
      <c r="B2112" s="1831"/>
      <c r="C2112" s="1831"/>
      <c r="D2112" s="1627"/>
      <c r="E2112" s="1831"/>
      <c r="F2112" s="1831"/>
      <c r="G2112" s="1831"/>
      <c r="S2112" s="1473"/>
      <c r="BU2112" s="1819"/>
      <c r="CI2112" s="1455"/>
    </row>
    <row r="2113" spans="2:87" s="1365" customFormat="1" x14ac:dyDescent="0.25">
      <c r="B2113" s="1831"/>
      <c r="C2113" s="1831"/>
      <c r="D2113" s="1627"/>
      <c r="E2113" s="1831"/>
      <c r="F2113" s="1831"/>
      <c r="G2113" s="1831"/>
      <c r="S2113" s="1473"/>
      <c r="BU2113" s="1819"/>
      <c r="CI2113" s="1455"/>
    </row>
    <row r="2114" spans="2:87" s="1365" customFormat="1" x14ac:dyDescent="0.25">
      <c r="B2114" s="1831"/>
      <c r="C2114" s="1831"/>
      <c r="D2114" s="1627"/>
      <c r="E2114" s="1831"/>
      <c r="F2114" s="1831"/>
      <c r="G2114" s="1831"/>
      <c r="S2114" s="1473"/>
      <c r="BU2114" s="1819"/>
      <c r="CI2114" s="1455"/>
    </row>
    <row r="2115" spans="2:87" s="1365" customFormat="1" x14ac:dyDescent="0.25">
      <c r="B2115" s="1831"/>
      <c r="C2115" s="1831"/>
      <c r="D2115" s="1627"/>
      <c r="E2115" s="1831"/>
      <c r="F2115" s="1831"/>
      <c r="G2115" s="1831"/>
      <c r="S2115" s="1473"/>
      <c r="BU2115" s="1819"/>
      <c r="CI2115" s="1455"/>
    </row>
    <row r="2116" spans="2:87" s="1365" customFormat="1" x14ac:dyDescent="0.25">
      <c r="B2116" s="1831"/>
      <c r="C2116" s="1831"/>
      <c r="D2116" s="1627"/>
      <c r="E2116" s="1831"/>
      <c r="F2116" s="1831"/>
      <c r="G2116" s="1831"/>
      <c r="S2116" s="1473"/>
      <c r="BU2116" s="1819"/>
      <c r="CI2116" s="1455"/>
    </row>
    <row r="2117" spans="2:87" s="1365" customFormat="1" x14ac:dyDescent="0.25">
      <c r="B2117" s="1831"/>
      <c r="C2117" s="1831"/>
      <c r="D2117" s="1627"/>
      <c r="E2117" s="1831"/>
      <c r="F2117" s="1831"/>
      <c r="G2117" s="1831"/>
      <c r="S2117" s="1473"/>
      <c r="BU2117" s="1819"/>
      <c r="CI2117" s="1455"/>
    </row>
    <row r="2118" spans="2:87" s="1365" customFormat="1" x14ac:dyDescent="0.25">
      <c r="B2118" s="1831"/>
      <c r="C2118" s="1831"/>
      <c r="D2118" s="1627"/>
      <c r="E2118" s="1831"/>
      <c r="F2118" s="1831"/>
      <c r="G2118" s="1831"/>
      <c r="S2118" s="1473"/>
      <c r="BU2118" s="1819"/>
      <c r="CI2118" s="1455"/>
    </row>
    <row r="2119" spans="2:87" s="1365" customFormat="1" x14ac:dyDescent="0.25">
      <c r="B2119" s="1831"/>
      <c r="C2119" s="1831"/>
      <c r="D2119" s="1627"/>
      <c r="E2119" s="1831"/>
      <c r="F2119" s="1831"/>
      <c r="G2119" s="1831"/>
      <c r="S2119" s="1473"/>
      <c r="BU2119" s="1819"/>
      <c r="CI2119" s="1455"/>
    </row>
    <row r="2120" spans="2:87" s="1365" customFormat="1" x14ac:dyDescent="0.25">
      <c r="B2120" s="1831"/>
      <c r="C2120" s="1831"/>
      <c r="D2120" s="1627"/>
      <c r="E2120" s="1831"/>
      <c r="F2120" s="1831"/>
      <c r="G2120" s="1831"/>
      <c r="S2120" s="1473"/>
      <c r="BU2120" s="1819"/>
      <c r="CI2120" s="1455"/>
    </row>
    <row r="2121" spans="2:87" s="1365" customFormat="1" x14ac:dyDescent="0.25">
      <c r="B2121" s="1831"/>
      <c r="C2121" s="1831"/>
      <c r="D2121" s="1627"/>
      <c r="E2121" s="1831"/>
      <c r="F2121" s="1831"/>
      <c r="G2121" s="1831"/>
      <c r="S2121" s="1473"/>
      <c r="BU2121" s="1819"/>
      <c r="CI2121" s="1455"/>
    </row>
    <row r="2122" spans="2:87" s="1365" customFormat="1" x14ac:dyDescent="0.25">
      <c r="B2122" s="1831"/>
      <c r="C2122" s="1831"/>
      <c r="D2122" s="1627"/>
      <c r="E2122" s="1831"/>
      <c r="F2122" s="1831"/>
      <c r="G2122" s="1831"/>
      <c r="S2122" s="1473"/>
      <c r="BU2122" s="1819"/>
      <c r="CI2122" s="1455"/>
    </row>
    <row r="2123" spans="2:87" s="1365" customFormat="1" x14ac:dyDescent="0.25">
      <c r="B2123" s="1831"/>
      <c r="C2123" s="1831"/>
      <c r="D2123" s="1627"/>
      <c r="E2123" s="1831"/>
      <c r="F2123" s="1831"/>
      <c r="G2123" s="1831"/>
      <c r="S2123" s="1473"/>
      <c r="BU2123" s="1819"/>
      <c r="CI2123" s="1455"/>
    </row>
    <row r="2124" spans="2:87" s="1365" customFormat="1" x14ac:dyDescent="0.25">
      <c r="B2124" s="1831"/>
      <c r="C2124" s="1831"/>
      <c r="D2124" s="1627"/>
      <c r="E2124" s="1831"/>
      <c r="F2124" s="1831"/>
      <c r="G2124" s="1831"/>
      <c r="S2124" s="1473"/>
      <c r="BU2124" s="1819"/>
      <c r="CI2124" s="1455"/>
    </row>
    <row r="2125" spans="2:87" s="1365" customFormat="1" x14ac:dyDescent="0.25">
      <c r="B2125" s="1831"/>
      <c r="C2125" s="1831"/>
      <c r="D2125" s="1627"/>
      <c r="E2125" s="1831"/>
      <c r="F2125" s="1831"/>
      <c r="G2125" s="1831"/>
      <c r="S2125" s="1473"/>
      <c r="BU2125" s="1819"/>
      <c r="CI2125" s="1455"/>
    </row>
    <row r="2126" spans="2:87" s="1365" customFormat="1" x14ac:dyDescent="0.25">
      <c r="B2126" s="1831"/>
      <c r="C2126" s="1831"/>
      <c r="D2126" s="1627"/>
      <c r="E2126" s="1831"/>
      <c r="F2126" s="1831"/>
      <c r="G2126" s="1831"/>
      <c r="S2126" s="1473"/>
      <c r="BU2126" s="1819"/>
      <c r="CI2126" s="1455"/>
    </row>
    <row r="2127" spans="2:87" s="1365" customFormat="1" x14ac:dyDescent="0.25">
      <c r="B2127" s="1831"/>
      <c r="C2127" s="1831"/>
      <c r="D2127" s="1627"/>
      <c r="E2127" s="1831"/>
      <c r="F2127" s="1831"/>
      <c r="G2127" s="1831"/>
      <c r="S2127" s="1473"/>
      <c r="BU2127" s="1819"/>
      <c r="CI2127" s="1455"/>
    </row>
    <row r="2128" spans="2:87" s="1365" customFormat="1" x14ac:dyDescent="0.25">
      <c r="B2128" s="1831"/>
      <c r="C2128" s="1831"/>
      <c r="D2128" s="1627"/>
      <c r="E2128" s="1831"/>
      <c r="F2128" s="1831"/>
      <c r="G2128" s="1831"/>
      <c r="S2128" s="1473"/>
      <c r="BU2128" s="1819"/>
      <c r="CI2128" s="1455"/>
    </row>
    <row r="2129" spans="2:87" s="1365" customFormat="1" x14ac:dyDescent="0.25">
      <c r="B2129" s="1831"/>
      <c r="C2129" s="1831"/>
      <c r="D2129" s="1627"/>
      <c r="E2129" s="1831"/>
      <c r="F2129" s="1831"/>
      <c r="G2129" s="1831"/>
      <c r="S2129" s="1473"/>
      <c r="BU2129" s="1819"/>
      <c r="CI2129" s="1455"/>
    </row>
    <row r="2130" spans="2:87" s="1365" customFormat="1" x14ac:dyDescent="0.25">
      <c r="B2130" s="1831"/>
      <c r="C2130" s="1831"/>
      <c r="D2130" s="1627"/>
      <c r="E2130" s="1831"/>
      <c r="F2130" s="1831"/>
      <c r="G2130" s="1831"/>
      <c r="S2130" s="1473"/>
      <c r="BU2130" s="1819"/>
      <c r="CI2130" s="1455"/>
    </row>
    <row r="2131" spans="2:87" s="1365" customFormat="1" x14ac:dyDescent="0.25">
      <c r="B2131" s="1831"/>
      <c r="C2131" s="1831"/>
      <c r="D2131" s="1627"/>
      <c r="E2131" s="1831"/>
      <c r="F2131" s="1831"/>
      <c r="G2131" s="1831"/>
      <c r="S2131" s="1473"/>
      <c r="BU2131" s="1819"/>
      <c r="CI2131" s="1455"/>
    </row>
    <row r="2132" spans="2:87" s="1365" customFormat="1" x14ac:dyDescent="0.25">
      <c r="B2132" s="1831"/>
      <c r="C2132" s="1831"/>
      <c r="D2132" s="1627"/>
      <c r="E2132" s="1831"/>
      <c r="F2132" s="1831"/>
      <c r="G2132" s="1831"/>
      <c r="S2132" s="1473"/>
      <c r="BU2132" s="1819"/>
      <c r="CI2132" s="1455"/>
    </row>
    <row r="2133" spans="2:87" s="1365" customFormat="1" x14ac:dyDescent="0.25">
      <c r="B2133" s="1831"/>
      <c r="C2133" s="1831"/>
      <c r="D2133" s="1627"/>
      <c r="E2133" s="1831"/>
      <c r="F2133" s="1831"/>
      <c r="G2133" s="1831"/>
      <c r="S2133" s="1473"/>
      <c r="BU2133" s="1819"/>
      <c r="CI2133" s="1455"/>
    </row>
    <row r="2134" spans="2:87" s="1365" customFormat="1" x14ac:dyDescent="0.25">
      <c r="B2134" s="1831"/>
      <c r="C2134" s="1831"/>
      <c r="D2134" s="1627"/>
      <c r="E2134" s="1831"/>
      <c r="F2134" s="1831"/>
      <c r="G2134" s="1831"/>
      <c r="S2134" s="1473"/>
      <c r="BU2134" s="1819"/>
      <c r="CI2134" s="1455"/>
    </row>
    <row r="2135" spans="2:87" s="1365" customFormat="1" x14ac:dyDescent="0.25">
      <c r="B2135" s="1831"/>
      <c r="C2135" s="1831"/>
      <c r="D2135" s="1627"/>
      <c r="E2135" s="1831"/>
      <c r="F2135" s="1831"/>
      <c r="G2135" s="1831"/>
      <c r="S2135" s="1473"/>
      <c r="BU2135" s="1819"/>
      <c r="CI2135" s="1455"/>
    </row>
    <row r="2136" spans="2:87" s="1365" customFormat="1" x14ac:dyDescent="0.25">
      <c r="B2136" s="1831"/>
      <c r="C2136" s="1831"/>
      <c r="D2136" s="1627"/>
      <c r="E2136" s="1831"/>
      <c r="F2136" s="1831"/>
      <c r="G2136" s="1831"/>
      <c r="S2136" s="1473"/>
      <c r="BU2136" s="1819"/>
      <c r="CI2136" s="1455"/>
    </row>
    <row r="2137" spans="2:87" s="1365" customFormat="1" x14ac:dyDescent="0.25">
      <c r="B2137" s="1831"/>
      <c r="C2137" s="1831"/>
      <c r="D2137" s="1627"/>
      <c r="E2137" s="1831"/>
      <c r="F2137" s="1831"/>
      <c r="G2137" s="1831"/>
      <c r="S2137" s="1473"/>
      <c r="BU2137" s="1819"/>
      <c r="CI2137" s="1455"/>
    </row>
    <row r="2138" spans="2:87" s="1365" customFormat="1" x14ac:dyDescent="0.25">
      <c r="B2138" s="1831"/>
      <c r="C2138" s="1831"/>
      <c r="D2138" s="1627"/>
      <c r="E2138" s="1831"/>
      <c r="F2138" s="1831"/>
      <c r="G2138" s="1831"/>
      <c r="S2138" s="1473"/>
      <c r="BU2138" s="1819"/>
      <c r="CI2138" s="1455"/>
    </row>
    <row r="2139" spans="2:87" s="1365" customFormat="1" x14ac:dyDescent="0.25">
      <c r="B2139" s="1831"/>
      <c r="C2139" s="1831"/>
      <c r="D2139" s="1627"/>
      <c r="E2139" s="1831"/>
      <c r="F2139" s="1831"/>
      <c r="G2139" s="1831"/>
      <c r="S2139" s="1473"/>
      <c r="BU2139" s="1819"/>
      <c r="CI2139" s="1455"/>
    </row>
    <row r="2140" spans="2:87" s="1365" customFormat="1" x14ac:dyDescent="0.25">
      <c r="B2140" s="1831"/>
      <c r="C2140" s="1831"/>
      <c r="D2140" s="1627"/>
      <c r="E2140" s="1831"/>
      <c r="F2140" s="1831"/>
      <c r="G2140" s="1831"/>
      <c r="S2140" s="1473"/>
      <c r="BU2140" s="1819"/>
      <c r="CI2140" s="1455"/>
    </row>
    <row r="2141" spans="2:87" s="1365" customFormat="1" x14ac:dyDescent="0.25">
      <c r="B2141" s="1831"/>
      <c r="C2141" s="1831"/>
      <c r="D2141" s="1627"/>
      <c r="E2141" s="1831"/>
      <c r="F2141" s="1831"/>
      <c r="G2141" s="1831"/>
      <c r="S2141" s="1473"/>
      <c r="BU2141" s="1819"/>
      <c r="CI2141" s="1455"/>
    </row>
    <row r="2142" spans="2:87" s="1365" customFormat="1" x14ac:dyDescent="0.25">
      <c r="B2142" s="1831"/>
      <c r="C2142" s="1831"/>
      <c r="D2142" s="1627"/>
      <c r="E2142" s="1831"/>
      <c r="F2142" s="1831"/>
      <c r="G2142" s="1831"/>
      <c r="S2142" s="1473"/>
      <c r="BU2142" s="1819"/>
      <c r="CI2142" s="1455"/>
    </row>
    <row r="2143" spans="2:87" s="1365" customFormat="1" x14ac:dyDescent="0.25">
      <c r="B2143" s="1831"/>
      <c r="C2143" s="1831"/>
      <c r="D2143" s="1627"/>
      <c r="E2143" s="1831"/>
      <c r="F2143" s="1831"/>
      <c r="G2143" s="1831"/>
      <c r="S2143" s="1473"/>
      <c r="BU2143" s="1819"/>
      <c r="CI2143" s="1455"/>
    </row>
    <row r="2144" spans="2:87" s="1365" customFormat="1" x14ac:dyDescent="0.25">
      <c r="B2144" s="1831"/>
      <c r="C2144" s="1831"/>
      <c r="D2144" s="1627"/>
      <c r="E2144" s="1831"/>
      <c r="F2144" s="1831"/>
      <c r="G2144" s="1831"/>
      <c r="S2144" s="1473"/>
      <c r="BU2144" s="1819"/>
      <c r="CI2144" s="1455"/>
    </row>
    <row r="2145" spans="2:87" s="1365" customFormat="1" x14ac:dyDescent="0.25">
      <c r="B2145" s="1831"/>
      <c r="C2145" s="1831"/>
      <c r="D2145" s="1627"/>
      <c r="E2145" s="1831"/>
      <c r="F2145" s="1831"/>
      <c r="G2145" s="1831"/>
      <c r="S2145" s="1473"/>
      <c r="BU2145" s="1819"/>
      <c r="CI2145" s="1455"/>
    </row>
    <row r="2146" spans="2:87" s="1365" customFormat="1" x14ac:dyDescent="0.25">
      <c r="B2146" s="1831"/>
      <c r="C2146" s="1831"/>
      <c r="D2146" s="1627"/>
      <c r="E2146" s="1831"/>
      <c r="F2146" s="1831"/>
      <c r="G2146" s="1831"/>
      <c r="S2146" s="1473"/>
      <c r="BU2146" s="1819"/>
      <c r="CI2146" s="1455"/>
    </row>
    <row r="2147" spans="2:87" s="1365" customFormat="1" x14ac:dyDescent="0.25">
      <c r="B2147" s="1831"/>
      <c r="C2147" s="1831"/>
      <c r="D2147" s="1627"/>
      <c r="E2147" s="1831"/>
      <c r="F2147" s="1831"/>
      <c r="G2147" s="1831"/>
      <c r="S2147" s="1473"/>
      <c r="BU2147" s="1819"/>
      <c r="CI2147" s="1455"/>
    </row>
    <row r="2148" spans="2:87" s="1365" customFormat="1" x14ac:dyDescent="0.25">
      <c r="B2148" s="1831"/>
      <c r="C2148" s="1831"/>
      <c r="D2148" s="1627"/>
      <c r="E2148" s="1831"/>
      <c r="F2148" s="1831"/>
      <c r="G2148" s="1831"/>
      <c r="S2148" s="1473"/>
      <c r="BU2148" s="1819"/>
      <c r="CI2148" s="1455"/>
    </row>
    <row r="2149" spans="2:87" s="1365" customFormat="1" x14ac:dyDescent="0.25">
      <c r="B2149" s="1831"/>
      <c r="C2149" s="1831"/>
      <c r="D2149" s="1627"/>
      <c r="E2149" s="1831"/>
      <c r="F2149" s="1831"/>
      <c r="G2149" s="1831"/>
      <c r="S2149" s="1473"/>
      <c r="BU2149" s="1819"/>
      <c r="CI2149" s="1455"/>
    </row>
    <row r="2150" spans="2:87" s="1365" customFormat="1" x14ac:dyDescent="0.25">
      <c r="B2150" s="1831"/>
      <c r="C2150" s="1831"/>
      <c r="D2150" s="1627"/>
      <c r="E2150" s="1831"/>
      <c r="F2150" s="1831"/>
      <c r="G2150" s="1831"/>
      <c r="S2150" s="1473"/>
      <c r="BU2150" s="1819"/>
      <c r="CI2150" s="1455"/>
    </row>
    <row r="2151" spans="2:87" s="1365" customFormat="1" x14ac:dyDescent="0.25">
      <c r="B2151" s="1831"/>
      <c r="C2151" s="1831"/>
      <c r="D2151" s="1627"/>
      <c r="E2151" s="1831"/>
      <c r="F2151" s="1831"/>
      <c r="G2151" s="1831"/>
      <c r="S2151" s="1473"/>
      <c r="BU2151" s="1819"/>
      <c r="CI2151" s="1455"/>
    </row>
    <row r="2152" spans="2:87" s="1365" customFormat="1" x14ac:dyDescent="0.25">
      <c r="B2152" s="1831"/>
      <c r="C2152" s="1831"/>
      <c r="D2152" s="1627"/>
      <c r="E2152" s="1831"/>
      <c r="F2152" s="1831"/>
      <c r="G2152" s="1831"/>
      <c r="S2152" s="1473"/>
      <c r="BU2152" s="1819"/>
      <c r="CI2152" s="1455"/>
    </row>
    <row r="2153" spans="2:87" s="1365" customFormat="1" x14ac:dyDescent="0.25">
      <c r="B2153" s="1831"/>
      <c r="C2153" s="1831"/>
      <c r="D2153" s="1627"/>
      <c r="E2153" s="1831"/>
      <c r="F2153" s="1831"/>
      <c r="G2153" s="1831"/>
      <c r="S2153" s="1473"/>
      <c r="BU2153" s="1819"/>
      <c r="CI2153" s="1455"/>
    </row>
    <row r="2154" spans="2:87" s="1365" customFormat="1" x14ac:dyDescent="0.25">
      <c r="B2154" s="1831"/>
      <c r="C2154" s="1831"/>
      <c r="D2154" s="1627"/>
      <c r="E2154" s="1831"/>
      <c r="F2154" s="1831"/>
      <c r="G2154" s="1831"/>
      <c r="S2154" s="1473"/>
      <c r="BU2154" s="1819"/>
      <c r="CI2154" s="1455"/>
    </row>
    <row r="2155" spans="2:87" s="1365" customFormat="1" x14ac:dyDescent="0.25">
      <c r="B2155" s="1831"/>
      <c r="C2155" s="1831"/>
      <c r="D2155" s="1627"/>
      <c r="E2155" s="1831"/>
      <c r="F2155" s="1831"/>
      <c r="G2155" s="1831"/>
      <c r="S2155" s="1473"/>
      <c r="BU2155" s="1819"/>
      <c r="CI2155" s="1455"/>
    </row>
    <row r="2156" spans="2:87" s="1365" customFormat="1" x14ac:dyDescent="0.25">
      <c r="B2156" s="1831"/>
      <c r="C2156" s="1831"/>
      <c r="D2156" s="1627"/>
      <c r="E2156" s="1831"/>
      <c r="F2156" s="1831"/>
      <c r="G2156" s="1831"/>
      <c r="S2156" s="1473"/>
      <c r="BU2156" s="1819"/>
      <c r="CI2156" s="1455"/>
    </row>
    <row r="2157" spans="2:87" s="1365" customFormat="1" x14ac:dyDescent="0.25">
      <c r="B2157" s="1831"/>
      <c r="C2157" s="1831"/>
      <c r="D2157" s="1627"/>
      <c r="E2157" s="1831"/>
      <c r="F2157" s="1831"/>
      <c r="G2157" s="1831"/>
      <c r="S2157" s="1473"/>
      <c r="BU2157" s="1819"/>
      <c r="CI2157" s="1455"/>
    </row>
    <row r="2158" spans="2:87" s="1365" customFormat="1" x14ac:dyDescent="0.25">
      <c r="B2158" s="1831"/>
      <c r="C2158" s="1831"/>
      <c r="D2158" s="1627"/>
      <c r="E2158" s="1831"/>
      <c r="F2158" s="1831"/>
      <c r="G2158" s="1831"/>
      <c r="S2158" s="1473"/>
      <c r="BU2158" s="1819"/>
      <c r="CI2158" s="1455"/>
    </row>
    <row r="2159" spans="2:87" s="1365" customFormat="1" x14ac:dyDescent="0.25">
      <c r="B2159" s="1831"/>
      <c r="C2159" s="1831"/>
      <c r="D2159" s="1627"/>
      <c r="E2159" s="1831"/>
      <c r="F2159" s="1831"/>
      <c r="G2159" s="1831"/>
      <c r="S2159" s="1473"/>
      <c r="BU2159" s="1819"/>
      <c r="CI2159" s="1455"/>
    </row>
    <row r="2160" spans="2:87" s="1365" customFormat="1" x14ac:dyDescent="0.25">
      <c r="B2160" s="1831"/>
      <c r="C2160" s="1831"/>
      <c r="D2160" s="1627"/>
      <c r="E2160" s="1831"/>
      <c r="F2160" s="1831"/>
      <c r="G2160" s="1831"/>
      <c r="S2160" s="1473"/>
      <c r="BU2160" s="1819"/>
      <c r="CI2160" s="1455"/>
    </row>
    <row r="2161" spans="2:87" s="1365" customFormat="1" x14ac:dyDescent="0.25">
      <c r="B2161" s="1831"/>
      <c r="C2161" s="1831"/>
      <c r="D2161" s="1627"/>
      <c r="E2161" s="1831"/>
      <c r="F2161" s="1831"/>
      <c r="G2161" s="1831"/>
      <c r="S2161" s="1473"/>
      <c r="BU2161" s="1819"/>
      <c r="CI2161" s="1455"/>
    </row>
    <row r="2162" spans="2:87" s="1365" customFormat="1" x14ac:dyDescent="0.25">
      <c r="B2162" s="1831"/>
      <c r="C2162" s="1831"/>
      <c r="D2162" s="1627"/>
      <c r="E2162" s="1831"/>
      <c r="F2162" s="1831"/>
      <c r="G2162" s="1831"/>
      <c r="S2162" s="1473"/>
      <c r="BU2162" s="1819"/>
      <c r="CI2162" s="1455"/>
    </row>
    <row r="2163" spans="2:87" s="1365" customFormat="1" x14ac:dyDescent="0.25">
      <c r="B2163" s="1831"/>
      <c r="C2163" s="1831"/>
      <c r="D2163" s="1627"/>
      <c r="E2163" s="1831"/>
      <c r="F2163" s="1831"/>
      <c r="G2163" s="1831"/>
      <c r="S2163" s="1473"/>
      <c r="BU2163" s="1819"/>
      <c r="CI2163" s="1455"/>
    </row>
    <row r="2164" spans="2:87" s="1365" customFormat="1" x14ac:dyDescent="0.25">
      <c r="B2164" s="1831"/>
      <c r="C2164" s="1831"/>
      <c r="D2164" s="1627"/>
      <c r="E2164" s="1831"/>
      <c r="F2164" s="1831"/>
      <c r="G2164" s="1831"/>
      <c r="S2164" s="1473"/>
      <c r="BU2164" s="1819"/>
      <c r="CI2164" s="1455"/>
    </row>
    <row r="2165" spans="2:87" s="1365" customFormat="1" x14ac:dyDescent="0.25">
      <c r="B2165" s="1831"/>
      <c r="C2165" s="1831"/>
      <c r="D2165" s="1627"/>
      <c r="E2165" s="1831"/>
      <c r="F2165" s="1831"/>
      <c r="G2165" s="1831"/>
      <c r="S2165" s="1473"/>
      <c r="BU2165" s="1819"/>
      <c r="CI2165" s="1455"/>
    </row>
    <row r="2166" spans="2:87" s="1365" customFormat="1" x14ac:dyDescent="0.25">
      <c r="B2166" s="1831"/>
      <c r="C2166" s="1831"/>
      <c r="D2166" s="1627"/>
      <c r="E2166" s="1831"/>
      <c r="F2166" s="1831"/>
      <c r="G2166" s="1831"/>
      <c r="S2166" s="1473"/>
      <c r="BU2166" s="1819"/>
      <c r="CI2166" s="1455"/>
    </row>
    <row r="2167" spans="2:87" s="1365" customFormat="1" x14ac:dyDescent="0.25">
      <c r="B2167" s="1831"/>
      <c r="C2167" s="1831"/>
      <c r="D2167" s="1627"/>
      <c r="E2167" s="1831"/>
      <c r="F2167" s="1831"/>
      <c r="G2167" s="1831"/>
      <c r="S2167" s="1473"/>
      <c r="BU2167" s="1819"/>
      <c r="CI2167" s="1455"/>
    </row>
    <row r="2168" spans="2:87" s="1365" customFormat="1" x14ac:dyDescent="0.25">
      <c r="B2168" s="1831"/>
      <c r="C2168" s="1831"/>
      <c r="D2168" s="1627"/>
      <c r="E2168" s="1831"/>
      <c r="F2168" s="1831"/>
      <c r="G2168" s="1831"/>
      <c r="S2168" s="1473"/>
      <c r="BU2168" s="1819"/>
      <c r="CI2168" s="1455"/>
    </row>
    <row r="2169" spans="2:87" s="1365" customFormat="1" x14ac:dyDescent="0.25">
      <c r="B2169" s="1831"/>
      <c r="C2169" s="1831"/>
      <c r="D2169" s="1627"/>
      <c r="E2169" s="1831"/>
      <c r="F2169" s="1831"/>
      <c r="G2169" s="1831"/>
      <c r="S2169" s="1473"/>
      <c r="BU2169" s="1819"/>
      <c r="CI2169" s="1455"/>
    </row>
    <row r="2170" spans="2:87" s="1365" customFormat="1" x14ac:dyDescent="0.25">
      <c r="B2170" s="1831"/>
      <c r="C2170" s="1831"/>
      <c r="D2170" s="1627"/>
      <c r="E2170" s="1831"/>
      <c r="F2170" s="1831"/>
      <c r="G2170" s="1831"/>
      <c r="S2170" s="1473"/>
      <c r="BU2170" s="1819"/>
      <c r="CI2170" s="1455"/>
    </row>
    <row r="2171" spans="2:87" s="1365" customFormat="1" x14ac:dyDescent="0.25">
      <c r="B2171" s="1831"/>
      <c r="C2171" s="1831"/>
      <c r="D2171" s="1627"/>
      <c r="E2171" s="1831"/>
      <c r="F2171" s="1831"/>
      <c r="G2171" s="1831"/>
      <c r="S2171" s="1473"/>
      <c r="BU2171" s="1819"/>
      <c r="CI2171" s="1455"/>
    </row>
    <row r="2172" spans="2:87" s="1365" customFormat="1" x14ac:dyDescent="0.25">
      <c r="B2172" s="1831"/>
      <c r="C2172" s="1831"/>
      <c r="D2172" s="1627"/>
      <c r="E2172" s="1831"/>
      <c r="F2172" s="1831"/>
      <c r="G2172" s="1831"/>
      <c r="S2172" s="1473"/>
      <c r="BU2172" s="1819"/>
      <c r="CI2172" s="1455"/>
    </row>
    <row r="2173" spans="2:87" s="1365" customFormat="1" x14ac:dyDescent="0.25">
      <c r="B2173" s="1831"/>
      <c r="C2173" s="1831"/>
      <c r="D2173" s="1627"/>
      <c r="E2173" s="1831"/>
      <c r="F2173" s="1831"/>
      <c r="G2173" s="1831"/>
      <c r="S2173" s="1473"/>
      <c r="BU2173" s="1819"/>
      <c r="CI2173" s="1455"/>
    </row>
    <row r="2174" spans="2:87" s="1365" customFormat="1" x14ac:dyDescent="0.25">
      <c r="B2174" s="1831"/>
      <c r="C2174" s="1831"/>
      <c r="D2174" s="1627"/>
      <c r="E2174" s="1831"/>
      <c r="F2174" s="1831"/>
      <c r="G2174" s="1831"/>
      <c r="S2174" s="1473"/>
      <c r="BU2174" s="1819"/>
      <c r="CI2174" s="1455"/>
    </row>
    <row r="2175" spans="2:87" s="1365" customFormat="1" x14ac:dyDescent="0.25">
      <c r="B2175" s="1831"/>
      <c r="C2175" s="1831"/>
      <c r="D2175" s="1627"/>
      <c r="E2175" s="1831"/>
      <c r="F2175" s="1831"/>
      <c r="G2175" s="1831"/>
      <c r="S2175" s="1473"/>
      <c r="BU2175" s="1819"/>
      <c r="CI2175" s="1455"/>
    </row>
    <row r="2176" spans="2:87" s="1365" customFormat="1" x14ac:dyDescent="0.25">
      <c r="B2176" s="1831"/>
      <c r="C2176" s="1831"/>
      <c r="D2176" s="1627"/>
      <c r="E2176" s="1831"/>
      <c r="F2176" s="1831"/>
      <c r="G2176" s="1831"/>
      <c r="S2176" s="1473"/>
      <c r="BU2176" s="1819"/>
      <c r="CI2176" s="1455"/>
    </row>
    <row r="2177" spans="2:87" s="1365" customFormat="1" x14ac:dyDescent="0.25">
      <c r="B2177" s="1831"/>
      <c r="C2177" s="1831"/>
      <c r="D2177" s="1627"/>
      <c r="E2177" s="1831"/>
      <c r="F2177" s="1831"/>
      <c r="G2177" s="1831"/>
      <c r="S2177" s="1473"/>
      <c r="BU2177" s="1819"/>
      <c r="CI2177" s="1455"/>
    </row>
    <row r="2178" spans="2:87" s="1365" customFormat="1" x14ac:dyDescent="0.25">
      <c r="B2178" s="1831"/>
      <c r="C2178" s="1831"/>
      <c r="D2178" s="1627"/>
      <c r="E2178" s="1831"/>
      <c r="F2178" s="1831"/>
      <c r="G2178" s="1831"/>
      <c r="S2178" s="1473"/>
      <c r="BU2178" s="1819"/>
      <c r="CI2178" s="1455"/>
    </row>
    <row r="2179" spans="2:87" s="1365" customFormat="1" x14ac:dyDescent="0.25">
      <c r="B2179" s="1831"/>
      <c r="C2179" s="1831"/>
      <c r="D2179" s="1627"/>
      <c r="E2179" s="1831"/>
      <c r="F2179" s="1831"/>
      <c r="G2179" s="1831"/>
      <c r="S2179" s="1473"/>
      <c r="BU2179" s="1819"/>
      <c r="CI2179" s="1455"/>
    </row>
    <row r="2180" spans="2:87" s="1365" customFormat="1" x14ac:dyDescent="0.25">
      <c r="B2180" s="1831"/>
      <c r="C2180" s="1831"/>
      <c r="D2180" s="1627"/>
      <c r="E2180" s="1831"/>
      <c r="F2180" s="1831"/>
      <c r="G2180" s="1831"/>
      <c r="S2180" s="1473"/>
      <c r="BU2180" s="1819"/>
      <c r="CI2180" s="1455"/>
    </row>
    <row r="2181" spans="2:87" s="1365" customFormat="1" x14ac:dyDescent="0.25">
      <c r="B2181" s="1831"/>
      <c r="C2181" s="1831"/>
      <c r="D2181" s="1627"/>
      <c r="E2181" s="1831"/>
      <c r="F2181" s="1831"/>
      <c r="G2181" s="1831"/>
      <c r="S2181" s="1473"/>
      <c r="BU2181" s="1819"/>
      <c r="CI2181" s="1455"/>
    </row>
    <row r="2182" spans="2:87" s="1365" customFormat="1" x14ac:dyDescent="0.25">
      <c r="B2182" s="1831"/>
      <c r="C2182" s="1831"/>
      <c r="D2182" s="1627"/>
      <c r="E2182" s="1831"/>
      <c r="F2182" s="1831"/>
      <c r="G2182" s="1831"/>
      <c r="S2182" s="1473"/>
      <c r="BU2182" s="1819"/>
      <c r="CI2182" s="1455"/>
    </row>
    <row r="2183" spans="2:87" s="1365" customFormat="1" x14ac:dyDescent="0.25">
      <c r="B2183" s="1831"/>
      <c r="C2183" s="1831"/>
      <c r="D2183" s="1627"/>
      <c r="E2183" s="1831"/>
      <c r="F2183" s="1831"/>
      <c r="G2183" s="1831"/>
      <c r="S2183" s="1473"/>
      <c r="BU2183" s="1819"/>
      <c r="CI2183" s="1455"/>
    </row>
    <row r="2184" spans="2:87" s="1365" customFormat="1" x14ac:dyDescent="0.25">
      <c r="B2184" s="1831"/>
      <c r="C2184" s="1831"/>
      <c r="D2184" s="1627"/>
      <c r="E2184" s="1831"/>
      <c r="F2184" s="1831"/>
      <c r="G2184" s="1831"/>
      <c r="S2184" s="1473"/>
      <c r="BU2184" s="1819"/>
      <c r="CI2184" s="1455"/>
    </row>
    <row r="2185" spans="2:87" s="1365" customFormat="1" x14ac:dyDescent="0.25">
      <c r="B2185" s="1831"/>
      <c r="C2185" s="1831"/>
      <c r="D2185" s="1627"/>
      <c r="E2185" s="1831"/>
      <c r="F2185" s="1831"/>
      <c r="G2185" s="1831"/>
      <c r="S2185" s="1473"/>
      <c r="BU2185" s="1819"/>
      <c r="CI2185" s="1455"/>
    </row>
    <row r="2186" spans="2:87" s="1365" customFormat="1" x14ac:dyDescent="0.25">
      <c r="B2186" s="1831"/>
      <c r="C2186" s="1831"/>
      <c r="D2186" s="1627"/>
      <c r="E2186" s="1831"/>
      <c r="F2186" s="1831"/>
      <c r="G2186" s="1831"/>
      <c r="S2186" s="1473"/>
      <c r="BU2186" s="1819"/>
      <c r="CI2186" s="1455"/>
    </row>
    <row r="2187" spans="2:87" s="1365" customFormat="1" x14ac:dyDescent="0.25">
      <c r="B2187" s="1831"/>
      <c r="C2187" s="1831"/>
      <c r="D2187" s="1627"/>
      <c r="E2187" s="1831"/>
      <c r="F2187" s="1831"/>
      <c r="G2187" s="1831"/>
      <c r="S2187" s="1473"/>
      <c r="BU2187" s="1819"/>
      <c r="CI2187" s="1455"/>
    </row>
    <row r="2188" spans="2:87" s="1365" customFormat="1" x14ac:dyDescent="0.25">
      <c r="B2188" s="1831"/>
      <c r="C2188" s="1831"/>
      <c r="D2188" s="1627"/>
      <c r="E2188" s="1831"/>
      <c r="F2188" s="1831"/>
      <c r="G2188" s="1831"/>
      <c r="S2188" s="1473"/>
      <c r="BU2188" s="1819"/>
      <c r="CI2188" s="1455"/>
    </row>
    <row r="2189" spans="2:87" s="1365" customFormat="1" x14ac:dyDescent="0.25">
      <c r="B2189" s="1831"/>
      <c r="C2189" s="1831"/>
      <c r="D2189" s="1627"/>
      <c r="E2189" s="1831"/>
      <c r="F2189" s="1831"/>
      <c r="G2189" s="1831"/>
      <c r="S2189" s="1473"/>
      <c r="BU2189" s="1819"/>
      <c r="CI2189" s="1455"/>
    </row>
    <row r="2190" spans="2:87" s="1365" customFormat="1" x14ac:dyDescent="0.25">
      <c r="B2190" s="1831"/>
      <c r="C2190" s="1831"/>
      <c r="D2190" s="1627"/>
      <c r="E2190" s="1831"/>
      <c r="F2190" s="1831"/>
      <c r="G2190" s="1831"/>
      <c r="S2190" s="1473"/>
      <c r="BU2190" s="1819"/>
      <c r="CI2190" s="1455"/>
    </row>
    <row r="2191" spans="2:87" s="1365" customFormat="1" x14ac:dyDescent="0.25">
      <c r="B2191" s="1831"/>
      <c r="C2191" s="1831"/>
      <c r="D2191" s="1627"/>
      <c r="E2191" s="1831"/>
      <c r="F2191" s="1831"/>
      <c r="G2191" s="1831"/>
      <c r="S2191" s="1473"/>
      <c r="BU2191" s="1819"/>
      <c r="CI2191" s="1455"/>
    </row>
    <row r="2192" spans="2:87" s="1365" customFormat="1" x14ac:dyDescent="0.25">
      <c r="B2192" s="1831"/>
      <c r="C2192" s="1831"/>
      <c r="D2192" s="1627"/>
      <c r="E2192" s="1831"/>
      <c r="F2192" s="1831"/>
      <c r="G2192" s="1831"/>
      <c r="S2192" s="1473"/>
      <c r="BU2192" s="1819"/>
      <c r="CI2192" s="1455"/>
    </row>
    <row r="2193" spans="2:87" s="1365" customFormat="1" x14ac:dyDescent="0.25">
      <c r="B2193" s="1831"/>
      <c r="C2193" s="1831"/>
      <c r="D2193" s="1627"/>
      <c r="E2193" s="1831"/>
      <c r="F2193" s="1831"/>
      <c r="G2193" s="1831"/>
      <c r="S2193" s="1473"/>
      <c r="BU2193" s="1819"/>
      <c r="CI2193" s="1455"/>
    </row>
    <row r="2194" spans="2:87" s="1365" customFormat="1" x14ac:dyDescent="0.25">
      <c r="B2194" s="1831"/>
      <c r="C2194" s="1831"/>
      <c r="D2194" s="1627"/>
      <c r="E2194" s="1831"/>
      <c r="F2194" s="1831"/>
      <c r="G2194" s="1831"/>
      <c r="S2194" s="1473"/>
      <c r="BU2194" s="1819"/>
      <c r="CI2194" s="1455"/>
    </row>
    <row r="2195" spans="2:87" s="1365" customFormat="1" x14ac:dyDescent="0.25">
      <c r="B2195" s="1831"/>
      <c r="C2195" s="1831"/>
      <c r="D2195" s="1627"/>
      <c r="E2195" s="1831"/>
      <c r="F2195" s="1831"/>
      <c r="G2195" s="1831"/>
      <c r="S2195" s="1473"/>
      <c r="BU2195" s="1819"/>
      <c r="CI2195" s="1455"/>
    </row>
    <row r="2196" spans="2:87" s="1365" customFormat="1" x14ac:dyDescent="0.25">
      <c r="B2196" s="1831"/>
      <c r="C2196" s="1831"/>
      <c r="D2196" s="1627"/>
      <c r="E2196" s="1831"/>
      <c r="F2196" s="1831"/>
      <c r="G2196" s="1831"/>
      <c r="S2196" s="1473"/>
      <c r="BU2196" s="1819"/>
      <c r="CI2196" s="1455"/>
    </row>
    <row r="2197" spans="2:87" s="1365" customFormat="1" x14ac:dyDescent="0.25">
      <c r="B2197" s="1831"/>
      <c r="C2197" s="1831"/>
      <c r="D2197" s="1627"/>
      <c r="E2197" s="1831"/>
      <c r="F2197" s="1831"/>
      <c r="G2197" s="1831"/>
      <c r="S2197" s="1473"/>
      <c r="BU2197" s="1819"/>
      <c r="CI2197" s="1455"/>
    </row>
    <row r="2198" spans="2:87" s="1365" customFormat="1" x14ac:dyDescent="0.25">
      <c r="B2198" s="1831"/>
      <c r="C2198" s="1831"/>
      <c r="D2198" s="1627"/>
      <c r="E2198" s="1831"/>
      <c r="F2198" s="1831"/>
      <c r="G2198" s="1831"/>
      <c r="S2198" s="1473"/>
      <c r="BU2198" s="1819"/>
      <c r="CI2198" s="1455"/>
    </row>
    <row r="2199" spans="2:87" s="1365" customFormat="1" x14ac:dyDescent="0.25">
      <c r="B2199" s="1831"/>
      <c r="C2199" s="1831"/>
      <c r="D2199" s="1627"/>
      <c r="E2199" s="1831"/>
      <c r="F2199" s="1831"/>
      <c r="G2199" s="1831"/>
      <c r="S2199" s="1473"/>
      <c r="BU2199" s="1819"/>
      <c r="CI2199" s="1455"/>
    </row>
    <row r="2200" spans="2:87" s="1365" customFormat="1" x14ac:dyDescent="0.25">
      <c r="B2200" s="1831"/>
      <c r="C2200" s="1831"/>
      <c r="D2200" s="1627"/>
      <c r="E2200" s="1831"/>
      <c r="F2200" s="1831"/>
      <c r="G2200" s="1831"/>
      <c r="S2200" s="1473"/>
      <c r="BU2200" s="1819"/>
      <c r="CI2200" s="1455"/>
    </row>
    <row r="2201" spans="2:87" s="1365" customFormat="1" x14ac:dyDescent="0.25">
      <c r="B2201" s="1831"/>
      <c r="C2201" s="1831"/>
      <c r="D2201" s="1627"/>
      <c r="E2201" s="1831"/>
      <c r="F2201" s="1831"/>
      <c r="G2201" s="1831"/>
      <c r="S2201" s="1473"/>
      <c r="BU2201" s="1819"/>
      <c r="CI2201" s="1455"/>
    </row>
    <row r="2202" spans="2:87" s="1365" customFormat="1" x14ac:dyDescent="0.25">
      <c r="B2202" s="1831"/>
      <c r="C2202" s="1831"/>
      <c r="D2202" s="1627"/>
      <c r="E2202" s="1831"/>
      <c r="F2202" s="1831"/>
      <c r="G2202" s="1831"/>
      <c r="S2202" s="1473"/>
      <c r="BU2202" s="1819"/>
      <c r="CI2202" s="1455"/>
    </row>
    <row r="2203" spans="2:87" s="1365" customFormat="1" x14ac:dyDescent="0.25">
      <c r="B2203" s="1831"/>
      <c r="C2203" s="1831"/>
      <c r="D2203" s="1627"/>
      <c r="E2203" s="1831"/>
      <c r="F2203" s="1831"/>
      <c r="G2203" s="1831"/>
      <c r="S2203" s="1473"/>
      <c r="BU2203" s="1819"/>
      <c r="CI2203" s="1455"/>
    </row>
    <row r="2204" spans="2:87" s="1365" customFormat="1" x14ac:dyDescent="0.25">
      <c r="B2204" s="1831"/>
      <c r="C2204" s="1831"/>
      <c r="D2204" s="1627"/>
      <c r="E2204" s="1831"/>
      <c r="F2204" s="1831"/>
      <c r="G2204" s="1831"/>
      <c r="S2204" s="1473"/>
      <c r="BU2204" s="1819"/>
      <c r="CI2204" s="1455"/>
    </row>
    <row r="2205" spans="2:87" s="1365" customFormat="1" x14ac:dyDescent="0.25">
      <c r="B2205" s="1831"/>
      <c r="C2205" s="1831"/>
      <c r="D2205" s="1627"/>
      <c r="E2205" s="1831"/>
      <c r="F2205" s="1831"/>
      <c r="G2205" s="1831"/>
      <c r="S2205" s="1473"/>
      <c r="BU2205" s="1819"/>
      <c r="CI2205" s="1455"/>
    </row>
    <row r="2206" spans="2:87" s="1365" customFormat="1" x14ac:dyDescent="0.25">
      <c r="B2206" s="1831"/>
      <c r="C2206" s="1831"/>
      <c r="D2206" s="1627"/>
      <c r="E2206" s="1831"/>
      <c r="F2206" s="1831"/>
      <c r="G2206" s="1831"/>
      <c r="S2206" s="1473"/>
      <c r="BU2206" s="1819"/>
      <c r="CI2206" s="1455"/>
    </row>
    <row r="2207" spans="2:87" s="1365" customFormat="1" x14ac:dyDescent="0.25">
      <c r="B2207" s="1831"/>
      <c r="C2207" s="1831"/>
      <c r="D2207" s="1627"/>
      <c r="E2207" s="1831"/>
      <c r="F2207" s="1831"/>
      <c r="G2207" s="1831"/>
      <c r="S2207" s="1473"/>
      <c r="BU2207" s="1819"/>
      <c r="CI2207" s="1455"/>
    </row>
    <row r="2208" spans="2:87" s="1365" customFormat="1" x14ac:dyDescent="0.25">
      <c r="B2208" s="1831"/>
      <c r="C2208" s="1831"/>
      <c r="D2208" s="1627"/>
      <c r="E2208" s="1831"/>
      <c r="F2208" s="1831"/>
      <c r="G2208" s="1831"/>
      <c r="S2208" s="1473"/>
      <c r="BU2208" s="1819"/>
      <c r="CI2208" s="1455"/>
    </row>
    <row r="2209" spans="2:87" s="1365" customFormat="1" x14ac:dyDescent="0.25">
      <c r="B2209" s="1831"/>
      <c r="C2209" s="1831"/>
      <c r="D2209" s="1627"/>
      <c r="E2209" s="1831"/>
      <c r="F2209" s="1831"/>
      <c r="G2209" s="1831"/>
      <c r="S2209" s="1473"/>
      <c r="BU2209" s="1819"/>
      <c r="CI2209" s="1455"/>
    </row>
    <row r="2210" spans="2:87" s="1365" customFormat="1" x14ac:dyDescent="0.25">
      <c r="B2210" s="1831"/>
      <c r="C2210" s="1831"/>
      <c r="D2210" s="1627"/>
      <c r="E2210" s="1831"/>
      <c r="F2210" s="1831"/>
      <c r="G2210" s="1831"/>
      <c r="S2210" s="1473"/>
      <c r="BU2210" s="1819"/>
      <c r="CI2210" s="1455"/>
    </row>
    <row r="2211" spans="2:87" s="1365" customFormat="1" x14ac:dyDescent="0.25">
      <c r="B2211" s="1831"/>
      <c r="C2211" s="1831"/>
      <c r="D2211" s="1627"/>
      <c r="E2211" s="1831"/>
      <c r="F2211" s="1831"/>
      <c r="G2211" s="1831"/>
      <c r="S2211" s="1473"/>
      <c r="BU2211" s="1819"/>
      <c r="CI2211" s="1455"/>
    </row>
    <row r="2212" spans="2:87" s="1365" customFormat="1" x14ac:dyDescent="0.25">
      <c r="B2212" s="1831"/>
      <c r="C2212" s="1831"/>
      <c r="D2212" s="1627"/>
      <c r="E2212" s="1831"/>
      <c r="F2212" s="1831"/>
      <c r="G2212" s="1831"/>
      <c r="S2212" s="1473"/>
      <c r="BU2212" s="1819"/>
      <c r="CI2212" s="1455"/>
    </row>
    <row r="2213" spans="2:87" s="1365" customFormat="1" x14ac:dyDescent="0.25">
      <c r="B2213" s="1831"/>
      <c r="C2213" s="1831"/>
      <c r="D2213" s="1627"/>
      <c r="E2213" s="1831"/>
      <c r="F2213" s="1831"/>
      <c r="G2213" s="1831"/>
      <c r="S2213" s="1473"/>
      <c r="BU2213" s="1819"/>
      <c r="CI2213" s="1455"/>
    </row>
    <row r="2214" spans="2:87" s="1365" customFormat="1" x14ac:dyDescent="0.25">
      <c r="B2214" s="1831"/>
      <c r="C2214" s="1831"/>
      <c r="D2214" s="1627"/>
      <c r="E2214" s="1831"/>
      <c r="F2214" s="1831"/>
      <c r="G2214" s="1831"/>
      <c r="S2214" s="1473"/>
      <c r="BU2214" s="1819"/>
      <c r="CI2214" s="1455"/>
    </row>
    <row r="2215" spans="2:87" s="1365" customFormat="1" x14ac:dyDescent="0.25">
      <c r="B2215" s="1831"/>
      <c r="C2215" s="1831"/>
      <c r="D2215" s="1627"/>
      <c r="E2215" s="1831"/>
      <c r="F2215" s="1831"/>
      <c r="G2215" s="1831"/>
      <c r="S2215" s="1473"/>
      <c r="BU2215" s="1819"/>
      <c r="CI2215" s="1455"/>
    </row>
    <row r="2216" spans="2:87" s="1365" customFormat="1" x14ac:dyDescent="0.25">
      <c r="B2216" s="1831"/>
      <c r="C2216" s="1831"/>
      <c r="D2216" s="1627"/>
      <c r="E2216" s="1831"/>
      <c r="F2216" s="1831"/>
      <c r="G2216" s="1831"/>
      <c r="S2216" s="1473"/>
      <c r="BU2216" s="1819"/>
      <c r="CI2216" s="1455"/>
    </row>
    <row r="2217" spans="2:87" s="1365" customFormat="1" x14ac:dyDescent="0.25">
      <c r="B2217" s="1831"/>
      <c r="C2217" s="1831"/>
      <c r="D2217" s="1627"/>
      <c r="E2217" s="1831"/>
      <c r="F2217" s="1831"/>
      <c r="G2217" s="1831"/>
      <c r="S2217" s="1473"/>
      <c r="BU2217" s="1819"/>
      <c r="CI2217" s="1455"/>
    </row>
    <row r="2218" spans="2:87" s="1365" customFormat="1" x14ac:dyDescent="0.25">
      <c r="B2218" s="1831"/>
      <c r="C2218" s="1831"/>
      <c r="D2218" s="1627"/>
      <c r="E2218" s="1831"/>
      <c r="F2218" s="1831"/>
      <c r="G2218" s="1831"/>
      <c r="S2218" s="1473"/>
      <c r="BU2218" s="1819"/>
      <c r="CI2218" s="1455"/>
    </row>
    <row r="2219" spans="2:87" s="1365" customFormat="1" x14ac:dyDescent="0.25">
      <c r="B2219" s="1831"/>
      <c r="C2219" s="1831"/>
      <c r="D2219" s="1627"/>
      <c r="E2219" s="1831"/>
      <c r="F2219" s="1831"/>
      <c r="G2219" s="1831"/>
      <c r="S2219" s="1473"/>
      <c r="BU2219" s="1819"/>
      <c r="CI2219" s="1455"/>
    </row>
    <row r="2220" spans="2:87" s="1365" customFormat="1" x14ac:dyDescent="0.25">
      <c r="B2220" s="1831"/>
      <c r="C2220" s="1831"/>
      <c r="D2220" s="1627"/>
      <c r="E2220" s="1831"/>
      <c r="F2220" s="1831"/>
      <c r="G2220" s="1831"/>
      <c r="S2220" s="1473"/>
      <c r="BU2220" s="1819"/>
      <c r="CI2220" s="1455"/>
    </row>
    <row r="2221" spans="2:87" s="1365" customFormat="1" x14ac:dyDescent="0.25">
      <c r="B2221" s="1831"/>
      <c r="C2221" s="1831"/>
      <c r="D2221" s="1627"/>
      <c r="E2221" s="1831"/>
      <c r="F2221" s="1831"/>
      <c r="G2221" s="1831"/>
      <c r="S2221" s="1473"/>
      <c r="BU2221" s="1819"/>
      <c r="CI2221" s="1455"/>
    </row>
    <row r="2222" spans="2:87" s="1365" customFormat="1" x14ac:dyDescent="0.25">
      <c r="B2222" s="1831"/>
      <c r="C2222" s="1831"/>
      <c r="D2222" s="1627"/>
      <c r="E2222" s="1831"/>
      <c r="F2222" s="1831"/>
      <c r="G2222" s="1831"/>
      <c r="S2222" s="1473"/>
      <c r="BU2222" s="1819"/>
      <c r="CI2222" s="1455"/>
    </row>
    <row r="2223" spans="2:87" s="1365" customFormat="1" x14ac:dyDescent="0.25">
      <c r="B2223" s="1831"/>
      <c r="C2223" s="1831"/>
      <c r="D2223" s="1627"/>
      <c r="E2223" s="1831"/>
      <c r="F2223" s="1831"/>
      <c r="G2223" s="1831"/>
      <c r="S2223" s="1473"/>
      <c r="BU2223" s="1819"/>
      <c r="CI2223" s="1455"/>
    </row>
    <row r="2224" spans="2:87" s="1365" customFormat="1" x14ac:dyDescent="0.25">
      <c r="B2224" s="1831"/>
      <c r="C2224" s="1831"/>
      <c r="D2224" s="1627"/>
      <c r="E2224" s="1831"/>
      <c r="F2224" s="1831"/>
      <c r="G2224" s="1831"/>
      <c r="S2224" s="1473"/>
      <c r="BU2224" s="1819"/>
      <c r="CI2224" s="1455"/>
    </row>
    <row r="2225" spans="2:87" s="1365" customFormat="1" x14ac:dyDescent="0.25">
      <c r="B2225" s="1831"/>
      <c r="C2225" s="1831"/>
      <c r="D2225" s="1627"/>
      <c r="E2225" s="1831"/>
      <c r="F2225" s="1831"/>
      <c r="G2225" s="1831"/>
      <c r="S2225" s="1473"/>
      <c r="BU2225" s="1819"/>
      <c r="CI2225" s="1455"/>
    </row>
    <row r="2226" spans="2:87" s="1365" customFormat="1" x14ac:dyDescent="0.25">
      <c r="B2226" s="1831"/>
      <c r="C2226" s="1831"/>
      <c r="D2226" s="1627"/>
      <c r="E2226" s="1831"/>
      <c r="F2226" s="1831"/>
      <c r="G2226" s="1831"/>
      <c r="S2226" s="1473"/>
      <c r="BU2226" s="1819"/>
      <c r="CI2226" s="1455"/>
    </row>
    <row r="2227" spans="2:87" s="1365" customFormat="1" x14ac:dyDescent="0.25">
      <c r="B2227" s="1831"/>
      <c r="C2227" s="1831"/>
      <c r="D2227" s="1627"/>
      <c r="E2227" s="1831"/>
      <c r="F2227" s="1831"/>
      <c r="G2227" s="1831"/>
      <c r="S2227" s="1473"/>
      <c r="BU2227" s="1819"/>
      <c r="CI2227" s="1455"/>
    </row>
    <row r="2228" spans="2:87" s="1365" customFormat="1" x14ac:dyDescent="0.25">
      <c r="B2228" s="1831"/>
      <c r="C2228" s="1831"/>
      <c r="D2228" s="1627"/>
      <c r="E2228" s="1831"/>
      <c r="F2228" s="1831"/>
      <c r="G2228" s="1831"/>
      <c r="S2228" s="1473"/>
      <c r="BU2228" s="1819"/>
      <c r="CI2228" s="1455"/>
    </row>
    <row r="2229" spans="2:87" s="1365" customFormat="1" x14ac:dyDescent="0.25">
      <c r="B2229" s="1831"/>
      <c r="C2229" s="1831"/>
      <c r="D2229" s="1627"/>
      <c r="E2229" s="1831"/>
      <c r="F2229" s="1831"/>
      <c r="G2229" s="1831"/>
      <c r="S2229" s="1473"/>
      <c r="BU2229" s="1819"/>
      <c r="CI2229" s="1455"/>
    </row>
    <row r="2230" spans="2:87" s="1365" customFormat="1" x14ac:dyDescent="0.25">
      <c r="B2230" s="1831"/>
      <c r="C2230" s="1831"/>
      <c r="D2230" s="1627"/>
      <c r="E2230" s="1831"/>
      <c r="F2230" s="1831"/>
      <c r="G2230" s="1831"/>
      <c r="S2230" s="1473"/>
      <c r="BU2230" s="1819"/>
      <c r="CI2230" s="1455"/>
    </row>
    <row r="2231" spans="2:87" s="1365" customFormat="1" x14ac:dyDescent="0.25">
      <c r="B2231" s="1831"/>
      <c r="C2231" s="1831"/>
      <c r="D2231" s="1627"/>
      <c r="E2231" s="1831"/>
      <c r="F2231" s="1831"/>
      <c r="G2231" s="1831"/>
      <c r="S2231" s="1473"/>
      <c r="BU2231" s="1819"/>
      <c r="CI2231" s="1455"/>
    </row>
    <row r="2232" spans="2:87" s="1365" customFormat="1" x14ac:dyDescent="0.25">
      <c r="B2232" s="1831"/>
      <c r="C2232" s="1831"/>
      <c r="D2232" s="1627"/>
      <c r="E2232" s="1831"/>
      <c r="F2232" s="1831"/>
      <c r="G2232" s="1831"/>
      <c r="S2232" s="1473"/>
      <c r="BU2232" s="1819"/>
      <c r="CI2232" s="1455"/>
    </row>
    <row r="2233" spans="2:87" s="1365" customFormat="1" x14ac:dyDescent="0.25">
      <c r="B2233" s="1831"/>
      <c r="C2233" s="1831"/>
      <c r="D2233" s="1627"/>
      <c r="E2233" s="1831"/>
      <c r="F2233" s="1831"/>
      <c r="G2233" s="1831"/>
      <c r="S2233" s="1473"/>
      <c r="BU2233" s="1819"/>
      <c r="CI2233" s="1455"/>
    </row>
    <row r="2234" spans="2:87" s="1365" customFormat="1" x14ac:dyDescent="0.25">
      <c r="B2234" s="1831"/>
      <c r="C2234" s="1831"/>
      <c r="D2234" s="1627"/>
      <c r="E2234" s="1831"/>
      <c r="F2234" s="1831"/>
      <c r="G2234" s="1831"/>
      <c r="S2234" s="1473"/>
      <c r="BU2234" s="1819"/>
      <c r="CI2234" s="1455"/>
    </row>
    <row r="2235" spans="2:87" s="1365" customFormat="1" x14ac:dyDescent="0.25">
      <c r="B2235" s="1831"/>
      <c r="C2235" s="1831"/>
      <c r="D2235" s="1627"/>
      <c r="E2235" s="1831"/>
      <c r="F2235" s="1831"/>
      <c r="G2235" s="1831"/>
      <c r="S2235" s="1473"/>
      <c r="BU2235" s="1819"/>
      <c r="CI2235" s="1455"/>
    </row>
    <row r="2236" spans="2:87" s="1365" customFormat="1" x14ac:dyDescent="0.25">
      <c r="B2236" s="1831"/>
      <c r="C2236" s="1831"/>
      <c r="D2236" s="1627"/>
      <c r="E2236" s="1831"/>
      <c r="F2236" s="1831"/>
      <c r="G2236" s="1831"/>
      <c r="S2236" s="1473"/>
      <c r="BU2236" s="1819"/>
      <c r="CI2236" s="1455"/>
    </row>
    <row r="2237" spans="2:87" s="1365" customFormat="1" x14ac:dyDescent="0.25">
      <c r="B2237" s="1831"/>
      <c r="C2237" s="1831"/>
      <c r="D2237" s="1627"/>
      <c r="E2237" s="1831"/>
      <c r="F2237" s="1831"/>
      <c r="G2237" s="1831"/>
      <c r="S2237" s="1473"/>
      <c r="BU2237" s="1819"/>
      <c r="CI2237" s="1455"/>
    </row>
    <row r="2238" spans="2:87" s="1365" customFormat="1" x14ac:dyDescent="0.25">
      <c r="B2238" s="1831"/>
      <c r="C2238" s="1831"/>
      <c r="D2238" s="1627"/>
      <c r="E2238" s="1831"/>
      <c r="F2238" s="1831"/>
      <c r="G2238" s="1831"/>
      <c r="S2238" s="1473"/>
      <c r="BU2238" s="1819"/>
      <c r="CI2238" s="1455"/>
    </row>
    <row r="2239" spans="2:87" s="1365" customFormat="1" x14ac:dyDescent="0.25">
      <c r="B2239" s="1831"/>
      <c r="C2239" s="1831"/>
      <c r="D2239" s="1627"/>
      <c r="E2239" s="1831"/>
      <c r="F2239" s="1831"/>
      <c r="G2239" s="1831"/>
      <c r="S2239" s="1473"/>
      <c r="BU2239" s="1819"/>
      <c r="CI2239" s="1455"/>
    </row>
    <row r="2240" spans="2:87" s="1365" customFormat="1" x14ac:dyDescent="0.25">
      <c r="B2240" s="1831"/>
      <c r="C2240" s="1831"/>
      <c r="D2240" s="1627"/>
      <c r="E2240" s="1831"/>
      <c r="F2240" s="1831"/>
      <c r="G2240" s="1831"/>
      <c r="S2240" s="1473"/>
      <c r="BU2240" s="1819"/>
      <c r="CI2240" s="1455"/>
    </row>
    <row r="2241" spans="2:87" s="1365" customFormat="1" x14ac:dyDescent="0.25">
      <c r="B2241" s="1831"/>
      <c r="C2241" s="1831"/>
      <c r="D2241" s="1627"/>
      <c r="E2241" s="1831"/>
      <c r="F2241" s="1831"/>
      <c r="G2241" s="1831"/>
      <c r="S2241" s="1473"/>
      <c r="BU2241" s="1819"/>
      <c r="CI2241" s="1455"/>
    </row>
    <row r="2242" spans="2:87" s="1365" customFormat="1" x14ac:dyDescent="0.25">
      <c r="B2242" s="1831"/>
      <c r="C2242" s="1831"/>
      <c r="D2242" s="1627"/>
      <c r="E2242" s="1831"/>
      <c r="F2242" s="1831"/>
      <c r="G2242" s="1831"/>
      <c r="S2242" s="1473"/>
      <c r="BU2242" s="1819"/>
      <c r="CI2242" s="1455"/>
    </row>
    <row r="2243" spans="2:87" s="1365" customFormat="1" x14ac:dyDescent="0.25">
      <c r="B2243" s="1831"/>
      <c r="C2243" s="1831"/>
      <c r="D2243" s="1627"/>
      <c r="E2243" s="1831"/>
      <c r="F2243" s="1831"/>
      <c r="G2243" s="1831"/>
      <c r="S2243" s="1473"/>
      <c r="BU2243" s="1819"/>
      <c r="CI2243" s="1455"/>
    </row>
    <row r="2244" spans="2:87" s="1365" customFormat="1" x14ac:dyDescent="0.25">
      <c r="B2244" s="1831"/>
      <c r="C2244" s="1831"/>
      <c r="D2244" s="1627"/>
      <c r="E2244" s="1831"/>
      <c r="F2244" s="1831"/>
      <c r="G2244" s="1831"/>
      <c r="S2244" s="1473"/>
      <c r="BU2244" s="1819"/>
      <c r="CI2244" s="1455"/>
    </row>
    <row r="2245" spans="2:87" s="1365" customFormat="1" x14ac:dyDescent="0.25">
      <c r="B2245" s="1831"/>
      <c r="C2245" s="1831"/>
      <c r="D2245" s="1627"/>
      <c r="E2245" s="1831"/>
      <c r="F2245" s="1831"/>
      <c r="G2245" s="1831"/>
      <c r="S2245" s="1473"/>
      <c r="BU2245" s="1819"/>
      <c r="CI2245" s="1455"/>
    </row>
    <row r="2246" spans="2:87" s="1365" customFormat="1" x14ac:dyDescent="0.25">
      <c r="B2246" s="1831"/>
      <c r="C2246" s="1831"/>
      <c r="D2246" s="1627"/>
      <c r="E2246" s="1831"/>
      <c r="F2246" s="1831"/>
      <c r="G2246" s="1831"/>
      <c r="S2246" s="1473"/>
      <c r="BU2246" s="1819"/>
      <c r="CI2246" s="1455"/>
    </row>
    <row r="2247" spans="2:87" s="1365" customFormat="1" x14ac:dyDescent="0.25">
      <c r="B2247" s="1831"/>
      <c r="C2247" s="1831"/>
      <c r="D2247" s="1627"/>
      <c r="E2247" s="1831"/>
      <c r="F2247" s="1831"/>
      <c r="G2247" s="1831"/>
      <c r="S2247" s="1473"/>
      <c r="BU2247" s="1819"/>
      <c r="CI2247" s="1455"/>
    </row>
    <row r="2248" spans="2:87" s="1365" customFormat="1" x14ac:dyDescent="0.25">
      <c r="B2248" s="1831"/>
      <c r="C2248" s="1831"/>
      <c r="D2248" s="1627"/>
      <c r="E2248" s="1831"/>
      <c r="F2248" s="1831"/>
      <c r="G2248" s="1831"/>
      <c r="S2248" s="1473"/>
      <c r="BU2248" s="1819"/>
      <c r="CI2248" s="1455"/>
    </row>
    <row r="2249" spans="2:87" s="1365" customFormat="1" x14ac:dyDescent="0.25">
      <c r="B2249" s="1831"/>
      <c r="C2249" s="1831"/>
      <c r="D2249" s="1627"/>
      <c r="E2249" s="1831"/>
      <c r="F2249" s="1831"/>
      <c r="G2249" s="1831"/>
      <c r="S2249" s="1473"/>
      <c r="BU2249" s="1819"/>
      <c r="CI2249" s="1455"/>
    </row>
    <row r="2250" spans="2:87" s="1365" customFormat="1" x14ac:dyDescent="0.25">
      <c r="B2250" s="1831"/>
      <c r="C2250" s="1831"/>
      <c r="D2250" s="1627"/>
      <c r="E2250" s="1831"/>
      <c r="F2250" s="1831"/>
      <c r="G2250" s="1831"/>
      <c r="S2250" s="1473"/>
      <c r="BU2250" s="1819"/>
      <c r="CI2250" s="1455"/>
    </row>
    <row r="2251" spans="2:87" s="1365" customFormat="1" x14ac:dyDescent="0.25">
      <c r="B2251" s="1831"/>
      <c r="C2251" s="1831"/>
      <c r="D2251" s="1627"/>
      <c r="E2251" s="1831"/>
      <c r="F2251" s="1831"/>
      <c r="G2251" s="1831"/>
      <c r="S2251" s="1473"/>
      <c r="BU2251" s="1819"/>
      <c r="CI2251" s="1455"/>
    </row>
    <row r="2252" spans="2:87" s="1365" customFormat="1" x14ac:dyDescent="0.25">
      <c r="B2252" s="1831"/>
      <c r="C2252" s="1831"/>
      <c r="D2252" s="1627"/>
      <c r="E2252" s="1831"/>
      <c r="F2252" s="1831"/>
      <c r="G2252" s="1831"/>
      <c r="S2252" s="1473"/>
      <c r="BU2252" s="1819"/>
      <c r="CI2252" s="1455"/>
    </row>
    <row r="2253" spans="2:87" s="1365" customFormat="1" x14ac:dyDescent="0.25">
      <c r="B2253" s="1831"/>
      <c r="C2253" s="1831"/>
      <c r="D2253" s="1627"/>
      <c r="E2253" s="1831"/>
      <c r="F2253" s="1831"/>
      <c r="G2253" s="1831"/>
      <c r="S2253" s="1473"/>
      <c r="BU2253" s="1819"/>
      <c r="CI2253" s="1455"/>
    </row>
    <row r="2254" spans="2:87" s="1365" customFormat="1" x14ac:dyDescent="0.25">
      <c r="B2254" s="1831"/>
      <c r="C2254" s="1831"/>
      <c r="D2254" s="1627"/>
      <c r="E2254" s="1831"/>
      <c r="F2254" s="1831"/>
      <c r="G2254" s="1831"/>
      <c r="S2254" s="1473"/>
      <c r="BU2254" s="1819"/>
      <c r="CI2254" s="1455"/>
    </row>
    <row r="2255" spans="2:87" s="1365" customFormat="1" x14ac:dyDescent="0.25">
      <c r="B2255" s="1831"/>
      <c r="C2255" s="1831"/>
      <c r="D2255" s="1627"/>
      <c r="E2255" s="1831"/>
      <c r="F2255" s="1831"/>
      <c r="G2255" s="1831"/>
      <c r="S2255" s="1473"/>
      <c r="BU2255" s="1819"/>
      <c r="CI2255" s="1455"/>
    </row>
    <row r="2256" spans="2:87" s="1365" customFormat="1" x14ac:dyDescent="0.25">
      <c r="B2256" s="1831"/>
      <c r="C2256" s="1831"/>
      <c r="D2256" s="1627"/>
      <c r="E2256" s="1831"/>
      <c r="F2256" s="1831"/>
      <c r="G2256" s="1831"/>
      <c r="S2256" s="1473"/>
      <c r="BU2256" s="1819"/>
      <c r="CI2256" s="1455"/>
    </row>
    <row r="2257" spans="2:87" s="1365" customFormat="1" x14ac:dyDescent="0.25">
      <c r="B2257" s="1831"/>
      <c r="C2257" s="1831"/>
      <c r="D2257" s="1627"/>
      <c r="E2257" s="1831"/>
      <c r="F2257" s="1831"/>
      <c r="G2257" s="1831"/>
      <c r="S2257" s="1473"/>
      <c r="BU2257" s="1819"/>
      <c r="CI2257" s="1455"/>
    </row>
    <row r="2258" spans="2:87" s="1365" customFormat="1" x14ac:dyDescent="0.25">
      <c r="B2258" s="1831"/>
      <c r="C2258" s="1831"/>
      <c r="D2258" s="1627"/>
      <c r="E2258" s="1831"/>
      <c r="F2258" s="1831"/>
      <c r="G2258" s="1831"/>
      <c r="S2258" s="1473"/>
      <c r="BU2258" s="1819"/>
      <c r="CI2258" s="1455"/>
    </row>
    <row r="2259" spans="2:87" s="1365" customFormat="1" x14ac:dyDescent="0.25">
      <c r="B2259" s="1831"/>
      <c r="C2259" s="1831"/>
      <c r="D2259" s="1627"/>
      <c r="E2259" s="1831"/>
      <c r="F2259" s="1831"/>
      <c r="G2259" s="1831"/>
      <c r="S2259" s="1473"/>
      <c r="BU2259" s="1819"/>
      <c r="CI2259" s="1455"/>
    </row>
    <row r="2260" spans="2:87" s="1365" customFormat="1" x14ac:dyDescent="0.25">
      <c r="B2260" s="1831"/>
      <c r="C2260" s="1831"/>
      <c r="D2260" s="1627"/>
      <c r="E2260" s="1831"/>
      <c r="F2260" s="1831"/>
      <c r="G2260" s="1831"/>
      <c r="S2260" s="1473"/>
      <c r="BU2260" s="1819"/>
      <c r="CI2260" s="1455"/>
    </row>
    <row r="2261" spans="2:87" s="1365" customFormat="1" x14ac:dyDescent="0.25">
      <c r="B2261" s="1831"/>
      <c r="C2261" s="1831"/>
      <c r="D2261" s="1627"/>
      <c r="E2261" s="1831"/>
      <c r="F2261" s="1831"/>
      <c r="G2261" s="1831"/>
      <c r="S2261" s="1473"/>
      <c r="BU2261" s="1819"/>
      <c r="CI2261" s="1455"/>
    </row>
    <row r="2262" spans="2:87" s="1365" customFormat="1" x14ac:dyDescent="0.25">
      <c r="B2262" s="1831"/>
      <c r="C2262" s="1831"/>
      <c r="D2262" s="1627"/>
      <c r="E2262" s="1831"/>
      <c r="F2262" s="1831"/>
      <c r="G2262" s="1831"/>
      <c r="S2262" s="1473"/>
      <c r="BU2262" s="1819"/>
      <c r="CI2262" s="1455"/>
    </row>
    <row r="2263" spans="2:87" s="1365" customFormat="1" x14ac:dyDescent="0.25">
      <c r="B2263" s="1831"/>
      <c r="C2263" s="1831"/>
      <c r="D2263" s="1627"/>
      <c r="E2263" s="1831"/>
      <c r="F2263" s="1831"/>
      <c r="G2263" s="1831"/>
      <c r="S2263" s="1473"/>
      <c r="BU2263" s="1819"/>
      <c r="CI2263" s="1455"/>
    </row>
    <row r="2264" spans="2:87" s="1365" customFormat="1" x14ac:dyDescent="0.25">
      <c r="B2264" s="1831"/>
      <c r="C2264" s="1831"/>
      <c r="D2264" s="1627"/>
      <c r="E2264" s="1831"/>
      <c r="F2264" s="1831"/>
      <c r="G2264" s="1831"/>
      <c r="S2264" s="1473"/>
      <c r="BU2264" s="1819"/>
      <c r="CI2264" s="1455"/>
    </row>
    <row r="2265" spans="2:87" s="1365" customFormat="1" x14ac:dyDescent="0.25">
      <c r="B2265" s="1831"/>
      <c r="C2265" s="1831"/>
      <c r="D2265" s="1627"/>
      <c r="E2265" s="1831"/>
      <c r="F2265" s="1831"/>
      <c r="G2265" s="1831"/>
      <c r="S2265" s="1473"/>
      <c r="BU2265" s="1819"/>
      <c r="CI2265" s="1455"/>
    </row>
    <row r="2266" spans="2:87" s="1365" customFormat="1" x14ac:dyDescent="0.25">
      <c r="B2266" s="1831"/>
      <c r="C2266" s="1831"/>
      <c r="D2266" s="1627"/>
      <c r="E2266" s="1831"/>
      <c r="F2266" s="1831"/>
      <c r="G2266" s="1831"/>
      <c r="S2266" s="1473"/>
      <c r="BU2266" s="1819"/>
      <c r="CI2266" s="1455"/>
    </row>
    <row r="2267" spans="2:87" s="1365" customFormat="1" x14ac:dyDescent="0.25">
      <c r="B2267" s="1831"/>
      <c r="C2267" s="1831"/>
      <c r="D2267" s="1627"/>
      <c r="E2267" s="1831"/>
      <c r="F2267" s="1831"/>
      <c r="G2267" s="1831"/>
      <c r="S2267" s="1473"/>
      <c r="BU2267" s="1819"/>
      <c r="CI2267" s="1455"/>
    </row>
    <row r="2268" spans="2:87" s="1365" customFormat="1" x14ac:dyDescent="0.25">
      <c r="B2268" s="1831"/>
      <c r="C2268" s="1831"/>
      <c r="D2268" s="1627"/>
      <c r="E2268" s="1831"/>
      <c r="F2268" s="1831"/>
      <c r="G2268" s="1831"/>
      <c r="S2268" s="1473"/>
      <c r="BU2268" s="1819"/>
      <c r="CI2268" s="1455"/>
    </row>
    <row r="2269" spans="2:87" s="1365" customFormat="1" x14ac:dyDescent="0.25">
      <c r="B2269" s="1831"/>
      <c r="C2269" s="1831"/>
      <c r="D2269" s="1627"/>
      <c r="E2269" s="1831"/>
      <c r="F2269" s="1831"/>
      <c r="G2269" s="1831"/>
      <c r="S2269" s="1473"/>
      <c r="BU2269" s="1819"/>
      <c r="CI2269" s="1455"/>
    </row>
    <row r="2270" spans="2:87" s="1365" customFormat="1" x14ac:dyDescent="0.25">
      <c r="B2270" s="1831"/>
      <c r="C2270" s="1831"/>
      <c r="D2270" s="1627"/>
      <c r="E2270" s="1831"/>
      <c r="F2270" s="1831"/>
      <c r="G2270" s="1831"/>
      <c r="S2270" s="1473"/>
      <c r="BU2270" s="1819"/>
      <c r="CI2270" s="1455"/>
    </row>
    <row r="2271" spans="2:87" s="1365" customFormat="1" x14ac:dyDescent="0.25">
      <c r="B2271" s="1831"/>
      <c r="C2271" s="1831"/>
      <c r="D2271" s="1627"/>
      <c r="E2271" s="1831"/>
      <c r="F2271" s="1831"/>
      <c r="G2271" s="1831"/>
      <c r="S2271" s="1473"/>
      <c r="BU2271" s="1819"/>
      <c r="CI2271" s="1455"/>
    </row>
    <row r="2272" spans="2:87" s="1365" customFormat="1" x14ac:dyDescent="0.25">
      <c r="B2272" s="1831"/>
      <c r="C2272" s="1831"/>
      <c r="D2272" s="1627"/>
      <c r="E2272" s="1831"/>
      <c r="F2272" s="1831"/>
      <c r="G2272" s="1831"/>
      <c r="S2272" s="1473"/>
      <c r="BU2272" s="1819"/>
      <c r="CI2272" s="1455"/>
    </row>
    <row r="2273" spans="2:87" s="1365" customFormat="1" x14ac:dyDescent="0.25">
      <c r="B2273" s="1831"/>
      <c r="C2273" s="1831"/>
      <c r="D2273" s="1627"/>
      <c r="E2273" s="1831"/>
      <c r="F2273" s="1831"/>
      <c r="G2273" s="1831"/>
      <c r="S2273" s="1473"/>
      <c r="BU2273" s="1819"/>
      <c r="CI2273" s="1455"/>
    </row>
    <row r="2274" spans="2:87" s="1365" customFormat="1" x14ac:dyDescent="0.25">
      <c r="B2274" s="1831"/>
      <c r="C2274" s="1831"/>
      <c r="D2274" s="1627"/>
      <c r="E2274" s="1831"/>
      <c r="F2274" s="1831"/>
      <c r="G2274" s="1831"/>
      <c r="S2274" s="1473"/>
      <c r="BU2274" s="1819"/>
      <c r="CI2274" s="1455"/>
    </row>
    <row r="2275" spans="2:87" s="1365" customFormat="1" x14ac:dyDescent="0.25">
      <c r="B2275" s="1831"/>
      <c r="C2275" s="1831"/>
      <c r="D2275" s="1627"/>
      <c r="E2275" s="1831"/>
      <c r="F2275" s="1831"/>
      <c r="G2275" s="1831"/>
      <c r="S2275" s="1473"/>
      <c r="BU2275" s="1819"/>
      <c r="CI2275" s="1455"/>
    </row>
    <row r="2276" spans="2:87" s="1365" customFormat="1" x14ac:dyDescent="0.25">
      <c r="B2276" s="1831"/>
      <c r="C2276" s="1831"/>
      <c r="D2276" s="1627"/>
      <c r="E2276" s="1831"/>
      <c r="F2276" s="1831"/>
      <c r="G2276" s="1831"/>
      <c r="S2276" s="1473"/>
      <c r="BU2276" s="1819"/>
      <c r="CI2276" s="1455"/>
    </row>
    <row r="2277" spans="2:87" s="1365" customFormat="1" x14ac:dyDescent="0.25">
      <c r="B2277" s="1831"/>
      <c r="C2277" s="1831"/>
      <c r="D2277" s="1627"/>
      <c r="E2277" s="1831"/>
      <c r="F2277" s="1831"/>
      <c r="G2277" s="1831"/>
      <c r="S2277" s="1473"/>
      <c r="BU2277" s="1819"/>
      <c r="CI2277" s="1455"/>
    </row>
    <row r="2278" spans="2:87" s="1365" customFormat="1" x14ac:dyDescent="0.25">
      <c r="B2278" s="1831"/>
      <c r="C2278" s="1831"/>
      <c r="D2278" s="1627"/>
      <c r="E2278" s="1831"/>
      <c r="F2278" s="1831"/>
      <c r="G2278" s="1831"/>
      <c r="S2278" s="1473"/>
      <c r="BU2278" s="1819"/>
      <c r="CI2278" s="1455"/>
    </row>
    <row r="2279" spans="2:87" s="1365" customFormat="1" x14ac:dyDescent="0.25">
      <c r="B2279" s="1831"/>
      <c r="C2279" s="1831"/>
      <c r="D2279" s="1627"/>
      <c r="E2279" s="1831"/>
      <c r="F2279" s="1831"/>
      <c r="G2279" s="1831"/>
      <c r="S2279" s="1473"/>
      <c r="BU2279" s="1819"/>
      <c r="CI2279" s="1455"/>
    </row>
    <row r="2280" spans="2:87" s="1365" customFormat="1" x14ac:dyDescent="0.25">
      <c r="B2280" s="1831"/>
      <c r="C2280" s="1831"/>
      <c r="D2280" s="1627"/>
      <c r="E2280" s="1831"/>
      <c r="F2280" s="1831"/>
      <c r="G2280" s="1831"/>
      <c r="S2280" s="1473"/>
      <c r="BU2280" s="1819"/>
      <c r="CI2280" s="1455"/>
    </row>
    <row r="2281" spans="2:87" s="1365" customFormat="1" x14ac:dyDescent="0.25">
      <c r="B2281" s="1831"/>
      <c r="C2281" s="1831"/>
      <c r="D2281" s="1627"/>
      <c r="E2281" s="1831"/>
      <c r="F2281" s="1831"/>
      <c r="G2281" s="1831"/>
      <c r="S2281" s="1473"/>
      <c r="BU2281" s="1819"/>
      <c r="CI2281" s="1455"/>
    </row>
    <row r="2282" spans="2:87" s="1365" customFormat="1" x14ac:dyDescent="0.25">
      <c r="B2282" s="1831"/>
      <c r="C2282" s="1831"/>
      <c r="D2282" s="1627"/>
      <c r="E2282" s="1831"/>
      <c r="F2282" s="1831"/>
      <c r="G2282" s="1831"/>
      <c r="S2282" s="1473"/>
      <c r="BU2282" s="1819"/>
      <c r="CI2282" s="1455"/>
    </row>
    <row r="2283" spans="2:87" s="1365" customFormat="1" x14ac:dyDescent="0.25">
      <c r="B2283" s="1831"/>
      <c r="C2283" s="1831"/>
      <c r="D2283" s="1627"/>
      <c r="E2283" s="1831"/>
      <c r="F2283" s="1831"/>
      <c r="G2283" s="1831"/>
      <c r="S2283" s="1473"/>
      <c r="BU2283" s="1819"/>
      <c r="CI2283" s="1455"/>
    </row>
    <row r="2284" spans="2:87" s="1365" customFormat="1" x14ac:dyDescent="0.25">
      <c r="B2284" s="1831"/>
      <c r="C2284" s="1831"/>
      <c r="D2284" s="1627"/>
      <c r="E2284" s="1831"/>
      <c r="F2284" s="1831"/>
      <c r="G2284" s="1831"/>
      <c r="S2284" s="1473"/>
      <c r="BU2284" s="1819"/>
      <c r="CI2284" s="1455"/>
    </row>
    <row r="2285" spans="2:87" s="1365" customFormat="1" x14ac:dyDescent="0.25">
      <c r="B2285" s="1831"/>
      <c r="C2285" s="1831"/>
      <c r="D2285" s="1627"/>
      <c r="E2285" s="1831"/>
      <c r="F2285" s="1831"/>
      <c r="G2285" s="1831"/>
      <c r="S2285" s="1473"/>
      <c r="BU2285" s="1819"/>
      <c r="CI2285" s="1455"/>
    </row>
    <row r="2286" spans="2:87" s="1365" customFormat="1" x14ac:dyDescent="0.25">
      <c r="B2286" s="1831"/>
      <c r="C2286" s="1831"/>
      <c r="D2286" s="1627"/>
      <c r="E2286" s="1831"/>
      <c r="F2286" s="1831"/>
      <c r="G2286" s="1831"/>
      <c r="S2286" s="1473"/>
      <c r="BU2286" s="1819"/>
      <c r="CI2286" s="1455"/>
    </row>
    <row r="2287" spans="2:87" s="1365" customFormat="1" x14ac:dyDescent="0.25">
      <c r="B2287" s="1831"/>
      <c r="C2287" s="1831"/>
      <c r="D2287" s="1627"/>
      <c r="E2287" s="1831"/>
      <c r="F2287" s="1831"/>
      <c r="G2287" s="1831"/>
      <c r="S2287" s="1473"/>
      <c r="BU2287" s="1819"/>
      <c r="CI2287" s="1455"/>
    </row>
    <row r="2288" spans="2:87" s="1365" customFormat="1" x14ac:dyDescent="0.25">
      <c r="B2288" s="1831"/>
      <c r="C2288" s="1831"/>
      <c r="D2288" s="1627"/>
      <c r="E2288" s="1831"/>
      <c r="F2288" s="1831"/>
      <c r="G2288" s="1831"/>
      <c r="S2288" s="1473"/>
      <c r="BU2288" s="1819"/>
      <c r="CI2288" s="1455"/>
    </row>
    <row r="2289" spans="2:87" s="1365" customFormat="1" x14ac:dyDescent="0.25">
      <c r="B2289" s="1831"/>
      <c r="C2289" s="1831"/>
      <c r="D2289" s="1627"/>
      <c r="E2289" s="1831"/>
      <c r="F2289" s="1831"/>
      <c r="G2289" s="1831"/>
      <c r="S2289" s="1473"/>
      <c r="BU2289" s="1819"/>
      <c r="CI2289" s="1455"/>
    </row>
    <row r="2290" spans="2:87" s="1365" customFormat="1" x14ac:dyDescent="0.25">
      <c r="B2290" s="1831"/>
      <c r="C2290" s="1831"/>
      <c r="D2290" s="1627"/>
      <c r="E2290" s="1831"/>
      <c r="F2290" s="1831"/>
      <c r="G2290" s="1831"/>
      <c r="S2290" s="1473"/>
      <c r="BU2290" s="1819"/>
      <c r="CI2290" s="1455"/>
    </row>
    <row r="2291" spans="2:87" s="1365" customFormat="1" x14ac:dyDescent="0.25">
      <c r="B2291" s="1831"/>
      <c r="C2291" s="1831"/>
      <c r="D2291" s="1627"/>
      <c r="E2291" s="1831"/>
      <c r="F2291" s="1831"/>
      <c r="G2291" s="1831"/>
      <c r="S2291" s="1473"/>
      <c r="BU2291" s="1819"/>
      <c r="CI2291" s="1455"/>
    </row>
    <row r="2292" spans="2:87" s="1365" customFormat="1" x14ac:dyDescent="0.25">
      <c r="B2292" s="1831"/>
      <c r="C2292" s="1831"/>
      <c r="D2292" s="1627"/>
      <c r="E2292" s="1831"/>
      <c r="F2292" s="1831"/>
      <c r="G2292" s="1831"/>
      <c r="S2292" s="1473"/>
      <c r="BU2292" s="1819"/>
      <c r="CI2292" s="1455"/>
    </row>
    <row r="2293" spans="2:87" s="1365" customFormat="1" x14ac:dyDescent="0.25">
      <c r="B2293" s="1831"/>
      <c r="C2293" s="1831"/>
      <c r="D2293" s="1627"/>
      <c r="E2293" s="1831"/>
      <c r="F2293" s="1831"/>
      <c r="G2293" s="1831"/>
      <c r="S2293" s="1473"/>
      <c r="BU2293" s="1819"/>
      <c r="CI2293" s="1455"/>
    </row>
    <row r="2294" spans="2:87" s="1365" customFormat="1" x14ac:dyDescent="0.25">
      <c r="B2294" s="1831"/>
      <c r="C2294" s="1831"/>
      <c r="D2294" s="1627"/>
      <c r="E2294" s="1831"/>
      <c r="F2294" s="1831"/>
      <c r="G2294" s="1831"/>
      <c r="S2294" s="1473"/>
      <c r="BU2294" s="1819"/>
      <c r="CI2294" s="1455"/>
    </row>
    <row r="2295" spans="2:87" s="1365" customFormat="1" x14ac:dyDescent="0.25">
      <c r="B2295" s="1831"/>
      <c r="C2295" s="1831"/>
      <c r="D2295" s="1627"/>
      <c r="E2295" s="1831"/>
      <c r="F2295" s="1831"/>
      <c r="G2295" s="1831"/>
      <c r="S2295" s="1473"/>
      <c r="BU2295" s="1819"/>
      <c r="CI2295" s="1455"/>
    </row>
    <row r="2296" spans="2:87" s="1365" customFormat="1" x14ac:dyDescent="0.25">
      <c r="B2296" s="1831"/>
      <c r="C2296" s="1831"/>
      <c r="D2296" s="1627"/>
      <c r="E2296" s="1831"/>
      <c r="F2296" s="1831"/>
      <c r="G2296" s="1831"/>
      <c r="S2296" s="1473"/>
      <c r="BU2296" s="1819"/>
      <c r="CI2296" s="1455"/>
    </row>
    <row r="2297" spans="2:87" s="1365" customFormat="1" x14ac:dyDescent="0.25">
      <c r="B2297" s="1831"/>
      <c r="C2297" s="1831"/>
      <c r="D2297" s="1627"/>
      <c r="E2297" s="1831"/>
      <c r="F2297" s="1831"/>
      <c r="G2297" s="1831"/>
      <c r="S2297" s="1473"/>
      <c r="BU2297" s="1819"/>
      <c r="CI2297" s="1455"/>
    </row>
    <row r="2298" spans="2:87" s="1365" customFormat="1" x14ac:dyDescent="0.25">
      <c r="B2298" s="1831"/>
      <c r="C2298" s="1831"/>
      <c r="D2298" s="1627"/>
      <c r="E2298" s="1831"/>
      <c r="F2298" s="1831"/>
      <c r="G2298" s="1831"/>
      <c r="S2298" s="1473"/>
      <c r="BU2298" s="1819"/>
      <c r="CI2298" s="1455"/>
    </row>
    <row r="2299" spans="2:87" s="1365" customFormat="1" x14ac:dyDescent="0.25">
      <c r="B2299" s="1831"/>
      <c r="C2299" s="1831"/>
      <c r="D2299" s="1627"/>
      <c r="E2299" s="1831"/>
      <c r="F2299" s="1831"/>
      <c r="G2299" s="1831"/>
      <c r="S2299" s="1473"/>
      <c r="BU2299" s="1819"/>
      <c r="CI2299" s="1455"/>
    </row>
    <row r="2300" spans="2:87" s="1365" customFormat="1" x14ac:dyDescent="0.25">
      <c r="B2300" s="1831"/>
      <c r="C2300" s="1831"/>
      <c r="D2300" s="1627"/>
      <c r="E2300" s="1831"/>
      <c r="F2300" s="1831"/>
      <c r="G2300" s="1831"/>
      <c r="S2300" s="1473"/>
      <c r="BU2300" s="1819"/>
      <c r="CI2300" s="1455"/>
    </row>
    <row r="2301" spans="2:87" s="1365" customFormat="1" x14ac:dyDescent="0.25">
      <c r="B2301" s="1831"/>
      <c r="C2301" s="1831"/>
      <c r="D2301" s="1627"/>
      <c r="E2301" s="1831"/>
      <c r="F2301" s="1831"/>
      <c r="G2301" s="1831"/>
      <c r="S2301" s="1473"/>
      <c r="BU2301" s="1819"/>
      <c r="CI2301" s="1455"/>
    </row>
    <row r="2302" spans="2:87" s="1365" customFormat="1" x14ac:dyDescent="0.25">
      <c r="B2302" s="1831"/>
      <c r="C2302" s="1831"/>
      <c r="D2302" s="1627"/>
      <c r="E2302" s="1831"/>
      <c r="F2302" s="1831"/>
      <c r="G2302" s="1831"/>
      <c r="S2302" s="1473"/>
      <c r="BU2302" s="1819"/>
      <c r="CI2302" s="1455"/>
    </row>
    <row r="2303" spans="2:87" s="1365" customFormat="1" x14ac:dyDescent="0.25">
      <c r="B2303" s="1831"/>
      <c r="C2303" s="1831"/>
      <c r="D2303" s="1627"/>
      <c r="E2303" s="1831"/>
      <c r="F2303" s="1831"/>
      <c r="G2303" s="1831"/>
      <c r="S2303" s="1473"/>
      <c r="BU2303" s="1819"/>
      <c r="CI2303" s="1455"/>
    </row>
    <row r="2304" spans="2:87" s="1365" customFormat="1" x14ac:dyDescent="0.25">
      <c r="B2304" s="1831"/>
      <c r="C2304" s="1831"/>
      <c r="D2304" s="1627"/>
      <c r="E2304" s="1831"/>
      <c r="F2304" s="1831"/>
      <c r="G2304" s="1831"/>
      <c r="S2304" s="1473"/>
      <c r="BU2304" s="1819"/>
      <c r="CI2304" s="1455"/>
    </row>
    <row r="2305" spans="2:87" s="1365" customFormat="1" x14ac:dyDescent="0.25">
      <c r="B2305" s="1831"/>
      <c r="C2305" s="1831"/>
      <c r="D2305" s="1627"/>
      <c r="E2305" s="1831"/>
      <c r="F2305" s="1831"/>
      <c r="G2305" s="1831"/>
      <c r="S2305" s="1473"/>
      <c r="BU2305" s="1819"/>
      <c r="CI2305" s="1455"/>
    </row>
    <row r="2306" spans="2:87" s="1365" customFormat="1" x14ac:dyDescent="0.25">
      <c r="B2306" s="1831"/>
      <c r="C2306" s="1831"/>
      <c r="D2306" s="1627"/>
      <c r="E2306" s="1831"/>
      <c r="F2306" s="1831"/>
      <c r="G2306" s="1831"/>
      <c r="S2306" s="1473"/>
      <c r="BU2306" s="1819"/>
      <c r="CI2306" s="1455"/>
    </row>
    <row r="2307" spans="2:87" s="1365" customFormat="1" x14ac:dyDescent="0.25">
      <c r="B2307" s="1831"/>
      <c r="C2307" s="1831"/>
      <c r="D2307" s="1627"/>
      <c r="E2307" s="1831"/>
      <c r="F2307" s="1831"/>
      <c r="G2307" s="1831"/>
      <c r="S2307" s="1473"/>
      <c r="BU2307" s="1819"/>
      <c r="CI2307" s="1455"/>
    </row>
    <row r="2308" spans="2:87" s="1365" customFormat="1" x14ac:dyDescent="0.25">
      <c r="B2308" s="1831"/>
      <c r="C2308" s="1831"/>
      <c r="D2308" s="1627"/>
      <c r="E2308" s="1831"/>
      <c r="F2308" s="1831"/>
      <c r="G2308" s="1831"/>
      <c r="S2308" s="1473"/>
      <c r="BU2308" s="1819"/>
      <c r="CI2308" s="1455"/>
    </row>
    <row r="2309" spans="2:87" s="1365" customFormat="1" x14ac:dyDescent="0.25">
      <c r="B2309" s="1831"/>
      <c r="C2309" s="1831"/>
      <c r="D2309" s="1627"/>
      <c r="E2309" s="1831"/>
      <c r="F2309" s="1831"/>
      <c r="G2309" s="1831"/>
      <c r="S2309" s="1473"/>
      <c r="BU2309" s="1819"/>
      <c r="CI2309" s="1455"/>
    </row>
    <row r="2310" spans="2:87" s="1365" customFormat="1" x14ac:dyDescent="0.25">
      <c r="B2310" s="1831"/>
      <c r="C2310" s="1831"/>
      <c r="D2310" s="1627"/>
      <c r="E2310" s="1831"/>
      <c r="F2310" s="1831"/>
      <c r="G2310" s="1831"/>
      <c r="S2310" s="1473"/>
      <c r="BU2310" s="1819"/>
      <c r="CI2310" s="1455"/>
    </row>
    <row r="2311" spans="2:87" s="1365" customFormat="1" x14ac:dyDescent="0.25">
      <c r="B2311" s="1831"/>
      <c r="C2311" s="1831"/>
      <c r="D2311" s="1627"/>
      <c r="E2311" s="1831"/>
      <c r="F2311" s="1831"/>
      <c r="G2311" s="1831"/>
      <c r="S2311" s="1473"/>
      <c r="BU2311" s="1819"/>
      <c r="CI2311" s="1455"/>
    </row>
    <row r="2312" spans="2:87" s="1365" customFormat="1" x14ac:dyDescent="0.25">
      <c r="B2312" s="1831"/>
      <c r="C2312" s="1831"/>
      <c r="D2312" s="1627"/>
      <c r="E2312" s="1831"/>
      <c r="F2312" s="1831"/>
      <c r="G2312" s="1831"/>
      <c r="S2312" s="1473"/>
      <c r="BU2312" s="1819"/>
      <c r="CI2312" s="1455"/>
    </row>
    <row r="2313" spans="2:87" s="1365" customFormat="1" x14ac:dyDescent="0.25">
      <c r="B2313" s="1831"/>
      <c r="C2313" s="1831"/>
      <c r="D2313" s="1627"/>
      <c r="E2313" s="1831"/>
      <c r="F2313" s="1831"/>
      <c r="G2313" s="1831"/>
      <c r="S2313" s="1473"/>
      <c r="BU2313" s="1819"/>
      <c r="CI2313" s="1455"/>
    </row>
    <row r="2314" spans="2:87" s="1365" customFormat="1" x14ac:dyDescent="0.25">
      <c r="B2314" s="1831"/>
      <c r="C2314" s="1831"/>
      <c r="D2314" s="1627"/>
      <c r="E2314" s="1831"/>
      <c r="F2314" s="1831"/>
      <c r="G2314" s="1831"/>
      <c r="S2314" s="1473"/>
      <c r="BU2314" s="1819"/>
      <c r="CI2314" s="1455"/>
    </row>
    <row r="2315" spans="2:87" s="1365" customFormat="1" x14ac:dyDescent="0.25">
      <c r="B2315" s="1831"/>
      <c r="C2315" s="1831"/>
      <c r="D2315" s="1627"/>
      <c r="E2315" s="1831"/>
      <c r="F2315" s="1831"/>
      <c r="G2315" s="1831"/>
      <c r="S2315" s="1473"/>
      <c r="BU2315" s="1819"/>
      <c r="CI2315" s="1455"/>
    </row>
    <row r="2316" spans="2:87" s="1365" customFormat="1" x14ac:dyDescent="0.25">
      <c r="B2316" s="1831"/>
      <c r="C2316" s="1831"/>
      <c r="D2316" s="1627"/>
      <c r="E2316" s="1831"/>
      <c r="F2316" s="1831"/>
      <c r="G2316" s="1831"/>
      <c r="S2316" s="1473"/>
      <c r="BU2316" s="1819"/>
      <c r="CI2316" s="1455"/>
    </row>
    <row r="2317" spans="2:87" s="1365" customFormat="1" x14ac:dyDescent="0.25">
      <c r="B2317" s="1831"/>
      <c r="C2317" s="1831"/>
      <c r="D2317" s="1627"/>
      <c r="E2317" s="1831"/>
      <c r="F2317" s="1831"/>
      <c r="G2317" s="1831"/>
      <c r="S2317" s="1473"/>
      <c r="BU2317" s="1819"/>
      <c r="CI2317" s="1455"/>
    </row>
    <row r="2318" spans="2:87" s="1365" customFormat="1" x14ac:dyDescent="0.25">
      <c r="B2318" s="1831"/>
      <c r="C2318" s="1831"/>
      <c r="D2318" s="1627"/>
      <c r="E2318" s="1831"/>
      <c r="F2318" s="1831"/>
      <c r="G2318" s="1831"/>
      <c r="S2318" s="1473"/>
      <c r="BU2318" s="1819"/>
      <c r="CI2318" s="1455"/>
    </row>
    <row r="2319" spans="2:87" s="1365" customFormat="1" x14ac:dyDescent="0.25">
      <c r="B2319" s="1831"/>
      <c r="C2319" s="1831"/>
      <c r="D2319" s="1627"/>
      <c r="E2319" s="1831"/>
      <c r="F2319" s="1831"/>
      <c r="G2319" s="1831"/>
      <c r="S2319" s="1473"/>
      <c r="BU2319" s="1819"/>
      <c r="CI2319" s="1455"/>
    </row>
    <row r="2320" spans="2:87" s="1365" customFormat="1" x14ac:dyDescent="0.25">
      <c r="B2320" s="1831"/>
      <c r="C2320" s="1831"/>
      <c r="D2320" s="1627"/>
      <c r="E2320" s="1831"/>
      <c r="F2320" s="1831"/>
      <c r="G2320" s="1831"/>
      <c r="S2320" s="1473"/>
      <c r="BU2320" s="1819"/>
      <c r="CI2320" s="1455"/>
    </row>
    <row r="2321" spans="2:87" s="1365" customFormat="1" x14ac:dyDescent="0.25">
      <c r="B2321" s="1831"/>
      <c r="C2321" s="1831"/>
      <c r="D2321" s="1627"/>
      <c r="E2321" s="1831"/>
      <c r="F2321" s="1831"/>
      <c r="G2321" s="1831"/>
      <c r="S2321" s="1473"/>
      <c r="BU2321" s="1819"/>
      <c r="CI2321" s="1455"/>
    </row>
    <row r="2322" spans="2:87" s="1365" customFormat="1" x14ac:dyDescent="0.25">
      <c r="B2322" s="1831"/>
      <c r="C2322" s="1831"/>
      <c r="D2322" s="1627"/>
      <c r="E2322" s="1831"/>
      <c r="F2322" s="1831"/>
      <c r="G2322" s="1831"/>
      <c r="S2322" s="1473"/>
      <c r="BU2322" s="1819"/>
      <c r="CI2322" s="1455"/>
    </row>
    <row r="2323" spans="2:87" s="1365" customFormat="1" x14ac:dyDescent="0.25">
      <c r="B2323" s="1831"/>
      <c r="C2323" s="1831"/>
      <c r="D2323" s="1627"/>
      <c r="E2323" s="1831"/>
      <c r="F2323" s="1831"/>
      <c r="G2323" s="1831"/>
      <c r="S2323" s="1473"/>
      <c r="BU2323" s="1819"/>
      <c r="CI2323" s="1455"/>
    </row>
    <row r="2324" spans="2:87" s="1365" customFormat="1" x14ac:dyDescent="0.25">
      <c r="B2324" s="1831"/>
      <c r="C2324" s="1831"/>
      <c r="D2324" s="1627"/>
      <c r="E2324" s="1831"/>
      <c r="F2324" s="1831"/>
      <c r="G2324" s="1831"/>
      <c r="S2324" s="1473"/>
      <c r="BU2324" s="1819"/>
      <c r="CI2324" s="1455"/>
    </row>
    <row r="2325" spans="2:87" s="1365" customFormat="1" x14ac:dyDescent="0.25">
      <c r="B2325" s="1831"/>
      <c r="C2325" s="1831"/>
      <c r="D2325" s="1627"/>
      <c r="E2325" s="1831"/>
      <c r="F2325" s="1831"/>
      <c r="G2325" s="1831"/>
      <c r="S2325" s="1473"/>
      <c r="BU2325" s="1819"/>
      <c r="CI2325" s="1455"/>
    </row>
    <row r="2326" spans="2:87" s="1365" customFormat="1" x14ac:dyDescent="0.25">
      <c r="B2326" s="1831"/>
      <c r="C2326" s="1831"/>
      <c r="D2326" s="1627"/>
      <c r="E2326" s="1831"/>
      <c r="F2326" s="1831"/>
      <c r="G2326" s="1831"/>
      <c r="S2326" s="1473"/>
      <c r="BU2326" s="1819"/>
      <c r="CI2326" s="1455"/>
    </row>
    <row r="2327" spans="2:87" s="1365" customFormat="1" x14ac:dyDescent="0.25">
      <c r="B2327" s="1831"/>
      <c r="C2327" s="1831"/>
      <c r="D2327" s="1627"/>
      <c r="E2327" s="1831"/>
      <c r="F2327" s="1831"/>
      <c r="G2327" s="1831"/>
      <c r="S2327" s="1473"/>
      <c r="BU2327" s="1819"/>
      <c r="CI2327" s="1455"/>
    </row>
    <row r="2328" spans="2:87" s="1365" customFormat="1" x14ac:dyDescent="0.25">
      <c r="B2328" s="1831"/>
      <c r="C2328" s="1831"/>
      <c r="D2328" s="1627"/>
      <c r="E2328" s="1831"/>
      <c r="F2328" s="1831"/>
      <c r="G2328" s="1831"/>
      <c r="S2328" s="1473"/>
      <c r="BU2328" s="1819"/>
      <c r="CI2328" s="1455"/>
    </row>
    <row r="2329" spans="2:87" s="1365" customFormat="1" x14ac:dyDescent="0.25">
      <c r="B2329" s="1831"/>
      <c r="C2329" s="1831"/>
      <c r="D2329" s="1627"/>
      <c r="E2329" s="1831"/>
      <c r="F2329" s="1831"/>
      <c r="G2329" s="1831"/>
      <c r="S2329" s="1473"/>
      <c r="BU2329" s="1819"/>
      <c r="CI2329" s="1455"/>
    </row>
    <row r="2330" spans="2:87" s="1365" customFormat="1" x14ac:dyDescent="0.25">
      <c r="B2330" s="1831"/>
      <c r="C2330" s="1831"/>
      <c r="D2330" s="1627"/>
      <c r="E2330" s="1831"/>
      <c r="F2330" s="1831"/>
      <c r="G2330" s="1831"/>
      <c r="S2330" s="1473"/>
      <c r="BU2330" s="1819"/>
      <c r="CI2330" s="1455"/>
    </row>
    <row r="2331" spans="2:87" s="1365" customFormat="1" x14ac:dyDescent="0.25">
      <c r="B2331" s="1831"/>
      <c r="C2331" s="1831"/>
      <c r="D2331" s="1627"/>
      <c r="E2331" s="1831"/>
      <c r="F2331" s="1831"/>
      <c r="G2331" s="1831"/>
      <c r="S2331" s="1473"/>
      <c r="BU2331" s="1819"/>
      <c r="CI2331" s="1455"/>
    </row>
    <row r="2332" spans="2:87" s="1365" customFormat="1" x14ac:dyDescent="0.25">
      <c r="B2332" s="1831"/>
      <c r="C2332" s="1831"/>
      <c r="D2332" s="1627"/>
      <c r="E2332" s="1831"/>
      <c r="F2332" s="1831"/>
      <c r="G2332" s="1831"/>
      <c r="S2332" s="1473"/>
      <c r="BU2332" s="1819"/>
      <c r="CI2332" s="1455"/>
    </row>
    <row r="2333" spans="2:87" s="1365" customFormat="1" x14ac:dyDescent="0.25">
      <c r="B2333" s="1831"/>
      <c r="C2333" s="1831"/>
      <c r="D2333" s="1627"/>
      <c r="E2333" s="1831"/>
      <c r="F2333" s="1831"/>
      <c r="G2333" s="1831"/>
      <c r="S2333" s="1473"/>
      <c r="BU2333" s="1819"/>
      <c r="CI2333" s="1455"/>
    </row>
    <row r="2334" spans="2:87" s="1365" customFormat="1" x14ac:dyDescent="0.25">
      <c r="B2334" s="1831"/>
      <c r="C2334" s="1831"/>
      <c r="D2334" s="1627"/>
      <c r="E2334" s="1831"/>
      <c r="F2334" s="1831"/>
      <c r="G2334" s="1831"/>
      <c r="S2334" s="1473"/>
      <c r="BU2334" s="1819"/>
      <c r="CI2334" s="1455"/>
    </row>
    <row r="2335" spans="2:87" s="1365" customFormat="1" x14ac:dyDescent="0.25">
      <c r="B2335" s="1831"/>
      <c r="C2335" s="1831"/>
      <c r="D2335" s="1627"/>
      <c r="E2335" s="1831"/>
      <c r="F2335" s="1831"/>
      <c r="G2335" s="1831"/>
      <c r="S2335" s="1473"/>
      <c r="BU2335" s="1819"/>
      <c r="CI2335" s="1455"/>
    </row>
    <row r="2336" spans="2:87" s="1365" customFormat="1" x14ac:dyDescent="0.25">
      <c r="B2336" s="1831"/>
      <c r="C2336" s="1831"/>
      <c r="D2336" s="1627"/>
      <c r="E2336" s="1831"/>
      <c r="F2336" s="1831"/>
      <c r="G2336" s="1831"/>
      <c r="S2336" s="1473"/>
      <c r="BU2336" s="1819"/>
      <c r="CI2336" s="1455"/>
    </row>
    <row r="2337" spans="2:87" s="1365" customFormat="1" x14ac:dyDescent="0.25">
      <c r="B2337" s="1831"/>
      <c r="C2337" s="1831"/>
      <c r="D2337" s="1627"/>
      <c r="E2337" s="1831"/>
      <c r="F2337" s="1831"/>
      <c r="G2337" s="1831"/>
      <c r="S2337" s="1473"/>
      <c r="BU2337" s="1819"/>
      <c r="CI2337" s="1455"/>
    </row>
    <row r="2338" spans="2:87" s="1365" customFormat="1" x14ac:dyDescent="0.25">
      <c r="B2338" s="1831"/>
      <c r="C2338" s="1831"/>
      <c r="D2338" s="1627"/>
      <c r="E2338" s="1831"/>
      <c r="F2338" s="1831"/>
      <c r="G2338" s="1831"/>
      <c r="S2338" s="1473"/>
      <c r="BU2338" s="1819"/>
      <c r="CI2338" s="1455"/>
    </row>
    <row r="2339" spans="2:87" s="1365" customFormat="1" x14ac:dyDescent="0.25">
      <c r="B2339" s="1831"/>
      <c r="C2339" s="1831"/>
      <c r="D2339" s="1627"/>
      <c r="E2339" s="1831"/>
      <c r="F2339" s="1831"/>
      <c r="G2339" s="1831"/>
      <c r="S2339" s="1473"/>
      <c r="BU2339" s="1819"/>
      <c r="CI2339" s="1455"/>
    </row>
    <row r="2340" spans="2:87" s="1365" customFormat="1" x14ac:dyDescent="0.25">
      <c r="B2340" s="1831"/>
      <c r="C2340" s="1831"/>
      <c r="D2340" s="1627"/>
      <c r="E2340" s="1831"/>
      <c r="F2340" s="1831"/>
      <c r="G2340" s="1831"/>
      <c r="S2340" s="1473"/>
      <c r="BU2340" s="1819"/>
      <c r="CI2340" s="1455"/>
    </row>
    <row r="2341" spans="2:87" s="1365" customFormat="1" x14ac:dyDescent="0.25">
      <c r="B2341" s="1831"/>
      <c r="C2341" s="1831"/>
      <c r="D2341" s="1627"/>
      <c r="E2341" s="1831"/>
      <c r="F2341" s="1831"/>
      <c r="G2341" s="1831"/>
      <c r="S2341" s="1473"/>
      <c r="BU2341" s="1819"/>
      <c r="CI2341" s="1455"/>
    </row>
    <row r="2342" spans="2:87" s="1365" customFormat="1" x14ac:dyDescent="0.25">
      <c r="B2342" s="1831"/>
      <c r="C2342" s="1831"/>
      <c r="D2342" s="1627"/>
      <c r="E2342" s="1831"/>
      <c r="F2342" s="1831"/>
      <c r="G2342" s="1831"/>
      <c r="S2342" s="1473"/>
      <c r="BU2342" s="1819"/>
      <c r="CI2342" s="1455"/>
    </row>
    <row r="2343" spans="2:87" s="1365" customFormat="1" x14ac:dyDescent="0.25">
      <c r="B2343" s="1831"/>
      <c r="C2343" s="1831"/>
      <c r="D2343" s="1627"/>
      <c r="E2343" s="1831"/>
      <c r="F2343" s="1831"/>
      <c r="G2343" s="1831"/>
      <c r="S2343" s="1473"/>
      <c r="BU2343" s="1819"/>
      <c r="CI2343" s="1455"/>
    </row>
    <row r="2344" spans="2:87" s="1365" customFormat="1" x14ac:dyDescent="0.25">
      <c r="B2344" s="1831"/>
      <c r="C2344" s="1831"/>
      <c r="D2344" s="1627"/>
      <c r="E2344" s="1831"/>
      <c r="F2344" s="1831"/>
      <c r="G2344" s="1831"/>
      <c r="S2344" s="1473"/>
      <c r="BU2344" s="1819"/>
      <c r="CI2344" s="1455"/>
    </row>
    <row r="2345" spans="2:87" s="1365" customFormat="1" x14ac:dyDescent="0.25">
      <c r="B2345" s="1831"/>
      <c r="C2345" s="1831"/>
      <c r="D2345" s="1627"/>
      <c r="E2345" s="1831"/>
      <c r="F2345" s="1831"/>
      <c r="G2345" s="1831"/>
      <c r="S2345" s="1473"/>
      <c r="BU2345" s="1819"/>
      <c r="CI2345" s="1455"/>
    </row>
    <row r="2346" spans="2:87" s="1365" customFormat="1" x14ac:dyDescent="0.25">
      <c r="B2346" s="1831"/>
      <c r="C2346" s="1831"/>
      <c r="D2346" s="1627"/>
      <c r="E2346" s="1831"/>
      <c r="F2346" s="1831"/>
      <c r="G2346" s="1831"/>
      <c r="S2346" s="1473"/>
      <c r="BU2346" s="1819"/>
      <c r="CI2346" s="1455"/>
    </row>
    <row r="2347" spans="2:87" s="1365" customFormat="1" x14ac:dyDescent="0.25">
      <c r="B2347" s="1831"/>
      <c r="C2347" s="1831"/>
      <c r="D2347" s="1627"/>
      <c r="E2347" s="1831"/>
      <c r="F2347" s="1831"/>
      <c r="G2347" s="1831"/>
      <c r="S2347" s="1473"/>
      <c r="BU2347" s="1819"/>
      <c r="CI2347" s="1455"/>
    </row>
    <row r="2348" spans="2:87" s="1365" customFormat="1" x14ac:dyDescent="0.25">
      <c r="B2348" s="1831"/>
      <c r="C2348" s="1831"/>
      <c r="D2348" s="1627"/>
      <c r="E2348" s="1831"/>
      <c r="F2348" s="1831"/>
      <c r="G2348" s="1831"/>
      <c r="S2348" s="1473"/>
      <c r="BU2348" s="1819"/>
      <c r="CI2348" s="1455"/>
    </row>
    <row r="2349" spans="2:87" s="1365" customFormat="1" x14ac:dyDescent="0.25">
      <c r="B2349" s="1831"/>
      <c r="C2349" s="1831"/>
      <c r="D2349" s="1627"/>
      <c r="E2349" s="1831"/>
      <c r="F2349" s="1831"/>
      <c r="G2349" s="1831"/>
      <c r="S2349" s="1473"/>
      <c r="BU2349" s="1819"/>
      <c r="CI2349" s="1455"/>
    </row>
    <row r="2350" spans="2:87" s="1365" customFormat="1" x14ac:dyDescent="0.25">
      <c r="B2350" s="1831"/>
      <c r="C2350" s="1831"/>
      <c r="D2350" s="1627"/>
      <c r="E2350" s="1831"/>
      <c r="F2350" s="1831"/>
      <c r="G2350" s="1831"/>
      <c r="S2350" s="1473"/>
      <c r="BU2350" s="1819"/>
      <c r="CI2350" s="1455"/>
    </row>
    <row r="2351" spans="2:87" s="1365" customFormat="1" x14ac:dyDescent="0.25">
      <c r="B2351" s="1831"/>
      <c r="C2351" s="1831"/>
      <c r="D2351" s="1627"/>
      <c r="E2351" s="1831"/>
      <c r="F2351" s="1831"/>
      <c r="G2351" s="1831"/>
      <c r="S2351" s="1473"/>
      <c r="BU2351" s="1819"/>
      <c r="CI2351" s="1455"/>
    </row>
    <row r="2352" spans="2:87" s="1365" customFormat="1" x14ac:dyDescent="0.25">
      <c r="B2352" s="1831"/>
      <c r="C2352" s="1831"/>
      <c r="D2352" s="1627"/>
      <c r="E2352" s="1831"/>
      <c r="F2352" s="1831"/>
      <c r="G2352" s="1831"/>
      <c r="S2352" s="1473"/>
      <c r="BU2352" s="1819"/>
      <c r="CI2352" s="1455"/>
    </row>
    <row r="2353" spans="2:87" s="1365" customFormat="1" x14ac:dyDescent="0.25">
      <c r="B2353" s="1831"/>
      <c r="C2353" s="1831"/>
      <c r="D2353" s="1627"/>
      <c r="E2353" s="1831"/>
      <c r="F2353" s="1831"/>
      <c r="G2353" s="1831"/>
      <c r="S2353" s="1473"/>
      <c r="BU2353" s="1819"/>
      <c r="CI2353" s="1455"/>
    </row>
    <row r="2354" spans="2:87" s="1365" customFormat="1" x14ac:dyDescent="0.25">
      <c r="B2354" s="1831"/>
      <c r="C2354" s="1831"/>
      <c r="D2354" s="1627"/>
      <c r="E2354" s="1831"/>
      <c r="F2354" s="1831"/>
      <c r="G2354" s="1831"/>
      <c r="S2354" s="1473"/>
      <c r="BU2354" s="1819"/>
      <c r="CI2354" s="1455"/>
    </row>
    <row r="2355" spans="2:87" s="1365" customFormat="1" x14ac:dyDescent="0.25">
      <c r="B2355" s="1831"/>
      <c r="C2355" s="1831"/>
      <c r="D2355" s="1627"/>
      <c r="E2355" s="1831"/>
      <c r="F2355" s="1831"/>
      <c r="G2355" s="1831"/>
      <c r="S2355" s="1473"/>
      <c r="BU2355" s="1819"/>
      <c r="CI2355" s="1455"/>
    </row>
    <row r="2356" spans="2:87" s="1365" customFormat="1" x14ac:dyDescent="0.25">
      <c r="B2356" s="1831"/>
      <c r="C2356" s="1831"/>
      <c r="D2356" s="1627"/>
      <c r="E2356" s="1831"/>
      <c r="F2356" s="1831"/>
      <c r="G2356" s="1831"/>
      <c r="S2356" s="1473"/>
      <c r="BU2356" s="1819"/>
      <c r="CI2356" s="1455"/>
    </row>
    <row r="2357" spans="2:87" s="1365" customFormat="1" x14ac:dyDescent="0.25">
      <c r="B2357" s="1831"/>
      <c r="C2357" s="1831"/>
      <c r="D2357" s="1627"/>
      <c r="E2357" s="1831"/>
      <c r="F2357" s="1831"/>
      <c r="G2357" s="1831"/>
      <c r="S2357" s="1473"/>
      <c r="BU2357" s="1819"/>
      <c r="CI2357" s="1455"/>
    </row>
    <row r="2358" spans="2:87" s="1365" customFormat="1" x14ac:dyDescent="0.25">
      <c r="B2358" s="1831"/>
      <c r="C2358" s="1831"/>
      <c r="D2358" s="1627"/>
      <c r="E2358" s="1831"/>
      <c r="F2358" s="1831"/>
      <c r="G2358" s="1831"/>
      <c r="S2358" s="1473"/>
      <c r="BU2358" s="1819"/>
      <c r="CI2358" s="1455"/>
    </row>
    <row r="2359" spans="2:87" s="1365" customFormat="1" x14ac:dyDescent="0.25">
      <c r="B2359" s="1831"/>
      <c r="C2359" s="1831"/>
      <c r="D2359" s="1627"/>
      <c r="E2359" s="1831"/>
      <c r="F2359" s="1831"/>
      <c r="G2359" s="1831"/>
      <c r="S2359" s="1473"/>
      <c r="BU2359" s="1819"/>
      <c r="CI2359" s="1455"/>
    </row>
    <row r="2360" spans="2:87" s="1365" customFormat="1" x14ac:dyDescent="0.25">
      <c r="B2360" s="1831"/>
      <c r="C2360" s="1831"/>
      <c r="D2360" s="1627"/>
      <c r="E2360" s="1831"/>
      <c r="F2360" s="1831"/>
      <c r="G2360" s="1831"/>
      <c r="S2360" s="1473"/>
      <c r="BU2360" s="1819"/>
      <c r="CI2360" s="1455"/>
    </row>
    <row r="2361" spans="2:87" s="1365" customFormat="1" x14ac:dyDescent="0.25">
      <c r="B2361" s="1831"/>
      <c r="C2361" s="1831"/>
      <c r="D2361" s="1627"/>
      <c r="E2361" s="1831"/>
      <c r="F2361" s="1831"/>
      <c r="G2361" s="1831"/>
      <c r="S2361" s="1473"/>
      <c r="BU2361" s="1819"/>
      <c r="CI2361" s="1455"/>
    </row>
    <row r="2362" spans="2:87" s="1365" customFormat="1" x14ac:dyDescent="0.25">
      <c r="B2362" s="1831"/>
      <c r="C2362" s="1831"/>
      <c r="D2362" s="1627"/>
      <c r="E2362" s="1831"/>
      <c r="F2362" s="1831"/>
      <c r="G2362" s="1831"/>
      <c r="S2362" s="1473"/>
      <c r="BU2362" s="1819"/>
      <c r="CI2362" s="1455"/>
    </row>
    <row r="2363" spans="2:87" s="1365" customFormat="1" x14ac:dyDescent="0.25">
      <c r="B2363" s="1831"/>
      <c r="C2363" s="1831"/>
      <c r="D2363" s="1627"/>
      <c r="E2363" s="1831"/>
      <c r="F2363" s="1831"/>
      <c r="G2363" s="1831"/>
      <c r="S2363" s="1473"/>
      <c r="BU2363" s="1819"/>
      <c r="CI2363" s="1455"/>
    </row>
    <row r="2364" spans="2:87" s="1365" customFormat="1" x14ac:dyDescent="0.25">
      <c r="B2364" s="1831"/>
      <c r="C2364" s="1831"/>
      <c r="D2364" s="1627"/>
      <c r="E2364" s="1831"/>
      <c r="F2364" s="1831"/>
      <c r="G2364" s="1831"/>
      <c r="S2364" s="1473"/>
      <c r="BU2364" s="1819"/>
      <c r="CI2364" s="1455"/>
    </row>
    <row r="2365" spans="2:87" s="1365" customFormat="1" x14ac:dyDescent="0.25">
      <c r="B2365" s="1831"/>
      <c r="C2365" s="1831"/>
      <c r="D2365" s="1627"/>
      <c r="E2365" s="1831"/>
      <c r="F2365" s="1831"/>
      <c r="G2365" s="1831"/>
      <c r="S2365" s="1473"/>
      <c r="BU2365" s="1819"/>
      <c r="CI2365" s="1455"/>
    </row>
    <row r="2366" spans="2:87" s="1365" customFormat="1" x14ac:dyDescent="0.25">
      <c r="B2366" s="1831"/>
      <c r="C2366" s="1831"/>
      <c r="D2366" s="1627"/>
      <c r="E2366" s="1831"/>
      <c r="F2366" s="1831"/>
      <c r="G2366" s="1831"/>
      <c r="S2366" s="1473"/>
      <c r="BU2366" s="1819"/>
      <c r="CI2366" s="1455"/>
    </row>
    <row r="2367" spans="2:87" s="1365" customFormat="1" x14ac:dyDescent="0.25">
      <c r="B2367" s="1831"/>
      <c r="C2367" s="1831"/>
      <c r="D2367" s="1627"/>
      <c r="E2367" s="1831"/>
      <c r="F2367" s="1831"/>
      <c r="G2367" s="1831"/>
      <c r="S2367" s="1473"/>
      <c r="BU2367" s="1819"/>
      <c r="CI2367" s="1455"/>
    </row>
    <row r="2368" spans="2:87" s="1365" customFormat="1" x14ac:dyDescent="0.25">
      <c r="B2368" s="1831"/>
      <c r="C2368" s="1831"/>
      <c r="D2368" s="1627"/>
      <c r="E2368" s="1831"/>
      <c r="F2368" s="1831"/>
      <c r="G2368" s="1831"/>
      <c r="S2368" s="1473"/>
      <c r="BU2368" s="1819"/>
      <c r="CI2368" s="1455"/>
    </row>
    <row r="2369" spans="2:87" s="1365" customFormat="1" x14ac:dyDescent="0.25">
      <c r="B2369" s="1831"/>
      <c r="C2369" s="1831"/>
      <c r="D2369" s="1627"/>
      <c r="E2369" s="1831"/>
      <c r="F2369" s="1831"/>
      <c r="G2369" s="1831"/>
      <c r="S2369" s="1473"/>
      <c r="BU2369" s="1819"/>
      <c r="CI2369" s="1455"/>
    </row>
    <row r="2370" spans="2:87" s="1365" customFormat="1" x14ac:dyDescent="0.25">
      <c r="B2370" s="1831"/>
      <c r="C2370" s="1831"/>
      <c r="D2370" s="1627"/>
      <c r="E2370" s="1831"/>
      <c r="F2370" s="1831"/>
      <c r="G2370" s="1831"/>
      <c r="S2370" s="1473"/>
      <c r="BU2370" s="1819"/>
      <c r="CI2370" s="1455"/>
    </row>
    <row r="2371" spans="2:87" s="1365" customFormat="1" x14ac:dyDescent="0.25">
      <c r="B2371" s="1831"/>
      <c r="C2371" s="1831"/>
      <c r="D2371" s="1627"/>
      <c r="E2371" s="1831"/>
      <c r="F2371" s="1831"/>
      <c r="G2371" s="1831"/>
      <c r="S2371" s="1473"/>
      <c r="BU2371" s="1819"/>
      <c r="CI2371" s="1455"/>
    </row>
    <row r="2372" spans="2:87" s="1365" customFormat="1" x14ac:dyDescent="0.25">
      <c r="B2372" s="1831"/>
      <c r="C2372" s="1831"/>
      <c r="D2372" s="1627"/>
      <c r="E2372" s="1831"/>
      <c r="F2372" s="1831"/>
      <c r="G2372" s="1831"/>
      <c r="S2372" s="1473"/>
      <c r="BU2372" s="1819"/>
      <c r="CI2372" s="1455"/>
    </row>
    <row r="2373" spans="2:87" s="1365" customFormat="1" x14ac:dyDescent="0.25">
      <c r="B2373" s="1831"/>
      <c r="C2373" s="1831"/>
      <c r="D2373" s="1627"/>
      <c r="E2373" s="1831"/>
      <c r="F2373" s="1831"/>
      <c r="G2373" s="1831"/>
      <c r="S2373" s="1473"/>
      <c r="BU2373" s="1819"/>
      <c r="CI2373" s="1455"/>
    </row>
    <row r="2374" spans="2:87" s="1365" customFormat="1" x14ac:dyDescent="0.25">
      <c r="B2374" s="1831"/>
      <c r="C2374" s="1831"/>
      <c r="D2374" s="1627"/>
      <c r="E2374" s="1831"/>
      <c r="F2374" s="1831"/>
      <c r="G2374" s="1831"/>
      <c r="S2374" s="1473"/>
      <c r="BU2374" s="1819"/>
      <c r="CI2374" s="1455"/>
    </row>
    <row r="2375" spans="2:87" s="1365" customFormat="1" x14ac:dyDescent="0.25">
      <c r="B2375" s="1831"/>
      <c r="C2375" s="1831"/>
      <c r="D2375" s="1627"/>
      <c r="E2375" s="1831"/>
      <c r="F2375" s="1831"/>
      <c r="G2375" s="1831"/>
      <c r="S2375" s="1473"/>
      <c r="BU2375" s="1819"/>
      <c r="CI2375" s="1455"/>
    </row>
    <row r="2376" spans="2:87" s="1365" customFormat="1" x14ac:dyDescent="0.25">
      <c r="B2376" s="1831"/>
      <c r="C2376" s="1831"/>
      <c r="D2376" s="1627"/>
      <c r="E2376" s="1831"/>
      <c r="F2376" s="1831"/>
      <c r="G2376" s="1831"/>
      <c r="S2376" s="1473"/>
      <c r="BU2376" s="1819"/>
      <c r="CI2376" s="1455"/>
    </row>
    <row r="2377" spans="2:87" s="1365" customFormat="1" x14ac:dyDescent="0.25">
      <c r="B2377" s="1831"/>
      <c r="C2377" s="1831"/>
      <c r="D2377" s="1627"/>
      <c r="E2377" s="1831"/>
      <c r="F2377" s="1831"/>
      <c r="G2377" s="1831"/>
      <c r="S2377" s="1473"/>
      <c r="BU2377" s="1819"/>
      <c r="CI2377" s="1455"/>
    </row>
    <row r="2378" spans="2:87" s="1365" customFormat="1" x14ac:dyDescent="0.25">
      <c r="B2378" s="1831"/>
      <c r="C2378" s="1831"/>
      <c r="D2378" s="1627"/>
      <c r="E2378" s="1831"/>
      <c r="F2378" s="1831"/>
      <c r="G2378" s="1831"/>
      <c r="S2378" s="1473"/>
      <c r="BU2378" s="1819"/>
      <c r="CI2378" s="1455"/>
    </row>
    <row r="2379" spans="2:87" s="1365" customFormat="1" x14ac:dyDescent="0.25">
      <c r="B2379" s="1831"/>
      <c r="C2379" s="1831"/>
      <c r="D2379" s="1627"/>
      <c r="E2379" s="1831"/>
      <c r="F2379" s="1831"/>
      <c r="G2379" s="1831"/>
      <c r="S2379" s="1473"/>
      <c r="BU2379" s="1819"/>
      <c r="CI2379" s="1455"/>
    </row>
    <row r="2380" spans="2:87" s="1365" customFormat="1" x14ac:dyDescent="0.25">
      <c r="B2380" s="1831"/>
      <c r="C2380" s="1831"/>
      <c r="D2380" s="1627"/>
      <c r="E2380" s="1831"/>
      <c r="F2380" s="1831"/>
      <c r="G2380" s="1831"/>
      <c r="S2380" s="1473"/>
      <c r="BU2380" s="1819"/>
      <c r="CI2380" s="1455"/>
    </row>
    <row r="2381" spans="2:87" s="1365" customFormat="1" x14ac:dyDescent="0.25">
      <c r="B2381" s="1831"/>
      <c r="C2381" s="1831"/>
      <c r="D2381" s="1627"/>
      <c r="E2381" s="1831"/>
      <c r="F2381" s="1831"/>
      <c r="G2381" s="1831"/>
      <c r="S2381" s="1473"/>
      <c r="BU2381" s="1819"/>
      <c r="CI2381" s="1455"/>
    </row>
    <row r="2382" spans="2:87" s="1365" customFormat="1" x14ac:dyDescent="0.25">
      <c r="B2382" s="1831"/>
      <c r="C2382" s="1831"/>
      <c r="D2382" s="1627"/>
      <c r="E2382" s="1831"/>
      <c r="F2382" s="1831"/>
      <c r="G2382" s="1831"/>
      <c r="S2382" s="1473"/>
      <c r="BU2382" s="1819"/>
      <c r="CI2382" s="1455"/>
    </row>
    <row r="2383" spans="2:87" s="1365" customFormat="1" x14ac:dyDescent="0.25">
      <c r="B2383" s="1831"/>
      <c r="C2383" s="1831"/>
      <c r="D2383" s="1627"/>
      <c r="E2383" s="1831"/>
      <c r="F2383" s="1831"/>
      <c r="G2383" s="1831"/>
      <c r="S2383" s="1473"/>
      <c r="BU2383" s="1819"/>
      <c r="CI2383" s="1455"/>
    </row>
    <row r="2384" spans="2:87" s="1365" customFormat="1" x14ac:dyDescent="0.25">
      <c r="B2384" s="1831"/>
      <c r="C2384" s="1831"/>
      <c r="D2384" s="1627"/>
      <c r="E2384" s="1831"/>
      <c r="F2384" s="1831"/>
      <c r="G2384" s="1831"/>
      <c r="S2384" s="1473"/>
      <c r="BU2384" s="1819"/>
      <c r="CI2384" s="1455"/>
    </row>
    <row r="2385" spans="2:87" s="1365" customFormat="1" x14ac:dyDescent="0.25">
      <c r="B2385" s="1831"/>
      <c r="C2385" s="1831"/>
      <c r="D2385" s="1627"/>
      <c r="E2385" s="1831"/>
      <c r="F2385" s="1831"/>
      <c r="G2385" s="1831"/>
      <c r="S2385" s="1473"/>
      <c r="BU2385" s="1819"/>
      <c r="CI2385" s="1455"/>
    </row>
    <row r="2386" spans="2:87" s="1365" customFormat="1" x14ac:dyDescent="0.25">
      <c r="B2386" s="1831"/>
      <c r="C2386" s="1831"/>
      <c r="D2386" s="1627"/>
      <c r="E2386" s="1831"/>
      <c r="F2386" s="1831"/>
      <c r="G2386" s="1831"/>
      <c r="S2386" s="1473"/>
      <c r="BU2386" s="1819"/>
      <c r="CI2386" s="1455"/>
    </row>
    <row r="2387" spans="2:87" s="1365" customFormat="1" x14ac:dyDescent="0.25">
      <c r="B2387" s="1831"/>
      <c r="C2387" s="1831"/>
      <c r="D2387" s="1627"/>
      <c r="E2387" s="1831"/>
      <c r="F2387" s="1831"/>
      <c r="G2387" s="1831"/>
      <c r="S2387" s="1473"/>
      <c r="BU2387" s="1819"/>
      <c r="CI2387" s="1455"/>
    </row>
    <row r="2388" spans="2:87" s="1365" customFormat="1" x14ac:dyDescent="0.25">
      <c r="B2388" s="1831"/>
      <c r="C2388" s="1831"/>
      <c r="D2388" s="1627"/>
      <c r="E2388" s="1831"/>
      <c r="F2388" s="1831"/>
      <c r="G2388" s="1831"/>
      <c r="S2388" s="1473"/>
      <c r="BU2388" s="1819"/>
      <c r="CI2388" s="1455"/>
    </row>
    <row r="2389" spans="2:87" s="1365" customFormat="1" x14ac:dyDescent="0.25">
      <c r="B2389" s="1831"/>
      <c r="C2389" s="1831"/>
      <c r="D2389" s="1627"/>
      <c r="E2389" s="1831"/>
      <c r="F2389" s="1831"/>
      <c r="G2389" s="1831"/>
      <c r="S2389" s="1473"/>
      <c r="BU2389" s="1819"/>
      <c r="CI2389" s="1455"/>
    </row>
    <row r="2390" spans="2:87" s="1365" customFormat="1" x14ac:dyDescent="0.25">
      <c r="B2390" s="1831"/>
      <c r="C2390" s="1831"/>
      <c r="D2390" s="1627"/>
      <c r="E2390" s="1831"/>
      <c r="F2390" s="1831"/>
      <c r="G2390" s="1831"/>
      <c r="S2390" s="1473"/>
      <c r="BU2390" s="1819"/>
      <c r="CI2390" s="1455"/>
    </row>
    <row r="2391" spans="2:87" s="1365" customFormat="1" x14ac:dyDescent="0.25">
      <c r="B2391" s="1831"/>
      <c r="C2391" s="1831"/>
      <c r="D2391" s="1627"/>
      <c r="E2391" s="1831"/>
      <c r="F2391" s="1831"/>
      <c r="G2391" s="1831"/>
      <c r="S2391" s="1473"/>
      <c r="BU2391" s="1819"/>
      <c r="CI2391" s="1455"/>
    </row>
    <row r="2392" spans="2:87" s="1365" customFormat="1" x14ac:dyDescent="0.25">
      <c r="B2392" s="1831"/>
      <c r="C2392" s="1831"/>
      <c r="D2392" s="1627"/>
      <c r="E2392" s="1831"/>
      <c r="F2392" s="1831"/>
      <c r="G2392" s="1831"/>
      <c r="S2392" s="1473"/>
      <c r="BU2392" s="1819"/>
      <c r="CI2392" s="1455"/>
    </row>
    <row r="2393" spans="2:87" s="1365" customFormat="1" x14ac:dyDescent="0.25">
      <c r="B2393" s="1831"/>
      <c r="C2393" s="1831"/>
      <c r="D2393" s="1627"/>
      <c r="E2393" s="1831"/>
      <c r="F2393" s="1831"/>
      <c r="G2393" s="1831"/>
      <c r="S2393" s="1473"/>
      <c r="BU2393" s="1819"/>
      <c r="CI2393" s="1455"/>
    </row>
    <row r="2394" spans="2:87" s="1365" customFormat="1" x14ac:dyDescent="0.25">
      <c r="B2394" s="1831"/>
      <c r="C2394" s="1831"/>
      <c r="D2394" s="1627"/>
      <c r="E2394" s="1831"/>
      <c r="F2394" s="1831"/>
      <c r="G2394" s="1831"/>
      <c r="S2394" s="1473"/>
      <c r="BU2394" s="1819"/>
      <c r="CI2394" s="1455"/>
    </row>
    <row r="2395" spans="2:87" s="1365" customFormat="1" x14ac:dyDescent="0.25">
      <c r="B2395" s="1831"/>
      <c r="C2395" s="1831"/>
      <c r="D2395" s="1627"/>
      <c r="E2395" s="1831"/>
      <c r="F2395" s="1831"/>
      <c r="G2395" s="1831"/>
      <c r="S2395" s="1473"/>
      <c r="BU2395" s="1819"/>
      <c r="CI2395" s="1455"/>
    </row>
    <row r="2396" spans="2:87" s="1365" customFormat="1" x14ac:dyDescent="0.25">
      <c r="B2396" s="1831"/>
      <c r="C2396" s="1831"/>
      <c r="D2396" s="1627"/>
      <c r="E2396" s="1831"/>
      <c r="F2396" s="1831"/>
      <c r="G2396" s="1831"/>
      <c r="S2396" s="1473"/>
      <c r="BU2396" s="1819"/>
      <c r="CI2396" s="1455"/>
    </row>
    <row r="2397" spans="2:87" s="1365" customFormat="1" x14ac:dyDescent="0.25">
      <c r="B2397" s="1831"/>
      <c r="C2397" s="1831"/>
      <c r="D2397" s="1627"/>
      <c r="E2397" s="1831"/>
      <c r="F2397" s="1831"/>
      <c r="G2397" s="1831"/>
      <c r="S2397" s="1473"/>
      <c r="BU2397" s="1819"/>
      <c r="CI2397" s="1455"/>
    </row>
    <row r="2398" spans="2:87" s="1365" customFormat="1" x14ac:dyDescent="0.25">
      <c r="B2398" s="1831"/>
      <c r="C2398" s="1831"/>
      <c r="D2398" s="1627"/>
      <c r="E2398" s="1831"/>
      <c r="F2398" s="1831"/>
      <c r="G2398" s="1831"/>
      <c r="S2398" s="1473"/>
      <c r="BU2398" s="1819"/>
      <c r="CI2398" s="1455"/>
    </row>
    <row r="2399" spans="2:87" s="1365" customFormat="1" x14ac:dyDescent="0.25">
      <c r="B2399" s="1831"/>
      <c r="C2399" s="1831"/>
      <c r="D2399" s="1627"/>
      <c r="E2399" s="1831"/>
      <c r="F2399" s="1831"/>
      <c r="G2399" s="1831"/>
      <c r="S2399" s="1473"/>
      <c r="BU2399" s="1819"/>
      <c r="CI2399" s="1455"/>
    </row>
    <row r="2400" spans="2:87" s="1365" customFormat="1" x14ac:dyDescent="0.25">
      <c r="B2400" s="1831"/>
      <c r="C2400" s="1831"/>
      <c r="D2400" s="1627"/>
      <c r="E2400" s="1831"/>
      <c r="F2400" s="1831"/>
      <c r="G2400" s="1831"/>
      <c r="S2400" s="1473"/>
      <c r="BU2400" s="1819"/>
      <c r="CI2400" s="1455"/>
    </row>
    <row r="2401" spans="2:87" s="1365" customFormat="1" x14ac:dyDescent="0.25">
      <c r="B2401" s="1831"/>
      <c r="C2401" s="1831"/>
      <c r="D2401" s="1627"/>
      <c r="E2401" s="1831"/>
      <c r="F2401" s="1831"/>
      <c r="G2401" s="1831"/>
      <c r="S2401" s="1473"/>
      <c r="BU2401" s="1819"/>
      <c r="CI2401" s="1455"/>
    </row>
    <row r="2402" spans="2:87" s="1365" customFormat="1" x14ac:dyDescent="0.25">
      <c r="B2402" s="1831"/>
      <c r="C2402" s="1831"/>
      <c r="D2402" s="1627"/>
      <c r="E2402" s="1831"/>
      <c r="F2402" s="1831"/>
      <c r="G2402" s="1831"/>
      <c r="S2402" s="1473"/>
      <c r="BU2402" s="1819"/>
      <c r="CI2402" s="1455"/>
    </row>
    <row r="2403" spans="2:87" s="1365" customFormat="1" x14ac:dyDescent="0.25">
      <c r="B2403" s="1831"/>
      <c r="C2403" s="1831"/>
      <c r="D2403" s="1627"/>
      <c r="E2403" s="1831"/>
      <c r="F2403" s="1831"/>
      <c r="G2403" s="1831"/>
      <c r="S2403" s="1473"/>
      <c r="BU2403" s="1819"/>
      <c r="CI2403" s="1455"/>
    </row>
    <row r="2404" spans="2:87" s="1365" customFormat="1" x14ac:dyDescent="0.25">
      <c r="B2404" s="1831"/>
      <c r="C2404" s="1831"/>
      <c r="D2404" s="1627"/>
      <c r="E2404" s="1831"/>
      <c r="F2404" s="1831"/>
      <c r="G2404" s="1831"/>
      <c r="S2404" s="1473"/>
      <c r="BU2404" s="1819"/>
      <c r="CI2404" s="1455"/>
    </row>
    <row r="2405" spans="2:87" s="1365" customFormat="1" x14ac:dyDescent="0.25">
      <c r="B2405" s="1831"/>
      <c r="C2405" s="1831"/>
      <c r="D2405" s="1627"/>
      <c r="E2405" s="1831"/>
      <c r="F2405" s="1831"/>
      <c r="G2405" s="1831"/>
      <c r="S2405" s="1473"/>
      <c r="BU2405" s="1819"/>
      <c r="CI2405" s="1455"/>
    </row>
    <row r="2406" spans="2:87" s="1365" customFormat="1" x14ac:dyDescent="0.25">
      <c r="B2406" s="1831"/>
      <c r="C2406" s="1831"/>
      <c r="D2406" s="1627"/>
      <c r="E2406" s="1831"/>
      <c r="F2406" s="1831"/>
      <c r="G2406" s="1831"/>
      <c r="S2406" s="1473"/>
      <c r="BU2406" s="1819"/>
      <c r="CI2406" s="1455"/>
    </row>
    <row r="2407" spans="2:87" s="1365" customFormat="1" x14ac:dyDescent="0.25">
      <c r="B2407" s="1831"/>
      <c r="C2407" s="1831"/>
      <c r="D2407" s="1627"/>
      <c r="E2407" s="1831"/>
      <c r="F2407" s="1831"/>
      <c r="G2407" s="1831"/>
      <c r="S2407" s="1473"/>
      <c r="BU2407" s="1819"/>
      <c r="CI2407" s="1455"/>
    </row>
    <row r="2408" spans="2:87" s="1365" customFormat="1" x14ac:dyDescent="0.25">
      <c r="B2408" s="1831"/>
      <c r="C2408" s="1831"/>
      <c r="D2408" s="1627"/>
      <c r="E2408" s="1831"/>
      <c r="F2408" s="1831"/>
      <c r="G2408" s="1831"/>
      <c r="S2408" s="1473"/>
      <c r="BU2408" s="1819"/>
      <c r="CI2408" s="1455"/>
    </row>
    <row r="2409" spans="2:87" s="1365" customFormat="1" x14ac:dyDescent="0.25">
      <c r="B2409" s="1831"/>
      <c r="C2409" s="1831"/>
      <c r="D2409" s="1627"/>
      <c r="E2409" s="1831"/>
      <c r="F2409" s="1831"/>
      <c r="G2409" s="1831"/>
      <c r="S2409" s="1473"/>
      <c r="BU2409" s="1819"/>
      <c r="CI2409" s="1455"/>
    </row>
    <row r="2410" spans="2:87" s="1365" customFormat="1" x14ac:dyDescent="0.25">
      <c r="B2410" s="1831"/>
      <c r="C2410" s="1831"/>
      <c r="D2410" s="1627"/>
      <c r="E2410" s="1831"/>
      <c r="F2410" s="1831"/>
      <c r="G2410" s="1831"/>
      <c r="S2410" s="1473"/>
      <c r="BU2410" s="1819"/>
      <c r="CI2410" s="1455"/>
    </row>
    <row r="2411" spans="2:87" s="1365" customFormat="1" x14ac:dyDescent="0.25">
      <c r="B2411" s="1831"/>
      <c r="C2411" s="1831"/>
      <c r="D2411" s="1627"/>
      <c r="E2411" s="1831"/>
      <c r="F2411" s="1831"/>
      <c r="G2411" s="1831"/>
      <c r="S2411" s="1473"/>
      <c r="BU2411" s="1819"/>
      <c r="CI2411" s="1455"/>
    </row>
    <row r="2412" spans="2:87" s="1365" customFormat="1" x14ac:dyDescent="0.25">
      <c r="B2412" s="1831"/>
      <c r="C2412" s="1831"/>
      <c r="D2412" s="1627"/>
      <c r="E2412" s="1831"/>
      <c r="F2412" s="1831"/>
      <c r="G2412" s="1831"/>
      <c r="S2412" s="1473"/>
      <c r="BU2412" s="1819"/>
      <c r="CI2412" s="1455"/>
    </row>
    <row r="2413" spans="2:87" s="1365" customFormat="1" x14ac:dyDescent="0.25">
      <c r="B2413" s="1831"/>
      <c r="C2413" s="1831"/>
      <c r="D2413" s="1627"/>
      <c r="E2413" s="1831"/>
      <c r="F2413" s="1831"/>
      <c r="G2413" s="1831"/>
      <c r="S2413" s="1473"/>
      <c r="BU2413" s="1819"/>
      <c r="CI2413" s="1455"/>
    </row>
    <row r="2414" spans="2:87" s="1365" customFormat="1" x14ac:dyDescent="0.25">
      <c r="B2414" s="1831"/>
      <c r="C2414" s="1831"/>
      <c r="D2414" s="1627"/>
      <c r="E2414" s="1831"/>
      <c r="F2414" s="1831"/>
      <c r="G2414" s="1831"/>
      <c r="S2414" s="1473"/>
      <c r="BU2414" s="1819"/>
      <c r="CI2414" s="1455"/>
    </row>
    <row r="2415" spans="2:87" s="1365" customFormat="1" x14ac:dyDescent="0.25">
      <c r="B2415" s="1831"/>
      <c r="C2415" s="1831"/>
      <c r="D2415" s="1627"/>
      <c r="E2415" s="1831"/>
      <c r="F2415" s="1831"/>
      <c r="G2415" s="1831"/>
      <c r="S2415" s="1473"/>
      <c r="BU2415" s="1819"/>
      <c r="CI2415" s="1455"/>
    </row>
    <row r="2416" spans="2:87" s="1365" customFormat="1" x14ac:dyDescent="0.25">
      <c r="B2416" s="1831"/>
      <c r="C2416" s="1831"/>
      <c r="D2416" s="1627"/>
      <c r="E2416" s="1831"/>
      <c r="F2416" s="1831"/>
      <c r="G2416" s="1831"/>
      <c r="S2416" s="1473"/>
      <c r="BU2416" s="1819"/>
      <c r="CI2416" s="1455"/>
    </row>
    <row r="2417" spans="2:87" s="1365" customFormat="1" x14ac:dyDescent="0.25">
      <c r="B2417" s="1831"/>
      <c r="C2417" s="1831"/>
      <c r="D2417" s="1627"/>
      <c r="E2417" s="1831"/>
      <c r="F2417" s="1831"/>
      <c r="G2417" s="1831"/>
      <c r="S2417" s="1473"/>
      <c r="BU2417" s="1819"/>
      <c r="CI2417" s="1455"/>
    </row>
    <row r="2418" spans="2:87" s="1365" customFormat="1" x14ac:dyDescent="0.25">
      <c r="B2418" s="1831"/>
      <c r="C2418" s="1831"/>
      <c r="D2418" s="1627"/>
      <c r="E2418" s="1831"/>
      <c r="F2418" s="1831"/>
      <c r="G2418" s="1831"/>
      <c r="S2418" s="1473"/>
      <c r="BU2418" s="1819"/>
      <c r="CI2418" s="1455"/>
    </row>
    <row r="2419" spans="2:87" s="1365" customFormat="1" x14ac:dyDescent="0.25">
      <c r="B2419" s="1831"/>
      <c r="C2419" s="1831"/>
      <c r="D2419" s="1627"/>
      <c r="E2419" s="1831"/>
      <c r="F2419" s="1831"/>
      <c r="G2419" s="1831"/>
      <c r="S2419" s="1473"/>
      <c r="BU2419" s="1819"/>
      <c r="CI2419" s="1455"/>
    </row>
    <row r="2420" spans="2:87" s="1365" customFormat="1" x14ac:dyDescent="0.25">
      <c r="B2420" s="1831"/>
      <c r="C2420" s="1831"/>
      <c r="D2420" s="1627"/>
      <c r="E2420" s="1831"/>
      <c r="F2420" s="1831"/>
      <c r="G2420" s="1831"/>
      <c r="S2420" s="1473"/>
      <c r="BU2420" s="1819"/>
      <c r="CI2420" s="1455"/>
    </row>
    <row r="2421" spans="2:87" s="1365" customFormat="1" x14ac:dyDescent="0.25">
      <c r="B2421" s="1831"/>
      <c r="C2421" s="1831"/>
      <c r="D2421" s="1627"/>
      <c r="E2421" s="1831"/>
      <c r="F2421" s="1831"/>
      <c r="G2421" s="1831"/>
      <c r="S2421" s="1473"/>
      <c r="BU2421" s="1819"/>
      <c r="CI2421" s="1455"/>
    </row>
    <row r="2422" spans="2:87" s="1365" customFormat="1" x14ac:dyDescent="0.25">
      <c r="B2422" s="1831"/>
      <c r="C2422" s="1831"/>
      <c r="D2422" s="1627"/>
      <c r="E2422" s="1831"/>
      <c r="F2422" s="1831"/>
      <c r="G2422" s="1831"/>
      <c r="S2422" s="1473"/>
      <c r="BU2422" s="1819"/>
      <c r="CI2422" s="1455"/>
    </row>
    <row r="2423" spans="2:87" s="1365" customFormat="1" x14ac:dyDescent="0.25">
      <c r="B2423" s="1831"/>
      <c r="C2423" s="1831"/>
      <c r="D2423" s="1627"/>
      <c r="E2423" s="1831"/>
      <c r="F2423" s="1831"/>
      <c r="G2423" s="1831"/>
      <c r="S2423" s="1473"/>
      <c r="BU2423" s="1819"/>
      <c r="CI2423" s="1455"/>
    </row>
    <row r="2424" spans="2:87" s="1365" customFormat="1" x14ac:dyDescent="0.25">
      <c r="B2424" s="1831"/>
      <c r="C2424" s="1831"/>
      <c r="D2424" s="1627"/>
      <c r="E2424" s="1831"/>
      <c r="F2424" s="1831"/>
      <c r="G2424" s="1831"/>
      <c r="S2424" s="1473"/>
      <c r="BU2424" s="1819"/>
      <c r="CI2424" s="1455"/>
    </row>
    <row r="2425" spans="2:87" s="1365" customFormat="1" x14ac:dyDescent="0.25">
      <c r="B2425" s="1831"/>
      <c r="C2425" s="1831"/>
      <c r="D2425" s="1627"/>
      <c r="E2425" s="1831"/>
      <c r="F2425" s="1831"/>
      <c r="G2425" s="1831"/>
      <c r="S2425" s="1473"/>
      <c r="BU2425" s="1819"/>
      <c r="CI2425" s="1455"/>
    </row>
    <row r="2426" spans="2:87" s="1365" customFormat="1" x14ac:dyDescent="0.25">
      <c r="B2426" s="1831"/>
      <c r="C2426" s="1831"/>
      <c r="D2426" s="1627"/>
      <c r="E2426" s="1831"/>
      <c r="F2426" s="1831"/>
      <c r="G2426" s="1831"/>
      <c r="S2426" s="1473"/>
      <c r="BU2426" s="1819"/>
      <c r="CI2426" s="1455"/>
    </row>
    <row r="2427" spans="2:87" s="1365" customFormat="1" x14ac:dyDescent="0.25">
      <c r="B2427" s="1831"/>
      <c r="C2427" s="1831"/>
      <c r="D2427" s="1627"/>
      <c r="E2427" s="1831"/>
      <c r="F2427" s="1831"/>
      <c r="G2427" s="1831"/>
      <c r="S2427" s="1473"/>
      <c r="BU2427" s="1819"/>
      <c r="CI2427" s="1455"/>
    </row>
    <row r="2428" spans="2:87" s="1365" customFormat="1" x14ac:dyDescent="0.25">
      <c r="B2428" s="1831"/>
      <c r="C2428" s="1831"/>
      <c r="D2428" s="1627"/>
      <c r="E2428" s="1831"/>
      <c r="F2428" s="1831"/>
      <c r="G2428" s="1831"/>
      <c r="S2428" s="1473"/>
      <c r="BU2428" s="1819"/>
      <c r="CI2428" s="1455"/>
    </row>
    <row r="2429" spans="2:87" s="1365" customFormat="1" x14ac:dyDescent="0.25">
      <c r="B2429" s="1831"/>
      <c r="C2429" s="1831"/>
      <c r="D2429" s="1627"/>
      <c r="E2429" s="1831"/>
      <c r="F2429" s="1831"/>
      <c r="G2429" s="1831"/>
      <c r="S2429" s="1473"/>
      <c r="BU2429" s="1819"/>
      <c r="CI2429" s="1455"/>
    </row>
    <row r="2430" spans="2:87" s="1365" customFormat="1" x14ac:dyDescent="0.25">
      <c r="B2430" s="1831"/>
      <c r="C2430" s="1831"/>
      <c r="D2430" s="1627"/>
      <c r="E2430" s="1831"/>
      <c r="F2430" s="1831"/>
      <c r="G2430" s="1831"/>
      <c r="S2430" s="1473"/>
      <c r="BU2430" s="1819"/>
      <c r="CI2430" s="1455"/>
    </row>
    <row r="2431" spans="2:87" s="1365" customFormat="1" x14ac:dyDescent="0.25">
      <c r="B2431" s="1831"/>
      <c r="C2431" s="1831"/>
      <c r="D2431" s="1627"/>
      <c r="E2431" s="1831"/>
      <c r="F2431" s="1831"/>
      <c r="G2431" s="1831"/>
      <c r="S2431" s="1473"/>
      <c r="BU2431" s="1819"/>
      <c r="CI2431" s="1455"/>
    </row>
    <row r="2432" spans="2:87" s="1365" customFormat="1" x14ac:dyDescent="0.25">
      <c r="B2432" s="1831"/>
      <c r="C2432" s="1831"/>
      <c r="D2432" s="1627"/>
      <c r="E2432" s="1831"/>
      <c r="F2432" s="1831"/>
      <c r="G2432" s="1831"/>
      <c r="S2432" s="1473"/>
      <c r="BU2432" s="1819"/>
      <c r="CI2432" s="1455"/>
    </row>
    <row r="2433" spans="2:87" s="1365" customFormat="1" x14ac:dyDescent="0.25">
      <c r="B2433" s="1831"/>
      <c r="C2433" s="1831"/>
      <c r="D2433" s="1627"/>
      <c r="E2433" s="1831"/>
      <c r="F2433" s="1831"/>
      <c r="G2433" s="1831"/>
      <c r="S2433" s="1473"/>
      <c r="BU2433" s="1819"/>
      <c r="CI2433" s="1455"/>
    </row>
    <row r="2434" spans="2:87" s="1365" customFormat="1" x14ac:dyDescent="0.25">
      <c r="B2434" s="1831"/>
      <c r="C2434" s="1831"/>
      <c r="D2434" s="1627"/>
      <c r="E2434" s="1831"/>
      <c r="F2434" s="1831"/>
      <c r="G2434" s="1831"/>
      <c r="S2434" s="1473"/>
      <c r="BU2434" s="1819"/>
      <c r="CI2434" s="1455"/>
    </row>
    <row r="2435" spans="2:87" s="1365" customFormat="1" x14ac:dyDescent="0.25">
      <c r="B2435" s="1831"/>
      <c r="C2435" s="1831"/>
      <c r="D2435" s="1627"/>
      <c r="E2435" s="1831"/>
      <c r="F2435" s="1831"/>
      <c r="G2435" s="1831"/>
      <c r="S2435" s="1473"/>
      <c r="BU2435" s="1819"/>
      <c r="CI2435" s="1455"/>
    </row>
    <row r="2436" spans="2:87" s="1365" customFormat="1" x14ac:dyDescent="0.25">
      <c r="B2436" s="1831"/>
      <c r="C2436" s="1831"/>
      <c r="D2436" s="1627"/>
      <c r="E2436" s="1831"/>
      <c r="F2436" s="1831"/>
      <c r="G2436" s="1831"/>
      <c r="S2436" s="1473"/>
      <c r="BU2436" s="1819"/>
      <c r="CI2436" s="1455"/>
    </row>
    <row r="2437" spans="2:87" s="1365" customFormat="1" x14ac:dyDescent="0.25">
      <c r="B2437" s="1831"/>
      <c r="C2437" s="1831"/>
      <c r="D2437" s="1627"/>
      <c r="E2437" s="1831"/>
      <c r="F2437" s="1831"/>
      <c r="G2437" s="1831"/>
      <c r="S2437" s="1473"/>
      <c r="BU2437" s="1819"/>
      <c r="CI2437" s="1455"/>
    </row>
    <row r="2438" spans="2:87" s="1365" customFormat="1" x14ac:dyDescent="0.25">
      <c r="B2438" s="1831"/>
      <c r="C2438" s="1831"/>
      <c r="D2438" s="1627"/>
      <c r="E2438" s="1831"/>
      <c r="F2438" s="1831"/>
      <c r="G2438" s="1831"/>
      <c r="S2438" s="1473"/>
      <c r="BU2438" s="1819"/>
      <c r="CI2438" s="1455"/>
    </row>
    <row r="2439" spans="2:87" s="1365" customFormat="1" x14ac:dyDescent="0.25">
      <c r="B2439" s="1831"/>
      <c r="C2439" s="1831"/>
      <c r="D2439" s="1627"/>
      <c r="E2439" s="1831"/>
      <c r="F2439" s="1831"/>
      <c r="G2439" s="1831"/>
      <c r="S2439" s="1473"/>
      <c r="BU2439" s="1819"/>
      <c r="CI2439" s="1455"/>
    </row>
    <row r="2440" spans="2:87" s="1365" customFormat="1" x14ac:dyDescent="0.25">
      <c r="B2440" s="1831"/>
      <c r="C2440" s="1831"/>
      <c r="D2440" s="1627"/>
      <c r="E2440" s="1831"/>
      <c r="F2440" s="1831"/>
      <c r="G2440" s="1831"/>
      <c r="S2440" s="1473"/>
      <c r="BU2440" s="1819"/>
      <c r="CI2440" s="1455"/>
    </row>
    <row r="2441" spans="2:87" s="1365" customFormat="1" x14ac:dyDescent="0.25">
      <c r="B2441" s="1831"/>
      <c r="C2441" s="1831"/>
      <c r="D2441" s="1627"/>
      <c r="E2441" s="1831"/>
      <c r="F2441" s="1831"/>
      <c r="G2441" s="1831"/>
      <c r="S2441" s="1473"/>
      <c r="BU2441" s="1819"/>
      <c r="CI2441" s="1455"/>
    </row>
    <row r="2442" spans="2:87" s="1365" customFormat="1" x14ac:dyDescent="0.25">
      <c r="B2442" s="1831"/>
      <c r="C2442" s="1831"/>
      <c r="D2442" s="1627"/>
      <c r="E2442" s="1831"/>
      <c r="F2442" s="1831"/>
      <c r="G2442" s="1831"/>
      <c r="S2442" s="1473"/>
      <c r="BU2442" s="1819"/>
      <c r="CI2442" s="1455"/>
    </row>
    <row r="2443" spans="2:87" s="1365" customFormat="1" x14ac:dyDescent="0.25">
      <c r="B2443" s="1831"/>
      <c r="C2443" s="1831"/>
      <c r="D2443" s="1627"/>
      <c r="E2443" s="1831"/>
      <c r="F2443" s="1831"/>
      <c r="G2443" s="1831"/>
      <c r="S2443" s="1473"/>
      <c r="BU2443" s="1819"/>
      <c r="CI2443" s="1455"/>
    </row>
    <row r="2444" spans="2:87" s="1365" customFormat="1" x14ac:dyDescent="0.25">
      <c r="B2444" s="1831"/>
      <c r="C2444" s="1831"/>
      <c r="D2444" s="1627"/>
      <c r="E2444" s="1831"/>
      <c r="F2444" s="1831"/>
      <c r="G2444" s="1831"/>
      <c r="S2444" s="1473"/>
      <c r="BU2444" s="1819"/>
      <c r="CI2444" s="1455"/>
    </row>
    <row r="2445" spans="2:87" s="1365" customFormat="1" x14ac:dyDescent="0.25">
      <c r="B2445" s="1831"/>
      <c r="C2445" s="1831"/>
      <c r="D2445" s="1627"/>
      <c r="E2445" s="1831"/>
      <c r="F2445" s="1831"/>
      <c r="G2445" s="1831"/>
      <c r="S2445" s="1473"/>
      <c r="BU2445" s="1819"/>
      <c r="CI2445" s="1455"/>
    </row>
    <row r="2446" spans="2:87" s="1365" customFormat="1" x14ac:dyDescent="0.25">
      <c r="B2446" s="1831"/>
      <c r="C2446" s="1831"/>
      <c r="D2446" s="1627"/>
      <c r="E2446" s="1831"/>
      <c r="F2446" s="1831"/>
      <c r="G2446" s="1831"/>
      <c r="S2446" s="1473"/>
      <c r="BU2446" s="1819"/>
      <c r="CI2446" s="1455"/>
    </row>
    <row r="2447" spans="2:87" s="1365" customFormat="1" x14ac:dyDescent="0.25">
      <c r="B2447" s="1831"/>
      <c r="C2447" s="1831"/>
      <c r="D2447" s="1627"/>
      <c r="E2447" s="1831"/>
      <c r="F2447" s="1831"/>
      <c r="G2447" s="1831"/>
      <c r="S2447" s="1473"/>
      <c r="BU2447" s="1819"/>
      <c r="CI2447" s="1455"/>
    </row>
    <row r="2448" spans="2:87" s="1365" customFormat="1" x14ac:dyDescent="0.25">
      <c r="B2448" s="1831"/>
      <c r="C2448" s="1831"/>
      <c r="D2448" s="1627"/>
      <c r="E2448" s="1831"/>
      <c r="F2448" s="1831"/>
      <c r="G2448" s="1831"/>
      <c r="S2448" s="1473"/>
      <c r="BU2448" s="1819"/>
      <c r="CI2448" s="1455"/>
    </row>
    <row r="2449" spans="2:87" s="1365" customFormat="1" x14ac:dyDescent="0.25">
      <c r="B2449" s="1831"/>
      <c r="C2449" s="1831"/>
      <c r="D2449" s="1627"/>
      <c r="E2449" s="1831"/>
      <c r="F2449" s="1831"/>
      <c r="G2449" s="1831"/>
      <c r="S2449" s="1473"/>
      <c r="BU2449" s="1819"/>
      <c r="CI2449" s="1455"/>
    </row>
    <row r="2450" spans="2:87" s="1365" customFormat="1" x14ac:dyDescent="0.25">
      <c r="B2450" s="1831"/>
      <c r="C2450" s="1831"/>
      <c r="D2450" s="1627"/>
      <c r="E2450" s="1831"/>
      <c r="F2450" s="1831"/>
      <c r="G2450" s="1831"/>
      <c r="S2450" s="1473"/>
      <c r="BU2450" s="1819"/>
      <c r="CI2450" s="1455"/>
    </row>
    <row r="2451" spans="2:87" s="1365" customFormat="1" x14ac:dyDescent="0.25">
      <c r="B2451" s="1831"/>
      <c r="C2451" s="1831"/>
      <c r="D2451" s="1627"/>
      <c r="E2451" s="1831"/>
      <c r="F2451" s="1831"/>
      <c r="G2451" s="1831"/>
      <c r="S2451" s="1473"/>
      <c r="BU2451" s="1819"/>
      <c r="CI2451" s="1455"/>
    </row>
    <row r="2452" spans="2:87" s="1365" customFormat="1" x14ac:dyDescent="0.25">
      <c r="B2452" s="1831"/>
      <c r="C2452" s="1831"/>
      <c r="D2452" s="1627"/>
      <c r="E2452" s="1831"/>
      <c r="F2452" s="1831"/>
      <c r="G2452" s="1831"/>
      <c r="S2452" s="1473"/>
      <c r="BU2452" s="1819"/>
      <c r="CI2452" s="1455"/>
    </row>
    <row r="2453" spans="2:87" s="1365" customFormat="1" x14ac:dyDescent="0.25">
      <c r="B2453" s="1831"/>
      <c r="C2453" s="1831"/>
      <c r="D2453" s="1627"/>
      <c r="E2453" s="1831"/>
      <c r="F2453" s="1831"/>
      <c r="G2453" s="1831"/>
      <c r="S2453" s="1473"/>
      <c r="BU2453" s="1819"/>
      <c r="CI2453" s="1455"/>
    </row>
    <row r="2454" spans="2:87" s="1365" customFormat="1" x14ac:dyDescent="0.25">
      <c r="B2454" s="1831"/>
      <c r="C2454" s="1831"/>
      <c r="D2454" s="1627"/>
      <c r="E2454" s="1831"/>
      <c r="F2454" s="1831"/>
      <c r="G2454" s="1831"/>
      <c r="S2454" s="1473"/>
      <c r="BU2454" s="1819"/>
      <c r="CI2454" s="1455"/>
    </row>
    <row r="2455" spans="2:87" s="1365" customFormat="1" x14ac:dyDescent="0.25">
      <c r="B2455" s="1831"/>
      <c r="C2455" s="1831"/>
      <c r="D2455" s="1627"/>
      <c r="E2455" s="1831"/>
      <c r="F2455" s="1831"/>
      <c r="G2455" s="1831"/>
      <c r="S2455" s="1473"/>
      <c r="BU2455" s="1819"/>
      <c r="CI2455" s="1455"/>
    </row>
    <row r="2456" spans="2:87" s="1365" customFormat="1" x14ac:dyDescent="0.25">
      <c r="B2456" s="1831"/>
      <c r="C2456" s="1831"/>
      <c r="D2456" s="1627"/>
      <c r="E2456" s="1831"/>
      <c r="F2456" s="1831"/>
      <c r="G2456" s="1831"/>
      <c r="S2456" s="1473"/>
      <c r="BU2456" s="1819"/>
      <c r="CI2456" s="1455"/>
    </row>
    <row r="2457" spans="2:87" s="1365" customFormat="1" x14ac:dyDescent="0.25">
      <c r="B2457" s="1831"/>
      <c r="C2457" s="1831"/>
      <c r="D2457" s="1627"/>
      <c r="E2457" s="1831"/>
      <c r="F2457" s="1831"/>
      <c r="G2457" s="1831"/>
      <c r="S2457" s="1473"/>
      <c r="BU2457" s="1819"/>
      <c r="CI2457" s="1455"/>
    </row>
    <row r="2458" spans="2:87" s="1365" customFormat="1" x14ac:dyDescent="0.25">
      <c r="B2458" s="1831"/>
      <c r="C2458" s="1831"/>
      <c r="D2458" s="1627"/>
      <c r="E2458" s="1831"/>
      <c r="F2458" s="1831"/>
      <c r="G2458" s="1831"/>
      <c r="S2458" s="1473"/>
      <c r="BU2458" s="1819"/>
      <c r="CI2458" s="1455"/>
    </row>
    <row r="2459" spans="2:87" s="1365" customFormat="1" x14ac:dyDescent="0.25">
      <c r="B2459" s="1831"/>
      <c r="C2459" s="1831"/>
      <c r="D2459" s="1627"/>
      <c r="E2459" s="1831"/>
      <c r="F2459" s="1831"/>
      <c r="G2459" s="1831"/>
      <c r="S2459" s="1473"/>
      <c r="BU2459" s="1819"/>
      <c r="CI2459" s="1455"/>
    </row>
    <row r="2460" spans="2:87" s="1365" customFormat="1" x14ac:dyDescent="0.25">
      <c r="B2460" s="1831"/>
      <c r="C2460" s="1831"/>
      <c r="D2460" s="1627"/>
      <c r="E2460" s="1831"/>
      <c r="F2460" s="1831"/>
      <c r="G2460" s="1831"/>
      <c r="S2460" s="1473"/>
      <c r="BU2460" s="1819"/>
      <c r="CI2460" s="1455"/>
    </row>
    <row r="2461" spans="2:87" s="1365" customFormat="1" x14ac:dyDescent="0.25">
      <c r="B2461" s="1831"/>
      <c r="C2461" s="1831"/>
      <c r="D2461" s="1627"/>
      <c r="E2461" s="1831"/>
      <c r="F2461" s="1831"/>
      <c r="G2461" s="1831"/>
      <c r="S2461" s="1473"/>
      <c r="BU2461" s="1819"/>
      <c r="CI2461" s="1455"/>
    </row>
    <row r="2462" spans="2:87" s="1365" customFormat="1" x14ac:dyDescent="0.25">
      <c r="B2462" s="1831"/>
      <c r="C2462" s="1831"/>
      <c r="D2462" s="1627"/>
      <c r="E2462" s="1831"/>
      <c r="F2462" s="1831"/>
      <c r="G2462" s="1831"/>
      <c r="S2462" s="1473"/>
      <c r="BU2462" s="1819"/>
      <c r="CI2462" s="1455"/>
    </row>
    <row r="2463" spans="2:87" s="1365" customFormat="1" x14ac:dyDescent="0.25">
      <c r="B2463" s="1831"/>
      <c r="C2463" s="1831"/>
      <c r="D2463" s="1627"/>
      <c r="E2463" s="1831"/>
      <c r="F2463" s="1831"/>
      <c r="G2463" s="1831"/>
      <c r="S2463" s="1473"/>
      <c r="BU2463" s="1819"/>
      <c r="CI2463" s="1455"/>
    </row>
    <row r="2464" spans="2:87" s="1365" customFormat="1" x14ac:dyDescent="0.25">
      <c r="B2464" s="1831"/>
      <c r="C2464" s="1831"/>
      <c r="D2464" s="1627"/>
      <c r="E2464" s="1831"/>
      <c r="F2464" s="1831"/>
      <c r="G2464" s="1831"/>
      <c r="S2464" s="1473"/>
      <c r="BU2464" s="1819"/>
      <c r="CI2464" s="1455"/>
    </row>
    <row r="2465" spans="2:87" s="1365" customFormat="1" x14ac:dyDescent="0.25">
      <c r="B2465" s="1831"/>
      <c r="C2465" s="1831"/>
      <c r="D2465" s="1627"/>
      <c r="E2465" s="1831"/>
      <c r="F2465" s="1831"/>
      <c r="G2465" s="1831"/>
      <c r="S2465" s="1473"/>
      <c r="BU2465" s="1819"/>
      <c r="CI2465" s="1455"/>
    </row>
    <row r="2466" spans="2:87" s="1365" customFormat="1" x14ac:dyDescent="0.25">
      <c r="B2466" s="1831"/>
      <c r="C2466" s="1831"/>
      <c r="D2466" s="1627"/>
      <c r="E2466" s="1831"/>
      <c r="F2466" s="1831"/>
      <c r="G2466" s="1831"/>
      <c r="S2466" s="1473"/>
      <c r="BU2466" s="1819"/>
      <c r="CI2466" s="1455"/>
    </row>
    <row r="2467" spans="2:87" s="1365" customFormat="1" x14ac:dyDescent="0.25">
      <c r="B2467" s="1831"/>
      <c r="C2467" s="1831"/>
      <c r="D2467" s="1627"/>
      <c r="E2467" s="1831"/>
      <c r="F2467" s="1831"/>
      <c r="G2467" s="1831"/>
      <c r="S2467" s="1473"/>
      <c r="BU2467" s="1819"/>
      <c r="CI2467" s="1455"/>
    </row>
    <row r="2468" spans="2:87" s="1365" customFormat="1" x14ac:dyDescent="0.25">
      <c r="B2468" s="1831"/>
      <c r="C2468" s="1831"/>
      <c r="D2468" s="1627"/>
      <c r="E2468" s="1831"/>
      <c r="F2468" s="1831"/>
      <c r="G2468" s="1831"/>
      <c r="S2468" s="1473"/>
      <c r="BU2468" s="1819"/>
      <c r="CI2468" s="1455"/>
    </row>
    <row r="2469" spans="2:87" s="1365" customFormat="1" x14ac:dyDescent="0.25">
      <c r="B2469" s="1831"/>
      <c r="C2469" s="1831"/>
      <c r="D2469" s="1627"/>
      <c r="E2469" s="1831"/>
      <c r="F2469" s="1831"/>
      <c r="G2469" s="1831"/>
      <c r="S2469" s="1473"/>
      <c r="BU2469" s="1819"/>
      <c r="CI2469" s="1455"/>
    </row>
    <row r="2470" spans="2:87" s="1365" customFormat="1" x14ac:dyDescent="0.25">
      <c r="B2470" s="1831"/>
      <c r="C2470" s="1831"/>
      <c r="D2470" s="1627"/>
      <c r="E2470" s="1831"/>
      <c r="F2470" s="1831"/>
      <c r="G2470" s="1831"/>
      <c r="S2470" s="1473"/>
      <c r="BU2470" s="1819"/>
      <c r="CI2470" s="1455"/>
    </row>
    <row r="2471" spans="2:87" s="1365" customFormat="1" x14ac:dyDescent="0.25">
      <c r="B2471" s="1831"/>
      <c r="C2471" s="1831"/>
      <c r="D2471" s="1627"/>
      <c r="E2471" s="1831"/>
      <c r="F2471" s="1831"/>
      <c r="G2471" s="1831"/>
      <c r="S2471" s="1473"/>
      <c r="BU2471" s="1819"/>
      <c r="CI2471" s="1455"/>
    </row>
    <row r="2472" spans="2:87" s="1365" customFormat="1" x14ac:dyDescent="0.25">
      <c r="B2472" s="1831"/>
      <c r="C2472" s="1831"/>
      <c r="D2472" s="1627"/>
      <c r="E2472" s="1831"/>
      <c r="F2472" s="1831"/>
      <c r="G2472" s="1831"/>
      <c r="S2472" s="1473"/>
      <c r="BU2472" s="1819"/>
      <c r="CI2472" s="1455"/>
    </row>
    <row r="2473" spans="2:87" s="1365" customFormat="1" x14ac:dyDescent="0.25">
      <c r="B2473" s="1831"/>
      <c r="C2473" s="1831"/>
      <c r="D2473" s="1627"/>
      <c r="E2473" s="1831"/>
      <c r="F2473" s="1831"/>
      <c r="G2473" s="1831"/>
      <c r="S2473" s="1473"/>
      <c r="BU2473" s="1819"/>
      <c r="CI2473" s="1455"/>
    </row>
    <row r="2474" spans="2:87" s="1365" customFormat="1" x14ac:dyDescent="0.25">
      <c r="B2474" s="1831"/>
      <c r="C2474" s="1831"/>
      <c r="D2474" s="1627"/>
      <c r="E2474" s="1831"/>
      <c r="F2474" s="1831"/>
      <c r="G2474" s="1831"/>
      <c r="S2474" s="1473"/>
      <c r="BU2474" s="1819"/>
      <c r="CI2474" s="1455"/>
    </row>
    <row r="2475" spans="2:87" s="1365" customFormat="1" x14ac:dyDescent="0.25">
      <c r="B2475" s="1831"/>
      <c r="C2475" s="1831"/>
      <c r="D2475" s="1627"/>
      <c r="E2475" s="1831"/>
      <c r="F2475" s="1831"/>
      <c r="G2475" s="1831"/>
      <c r="S2475" s="1473"/>
      <c r="BU2475" s="1819"/>
      <c r="CI2475" s="1455"/>
    </row>
    <row r="2476" spans="2:87" s="1365" customFormat="1" x14ac:dyDescent="0.25">
      <c r="B2476" s="1831"/>
      <c r="C2476" s="1831"/>
      <c r="D2476" s="1627"/>
      <c r="E2476" s="1831"/>
      <c r="F2476" s="1831"/>
      <c r="G2476" s="1831"/>
      <c r="S2476" s="1473"/>
      <c r="BU2476" s="1819"/>
      <c r="CI2476" s="1455"/>
    </row>
    <row r="2477" spans="2:87" s="1365" customFormat="1" x14ac:dyDescent="0.25">
      <c r="B2477" s="1831"/>
      <c r="C2477" s="1831"/>
      <c r="D2477" s="1627"/>
      <c r="E2477" s="1831"/>
      <c r="F2477" s="1831"/>
      <c r="G2477" s="1831"/>
      <c r="S2477" s="1473"/>
      <c r="BU2477" s="1819"/>
      <c r="CI2477" s="1455"/>
    </row>
    <row r="2478" spans="2:87" s="1365" customFormat="1" x14ac:dyDescent="0.25">
      <c r="B2478" s="1831"/>
      <c r="C2478" s="1831"/>
      <c r="D2478" s="1627"/>
      <c r="E2478" s="1831"/>
      <c r="F2478" s="1831"/>
      <c r="G2478" s="1831"/>
      <c r="S2478" s="1473"/>
      <c r="BU2478" s="1819"/>
      <c r="CI2478" s="1455"/>
    </row>
    <row r="2479" spans="2:87" s="1365" customFormat="1" x14ac:dyDescent="0.25">
      <c r="B2479" s="1831"/>
      <c r="C2479" s="1831"/>
      <c r="D2479" s="1627"/>
      <c r="E2479" s="1831"/>
      <c r="F2479" s="1831"/>
      <c r="G2479" s="1831"/>
      <c r="S2479" s="1473"/>
      <c r="BU2479" s="1819"/>
      <c r="CI2479" s="1455"/>
    </row>
    <row r="2480" spans="2:87" s="1365" customFormat="1" x14ac:dyDescent="0.25">
      <c r="B2480" s="1831"/>
      <c r="C2480" s="1831"/>
      <c r="D2480" s="1627"/>
      <c r="E2480" s="1831"/>
      <c r="F2480" s="1831"/>
      <c r="G2480" s="1831"/>
      <c r="S2480" s="1473"/>
      <c r="BU2480" s="1819"/>
      <c r="CI2480" s="1455"/>
    </row>
    <row r="2481" spans="2:87" s="1365" customFormat="1" x14ac:dyDescent="0.25">
      <c r="B2481" s="1831"/>
      <c r="C2481" s="1831"/>
      <c r="D2481" s="1627"/>
      <c r="E2481" s="1831"/>
      <c r="F2481" s="1831"/>
      <c r="G2481" s="1831"/>
      <c r="S2481" s="1473"/>
      <c r="BU2481" s="1819"/>
      <c r="CI2481" s="1455"/>
    </row>
    <row r="2482" spans="2:87" s="1365" customFormat="1" x14ac:dyDescent="0.25">
      <c r="B2482" s="1831"/>
      <c r="C2482" s="1831"/>
      <c r="D2482" s="1627"/>
      <c r="E2482" s="1831"/>
      <c r="F2482" s="1831"/>
      <c r="G2482" s="1831"/>
      <c r="S2482" s="1473"/>
      <c r="BU2482" s="1819"/>
      <c r="CI2482" s="1455"/>
    </row>
    <row r="2483" spans="2:87" s="1365" customFormat="1" x14ac:dyDescent="0.25">
      <c r="B2483" s="1831"/>
      <c r="C2483" s="1831"/>
      <c r="D2483" s="1627"/>
      <c r="E2483" s="1831"/>
      <c r="F2483" s="1831"/>
      <c r="G2483" s="1831"/>
      <c r="S2483" s="1473"/>
      <c r="BU2483" s="1819"/>
      <c r="CI2483" s="1455"/>
    </row>
    <row r="2484" spans="2:87" s="1365" customFormat="1" x14ac:dyDescent="0.25">
      <c r="B2484" s="1831"/>
      <c r="C2484" s="1831"/>
      <c r="D2484" s="1627"/>
      <c r="E2484" s="1831"/>
      <c r="F2484" s="1831"/>
      <c r="G2484" s="1831"/>
      <c r="S2484" s="1473"/>
      <c r="BU2484" s="1819"/>
      <c r="CI2484" s="1455"/>
    </row>
    <row r="2485" spans="2:87" s="1365" customFormat="1" x14ac:dyDescent="0.25">
      <c r="B2485" s="1831"/>
      <c r="C2485" s="1831"/>
      <c r="D2485" s="1627"/>
      <c r="E2485" s="1831"/>
      <c r="F2485" s="1831"/>
      <c r="G2485" s="1831"/>
      <c r="S2485" s="1473"/>
      <c r="BU2485" s="1819"/>
      <c r="CI2485" s="1455"/>
    </row>
    <row r="2486" spans="2:87" s="1365" customFormat="1" x14ac:dyDescent="0.25">
      <c r="B2486" s="1831"/>
      <c r="C2486" s="1831"/>
      <c r="D2486" s="1627"/>
      <c r="E2486" s="1831"/>
      <c r="F2486" s="1831"/>
      <c r="G2486" s="1831"/>
      <c r="S2486" s="1473"/>
      <c r="BU2486" s="1819"/>
      <c r="CI2486" s="1455"/>
    </row>
    <row r="2487" spans="2:87" s="1365" customFormat="1" x14ac:dyDescent="0.25">
      <c r="B2487" s="1831"/>
      <c r="C2487" s="1831"/>
      <c r="D2487" s="1627"/>
      <c r="E2487" s="1831"/>
      <c r="F2487" s="1831"/>
      <c r="G2487" s="1831"/>
      <c r="S2487" s="1473"/>
      <c r="BU2487" s="1819"/>
      <c r="CI2487" s="1455"/>
    </row>
    <row r="2488" spans="2:87" s="1365" customFormat="1" x14ac:dyDescent="0.25">
      <c r="B2488" s="1831"/>
      <c r="C2488" s="1831"/>
      <c r="D2488" s="1627"/>
      <c r="E2488" s="1831"/>
      <c r="F2488" s="1831"/>
      <c r="G2488" s="1831"/>
      <c r="S2488" s="1473"/>
      <c r="BU2488" s="1819"/>
      <c r="CI2488" s="1455"/>
    </row>
    <row r="2489" spans="2:87" s="1365" customFormat="1" x14ac:dyDescent="0.25">
      <c r="B2489" s="1831"/>
      <c r="C2489" s="1831"/>
      <c r="D2489" s="1627"/>
      <c r="E2489" s="1831"/>
      <c r="F2489" s="1831"/>
      <c r="G2489" s="1831"/>
      <c r="S2489" s="1473"/>
      <c r="BU2489" s="1819"/>
      <c r="CI2489" s="1455"/>
    </row>
    <row r="2490" spans="2:87" s="1365" customFormat="1" x14ac:dyDescent="0.25">
      <c r="B2490" s="1831"/>
      <c r="C2490" s="1831"/>
      <c r="D2490" s="1627"/>
      <c r="E2490" s="1831"/>
      <c r="F2490" s="1831"/>
      <c r="G2490" s="1831"/>
      <c r="S2490" s="1473"/>
      <c r="BU2490" s="1819"/>
      <c r="CI2490" s="1455"/>
    </row>
    <row r="2491" spans="2:87" s="1365" customFormat="1" x14ac:dyDescent="0.25">
      <c r="B2491" s="1831"/>
      <c r="C2491" s="1831"/>
      <c r="D2491" s="1627"/>
      <c r="E2491" s="1831"/>
      <c r="F2491" s="1831"/>
      <c r="G2491" s="1831"/>
      <c r="S2491" s="1473"/>
      <c r="BU2491" s="1819"/>
      <c r="CI2491" s="1455"/>
    </row>
    <row r="2492" spans="2:87" s="1365" customFormat="1" x14ac:dyDescent="0.25">
      <c r="B2492" s="1831"/>
      <c r="C2492" s="1831"/>
      <c r="D2492" s="1627"/>
      <c r="E2492" s="1831"/>
      <c r="F2492" s="1831"/>
      <c r="G2492" s="1831"/>
      <c r="S2492" s="1473"/>
      <c r="BU2492" s="1819"/>
      <c r="CI2492" s="1455"/>
    </row>
    <row r="2493" spans="2:87" s="1365" customFormat="1" x14ac:dyDescent="0.25">
      <c r="B2493" s="1831"/>
      <c r="C2493" s="1831"/>
      <c r="D2493" s="1627"/>
      <c r="E2493" s="1831"/>
      <c r="F2493" s="1831"/>
      <c r="G2493" s="1831"/>
      <c r="S2493" s="1473"/>
      <c r="BU2493" s="1819"/>
      <c r="CI2493" s="1455"/>
    </row>
    <row r="2494" spans="2:87" s="1365" customFormat="1" x14ac:dyDescent="0.25">
      <c r="B2494" s="1831"/>
      <c r="C2494" s="1831"/>
      <c r="D2494" s="1627"/>
      <c r="E2494" s="1831"/>
      <c r="F2494" s="1831"/>
      <c r="G2494" s="1831"/>
      <c r="S2494" s="1473"/>
      <c r="BU2494" s="1819"/>
      <c r="CI2494" s="1455"/>
    </row>
    <row r="2495" spans="2:87" s="1365" customFormat="1" x14ac:dyDescent="0.25">
      <c r="B2495" s="1831"/>
      <c r="C2495" s="1831"/>
      <c r="D2495" s="1627"/>
      <c r="E2495" s="1831"/>
      <c r="F2495" s="1831"/>
      <c r="G2495" s="1831"/>
      <c r="S2495" s="1473"/>
      <c r="BU2495" s="1819"/>
      <c r="CI2495" s="1455"/>
    </row>
    <row r="2496" spans="2:87" s="1365" customFormat="1" x14ac:dyDescent="0.25">
      <c r="B2496" s="1831"/>
      <c r="C2496" s="1831"/>
      <c r="D2496" s="1627"/>
      <c r="E2496" s="1831"/>
      <c r="F2496" s="1831"/>
      <c r="G2496" s="1831"/>
      <c r="S2496" s="1473"/>
      <c r="BU2496" s="1819"/>
      <c r="CI2496" s="1455"/>
    </row>
    <row r="2497" spans="2:87" s="1365" customFormat="1" x14ac:dyDescent="0.25">
      <c r="B2497" s="1831"/>
      <c r="C2497" s="1831"/>
      <c r="D2497" s="1627"/>
      <c r="E2497" s="1831"/>
      <c r="F2497" s="1831"/>
      <c r="G2497" s="1831"/>
      <c r="S2497" s="1473"/>
      <c r="BU2497" s="1819"/>
      <c r="CI2497" s="1455"/>
    </row>
    <row r="2498" spans="2:87" s="1365" customFormat="1" x14ac:dyDescent="0.25">
      <c r="B2498" s="1831"/>
      <c r="C2498" s="1831"/>
      <c r="D2498" s="1627"/>
      <c r="E2498" s="1831"/>
      <c r="F2498" s="1831"/>
      <c r="G2498" s="1831"/>
      <c r="S2498" s="1473"/>
      <c r="BU2498" s="1819"/>
      <c r="CI2498" s="1455"/>
    </row>
    <row r="2499" spans="2:87" s="1365" customFormat="1" x14ac:dyDescent="0.25">
      <c r="B2499" s="1831"/>
      <c r="C2499" s="1831"/>
      <c r="D2499" s="1627"/>
      <c r="E2499" s="1831"/>
      <c r="F2499" s="1831"/>
      <c r="G2499" s="1831"/>
      <c r="S2499" s="1473"/>
      <c r="BU2499" s="1819"/>
      <c r="CI2499" s="1455"/>
    </row>
    <row r="2500" spans="2:87" s="1365" customFormat="1" x14ac:dyDescent="0.25">
      <c r="B2500" s="1831"/>
      <c r="C2500" s="1831"/>
      <c r="D2500" s="1627"/>
      <c r="E2500" s="1831"/>
      <c r="F2500" s="1831"/>
      <c r="G2500" s="1831"/>
      <c r="S2500" s="1473"/>
      <c r="BU2500" s="1819"/>
      <c r="CI2500" s="1455"/>
    </row>
    <row r="2501" spans="2:87" s="1365" customFormat="1" x14ac:dyDescent="0.25">
      <c r="B2501" s="1831"/>
      <c r="C2501" s="1831"/>
      <c r="D2501" s="1627"/>
      <c r="E2501" s="1831"/>
      <c r="F2501" s="1831"/>
      <c r="G2501" s="1831"/>
      <c r="S2501" s="1473"/>
      <c r="BU2501" s="1819"/>
      <c r="CI2501" s="1455"/>
    </row>
    <row r="2502" spans="2:87" s="1365" customFormat="1" x14ac:dyDescent="0.25">
      <c r="B2502" s="1831"/>
      <c r="C2502" s="1831"/>
      <c r="D2502" s="1627"/>
      <c r="E2502" s="1831"/>
      <c r="F2502" s="1831"/>
      <c r="G2502" s="1831"/>
      <c r="S2502" s="1473"/>
      <c r="BU2502" s="1819"/>
      <c r="CI2502" s="1455"/>
    </row>
    <row r="2503" spans="2:87" s="1365" customFormat="1" x14ac:dyDescent="0.25">
      <c r="B2503" s="1831"/>
      <c r="C2503" s="1831"/>
      <c r="D2503" s="1627"/>
      <c r="E2503" s="1831"/>
      <c r="F2503" s="1831"/>
      <c r="G2503" s="1831"/>
      <c r="S2503" s="1473"/>
      <c r="BU2503" s="1819"/>
      <c r="CI2503" s="1455"/>
    </row>
    <row r="2504" spans="2:87" s="1365" customFormat="1" x14ac:dyDescent="0.25">
      <c r="B2504" s="1831"/>
      <c r="C2504" s="1831"/>
      <c r="D2504" s="1627"/>
      <c r="E2504" s="1831"/>
      <c r="F2504" s="1831"/>
      <c r="G2504" s="1831"/>
      <c r="S2504" s="1473"/>
      <c r="BU2504" s="1819"/>
      <c r="CI2504" s="1455"/>
    </row>
    <row r="2505" spans="2:87" s="1365" customFormat="1" x14ac:dyDescent="0.25">
      <c r="B2505" s="1831"/>
      <c r="C2505" s="1831"/>
      <c r="D2505" s="1627"/>
      <c r="E2505" s="1831"/>
      <c r="F2505" s="1831"/>
      <c r="G2505" s="1831"/>
      <c r="S2505" s="1473"/>
      <c r="BU2505" s="1819"/>
      <c r="CI2505" s="1455"/>
    </row>
    <row r="2506" spans="2:87" s="1365" customFormat="1" x14ac:dyDescent="0.25">
      <c r="B2506" s="1831"/>
      <c r="C2506" s="1831"/>
      <c r="D2506" s="1627"/>
      <c r="E2506" s="1831"/>
      <c r="F2506" s="1831"/>
      <c r="G2506" s="1831"/>
      <c r="S2506" s="1473"/>
      <c r="BU2506" s="1819"/>
      <c r="CI2506" s="1455"/>
    </row>
    <row r="2507" spans="2:87" s="1365" customFormat="1" x14ac:dyDescent="0.25">
      <c r="B2507" s="1831"/>
      <c r="C2507" s="1831"/>
      <c r="D2507" s="1627"/>
      <c r="E2507" s="1831"/>
      <c r="F2507" s="1831"/>
      <c r="G2507" s="1831"/>
      <c r="S2507" s="1473"/>
      <c r="BU2507" s="1819"/>
      <c r="CI2507" s="1455"/>
    </row>
    <row r="2508" spans="2:87" s="1365" customFormat="1" x14ac:dyDescent="0.25">
      <c r="B2508" s="1831"/>
      <c r="C2508" s="1831"/>
      <c r="D2508" s="1627"/>
      <c r="E2508" s="1831"/>
      <c r="F2508" s="1831"/>
      <c r="G2508" s="1831"/>
      <c r="S2508" s="1473"/>
      <c r="BU2508" s="1819"/>
      <c r="CI2508" s="1455"/>
    </row>
    <row r="2509" spans="2:87" s="1365" customFormat="1" x14ac:dyDescent="0.25">
      <c r="B2509" s="1831"/>
      <c r="C2509" s="1831"/>
      <c r="D2509" s="1627"/>
      <c r="E2509" s="1831"/>
      <c r="F2509" s="1831"/>
      <c r="G2509" s="1831"/>
      <c r="S2509" s="1473"/>
      <c r="BU2509" s="1819"/>
      <c r="CI2509" s="1455"/>
    </row>
    <row r="2510" spans="2:87" s="1365" customFormat="1" x14ac:dyDescent="0.25">
      <c r="B2510" s="1831"/>
      <c r="C2510" s="1831"/>
      <c r="D2510" s="1627"/>
      <c r="E2510" s="1831"/>
      <c r="F2510" s="1831"/>
      <c r="G2510" s="1831"/>
      <c r="S2510" s="1473"/>
      <c r="BU2510" s="1819"/>
      <c r="CI2510" s="1455"/>
    </row>
    <row r="2511" spans="2:87" s="1365" customFormat="1" x14ac:dyDescent="0.25">
      <c r="B2511" s="1831"/>
      <c r="C2511" s="1831"/>
      <c r="D2511" s="1627"/>
      <c r="E2511" s="1831"/>
      <c r="F2511" s="1831"/>
      <c r="G2511" s="1831"/>
      <c r="S2511" s="1473"/>
      <c r="BU2511" s="1819"/>
      <c r="CI2511" s="1455"/>
    </row>
    <row r="2512" spans="2:87" s="1365" customFormat="1" x14ac:dyDescent="0.25">
      <c r="B2512" s="1831"/>
      <c r="C2512" s="1831"/>
      <c r="D2512" s="1627"/>
      <c r="E2512" s="1831"/>
      <c r="F2512" s="1831"/>
      <c r="G2512" s="1831"/>
      <c r="S2512" s="1473"/>
      <c r="BU2512" s="1819"/>
      <c r="CI2512" s="1455"/>
    </row>
    <row r="2513" spans="2:87" s="1365" customFormat="1" x14ac:dyDescent="0.25">
      <c r="B2513" s="1831"/>
      <c r="C2513" s="1831"/>
      <c r="D2513" s="1627"/>
      <c r="E2513" s="1831"/>
      <c r="F2513" s="1831"/>
      <c r="G2513" s="1831"/>
      <c r="S2513" s="1473"/>
      <c r="BU2513" s="1819"/>
      <c r="CI2513" s="1455"/>
    </row>
    <row r="2514" spans="2:87" s="1365" customFormat="1" x14ac:dyDescent="0.25">
      <c r="B2514" s="1831"/>
      <c r="C2514" s="1831"/>
      <c r="D2514" s="1627"/>
      <c r="E2514" s="1831"/>
      <c r="F2514" s="1831"/>
      <c r="G2514" s="1831"/>
      <c r="S2514" s="1473"/>
      <c r="BU2514" s="1819"/>
      <c r="CI2514" s="1455"/>
    </row>
    <row r="2515" spans="2:87" s="1365" customFormat="1" x14ac:dyDescent="0.25">
      <c r="B2515" s="1831"/>
      <c r="C2515" s="1831"/>
      <c r="D2515" s="1627"/>
      <c r="E2515" s="1831"/>
      <c r="F2515" s="1831"/>
      <c r="G2515" s="1831"/>
      <c r="S2515" s="1473"/>
      <c r="BU2515" s="1819"/>
      <c r="CI2515" s="1455"/>
    </row>
    <row r="2516" spans="2:87" s="1365" customFormat="1" x14ac:dyDescent="0.25">
      <c r="B2516" s="1831"/>
      <c r="C2516" s="1831"/>
      <c r="D2516" s="1627"/>
      <c r="E2516" s="1831"/>
      <c r="F2516" s="1831"/>
      <c r="G2516" s="1831"/>
      <c r="S2516" s="1473"/>
      <c r="BU2516" s="1819"/>
      <c r="CI2516" s="1455"/>
    </row>
    <row r="2517" spans="2:87" s="1365" customFormat="1" x14ac:dyDescent="0.25">
      <c r="B2517" s="1831"/>
      <c r="C2517" s="1831"/>
      <c r="D2517" s="1627"/>
      <c r="E2517" s="1831"/>
      <c r="F2517" s="1831"/>
      <c r="G2517" s="1831"/>
      <c r="S2517" s="1473"/>
      <c r="BU2517" s="1819"/>
      <c r="CI2517" s="1455"/>
    </row>
    <row r="2518" spans="2:87" s="1365" customFormat="1" x14ac:dyDescent="0.25">
      <c r="B2518" s="1831"/>
      <c r="C2518" s="1831"/>
      <c r="D2518" s="1627"/>
      <c r="E2518" s="1831"/>
      <c r="F2518" s="1831"/>
      <c r="G2518" s="1831"/>
      <c r="S2518" s="1473"/>
      <c r="BU2518" s="1819"/>
      <c r="CI2518" s="1455"/>
    </row>
    <row r="2519" spans="2:87" s="1365" customFormat="1" x14ac:dyDescent="0.25">
      <c r="B2519" s="1831"/>
      <c r="C2519" s="1831"/>
      <c r="D2519" s="1627"/>
      <c r="E2519" s="1831"/>
      <c r="F2519" s="1831"/>
      <c r="G2519" s="1831"/>
      <c r="S2519" s="1473"/>
      <c r="BU2519" s="1819"/>
      <c r="CI2519" s="1455"/>
    </row>
    <row r="2520" spans="2:87" s="1365" customFormat="1" x14ac:dyDescent="0.25">
      <c r="B2520" s="1831"/>
      <c r="C2520" s="1831"/>
      <c r="D2520" s="1627"/>
      <c r="E2520" s="1831"/>
      <c r="F2520" s="1831"/>
      <c r="G2520" s="1831"/>
      <c r="S2520" s="1473"/>
      <c r="BU2520" s="1819"/>
      <c r="CI2520" s="1455"/>
    </row>
    <row r="2521" spans="2:87" s="1365" customFormat="1" x14ac:dyDescent="0.25">
      <c r="B2521" s="1831"/>
      <c r="C2521" s="1831"/>
      <c r="D2521" s="1627"/>
      <c r="E2521" s="1831"/>
      <c r="F2521" s="1831"/>
      <c r="G2521" s="1831"/>
      <c r="S2521" s="1473"/>
      <c r="BU2521" s="1819"/>
      <c r="CI2521" s="1455"/>
    </row>
    <row r="2522" spans="2:87" s="1365" customFormat="1" x14ac:dyDescent="0.25">
      <c r="B2522" s="1831"/>
      <c r="C2522" s="1831"/>
      <c r="D2522" s="1627"/>
      <c r="E2522" s="1831"/>
      <c r="F2522" s="1831"/>
      <c r="G2522" s="1831"/>
      <c r="S2522" s="1473"/>
      <c r="BU2522" s="1819"/>
      <c r="CI2522" s="1455"/>
    </row>
    <row r="2523" spans="2:87" s="1365" customFormat="1" x14ac:dyDescent="0.25">
      <c r="B2523" s="1831"/>
      <c r="C2523" s="1831"/>
      <c r="D2523" s="1627"/>
      <c r="E2523" s="1831"/>
      <c r="F2523" s="1831"/>
      <c r="G2523" s="1831"/>
      <c r="S2523" s="1473"/>
      <c r="BU2523" s="1819"/>
      <c r="CI2523" s="1455"/>
    </row>
    <row r="2524" spans="2:87" s="1365" customFormat="1" x14ac:dyDescent="0.25">
      <c r="B2524" s="1831"/>
      <c r="C2524" s="1831"/>
      <c r="D2524" s="1627"/>
      <c r="E2524" s="1831"/>
      <c r="F2524" s="1831"/>
      <c r="G2524" s="1831"/>
      <c r="S2524" s="1473"/>
      <c r="BU2524" s="1819"/>
      <c r="CI2524" s="1455"/>
    </row>
    <row r="2525" spans="2:87" s="1365" customFormat="1" x14ac:dyDescent="0.25">
      <c r="B2525" s="1831"/>
      <c r="C2525" s="1831"/>
      <c r="D2525" s="1627"/>
      <c r="E2525" s="1831"/>
      <c r="F2525" s="1831"/>
      <c r="G2525" s="1831"/>
      <c r="S2525" s="1473"/>
      <c r="BU2525" s="1819"/>
      <c r="CI2525" s="1455"/>
    </row>
    <row r="2526" spans="2:87" s="1365" customFormat="1" x14ac:dyDescent="0.25">
      <c r="B2526" s="1831"/>
      <c r="C2526" s="1831"/>
      <c r="D2526" s="1627"/>
      <c r="E2526" s="1831"/>
      <c r="F2526" s="1831"/>
      <c r="G2526" s="1831"/>
      <c r="S2526" s="1473"/>
      <c r="BU2526" s="1819"/>
      <c r="CI2526" s="1455"/>
    </row>
    <row r="2527" spans="2:87" s="1365" customFormat="1" x14ac:dyDescent="0.25">
      <c r="B2527" s="1831"/>
      <c r="C2527" s="1831"/>
      <c r="D2527" s="1627"/>
      <c r="E2527" s="1831"/>
      <c r="F2527" s="1831"/>
      <c r="G2527" s="1831"/>
      <c r="S2527" s="1473"/>
      <c r="BU2527" s="1819"/>
      <c r="CI2527" s="1455"/>
    </row>
    <row r="2528" spans="2:87" s="1365" customFormat="1" x14ac:dyDescent="0.25">
      <c r="B2528" s="1831"/>
      <c r="C2528" s="1831"/>
      <c r="D2528" s="1627"/>
      <c r="E2528" s="1831"/>
      <c r="F2528" s="1831"/>
      <c r="G2528" s="1831"/>
      <c r="S2528" s="1473"/>
      <c r="BU2528" s="1819"/>
      <c r="CI2528" s="1455"/>
    </row>
    <row r="2529" spans="2:87" s="1365" customFormat="1" x14ac:dyDescent="0.25">
      <c r="B2529" s="1831"/>
      <c r="C2529" s="1831"/>
      <c r="D2529" s="1627"/>
      <c r="E2529" s="1831"/>
      <c r="F2529" s="1831"/>
      <c r="G2529" s="1831"/>
      <c r="S2529" s="1473"/>
      <c r="BU2529" s="1819"/>
      <c r="CI2529" s="1455"/>
    </row>
    <row r="2530" spans="2:87" s="1365" customFormat="1" x14ac:dyDescent="0.25">
      <c r="B2530" s="1831"/>
      <c r="C2530" s="1831"/>
      <c r="D2530" s="1627"/>
      <c r="E2530" s="1831"/>
      <c r="F2530" s="1831"/>
      <c r="G2530" s="1831"/>
      <c r="S2530" s="1473"/>
      <c r="BU2530" s="1819"/>
      <c r="CI2530" s="1455"/>
    </row>
    <row r="2531" spans="2:87" s="1365" customFormat="1" x14ac:dyDescent="0.25">
      <c r="B2531" s="1831"/>
      <c r="C2531" s="1831"/>
      <c r="D2531" s="1627"/>
      <c r="E2531" s="1831"/>
      <c r="F2531" s="1831"/>
      <c r="G2531" s="1831"/>
      <c r="S2531" s="1473"/>
      <c r="BU2531" s="1819"/>
      <c r="CI2531" s="1455"/>
    </row>
    <row r="2532" spans="2:87" s="1365" customFormat="1" x14ac:dyDescent="0.25">
      <c r="B2532" s="1831"/>
      <c r="C2532" s="1831"/>
      <c r="D2532" s="1627"/>
      <c r="E2532" s="1831"/>
      <c r="F2532" s="1831"/>
      <c r="G2532" s="1831"/>
      <c r="S2532" s="1473"/>
      <c r="BU2532" s="1819"/>
      <c r="CI2532" s="1455"/>
    </row>
    <row r="2533" spans="2:87" s="1365" customFormat="1" x14ac:dyDescent="0.25">
      <c r="B2533" s="1831"/>
      <c r="C2533" s="1831"/>
      <c r="D2533" s="1627"/>
      <c r="E2533" s="1831"/>
      <c r="F2533" s="1831"/>
      <c r="G2533" s="1831"/>
      <c r="S2533" s="1473"/>
      <c r="BU2533" s="1819"/>
      <c r="CI2533" s="1455"/>
    </row>
    <row r="2534" spans="2:87" s="1365" customFormat="1" x14ac:dyDescent="0.25">
      <c r="B2534" s="1831"/>
      <c r="C2534" s="1831"/>
      <c r="D2534" s="1627"/>
      <c r="E2534" s="1831"/>
      <c r="F2534" s="1831"/>
      <c r="G2534" s="1831"/>
      <c r="S2534" s="1473"/>
      <c r="BU2534" s="1819"/>
      <c r="CI2534" s="1455"/>
    </row>
    <row r="2535" spans="2:87" s="1365" customFormat="1" x14ac:dyDescent="0.25">
      <c r="B2535" s="1831"/>
      <c r="C2535" s="1831"/>
      <c r="D2535" s="1627"/>
      <c r="E2535" s="1831"/>
      <c r="F2535" s="1831"/>
      <c r="G2535" s="1831"/>
      <c r="S2535" s="1473"/>
      <c r="BU2535" s="1819"/>
      <c r="CI2535" s="1455"/>
    </row>
    <row r="2536" spans="2:87" s="1365" customFormat="1" x14ac:dyDescent="0.25">
      <c r="B2536" s="1831"/>
      <c r="C2536" s="1831"/>
      <c r="D2536" s="1627"/>
      <c r="E2536" s="1831"/>
      <c r="F2536" s="1831"/>
      <c r="G2536" s="1831"/>
      <c r="S2536" s="1473"/>
      <c r="BU2536" s="1819"/>
      <c r="CI2536" s="1455"/>
    </row>
    <row r="2537" spans="2:87" s="1365" customFormat="1" x14ac:dyDescent="0.25">
      <c r="B2537" s="1831"/>
      <c r="C2537" s="1831"/>
      <c r="D2537" s="1627"/>
      <c r="E2537" s="1831"/>
      <c r="F2537" s="1831"/>
      <c r="G2537" s="1831"/>
      <c r="S2537" s="1473"/>
      <c r="BU2537" s="1819"/>
      <c r="CI2537" s="1455"/>
    </row>
    <row r="2538" spans="2:87" s="1365" customFormat="1" x14ac:dyDescent="0.25">
      <c r="B2538" s="1831"/>
      <c r="C2538" s="1831"/>
      <c r="D2538" s="1627"/>
      <c r="E2538" s="1831"/>
      <c r="F2538" s="1831"/>
      <c r="G2538" s="1831"/>
      <c r="S2538" s="1473"/>
      <c r="BU2538" s="1819"/>
      <c r="CI2538" s="1455"/>
    </row>
    <row r="2539" spans="2:87" s="1365" customFormat="1" x14ac:dyDescent="0.25">
      <c r="B2539" s="1831"/>
      <c r="C2539" s="1831"/>
      <c r="D2539" s="1627"/>
      <c r="E2539" s="1831"/>
      <c r="F2539" s="1831"/>
      <c r="G2539" s="1831"/>
      <c r="S2539" s="1473"/>
      <c r="BU2539" s="1819"/>
      <c r="CI2539" s="1455"/>
    </row>
    <row r="2540" spans="2:87" s="1365" customFormat="1" x14ac:dyDescent="0.25">
      <c r="B2540" s="1831"/>
      <c r="C2540" s="1831"/>
      <c r="D2540" s="1627"/>
      <c r="E2540" s="1831"/>
      <c r="F2540" s="1831"/>
      <c r="G2540" s="1831"/>
      <c r="S2540" s="1473"/>
      <c r="BU2540" s="1819"/>
      <c r="CI2540" s="1455"/>
    </row>
    <row r="2541" spans="2:87" s="1365" customFormat="1" x14ac:dyDescent="0.25">
      <c r="B2541" s="1831"/>
      <c r="C2541" s="1831"/>
      <c r="D2541" s="1627"/>
      <c r="E2541" s="1831"/>
      <c r="F2541" s="1831"/>
      <c r="G2541" s="1831"/>
      <c r="S2541" s="1473"/>
      <c r="BU2541" s="1819"/>
      <c r="CI2541" s="1455"/>
    </row>
    <row r="2542" spans="2:87" s="1365" customFormat="1" x14ac:dyDescent="0.25">
      <c r="B2542" s="1831"/>
      <c r="C2542" s="1831"/>
      <c r="D2542" s="1627"/>
      <c r="E2542" s="1831"/>
      <c r="F2542" s="1831"/>
      <c r="G2542" s="1831"/>
      <c r="S2542" s="1473"/>
      <c r="BU2542" s="1819"/>
      <c r="CI2542" s="1455"/>
    </row>
    <row r="2543" spans="2:87" s="1365" customFormat="1" x14ac:dyDescent="0.25">
      <c r="B2543" s="1831"/>
      <c r="C2543" s="1831"/>
      <c r="D2543" s="1627"/>
      <c r="E2543" s="1831"/>
      <c r="F2543" s="1831"/>
      <c r="G2543" s="1831"/>
      <c r="S2543" s="1473"/>
      <c r="BU2543" s="1819"/>
      <c r="CI2543" s="1455"/>
    </row>
    <row r="2544" spans="2:87" s="1365" customFormat="1" x14ac:dyDescent="0.25">
      <c r="B2544" s="1831"/>
      <c r="C2544" s="1831"/>
      <c r="D2544" s="1627"/>
      <c r="E2544" s="1831"/>
      <c r="F2544" s="1831"/>
      <c r="G2544" s="1831"/>
      <c r="S2544" s="1473"/>
      <c r="BU2544" s="1819"/>
      <c r="CI2544" s="1455"/>
    </row>
    <row r="2545" spans="2:87" s="1365" customFormat="1" x14ac:dyDescent="0.25">
      <c r="B2545" s="1831"/>
      <c r="C2545" s="1831"/>
      <c r="D2545" s="1627"/>
      <c r="E2545" s="1831"/>
      <c r="F2545" s="1831"/>
      <c r="G2545" s="1831"/>
      <c r="S2545" s="1473"/>
      <c r="BU2545" s="1819"/>
      <c r="CI2545" s="1455"/>
    </row>
    <row r="2546" spans="2:87" s="1365" customFormat="1" x14ac:dyDescent="0.25">
      <c r="B2546" s="1831"/>
      <c r="C2546" s="1831"/>
      <c r="D2546" s="1627"/>
      <c r="E2546" s="1831"/>
      <c r="F2546" s="1831"/>
      <c r="G2546" s="1831"/>
      <c r="S2546" s="1473"/>
      <c r="BU2546" s="1819"/>
      <c r="CI2546" s="1455"/>
    </row>
    <row r="2547" spans="2:87" s="1365" customFormat="1" x14ac:dyDescent="0.25">
      <c r="B2547" s="1831"/>
      <c r="C2547" s="1831"/>
      <c r="D2547" s="1627"/>
      <c r="E2547" s="1831"/>
      <c r="F2547" s="1831"/>
      <c r="G2547" s="1831"/>
      <c r="S2547" s="1473"/>
      <c r="BU2547" s="1819"/>
      <c r="CI2547" s="1455"/>
    </row>
    <row r="2548" spans="2:87" s="1365" customFormat="1" x14ac:dyDescent="0.25">
      <c r="B2548" s="1831"/>
      <c r="C2548" s="1831"/>
      <c r="D2548" s="1627"/>
      <c r="E2548" s="1831"/>
      <c r="F2548" s="1831"/>
      <c r="G2548" s="1831"/>
      <c r="S2548" s="1473"/>
      <c r="BU2548" s="1819"/>
      <c r="CI2548" s="1455"/>
    </row>
    <row r="2549" spans="2:87" s="1365" customFormat="1" x14ac:dyDescent="0.25">
      <c r="B2549" s="1831"/>
      <c r="C2549" s="1831"/>
      <c r="D2549" s="1627"/>
      <c r="E2549" s="1831"/>
      <c r="F2549" s="1831"/>
      <c r="G2549" s="1831"/>
      <c r="S2549" s="1473"/>
      <c r="BU2549" s="1819"/>
      <c r="CI2549" s="1455"/>
    </row>
    <row r="2550" spans="2:87" s="1365" customFormat="1" x14ac:dyDescent="0.25">
      <c r="B2550" s="1831"/>
      <c r="C2550" s="1831"/>
      <c r="D2550" s="1627"/>
      <c r="E2550" s="1831"/>
      <c r="F2550" s="1831"/>
      <c r="G2550" s="1831"/>
      <c r="S2550" s="1473"/>
      <c r="BU2550" s="1819"/>
      <c r="CI2550" s="1455"/>
    </row>
    <row r="2551" spans="2:87" s="1365" customFormat="1" x14ac:dyDescent="0.25">
      <c r="B2551" s="1831"/>
      <c r="C2551" s="1831"/>
      <c r="D2551" s="1627"/>
      <c r="E2551" s="1831"/>
      <c r="F2551" s="1831"/>
      <c r="G2551" s="1831"/>
      <c r="S2551" s="1473"/>
      <c r="BU2551" s="1819"/>
      <c r="CI2551" s="1455"/>
    </row>
    <row r="2552" spans="2:87" s="1365" customFormat="1" x14ac:dyDescent="0.25">
      <c r="B2552" s="1831"/>
      <c r="C2552" s="1831"/>
      <c r="D2552" s="1627"/>
      <c r="E2552" s="1831"/>
      <c r="F2552" s="1831"/>
      <c r="G2552" s="1831"/>
      <c r="S2552" s="1473"/>
      <c r="BU2552" s="1819"/>
      <c r="CI2552" s="1455"/>
    </row>
    <row r="2553" spans="2:87" s="1365" customFormat="1" x14ac:dyDescent="0.25">
      <c r="B2553" s="1831"/>
      <c r="C2553" s="1831"/>
      <c r="D2553" s="1627"/>
      <c r="E2553" s="1831"/>
      <c r="F2553" s="1831"/>
      <c r="G2553" s="1831"/>
      <c r="S2553" s="1473"/>
      <c r="BU2553" s="1819"/>
      <c r="CI2553" s="1455"/>
    </row>
    <row r="2554" spans="2:87" s="1365" customFormat="1" x14ac:dyDescent="0.25">
      <c r="B2554" s="1831"/>
      <c r="C2554" s="1831"/>
      <c r="D2554" s="1627"/>
      <c r="E2554" s="1831"/>
      <c r="F2554" s="1831"/>
      <c r="G2554" s="1831"/>
      <c r="S2554" s="1473"/>
      <c r="BU2554" s="1819"/>
      <c r="CI2554" s="1455"/>
    </row>
    <row r="2555" spans="2:87" s="1365" customFormat="1" x14ac:dyDescent="0.25">
      <c r="B2555" s="1831"/>
      <c r="C2555" s="1831"/>
      <c r="D2555" s="1627"/>
      <c r="E2555" s="1831"/>
      <c r="F2555" s="1831"/>
      <c r="G2555" s="1831"/>
      <c r="S2555" s="1473"/>
      <c r="BU2555" s="1819"/>
      <c r="CI2555" s="1455"/>
    </row>
    <row r="2556" spans="2:87" s="1365" customFormat="1" x14ac:dyDescent="0.25">
      <c r="B2556" s="1831"/>
      <c r="C2556" s="1831"/>
      <c r="D2556" s="1627"/>
      <c r="E2556" s="1831"/>
      <c r="F2556" s="1831"/>
      <c r="G2556" s="1831"/>
      <c r="S2556" s="1473"/>
      <c r="BU2556" s="1819"/>
      <c r="CI2556" s="1455"/>
    </row>
    <row r="2557" spans="2:87" s="1365" customFormat="1" x14ac:dyDescent="0.25">
      <c r="B2557" s="1831"/>
      <c r="C2557" s="1831"/>
      <c r="D2557" s="1627"/>
      <c r="E2557" s="1831"/>
      <c r="F2557" s="1831"/>
      <c r="G2557" s="1831"/>
      <c r="S2557" s="1473"/>
      <c r="BU2557" s="1819"/>
      <c r="CI2557" s="1455"/>
    </row>
    <row r="2558" spans="2:87" s="1365" customFormat="1" x14ac:dyDescent="0.25">
      <c r="B2558" s="1831"/>
      <c r="C2558" s="1831"/>
      <c r="D2558" s="1627"/>
      <c r="E2558" s="1831"/>
      <c r="F2558" s="1831"/>
      <c r="G2558" s="1831"/>
      <c r="S2558" s="1473"/>
      <c r="BU2558" s="1819"/>
      <c r="CI2558" s="1455"/>
    </row>
    <row r="2559" spans="2:87" s="1365" customFormat="1" x14ac:dyDescent="0.25">
      <c r="B2559" s="1831"/>
      <c r="C2559" s="1831"/>
      <c r="D2559" s="1627"/>
      <c r="E2559" s="1831"/>
      <c r="F2559" s="1831"/>
      <c r="G2559" s="1831"/>
      <c r="S2559" s="1473"/>
      <c r="BU2559" s="1819"/>
      <c r="CI2559" s="1455"/>
    </row>
    <row r="2560" spans="2:87" s="1365" customFormat="1" x14ac:dyDescent="0.25">
      <c r="B2560" s="1831"/>
      <c r="C2560" s="1831"/>
      <c r="D2560" s="1627"/>
      <c r="E2560" s="1831"/>
      <c r="F2560" s="1831"/>
      <c r="G2560" s="1831"/>
      <c r="S2560" s="1473"/>
      <c r="BU2560" s="1819"/>
      <c r="CI2560" s="1455"/>
    </row>
    <row r="2561" spans="2:87" s="1365" customFormat="1" x14ac:dyDescent="0.25">
      <c r="B2561" s="1831"/>
      <c r="C2561" s="1831"/>
      <c r="D2561" s="1627"/>
      <c r="E2561" s="1831"/>
      <c r="F2561" s="1831"/>
      <c r="G2561" s="1831"/>
      <c r="S2561" s="1473"/>
      <c r="BU2561" s="1819"/>
      <c r="CI2561" s="1455"/>
    </row>
    <row r="2562" spans="2:87" s="1365" customFormat="1" x14ac:dyDescent="0.25">
      <c r="B2562" s="1831"/>
      <c r="C2562" s="1831"/>
      <c r="D2562" s="1627"/>
      <c r="E2562" s="1831"/>
      <c r="F2562" s="1831"/>
      <c r="G2562" s="1831"/>
      <c r="S2562" s="1473"/>
      <c r="BU2562" s="1819"/>
      <c r="CI2562" s="1455"/>
    </row>
    <row r="2563" spans="2:87" s="1365" customFormat="1" x14ac:dyDescent="0.25">
      <c r="B2563" s="1831"/>
      <c r="C2563" s="1831"/>
      <c r="D2563" s="1627"/>
      <c r="E2563" s="1831"/>
      <c r="F2563" s="1831"/>
      <c r="G2563" s="1831"/>
      <c r="S2563" s="1473"/>
      <c r="BU2563" s="1819"/>
      <c r="CI2563" s="1455"/>
    </row>
    <row r="2564" spans="2:87" s="1365" customFormat="1" x14ac:dyDescent="0.25">
      <c r="B2564" s="1831"/>
      <c r="C2564" s="1831"/>
      <c r="D2564" s="1627"/>
      <c r="E2564" s="1831"/>
      <c r="F2564" s="1831"/>
      <c r="G2564" s="1831"/>
      <c r="S2564" s="1473"/>
      <c r="BU2564" s="1819"/>
      <c r="CI2564" s="1455"/>
    </row>
    <row r="2565" spans="2:87" s="1365" customFormat="1" x14ac:dyDescent="0.25">
      <c r="B2565" s="1831"/>
      <c r="C2565" s="1831"/>
      <c r="D2565" s="1627"/>
      <c r="E2565" s="1831"/>
      <c r="F2565" s="1831"/>
      <c r="G2565" s="1831"/>
      <c r="S2565" s="1473"/>
      <c r="BU2565" s="1819"/>
      <c r="CI2565" s="1455"/>
    </row>
    <row r="2566" spans="2:87" s="1365" customFormat="1" x14ac:dyDescent="0.25">
      <c r="B2566" s="1831"/>
      <c r="C2566" s="1831"/>
      <c r="D2566" s="1627"/>
      <c r="E2566" s="1831"/>
      <c r="F2566" s="1831"/>
      <c r="G2566" s="1831"/>
      <c r="S2566" s="1473"/>
      <c r="BU2566" s="1819"/>
      <c r="CI2566" s="1455"/>
    </row>
    <row r="2567" spans="2:87" s="1365" customFormat="1" x14ac:dyDescent="0.25">
      <c r="B2567" s="1831"/>
      <c r="C2567" s="1831"/>
      <c r="D2567" s="1627"/>
      <c r="E2567" s="1831"/>
      <c r="F2567" s="1831"/>
      <c r="G2567" s="1831"/>
      <c r="S2567" s="1473"/>
      <c r="BU2567" s="1819"/>
      <c r="CI2567" s="1455"/>
    </row>
    <row r="2568" spans="2:87" s="1365" customFormat="1" x14ac:dyDescent="0.25">
      <c r="B2568" s="1831"/>
      <c r="C2568" s="1831"/>
      <c r="D2568" s="1627"/>
      <c r="E2568" s="1831"/>
      <c r="F2568" s="1831"/>
      <c r="G2568" s="1831"/>
      <c r="S2568" s="1473"/>
      <c r="BU2568" s="1819"/>
      <c r="CI2568" s="1455"/>
    </row>
    <row r="2569" spans="2:87" s="1365" customFormat="1" x14ac:dyDescent="0.25">
      <c r="B2569" s="1831"/>
      <c r="C2569" s="1831"/>
      <c r="D2569" s="1627"/>
      <c r="E2569" s="1831"/>
      <c r="F2569" s="1831"/>
      <c r="G2569" s="1831"/>
      <c r="S2569" s="1473"/>
      <c r="BU2569" s="1819"/>
      <c r="CI2569" s="1455"/>
    </row>
    <row r="2570" spans="2:87" s="1365" customFormat="1" x14ac:dyDescent="0.25">
      <c r="B2570" s="1831"/>
      <c r="C2570" s="1831"/>
      <c r="D2570" s="1627"/>
      <c r="E2570" s="1831"/>
      <c r="F2570" s="1831"/>
      <c r="G2570" s="1831"/>
      <c r="S2570" s="1473"/>
      <c r="BU2570" s="1819"/>
      <c r="CI2570" s="1455"/>
    </row>
    <row r="2571" spans="2:87" s="1365" customFormat="1" x14ac:dyDescent="0.25">
      <c r="B2571" s="1831"/>
      <c r="C2571" s="1831"/>
      <c r="D2571" s="1627"/>
      <c r="E2571" s="1831"/>
      <c r="F2571" s="1831"/>
      <c r="G2571" s="1831"/>
      <c r="S2571" s="1473"/>
      <c r="BU2571" s="1819"/>
      <c r="CI2571" s="1455"/>
    </row>
    <row r="2572" spans="2:87" s="1365" customFormat="1" x14ac:dyDescent="0.25">
      <c r="B2572" s="1831"/>
      <c r="C2572" s="1831"/>
      <c r="D2572" s="1627"/>
      <c r="E2572" s="1831"/>
      <c r="F2572" s="1831"/>
      <c r="G2572" s="1831"/>
      <c r="S2572" s="1473"/>
      <c r="BU2572" s="1819"/>
      <c r="CI2572" s="1455"/>
    </row>
    <row r="2573" spans="2:87" s="1365" customFormat="1" x14ac:dyDescent="0.25">
      <c r="B2573" s="1831"/>
      <c r="C2573" s="1831"/>
      <c r="D2573" s="1627"/>
      <c r="E2573" s="1831"/>
      <c r="F2573" s="1831"/>
      <c r="G2573" s="1831"/>
      <c r="S2573" s="1473"/>
      <c r="BU2573" s="1819"/>
      <c r="CI2573" s="1455"/>
    </row>
    <row r="2574" spans="2:87" s="1365" customFormat="1" x14ac:dyDescent="0.25">
      <c r="B2574" s="1831"/>
      <c r="C2574" s="1831"/>
      <c r="D2574" s="1627"/>
      <c r="E2574" s="1831"/>
      <c r="F2574" s="1831"/>
      <c r="G2574" s="1831"/>
      <c r="S2574" s="1473"/>
      <c r="BU2574" s="1819"/>
      <c r="CI2574" s="1455"/>
    </row>
    <row r="2575" spans="2:87" s="1365" customFormat="1" x14ac:dyDescent="0.25">
      <c r="B2575" s="1831"/>
      <c r="C2575" s="1831"/>
      <c r="D2575" s="1627"/>
      <c r="E2575" s="1831"/>
      <c r="F2575" s="1831"/>
      <c r="G2575" s="1831"/>
      <c r="S2575" s="1473"/>
      <c r="BU2575" s="1819"/>
      <c r="CI2575" s="1455"/>
    </row>
    <row r="2576" spans="2:87" s="1365" customFormat="1" x14ac:dyDescent="0.25">
      <c r="B2576" s="1831"/>
      <c r="C2576" s="1831"/>
      <c r="D2576" s="1627"/>
      <c r="E2576" s="1831"/>
      <c r="F2576" s="1831"/>
      <c r="G2576" s="1831"/>
      <c r="S2576" s="1473"/>
      <c r="BU2576" s="1819"/>
      <c r="CI2576" s="1455"/>
    </row>
    <row r="2577" spans="2:87" s="1365" customFormat="1" x14ac:dyDescent="0.25">
      <c r="B2577" s="1831"/>
      <c r="C2577" s="1831"/>
      <c r="D2577" s="1627"/>
      <c r="E2577" s="1831"/>
      <c r="F2577" s="1831"/>
      <c r="G2577" s="1831"/>
      <c r="S2577" s="1473"/>
      <c r="BU2577" s="1819"/>
      <c r="CI2577" s="1455"/>
    </row>
    <row r="2578" spans="2:87" s="1365" customFormat="1" x14ac:dyDescent="0.25">
      <c r="B2578" s="1831"/>
      <c r="C2578" s="1831"/>
      <c r="D2578" s="1627"/>
      <c r="E2578" s="1831"/>
      <c r="F2578" s="1831"/>
      <c r="G2578" s="1831"/>
      <c r="S2578" s="1473"/>
      <c r="BU2578" s="1819"/>
      <c r="CI2578" s="1455"/>
    </row>
    <row r="2579" spans="2:87" s="1365" customFormat="1" x14ac:dyDescent="0.25">
      <c r="B2579" s="1831"/>
      <c r="C2579" s="1831"/>
      <c r="D2579" s="1627"/>
      <c r="E2579" s="1831"/>
      <c r="F2579" s="1831"/>
      <c r="G2579" s="1831"/>
      <c r="S2579" s="1473"/>
      <c r="BU2579" s="1819"/>
      <c r="CI2579" s="1455"/>
    </row>
    <row r="2580" spans="2:87" s="1365" customFormat="1" x14ac:dyDescent="0.25">
      <c r="B2580" s="1831"/>
      <c r="C2580" s="1831"/>
      <c r="D2580" s="1627"/>
      <c r="E2580" s="1831"/>
      <c r="F2580" s="1831"/>
      <c r="G2580" s="1831"/>
      <c r="S2580" s="1473"/>
      <c r="BU2580" s="1819"/>
      <c r="CI2580" s="1455"/>
    </row>
    <row r="2581" spans="2:87" s="1365" customFormat="1" x14ac:dyDescent="0.25">
      <c r="B2581" s="1831"/>
      <c r="C2581" s="1831"/>
      <c r="D2581" s="1627"/>
      <c r="E2581" s="1831"/>
      <c r="F2581" s="1831"/>
      <c r="G2581" s="1831"/>
      <c r="S2581" s="1473"/>
      <c r="BU2581" s="1819"/>
      <c r="CI2581" s="1455"/>
    </row>
    <row r="2582" spans="2:87" s="1365" customFormat="1" x14ac:dyDescent="0.25">
      <c r="B2582" s="1831"/>
      <c r="C2582" s="1831"/>
      <c r="D2582" s="1627"/>
      <c r="E2582" s="1831"/>
      <c r="F2582" s="1831"/>
      <c r="G2582" s="1831"/>
      <c r="S2582" s="1473"/>
      <c r="BU2582" s="1819"/>
      <c r="CI2582" s="1455"/>
    </row>
    <row r="2583" spans="2:87" s="1365" customFormat="1" x14ac:dyDescent="0.25">
      <c r="B2583" s="1831"/>
      <c r="C2583" s="1831"/>
      <c r="D2583" s="1627"/>
      <c r="E2583" s="1831"/>
      <c r="F2583" s="1831"/>
      <c r="G2583" s="1831"/>
      <c r="S2583" s="1473"/>
      <c r="BU2583" s="1819"/>
      <c r="CI2583" s="1455"/>
    </row>
    <row r="2584" spans="2:87" s="1365" customFormat="1" x14ac:dyDescent="0.25">
      <c r="B2584" s="1831"/>
      <c r="C2584" s="1831"/>
      <c r="D2584" s="1627"/>
      <c r="E2584" s="1831"/>
      <c r="F2584" s="1831"/>
      <c r="G2584" s="1831"/>
      <c r="S2584" s="1473"/>
      <c r="BU2584" s="1819"/>
      <c r="CI2584" s="1455"/>
    </row>
    <row r="2585" spans="2:87" s="1365" customFormat="1" x14ac:dyDescent="0.25">
      <c r="B2585" s="1831"/>
      <c r="C2585" s="1831"/>
      <c r="D2585" s="1627"/>
      <c r="E2585" s="1831"/>
      <c r="F2585" s="1831"/>
      <c r="G2585" s="1831"/>
      <c r="S2585" s="1473"/>
      <c r="BU2585" s="1819"/>
      <c r="CI2585" s="1455"/>
    </row>
    <row r="2586" spans="2:87" s="1365" customFormat="1" x14ac:dyDescent="0.25">
      <c r="B2586" s="1831"/>
      <c r="C2586" s="1831"/>
      <c r="D2586" s="1627"/>
      <c r="E2586" s="1831"/>
      <c r="F2586" s="1831"/>
      <c r="G2586" s="1831"/>
      <c r="S2586" s="1473"/>
      <c r="BU2586" s="1819"/>
      <c r="CI2586" s="1455"/>
    </row>
    <row r="2587" spans="2:87" s="1365" customFormat="1" x14ac:dyDescent="0.25">
      <c r="B2587" s="1831"/>
      <c r="C2587" s="1831"/>
      <c r="D2587" s="1627"/>
      <c r="E2587" s="1831"/>
      <c r="F2587" s="1831"/>
      <c r="G2587" s="1831"/>
      <c r="S2587" s="1473"/>
      <c r="BU2587" s="1819"/>
      <c r="CI2587" s="1455"/>
    </row>
    <row r="2588" spans="2:87" s="1365" customFormat="1" x14ac:dyDescent="0.25">
      <c r="B2588" s="1831"/>
      <c r="C2588" s="1831"/>
      <c r="D2588" s="1627"/>
      <c r="E2588" s="1831"/>
      <c r="F2588" s="1831"/>
      <c r="G2588" s="1831"/>
      <c r="S2588" s="1473"/>
      <c r="BU2588" s="1819"/>
      <c r="CI2588" s="1455"/>
    </row>
    <row r="2589" spans="2:87" s="1365" customFormat="1" x14ac:dyDescent="0.25">
      <c r="B2589" s="1831"/>
      <c r="C2589" s="1831"/>
      <c r="D2589" s="1627"/>
      <c r="E2589" s="1831"/>
      <c r="F2589" s="1831"/>
      <c r="G2589" s="1831"/>
      <c r="S2589" s="1473"/>
      <c r="BU2589" s="1819"/>
      <c r="CI2589" s="1455"/>
    </row>
    <row r="2590" spans="2:87" s="1365" customFormat="1" x14ac:dyDescent="0.25">
      <c r="B2590" s="1831"/>
      <c r="C2590" s="1831"/>
      <c r="D2590" s="1627"/>
      <c r="E2590" s="1831"/>
      <c r="F2590" s="1831"/>
      <c r="G2590" s="1831"/>
      <c r="S2590" s="1473"/>
      <c r="BU2590" s="1819"/>
      <c r="CI2590" s="1455"/>
    </row>
    <row r="2591" spans="2:87" s="1365" customFormat="1" x14ac:dyDescent="0.25">
      <c r="B2591" s="1831"/>
      <c r="C2591" s="1831"/>
      <c r="D2591" s="1627"/>
      <c r="E2591" s="1831"/>
      <c r="F2591" s="1831"/>
      <c r="G2591" s="1831"/>
      <c r="S2591" s="1473"/>
      <c r="BU2591" s="1819"/>
      <c r="CI2591" s="1455"/>
    </row>
    <row r="2592" spans="2:87" s="1365" customFormat="1" x14ac:dyDescent="0.25">
      <c r="B2592" s="1831"/>
      <c r="C2592" s="1831"/>
      <c r="D2592" s="1627"/>
      <c r="E2592" s="1831"/>
      <c r="F2592" s="1831"/>
      <c r="G2592" s="1831"/>
      <c r="S2592" s="1473"/>
      <c r="BU2592" s="1819"/>
      <c r="CI2592" s="1455"/>
    </row>
    <row r="2593" spans="2:87" s="1365" customFormat="1" x14ac:dyDescent="0.25">
      <c r="B2593" s="1831"/>
      <c r="C2593" s="1831"/>
      <c r="D2593" s="1627"/>
      <c r="E2593" s="1831"/>
      <c r="F2593" s="1831"/>
      <c r="G2593" s="1831"/>
      <c r="S2593" s="1473"/>
      <c r="BU2593" s="1819"/>
      <c r="CI2593" s="1455"/>
    </row>
    <row r="2594" spans="2:87" s="1365" customFormat="1" x14ac:dyDescent="0.25">
      <c r="B2594" s="1831"/>
      <c r="C2594" s="1831"/>
      <c r="D2594" s="1627"/>
      <c r="E2594" s="1831"/>
      <c r="F2594" s="1831"/>
      <c r="G2594" s="1831"/>
      <c r="S2594" s="1473"/>
      <c r="BU2594" s="1819"/>
      <c r="CI2594" s="1455"/>
    </row>
    <row r="2595" spans="2:87" s="1365" customFormat="1" x14ac:dyDescent="0.25">
      <c r="B2595" s="1831"/>
      <c r="C2595" s="1831"/>
      <c r="D2595" s="1627"/>
      <c r="E2595" s="1831"/>
      <c r="F2595" s="1831"/>
      <c r="G2595" s="1831"/>
      <c r="S2595" s="1473"/>
      <c r="BU2595" s="1819"/>
      <c r="CI2595" s="1455"/>
    </row>
    <row r="2596" spans="2:87" s="1365" customFormat="1" x14ac:dyDescent="0.25">
      <c r="B2596" s="1831"/>
      <c r="C2596" s="1831"/>
      <c r="D2596" s="1627"/>
      <c r="E2596" s="1831"/>
      <c r="F2596" s="1831"/>
      <c r="G2596" s="1831"/>
      <c r="S2596" s="1473"/>
      <c r="BU2596" s="1819"/>
      <c r="CI2596" s="1455"/>
    </row>
    <row r="2597" spans="2:87" s="1365" customFormat="1" x14ac:dyDescent="0.25">
      <c r="B2597" s="1831"/>
      <c r="C2597" s="1831"/>
      <c r="D2597" s="1627"/>
      <c r="E2597" s="1831"/>
      <c r="F2597" s="1831"/>
      <c r="G2597" s="1831"/>
      <c r="S2597" s="1473"/>
      <c r="BU2597" s="1819"/>
      <c r="CI2597" s="1455"/>
    </row>
    <row r="2598" spans="2:87" s="1365" customFormat="1" x14ac:dyDescent="0.25">
      <c r="B2598" s="1831"/>
      <c r="C2598" s="1831"/>
      <c r="D2598" s="1627"/>
      <c r="E2598" s="1831"/>
      <c r="F2598" s="1831"/>
      <c r="G2598" s="1831"/>
      <c r="S2598" s="1473"/>
      <c r="BU2598" s="1819"/>
      <c r="CI2598" s="1455"/>
    </row>
    <row r="2599" spans="2:87" s="1365" customFormat="1" x14ac:dyDescent="0.25">
      <c r="B2599" s="1831"/>
      <c r="C2599" s="1831"/>
      <c r="D2599" s="1627"/>
      <c r="E2599" s="1831"/>
      <c r="F2599" s="1831"/>
      <c r="G2599" s="1831"/>
      <c r="S2599" s="1473"/>
      <c r="BU2599" s="1819"/>
      <c r="CI2599" s="1455"/>
    </row>
    <row r="2600" spans="2:87" s="1365" customFormat="1" x14ac:dyDescent="0.25">
      <c r="B2600" s="1831"/>
      <c r="C2600" s="1831"/>
      <c r="D2600" s="1627"/>
      <c r="E2600" s="1831"/>
      <c r="F2600" s="1831"/>
      <c r="G2600" s="1831"/>
      <c r="S2600" s="1473"/>
      <c r="BU2600" s="1819"/>
      <c r="CI2600" s="1455"/>
    </row>
    <row r="2601" spans="2:87" s="1365" customFormat="1" x14ac:dyDescent="0.25">
      <c r="B2601" s="1831"/>
      <c r="C2601" s="1831"/>
      <c r="D2601" s="1627"/>
      <c r="E2601" s="1831"/>
      <c r="F2601" s="1831"/>
      <c r="G2601" s="1831"/>
      <c r="S2601" s="1473"/>
      <c r="BU2601" s="1819"/>
      <c r="CI2601" s="1455"/>
    </row>
    <row r="2602" spans="2:87" s="1365" customFormat="1" x14ac:dyDescent="0.25">
      <c r="B2602" s="1831"/>
      <c r="C2602" s="1831"/>
      <c r="D2602" s="1627"/>
      <c r="E2602" s="1831"/>
      <c r="F2602" s="1831"/>
      <c r="G2602" s="1831"/>
      <c r="S2602" s="1473"/>
      <c r="BU2602" s="1819"/>
      <c r="CI2602" s="1455"/>
    </row>
    <row r="2603" spans="2:87" s="1365" customFormat="1" x14ac:dyDescent="0.25">
      <c r="B2603" s="1831"/>
      <c r="C2603" s="1831"/>
      <c r="D2603" s="1627"/>
      <c r="E2603" s="1831"/>
      <c r="F2603" s="1831"/>
      <c r="G2603" s="1831"/>
      <c r="S2603" s="1473"/>
      <c r="BU2603" s="1819"/>
      <c r="CI2603" s="1455"/>
    </row>
    <row r="2604" spans="2:87" s="1365" customFormat="1" x14ac:dyDescent="0.25">
      <c r="B2604" s="1831"/>
      <c r="C2604" s="1831"/>
      <c r="D2604" s="1627"/>
      <c r="E2604" s="1831"/>
      <c r="F2604" s="1831"/>
      <c r="G2604" s="1831"/>
      <c r="S2604" s="1473"/>
      <c r="BU2604" s="1819"/>
      <c r="CI2604" s="1455"/>
    </row>
    <row r="2605" spans="2:87" s="1365" customFormat="1" x14ac:dyDescent="0.25">
      <c r="B2605" s="1831"/>
      <c r="C2605" s="1831"/>
      <c r="D2605" s="1627"/>
      <c r="E2605" s="1831"/>
      <c r="F2605" s="1831"/>
      <c r="G2605" s="1831"/>
      <c r="S2605" s="1473"/>
      <c r="BU2605" s="1819"/>
      <c r="CI2605" s="1455"/>
    </row>
    <row r="2606" spans="2:87" s="1365" customFormat="1" x14ac:dyDescent="0.25">
      <c r="B2606" s="1831"/>
      <c r="C2606" s="1831"/>
      <c r="D2606" s="1627"/>
      <c r="E2606" s="1831"/>
      <c r="F2606" s="1831"/>
      <c r="G2606" s="1831"/>
      <c r="S2606" s="1473"/>
      <c r="BU2606" s="1819"/>
      <c r="CI2606" s="1455"/>
    </row>
    <row r="2607" spans="2:87" s="1365" customFormat="1" x14ac:dyDescent="0.25">
      <c r="B2607" s="1831"/>
      <c r="C2607" s="1831"/>
      <c r="D2607" s="1627"/>
      <c r="E2607" s="1831"/>
      <c r="F2607" s="1831"/>
      <c r="G2607" s="1831"/>
      <c r="S2607" s="1473"/>
      <c r="BU2607" s="1819"/>
      <c r="CI2607" s="1455"/>
    </row>
    <row r="2608" spans="2:87" s="1365" customFormat="1" x14ac:dyDescent="0.25">
      <c r="B2608" s="1831"/>
      <c r="C2608" s="1831"/>
      <c r="D2608" s="1627"/>
      <c r="E2608" s="1831"/>
      <c r="F2608" s="1831"/>
      <c r="G2608" s="1831"/>
      <c r="S2608" s="1473"/>
      <c r="BU2608" s="1819"/>
      <c r="CI2608" s="1455"/>
    </row>
    <row r="2609" spans="2:87" s="1365" customFormat="1" x14ac:dyDescent="0.25">
      <c r="B2609" s="1831"/>
      <c r="C2609" s="1831"/>
      <c r="D2609" s="1627"/>
      <c r="E2609" s="1831"/>
      <c r="F2609" s="1831"/>
      <c r="G2609" s="1831"/>
      <c r="S2609" s="1473"/>
      <c r="BU2609" s="1819"/>
      <c r="CI2609" s="1455"/>
    </row>
    <row r="2610" spans="2:87" s="1365" customFormat="1" x14ac:dyDescent="0.25">
      <c r="B2610" s="1831"/>
      <c r="C2610" s="1831"/>
      <c r="D2610" s="1627"/>
      <c r="E2610" s="1831"/>
      <c r="F2610" s="1831"/>
      <c r="G2610" s="1831"/>
      <c r="S2610" s="1473"/>
      <c r="BU2610" s="1819"/>
      <c r="CI2610" s="1455"/>
    </row>
    <row r="2611" spans="2:87" s="1365" customFormat="1" x14ac:dyDescent="0.25">
      <c r="B2611" s="1831"/>
      <c r="C2611" s="1831"/>
      <c r="D2611" s="1627"/>
      <c r="E2611" s="1831"/>
      <c r="F2611" s="1831"/>
      <c r="G2611" s="1831"/>
      <c r="S2611" s="1473"/>
      <c r="BU2611" s="1819"/>
      <c r="CI2611" s="1455"/>
    </row>
    <row r="2612" spans="2:87" s="1365" customFormat="1" x14ac:dyDescent="0.25">
      <c r="B2612" s="1831"/>
      <c r="C2612" s="1831"/>
      <c r="D2612" s="1627"/>
      <c r="E2612" s="1831"/>
      <c r="F2612" s="1831"/>
      <c r="G2612" s="1831"/>
      <c r="S2612" s="1473"/>
      <c r="BU2612" s="1819"/>
      <c r="CI2612" s="1455"/>
    </row>
    <row r="2613" spans="2:87" s="1365" customFormat="1" x14ac:dyDescent="0.25">
      <c r="B2613" s="1831"/>
      <c r="C2613" s="1831"/>
      <c r="D2613" s="1627"/>
      <c r="E2613" s="1831"/>
      <c r="F2613" s="1831"/>
      <c r="G2613" s="1831"/>
      <c r="S2613" s="1473"/>
      <c r="BU2613" s="1819"/>
      <c r="CI2613" s="1455"/>
    </row>
    <row r="2614" spans="2:87" s="1365" customFormat="1" x14ac:dyDescent="0.25">
      <c r="B2614" s="1831"/>
      <c r="C2614" s="1831"/>
      <c r="D2614" s="1627"/>
      <c r="E2614" s="1831"/>
      <c r="F2614" s="1831"/>
      <c r="G2614" s="1831"/>
      <c r="S2614" s="1473"/>
      <c r="BU2614" s="1819"/>
      <c r="CI2614" s="1455"/>
    </row>
    <row r="2615" spans="2:87" s="1365" customFormat="1" x14ac:dyDescent="0.25">
      <c r="B2615" s="1831"/>
      <c r="C2615" s="1831"/>
      <c r="D2615" s="1627"/>
      <c r="E2615" s="1831"/>
      <c r="F2615" s="1831"/>
      <c r="G2615" s="1831"/>
      <c r="S2615" s="1473"/>
      <c r="BU2615" s="1819"/>
      <c r="CI2615" s="1455"/>
    </row>
    <row r="2616" spans="2:87" s="1365" customFormat="1" x14ac:dyDescent="0.25">
      <c r="B2616" s="1831"/>
      <c r="C2616" s="1831"/>
      <c r="D2616" s="1627"/>
      <c r="E2616" s="1831"/>
      <c r="F2616" s="1831"/>
      <c r="G2616" s="1831"/>
      <c r="S2616" s="1473"/>
      <c r="BU2616" s="1819"/>
      <c r="CI2616" s="1455"/>
    </row>
    <row r="2617" spans="2:87" s="1365" customFormat="1" x14ac:dyDescent="0.25">
      <c r="B2617" s="1831"/>
      <c r="C2617" s="1831"/>
      <c r="D2617" s="1627"/>
      <c r="E2617" s="1831"/>
      <c r="F2617" s="1831"/>
      <c r="G2617" s="1831"/>
      <c r="S2617" s="1473"/>
      <c r="BU2617" s="1819"/>
      <c r="CI2617" s="1455"/>
    </row>
    <row r="2618" spans="2:87" s="1365" customFormat="1" x14ac:dyDescent="0.25">
      <c r="B2618" s="1831"/>
      <c r="C2618" s="1831"/>
      <c r="D2618" s="1627"/>
      <c r="E2618" s="1831"/>
      <c r="F2618" s="1831"/>
      <c r="G2618" s="1831"/>
      <c r="S2618" s="1473"/>
      <c r="BU2618" s="1819"/>
      <c r="CI2618" s="1455"/>
    </row>
    <row r="2619" spans="2:87" s="1365" customFormat="1" x14ac:dyDescent="0.25">
      <c r="B2619" s="1831"/>
      <c r="C2619" s="1831"/>
      <c r="D2619" s="1627"/>
      <c r="E2619" s="1831"/>
      <c r="F2619" s="1831"/>
      <c r="G2619" s="1831"/>
      <c r="S2619" s="1473"/>
      <c r="BU2619" s="1819"/>
      <c r="CI2619" s="1455"/>
    </row>
    <row r="2620" spans="2:87" s="1365" customFormat="1" x14ac:dyDescent="0.25">
      <c r="B2620" s="1831"/>
      <c r="C2620" s="1831"/>
      <c r="D2620" s="1627"/>
      <c r="E2620" s="1831"/>
      <c r="F2620" s="1831"/>
      <c r="G2620" s="1831"/>
      <c r="S2620" s="1473"/>
      <c r="BU2620" s="1819"/>
      <c r="CI2620" s="1455"/>
    </row>
    <row r="2621" spans="2:87" s="1365" customFormat="1" x14ac:dyDescent="0.25">
      <c r="B2621" s="1831"/>
      <c r="C2621" s="1831"/>
      <c r="D2621" s="1627"/>
      <c r="E2621" s="1831"/>
      <c r="F2621" s="1831"/>
      <c r="G2621" s="1831"/>
      <c r="S2621" s="1473"/>
      <c r="BU2621" s="1819"/>
      <c r="CI2621" s="1455"/>
    </row>
    <row r="2622" spans="2:87" s="1365" customFormat="1" x14ac:dyDescent="0.25">
      <c r="B2622" s="1831"/>
      <c r="C2622" s="1831"/>
      <c r="D2622" s="1627"/>
      <c r="E2622" s="1831"/>
      <c r="F2622" s="1831"/>
      <c r="G2622" s="1831"/>
      <c r="S2622" s="1473"/>
      <c r="BU2622" s="1819"/>
      <c r="CI2622" s="1455"/>
    </row>
    <row r="2623" spans="2:87" s="1365" customFormat="1" x14ac:dyDescent="0.25">
      <c r="B2623" s="1831"/>
      <c r="C2623" s="1831"/>
      <c r="D2623" s="1627"/>
      <c r="E2623" s="1831"/>
      <c r="F2623" s="1831"/>
      <c r="G2623" s="1831"/>
      <c r="S2623" s="1473"/>
      <c r="BU2623" s="1819"/>
      <c r="CI2623" s="1455"/>
    </row>
    <row r="2624" spans="2:87" s="1365" customFormat="1" x14ac:dyDescent="0.25">
      <c r="B2624" s="1831"/>
      <c r="C2624" s="1831"/>
      <c r="D2624" s="1627"/>
      <c r="E2624" s="1831"/>
      <c r="F2624" s="1831"/>
      <c r="G2624" s="1831"/>
      <c r="S2624" s="1473"/>
      <c r="BU2624" s="1819"/>
      <c r="CI2624" s="1455"/>
    </row>
    <row r="2625" spans="2:87" s="1365" customFormat="1" x14ac:dyDescent="0.25">
      <c r="B2625" s="1831"/>
      <c r="C2625" s="1831"/>
      <c r="D2625" s="1627"/>
      <c r="E2625" s="1831"/>
      <c r="F2625" s="1831"/>
      <c r="G2625" s="1831"/>
      <c r="S2625" s="1473"/>
      <c r="BU2625" s="1819"/>
      <c r="CI2625" s="1455"/>
    </row>
    <row r="2626" spans="2:87" s="1365" customFormat="1" x14ac:dyDescent="0.25">
      <c r="B2626" s="1831"/>
      <c r="C2626" s="1831"/>
      <c r="D2626" s="1627"/>
      <c r="E2626" s="1831"/>
      <c r="F2626" s="1831"/>
      <c r="G2626" s="1831"/>
      <c r="S2626" s="1473"/>
      <c r="BU2626" s="1819"/>
      <c r="CI2626" s="1455"/>
    </row>
    <row r="2627" spans="2:87" s="1365" customFormat="1" x14ac:dyDescent="0.25">
      <c r="B2627" s="1831"/>
      <c r="C2627" s="1831"/>
      <c r="D2627" s="1627"/>
      <c r="E2627" s="1831"/>
      <c r="F2627" s="1831"/>
      <c r="G2627" s="1831"/>
      <c r="S2627" s="1473"/>
      <c r="BU2627" s="1819"/>
      <c r="CI2627" s="1455"/>
    </row>
    <row r="2628" spans="2:87" s="1365" customFormat="1" x14ac:dyDescent="0.25">
      <c r="B2628" s="1831"/>
      <c r="C2628" s="1831"/>
      <c r="D2628" s="1627"/>
      <c r="E2628" s="1831"/>
      <c r="F2628" s="1831"/>
      <c r="G2628" s="1831"/>
      <c r="S2628" s="1473"/>
      <c r="BU2628" s="1819"/>
      <c r="CI2628" s="1455"/>
    </row>
    <row r="2629" spans="2:87" s="1365" customFormat="1" x14ac:dyDescent="0.25">
      <c r="B2629" s="1831"/>
      <c r="C2629" s="1831"/>
      <c r="D2629" s="1627"/>
      <c r="E2629" s="1831"/>
      <c r="F2629" s="1831"/>
      <c r="G2629" s="1831"/>
      <c r="S2629" s="1473"/>
      <c r="BU2629" s="1819"/>
      <c r="CI2629" s="1455"/>
    </row>
    <row r="2630" spans="2:87" s="1365" customFormat="1" x14ac:dyDescent="0.25">
      <c r="B2630" s="1831"/>
      <c r="C2630" s="1831"/>
      <c r="D2630" s="1627"/>
      <c r="E2630" s="1831"/>
      <c r="F2630" s="1831"/>
      <c r="G2630" s="1831"/>
      <c r="S2630" s="1473"/>
      <c r="BU2630" s="1819"/>
      <c r="CI2630" s="1455"/>
    </row>
    <row r="2631" spans="2:87" s="1365" customFormat="1" x14ac:dyDescent="0.25">
      <c r="B2631" s="1831"/>
      <c r="C2631" s="1831"/>
      <c r="D2631" s="1627"/>
      <c r="E2631" s="1831"/>
      <c r="F2631" s="1831"/>
      <c r="G2631" s="1831"/>
      <c r="S2631" s="1473"/>
      <c r="BU2631" s="1819"/>
      <c r="CI2631" s="1455"/>
    </row>
    <row r="2632" spans="2:87" s="1365" customFormat="1" x14ac:dyDescent="0.25">
      <c r="B2632" s="1831"/>
      <c r="C2632" s="1831"/>
      <c r="D2632" s="1627"/>
      <c r="E2632" s="1831"/>
      <c r="F2632" s="1831"/>
      <c r="G2632" s="1831"/>
      <c r="S2632" s="1473"/>
      <c r="BU2632" s="1819"/>
      <c r="CI2632" s="1455"/>
    </row>
    <row r="2633" spans="2:87" s="1365" customFormat="1" x14ac:dyDescent="0.25">
      <c r="B2633" s="1831"/>
      <c r="C2633" s="1831"/>
      <c r="D2633" s="1627"/>
      <c r="E2633" s="1831"/>
      <c r="F2633" s="1831"/>
      <c r="G2633" s="1831"/>
      <c r="S2633" s="1473"/>
      <c r="BU2633" s="1819"/>
      <c r="CI2633" s="1455"/>
    </row>
    <row r="2634" spans="2:87" s="1365" customFormat="1" x14ac:dyDescent="0.25">
      <c r="B2634" s="1831"/>
      <c r="C2634" s="1831"/>
      <c r="D2634" s="1627"/>
      <c r="E2634" s="1831"/>
      <c r="F2634" s="1831"/>
      <c r="G2634" s="1831"/>
      <c r="S2634" s="1473"/>
      <c r="BU2634" s="1819"/>
      <c r="CI2634" s="1455"/>
    </row>
    <row r="2635" spans="2:87" s="1365" customFormat="1" x14ac:dyDescent="0.25">
      <c r="B2635" s="1831"/>
      <c r="C2635" s="1831"/>
      <c r="D2635" s="1627"/>
      <c r="E2635" s="1831"/>
      <c r="F2635" s="1831"/>
      <c r="G2635" s="1831"/>
      <c r="S2635" s="1473"/>
      <c r="BU2635" s="1819"/>
      <c r="CI2635" s="1455"/>
    </row>
    <row r="2636" spans="2:87" s="1365" customFormat="1" x14ac:dyDescent="0.25">
      <c r="B2636" s="1831"/>
      <c r="C2636" s="1831"/>
      <c r="D2636" s="1627"/>
      <c r="E2636" s="1831"/>
      <c r="F2636" s="1831"/>
      <c r="G2636" s="1831"/>
      <c r="S2636" s="1473"/>
      <c r="BU2636" s="1819"/>
      <c r="CI2636" s="1455"/>
    </row>
    <row r="2637" spans="2:87" s="1365" customFormat="1" x14ac:dyDescent="0.25">
      <c r="B2637" s="1831"/>
      <c r="C2637" s="1831"/>
      <c r="D2637" s="1627"/>
      <c r="E2637" s="1831"/>
      <c r="F2637" s="1831"/>
      <c r="G2637" s="1831"/>
      <c r="S2637" s="1473"/>
      <c r="BU2637" s="1819"/>
      <c r="CI2637" s="1455"/>
    </row>
    <row r="2638" spans="2:87" s="1365" customFormat="1" x14ac:dyDescent="0.25">
      <c r="B2638" s="1831"/>
      <c r="C2638" s="1831"/>
      <c r="D2638" s="1627"/>
      <c r="E2638" s="1831"/>
      <c r="F2638" s="1831"/>
      <c r="G2638" s="1831"/>
      <c r="S2638" s="1473"/>
      <c r="BU2638" s="1819"/>
      <c r="CI2638" s="1455"/>
    </row>
    <row r="2639" spans="2:87" s="1365" customFormat="1" x14ac:dyDescent="0.25">
      <c r="B2639" s="1831"/>
      <c r="C2639" s="1831"/>
      <c r="D2639" s="1627"/>
      <c r="E2639" s="1831"/>
      <c r="F2639" s="1831"/>
      <c r="G2639" s="1831"/>
      <c r="S2639" s="1473"/>
      <c r="BU2639" s="1819"/>
      <c r="CI2639" s="1455"/>
    </row>
    <row r="2640" spans="2:87" s="1365" customFormat="1" x14ac:dyDescent="0.25">
      <c r="B2640" s="1831"/>
      <c r="C2640" s="1831"/>
      <c r="D2640" s="1627"/>
      <c r="E2640" s="1831"/>
      <c r="F2640" s="1831"/>
      <c r="G2640" s="1831"/>
      <c r="S2640" s="1473"/>
      <c r="BU2640" s="1819"/>
      <c r="CI2640" s="1455"/>
    </row>
    <row r="2641" spans="2:87" s="1365" customFormat="1" x14ac:dyDescent="0.25">
      <c r="B2641" s="1831"/>
      <c r="C2641" s="1831"/>
      <c r="D2641" s="1627"/>
      <c r="E2641" s="1831"/>
      <c r="F2641" s="1831"/>
      <c r="G2641" s="1831"/>
      <c r="S2641" s="1473"/>
      <c r="BU2641" s="1819"/>
      <c r="CI2641" s="1455"/>
    </row>
    <row r="2642" spans="2:87" s="1365" customFormat="1" x14ac:dyDescent="0.25">
      <c r="B2642" s="1831"/>
      <c r="C2642" s="1831"/>
      <c r="D2642" s="1627"/>
      <c r="E2642" s="1831"/>
      <c r="F2642" s="1831"/>
      <c r="G2642" s="1831"/>
      <c r="S2642" s="1473"/>
      <c r="BU2642" s="1819"/>
      <c r="CI2642" s="1455"/>
    </row>
    <row r="2643" spans="2:87" s="1365" customFormat="1" x14ac:dyDescent="0.25">
      <c r="B2643" s="1831"/>
      <c r="C2643" s="1831"/>
      <c r="D2643" s="1627"/>
      <c r="E2643" s="1831"/>
      <c r="F2643" s="1831"/>
      <c r="G2643" s="1831"/>
      <c r="S2643" s="1473"/>
      <c r="BU2643" s="1819"/>
      <c r="CI2643" s="1455"/>
    </row>
    <row r="2644" spans="2:87" s="1365" customFormat="1" x14ac:dyDescent="0.25">
      <c r="B2644" s="1831"/>
      <c r="C2644" s="1831"/>
      <c r="D2644" s="1627"/>
      <c r="E2644" s="1831"/>
      <c r="F2644" s="1831"/>
      <c r="G2644" s="1831"/>
      <c r="S2644" s="1473"/>
      <c r="BU2644" s="1819"/>
      <c r="CI2644" s="1455"/>
    </row>
    <row r="2645" spans="2:87" s="1365" customFormat="1" x14ac:dyDescent="0.25">
      <c r="B2645" s="1831"/>
      <c r="C2645" s="1831"/>
      <c r="D2645" s="1627"/>
      <c r="E2645" s="1831"/>
      <c r="F2645" s="1831"/>
      <c r="G2645" s="1831"/>
      <c r="S2645" s="1473"/>
      <c r="BU2645" s="1819"/>
      <c r="CI2645" s="1455"/>
    </row>
    <row r="2646" spans="2:87" s="1365" customFormat="1" x14ac:dyDescent="0.25">
      <c r="B2646" s="1831"/>
      <c r="C2646" s="1831"/>
      <c r="D2646" s="1627"/>
      <c r="E2646" s="1831"/>
      <c r="F2646" s="1831"/>
      <c r="G2646" s="1831"/>
      <c r="S2646" s="1473"/>
      <c r="BU2646" s="1819"/>
      <c r="CI2646" s="1455"/>
    </row>
    <row r="2647" spans="2:87" s="1365" customFormat="1" x14ac:dyDescent="0.25">
      <c r="B2647" s="1831"/>
      <c r="C2647" s="1831"/>
      <c r="D2647" s="1627"/>
      <c r="E2647" s="1831"/>
      <c r="F2647" s="1831"/>
      <c r="G2647" s="1831"/>
      <c r="S2647" s="1473"/>
      <c r="BU2647" s="1819"/>
      <c r="CI2647" s="1455"/>
    </row>
    <row r="2648" spans="2:87" s="1365" customFormat="1" x14ac:dyDescent="0.25">
      <c r="B2648" s="1831"/>
      <c r="C2648" s="1831"/>
      <c r="D2648" s="1627"/>
      <c r="E2648" s="1831"/>
      <c r="F2648" s="1831"/>
      <c r="G2648" s="1831"/>
      <c r="S2648" s="1473"/>
      <c r="BU2648" s="1819"/>
      <c r="CI2648" s="1455"/>
    </row>
    <row r="2649" spans="2:87" s="1365" customFormat="1" x14ac:dyDescent="0.25">
      <c r="B2649" s="1831"/>
      <c r="C2649" s="1831"/>
      <c r="D2649" s="1627"/>
      <c r="E2649" s="1831"/>
      <c r="F2649" s="1831"/>
      <c r="G2649" s="1831"/>
      <c r="S2649" s="1473"/>
      <c r="BU2649" s="1819"/>
      <c r="CI2649" s="1455"/>
    </row>
    <row r="2650" spans="2:87" s="1365" customFormat="1" x14ac:dyDescent="0.25">
      <c r="B2650" s="1831"/>
      <c r="C2650" s="1831"/>
      <c r="D2650" s="1627"/>
      <c r="E2650" s="1831"/>
      <c r="F2650" s="1831"/>
      <c r="G2650" s="1831"/>
      <c r="S2650" s="1473"/>
      <c r="BU2650" s="1819"/>
      <c r="CI2650" s="1455"/>
    </row>
    <row r="2651" spans="2:87" s="1365" customFormat="1" x14ac:dyDescent="0.25">
      <c r="B2651" s="1831"/>
      <c r="C2651" s="1831"/>
      <c r="D2651" s="1627"/>
      <c r="E2651" s="1831"/>
      <c r="F2651" s="1831"/>
      <c r="G2651" s="1831"/>
      <c r="S2651" s="1473"/>
      <c r="BU2651" s="1819"/>
      <c r="CI2651" s="1455"/>
    </row>
    <row r="2652" spans="2:87" s="1365" customFormat="1" x14ac:dyDescent="0.25">
      <c r="B2652" s="1831"/>
      <c r="C2652" s="1831"/>
      <c r="D2652" s="1627"/>
      <c r="E2652" s="1831"/>
      <c r="F2652" s="1831"/>
      <c r="G2652" s="1831"/>
      <c r="S2652" s="1473"/>
      <c r="BU2652" s="1819"/>
      <c r="CI2652" s="1455"/>
    </row>
    <row r="2653" spans="2:87" s="1365" customFormat="1" x14ac:dyDescent="0.25">
      <c r="B2653" s="1831"/>
      <c r="C2653" s="1831"/>
      <c r="D2653" s="1627"/>
      <c r="E2653" s="1831"/>
      <c r="F2653" s="1831"/>
      <c r="G2653" s="1831"/>
      <c r="S2653" s="1473"/>
      <c r="BU2653" s="1819"/>
      <c r="CI2653" s="1455"/>
    </row>
    <row r="2654" spans="2:87" s="1365" customFormat="1" x14ac:dyDescent="0.25">
      <c r="B2654" s="1831"/>
      <c r="C2654" s="1831"/>
      <c r="D2654" s="1627"/>
      <c r="E2654" s="1831"/>
      <c r="F2654" s="1831"/>
      <c r="G2654" s="1831"/>
      <c r="S2654" s="1473"/>
      <c r="BU2654" s="1819"/>
      <c r="CI2654" s="1455"/>
    </row>
    <row r="2655" spans="2:87" s="1365" customFormat="1" x14ac:dyDescent="0.25">
      <c r="B2655" s="1831"/>
      <c r="C2655" s="1831"/>
      <c r="D2655" s="1627"/>
      <c r="E2655" s="1831"/>
      <c r="F2655" s="1831"/>
      <c r="G2655" s="1831"/>
      <c r="S2655" s="1473"/>
      <c r="BU2655" s="1819"/>
      <c r="CI2655" s="1455"/>
    </row>
    <row r="2656" spans="2:87" s="1365" customFormat="1" x14ac:dyDescent="0.25">
      <c r="B2656" s="1831"/>
      <c r="C2656" s="1831"/>
      <c r="D2656" s="1627"/>
      <c r="E2656" s="1831"/>
      <c r="F2656" s="1831"/>
      <c r="G2656" s="1831"/>
      <c r="S2656" s="1473"/>
      <c r="BU2656" s="1819"/>
      <c r="CI2656" s="1455"/>
    </row>
    <row r="2657" spans="2:87" s="1365" customFormat="1" x14ac:dyDescent="0.25">
      <c r="B2657" s="1831"/>
      <c r="C2657" s="1831"/>
      <c r="D2657" s="1627"/>
      <c r="E2657" s="1831"/>
      <c r="F2657" s="1831"/>
      <c r="G2657" s="1831"/>
      <c r="S2657" s="1473"/>
      <c r="BU2657" s="1819"/>
      <c r="CI2657" s="1455"/>
    </row>
    <row r="2658" spans="2:87" s="1365" customFormat="1" x14ac:dyDescent="0.25">
      <c r="B2658" s="1831"/>
      <c r="C2658" s="1831"/>
      <c r="D2658" s="1627"/>
      <c r="E2658" s="1831"/>
      <c r="F2658" s="1831"/>
      <c r="G2658" s="1831"/>
      <c r="S2658" s="1473"/>
      <c r="BU2658" s="1819"/>
      <c r="CI2658" s="1455"/>
    </row>
    <row r="2659" spans="2:87" s="1365" customFormat="1" x14ac:dyDescent="0.25">
      <c r="B2659" s="1831"/>
      <c r="C2659" s="1831"/>
      <c r="D2659" s="1627"/>
      <c r="E2659" s="1831"/>
      <c r="F2659" s="1831"/>
      <c r="G2659" s="1831"/>
      <c r="S2659" s="1473"/>
      <c r="BU2659" s="1819"/>
      <c r="CI2659" s="1455"/>
    </row>
    <row r="2660" spans="2:87" s="1365" customFormat="1" x14ac:dyDescent="0.25">
      <c r="B2660" s="1831"/>
      <c r="C2660" s="1831"/>
      <c r="D2660" s="1627"/>
      <c r="E2660" s="1831"/>
      <c r="F2660" s="1831"/>
      <c r="G2660" s="1831"/>
      <c r="S2660" s="1473"/>
      <c r="BU2660" s="1819"/>
      <c r="CI2660" s="1455"/>
    </row>
    <row r="2661" spans="2:87" s="1365" customFormat="1" x14ac:dyDescent="0.25">
      <c r="B2661" s="1831"/>
      <c r="C2661" s="1831"/>
      <c r="D2661" s="1627"/>
      <c r="E2661" s="1831"/>
      <c r="F2661" s="1831"/>
      <c r="G2661" s="1831"/>
      <c r="S2661" s="1473"/>
      <c r="BU2661" s="1819"/>
      <c r="CI2661" s="1455"/>
    </row>
    <row r="2662" spans="2:87" s="1365" customFormat="1" x14ac:dyDescent="0.25">
      <c r="B2662" s="1831"/>
      <c r="C2662" s="1831"/>
      <c r="D2662" s="1627"/>
      <c r="E2662" s="1831"/>
      <c r="F2662" s="1831"/>
      <c r="G2662" s="1831"/>
      <c r="S2662" s="1473"/>
      <c r="BU2662" s="1819"/>
      <c r="CI2662" s="1455"/>
    </row>
    <row r="2663" spans="2:87" s="1365" customFormat="1" x14ac:dyDescent="0.25">
      <c r="B2663" s="1831"/>
      <c r="C2663" s="1831"/>
      <c r="D2663" s="1627"/>
      <c r="E2663" s="1831"/>
      <c r="F2663" s="1831"/>
      <c r="G2663" s="1831"/>
      <c r="S2663" s="1473"/>
      <c r="BU2663" s="1819"/>
      <c r="CI2663" s="1455"/>
    </row>
    <row r="2664" spans="2:87" s="1365" customFormat="1" x14ac:dyDescent="0.25">
      <c r="B2664" s="1831"/>
      <c r="C2664" s="1831"/>
      <c r="D2664" s="1627"/>
      <c r="E2664" s="1831"/>
      <c r="F2664" s="1831"/>
      <c r="G2664" s="1831"/>
      <c r="S2664" s="1473"/>
      <c r="BU2664" s="1819"/>
      <c r="CI2664" s="1455"/>
    </row>
    <row r="2665" spans="2:87" s="1365" customFormat="1" x14ac:dyDescent="0.25">
      <c r="B2665" s="1831"/>
      <c r="C2665" s="1831"/>
      <c r="D2665" s="1627"/>
      <c r="E2665" s="1831"/>
      <c r="F2665" s="1831"/>
      <c r="G2665" s="1831"/>
      <c r="S2665" s="1473"/>
      <c r="BU2665" s="1819"/>
      <c r="CI2665" s="1455"/>
    </row>
    <row r="2666" spans="2:87" s="1365" customFormat="1" x14ac:dyDescent="0.25">
      <c r="B2666" s="1831"/>
      <c r="C2666" s="1831"/>
      <c r="D2666" s="1627"/>
      <c r="E2666" s="1831"/>
      <c r="F2666" s="1831"/>
      <c r="G2666" s="1831"/>
      <c r="S2666" s="1473"/>
      <c r="BU2666" s="1819"/>
      <c r="CI2666" s="1455"/>
    </row>
    <row r="2667" spans="2:87" s="1365" customFormat="1" x14ac:dyDescent="0.25">
      <c r="B2667" s="1831"/>
      <c r="C2667" s="1831"/>
      <c r="D2667" s="1627"/>
      <c r="E2667" s="1831"/>
      <c r="F2667" s="1831"/>
      <c r="G2667" s="1831"/>
      <c r="S2667" s="1473"/>
      <c r="BU2667" s="1819"/>
      <c r="CI2667" s="1455"/>
    </row>
    <row r="2668" spans="2:87" s="1365" customFormat="1" x14ac:dyDescent="0.25">
      <c r="B2668" s="1831"/>
      <c r="C2668" s="1831"/>
      <c r="D2668" s="1627"/>
      <c r="E2668" s="1831"/>
      <c r="F2668" s="1831"/>
      <c r="G2668" s="1831"/>
      <c r="S2668" s="1473"/>
      <c r="BU2668" s="1819"/>
      <c r="CI2668" s="1455"/>
    </row>
    <row r="2669" spans="2:87" s="1365" customFormat="1" x14ac:dyDescent="0.25">
      <c r="B2669" s="1831"/>
      <c r="C2669" s="1831"/>
      <c r="D2669" s="1627"/>
      <c r="E2669" s="1831"/>
      <c r="F2669" s="1831"/>
      <c r="G2669" s="1831"/>
      <c r="S2669" s="1473"/>
      <c r="BU2669" s="1819"/>
      <c r="CI2669" s="1455"/>
    </row>
    <row r="2670" spans="2:87" s="1365" customFormat="1" x14ac:dyDescent="0.25">
      <c r="B2670" s="1831"/>
      <c r="C2670" s="1831"/>
      <c r="D2670" s="1627"/>
      <c r="E2670" s="1831"/>
      <c r="F2670" s="1831"/>
      <c r="G2670" s="1831"/>
      <c r="S2670" s="1473"/>
      <c r="BU2670" s="1819"/>
      <c r="CI2670" s="1455"/>
    </row>
    <row r="2671" spans="2:87" s="1365" customFormat="1" x14ac:dyDescent="0.25">
      <c r="B2671" s="1831"/>
      <c r="C2671" s="1831"/>
      <c r="D2671" s="1627"/>
      <c r="E2671" s="1831"/>
      <c r="F2671" s="1831"/>
      <c r="G2671" s="1831"/>
      <c r="S2671" s="1473"/>
      <c r="BU2671" s="1819"/>
      <c r="CI2671" s="1455"/>
    </row>
    <row r="2672" spans="2:87" s="1365" customFormat="1" x14ac:dyDescent="0.25">
      <c r="B2672" s="1831"/>
      <c r="C2672" s="1831"/>
      <c r="D2672" s="1627"/>
      <c r="E2672" s="1831"/>
      <c r="F2672" s="1831"/>
      <c r="G2672" s="1831"/>
      <c r="S2672" s="1473"/>
      <c r="BU2672" s="1819"/>
      <c r="CI2672" s="1455"/>
    </row>
    <row r="2673" spans="2:87" s="1365" customFormat="1" x14ac:dyDescent="0.25">
      <c r="B2673" s="1831"/>
      <c r="C2673" s="1831"/>
      <c r="D2673" s="1627"/>
      <c r="E2673" s="1831"/>
      <c r="F2673" s="1831"/>
      <c r="G2673" s="1831"/>
      <c r="S2673" s="1473"/>
      <c r="BU2673" s="1819"/>
      <c r="CI2673" s="1455"/>
    </row>
    <row r="2674" spans="2:87" s="1365" customFormat="1" x14ac:dyDescent="0.25">
      <c r="B2674" s="1831"/>
      <c r="C2674" s="1831"/>
      <c r="D2674" s="1627"/>
      <c r="E2674" s="1831"/>
      <c r="F2674" s="1831"/>
      <c r="G2674" s="1831"/>
      <c r="S2674" s="1473"/>
      <c r="BU2674" s="1819"/>
      <c r="CI2674" s="1455"/>
    </row>
    <row r="2675" spans="2:87" s="1365" customFormat="1" x14ac:dyDescent="0.25">
      <c r="B2675" s="1831"/>
      <c r="C2675" s="1831"/>
      <c r="D2675" s="1627"/>
      <c r="E2675" s="1831"/>
      <c r="F2675" s="1831"/>
      <c r="G2675" s="1831"/>
      <c r="S2675" s="1473"/>
      <c r="BU2675" s="1819"/>
      <c r="CI2675" s="1455"/>
    </row>
    <row r="2676" spans="2:87" s="1365" customFormat="1" x14ac:dyDescent="0.25">
      <c r="B2676" s="1831"/>
      <c r="C2676" s="1831"/>
      <c r="D2676" s="1627"/>
      <c r="E2676" s="1831"/>
      <c r="F2676" s="1831"/>
      <c r="G2676" s="1831"/>
      <c r="S2676" s="1473"/>
      <c r="BU2676" s="1819"/>
      <c r="CI2676" s="1455"/>
    </row>
    <row r="2677" spans="2:87" s="1365" customFormat="1" x14ac:dyDescent="0.25">
      <c r="B2677" s="1831"/>
      <c r="C2677" s="1831"/>
      <c r="D2677" s="1627"/>
      <c r="E2677" s="1831"/>
      <c r="F2677" s="1831"/>
      <c r="G2677" s="1831"/>
      <c r="S2677" s="1473"/>
      <c r="BU2677" s="1819"/>
      <c r="CI2677" s="1455"/>
    </row>
    <row r="2678" spans="2:87" s="1365" customFormat="1" x14ac:dyDescent="0.25">
      <c r="B2678" s="1831"/>
      <c r="C2678" s="1831"/>
      <c r="D2678" s="1627"/>
      <c r="E2678" s="1831"/>
      <c r="F2678" s="1831"/>
      <c r="G2678" s="1831"/>
      <c r="S2678" s="1473"/>
      <c r="BU2678" s="1819"/>
      <c r="CI2678" s="1455"/>
    </row>
    <row r="2679" spans="2:87" s="1365" customFormat="1" x14ac:dyDescent="0.25">
      <c r="B2679" s="1831"/>
      <c r="C2679" s="1831"/>
      <c r="D2679" s="1627"/>
      <c r="E2679" s="1831"/>
      <c r="F2679" s="1831"/>
      <c r="G2679" s="1831"/>
      <c r="S2679" s="1473"/>
      <c r="BU2679" s="1819"/>
      <c r="CI2679" s="1455"/>
    </row>
    <row r="2680" spans="2:87" s="1365" customFormat="1" x14ac:dyDescent="0.25">
      <c r="B2680" s="1831"/>
      <c r="C2680" s="1831"/>
      <c r="D2680" s="1627"/>
      <c r="E2680" s="1831"/>
      <c r="F2680" s="1831"/>
      <c r="G2680" s="1831"/>
      <c r="S2680" s="1473"/>
      <c r="BU2680" s="1819"/>
      <c r="CI2680" s="1455"/>
    </row>
    <row r="2681" spans="2:87" s="1365" customFormat="1" x14ac:dyDescent="0.25">
      <c r="B2681" s="1831"/>
      <c r="C2681" s="1831"/>
      <c r="D2681" s="1627"/>
      <c r="E2681" s="1831"/>
      <c r="F2681" s="1831"/>
      <c r="G2681" s="1831"/>
      <c r="S2681" s="1473"/>
      <c r="BU2681" s="1819"/>
      <c r="CI2681" s="1455"/>
    </row>
    <row r="2682" spans="2:87" s="1365" customFormat="1" x14ac:dyDescent="0.25">
      <c r="B2682" s="1831"/>
      <c r="C2682" s="1831"/>
      <c r="D2682" s="1627"/>
      <c r="E2682" s="1831"/>
      <c r="F2682" s="1831"/>
      <c r="G2682" s="1831"/>
      <c r="S2682" s="1473"/>
      <c r="BU2682" s="1819"/>
      <c r="CI2682" s="1455"/>
    </row>
    <row r="2683" spans="2:87" s="1365" customFormat="1" x14ac:dyDescent="0.25">
      <c r="B2683" s="1831"/>
      <c r="C2683" s="1831"/>
      <c r="D2683" s="1627"/>
      <c r="E2683" s="1831"/>
      <c r="F2683" s="1831"/>
      <c r="G2683" s="1831"/>
      <c r="S2683" s="1473"/>
      <c r="BU2683" s="1819"/>
      <c r="CI2683" s="1455"/>
    </row>
    <row r="2684" spans="2:87" s="1365" customFormat="1" x14ac:dyDescent="0.25">
      <c r="B2684" s="1831"/>
      <c r="C2684" s="1831"/>
      <c r="D2684" s="1627"/>
      <c r="E2684" s="1831"/>
      <c r="F2684" s="1831"/>
      <c r="G2684" s="1831"/>
      <c r="S2684" s="1473"/>
      <c r="BU2684" s="1819"/>
      <c r="CI2684" s="1455"/>
    </row>
    <row r="2685" spans="2:87" s="1365" customFormat="1" x14ac:dyDescent="0.25">
      <c r="B2685" s="1831"/>
      <c r="C2685" s="1831"/>
      <c r="D2685" s="1627"/>
      <c r="E2685" s="1831"/>
      <c r="F2685" s="1831"/>
      <c r="G2685" s="1831"/>
      <c r="S2685" s="1473"/>
      <c r="BU2685" s="1819"/>
      <c r="CI2685" s="1455"/>
    </row>
    <row r="2686" spans="2:87" s="1365" customFormat="1" x14ac:dyDescent="0.25">
      <c r="B2686" s="1831"/>
      <c r="C2686" s="1831"/>
      <c r="D2686" s="1627"/>
      <c r="E2686" s="1831"/>
      <c r="F2686" s="1831"/>
      <c r="G2686" s="1831"/>
      <c r="S2686" s="1473"/>
      <c r="BU2686" s="1819"/>
      <c r="CI2686" s="1455"/>
    </row>
    <row r="2687" spans="2:87" s="1365" customFormat="1" x14ac:dyDescent="0.25">
      <c r="B2687" s="1831"/>
      <c r="C2687" s="1831"/>
      <c r="D2687" s="1627"/>
      <c r="E2687" s="1831"/>
      <c r="F2687" s="1831"/>
      <c r="G2687" s="1831"/>
      <c r="S2687" s="1473"/>
      <c r="BU2687" s="1819"/>
      <c r="CI2687" s="1455"/>
    </row>
    <row r="2688" spans="2:87" s="1365" customFormat="1" x14ac:dyDescent="0.25">
      <c r="B2688" s="1831"/>
      <c r="C2688" s="1831"/>
      <c r="D2688" s="1627"/>
      <c r="E2688" s="1831"/>
      <c r="F2688" s="1831"/>
      <c r="G2688" s="1831"/>
      <c r="S2688" s="1473"/>
      <c r="BU2688" s="1819"/>
      <c r="CI2688" s="1455"/>
    </row>
    <row r="2689" spans="2:87" s="1365" customFormat="1" x14ac:dyDescent="0.25">
      <c r="B2689" s="1831"/>
      <c r="C2689" s="1831"/>
      <c r="D2689" s="1627"/>
      <c r="E2689" s="1831"/>
      <c r="F2689" s="1831"/>
      <c r="G2689" s="1831"/>
      <c r="S2689" s="1473"/>
      <c r="BU2689" s="1819"/>
      <c r="CI2689" s="1455"/>
    </row>
    <row r="2690" spans="2:87" s="1365" customFormat="1" x14ac:dyDescent="0.25">
      <c r="B2690" s="1831"/>
      <c r="C2690" s="1831"/>
      <c r="D2690" s="1627"/>
      <c r="E2690" s="1831"/>
      <c r="F2690" s="1831"/>
      <c r="G2690" s="1831"/>
      <c r="S2690" s="1473"/>
      <c r="BU2690" s="1819"/>
      <c r="CI2690" s="1455"/>
    </row>
    <row r="2691" spans="2:87" s="1365" customFormat="1" x14ac:dyDescent="0.25">
      <c r="B2691" s="1831"/>
      <c r="C2691" s="1831"/>
      <c r="D2691" s="1627"/>
      <c r="E2691" s="1831"/>
      <c r="F2691" s="1831"/>
      <c r="G2691" s="1831"/>
      <c r="S2691" s="1473"/>
      <c r="BU2691" s="1819"/>
      <c r="CI2691" s="1455"/>
    </row>
    <row r="2692" spans="2:87" s="1365" customFormat="1" x14ac:dyDescent="0.25">
      <c r="B2692" s="1831"/>
      <c r="C2692" s="1831"/>
      <c r="D2692" s="1627"/>
      <c r="E2692" s="1831"/>
      <c r="F2692" s="1831"/>
      <c r="G2692" s="1831"/>
      <c r="S2692" s="1473"/>
      <c r="BU2692" s="1819"/>
      <c r="CI2692" s="1455"/>
    </row>
    <row r="2693" spans="2:87" s="1365" customFormat="1" x14ac:dyDescent="0.25">
      <c r="B2693" s="1831"/>
      <c r="C2693" s="1831"/>
      <c r="D2693" s="1627"/>
      <c r="E2693" s="1831"/>
      <c r="F2693" s="1831"/>
      <c r="G2693" s="1831"/>
      <c r="S2693" s="1473"/>
      <c r="BU2693" s="1819"/>
      <c r="CI2693" s="1455"/>
    </row>
    <row r="2694" spans="2:87" s="1365" customFormat="1" x14ac:dyDescent="0.25">
      <c r="B2694" s="1831"/>
      <c r="C2694" s="1831"/>
      <c r="D2694" s="1627"/>
      <c r="E2694" s="1831"/>
      <c r="F2694" s="1831"/>
      <c r="G2694" s="1831"/>
      <c r="S2694" s="1473"/>
      <c r="BU2694" s="1819"/>
      <c r="CI2694" s="1455"/>
    </row>
    <row r="2695" spans="2:87" s="1365" customFormat="1" x14ac:dyDescent="0.25">
      <c r="B2695" s="1831"/>
      <c r="C2695" s="1831"/>
      <c r="D2695" s="1627"/>
      <c r="E2695" s="1831"/>
      <c r="F2695" s="1831"/>
      <c r="G2695" s="1831"/>
      <c r="S2695" s="1473"/>
      <c r="BU2695" s="1819"/>
      <c r="CI2695" s="1455"/>
    </row>
    <row r="2696" spans="2:87" s="1365" customFormat="1" x14ac:dyDescent="0.25">
      <c r="B2696" s="1831"/>
      <c r="C2696" s="1831"/>
      <c r="D2696" s="1627"/>
      <c r="E2696" s="1831"/>
      <c r="F2696" s="1831"/>
      <c r="G2696" s="1831"/>
      <c r="S2696" s="1473"/>
      <c r="BU2696" s="1819"/>
      <c r="CI2696" s="1455"/>
    </row>
    <row r="2697" spans="2:87" s="1365" customFormat="1" x14ac:dyDescent="0.25">
      <c r="B2697" s="1831"/>
      <c r="C2697" s="1831"/>
      <c r="D2697" s="1627"/>
      <c r="E2697" s="1831"/>
      <c r="F2697" s="1831"/>
      <c r="G2697" s="1831"/>
      <c r="S2697" s="1473"/>
      <c r="BU2697" s="1819"/>
      <c r="CI2697" s="1455"/>
    </row>
    <row r="2698" spans="2:87" s="1365" customFormat="1" x14ac:dyDescent="0.25">
      <c r="B2698" s="1831"/>
      <c r="C2698" s="1831"/>
      <c r="D2698" s="1627"/>
      <c r="E2698" s="1831"/>
      <c r="F2698" s="1831"/>
      <c r="G2698" s="1831"/>
      <c r="S2698" s="1473"/>
      <c r="BU2698" s="1819"/>
      <c r="CI2698" s="1455"/>
    </row>
    <row r="2699" spans="2:87" s="1365" customFormat="1" x14ac:dyDescent="0.25">
      <c r="B2699" s="1831"/>
      <c r="C2699" s="1831"/>
      <c r="D2699" s="1627"/>
      <c r="E2699" s="1831"/>
      <c r="F2699" s="1831"/>
      <c r="G2699" s="1831"/>
      <c r="S2699" s="1473"/>
      <c r="BU2699" s="1819"/>
      <c r="CI2699" s="1455"/>
    </row>
    <row r="2700" spans="2:87" s="1365" customFormat="1" x14ac:dyDescent="0.25">
      <c r="B2700" s="1831"/>
      <c r="C2700" s="1831"/>
      <c r="D2700" s="1627"/>
      <c r="E2700" s="1831"/>
      <c r="F2700" s="1831"/>
      <c r="G2700" s="1831"/>
      <c r="S2700" s="1473"/>
      <c r="BU2700" s="1819"/>
      <c r="CI2700" s="1455"/>
    </row>
    <row r="2701" spans="2:87" s="1365" customFormat="1" x14ac:dyDescent="0.25">
      <c r="B2701" s="1831"/>
      <c r="C2701" s="1831"/>
      <c r="D2701" s="1627"/>
      <c r="E2701" s="1831"/>
      <c r="F2701" s="1831"/>
      <c r="G2701" s="1831"/>
      <c r="S2701" s="1473"/>
      <c r="BU2701" s="1819"/>
      <c r="CI2701" s="1455"/>
    </row>
    <row r="2702" spans="2:87" s="1365" customFormat="1" x14ac:dyDescent="0.25">
      <c r="B2702" s="1831"/>
      <c r="C2702" s="1831"/>
      <c r="D2702" s="1627"/>
      <c r="E2702" s="1831"/>
      <c r="F2702" s="1831"/>
      <c r="G2702" s="1831"/>
      <c r="S2702" s="1473"/>
      <c r="BU2702" s="1819"/>
      <c r="CI2702" s="1455"/>
    </row>
    <row r="2703" spans="2:87" s="1365" customFormat="1" x14ac:dyDescent="0.25">
      <c r="B2703" s="1831"/>
      <c r="C2703" s="1831"/>
      <c r="D2703" s="1627"/>
      <c r="E2703" s="1831"/>
      <c r="F2703" s="1831"/>
      <c r="G2703" s="1831"/>
      <c r="S2703" s="1473"/>
      <c r="BU2703" s="1819"/>
      <c r="CI2703" s="1455"/>
    </row>
    <row r="2704" spans="2:87" s="1365" customFormat="1" x14ac:dyDescent="0.25">
      <c r="B2704" s="1831"/>
      <c r="C2704" s="1831"/>
      <c r="D2704" s="1627"/>
      <c r="E2704" s="1831"/>
      <c r="F2704" s="1831"/>
      <c r="G2704" s="1831"/>
      <c r="S2704" s="1473"/>
      <c r="BU2704" s="1819"/>
      <c r="CI2704" s="1455"/>
    </row>
    <row r="2705" spans="2:87" s="1365" customFormat="1" x14ac:dyDescent="0.25">
      <c r="B2705" s="1831"/>
      <c r="C2705" s="1831"/>
      <c r="D2705" s="1627"/>
      <c r="E2705" s="1831"/>
      <c r="F2705" s="1831"/>
      <c r="G2705" s="1831"/>
      <c r="S2705" s="1473"/>
      <c r="BU2705" s="1819"/>
      <c r="CI2705" s="1455"/>
    </row>
    <row r="2706" spans="2:87" s="1365" customFormat="1" x14ac:dyDescent="0.25">
      <c r="B2706" s="1831"/>
      <c r="C2706" s="1831"/>
      <c r="D2706" s="1627"/>
      <c r="E2706" s="1831"/>
      <c r="F2706" s="1831"/>
      <c r="G2706" s="1831"/>
      <c r="S2706" s="1473"/>
      <c r="BU2706" s="1819"/>
      <c r="CI2706" s="1455"/>
    </row>
    <row r="2707" spans="2:87" s="1365" customFormat="1" x14ac:dyDescent="0.25">
      <c r="B2707" s="1831"/>
      <c r="C2707" s="1831"/>
      <c r="D2707" s="1627"/>
      <c r="E2707" s="1831"/>
      <c r="F2707" s="1831"/>
      <c r="G2707" s="1831"/>
      <c r="S2707" s="1473"/>
      <c r="BU2707" s="1819"/>
      <c r="CI2707" s="1455"/>
    </row>
    <row r="2708" spans="2:87" s="1365" customFormat="1" x14ac:dyDescent="0.25">
      <c r="B2708" s="1831"/>
      <c r="C2708" s="1831"/>
      <c r="D2708" s="1627"/>
      <c r="E2708" s="1831"/>
      <c r="F2708" s="1831"/>
      <c r="G2708" s="1831"/>
      <c r="S2708" s="1473"/>
      <c r="BU2708" s="1819"/>
      <c r="CI2708" s="1455"/>
    </row>
    <row r="2709" spans="2:87" s="1365" customFormat="1" x14ac:dyDescent="0.25">
      <c r="B2709" s="1831"/>
      <c r="C2709" s="1831"/>
      <c r="D2709" s="1627"/>
      <c r="E2709" s="1831"/>
      <c r="F2709" s="1831"/>
      <c r="G2709" s="1831"/>
      <c r="S2709" s="1473"/>
      <c r="BU2709" s="1819"/>
      <c r="CI2709" s="1455"/>
    </row>
    <row r="2710" spans="2:87" s="1365" customFormat="1" x14ac:dyDescent="0.25">
      <c r="B2710" s="1831"/>
      <c r="C2710" s="1831"/>
      <c r="D2710" s="1627"/>
      <c r="E2710" s="1831"/>
      <c r="F2710" s="1831"/>
      <c r="G2710" s="1831"/>
      <c r="S2710" s="1473"/>
      <c r="BU2710" s="1819"/>
      <c r="CI2710" s="1455"/>
    </row>
    <row r="2711" spans="2:87" s="1365" customFormat="1" x14ac:dyDescent="0.25">
      <c r="B2711" s="1831"/>
      <c r="C2711" s="1831"/>
      <c r="D2711" s="1627"/>
      <c r="E2711" s="1831"/>
      <c r="F2711" s="1831"/>
      <c r="G2711" s="1831"/>
      <c r="S2711" s="1473"/>
      <c r="BU2711" s="1819"/>
      <c r="CI2711" s="1455"/>
    </row>
    <row r="2712" spans="2:87" s="1365" customFormat="1" x14ac:dyDescent="0.25">
      <c r="B2712" s="1831"/>
      <c r="C2712" s="1831"/>
      <c r="D2712" s="1627"/>
      <c r="E2712" s="1831"/>
      <c r="F2712" s="1831"/>
      <c r="G2712" s="1831"/>
      <c r="S2712" s="1473"/>
      <c r="BU2712" s="1819"/>
      <c r="CI2712" s="1455"/>
    </row>
    <row r="2713" spans="2:87" s="1365" customFormat="1" x14ac:dyDescent="0.25">
      <c r="B2713" s="1831"/>
      <c r="C2713" s="1831"/>
      <c r="D2713" s="1627"/>
      <c r="E2713" s="1831"/>
      <c r="F2713" s="1831"/>
      <c r="G2713" s="1831"/>
      <c r="S2713" s="1473"/>
      <c r="BU2713" s="1819"/>
      <c r="CI2713" s="1455"/>
    </row>
    <row r="2714" spans="2:87" s="1365" customFormat="1" x14ac:dyDescent="0.25">
      <c r="B2714" s="1831"/>
      <c r="C2714" s="1831"/>
      <c r="D2714" s="1627"/>
      <c r="E2714" s="1831"/>
      <c r="F2714" s="1831"/>
      <c r="G2714" s="1831"/>
      <c r="S2714" s="1473"/>
      <c r="BU2714" s="1819"/>
      <c r="CI2714" s="1455"/>
    </row>
    <row r="2715" spans="2:87" s="1365" customFormat="1" x14ac:dyDescent="0.25">
      <c r="B2715" s="1831"/>
      <c r="C2715" s="1831"/>
      <c r="D2715" s="1627"/>
      <c r="E2715" s="1831"/>
      <c r="F2715" s="1831"/>
      <c r="G2715" s="1831"/>
      <c r="S2715" s="1473"/>
      <c r="BU2715" s="1819"/>
      <c r="CI2715" s="1455"/>
    </row>
    <row r="2716" spans="2:87" s="1365" customFormat="1" x14ac:dyDescent="0.25">
      <c r="B2716" s="1831"/>
      <c r="C2716" s="1831"/>
      <c r="D2716" s="1627"/>
      <c r="E2716" s="1831"/>
      <c r="F2716" s="1831"/>
      <c r="G2716" s="1831"/>
      <c r="S2716" s="1473"/>
      <c r="BU2716" s="1819"/>
      <c r="CI2716" s="1455"/>
    </row>
    <row r="2717" spans="2:87" s="1365" customFormat="1" x14ac:dyDescent="0.25">
      <c r="B2717" s="1831"/>
      <c r="C2717" s="1831"/>
      <c r="D2717" s="1627"/>
      <c r="E2717" s="1831"/>
      <c r="F2717" s="1831"/>
      <c r="G2717" s="1831"/>
      <c r="S2717" s="1473"/>
      <c r="BU2717" s="1819"/>
      <c r="CI2717" s="1455"/>
    </row>
    <row r="2718" spans="2:87" s="1365" customFormat="1" x14ac:dyDescent="0.25">
      <c r="B2718" s="1831"/>
      <c r="C2718" s="1831"/>
      <c r="D2718" s="1627"/>
      <c r="E2718" s="1831"/>
      <c r="F2718" s="1831"/>
      <c r="G2718" s="1831"/>
      <c r="S2718" s="1473"/>
      <c r="BU2718" s="1819"/>
      <c r="CI2718" s="1455"/>
    </row>
    <row r="2719" spans="2:87" s="1365" customFormat="1" x14ac:dyDescent="0.25">
      <c r="B2719" s="1831"/>
      <c r="C2719" s="1831"/>
      <c r="D2719" s="1627"/>
      <c r="E2719" s="1831"/>
      <c r="F2719" s="1831"/>
      <c r="G2719" s="1831"/>
      <c r="S2719" s="1473"/>
      <c r="BU2719" s="1819"/>
      <c r="CI2719" s="1455"/>
    </row>
    <row r="2720" spans="2:87" s="1365" customFormat="1" x14ac:dyDescent="0.25">
      <c r="B2720" s="1831"/>
      <c r="C2720" s="1831"/>
      <c r="D2720" s="1627"/>
      <c r="E2720" s="1831"/>
      <c r="F2720" s="1831"/>
      <c r="G2720" s="1831"/>
      <c r="S2720" s="1473"/>
      <c r="BU2720" s="1819"/>
      <c r="CI2720" s="1455"/>
    </row>
    <row r="2721" spans="2:87" s="1365" customFormat="1" x14ac:dyDescent="0.25">
      <c r="B2721" s="1831"/>
      <c r="C2721" s="1831"/>
      <c r="D2721" s="1627"/>
      <c r="E2721" s="1831"/>
      <c r="F2721" s="1831"/>
      <c r="G2721" s="1831"/>
      <c r="S2721" s="1473"/>
      <c r="BU2721" s="1819"/>
      <c r="CI2721" s="1455"/>
    </row>
    <row r="2722" spans="2:87" s="1365" customFormat="1" x14ac:dyDescent="0.25">
      <c r="B2722" s="1831"/>
      <c r="C2722" s="1831"/>
      <c r="D2722" s="1627"/>
      <c r="E2722" s="1831"/>
      <c r="F2722" s="1831"/>
      <c r="G2722" s="1831"/>
      <c r="S2722" s="1473"/>
      <c r="BU2722" s="1819"/>
      <c r="CI2722" s="1455"/>
    </row>
    <row r="2723" spans="2:87" s="1365" customFormat="1" x14ac:dyDescent="0.25">
      <c r="B2723" s="1831"/>
      <c r="C2723" s="1831"/>
      <c r="D2723" s="1627"/>
      <c r="E2723" s="1831"/>
      <c r="F2723" s="1831"/>
      <c r="G2723" s="1831"/>
      <c r="S2723" s="1473"/>
      <c r="BU2723" s="1819"/>
      <c r="CI2723" s="1455"/>
    </row>
    <row r="2724" spans="2:87" s="1365" customFormat="1" x14ac:dyDescent="0.25">
      <c r="B2724" s="1831"/>
      <c r="C2724" s="1831"/>
      <c r="D2724" s="1627"/>
      <c r="E2724" s="1831"/>
      <c r="F2724" s="1831"/>
      <c r="G2724" s="1831"/>
      <c r="S2724" s="1473"/>
      <c r="BU2724" s="1819"/>
      <c r="CI2724" s="1455"/>
    </row>
    <row r="2725" spans="2:87" s="1365" customFormat="1" x14ac:dyDescent="0.25">
      <c r="B2725" s="1831"/>
      <c r="C2725" s="1831"/>
      <c r="D2725" s="1627"/>
      <c r="E2725" s="1831"/>
      <c r="F2725" s="1831"/>
      <c r="G2725" s="1831"/>
      <c r="S2725" s="1473"/>
      <c r="BU2725" s="1819"/>
      <c r="CI2725" s="1455"/>
    </row>
    <row r="2726" spans="2:87" s="1365" customFormat="1" x14ac:dyDescent="0.25">
      <c r="B2726" s="1831"/>
      <c r="C2726" s="1831"/>
      <c r="D2726" s="1627"/>
      <c r="E2726" s="1831"/>
      <c r="F2726" s="1831"/>
      <c r="G2726" s="1831"/>
      <c r="S2726" s="1473"/>
      <c r="BU2726" s="1819"/>
      <c r="CI2726" s="1455"/>
    </row>
    <row r="2727" spans="2:87" s="1365" customFormat="1" x14ac:dyDescent="0.25">
      <c r="B2727" s="1831"/>
      <c r="C2727" s="1831"/>
      <c r="D2727" s="1627"/>
      <c r="E2727" s="1831"/>
      <c r="F2727" s="1831"/>
      <c r="G2727" s="1831"/>
      <c r="S2727" s="1473"/>
      <c r="BU2727" s="1819"/>
      <c r="CI2727" s="1455"/>
    </row>
    <row r="2728" spans="2:87" s="1365" customFormat="1" x14ac:dyDescent="0.25">
      <c r="B2728" s="1831"/>
      <c r="C2728" s="1831"/>
      <c r="D2728" s="1627"/>
      <c r="E2728" s="1831"/>
      <c r="F2728" s="1831"/>
      <c r="G2728" s="1831"/>
      <c r="S2728" s="1473"/>
      <c r="BU2728" s="1819"/>
      <c r="CI2728" s="1455"/>
    </row>
    <row r="2729" spans="2:87" s="1365" customFormat="1" x14ac:dyDescent="0.25">
      <c r="B2729" s="1831"/>
      <c r="C2729" s="1831"/>
      <c r="D2729" s="1627"/>
      <c r="E2729" s="1831"/>
      <c r="F2729" s="1831"/>
      <c r="G2729" s="1831"/>
      <c r="S2729" s="1473"/>
      <c r="BU2729" s="1819"/>
      <c r="CI2729" s="1455"/>
    </row>
    <row r="2730" spans="2:87" s="1365" customFormat="1" x14ac:dyDescent="0.25">
      <c r="B2730" s="1831"/>
      <c r="C2730" s="1831"/>
      <c r="D2730" s="1627"/>
      <c r="E2730" s="1831"/>
      <c r="F2730" s="1831"/>
      <c r="G2730" s="1831"/>
      <c r="S2730" s="1473"/>
      <c r="BU2730" s="1819"/>
      <c r="CI2730" s="1455"/>
    </row>
    <row r="2731" spans="2:87" s="1365" customFormat="1" x14ac:dyDescent="0.25">
      <c r="B2731" s="1831"/>
      <c r="C2731" s="1831"/>
      <c r="D2731" s="1627"/>
      <c r="E2731" s="1831"/>
      <c r="F2731" s="1831"/>
      <c r="G2731" s="1831"/>
      <c r="S2731" s="1473"/>
      <c r="BU2731" s="1819"/>
      <c r="CI2731" s="1455"/>
    </row>
    <row r="2732" spans="2:87" s="1365" customFormat="1" x14ac:dyDescent="0.25">
      <c r="B2732" s="1831"/>
      <c r="C2732" s="1831"/>
      <c r="D2732" s="1627"/>
      <c r="E2732" s="1831"/>
      <c r="F2732" s="1831"/>
      <c r="G2732" s="1831"/>
      <c r="S2732" s="1473"/>
      <c r="BU2732" s="1819"/>
      <c r="CI2732" s="1455"/>
    </row>
    <row r="2733" spans="2:87" s="1365" customFormat="1" x14ac:dyDescent="0.25">
      <c r="B2733" s="1831"/>
      <c r="C2733" s="1831"/>
      <c r="D2733" s="1627"/>
      <c r="E2733" s="1831"/>
      <c r="F2733" s="1831"/>
      <c r="G2733" s="1831"/>
      <c r="S2733" s="1473"/>
      <c r="BU2733" s="1819"/>
      <c r="CI2733" s="1455"/>
    </row>
    <row r="2734" spans="2:87" s="1365" customFormat="1" x14ac:dyDescent="0.25">
      <c r="B2734" s="1831"/>
      <c r="C2734" s="1831"/>
      <c r="D2734" s="1627"/>
      <c r="E2734" s="1831"/>
      <c r="F2734" s="1831"/>
      <c r="G2734" s="1831"/>
      <c r="S2734" s="1473"/>
      <c r="BU2734" s="1819"/>
      <c r="CI2734" s="1455"/>
    </row>
    <row r="2735" spans="2:87" s="1365" customFormat="1" x14ac:dyDescent="0.25">
      <c r="B2735" s="1831"/>
      <c r="C2735" s="1831"/>
      <c r="D2735" s="1627"/>
      <c r="E2735" s="1831"/>
      <c r="F2735" s="1831"/>
      <c r="G2735" s="1831"/>
      <c r="S2735" s="1473"/>
      <c r="BU2735" s="1819"/>
      <c r="CI2735" s="1455"/>
    </row>
    <row r="2736" spans="2:87" s="1365" customFormat="1" x14ac:dyDescent="0.25">
      <c r="B2736" s="1831"/>
      <c r="C2736" s="1831"/>
      <c r="D2736" s="1627"/>
      <c r="E2736" s="1831"/>
      <c r="F2736" s="1831"/>
      <c r="G2736" s="1831"/>
      <c r="S2736" s="1473"/>
      <c r="BU2736" s="1819"/>
      <c r="CI2736" s="1455"/>
    </row>
    <row r="2737" spans="2:87" s="1365" customFormat="1" x14ac:dyDescent="0.25">
      <c r="B2737" s="1831"/>
      <c r="C2737" s="1831"/>
      <c r="D2737" s="1627"/>
      <c r="E2737" s="1831"/>
      <c r="F2737" s="1831"/>
      <c r="G2737" s="1831"/>
      <c r="S2737" s="1473"/>
      <c r="BU2737" s="1819"/>
      <c r="CI2737" s="1455"/>
    </row>
    <row r="2738" spans="2:87" s="1365" customFormat="1" x14ac:dyDescent="0.25">
      <c r="B2738" s="1831"/>
      <c r="C2738" s="1831"/>
      <c r="D2738" s="1627"/>
      <c r="E2738" s="1831"/>
      <c r="F2738" s="1831"/>
      <c r="G2738" s="1831"/>
      <c r="S2738" s="1473"/>
      <c r="BU2738" s="1819"/>
      <c r="CI2738" s="1455"/>
    </row>
    <row r="2739" spans="2:87" s="1365" customFormat="1" x14ac:dyDescent="0.25">
      <c r="B2739" s="1831"/>
      <c r="C2739" s="1831"/>
      <c r="D2739" s="1627"/>
      <c r="E2739" s="1831"/>
      <c r="F2739" s="1831"/>
      <c r="G2739" s="1831"/>
      <c r="S2739" s="1473"/>
      <c r="BU2739" s="1819"/>
      <c r="CI2739" s="1455"/>
    </row>
    <row r="2740" spans="2:87" s="1365" customFormat="1" x14ac:dyDescent="0.25">
      <c r="B2740" s="1831"/>
      <c r="C2740" s="1831"/>
      <c r="D2740" s="1627"/>
      <c r="E2740" s="1831"/>
      <c r="F2740" s="1831"/>
      <c r="G2740" s="1831"/>
      <c r="S2740" s="1473"/>
      <c r="BU2740" s="1819"/>
      <c r="CI2740" s="1455"/>
    </row>
    <row r="2741" spans="2:87" s="1365" customFormat="1" x14ac:dyDescent="0.25">
      <c r="B2741" s="1831"/>
      <c r="C2741" s="1831"/>
      <c r="D2741" s="1627"/>
      <c r="E2741" s="1831"/>
      <c r="F2741" s="1831"/>
      <c r="G2741" s="1831"/>
      <c r="S2741" s="1473"/>
      <c r="BU2741" s="1819"/>
      <c r="CI2741" s="1455"/>
    </row>
    <row r="2742" spans="2:87" s="1365" customFormat="1" x14ac:dyDescent="0.25">
      <c r="B2742" s="1831"/>
      <c r="C2742" s="1831"/>
      <c r="D2742" s="1627"/>
      <c r="E2742" s="1831"/>
      <c r="F2742" s="1831"/>
      <c r="G2742" s="1831"/>
      <c r="S2742" s="1473"/>
      <c r="BU2742" s="1819"/>
      <c r="CI2742" s="1455"/>
    </row>
    <row r="2743" spans="2:87" s="1365" customFormat="1" x14ac:dyDescent="0.25">
      <c r="B2743" s="1831"/>
      <c r="C2743" s="1831"/>
      <c r="D2743" s="1627"/>
      <c r="E2743" s="1831"/>
      <c r="F2743" s="1831"/>
      <c r="G2743" s="1831"/>
      <c r="S2743" s="1473"/>
      <c r="BU2743" s="1819"/>
      <c r="CI2743" s="1455"/>
    </row>
    <row r="2744" spans="2:87" s="1365" customFormat="1" x14ac:dyDescent="0.25">
      <c r="B2744" s="1831"/>
      <c r="C2744" s="1831"/>
      <c r="D2744" s="1627"/>
      <c r="E2744" s="1831"/>
      <c r="F2744" s="1831"/>
      <c r="G2744" s="1831"/>
      <c r="S2744" s="1473"/>
      <c r="BU2744" s="1819"/>
      <c r="CI2744" s="1455"/>
    </row>
    <row r="2745" spans="2:87" s="1365" customFormat="1" x14ac:dyDescent="0.25">
      <c r="B2745" s="1831"/>
      <c r="C2745" s="1831"/>
      <c r="D2745" s="1627"/>
      <c r="E2745" s="1831"/>
      <c r="F2745" s="1831"/>
      <c r="G2745" s="1831"/>
      <c r="S2745" s="1473"/>
      <c r="BU2745" s="1819"/>
      <c r="CI2745" s="1455"/>
    </row>
    <row r="2746" spans="2:87" s="1365" customFormat="1" x14ac:dyDescent="0.25">
      <c r="B2746" s="1831"/>
      <c r="C2746" s="1831"/>
      <c r="D2746" s="1627"/>
      <c r="E2746" s="1831"/>
      <c r="F2746" s="1831"/>
      <c r="G2746" s="1831"/>
      <c r="S2746" s="1473"/>
      <c r="BU2746" s="1819"/>
      <c r="CI2746" s="1455"/>
    </row>
    <row r="2747" spans="2:87" s="1365" customFormat="1" x14ac:dyDescent="0.25">
      <c r="B2747" s="1831"/>
      <c r="C2747" s="1831"/>
      <c r="D2747" s="1627"/>
      <c r="E2747" s="1831"/>
      <c r="F2747" s="1831"/>
      <c r="G2747" s="1831"/>
      <c r="S2747" s="1473"/>
      <c r="BU2747" s="1819"/>
      <c r="CI2747" s="1455"/>
    </row>
    <row r="2748" spans="2:87" s="1365" customFormat="1" x14ac:dyDescent="0.25">
      <c r="B2748" s="1831"/>
      <c r="C2748" s="1831"/>
      <c r="D2748" s="1627"/>
      <c r="E2748" s="1831"/>
      <c r="F2748" s="1831"/>
      <c r="G2748" s="1831"/>
      <c r="S2748" s="1473"/>
      <c r="BU2748" s="1819"/>
      <c r="CI2748" s="1455"/>
    </row>
    <row r="2749" spans="2:87" s="1365" customFormat="1" x14ac:dyDescent="0.25">
      <c r="B2749" s="1831"/>
      <c r="C2749" s="1831"/>
      <c r="D2749" s="1627"/>
      <c r="E2749" s="1831"/>
      <c r="F2749" s="1831"/>
      <c r="G2749" s="1831"/>
      <c r="S2749" s="1473"/>
      <c r="BU2749" s="1819"/>
      <c r="CI2749" s="1455"/>
    </row>
    <row r="2750" spans="2:87" s="1365" customFormat="1" x14ac:dyDescent="0.25">
      <c r="B2750" s="1831"/>
      <c r="C2750" s="1831"/>
      <c r="D2750" s="1627"/>
      <c r="E2750" s="1831"/>
      <c r="F2750" s="1831"/>
      <c r="G2750" s="1831"/>
      <c r="S2750" s="1473"/>
      <c r="BU2750" s="1819"/>
      <c r="CI2750" s="1455"/>
    </row>
    <row r="2751" spans="2:87" s="1365" customFormat="1" x14ac:dyDescent="0.25">
      <c r="B2751" s="1831"/>
      <c r="C2751" s="1831"/>
      <c r="D2751" s="1627"/>
      <c r="E2751" s="1831"/>
      <c r="F2751" s="1831"/>
      <c r="G2751" s="1831"/>
      <c r="S2751" s="1473"/>
      <c r="BU2751" s="1819"/>
      <c r="CI2751" s="1455"/>
    </row>
    <row r="2752" spans="2:87" s="1365" customFormat="1" x14ac:dyDescent="0.25">
      <c r="B2752" s="1831"/>
      <c r="C2752" s="1831"/>
      <c r="D2752" s="1627"/>
      <c r="E2752" s="1831"/>
      <c r="F2752" s="1831"/>
      <c r="G2752" s="1831"/>
      <c r="S2752" s="1473"/>
      <c r="BU2752" s="1819"/>
      <c r="CI2752" s="1455"/>
    </row>
    <row r="2753" spans="2:87" s="1365" customFormat="1" x14ac:dyDescent="0.25">
      <c r="B2753" s="1831"/>
      <c r="C2753" s="1831"/>
      <c r="D2753" s="1627"/>
      <c r="E2753" s="1831"/>
      <c r="F2753" s="1831"/>
      <c r="G2753" s="1831"/>
      <c r="S2753" s="1473"/>
      <c r="BU2753" s="1819"/>
      <c r="CI2753" s="1455"/>
    </row>
    <row r="2754" spans="2:87" s="1365" customFormat="1" x14ac:dyDescent="0.25">
      <c r="B2754" s="1831"/>
      <c r="C2754" s="1831"/>
      <c r="D2754" s="1627"/>
      <c r="E2754" s="1831"/>
      <c r="F2754" s="1831"/>
      <c r="G2754" s="1831"/>
      <c r="S2754" s="1473"/>
      <c r="BU2754" s="1819"/>
      <c r="CI2754" s="1455"/>
    </row>
    <row r="2755" spans="2:87" s="1365" customFormat="1" x14ac:dyDescent="0.25">
      <c r="B2755" s="1831"/>
      <c r="C2755" s="1831"/>
      <c r="D2755" s="1627"/>
      <c r="E2755" s="1831"/>
      <c r="F2755" s="1831"/>
      <c r="G2755" s="1831"/>
      <c r="S2755" s="1473"/>
      <c r="BU2755" s="1819"/>
      <c r="CI2755" s="1455"/>
    </row>
    <row r="2756" spans="2:87" s="1365" customFormat="1" x14ac:dyDescent="0.25">
      <c r="B2756" s="1831"/>
      <c r="C2756" s="1831"/>
      <c r="D2756" s="1627"/>
      <c r="E2756" s="1831"/>
      <c r="F2756" s="1831"/>
      <c r="G2756" s="1831"/>
      <c r="S2756" s="1473"/>
      <c r="BU2756" s="1819"/>
      <c r="CI2756" s="1455"/>
    </row>
    <row r="2757" spans="2:87" s="1365" customFormat="1" x14ac:dyDescent="0.25">
      <c r="B2757" s="1831"/>
      <c r="C2757" s="1831"/>
      <c r="D2757" s="1627"/>
      <c r="E2757" s="1831"/>
      <c r="F2757" s="1831"/>
      <c r="G2757" s="1831"/>
      <c r="S2757" s="1473"/>
      <c r="BU2757" s="1819"/>
      <c r="CI2757" s="1455"/>
    </row>
    <row r="2758" spans="2:87" s="1365" customFormat="1" x14ac:dyDescent="0.25">
      <c r="B2758" s="1831"/>
      <c r="C2758" s="1831"/>
      <c r="D2758" s="1627"/>
      <c r="E2758" s="1831"/>
      <c r="F2758" s="1831"/>
      <c r="G2758" s="1831"/>
      <c r="S2758" s="1473"/>
      <c r="BU2758" s="1819"/>
      <c r="CI2758" s="1455"/>
    </row>
    <row r="2759" spans="2:87" s="1365" customFormat="1" x14ac:dyDescent="0.25">
      <c r="B2759" s="1831"/>
      <c r="C2759" s="1831"/>
      <c r="D2759" s="1627"/>
      <c r="E2759" s="1831"/>
      <c r="F2759" s="1831"/>
      <c r="G2759" s="1831"/>
      <c r="S2759" s="1473"/>
      <c r="BU2759" s="1819"/>
      <c r="CI2759" s="1455"/>
    </row>
    <row r="2760" spans="2:87" s="1365" customFormat="1" x14ac:dyDescent="0.25">
      <c r="B2760" s="1831"/>
      <c r="C2760" s="1831"/>
      <c r="D2760" s="1627"/>
      <c r="E2760" s="1831"/>
      <c r="F2760" s="1831"/>
      <c r="G2760" s="1831"/>
      <c r="S2760" s="1473"/>
      <c r="BU2760" s="1819"/>
      <c r="CI2760" s="1455"/>
    </row>
    <row r="2761" spans="2:87" s="1365" customFormat="1" x14ac:dyDescent="0.25">
      <c r="B2761" s="1831"/>
      <c r="C2761" s="1831"/>
      <c r="D2761" s="1627"/>
      <c r="E2761" s="1831"/>
      <c r="F2761" s="1831"/>
      <c r="G2761" s="1831"/>
      <c r="S2761" s="1473"/>
      <c r="BU2761" s="1819"/>
      <c r="CI2761" s="1455"/>
    </row>
    <row r="2762" spans="2:87" s="1365" customFormat="1" x14ac:dyDescent="0.25">
      <c r="B2762" s="1831"/>
      <c r="C2762" s="1831"/>
      <c r="D2762" s="1627"/>
      <c r="E2762" s="1831"/>
      <c r="F2762" s="1831"/>
      <c r="G2762" s="1831"/>
      <c r="S2762" s="1473"/>
      <c r="BU2762" s="1819"/>
      <c r="CI2762" s="1455"/>
    </row>
    <row r="2763" spans="2:87" s="1365" customFormat="1" x14ac:dyDescent="0.25">
      <c r="B2763" s="1831"/>
      <c r="C2763" s="1831"/>
      <c r="D2763" s="1627"/>
      <c r="E2763" s="1831"/>
      <c r="F2763" s="1831"/>
      <c r="G2763" s="1831"/>
      <c r="S2763" s="1473"/>
      <c r="BU2763" s="1819"/>
      <c r="CI2763" s="1455"/>
    </row>
    <row r="2764" spans="2:87" s="1365" customFormat="1" x14ac:dyDescent="0.25">
      <c r="B2764" s="1831"/>
      <c r="C2764" s="1831"/>
      <c r="D2764" s="1627"/>
      <c r="E2764" s="1831"/>
      <c r="F2764" s="1831"/>
      <c r="G2764" s="1831"/>
      <c r="S2764" s="1473"/>
      <c r="BU2764" s="1819"/>
      <c r="CI2764" s="1455"/>
    </row>
    <row r="2765" spans="2:87" s="1365" customFormat="1" x14ac:dyDescent="0.25">
      <c r="B2765" s="1831"/>
      <c r="C2765" s="1831"/>
      <c r="D2765" s="1627"/>
      <c r="E2765" s="1831"/>
      <c r="F2765" s="1831"/>
      <c r="G2765" s="1831"/>
      <c r="S2765" s="1473"/>
      <c r="BU2765" s="1819"/>
      <c r="CI2765" s="1455"/>
    </row>
    <row r="2766" spans="2:87" s="1365" customFormat="1" x14ac:dyDescent="0.25">
      <c r="B2766" s="1831"/>
      <c r="C2766" s="1831"/>
      <c r="D2766" s="1627"/>
      <c r="E2766" s="1831"/>
      <c r="F2766" s="1831"/>
      <c r="G2766" s="1831"/>
      <c r="S2766" s="1473"/>
      <c r="BU2766" s="1819"/>
      <c r="CI2766" s="1455"/>
    </row>
    <row r="2767" spans="2:87" s="1365" customFormat="1" x14ac:dyDescent="0.25">
      <c r="B2767" s="1831"/>
      <c r="C2767" s="1831"/>
      <c r="D2767" s="1627"/>
      <c r="E2767" s="1831"/>
      <c r="F2767" s="1831"/>
      <c r="G2767" s="1831"/>
      <c r="S2767" s="1473"/>
      <c r="BU2767" s="1819"/>
      <c r="CI2767" s="1455"/>
    </row>
    <row r="2768" spans="2:87" s="1365" customFormat="1" x14ac:dyDescent="0.25">
      <c r="B2768" s="1831"/>
      <c r="C2768" s="1831"/>
      <c r="D2768" s="1627"/>
      <c r="E2768" s="1831"/>
      <c r="F2768" s="1831"/>
      <c r="G2768" s="1831"/>
      <c r="S2768" s="1473"/>
      <c r="BU2768" s="1819"/>
      <c r="CI2768" s="1455"/>
    </row>
    <row r="2769" spans="2:87" s="1365" customFormat="1" x14ac:dyDescent="0.25">
      <c r="B2769" s="1831"/>
      <c r="C2769" s="1831"/>
      <c r="D2769" s="1627"/>
      <c r="E2769" s="1831"/>
      <c r="F2769" s="1831"/>
      <c r="G2769" s="1831"/>
      <c r="S2769" s="1473"/>
      <c r="BU2769" s="1819"/>
      <c r="CI2769" s="1455"/>
    </row>
    <row r="2770" spans="2:87" s="1365" customFormat="1" x14ac:dyDescent="0.25">
      <c r="B2770" s="1831"/>
      <c r="C2770" s="1831"/>
      <c r="D2770" s="1627"/>
      <c r="E2770" s="1831"/>
      <c r="F2770" s="1831"/>
      <c r="G2770" s="1831"/>
      <c r="S2770" s="1473"/>
      <c r="BU2770" s="1819"/>
      <c r="CI2770" s="1455"/>
    </row>
    <row r="2771" spans="2:87" s="1365" customFormat="1" x14ac:dyDescent="0.25">
      <c r="B2771" s="1831"/>
      <c r="C2771" s="1831"/>
      <c r="D2771" s="1627"/>
      <c r="E2771" s="1831"/>
      <c r="F2771" s="1831"/>
      <c r="G2771" s="1831"/>
      <c r="S2771" s="1473"/>
      <c r="BU2771" s="1819"/>
      <c r="CI2771" s="1455"/>
    </row>
    <row r="2772" spans="2:87" s="1365" customFormat="1" x14ac:dyDescent="0.25">
      <c r="B2772" s="1831"/>
      <c r="C2772" s="1831"/>
      <c r="D2772" s="1627"/>
      <c r="E2772" s="1831"/>
      <c r="F2772" s="1831"/>
      <c r="G2772" s="1831"/>
      <c r="S2772" s="1473"/>
      <c r="BU2772" s="1819"/>
      <c r="CI2772" s="1455"/>
    </row>
    <row r="2773" spans="2:87" s="1365" customFormat="1" x14ac:dyDescent="0.25">
      <c r="B2773" s="1831"/>
      <c r="C2773" s="1831"/>
      <c r="D2773" s="1627"/>
      <c r="E2773" s="1831"/>
      <c r="F2773" s="1831"/>
      <c r="G2773" s="1831"/>
      <c r="S2773" s="1473"/>
      <c r="BU2773" s="1819"/>
      <c r="CI2773" s="1455"/>
    </row>
    <row r="2774" spans="2:87" s="1365" customFormat="1" x14ac:dyDescent="0.25">
      <c r="B2774" s="1831"/>
      <c r="C2774" s="1831"/>
      <c r="D2774" s="1627"/>
      <c r="E2774" s="1831"/>
      <c r="F2774" s="1831"/>
      <c r="G2774" s="1831"/>
      <c r="S2774" s="1473"/>
      <c r="BU2774" s="1819"/>
      <c r="CI2774" s="1455"/>
    </row>
    <row r="2775" spans="2:87" s="1365" customFormat="1" x14ac:dyDescent="0.25">
      <c r="B2775" s="1831"/>
      <c r="C2775" s="1831"/>
      <c r="D2775" s="1627"/>
      <c r="E2775" s="1831"/>
      <c r="F2775" s="1831"/>
      <c r="G2775" s="1831"/>
      <c r="S2775" s="1473"/>
      <c r="BU2775" s="1819"/>
      <c r="CI2775" s="1455"/>
    </row>
    <row r="2776" spans="2:87" s="1365" customFormat="1" x14ac:dyDescent="0.25">
      <c r="B2776" s="1831"/>
      <c r="C2776" s="1831"/>
      <c r="D2776" s="1627"/>
      <c r="E2776" s="1831"/>
      <c r="F2776" s="1831"/>
      <c r="G2776" s="1831"/>
      <c r="S2776" s="1473"/>
      <c r="BU2776" s="1819"/>
      <c r="CI2776" s="1455"/>
    </row>
    <row r="2777" spans="2:87" s="1365" customFormat="1" x14ac:dyDescent="0.25">
      <c r="B2777" s="1831"/>
      <c r="C2777" s="1831"/>
      <c r="D2777" s="1627"/>
      <c r="E2777" s="1831"/>
      <c r="F2777" s="1831"/>
      <c r="G2777" s="1831"/>
      <c r="S2777" s="1473"/>
      <c r="BU2777" s="1819"/>
      <c r="CI2777" s="1455"/>
    </row>
    <row r="2778" spans="2:87" s="1365" customFormat="1" x14ac:dyDescent="0.25">
      <c r="B2778" s="1831"/>
      <c r="C2778" s="1831"/>
      <c r="D2778" s="1627"/>
      <c r="E2778" s="1831"/>
      <c r="F2778" s="1831"/>
      <c r="G2778" s="1831"/>
      <c r="S2778" s="1473"/>
      <c r="BU2778" s="1819"/>
      <c r="CI2778" s="1455"/>
    </row>
    <row r="2779" spans="2:87" s="1365" customFormat="1" x14ac:dyDescent="0.25">
      <c r="B2779" s="1831"/>
      <c r="C2779" s="1831"/>
      <c r="D2779" s="1627"/>
      <c r="E2779" s="1831"/>
      <c r="F2779" s="1831"/>
      <c r="G2779" s="1831"/>
      <c r="S2779" s="1473"/>
      <c r="BU2779" s="1819"/>
      <c r="CI2779" s="1455"/>
    </row>
    <row r="2780" spans="2:87" s="1365" customFormat="1" x14ac:dyDescent="0.25">
      <c r="B2780" s="1831"/>
      <c r="C2780" s="1831"/>
      <c r="D2780" s="1627"/>
      <c r="E2780" s="1831"/>
      <c r="F2780" s="1831"/>
      <c r="G2780" s="1831"/>
      <c r="S2780" s="1473"/>
      <c r="BU2780" s="1819"/>
      <c r="CI2780" s="1455"/>
    </row>
    <row r="2781" spans="2:87" s="1365" customFormat="1" x14ac:dyDescent="0.25">
      <c r="B2781" s="1831"/>
      <c r="C2781" s="1831"/>
      <c r="D2781" s="1627"/>
      <c r="E2781" s="1831"/>
      <c r="F2781" s="1831"/>
      <c r="G2781" s="1831"/>
      <c r="S2781" s="1473"/>
      <c r="BU2781" s="1819"/>
      <c r="CI2781" s="1455"/>
    </row>
    <row r="2782" spans="2:87" s="1365" customFormat="1" x14ac:dyDescent="0.25">
      <c r="B2782" s="1831"/>
      <c r="C2782" s="1831"/>
      <c r="D2782" s="1627"/>
      <c r="E2782" s="1831"/>
      <c r="F2782" s="1831"/>
      <c r="G2782" s="1831"/>
      <c r="S2782" s="1473"/>
      <c r="BU2782" s="1819"/>
      <c r="CI2782" s="1455"/>
    </row>
    <row r="2783" spans="2:87" s="1365" customFormat="1" x14ac:dyDescent="0.25">
      <c r="B2783" s="1831"/>
      <c r="C2783" s="1831"/>
      <c r="D2783" s="1627"/>
      <c r="E2783" s="1831"/>
      <c r="F2783" s="1831"/>
      <c r="G2783" s="1831"/>
      <c r="S2783" s="1473"/>
      <c r="BU2783" s="1819"/>
      <c r="CI2783" s="1455"/>
    </row>
    <row r="2784" spans="2:87" s="1365" customFormat="1" x14ac:dyDescent="0.25">
      <c r="B2784" s="1831"/>
      <c r="C2784" s="1831"/>
      <c r="D2784" s="1627"/>
      <c r="E2784" s="1831"/>
      <c r="F2784" s="1831"/>
      <c r="G2784" s="1831"/>
      <c r="S2784" s="1473"/>
      <c r="BU2784" s="1819"/>
      <c r="CI2784" s="1455"/>
    </row>
    <row r="2785" spans="2:87" s="1365" customFormat="1" x14ac:dyDescent="0.25">
      <c r="B2785" s="1831"/>
      <c r="C2785" s="1831"/>
      <c r="D2785" s="1627"/>
      <c r="E2785" s="1831"/>
      <c r="F2785" s="1831"/>
      <c r="G2785" s="1831"/>
      <c r="S2785" s="1473"/>
      <c r="BU2785" s="1819"/>
      <c r="CI2785" s="1455"/>
    </row>
    <row r="2786" spans="2:87" s="1365" customFormat="1" x14ac:dyDescent="0.25">
      <c r="B2786" s="1831"/>
      <c r="C2786" s="1831"/>
      <c r="D2786" s="1627"/>
      <c r="E2786" s="1831"/>
      <c r="F2786" s="1831"/>
      <c r="G2786" s="1831"/>
      <c r="S2786" s="1473"/>
      <c r="BU2786" s="1819"/>
      <c r="CI2786" s="1455"/>
    </row>
    <row r="2787" spans="2:87" s="1365" customFormat="1" x14ac:dyDescent="0.25">
      <c r="B2787" s="1831"/>
      <c r="C2787" s="1831"/>
      <c r="D2787" s="1627"/>
      <c r="E2787" s="1831"/>
      <c r="F2787" s="1831"/>
      <c r="G2787" s="1831"/>
      <c r="S2787" s="1473"/>
      <c r="BU2787" s="1819"/>
      <c r="CI2787" s="1455"/>
    </row>
    <row r="2788" spans="2:87" s="1365" customFormat="1" x14ac:dyDescent="0.25">
      <c r="B2788" s="1831"/>
      <c r="C2788" s="1831"/>
      <c r="D2788" s="1627"/>
      <c r="E2788" s="1831"/>
      <c r="F2788" s="1831"/>
      <c r="G2788" s="1831"/>
      <c r="S2788" s="1473"/>
      <c r="BU2788" s="1819"/>
      <c r="CI2788" s="1455"/>
    </row>
    <row r="2789" spans="2:87" s="1365" customFormat="1" x14ac:dyDescent="0.25">
      <c r="B2789" s="1831"/>
      <c r="C2789" s="1831"/>
      <c r="D2789" s="1627"/>
      <c r="E2789" s="1831"/>
      <c r="F2789" s="1831"/>
      <c r="G2789" s="1831"/>
      <c r="S2789" s="1473"/>
      <c r="BU2789" s="1819"/>
      <c r="CI2789" s="1455"/>
    </row>
    <row r="2790" spans="2:87" s="1365" customFormat="1" x14ac:dyDescent="0.25">
      <c r="B2790" s="1831"/>
      <c r="C2790" s="1831"/>
      <c r="D2790" s="1627"/>
      <c r="E2790" s="1831"/>
      <c r="F2790" s="1831"/>
      <c r="G2790" s="1831"/>
      <c r="S2790" s="1473"/>
      <c r="BU2790" s="1819"/>
      <c r="CI2790" s="1455"/>
    </row>
    <row r="2791" spans="2:87" s="1365" customFormat="1" x14ac:dyDescent="0.25">
      <c r="B2791" s="1831"/>
      <c r="C2791" s="1831"/>
      <c r="D2791" s="1627"/>
      <c r="E2791" s="1831"/>
      <c r="F2791" s="1831"/>
      <c r="G2791" s="1831"/>
      <c r="S2791" s="1473"/>
      <c r="BU2791" s="1819"/>
      <c r="CI2791" s="1455"/>
    </row>
    <row r="2792" spans="2:87" s="1365" customFormat="1" x14ac:dyDescent="0.25">
      <c r="B2792" s="1831"/>
      <c r="C2792" s="1831"/>
      <c r="D2792" s="1627"/>
      <c r="E2792" s="1831"/>
      <c r="F2792" s="1831"/>
      <c r="G2792" s="1831"/>
      <c r="S2792" s="1473"/>
      <c r="BU2792" s="1819"/>
      <c r="CI2792" s="1455"/>
    </row>
    <row r="2793" spans="2:87" s="1365" customFormat="1" x14ac:dyDescent="0.25">
      <c r="B2793" s="1831"/>
      <c r="C2793" s="1831"/>
      <c r="D2793" s="1627"/>
      <c r="E2793" s="1831"/>
      <c r="F2793" s="1831"/>
      <c r="G2793" s="1831"/>
      <c r="S2793" s="1473"/>
      <c r="BU2793" s="1819"/>
      <c r="CI2793" s="1455"/>
    </row>
    <row r="2794" spans="2:87" s="1365" customFormat="1" x14ac:dyDescent="0.25">
      <c r="B2794" s="1831"/>
      <c r="C2794" s="1831"/>
      <c r="D2794" s="1627"/>
      <c r="E2794" s="1831"/>
      <c r="F2794" s="1831"/>
      <c r="G2794" s="1831"/>
      <c r="S2794" s="1473"/>
      <c r="BU2794" s="1819"/>
      <c r="CI2794" s="1455"/>
    </row>
    <row r="2795" spans="2:87" s="1365" customFormat="1" x14ac:dyDescent="0.25">
      <c r="B2795" s="1831"/>
      <c r="C2795" s="1831"/>
      <c r="D2795" s="1627"/>
      <c r="E2795" s="1831"/>
      <c r="F2795" s="1831"/>
      <c r="G2795" s="1831"/>
      <c r="S2795" s="1473"/>
      <c r="BU2795" s="1819"/>
      <c r="CI2795" s="1455"/>
    </row>
    <row r="2796" spans="2:87" s="1365" customFormat="1" x14ac:dyDescent="0.25">
      <c r="B2796" s="1831"/>
      <c r="C2796" s="1831"/>
      <c r="D2796" s="1627"/>
      <c r="E2796" s="1831"/>
      <c r="F2796" s="1831"/>
      <c r="G2796" s="1831"/>
      <c r="S2796" s="1473"/>
      <c r="BU2796" s="1819"/>
      <c r="CI2796" s="1455"/>
    </row>
    <row r="2797" spans="2:87" s="1365" customFormat="1" x14ac:dyDescent="0.25">
      <c r="B2797" s="1831"/>
      <c r="C2797" s="1831"/>
      <c r="D2797" s="1627"/>
      <c r="E2797" s="1831"/>
      <c r="F2797" s="1831"/>
      <c r="G2797" s="1831"/>
      <c r="S2797" s="1473"/>
      <c r="BU2797" s="1819"/>
      <c r="CI2797" s="1455"/>
    </row>
    <row r="2798" spans="2:87" s="1365" customFormat="1" x14ac:dyDescent="0.25">
      <c r="B2798" s="1831"/>
      <c r="C2798" s="1831"/>
      <c r="D2798" s="1627"/>
      <c r="E2798" s="1831"/>
      <c r="F2798" s="1831"/>
      <c r="G2798" s="1831"/>
      <c r="S2798" s="1473"/>
      <c r="BU2798" s="1819"/>
      <c r="CI2798" s="1455"/>
    </row>
    <row r="2799" spans="2:87" s="1365" customFormat="1" x14ac:dyDescent="0.25">
      <c r="B2799" s="1831"/>
      <c r="C2799" s="1831"/>
      <c r="D2799" s="1627"/>
      <c r="E2799" s="1831"/>
      <c r="F2799" s="1831"/>
      <c r="G2799" s="1831"/>
      <c r="S2799" s="1473"/>
      <c r="BU2799" s="1819"/>
      <c r="CI2799" s="1455"/>
    </row>
    <row r="2800" spans="2:87" s="1365" customFormat="1" x14ac:dyDescent="0.25">
      <c r="B2800" s="1831"/>
      <c r="C2800" s="1831"/>
      <c r="D2800" s="1627"/>
      <c r="E2800" s="1831"/>
      <c r="F2800" s="1831"/>
      <c r="G2800" s="1831"/>
      <c r="S2800" s="1473"/>
      <c r="BU2800" s="1819"/>
      <c r="CI2800" s="1455"/>
    </row>
    <row r="2801" spans="2:87" s="1365" customFormat="1" x14ac:dyDescent="0.25">
      <c r="B2801" s="1831"/>
      <c r="C2801" s="1831"/>
      <c r="D2801" s="1627"/>
      <c r="E2801" s="1831"/>
      <c r="F2801" s="1831"/>
      <c r="G2801" s="1831"/>
      <c r="S2801" s="1473"/>
      <c r="BU2801" s="1819"/>
      <c r="CI2801" s="1455"/>
    </row>
    <row r="2802" spans="2:87" s="1365" customFormat="1" x14ac:dyDescent="0.25">
      <c r="B2802" s="1831"/>
      <c r="C2802" s="1831"/>
      <c r="D2802" s="1627"/>
      <c r="E2802" s="1831"/>
      <c r="F2802" s="1831"/>
      <c r="G2802" s="1831"/>
      <c r="S2802" s="1473"/>
      <c r="BU2802" s="1819"/>
      <c r="CI2802" s="1455"/>
    </row>
    <row r="2803" spans="2:87" s="1365" customFormat="1" x14ac:dyDescent="0.25">
      <c r="B2803" s="1831"/>
      <c r="C2803" s="1831"/>
      <c r="D2803" s="1627"/>
      <c r="E2803" s="1831"/>
      <c r="F2803" s="1831"/>
      <c r="G2803" s="1831"/>
      <c r="S2803" s="1473"/>
      <c r="BU2803" s="1819"/>
      <c r="CI2803" s="1455"/>
    </row>
    <row r="2804" spans="2:87" s="1365" customFormat="1" x14ac:dyDescent="0.25">
      <c r="B2804" s="1831"/>
      <c r="C2804" s="1831"/>
      <c r="D2804" s="1627"/>
      <c r="E2804" s="1831"/>
      <c r="F2804" s="1831"/>
      <c r="G2804" s="1831"/>
      <c r="S2804" s="1473"/>
      <c r="BU2804" s="1819"/>
      <c r="CI2804" s="1455"/>
    </row>
    <row r="2805" spans="2:87" s="1365" customFormat="1" x14ac:dyDescent="0.25">
      <c r="B2805" s="1831"/>
      <c r="C2805" s="1831"/>
      <c r="D2805" s="1627"/>
      <c r="E2805" s="1831"/>
      <c r="F2805" s="1831"/>
      <c r="G2805" s="1831"/>
      <c r="S2805" s="1473"/>
      <c r="BU2805" s="1819"/>
      <c r="CI2805" s="1455"/>
    </row>
    <row r="2806" spans="2:87" s="1365" customFormat="1" x14ac:dyDescent="0.25">
      <c r="B2806" s="1831"/>
      <c r="C2806" s="1831"/>
      <c r="D2806" s="1627"/>
      <c r="E2806" s="1831"/>
      <c r="F2806" s="1831"/>
      <c r="G2806" s="1831"/>
      <c r="S2806" s="1473"/>
      <c r="BU2806" s="1819"/>
      <c r="CI2806" s="1455"/>
    </row>
    <row r="2807" spans="2:87" s="1365" customFormat="1" x14ac:dyDescent="0.25">
      <c r="B2807" s="1831"/>
      <c r="C2807" s="1831"/>
      <c r="D2807" s="1627"/>
      <c r="E2807" s="1831"/>
      <c r="F2807" s="1831"/>
      <c r="G2807" s="1831"/>
      <c r="S2807" s="1473"/>
      <c r="BU2807" s="1819"/>
      <c r="CI2807" s="1455"/>
    </row>
    <row r="2808" spans="2:87" s="1365" customFormat="1" x14ac:dyDescent="0.25">
      <c r="B2808" s="1831"/>
      <c r="C2808" s="1831"/>
      <c r="D2808" s="1627"/>
      <c r="E2808" s="1831"/>
      <c r="F2808" s="1831"/>
      <c r="G2808" s="1831"/>
      <c r="S2808" s="1473"/>
      <c r="BU2808" s="1819"/>
      <c r="CI2808" s="1455"/>
    </row>
    <row r="2809" spans="2:87" s="1365" customFormat="1" x14ac:dyDescent="0.25">
      <c r="B2809" s="1831"/>
      <c r="C2809" s="1831"/>
      <c r="D2809" s="1627"/>
      <c r="E2809" s="1831"/>
      <c r="F2809" s="1831"/>
      <c r="G2809" s="1831"/>
      <c r="S2809" s="1473"/>
      <c r="BU2809" s="1819"/>
      <c r="CI2809" s="1455"/>
    </row>
    <row r="2810" spans="2:87" s="1365" customFormat="1" x14ac:dyDescent="0.25">
      <c r="B2810" s="1831"/>
      <c r="C2810" s="1831"/>
      <c r="D2810" s="1627"/>
      <c r="E2810" s="1831"/>
      <c r="F2810" s="1831"/>
      <c r="G2810" s="1831"/>
      <c r="S2810" s="1473"/>
      <c r="BU2810" s="1819"/>
      <c r="CI2810" s="1455"/>
    </row>
    <row r="2811" spans="2:87" s="1365" customFormat="1" x14ac:dyDescent="0.25">
      <c r="B2811" s="1831"/>
      <c r="C2811" s="1831"/>
      <c r="D2811" s="1627"/>
      <c r="E2811" s="1831"/>
      <c r="F2811" s="1831"/>
      <c r="G2811" s="1831"/>
      <c r="S2811" s="1473"/>
      <c r="BU2811" s="1819"/>
      <c r="CI2811" s="1455"/>
    </row>
    <row r="2812" spans="2:87" s="1365" customFormat="1" x14ac:dyDescent="0.25">
      <c r="B2812" s="1831"/>
      <c r="C2812" s="1831"/>
      <c r="D2812" s="1627"/>
      <c r="E2812" s="1831"/>
      <c r="F2812" s="1831"/>
      <c r="G2812" s="1831"/>
      <c r="S2812" s="1473"/>
      <c r="BU2812" s="1819"/>
      <c r="CI2812" s="1455"/>
    </row>
    <row r="2813" spans="2:87" s="1365" customFormat="1" x14ac:dyDescent="0.25">
      <c r="B2813" s="1831"/>
      <c r="C2813" s="1831"/>
      <c r="D2813" s="1627"/>
      <c r="E2813" s="1831"/>
      <c r="F2813" s="1831"/>
      <c r="G2813" s="1831"/>
      <c r="S2813" s="1473"/>
      <c r="BU2813" s="1819"/>
      <c r="CI2813" s="1455"/>
    </row>
    <row r="2814" spans="2:87" s="1365" customFormat="1" x14ac:dyDescent="0.25">
      <c r="B2814" s="1831"/>
      <c r="C2814" s="1831"/>
      <c r="D2814" s="1627"/>
      <c r="E2814" s="1831"/>
      <c r="F2814" s="1831"/>
      <c r="G2814" s="1831"/>
      <c r="S2814" s="1473"/>
      <c r="BU2814" s="1819"/>
      <c r="CI2814" s="1455"/>
    </row>
    <row r="2815" spans="2:87" s="1365" customFormat="1" x14ac:dyDescent="0.25">
      <c r="B2815" s="1831"/>
      <c r="C2815" s="1831"/>
      <c r="D2815" s="1627"/>
      <c r="E2815" s="1831"/>
      <c r="F2815" s="1831"/>
      <c r="G2815" s="1831"/>
      <c r="S2815" s="1473"/>
      <c r="BU2815" s="1819"/>
      <c r="CI2815" s="1455"/>
    </row>
    <row r="2816" spans="2:87" s="1365" customFormat="1" x14ac:dyDescent="0.25">
      <c r="B2816" s="1831"/>
      <c r="C2816" s="1831"/>
      <c r="D2816" s="1627"/>
      <c r="E2816" s="1831"/>
      <c r="F2816" s="1831"/>
      <c r="G2816" s="1831"/>
      <c r="S2816" s="1473"/>
      <c r="BU2816" s="1819"/>
      <c r="CI2816" s="1455"/>
    </row>
    <row r="2817" spans="2:87" s="1365" customFormat="1" x14ac:dyDescent="0.25">
      <c r="B2817" s="1831"/>
      <c r="C2817" s="1831"/>
      <c r="D2817" s="1627"/>
      <c r="E2817" s="1831"/>
      <c r="F2817" s="1831"/>
      <c r="G2817" s="1831"/>
      <c r="S2817" s="1473"/>
      <c r="BU2817" s="1819"/>
      <c r="CI2817" s="1455"/>
    </row>
    <row r="2818" spans="2:87" s="1365" customFormat="1" x14ac:dyDescent="0.25">
      <c r="B2818" s="1831"/>
      <c r="C2818" s="1831"/>
      <c r="D2818" s="1627"/>
      <c r="E2818" s="1831"/>
      <c r="F2818" s="1831"/>
      <c r="G2818" s="1831"/>
      <c r="S2818" s="1473"/>
      <c r="BU2818" s="1819"/>
      <c r="CI2818" s="1455"/>
    </row>
    <row r="2819" spans="2:87" s="1365" customFormat="1" x14ac:dyDescent="0.25">
      <c r="B2819" s="1831"/>
      <c r="C2819" s="1831"/>
      <c r="D2819" s="1627"/>
      <c r="E2819" s="1831"/>
      <c r="F2819" s="1831"/>
      <c r="G2819" s="1831"/>
      <c r="S2819" s="1473"/>
      <c r="BU2819" s="1819"/>
      <c r="CI2819" s="1455"/>
    </row>
    <row r="2820" spans="2:87" s="1365" customFormat="1" x14ac:dyDescent="0.25">
      <c r="B2820" s="1831"/>
      <c r="C2820" s="1831"/>
      <c r="D2820" s="1627"/>
      <c r="E2820" s="1831"/>
      <c r="F2820" s="1831"/>
      <c r="G2820" s="1831"/>
      <c r="S2820" s="1473"/>
      <c r="BU2820" s="1819"/>
      <c r="CI2820" s="1455"/>
    </row>
    <row r="2821" spans="2:87" s="1365" customFormat="1" x14ac:dyDescent="0.25">
      <c r="B2821" s="1831"/>
      <c r="C2821" s="1831"/>
      <c r="D2821" s="1627"/>
      <c r="E2821" s="1831"/>
      <c r="F2821" s="1831"/>
      <c r="G2821" s="1831"/>
      <c r="S2821" s="1473"/>
      <c r="BU2821" s="1819"/>
      <c r="CI2821" s="1455"/>
    </row>
    <row r="2822" spans="2:87" s="1365" customFormat="1" x14ac:dyDescent="0.25">
      <c r="B2822" s="1831"/>
      <c r="C2822" s="1831"/>
      <c r="D2822" s="1627"/>
      <c r="E2822" s="1831"/>
      <c r="F2822" s="1831"/>
      <c r="G2822" s="1831"/>
      <c r="S2822" s="1473"/>
      <c r="BU2822" s="1819"/>
      <c r="CI2822" s="1455"/>
    </row>
    <row r="2823" spans="2:87" s="1365" customFormat="1" x14ac:dyDescent="0.25">
      <c r="B2823" s="1831"/>
      <c r="C2823" s="1831"/>
      <c r="D2823" s="1627"/>
      <c r="E2823" s="1831"/>
      <c r="F2823" s="1831"/>
      <c r="G2823" s="1831"/>
      <c r="S2823" s="1473"/>
      <c r="BU2823" s="1819"/>
      <c r="CI2823" s="1455"/>
    </row>
    <row r="2824" spans="2:87" s="1365" customFormat="1" x14ac:dyDescent="0.25">
      <c r="B2824" s="1831"/>
      <c r="C2824" s="1831"/>
      <c r="D2824" s="1627"/>
      <c r="E2824" s="1831"/>
      <c r="F2824" s="1831"/>
      <c r="G2824" s="1831"/>
      <c r="S2824" s="1473"/>
      <c r="BU2824" s="1819"/>
      <c r="CI2824" s="1455"/>
    </row>
    <row r="2825" spans="2:87" s="1365" customFormat="1" x14ac:dyDescent="0.25">
      <c r="B2825" s="1831"/>
      <c r="C2825" s="1831"/>
      <c r="D2825" s="1627"/>
      <c r="E2825" s="1831"/>
      <c r="F2825" s="1831"/>
      <c r="G2825" s="1831"/>
      <c r="S2825" s="1473"/>
      <c r="BU2825" s="1819"/>
      <c r="CI2825" s="1455"/>
    </row>
    <row r="2826" spans="2:87" s="1365" customFormat="1" x14ac:dyDescent="0.25">
      <c r="B2826" s="1831"/>
      <c r="C2826" s="1831"/>
      <c r="D2826" s="1627"/>
      <c r="E2826" s="1831"/>
      <c r="F2826" s="1831"/>
      <c r="G2826" s="1831"/>
      <c r="S2826" s="1473"/>
      <c r="BU2826" s="1819"/>
      <c r="CI2826" s="1455"/>
    </row>
    <row r="2827" spans="2:87" s="1365" customFormat="1" x14ac:dyDescent="0.25">
      <c r="B2827" s="1831"/>
      <c r="C2827" s="1831"/>
      <c r="D2827" s="1627"/>
      <c r="E2827" s="1831"/>
      <c r="F2827" s="1831"/>
      <c r="G2827" s="1831"/>
      <c r="S2827" s="1473"/>
      <c r="BU2827" s="1819"/>
      <c r="CI2827" s="1455"/>
    </row>
    <row r="2828" spans="2:87" s="1365" customFormat="1" x14ac:dyDescent="0.25">
      <c r="B2828" s="1831"/>
      <c r="C2828" s="1831"/>
      <c r="D2828" s="1627"/>
      <c r="E2828" s="1831"/>
      <c r="F2828" s="1831"/>
      <c r="G2828" s="1831"/>
      <c r="S2828" s="1473"/>
      <c r="BU2828" s="1819"/>
      <c r="CI2828" s="1455"/>
    </row>
    <row r="2829" spans="2:87" s="1365" customFormat="1" x14ac:dyDescent="0.25">
      <c r="B2829" s="1831"/>
      <c r="C2829" s="1831"/>
      <c r="D2829" s="1627"/>
      <c r="E2829" s="1831"/>
      <c r="F2829" s="1831"/>
      <c r="G2829" s="1831"/>
      <c r="S2829" s="1473"/>
      <c r="BU2829" s="1819"/>
      <c r="CI2829" s="1455"/>
    </row>
    <row r="2830" spans="2:87" s="1365" customFormat="1" x14ac:dyDescent="0.25">
      <c r="B2830" s="1831"/>
      <c r="C2830" s="1831"/>
      <c r="D2830" s="1627"/>
      <c r="E2830" s="1831"/>
      <c r="F2830" s="1831"/>
      <c r="G2830" s="1831"/>
      <c r="S2830" s="1473"/>
      <c r="BU2830" s="1819"/>
      <c r="CI2830" s="1455"/>
    </row>
    <row r="2831" spans="2:87" s="1365" customFormat="1" x14ac:dyDescent="0.25">
      <c r="B2831" s="1831"/>
      <c r="C2831" s="1831"/>
      <c r="D2831" s="1627"/>
      <c r="E2831" s="1831"/>
      <c r="F2831" s="1831"/>
      <c r="G2831" s="1831"/>
      <c r="S2831" s="1473"/>
      <c r="BU2831" s="1819"/>
      <c r="CI2831" s="1455"/>
    </row>
    <row r="2832" spans="2:87" s="1365" customFormat="1" x14ac:dyDescent="0.25">
      <c r="B2832" s="1831"/>
      <c r="C2832" s="1831"/>
      <c r="D2832" s="1627"/>
      <c r="E2832" s="1831"/>
      <c r="F2832" s="1831"/>
      <c r="G2832" s="1831"/>
      <c r="S2832" s="1473"/>
      <c r="BU2832" s="1819"/>
      <c r="CI2832" s="1455"/>
    </row>
    <row r="2833" spans="2:87" s="1365" customFormat="1" x14ac:dyDescent="0.25">
      <c r="B2833" s="1831"/>
      <c r="C2833" s="1831"/>
      <c r="D2833" s="1627"/>
      <c r="E2833" s="1831"/>
      <c r="F2833" s="1831"/>
      <c r="G2833" s="1831"/>
      <c r="S2833" s="1473"/>
      <c r="BU2833" s="1819"/>
      <c r="CI2833" s="1455"/>
    </row>
    <row r="2834" spans="2:87" s="1365" customFormat="1" x14ac:dyDescent="0.25">
      <c r="B2834" s="1831"/>
      <c r="C2834" s="1831"/>
      <c r="D2834" s="1627"/>
      <c r="E2834" s="1831"/>
      <c r="F2834" s="1831"/>
      <c r="G2834" s="1831"/>
      <c r="S2834" s="1473"/>
      <c r="BU2834" s="1819"/>
      <c r="CI2834" s="1455"/>
    </row>
    <row r="2835" spans="2:87" s="1365" customFormat="1" x14ac:dyDescent="0.25">
      <c r="B2835" s="1831"/>
      <c r="C2835" s="1831"/>
      <c r="D2835" s="1627"/>
      <c r="E2835" s="1831"/>
      <c r="F2835" s="1831"/>
      <c r="G2835" s="1831"/>
      <c r="S2835" s="1473"/>
      <c r="BU2835" s="1819"/>
      <c r="CI2835" s="1455"/>
    </row>
    <row r="2836" spans="2:87" s="1365" customFormat="1" x14ac:dyDescent="0.25">
      <c r="B2836" s="1831"/>
      <c r="C2836" s="1831"/>
      <c r="D2836" s="1627"/>
      <c r="E2836" s="1831"/>
      <c r="F2836" s="1831"/>
      <c r="G2836" s="1831"/>
      <c r="S2836" s="1473"/>
      <c r="BU2836" s="1819"/>
      <c r="CI2836" s="1455"/>
    </row>
    <row r="2837" spans="2:87" s="1365" customFormat="1" x14ac:dyDescent="0.25">
      <c r="B2837" s="1831"/>
      <c r="C2837" s="1831"/>
      <c r="D2837" s="1627"/>
      <c r="E2837" s="1831"/>
      <c r="F2837" s="1831"/>
      <c r="G2837" s="1831"/>
      <c r="S2837" s="1473"/>
      <c r="BU2837" s="1819"/>
      <c r="CI2837" s="1455"/>
    </row>
    <row r="2838" spans="2:87" s="1365" customFormat="1" x14ac:dyDescent="0.25">
      <c r="B2838" s="1831"/>
      <c r="C2838" s="1831"/>
      <c r="D2838" s="1627"/>
      <c r="E2838" s="1831"/>
      <c r="F2838" s="1831"/>
      <c r="G2838" s="1831"/>
      <c r="S2838" s="1473"/>
      <c r="BU2838" s="1819"/>
      <c r="CI2838" s="1455"/>
    </row>
    <row r="2839" spans="2:87" s="1365" customFormat="1" x14ac:dyDescent="0.25">
      <c r="B2839" s="1831"/>
      <c r="C2839" s="1831"/>
      <c r="D2839" s="1627"/>
      <c r="E2839" s="1831"/>
      <c r="F2839" s="1831"/>
      <c r="G2839" s="1831"/>
      <c r="S2839" s="1473"/>
      <c r="BU2839" s="1819"/>
      <c r="CI2839" s="1455"/>
    </row>
    <row r="2840" spans="2:87" s="1365" customFormat="1" x14ac:dyDescent="0.25">
      <c r="B2840" s="1831"/>
      <c r="C2840" s="1831"/>
      <c r="D2840" s="1627"/>
      <c r="E2840" s="1831"/>
      <c r="F2840" s="1831"/>
      <c r="G2840" s="1831"/>
      <c r="S2840" s="1473"/>
      <c r="BU2840" s="1819"/>
      <c r="CI2840" s="1455"/>
    </row>
    <row r="2841" spans="2:87" s="1365" customFormat="1" x14ac:dyDescent="0.25">
      <c r="B2841" s="1831"/>
      <c r="C2841" s="1831"/>
      <c r="D2841" s="1627"/>
      <c r="E2841" s="1831"/>
      <c r="F2841" s="1831"/>
      <c r="G2841" s="1831"/>
      <c r="S2841" s="1473"/>
      <c r="BU2841" s="1819"/>
      <c r="CI2841" s="1455"/>
    </row>
    <row r="2842" spans="2:87" s="1365" customFormat="1" x14ac:dyDescent="0.25">
      <c r="B2842" s="1831"/>
      <c r="C2842" s="1831"/>
      <c r="D2842" s="1627"/>
      <c r="E2842" s="1831"/>
      <c r="F2842" s="1831"/>
      <c r="G2842" s="1831"/>
      <c r="S2842" s="1473"/>
      <c r="BU2842" s="1819"/>
      <c r="CI2842" s="1455"/>
    </row>
    <row r="2843" spans="2:87" s="1365" customFormat="1" x14ac:dyDescent="0.25">
      <c r="B2843" s="1831"/>
      <c r="C2843" s="1831"/>
      <c r="D2843" s="1627"/>
      <c r="E2843" s="1831"/>
      <c r="F2843" s="1831"/>
      <c r="G2843" s="1831"/>
      <c r="S2843" s="1473"/>
      <c r="BU2843" s="1819"/>
      <c r="CI2843" s="1455"/>
    </row>
    <row r="2844" spans="2:87" s="1365" customFormat="1" x14ac:dyDescent="0.25">
      <c r="B2844" s="1831"/>
      <c r="C2844" s="1831"/>
      <c r="D2844" s="1627"/>
      <c r="E2844" s="1831"/>
      <c r="F2844" s="1831"/>
      <c r="G2844" s="1831"/>
      <c r="S2844" s="1473"/>
      <c r="BU2844" s="1819"/>
      <c r="CI2844" s="1455"/>
    </row>
    <row r="2845" spans="2:87" s="1365" customFormat="1" x14ac:dyDescent="0.25">
      <c r="B2845" s="1831"/>
      <c r="C2845" s="1831"/>
      <c r="D2845" s="1627"/>
      <c r="E2845" s="1831"/>
      <c r="F2845" s="1831"/>
      <c r="G2845" s="1831"/>
      <c r="S2845" s="1473"/>
      <c r="BU2845" s="1819"/>
      <c r="CI2845" s="1455"/>
    </row>
    <row r="2846" spans="2:87" s="1365" customFormat="1" x14ac:dyDescent="0.25">
      <c r="B2846" s="1831"/>
      <c r="C2846" s="1831"/>
      <c r="D2846" s="1627"/>
      <c r="E2846" s="1831"/>
      <c r="F2846" s="1831"/>
      <c r="G2846" s="1831"/>
      <c r="S2846" s="1473"/>
      <c r="BU2846" s="1819"/>
      <c r="CI2846" s="1455"/>
    </row>
    <row r="2847" spans="2:87" s="1365" customFormat="1" x14ac:dyDescent="0.25">
      <c r="B2847" s="1831"/>
      <c r="C2847" s="1831"/>
      <c r="D2847" s="1627"/>
      <c r="E2847" s="1831"/>
      <c r="F2847" s="1831"/>
      <c r="G2847" s="1831"/>
      <c r="S2847" s="1473"/>
      <c r="BU2847" s="1819"/>
      <c r="CI2847" s="1455"/>
    </row>
    <row r="2848" spans="2:87" s="1365" customFormat="1" x14ac:dyDescent="0.25">
      <c r="B2848" s="1831"/>
      <c r="C2848" s="1831"/>
      <c r="D2848" s="1627"/>
      <c r="E2848" s="1831"/>
      <c r="F2848" s="1831"/>
      <c r="G2848" s="1831"/>
      <c r="S2848" s="1473"/>
      <c r="BU2848" s="1819"/>
      <c r="CI2848" s="1455"/>
    </row>
    <row r="2849" spans="2:87" s="1365" customFormat="1" x14ac:dyDescent="0.25">
      <c r="B2849" s="1831"/>
      <c r="C2849" s="1831"/>
      <c r="D2849" s="1627"/>
      <c r="E2849" s="1831"/>
      <c r="F2849" s="1831"/>
      <c r="G2849" s="1831"/>
      <c r="S2849" s="1473"/>
      <c r="BU2849" s="1819"/>
      <c r="CI2849" s="1455"/>
    </row>
    <row r="2850" spans="2:87" s="1365" customFormat="1" x14ac:dyDescent="0.25">
      <c r="B2850" s="1831"/>
      <c r="C2850" s="1831"/>
      <c r="D2850" s="1627"/>
      <c r="E2850" s="1831"/>
      <c r="F2850" s="1831"/>
      <c r="G2850" s="1831"/>
      <c r="S2850" s="1473"/>
      <c r="BU2850" s="1819"/>
      <c r="CI2850" s="1455"/>
    </row>
    <row r="2851" spans="2:87" s="1365" customFormat="1" x14ac:dyDescent="0.25">
      <c r="B2851" s="1831"/>
      <c r="C2851" s="1831"/>
      <c r="D2851" s="1627"/>
      <c r="E2851" s="1831"/>
      <c r="F2851" s="1831"/>
      <c r="G2851" s="1831"/>
      <c r="S2851" s="1473"/>
      <c r="BU2851" s="1819"/>
      <c r="CI2851" s="1455"/>
    </row>
    <row r="2852" spans="2:87" s="1365" customFormat="1" x14ac:dyDescent="0.25">
      <c r="B2852" s="1831"/>
      <c r="C2852" s="1831"/>
      <c r="D2852" s="1627"/>
      <c r="E2852" s="1831"/>
      <c r="F2852" s="1831"/>
      <c r="G2852" s="1831"/>
      <c r="S2852" s="1473"/>
      <c r="BU2852" s="1819"/>
      <c r="CI2852" s="1455"/>
    </row>
    <row r="2853" spans="2:87" s="1365" customFormat="1" x14ac:dyDescent="0.25">
      <c r="B2853" s="1831"/>
      <c r="C2853" s="1831"/>
      <c r="D2853" s="1627"/>
      <c r="E2853" s="1831"/>
      <c r="F2853" s="1831"/>
      <c r="G2853" s="1831"/>
      <c r="S2853" s="1473"/>
      <c r="BU2853" s="1819"/>
      <c r="CI2853" s="1455"/>
    </row>
    <row r="2854" spans="2:87" s="1365" customFormat="1" x14ac:dyDescent="0.25">
      <c r="B2854" s="1831"/>
      <c r="C2854" s="1831"/>
      <c r="D2854" s="1627"/>
      <c r="E2854" s="1831"/>
      <c r="F2854" s="1831"/>
      <c r="G2854" s="1831"/>
      <c r="S2854" s="1473"/>
      <c r="BU2854" s="1819"/>
      <c r="CI2854" s="1455"/>
    </row>
    <row r="2855" spans="2:87" s="1365" customFormat="1" x14ac:dyDescent="0.25">
      <c r="B2855" s="1831"/>
      <c r="C2855" s="1831"/>
      <c r="D2855" s="1627"/>
      <c r="E2855" s="1831"/>
      <c r="F2855" s="1831"/>
      <c r="G2855" s="1831"/>
      <c r="S2855" s="1473"/>
      <c r="BU2855" s="1819"/>
      <c r="CI2855" s="1455"/>
    </row>
    <row r="2856" spans="2:87" s="1365" customFormat="1" x14ac:dyDescent="0.25">
      <c r="B2856" s="1831"/>
      <c r="C2856" s="1831"/>
      <c r="D2856" s="1627"/>
      <c r="E2856" s="1831"/>
      <c r="F2856" s="1831"/>
      <c r="G2856" s="1831"/>
      <c r="S2856" s="1473"/>
      <c r="BU2856" s="1819"/>
      <c r="CI2856" s="1455"/>
    </row>
    <row r="2857" spans="2:87" s="1365" customFormat="1" x14ac:dyDescent="0.25">
      <c r="B2857" s="1831"/>
      <c r="C2857" s="1831"/>
      <c r="D2857" s="1627"/>
      <c r="E2857" s="1831"/>
      <c r="F2857" s="1831"/>
      <c r="G2857" s="1831"/>
      <c r="S2857" s="1473"/>
      <c r="BU2857" s="1819"/>
      <c r="CI2857" s="1455"/>
    </row>
    <row r="2858" spans="2:87" s="1365" customFormat="1" x14ac:dyDescent="0.25">
      <c r="B2858" s="1831"/>
      <c r="C2858" s="1831"/>
      <c r="D2858" s="1627"/>
      <c r="E2858" s="1831"/>
      <c r="F2858" s="1831"/>
      <c r="G2858" s="1831"/>
      <c r="S2858" s="1473"/>
      <c r="BU2858" s="1819"/>
      <c r="CI2858" s="1455"/>
    </row>
    <row r="2859" spans="2:87" s="1365" customFormat="1" x14ac:dyDescent="0.25">
      <c r="B2859" s="1831"/>
      <c r="C2859" s="1831"/>
      <c r="D2859" s="1627"/>
      <c r="E2859" s="1831"/>
      <c r="F2859" s="1831"/>
      <c r="G2859" s="1831"/>
      <c r="S2859" s="1473"/>
      <c r="BU2859" s="1819"/>
      <c r="CI2859" s="1455"/>
    </row>
    <row r="2860" spans="2:87" s="1365" customFormat="1" x14ac:dyDescent="0.25">
      <c r="B2860" s="1831"/>
      <c r="C2860" s="1831"/>
      <c r="D2860" s="1627"/>
      <c r="E2860" s="1831"/>
      <c r="F2860" s="1831"/>
      <c r="G2860" s="1831"/>
      <c r="S2860" s="1473"/>
      <c r="BU2860" s="1819"/>
      <c r="CI2860" s="1455"/>
    </row>
    <row r="2861" spans="2:87" s="1365" customFormat="1" x14ac:dyDescent="0.25">
      <c r="B2861" s="1831"/>
      <c r="C2861" s="1831"/>
      <c r="D2861" s="1627"/>
      <c r="E2861" s="1831"/>
      <c r="F2861" s="1831"/>
      <c r="G2861" s="1831"/>
      <c r="S2861" s="1473"/>
      <c r="BU2861" s="1819"/>
      <c r="CI2861" s="1455"/>
    </row>
    <row r="2862" spans="2:87" s="1365" customFormat="1" x14ac:dyDescent="0.25">
      <c r="B2862" s="1831"/>
      <c r="C2862" s="1831"/>
      <c r="D2862" s="1627"/>
      <c r="E2862" s="1831"/>
      <c r="F2862" s="1831"/>
      <c r="G2862" s="1831"/>
      <c r="S2862" s="1473"/>
      <c r="BU2862" s="1819"/>
      <c r="CI2862" s="1455"/>
    </row>
    <row r="2863" spans="2:87" s="1365" customFormat="1" x14ac:dyDescent="0.25">
      <c r="B2863" s="1831"/>
      <c r="C2863" s="1831"/>
      <c r="D2863" s="1627"/>
      <c r="E2863" s="1831"/>
      <c r="F2863" s="1831"/>
      <c r="G2863" s="1831"/>
      <c r="S2863" s="1473"/>
      <c r="BU2863" s="1819"/>
      <c r="CI2863" s="1455"/>
    </row>
    <row r="2864" spans="2:87" s="1365" customFormat="1" x14ac:dyDescent="0.25">
      <c r="B2864" s="1831"/>
      <c r="C2864" s="1831"/>
      <c r="D2864" s="1627"/>
      <c r="E2864" s="1831"/>
      <c r="F2864" s="1831"/>
      <c r="G2864" s="1831"/>
      <c r="S2864" s="1473"/>
      <c r="BU2864" s="1819"/>
      <c r="CI2864" s="1455"/>
    </row>
    <row r="2865" spans="2:87" s="1365" customFormat="1" x14ac:dyDescent="0.25">
      <c r="B2865" s="1831"/>
      <c r="C2865" s="1831"/>
      <c r="D2865" s="1627"/>
      <c r="E2865" s="1831"/>
      <c r="F2865" s="1831"/>
      <c r="G2865" s="1831"/>
      <c r="S2865" s="1473"/>
      <c r="BU2865" s="1819"/>
      <c r="CI2865" s="1455"/>
    </row>
    <row r="2866" spans="2:87" s="1365" customFormat="1" x14ac:dyDescent="0.25">
      <c r="B2866" s="1831"/>
      <c r="C2866" s="1831"/>
      <c r="D2866" s="1627"/>
      <c r="E2866" s="1831"/>
      <c r="F2866" s="1831"/>
      <c r="G2866" s="1831"/>
      <c r="S2866" s="1473"/>
      <c r="BU2866" s="1819"/>
      <c r="CI2866" s="1455"/>
    </row>
    <row r="2867" spans="2:87" s="1365" customFormat="1" x14ac:dyDescent="0.25">
      <c r="B2867" s="1831"/>
      <c r="C2867" s="1831"/>
      <c r="D2867" s="1627"/>
      <c r="E2867" s="1831"/>
      <c r="F2867" s="1831"/>
      <c r="G2867" s="1831"/>
      <c r="S2867" s="1473"/>
      <c r="BU2867" s="1819"/>
      <c r="CI2867" s="1455"/>
    </row>
    <row r="2868" spans="2:87" s="1365" customFormat="1" x14ac:dyDescent="0.25">
      <c r="B2868" s="1831"/>
      <c r="C2868" s="1831"/>
      <c r="D2868" s="1627"/>
      <c r="E2868" s="1831"/>
      <c r="F2868" s="1831"/>
      <c r="G2868" s="1831"/>
      <c r="S2868" s="1473"/>
      <c r="BU2868" s="1819"/>
      <c r="CI2868" s="1455"/>
    </row>
    <row r="2869" spans="2:87" s="1365" customFormat="1" x14ac:dyDescent="0.25">
      <c r="B2869" s="1831"/>
      <c r="C2869" s="1831"/>
      <c r="D2869" s="1627"/>
      <c r="E2869" s="1831"/>
      <c r="F2869" s="1831"/>
      <c r="G2869" s="1831"/>
      <c r="S2869" s="1473"/>
      <c r="BU2869" s="1819"/>
      <c r="CI2869" s="1455"/>
    </row>
    <row r="2870" spans="2:87" s="1365" customFormat="1" x14ac:dyDescent="0.25">
      <c r="B2870" s="1831"/>
      <c r="C2870" s="1831"/>
      <c r="D2870" s="1627"/>
      <c r="E2870" s="1831"/>
      <c r="F2870" s="1831"/>
      <c r="G2870" s="1831"/>
      <c r="S2870" s="1473"/>
      <c r="BU2870" s="1819"/>
      <c r="CI2870" s="1455"/>
    </row>
    <row r="2871" spans="2:87" s="1365" customFormat="1" x14ac:dyDescent="0.25">
      <c r="B2871" s="1831"/>
      <c r="C2871" s="1831"/>
      <c r="D2871" s="1627"/>
      <c r="E2871" s="1831"/>
      <c r="F2871" s="1831"/>
      <c r="G2871" s="1831"/>
      <c r="S2871" s="1473"/>
      <c r="BU2871" s="1819"/>
      <c r="CI2871" s="1455"/>
    </row>
    <row r="2872" spans="2:87" s="1365" customFormat="1" x14ac:dyDescent="0.25">
      <c r="B2872" s="1831"/>
      <c r="C2872" s="1831"/>
      <c r="D2872" s="1627"/>
      <c r="E2872" s="1831"/>
      <c r="F2872" s="1831"/>
      <c r="G2872" s="1831"/>
      <c r="S2872" s="1473"/>
      <c r="BU2872" s="1819"/>
      <c r="CI2872" s="1455"/>
    </row>
    <row r="2873" spans="2:87" s="1365" customFormat="1" x14ac:dyDescent="0.25">
      <c r="B2873" s="1831"/>
      <c r="C2873" s="1831"/>
      <c r="D2873" s="1627"/>
      <c r="E2873" s="1831"/>
      <c r="F2873" s="1831"/>
      <c r="G2873" s="1831"/>
      <c r="S2873" s="1473"/>
      <c r="BU2873" s="1819"/>
      <c r="CI2873" s="1455"/>
    </row>
    <row r="2874" spans="2:87" s="1365" customFormat="1" x14ac:dyDescent="0.25">
      <c r="B2874" s="1831"/>
      <c r="C2874" s="1831"/>
      <c r="D2874" s="1627"/>
      <c r="E2874" s="1831"/>
      <c r="F2874" s="1831"/>
      <c r="G2874" s="1831"/>
      <c r="S2874" s="1473"/>
      <c r="BU2874" s="1819"/>
      <c r="CI2874" s="1455"/>
    </row>
    <row r="2875" spans="2:87" s="1365" customFormat="1" x14ac:dyDescent="0.25">
      <c r="B2875" s="1831"/>
      <c r="C2875" s="1831"/>
      <c r="D2875" s="1627"/>
      <c r="E2875" s="1831"/>
      <c r="F2875" s="1831"/>
      <c r="G2875" s="1831"/>
      <c r="S2875" s="1473"/>
      <c r="BU2875" s="1819"/>
      <c r="CI2875" s="1455"/>
    </row>
    <row r="2876" spans="2:87" s="1365" customFormat="1" x14ac:dyDescent="0.25">
      <c r="B2876" s="1831"/>
      <c r="C2876" s="1831"/>
      <c r="D2876" s="1627"/>
      <c r="E2876" s="1831"/>
      <c r="F2876" s="1831"/>
      <c r="G2876" s="1831"/>
      <c r="S2876" s="1473"/>
      <c r="BU2876" s="1819"/>
      <c r="CI2876" s="1455"/>
    </row>
    <row r="2877" spans="2:87" s="1365" customFormat="1" x14ac:dyDescent="0.25">
      <c r="B2877" s="1831"/>
      <c r="C2877" s="1831"/>
      <c r="D2877" s="1627"/>
      <c r="E2877" s="1831"/>
      <c r="F2877" s="1831"/>
      <c r="G2877" s="1831"/>
      <c r="S2877" s="1473"/>
      <c r="BU2877" s="1819"/>
      <c r="CI2877" s="1455"/>
    </row>
    <row r="2878" spans="2:87" s="1365" customFormat="1" x14ac:dyDescent="0.25">
      <c r="B2878" s="1831"/>
      <c r="C2878" s="1831"/>
      <c r="D2878" s="1627"/>
      <c r="E2878" s="1831"/>
      <c r="F2878" s="1831"/>
      <c r="G2878" s="1831"/>
      <c r="S2878" s="1473"/>
      <c r="BU2878" s="1819"/>
      <c r="CI2878" s="1455"/>
    </row>
    <row r="2879" spans="2:87" s="1365" customFormat="1" x14ac:dyDescent="0.25">
      <c r="B2879" s="1831"/>
      <c r="C2879" s="1831"/>
      <c r="D2879" s="1627"/>
      <c r="E2879" s="1831"/>
      <c r="F2879" s="1831"/>
      <c r="G2879" s="1831"/>
      <c r="S2879" s="1473"/>
      <c r="BU2879" s="1819"/>
      <c r="CI2879" s="1455"/>
    </row>
    <row r="2880" spans="2:87" s="1365" customFormat="1" x14ac:dyDescent="0.25">
      <c r="B2880" s="1831"/>
      <c r="C2880" s="1831"/>
      <c r="D2880" s="1627"/>
      <c r="E2880" s="1831"/>
      <c r="F2880" s="1831"/>
      <c r="G2880" s="1831"/>
      <c r="S2880" s="1473"/>
      <c r="BU2880" s="1819"/>
      <c r="CI2880" s="1455"/>
    </row>
    <row r="2881" spans="2:87" s="1365" customFormat="1" x14ac:dyDescent="0.25">
      <c r="B2881" s="1831"/>
      <c r="C2881" s="1831"/>
      <c r="D2881" s="1627"/>
      <c r="E2881" s="1831"/>
      <c r="F2881" s="1831"/>
      <c r="G2881" s="1831"/>
      <c r="S2881" s="1473"/>
      <c r="BU2881" s="1819"/>
      <c r="CI2881" s="1455"/>
    </row>
    <row r="2882" spans="2:87" s="1365" customFormat="1" x14ac:dyDescent="0.25">
      <c r="B2882" s="1831"/>
      <c r="C2882" s="1831"/>
      <c r="D2882" s="1627"/>
      <c r="E2882" s="1831"/>
      <c r="F2882" s="1831"/>
      <c r="G2882" s="1831"/>
      <c r="S2882" s="1473"/>
      <c r="BU2882" s="1819"/>
      <c r="CI2882" s="1455"/>
    </row>
    <row r="2883" spans="2:87" s="1365" customFormat="1" x14ac:dyDescent="0.25">
      <c r="B2883" s="1831"/>
      <c r="C2883" s="1831"/>
      <c r="D2883" s="1627"/>
      <c r="E2883" s="1831"/>
      <c r="F2883" s="1831"/>
      <c r="G2883" s="1831"/>
      <c r="S2883" s="1473"/>
      <c r="BU2883" s="1819"/>
      <c r="CI2883" s="1455"/>
    </row>
    <row r="2884" spans="2:87" s="1365" customFormat="1" x14ac:dyDescent="0.25">
      <c r="B2884" s="1831"/>
      <c r="C2884" s="1831"/>
      <c r="D2884" s="1627"/>
      <c r="E2884" s="1831"/>
      <c r="F2884" s="1831"/>
      <c r="G2884" s="1831"/>
      <c r="S2884" s="1473"/>
      <c r="BU2884" s="1819"/>
      <c r="CI2884" s="1455"/>
    </row>
    <row r="2885" spans="2:87" s="1365" customFormat="1" x14ac:dyDescent="0.25">
      <c r="B2885" s="1831"/>
      <c r="C2885" s="1831"/>
      <c r="D2885" s="1627"/>
      <c r="E2885" s="1831"/>
      <c r="F2885" s="1831"/>
      <c r="G2885" s="1831"/>
      <c r="S2885" s="1473"/>
      <c r="BU2885" s="1819"/>
      <c r="CI2885" s="1455"/>
    </row>
    <row r="2886" spans="2:87" s="1365" customFormat="1" x14ac:dyDescent="0.25">
      <c r="B2886" s="1831"/>
      <c r="C2886" s="1831"/>
      <c r="D2886" s="1627"/>
      <c r="E2886" s="1831"/>
      <c r="F2886" s="1831"/>
      <c r="G2886" s="1831"/>
      <c r="S2886" s="1473"/>
      <c r="BU2886" s="1819"/>
      <c r="CI2886" s="1455"/>
    </row>
    <row r="2887" spans="2:87" s="1365" customFormat="1" x14ac:dyDescent="0.25">
      <c r="B2887" s="1831"/>
      <c r="C2887" s="1831"/>
      <c r="D2887" s="1627"/>
      <c r="E2887" s="1831"/>
      <c r="F2887" s="1831"/>
      <c r="G2887" s="1831"/>
      <c r="S2887" s="1473"/>
      <c r="BU2887" s="1819"/>
      <c r="CI2887" s="1455"/>
    </row>
    <row r="2888" spans="2:87" s="1365" customFormat="1" x14ac:dyDescent="0.25">
      <c r="B2888" s="1831"/>
      <c r="C2888" s="1831"/>
      <c r="D2888" s="1627"/>
      <c r="E2888" s="1831"/>
      <c r="F2888" s="1831"/>
      <c r="G2888" s="1831"/>
      <c r="S2888" s="1473"/>
      <c r="BU2888" s="1819"/>
      <c r="CI2888" s="1455"/>
    </row>
    <row r="2889" spans="2:87" s="1365" customFormat="1" x14ac:dyDescent="0.25">
      <c r="B2889" s="1831"/>
      <c r="C2889" s="1831"/>
      <c r="D2889" s="1627"/>
      <c r="E2889" s="1831"/>
      <c r="F2889" s="1831"/>
      <c r="G2889" s="1831"/>
      <c r="S2889" s="1473"/>
      <c r="BU2889" s="1819"/>
      <c r="CI2889" s="1455"/>
    </row>
    <row r="2890" spans="2:87" s="1365" customFormat="1" x14ac:dyDescent="0.25">
      <c r="B2890" s="1831"/>
      <c r="C2890" s="1831"/>
      <c r="D2890" s="1627"/>
      <c r="E2890" s="1831"/>
      <c r="F2890" s="1831"/>
      <c r="G2890" s="1831"/>
      <c r="S2890" s="1473"/>
      <c r="BU2890" s="1819"/>
      <c r="CI2890" s="1455"/>
    </row>
    <row r="2891" spans="2:87" s="1365" customFormat="1" x14ac:dyDescent="0.25">
      <c r="B2891" s="1831"/>
      <c r="C2891" s="1831"/>
      <c r="D2891" s="1627"/>
      <c r="E2891" s="1831"/>
      <c r="F2891" s="1831"/>
      <c r="G2891" s="1831"/>
      <c r="S2891" s="1473"/>
      <c r="BU2891" s="1819"/>
      <c r="CI2891" s="1455"/>
    </row>
    <row r="2892" spans="2:87" s="1365" customFormat="1" x14ac:dyDescent="0.25">
      <c r="B2892" s="1831"/>
      <c r="C2892" s="1831"/>
      <c r="D2892" s="1627"/>
      <c r="E2892" s="1831"/>
      <c r="F2892" s="1831"/>
      <c r="G2892" s="1831"/>
      <c r="S2892" s="1473"/>
      <c r="BU2892" s="1819"/>
      <c r="CI2892" s="1455"/>
    </row>
    <row r="2893" spans="2:87" s="1365" customFormat="1" x14ac:dyDescent="0.25">
      <c r="B2893" s="1831"/>
      <c r="C2893" s="1831"/>
      <c r="D2893" s="1627"/>
      <c r="E2893" s="1831"/>
      <c r="F2893" s="1831"/>
      <c r="G2893" s="1831"/>
      <c r="S2893" s="1473"/>
      <c r="BU2893" s="1819"/>
      <c r="CI2893" s="1455"/>
    </row>
    <row r="2894" spans="2:87" s="1365" customFormat="1" x14ac:dyDescent="0.25">
      <c r="B2894" s="1831"/>
      <c r="C2894" s="1831"/>
      <c r="D2894" s="1627"/>
      <c r="E2894" s="1831"/>
      <c r="F2894" s="1831"/>
      <c r="G2894" s="1831"/>
      <c r="S2894" s="1473"/>
      <c r="BU2894" s="1819"/>
      <c r="CI2894" s="1455"/>
    </row>
    <row r="2895" spans="2:87" s="1365" customFormat="1" x14ac:dyDescent="0.25">
      <c r="B2895" s="1831"/>
      <c r="C2895" s="1831"/>
      <c r="D2895" s="1627"/>
      <c r="E2895" s="1831"/>
      <c r="F2895" s="1831"/>
      <c r="G2895" s="1831"/>
      <c r="S2895" s="1473"/>
      <c r="BU2895" s="1819"/>
      <c r="CI2895" s="1455"/>
    </row>
    <row r="2896" spans="2:87" s="1365" customFormat="1" x14ac:dyDescent="0.25">
      <c r="B2896" s="1831"/>
      <c r="C2896" s="1831"/>
      <c r="D2896" s="1627"/>
      <c r="E2896" s="1831"/>
      <c r="F2896" s="1831"/>
      <c r="G2896" s="1831"/>
      <c r="S2896" s="1473"/>
      <c r="BU2896" s="1819"/>
      <c r="CI2896" s="1455"/>
    </row>
    <row r="2897" spans="2:87" s="1365" customFormat="1" x14ac:dyDescent="0.25">
      <c r="B2897" s="1831"/>
      <c r="C2897" s="1831"/>
      <c r="D2897" s="1627"/>
      <c r="E2897" s="1831"/>
      <c r="F2897" s="1831"/>
      <c r="G2897" s="1831"/>
      <c r="S2897" s="1473"/>
      <c r="BU2897" s="1819"/>
      <c r="CI2897" s="1455"/>
    </row>
    <row r="2898" spans="2:87" s="1365" customFormat="1" x14ac:dyDescent="0.25">
      <c r="B2898" s="1831"/>
      <c r="C2898" s="1831"/>
      <c r="D2898" s="1627"/>
      <c r="E2898" s="1831"/>
      <c r="F2898" s="1831"/>
      <c r="G2898" s="1831"/>
      <c r="S2898" s="1473"/>
      <c r="BU2898" s="1819"/>
      <c r="CI2898" s="1455"/>
    </row>
    <row r="2899" spans="2:87" s="1365" customFormat="1" x14ac:dyDescent="0.25">
      <c r="B2899" s="1831"/>
      <c r="C2899" s="1831"/>
      <c r="D2899" s="1627"/>
      <c r="E2899" s="1831"/>
      <c r="F2899" s="1831"/>
      <c r="G2899" s="1831"/>
      <c r="S2899" s="1473"/>
      <c r="BU2899" s="1819"/>
      <c r="CI2899" s="1455"/>
    </row>
    <row r="2900" spans="2:87" s="1365" customFormat="1" x14ac:dyDescent="0.25">
      <c r="B2900" s="1831"/>
      <c r="C2900" s="1831"/>
      <c r="D2900" s="1627"/>
      <c r="E2900" s="1831"/>
      <c r="F2900" s="1831"/>
      <c r="G2900" s="1831"/>
      <c r="S2900" s="1473"/>
      <c r="BU2900" s="1819"/>
      <c r="CI2900" s="1455"/>
    </row>
    <row r="2901" spans="2:87" s="1365" customFormat="1" x14ac:dyDescent="0.25">
      <c r="B2901" s="1831"/>
      <c r="C2901" s="1831"/>
      <c r="D2901" s="1627"/>
      <c r="E2901" s="1831"/>
      <c r="F2901" s="1831"/>
      <c r="G2901" s="1831"/>
      <c r="S2901" s="1473"/>
      <c r="BU2901" s="1819"/>
      <c r="CI2901" s="1455"/>
    </row>
    <row r="2902" spans="2:87" s="1365" customFormat="1" x14ac:dyDescent="0.25">
      <c r="B2902" s="1831"/>
      <c r="C2902" s="1831"/>
      <c r="D2902" s="1627"/>
      <c r="E2902" s="1831"/>
      <c r="F2902" s="1831"/>
      <c r="G2902" s="1831"/>
      <c r="S2902" s="1473"/>
      <c r="BU2902" s="1819"/>
      <c r="CI2902" s="1455"/>
    </row>
    <row r="2903" spans="2:87" s="1365" customFormat="1" x14ac:dyDescent="0.25">
      <c r="B2903" s="1831"/>
      <c r="C2903" s="1831"/>
      <c r="D2903" s="1627"/>
      <c r="E2903" s="1831"/>
      <c r="F2903" s="1831"/>
      <c r="G2903" s="1831"/>
      <c r="S2903" s="1473"/>
      <c r="BU2903" s="1819"/>
      <c r="CI2903" s="1455"/>
    </row>
    <row r="2904" spans="2:87" s="1365" customFormat="1" x14ac:dyDescent="0.25">
      <c r="B2904" s="1831"/>
      <c r="C2904" s="1831"/>
      <c r="D2904" s="1627"/>
      <c r="E2904" s="1831"/>
      <c r="F2904" s="1831"/>
      <c r="G2904" s="1831"/>
      <c r="S2904" s="1473"/>
      <c r="BU2904" s="1819"/>
      <c r="CI2904" s="1455"/>
    </row>
    <row r="2905" spans="2:87" s="1365" customFormat="1" x14ac:dyDescent="0.25">
      <c r="B2905" s="1831"/>
      <c r="C2905" s="1831"/>
      <c r="D2905" s="1627"/>
      <c r="E2905" s="1831"/>
      <c r="F2905" s="1831"/>
      <c r="G2905" s="1831"/>
      <c r="S2905" s="1473"/>
      <c r="BU2905" s="1819"/>
      <c r="CI2905" s="1455"/>
    </row>
    <row r="2906" spans="2:87" s="1365" customFormat="1" x14ac:dyDescent="0.25">
      <c r="B2906" s="1831"/>
      <c r="C2906" s="1831"/>
      <c r="D2906" s="1627"/>
      <c r="E2906" s="1831"/>
      <c r="F2906" s="1831"/>
      <c r="G2906" s="1831"/>
      <c r="S2906" s="1473"/>
      <c r="BU2906" s="1819"/>
      <c r="CI2906" s="1455"/>
    </row>
    <row r="2907" spans="2:87" s="1365" customFormat="1" x14ac:dyDescent="0.25">
      <c r="B2907" s="1831"/>
      <c r="C2907" s="1831"/>
      <c r="D2907" s="1627"/>
      <c r="E2907" s="1831"/>
      <c r="F2907" s="1831"/>
      <c r="G2907" s="1831"/>
      <c r="S2907" s="1473"/>
      <c r="BU2907" s="1819"/>
      <c r="CI2907" s="1455"/>
    </row>
    <row r="2908" spans="2:87" s="1365" customFormat="1" x14ac:dyDescent="0.25">
      <c r="B2908" s="1831"/>
      <c r="C2908" s="1831"/>
      <c r="D2908" s="1627"/>
      <c r="E2908" s="1831"/>
      <c r="F2908" s="1831"/>
      <c r="G2908" s="1831"/>
      <c r="S2908" s="1473"/>
      <c r="BU2908" s="1819"/>
      <c r="CI2908" s="1455"/>
    </row>
    <row r="2909" spans="2:87" s="1365" customFormat="1" x14ac:dyDescent="0.25">
      <c r="B2909" s="1831"/>
      <c r="C2909" s="1831"/>
      <c r="D2909" s="1627"/>
      <c r="E2909" s="1831"/>
      <c r="F2909" s="1831"/>
      <c r="G2909" s="1831"/>
      <c r="S2909" s="1473"/>
      <c r="BU2909" s="1819"/>
      <c r="CI2909" s="1455"/>
    </row>
    <row r="2910" spans="2:87" s="1365" customFormat="1" x14ac:dyDescent="0.25">
      <c r="B2910" s="1831"/>
      <c r="C2910" s="1831"/>
      <c r="D2910" s="1627"/>
      <c r="E2910" s="1831"/>
      <c r="F2910" s="1831"/>
      <c r="G2910" s="1831"/>
      <c r="S2910" s="1473"/>
      <c r="BU2910" s="1819"/>
      <c r="CI2910" s="1455"/>
    </row>
    <row r="2911" spans="2:87" s="1365" customFormat="1" x14ac:dyDescent="0.25">
      <c r="B2911" s="1831"/>
      <c r="C2911" s="1831"/>
      <c r="D2911" s="1627"/>
      <c r="E2911" s="1831"/>
      <c r="F2911" s="1831"/>
      <c r="G2911" s="1831"/>
      <c r="S2911" s="1473"/>
      <c r="BU2911" s="1819"/>
      <c r="CI2911" s="1455"/>
    </row>
    <row r="2912" spans="2:87" s="1365" customFormat="1" x14ac:dyDescent="0.25">
      <c r="B2912" s="1831"/>
      <c r="C2912" s="1831"/>
      <c r="D2912" s="1627"/>
      <c r="E2912" s="1831"/>
      <c r="F2912" s="1831"/>
      <c r="G2912" s="1831"/>
      <c r="S2912" s="1473"/>
      <c r="BU2912" s="1819"/>
      <c r="CI2912" s="1455"/>
    </row>
    <row r="2913" spans="2:87" s="1365" customFormat="1" x14ac:dyDescent="0.25">
      <c r="B2913" s="1831"/>
      <c r="C2913" s="1831"/>
      <c r="D2913" s="1627"/>
      <c r="E2913" s="1831"/>
      <c r="F2913" s="1831"/>
      <c r="G2913" s="1831"/>
      <c r="S2913" s="1473"/>
      <c r="BU2913" s="1819"/>
      <c r="CI2913" s="1455"/>
    </row>
    <row r="2914" spans="2:87" s="1365" customFormat="1" x14ac:dyDescent="0.25">
      <c r="B2914" s="1831"/>
      <c r="C2914" s="1831"/>
      <c r="D2914" s="1627"/>
      <c r="E2914" s="1831"/>
      <c r="F2914" s="1831"/>
      <c r="G2914" s="1831"/>
      <c r="S2914" s="1473"/>
      <c r="BU2914" s="1819"/>
      <c r="CI2914" s="1455"/>
    </row>
    <row r="2915" spans="2:87" s="1365" customFormat="1" x14ac:dyDescent="0.25">
      <c r="B2915" s="1831"/>
      <c r="C2915" s="1831"/>
      <c r="D2915" s="1627"/>
      <c r="E2915" s="1831"/>
      <c r="F2915" s="1831"/>
      <c r="G2915" s="1831"/>
      <c r="S2915" s="1473"/>
      <c r="BU2915" s="1819"/>
      <c r="CI2915" s="1455"/>
    </row>
    <row r="2916" spans="2:87" s="1365" customFormat="1" x14ac:dyDescent="0.25">
      <c r="B2916" s="1831"/>
      <c r="C2916" s="1831"/>
      <c r="D2916" s="1627"/>
      <c r="E2916" s="1831"/>
      <c r="F2916" s="1831"/>
      <c r="G2916" s="1831"/>
      <c r="S2916" s="1473"/>
      <c r="BU2916" s="1819"/>
      <c r="CI2916" s="1455"/>
    </row>
    <row r="2917" spans="2:87" s="1365" customFormat="1" x14ac:dyDescent="0.25">
      <c r="B2917" s="1831"/>
      <c r="C2917" s="1831"/>
      <c r="D2917" s="1627"/>
      <c r="E2917" s="1831"/>
      <c r="F2917" s="1831"/>
      <c r="G2917" s="1831"/>
      <c r="S2917" s="1473"/>
      <c r="BU2917" s="1819"/>
      <c r="CI2917" s="1455"/>
    </row>
    <row r="2918" spans="2:87" s="1365" customFormat="1" x14ac:dyDescent="0.25">
      <c r="B2918" s="1831"/>
      <c r="C2918" s="1831"/>
      <c r="D2918" s="1627"/>
      <c r="E2918" s="1831"/>
      <c r="F2918" s="1831"/>
      <c r="G2918" s="1831"/>
      <c r="S2918" s="1473"/>
      <c r="BU2918" s="1819"/>
      <c r="CI2918" s="1455"/>
    </row>
    <row r="2919" spans="2:87" s="1365" customFormat="1" x14ac:dyDescent="0.25">
      <c r="B2919" s="1831"/>
      <c r="C2919" s="1831"/>
      <c r="D2919" s="1627"/>
      <c r="E2919" s="1831"/>
      <c r="F2919" s="1831"/>
      <c r="G2919" s="1831"/>
      <c r="S2919" s="1473"/>
      <c r="BU2919" s="1819"/>
      <c r="CI2919" s="1455"/>
    </row>
    <row r="2920" spans="2:87" s="1365" customFormat="1" x14ac:dyDescent="0.25">
      <c r="B2920" s="1831"/>
      <c r="C2920" s="1831"/>
      <c r="D2920" s="1627"/>
      <c r="E2920" s="1831"/>
      <c r="F2920" s="1831"/>
      <c r="G2920" s="1831"/>
      <c r="S2920" s="1473"/>
      <c r="BU2920" s="1819"/>
      <c r="CI2920" s="1455"/>
    </row>
    <row r="2921" spans="2:87" s="1365" customFormat="1" x14ac:dyDescent="0.25">
      <c r="B2921" s="1831"/>
      <c r="C2921" s="1831"/>
      <c r="D2921" s="1627"/>
      <c r="E2921" s="1831"/>
      <c r="F2921" s="1831"/>
      <c r="G2921" s="1831"/>
      <c r="S2921" s="1473"/>
      <c r="BU2921" s="1819"/>
      <c r="CI2921" s="1455"/>
    </row>
    <row r="2922" spans="2:87" s="1365" customFormat="1" x14ac:dyDescent="0.25">
      <c r="B2922" s="1831"/>
      <c r="C2922" s="1831"/>
      <c r="D2922" s="1627"/>
      <c r="E2922" s="1831"/>
      <c r="F2922" s="1831"/>
      <c r="G2922" s="1831"/>
      <c r="S2922" s="1473"/>
      <c r="BU2922" s="1819"/>
      <c r="CI2922" s="1455"/>
    </row>
    <row r="2923" spans="2:87" s="1365" customFormat="1" x14ac:dyDescent="0.25">
      <c r="B2923" s="1831"/>
      <c r="C2923" s="1831"/>
      <c r="D2923" s="1627"/>
      <c r="E2923" s="1831"/>
      <c r="F2923" s="1831"/>
      <c r="G2923" s="1831"/>
      <c r="S2923" s="1473"/>
      <c r="BU2923" s="1819"/>
      <c r="CI2923" s="1455"/>
    </row>
    <row r="2924" spans="2:87" s="1365" customFormat="1" x14ac:dyDescent="0.25">
      <c r="B2924" s="1831"/>
      <c r="C2924" s="1831"/>
      <c r="D2924" s="1627"/>
      <c r="E2924" s="1831"/>
      <c r="F2924" s="1831"/>
      <c r="G2924" s="1831"/>
      <c r="S2924" s="1473"/>
      <c r="BU2924" s="1819"/>
      <c r="CI2924" s="1455"/>
    </row>
    <row r="2925" spans="2:87" s="1365" customFormat="1" x14ac:dyDescent="0.25">
      <c r="B2925" s="1831"/>
      <c r="C2925" s="1831"/>
      <c r="D2925" s="1627"/>
      <c r="E2925" s="1831"/>
      <c r="F2925" s="1831"/>
      <c r="G2925" s="1831"/>
      <c r="S2925" s="1473"/>
      <c r="BU2925" s="1819"/>
      <c r="CI2925" s="1455"/>
    </row>
    <row r="2926" spans="2:87" s="1365" customFormat="1" x14ac:dyDescent="0.25">
      <c r="B2926" s="1831"/>
      <c r="C2926" s="1831"/>
      <c r="D2926" s="1627"/>
      <c r="E2926" s="1831"/>
      <c r="F2926" s="1831"/>
      <c r="G2926" s="1831"/>
      <c r="S2926" s="1473"/>
      <c r="BU2926" s="1819"/>
      <c r="CI2926" s="1455"/>
    </row>
    <row r="2927" spans="2:87" s="1365" customFormat="1" x14ac:dyDescent="0.25">
      <c r="B2927" s="1831"/>
      <c r="C2927" s="1831"/>
      <c r="D2927" s="1627"/>
      <c r="E2927" s="1831"/>
      <c r="F2927" s="1831"/>
      <c r="G2927" s="1831"/>
      <c r="S2927" s="1473"/>
      <c r="BU2927" s="1819"/>
      <c r="CI2927" s="1455"/>
    </row>
    <row r="2928" spans="2:87" s="1365" customFormat="1" x14ac:dyDescent="0.25">
      <c r="B2928" s="1831"/>
      <c r="C2928" s="1831"/>
      <c r="D2928" s="1627"/>
      <c r="E2928" s="1831"/>
      <c r="F2928" s="1831"/>
      <c r="G2928" s="1831"/>
      <c r="S2928" s="1473"/>
      <c r="BU2928" s="1819"/>
      <c r="CI2928" s="1455"/>
    </row>
    <row r="2929" spans="2:87" s="1365" customFormat="1" x14ac:dyDescent="0.25">
      <c r="B2929" s="1831"/>
      <c r="C2929" s="1831"/>
      <c r="D2929" s="1627"/>
      <c r="E2929" s="1831"/>
      <c r="F2929" s="1831"/>
      <c r="G2929" s="1831"/>
      <c r="S2929" s="1473"/>
      <c r="BU2929" s="1819"/>
      <c r="CI2929" s="1455"/>
    </row>
    <row r="2930" spans="2:87" s="1365" customFormat="1" x14ac:dyDescent="0.25">
      <c r="B2930" s="1831"/>
      <c r="C2930" s="1831"/>
      <c r="D2930" s="1627"/>
      <c r="E2930" s="1831"/>
      <c r="F2930" s="1831"/>
      <c r="G2930" s="1831"/>
      <c r="S2930" s="1473"/>
      <c r="BU2930" s="1819"/>
      <c r="CI2930" s="1455"/>
    </row>
    <row r="2931" spans="2:87" s="1365" customFormat="1" x14ac:dyDescent="0.25">
      <c r="B2931" s="1831"/>
      <c r="C2931" s="1831"/>
      <c r="D2931" s="1627"/>
      <c r="E2931" s="1831"/>
      <c r="F2931" s="1831"/>
      <c r="G2931" s="1831"/>
      <c r="S2931" s="1473"/>
      <c r="BU2931" s="1819"/>
      <c r="CI2931" s="1455"/>
    </row>
    <row r="2932" spans="2:87" s="1365" customFormat="1" x14ac:dyDescent="0.25">
      <c r="B2932" s="1831"/>
      <c r="C2932" s="1831"/>
      <c r="D2932" s="1627"/>
      <c r="E2932" s="1831"/>
      <c r="F2932" s="1831"/>
      <c r="G2932" s="1831"/>
      <c r="S2932" s="1473"/>
      <c r="BU2932" s="1819"/>
      <c r="CI2932" s="1455"/>
    </row>
    <row r="2933" spans="2:87" s="1365" customFormat="1" x14ac:dyDescent="0.25">
      <c r="B2933" s="1831"/>
      <c r="C2933" s="1831"/>
      <c r="D2933" s="1627"/>
      <c r="E2933" s="1831"/>
      <c r="F2933" s="1831"/>
      <c r="G2933" s="1831"/>
      <c r="S2933" s="1473"/>
      <c r="BU2933" s="1819"/>
      <c r="CI2933" s="1455"/>
    </row>
    <row r="2934" spans="2:87" s="1365" customFormat="1" x14ac:dyDescent="0.25">
      <c r="B2934" s="1831"/>
      <c r="C2934" s="1831"/>
      <c r="D2934" s="1627"/>
      <c r="E2934" s="1831"/>
      <c r="F2934" s="1831"/>
      <c r="G2934" s="1831"/>
      <c r="S2934" s="1473"/>
      <c r="BU2934" s="1819"/>
      <c r="CI2934" s="1455"/>
    </row>
    <row r="2935" spans="2:87" s="1365" customFormat="1" x14ac:dyDescent="0.25">
      <c r="B2935" s="1831"/>
      <c r="C2935" s="1831"/>
      <c r="D2935" s="1627"/>
      <c r="E2935" s="1831"/>
      <c r="F2935" s="1831"/>
      <c r="G2935" s="1831"/>
      <c r="S2935" s="1473"/>
      <c r="BU2935" s="1819"/>
      <c r="CI2935" s="1455"/>
    </row>
    <row r="2936" spans="2:87" s="1365" customFormat="1" x14ac:dyDescent="0.25">
      <c r="B2936" s="1831"/>
      <c r="C2936" s="1831"/>
      <c r="D2936" s="1627"/>
      <c r="E2936" s="1831"/>
      <c r="F2936" s="1831"/>
      <c r="G2936" s="1831"/>
      <c r="S2936" s="1473"/>
      <c r="BU2936" s="1819"/>
      <c r="CI2936" s="1455"/>
    </row>
    <row r="2937" spans="2:87" s="1365" customFormat="1" x14ac:dyDescent="0.25">
      <c r="B2937" s="1831"/>
      <c r="C2937" s="1831"/>
      <c r="D2937" s="1627"/>
      <c r="E2937" s="1831"/>
      <c r="F2937" s="1831"/>
      <c r="G2937" s="1831"/>
      <c r="S2937" s="1473"/>
      <c r="BU2937" s="1819"/>
      <c r="CI2937" s="1455"/>
    </row>
    <row r="2938" spans="2:87" s="1365" customFormat="1" x14ac:dyDescent="0.25">
      <c r="B2938" s="1831"/>
      <c r="C2938" s="1831"/>
      <c r="D2938" s="1627"/>
      <c r="E2938" s="1831"/>
      <c r="F2938" s="1831"/>
      <c r="G2938" s="1831"/>
      <c r="S2938" s="1473"/>
      <c r="BU2938" s="1819"/>
      <c r="CI2938" s="1455"/>
    </row>
    <row r="2939" spans="2:87" s="1365" customFormat="1" x14ac:dyDescent="0.25">
      <c r="B2939" s="1831"/>
      <c r="C2939" s="1831"/>
      <c r="D2939" s="1627"/>
      <c r="E2939" s="1831"/>
      <c r="F2939" s="1831"/>
      <c r="G2939" s="1831"/>
      <c r="S2939" s="1473"/>
      <c r="BU2939" s="1819"/>
      <c r="CI2939" s="1455"/>
    </row>
    <row r="2940" spans="2:87" s="1365" customFormat="1" x14ac:dyDescent="0.25">
      <c r="B2940" s="1831"/>
      <c r="C2940" s="1831"/>
      <c r="D2940" s="1627"/>
      <c r="E2940" s="1831"/>
      <c r="F2940" s="1831"/>
      <c r="G2940" s="1831"/>
      <c r="S2940" s="1473"/>
      <c r="BU2940" s="1819"/>
      <c r="CI2940" s="1455"/>
    </row>
    <row r="2941" spans="2:87" s="1365" customFormat="1" x14ac:dyDescent="0.25">
      <c r="B2941" s="1831"/>
      <c r="C2941" s="1831"/>
      <c r="D2941" s="1627"/>
      <c r="E2941" s="1831"/>
      <c r="F2941" s="1831"/>
      <c r="G2941" s="1831"/>
      <c r="S2941" s="1473"/>
      <c r="BU2941" s="1819"/>
      <c r="CI2941" s="1455"/>
    </row>
    <row r="2942" spans="2:87" s="1365" customFormat="1" x14ac:dyDescent="0.25">
      <c r="B2942" s="1831"/>
      <c r="C2942" s="1831"/>
      <c r="D2942" s="1627"/>
      <c r="E2942" s="1831"/>
      <c r="F2942" s="1831"/>
      <c r="G2942" s="1831"/>
      <c r="S2942" s="1473"/>
      <c r="BU2942" s="1819"/>
      <c r="CI2942" s="1455"/>
    </row>
    <row r="2943" spans="2:87" s="1365" customFormat="1" x14ac:dyDescent="0.25">
      <c r="B2943" s="1831"/>
      <c r="C2943" s="1831"/>
      <c r="D2943" s="1627"/>
      <c r="E2943" s="1831"/>
      <c r="F2943" s="1831"/>
      <c r="G2943" s="1831"/>
      <c r="S2943" s="1473"/>
      <c r="BU2943" s="1819"/>
      <c r="CI2943" s="1455"/>
    </row>
    <row r="2944" spans="2:87" s="1365" customFormat="1" x14ac:dyDescent="0.25">
      <c r="B2944" s="1831"/>
      <c r="C2944" s="1831"/>
      <c r="D2944" s="1627"/>
      <c r="E2944" s="1831"/>
      <c r="F2944" s="1831"/>
      <c r="G2944" s="1831"/>
      <c r="S2944" s="1473"/>
      <c r="BU2944" s="1819"/>
      <c r="CI2944" s="1455"/>
    </row>
    <row r="2945" spans="2:87" s="1365" customFormat="1" x14ac:dyDescent="0.25">
      <c r="B2945" s="1831"/>
      <c r="C2945" s="1831"/>
      <c r="D2945" s="1627"/>
      <c r="E2945" s="1831"/>
      <c r="F2945" s="1831"/>
      <c r="G2945" s="1831"/>
      <c r="S2945" s="1473"/>
      <c r="BU2945" s="1819"/>
      <c r="CI2945" s="1455"/>
    </row>
    <row r="2946" spans="2:87" s="1365" customFormat="1" x14ac:dyDescent="0.25">
      <c r="B2946" s="1831"/>
      <c r="C2946" s="1831"/>
      <c r="D2946" s="1627"/>
      <c r="E2946" s="1831"/>
      <c r="F2946" s="1831"/>
      <c r="G2946" s="1831"/>
      <c r="S2946" s="1473"/>
      <c r="BU2946" s="1819"/>
      <c r="CI2946" s="1455"/>
    </row>
    <row r="2947" spans="2:87" s="1365" customFormat="1" x14ac:dyDescent="0.25">
      <c r="B2947" s="1831"/>
      <c r="C2947" s="1831"/>
      <c r="D2947" s="1627"/>
      <c r="E2947" s="1831"/>
      <c r="F2947" s="1831"/>
      <c r="G2947" s="1831"/>
      <c r="S2947" s="1473"/>
      <c r="BU2947" s="1819"/>
      <c r="CI2947" s="1455"/>
    </row>
    <row r="2948" spans="2:87" s="1365" customFormat="1" x14ac:dyDescent="0.25">
      <c r="B2948" s="1831"/>
      <c r="C2948" s="1831"/>
      <c r="D2948" s="1627"/>
      <c r="E2948" s="1831"/>
      <c r="F2948" s="1831"/>
      <c r="G2948" s="1831"/>
      <c r="S2948" s="1473"/>
      <c r="BU2948" s="1819"/>
      <c r="CI2948" s="1455"/>
    </row>
    <row r="2949" spans="2:87" s="1365" customFormat="1" x14ac:dyDescent="0.25">
      <c r="B2949" s="1831"/>
      <c r="C2949" s="1831"/>
      <c r="D2949" s="1627"/>
      <c r="E2949" s="1831"/>
      <c r="F2949" s="1831"/>
      <c r="G2949" s="1831"/>
      <c r="S2949" s="1473"/>
      <c r="BU2949" s="1819"/>
      <c r="CI2949" s="1455"/>
    </row>
    <row r="2950" spans="2:87" s="1365" customFormat="1" x14ac:dyDescent="0.25">
      <c r="B2950" s="1831"/>
      <c r="C2950" s="1831"/>
      <c r="D2950" s="1627"/>
      <c r="E2950" s="1831"/>
      <c r="F2950" s="1831"/>
      <c r="G2950" s="1831"/>
      <c r="S2950" s="1473"/>
      <c r="BU2950" s="1819"/>
      <c r="CI2950" s="1455"/>
    </row>
    <row r="2951" spans="2:87" s="1365" customFormat="1" x14ac:dyDescent="0.25">
      <c r="B2951" s="1831"/>
      <c r="C2951" s="1831"/>
      <c r="D2951" s="1627"/>
      <c r="E2951" s="1831"/>
      <c r="F2951" s="1831"/>
      <c r="G2951" s="1831"/>
      <c r="S2951" s="1473"/>
      <c r="BU2951" s="1819"/>
      <c r="CI2951" s="1455"/>
    </row>
    <row r="2952" spans="2:87" s="1365" customFormat="1" x14ac:dyDescent="0.25">
      <c r="B2952" s="1831"/>
      <c r="C2952" s="1831"/>
      <c r="D2952" s="1627"/>
      <c r="E2952" s="1831"/>
      <c r="F2952" s="1831"/>
      <c r="G2952" s="1831"/>
      <c r="S2952" s="1473"/>
      <c r="BU2952" s="1819"/>
      <c r="CI2952" s="1455"/>
    </row>
    <row r="2953" spans="2:87" s="1365" customFormat="1" x14ac:dyDescent="0.25">
      <c r="B2953" s="1831"/>
      <c r="C2953" s="1831"/>
      <c r="D2953" s="1627"/>
      <c r="E2953" s="1831"/>
      <c r="F2953" s="1831"/>
      <c r="G2953" s="1831"/>
      <c r="S2953" s="1473"/>
      <c r="BU2953" s="1819"/>
      <c r="CI2953" s="1455"/>
    </row>
    <row r="2954" spans="2:87" s="1365" customFormat="1" x14ac:dyDescent="0.25">
      <c r="B2954" s="1831"/>
      <c r="C2954" s="1831"/>
      <c r="D2954" s="1627"/>
      <c r="E2954" s="1831"/>
      <c r="F2954" s="1831"/>
      <c r="G2954" s="1831"/>
      <c r="S2954" s="1473"/>
      <c r="BU2954" s="1819"/>
      <c r="CI2954" s="1455"/>
    </row>
    <row r="2955" spans="2:87" s="1365" customFormat="1" x14ac:dyDescent="0.25">
      <c r="B2955" s="1831"/>
      <c r="C2955" s="1831"/>
      <c r="D2955" s="1627"/>
      <c r="E2955" s="1831"/>
      <c r="F2955" s="1831"/>
      <c r="G2955" s="1831"/>
      <c r="S2955" s="1473"/>
      <c r="BU2955" s="1819"/>
      <c r="CI2955" s="1455"/>
    </row>
    <row r="2956" spans="2:87" s="1365" customFormat="1" x14ac:dyDescent="0.25">
      <c r="B2956" s="1831"/>
      <c r="C2956" s="1831"/>
      <c r="D2956" s="1627"/>
      <c r="E2956" s="1831"/>
      <c r="F2956" s="1831"/>
      <c r="G2956" s="1831"/>
      <c r="S2956" s="1473"/>
      <c r="BU2956" s="1819"/>
      <c r="CI2956" s="1455"/>
    </row>
    <row r="2957" spans="2:87" s="1365" customFormat="1" x14ac:dyDescent="0.25">
      <c r="B2957" s="1831"/>
      <c r="C2957" s="1831"/>
      <c r="D2957" s="1627"/>
      <c r="E2957" s="1831"/>
      <c r="F2957" s="1831"/>
      <c r="G2957" s="1831"/>
      <c r="S2957" s="1473"/>
      <c r="BU2957" s="1819"/>
      <c r="CI2957" s="1455"/>
    </row>
    <row r="2958" spans="2:87" s="1365" customFormat="1" x14ac:dyDescent="0.25">
      <c r="B2958" s="1831"/>
      <c r="C2958" s="1831"/>
      <c r="D2958" s="1627"/>
      <c r="E2958" s="1831"/>
      <c r="F2958" s="1831"/>
      <c r="G2958" s="1831"/>
      <c r="S2958" s="1473"/>
      <c r="BU2958" s="1819"/>
      <c r="CI2958" s="1455"/>
    </row>
    <row r="2959" spans="2:87" s="1365" customFormat="1" x14ac:dyDescent="0.25">
      <c r="B2959" s="1831"/>
      <c r="C2959" s="1831"/>
      <c r="D2959" s="1627"/>
      <c r="E2959" s="1831"/>
      <c r="F2959" s="1831"/>
      <c r="G2959" s="1831"/>
      <c r="S2959" s="1473"/>
      <c r="BU2959" s="1819"/>
      <c r="CI2959" s="1455"/>
    </row>
    <row r="2960" spans="2:87" s="1365" customFormat="1" x14ac:dyDescent="0.25">
      <c r="B2960" s="1831"/>
      <c r="C2960" s="1831"/>
      <c r="D2960" s="1627"/>
      <c r="E2960" s="1831"/>
      <c r="F2960" s="1831"/>
      <c r="G2960" s="1831"/>
      <c r="S2960" s="1473"/>
      <c r="BU2960" s="1819"/>
      <c r="CI2960" s="1455"/>
    </row>
    <row r="2961" spans="2:87" s="1365" customFormat="1" x14ac:dyDescent="0.25">
      <c r="B2961" s="1831"/>
      <c r="C2961" s="1831"/>
      <c r="D2961" s="1627"/>
      <c r="E2961" s="1831"/>
      <c r="F2961" s="1831"/>
      <c r="G2961" s="1831"/>
      <c r="S2961" s="1473"/>
      <c r="BU2961" s="1819"/>
      <c r="CI2961" s="1455"/>
    </row>
    <row r="2962" spans="2:87" s="1365" customFormat="1" x14ac:dyDescent="0.25">
      <c r="B2962" s="1831"/>
      <c r="C2962" s="1831"/>
      <c r="D2962" s="1627"/>
      <c r="E2962" s="1831"/>
      <c r="F2962" s="1831"/>
      <c r="G2962" s="1831"/>
      <c r="S2962" s="1473"/>
      <c r="BU2962" s="1819"/>
      <c r="CI2962" s="1455"/>
    </row>
    <row r="2963" spans="2:87" s="1365" customFormat="1" x14ac:dyDescent="0.25">
      <c r="B2963" s="1831"/>
      <c r="C2963" s="1831"/>
      <c r="D2963" s="1627"/>
      <c r="E2963" s="1831"/>
      <c r="F2963" s="1831"/>
      <c r="G2963" s="1831"/>
      <c r="S2963" s="1473"/>
      <c r="BU2963" s="1819"/>
      <c r="CI2963" s="1455"/>
    </row>
    <row r="2964" spans="2:87" s="1365" customFormat="1" x14ac:dyDescent="0.25">
      <c r="B2964" s="1831"/>
      <c r="C2964" s="1831"/>
      <c r="D2964" s="1627"/>
      <c r="E2964" s="1831"/>
      <c r="F2964" s="1831"/>
      <c r="G2964" s="1831"/>
      <c r="S2964" s="1473"/>
      <c r="BU2964" s="1819"/>
      <c r="CI2964" s="1455"/>
    </row>
    <row r="2965" spans="2:87" s="1365" customFormat="1" x14ac:dyDescent="0.25">
      <c r="B2965" s="1831"/>
      <c r="C2965" s="1831"/>
      <c r="D2965" s="1627"/>
      <c r="E2965" s="1831"/>
      <c r="F2965" s="1831"/>
      <c r="G2965" s="1831"/>
      <c r="S2965" s="1473"/>
      <c r="BU2965" s="1819"/>
      <c r="CI2965" s="1455"/>
    </row>
    <row r="2966" spans="2:87" s="1365" customFormat="1" x14ac:dyDescent="0.25">
      <c r="B2966" s="1831"/>
      <c r="C2966" s="1831"/>
      <c r="D2966" s="1627"/>
      <c r="E2966" s="1831"/>
      <c r="F2966" s="1831"/>
      <c r="G2966" s="1831"/>
      <c r="S2966" s="1473"/>
      <c r="BU2966" s="1819"/>
      <c r="CI2966" s="1455"/>
    </row>
    <row r="2967" spans="2:87" s="1365" customFormat="1" x14ac:dyDescent="0.25">
      <c r="B2967" s="1831"/>
      <c r="C2967" s="1831"/>
      <c r="D2967" s="1627"/>
      <c r="E2967" s="1831"/>
      <c r="F2967" s="1831"/>
      <c r="G2967" s="1831"/>
      <c r="S2967" s="1473"/>
      <c r="BU2967" s="1819"/>
      <c r="CI2967" s="1455"/>
    </row>
    <row r="2968" spans="2:87" s="1365" customFormat="1" x14ac:dyDescent="0.25">
      <c r="B2968" s="1831"/>
      <c r="C2968" s="1831"/>
      <c r="D2968" s="1627"/>
      <c r="E2968" s="1831"/>
      <c r="F2968" s="1831"/>
      <c r="G2968" s="1831"/>
      <c r="S2968" s="1473"/>
      <c r="BU2968" s="1819"/>
      <c r="CI2968" s="1455"/>
    </row>
    <row r="2969" spans="2:87" s="1365" customFormat="1" x14ac:dyDescent="0.25">
      <c r="B2969" s="1831"/>
      <c r="C2969" s="1831"/>
      <c r="D2969" s="1627"/>
      <c r="E2969" s="1831"/>
      <c r="F2969" s="1831"/>
      <c r="G2969" s="1831"/>
      <c r="S2969" s="1473"/>
      <c r="BU2969" s="1819"/>
      <c r="CI2969" s="1455"/>
    </row>
    <row r="2970" spans="2:87" s="1365" customFormat="1" x14ac:dyDescent="0.25">
      <c r="B2970" s="1831"/>
      <c r="C2970" s="1831"/>
      <c r="D2970" s="1627"/>
      <c r="E2970" s="1831"/>
      <c r="F2970" s="1831"/>
      <c r="G2970" s="1831"/>
      <c r="S2970" s="1473"/>
      <c r="BU2970" s="1819"/>
      <c r="CI2970" s="1455"/>
    </row>
    <row r="2971" spans="2:87" s="1365" customFormat="1" x14ac:dyDescent="0.25">
      <c r="B2971" s="1831"/>
      <c r="C2971" s="1831"/>
      <c r="D2971" s="1627"/>
      <c r="E2971" s="1831"/>
      <c r="F2971" s="1831"/>
      <c r="G2971" s="1831"/>
      <c r="S2971" s="1473"/>
      <c r="BU2971" s="1819"/>
      <c r="CI2971" s="1455"/>
    </row>
    <row r="2972" spans="2:87" s="1365" customFormat="1" x14ac:dyDescent="0.25">
      <c r="B2972" s="1831"/>
      <c r="C2972" s="1831"/>
      <c r="D2972" s="1627"/>
      <c r="E2972" s="1831"/>
      <c r="F2972" s="1831"/>
      <c r="G2972" s="1831"/>
      <c r="S2972" s="1473"/>
      <c r="BU2972" s="1819"/>
      <c r="CI2972" s="1455"/>
    </row>
    <row r="2973" spans="2:87" s="1365" customFormat="1" x14ac:dyDescent="0.25">
      <c r="B2973" s="1831"/>
      <c r="C2973" s="1831"/>
      <c r="D2973" s="1627"/>
      <c r="E2973" s="1831"/>
      <c r="F2973" s="1831"/>
      <c r="G2973" s="1831"/>
      <c r="S2973" s="1473"/>
      <c r="BU2973" s="1819"/>
      <c r="CI2973" s="1455"/>
    </row>
    <row r="2974" spans="2:87" s="1365" customFormat="1" x14ac:dyDescent="0.25">
      <c r="B2974" s="1831"/>
      <c r="C2974" s="1831"/>
      <c r="D2974" s="1627"/>
      <c r="E2974" s="1831"/>
      <c r="F2974" s="1831"/>
      <c r="G2974" s="1831"/>
      <c r="S2974" s="1473"/>
      <c r="BU2974" s="1819"/>
      <c r="CI2974" s="1455"/>
    </row>
    <row r="2975" spans="2:87" s="1365" customFormat="1" x14ac:dyDescent="0.25">
      <c r="B2975" s="1831"/>
      <c r="C2975" s="1831"/>
      <c r="D2975" s="1627"/>
      <c r="E2975" s="1831"/>
      <c r="F2975" s="1831"/>
      <c r="G2975" s="1831"/>
      <c r="S2975" s="1473"/>
      <c r="BU2975" s="1819"/>
      <c r="CI2975" s="1455"/>
    </row>
    <row r="2976" spans="2:87" s="1365" customFormat="1" x14ac:dyDescent="0.25">
      <c r="B2976" s="1831"/>
      <c r="C2976" s="1831"/>
      <c r="D2976" s="1627"/>
      <c r="E2976" s="1831"/>
      <c r="F2976" s="1831"/>
      <c r="G2976" s="1831"/>
      <c r="S2976" s="1473"/>
      <c r="BU2976" s="1819"/>
      <c r="CI2976" s="1455"/>
    </row>
    <row r="2977" spans="2:87" s="1365" customFormat="1" x14ac:dyDescent="0.25">
      <c r="B2977" s="1831"/>
      <c r="C2977" s="1831"/>
      <c r="D2977" s="1627"/>
      <c r="E2977" s="1831"/>
      <c r="F2977" s="1831"/>
      <c r="G2977" s="1831"/>
      <c r="S2977" s="1473"/>
      <c r="BU2977" s="1819"/>
      <c r="CI2977" s="1455"/>
    </row>
    <row r="2978" spans="2:87" s="1365" customFormat="1" x14ac:dyDescent="0.25">
      <c r="B2978" s="1831"/>
      <c r="C2978" s="1831"/>
      <c r="D2978" s="1627"/>
      <c r="E2978" s="1831"/>
      <c r="F2978" s="1831"/>
      <c r="G2978" s="1831"/>
      <c r="S2978" s="1473"/>
      <c r="BU2978" s="1819"/>
      <c r="CI2978" s="1455"/>
    </row>
    <row r="2979" spans="2:87" s="1365" customFormat="1" x14ac:dyDescent="0.25">
      <c r="B2979" s="1831"/>
      <c r="C2979" s="1831"/>
      <c r="D2979" s="1627"/>
      <c r="E2979" s="1831"/>
      <c r="F2979" s="1831"/>
      <c r="G2979" s="1831"/>
      <c r="S2979" s="1473"/>
      <c r="BU2979" s="1819"/>
      <c r="CI2979" s="1455"/>
    </row>
    <row r="2980" spans="2:87" s="1365" customFormat="1" x14ac:dyDescent="0.25">
      <c r="B2980" s="1831"/>
      <c r="C2980" s="1831"/>
      <c r="D2980" s="1627"/>
      <c r="E2980" s="1831"/>
      <c r="F2980" s="1831"/>
      <c r="G2980" s="1831"/>
      <c r="S2980" s="1473"/>
      <c r="BU2980" s="1819"/>
      <c r="CI2980" s="1455"/>
    </row>
    <row r="2981" spans="2:87" s="1365" customFormat="1" x14ac:dyDescent="0.25">
      <c r="B2981" s="1831"/>
      <c r="C2981" s="1831"/>
      <c r="D2981" s="1627"/>
      <c r="E2981" s="1831"/>
      <c r="F2981" s="1831"/>
      <c r="G2981" s="1831"/>
      <c r="S2981" s="1473"/>
      <c r="BU2981" s="1819"/>
      <c r="CI2981" s="1455"/>
    </row>
    <row r="2982" spans="2:87" s="1365" customFormat="1" x14ac:dyDescent="0.25">
      <c r="B2982" s="1831"/>
      <c r="C2982" s="1831"/>
      <c r="D2982" s="1627"/>
      <c r="E2982" s="1831"/>
      <c r="F2982" s="1831"/>
      <c r="G2982" s="1831"/>
      <c r="S2982" s="1473"/>
      <c r="BU2982" s="1819"/>
      <c r="CI2982" s="1455"/>
    </row>
    <row r="2983" spans="2:87" s="1365" customFormat="1" x14ac:dyDescent="0.25">
      <c r="B2983" s="1831"/>
      <c r="C2983" s="1831"/>
      <c r="D2983" s="1627"/>
      <c r="E2983" s="1831"/>
      <c r="F2983" s="1831"/>
      <c r="G2983" s="1831"/>
      <c r="S2983" s="1473"/>
      <c r="BU2983" s="1819"/>
      <c r="CI2983" s="1455"/>
    </row>
    <row r="2984" spans="2:87" s="1365" customFormat="1" x14ac:dyDescent="0.25">
      <c r="B2984" s="1831"/>
      <c r="C2984" s="1831"/>
      <c r="D2984" s="1627"/>
      <c r="E2984" s="1831"/>
      <c r="F2984" s="1831"/>
      <c r="G2984" s="1831"/>
      <c r="S2984" s="1473"/>
      <c r="BU2984" s="1819"/>
      <c r="CI2984" s="1455"/>
    </row>
    <row r="2985" spans="2:87" s="1365" customFormat="1" x14ac:dyDescent="0.25">
      <c r="B2985" s="1831"/>
      <c r="C2985" s="1831"/>
      <c r="D2985" s="1627"/>
      <c r="E2985" s="1831"/>
      <c r="F2985" s="1831"/>
      <c r="G2985" s="1831"/>
      <c r="S2985" s="1473"/>
      <c r="BU2985" s="1819"/>
      <c r="CI2985" s="1455"/>
    </row>
    <row r="2986" spans="2:87" s="1365" customFormat="1" x14ac:dyDescent="0.25">
      <c r="B2986" s="1831"/>
      <c r="C2986" s="1831"/>
      <c r="D2986" s="1627"/>
      <c r="E2986" s="1831"/>
      <c r="F2986" s="1831"/>
      <c r="G2986" s="1831"/>
      <c r="S2986" s="1473"/>
      <c r="BU2986" s="1819"/>
      <c r="CI2986" s="1455"/>
    </row>
    <row r="2987" spans="2:87" s="1365" customFormat="1" x14ac:dyDescent="0.25">
      <c r="B2987" s="1831"/>
      <c r="C2987" s="1831"/>
      <c r="D2987" s="1627"/>
      <c r="E2987" s="1831"/>
      <c r="F2987" s="1831"/>
      <c r="G2987" s="1831"/>
      <c r="S2987" s="1473"/>
      <c r="BU2987" s="1819"/>
      <c r="CI2987" s="1455"/>
    </row>
    <row r="2988" spans="2:87" s="1365" customFormat="1" x14ac:dyDescent="0.25">
      <c r="B2988" s="1831"/>
      <c r="C2988" s="1831"/>
      <c r="D2988" s="1627"/>
      <c r="E2988" s="1831"/>
      <c r="F2988" s="1831"/>
      <c r="G2988" s="1831"/>
      <c r="S2988" s="1473"/>
      <c r="BU2988" s="1819"/>
      <c r="CI2988" s="1455"/>
    </row>
    <row r="2989" spans="2:87" s="1365" customFormat="1" x14ac:dyDescent="0.25">
      <c r="B2989" s="1831"/>
      <c r="C2989" s="1831"/>
      <c r="D2989" s="1627"/>
      <c r="E2989" s="1831"/>
      <c r="F2989" s="1831"/>
      <c r="G2989" s="1831"/>
      <c r="S2989" s="1473"/>
      <c r="BU2989" s="1819"/>
      <c r="CI2989" s="1455"/>
    </row>
    <row r="2990" spans="2:87" s="1365" customFormat="1" x14ac:dyDescent="0.25">
      <c r="B2990" s="1831"/>
      <c r="C2990" s="1831"/>
      <c r="D2990" s="1627"/>
      <c r="E2990" s="1831"/>
      <c r="F2990" s="1831"/>
      <c r="G2990" s="1831"/>
      <c r="S2990" s="1473"/>
      <c r="BU2990" s="1819"/>
      <c r="CI2990" s="1455"/>
    </row>
    <row r="2991" spans="2:87" s="1365" customFormat="1" x14ac:dyDescent="0.25">
      <c r="B2991" s="1831"/>
      <c r="C2991" s="1831"/>
      <c r="D2991" s="1627"/>
      <c r="E2991" s="1831"/>
      <c r="F2991" s="1831"/>
      <c r="G2991" s="1831"/>
      <c r="S2991" s="1473"/>
      <c r="BU2991" s="1819"/>
      <c r="CI2991" s="1455"/>
    </row>
    <row r="2992" spans="2:87" s="1365" customFormat="1" x14ac:dyDescent="0.25">
      <c r="B2992" s="1831"/>
      <c r="C2992" s="1831"/>
      <c r="D2992" s="1627"/>
      <c r="E2992" s="1831"/>
      <c r="F2992" s="1831"/>
      <c r="G2992" s="1831"/>
      <c r="S2992" s="1473"/>
      <c r="BU2992" s="1819"/>
      <c r="CI2992" s="1455"/>
    </row>
    <row r="2993" spans="2:87" s="1365" customFormat="1" x14ac:dyDescent="0.25">
      <c r="B2993" s="1831"/>
      <c r="C2993" s="1831"/>
      <c r="D2993" s="1627"/>
      <c r="E2993" s="1831"/>
      <c r="F2993" s="1831"/>
      <c r="G2993" s="1831"/>
      <c r="S2993" s="1473"/>
      <c r="BU2993" s="1819"/>
      <c r="CI2993" s="1455"/>
    </row>
    <row r="2994" spans="2:87" s="1365" customFormat="1" x14ac:dyDescent="0.25">
      <c r="B2994" s="1831"/>
      <c r="C2994" s="1831"/>
      <c r="D2994" s="1627"/>
      <c r="E2994" s="1831"/>
      <c r="F2994" s="1831"/>
      <c r="G2994" s="1831"/>
      <c r="S2994" s="1473"/>
      <c r="BU2994" s="1819"/>
      <c r="CI2994" s="1455"/>
    </row>
    <row r="2995" spans="2:87" s="1365" customFormat="1" x14ac:dyDescent="0.25">
      <c r="B2995" s="1831"/>
      <c r="C2995" s="1831"/>
      <c r="D2995" s="1627"/>
      <c r="E2995" s="1831"/>
      <c r="F2995" s="1831"/>
      <c r="G2995" s="1831"/>
      <c r="S2995" s="1473"/>
      <c r="BU2995" s="1819"/>
      <c r="CI2995" s="1455"/>
    </row>
    <row r="2996" spans="2:87" s="1365" customFormat="1" x14ac:dyDescent="0.25">
      <c r="B2996" s="1831"/>
      <c r="C2996" s="1831"/>
      <c r="D2996" s="1627"/>
      <c r="E2996" s="1831"/>
      <c r="F2996" s="1831"/>
      <c r="G2996" s="1831"/>
      <c r="S2996" s="1473"/>
      <c r="BU2996" s="1819"/>
      <c r="CI2996" s="1455"/>
    </row>
    <row r="2997" spans="2:87" s="1365" customFormat="1" x14ac:dyDescent="0.25">
      <c r="B2997" s="1831"/>
      <c r="C2997" s="1831"/>
      <c r="D2997" s="1627"/>
      <c r="E2997" s="1831"/>
      <c r="F2997" s="1831"/>
      <c r="G2997" s="1831"/>
      <c r="S2997" s="1473"/>
      <c r="BU2997" s="1819"/>
      <c r="CI2997" s="1455"/>
    </row>
    <row r="2998" spans="2:87" s="1365" customFormat="1" x14ac:dyDescent="0.25">
      <c r="B2998" s="1831"/>
      <c r="C2998" s="1831"/>
      <c r="D2998" s="1627"/>
      <c r="E2998" s="1831"/>
      <c r="F2998" s="1831"/>
      <c r="G2998" s="1831"/>
      <c r="S2998" s="1473"/>
      <c r="BU2998" s="1819"/>
      <c r="CI2998" s="1455"/>
    </row>
    <row r="2999" spans="2:87" s="1365" customFormat="1" x14ac:dyDescent="0.25">
      <c r="B2999" s="1831"/>
      <c r="C2999" s="1831"/>
      <c r="D2999" s="1627"/>
      <c r="E2999" s="1831"/>
      <c r="F2999" s="1831"/>
      <c r="G2999" s="1831"/>
      <c r="S2999" s="1473"/>
      <c r="BU2999" s="1819"/>
      <c r="CI2999" s="1455"/>
    </row>
    <row r="3000" spans="2:87" s="1365" customFormat="1" x14ac:dyDescent="0.25">
      <c r="B3000" s="1831"/>
      <c r="C3000" s="1831"/>
      <c r="D3000" s="1627"/>
      <c r="E3000" s="1831"/>
      <c r="F3000" s="1831"/>
      <c r="G3000" s="1831"/>
      <c r="S3000" s="1473"/>
      <c r="BU3000" s="1819"/>
      <c r="CI3000" s="1455"/>
    </row>
    <row r="3001" spans="2:87" s="1365" customFormat="1" x14ac:dyDescent="0.25">
      <c r="B3001" s="1831"/>
      <c r="C3001" s="1831"/>
      <c r="D3001" s="1627"/>
      <c r="E3001" s="1831"/>
      <c r="F3001" s="1831"/>
      <c r="G3001" s="1831"/>
      <c r="S3001" s="1473"/>
      <c r="BU3001" s="1819"/>
      <c r="CI3001" s="1455"/>
    </row>
    <row r="3002" spans="2:87" s="1365" customFormat="1" x14ac:dyDescent="0.25">
      <c r="B3002" s="1831"/>
      <c r="C3002" s="1831"/>
      <c r="D3002" s="1627"/>
      <c r="E3002" s="1831"/>
      <c r="F3002" s="1831"/>
      <c r="G3002" s="1831"/>
      <c r="S3002" s="1473"/>
      <c r="BU3002" s="1819"/>
      <c r="CI3002" s="1455"/>
    </row>
    <row r="3003" spans="2:87" s="1365" customFormat="1" x14ac:dyDescent="0.25">
      <c r="B3003" s="1831"/>
      <c r="C3003" s="1831"/>
      <c r="D3003" s="1627"/>
      <c r="E3003" s="1831"/>
      <c r="F3003" s="1831"/>
      <c r="G3003" s="1831"/>
      <c r="S3003" s="1473"/>
      <c r="BU3003" s="1819"/>
      <c r="CI3003" s="1455"/>
    </row>
    <row r="3004" spans="2:87" s="1365" customFormat="1" x14ac:dyDescent="0.25">
      <c r="B3004" s="1831"/>
      <c r="C3004" s="1831"/>
      <c r="D3004" s="1627"/>
      <c r="E3004" s="1831"/>
      <c r="F3004" s="1831"/>
      <c r="G3004" s="1831"/>
      <c r="S3004" s="1473"/>
      <c r="BU3004" s="1819"/>
      <c r="CI3004" s="1455"/>
    </row>
    <row r="3005" spans="2:87" s="1365" customFormat="1" x14ac:dyDescent="0.25">
      <c r="B3005" s="1831"/>
      <c r="C3005" s="1831"/>
      <c r="D3005" s="1627"/>
      <c r="E3005" s="1831"/>
      <c r="F3005" s="1831"/>
      <c r="G3005" s="1831"/>
      <c r="S3005" s="1473"/>
      <c r="BU3005" s="1819"/>
      <c r="CI3005" s="1455"/>
    </row>
    <row r="3006" spans="2:87" s="1365" customFormat="1" x14ac:dyDescent="0.25">
      <c r="B3006" s="1831"/>
      <c r="C3006" s="1831"/>
      <c r="D3006" s="1627"/>
      <c r="E3006" s="1831"/>
      <c r="F3006" s="1831"/>
      <c r="G3006" s="1831"/>
      <c r="S3006" s="1473"/>
      <c r="BU3006" s="1819"/>
      <c r="CI3006" s="1455"/>
    </row>
    <row r="3007" spans="2:87" s="1365" customFormat="1" x14ac:dyDescent="0.25">
      <c r="B3007" s="1831"/>
      <c r="C3007" s="1831"/>
      <c r="D3007" s="1627"/>
      <c r="E3007" s="1831"/>
      <c r="F3007" s="1831"/>
      <c r="G3007" s="1831"/>
      <c r="S3007" s="1473"/>
      <c r="BU3007" s="1819"/>
      <c r="CI3007" s="1455"/>
    </row>
    <row r="3008" spans="2:87" s="1365" customFormat="1" x14ac:dyDescent="0.25">
      <c r="B3008" s="1831"/>
      <c r="C3008" s="1831"/>
      <c r="D3008" s="1627"/>
      <c r="E3008" s="1831"/>
      <c r="F3008" s="1831"/>
      <c r="G3008" s="1831"/>
      <c r="S3008" s="1473"/>
      <c r="BU3008" s="1819"/>
      <c r="CI3008" s="1455"/>
    </row>
    <row r="3009" spans="2:87" s="1365" customFormat="1" x14ac:dyDescent="0.25">
      <c r="B3009" s="1831"/>
      <c r="C3009" s="1831"/>
      <c r="D3009" s="1627"/>
      <c r="E3009" s="1831"/>
      <c r="F3009" s="1831"/>
      <c r="G3009" s="1831"/>
      <c r="S3009" s="1473"/>
      <c r="BU3009" s="1819"/>
      <c r="CI3009" s="1455"/>
    </row>
    <row r="3010" spans="2:87" s="1365" customFormat="1" x14ac:dyDescent="0.25">
      <c r="B3010" s="1831"/>
      <c r="C3010" s="1831"/>
      <c r="D3010" s="1627"/>
      <c r="E3010" s="1831"/>
      <c r="F3010" s="1831"/>
      <c r="G3010" s="1831"/>
      <c r="S3010" s="1473"/>
      <c r="BU3010" s="1819"/>
      <c r="CI3010" s="1455"/>
    </row>
    <row r="3011" spans="2:87" s="1365" customFormat="1" x14ac:dyDescent="0.25">
      <c r="B3011" s="1831"/>
      <c r="C3011" s="1831"/>
      <c r="D3011" s="1627"/>
      <c r="E3011" s="1831"/>
      <c r="F3011" s="1831"/>
      <c r="G3011" s="1831"/>
      <c r="S3011" s="1473"/>
      <c r="BU3011" s="1819"/>
      <c r="CI3011" s="1455"/>
    </row>
    <row r="3012" spans="2:87" s="1365" customFormat="1" x14ac:dyDescent="0.25">
      <c r="B3012" s="1831"/>
      <c r="C3012" s="1831"/>
      <c r="D3012" s="1627"/>
      <c r="E3012" s="1831"/>
      <c r="F3012" s="1831"/>
      <c r="G3012" s="1831"/>
      <c r="S3012" s="1473"/>
      <c r="BU3012" s="1819"/>
      <c r="CI3012" s="1455"/>
    </row>
    <row r="3013" spans="2:87" s="1365" customFormat="1" x14ac:dyDescent="0.25">
      <c r="B3013" s="1831"/>
      <c r="C3013" s="1831"/>
      <c r="D3013" s="1627"/>
      <c r="E3013" s="1831"/>
      <c r="F3013" s="1831"/>
      <c r="G3013" s="1831"/>
      <c r="S3013" s="1473"/>
      <c r="BU3013" s="1819"/>
      <c r="CI3013" s="1455"/>
    </row>
    <row r="3014" spans="2:87" s="1365" customFormat="1" x14ac:dyDescent="0.25">
      <c r="B3014" s="1831"/>
      <c r="C3014" s="1831"/>
      <c r="D3014" s="1627"/>
      <c r="E3014" s="1831"/>
      <c r="F3014" s="1831"/>
      <c r="G3014" s="1831"/>
      <c r="S3014" s="1473"/>
      <c r="BU3014" s="1819"/>
      <c r="CI3014" s="1455"/>
    </row>
    <row r="3015" spans="2:87" s="1365" customFormat="1" x14ac:dyDescent="0.25">
      <c r="B3015" s="1831"/>
      <c r="C3015" s="1831"/>
      <c r="D3015" s="1627"/>
      <c r="E3015" s="1831"/>
      <c r="F3015" s="1831"/>
      <c r="G3015" s="1831"/>
      <c r="S3015" s="1473"/>
      <c r="BU3015" s="1819"/>
      <c r="CI3015" s="1455"/>
    </row>
    <row r="3016" spans="2:87" s="1365" customFormat="1" x14ac:dyDescent="0.25">
      <c r="B3016" s="1831"/>
      <c r="C3016" s="1831"/>
      <c r="D3016" s="1627"/>
      <c r="E3016" s="1831"/>
      <c r="F3016" s="1831"/>
      <c r="G3016" s="1831"/>
      <c r="S3016" s="1473"/>
      <c r="BU3016" s="1819"/>
      <c r="CI3016" s="1455"/>
    </row>
    <row r="3017" spans="2:87" s="1365" customFormat="1" x14ac:dyDescent="0.25">
      <c r="B3017" s="1831"/>
      <c r="C3017" s="1831"/>
      <c r="D3017" s="1627"/>
      <c r="E3017" s="1831"/>
      <c r="F3017" s="1831"/>
      <c r="G3017" s="1831"/>
      <c r="S3017" s="1473"/>
      <c r="BU3017" s="1819"/>
      <c r="CI3017" s="1455"/>
    </row>
    <row r="3018" spans="2:87" s="1365" customFormat="1" x14ac:dyDescent="0.25">
      <c r="B3018" s="1831"/>
      <c r="C3018" s="1831"/>
      <c r="D3018" s="1627"/>
      <c r="E3018" s="1831"/>
      <c r="F3018" s="1831"/>
      <c r="G3018" s="1831"/>
      <c r="S3018" s="1473"/>
      <c r="BU3018" s="1819"/>
      <c r="CI3018" s="1455"/>
    </row>
    <row r="3019" spans="2:87" s="1365" customFormat="1" x14ac:dyDescent="0.25">
      <c r="B3019" s="1831"/>
      <c r="C3019" s="1831"/>
      <c r="D3019" s="1627"/>
      <c r="E3019" s="1831"/>
      <c r="F3019" s="1831"/>
      <c r="G3019" s="1831"/>
      <c r="S3019" s="1473"/>
      <c r="BU3019" s="1819"/>
      <c r="CI3019" s="1455"/>
    </row>
    <row r="3020" spans="2:87" s="1365" customFormat="1" x14ac:dyDescent="0.25">
      <c r="B3020" s="1831"/>
      <c r="C3020" s="1831"/>
      <c r="D3020" s="1627"/>
      <c r="E3020" s="1831"/>
      <c r="F3020" s="1831"/>
      <c r="G3020" s="1831"/>
      <c r="S3020" s="1473"/>
      <c r="BU3020" s="1819"/>
      <c r="CI3020" s="1455"/>
    </row>
    <row r="3021" spans="2:87" s="1365" customFormat="1" x14ac:dyDescent="0.25">
      <c r="B3021" s="1831"/>
      <c r="C3021" s="1831"/>
      <c r="D3021" s="1627"/>
      <c r="E3021" s="1831"/>
      <c r="F3021" s="1831"/>
      <c r="G3021" s="1831"/>
      <c r="S3021" s="1473"/>
      <c r="BU3021" s="1819"/>
      <c r="CI3021" s="1455"/>
    </row>
    <row r="3022" spans="2:87" s="1365" customFormat="1" x14ac:dyDescent="0.25">
      <c r="B3022" s="1831"/>
      <c r="C3022" s="1831"/>
      <c r="D3022" s="1627"/>
      <c r="E3022" s="1831"/>
      <c r="F3022" s="1831"/>
      <c r="G3022" s="1831"/>
      <c r="S3022" s="1473"/>
      <c r="BU3022" s="1819"/>
      <c r="CI3022" s="1455"/>
    </row>
    <row r="3023" spans="2:87" s="1365" customFormat="1" x14ac:dyDescent="0.25">
      <c r="B3023" s="1831"/>
      <c r="C3023" s="1831"/>
      <c r="D3023" s="1627"/>
      <c r="E3023" s="1831"/>
      <c r="F3023" s="1831"/>
      <c r="G3023" s="1831"/>
      <c r="S3023" s="1473"/>
      <c r="BU3023" s="1819"/>
      <c r="CI3023" s="1455"/>
    </row>
    <row r="3024" spans="2:87" s="1365" customFormat="1" x14ac:dyDescent="0.25">
      <c r="B3024" s="1831"/>
      <c r="C3024" s="1831"/>
      <c r="D3024" s="1627"/>
      <c r="E3024" s="1831"/>
      <c r="F3024" s="1831"/>
      <c r="G3024" s="1831"/>
      <c r="S3024" s="1473"/>
      <c r="BU3024" s="1819"/>
      <c r="CI3024" s="1455"/>
    </row>
    <row r="3025" spans="2:87" s="1365" customFormat="1" x14ac:dyDescent="0.25">
      <c r="B3025" s="1831"/>
      <c r="C3025" s="1831"/>
      <c r="D3025" s="1627"/>
      <c r="E3025" s="1831"/>
      <c r="F3025" s="1831"/>
      <c r="G3025" s="1831"/>
      <c r="S3025" s="1473"/>
      <c r="BU3025" s="1819"/>
      <c r="CI3025" s="1455"/>
    </row>
    <row r="3026" spans="2:87" s="1365" customFormat="1" x14ac:dyDescent="0.25">
      <c r="B3026" s="1831"/>
      <c r="C3026" s="1831"/>
      <c r="D3026" s="1627"/>
      <c r="E3026" s="1831"/>
      <c r="F3026" s="1831"/>
      <c r="G3026" s="1831"/>
      <c r="S3026" s="1473"/>
      <c r="BU3026" s="1819"/>
      <c r="CI3026" s="1455"/>
    </row>
    <row r="3027" spans="2:87" s="1365" customFormat="1" x14ac:dyDescent="0.25">
      <c r="B3027" s="1831"/>
      <c r="C3027" s="1831"/>
      <c r="D3027" s="1627"/>
      <c r="E3027" s="1831"/>
      <c r="F3027" s="1831"/>
      <c r="G3027" s="1831"/>
      <c r="S3027" s="1473"/>
      <c r="BU3027" s="1819"/>
      <c r="CI3027" s="1455"/>
    </row>
    <row r="3028" spans="2:87" s="1365" customFormat="1" x14ac:dyDescent="0.25">
      <c r="B3028" s="1831"/>
      <c r="C3028" s="1831"/>
      <c r="D3028" s="1627"/>
      <c r="E3028" s="1831"/>
      <c r="F3028" s="1831"/>
      <c r="G3028" s="1831"/>
      <c r="S3028" s="1473"/>
      <c r="BU3028" s="1819"/>
      <c r="CI3028" s="1455"/>
    </row>
    <row r="3029" spans="2:87" s="1365" customFormat="1" x14ac:dyDescent="0.25">
      <c r="B3029" s="1831"/>
      <c r="C3029" s="1831"/>
      <c r="D3029" s="1627"/>
      <c r="E3029" s="1831"/>
      <c r="F3029" s="1831"/>
      <c r="G3029" s="1831"/>
      <c r="S3029" s="1473"/>
      <c r="BU3029" s="1819"/>
      <c r="CI3029" s="1455"/>
    </row>
    <row r="3030" spans="2:87" s="1365" customFormat="1" x14ac:dyDescent="0.25">
      <c r="B3030" s="1831"/>
      <c r="C3030" s="1831"/>
      <c r="D3030" s="1627"/>
      <c r="E3030" s="1831"/>
      <c r="F3030" s="1831"/>
      <c r="G3030" s="1831"/>
      <c r="S3030" s="1473"/>
      <c r="BU3030" s="1819"/>
      <c r="CI3030" s="1455"/>
    </row>
    <row r="3031" spans="2:87" s="1365" customFormat="1" x14ac:dyDescent="0.25">
      <c r="B3031" s="1831"/>
      <c r="C3031" s="1831"/>
      <c r="D3031" s="1627"/>
      <c r="E3031" s="1831"/>
      <c r="F3031" s="1831"/>
      <c r="G3031" s="1831"/>
      <c r="S3031" s="1473"/>
      <c r="BU3031" s="1819"/>
      <c r="CI3031" s="1455"/>
    </row>
    <row r="3032" spans="2:87" s="1365" customFormat="1" x14ac:dyDescent="0.25">
      <c r="B3032" s="1831"/>
      <c r="C3032" s="1831"/>
      <c r="D3032" s="1627"/>
      <c r="E3032" s="1831"/>
      <c r="F3032" s="1831"/>
      <c r="G3032" s="1831"/>
      <c r="S3032" s="1473"/>
      <c r="BU3032" s="1819"/>
      <c r="CI3032" s="1455"/>
    </row>
    <row r="3033" spans="2:87" s="1365" customFormat="1" x14ac:dyDescent="0.25">
      <c r="B3033" s="1831"/>
      <c r="C3033" s="1831"/>
      <c r="D3033" s="1627"/>
      <c r="E3033" s="1831"/>
      <c r="F3033" s="1831"/>
      <c r="G3033" s="1831"/>
      <c r="S3033" s="1473"/>
      <c r="BU3033" s="1819"/>
      <c r="CI3033" s="1455"/>
    </row>
    <row r="3034" spans="2:87" s="1365" customFormat="1" x14ac:dyDescent="0.25">
      <c r="B3034" s="1831"/>
      <c r="C3034" s="1831"/>
      <c r="D3034" s="1627"/>
      <c r="E3034" s="1831"/>
      <c r="F3034" s="1831"/>
      <c r="G3034" s="1831"/>
      <c r="S3034" s="1473"/>
      <c r="BU3034" s="1819"/>
      <c r="CI3034" s="1455"/>
    </row>
    <row r="3035" spans="2:87" s="1365" customFormat="1" x14ac:dyDescent="0.25">
      <c r="B3035" s="1831"/>
      <c r="C3035" s="1831"/>
      <c r="D3035" s="1627"/>
      <c r="E3035" s="1831"/>
      <c r="F3035" s="1831"/>
      <c r="G3035" s="1831"/>
      <c r="S3035" s="1473"/>
      <c r="BU3035" s="1819"/>
      <c r="CI3035" s="1455"/>
    </row>
    <row r="3036" spans="2:87" s="1365" customFormat="1" x14ac:dyDescent="0.25">
      <c r="B3036" s="1831"/>
      <c r="C3036" s="1831"/>
      <c r="D3036" s="1627"/>
      <c r="E3036" s="1831"/>
      <c r="F3036" s="1831"/>
      <c r="G3036" s="1831"/>
      <c r="S3036" s="1473"/>
      <c r="BU3036" s="1819"/>
      <c r="CI3036" s="1455"/>
    </row>
    <row r="3037" spans="2:87" s="1365" customFormat="1" x14ac:dyDescent="0.25">
      <c r="B3037" s="1831"/>
      <c r="C3037" s="1831"/>
      <c r="D3037" s="1627"/>
      <c r="E3037" s="1831"/>
      <c r="F3037" s="1831"/>
      <c r="G3037" s="1831"/>
      <c r="S3037" s="1473"/>
      <c r="BU3037" s="1819"/>
      <c r="CI3037" s="1455"/>
    </row>
    <row r="3038" spans="2:87" s="1365" customFormat="1" x14ac:dyDescent="0.25">
      <c r="B3038" s="1831"/>
      <c r="C3038" s="1831"/>
      <c r="D3038" s="1627"/>
      <c r="E3038" s="1831"/>
      <c r="F3038" s="1831"/>
      <c r="G3038" s="1831"/>
      <c r="S3038" s="1473"/>
      <c r="BU3038" s="1819"/>
      <c r="CI3038" s="1455"/>
    </row>
    <row r="3039" spans="2:87" s="1365" customFormat="1" x14ac:dyDescent="0.25">
      <c r="B3039" s="1831"/>
      <c r="C3039" s="1831"/>
      <c r="D3039" s="1627"/>
      <c r="E3039" s="1831"/>
      <c r="F3039" s="1831"/>
      <c r="G3039" s="1831"/>
      <c r="S3039" s="1473"/>
      <c r="BU3039" s="1819"/>
      <c r="CI3039" s="1455"/>
    </row>
    <row r="3040" spans="2:87" s="1365" customFormat="1" x14ac:dyDescent="0.25">
      <c r="B3040" s="1831"/>
      <c r="C3040" s="1831"/>
      <c r="D3040" s="1627"/>
      <c r="E3040" s="1831"/>
      <c r="F3040" s="1831"/>
      <c r="G3040" s="1831"/>
      <c r="S3040" s="1473"/>
      <c r="BU3040" s="1819"/>
      <c r="CI3040" s="1455"/>
    </row>
    <row r="3041" spans="2:87" s="1365" customFormat="1" x14ac:dyDescent="0.25">
      <c r="B3041" s="1831"/>
      <c r="C3041" s="1831"/>
      <c r="D3041" s="1627"/>
      <c r="E3041" s="1831"/>
      <c r="F3041" s="1831"/>
      <c r="G3041" s="1831"/>
      <c r="S3041" s="1473"/>
      <c r="BU3041" s="1819"/>
      <c r="CI3041" s="1455"/>
    </row>
    <row r="3042" spans="2:87" s="1365" customFormat="1" x14ac:dyDescent="0.25">
      <c r="B3042" s="1831"/>
      <c r="C3042" s="1831"/>
      <c r="D3042" s="1627"/>
      <c r="E3042" s="1831"/>
      <c r="F3042" s="1831"/>
      <c r="G3042" s="1831"/>
      <c r="S3042" s="1473"/>
      <c r="BU3042" s="1819"/>
      <c r="CI3042" s="1455"/>
    </row>
    <row r="3043" spans="2:87" s="1365" customFormat="1" x14ac:dyDescent="0.25">
      <c r="B3043" s="1831"/>
      <c r="C3043" s="1831"/>
      <c r="D3043" s="1627"/>
      <c r="E3043" s="1831"/>
      <c r="F3043" s="1831"/>
      <c r="G3043" s="1831"/>
      <c r="S3043" s="1473"/>
      <c r="BU3043" s="1819"/>
      <c r="CI3043" s="1455"/>
    </row>
    <row r="3044" spans="2:87" s="1365" customFormat="1" x14ac:dyDescent="0.25">
      <c r="B3044" s="1831"/>
      <c r="C3044" s="1831"/>
      <c r="D3044" s="1627"/>
      <c r="E3044" s="1831"/>
      <c r="F3044" s="1831"/>
      <c r="G3044" s="1831"/>
      <c r="S3044" s="1473"/>
      <c r="BU3044" s="1819"/>
      <c r="CI3044" s="1455"/>
    </row>
    <row r="3045" spans="2:87" s="1365" customFormat="1" x14ac:dyDescent="0.25">
      <c r="B3045" s="1831"/>
      <c r="C3045" s="1831"/>
      <c r="D3045" s="1627"/>
      <c r="E3045" s="1831"/>
      <c r="F3045" s="1831"/>
      <c r="G3045" s="1831"/>
      <c r="S3045" s="1473"/>
      <c r="BU3045" s="1819"/>
      <c r="CI3045" s="1455"/>
    </row>
    <row r="3046" spans="2:87" s="1365" customFormat="1" x14ac:dyDescent="0.25">
      <c r="B3046" s="1831"/>
      <c r="C3046" s="1831"/>
      <c r="D3046" s="1627"/>
      <c r="E3046" s="1831"/>
      <c r="F3046" s="1831"/>
      <c r="G3046" s="1831"/>
      <c r="S3046" s="1473"/>
      <c r="BU3046" s="1819"/>
      <c r="CI3046" s="1455"/>
    </row>
    <row r="3047" spans="2:87" s="1365" customFormat="1" x14ac:dyDescent="0.25">
      <c r="B3047" s="1831"/>
      <c r="C3047" s="1831"/>
      <c r="D3047" s="1627"/>
      <c r="E3047" s="1831"/>
      <c r="F3047" s="1831"/>
      <c r="G3047" s="1831"/>
      <c r="S3047" s="1473"/>
      <c r="BU3047" s="1819"/>
      <c r="CI3047" s="1455"/>
    </row>
    <row r="3048" spans="2:87" s="1365" customFormat="1" x14ac:dyDescent="0.25">
      <c r="B3048" s="1831"/>
      <c r="C3048" s="1831"/>
      <c r="D3048" s="1627"/>
      <c r="E3048" s="1831"/>
      <c r="F3048" s="1831"/>
      <c r="G3048" s="1831"/>
      <c r="S3048" s="1473"/>
      <c r="BU3048" s="1819"/>
      <c r="CI3048" s="1455"/>
    </row>
    <row r="3049" spans="2:87" s="1365" customFormat="1" x14ac:dyDescent="0.25">
      <c r="B3049" s="1831"/>
      <c r="C3049" s="1831"/>
      <c r="D3049" s="1627"/>
      <c r="E3049" s="1831"/>
      <c r="F3049" s="1831"/>
      <c r="G3049" s="1831"/>
      <c r="S3049" s="1473"/>
      <c r="BU3049" s="1819"/>
      <c r="CI3049" s="1455"/>
    </row>
    <row r="3050" spans="2:87" s="1365" customFormat="1" x14ac:dyDescent="0.25">
      <c r="B3050" s="1831"/>
      <c r="C3050" s="1831"/>
      <c r="D3050" s="1627"/>
      <c r="E3050" s="1831"/>
      <c r="F3050" s="1831"/>
      <c r="G3050" s="1831"/>
      <c r="S3050" s="1473"/>
      <c r="BU3050" s="1819"/>
      <c r="CI3050" s="1455"/>
    </row>
    <row r="3051" spans="2:87" s="1365" customFormat="1" x14ac:dyDescent="0.25">
      <c r="B3051" s="1831"/>
      <c r="C3051" s="1831"/>
      <c r="D3051" s="1627"/>
      <c r="E3051" s="1831"/>
      <c r="F3051" s="1831"/>
      <c r="G3051" s="1831"/>
      <c r="S3051" s="1473"/>
      <c r="BU3051" s="1819"/>
      <c r="CI3051" s="1455"/>
    </row>
    <row r="3052" spans="2:87" s="1365" customFormat="1" x14ac:dyDescent="0.25">
      <c r="B3052" s="1831"/>
      <c r="C3052" s="1831"/>
      <c r="D3052" s="1627"/>
      <c r="E3052" s="1831"/>
      <c r="F3052" s="1831"/>
      <c r="G3052" s="1831"/>
      <c r="S3052" s="1473"/>
      <c r="BU3052" s="1819"/>
      <c r="CI3052" s="1455"/>
    </row>
    <row r="3053" spans="2:87" s="1365" customFormat="1" x14ac:dyDescent="0.25">
      <c r="B3053" s="1831"/>
      <c r="C3053" s="1831"/>
      <c r="D3053" s="1627"/>
      <c r="E3053" s="1831"/>
      <c r="F3053" s="1831"/>
      <c r="G3053" s="1831"/>
      <c r="S3053" s="1473"/>
      <c r="BU3053" s="1819"/>
      <c r="CI3053" s="1455"/>
    </row>
    <row r="3054" spans="2:87" s="1365" customFormat="1" x14ac:dyDescent="0.25">
      <c r="B3054" s="1831"/>
      <c r="C3054" s="1831"/>
      <c r="D3054" s="1627"/>
      <c r="E3054" s="1831"/>
      <c r="F3054" s="1831"/>
      <c r="G3054" s="1831"/>
      <c r="S3054" s="1473"/>
      <c r="BU3054" s="1819"/>
      <c r="CI3054" s="1455"/>
    </row>
    <row r="3055" spans="2:87" s="1365" customFormat="1" x14ac:dyDescent="0.25">
      <c r="B3055" s="1831"/>
      <c r="C3055" s="1831"/>
      <c r="D3055" s="1627"/>
      <c r="E3055" s="1831"/>
      <c r="F3055" s="1831"/>
      <c r="G3055" s="1831"/>
      <c r="S3055" s="1473"/>
      <c r="BU3055" s="1819"/>
      <c r="CI3055" s="1455"/>
    </row>
    <row r="3056" spans="2:87" s="1365" customFormat="1" x14ac:dyDescent="0.25">
      <c r="B3056" s="1831"/>
      <c r="C3056" s="1831"/>
      <c r="D3056" s="1627"/>
      <c r="E3056" s="1831"/>
      <c r="F3056" s="1831"/>
      <c r="G3056" s="1831"/>
      <c r="S3056" s="1473"/>
      <c r="BU3056" s="1819"/>
      <c r="CI3056" s="1455"/>
    </row>
    <row r="3057" spans="2:87" s="1365" customFormat="1" x14ac:dyDescent="0.25">
      <c r="B3057" s="1831"/>
      <c r="C3057" s="1831"/>
      <c r="D3057" s="1627"/>
      <c r="E3057" s="1831"/>
      <c r="F3057" s="1831"/>
      <c r="G3057" s="1831"/>
      <c r="S3057" s="1473"/>
      <c r="BU3057" s="1819"/>
      <c r="CI3057" s="1455"/>
    </row>
    <row r="3058" spans="2:87" s="1365" customFormat="1" x14ac:dyDescent="0.25">
      <c r="B3058" s="1831"/>
      <c r="C3058" s="1831"/>
      <c r="D3058" s="1627"/>
      <c r="E3058" s="1831"/>
      <c r="F3058" s="1831"/>
      <c r="G3058" s="1831"/>
      <c r="S3058" s="1473"/>
      <c r="BU3058" s="1819"/>
      <c r="CI3058" s="1455"/>
    </row>
    <row r="3059" spans="2:87" s="1365" customFormat="1" x14ac:dyDescent="0.25">
      <c r="B3059" s="1831"/>
      <c r="C3059" s="1831"/>
      <c r="D3059" s="1627"/>
      <c r="E3059" s="1831"/>
      <c r="F3059" s="1831"/>
      <c r="G3059" s="1831"/>
      <c r="S3059" s="1473"/>
      <c r="BU3059" s="1819"/>
      <c r="CI3059" s="1455"/>
    </row>
    <row r="3060" spans="2:87" s="1365" customFormat="1" x14ac:dyDescent="0.25">
      <c r="B3060" s="1831"/>
      <c r="C3060" s="1831"/>
      <c r="D3060" s="1627"/>
      <c r="E3060" s="1831"/>
      <c r="F3060" s="1831"/>
      <c r="G3060" s="1831"/>
      <c r="S3060" s="1473"/>
      <c r="BU3060" s="1819"/>
      <c r="CI3060" s="1455"/>
    </row>
    <row r="3061" spans="2:87" s="1365" customFormat="1" x14ac:dyDescent="0.25">
      <c r="B3061" s="1831"/>
      <c r="C3061" s="1831"/>
      <c r="D3061" s="1627"/>
      <c r="E3061" s="1831"/>
      <c r="F3061" s="1831"/>
      <c r="G3061" s="1831"/>
      <c r="S3061" s="1473"/>
      <c r="BU3061" s="1819"/>
      <c r="CI3061" s="1455"/>
    </row>
    <row r="3062" spans="2:87" s="1365" customFormat="1" x14ac:dyDescent="0.25">
      <c r="B3062" s="1831"/>
      <c r="C3062" s="1831"/>
      <c r="D3062" s="1627"/>
      <c r="E3062" s="1831"/>
      <c r="F3062" s="1831"/>
      <c r="G3062" s="1831"/>
      <c r="S3062" s="1473"/>
      <c r="BU3062" s="1819"/>
      <c r="CI3062" s="1455"/>
    </row>
    <row r="3063" spans="2:87" s="1365" customFormat="1" x14ac:dyDescent="0.25">
      <c r="B3063" s="1831"/>
      <c r="C3063" s="1831"/>
      <c r="D3063" s="1627"/>
      <c r="E3063" s="1831"/>
      <c r="F3063" s="1831"/>
      <c r="G3063" s="1831"/>
      <c r="S3063" s="1473"/>
      <c r="BU3063" s="1819"/>
      <c r="CI3063" s="1455"/>
    </row>
    <row r="3064" spans="2:87" s="1365" customFormat="1" x14ac:dyDescent="0.25">
      <c r="B3064" s="1831"/>
      <c r="C3064" s="1831"/>
      <c r="D3064" s="1627"/>
      <c r="E3064" s="1831"/>
      <c r="F3064" s="1831"/>
      <c r="G3064" s="1831"/>
      <c r="S3064" s="1473"/>
      <c r="BU3064" s="1819"/>
      <c r="CI3064" s="1455"/>
    </row>
    <row r="3065" spans="2:87" s="1365" customFormat="1" x14ac:dyDescent="0.25">
      <c r="B3065" s="1831"/>
      <c r="C3065" s="1831"/>
      <c r="D3065" s="1627"/>
      <c r="E3065" s="1831"/>
      <c r="F3065" s="1831"/>
      <c r="G3065" s="1831"/>
      <c r="S3065" s="1473"/>
      <c r="BU3065" s="1819"/>
      <c r="CI3065" s="1455"/>
    </row>
    <row r="3066" spans="2:87" s="1365" customFormat="1" x14ac:dyDescent="0.25">
      <c r="B3066" s="1831"/>
      <c r="C3066" s="1831"/>
      <c r="D3066" s="1627"/>
      <c r="E3066" s="1831"/>
      <c r="F3066" s="1831"/>
      <c r="G3066" s="1831"/>
      <c r="S3066" s="1473"/>
      <c r="BU3066" s="1819"/>
      <c r="CI3066" s="1455"/>
    </row>
    <row r="3067" spans="2:87" s="1365" customFormat="1" x14ac:dyDescent="0.25">
      <c r="B3067" s="1831"/>
      <c r="C3067" s="1831"/>
      <c r="D3067" s="1627"/>
      <c r="E3067" s="1831"/>
      <c r="F3067" s="1831"/>
      <c r="G3067" s="1831"/>
      <c r="S3067" s="1473"/>
      <c r="BU3067" s="1819"/>
      <c r="CI3067" s="1455"/>
    </row>
    <row r="3068" spans="2:87" s="1365" customFormat="1" x14ac:dyDescent="0.25">
      <c r="B3068" s="1831"/>
      <c r="C3068" s="1831"/>
      <c r="D3068" s="1627"/>
      <c r="E3068" s="1831"/>
      <c r="F3068" s="1831"/>
      <c r="G3068" s="1831"/>
      <c r="S3068" s="1473"/>
      <c r="BU3068" s="1819"/>
      <c r="CI3068" s="1455"/>
    </row>
    <row r="3069" spans="2:87" s="1365" customFormat="1" x14ac:dyDescent="0.25">
      <c r="B3069" s="1831"/>
      <c r="C3069" s="1831"/>
      <c r="D3069" s="1627"/>
      <c r="E3069" s="1831"/>
      <c r="F3069" s="1831"/>
      <c r="G3069" s="1831"/>
      <c r="S3069" s="1473"/>
      <c r="BU3069" s="1819"/>
      <c r="CI3069" s="1455"/>
    </row>
    <row r="3070" spans="2:87" s="1365" customFormat="1" x14ac:dyDescent="0.25">
      <c r="B3070" s="1831"/>
      <c r="C3070" s="1831"/>
      <c r="D3070" s="1627"/>
      <c r="E3070" s="1831"/>
      <c r="F3070" s="1831"/>
      <c r="G3070" s="1831"/>
      <c r="S3070" s="1473"/>
      <c r="BU3070" s="1819"/>
      <c r="CI3070" s="1455"/>
    </row>
    <row r="3071" spans="2:87" s="1365" customFormat="1" x14ac:dyDescent="0.25">
      <c r="B3071" s="1831"/>
      <c r="C3071" s="1831"/>
      <c r="D3071" s="1627"/>
      <c r="E3071" s="1831"/>
      <c r="F3071" s="1831"/>
      <c r="G3071" s="1831"/>
      <c r="S3071" s="1473"/>
      <c r="BU3071" s="1819"/>
      <c r="CI3071" s="1455"/>
    </row>
    <row r="3072" spans="2:87" s="1365" customFormat="1" x14ac:dyDescent="0.25">
      <c r="B3072" s="1831"/>
      <c r="C3072" s="1831"/>
      <c r="D3072" s="1627"/>
      <c r="E3072" s="1831"/>
      <c r="F3072" s="1831"/>
      <c r="G3072" s="1831"/>
      <c r="S3072" s="1473"/>
      <c r="BU3072" s="1819"/>
      <c r="CI3072" s="1455"/>
    </row>
    <row r="3073" spans="2:87" s="1365" customFormat="1" x14ac:dyDescent="0.25">
      <c r="B3073" s="1831"/>
      <c r="C3073" s="1831"/>
      <c r="D3073" s="1627"/>
      <c r="E3073" s="1831"/>
      <c r="F3073" s="1831"/>
      <c r="G3073" s="1831"/>
      <c r="S3073" s="1473"/>
      <c r="BU3073" s="1819"/>
      <c r="CI3073" s="1455"/>
    </row>
    <row r="3074" spans="2:87" s="1365" customFormat="1" x14ac:dyDescent="0.25">
      <c r="B3074" s="1831"/>
      <c r="C3074" s="1831"/>
      <c r="D3074" s="1627"/>
      <c r="E3074" s="1831"/>
      <c r="F3074" s="1831"/>
      <c r="G3074" s="1831"/>
      <c r="S3074" s="1473"/>
      <c r="BU3074" s="1819"/>
      <c r="CI3074" s="1455"/>
    </row>
    <row r="3075" spans="2:87" s="1365" customFormat="1" x14ac:dyDescent="0.25">
      <c r="B3075" s="1831"/>
      <c r="C3075" s="1831"/>
      <c r="D3075" s="1627"/>
      <c r="E3075" s="1831"/>
      <c r="F3075" s="1831"/>
      <c r="G3075" s="1831"/>
      <c r="S3075" s="1473"/>
      <c r="BU3075" s="1819"/>
      <c r="CI3075" s="1455"/>
    </row>
    <row r="3076" spans="2:87" s="1365" customFormat="1" x14ac:dyDescent="0.25">
      <c r="B3076" s="1831"/>
      <c r="C3076" s="1831"/>
      <c r="D3076" s="1627"/>
      <c r="E3076" s="1831"/>
      <c r="F3076" s="1831"/>
      <c r="G3076" s="1831"/>
      <c r="S3076" s="1473"/>
      <c r="BU3076" s="1819"/>
      <c r="CI3076" s="1455"/>
    </row>
    <row r="3077" spans="2:87" s="1365" customFormat="1" x14ac:dyDescent="0.25">
      <c r="B3077" s="1831"/>
      <c r="C3077" s="1831"/>
      <c r="D3077" s="1627"/>
      <c r="E3077" s="1831"/>
      <c r="F3077" s="1831"/>
      <c r="G3077" s="1831"/>
      <c r="S3077" s="1473"/>
      <c r="BU3077" s="1819"/>
      <c r="CI3077" s="1455"/>
    </row>
    <row r="3078" spans="2:87" s="1365" customFormat="1" x14ac:dyDescent="0.25">
      <c r="B3078" s="1831"/>
      <c r="C3078" s="1831"/>
      <c r="D3078" s="1627"/>
      <c r="E3078" s="1831"/>
      <c r="F3078" s="1831"/>
      <c r="G3078" s="1831"/>
      <c r="S3078" s="1473"/>
      <c r="BU3078" s="1819"/>
      <c r="CI3078" s="1455"/>
    </row>
    <row r="3079" spans="2:87" s="1365" customFormat="1" x14ac:dyDescent="0.25">
      <c r="B3079" s="1831"/>
      <c r="C3079" s="1831"/>
      <c r="D3079" s="1627"/>
      <c r="E3079" s="1831"/>
      <c r="F3079" s="1831"/>
      <c r="G3079" s="1831"/>
      <c r="S3079" s="1473"/>
      <c r="BU3079" s="1819"/>
      <c r="CI3079" s="1455"/>
    </row>
    <row r="3080" spans="2:87" s="1365" customFormat="1" x14ac:dyDescent="0.25">
      <c r="B3080" s="1831"/>
      <c r="C3080" s="1831"/>
      <c r="D3080" s="1627"/>
      <c r="E3080" s="1831"/>
      <c r="F3080" s="1831"/>
      <c r="G3080" s="1831"/>
      <c r="S3080" s="1473"/>
      <c r="BU3080" s="1819"/>
      <c r="CI3080" s="1455"/>
    </row>
    <row r="3081" spans="2:87" s="1365" customFormat="1" x14ac:dyDescent="0.25">
      <c r="B3081" s="1831"/>
      <c r="C3081" s="1831"/>
      <c r="D3081" s="1627"/>
      <c r="E3081" s="1831"/>
      <c r="F3081" s="1831"/>
      <c r="G3081" s="1831"/>
      <c r="S3081" s="1473"/>
      <c r="BU3081" s="1819"/>
      <c r="CI3081" s="1455"/>
    </row>
    <row r="3082" spans="2:87" s="1365" customFormat="1" x14ac:dyDescent="0.25">
      <c r="B3082" s="1831"/>
      <c r="C3082" s="1831"/>
      <c r="D3082" s="1627"/>
      <c r="E3082" s="1831"/>
      <c r="F3082" s="1831"/>
      <c r="G3082" s="1831"/>
      <c r="S3082" s="1473"/>
      <c r="BU3082" s="1819"/>
      <c r="CI3082" s="1455"/>
    </row>
    <row r="3083" spans="2:87" s="1365" customFormat="1" x14ac:dyDescent="0.25">
      <c r="B3083" s="1831"/>
      <c r="C3083" s="1831"/>
      <c r="D3083" s="1627"/>
      <c r="E3083" s="1831"/>
      <c r="F3083" s="1831"/>
      <c r="G3083" s="1831"/>
      <c r="S3083" s="1473"/>
      <c r="BU3083" s="1819"/>
      <c r="CI3083" s="1455"/>
    </row>
    <row r="3084" spans="2:87" s="1365" customFormat="1" x14ac:dyDescent="0.25">
      <c r="B3084" s="1831"/>
      <c r="C3084" s="1831"/>
      <c r="D3084" s="1627"/>
      <c r="E3084" s="1831"/>
      <c r="F3084" s="1831"/>
      <c r="G3084" s="1831"/>
      <c r="S3084" s="1473"/>
      <c r="BU3084" s="1819"/>
      <c r="CI3084" s="1455"/>
    </row>
    <row r="3085" spans="2:87" s="1365" customFormat="1" x14ac:dyDescent="0.25">
      <c r="B3085" s="1831"/>
      <c r="C3085" s="1831"/>
      <c r="D3085" s="1627"/>
      <c r="E3085" s="1831"/>
      <c r="F3085" s="1831"/>
      <c r="G3085" s="1831"/>
      <c r="S3085" s="1473"/>
      <c r="BU3085" s="1819"/>
      <c r="CI3085" s="1455"/>
    </row>
    <row r="3086" spans="2:87" s="1365" customFormat="1" x14ac:dyDescent="0.25">
      <c r="B3086" s="1831"/>
      <c r="C3086" s="1831"/>
      <c r="D3086" s="1627"/>
      <c r="E3086" s="1831"/>
      <c r="F3086" s="1831"/>
      <c r="G3086" s="1831"/>
      <c r="S3086" s="1473"/>
      <c r="BU3086" s="1819"/>
      <c r="CI3086" s="1455"/>
    </row>
    <row r="3087" spans="2:87" s="1365" customFormat="1" x14ac:dyDescent="0.25">
      <c r="B3087" s="1831"/>
      <c r="C3087" s="1831"/>
      <c r="D3087" s="1627"/>
      <c r="E3087" s="1831"/>
      <c r="F3087" s="1831"/>
      <c r="G3087" s="1831"/>
      <c r="S3087" s="1473"/>
      <c r="BU3087" s="1819"/>
      <c r="CI3087" s="1455"/>
    </row>
    <row r="3088" spans="2:87" s="1365" customFormat="1" x14ac:dyDescent="0.25">
      <c r="B3088" s="1831"/>
      <c r="C3088" s="1831"/>
      <c r="D3088" s="1627"/>
      <c r="E3088" s="1831"/>
      <c r="F3088" s="1831"/>
      <c r="G3088" s="1831"/>
      <c r="S3088" s="1473"/>
      <c r="BU3088" s="1819"/>
      <c r="CI3088" s="1455"/>
    </row>
    <row r="3089" spans="2:87" s="1365" customFormat="1" x14ac:dyDescent="0.25">
      <c r="B3089" s="1831"/>
      <c r="C3089" s="1831"/>
      <c r="D3089" s="1627"/>
      <c r="E3089" s="1831"/>
      <c r="F3089" s="1831"/>
      <c r="G3089" s="1831"/>
      <c r="S3089" s="1473"/>
      <c r="BU3089" s="1819"/>
      <c r="CI3089" s="1455"/>
    </row>
    <row r="3090" spans="2:87" s="1365" customFormat="1" x14ac:dyDescent="0.25">
      <c r="B3090" s="1831"/>
      <c r="C3090" s="1831"/>
      <c r="D3090" s="1627"/>
      <c r="E3090" s="1831"/>
      <c r="F3090" s="1831"/>
      <c r="G3090" s="1831"/>
      <c r="S3090" s="1473"/>
      <c r="BU3090" s="1819"/>
      <c r="CI3090" s="1455"/>
    </row>
    <row r="3091" spans="2:87" s="1365" customFormat="1" x14ac:dyDescent="0.25">
      <c r="B3091" s="1831"/>
      <c r="C3091" s="1831"/>
      <c r="D3091" s="1627"/>
      <c r="E3091" s="1831"/>
      <c r="F3091" s="1831"/>
      <c r="G3091" s="1831"/>
      <c r="S3091" s="1473"/>
      <c r="BU3091" s="1819"/>
      <c r="CI3091" s="1455"/>
    </row>
    <row r="3092" spans="2:87" s="1365" customFormat="1" x14ac:dyDescent="0.25">
      <c r="B3092" s="1831"/>
      <c r="C3092" s="1831"/>
      <c r="D3092" s="1627"/>
      <c r="E3092" s="1831"/>
      <c r="F3092" s="1831"/>
      <c r="G3092" s="1831"/>
      <c r="S3092" s="1473"/>
      <c r="BU3092" s="1819"/>
      <c r="CI3092" s="1455"/>
    </row>
    <row r="3093" spans="2:87" s="1365" customFormat="1" x14ac:dyDescent="0.25">
      <c r="B3093" s="1831"/>
      <c r="C3093" s="1831"/>
      <c r="D3093" s="1627"/>
      <c r="E3093" s="1831"/>
      <c r="F3093" s="1831"/>
      <c r="G3093" s="1831"/>
      <c r="S3093" s="1473"/>
      <c r="BU3093" s="1819"/>
      <c r="CI3093" s="1455"/>
    </row>
    <row r="3094" spans="2:87" s="1365" customFormat="1" x14ac:dyDescent="0.25">
      <c r="B3094" s="1831"/>
      <c r="C3094" s="1831"/>
      <c r="D3094" s="1627"/>
      <c r="E3094" s="1831"/>
      <c r="F3094" s="1831"/>
      <c r="G3094" s="1831"/>
      <c r="S3094" s="1473"/>
      <c r="BU3094" s="1819"/>
      <c r="CI3094" s="1455"/>
    </row>
    <row r="3095" spans="2:87" s="1365" customFormat="1" x14ac:dyDescent="0.25">
      <c r="B3095" s="1831"/>
      <c r="C3095" s="1831"/>
      <c r="D3095" s="1627"/>
      <c r="E3095" s="1831"/>
      <c r="F3095" s="1831"/>
      <c r="G3095" s="1831"/>
      <c r="S3095" s="1473"/>
      <c r="BU3095" s="1819"/>
      <c r="CI3095" s="1455"/>
    </row>
    <row r="3096" spans="2:87" s="1365" customFormat="1" x14ac:dyDescent="0.25">
      <c r="B3096" s="1831"/>
      <c r="C3096" s="1831"/>
      <c r="D3096" s="1627"/>
      <c r="E3096" s="1831"/>
      <c r="F3096" s="1831"/>
      <c r="G3096" s="1831"/>
      <c r="S3096" s="1473"/>
      <c r="BU3096" s="1819"/>
      <c r="CI3096" s="1455"/>
    </row>
    <row r="3097" spans="2:87" s="1365" customFormat="1" x14ac:dyDescent="0.25">
      <c r="B3097" s="1831"/>
      <c r="C3097" s="1831"/>
      <c r="D3097" s="1627"/>
      <c r="E3097" s="1831"/>
      <c r="F3097" s="1831"/>
      <c r="G3097" s="1831"/>
      <c r="S3097" s="1473"/>
      <c r="BU3097" s="1819"/>
      <c r="CI3097" s="1455"/>
    </row>
    <row r="3098" spans="2:87" s="1365" customFormat="1" x14ac:dyDescent="0.25">
      <c r="B3098" s="1831"/>
      <c r="C3098" s="1831"/>
      <c r="D3098" s="1627"/>
      <c r="E3098" s="1831"/>
      <c r="F3098" s="1831"/>
      <c r="G3098" s="1831"/>
      <c r="S3098" s="1473"/>
      <c r="BU3098" s="1819"/>
      <c r="CI3098" s="1455"/>
    </row>
    <row r="3099" spans="2:87" s="1365" customFormat="1" x14ac:dyDescent="0.25">
      <c r="B3099" s="1831"/>
      <c r="C3099" s="1831"/>
      <c r="D3099" s="1627"/>
      <c r="E3099" s="1831"/>
      <c r="F3099" s="1831"/>
      <c r="G3099" s="1831"/>
      <c r="S3099" s="1473"/>
      <c r="BU3099" s="1819"/>
      <c r="CI3099" s="1455"/>
    </row>
    <row r="3100" spans="2:87" s="1365" customFormat="1" x14ac:dyDescent="0.25">
      <c r="B3100" s="1831"/>
      <c r="C3100" s="1831"/>
      <c r="D3100" s="1627"/>
      <c r="E3100" s="1831"/>
      <c r="F3100" s="1831"/>
      <c r="G3100" s="1831"/>
      <c r="S3100" s="1473"/>
      <c r="BU3100" s="1819"/>
      <c r="CI3100" s="1455"/>
    </row>
    <row r="3101" spans="2:87" s="1365" customFormat="1" x14ac:dyDescent="0.25">
      <c r="B3101" s="1831"/>
      <c r="C3101" s="1831"/>
      <c r="D3101" s="1627"/>
      <c r="E3101" s="1831"/>
      <c r="F3101" s="1831"/>
      <c r="G3101" s="1831"/>
      <c r="S3101" s="1473"/>
      <c r="BU3101" s="1819"/>
      <c r="CI3101" s="1455"/>
    </row>
    <row r="3102" spans="2:87" s="1365" customFormat="1" x14ac:dyDescent="0.25">
      <c r="B3102" s="1831"/>
      <c r="C3102" s="1831"/>
      <c r="D3102" s="1627"/>
      <c r="E3102" s="1831"/>
      <c r="F3102" s="1831"/>
      <c r="G3102" s="1831"/>
      <c r="S3102" s="1473"/>
      <c r="BU3102" s="1819"/>
      <c r="CI3102" s="1455"/>
    </row>
    <row r="3103" spans="2:87" s="1365" customFormat="1" x14ac:dyDescent="0.25">
      <c r="B3103" s="1831"/>
      <c r="C3103" s="1831"/>
      <c r="D3103" s="1627"/>
      <c r="E3103" s="1831"/>
      <c r="F3103" s="1831"/>
      <c r="G3103" s="1831"/>
      <c r="S3103" s="1473"/>
      <c r="BU3103" s="1819"/>
      <c r="CI3103" s="1455"/>
    </row>
    <row r="3104" spans="2:87" s="1365" customFormat="1" x14ac:dyDescent="0.25">
      <c r="B3104" s="1831"/>
      <c r="C3104" s="1831"/>
      <c r="D3104" s="1627"/>
      <c r="E3104" s="1831"/>
      <c r="F3104" s="1831"/>
      <c r="G3104" s="1831"/>
      <c r="S3104" s="1473"/>
      <c r="BU3104" s="1819"/>
      <c r="CI3104" s="1455"/>
    </row>
    <row r="3105" spans="2:87" s="1365" customFormat="1" x14ac:dyDescent="0.25">
      <c r="B3105" s="1831"/>
      <c r="C3105" s="1831"/>
      <c r="D3105" s="1627"/>
      <c r="E3105" s="1831"/>
      <c r="F3105" s="1831"/>
      <c r="G3105" s="1831"/>
      <c r="S3105" s="1473"/>
      <c r="BU3105" s="1819"/>
      <c r="CI3105" s="1455"/>
    </row>
    <row r="3106" spans="2:87" s="1365" customFormat="1" x14ac:dyDescent="0.25">
      <c r="B3106" s="1831"/>
      <c r="C3106" s="1831"/>
      <c r="D3106" s="1627"/>
      <c r="E3106" s="1831"/>
      <c r="F3106" s="1831"/>
      <c r="G3106" s="1831"/>
      <c r="S3106" s="1473"/>
      <c r="BU3106" s="1819"/>
      <c r="CI3106" s="1455"/>
    </row>
    <row r="3107" spans="2:87" s="1365" customFormat="1" x14ac:dyDescent="0.25">
      <c r="B3107" s="1831"/>
      <c r="C3107" s="1831"/>
      <c r="D3107" s="1627"/>
      <c r="E3107" s="1831"/>
      <c r="F3107" s="1831"/>
      <c r="G3107" s="1831"/>
      <c r="S3107" s="1473"/>
      <c r="BU3107" s="1819"/>
      <c r="CI3107" s="1455"/>
    </row>
    <row r="3108" spans="2:87" s="1365" customFormat="1" x14ac:dyDescent="0.25">
      <c r="B3108" s="1831"/>
      <c r="C3108" s="1831"/>
      <c r="D3108" s="1627"/>
      <c r="E3108" s="1831"/>
      <c r="F3108" s="1831"/>
      <c r="G3108" s="1831"/>
      <c r="S3108" s="1473"/>
      <c r="BU3108" s="1819"/>
      <c r="CI3108" s="1455"/>
    </row>
    <row r="3109" spans="2:87" s="1365" customFormat="1" x14ac:dyDescent="0.25">
      <c r="B3109" s="1831"/>
      <c r="C3109" s="1831"/>
      <c r="D3109" s="1627"/>
      <c r="E3109" s="1831"/>
      <c r="F3109" s="1831"/>
      <c r="G3109" s="1831"/>
      <c r="S3109" s="1473"/>
      <c r="BU3109" s="1819"/>
      <c r="CI3109" s="1455"/>
    </row>
    <row r="3110" spans="2:87" s="1365" customFormat="1" x14ac:dyDescent="0.25">
      <c r="B3110" s="1831"/>
      <c r="C3110" s="1831"/>
      <c r="D3110" s="1627"/>
      <c r="E3110" s="1831"/>
      <c r="F3110" s="1831"/>
      <c r="G3110" s="1831"/>
      <c r="S3110" s="1473"/>
      <c r="BU3110" s="1819"/>
      <c r="CI3110" s="1455"/>
    </row>
    <row r="3111" spans="2:87" s="1365" customFormat="1" x14ac:dyDescent="0.25">
      <c r="B3111" s="1831"/>
      <c r="C3111" s="1831"/>
      <c r="D3111" s="1627"/>
      <c r="E3111" s="1831"/>
      <c r="F3111" s="1831"/>
      <c r="G3111" s="1831"/>
      <c r="S3111" s="1473"/>
      <c r="BU3111" s="1819"/>
      <c r="CI3111" s="1455"/>
    </row>
    <row r="3112" spans="2:87" s="1365" customFormat="1" x14ac:dyDescent="0.25">
      <c r="B3112" s="1831"/>
      <c r="C3112" s="1831"/>
      <c r="D3112" s="1627"/>
      <c r="E3112" s="1831"/>
      <c r="F3112" s="1831"/>
      <c r="G3112" s="1831"/>
      <c r="S3112" s="1473"/>
      <c r="BU3112" s="1819"/>
      <c r="CI3112" s="1455"/>
    </row>
    <row r="3113" spans="2:87" s="1365" customFormat="1" x14ac:dyDescent="0.25">
      <c r="B3113" s="1831"/>
      <c r="C3113" s="1831"/>
      <c r="D3113" s="1627"/>
      <c r="E3113" s="1831"/>
      <c r="F3113" s="1831"/>
      <c r="G3113" s="1831"/>
      <c r="S3113" s="1473"/>
      <c r="BU3113" s="1819"/>
      <c r="CI3113" s="1455"/>
    </row>
    <row r="3114" spans="2:87" s="1365" customFormat="1" x14ac:dyDescent="0.25">
      <c r="B3114" s="1831"/>
      <c r="C3114" s="1831"/>
      <c r="D3114" s="1627"/>
      <c r="E3114" s="1831"/>
      <c r="F3114" s="1831"/>
      <c r="G3114" s="1831"/>
      <c r="S3114" s="1473"/>
      <c r="BU3114" s="1819"/>
      <c r="CI3114" s="1455"/>
    </row>
    <row r="3115" spans="2:87" s="1365" customFormat="1" x14ac:dyDescent="0.25">
      <c r="B3115" s="1831"/>
      <c r="C3115" s="1831"/>
      <c r="D3115" s="1627"/>
      <c r="E3115" s="1831"/>
      <c r="F3115" s="1831"/>
      <c r="G3115" s="1831"/>
      <c r="S3115" s="1473"/>
      <c r="BU3115" s="1819"/>
      <c r="CI3115" s="1455"/>
    </row>
    <row r="3116" spans="2:87" s="1365" customFormat="1" x14ac:dyDescent="0.25">
      <c r="B3116" s="1831"/>
      <c r="C3116" s="1831"/>
      <c r="D3116" s="1627"/>
      <c r="E3116" s="1831"/>
      <c r="F3116" s="1831"/>
      <c r="G3116" s="1831"/>
      <c r="S3116" s="1473"/>
      <c r="BU3116" s="1819"/>
      <c r="CI3116" s="1455"/>
    </row>
    <row r="3117" spans="2:87" s="1365" customFormat="1" x14ac:dyDescent="0.25">
      <c r="B3117" s="1831"/>
      <c r="C3117" s="1831"/>
      <c r="D3117" s="1627"/>
      <c r="E3117" s="1831"/>
      <c r="F3117" s="1831"/>
      <c r="G3117" s="1831"/>
      <c r="S3117" s="1473"/>
      <c r="BU3117" s="1819"/>
      <c r="CI3117" s="1455"/>
    </row>
    <row r="3118" spans="2:87" s="1365" customFormat="1" x14ac:dyDescent="0.25">
      <c r="B3118" s="1831"/>
      <c r="C3118" s="1831"/>
      <c r="D3118" s="1627"/>
      <c r="E3118" s="1831"/>
      <c r="F3118" s="1831"/>
      <c r="G3118" s="1831"/>
      <c r="S3118" s="1473"/>
      <c r="BU3118" s="1819"/>
      <c r="CI3118" s="1455"/>
    </row>
    <row r="3119" spans="2:87" s="1365" customFormat="1" x14ac:dyDescent="0.25">
      <c r="B3119" s="1831"/>
      <c r="C3119" s="1831"/>
      <c r="D3119" s="1627"/>
      <c r="E3119" s="1831"/>
      <c r="F3119" s="1831"/>
      <c r="G3119" s="1831"/>
      <c r="S3119" s="1473"/>
      <c r="BU3119" s="1819"/>
      <c r="CI3119" s="1455"/>
    </row>
    <row r="3120" spans="2:87" s="1365" customFormat="1" x14ac:dyDescent="0.25">
      <c r="B3120" s="1831"/>
      <c r="C3120" s="1831"/>
      <c r="D3120" s="1627"/>
      <c r="E3120" s="1831"/>
      <c r="F3120" s="1831"/>
      <c r="G3120" s="1831"/>
      <c r="S3120" s="1473"/>
      <c r="BU3120" s="1819"/>
      <c r="CI3120" s="1455"/>
    </row>
    <row r="3121" spans="2:87" s="1365" customFormat="1" x14ac:dyDescent="0.25">
      <c r="B3121" s="1831"/>
      <c r="C3121" s="1831"/>
      <c r="D3121" s="1627"/>
      <c r="E3121" s="1831"/>
      <c r="F3121" s="1831"/>
      <c r="G3121" s="1831"/>
      <c r="S3121" s="1473"/>
      <c r="BU3121" s="1819"/>
      <c r="CI3121" s="1455"/>
    </row>
    <row r="3122" spans="2:87" s="1365" customFormat="1" x14ac:dyDescent="0.25">
      <c r="B3122" s="1831"/>
      <c r="C3122" s="1831"/>
      <c r="D3122" s="1627"/>
      <c r="E3122" s="1831"/>
      <c r="F3122" s="1831"/>
      <c r="G3122" s="1831"/>
      <c r="S3122" s="1473"/>
      <c r="BU3122" s="1819"/>
      <c r="CI3122" s="1455"/>
    </row>
    <row r="3123" spans="2:87" s="1365" customFormat="1" x14ac:dyDescent="0.25">
      <c r="B3123" s="1831"/>
      <c r="C3123" s="1831"/>
      <c r="D3123" s="1627"/>
      <c r="E3123" s="1831"/>
      <c r="F3123" s="1831"/>
      <c r="G3123" s="1831"/>
      <c r="S3123" s="1473"/>
      <c r="BU3123" s="1819"/>
      <c r="CI3123" s="1455"/>
    </row>
    <row r="3124" spans="2:87" s="1365" customFormat="1" x14ac:dyDescent="0.25">
      <c r="B3124" s="1831"/>
      <c r="C3124" s="1831"/>
      <c r="D3124" s="1627"/>
      <c r="E3124" s="1831"/>
      <c r="F3124" s="1831"/>
      <c r="G3124" s="1831"/>
      <c r="S3124" s="1473"/>
      <c r="BU3124" s="1819"/>
      <c r="CI3124" s="1455"/>
    </row>
    <row r="3125" spans="2:87" s="1365" customFormat="1" x14ac:dyDescent="0.25">
      <c r="B3125" s="1831"/>
      <c r="C3125" s="1831"/>
      <c r="D3125" s="1627"/>
      <c r="E3125" s="1831"/>
      <c r="F3125" s="1831"/>
      <c r="G3125" s="1831"/>
      <c r="S3125" s="1473"/>
      <c r="BU3125" s="1819"/>
      <c r="CI3125" s="1455"/>
    </row>
    <row r="3126" spans="2:87" s="1365" customFormat="1" x14ac:dyDescent="0.25">
      <c r="B3126" s="1831"/>
      <c r="C3126" s="1831"/>
      <c r="D3126" s="1627"/>
      <c r="E3126" s="1831"/>
      <c r="F3126" s="1831"/>
      <c r="G3126" s="1831"/>
      <c r="S3126" s="1473"/>
      <c r="BU3126" s="1819"/>
      <c r="CI3126" s="1455"/>
    </row>
    <row r="3127" spans="2:87" s="1365" customFormat="1" x14ac:dyDescent="0.25">
      <c r="B3127" s="1831"/>
      <c r="C3127" s="1831"/>
      <c r="D3127" s="1627"/>
      <c r="E3127" s="1831"/>
      <c r="F3127" s="1831"/>
      <c r="G3127" s="1831"/>
      <c r="S3127" s="1473"/>
      <c r="BU3127" s="1819"/>
      <c r="CI3127" s="1455"/>
    </row>
    <row r="3128" spans="2:87" s="1365" customFormat="1" x14ac:dyDescent="0.25">
      <c r="B3128" s="1831"/>
      <c r="C3128" s="1831"/>
      <c r="D3128" s="1627"/>
      <c r="E3128" s="1831"/>
      <c r="F3128" s="1831"/>
      <c r="G3128" s="1831"/>
      <c r="S3128" s="1473"/>
      <c r="BU3128" s="1819"/>
      <c r="CI3128" s="1455"/>
    </row>
    <row r="3129" spans="2:87" s="1365" customFormat="1" x14ac:dyDescent="0.25">
      <c r="B3129" s="1831"/>
      <c r="C3129" s="1831"/>
      <c r="D3129" s="1627"/>
      <c r="E3129" s="1831"/>
      <c r="F3129" s="1831"/>
      <c r="G3129" s="1831"/>
      <c r="S3129" s="1473"/>
      <c r="BU3129" s="1819"/>
      <c r="CI3129" s="1455"/>
    </row>
    <row r="3130" spans="2:87" s="1365" customFormat="1" x14ac:dyDescent="0.25">
      <c r="B3130" s="1831"/>
      <c r="C3130" s="1831"/>
      <c r="D3130" s="1627"/>
      <c r="E3130" s="1831"/>
      <c r="F3130" s="1831"/>
      <c r="G3130" s="1831"/>
      <c r="S3130" s="1473"/>
      <c r="BU3130" s="1819"/>
      <c r="CI3130" s="1455"/>
    </row>
    <row r="3131" spans="2:87" s="1365" customFormat="1" x14ac:dyDescent="0.25">
      <c r="B3131" s="1831"/>
      <c r="C3131" s="1831"/>
      <c r="D3131" s="1627"/>
      <c r="E3131" s="1831"/>
      <c r="F3131" s="1831"/>
      <c r="G3131" s="1831"/>
      <c r="S3131" s="1473"/>
      <c r="BU3131" s="1819"/>
      <c r="CI3131" s="1455"/>
    </row>
    <row r="3132" spans="2:87" s="1365" customFormat="1" x14ac:dyDescent="0.25">
      <c r="B3132" s="1831"/>
      <c r="C3132" s="1831"/>
      <c r="D3132" s="1627"/>
      <c r="E3132" s="1831"/>
      <c r="F3132" s="1831"/>
      <c r="G3132" s="1831"/>
      <c r="S3132" s="1473"/>
      <c r="BU3132" s="1819"/>
      <c r="CI3132" s="1455"/>
    </row>
    <row r="3133" spans="2:87" s="1365" customFormat="1" x14ac:dyDescent="0.25">
      <c r="B3133" s="1831"/>
      <c r="C3133" s="1831"/>
      <c r="D3133" s="1627"/>
      <c r="E3133" s="1831"/>
      <c r="F3133" s="1831"/>
      <c r="G3133" s="1831"/>
      <c r="S3133" s="1473"/>
      <c r="BU3133" s="1819"/>
      <c r="CI3133" s="1455"/>
    </row>
    <row r="3134" spans="2:87" s="1365" customFormat="1" x14ac:dyDescent="0.25">
      <c r="B3134" s="1831"/>
      <c r="C3134" s="1831"/>
      <c r="D3134" s="1627"/>
      <c r="E3134" s="1831"/>
      <c r="F3134" s="1831"/>
      <c r="G3134" s="1831"/>
      <c r="S3134" s="1473"/>
      <c r="BU3134" s="1819"/>
      <c r="CI3134" s="1455"/>
    </row>
    <row r="3135" spans="2:87" s="1365" customFormat="1" x14ac:dyDescent="0.25">
      <c r="B3135" s="1831"/>
      <c r="C3135" s="1831"/>
      <c r="D3135" s="1627"/>
      <c r="E3135" s="1831"/>
      <c r="F3135" s="1831"/>
      <c r="G3135" s="1831"/>
      <c r="S3135" s="1473"/>
      <c r="BU3135" s="1819"/>
      <c r="CI3135" s="1455"/>
    </row>
    <row r="3136" spans="2:87" s="1365" customFormat="1" x14ac:dyDescent="0.25">
      <c r="B3136" s="1831"/>
      <c r="C3136" s="1831"/>
      <c r="D3136" s="1627"/>
      <c r="E3136" s="1831"/>
      <c r="F3136" s="1831"/>
      <c r="G3136" s="1831"/>
      <c r="S3136" s="1473"/>
      <c r="BU3136" s="1819"/>
      <c r="CI3136" s="1455"/>
    </row>
    <row r="3137" spans="2:87" s="1365" customFormat="1" x14ac:dyDescent="0.25">
      <c r="B3137" s="1831"/>
      <c r="C3137" s="1831"/>
      <c r="D3137" s="1627"/>
      <c r="E3137" s="1831"/>
      <c r="F3137" s="1831"/>
      <c r="G3137" s="1831"/>
      <c r="S3137" s="1473"/>
      <c r="BU3137" s="1819"/>
      <c r="CI3137" s="1455"/>
    </row>
    <row r="3138" spans="2:87" s="1365" customFormat="1" x14ac:dyDescent="0.25">
      <c r="B3138" s="1831"/>
      <c r="C3138" s="1831"/>
      <c r="D3138" s="1627"/>
      <c r="E3138" s="1831"/>
      <c r="F3138" s="1831"/>
      <c r="G3138" s="1831"/>
      <c r="S3138" s="1473"/>
      <c r="BU3138" s="1819"/>
      <c r="CI3138" s="1455"/>
    </row>
    <row r="3139" spans="2:87" s="1365" customFormat="1" x14ac:dyDescent="0.25">
      <c r="B3139" s="1831"/>
      <c r="C3139" s="1831"/>
      <c r="D3139" s="1627"/>
      <c r="E3139" s="1831"/>
      <c r="F3139" s="1831"/>
      <c r="G3139" s="1831"/>
      <c r="S3139" s="1473"/>
      <c r="BU3139" s="1819"/>
      <c r="CI3139" s="1455"/>
    </row>
    <row r="3140" spans="2:87" s="1365" customFormat="1" x14ac:dyDescent="0.25">
      <c r="B3140" s="1831"/>
      <c r="C3140" s="1831"/>
      <c r="D3140" s="1627"/>
      <c r="E3140" s="1831"/>
      <c r="F3140" s="1831"/>
      <c r="G3140" s="1831"/>
      <c r="S3140" s="1473"/>
      <c r="BU3140" s="1819"/>
      <c r="CI3140" s="1455"/>
    </row>
    <row r="3141" spans="2:87" s="1365" customFormat="1" x14ac:dyDescent="0.25">
      <c r="B3141" s="1831"/>
      <c r="C3141" s="1831"/>
      <c r="D3141" s="1627"/>
      <c r="E3141" s="1831"/>
      <c r="F3141" s="1831"/>
      <c r="G3141" s="1831"/>
      <c r="S3141" s="1473"/>
      <c r="BU3141" s="1819"/>
      <c r="CI3141" s="1455"/>
    </row>
    <row r="3142" spans="2:87" s="1365" customFormat="1" x14ac:dyDescent="0.25">
      <c r="B3142" s="1831"/>
      <c r="C3142" s="1831"/>
      <c r="D3142" s="1627"/>
      <c r="E3142" s="1831"/>
      <c r="F3142" s="1831"/>
      <c r="G3142" s="1831"/>
      <c r="S3142" s="1473"/>
      <c r="BU3142" s="1819"/>
      <c r="CI3142" s="1455"/>
    </row>
    <row r="3143" spans="2:87" s="1365" customFormat="1" x14ac:dyDescent="0.25">
      <c r="B3143" s="1831"/>
      <c r="C3143" s="1831"/>
      <c r="D3143" s="1627"/>
      <c r="E3143" s="1831"/>
      <c r="F3143" s="1831"/>
      <c r="G3143" s="1831"/>
      <c r="S3143" s="1473"/>
      <c r="BU3143" s="1819"/>
      <c r="CI3143" s="1455"/>
    </row>
    <row r="3144" spans="2:87" s="1365" customFormat="1" x14ac:dyDescent="0.25">
      <c r="B3144" s="1831"/>
      <c r="C3144" s="1831"/>
      <c r="D3144" s="1627"/>
      <c r="E3144" s="1831"/>
      <c r="F3144" s="1831"/>
      <c r="G3144" s="1831"/>
      <c r="S3144" s="1473"/>
      <c r="BU3144" s="1819"/>
      <c r="CI3144" s="1455"/>
    </row>
    <row r="3145" spans="2:87" s="1365" customFormat="1" x14ac:dyDescent="0.25">
      <c r="B3145" s="1831"/>
      <c r="C3145" s="1831"/>
      <c r="D3145" s="1627"/>
      <c r="E3145" s="1831"/>
      <c r="F3145" s="1831"/>
      <c r="G3145" s="1831"/>
      <c r="S3145" s="1473"/>
      <c r="BU3145" s="1819"/>
      <c r="CI3145" s="1455"/>
    </row>
    <row r="3146" spans="2:87" s="1365" customFormat="1" x14ac:dyDescent="0.25">
      <c r="B3146" s="1831"/>
      <c r="C3146" s="1831"/>
      <c r="D3146" s="1627"/>
      <c r="E3146" s="1831"/>
      <c r="F3146" s="1831"/>
      <c r="G3146" s="1831"/>
      <c r="S3146" s="1473"/>
      <c r="BU3146" s="1819"/>
      <c r="CI3146" s="1455"/>
    </row>
    <row r="3147" spans="2:87" s="1365" customFormat="1" x14ac:dyDescent="0.25">
      <c r="B3147" s="1831"/>
      <c r="C3147" s="1831"/>
      <c r="D3147" s="1627"/>
      <c r="E3147" s="1831"/>
      <c r="F3147" s="1831"/>
      <c r="G3147" s="1831"/>
      <c r="S3147" s="1473"/>
      <c r="BU3147" s="1819"/>
      <c r="CI3147" s="1455"/>
    </row>
    <row r="3148" spans="2:87" s="1365" customFormat="1" x14ac:dyDescent="0.25">
      <c r="B3148" s="1831"/>
      <c r="C3148" s="1831"/>
      <c r="D3148" s="1627"/>
      <c r="E3148" s="1831"/>
      <c r="F3148" s="1831"/>
      <c r="G3148" s="1831"/>
      <c r="S3148" s="1473"/>
      <c r="BU3148" s="1819"/>
      <c r="CI3148" s="1455"/>
    </row>
    <row r="3149" spans="2:87" s="1365" customFormat="1" x14ac:dyDescent="0.25">
      <c r="B3149" s="1831"/>
      <c r="C3149" s="1831"/>
      <c r="D3149" s="1627"/>
      <c r="E3149" s="1831"/>
      <c r="F3149" s="1831"/>
      <c r="G3149" s="1831"/>
      <c r="S3149" s="1473"/>
      <c r="BU3149" s="1819"/>
      <c r="CI3149" s="1455"/>
    </row>
    <row r="3150" spans="2:87" s="1365" customFormat="1" x14ac:dyDescent="0.25">
      <c r="B3150" s="1831"/>
      <c r="C3150" s="1831"/>
      <c r="D3150" s="1627"/>
      <c r="E3150" s="1831"/>
      <c r="F3150" s="1831"/>
      <c r="G3150" s="1831"/>
      <c r="S3150" s="1473"/>
      <c r="BU3150" s="1819"/>
      <c r="CI3150" s="1455"/>
    </row>
    <row r="3151" spans="2:87" s="1365" customFormat="1" x14ac:dyDescent="0.25">
      <c r="B3151" s="1831"/>
      <c r="C3151" s="1831"/>
      <c r="D3151" s="1627"/>
      <c r="E3151" s="1831"/>
      <c r="F3151" s="1831"/>
      <c r="G3151" s="1831"/>
      <c r="S3151" s="1473"/>
      <c r="BU3151" s="1819"/>
      <c r="CI3151" s="1455"/>
    </row>
    <row r="3152" spans="2:87" s="1365" customFormat="1" x14ac:dyDescent="0.25">
      <c r="B3152" s="1831"/>
      <c r="C3152" s="1831"/>
      <c r="D3152" s="1627"/>
      <c r="E3152" s="1831"/>
      <c r="F3152" s="1831"/>
      <c r="G3152" s="1831"/>
      <c r="S3152" s="1473"/>
      <c r="BU3152" s="1819"/>
      <c r="CI3152" s="1455"/>
    </row>
    <row r="3153" spans="2:87" s="1365" customFormat="1" x14ac:dyDescent="0.25">
      <c r="B3153" s="1831"/>
      <c r="C3153" s="1831"/>
      <c r="D3153" s="1627"/>
      <c r="E3153" s="1831"/>
      <c r="F3153" s="1831"/>
      <c r="G3153" s="1831"/>
      <c r="S3153" s="1473"/>
      <c r="BU3153" s="1819"/>
      <c r="CI3153" s="1455"/>
    </row>
    <row r="3154" spans="2:87" s="1365" customFormat="1" x14ac:dyDescent="0.25">
      <c r="B3154" s="1831"/>
      <c r="C3154" s="1831"/>
      <c r="D3154" s="1627"/>
      <c r="E3154" s="1831"/>
      <c r="F3154" s="1831"/>
      <c r="G3154" s="1831"/>
      <c r="S3154" s="1473"/>
      <c r="BU3154" s="1819"/>
      <c r="CI3154" s="1455"/>
    </row>
    <row r="3155" spans="2:87" s="1365" customFormat="1" x14ac:dyDescent="0.25">
      <c r="B3155" s="1831"/>
      <c r="C3155" s="1831"/>
      <c r="D3155" s="1627"/>
      <c r="E3155" s="1831"/>
      <c r="F3155" s="1831"/>
      <c r="G3155" s="1831"/>
      <c r="S3155" s="1473"/>
      <c r="BU3155" s="1819"/>
      <c r="CI3155" s="1455"/>
    </row>
    <row r="3156" spans="2:87" s="1365" customFormat="1" x14ac:dyDescent="0.25">
      <c r="B3156" s="1831"/>
      <c r="C3156" s="1831"/>
      <c r="D3156" s="1627"/>
      <c r="E3156" s="1831"/>
      <c r="F3156" s="1831"/>
      <c r="G3156" s="1831"/>
      <c r="S3156" s="1473"/>
      <c r="BU3156" s="1819"/>
      <c r="CI3156" s="1455"/>
    </row>
    <row r="3157" spans="2:87" s="1365" customFormat="1" x14ac:dyDescent="0.25">
      <c r="B3157" s="1831"/>
      <c r="C3157" s="1831"/>
      <c r="D3157" s="1627"/>
      <c r="E3157" s="1831"/>
      <c r="F3157" s="1831"/>
      <c r="G3157" s="1831"/>
      <c r="S3157" s="1473"/>
      <c r="BU3157" s="1819"/>
      <c r="CI3157" s="1455"/>
    </row>
    <row r="3158" spans="2:87" s="1365" customFormat="1" x14ac:dyDescent="0.25">
      <c r="B3158" s="1831"/>
      <c r="C3158" s="1831"/>
      <c r="D3158" s="1627"/>
      <c r="E3158" s="1831"/>
      <c r="F3158" s="1831"/>
      <c r="G3158" s="1831"/>
      <c r="S3158" s="1473"/>
      <c r="BU3158" s="1819"/>
      <c r="CI3158" s="1455"/>
    </row>
    <row r="3159" spans="2:87" s="1365" customFormat="1" x14ac:dyDescent="0.25">
      <c r="B3159" s="1831"/>
      <c r="C3159" s="1831"/>
      <c r="D3159" s="1627"/>
      <c r="E3159" s="1831"/>
      <c r="F3159" s="1831"/>
      <c r="G3159" s="1831"/>
      <c r="S3159" s="1473"/>
      <c r="BU3159" s="1819"/>
      <c r="CI3159" s="1455"/>
    </row>
    <row r="3160" spans="2:87" s="1365" customFormat="1" x14ac:dyDescent="0.25">
      <c r="B3160" s="1831"/>
      <c r="C3160" s="1831"/>
      <c r="D3160" s="1627"/>
      <c r="E3160" s="1831"/>
      <c r="F3160" s="1831"/>
      <c r="G3160" s="1831"/>
      <c r="S3160" s="1473"/>
      <c r="BU3160" s="1819"/>
      <c r="CI3160" s="1455"/>
    </row>
    <row r="3161" spans="2:87" s="1365" customFormat="1" x14ac:dyDescent="0.25">
      <c r="B3161" s="1831"/>
      <c r="C3161" s="1831"/>
      <c r="D3161" s="1627"/>
      <c r="E3161" s="1831"/>
      <c r="F3161" s="1831"/>
      <c r="G3161" s="1831"/>
      <c r="S3161" s="1473"/>
      <c r="BU3161" s="1819"/>
      <c r="CI3161" s="1455"/>
    </row>
    <row r="3162" spans="2:87" s="1365" customFormat="1" x14ac:dyDescent="0.25">
      <c r="B3162" s="1831"/>
      <c r="C3162" s="1831"/>
      <c r="D3162" s="1627"/>
      <c r="E3162" s="1831"/>
      <c r="F3162" s="1831"/>
      <c r="G3162" s="1831"/>
      <c r="S3162" s="1473"/>
      <c r="BU3162" s="1819"/>
      <c r="CI3162" s="1455"/>
    </row>
    <row r="3163" spans="2:87" s="1365" customFormat="1" x14ac:dyDescent="0.25">
      <c r="B3163" s="1831"/>
      <c r="C3163" s="1831"/>
      <c r="D3163" s="1627"/>
      <c r="E3163" s="1831"/>
      <c r="F3163" s="1831"/>
      <c r="G3163" s="1831"/>
      <c r="S3163" s="1473"/>
      <c r="BU3163" s="1819"/>
      <c r="CI3163" s="1455"/>
    </row>
    <row r="3164" spans="2:87" s="1365" customFormat="1" x14ac:dyDescent="0.25">
      <c r="B3164" s="1831"/>
      <c r="C3164" s="1831"/>
      <c r="D3164" s="1627"/>
      <c r="E3164" s="1831"/>
      <c r="F3164" s="1831"/>
      <c r="G3164" s="1831"/>
      <c r="S3164" s="1473"/>
      <c r="BU3164" s="1819"/>
      <c r="CI3164" s="1455"/>
    </row>
    <row r="3165" spans="2:87" s="1365" customFormat="1" x14ac:dyDescent="0.25">
      <c r="B3165" s="1831"/>
      <c r="C3165" s="1831"/>
      <c r="D3165" s="1627"/>
      <c r="E3165" s="1831"/>
      <c r="F3165" s="1831"/>
      <c r="G3165" s="1831"/>
      <c r="S3165" s="1473"/>
      <c r="BU3165" s="1819"/>
      <c r="CI3165" s="1455"/>
    </row>
    <row r="3166" spans="2:87" s="1365" customFormat="1" x14ac:dyDescent="0.25">
      <c r="B3166" s="1831"/>
      <c r="C3166" s="1831"/>
      <c r="D3166" s="1627"/>
      <c r="E3166" s="1831"/>
      <c r="F3166" s="1831"/>
      <c r="G3166" s="1831"/>
      <c r="S3166" s="1473"/>
      <c r="BU3166" s="1819"/>
      <c r="CI3166" s="1455"/>
    </row>
    <row r="3167" spans="2:87" s="1365" customFormat="1" x14ac:dyDescent="0.25">
      <c r="B3167" s="1831"/>
      <c r="C3167" s="1831"/>
      <c r="D3167" s="1627"/>
      <c r="E3167" s="1831"/>
      <c r="F3167" s="1831"/>
      <c r="G3167" s="1831"/>
      <c r="S3167" s="1473"/>
      <c r="BU3167" s="1819"/>
      <c r="CI3167" s="1455"/>
    </row>
    <row r="3168" spans="2:87" s="1365" customFormat="1" x14ac:dyDescent="0.25">
      <c r="B3168" s="1831"/>
      <c r="C3168" s="1831"/>
      <c r="D3168" s="1627"/>
      <c r="E3168" s="1831"/>
      <c r="F3168" s="1831"/>
      <c r="G3168" s="1831"/>
      <c r="S3168" s="1473"/>
      <c r="BU3168" s="1819"/>
      <c r="CI3168" s="1455"/>
    </row>
    <row r="3169" spans="2:87" s="1365" customFormat="1" x14ac:dyDescent="0.25">
      <c r="B3169" s="1831"/>
      <c r="C3169" s="1831"/>
      <c r="D3169" s="1627"/>
      <c r="E3169" s="1831"/>
      <c r="F3169" s="1831"/>
      <c r="G3169" s="1831"/>
      <c r="S3169" s="1473"/>
      <c r="BU3169" s="1819"/>
      <c r="CI3169" s="1455"/>
    </row>
    <row r="3170" spans="2:87" s="1365" customFormat="1" x14ac:dyDescent="0.25">
      <c r="B3170" s="1831"/>
      <c r="C3170" s="1831"/>
      <c r="D3170" s="1627"/>
      <c r="E3170" s="1831"/>
      <c r="F3170" s="1831"/>
      <c r="G3170" s="1831"/>
      <c r="S3170" s="1473"/>
      <c r="BU3170" s="1819"/>
      <c r="CI3170" s="1455"/>
    </row>
    <row r="3171" spans="2:87" s="1365" customFormat="1" x14ac:dyDescent="0.25">
      <c r="B3171" s="1831"/>
      <c r="C3171" s="1831"/>
      <c r="D3171" s="1627"/>
      <c r="E3171" s="1831"/>
      <c r="F3171" s="1831"/>
      <c r="G3171" s="1831"/>
      <c r="S3171" s="1473"/>
      <c r="BU3171" s="1819"/>
      <c r="CI3171" s="1455"/>
    </row>
    <row r="3172" spans="2:87" s="1365" customFormat="1" x14ac:dyDescent="0.25">
      <c r="B3172" s="1831"/>
      <c r="C3172" s="1831"/>
      <c r="D3172" s="1627"/>
      <c r="E3172" s="1831"/>
      <c r="F3172" s="1831"/>
      <c r="G3172" s="1831"/>
      <c r="S3172" s="1473"/>
      <c r="BU3172" s="1819"/>
      <c r="CI3172" s="1455"/>
    </row>
    <row r="3173" spans="2:87" s="1365" customFormat="1" x14ac:dyDescent="0.25">
      <c r="B3173" s="1831"/>
      <c r="C3173" s="1831"/>
      <c r="D3173" s="1627"/>
      <c r="E3173" s="1831"/>
      <c r="F3173" s="1831"/>
      <c r="G3173" s="1831"/>
      <c r="S3173" s="1473"/>
      <c r="BU3173" s="1819"/>
      <c r="CI3173" s="1455"/>
    </row>
    <row r="3174" spans="2:87" s="1365" customFormat="1" x14ac:dyDescent="0.25">
      <c r="B3174" s="1831"/>
      <c r="C3174" s="1831"/>
      <c r="D3174" s="1627"/>
      <c r="E3174" s="1831"/>
      <c r="F3174" s="1831"/>
      <c r="G3174" s="1831"/>
      <c r="S3174" s="1473"/>
      <c r="BU3174" s="1819"/>
      <c r="CI3174" s="1455"/>
    </row>
    <row r="3175" spans="2:87" s="1365" customFormat="1" x14ac:dyDescent="0.25">
      <c r="B3175" s="1831"/>
      <c r="C3175" s="1831"/>
      <c r="D3175" s="1627"/>
      <c r="E3175" s="1831"/>
      <c r="F3175" s="1831"/>
      <c r="G3175" s="1831"/>
      <c r="S3175" s="1473"/>
      <c r="BU3175" s="1819"/>
      <c r="CI3175" s="1455"/>
    </row>
    <row r="3176" spans="2:87" s="1365" customFormat="1" x14ac:dyDescent="0.25">
      <c r="B3176" s="1831"/>
      <c r="C3176" s="1831"/>
      <c r="D3176" s="1627"/>
      <c r="E3176" s="1831"/>
      <c r="F3176" s="1831"/>
      <c r="G3176" s="1831"/>
      <c r="S3176" s="1473"/>
      <c r="BU3176" s="1819"/>
      <c r="CI3176" s="1455"/>
    </row>
    <row r="3177" spans="2:87" s="1365" customFormat="1" x14ac:dyDescent="0.25">
      <c r="B3177" s="1831"/>
      <c r="C3177" s="1831"/>
      <c r="D3177" s="1627"/>
      <c r="E3177" s="1831"/>
      <c r="F3177" s="1831"/>
      <c r="G3177" s="1831"/>
      <c r="S3177" s="1473"/>
      <c r="BU3177" s="1819"/>
      <c r="CI3177" s="1455"/>
    </row>
    <row r="3178" spans="2:87" s="1365" customFormat="1" x14ac:dyDescent="0.25">
      <c r="B3178" s="1831"/>
      <c r="C3178" s="1831"/>
      <c r="D3178" s="1627"/>
      <c r="E3178" s="1831"/>
      <c r="F3178" s="1831"/>
      <c r="G3178" s="1831"/>
      <c r="S3178" s="1473"/>
      <c r="BU3178" s="1819"/>
      <c r="CI3178" s="1455"/>
    </row>
    <row r="3179" spans="2:87" s="1365" customFormat="1" x14ac:dyDescent="0.25">
      <c r="B3179" s="1831"/>
      <c r="C3179" s="1831"/>
      <c r="D3179" s="1627"/>
      <c r="E3179" s="1831"/>
      <c r="F3179" s="1831"/>
      <c r="G3179" s="1831"/>
      <c r="S3179" s="1473"/>
      <c r="BU3179" s="1819"/>
      <c r="CI3179" s="1455"/>
    </row>
    <row r="3180" spans="2:87" s="1365" customFormat="1" x14ac:dyDescent="0.25">
      <c r="B3180" s="1831"/>
      <c r="C3180" s="1831"/>
      <c r="D3180" s="1627"/>
      <c r="E3180" s="1831"/>
      <c r="F3180" s="1831"/>
      <c r="G3180" s="1831"/>
      <c r="S3180" s="1473"/>
      <c r="BU3180" s="1819"/>
      <c r="CI3180" s="1455"/>
    </row>
    <row r="3181" spans="2:87" s="1365" customFormat="1" x14ac:dyDescent="0.25">
      <c r="B3181" s="1831"/>
      <c r="C3181" s="1831"/>
      <c r="D3181" s="1627"/>
      <c r="E3181" s="1831"/>
      <c r="F3181" s="1831"/>
      <c r="G3181" s="1831"/>
      <c r="S3181" s="1473"/>
      <c r="BU3181" s="1819"/>
      <c r="CI3181" s="1455"/>
    </row>
    <row r="3182" spans="2:87" s="1365" customFormat="1" x14ac:dyDescent="0.25">
      <c r="B3182" s="1831"/>
      <c r="C3182" s="1831"/>
      <c r="D3182" s="1627"/>
      <c r="E3182" s="1831"/>
      <c r="F3182" s="1831"/>
      <c r="G3182" s="1831"/>
      <c r="S3182" s="1473"/>
      <c r="BU3182" s="1819"/>
      <c r="CI3182" s="1455"/>
    </row>
    <row r="3183" spans="2:87" s="1365" customFormat="1" x14ac:dyDescent="0.25">
      <c r="B3183" s="1831"/>
      <c r="C3183" s="1831"/>
      <c r="D3183" s="1627"/>
      <c r="E3183" s="1831"/>
      <c r="F3183" s="1831"/>
      <c r="G3183" s="1831"/>
      <c r="S3183" s="1473"/>
      <c r="BU3183" s="1819"/>
      <c r="CI3183" s="1455"/>
    </row>
    <row r="3184" spans="2:87" s="1365" customFormat="1" x14ac:dyDescent="0.25">
      <c r="B3184" s="1831"/>
      <c r="C3184" s="1831"/>
      <c r="D3184" s="1627"/>
      <c r="E3184" s="1831"/>
      <c r="F3184" s="1831"/>
      <c r="G3184" s="1831"/>
      <c r="S3184" s="1473"/>
      <c r="BU3184" s="1819"/>
      <c r="CI3184" s="1455"/>
    </row>
    <row r="3185" spans="2:87" s="1365" customFormat="1" x14ac:dyDescent="0.25">
      <c r="B3185" s="1831"/>
      <c r="C3185" s="1831"/>
      <c r="D3185" s="1627"/>
      <c r="E3185" s="1831"/>
      <c r="F3185" s="1831"/>
      <c r="G3185" s="1831"/>
      <c r="S3185" s="1473"/>
      <c r="BU3185" s="1819"/>
      <c r="CI3185" s="1455"/>
    </row>
    <row r="3186" spans="2:87" s="1365" customFormat="1" x14ac:dyDescent="0.25">
      <c r="B3186" s="1831"/>
      <c r="C3186" s="1831"/>
      <c r="D3186" s="1627"/>
      <c r="E3186" s="1831"/>
      <c r="F3186" s="1831"/>
      <c r="G3186" s="1831"/>
      <c r="S3186" s="1473"/>
      <c r="BU3186" s="1819"/>
      <c r="CI3186" s="1455"/>
    </row>
    <row r="3187" spans="2:87" s="1365" customFormat="1" x14ac:dyDescent="0.25">
      <c r="B3187" s="1831"/>
      <c r="C3187" s="1831"/>
      <c r="D3187" s="1627"/>
      <c r="E3187" s="1831"/>
      <c r="F3187" s="1831"/>
      <c r="G3187" s="1831"/>
      <c r="S3187" s="1473"/>
      <c r="BU3187" s="1819"/>
      <c r="CI3187" s="1455"/>
    </row>
    <row r="3188" spans="2:87" s="1365" customFormat="1" x14ac:dyDescent="0.25">
      <c r="B3188" s="1831"/>
      <c r="C3188" s="1831"/>
      <c r="D3188" s="1627"/>
      <c r="E3188" s="1831"/>
      <c r="F3188" s="1831"/>
      <c r="G3188" s="1831"/>
      <c r="S3188" s="1473"/>
      <c r="BU3188" s="1819"/>
      <c r="CI3188" s="1455"/>
    </row>
    <row r="3189" spans="2:87" s="1365" customFormat="1" x14ac:dyDescent="0.25">
      <c r="B3189" s="1831"/>
      <c r="C3189" s="1831"/>
      <c r="D3189" s="1627"/>
      <c r="E3189" s="1831"/>
      <c r="F3189" s="1831"/>
      <c r="G3189" s="1831"/>
      <c r="S3189" s="1473"/>
      <c r="BU3189" s="1819"/>
      <c r="CI3189" s="1455"/>
    </row>
    <row r="3190" spans="2:87" s="1365" customFormat="1" x14ac:dyDescent="0.25">
      <c r="B3190" s="1831"/>
      <c r="C3190" s="1831"/>
      <c r="D3190" s="1627"/>
      <c r="E3190" s="1831"/>
      <c r="F3190" s="1831"/>
      <c r="G3190" s="1831"/>
      <c r="S3190" s="1473"/>
      <c r="BU3190" s="1819"/>
      <c r="CI3190" s="1455"/>
    </row>
    <row r="3191" spans="2:87" s="1365" customFormat="1" x14ac:dyDescent="0.25">
      <c r="B3191" s="1831"/>
      <c r="C3191" s="1831"/>
      <c r="D3191" s="1627"/>
      <c r="E3191" s="1831"/>
      <c r="F3191" s="1831"/>
      <c r="G3191" s="1831"/>
      <c r="S3191" s="1473"/>
      <c r="BU3191" s="1819"/>
      <c r="CI3191" s="1455"/>
    </row>
    <row r="3192" spans="2:87" s="1365" customFormat="1" x14ac:dyDescent="0.25">
      <c r="B3192" s="1831"/>
      <c r="C3192" s="1831"/>
      <c r="D3192" s="1627"/>
      <c r="E3192" s="1831"/>
      <c r="F3192" s="1831"/>
      <c r="G3192" s="1831"/>
      <c r="S3192" s="1473"/>
      <c r="BU3192" s="1819"/>
      <c r="CI3192" s="1455"/>
    </row>
    <row r="3193" spans="2:87" s="1365" customFormat="1" x14ac:dyDescent="0.25">
      <c r="B3193" s="1831"/>
      <c r="C3193" s="1831"/>
      <c r="D3193" s="1627"/>
      <c r="E3193" s="1831"/>
      <c r="F3193" s="1831"/>
      <c r="G3193" s="1831"/>
      <c r="S3193" s="1473"/>
      <c r="BU3193" s="1819"/>
      <c r="CI3193" s="1455"/>
    </row>
    <row r="3194" spans="2:87" s="1365" customFormat="1" x14ac:dyDescent="0.25">
      <c r="B3194" s="1831"/>
      <c r="C3194" s="1831"/>
      <c r="D3194" s="1627"/>
      <c r="E3194" s="1831"/>
      <c r="F3194" s="1831"/>
      <c r="G3194" s="1831"/>
      <c r="S3194" s="1473"/>
      <c r="BU3194" s="1819"/>
      <c r="CI3194" s="1455"/>
    </row>
    <row r="3195" spans="2:87" s="1365" customFormat="1" x14ac:dyDescent="0.25">
      <c r="B3195" s="1831"/>
      <c r="C3195" s="1831"/>
      <c r="D3195" s="1627"/>
      <c r="E3195" s="1831"/>
      <c r="F3195" s="1831"/>
      <c r="G3195" s="1831"/>
      <c r="S3195" s="1473"/>
      <c r="BU3195" s="1819"/>
      <c r="CI3195" s="1455"/>
    </row>
    <row r="3196" spans="2:87" s="1365" customFormat="1" x14ac:dyDescent="0.25">
      <c r="B3196" s="1831"/>
      <c r="C3196" s="1831"/>
      <c r="D3196" s="1627"/>
      <c r="E3196" s="1831"/>
      <c r="F3196" s="1831"/>
      <c r="G3196" s="1831"/>
      <c r="S3196" s="1473"/>
      <c r="BU3196" s="1819"/>
      <c r="CI3196" s="1455"/>
    </row>
    <row r="3197" spans="2:87" s="1365" customFormat="1" x14ac:dyDescent="0.25">
      <c r="B3197" s="1831"/>
      <c r="C3197" s="1831"/>
      <c r="D3197" s="1627"/>
      <c r="E3197" s="1831"/>
      <c r="F3197" s="1831"/>
      <c r="G3197" s="1831"/>
      <c r="S3197" s="1473"/>
      <c r="BU3197" s="1819"/>
      <c r="CI3197" s="1455"/>
    </row>
    <row r="3198" spans="2:87" s="1365" customFormat="1" x14ac:dyDescent="0.25">
      <c r="B3198" s="1831"/>
      <c r="C3198" s="1831"/>
      <c r="D3198" s="1627"/>
      <c r="E3198" s="1831"/>
      <c r="F3198" s="1831"/>
      <c r="G3198" s="1831"/>
      <c r="S3198" s="1473"/>
      <c r="BU3198" s="1819"/>
      <c r="CI3198" s="1455"/>
    </row>
    <row r="3199" spans="2:87" s="1365" customFormat="1" x14ac:dyDescent="0.25">
      <c r="B3199" s="1831"/>
      <c r="C3199" s="1831"/>
      <c r="D3199" s="1627"/>
      <c r="E3199" s="1831"/>
      <c r="F3199" s="1831"/>
      <c r="G3199" s="1831"/>
      <c r="S3199" s="1473"/>
      <c r="BU3199" s="1819"/>
      <c r="CI3199" s="1455"/>
    </row>
    <row r="3200" spans="2:87" s="1365" customFormat="1" x14ac:dyDescent="0.25">
      <c r="B3200" s="1831"/>
      <c r="C3200" s="1831"/>
      <c r="D3200" s="1627"/>
      <c r="E3200" s="1831"/>
      <c r="F3200" s="1831"/>
      <c r="G3200" s="1831"/>
      <c r="S3200" s="1473"/>
      <c r="BU3200" s="1819"/>
      <c r="CI3200" s="1455"/>
    </row>
    <row r="3201" spans="2:87" s="1365" customFormat="1" x14ac:dyDescent="0.25">
      <c r="B3201" s="1831"/>
      <c r="C3201" s="1831"/>
      <c r="D3201" s="1627"/>
      <c r="E3201" s="1831"/>
      <c r="F3201" s="1831"/>
      <c r="G3201" s="1831"/>
      <c r="S3201" s="1473"/>
      <c r="BU3201" s="1819"/>
      <c r="CI3201" s="1455"/>
    </row>
    <row r="3202" spans="2:87" s="1365" customFormat="1" x14ac:dyDescent="0.25">
      <c r="B3202" s="1831"/>
      <c r="C3202" s="1831"/>
      <c r="D3202" s="1627"/>
      <c r="E3202" s="1831"/>
      <c r="F3202" s="1831"/>
      <c r="G3202" s="1831"/>
      <c r="S3202" s="1473"/>
      <c r="BU3202" s="1819"/>
      <c r="CI3202" s="1455"/>
    </row>
    <row r="3203" spans="2:87" s="1365" customFormat="1" x14ac:dyDescent="0.25">
      <c r="B3203" s="1831"/>
      <c r="C3203" s="1831"/>
      <c r="D3203" s="1627"/>
      <c r="E3203" s="1831"/>
      <c r="F3203" s="1831"/>
      <c r="G3203" s="1831"/>
      <c r="S3203" s="1473"/>
      <c r="BU3203" s="1819"/>
      <c r="CI3203" s="1455"/>
    </row>
    <row r="3204" spans="2:87" s="1365" customFormat="1" x14ac:dyDescent="0.25">
      <c r="B3204" s="1831"/>
      <c r="C3204" s="1831"/>
      <c r="D3204" s="1627"/>
      <c r="E3204" s="1831"/>
      <c r="F3204" s="1831"/>
      <c r="G3204" s="1831"/>
      <c r="S3204" s="1473"/>
      <c r="BU3204" s="1819"/>
      <c r="CI3204" s="1455"/>
    </row>
    <row r="3205" spans="2:87" s="1365" customFormat="1" x14ac:dyDescent="0.25">
      <c r="B3205" s="1831"/>
      <c r="C3205" s="1831"/>
      <c r="D3205" s="1627"/>
      <c r="E3205" s="1831"/>
      <c r="F3205" s="1831"/>
      <c r="G3205" s="1831"/>
      <c r="S3205" s="1473"/>
      <c r="BU3205" s="1819"/>
      <c r="CI3205" s="1455"/>
    </row>
    <row r="3206" spans="2:87" s="1365" customFormat="1" x14ac:dyDescent="0.25">
      <c r="B3206" s="1831"/>
      <c r="C3206" s="1831"/>
      <c r="D3206" s="1627"/>
      <c r="E3206" s="1831"/>
      <c r="F3206" s="1831"/>
      <c r="G3206" s="1831"/>
      <c r="S3206" s="1473"/>
      <c r="BU3206" s="1819"/>
      <c r="CI3206" s="1455"/>
    </row>
    <row r="3207" spans="2:87" s="1365" customFormat="1" x14ac:dyDescent="0.25">
      <c r="B3207" s="1831"/>
      <c r="C3207" s="1831"/>
      <c r="D3207" s="1627"/>
      <c r="E3207" s="1831"/>
      <c r="F3207" s="1831"/>
      <c r="G3207" s="1831"/>
      <c r="S3207" s="1473"/>
      <c r="BU3207" s="1819"/>
      <c r="CI3207" s="1455"/>
    </row>
    <row r="3208" spans="2:87" s="1365" customFormat="1" x14ac:dyDescent="0.25">
      <c r="B3208" s="1831"/>
      <c r="C3208" s="1831"/>
      <c r="D3208" s="1627"/>
      <c r="E3208" s="1831"/>
      <c r="F3208" s="1831"/>
      <c r="G3208" s="1831"/>
      <c r="S3208" s="1473"/>
      <c r="BU3208" s="1819"/>
      <c r="CI3208" s="1455"/>
    </row>
    <row r="3209" spans="2:87" s="1365" customFormat="1" x14ac:dyDescent="0.25">
      <c r="B3209" s="1831"/>
      <c r="C3209" s="1831"/>
      <c r="D3209" s="1627"/>
      <c r="E3209" s="1831"/>
      <c r="F3209" s="1831"/>
      <c r="G3209" s="1831"/>
      <c r="S3209" s="1473"/>
      <c r="BU3209" s="1819"/>
      <c r="CI3209" s="1455"/>
    </row>
    <row r="3210" spans="2:87" s="1365" customFormat="1" x14ac:dyDescent="0.25">
      <c r="B3210" s="1831"/>
      <c r="C3210" s="1831"/>
      <c r="D3210" s="1627"/>
      <c r="E3210" s="1831"/>
      <c r="F3210" s="1831"/>
      <c r="G3210" s="1831"/>
      <c r="S3210" s="1473"/>
      <c r="BU3210" s="1819"/>
      <c r="CI3210" s="1455"/>
    </row>
    <row r="3211" spans="2:87" s="1365" customFormat="1" x14ac:dyDescent="0.25">
      <c r="B3211" s="1831"/>
      <c r="C3211" s="1831"/>
      <c r="D3211" s="1627"/>
      <c r="E3211" s="1831"/>
      <c r="F3211" s="1831"/>
      <c r="G3211" s="1831"/>
      <c r="S3211" s="1473"/>
      <c r="BU3211" s="1819"/>
      <c r="CI3211" s="1455"/>
    </row>
    <row r="3212" spans="2:87" s="1365" customFormat="1" x14ac:dyDescent="0.25">
      <c r="B3212" s="1831"/>
      <c r="C3212" s="1831"/>
      <c r="D3212" s="1627"/>
      <c r="E3212" s="1831"/>
      <c r="F3212" s="1831"/>
      <c r="G3212" s="1831"/>
      <c r="S3212" s="1473"/>
      <c r="BU3212" s="1819"/>
      <c r="CI3212" s="1455"/>
    </row>
    <row r="3213" spans="2:87" s="1365" customFormat="1" x14ac:dyDescent="0.25">
      <c r="B3213" s="1831"/>
      <c r="C3213" s="1831"/>
      <c r="D3213" s="1627"/>
      <c r="E3213" s="1831"/>
      <c r="F3213" s="1831"/>
      <c r="G3213" s="1831"/>
      <c r="S3213" s="1473"/>
      <c r="BU3213" s="1819"/>
      <c r="CI3213" s="1455"/>
    </row>
    <row r="3214" spans="2:87" s="1365" customFormat="1" x14ac:dyDescent="0.25">
      <c r="B3214" s="1831"/>
      <c r="C3214" s="1831"/>
      <c r="D3214" s="1627"/>
      <c r="E3214" s="1831"/>
      <c r="F3214" s="1831"/>
      <c r="G3214" s="1831"/>
      <c r="S3214" s="1473"/>
      <c r="BU3214" s="1819"/>
      <c r="CI3214" s="1455"/>
    </row>
    <row r="3215" spans="2:87" s="1365" customFormat="1" x14ac:dyDescent="0.25">
      <c r="B3215" s="1831"/>
      <c r="C3215" s="1831"/>
      <c r="D3215" s="1627"/>
      <c r="E3215" s="1831"/>
      <c r="F3215" s="1831"/>
      <c r="G3215" s="1831"/>
      <c r="S3215" s="1473"/>
      <c r="BU3215" s="1819"/>
      <c r="CI3215" s="1455"/>
    </row>
    <row r="3216" spans="2:87" s="1365" customFormat="1" x14ac:dyDescent="0.25">
      <c r="B3216" s="1831"/>
      <c r="C3216" s="1831"/>
      <c r="D3216" s="1627"/>
      <c r="E3216" s="1831"/>
      <c r="F3216" s="1831"/>
      <c r="G3216" s="1831"/>
      <c r="S3216" s="1473"/>
      <c r="BU3216" s="1819"/>
      <c r="CI3216" s="1455"/>
    </row>
    <row r="3217" spans="2:87" s="1365" customFormat="1" x14ac:dyDescent="0.25">
      <c r="B3217" s="1831"/>
      <c r="C3217" s="1831"/>
      <c r="D3217" s="1627"/>
      <c r="E3217" s="1831"/>
      <c r="F3217" s="1831"/>
      <c r="G3217" s="1831"/>
      <c r="S3217" s="1473"/>
      <c r="BU3217" s="1819"/>
      <c r="CI3217" s="1455"/>
    </row>
    <row r="3218" spans="2:87" s="1365" customFormat="1" x14ac:dyDescent="0.25">
      <c r="B3218" s="1831"/>
      <c r="C3218" s="1831"/>
      <c r="D3218" s="1627"/>
      <c r="E3218" s="1831"/>
      <c r="F3218" s="1831"/>
      <c r="G3218" s="1831"/>
      <c r="S3218" s="1473"/>
      <c r="BU3218" s="1819"/>
      <c r="CI3218" s="1455"/>
    </row>
    <row r="3219" spans="2:87" s="1365" customFormat="1" x14ac:dyDescent="0.25">
      <c r="B3219" s="1831"/>
      <c r="C3219" s="1831"/>
      <c r="D3219" s="1627"/>
      <c r="E3219" s="1831"/>
      <c r="F3219" s="1831"/>
      <c r="G3219" s="1831"/>
      <c r="S3219" s="1473"/>
      <c r="BU3219" s="1819"/>
      <c r="CI3219" s="1455"/>
    </row>
    <row r="3220" spans="2:87" s="1365" customFormat="1" x14ac:dyDescent="0.25">
      <c r="B3220" s="1831"/>
      <c r="C3220" s="1831"/>
      <c r="D3220" s="1627"/>
      <c r="E3220" s="1831"/>
      <c r="F3220" s="1831"/>
      <c r="G3220" s="1831"/>
      <c r="S3220" s="1473"/>
      <c r="BU3220" s="1819"/>
      <c r="CI3220" s="1455"/>
    </row>
    <row r="3221" spans="2:87" s="1365" customFormat="1" x14ac:dyDescent="0.25">
      <c r="B3221" s="1831"/>
      <c r="C3221" s="1831"/>
      <c r="D3221" s="1627"/>
      <c r="E3221" s="1831"/>
      <c r="F3221" s="1831"/>
      <c r="G3221" s="1831"/>
      <c r="S3221" s="1473"/>
      <c r="BU3221" s="1819"/>
      <c r="CI3221" s="1455"/>
    </row>
    <row r="3222" spans="2:87" s="1365" customFormat="1" x14ac:dyDescent="0.25">
      <c r="B3222" s="1831"/>
      <c r="C3222" s="1831"/>
      <c r="D3222" s="1627"/>
      <c r="E3222" s="1831"/>
      <c r="F3222" s="1831"/>
      <c r="G3222" s="1831"/>
      <c r="S3222" s="1473"/>
      <c r="BU3222" s="1819"/>
      <c r="CI3222" s="1455"/>
    </row>
    <row r="3223" spans="2:87" s="1365" customFormat="1" x14ac:dyDescent="0.25">
      <c r="B3223" s="1831"/>
      <c r="C3223" s="1831"/>
      <c r="D3223" s="1627"/>
      <c r="E3223" s="1831"/>
      <c r="F3223" s="1831"/>
      <c r="G3223" s="1831"/>
      <c r="S3223" s="1473"/>
      <c r="BU3223" s="1819"/>
      <c r="CI3223" s="1455"/>
    </row>
    <row r="3224" spans="2:87" s="1365" customFormat="1" x14ac:dyDescent="0.25">
      <c r="B3224" s="1831"/>
      <c r="C3224" s="1831"/>
      <c r="D3224" s="1627"/>
      <c r="E3224" s="1831"/>
      <c r="F3224" s="1831"/>
      <c r="G3224" s="1831"/>
      <c r="S3224" s="1473"/>
      <c r="BU3224" s="1819"/>
      <c r="CI3224" s="1455"/>
    </row>
    <row r="3225" spans="2:87" s="1365" customFormat="1" x14ac:dyDescent="0.25">
      <c r="B3225" s="1831"/>
      <c r="C3225" s="1831"/>
      <c r="D3225" s="1627"/>
      <c r="E3225" s="1831"/>
      <c r="F3225" s="1831"/>
      <c r="G3225" s="1831"/>
      <c r="S3225" s="1473"/>
      <c r="BU3225" s="1819"/>
      <c r="CI3225" s="1455"/>
    </row>
    <row r="3226" spans="2:87" s="1365" customFormat="1" x14ac:dyDescent="0.25">
      <c r="B3226" s="1831"/>
      <c r="C3226" s="1831"/>
      <c r="D3226" s="1627"/>
      <c r="E3226" s="1831"/>
      <c r="F3226" s="1831"/>
      <c r="G3226" s="1831"/>
      <c r="S3226" s="1473"/>
      <c r="BU3226" s="1819"/>
      <c r="CI3226" s="1455"/>
    </row>
    <row r="3227" spans="2:87" s="1365" customFormat="1" x14ac:dyDescent="0.25">
      <c r="B3227" s="1831"/>
      <c r="C3227" s="1831"/>
      <c r="D3227" s="1627"/>
      <c r="E3227" s="1831"/>
      <c r="F3227" s="1831"/>
      <c r="G3227" s="1831"/>
      <c r="S3227" s="1473"/>
      <c r="BU3227" s="1819"/>
      <c r="CI3227" s="1455"/>
    </row>
    <row r="3228" spans="2:87" s="1365" customFormat="1" x14ac:dyDescent="0.25">
      <c r="B3228" s="1831"/>
      <c r="C3228" s="1831"/>
      <c r="D3228" s="1627"/>
      <c r="E3228" s="1831"/>
      <c r="F3228" s="1831"/>
      <c r="G3228" s="1831"/>
      <c r="S3228" s="1473"/>
      <c r="BU3228" s="1819"/>
      <c r="CI3228" s="1455"/>
    </row>
    <row r="3229" spans="2:87" s="1365" customFormat="1" x14ac:dyDescent="0.25">
      <c r="B3229" s="1831"/>
      <c r="C3229" s="1831"/>
      <c r="D3229" s="1627"/>
      <c r="E3229" s="1831"/>
      <c r="F3229" s="1831"/>
      <c r="G3229" s="1831"/>
      <c r="S3229" s="1473"/>
      <c r="BU3229" s="1819"/>
      <c r="CI3229" s="1455"/>
    </row>
    <row r="3230" spans="2:87" s="1365" customFormat="1" x14ac:dyDescent="0.25">
      <c r="B3230" s="1831"/>
      <c r="C3230" s="1831"/>
      <c r="D3230" s="1627"/>
      <c r="E3230" s="1831"/>
      <c r="F3230" s="1831"/>
      <c r="G3230" s="1831"/>
      <c r="S3230" s="1473"/>
      <c r="BU3230" s="1819"/>
      <c r="CI3230" s="1455"/>
    </row>
    <row r="3231" spans="2:87" s="1365" customFormat="1" x14ac:dyDescent="0.25">
      <c r="B3231" s="1831"/>
      <c r="C3231" s="1831"/>
      <c r="D3231" s="1627"/>
      <c r="E3231" s="1831"/>
      <c r="F3231" s="1831"/>
      <c r="G3231" s="1831"/>
      <c r="S3231" s="1473"/>
      <c r="BU3231" s="1819"/>
      <c r="CI3231" s="1455"/>
    </row>
    <row r="3232" spans="2:87" s="1365" customFormat="1" x14ac:dyDescent="0.25">
      <c r="B3232" s="1831"/>
      <c r="C3232" s="1831"/>
      <c r="D3232" s="1627"/>
      <c r="E3232" s="1831"/>
      <c r="F3232" s="1831"/>
      <c r="G3232" s="1831"/>
      <c r="S3232" s="1473"/>
      <c r="BU3232" s="1819"/>
      <c r="CI3232" s="1455"/>
    </row>
    <row r="3233" spans="2:87" s="1365" customFormat="1" x14ac:dyDescent="0.25">
      <c r="B3233" s="1831"/>
      <c r="C3233" s="1831"/>
      <c r="D3233" s="1627"/>
      <c r="E3233" s="1831"/>
      <c r="F3233" s="1831"/>
      <c r="G3233" s="1831"/>
      <c r="S3233" s="1473"/>
      <c r="BU3233" s="1819"/>
      <c r="CI3233" s="1455"/>
    </row>
    <row r="3234" spans="2:87" s="1365" customFormat="1" x14ac:dyDescent="0.25">
      <c r="B3234" s="1831"/>
      <c r="C3234" s="1831"/>
      <c r="D3234" s="1627"/>
      <c r="E3234" s="1831"/>
      <c r="F3234" s="1831"/>
      <c r="G3234" s="1831"/>
      <c r="S3234" s="1473"/>
      <c r="BU3234" s="1819"/>
      <c r="CI3234" s="1455"/>
    </row>
    <row r="3235" spans="2:87" s="1365" customFormat="1" x14ac:dyDescent="0.25">
      <c r="B3235" s="1831"/>
      <c r="C3235" s="1831"/>
      <c r="D3235" s="1627"/>
      <c r="E3235" s="1831"/>
      <c r="F3235" s="1831"/>
      <c r="G3235" s="1831"/>
      <c r="S3235" s="1473"/>
      <c r="BU3235" s="1819"/>
      <c r="CI3235" s="1455"/>
    </row>
    <row r="3236" spans="2:87" s="1365" customFormat="1" x14ac:dyDescent="0.25">
      <c r="B3236" s="1831"/>
      <c r="C3236" s="1831"/>
      <c r="D3236" s="1627"/>
      <c r="E3236" s="1831"/>
      <c r="F3236" s="1831"/>
      <c r="G3236" s="1831"/>
      <c r="S3236" s="1473"/>
      <c r="BU3236" s="1819"/>
      <c r="CI3236" s="1455"/>
    </row>
    <row r="3237" spans="2:87" s="1365" customFormat="1" x14ac:dyDescent="0.25">
      <c r="B3237" s="1831"/>
      <c r="C3237" s="1831"/>
      <c r="D3237" s="1627"/>
      <c r="E3237" s="1831"/>
      <c r="F3237" s="1831"/>
      <c r="G3237" s="1831"/>
      <c r="S3237" s="1473"/>
      <c r="BU3237" s="1819"/>
      <c r="CI3237" s="1455"/>
    </row>
    <row r="3238" spans="2:87" s="1365" customFormat="1" x14ac:dyDescent="0.25">
      <c r="B3238" s="1831"/>
      <c r="C3238" s="1831"/>
      <c r="D3238" s="1627"/>
      <c r="E3238" s="1831"/>
      <c r="F3238" s="1831"/>
      <c r="G3238" s="1831"/>
      <c r="S3238" s="1473"/>
      <c r="BU3238" s="1819"/>
      <c r="CI3238" s="1455"/>
    </row>
    <row r="3239" spans="2:87" s="1365" customFormat="1" x14ac:dyDescent="0.25">
      <c r="B3239" s="1831"/>
      <c r="C3239" s="1831"/>
      <c r="D3239" s="1627"/>
      <c r="E3239" s="1831"/>
      <c r="F3239" s="1831"/>
      <c r="G3239" s="1831"/>
      <c r="S3239" s="1473"/>
      <c r="BU3239" s="1819"/>
      <c r="CI3239" s="1455"/>
    </row>
    <row r="3240" spans="2:87" s="1365" customFormat="1" x14ac:dyDescent="0.25">
      <c r="B3240" s="1831"/>
      <c r="C3240" s="1831"/>
      <c r="D3240" s="1627"/>
      <c r="E3240" s="1831"/>
      <c r="F3240" s="1831"/>
      <c r="G3240" s="1831"/>
      <c r="S3240" s="1473"/>
      <c r="BU3240" s="1819"/>
      <c r="CI3240" s="1455"/>
    </row>
    <row r="3241" spans="2:87" s="1365" customFormat="1" x14ac:dyDescent="0.25">
      <c r="B3241" s="1831"/>
      <c r="C3241" s="1831"/>
      <c r="D3241" s="1627"/>
      <c r="E3241" s="1831"/>
      <c r="F3241" s="1831"/>
      <c r="G3241" s="1831"/>
      <c r="S3241" s="1473"/>
      <c r="BU3241" s="1819"/>
      <c r="CI3241" s="1455"/>
    </row>
    <row r="3242" spans="2:87" s="1365" customFormat="1" x14ac:dyDescent="0.25">
      <c r="B3242" s="1831"/>
      <c r="C3242" s="1831"/>
      <c r="D3242" s="1627"/>
      <c r="E3242" s="1831"/>
      <c r="F3242" s="1831"/>
      <c r="G3242" s="1831"/>
      <c r="S3242" s="1473"/>
      <c r="BU3242" s="1819"/>
      <c r="CI3242" s="1455"/>
    </row>
    <row r="3243" spans="2:87" s="1365" customFormat="1" x14ac:dyDescent="0.25">
      <c r="B3243" s="1831"/>
      <c r="C3243" s="1831"/>
      <c r="D3243" s="1627"/>
      <c r="E3243" s="1831"/>
      <c r="F3243" s="1831"/>
      <c r="G3243" s="1831"/>
      <c r="S3243" s="1473"/>
      <c r="BU3243" s="1819"/>
      <c r="CI3243" s="1455"/>
    </row>
    <row r="3244" spans="2:87" s="1365" customFormat="1" x14ac:dyDescent="0.25">
      <c r="B3244" s="1831"/>
      <c r="C3244" s="1831"/>
      <c r="D3244" s="1627"/>
      <c r="E3244" s="1831"/>
      <c r="F3244" s="1831"/>
      <c r="G3244" s="1831"/>
      <c r="S3244" s="1473"/>
      <c r="BU3244" s="1819"/>
      <c r="CI3244" s="1455"/>
    </row>
    <row r="3245" spans="2:87" s="1365" customFormat="1" x14ac:dyDescent="0.25">
      <c r="B3245" s="1831"/>
      <c r="C3245" s="1831"/>
      <c r="D3245" s="1627"/>
      <c r="E3245" s="1831"/>
      <c r="F3245" s="1831"/>
      <c r="G3245" s="1831"/>
      <c r="S3245" s="1473"/>
      <c r="BU3245" s="1819"/>
      <c r="CI3245" s="1455"/>
    </row>
    <row r="3246" spans="2:87" s="1365" customFormat="1" x14ac:dyDescent="0.25">
      <c r="B3246" s="1831"/>
      <c r="C3246" s="1831"/>
      <c r="D3246" s="1627"/>
      <c r="E3246" s="1831"/>
      <c r="F3246" s="1831"/>
      <c r="G3246" s="1831"/>
      <c r="S3246" s="1473"/>
      <c r="BU3246" s="1819"/>
      <c r="CI3246" s="1455"/>
    </row>
    <row r="3247" spans="2:87" s="1365" customFormat="1" x14ac:dyDescent="0.25">
      <c r="B3247" s="1831"/>
      <c r="C3247" s="1831"/>
      <c r="D3247" s="1627"/>
      <c r="E3247" s="1831"/>
      <c r="F3247" s="1831"/>
      <c r="G3247" s="1831"/>
      <c r="S3247" s="1473"/>
      <c r="BU3247" s="1819"/>
      <c r="CI3247" s="1455"/>
    </row>
    <row r="3248" spans="2:87" s="1365" customFormat="1" x14ac:dyDescent="0.25">
      <c r="B3248" s="1831"/>
      <c r="C3248" s="1831"/>
      <c r="D3248" s="1627"/>
      <c r="E3248" s="1831"/>
      <c r="F3248" s="1831"/>
      <c r="G3248" s="1831"/>
      <c r="S3248" s="1473"/>
      <c r="BU3248" s="1819"/>
      <c r="CI3248" s="1455"/>
    </row>
    <row r="3249" spans="2:87" s="1365" customFormat="1" x14ac:dyDescent="0.25">
      <c r="B3249" s="1831"/>
      <c r="C3249" s="1831"/>
      <c r="D3249" s="1627"/>
      <c r="E3249" s="1831"/>
      <c r="F3249" s="1831"/>
      <c r="G3249" s="1831"/>
      <c r="S3249" s="1473"/>
      <c r="BU3249" s="1819"/>
      <c r="CI3249" s="1455"/>
    </row>
    <row r="3250" spans="2:87" s="1365" customFormat="1" x14ac:dyDescent="0.25">
      <c r="B3250" s="1831"/>
      <c r="C3250" s="1831"/>
      <c r="D3250" s="1627"/>
      <c r="E3250" s="1831"/>
      <c r="F3250" s="1831"/>
      <c r="G3250" s="1831"/>
      <c r="S3250" s="1473"/>
      <c r="BU3250" s="1819"/>
      <c r="CI3250" s="1455"/>
    </row>
    <row r="3251" spans="2:87" s="1365" customFormat="1" x14ac:dyDescent="0.25">
      <c r="B3251" s="1831"/>
      <c r="C3251" s="1831"/>
      <c r="D3251" s="1627"/>
      <c r="E3251" s="1831"/>
      <c r="F3251" s="1831"/>
      <c r="G3251" s="1831"/>
      <c r="S3251" s="1473"/>
      <c r="BU3251" s="1819"/>
      <c r="CI3251" s="1455"/>
    </row>
    <row r="3252" spans="2:87" s="1365" customFormat="1" x14ac:dyDescent="0.25">
      <c r="B3252" s="1831"/>
      <c r="C3252" s="1831"/>
      <c r="D3252" s="1627"/>
      <c r="E3252" s="1831"/>
      <c r="F3252" s="1831"/>
      <c r="G3252" s="1831"/>
      <c r="S3252" s="1473"/>
      <c r="BU3252" s="1819"/>
      <c r="CI3252" s="1455"/>
    </row>
    <row r="3253" spans="2:87" s="1365" customFormat="1" x14ac:dyDescent="0.25">
      <c r="B3253" s="1831"/>
      <c r="C3253" s="1831"/>
      <c r="D3253" s="1627"/>
      <c r="E3253" s="1831"/>
      <c r="F3253" s="1831"/>
      <c r="G3253" s="1831"/>
      <c r="S3253" s="1473"/>
      <c r="BU3253" s="1819"/>
      <c r="CI3253" s="1455"/>
    </row>
    <row r="3254" spans="2:87" s="1365" customFormat="1" x14ac:dyDescent="0.25">
      <c r="B3254" s="1831"/>
      <c r="C3254" s="1831"/>
      <c r="D3254" s="1627"/>
      <c r="E3254" s="1831"/>
      <c r="F3254" s="1831"/>
      <c r="G3254" s="1831"/>
      <c r="S3254" s="1473"/>
      <c r="BU3254" s="1819"/>
      <c r="CI3254" s="1455"/>
    </row>
    <row r="3255" spans="2:87" s="1365" customFormat="1" x14ac:dyDescent="0.25">
      <c r="B3255" s="1831"/>
      <c r="C3255" s="1831"/>
      <c r="D3255" s="1627"/>
      <c r="E3255" s="1831"/>
      <c r="F3255" s="1831"/>
      <c r="G3255" s="1831"/>
      <c r="S3255" s="1473"/>
      <c r="BU3255" s="1819"/>
      <c r="CI3255" s="1455"/>
    </row>
    <row r="3256" spans="2:87" s="1365" customFormat="1" x14ac:dyDescent="0.25">
      <c r="B3256" s="1831"/>
      <c r="C3256" s="1831"/>
      <c r="D3256" s="1627"/>
      <c r="E3256" s="1831"/>
      <c r="F3256" s="1831"/>
      <c r="G3256" s="1831"/>
      <c r="S3256" s="1473"/>
      <c r="BU3256" s="1819"/>
      <c r="CI3256" s="1455"/>
    </row>
    <row r="3257" spans="2:87" s="1365" customFormat="1" x14ac:dyDescent="0.25">
      <c r="B3257" s="1831"/>
      <c r="C3257" s="1831"/>
      <c r="D3257" s="1627"/>
      <c r="E3257" s="1831"/>
      <c r="F3257" s="1831"/>
      <c r="G3257" s="1831"/>
      <c r="S3257" s="1473"/>
      <c r="BU3257" s="1819"/>
      <c r="CI3257" s="1455"/>
    </row>
    <row r="3258" spans="2:87" s="1365" customFormat="1" x14ac:dyDescent="0.25">
      <c r="B3258" s="1831"/>
      <c r="C3258" s="1831"/>
      <c r="D3258" s="1627"/>
      <c r="E3258" s="1831"/>
      <c r="F3258" s="1831"/>
      <c r="G3258" s="1831"/>
      <c r="S3258" s="1473"/>
      <c r="BU3258" s="1819"/>
      <c r="CI3258" s="1455"/>
    </row>
    <row r="3259" spans="2:87" s="1365" customFormat="1" x14ac:dyDescent="0.25">
      <c r="B3259" s="1831"/>
      <c r="C3259" s="1831"/>
      <c r="D3259" s="1627"/>
      <c r="E3259" s="1831"/>
      <c r="F3259" s="1831"/>
      <c r="G3259" s="1831"/>
      <c r="S3259" s="1473"/>
      <c r="BU3259" s="1819"/>
      <c r="CI3259" s="1455"/>
    </row>
    <row r="3260" spans="2:87" s="1365" customFormat="1" x14ac:dyDescent="0.25">
      <c r="B3260" s="1831"/>
      <c r="C3260" s="1831"/>
      <c r="D3260" s="1627"/>
      <c r="E3260" s="1831"/>
      <c r="F3260" s="1831"/>
      <c r="G3260" s="1831"/>
      <c r="S3260" s="1473"/>
      <c r="BU3260" s="1819"/>
      <c r="CI3260" s="1455"/>
    </row>
    <row r="3261" spans="2:87" s="1365" customFormat="1" x14ac:dyDescent="0.25">
      <c r="B3261" s="1831"/>
      <c r="C3261" s="1831"/>
      <c r="D3261" s="1627"/>
      <c r="E3261" s="1831"/>
      <c r="F3261" s="1831"/>
      <c r="G3261" s="1831"/>
      <c r="S3261" s="1473"/>
      <c r="BU3261" s="1819"/>
      <c r="CI3261" s="1455"/>
    </row>
    <row r="3262" spans="2:87" s="1365" customFormat="1" x14ac:dyDescent="0.25">
      <c r="B3262" s="1831"/>
      <c r="C3262" s="1831"/>
      <c r="D3262" s="1627"/>
      <c r="E3262" s="1831"/>
      <c r="F3262" s="1831"/>
      <c r="G3262" s="1831"/>
      <c r="S3262" s="1473"/>
      <c r="BU3262" s="1819"/>
      <c r="CI3262" s="1455"/>
    </row>
    <row r="3263" spans="2:87" s="1365" customFormat="1" x14ac:dyDescent="0.25">
      <c r="B3263" s="1831"/>
      <c r="C3263" s="1831"/>
      <c r="D3263" s="1627"/>
      <c r="E3263" s="1831"/>
      <c r="F3263" s="1831"/>
      <c r="G3263" s="1831"/>
      <c r="S3263" s="1473"/>
      <c r="BU3263" s="1819"/>
      <c r="CI3263" s="1455"/>
    </row>
    <row r="3264" spans="2:87" s="1365" customFormat="1" x14ac:dyDescent="0.25">
      <c r="B3264" s="1831"/>
      <c r="C3264" s="1831"/>
      <c r="D3264" s="1627"/>
      <c r="E3264" s="1831"/>
      <c r="F3264" s="1831"/>
      <c r="G3264" s="1831"/>
      <c r="S3264" s="1473"/>
      <c r="BU3264" s="1819"/>
      <c r="CI3264" s="1455"/>
    </row>
    <row r="3265" spans="2:87" s="1365" customFormat="1" x14ac:dyDescent="0.25">
      <c r="B3265" s="1831"/>
      <c r="C3265" s="1831"/>
      <c r="D3265" s="1627"/>
      <c r="E3265" s="1831"/>
      <c r="F3265" s="1831"/>
      <c r="G3265" s="1831"/>
      <c r="S3265" s="1473"/>
      <c r="BU3265" s="1819"/>
      <c r="CI3265" s="1455"/>
    </row>
    <row r="3266" spans="2:87" s="1365" customFormat="1" x14ac:dyDescent="0.25">
      <c r="B3266" s="1831"/>
      <c r="C3266" s="1831"/>
      <c r="D3266" s="1627"/>
      <c r="E3266" s="1831"/>
      <c r="F3266" s="1831"/>
      <c r="G3266" s="1831"/>
      <c r="S3266" s="1473"/>
      <c r="BU3266" s="1819"/>
      <c r="CI3266" s="1455"/>
    </row>
    <row r="3267" spans="2:87" s="1365" customFormat="1" x14ac:dyDescent="0.25">
      <c r="B3267" s="1831"/>
      <c r="C3267" s="1831"/>
      <c r="D3267" s="1627"/>
      <c r="E3267" s="1831"/>
      <c r="F3267" s="1831"/>
      <c r="G3267" s="1831"/>
      <c r="S3267" s="1473"/>
      <c r="BU3267" s="1819"/>
      <c r="CI3267" s="1455"/>
    </row>
    <row r="3268" spans="2:87" s="1365" customFormat="1" x14ac:dyDescent="0.25">
      <c r="B3268" s="1831"/>
      <c r="C3268" s="1831"/>
      <c r="D3268" s="1627"/>
      <c r="E3268" s="1831"/>
      <c r="F3268" s="1831"/>
      <c r="G3268" s="1831"/>
      <c r="S3268" s="1473"/>
      <c r="BU3268" s="1819"/>
      <c r="CI3268" s="1455"/>
    </row>
    <row r="3269" spans="2:87" s="1365" customFormat="1" x14ac:dyDescent="0.25">
      <c r="B3269" s="1831"/>
      <c r="C3269" s="1831"/>
      <c r="D3269" s="1627"/>
      <c r="E3269" s="1831"/>
      <c r="F3269" s="1831"/>
      <c r="G3269" s="1831"/>
      <c r="S3269" s="1473"/>
      <c r="BU3269" s="1819"/>
      <c r="CI3269" s="1455"/>
    </row>
    <row r="3270" spans="2:87" s="1365" customFormat="1" x14ac:dyDescent="0.25">
      <c r="B3270" s="1831"/>
      <c r="C3270" s="1831"/>
      <c r="D3270" s="1627"/>
      <c r="E3270" s="1831"/>
      <c r="F3270" s="1831"/>
      <c r="G3270" s="1831"/>
      <c r="S3270" s="1473"/>
      <c r="BU3270" s="1819"/>
      <c r="CI3270" s="1455"/>
    </row>
    <row r="3271" spans="2:87" s="1365" customFormat="1" x14ac:dyDescent="0.25">
      <c r="B3271" s="1831"/>
      <c r="C3271" s="1831"/>
      <c r="D3271" s="1627"/>
      <c r="E3271" s="1831"/>
      <c r="F3271" s="1831"/>
      <c r="G3271" s="1831"/>
      <c r="S3271" s="1473"/>
      <c r="BU3271" s="1819"/>
      <c r="CI3271" s="1455"/>
    </row>
    <row r="3272" spans="2:87" s="1365" customFormat="1" x14ac:dyDescent="0.25">
      <c r="B3272" s="1831"/>
      <c r="C3272" s="1831"/>
      <c r="D3272" s="1627"/>
      <c r="E3272" s="1831"/>
      <c r="F3272" s="1831"/>
      <c r="G3272" s="1831"/>
      <c r="S3272" s="1473"/>
      <c r="BU3272" s="1819"/>
      <c r="CI3272" s="1455"/>
    </row>
    <row r="3273" spans="2:87" s="1365" customFormat="1" x14ac:dyDescent="0.25">
      <c r="B3273" s="1831"/>
      <c r="C3273" s="1831"/>
      <c r="D3273" s="1627"/>
      <c r="E3273" s="1831"/>
      <c r="F3273" s="1831"/>
      <c r="G3273" s="1831"/>
      <c r="S3273" s="1473"/>
      <c r="BU3273" s="1819"/>
      <c r="CI3273" s="1455"/>
    </row>
    <row r="3274" spans="2:87" s="1365" customFormat="1" x14ac:dyDescent="0.25">
      <c r="B3274" s="1831"/>
      <c r="C3274" s="1831"/>
      <c r="D3274" s="1627"/>
      <c r="E3274" s="1831"/>
      <c r="F3274" s="1831"/>
      <c r="G3274" s="1831"/>
      <c r="S3274" s="1473"/>
      <c r="BU3274" s="1819"/>
      <c r="CI3274" s="1455"/>
    </row>
    <row r="3275" spans="2:87" s="1365" customFormat="1" x14ac:dyDescent="0.25">
      <c r="B3275" s="1831"/>
      <c r="C3275" s="1831"/>
      <c r="D3275" s="1627"/>
      <c r="E3275" s="1831"/>
      <c r="F3275" s="1831"/>
      <c r="G3275" s="1831"/>
      <c r="S3275" s="1473"/>
      <c r="BU3275" s="1819"/>
      <c r="CI3275" s="1455"/>
    </row>
    <row r="3276" spans="2:87" s="1365" customFormat="1" x14ac:dyDescent="0.25">
      <c r="B3276" s="1831"/>
      <c r="C3276" s="1831"/>
      <c r="D3276" s="1627"/>
      <c r="E3276" s="1831"/>
      <c r="F3276" s="1831"/>
      <c r="G3276" s="1831"/>
      <c r="S3276" s="1473"/>
      <c r="BU3276" s="1819"/>
      <c r="CI3276" s="1455"/>
    </row>
    <row r="3277" spans="2:87" s="1365" customFormat="1" x14ac:dyDescent="0.25">
      <c r="B3277" s="1831"/>
      <c r="C3277" s="1831"/>
      <c r="D3277" s="1627"/>
      <c r="E3277" s="1831"/>
      <c r="F3277" s="1831"/>
      <c r="G3277" s="1831"/>
      <c r="S3277" s="1473"/>
      <c r="BU3277" s="1819"/>
      <c r="CI3277" s="1455"/>
    </row>
    <row r="3278" spans="2:87" s="1365" customFormat="1" x14ac:dyDescent="0.25">
      <c r="B3278" s="1831"/>
      <c r="C3278" s="1831"/>
      <c r="D3278" s="1627"/>
      <c r="E3278" s="1831"/>
      <c r="F3278" s="1831"/>
      <c r="G3278" s="1831"/>
      <c r="S3278" s="1473"/>
      <c r="BU3278" s="1819"/>
      <c r="CI3278" s="1455"/>
    </row>
    <row r="3279" spans="2:87" s="1365" customFormat="1" x14ac:dyDescent="0.25">
      <c r="B3279" s="1831"/>
      <c r="C3279" s="1831"/>
      <c r="D3279" s="1627"/>
      <c r="E3279" s="1831"/>
      <c r="F3279" s="1831"/>
      <c r="G3279" s="1831"/>
      <c r="S3279" s="1473"/>
      <c r="BU3279" s="1819"/>
      <c r="CI3279" s="1455"/>
    </row>
    <row r="3280" spans="2:87" s="1365" customFormat="1" x14ac:dyDescent="0.25">
      <c r="B3280" s="1831"/>
      <c r="C3280" s="1831"/>
      <c r="D3280" s="1627"/>
      <c r="E3280" s="1831"/>
      <c r="F3280" s="1831"/>
      <c r="G3280" s="1831"/>
      <c r="S3280" s="1473"/>
      <c r="BU3280" s="1819"/>
      <c r="CI3280" s="1455"/>
    </row>
    <row r="3281" spans="2:87" s="1365" customFormat="1" x14ac:dyDescent="0.25">
      <c r="B3281" s="1831"/>
      <c r="C3281" s="1831"/>
      <c r="D3281" s="1627"/>
      <c r="E3281" s="1831"/>
      <c r="F3281" s="1831"/>
      <c r="G3281" s="1831"/>
      <c r="S3281" s="1473"/>
      <c r="BU3281" s="1819"/>
      <c r="CI3281" s="1455"/>
    </row>
    <row r="3282" spans="2:87" s="1365" customFormat="1" x14ac:dyDescent="0.25">
      <c r="B3282" s="1831"/>
      <c r="C3282" s="1831"/>
      <c r="D3282" s="1627"/>
      <c r="E3282" s="1831"/>
      <c r="F3282" s="1831"/>
      <c r="G3282" s="1831"/>
      <c r="S3282" s="1473"/>
      <c r="BU3282" s="1819"/>
      <c r="CI3282" s="1455"/>
    </row>
    <row r="3283" spans="2:87" s="1365" customFormat="1" x14ac:dyDescent="0.25">
      <c r="B3283" s="1831"/>
      <c r="C3283" s="1831"/>
      <c r="D3283" s="1627"/>
      <c r="E3283" s="1831"/>
      <c r="F3283" s="1831"/>
      <c r="G3283" s="1831"/>
      <c r="S3283" s="1473"/>
      <c r="BU3283" s="1819"/>
      <c r="CI3283" s="1455"/>
    </row>
    <row r="3284" spans="2:87" s="1365" customFormat="1" x14ac:dyDescent="0.25">
      <c r="B3284" s="1831"/>
      <c r="C3284" s="1831"/>
      <c r="D3284" s="1627"/>
      <c r="E3284" s="1831"/>
      <c r="F3284" s="1831"/>
      <c r="G3284" s="1831"/>
      <c r="S3284" s="1473"/>
      <c r="BU3284" s="1819"/>
      <c r="CI3284" s="1455"/>
    </row>
    <row r="3285" spans="2:87" s="1365" customFormat="1" x14ac:dyDescent="0.25">
      <c r="B3285" s="1831"/>
      <c r="C3285" s="1831"/>
      <c r="D3285" s="1627"/>
      <c r="E3285" s="1831"/>
      <c r="F3285" s="1831"/>
      <c r="G3285" s="1831"/>
      <c r="S3285" s="1473"/>
      <c r="BU3285" s="1819"/>
      <c r="CI3285" s="1455"/>
    </row>
    <row r="3286" spans="2:87" s="1365" customFormat="1" x14ac:dyDescent="0.25">
      <c r="B3286" s="1831"/>
      <c r="C3286" s="1831"/>
      <c r="D3286" s="1627"/>
      <c r="E3286" s="1831"/>
      <c r="F3286" s="1831"/>
      <c r="G3286" s="1831"/>
      <c r="S3286" s="1473"/>
      <c r="BU3286" s="1819"/>
      <c r="CI3286" s="1455"/>
    </row>
    <row r="3287" spans="2:87" s="1365" customFormat="1" x14ac:dyDescent="0.25">
      <c r="B3287" s="1831"/>
      <c r="C3287" s="1831"/>
      <c r="D3287" s="1627"/>
      <c r="E3287" s="1831"/>
      <c r="F3287" s="1831"/>
      <c r="G3287" s="1831"/>
      <c r="S3287" s="1473"/>
      <c r="BU3287" s="1819"/>
      <c r="CI3287" s="1455"/>
    </row>
    <row r="3288" spans="2:87" s="1365" customFormat="1" x14ac:dyDescent="0.25">
      <c r="B3288" s="1831"/>
      <c r="C3288" s="1831"/>
      <c r="D3288" s="1627"/>
      <c r="E3288" s="1831"/>
      <c r="F3288" s="1831"/>
      <c r="G3288" s="1831"/>
      <c r="S3288" s="1473"/>
      <c r="BU3288" s="1819"/>
      <c r="CI3288" s="1455"/>
    </row>
    <row r="3289" spans="2:87" s="1365" customFormat="1" x14ac:dyDescent="0.25">
      <c r="B3289" s="1831"/>
      <c r="C3289" s="1831"/>
      <c r="D3289" s="1627"/>
      <c r="E3289" s="1831"/>
      <c r="F3289" s="1831"/>
      <c r="G3289" s="1831"/>
      <c r="S3289" s="1473"/>
      <c r="BU3289" s="1819"/>
      <c r="CI3289" s="1455"/>
    </row>
    <row r="3290" spans="2:87" s="1365" customFormat="1" x14ac:dyDescent="0.25">
      <c r="B3290" s="1831"/>
      <c r="C3290" s="1831"/>
      <c r="D3290" s="1627"/>
      <c r="E3290" s="1831"/>
      <c r="F3290" s="1831"/>
      <c r="G3290" s="1831"/>
      <c r="S3290" s="1473"/>
      <c r="BU3290" s="1819"/>
      <c r="CI3290" s="1455"/>
    </row>
    <row r="3291" spans="2:87" s="1365" customFormat="1" x14ac:dyDescent="0.25">
      <c r="B3291" s="1831"/>
      <c r="C3291" s="1831"/>
      <c r="D3291" s="1627"/>
      <c r="E3291" s="1831"/>
      <c r="F3291" s="1831"/>
      <c r="G3291" s="1831"/>
      <c r="S3291" s="1473"/>
      <c r="BU3291" s="1819"/>
      <c r="CI3291" s="1455"/>
    </row>
    <row r="3292" spans="2:87" s="1365" customFormat="1" x14ac:dyDescent="0.25">
      <c r="B3292" s="1831"/>
      <c r="C3292" s="1831"/>
      <c r="D3292" s="1627"/>
      <c r="E3292" s="1831"/>
      <c r="F3292" s="1831"/>
      <c r="G3292" s="1831"/>
      <c r="S3292" s="1473"/>
      <c r="BU3292" s="1819"/>
      <c r="CI3292" s="1455"/>
    </row>
    <row r="3293" spans="2:87" s="1365" customFormat="1" x14ac:dyDescent="0.25">
      <c r="B3293" s="1831"/>
      <c r="C3293" s="1831"/>
      <c r="D3293" s="1627"/>
      <c r="E3293" s="1831"/>
      <c r="F3293" s="1831"/>
      <c r="G3293" s="1831"/>
      <c r="S3293" s="1473"/>
      <c r="BU3293" s="1819"/>
      <c r="CI3293" s="1455"/>
    </row>
    <row r="3294" spans="2:87" s="1365" customFormat="1" x14ac:dyDescent="0.25">
      <c r="B3294" s="1831"/>
      <c r="C3294" s="1831"/>
      <c r="D3294" s="1627"/>
      <c r="E3294" s="1831"/>
      <c r="F3294" s="1831"/>
      <c r="G3294" s="1831"/>
      <c r="S3294" s="1473"/>
      <c r="BU3294" s="1819"/>
      <c r="CI3294" s="1455"/>
    </row>
    <row r="3295" spans="2:87" s="1365" customFormat="1" x14ac:dyDescent="0.25">
      <c r="B3295" s="1831"/>
      <c r="C3295" s="1831"/>
      <c r="D3295" s="1627"/>
      <c r="E3295" s="1831"/>
      <c r="F3295" s="1831"/>
      <c r="G3295" s="1831"/>
      <c r="S3295" s="1473"/>
      <c r="BU3295" s="1819"/>
      <c r="CI3295" s="1455"/>
    </row>
    <row r="3296" spans="2:87" s="1365" customFormat="1" x14ac:dyDescent="0.25">
      <c r="B3296" s="1831"/>
      <c r="C3296" s="1831"/>
      <c r="D3296" s="1627"/>
      <c r="E3296" s="1831"/>
      <c r="F3296" s="1831"/>
      <c r="G3296" s="1831"/>
      <c r="S3296" s="1473"/>
      <c r="BU3296" s="1819"/>
      <c r="CI3296" s="1455"/>
    </row>
    <row r="3297" spans="2:87" s="1365" customFormat="1" x14ac:dyDescent="0.25">
      <c r="B3297" s="1831"/>
      <c r="C3297" s="1831"/>
      <c r="D3297" s="1627"/>
      <c r="E3297" s="1831"/>
      <c r="F3297" s="1831"/>
      <c r="G3297" s="1831"/>
      <c r="S3297" s="1473"/>
      <c r="BU3297" s="1819"/>
      <c r="CI3297" s="1455"/>
    </row>
    <row r="3298" spans="2:87" s="1365" customFormat="1" x14ac:dyDescent="0.25">
      <c r="B3298" s="1831"/>
      <c r="C3298" s="1831"/>
      <c r="D3298" s="1627"/>
      <c r="E3298" s="1831"/>
      <c r="F3298" s="1831"/>
      <c r="G3298" s="1831"/>
      <c r="S3298" s="1473"/>
      <c r="BU3298" s="1819"/>
      <c r="CI3298" s="1455"/>
    </row>
    <row r="3299" spans="2:87" s="1365" customFormat="1" x14ac:dyDescent="0.25">
      <c r="B3299" s="1831"/>
      <c r="C3299" s="1831"/>
      <c r="D3299" s="1627"/>
      <c r="E3299" s="1831"/>
      <c r="F3299" s="1831"/>
      <c r="G3299" s="1831"/>
      <c r="S3299" s="1473"/>
      <c r="BU3299" s="1819"/>
      <c r="CI3299" s="1455"/>
    </row>
    <row r="3300" spans="2:87" s="1365" customFormat="1" x14ac:dyDescent="0.25">
      <c r="B3300" s="1831"/>
      <c r="C3300" s="1831"/>
      <c r="D3300" s="1627"/>
      <c r="E3300" s="1831"/>
      <c r="F3300" s="1831"/>
      <c r="G3300" s="1831"/>
      <c r="S3300" s="1473"/>
      <c r="BU3300" s="1819"/>
      <c r="CI3300" s="1455"/>
    </row>
    <row r="3301" spans="2:87" s="1365" customFormat="1" x14ac:dyDescent="0.25">
      <c r="B3301" s="1831"/>
      <c r="C3301" s="1831"/>
      <c r="D3301" s="1627"/>
      <c r="E3301" s="1831"/>
      <c r="F3301" s="1831"/>
      <c r="G3301" s="1831"/>
      <c r="S3301" s="1473"/>
      <c r="BU3301" s="1819"/>
      <c r="CI3301" s="1455"/>
    </row>
    <row r="3302" spans="2:87" s="1365" customFormat="1" x14ac:dyDescent="0.25">
      <c r="B3302" s="1831"/>
      <c r="C3302" s="1831"/>
      <c r="D3302" s="1627"/>
      <c r="E3302" s="1831"/>
      <c r="F3302" s="1831"/>
      <c r="G3302" s="1831"/>
      <c r="S3302" s="1473"/>
      <c r="BU3302" s="1819"/>
      <c r="CI3302" s="1455"/>
    </row>
    <row r="3303" spans="2:87" s="1365" customFormat="1" x14ac:dyDescent="0.25">
      <c r="B3303" s="1831"/>
      <c r="C3303" s="1831"/>
      <c r="D3303" s="1627"/>
      <c r="E3303" s="1831"/>
      <c r="F3303" s="1831"/>
      <c r="G3303" s="1831"/>
      <c r="S3303" s="1473"/>
      <c r="BU3303" s="1819"/>
      <c r="CI3303" s="1455"/>
    </row>
    <row r="3304" spans="2:87" s="1365" customFormat="1" x14ac:dyDescent="0.25">
      <c r="B3304" s="1831"/>
      <c r="C3304" s="1831"/>
      <c r="D3304" s="1627"/>
      <c r="E3304" s="1831"/>
      <c r="F3304" s="1831"/>
      <c r="G3304" s="1831"/>
      <c r="S3304" s="1473"/>
      <c r="BU3304" s="1819"/>
      <c r="CI3304" s="1455"/>
    </row>
    <row r="3305" spans="2:87" s="1365" customFormat="1" x14ac:dyDescent="0.25">
      <c r="B3305" s="1831"/>
      <c r="C3305" s="1831"/>
      <c r="D3305" s="1627"/>
      <c r="E3305" s="1831"/>
      <c r="F3305" s="1831"/>
      <c r="G3305" s="1831"/>
      <c r="S3305" s="1473"/>
      <c r="BU3305" s="1819"/>
      <c r="CI3305" s="1455"/>
    </row>
    <row r="3306" spans="2:87" s="1365" customFormat="1" x14ac:dyDescent="0.25">
      <c r="B3306" s="1831"/>
      <c r="C3306" s="1831"/>
      <c r="D3306" s="1627"/>
      <c r="E3306" s="1831"/>
      <c r="F3306" s="1831"/>
      <c r="G3306" s="1831"/>
      <c r="S3306" s="1473"/>
      <c r="BU3306" s="1819"/>
      <c r="CI3306" s="1455"/>
    </row>
    <row r="3307" spans="2:87" s="1365" customFormat="1" x14ac:dyDescent="0.25">
      <c r="B3307" s="1831"/>
      <c r="C3307" s="1831"/>
      <c r="D3307" s="1627"/>
      <c r="E3307" s="1831"/>
      <c r="F3307" s="1831"/>
      <c r="G3307" s="1831"/>
      <c r="S3307" s="1473"/>
      <c r="BU3307" s="1819"/>
      <c r="CI3307" s="1455"/>
    </row>
    <row r="3308" spans="2:87" s="1365" customFormat="1" x14ac:dyDescent="0.25">
      <c r="B3308" s="1831"/>
      <c r="C3308" s="1831"/>
      <c r="D3308" s="1627"/>
      <c r="E3308" s="1831"/>
      <c r="F3308" s="1831"/>
      <c r="G3308" s="1831"/>
      <c r="S3308" s="1473"/>
      <c r="BU3308" s="1819"/>
      <c r="CI3308" s="1455"/>
    </row>
    <row r="3309" spans="2:87" s="1365" customFormat="1" x14ac:dyDescent="0.25">
      <c r="B3309" s="1831"/>
      <c r="C3309" s="1831"/>
      <c r="D3309" s="1627"/>
      <c r="E3309" s="1831"/>
      <c r="F3309" s="1831"/>
      <c r="G3309" s="1831"/>
      <c r="S3309" s="1473"/>
      <c r="BU3309" s="1819"/>
      <c r="CI3309" s="1455"/>
    </row>
    <row r="3310" spans="2:87" s="1365" customFormat="1" x14ac:dyDescent="0.25">
      <c r="B3310" s="1831"/>
      <c r="C3310" s="1831"/>
      <c r="D3310" s="1627"/>
      <c r="E3310" s="1831"/>
      <c r="F3310" s="1831"/>
      <c r="G3310" s="1831"/>
      <c r="S3310" s="1473"/>
      <c r="BU3310" s="1819"/>
      <c r="CI3310" s="1455"/>
    </row>
    <row r="3311" spans="2:87" s="1365" customFormat="1" x14ac:dyDescent="0.25">
      <c r="B3311" s="1831"/>
      <c r="C3311" s="1831"/>
      <c r="D3311" s="1627"/>
      <c r="E3311" s="1831"/>
      <c r="F3311" s="1831"/>
      <c r="G3311" s="1831"/>
      <c r="S3311" s="1473"/>
      <c r="BU3311" s="1819"/>
      <c r="CI3311" s="1455"/>
    </row>
    <row r="3312" spans="2:87" s="1365" customFormat="1" x14ac:dyDescent="0.25">
      <c r="B3312" s="1831"/>
      <c r="C3312" s="1831"/>
      <c r="D3312" s="1627"/>
      <c r="E3312" s="1831"/>
      <c r="F3312" s="1831"/>
      <c r="G3312" s="1831"/>
      <c r="S3312" s="1473"/>
      <c r="BU3312" s="1819"/>
      <c r="CI3312" s="1455"/>
    </row>
    <row r="3313" spans="2:87" s="1365" customFormat="1" x14ac:dyDescent="0.25">
      <c r="B3313" s="1831"/>
      <c r="C3313" s="1831"/>
      <c r="D3313" s="1627"/>
      <c r="E3313" s="1831"/>
      <c r="F3313" s="1831"/>
      <c r="G3313" s="1831"/>
      <c r="S3313" s="1473"/>
      <c r="BU3313" s="1819"/>
      <c r="CI3313" s="1455"/>
    </row>
    <row r="3314" spans="2:87" s="1365" customFormat="1" x14ac:dyDescent="0.25">
      <c r="B3314" s="1831"/>
      <c r="C3314" s="1831"/>
      <c r="D3314" s="1627"/>
      <c r="E3314" s="1831"/>
      <c r="F3314" s="1831"/>
      <c r="G3314" s="1831"/>
      <c r="S3314" s="1473"/>
      <c r="BU3314" s="1819"/>
      <c r="CI3314" s="1455"/>
    </row>
    <row r="3315" spans="2:87" s="1365" customFormat="1" x14ac:dyDescent="0.25">
      <c r="B3315" s="1831"/>
      <c r="C3315" s="1831"/>
      <c r="D3315" s="1627"/>
      <c r="E3315" s="1831"/>
      <c r="F3315" s="1831"/>
      <c r="G3315" s="1831"/>
      <c r="S3315" s="1473"/>
      <c r="BU3315" s="1819"/>
      <c r="CI3315" s="1455"/>
    </row>
    <row r="3316" spans="2:87" s="1365" customFormat="1" x14ac:dyDescent="0.25">
      <c r="B3316" s="1831"/>
      <c r="C3316" s="1831"/>
      <c r="D3316" s="1627"/>
      <c r="E3316" s="1831"/>
      <c r="F3316" s="1831"/>
      <c r="G3316" s="1831"/>
      <c r="S3316" s="1473"/>
      <c r="BU3316" s="1819"/>
      <c r="CI3316" s="1455"/>
    </row>
    <row r="3317" spans="2:87" s="1365" customFormat="1" x14ac:dyDescent="0.25">
      <c r="B3317" s="1831"/>
      <c r="C3317" s="1831"/>
      <c r="D3317" s="1627"/>
      <c r="E3317" s="1831"/>
      <c r="F3317" s="1831"/>
      <c r="G3317" s="1831"/>
      <c r="S3317" s="1473"/>
      <c r="BU3317" s="1819"/>
      <c r="CI3317" s="1455"/>
    </row>
    <row r="3318" spans="2:87" s="1365" customFormat="1" x14ac:dyDescent="0.25">
      <c r="B3318" s="1831"/>
      <c r="C3318" s="1831"/>
      <c r="D3318" s="1627"/>
      <c r="E3318" s="1831"/>
      <c r="F3318" s="1831"/>
      <c r="G3318" s="1831"/>
      <c r="S3318" s="1473"/>
      <c r="BU3318" s="1819"/>
      <c r="CI3318" s="1455"/>
    </row>
    <row r="3319" spans="2:87" s="1365" customFormat="1" x14ac:dyDescent="0.25">
      <c r="B3319" s="1831"/>
      <c r="C3319" s="1831"/>
      <c r="D3319" s="1627"/>
      <c r="E3319" s="1831"/>
      <c r="F3319" s="1831"/>
      <c r="G3319" s="1831"/>
      <c r="S3319" s="1473"/>
      <c r="BU3319" s="1819"/>
      <c r="CI3319" s="1455"/>
    </row>
    <row r="3320" spans="2:87" s="1365" customFormat="1" x14ac:dyDescent="0.25">
      <c r="B3320" s="1831"/>
      <c r="C3320" s="1831"/>
      <c r="D3320" s="1627"/>
      <c r="E3320" s="1831"/>
      <c r="F3320" s="1831"/>
      <c r="G3320" s="1831"/>
      <c r="S3320" s="1473"/>
      <c r="BU3320" s="1819"/>
      <c r="CI3320" s="1455"/>
    </row>
    <row r="3321" spans="2:87" s="1365" customFormat="1" x14ac:dyDescent="0.25">
      <c r="B3321" s="1831"/>
      <c r="C3321" s="1831"/>
      <c r="D3321" s="1627"/>
      <c r="E3321" s="1831"/>
      <c r="F3321" s="1831"/>
      <c r="G3321" s="1831"/>
      <c r="S3321" s="1473"/>
      <c r="BU3321" s="1819"/>
      <c r="CI3321" s="1455"/>
    </row>
    <row r="3322" spans="2:87" s="1365" customFormat="1" x14ac:dyDescent="0.25">
      <c r="B3322" s="1831"/>
      <c r="C3322" s="1831"/>
      <c r="D3322" s="1627"/>
      <c r="E3322" s="1831"/>
      <c r="F3322" s="1831"/>
      <c r="G3322" s="1831"/>
      <c r="S3322" s="1473"/>
      <c r="BU3322" s="1819"/>
      <c r="CI3322" s="1455"/>
    </row>
    <row r="3323" spans="2:87" s="1365" customFormat="1" x14ac:dyDescent="0.25">
      <c r="B3323" s="1831"/>
      <c r="C3323" s="1831"/>
      <c r="D3323" s="1627"/>
      <c r="E3323" s="1831"/>
      <c r="F3323" s="1831"/>
      <c r="G3323" s="1831"/>
      <c r="S3323" s="1473"/>
      <c r="BU3323" s="1819"/>
      <c r="CI3323" s="1455"/>
    </row>
    <row r="3324" spans="2:87" s="1365" customFormat="1" x14ac:dyDescent="0.25">
      <c r="B3324" s="1831"/>
      <c r="C3324" s="1831"/>
      <c r="D3324" s="1627"/>
      <c r="E3324" s="1831"/>
      <c r="F3324" s="1831"/>
      <c r="G3324" s="1831"/>
      <c r="S3324" s="1473"/>
      <c r="BU3324" s="1819"/>
      <c r="CI3324" s="1455"/>
    </row>
    <row r="3325" spans="2:87" s="1365" customFormat="1" x14ac:dyDescent="0.25">
      <c r="B3325" s="1831"/>
      <c r="C3325" s="1831"/>
      <c r="D3325" s="1627"/>
      <c r="E3325" s="1831"/>
      <c r="F3325" s="1831"/>
      <c r="G3325" s="1831"/>
      <c r="S3325" s="1473"/>
      <c r="BU3325" s="1819"/>
      <c r="CI3325" s="1455"/>
    </row>
    <row r="3326" spans="2:87" s="1365" customFormat="1" x14ac:dyDescent="0.25">
      <c r="B3326" s="1831"/>
      <c r="C3326" s="1831"/>
      <c r="D3326" s="1627"/>
      <c r="E3326" s="1831"/>
      <c r="F3326" s="1831"/>
      <c r="G3326" s="1831"/>
      <c r="S3326" s="1473"/>
      <c r="BU3326" s="1819"/>
      <c r="CI3326" s="1455"/>
    </row>
    <row r="3327" spans="2:87" s="1365" customFormat="1" x14ac:dyDescent="0.25">
      <c r="B3327" s="1831"/>
      <c r="C3327" s="1831"/>
      <c r="D3327" s="1627"/>
      <c r="E3327" s="1831"/>
      <c r="F3327" s="1831"/>
      <c r="G3327" s="1831"/>
      <c r="S3327" s="1473"/>
      <c r="BU3327" s="1819"/>
      <c r="CI3327" s="1455"/>
    </row>
    <row r="3328" spans="2:87" s="1365" customFormat="1" x14ac:dyDescent="0.25">
      <c r="B3328" s="1831"/>
      <c r="C3328" s="1831"/>
      <c r="D3328" s="1627"/>
      <c r="E3328" s="1831"/>
      <c r="F3328" s="1831"/>
      <c r="G3328" s="1831"/>
      <c r="S3328" s="1473"/>
      <c r="BU3328" s="1819"/>
      <c r="CI3328" s="1455"/>
    </row>
    <row r="3329" spans="2:87" s="1365" customFormat="1" x14ac:dyDescent="0.25">
      <c r="B3329" s="1831"/>
      <c r="C3329" s="1831"/>
      <c r="D3329" s="1627"/>
      <c r="E3329" s="1831"/>
      <c r="F3329" s="1831"/>
      <c r="G3329" s="1831"/>
      <c r="S3329" s="1473"/>
      <c r="BU3329" s="1819"/>
      <c r="CI3329" s="1455"/>
    </row>
    <row r="3330" spans="2:87" s="1365" customFormat="1" x14ac:dyDescent="0.25">
      <c r="B3330" s="1831"/>
      <c r="C3330" s="1831"/>
      <c r="D3330" s="1627"/>
      <c r="E3330" s="1831"/>
      <c r="F3330" s="1831"/>
      <c r="G3330" s="1831"/>
      <c r="S3330" s="1473"/>
      <c r="BU3330" s="1819"/>
      <c r="CI3330" s="1455"/>
    </row>
    <row r="3331" spans="2:87" s="1365" customFormat="1" x14ac:dyDescent="0.25">
      <c r="B3331" s="1831"/>
      <c r="C3331" s="1831"/>
      <c r="D3331" s="1627"/>
      <c r="E3331" s="1831"/>
      <c r="F3331" s="1831"/>
      <c r="G3331" s="1831"/>
      <c r="S3331" s="1473"/>
      <c r="BU3331" s="1819"/>
      <c r="CI3331" s="1455"/>
    </row>
    <row r="3332" spans="2:87" s="1365" customFormat="1" x14ac:dyDescent="0.25">
      <c r="B3332" s="1831"/>
      <c r="C3332" s="1831"/>
      <c r="D3332" s="1627"/>
      <c r="E3332" s="1831"/>
      <c r="F3332" s="1831"/>
      <c r="G3332" s="1831"/>
      <c r="S3332" s="1473"/>
      <c r="BU3332" s="1819"/>
      <c r="CI3332" s="1455"/>
    </row>
    <row r="3333" spans="2:87" s="1365" customFormat="1" x14ac:dyDescent="0.25">
      <c r="B3333" s="1831"/>
      <c r="C3333" s="1831"/>
      <c r="D3333" s="1627"/>
      <c r="E3333" s="1831"/>
      <c r="F3333" s="1831"/>
      <c r="G3333" s="1831"/>
      <c r="S3333" s="1473"/>
      <c r="BU3333" s="1819"/>
      <c r="CI3333" s="1455"/>
    </row>
    <row r="3334" spans="2:87" s="1365" customFormat="1" x14ac:dyDescent="0.25">
      <c r="B3334" s="1831"/>
      <c r="C3334" s="1831"/>
      <c r="D3334" s="1627"/>
      <c r="E3334" s="1831"/>
      <c r="F3334" s="1831"/>
      <c r="G3334" s="1831"/>
      <c r="S3334" s="1473"/>
      <c r="BU3334" s="1819"/>
      <c r="CI3334" s="1455"/>
    </row>
    <row r="3335" spans="2:87" s="1365" customFormat="1" x14ac:dyDescent="0.25">
      <c r="B3335" s="1831"/>
      <c r="C3335" s="1831"/>
      <c r="D3335" s="1627"/>
      <c r="E3335" s="1831"/>
      <c r="F3335" s="1831"/>
      <c r="G3335" s="1831"/>
      <c r="S3335" s="1473"/>
      <c r="BU3335" s="1819"/>
      <c r="CI3335" s="1455"/>
    </row>
    <row r="3336" spans="2:87" s="1365" customFormat="1" x14ac:dyDescent="0.25">
      <c r="B3336" s="1831"/>
      <c r="C3336" s="1831"/>
      <c r="D3336" s="1627"/>
      <c r="E3336" s="1831"/>
      <c r="F3336" s="1831"/>
      <c r="G3336" s="1831"/>
      <c r="S3336" s="1473"/>
      <c r="BU3336" s="1819"/>
      <c r="CI3336" s="1455"/>
    </row>
    <row r="3337" spans="2:87" s="1365" customFormat="1" x14ac:dyDescent="0.25">
      <c r="B3337" s="1831"/>
      <c r="C3337" s="1831"/>
      <c r="D3337" s="1627"/>
      <c r="E3337" s="1831"/>
      <c r="F3337" s="1831"/>
      <c r="G3337" s="1831"/>
      <c r="S3337" s="1473"/>
      <c r="BU3337" s="1819"/>
      <c r="CI3337" s="1455"/>
    </row>
    <row r="3338" spans="2:87" s="1365" customFormat="1" x14ac:dyDescent="0.25">
      <c r="B3338" s="1831"/>
      <c r="C3338" s="1831"/>
      <c r="D3338" s="1627"/>
      <c r="E3338" s="1831"/>
      <c r="F3338" s="1831"/>
      <c r="G3338" s="1831"/>
      <c r="S3338" s="1473"/>
      <c r="BU3338" s="1819"/>
      <c r="CI3338" s="1455"/>
    </row>
    <row r="3339" spans="2:87" s="1365" customFormat="1" x14ac:dyDescent="0.25">
      <c r="B3339" s="1831"/>
      <c r="C3339" s="1831"/>
      <c r="D3339" s="1627"/>
      <c r="E3339" s="1831"/>
      <c r="F3339" s="1831"/>
      <c r="G3339" s="1831"/>
      <c r="S3339" s="1473"/>
      <c r="BU3339" s="1819"/>
      <c r="CI3339" s="1455"/>
    </row>
    <row r="3340" spans="2:87" s="1365" customFormat="1" x14ac:dyDescent="0.25">
      <c r="B3340" s="1831"/>
      <c r="C3340" s="1831"/>
      <c r="D3340" s="1627"/>
      <c r="E3340" s="1831"/>
      <c r="F3340" s="1831"/>
      <c r="G3340" s="1831"/>
      <c r="S3340" s="1473"/>
      <c r="BU3340" s="1819"/>
      <c r="CI3340" s="1455"/>
    </row>
    <row r="3341" spans="2:87" s="1365" customFormat="1" x14ac:dyDescent="0.25">
      <c r="B3341" s="1831"/>
      <c r="C3341" s="1831"/>
      <c r="D3341" s="1627"/>
      <c r="E3341" s="1831"/>
      <c r="F3341" s="1831"/>
      <c r="G3341" s="1831"/>
      <c r="S3341" s="1473"/>
      <c r="BU3341" s="1819"/>
      <c r="CI3341" s="1455"/>
    </row>
    <row r="3342" spans="2:87" s="1365" customFormat="1" x14ac:dyDescent="0.25">
      <c r="B3342" s="1831"/>
      <c r="C3342" s="1831"/>
      <c r="D3342" s="1627"/>
      <c r="E3342" s="1831"/>
      <c r="F3342" s="1831"/>
      <c r="G3342" s="1831"/>
      <c r="S3342" s="1473"/>
      <c r="BU3342" s="1819"/>
      <c r="CI3342" s="1455"/>
    </row>
    <row r="3343" spans="2:87" s="1365" customFormat="1" x14ac:dyDescent="0.25">
      <c r="B3343" s="1831"/>
      <c r="C3343" s="1831"/>
      <c r="D3343" s="1627"/>
      <c r="E3343" s="1831"/>
      <c r="F3343" s="1831"/>
      <c r="G3343" s="1831"/>
      <c r="S3343" s="1473"/>
      <c r="BU3343" s="1819"/>
      <c r="CI3343" s="1455"/>
    </row>
    <row r="3344" spans="2:87" s="1365" customFormat="1" x14ac:dyDescent="0.25">
      <c r="B3344" s="1831"/>
      <c r="C3344" s="1831"/>
      <c r="D3344" s="1627"/>
      <c r="E3344" s="1831"/>
      <c r="F3344" s="1831"/>
      <c r="G3344" s="1831"/>
      <c r="S3344" s="1473"/>
      <c r="BU3344" s="1819"/>
      <c r="CI3344" s="1455"/>
    </row>
    <row r="3345" spans="2:87" s="1365" customFormat="1" x14ac:dyDescent="0.25">
      <c r="B3345" s="1831"/>
      <c r="C3345" s="1831"/>
      <c r="D3345" s="1627"/>
      <c r="E3345" s="1831"/>
      <c r="F3345" s="1831"/>
      <c r="G3345" s="1831"/>
      <c r="S3345" s="1473"/>
      <c r="BU3345" s="1819"/>
      <c r="CI3345" s="1455"/>
    </row>
    <row r="3346" spans="2:87" s="1365" customFormat="1" x14ac:dyDescent="0.25">
      <c r="B3346" s="1831"/>
      <c r="C3346" s="1831"/>
      <c r="D3346" s="1627"/>
      <c r="E3346" s="1831"/>
      <c r="F3346" s="1831"/>
      <c r="G3346" s="1831"/>
      <c r="S3346" s="1473"/>
      <c r="BU3346" s="1819"/>
      <c r="CI3346" s="1455"/>
    </row>
    <row r="3347" spans="2:87" s="1365" customFormat="1" x14ac:dyDescent="0.25">
      <c r="B3347" s="1831"/>
      <c r="C3347" s="1831"/>
      <c r="D3347" s="1627"/>
      <c r="E3347" s="1831"/>
      <c r="F3347" s="1831"/>
      <c r="G3347" s="1831"/>
      <c r="S3347" s="1473"/>
      <c r="BU3347" s="1819"/>
      <c r="CI3347" s="1455"/>
    </row>
    <row r="3348" spans="2:87" s="1365" customFormat="1" x14ac:dyDescent="0.25">
      <c r="B3348" s="1831"/>
      <c r="C3348" s="1831"/>
      <c r="D3348" s="1627"/>
      <c r="E3348" s="1831"/>
      <c r="F3348" s="1831"/>
      <c r="G3348" s="1831"/>
      <c r="S3348" s="1473"/>
      <c r="BU3348" s="1819"/>
      <c r="CI3348" s="1455"/>
    </row>
    <row r="3349" spans="2:87" s="1365" customFormat="1" x14ac:dyDescent="0.25">
      <c r="B3349" s="1831"/>
      <c r="C3349" s="1831"/>
      <c r="D3349" s="1627"/>
      <c r="E3349" s="1831"/>
      <c r="F3349" s="1831"/>
      <c r="G3349" s="1831"/>
      <c r="S3349" s="1473"/>
      <c r="BU3349" s="1819"/>
      <c r="CI3349" s="1455"/>
    </row>
    <row r="3350" spans="2:87" s="1365" customFormat="1" x14ac:dyDescent="0.25">
      <c r="B3350" s="1831"/>
      <c r="C3350" s="1831"/>
      <c r="D3350" s="1627"/>
      <c r="E3350" s="1831"/>
      <c r="F3350" s="1831"/>
      <c r="G3350" s="1831"/>
      <c r="S3350" s="1473"/>
      <c r="BU3350" s="1819"/>
      <c r="CI3350" s="1455"/>
    </row>
    <row r="3351" spans="2:87" s="1365" customFormat="1" x14ac:dyDescent="0.25">
      <c r="B3351" s="1831"/>
      <c r="C3351" s="1831"/>
      <c r="D3351" s="1627"/>
      <c r="E3351" s="1831"/>
      <c r="F3351" s="1831"/>
      <c r="G3351" s="1831"/>
      <c r="S3351" s="1473"/>
      <c r="BU3351" s="1819"/>
      <c r="CI3351" s="1455"/>
    </row>
    <row r="3352" spans="2:87" s="1365" customFormat="1" x14ac:dyDescent="0.25">
      <c r="B3352" s="1831"/>
      <c r="C3352" s="1831"/>
      <c r="D3352" s="1627"/>
      <c r="E3352" s="1831"/>
      <c r="F3352" s="1831"/>
      <c r="G3352" s="1831"/>
      <c r="S3352" s="1473"/>
      <c r="BU3352" s="1819"/>
      <c r="CI3352" s="1455"/>
    </row>
    <row r="3353" spans="2:87" s="1365" customFormat="1" x14ac:dyDescent="0.25">
      <c r="B3353" s="1831"/>
      <c r="C3353" s="1831"/>
      <c r="D3353" s="1627"/>
      <c r="E3353" s="1831"/>
      <c r="F3353" s="1831"/>
      <c r="G3353" s="1831"/>
      <c r="S3353" s="1473"/>
      <c r="BU3353" s="1819"/>
      <c r="CI3353" s="1455"/>
    </row>
    <row r="3354" spans="2:87" s="1365" customFormat="1" x14ac:dyDescent="0.25">
      <c r="B3354" s="1831"/>
      <c r="C3354" s="1831"/>
      <c r="D3354" s="1627"/>
      <c r="E3354" s="1831"/>
      <c r="F3354" s="1831"/>
      <c r="G3354" s="1831"/>
      <c r="S3354" s="1473"/>
      <c r="BU3354" s="1819"/>
      <c r="CI3354" s="1455"/>
    </row>
    <row r="3355" spans="2:87" s="1365" customFormat="1" x14ac:dyDescent="0.25">
      <c r="B3355" s="1831"/>
      <c r="C3355" s="1831"/>
      <c r="D3355" s="1627"/>
      <c r="E3355" s="1831"/>
      <c r="F3355" s="1831"/>
      <c r="G3355" s="1831"/>
      <c r="S3355" s="1473"/>
      <c r="BU3355" s="1819"/>
      <c r="CI3355" s="1455"/>
    </row>
    <row r="3356" spans="2:87" s="1365" customFormat="1" x14ac:dyDescent="0.25">
      <c r="B3356" s="1831"/>
      <c r="C3356" s="1831"/>
      <c r="D3356" s="1627"/>
      <c r="E3356" s="1831"/>
      <c r="F3356" s="1831"/>
      <c r="G3356" s="1831"/>
      <c r="S3356" s="1473"/>
      <c r="BU3356" s="1819"/>
      <c r="CI3356" s="1455"/>
    </row>
    <row r="3357" spans="2:87" s="1365" customFormat="1" x14ac:dyDescent="0.25">
      <c r="B3357" s="1831"/>
      <c r="C3357" s="1831"/>
      <c r="D3357" s="1627"/>
      <c r="E3357" s="1831"/>
      <c r="F3357" s="1831"/>
      <c r="G3357" s="1831"/>
      <c r="S3357" s="1473"/>
      <c r="BU3357" s="1819"/>
      <c r="CI3357" s="1455"/>
    </row>
    <row r="3358" spans="2:87" s="1365" customFormat="1" x14ac:dyDescent="0.25">
      <c r="B3358" s="1831"/>
      <c r="C3358" s="1831"/>
      <c r="D3358" s="1627"/>
      <c r="E3358" s="1831"/>
      <c r="F3358" s="1831"/>
      <c r="G3358" s="1831"/>
      <c r="S3358" s="1473"/>
      <c r="BU3358" s="1819"/>
      <c r="CI3358" s="1455"/>
    </row>
    <row r="3359" spans="2:87" s="1365" customFormat="1" x14ac:dyDescent="0.25">
      <c r="B3359" s="1831"/>
      <c r="C3359" s="1831"/>
      <c r="D3359" s="1627"/>
      <c r="E3359" s="1831"/>
      <c r="F3359" s="1831"/>
      <c r="G3359" s="1831"/>
      <c r="S3359" s="1473"/>
      <c r="BU3359" s="1819"/>
      <c r="CI3359" s="1455"/>
    </row>
    <row r="3360" spans="2:87" s="1365" customFormat="1" x14ac:dyDescent="0.25">
      <c r="B3360" s="1831"/>
      <c r="C3360" s="1831"/>
      <c r="D3360" s="1627"/>
      <c r="E3360" s="1831"/>
      <c r="F3360" s="1831"/>
      <c r="G3360" s="1831"/>
      <c r="S3360" s="1473"/>
      <c r="BU3360" s="1819"/>
      <c r="CI3360" s="1455"/>
    </row>
    <row r="3361" spans="2:87" s="1365" customFormat="1" x14ac:dyDescent="0.25">
      <c r="B3361" s="1831"/>
      <c r="C3361" s="1831"/>
      <c r="D3361" s="1627"/>
      <c r="E3361" s="1831"/>
      <c r="F3361" s="1831"/>
      <c r="G3361" s="1831"/>
      <c r="S3361" s="1473"/>
      <c r="BU3361" s="1819"/>
      <c r="CI3361" s="1455"/>
    </row>
    <row r="3362" spans="2:87" s="1365" customFormat="1" x14ac:dyDescent="0.25">
      <c r="B3362" s="1831"/>
      <c r="C3362" s="1831"/>
      <c r="D3362" s="1627"/>
      <c r="E3362" s="1831"/>
      <c r="F3362" s="1831"/>
      <c r="G3362" s="1831"/>
      <c r="S3362" s="1473"/>
      <c r="BU3362" s="1819"/>
      <c r="CI3362" s="1455"/>
    </row>
    <row r="3363" spans="2:87" s="1365" customFormat="1" x14ac:dyDescent="0.25">
      <c r="B3363" s="1831"/>
      <c r="C3363" s="1831"/>
      <c r="D3363" s="1627"/>
      <c r="E3363" s="1831"/>
      <c r="F3363" s="1831"/>
      <c r="G3363" s="1831"/>
      <c r="S3363" s="1473"/>
      <c r="BU3363" s="1819"/>
      <c r="CI3363" s="1455"/>
    </row>
    <row r="3364" spans="2:87" s="1365" customFormat="1" x14ac:dyDescent="0.25">
      <c r="B3364" s="1831"/>
      <c r="C3364" s="1831"/>
      <c r="D3364" s="1627"/>
      <c r="E3364" s="1831"/>
      <c r="F3364" s="1831"/>
      <c r="G3364" s="1831"/>
      <c r="S3364" s="1473"/>
      <c r="BU3364" s="1819"/>
      <c r="CI3364" s="1455"/>
    </row>
    <row r="3365" spans="2:87" s="1365" customFormat="1" x14ac:dyDescent="0.25">
      <c r="B3365" s="1831"/>
      <c r="C3365" s="1831"/>
      <c r="D3365" s="1627"/>
      <c r="E3365" s="1831"/>
      <c r="F3365" s="1831"/>
      <c r="G3365" s="1831"/>
      <c r="S3365" s="1473"/>
      <c r="BU3365" s="1819"/>
      <c r="CI3365" s="1455"/>
    </row>
    <row r="3366" spans="2:87" s="1365" customFormat="1" x14ac:dyDescent="0.25">
      <c r="B3366" s="1831"/>
      <c r="C3366" s="1831"/>
      <c r="D3366" s="1627"/>
      <c r="E3366" s="1831"/>
      <c r="F3366" s="1831"/>
      <c r="G3366" s="1831"/>
      <c r="S3366" s="1473"/>
      <c r="BU3366" s="1819"/>
      <c r="CI3366" s="1455"/>
    </row>
    <row r="3367" spans="2:87" s="1365" customFormat="1" x14ac:dyDescent="0.25">
      <c r="B3367" s="1831"/>
      <c r="C3367" s="1831"/>
      <c r="D3367" s="1627"/>
      <c r="E3367" s="1831"/>
      <c r="F3367" s="1831"/>
      <c r="G3367" s="1831"/>
      <c r="S3367" s="1473"/>
      <c r="BU3367" s="1819"/>
      <c r="CI3367" s="1455"/>
    </row>
    <row r="3368" spans="2:87" s="1365" customFormat="1" x14ac:dyDescent="0.25">
      <c r="B3368" s="1831"/>
      <c r="C3368" s="1831"/>
      <c r="D3368" s="1627"/>
      <c r="E3368" s="1831"/>
      <c r="F3368" s="1831"/>
      <c r="G3368" s="1831"/>
      <c r="S3368" s="1473"/>
      <c r="BU3368" s="1819"/>
      <c r="CI3368" s="1455"/>
    </row>
    <row r="3369" spans="2:87" s="1365" customFormat="1" x14ac:dyDescent="0.25">
      <c r="B3369" s="1831"/>
      <c r="C3369" s="1831"/>
      <c r="D3369" s="1627"/>
      <c r="E3369" s="1831"/>
      <c r="F3369" s="1831"/>
      <c r="G3369" s="1831"/>
      <c r="S3369" s="1473"/>
      <c r="BU3369" s="1819"/>
      <c r="CI3369" s="1455"/>
    </row>
    <row r="3370" spans="2:87" s="1365" customFormat="1" x14ac:dyDescent="0.25">
      <c r="B3370" s="1831"/>
      <c r="C3370" s="1831"/>
      <c r="D3370" s="1627"/>
      <c r="E3370" s="1831"/>
      <c r="F3370" s="1831"/>
      <c r="G3370" s="1831"/>
      <c r="S3370" s="1473"/>
      <c r="BU3370" s="1819"/>
      <c r="CI3370" s="1455"/>
    </row>
    <row r="3371" spans="2:87" s="1365" customFormat="1" x14ac:dyDescent="0.25">
      <c r="B3371" s="1831"/>
      <c r="C3371" s="1831"/>
      <c r="D3371" s="1627"/>
      <c r="E3371" s="1831"/>
      <c r="F3371" s="1831"/>
      <c r="G3371" s="1831"/>
      <c r="S3371" s="1473"/>
      <c r="BU3371" s="1819"/>
      <c r="CI3371" s="1455"/>
    </row>
    <row r="3372" spans="2:87" s="1365" customFormat="1" x14ac:dyDescent="0.25">
      <c r="B3372" s="1831"/>
      <c r="C3372" s="1831"/>
      <c r="D3372" s="1627"/>
      <c r="E3372" s="1831"/>
      <c r="F3372" s="1831"/>
      <c r="G3372" s="1831"/>
      <c r="S3372" s="1473"/>
      <c r="BU3372" s="1819"/>
      <c r="CI3372" s="1455"/>
    </row>
    <row r="3373" spans="2:87" s="1365" customFormat="1" x14ac:dyDescent="0.25">
      <c r="B3373" s="1831"/>
      <c r="C3373" s="1831"/>
      <c r="D3373" s="1627"/>
      <c r="E3373" s="1831"/>
      <c r="F3373" s="1831"/>
      <c r="G3373" s="1831"/>
      <c r="S3373" s="1473"/>
      <c r="BU3373" s="1819"/>
      <c r="CI3373" s="1455"/>
    </row>
    <row r="3374" spans="2:87" s="1365" customFormat="1" x14ac:dyDescent="0.25">
      <c r="B3374" s="1831"/>
      <c r="C3374" s="1831"/>
      <c r="D3374" s="1627"/>
      <c r="E3374" s="1831"/>
      <c r="F3374" s="1831"/>
      <c r="G3374" s="1831"/>
      <c r="S3374" s="1473"/>
      <c r="BU3374" s="1819"/>
      <c r="CI3374" s="1455"/>
    </row>
    <row r="3375" spans="2:87" s="1365" customFormat="1" x14ac:dyDescent="0.25">
      <c r="B3375" s="1831"/>
      <c r="C3375" s="1831"/>
      <c r="D3375" s="1627"/>
      <c r="E3375" s="1831"/>
      <c r="F3375" s="1831"/>
      <c r="G3375" s="1831"/>
      <c r="S3375" s="1473"/>
      <c r="BU3375" s="1819"/>
      <c r="CI3375" s="1455"/>
    </row>
    <row r="3376" spans="2:87" s="1365" customFormat="1" x14ac:dyDescent="0.25">
      <c r="B3376" s="1831"/>
      <c r="C3376" s="1831"/>
      <c r="D3376" s="1627"/>
      <c r="E3376" s="1831"/>
      <c r="F3376" s="1831"/>
      <c r="G3376" s="1831"/>
      <c r="S3376" s="1473"/>
      <c r="BU3376" s="1819"/>
      <c r="CI3376" s="1455"/>
    </row>
    <row r="3377" spans="2:87" s="1365" customFormat="1" x14ac:dyDescent="0.25">
      <c r="B3377" s="1831"/>
      <c r="C3377" s="1831"/>
      <c r="D3377" s="1627"/>
      <c r="E3377" s="1831"/>
      <c r="F3377" s="1831"/>
      <c r="G3377" s="1831"/>
      <c r="S3377" s="1473"/>
      <c r="BU3377" s="1819"/>
      <c r="CI3377" s="1455"/>
    </row>
    <row r="3378" spans="2:87" s="1365" customFormat="1" x14ac:dyDescent="0.25">
      <c r="B3378" s="1831"/>
      <c r="C3378" s="1831"/>
      <c r="D3378" s="1627"/>
      <c r="E3378" s="1831"/>
      <c r="F3378" s="1831"/>
      <c r="G3378" s="1831"/>
      <c r="S3378" s="1473"/>
      <c r="BU3378" s="1819"/>
      <c r="CI3378" s="1455"/>
    </row>
    <row r="3379" spans="2:87" s="1365" customFormat="1" x14ac:dyDescent="0.25">
      <c r="B3379" s="1831"/>
      <c r="C3379" s="1831"/>
      <c r="D3379" s="1627"/>
      <c r="E3379" s="1831"/>
      <c r="F3379" s="1831"/>
      <c r="G3379" s="1831"/>
      <c r="S3379" s="1473"/>
      <c r="BU3379" s="1819"/>
      <c r="CI3379" s="1455"/>
    </row>
    <row r="3380" spans="2:87" s="1365" customFormat="1" x14ac:dyDescent="0.25">
      <c r="B3380" s="1831"/>
      <c r="C3380" s="1831"/>
      <c r="D3380" s="1627"/>
      <c r="E3380" s="1831"/>
      <c r="F3380" s="1831"/>
      <c r="G3380" s="1831"/>
      <c r="S3380" s="1473"/>
      <c r="BU3380" s="1819"/>
      <c r="CI3380" s="1455"/>
    </row>
    <row r="3381" spans="2:87" s="1365" customFormat="1" x14ac:dyDescent="0.25">
      <c r="B3381" s="1831"/>
      <c r="C3381" s="1831"/>
      <c r="D3381" s="1627"/>
      <c r="E3381" s="1831"/>
      <c r="F3381" s="1831"/>
      <c r="G3381" s="1831"/>
      <c r="S3381" s="1473"/>
      <c r="BU3381" s="1819"/>
      <c r="CI3381" s="1455"/>
    </row>
    <row r="3382" spans="2:87" s="1365" customFormat="1" x14ac:dyDescent="0.25">
      <c r="B3382" s="1831"/>
      <c r="C3382" s="1831"/>
      <c r="D3382" s="1627"/>
      <c r="E3382" s="1831"/>
      <c r="F3382" s="1831"/>
      <c r="G3382" s="1831"/>
      <c r="S3382" s="1473"/>
      <c r="BU3382" s="1819"/>
      <c r="CI3382" s="1455"/>
    </row>
    <row r="3383" spans="2:87" s="1365" customFormat="1" x14ac:dyDescent="0.25">
      <c r="B3383" s="1831"/>
      <c r="C3383" s="1831"/>
      <c r="D3383" s="1627"/>
      <c r="E3383" s="1831"/>
      <c r="F3383" s="1831"/>
      <c r="G3383" s="1831"/>
      <c r="S3383" s="1473"/>
      <c r="BU3383" s="1819"/>
      <c r="CI3383" s="1455"/>
    </row>
    <row r="3384" spans="2:87" s="1365" customFormat="1" x14ac:dyDescent="0.25">
      <c r="B3384" s="1831"/>
      <c r="C3384" s="1831"/>
      <c r="D3384" s="1627"/>
      <c r="E3384" s="1831"/>
      <c r="F3384" s="1831"/>
      <c r="G3384" s="1831"/>
      <c r="S3384" s="1473"/>
      <c r="BU3384" s="1819"/>
      <c r="CI3384" s="1455"/>
    </row>
    <row r="3385" spans="2:87" s="1365" customFormat="1" x14ac:dyDescent="0.25">
      <c r="B3385" s="1831"/>
      <c r="C3385" s="1831"/>
      <c r="D3385" s="1627"/>
      <c r="E3385" s="1831"/>
      <c r="F3385" s="1831"/>
      <c r="G3385" s="1831"/>
      <c r="S3385" s="1473"/>
      <c r="BU3385" s="1819"/>
      <c r="CI3385" s="1455"/>
    </row>
    <row r="3386" spans="2:87" s="1365" customFormat="1" x14ac:dyDescent="0.25">
      <c r="B3386" s="1831"/>
      <c r="C3386" s="1831"/>
      <c r="D3386" s="1627"/>
      <c r="E3386" s="1831"/>
      <c r="F3386" s="1831"/>
      <c r="G3386" s="1831"/>
      <c r="S3386" s="1473"/>
      <c r="BU3386" s="1819"/>
      <c r="CI3386" s="1455"/>
    </row>
    <row r="3387" spans="2:87" s="1365" customFormat="1" x14ac:dyDescent="0.25">
      <c r="B3387" s="1831"/>
      <c r="C3387" s="1831"/>
      <c r="D3387" s="1627"/>
      <c r="E3387" s="1831"/>
      <c r="F3387" s="1831"/>
      <c r="G3387" s="1831"/>
      <c r="S3387" s="1473"/>
      <c r="BU3387" s="1819"/>
      <c r="CI3387" s="1455"/>
    </row>
    <row r="3388" spans="2:87" s="1365" customFormat="1" x14ac:dyDescent="0.25">
      <c r="B3388" s="1831"/>
      <c r="C3388" s="1831"/>
      <c r="D3388" s="1627"/>
      <c r="E3388" s="1831"/>
      <c r="F3388" s="1831"/>
      <c r="G3388" s="1831"/>
      <c r="S3388" s="1473"/>
      <c r="BU3388" s="1819"/>
      <c r="CI3388" s="1455"/>
    </row>
    <row r="3389" spans="2:87" s="1365" customFormat="1" x14ac:dyDescent="0.25">
      <c r="B3389" s="1831"/>
      <c r="C3389" s="1831"/>
      <c r="D3389" s="1627"/>
      <c r="E3389" s="1831"/>
      <c r="F3389" s="1831"/>
      <c r="G3389" s="1831"/>
      <c r="S3389" s="1473"/>
      <c r="BU3389" s="1819"/>
      <c r="CI3389" s="1455"/>
    </row>
    <row r="3390" spans="2:87" s="1365" customFormat="1" x14ac:dyDescent="0.25">
      <c r="B3390" s="1831"/>
      <c r="C3390" s="1831"/>
      <c r="D3390" s="1627"/>
      <c r="E3390" s="1831"/>
      <c r="F3390" s="1831"/>
      <c r="G3390" s="1831"/>
      <c r="S3390" s="1473"/>
      <c r="BU3390" s="1819"/>
      <c r="CI3390" s="1455"/>
    </row>
    <row r="3391" spans="2:87" s="1365" customFormat="1" x14ac:dyDescent="0.25">
      <c r="B3391" s="1831"/>
      <c r="C3391" s="1831"/>
      <c r="D3391" s="1627"/>
      <c r="E3391" s="1831"/>
      <c r="F3391" s="1831"/>
      <c r="G3391" s="1831"/>
      <c r="S3391" s="1473"/>
      <c r="BU3391" s="1819"/>
      <c r="CI3391" s="1455"/>
    </row>
    <row r="3392" spans="2:87" s="1365" customFormat="1" x14ac:dyDescent="0.25">
      <c r="B3392" s="1831"/>
      <c r="C3392" s="1831"/>
      <c r="D3392" s="1627"/>
      <c r="E3392" s="1831"/>
      <c r="F3392" s="1831"/>
      <c r="G3392" s="1831"/>
      <c r="S3392" s="1473"/>
      <c r="BU3392" s="1819"/>
      <c r="CI3392" s="1455"/>
    </row>
    <row r="3393" spans="2:87" s="1365" customFormat="1" x14ac:dyDescent="0.25">
      <c r="B3393" s="1831"/>
      <c r="C3393" s="1831"/>
      <c r="D3393" s="1627"/>
      <c r="E3393" s="1831"/>
      <c r="F3393" s="1831"/>
      <c r="G3393" s="1831"/>
      <c r="S3393" s="1473"/>
      <c r="BU3393" s="1819"/>
      <c r="CI3393" s="1455"/>
    </row>
    <row r="3394" spans="2:87" s="1365" customFormat="1" x14ac:dyDescent="0.25">
      <c r="B3394" s="1831"/>
      <c r="C3394" s="1831"/>
      <c r="D3394" s="1627"/>
      <c r="E3394" s="1831"/>
      <c r="F3394" s="1831"/>
      <c r="G3394" s="1831"/>
      <c r="S3394" s="1473"/>
      <c r="BU3394" s="1819"/>
      <c r="CI3394" s="1455"/>
    </row>
    <row r="3395" spans="2:87" s="1365" customFormat="1" x14ac:dyDescent="0.25">
      <c r="B3395" s="1831"/>
      <c r="C3395" s="1831"/>
      <c r="D3395" s="1627"/>
      <c r="E3395" s="1831"/>
      <c r="F3395" s="1831"/>
      <c r="G3395" s="1831"/>
      <c r="S3395" s="1473"/>
      <c r="BU3395" s="1819"/>
      <c r="CI3395" s="1455"/>
    </row>
    <row r="3396" spans="2:87" s="1365" customFormat="1" x14ac:dyDescent="0.25">
      <c r="B3396" s="1831"/>
      <c r="C3396" s="1831"/>
      <c r="D3396" s="1627"/>
      <c r="E3396" s="1831"/>
      <c r="F3396" s="1831"/>
      <c r="G3396" s="1831"/>
      <c r="S3396" s="1473"/>
      <c r="BU3396" s="1819"/>
      <c r="CI3396" s="1455"/>
    </row>
    <row r="3397" spans="2:87" s="1365" customFormat="1" x14ac:dyDescent="0.25">
      <c r="B3397" s="1831"/>
      <c r="C3397" s="1831"/>
      <c r="D3397" s="1627"/>
      <c r="E3397" s="1831"/>
      <c r="F3397" s="1831"/>
      <c r="G3397" s="1831"/>
      <c r="S3397" s="1473"/>
      <c r="BU3397" s="1819"/>
      <c r="CI3397" s="1455"/>
    </row>
    <row r="3398" spans="2:87" s="1365" customFormat="1" x14ac:dyDescent="0.25">
      <c r="B3398" s="1831"/>
      <c r="C3398" s="1831"/>
      <c r="D3398" s="1627"/>
      <c r="E3398" s="1831"/>
      <c r="F3398" s="1831"/>
      <c r="G3398" s="1831"/>
      <c r="S3398" s="1473"/>
      <c r="BU3398" s="1819"/>
      <c r="CI3398" s="1455"/>
    </row>
    <row r="3399" spans="2:87" s="1365" customFormat="1" x14ac:dyDescent="0.25">
      <c r="B3399" s="1831"/>
      <c r="C3399" s="1831"/>
      <c r="D3399" s="1627"/>
      <c r="E3399" s="1831"/>
      <c r="F3399" s="1831"/>
      <c r="G3399" s="1831"/>
      <c r="S3399" s="1473"/>
      <c r="BU3399" s="1819"/>
      <c r="CI3399" s="1455"/>
    </row>
    <row r="3400" spans="2:87" s="1365" customFormat="1" x14ac:dyDescent="0.25">
      <c r="B3400" s="1831"/>
      <c r="C3400" s="1831"/>
      <c r="D3400" s="1627"/>
      <c r="E3400" s="1831"/>
      <c r="F3400" s="1831"/>
      <c r="G3400" s="1831"/>
      <c r="S3400" s="1473"/>
      <c r="BU3400" s="1819"/>
      <c r="CI3400" s="1455"/>
    </row>
    <row r="3401" spans="2:87" s="1365" customFormat="1" x14ac:dyDescent="0.25">
      <c r="B3401" s="1831"/>
      <c r="C3401" s="1831"/>
      <c r="D3401" s="1627"/>
      <c r="E3401" s="1831"/>
      <c r="F3401" s="1831"/>
      <c r="G3401" s="1831"/>
      <c r="S3401" s="1473"/>
      <c r="BU3401" s="1819"/>
      <c r="CI3401" s="1455"/>
    </row>
    <row r="3402" spans="2:87" s="1365" customFormat="1" x14ac:dyDescent="0.25">
      <c r="B3402" s="1831"/>
      <c r="C3402" s="1831"/>
      <c r="D3402" s="1627"/>
      <c r="E3402" s="1831"/>
      <c r="F3402" s="1831"/>
      <c r="G3402" s="1831"/>
      <c r="S3402" s="1473"/>
      <c r="BU3402" s="1819"/>
      <c r="CI3402" s="1455"/>
    </row>
    <row r="3403" spans="2:87" s="1365" customFormat="1" x14ac:dyDescent="0.25">
      <c r="B3403" s="1831"/>
      <c r="C3403" s="1831"/>
      <c r="D3403" s="1627"/>
      <c r="E3403" s="1831"/>
      <c r="F3403" s="1831"/>
      <c r="G3403" s="1831"/>
      <c r="S3403" s="1473"/>
      <c r="BU3403" s="1819"/>
      <c r="CI3403" s="1455"/>
    </row>
    <row r="3404" spans="2:87" s="1365" customFormat="1" x14ac:dyDescent="0.25">
      <c r="B3404" s="1831"/>
      <c r="C3404" s="1831"/>
      <c r="D3404" s="1627"/>
      <c r="E3404" s="1831"/>
      <c r="F3404" s="1831"/>
      <c r="G3404" s="1831"/>
      <c r="S3404" s="1473"/>
      <c r="BU3404" s="1819"/>
      <c r="CI3404" s="1455"/>
    </row>
    <row r="3405" spans="2:87" s="1365" customFormat="1" x14ac:dyDescent="0.25">
      <c r="B3405" s="1831"/>
      <c r="C3405" s="1831"/>
      <c r="D3405" s="1627"/>
      <c r="E3405" s="1831"/>
      <c r="F3405" s="1831"/>
      <c r="G3405" s="1831"/>
      <c r="S3405" s="1473"/>
      <c r="BU3405" s="1819"/>
      <c r="CI3405" s="1455"/>
    </row>
    <row r="3406" spans="2:87" s="1365" customFormat="1" x14ac:dyDescent="0.25">
      <c r="B3406" s="1831"/>
      <c r="C3406" s="1831"/>
      <c r="D3406" s="1627"/>
      <c r="E3406" s="1831"/>
      <c r="F3406" s="1831"/>
      <c r="G3406" s="1831"/>
      <c r="S3406" s="1473"/>
      <c r="BU3406" s="1819"/>
      <c r="CI3406" s="1455"/>
    </row>
    <row r="3407" spans="2:87" s="1365" customFormat="1" x14ac:dyDescent="0.25">
      <c r="B3407" s="1831"/>
      <c r="C3407" s="1831"/>
      <c r="D3407" s="1627"/>
      <c r="E3407" s="1831"/>
      <c r="F3407" s="1831"/>
      <c r="G3407" s="1831"/>
      <c r="S3407" s="1473"/>
      <c r="BU3407" s="1819"/>
      <c r="CI3407" s="1455"/>
    </row>
    <row r="3408" spans="2:87" s="1365" customFormat="1" x14ac:dyDescent="0.25">
      <c r="B3408" s="1831"/>
      <c r="C3408" s="1831"/>
      <c r="D3408" s="1627"/>
      <c r="E3408" s="1831"/>
      <c r="F3408" s="1831"/>
      <c r="G3408" s="1831"/>
      <c r="S3408" s="1473"/>
      <c r="BU3408" s="1819"/>
      <c r="CI3408" s="1455"/>
    </row>
    <row r="3409" spans="2:87" s="1365" customFormat="1" x14ac:dyDescent="0.25">
      <c r="B3409" s="1831"/>
      <c r="C3409" s="1831"/>
      <c r="D3409" s="1627"/>
      <c r="E3409" s="1831"/>
      <c r="F3409" s="1831"/>
      <c r="G3409" s="1831"/>
      <c r="S3409" s="1473"/>
      <c r="BU3409" s="1819"/>
      <c r="CI3409" s="1455"/>
    </row>
    <row r="3410" spans="2:87" s="1365" customFormat="1" x14ac:dyDescent="0.25">
      <c r="B3410" s="1831"/>
      <c r="C3410" s="1831"/>
      <c r="D3410" s="1627"/>
      <c r="E3410" s="1831"/>
      <c r="F3410" s="1831"/>
      <c r="G3410" s="1831"/>
      <c r="S3410" s="1473"/>
      <c r="BU3410" s="1819"/>
      <c r="CI3410" s="1455"/>
    </row>
    <row r="3411" spans="2:87" s="1365" customFormat="1" x14ac:dyDescent="0.25">
      <c r="B3411" s="1831"/>
      <c r="C3411" s="1831"/>
      <c r="D3411" s="1627"/>
      <c r="E3411" s="1831"/>
      <c r="F3411" s="1831"/>
      <c r="G3411" s="1831"/>
      <c r="S3411" s="1473"/>
      <c r="BU3411" s="1819"/>
      <c r="CI3411" s="1455"/>
    </row>
    <row r="3412" spans="2:87" s="1365" customFormat="1" x14ac:dyDescent="0.25">
      <c r="B3412" s="1831"/>
      <c r="C3412" s="1831"/>
      <c r="D3412" s="1627"/>
      <c r="E3412" s="1831"/>
      <c r="F3412" s="1831"/>
      <c r="G3412" s="1831"/>
      <c r="S3412" s="1473"/>
      <c r="BU3412" s="1819"/>
      <c r="CI3412" s="1455"/>
    </row>
    <row r="3413" spans="2:87" s="1365" customFormat="1" x14ac:dyDescent="0.25">
      <c r="B3413" s="1831"/>
      <c r="C3413" s="1831"/>
      <c r="D3413" s="1627"/>
      <c r="E3413" s="1831"/>
      <c r="F3413" s="1831"/>
      <c r="G3413" s="1831"/>
      <c r="S3413" s="1473"/>
      <c r="BU3413" s="1819"/>
      <c r="CI3413" s="1455"/>
    </row>
    <row r="3414" spans="2:87" s="1365" customFormat="1" x14ac:dyDescent="0.25">
      <c r="B3414" s="1831"/>
      <c r="C3414" s="1831"/>
      <c r="D3414" s="1627"/>
      <c r="E3414" s="1831"/>
      <c r="F3414" s="1831"/>
      <c r="G3414" s="1831"/>
      <c r="S3414" s="1473"/>
      <c r="BU3414" s="1819"/>
      <c r="CI3414" s="1455"/>
    </row>
    <row r="3415" spans="2:87" s="1365" customFormat="1" x14ac:dyDescent="0.25">
      <c r="B3415" s="1831"/>
      <c r="C3415" s="1831"/>
      <c r="D3415" s="1627"/>
      <c r="E3415" s="1831"/>
      <c r="F3415" s="1831"/>
      <c r="G3415" s="1831"/>
      <c r="S3415" s="1473"/>
      <c r="BU3415" s="1819"/>
      <c r="CI3415" s="1455"/>
    </row>
    <row r="3416" spans="2:87" s="1365" customFormat="1" x14ac:dyDescent="0.25">
      <c r="B3416" s="1831"/>
      <c r="C3416" s="1831"/>
      <c r="D3416" s="1627"/>
      <c r="E3416" s="1831"/>
      <c r="F3416" s="1831"/>
      <c r="G3416" s="1831"/>
      <c r="S3416" s="1473"/>
      <c r="BU3416" s="1819"/>
      <c r="CI3416" s="1455"/>
    </row>
    <row r="3417" spans="2:87" s="1365" customFormat="1" x14ac:dyDescent="0.25">
      <c r="B3417" s="1831"/>
      <c r="C3417" s="1831"/>
      <c r="D3417" s="1627"/>
      <c r="E3417" s="1831"/>
      <c r="F3417" s="1831"/>
      <c r="G3417" s="1831"/>
      <c r="S3417" s="1473"/>
      <c r="BU3417" s="1819"/>
      <c r="CI3417" s="1455"/>
    </row>
    <row r="3418" spans="2:87" s="1365" customFormat="1" x14ac:dyDescent="0.25">
      <c r="B3418" s="1831"/>
      <c r="C3418" s="1831"/>
      <c r="D3418" s="1627"/>
      <c r="E3418" s="1831"/>
      <c r="F3418" s="1831"/>
      <c r="G3418" s="1831"/>
      <c r="S3418" s="1473"/>
      <c r="BU3418" s="1819"/>
      <c r="CI3418" s="1455"/>
    </row>
    <row r="3419" spans="2:87" s="1365" customFormat="1" x14ac:dyDescent="0.25">
      <c r="B3419" s="1831"/>
      <c r="C3419" s="1831"/>
      <c r="D3419" s="1627"/>
      <c r="E3419" s="1831"/>
      <c r="F3419" s="1831"/>
      <c r="G3419" s="1831"/>
      <c r="S3419" s="1473"/>
      <c r="BU3419" s="1819"/>
      <c r="CI3419" s="1455"/>
    </row>
    <row r="3420" spans="2:87" s="1365" customFormat="1" x14ac:dyDescent="0.25">
      <c r="B3420" s="1831"/>
      <c r="C3420" s="1831"/>
      <c r="D3420" s="1627"/>
      <c r="E3420" s="1831"/>
      <c r="F3420" s="1831"/>
      <c r="G3420" s="1831"/>
      <c r="S3420" s="1473"/>
      <c r="BU3420" s="1819"/>
      <c r="CI3420" s="1455"/>
    </row>
    <row r="3421" spans="2:87" s="1365" customFormat="1" x14ac:dyDescent="0.25">
      <c r="B3421" s="1831"/>
      <c r="C3421" s="1831"/>
      <c r="D3421" s="1627"/>
      <c r="E3421" s="1831"/>
      <c r="F3421" s="1831"/>
      <c r="G3421" s="1831"/>
      <c r="S3421" s="1473"/>
      <c r="BU3421" s="1819"/>
      <c r="CI3421" s="1455"/>
    </row>
    <row r="3422" spans="2:87" s="1365" customFormat="1" x14ac:dyDescent="0.25">
      <c r="B3422" s="1831"/>
      <c r="C3422" s="1831"/>
      <c r="D3422" s="1627"/>
      <c r="E3422" s="1831"/>
      <c r="F3422" s="1831"/>
      <c r="G3422" s="1831"/>
      <c r="S3422" s="1473"/>
      <c r="BU3422" s="1819"/>
      <c r="CI3422" s="1455"/>
    </row>
    <row r="3423" spans="2:87" s="1365" customFormat="1" x14ac:dyDescent="0.25">
      <c r="B3423" s="1831"/>
      <c r="C3423" s="1831"/>
      <c r="D3423" s="1627"/>
      <c r="E3423" s="1831"/>
      <c r="F3423" s="1831"/>
      <c r="G3423" s="1831"/>
      <c r="S3423" s="1473"/>
      <c r="BU3423" s="1819"/>
      <c r="CI3423" s="1455"/>
    </row>
    <row r="3424" spans="2:87" s="1365" customFormat="1" x14ac:dyDescent="0.25">
      <c r="B3424" s="1831"/>
      <c r="C3424" s="1831"/>
      <c r="D3424" s="1627"/>
      <c r="E3424" s="1831"/>
      <c r="F3424" s="1831"/>
      <c r="G3424" s="1831"/>
      <c r="S3424" s="1473"/>
      <c r="BU3424" s="1819"/>
      <c r="CI3424" s="1455"/>
    </row>
    <row r="3425" spans="2:87" s="1365" customFormat="1" x14ac:dyDescent="0.25">
      <c r="B3425" s="1831"/>
      <c r="C3425" s="1831"/>
      <c r="D3425" s="1627"/>
      <c r="E3425" s="1831"/>
      <c r="F3425" s="1831"/>
      <c r="G3425" s="1831"/>
      <c r="S3425" s="1473"/>
      <c r="BU3425" s="1819"/>
      <c r="CI3425" s="1455"/>
    </row>
    <row r="3426" spans="2:87" s="1365" customFormat="1" x14ac:dyDescent="0.25">
      <c r="B3426" s="1831"/>
      <c r="C3426" s="1831"/>
      <c r="D3426" s="1627"/>
      <c r="E3426" s="1831"/>
      <c r="F3426" s="1831"/>
      <c r="G3426" s="1831"/>
      <c r="S3426" s="1473"/>
      <c r="BU3426" s="1819"/>
      <c r="CI3426" s="1455"/>
    </row>
    <row r="3427" spans="2:87" s="1365" customFormat="1" x14ac:dyDescent="0.25">
      <c r="B3427" s="1831"/>
      <c r="C3427" s="1831"/>
      <c r="D3427" s="1627"/>
      <c r="E3427" s="1831"/>
      <c r="F3427" s="1831"/>
      <c r="G3427" s="1831"/>
      <c r="S3427" s="1473"/>
      <c r="BU3427" s="1819"/>
      <c r="CI3427" s="1455"/>
    </row>
    <row r="3428" spans="2:87" s="1365" customFormat="1" x14ac:dyDescent="0.25">
      <c r="B3428" s="1831"/>
      <c r="C3428" s="1831"/>
      <c r="D3428" s="1627"/>
      <c r="E3428" s="1831"/>
      <c r="F3428" s="1831"/>
      <c r="G3428" s="1831"/>
      <c r="S3428" s="1473"/>
      <c r="BU3428" s="1819"/>
      <c r="CI3428" s="1455"/>
    </row>
    <row r="3429" spans="2:87" s="1365" customFormat="1" x14ac:dyDescent="0.25">
      <c r="B3429" s="1831"/>
      <c r="C3429" s="1831"/>
      <c r="D3429" s="1627"/>
      <c r="E3429" s="1831"/>
      <c r="F3429" s="1831"/>
      <c r="G3429" s="1831"/>
      <c r="S3429" s="1473"/>
      <c r="BU3429" s="1819"/>
      <c r="CI3429" s="1455"/>
    </row>
    <row r="3430" spans="2:87" s="1365" customFormat="1" x14ac:dyDescent="0.25">
      <c r="B3430" s="1831"/>
      <c r="C3430" s="1831"/>
      <c r="D3430" s="1627"/>
      <c r="E3430" s="1831"/>
      <c r="F3430" s="1831"/>
      <c r="G3430" s="1831"/>
      <c r="S3430" s="1473"/>
      <c r="BU3430" s="1819"/>
      <c r="CI3430" s="1455"/>
    </row>
    <row r="3431" spans="2:87" s="1365" customFormat="1" x14ac:dyDescent="0.25">
      <c r="B3431" s="1831"/>
      <c r="C3431" s="1831"/>
      <c r="D3431" s="1627"/>
      <c r="E3431" s="1831"/>
      <c r="F3431" s="1831"/>
      <c r="G3431" s="1831"/>
      <c r="S3431" s="1473"/>
      <c r="BU3431" s="1819"/>
      <c r="CI3431" s="1455"/>
    </row>
    <row r="3432" spans="2:87" s="1365" customFormat="1" x14ac:dyDescent="0.25">
      <c r="B3432" s="1831"/>
      <c r="C3432" s="1831"/>
      <c r="D3432" s="1627"/>
      <c r="E3432" s="1831"/>
      <c r="F3432" s="1831"/>
      <c r="G3432" s="1831"/>
      <c r="S3432" s="1473"/>
      <c r="BU3432" s="1819"/>
      <c r="CI3432" s="1455"/>
    </row>
    <row r="3433" spans="2:87" s="1365" customFormat="1" x14ac:dyDescent="0.25">
      <c r="B3433" s="1831"/>
      <c r="C3433" s="1831"/>
      <c r="D3433" s="1627"/>
      <c r="E3433" s="1831"/>
      <c r="F3433" s="1831"/>
      <c r="G3433" s="1831"/>
      <c r="S3433" s="1473"/>
      <c r="BU3433" s="1819"/>
      <c r="CI3433" s="1455"/>
    </row>
    <row r="3434" spans="2:87" s="1365" customFormat="1" x14ac:dyDescent="0.25">
      <c r="B3434" s="1831"/>
      <c r="C3434" s="1831"/>
      <c r="D3434" s="1627"/>
      <c r="E3434" s="1831"/>
      <c r="F3434" s="1831"/>
      <c r="G3434" s="1831"/>
      <c r="S3434" s="1473"/>
      <c r="BU3434" s="1819"/>
      <c r="CI3434" s="1455"/>
    </row>
    <row r="3435" spans="2:87" s="1365" customFormat="1" x14ac:dyDescent="0.25">
      <c r="B3435" s="1831"/>
      <c r="C3435" s="1831"/>
      <c r="D3435" s="1627"/>
      <c r="E3435" s="1831"/>
      <c r="F3435" s="1831"/>
      <c r="G3435" s="1831"/>
      <c r="S3435" s="1473"/>
      <c r="BU3435" s="1819"/>
      <c r="CI3435" s="1455"/>
    </row>
    <row r="3436" spans="2:87" s="1365" customFormat="1" x14ac:dyDescent="0.25">
      <c r="B3436" s="1831"/>
      <c r="C3436" s="1831"/>
      <c r="D3436" s="1627"/>
      <c r="E3436" s="1831"/>
      <c r="F3436" s="1831"/>
      <c r="G3436" s="1831"/>
      <c r="S3436" s="1473"/>
      <c r="BU3436" s="1819"/>
      <c r="CI3436" s="1455"/>
    </row>
    <row r="3437" spans="2:87" s="1365" customFormat="1" x14ac:dyDescent="0.25">
      <c r="B3437" s="1831"/>
      <c r="C3437" s="1831"/>
      <c r="D3437" s="1627"/>
      <c r="E3437" s="1831"/>
      <c r="F3437" s="1831"/>
      <c r="G3437" s="1831"/>
      <c r="S3437" s="1473"/>
      <c r="BU3437" s="1819"/>
      <c r="CI3437" s="1455"/>
    </row>
    <row r="3438" spans="2:87" s="1365" customFormat="1" x14ac:dyDescent="0.25">
      <c r="B3438" s="1831"/>
      <c r="C3438" s="1831"/>
      <c r="D3438" s="1627"/>
      <c r="E3438" s="1831"/>
      <c r="F3438" s="1831"/>
      <c r="G3438" s="1831"/>
      <c r="S3438" s="1473"/>
      <c r="BU3438" s="1819"/>
      <c r="CI3438" s="1455"/>
    </row>
    <row r="3439" spans="2:87" s="1365" customFormat="1" x14ac:dyDescent="0.25">
      <c r="B3439" s="1831"/>
      <c r="C3439" s="1831"/>
      <c r="D3439" s="1627"/>
      <c r="E3439" s="1831"/>
      <c r="F3439" s="1831"/>
      <c r="G3439" s="1831"/>
      <c r="S3439" s="1473"/>
      <c r="BU3439" s="1819"/>
      <c r="CI3439" s="1455"/>
    </row>
    <row r="3440" spans="2:87" s="1365" customFormat="1" x14ac:dyDescent="0.25">
      <c r="B3440" s="1831"/>
      <c r="C3440" s="1831"/>
      <c r="D3440" s="1627"/>
      <c r="E3440" s="1831"/>
      <c r="F3440" s="1831"/>
      <c r="G3440" s="1831"/>
      <c r="S3440" s="1473"/>
      <c r="BU3440" s="1819"/>
      <c r="CI3440" s="1455"/>
    </row>
    <row r="3441" spans="2:87" s="1365" customFormat="1" x14ac:dyDescent="0.25">
      <c r="B3441" s="1831"/>
      <c r="C3441" s="1831"/>
      <c r="D3441" s="1627"/>
      <c r="E3441" s="1831"/>
      <c r="F3441" s="1831"/>
      <c r="G3441" s="1831"/>
      <c r="S3441" s="1473"/>
      <c r="BU3441" s="1819"/>
      <c r="CI3441" s="1455"/>
    </row>
    <row r="3442" spans="2:87" s="1365" customFormat="1" x14ac:dyDescent="0.25">
      <c r="B3442" s="1831"/>
      <c r="C3442" s="1831"/>
      <c r="D3442" s="1627"/>
      <c r="E3442" s="1831"/>
      <c r="F3442" s="1831"/>
      <c r="G3442" s="1831"/>
      <c r="S3442" s="1473"/>
      <c r="BU3442" s="1819"/>
      <c r="CI3442" s="1455"/>
    </row>
    <row r="3443" spans="2:87" s="1365" customFormat="1" x14ac:dyDescent="0.25">
      <c r="B3443" s="1831"/>
      <c r="C3443" s="1831"/>
      <c r="D3443" s="1627"/>
      <c r="E3443" s="1831"/>
      <c r="F3443" s="1831"/>
      <c r="G3443" s="1831"/>
      <c r="S3443" s="1473"/>
      <c r="BU3443" s="1819"/>
      <c r="CI3443" s="1455"/>
    </row>
    <row r="3444" spans="2:87" s="1365" customFormat="1" x14ac:dyDescent="0.25">
      <c r="B3444" s="1831"/>
      <c r="C3444" s="1831"/>
      <c r="D3444" s="1627"/>
      <c r="E3444" s="1831"/>
      <c r="F3444" s="1831"/>
      <c r="G3444" s="1831"/>
      <c r="S3444" s="1473"/>
      <c r="BU3444" s="1819"/>
      <c r="CI3444" s="1455"/>
    </row>
    <row r="3445" spans="2:87" s="1365" customFormat="1" x14ac:dyDescent="0.25">
      <c r="B3445" s="1831"/>
      <c r="C3445" s="1831"/>
      <c r="D3445" s="1627"/>
      <c r="E3445" s="1831"/>
      <c r="F3445" s="1831"/>
      <c r="G3445" s="1831"/>
      <c r="S3445" s="1473"/>
      <c r="BU3445" s="1819"/>
      <c r="CI3445" s="1455"/>
    </row>
    <row r="3446" spans="2:87" s="1365" customFormat="1" x14ac:dyDescent="0.25">
      <c r="B3446" s="1831"/>
      <c r="C3446" s="1831"/>
      <c r="D3446" s="1627"/>
      <c r="E3446" s="1831"/>
      <c r="F3446" s="1831"/>
      <c r="G3446" s="1831"/>
      <c r="S3446" s="1473"/>
      <c r="BU3446" s="1819"/>
      <c r="CI3446" s="1455"/>
    </row>
    <row r="3447" spans="2:87" s="1365" customFormat="1" x14ac:dyDescent="0.25">
      <c r="B3447" s="1831"/>
      <c r="C3447" s="1831"/>
      <c r="D3447" s="1627"/>
      <c r="E3447" s="1831"/>
      <c r="F3447" s="1831"/>
      <c r="G3447" s="1831"/>
      <c r="S3447" s="1473"/>
      <c r="BU3447" s="1819"/>
      <c r="CI3447" s="1455"/>
    </row>
    <row r="3448" spans="2:87" s="1365" customFormat="1" x14ac:dyDescent="0.25">
      <c r="B3448" s="1831"/>
      <c r="C3448" s="1831"/>
      <c r="D3448" s="1627"/>
      <c r="E3448" s="1831"/>
      <c r="F3448" s="1831"/>
      <c r="G3448" s="1831"/>
      <c r="S3448" s="1473"/>
      <c r="BU3448" s="1819"/>
      <c r="CI3448" s="1455"/>
    </row>
    <row r="3449" spans="2:87" s="1365" customFormat="1" x14ac:dyDescent="0.25">
      <c r="B3449" s="1831"/>
      <c r="C3449" s="1831"/>
      <c r="D3449" s="1627"/>
      <c r="E3449" s="1831"/>
      <c r="F3449" s="1831"/>
      <c r="G3449" s="1831"/>
      <c r="S3449" s="1473"/>
      <c r="BU3449" s="1819"/>
      <c r="CI3449" s="1455"/>
    </row>
    <row r="3450" spans="2:87" s="1365" customFormat="1" x14ac:dyDescent="0.25">
      <c r="B3450" s="1831"/>
      <c r="C3450" s="1831"/>
      <c r="D3450" s="1627"/>
      <c r="E3450" s="1831"/>
      <c r="F3450" s="1831"/>
      <c r="G3450" s="1831"/>
      <c r="S3450" s="1473"/>
      <c r="BU3450" s="1819"/>
      <c r="CI3450" s="1455"/>
    </row>
    <row r="3451" spans="2:87" s="1365" customFormat="1" x14ac:dyDescent="0.25">
      <c r="B3451" s="1831"/>
      <c r="C3451" s="1831"/>
      <c r="D3451" s="1627"/>
      <c r="E3451" s="1831"/>
      <c r="F3451" s="1831"/>
      <c r="G3451" s="1831"/>
      <c r="S3451" s="1473"/>
      <c r="BU3451" s="1819"/>
      <c r="CI3451" s="1455"/>
    </row>
    <row r="3452" spans="2:87" s="1365" customFormat="1" x14ac:dyDescent="0.25">
      <c r="B3452" s="1831"/>
      <c r="C3452" s="1831"/>
      <c r="D3452" s="1627"/>
      <c r="E3452" s="1831"/>
      <c r="F3452" s="1831"/>
      <c r="G3452" s="1831"/>
      <c r="S3452" s="1473"/>
      <c r="BU3452" s="1819"/>
      <c r="CI3452" s="1455"/>
    </row>
    <row r="3453" spans="2:87" s="1365" customFormat="1" x14ac:dyDescent="0.25">
      <c r="B3453" s="1831"/>
      <c r="C3453" s="1831"/>
      <c r="D3453" s="1627"/>
      <c r="E3453" s="1831"/>
      <c r="F3453" s="1831"/>
      <c r="G3453" s="1831"/>
      <c r="S3453" s="1473"/>
      <c r="BU3453" s="1819"/>
      <c r="CI3453" s="1455"/>
    </row>
    <row r="3454" spans="2:87" s="1365" customFormat="1" x14ac:dyDescent="0.25">
      <c r="B3454" s="1831"/>
      <c r="C3454" s="1831"/>
      <c r="D3454" s="1627"/>
      <c r="E3454" s="1831"/>
      <c r="F3454" s="1831"/>
      <c r="G3454" s="1831"/>
      <c r="S3454" s="1473"/>
      <c r="BU3454" s="1819"/>
      <c r="CI3454" s="1455"/>
    </row>
    <row r="3455" spans="2:87" s="1365" customFormat="1" x14ac:dyDescent="0.25">
      <c r="B3455" s="1831"/>
      <c r="C3455" s="1831"/>
      <c r="D3455" s="1627"/>
      <c r="E3455" s="1831"/>
      <c r="F3455" s="1831"/>
      <c r="G3455" s="1831"/>
      <c r="S3455" s="1473"/>
      <c r="BU3455" s="1819"/>
      <c r="CI3455" s="1455"/>
    </row>
    <row r="3456" spans="2:87" s="1365" customFormat="1" x14ac:dyDescent="0.25">
      <c r="B3456" s="1831"/>
      <c r="C3456" s="1831"/>
      <c r="D3456" s="1627"/>
      <c r="E3456" s="1831"/>
      <c r="F3456" s="1831"/>
      <c r="G3456" s="1831"/>
      <c r="S3456" s="1473"/>
      <c r="BU3456" s="1819"/>
      <c r="CI3456" s="1455"/>
    </row>
    <row r="3457" spans="2:87" s="1365" customFormat="1" x14ac:dyDescent="0.25">
      <c r="B3457" s="1831"/>
      <c r="C3457" s="1831"/>
      <c r="D3457" s="1627"/>
      <c r="E3457" s="1831"/>
      <c r="F3457" s="1831"/>
      <c r="G3457" s="1831"/>
      <c r="S3457" s="1473"/>
      <c r="BU3457" s="1819"/>
      <c r="CI3457" s="1455"/>
    </row>
    <row r="3458" spans="2:87" s="1365" customFormat="1" x14ac:dyDescent="0.25">
      <c r="B3458" s="1831"/>
      <c r="C3458" s="1831"/>
      <c r="D3458" s="1627"/>
      <c r="E3458" s="1831"/>
      <c r="F3458" s="1831"/>
      <c r="G3458" s="1831"/>
      <c r="S3458" s="1473"/>
      <c r="BU3458" s="1819"/>
      <c r="CI3458" s="1455"/>
    </row>
    <row r="3459" spans="2:87" s="1365" customFormat="1" x14ac:dyDescent="0.25">
      <c r="B3459" s="1831"/>
      <c r="C3459" s="1831"/>
      <c r="D3459" s="1627"/>
      <c r="E3459" s="1831"/>
      <c r="F3459" s="1831"/>
      <c r="G3459" s="1831"/>
      <c r="S3459" s="1473"/>
      <c r="BU3459" s="1819"/>
      <c r="CI3459" s="1455"/>
    </row>
    <row r="3460" spans="2:87" s="1365" customFormat="1" x14ac:dyDescent="0.25">
      <c r="B3460" s="1831"/>
      <c r="C3460" s="1831"/>
      <c r="D3460" s="1627"/>
      <c r="E3460" s="1831"/>
      <c r="F3460" s="1831"/>
      <c r="G3460" s="1831"/>
      <c r="S3460" s="1473"/>
      <c r="BU3460" s="1819"/>
      <c r="CI3460" s="1455"/>
    </row>
    <row r="3461" spans="2:87" s="1365" customFormat="1" x14ac:dyDescent="0.25">
      <c r="B3461" s="1831"/>
      <c r="C3461" s="1831"/>
      <c r="D3461" s="1627"/>
      <c r="E3461" s="1831"/>
      <c r="F3461" s="1831"/>
      <c r="G3461" s="1831"/>
      <c r="S3461" s="1473"/>
      <c r="BU3461" s="1819"/>
      <c r="CI3461" s="1455"/>
    </row>
    <row r="3462" spans="2:87" s="1365" customFormat="1" x14ac:dyDescent="0.25">
      <c r="B3462" s="1831"/>
      <c r="C3462" s="1831"/>
      <c r="D3462" s="1627"/>
      <c r="E3462" s="1831"/>
      <c r="F3462" s="1831"/>
      <c r="G3462" s="1831"/>
      <c r="S3462" s="1473"/>
      <c r="BU3462" s="1819"/>
      <c r="CI3462" s="1455"/>
    </row>
    <row r="3463" spans="2:87" s="1365" customFormat="1" x14ac:dyDescent="0.25">
      <c r="B3463" s="1831"/>
      <c r="C3463" s="1831"/>
      <c r="D3463" s="1627"/>
      <c r="E3463" s="1831"/>
      <c r="F3463" s="1831"/>
      <c r="G3463" s="1831"/>
      <c r="S3463" s="1473"/>
      <c r="BU3463" s="1819"/>
      <c r="CI3463" s="1455"/>
    </row>
    <row r="3464" spans="2:87" s="1365" customFormat="1" x14ac:dyDescent="0.25">
      <c r="B3464" s="1831"/>
      <c r="C3464" s="1831"/>
      <c r="D3464" s="1627"/>
      <c r="E3464" s="1831"/>
      <c r="F3464" s="1831"/>
      <c r="G3464" s="1831"/>
      <c r="S3464" s="1473"/>
      <c r="BU3464" s="1819"/>
      <c r="CI3464" s="1455"/>
    </row>
    <row r="3465" spans="2:87" s="1365" customFormat="1" x14ac:dyDescent="0.25">
      <c r="B3465" s="1831"/>
      <c r="C3465" s="1831"/>
      <c r="D3465" s="1627"/>
      <c r="E3465" s="1831"/>
      <c r="F3465" s="1831"/>
      <c r="G3465" s="1831"/>
      <c r="S3465" s="1473"/>
      <c r="BU3465" s="1819"/>
      <c r="CI3465" s="1455"/>
    </row>
    <row r="3466" spans="2:87" s="1365" customFormat="1" x14ac:dyDescent="0.25">
      <c r="B3466" s="1831"/>
      <c r="C3466" s="1831"/>
      <c r="D3466" s="1627"/>
      <c r="E3466" s="1831"/>
      <c r="F3466" s="1831"/>
      <c r="G3466" s="1831"/>
      <c r="S3466" s="1473"/>
      <c r="BU3466" s="1819"/>
      <c r="CI3466" s="1455"/>
    </row>
    <row r="3467" spans="2:87" s="1365" customFormat="1" x14ac:dyDescent="0.25">
      <c r="B3467" s="1831"/>
      <c r="C3467" s="1831"/>
      <c r="D3467" s="1627"/>
      <c r="E3467" s="1831"/>
      <c r="F3467" s="1831"/>
      <c r="G3467" s="1831"/>
      <c r="S3467" s="1473"/>
      <c r="BU3467" s="1819"/>
      <c r="CI3467" s="1455"/>
    </row>
    <row r="3468" spans="2:87" s="1365" customFormat="1" x14ac:dyDescent="0.25">
      <c r="B3468" s="1831"/>
      <c r="C3468" s="1831"/>
      <c r="D3468" s="1627"/>
      <c r="E3468" s="1831"/>
      <c r="F3468" s="1831"/>
      <c r="G3468" s="1831"/>
      <c r="S3468" s="1473"/>
      <c r="BU3468" s="1819"/>
      <c r="CI3468" s="1455"/>
    </row>
    <row r="3469" spans="2:87" s="1365" customFormat="1" x14ac:dyDescent="0.25">
      <c r="B3469" s="1831"/>
      <c r="C3469" s="1831"/>
      <c r="D3469" s="1627"/>
      <c r="E3469" s="1831"/>
      <c r="F3469" s="1831"/>
      <c r="G3469" s="1831"/>
      <c r="S3469" s="1473"/>
      <c r="BU3469" s="1819"/>
      <c r="CI3469" s="1455"/>
    </row>
    <row r="3470" spans="2:87" s="1365" customFormat="1" x14ac:dyDescent="0.25">
      <c r="B3470" s="1831"/>
      <c r="C3470" s="1831"/>
      <c r="D3470" s="1627"/>
      <c r="E3470" s="1831"/>
      <c r="F3470" s="1831"/>
      <c r="G3470" s="1831"/>
      <c r="S3470" s="1473"/>
      <c r="BU3470" s="1819"/>
      <c r="CI3470" s="1455"/>
    </row>
    <row r="3471" spans="2:87" s="1365" customFormat="1" x14ac:dyDescent="0.25">
      <c r="B3471" s="1831"/>
      <c r="C3471" s="1831"/>
      <c r="D3471" s="1627"/>
      <c r="E3471" s="1831"/>
      <c r="F3471" s="1831"/>
      <c r="G3471" s="1831"/>
      <c r="S3471" s="1473"/>
      <c r="BU3471" s="1819"/>
      <c r="CI3471" s="1455"/>
    </row>
    <row r="3472" spans="2:87" s="1365" customFormat="1" x14ac:dyDescent="0.25">
      <c r="B3472" s="1831"/>
      <c r="C3472" s="1831"/>
      <c r="D3472" s="1627"/>
      <c r="E3472" s="1831"/>
      <c r="F3472" s="1831"/>
      <c r="G3472" s="1831"/>
      <c r="S3472" s="1473"/>
      <c r="BU3472" s="1819"/>
      <c r="CI3472" s="1455"/>
    </row>
    <row r="3473" spans="2:87" s="1365" customFormat="1" x14ac:dyDescent="0.25">
      <c r="B3473" s="1831"/>
      <c r="C3473" s="1831"/>
      <c r="D3473" s="1627"/>
      <c r="E3473" s="1831"/>
      <c r="F3473" s="1831"/>
      <c r="G3473" s="1831"/>
      <c r="S3473" s="1473"/>
      <c r="BU3473" s="1819"/>
      <c r="CI3473" s="1455"/>
    </row>
    <row r="3474" spans="2:87" s="1365" customFormat="1" x14ac:dyDescent="0.25">
      <c r="B3474" s="1831"/>
      <c r="C3474" s="1831"/>
      <c r="D3474" s="1627"/>
      <c r="E3474" s="1831"/>
      <c r="F3474" s="1831"/>
      <c r="G3474" s="1831"/>
      <c r="S3474" s="1473"/>
      <c r="BU3474" s="1819"/>
      <c r="CI3474" s="1455"/>
    </row>
    <row r="3475" spans="2:87" s="1365" customFormat="1" x14ac:dyDescent="0.25">
      <c r="B3475" s="1831"/>
      <c r="C3475" s="1831"/>
      <c r="D3475" s="1627"/>
      <c r="E3475" s="1831"/>
      <c r="F3475" s="1831"/>
      <c r="G3475" s="1831"/>
      <c r="S3475" s="1473"/>
      <c r="BU3475" s="1819"/>
      <c r="CI3475" s="1455"/>
    </row>
    <row r="3476" spans="2:87" s="1365" customFormat="1" x14ac:dyDescent="0.25">
      <c r="B3476" s="1831"/>
      <c r="C3476" s="1831"/>
      <c r="D3476" s="1627"/>
      <c r="E3476" s="1831"/>
      <c r="F3476" s="1831"/>
      <c r="G3476" s="1831"/>
      <c r="S3476" s="1473"/>
      <c r="BU3476" s="1819"/>
      <c r="CI3476" s="1455"/>
    </row>
    <row r="3477" spans="2:87" s="1365" customFormat="1" x14ac:dyDescent="0.25">
      <c r="B3477" s="1831"/>
      <c r="C3477" s="1831"/>
      <c r="D3477" s="1627"/>
      <c r="E3477" s="1831"/>
      <c r="F3477" s="1831"/>
      <c r="G3477" s="1831"/>
      <c r="S3477" s="1473"/>
      <c r="BU3477" s="1819"/>
      <c r="CI3477" s="1455"/>
    </row>
    <row r="3478" spans="2:87" s="1365" customFormat="1" x14ac:dyDescent="0.25">
      <c r="B3478" s="1831"/>
      <c r="C3478" s="1831"/>
      <c r="D3478" s="1627"/>
      <c r="E3478" s="1831"/>
      <c r="F3478" s="1831"/>
      <c r="G3478" s="1831"/>
      <c r="S3478" s="1473"/>
      <c r="BU3478" s="1819"/>
      <c r="CI3478" s="1455"/>
    </row>
    <row r="3479" spans="2:87" s="1365" customFormat="1" x14ac:dyDescent="0.25">
      <c r="B3479" s="1831"/>
      <c r="C3479" s="1831"/>
      <c r="D3479" s="1627"/>
      <c r="E3479" s="1831"/>
      <c r="F3479" s="1831"/>
      <c r="G3479" s="1831"/>
      <c r="S3479" s="1473"/>
      <c r="BU3479" s="1819"/>
      <c r="CI3479" s="1455"/>
    </row>
    <row r="3480" spans="2:87" s="1365" customFormat="1" x14ac:dyDescent="0.25">
      <c r="B3480" s="1831"/>
      <c r="C3480" s="1831"/>
      <c r="D3480" s="1627"/>
      <c r="E3480" s="1831"/>
      <c r="F3480" s="1831"/>
      <c r="G3480" s="1831"/>
      <c r="S3480" s="1473"/>
      <c r="BU3480" s="1819"/>
      <c r="CI3480" s="1455"/>
    </row>
    <row r="3481" spans="2:87" s="1365" customFormat="1" x14ac:dyDescent="0.25">
      <c r="B3481" s="1831"/>
      <c r="C3481" s="1831"/>
      <c r="D3481" s="1627"/>
      <c r="E3481" s="1831"/>
      <c r="F3481" s="1831"/>
      <c r="G3481" s="1831"/>
      <c r="S3481" s="1473"/>
      <c r="BU3481" s="1819"/>
      <c r="CI3481" s="1455"/>
    </row>
    <row r="3482" spans="2:87" s="1365" customFormat="1" x14ac:dyDescent="0.25">
      <c r="B3482" s="1831"/>
      <c r="C3482" s="1831"/>
      <c r="D3482" s="1627"/>
      <c r="E3482" s="1831"/>
      <c r="F3482" s="1831"/>
      <c r="G3482" s="1831"/>
      <c r="S3482" s="1473"/>
      <c r="BU3482" s="1819"/>
      <c r="CI3482" s="1455"/>
    </row>
    <row r="3483" spans="2:87" s="1365" customFormat="1" x14ac:dyDescent="0.25">
      <c r="B3483" s="1831"/>
      <c r="C3483" s="1831"/>
      <c r="D3483" s="1627"/>
      <c r="E3483" s="1831"/>
      <c r="F3483" s="1831"/>
      <c r="G3483" s="1831"/>
      <c r="S3483" s="1473"/>
      <c r="BU3483" s="1819"/>
      <c r="CI3483" s="1455"/>
    </row>
    <row r="3484" spans="2:87" s="1365" customFormat="1" x14ac:dyDescent="0.25">
      <c r="B3484" s="1831"/>
      <c r="C3484" s="1831"/>
      <c r="D3484" s="1627"/>
      <c r="E3484" s="1831"/>
      <c r="F3484" s="1831"/>
      <c r="G3484" s="1831"/>
      <c r="S3484" s="1473"/>
      <c r="BU3484" s="1819"/>
      <c r="CI3484" s="1455"/>
    </row>
    <row r="3485" spans="2:87" s="1365" customFormat="1" x14ac:dyDescent="0.25">
      <c r="B3485" s="1831"/>
      <c r="C3485" s="1831"/>
      <c r="D3485" s="1627"/>
      <c r="E3485" s="1831"/>
      <c r="F3485" s="1831"/>
      <c r="G3485" s="1831"/>
      <c r="S3485" s="1473"/>
      <c r="BU3485" s="1819"/>
      <c r="CI3485" s="1455"/>
    </row>
    <row r="3486" spans="2:87" s="1365" customFormat="1" x14ac:dyDescent="0.25">
      <c r="B3486" s="1831"/>
      <c r="C3486" s="1831"/>
      <c r="D3486" s="1627"/>
      <c r="E3486" s="1831"/>
      <c r="F3486" s="1831"/>
      <c r="G3486" s="1831"/>
      <c r="S3486" s="1473"/>
      <c r="BU3486" s="1819"/>
      <c r="CI3486" s="1455"/>
    </row>
    <row r="3487" spans="2:87" s="1365" customFormat="1" x14ac:dyDescent="0.25">
      <c r="B3487" s="1831"/>
      <c r="C3487" s="1831"/>
      <c r="D3487" s="1627"/>
      <c r="E3487" s="1831"/>
      <c r="F3487" s="1831"/>
      <c r="G3487" s="1831"/>
      <c r="S3487" s="1473"/>
      <c r="BU3487" s="1819"/>
      <c r="CI3487" s="1455"/>
    </row>
    <row r="3488" spans="2:87" s="1365" customFormat="1" x14ac:dyDescent="0.25">
      <c r="B3488" s="1831"/>
      <c r="C3488" s="1831"/>
      <c r="D3488" s="1627"/>
      <c r="E3488" s="1831"/>
      <c r="F3488" s="1831"/>
      <c r="G3488" s="1831"/>
      <c r="S3488" s="1473"/>
      <c r="BU3488" s="1819"/>
      <c r="CI3488" s="1455"/>
    </row>
    <row r="3489" spans="2:87" s="1365" customFormat="1" x14ac:dyDescent="0.25">
      <c r="B3489" s="1831"/>
      <c r="C3489" s="1831"/>
      <c r="D3489" s="1627"/>
      <c r="E3489" s="1831"/>
      <c r="F3489" s="1831"/>
      <c r="G3489" s="1831"/>
      <c r="S3489" s="1473"/>
      <c r="BU3489" s="1819"/>
      <c r="CI3489" s="1455"/>
    </row>
    <row r="3490" spans="2:87" s="1365" customFormat="1" x14ac:dyDescent="0.25">
      <c r="B3490" s="1831"/>
      <c r="C3490" s="1831"/>
      <c r="D3490" s="1627"/>
      <c r="E3490" s="1831"/>
      <c r="F3490" s="1831"/>
      <c r="G3490" s="1831"/>
      <c r="S3490" s="1473"/>
      <c r="BU3490" s="1819"/>
      <c r="CI3490" s="1455"/>
    </row>
    <row r="3491" spans="2:87" s="1365" customFormat="1" x14ac:dyDescent="0.25">
      <c r="B3491" s="1831"/>
      <c r="C3491" s="1831"/>
      <c r="D3491" s="1627"/>
      <c r="E3491" s="1831"/>
      <c r="F3491" s="1831"/>
      <c r="G3491" s="1831"/>
      <c r="S3491" s="1473"/>
      <c r="BU3491" s="1819"/>
      <c r="CI3491" s="1455"/>
    </row>
    <row r="3492" spans="2:87" s="1365" customFormat="1" x14ac:dyDescent="0.25">
      <c r="B3492" s="1831"/>
      <c r="C3492" s="1831"/>
      <c r="D3492" s="1627"/>
      <c r="E3492" s="1831"/>
      <c r="F3492" s="1831"/>
      <c r="G3492" s="1831"/>
      <c r="S3492" s="1473"/>
      <c r="BU3492" s="1819"/>
      <c r="CI3492" s="1455"/>
    </row>
    <row r="3493" spans="2:87" s="1365" customFormat="1" x14ac:dyDescent="0.25">
      <c r="B3493" s="1831"/>
      <c r="C3493" s="1831"/>
      <c r="D3493" s="1627"/>
      <c r="E3493" s="1831"/>
      <c r="F3493" s="1831"/>
      <c r="G3493" s="1831"/>
      <c r="S3493" s="1473"/>
      <c r="BU3493" s="1819"/>
      <c r="CI3493" s="1455"/>
    </row>
    <row r="3494" spans="2:87" s="1365" customFormat="1" x14ac:dyDescent="0.25">
      <c r="B3494" s="1831"/>
      <c r="C3494" s="1831"/>
      <c r="D3494" s="1627"/>
      <c r="E3494" s="1831"/>
      <c r="F3494" s="1831"/>
      <c r="G3494" s="1831"/>
      <c r="S3494" s="1473"/>
      <c r="BU3494" s="1819"/>
      <c r="CI3494" s="1455"/>
    </row>
    <row r="3495" spans="2:87" s="1365" customFormat="1" x14ac:dyDescent="0.25">
      <c r="B3495" s="1831"/>
      <c r="C3495" s="1831"/>
      <c r="D3495" s="1627"/>
      <c r="E3495" s="1831"/>
      <c r="F3495" s="1831"/>
      <c r="G3495" s="1831"/>
      <c r="S3495" s="1473"/>
      <c r="BU3495" s="1819"/>
      <c r="CI3495" s="1455"/>
    </row>
    <row r="3496" spans="2:87" s="1365" customFormat="1" x14ac:dyDescent="0.25">
      <c r="B3496" s="1831"/>
      <c r="C3496" s="1831"/>
      <c r="D3496" s="1627"/>
      <c r="E3496" s="1831"/>
      <c r="F3496" s="1831"/>
      <c r="G3496" s="1831"/>
      <c r="S3496" s="1473"/>
      <c r="BU3496" s="1819"/>
      <c r="CI3496" s="1455"/>
    </row>
    <row r="3497" spans="2:87" s="1365" customFormat="1" x14ac:dyDescent="0.25">
      <c r="B3497" s="1831"/>
      <c r="C3497" s="1831"/>
      <c r="D3497" s="1627"/>
      <c r="E3497" s="1831"/>
      <c r="F3497" s="1831"/>
      <c r="G3497" s="1831"/>
      <c r="S3497" s="1473"/>
      <c r="BU3497" s="1819"/>
      <c r="CI3497" s="1455"/>
    </row>
    <row r="3498" spans="2:87" s="1365" customFormat="1" x14ac:dyDescent="0.25">
      <c r="B3498" s="1831"/>
      <c r="C3498" s="1831"/>
      <c r="D3498" s="1627"/>
      <c r="E3498" s="1831"/>
      <c r="F3498" s="1831"/>
      <c r="G3498" s="1831"/>
      <c r="S3498" s="1473"/>
      <c r="BU3498" s="1819"/>
      <c r="CI3498" s="1455"/>
    </row>
    <row r="3499" spans="2:87" s="1365" customFormat="1" x14ac:dyDescent="0.25">
      <c r="B3499" s="1831"/>
      <c r="C3499" s="1831"/>
      <c r="D3499" s="1627"/>
      <c r="E3499" s="1831"/>
      <c r="F3499" s="1831"/>
      <c r="G3499" s="1831"/>
      <c r="S3499" s="1473"/>
      <c r="BU3499" s="1819"/>
      <c r="CI3499" s="1455"/>
    </row>
    <row r="3500" spans="2:87" s="1365" customFormat="1" x14ac:dyDescent="0.25">
      <c r="B3500" s="1831"/>
      <c r="C3500" s="1831"/>
      <c r="D3500" s="1627"/>
      <c r="E3500" s="1831"/>
      <c r="F3500" s="1831"/>
      <c r="G3500" s="1831"/>
      <c r="S3500" s="1473"/>
      <c r="BU3500" s="1819"/>
      <c r="CI3500" s="1455"/>
    </row>
    <row r="3501" spans="2:87" s="1365" customFormat="1" x14ac:dyDescent="0.25">
      <c r="B3501" s="1831"/>
      <c r="C3501" s="1831"/>
      <c r="D3501" s="1627"/>
      <c r="E3501" s="1831"/>
      <c r="F3501" s="1831"/>
      <c r="G3501" s="1831"/>
      <c r="S3501" s="1473"/>
      <c r="BU3501" s="1819"/>
      <c r="CI3501" s="1455"/>
    </row>
    <row r="3502" spans="2:87" s="1365" customFormat="1" x14ac:dyDescent="0.25">
      <c r="B3502" s="1831"/>
      <c r="C3502" s="1831"/>
      <c r="D3502" s="1627"/>
      <c r="E3502" s="1831"/>
      <c r="F3502" s="1831"/>
      <c r="G3502" s="1831"/>
      <c r="S3502" s="1473"/>
      <c r="BU3502" s="1819"/>
      <c r="CI3502" s="1455"/>
    </row>
    <row r="3503" spans="2:87" s="1365" customFormat="1" x14ac:dyDescent="0.25">
      <c r="B3503" s="1831"/>
      <c r="C3503" s="1831"/>
      <c r="D3503" s="1627"/>
      <c r="E3503" s="1831"/>
      <c r="F3503" s="1831"/>
      <c r="G3503" s="1831"/>
      <c r="S3503" s="1473"/>
      <c r="BU3503" s="1819"/>
      <c r="CI3503" s="1455"/>
    </row>
    <row r="3504" spans="2:87" s="1365" customFormat="1" x14ac:dyDescent="0.25">
      <c r="B3504" s="1831"/>
      <c r="C3504" s="1831"/>
      <c r="D3504" s="1627"/>
      <c r="E3504" s="1831"/>
      <c r="F3504" s="1831"/>
      <c r="G3504" s="1831"/>
      <c r="S3504" s="1473"/>
      <c r="BU3504" s="1819"/>
      <c r="CI3504" s="1455"/>
    </row>
    <row r="3505" spans="2:87" s="1365" customFormat="1" x14ac:dyDescent="0.25">
      <c r="B3505" s="1831"/>
      <c r="C3505" s="1831"/>
      <c r="D3505" s="1627"/>
      <c r="E3505" s="1831"/>
      <c r="F3505" s="1831"/>
      <c r="G3505" s="1831"/>
      <c r="S3505" s="1473"/>
      <c r="BU3505" s="1819"/>
      <c r="CI3505" s="1455"/>
    </row>
    <row r="3506" spans="2:87" s="1365" customFormat="1" x14ac:dyDescent="0.25">
      <c r="B3506" s="1831"/>
      <c r="C3506" s="1831"/>
      <c r="D3506" s="1627"/>
      <c r="E3506" s="1831"/>
      <c r="F3506" s="1831"/>
      <c r="G3506" s="1831"/>
      <c r="S3506" s="1473"/>
      <c r="BU3506" s="1819"/>
      <c r="CI3506" s="1455"/>
    </row>
    <row r="3507" spans="2:87" s="1365" customFormat="1" x14ac:dyDescent="0.25">
      <c r="B3507" s="1831"/>
      <c r="C3507" s="1831"/>
      <c r="D3507" s="1627"/>
      <c r="E3507" s="1831"/>
      <c r="F3507" s="1831"/>
      <c r="G3507" s="1831"/>
      <c r="S3507" s="1473"/>
      <c r="BU3507" s="1819"/>
      <c r="CI3507" s="1455"/>
    </row>
    <row r="3508" spans="2:87" s="1365" customFormat="1" x14ac:dyDescent="0.25">
      <c r="B3508" s="1831"/>
      <c r="C3508" s="1831"/>
      <c r="D3508" s="1627"/>
      <c r="E3508" s="1831"/>
      <c r="F3508" s="1831"/>
      <c r="G3508" s="1831"/>
      <c r="S3508" s="1473"/>
      <c r="BU3508" s="1819"/>
      <c r="CI3508" s="1455"/>
    </row>
    <row r="3509" spans="2:87" s="1365" customFormat="1" x14ac:dyDescent="0.25">
      <c r="B3509" s="1831"/>
      <c r="C3509" s="1831"/>
      <c r="D3509" s="1627"/>
      <c r="E3509" s="1831"/>
      <c r="F3509" s="1831"/>
      <c r="G3509" s="1831"/>
      <c r="S3509" s="1473"/>
      <c r="BU3509" s="1819"/>
      <c r="CI3509" s="1455"/>
    </row>
    <row r="3510" spans="2:87" s="1365" customFormat="1" x14ac:dyDescent="0.25">
      <c r="B3510" s="1831"/>
      <c r="C3510" s="1831"/>
      <c r="D3510" s="1627"/>
      <c r="E3510" s="1831"/>
      <c r="F3510" s="1831"/>
      <c r="G3510" s="1831"/>
      <c r="S3510" s="1473"/>
      <c r="BU3510" s="1819"/>
      <c r="CI3510" s="1455"/>
    </row>
    <row r="3511" spans="2:87" s="1365" customFormat="1" x14ac:dyDescent="0.25">
      <c r="B3511" s="1831"/>
      <c r="C3511" s="1831"/>
      <c r="D3511" s="1627"/>
      <c r="E3511" s="1831"/>
      <c r="F3511" s="1831"/>
      <c r="G3511" s="1831"/>
      <c r="S3511" s="1473"/>
      <c r="BU3511" s="1819"/>
      <c r="CI3511" s="1455"/>
    </row>
    <row r="3512" spans="2:87" s="1365" customFormat="1" x14ac:dyDescent="0.25">
      <c r="B3512" s="1831"/>
      <c r="C3512" s="1831"/>
      <c r="D3512" s="1627"/>
      <c r="E3512" s="1831"/>
      <c r="F3512" s="1831"/>
      <c r="G3512" s="1831"/>
      <c r="S3512" s="1473"/>
      <c r="BU3512" s="1819"/>
      <c r="CI3512" s="1455"/>
    </row>
    <row r="3513" spans="2:87" s="1365" customFormat="1" x14ac:dyDescent="0.25">
      <c r="B3513" s="1831"/>
      <c r="C3513" s="1831"/>
      <c r="D3513" s="1627"/>
      <c r="E3513" s="1831"/>
      <c r="F3513" s="1831"/>
      <c r="G3513" s="1831"/>
      <c r="S3513" s="1473"/>
      <c r="BU3513" s="1819"/>
      <c r="CI3513" s="1455"/>
    </row>
    <row r="3514" spans="2:87" s="1365" customFormat="1" x14ac:dyDescent="0.25">
      <c r="B3514" s="1831"/>
      <c r="C3514" s="1831"/>
      <c r="D3514" s="1627"/>
      <c r="E3514" s="1831"/>
      <c r="F3514" s="1831"/>
      <c r="G3514" s="1831"/>
      <c r="S3514" s="1473"/>
      <c r="BU3514" s="1819"/>
      <c r="CI3514" s="1455"/>
    </row>
    <row r="3515" spans="2:87" s="1365" customFormat="1" x14ac:dyDescent="0.25">
      <c r="B3515" s="1831"/>
      <c r="C3515" s="1831"/>
      <c r="D3515" s="1627"/>
      <c r="E3515" s="1831"/>
      <c r="F3515" s="1831"/>
      <c r="G3515" s="1831"/>
      <c r="S3515" s="1473"/>
      <c r="BU3515" s="1819"/>
      <c r="CI3515" s="1455"/>
    </row>
    <row r="3516" spans="2:87" s="1365" customFormat="1" x14ac:dyDescent="0.25">
      <c r="B3516" s="1831"/>
      <c r="C3516" s="1831"/>
      <c r="D3516" s="1627"/>
      <c r="E3516" s="1831"/>
      <c r="F3516" s="1831"/>
      <c r="G3516" s="1831"/>
      <c r="S3516" s="1473"/>
      <c r="BU3516" s="1819"/>
      <c r="CI3516" s="1455"/>
    </row>
    <row r="3517" spans="2:87" s="1365" customFormat="1" x14ac:dyDescent="0.25">
      <c r="B3517" s="1831"/>
      <c r="C3517" s="1831"/>
      <c r="D3517" s="1627"/>
      <c r="E3517" s="1831"/>
      <c r="F3517" s="1831"/>
      <c r="G3517" s="1831"/>
      <c r="S3517" s="1473"/>
      <c r="BU3517" s="1819"/>
      <c r="CI3517" s="1455"/>
    </row>
    <row r="3518" spans="2:87" s="1365" customFormat="1" x14ac:dyDescent="0.25">
      <c r="B3518" s="1831"/>
      <c r="C3518" s="1831"/>
      <c r="D3518" s="1627"/>
      <c r="E3518" s="1831"/>
      <c r="F3518" s="1831"/>
      <c r="G3518" s="1831"/>
      <c r="S3518" s="1473"/>
      <c r="BU3518" s="1819"/>
      <c r="CI3518" s="1455"/>
    </row>
    <row r="3519" spans="2:87" s="1365" customFormat="1" x14ac:dyDescent="0.25">
      <c r="B3519" s="1831"/>
      <c r="C3519" s="1831"/>
      <c r="D3519" s="1627"/>
      <c r="E3519" s="1831"/>
      <c r="F3519" s="1831"/>
      <c r="G3519" s="1831"/>
      <c r="S3519" s="1473"/>
      <c r="BU3519" s="1819"/>
      <c r="CI3519" s="1455"/>
    </row>
    <row r="3520" spans="2:87" s="1365" customFormat="1" x14ac:dyDescent="0.25">
      <c r="B3520" s="1831"/>
      <c r="C3520" s="1831"/>
      <c r="D3520" s="1627"/>
      <c r="E3520" s="1831"/>
      <c r="F3520" s="1831"/>
      <c r="G3520" s="1831"/>
      <c r="S3520" s="1473"/>
      <c r="BU3520" s="1819"/>
      <c r="CI3520" s="1455"/>
    </row>
    <row r="3521" spans="2:87" s="1365" customFormat="1" x14ac:dyDescent="0.25">
      <c r="B3521" s="1831"/>
      <c r="C3521" s="1831"/>
      <c r="D3521" s="1627"/>
      <c r="E3521" s="1831"/>
      <c r="F3521" s="1831"/>
      <c r="G3521" s="1831"/>
      <c r="S3521" s="1473"/>
      <c r="BU3521" s="1819"/>
      <c r="CI3521" s="1455"/>
    </row>
    <row r="3522" spans="2:87" s="1365" customFormat="1" x14ac:dyDescent="0.25">
      <c r="B3522" s="1831"/>
      <c r="C3522" s="1831"/>
      <c r="D3522" s="1627"/>
      <c r="E3522" s="1831"/>
      <c r="F3522" s="1831"/>
      <c r="G3522" s="1831"/>
      <c r="S3522" s="1473"/>
      <c r="BU3522" s="1819"/>
      <c r="CI3522" s="1455"/>
    </row>
    <row r="3523" spans="2:87" s="1365" customFormat="1" x14ac:dyDescent="0.25">
      <c r="B3523" s="1831"/>
      <c r="C3523" s="1831"/>
      <c r="D3523" s="1627"/>
      <c r="E3523" s="1831"/>
      <c r="F3523" s="1831"/>
      <c r="G3523" s="1831"/>
      <c r="S3523" s="1473"/>
      <c r="BU3523" s="1819"/>
      <c r="CI3523" s="1455"/>
    </row>
    <row r="3524" spans="2:87" s="1365" customFormat="1" x14ac:dyDescent="0.25">
      <c r="B3524" s="1831"/>
      <c r="C3524" s="1831"/>
      <c r="D3524" s="1627"/>
      <c r="E3524" s="1831"/>
      <c r="F3524" s="1831"/>
      <c r="G3524" s="1831"/>
      <c r="S3524" s="1473"/>
      <c r="BU3524" s="1819"/>
      <c r="CI3524" s="1455"/>
    </row>
    <row r="3525" spans="2:87" s="1365" customFormat="1" x14ac:dyDescent="0.25">
      <c r="B3525" s="1831"/>
      <c r="C3525" s="1831"/>
      <c r="D3525" s="1627"/>
      <c r="E3525" s="1831"/>
      <c r="F3525" s="1831"/>
      <c r="G3525" s="1831"/>
      <c r="S3525" s="1473"/>
      <c r="BU3525" s="1819"/>
      <c r="CI3525" s="1455"/>
    </row>
    <row r="3526" spans="2:87" s="1365" customFormat="1" x14ac:dyDescent="0.25">
      <c r="B3526" s="1831"/>
      <c r="C3526" s="1831"/>
      <c r="D3526" s="1627"/>
      <c r="E3526" s="1831"/>
      <c r="F3526" s="1831"/>
      <c r="G3526" s="1831"/>
      <c r="S3526" s="1473"/>
      <c r="BU3526" s="1819"/>
      <c r="CI3526" s="1455"/>
    </row>
    <row r="3527" spans="2:87" s="1365" customFormat="1" x14ac:dyDescent="0.25">
      <c r="B3527" s="1831"/>
      <c r="C3527" s="1831"/>
      <c r="D3527" s="1627"/>
      <c r="E3527" s="1831"/>
      <c r="F3527" s="1831"/>
      <c r="G3527" s="1831"/>
      <c r="S3527" s="1473"/>
      <c r="BU3527" s="1819"/>
      <c r="CI3527" s="1455"/>
    </row>
    <row r="3528" spans="2:87" s="1365" customFormat="1" x14ac:dyDescent="0.25">
      <c r="B3528" s="1831"/>
      <c r="C3528" s="1831"/>
      <c r="D3528" s="1627"/>
      <c r="E3528" s="1831"/>
      <c r="F3528" s="1831"/>
      <c r="G3528" s="1831"/>
      <c r="S3528" s="1473"/>
      <c r="BU3528" s="1819"/>
      <c r="CI3528" s="1455"/>
    </row>
    <row r="3529" spans="2:87" s="1365" customFormat="1" x14ac:dyDescent="0.25">
      <c r="B3529" s="1831"/>
      <c r="C3529" s="1831"/>
      <c r="D3529" s="1627"/>
      <c r="E3529" s="1831"/>
      <c r="F3529" s="1831"/>
      <c r="G3529" s="1831"/>
      <c r="S3529" s="1473"/>
      <c r="BU3529" s="1819"/>
      <c r="CI3529" s="1455"/>
    </row>
    <row r="3530" spans="2:87" s="1365" customFormat="1" x14ac:dyDescent="0.25">
      <c r="B3530" s="1831"/>
      <c r="C3530" s="1831"/>
      <c r="D3530" s="1627"/>
      <c r="E3530" s="1831"/>
      <c r="F3530" s="1831"/>
      <c r="G3530" s="1831"/>
      <c r="S3530" s="1473"/>
      <c r="BU3530" s="1819"/>
      <c r="CI3530" s="1455"/>
    </row>
    <row r="3531" spans="2:87" s="1365" customFormat="1" x14ac:dyDescent="0.25">
      <c r="B3531" s="1831"/>
      <c r="C3531" s="1831"/>
      <c r="D3531" s="1627"/>
      <c r="E3531" s="1831"/>
      <c r="F3531" s="1831"/>
      <c r="G3531" s="1831"/>
      <c r="S3531" s="1473"/>
      <c r="BU3531" s="1819"/>
      <c r="CI3531" s="1455"/>
    </row>
    <row r="3532" spans="2:87" s="1365" customFormat="1" x14ac:dyDescent="0.25">
      <c r="B3532" s="1831"/>
      <c r="C3532" s="1831"/>
      <c r="D3532" s="1627"/>
      <c r="E3532" s="1831"/>
      <c r="F3532" s="1831"/>
      <c r="G3532" s="1831"/>
      <c r="S3532" s="1473"/>
      <c r="BU3532" s="1819"/>
      <c r="CI3532" s="1455"/>
    </row>
    <row r="3533" spans="2:87" s="1365" customFormat="1" x14ac:dyDescent="0.25">
      <c r="B3533" s="1831"/>
      <c r="C3533" s="1831"/>
      <c r="D3533" s="1627"/>
      <c r="E3533" s="1831"/>
      <c r="F3533" s="1831"/>
      <c r="G3533" s="1831"/>
      <c r="S3533" s="1473"/>
      <c r="BU3533" s="1819"/>
      <c r="CI3533" s="1455"/>
    </row>
    <row r="3534" spans="2:87" s="1365" customFormat="1" x14ac:dyDescent="0.25">
      <c r="B3534" s="1831"/>
      <c r="C3534" s="1831"/>
      <c r="D3534" s="1627"/>
      <c r="E3534" s="1831"/>
      <c r="F3534" s="1831"/>
      <c r="G3534" s="1831"/>
      <c r="S3534" s="1473"/>
      <c r="BU3534" s="1819"/>
      <c r="CI3534" s="1455"/>
    </row>
    <row r="3535" spans="2:87" s="1365" customFormat="1" x14ac:dyDescent="0.25">
      <c r="B3535" s="1831"/>
      <c r="C3535" s="1831"/>
      <c r="D3535" s="1627"/>
      <c r="E3535" s="1831"/>
      <c r="F3535" s="1831"/>
      <c r="G3535" s="1831"/>
      <c r="S3535" s="1473"/>
      <c r="BU3535" s="1819"/>
      <c r="CI3535" s="1455"/>
    </row>
    <row r="3536" spans="2:87" s="1365" customFormat="1" x14ac:dyDescent="0.25">
      <c r="B3536" s="1831"/>
      <c r="C3536" s="1831"/>
      <c r="D3536" s="1627"/>
      <c r="E3536" s="1831"/>
      <c r="F3536" s="1831"/>
      <c r="G3536" s="1831"/>
      <c r="S3536" s="1473"/>
      <c r="BU3536" s="1819"/>
      <c r="CI3536" s="1455"/>
    </row>
    <row r="3537" spans="2:87" s="1365" customFormat="1" x14ac:dyDescent="0.25">
      <c r="B3537" s="1831"/>
      <c r="C3537" s="1831"/>
      <c r="D3537" s="1627"/>
      <c r="E3537" s="1831"/>
      <c r="F3537" s="1831"/>
      <c r="G3537" s="1831"/>
      <c r="S3537" s="1473"/>
      <c r="BU3537" s="1819"/>
      <c r="CI3537" s="1455"/>
    </row>
    <row r="3538" spans="2:87" s="1365" customFormat="1" x14ac:dyDescent="0.25">
      <c r="B3538" s="1831"/>
      <c r="C3538" s="1831"/>
      <c r="D3538" s="1627"/>
      <c r="E3538" s="1831"/>
      <c r="F3538" s="1831"/>
      <c r="G3538" s="1831"/>
      <c r="S3538" s="1473"/>
      <c r="BU3538" s="1819"/>
      <c r="CI3538" s="1455"/>
    </row>
    <row r="3539" spans="2:87" s="1365" customFormat="1" x14ac:dyDescent="0.25">
      <c r="B3539" s="1831"/>
      <c r="C3539" s="1831"/>
      <c r="D3539" s="1627"/>
      <c r="E3539" s="1831"/>
      <c r="F3539" s="1831"/>
      <c r="G3539" s="1831"/>
      <c r="S3539" s="1473"/>
      <c r="BU3539" s="1819"/>
      <c r="CI3539" s="1455"/>
    </row>
    <row r="3540" spans="2:87" s="1365" customFormat="1" x14ac:dyDescent="0.25">
      <c r="B3540" s="1831"/>
      <c r="C3540" s="1831"/>
      <c r="D3540" s="1627"/>
      <c r="E3540" s="1831"/>
      <c r="F3540" s="1831"/>
      <c r="G3540" s="1831"/>
      <c r="S3540" s="1473"/>
      <c r="BU3540" s="1819"/>
      <c r="CI3540" s="1455"/>
    </row>
    <row r="3541" spans="2:87" s="1365" customFormat="1" x14ac:dyDescent="0.25">
      <c r="B3541" s="1831"/>
      <c r="C3541" s="1831"/>
      <c r="D3541" s="1627"/>
      <c r="E3541" s="1831"/>
      <c r="F3541" s="1831"/>
      <c r="G3541" s="1831"/>
      <c r="S3541" s="1473"/>
      <c r="BU3541" s="1819"/>
      <c r="CI3541" s="1455"/>
    </row>
    <row r="3542" spans="2:87" s="1365" customFormat="1" x14ac:dyDescent="0.25">
      <c r="B3542" s="1831"/>
      <c r="C3542" s="1831"/>
      <c r="D3542" s="1627"/>
      <c r="E3542" s="1831"/>
      <c r="F3542" s="1831"/>
      <c r="G3542" s="1831"/>
      <c r="S3542" s="1473"/>
      <c r="BU3542" s="1819"/>
      <c r="CI3542" s="1455"/>
    </row>
    <row r="3543" spans="2:87" s="1365" customFormat="1" x14ac:dyDescent="0.25">
      <c r="B3543" s="1831"/>
      <c r="C3543" s="1831"/>
      <c r="D3543" s="1627"/>
      <c r="E3543" s="1831"/>
      <c r="F3543" s="1831"/>
      <c r="G3543" s="1831"/>
      <c r="S3543" s="1473"/>
      <c r="BU3543" s="1819"/>
      <c r="CI3543" s="1455"/>
    </row>
    <row r="3544" spans="2:87" s="1365" customFormat="1" x14ac:dyDescent="0.25">
      <c r="B3544" s="1831"/>
      <c r="C3544" s="1831"/>
      <c r="D3544" s="1627"/>
      <c r="E3544" s="1831"/>
      <c r="F3544" s="1831"/>
      <c r="G3544" s="1831"/>
      <c r="S3544" s="1473"/>
      <c r="BU3544" s="1819"/>
      <c r="CI3544" s="1455"/>
    </row>
    <row r="3545" spans="2:87" s="1365" customFormat="1" x14ac:dyDescent="0.25">
      <c r="B3545" s="1831"/>
      <c r="C3545" s="1831"/>
      <c r="D3545" s="1627"/>
      <c r="E3545" s="1831"/>
      <c r="F3545" s="1831"/>
      <c r="G3545" s="1831"/>
      <c r="S3545" s="1473"/>
      <c r="BU3545" s="1819"/>
      <c r="CI3545" s="1455"/>
    </row>
    <row r="3546" spans="2:87" s="1365" customFormat="1" x14ac:dyDescent="0.25">
      <c r="B3546" s="1831"/>
      <c r="C3546" s="1831"/>
      <c r="D3546" s="1627"/>
      <c r="E3546" s="1831"/>
      <c r="F3546" s="1831"/>
      <c r="G3546" s="1831"/>
      <c r="S3546" s="1473"/>
      <c r="BU3546" s="1819"/>
      <c r="CI3546" s="1455"/>
    </row>
    <row r="3547" spans="2:87" s="1365" customFormat="1" x14ac:dyDescent="0.25">
      <c r="B3547" s="1831"/>
      <c r="C3547" s="1831"/>
      <c r="D3547" s="1627"/>
      <c r="E3547" s="1831"/>
      <c r="F3547" s="1831"/>
      <c r="G3547" s="1831"/>
      <c r="S3547" s="1473"/>
      <c r="BU3547" s="1819"/>
      <c r="CI3547" s="1455"/>
    </row>
    <row r="3548" spans="2:87" s="1365" customFormat="1" x14ac:dyDescent="0.25">
      <c r="B3548" s="1831"/>
      <c r="C3548" s="1831"/>
      <c r="D3548" s="1627"/>
      <c r="E3548" s="1831"/>
      <c r="F3548" s="1831"/>
      <c r="G3548" s="1831"/>
      <c r="S3548" s="1473"/>
      <c r="BU3548" s="1819"/>
      <c r="CI3548" s="1455"/>
    </row>
    <row r="3549" spans="2:87" s="1365" customFormat="1" x14ac:dyDescent="0.25">
      <c r="B3549" s="1831"/>
      <c r="C3549" s="1831"/>
      <c r="D3549" s="1627"/>
      <c r="E3549" s="1831"/>
      <c r="F3549" s="1831"/>
      <c r="G3549" s="1831"/>
      <c r="S3549" s="1473"/>
      <c r="BU3549" s="1819"/>
      <c r="CI3549" s="1455"/>
    </row>
    <row r="3550" spans="2:87" s="1365" customFormat="1" x14ac:dyDescent="0.25">
      <c r="B3550" s="1831"/>
      <c r="C3550" s="1831"/>
      <c r="D3550" s="1627"/>
      <c r="E3550" s="1831"/>
      <c r="F3550" s="1831"/>
      <c r="G3550" s="1831"/>
      <c r="S3550" s="1473"/>
      <c r="BU3550" s="1819"/>
      <c r="CI3550" s="1455"/>
    </row>
    <row r="3551" spans="2:87" s="1365" customFormat="1" x14ac:dyDescent="0.25">
      <c r="B3551" s="1831"/>
      <c r="C3551" s="1831"/>
      <c r="D3551" s="1627"/>
      <c r="E3551" s="1831"/>
      <c r="F3551" s="1831"/>
      <c r="G3551" s="1831"/>
      <c r="S3551" s="1473"/>
      <c r="BU3551" s="1819"/>
      <c r="CI3551" s="1455"/>
    </row>
    <row r="3552" spans="2:87" s="1365" customFormat="1" x14ac:dyDescent="0.25">
      <c r="B3552" s="1831"/>
      <c r="C3552" s="1831"/>
      <c r="D3552" s="1627"/>
      <c r="E3552" s="1831"/>
      <c r="F3552" s="1831"/>
      <c r="G3552" s="1831"/>
      <c r="S3552" s="1473"/>
      <c r="BU3552" s="1819"/>
      <c r="CI3552" s="1455"/>
    </row>
    <row r="3553" spans="2:87" s="1365" customFormat="1" x14ac:dyDescent="0.25">
      <c r="B3553" s="1831"/>
      <c r="C3553" s="1831"/>
      <c r="D3553" s="1627"/>
      <c r="E3553" s="1831"/>
      <c r="F3553" s="1831"/>
      <c r="G3553" s="1831"/>
      <c r="S3553" s="1473"/>
      <c r="BU3553" s="1819"/>
      <c r="CI3553" s="1455"/>
    </row>
    <row r="3554" spans="2:87" s="1365" customFormat="1" x14ac:dyDescent="0.25">
      <c r="B3554" s="1831"/>
      <c r="C3554" s="1831"/>
      <c r="D3554" s="1627"/>
      <c r="E3554" s="1831"/>
      <c r="F3554" s="1831"/>
      <c r="G3554" s="1831"/>
      <c r="S3554" s="1473"/>
      <c r="BU3554" s="1819"/>
      <c r="CI3554" s="1455"/>
    </row>
    <row r="3555" spans="2:87" s="1365" customFormat="1" x14ac:dyDescent="0.25">
      <c r="B3555" s="1831"/>
      <c r="C3555" s="1831"/>
      <c r="D3555" s="1627"/>
      <c r="E3555" s="1831"/>
      <c r="F3555" s="1831"/>
      <c r="G3555" s="1831"/>
      <c r="S3555" s="1473"/>
      <c r="BU3555" s="1819"/>
      <c r="CI3555" s="1455"/>
    </row>
    <row r="3556" spans="2:87" s="1365" customFormat="1" x14ac:dyDescent="0.25">
      <c r="B3556" s="1831"/>
      <c r="C3556" s="1831"/>
      <c r="D3556" s="1627"/>
      <c r="E3556" s="1831"/>
      <c r="F3556" s="1831"/>
      <c r="G3556" s="1831"/>
      <c r="S3556" s="1473"/>
      <c r="BU3556" s="1819"/>
      <c r="CI3556" s="1455"/>
    </row>
    <row r="3557" spans="2:87" s="1365" customFormat="1" x14ac:dyDescent="0.25">
      <c r="B3557" s="1831"/>
      <c r="C3557" s="1831"/>
      <c r="D3557" s="1627"/>
      <c r="E3557" s="1831"/>
      <c r="F3557" s="1831"/>
      <c r="G3557" s="1831"/>
      <c r="S3557" s="1473"/>
      <c r="BU3557" s="1819"/>
      <c r="CI3557" s="1455"/>
    </row>
    <row r="3558" spans="2:87" s="1365" customFormat="1" x14ac:dyDescent="0.25">
      <c r="B3558" s="1831"/>
      <c r="C3558" s="1831"/>
      <c r="D3558" s="1627"/>
      <c r="E3558" s="1831"/>
      <c r="F3558" s="1831"/>
      <c r="G3558" s="1831"/>
      <c r="S3558" s="1473"/>
      <c r="BU3558" s="1819"/>
      <c r="CI3558" s="1455"/>
    </row>
    <row r="3559" spans="2:87" s="1365" customFormat="1" x14ac:dyDescent="0.25">
      <c r="B3559" s="1831"/>
      <c r="C3559" s="1831"/>
      <c r="D3559" s="1627"/>
      <c r="E3559" s="1831"/>
      <c r="F3559" s="1831"/>
      <c r="G3559" s="1831"/>
      <c r="S3559" s="1473"/>
      <c r="BU3559" s="1819"/>
      <c r="CI3559" s="1455"/>
    </row>
    <row r="3560" spans="2:87" s="1365" customFormat="1" x14ac:dyDescent="0.25">
      <c r="B3560" s="1831"/>
      <c r="C3560" s="1831"/>
      <c r="D3560" s="1627"/>
      <c r="E3560" s="1831"/>
      <c r="F3560" s="1831"/>
      <c r="G3560" s="1831"/>
      <c r="S3560" s="1473"/>
      <c r="BU3560" s="1819"/>
      <c r="CI3560" s="1455"/>
    </row>
    <row r="3561" spans="2:87" s="1365" customFormat="1" x14ac:dyDescent="0.25">
      <c r="B3561" s="1831"/>
      <c r="C3561" s="1831"/>
      <c r="D3561" s="1627"/>
      <c r="E3561" s="1831"/>
      <c r="F3561" s="1831"/>
      <c r="G3561" s="1831"/>
      <c r="S3561" s="1473"/>
      <c r="BU3561" s="1819"/>
      <c r="CI3561" s="1455"/>
    </row>
    <row r="3562" spans="2:87" s="1365" customFormat="1" x14ac:dyDescent="0.25">
      <c r="B3562" s="1831"/>
      <c r="C3562" s="1831"/>
      <c r="D3562" s="1627"/>
      <c r="E3562" s="1831"/>
      <c r="F3562" s="1831"/>
      <c r="G3562" s="1831"/>
      <c r="S3562" s="1473"/>
      <c r="BU3562" s="1819"/>
      <c r="CI3562" s="1455"/>
    </row>
    <row r="3563" spans="2:87" s="1365" customFormat="1" x14ac:dyDescent="0.25">
      <c r="B3563" s="1831"/>
      <c r="C3563" s="1831"/>
      <c r="D3563" s="1627"/>
      <c r="E3563" s="1831"/>
      <c r="F3563" s="1831"/>
      <c r="G3563" s="1831"/>
      <c r="S3563" s="1473"/>
      <c r="BU3563" s="1819"/>
      <c r="CI3563" s="1455"/>
    </row>
    <row r="3564" spans="2:87" s="1365" customFormat="1" x14ac:dyDescent="0.25">
      <c r="B3564" s="1831"/>
      <c r="C3564" s="1831"/>
      <c r="D3564" s="1627"/>
      <c r="E3564" s="1831"/>
      <c r="F3564" s="1831"/>
      <c r="G3564" s="1831"/>
      <c r="S3564" s="1473"/>
      <c r="BU3564" s="1819"/>
      <c r="CI3564" s="1455"/>
    </row>
    <row r="3565" spans="2:87" s="1365" customFormat="1" x14ac:dyDescent="0.25">
      <c r="B3565" s="1831"/>
      <c r="C3565" s="1831"/>
      <c r="D3565" s="1627"/>
      <c r="E3565" s="1831"/>
      <c r="F3565" s="1831"/>
      <c r="G3565" s="1831"/>
      <c r="S3565" s="1473"/>
      <c r="BU3565" s="1819"/>
      <c r="CI3565" s="1455"/>
    </row>
    <row r="3566" spans="2:87" s="1365" customFormat="1" x14ac:dyDescent="0.25">
      <c r="B3566" s="1831"/>
      <c r="C3566" s="1831"/>
      <c r="D3566" s="1627"/>
      <c r="E3566" s="1831"/>
      <c r="F3566" s="1831"/>
      <c r="G3566" s="1831"/>
      <c r="S3566" s="1473"/>
      <c r="BU3566" s="1819"/>
      <c r="CI3566" s="1455"/>
    </row>
    <row r="3567" spans="2:87" s="1365" customFormat="1" x14ac:dyDescent="0.25">
      <c r="B3567" s="1831"/>
      <c r="C3567" s="1831"/>
      <c r="D3567" s="1627"/>
      <c r="E3567" s="1831"/>
      <c r="F3567" s="1831"/>
      <c r="G3567" s="1831"/>
      <c r="S3567" s="1473"/>
      <c r="BU3567" s="1819"/>
      <c r="CI3567" s="1455"/>
    </row>
    <row r="3568" spans="2:87" s="1365" customFormat="1" x14ac:dyDescent="0.25">
      <c r="B3568" s="1831"/>
      <c r="C3568" s="1831"/>
      <c r="D3568" s="1627"/>
      <c r="E3568" s="1831"/>
      <c r="F3568" s="1831"/>
      <c r="G3568" s="1831"/>
      <c r="S3568" s="1473"/>
      <c r="BU3568" s="1819"/>
      <c r="CI3568" s="1455"/>
    </row>
    <row r="3569" spans="2:87" s="1365" customFormat="1" x14ac:dyDescent="0.25">
      <c r="B3569" s="1831"/>
      <c r="C3569" s="1831"/>
      <c r="D3569" s="1627"/>
      <c r="E3569" s="1831"/>
      <c r="F3569" s="1831"/>
      <c r="G3569" s="1831"/>
      <c r="S3569" s="1473"/>
      <c r="BU3569" s="1819"/>
      <c r="CI3569" s="1455"/>
    </row>
    <row r="3570" spans="2:87" s="1365" customFormat="1" x14ac:dyDescent="0.25">
      <c r="B3570" s="1831"/>
      <c r="C3570" s="1831"/>
      <c r="D3570" s="1627"/>
      <c r="E3570" s="1831"/>
      <c r="F3570" s="1831"/>
      <c r="G3570" s="1831"/>
      <c r="S3570" s="1473"/>
      <c r="BU3570" s="1819"/>
      <c r="CI3570" s="1455"/>
    </row>
    <row r="3571" spans="2:87" s="1365" customFormat="1" x14ac:dyDescent="0.25">
      <c r="B3571" s="1831"/>
      <c r="C3571" s="1831"/>
      <c r="D3571" s="1627"/>
      <c r="E3571" s="1831"/>
      <c r="F3571" s="1831"/>
      <c r="G3571" s="1831"/>
      <c r="S3571" s="1473"/>
      <c r="BU3571" s="1819"/>
      <c r="CI3571" s="1455"/>
    </row>
    <row r="3572" spans="2:87" s="1365" customFormat="1" x14ac:dyDescent="0.25">
      <c r="B3572" s="1831"/>
      <c r="C3572" s="1831"/>
      <c r="D3572" s="1627"/>
      <c r="E3572" s="1831"/>
      <c r="F3572" s="1831"/>
      <c r="G3572" s="1831"/>
      <c r="S3572" s="1473"/>
      <c r="BU3572" s="1819"/>
      <c r="CI3572" s="1455"/>
    </row>
    <row r="3573" spans="2:87" s="1365" customFormat="1" x14ac:dyDescent="0.25">
      <c r="B3573" s="1831"/>
      <c r="C3573" s="1831"/>
      <c r="D3573" s="1627"/>
      <c r="E3573" s="1831"/>
      <c r="F3573" s="1831"/>
      <c r="G3573" s="1831"/>
      <c r="S3573" s="1473"/>
      <c r="BU3573" s="1819"/>
      <c r="CI3573" s="1455"/>
    </row>
    <row r="3574" spans="2:87" s="1365" customFormat="1" x14ac:dyDescent="0.25">
      <c r="B3574" s="1831"/>
      <c r="C3574" s="1831"/>
      <c r="D3574" s="1627"/>
      <c r="E3574" s="1831"/>
      <c r="F3574" s="1831"/>
      <c r="G3574" s="1831"/>
      <c r="S3574" s="1473"/>
      <c r="BU3574" s="1819"/>
      <c r="CI3574" s="1455"/>
    </row>
    <row r="3575" spans="2:87" s="1365" customFormat="1" x14ac:dyDescent="0.25">
      <c r="B3575" s="1831"/>
      <c r="C3575" s="1831"/>
      <c r="D3575" s="1627"/>
      <c r="E3575" s="1831"/>
      <c r="F3575" s="1831"/>
      <c r="G3575" s="1831"/>
      <c r="S3575" s="1473"/>
      <c r="BU3575" s="1819"/>
      <c r="CI3575" s="1455"/>
    </row>
    <row r="3576" spans="2:87" s="1365" customFormat="1" x14ac:dyDescent="0.25">
      <c r="B3576" s="1831"/>
      <c r="C3576" s="1831"/>
      <c r="D3576" s="1627"/>
      <c r="E3576" s="1831"/>
      <c r="F3576" s="1831"/>
      <c r="G3576" s="1831"/>
      <c r="S3576" s="1473"/>
      <c r="BU3576" s="1819"/>
      <c r="CI3576" s="1455"/>
    </row>
    <row r="3577" spans="2:87" s="1365" customFormat="1" x14ac:dyDescent="0.25">
      <c r="B3577" s="1831"/>
      <c r="C3577" s="1831"/>
      <c r="D3577" s="1627"/>
      <c r="E3577" s="1831"/>
      <c r="F3577" s="1831"/>
      <c r="G3577" s="1831"/>
      <c r="S3577" s="1473"/>
      <c r="BU3577" s="1819"/>
      <c r="CI3577" s="1455"/>
    </row>
    <row r="3578" spans="2:87" s="1365" customFormat="1" x14ac:dyDescent="0.25">
      <c r="B3578" s="1831"/>
      <c r="C3578" s="1831"/>
      <c r="D3578" s="1627"/>
      <c r="E3578" s="1831"/>
      <c r="F3578" s="1831"/>
      <c r="G3578" s="1831"/>
      <c r="S3578" s="1473"/>
      <c r="BU3578" s="1819"/>
      <c r="CI3578" s="1455"/>
    </row>
    <row r="3579" spans="2:87" s="1365" customFormat="1" x14ac:dyDescent="0.25">
      <c r="B3579" s="1831"/>
      <c r="C3579" s="1831"/>
      <c r="D3579" s="1627"/>
      <c r="E3579" s="1831"/>
      <c r="F3579" s="1831"/>
      <c r="G3579" s="1831"/>
      <c r="S3579" s="1473"/>
      <c r="BU3579" s="1819"/>
      <c r="CI3579" s="1455"/>
    </row>
    <row r="3580" spans="2:87" s="1365" customFormat="1" x14ac:dyDescent="0.25">
      <c r="B3580" s="1831"/>
      <c r="C3580" s="1831"/>
      <c r="D3580" s="1627"/>
      <c r="E3580" s="1831"/>
      <c r="F3580" s="1831"/>
      <c r="G3580" s="1831"/>
      <c r="S3580" s="1473"/>
      <c r="BU3580" s="1819"/>
      <c r="CI3580" s="1455"/>
    </row>
    <row r="3581" spans="2:87" s="1365" customFormat="1" x14ac:dyDescent="0.25">
      <c r="B3581" s="1831"/>
      <c r="C3581" s="1831"/>
      <c r="D3581" s="1627"/>
      <c r="E3581" s="1831"/>
      <c r="F3581" s="1831"/>
      <c r="G3581" s="1831"/>
      <c r="S3581" s="1473"/>
      <c r="BU3581" s="1819"/>
      <c r="CI3581" s="1455"/>
    </row>
    <row r="3582" spans="2:87" s="1365" customFormat="1" x14ac:dyDescent="0.25">
      <c r="B3582" s="1831"/>
      <c r="C3582" s="1831"/>
      <c r="D3582" s="1627"/>
      <c r="E3582" s="1831"/>
      <c r="F3582" s="1831"/>
      <c r="G3582" s="1831"/>
      <c r="S3582" s="1473"/>
      <c r="BU3582" s="1819"/>
      <c r="CI3582" s="1455"/>
    </row>
    <row r="3583" spans="2:87" s="1365" customFormat="1" x14ac:dyDescent="0.25">
      <c r="B3583" s="1831"/>
      <c r="C3583" s="1831"/>
      <c r="D3583" s="1627"/>
      <c r="E3583" s="1831"/>
      <c r="F3583" s="1831"/>
      <c r="G3583" s="1831"/>
      <c r="S3583" s="1473"/>
      <c r="BU3583" s="1819"/>
      <c r="CI3583" s="1455"/>
    </row>
    <row r="3584" spans="2:87" s="1365" customFormat="1" x14ac:dyDescent="0.25">
      <c r="B3584" s="1831"/>
      <c r="C3584" s="1831"/>
      <c r="D3584" s="1627"/>
      <c r="E3584" s="1831"/>
      <c r="F3584" s="1831"/>
      <c r="G3584" s="1831"/>
      <c r="S3584" s="1473"/>
      <c r="BU3584" s="1819"/>
      <c r="CI3584" s="1455"/>
    </row>
    <row r="3585" spans="2:87" s="1365" customFormat="1" x14ac:dyDescent="0.25">
      <c r="B3585" s="1831"/>
      <c r="C3585" s="1831"/>
      <c r="D3585" s="1627"/>
      <c r="E3585" s="1831"/>
      <c r="F3585" s="1831"/>
      <c r="G3585" s="1831"/>
      <c r="S3585" s="1473"/>
      <c r="BU3585" s="1819"/>
      <c r="CI3585" s="1455"/>
    </row>
    <row r="3586" spans="2:87" s="1365" customFormat="1" x14ac:dyDescent="0.25">
      <c r="B3586" s="1831"/>
      <c r="C3586" s="1831"/>
      <c r="D3586" s="1627"/>
      <c r="E3586" s="1831"/>
      <c r="F3586" s="1831"/>
      <c r="G3586" s="1831"/>
      <c r="S3586" s="1473"/>
      <c r="BU3586" s="1819"/>
      <c r="CI3586" s="1455"/>
    </row>
    <row r="3587" spans="2:87" s="1365" customFormat="1" x14ac:dyDescent="0.25">
      <c r="B3587" s="1831"/>
      <c r="C3587" s="1831"/>
      <c r="D3587" s="1627"/>
      <c r="E3587" s="1831"/>
      <c r="F3587" s="1831"/>
      <c r="G3587" s="1831"/>
      <c r="S3587" s="1473"/>
      <c r="BU3587" s="1819"/>
      <c r="CI3587" s="1455"/>
    </row>
    <row r="3588" spans="2:87" s="1365" customFormat="1" x14ac:dyDescent="0.25">
      <c r="B3588" s="1831"/>
      <c r="C3588" s="1831"/>
      <c r="D3588" s="1627"/>
      <c r="E3588" s="1831"/>
      <c r="F3588" s="1831"/>
      <c r="G3588" s="1831"/>
      <c r="S3588" s="1473"/>
      <c r="BU3588" s="1819"/>
      <c r="CI3588" s="1455"/>
    </row>
    <row r="3589" spans="2:87" s="1365" customFormat="1" x14ac:dyDescent="0.25">
      <c r="B3589" s="1831"/>
      <c r="C3589" s="1831"/>
      <c r="D3589" s="1627"/>
      <c r="E3589" s="1831"/>
      <c r="F3589" s="1831"/>
      <c r="G3589" s="1831"/>
      <c r="S3589" s="1473"/>
      <c r="BU3589" s="1819"/>
      <c r="CI3589" s="1455"/>
    </row>
    <row r="3590" spans="2:87" s="1365" customFormat="1" x14ac:dyDescent="0.25">
      <c r="B3590" s="1831"/>
      <c r="C3590" s="1831"/>
      <c r="D3590" s="1627"/>
      <c r="E3590" s="1831"/>
      <c r="F3590" s="1831"/>
      <c r="G3590" s="1831"/>
      <c r="S3590" s="1473"/>
      <c r="BU3590" s="1819"/>
      <c r="CI3590" s="1455"/>
    </row>
    <row r="3591" spans="2:87" s="1365" customFormat="1" x14ac:dyDescent="0.25">
      <c r="B3591" s="1831"/>
      <c r="C3591" s="1831"/>
      <c r="D3591" s="1627"/>
      <c r="E3591" s="1831"/>
      <c r="F3591" s="1831"/>
      <c r="G3591" s="1831"/>
      <c r="S3591" s="1473"/>
      <c r="BU3591" s="1819"/>
      <c r="CI3591" s="1455"/>
    </row>
    <row r="3592" spans="2:87" s="1365" customFormat="1" x14ac:dyDescent="0.25">
      <c r="B3592" s="1831"/>
      <c r="C3592" s="1831"/>
      <c r="D3592" s="1627"/>
      <c r="E3592" s="1831"/>
      <c r="F3592" s="1831"/>
      <c r="G3592" s="1831"/>
      <c r="S3592" s="1473"/>
      <c r="BU3592" s="1819"/>
      <c r="CI3592" s="1455"/>
    </row>
    <row r="3593" spans="2:87" s="1365" customFormat="1" x14ac:dyDescent="0.25">
      <c r="B3593" s="1831"/>
      <c r="C3593" s="1831"/>
      <c r="D3593" s="1627"/>
      <c r="E3593" s="1831"/>
      <c r="F3593" s="1831"/>
      <c r="G3593" s="1831"/>
      <c r="S3593" s="1473"/>
      <c r="BU3593" s="1819"/>
      <c r="CI3593" s="1455"/>
    </row>
    <row r="3594" spans="2:87" s="1365" customFormat="1" x14ac:dyDescent="0.25">
      <c r="B3594" s="1831"/>
      <c r="C3594" s="1831"/>
      <c r="D3594" s="1627"/>
      <c r="E3594" s="1831"/>
      <c r="F3594" s="1831"/>
      <c r="G3594" s="1831"/>
      <c r="S3594" s="1473"/>
      <c r="BU3594" s="1819"/>
      <c r="CI3594" s="1455"/>
    </row>
    <row r="3595" spans="2:87" s="1365" customFormat="1" x14ac:dyDescent="0.25">
      <c r="B3595" s="1831"/>
      <c r="C3595" s="1831"/>
      <c r="D3595" s="1627"/>
      <c r="E3595" s="1831"/>
      <c r="F3595" s="1831"/>
      <c r="G3595" s="1831"/>
      <c r="S3595" s="1473"/>
      <c r="BU3595" s="1819"/>
      <c r="CI3595" s="1455"/>
    </row>
    <row r="3596" spans="2:87" s="1365" customFormat="1" x14ac:dyDescent="0.25">
      <c r="B3596" s="1831"/>
      <c r="C3596" s="1831"/>
      <c r="D3596" s="1627"/>
      <c r="E3596" s="1831"/>
      <c r="F3596" s="1831"/>
      <c r="G3596" s="1831"/>
      <c r="S3596" s="1473"/>
      <c r="BU3596" s="1819"/>
      <c r="CI3596" s="1455"/>
    </row>
    <row r="3597" spans="2:87" s="1365" customFormat="1" x14ac:dyDescent="0.25">
      <c r="B3597" s="1831"/>
      <c r="C3597" s="1831"/>
      <c r="D3597" s="1627"/>
      <c r="E3597" s="1831"/>
      <c r="F3597" s="1831"/>
      <c r="G3597" s="1831"/>
      <c r="S3597" s="1473"/>
      <c r="BU3597" s="1819"/>
      <c r="CI3597" s="1455"/>
    </row>
    <row r="3598" spans="2:87" s="1365" customFormat="1" x14ac:dyDescent="0.25">
      <c r="B3598" s="1831"/>
      <c r="C3598" s="1831"/>
      <c r="D3598" s="1627"/>
      <c r="E3598" s="1831"/>
      <c r="F3598" s="1831"/>
      <c r="G3598" s="1831"/>
      <c r="S3598" s="1473"/>
      <c r="BU3598" s="1819"/>
      <c r="CI3598" s="1455"/>
    </row>
    <row r="3599" spans="2:87" s="1365" customFormat="1" x14ac:dyDescent="0.25">
      <c r="B3599" s="1831"/>
      <c r="C3599" s="1831"/>
      <c r="D3599" s="1627"/>
      <c r="E3599" s="1831"/>
      <c r="F3599" s="1831"/>
      <c r="G3599" s="1831"/>
      <c r="S3599" s="1473"/>
      <c r="BU3599" s="1819"/>
      <c r="CI3599" s="1455"/>
    </row>
    <row r="3600" spans="2:87" s="1365" customFormat="1" x14ac:dyDescent="0.25">
      <c r="B3600" s="1831"/>
      <c r="C3600" s="1831"/>
      <c r="D3600" s="1627"/>
      <c r="E3600" s="1831"/>
      <c r="F3600" s="1831"/>
      <c r="G3600" s="1831"/>
      <c r="S3600" s="1473"/>
      <c r="BU3600" s="1819"/>
      <c r="CI3600" s="1455"/>
    </row>
    <row r="3601" spans="2:87" s="1365" customFormat="1" x14ac:dyDescent="0.25">
      <c r="B3601" s="1831"/>
      <c r="C3601" s="1831"/>
      <c r="D3601" s="1627"/>
      <c r="E3601" s="1831"/>
      <c r="F3601" s="1831"/>
      <c r="G3601" s="1831"/>
      <c r="S3601" s="1473"/>
      <c r="BU3601" s="1819"/>
      <c r="CI3601" s="1455"/>
    </row>
    <row r="3602" spans="2:87" s="1365" customFormat="1" x14ac:dyDescent="0.25">
      <c r="B3602" s="1831"/>
      <c r="C3602" s="1831"/>
      <c r="D3602" s="1627"/>
      <c r="E3602" s="1831"/>
      <c r="F3602" s="1831"/>
      <c r="G3602" s="1831"/>
      <c r="S3602" s="1473"/>
      <c r="BU3602" s="1819"/>
      <c r="CI3602" s="1455"/>
    </row>
    <row r="3603" spans="2:87" s="1365" customFormat="1" x14ac:dyDescent="0.25">
      <c r="B3603" s="1831"/>
      <c r="C3603" s="1831"/>
      <c r="D3603" s="1627"/>
      <c r="E3603" s="1831"/>
      <c r="F3603" s="1831"/>
      <c r="G3603" s="1831"/>
      <c r="S3603" s="1473"/>
      <c r="BU3603" s="1819"/>
      <c r="CI3603" s="1455"/>
    </row>
    <row r="3604" spans="2:87" s="1365" customFormat="1" x14ac:dyDescent="0.25">
      <c r="B3604" s="1831"/>
      <c r="C3604" s="1831"/>
      <c r="D3604" s="1627"/>
      <c r="E3604" s="1831"/>
      <c r="F3604" s="1831"/>
      <c r="G3604" s="1831"/>
      <c r="S3604" s="1473"/>
      <c r="BU3604" s="1819"/>
      <c r="CI3604" s="1455"/>
    </row>
    <row r="3605" spans="2:87" s="1365" customFormat="1" x14ac:dyDescent="0.25">
      <c r="B3605" s="1831"/>
      <c r="C3605" s="1831"/>
      <c r="D3605" s="1627"/>
      <c r="E3605" s="1831"/>
      <c r="F3605" s="1831"/>
      <c r="G3605" s="1831"/>
      <c r="S3605" s="1473"/>
      <c r="BU3605" s="1819"/>
      <c r="CI3605" s="1455"/>
    </row>
    <row r="3606" spans="2:87" s="1365" customFormat="1" x14ac:dyDescent="0.25">
      <c r="B3606" s="1831"/>
      <c r="C3606" s="1831"/>
      <c r="D3606" s="1627"/>
      <c r="E3606" s="1831"/>
      <c r="F3606" s="1831"/>
      <c r="G3606" s="1831"/>
      <c r="S3606" s="1473"/>
      <c r="BU3606" s="1819"/>
      <c r="CI3606" s="1455"/>
    </row>
    <row r="3607" spans="2:87" s="1365" customFormat="1" x14ac:dyDescent="0.25">
      <c r="B3607" s="1831"/>
      <c r="C3607" s="1831"/>
      <c r="D3607" s="1627"/>
      <c r="E3607" s="1831"/>
      <c r="F3607" s="1831"/>
      <c r="G3607" s="1831"/>
      <c r="S3607" s="1473"/>
      <c r="BU3607" s="1819"/>
      <c r="CI3607" s="1455"/>
    </row>
    <row r="3608" spans="2:87" s="1365" customFormat="1" x14ac:dyDescent="0.25">
      <c r="B3608" s="1831"/>
      <c r="C3608" s="1831"/>
      <c r="D3608" s="1627"/>
      <c r="E3608" s="1831"/>
      <c r="F3608" s="1831"/>
      <c r="G3608" s="1831"/>
      <c r="S3608" s="1473"/>
      <c r="BU3608" s="1819"/>
      <c r="CI3608" s="1455"/>
    </row>
    <row r="3609" spans="2:87" s="1365" customFormat="1" x14ac:dyDescent="0.25">
      <c r="B3609" s="1831"/>
      <c r="C3609" s="1831"/>
      <c r="D3609" s="1627"/>
      <c r="E3609" s="1831"/>
      <c r="F3609" s="1831"/>
      <c r="G3609" s="1831"/>
      <c r="S3609" s="1473"/>
      <c r="BU3609" s="1819"/>
      <c r="CI3609" s="1455"/>
    </row>
    <row r="3610" spans="2:87" s="1365" customFormat="1" x14ac:dyDescent="0.25">
      <c r="B3610" s="1831"/>
      <c r="C3610" s="1831"/>
      <c r="D3610" s="1627"/>
      <c r="E3610" s="1831"/>
      <c r="F3610" s="1831"/>
      <c r="G3610" s="1831"/>
      <c r="S3610" s="1473"/>
      <c r="BU3610" s="1819"/>
      <c r="CI3610" s="1455"/>
    </row>
    <row r="3611" spans="2:87" s="1365" customFormat="1" x14ac:dyDescent="0.25">
      <c r="B3611" s="1831"/>
      <c r="C3611" s="1831"/>
      <c r="D3611" s="1627"/>
      <c r="E3611" s="1831"/>
      <c r="F3611" s="1831"/>
      <c r="G3611" s="1831"/>
      <c r="S3611" s="1473"/>
      <c r="BU3611" s="1819"/>
      <c r="CI3611" s="1455"/>
    </row>
    <row r="3612" spans="2:87" s="1365" customFormat="1" x14ac:dyDescent="0.25">
      <c r="B3612" s="1831"/>
      <c r="C3612" s="1831"/>
      <c r="D3612" s="1627"/>
      <c r="E3612" s="1831"/>
      <c r="F3612" s="1831"/>
      <c r="G3612" s="1831"/>
      <c r="S3612" s="1473"/>
      <c r="BU3612" s="1819"/>
      <c r="CI3612" s="1455"/>
    </row>
    <row r="3613" spans="2:87" s="1365" customFormat="1" x14ac:dyDescent="0.25">
      <c r="B3613" s="1831"/>
      <c r="C3613" s="1831"/>
      <c r="D3613" s="1627"/>
      <c r="E3613" s="1831"/>
      <c r="F3613" s="1831"/>
      <c r="G3613" s="1831"/>
      <c r="S3613" s="1473"/>
      <c r="BU3613" s="1819"/>
      <c r="CI3613" s="1455"/>
    </row>
    <row r="3614" spans="2:87" s="1365" customFormat="1" x14ac:dyDescent="0.25">
      <c r="B3614" s="1831"/>
      <c r="C3614" s="1831"/>
      <c r="D3614" s="1627"/>
      <c r="E3614" s="1831"/>
      <c r="F3614" s="1831"/>
      <c r="G3614" s="1831"/>
      <c r="S3614" s="1473"/>
      <c r="BU3614" s="1819"/>
      <c r="CI3614" s="1455"/>
    </row>
    <row r="3615" spans="2:87" s="1365" customFormat="1" x14ac:dyDescent="0.25">
      <c r="B3615" s="1831"/>
      <c r="C3615" s="1831"/>
      <c r="D3615" s="1627"/>
      <c r="E3615" s="1831"/>
      <c r="F3615" s="1831"/>
      <c r="G3615" s="1831"/>
      <c r="S3615" s="1473"/>
      <c r="BU3615" s="1819"/>
      <c r="CI3615" s="1455"/>
    </row>
    <row r="3616" spans="2:87" s="1365" customFormat="1" x14ac:dyDescent="0.25">
      <c r="B3616" s="1831"/>
      <c r="C3616" s="1831"/>
      <c r="D3616" s="1627"/>
      <c r="E3616" s="1831"/>
      <c r="F3616" s="1831"/>
      <c r="G3616" s="1831"/>
      <c r="S3616" s="1473"/>
      <c r="BU3616" s="1819"/>
      <c r="CI3616" s="1455"/>
    </row>
    <row r="3617" spans="2:87" s="1365" customFormat="1" x14ac:dyDescent="0.25">
      <c r="B3617" s="1831"/>
      <c r="C3617" s="1831"/>
      <c r="D3617" s="1627"/>
      <c r="E3617" s="1831"/>
      <c r="F3617" s="1831"/>
      <c r="G3617" s="1831"/>
      <c r="S3617" s="1473"/>
      <c r="BU3617" s="1819"/>
      <c r="CI3617" s="1455"/>
    </row>
    <row r="3618" spans="2:87" s="1365" customFormat="1" x14ac:dyDescent="0.25">
      <c r="B3618" s="1831"/>
      <c r="C3618" s="1831"/>
      <c r="D3618" s="1627"/>
      <c r="E3618" s="1831"/>
      <c r="F3618" s="1831"/>
      <c r="G3618" s="1831"/>
      <c r="S3618" s="1473"/>
      <c r="BU3618" s="1819"/>
      <c r="CI3618" s="1455"/>
    </row>
    <row r="3619" spans="2:87" s="1365" customFormat="1" x14ac:dyDescent="0.25">
      <c r="B3619" s="1831"/>
      <c r="C3619" s="1831"/>
      <c r="D3619" s="1627"/>
      <c r="E3619" s="1831"/>
      <c r="F3619" s="1831"/>
      <c r="G3619" s="1831"/>
      <c r="S3619" s="1473"/>
      <c r="BU3619" s="1819"/>
      <c r="CI3619" s="1455"/>
    </row>
    <row r="3620" spans="2:87" s="1365" customFormat="1" x14ac:dyDescent="0.25">
      <c r="B3620" s="1831"/>
      <c r="C3620" s="1831"/>
      <c r="D3620" s="1627"/>
      <c r="E3620" s="1831"/>
      <c r="F3620" s="1831"/>
      <c r="G3620" s="1831"/>
      <c r="S3620" s="1473"/>
      <c r="BU3620" s="1819"/>
      <c r="CI3620" s="1455"/>
    </row>
    <row r="3621" spans="2:87" s="1365" customFormat="1" x14ac:dyDescent="0.25">
      <c r="B3621" s="1831"/>
      <c r="C3621" s="1831"/>
      <c r="D3621" s="1627"/>
      <c r="E3621" s="1831"/>
      <c r="F3621" s="1831"/>
      <c r="G3621" s="1831"/>
      <c r="S3621" s="1473"/>
      <c r="BU3621" s="1819"/>
      <c r="CI3621" s="1455"/>
    </row>
    <row r="3622" spans="2:87" s="1365" customFormat="1" x14ac:dyDescent="0.25">
      <c r="B3622" s="1831"/>
      <c r="C3622" s="1831"/>
      <c r="D3622" s="1627"/>
      <c r="E3622" s="1831"/>
      <c r="F3622" s="1831"/>
      <c r="G3622" s="1831"/>
      <c r="S3622" s="1473"/>
      <c r="BU3622" s="1819"/>
      <c r="CI3622" s="1455"/>
    </row>
    <row r="3623" spans="2:87" s="1365" customFormat="1" x14ac:dyDescent="0.25">
      <c r="B3623" s="1831"/>
      <c r="C3623" s="1831"/>
      <c r="D3623" s="1627"/>
      <c r="E3623" s="1831"/>
      <c r="F3623" s="1831"/>
      <c r="G3623" s="1831"/>
      <c r="S3623" s="1473"/>
      <c r="BU3623" s="1819"/>
      <c r="CI3623" s="1455"/>
    </row>
    <row r="3624" spans="2:87" s="1365" customFormat="1" x14ac:dyDescent="0.25">
      <c r="B3624" s="1831"/>
      <c r="C3624" s="1831"/>
      <c r="D3624" s="1627"/>
      <c r="E3624" s="1831"/>
      <c r="F3624" s="1831"/>
      <c r="G3624" s="1831"/>
      <c r="S3624" s="1473"/>
      <c r="BU3624" s="1819"/>
      <c r="CI3624" s="1455"/>
    </row>
    <row r="3625" spans="2:87" s="1365" customFormat="1" x14ac:dyDescent="0.25">
      <c r="B3625" s="1831"/>
      <c r="C3625" s="1831"/>
      <c r="D3625" s="1627"/>
      <c r="E3625" s="1831"/>
      <c r="F3625" s="1831"/>
      <c r="G3625" s="1831"/>
      <c r="S3625" s="1473"/>
      <c r="BU3625" s="1819"/>
      <c r="CI3625" s="1455"/>
    </row>
    <row r="3626" spans="2:87" s="1365" customFormat="1" x14ac:dyDescent="0.25">
      <c r="B3626" s="1831"/>
      <c r="C3626" s="1831"/>
      <c r="D3626" s="1627"/>
      <c r="E3626" s="1831"/>
      <c r="F3626" s="1831"/>
      <c r="G3626" s="1831"/>
      <c r="S3626" s="1473"/>
      <c r="BU3626" s="1819"/>
      <c r="CI3626" s="1455"/>
    </row>
    <row r="3627" spans="2:87" s="1365" customFormat="1" x14ac:dyDescent="0.25">
      <c r="B3627" s="1831"/>
      <c r="C3627" s="1831"/>
      <c r="D3627" s="1627"/>
      <c r="E3627" s="1831"/>
      <c r="F3627" s="1831"/>
      <c r="G3627" s="1831"/>
      <c r="S3627" s="1473"/>
      <c r="BU3627" s="1819"/>
      <c r="CI3627" s="1455"/>
    </row>
    <row r="3628" spans="2:87" s="1365" customFormat="1" x14ac:dyDescent="0.25">
      <c r="B3628" s="1831"/>
      <c r="C3628" s="1831"/>
      <c r="D3628" s="1627"/>
      <c r="E3628" s="1831"/>
      <c r="F3628" s="1831"/>
      <c r="G3628" s="1831"/>
      <c r="S3628" s="1473"/>
      <c r="BU3628" s="1819"/>
      <c r="CI3628" s="1455"/>
    </row>
    <row r="3629" spans="2:87" s="1365" customFormat="1" x14ac:dyDescent="0.25">
      <c r="B3629" s="1831"/>
      <c r="C3629" s="1831"/>
      <c r="D3629" s="1627"/>
      <c r="E3629" s="1831"/>
      <c r="F3629" s="1831"/>
      <c r="G3629" s="1831"/>
      <c r="S3629" s="1473"/>
      <c r="BU3629" s="1819"/>
      <c r="CI3629" s="1455"/>
    </row>
    <row r="3630" spans="2:87" s="1365" customFormat="1" x14ac:dyDescent="0.25">
      <c r="B3630" s="1831"/>
      <c r="C3630" s="1831"/>
      <c r="D3630" s="1627"/>
      <c r="E3630" s="1831"/>
      <c r="F3630" s="1831"/>
      <c r="G3630" s="1831"/>
      <c r="S3630" s="1473"/>
      <c r="BU3630" s="1819"/>
      <c r="CI3630" s="1455"/>
    </row>
    <row r="3631" spans="2:87" s="1365" customFormat="1" x14ac:dyDescent="0.25">
      <c r="B3631" s="1831"/>
      <c r="C3631" s="1831"/>
      <c r="D3631" s="1627"/>
      <c r="E3631" s="1831"/>
      <c r="F3631" s="1831"/>
      <c r="G3631" s="1831"/>
      <c r="S3631" s="1473"/>
      <c r="BU3631" s="1819"/>
      <c r="CI3631" s="1455"/>
    </row>
    <row r="3632" spans="2:87" s="1365" customFormat="1" x14ac:dyDescent="0.25">
      <c r="B3632" s="1831"/>
      <c r="C3632" s="1831"/>
      <c r="D3632" s="1627"/>
      <c r="E3632" s="1831"/>
      <c r="F3632" s="1831"/>
      <c r="G3632" s="1831"/>
      <c r="S3632" s="1473"/>
      <c r="BU3632" s="1819"/>
      <c r="CI3632" s="1455"/>
    </row>
    <row r="3633" spans="2:87" s="1365" customFormat="1" x14ac:dyDescent="0.25">
      <c r="B3633" s="1831"/>
      <c r="C3633" s="1831"/>
      <c r="D3633" s="1627"/>
      <c r="E3633" s="1831"/>
      <c r="F3633" s="1831"/>
      <c r="G3633" s="1831"/>
      <c r="S3633" s="1473"/>
      <c r="BU3633" s="1819"/>
      <c r="CI3633" s="1455"/>
    </row>
    <row r="3634" spans="2:87" s="1365" customFormat="1" x14ac:dyDescent="0.25">
      <c r="B3634" s="1831"/>
      <c r="C3634" s="1831"/>
      <c r="D3634" s="1627"/>
      <c r="E3634" s="1831"/>
      <c r="F3634" s="1831"/>
      <c r="G3634" s="1831"/>
      <c r="S3634" s="1473"/>
      <c r="BU3634" s="1819"/>
      <c r="CI3634" s="1455"/>
    </row>
    <row r="3635" spans="2:87" s="1365" customFormat="1" x14ac:dyDescent="0.25">
      <c r="B3635" s="1831"/>
      <c r="C3635" s="1831"/>
      <c r="D3635" s="1627"/>
      <c r="E3635" s="1831"/>
      <c r="F3635" s="1831"/>
      <c r="G3635" s="1831"/>
      <c r="S3635" s="1473"/>
      <c r="BU3635" s="1819"/>
      <c r="CI3635" s="1455"/>
    </row>
    <row r="3636" spans="2:87" s="1365" customFormat="1" x14ac:dyDescent="0.25">
      <c r="B3636" s="1831"/>
      <c r="C3636" s="1831"/>
      <c r="D3636" s="1627"/>
      <c r="E3636" s="1831"/>
      <c r="F3636" s="1831"/>
      <c r="G3636" s="1831"/>
      <c r="S3636" s="1473"/>
      <c r="BU3636" s="1819"/>
      <c r="CI3636" s="1455"/>
    </row>
    <row r="3637" spans="2:87" s="1365" customFormat="1" x14ac:dyDescent="0.25">
      <c r="B3637" s="1831"/>
      <c r="C3637" s="1831"/>
      <c r="D3637" s="1627"/>
      <c r="E3637" s="1831"/>
      <c r="F3637" s="1831"/>
      <c r="G3637" s="1831"/>
      <c r="S3637" s="1473"/>
      <c r="BU3637" s="1819"/>
      <c r="CI3637" s="1455"/>
    </row>
    <row r="3638" spans="2:87" s="1365" customFormat="1" x14ac:dyDescent="0.25">
      <c r="B3638" s="1831"/>
      <c r="C3638" s="1831"/>
      <c r="D3638" s="1627"/>
      <c r="E3638" s="1831"/>
      <c r="F3638" s="1831"/>
      <c r="G3638" s="1831"/>
      <c r="S3638" s="1473"/>
      <c r="BU3638" s="1819"/>
      <c r="CI3638" s="1455"/>
    </row>
    <row r="3639" spans="2:87" s="1365" customFormat="1" x14ac:dyDescent="0.25">
      <c r="B3639" s="1831"/>
      <c r="C3639" s="1831"/>
      <c r="D3639" s="1627"/>
      <c r="E3639" s="1831"/>
      <c r="F3639" s="1831"/>
      <c r="G3639" s="1831"/>
      <c r="S3639" s="1473"/>
      <c r="BU3639" s="1819"/>
      <c r="CI3639" s="1455"/>
    </row>
    <row r="3640" spans="2:87" s="1365" customFormat="1" x14ac:dyDescent="0.25">
      <c r="B3640" s="1831"/>
      <c r="C3640" s="1831"/>
      <c r="D3640" s="1627"/>
      <c r="E3640" s="1831"/>
      <c r="F3640" s="1831"/>
      <c r="G3640" s="1831"/>
      <c r="S3640" s="1473"/>
      <c r="BU3640" s="1819"/>
      <c r="CI3640" s="1455"/>
    </row>
    <row r="3641" spans="2:87" s="1365" customFormat="1" x14ac:dyDescent="0.25">
      <c r="B3641" s="1831"/>
      <c r="C3641" s="1831"/>
      <c r="D3641" s="1627"/>
      <c r="E3641" s="1831"/>
      <c r="F3641" s="1831"/>
      <c r="G3641" s="1831"/>
      <c r="S3641" s="1473"/>
      <c r="BU3641" s="1819"/>
      <c r="CI3641" s="1455"/>
    </row>
    <row r="3642" spans="2:87" s="1365" customFormat="1" x14ac:dyDescent="0.25">
      <c r="B3642" s="1831"/>
      <c r="C3642" s="1831"/>
      <c r="D3642" s="1627"/>
      <c r="E3642" s="1831"/>
      <c r="F3642" s="1831"/>
      <c r="G3642" s="1831"/>
      <c r="S3642" s="1473"/>
      <c r="BU3642" s="1819"/>
      <c r="CI3642" s="1455"/>
    </row>
    <row r="3643" spans="2:87" s="1365" customFormat="1" x14ac:dyDescent="0.25">
      <c r="B3643" s="1831"/>
      <c r="C3643" s="1831"/>
      <c r="D3643" s="1627"/>
      <c r="E3643" s="1831"/>
      <c r="F3643" s="1831"/>
      <c r="G3643" s="1831"/>
      <c r="S3643" s="1473"/>
      <c r="BU3643" s="1819"/>
      <c r="CI3643" s="1455"/>
    </row>
    <row r="3644" spans="2:87" s="1365" customFormat="1" x14ac:dyDescent="0.25">
      <c r="B3644" s="1831"/>
      <c r="C3644" s="1831"/>
      <c r="D3644" s="1627"/>
      <c r="E3644" s="1831"/>
      <c r="F3644" s="1831"/>
      <c r="G3644" s="1831"/>
      <c r="S3644" s="1473"/>
      <c r="BU3644" s="1819"/>
      <c r="CI3644" s="1455"/>
    </row>
    <row r="3645" spans="2:87" s="1365" customFormat="1" x14ac:dyDescent="0.25">
      <c r="B3645" s="1831"/>
      <c r="C3645" s="1831"/>
      <c r="D3645" s="1627"/>
      <c r="E3645" s="1831"/>
      <c r="F3645" s="1831"/>
      <c r="G3645" s="1831"/>
      <c r="S3645" s="1473"/>
      <c r="BU3645" s="1819"/>
      <c r="CI3645" s="1455"/>
    </row>
    <row r="3646" spans="2:87" s="1365" customFormat="1" x14ac:dyDescent="0.25">
      <c r="B3646" s="1831"/>
      <c r="C3646" s="1831"/>
      <c r="D3646" s="1627"/>
      <c r="E3646" s="1831"/>
      <c r="F3646" s="1831"/>
      <c r="G3646" s="1831"/>
      <c r="S3646" s="1473"/>
      <c r="BU3646" s="1819"/>
      <c r="CI3646" s="1455"/>
    </row>
    <row r="3647" spans="2:87" s="1365" customFormat="1" x14ac:dyDescent="0.25">
      <c r="B3647" s="1831"/>
      <c r="C3647" s="1831"/>
      <c r="D3647" s="1627"/>
      <c r="E3647" s="1831"/>
      <c r="F3647" s="1831"/>
      <c r="G3647" s="1831"/>
      <c r="S3647" s="1473"/>
      <c r="BU3647" s="1819"/>
      <c r="CI3647" s="1455"/>
    </row>
    <row r="3648" spans="2:87" s="1365" customFormat="1" x14ac:dyDescent="0.25">
      <c r="B3648" s="1831"/>
      <c r="C3648" s="1831"/>
      <c r="D3648" s="1627"/>
      <c r="E3648" s="1831"/>
      <c r="F3648" s="1831"/>
      <c r="G3648" s="1831"/>
      <c r="S3648" s="1473"/>
      <c r="BU3648" s="1819"/>
      <c r="CI3648" s="1455"/>
    </row>
    <row r="3649" spans="2:87" s="1365" customFormat="1" x14ac:dyDescent="0.25">
      <c r="B3649" s="1831"/>
      <c r="C3649" s="1831"/>
      <c r="D3649" s="1627"/>
      <c r="E3649" s="1831"/>
      <c r="F3649" s="1831"/>
      <c r="G3649" s="1831"/>
      <c r="S3649" s="1473"/>
      <c r="BU3649" s="1819"/>
      <c r="CI3649" s="1455"/>
    </row>
    <row r="3650" spans="2:87" s="1365" customFormat="1" x14ac:dyDescent="0.25">
      <c r="B3650" s="1831"/>
      <c r="C3650" s="1831"/>
      <c r="D3650" s="1627"/>
      <c r="E3650" s="1831"/>
      <c r="F3650" s="1831"/>
      <c r="G3650" s="1831"/>
      <c r="S3650" s="1473"/>
      <c r="BU3650" s="1819"/>
      <c r="CI3650" s="1455"/>
    </row>
    <row r="3651" spans="2:87" s="1365" customFormat="1" x14ac:dyDescent="0.25">
      <c r="B3651" s="1831"/>
      <c r="C3651" s="1831"/>
      <c r="D3651" s="1627"/>
      <c r="E3651" s="1831"/>
      <c r="F3651" s="1831"/>
      <c r="G3651" s="1831"/>
      <c r="S3651" s="1473"/>
      <c r="BU3651" s="1819"/>
      <c r="CI3651" s="1455"/>
    </row>
    <row r="3652" spans="2:87" s="1365" customFormat="1" x14ac:dyDescent="0.25">
      <c r="B3652" s="1831"/>
      <c r="C3652" s="1831"/>
      <c r="D3652" s="1627"/>
      <c r="E3652" s="1831"/>
      <c r="F3652" s="1831"/>
      <c r="G3652" s="1831"/>
      <c r="S3652" s="1473"/>
      <c r="BU3652" s="1819"/>
      <c r="CI3652" s="1455"/>
    </row>
    <row r="3653" spans="2:87" s="1365" customFormat="1" x14ac:dyDescent="0.25">
      <c r="B3653" s="1831"/>
      <c r="C3653" s="1831"/>
      <c r="D3653" s="1627"/>
      <c r="E3653" s="1831"/>
      <c r="F3653" s="1831"/>
      <c r="G3653" s="1831"/>
      <c r="S3653" s="1473"/>
      <c r="BU3653" s="1819"/>
      <c r="CI3653" s="1455"/>
    </row>
    <row r="3654" spans="2:87" s="1365" customFormat="1" x14ac:dyDescent="0.25">
      <c r="B3654" s="1831"/>
      <c r="C3654" s="1831"/>
      <c r="D3654" s="1627"/>
      <c r="E3654" s="1831"/>
      <c r="F3654" s="1831"/>
      <c r="G3654" s="1831"/>
      <c r="S3654" s="1473"/>
      <c r="BU3654" s="1819"/>
      <c r="CI3654" s="1455"/>
    </row>
    <row r="3655" spans="2:87" s="1365" customFormat="1" x14ac:dyDescent="0.25">
      <c r="B3655" s="1831"/>
      <c r="C3655" s="1831"/>
      <c r="D3655" s="1627"/>
      <c r="E3655" s="1831"/>
      <c r="F3655" s="1831"/>
      <c r="G3655" s="1831"/>
      <c r="S3655" s="1473"/>
      <c r="BU3655" s="1819"/>
      <c r="CI3655" s="1455"/>
    </row>
    <row r="3656" spans="2:87" s="1365" customFormat="1" x14ac:dyDescent="0.25">
      <c r="B3656" s="1831"/>
      <c r="C3656" s="1831"/>
      <c r="D3656" s="1627"/>
      <c r="E3656" s="1831"/>
      <c r="F3656" s="1831"/>
      <c r="G3656" s="1831"/>
      <c r="S3656" s="1473"/>
      <c r="BU3656" s="1819"/>
      <c r="CI3656" s="1455"/>
    </row>
    <row r="3657" spans="2:87" s="1365" customFormat="1" x14ac:dyDescent="0.25">
      <c r="B3657" s="1831"/>
      <c r="C3657" s="1831"/>
      <c r="D3657" s="1627"/>
      <c r="E3657" s="1831"/>
      <c r="F3657" s="1831"/>
      <c r="G3657" s="1831"/>
      <c r="S3657" s="1473"/>
      <c r="BU3657" s="1819"/>
      <c r="CI3657" s="1455"/>
    </row>
    <row r="3658" spans="2:87" s="1365" customFormat="1" x14ac:dyDescent="0.25">
      <c r="B3658" s="1831"/>
      <c r="C3658" s="1831"/>
      <c r="D3658" s="1627"/>
      <c r="E3658" s="1831"/>
      <c r="F3658" s="1831"/>
      <c r="G3658" s="1831"/>
      <c r="S3658" s="1473"/>
      <c r="BU3658" s="1819"/>
      <c r="CI3658" s="1455"/>
    </row>
    <row r="3659" spans="2:87" s="1365" customFormat="1" x14ac:dyDescent="0.25">
      <c r="B3659" s="1831"/>
      <c r="C3659" s="1831"/>
      <c r="D3659" s="1627"/>
      <c r="E3659" s="1831"/>
      <c r="F3659" s="1831"/>
      <c r="G3659" s="1831"/>
      <c r="S3659" s="1473"/>
      <c r="BU3659" s="1819"/>
      <c r="CI3659" s="1455"/>
    </row>
    <row r="3660" spans="2:87" s="1365" customFormat="1" x14ac:dyDescent="0.25">
      <c r="B3660" s="1831"/>
      <c r="C3660" s="1831"/>
      <c r="D3660" s="1627"/>
      <c r="E3660" s="1831"/>
      <c r="F3660" s="1831"/>
      <c r="G3660" s="1831"/>
      <c r="S3660" s="1473"/>
      <c r="BU3660" s="1819"/>
      <c r="CI3660" s="1455"/>
    </row>
    <row r="3661" spans="2:87" s="1365" customFormat="1" x14ac:dyDescent="0.25">
      <c r="B3661" s="1831"/>
      <c r="C3661" s="1831"/>
      <c r="D3661" s="1627"/>
      <c r="E3661" s="1831"/>
      <c r="F3661" s="1831"/>
      <c r="G3661" s="1831"/>
      <c r="S3661" s="1473"/>
      <c r="BU3661" s="1819"/>
      <c r="CI3661" s="1455"/>
    </row>
    <row r="3662" spans="2:87" s="1365" customFormat="1" x14ac:dyDescent="0.25">
      <c r="B3662" s="1831"/>
      <c r="C3662" s="1831"/>
      <c r="D3662" s="1627"/>
      <c r="E3662" s="1831"/>
      <c r="F3662" s="1831"/>
      <c r="G3662" s="1831"/>
      <c r="S3662" s="1473"/>
      <c r="BU3662" s="1819"/>
      <c r="CI3662" s="1455"/>
    </row>
    <row r="3663" spans="2:87" s="1365" customFormat="1" x14ac:dyDescent="0.25">
      <c r="B3663" s="1831"/>
      <c r="C3663" s="1831"/>
      <c r="D3663" s="1627"/>
      <c r="E3663" s="1831"/>
      <c r="F3663" s="1831"/>
      <c r="G3663" s="1831"/>
      <c r="S3663" s="1473"/>
      <c r="BU3663" s="1819"/>
      <c r="CI3663" s="1455"/>
    </row>
    <row r="3664" spans="2:87" s="1365" customFormat="1" x14ac:dyDescent="0.25">
      <c r="B3664" s="1831"/>
      <c r="C3664" s="1831"/>
      <c r="D3664" s="1627"/>
      <c r="E3664" s="1831"/>
      <c r="F3664" s="1831"/>
      <c r="G3664" s="1831"/>
      <c r="S3664" s="1473"/>
      <c r="BU3664" s="1819"/>
      <c r="CI3664" s="1455"/>
    </row>
    <row r="3665" spans="2:87" s="1365" customFormat="1" x14ac:dyDescent="0.25">
      <c r="B3665" s="1831"/>
      <c r="C3665" s="1831"/>
      <c r="D3665" s="1627"/>
      <c r="E3665" s="1831"/>
      <c r="F3665" s="1831"/>
      <c r="G3665" s="1831"/>
      <c r="S3665" s="1473"/>
      <c r="BU3665" s="1819"/>
      <c r="CI3665" s="1455"/>
    </row>
    <row r="3666" spans="2:87" s="1365" customFormat="1" x14ac:dyDescent="0.25">
      <c r="B3666" s="1831"/>
      <c r="C3666" s="1831"/>
      <c r="D3666" s="1627"/>
      <c r="E3666" s="1831"/>
      <c r="F3666" s="1831"/>
      <c r="G3666" s="1831"/>
      <c r="S3666" s="1473"/>
      <c r="BU3666" s="1819"/>
      <c r="CI3666" s="1455"/>
    </row>
    <row r="3667" spans="2:87" s="1365" customFormat="1" x14ac:dyDescent="0.25">
      <c r="B3667" s="1831"/>
      <c r="C3667" s="1831"/>
      <c r="D3667" s="1627"/>
      <c r="E3667" s="1831"/>
      <c r="F3667" s="1831"/>
      <c r="G3667" s="1831"/>
      <c r="S3667" s="1473"/>
      <c r="BU3667" s="1819"/>
      <c r="CI3667" s="1455"/>
    </row>
    <row r="3668" spans="2:87" s="1365" customFormat="1" x14ac:dyDescent="0.25">
      <c r="B3668" s="1831"/>
      <c r="C3668" s="1831"/>
      <c r="D3668" s="1627"/>
      <c r="E3668" s="1831"/>
      <c r="F3668" s="1831"/>
      <c r="G3668" s="1831"/>
      <c r="S3668" s="1473"/>
      <c r="BU3668" s="1819"/>
      <c r="CI3668" s="1455"/>
    </row>
    <row r="3669" spans="2:87" s="1365" customFormat="1" x14ac:dyDescent="0.25">
      <c r="B3669" s="1831"/>
      <c r="C3669" s="1831"/>
      <c r="D3669" s="1627"/>
      <c r="E3669" s="1831"/>
      <c r="F3669" s="1831"/>
      <c r="G3669" s="1831"/>
      <c r="S3669" s="1473"/>
      <c r="BU3669" s="1819"/>
      <c r="CI3669" s="1455"/>
    </row>
    <row r="3670" spans="2:87" s="1365" customFormat="1" x14ac:dyDescent="0.25">
      <c r="B3670" s="1831"/>
      <c r="C3670" s="1831"/>
      <c r="D3670" s="1627"/>
      <c r="E3670" s="1831"/>
      <c r="F3670" s="1831"/>
      <c r="G3670" s="1831"/>
      <c r="S3670" s="1473"/>
      <c r="BU3670" s="1819"/>
      <c r="CI3670" s="1455"/>
    </row>
    <row r="3671" spans="2:87" s="1365" customFormat="1" x14ac:dyDescent="0.25">
      <c r="B3671" s="1831"/>
      <c r="C3671" s="1831"/>
      <c r="D3671" s="1627"/>
      <c r="E3671" s="1831"/>
      <c r="F3671" s="1831"/>
      <c r="G3671" s="1831"/>
      <c r="S3671" s="1473"/>
      <c r="BU3671" s="1819"/>
      <c r="CI3671" s="1455"/>
    </row>
    <row r="3672" spans="2:87" s="1365" customFormat="1" x14ac:dyDescent="0.25">
      <c r="B3672" s="1831"/>
      <c r="C3672" s="1831"/>
      <c r="D3672" s="1627"/>
      <c r="E3672" s="1831"/>
      <c r="F3672" s="1831"/>
      <c r="G3672" s="1831"/>
      <c r="S3672" s="1473"/>
      <c r="BU3672" s="1819"/>
      <c r="CI3672" s="1455"/>
    </row>
    <row r="3673" spans="2:87" s="1365" customFormat="1" x14ac:dyDescent="0.25">
      <c r="B3673" s="1831"/>
      <c r="C3673" s="1831"/>
      <c r="D3673" s="1627"/>
      <c r="E3673" s="1831"/>
      <c r="F3673" s="1831"/>
      <c r="G3673" s="1831"/>
      <c r="S3673" s="1473"/>
      <c r="BU3673" s="1819"/>
      <c r="CI3673" s="1455"/>
    </row>
    <row r="3674" spans="2:87" s="1365" customFormat="1" x14ac:dyDescent="0.25">
      <c r="B3674" s="1831"/>
      <c r="C3674" s="1831"/>
      <c r="D3674" s="1627"/>
      <c r="E3674" s="1831"/>
      <c r="F3674" s="1831"/>
      <c r="G3674" s="1831"/>
      <c r="S3674" s="1473"/>
      <c r="BU3674" s="1819"/>
      <c r="CI3674" s="1455"/>
    </row>
    <row r="3675" spans="2:87" s="1365" customFormat="1" x14ac:dyDescent="0.25">
      <c r="B3675" s="1831"/>
      <c r="C3675" s="1831"/>
      <c r="D3675" s="1627"/>
      <c r="E3675" s="1831"/>
      <c r="F3675" s="1831"/>
      <c r="G3675" s="1831"/>
      <c r="S3675" s="1473"/>
      <c r="BU3675" s="1819"/>
      <c r="CI3675" s="1455"/>
    </row>
    <row r="3676" spans="2:87" s="1365" customFormat="1" x14ac:dyDescent="0.25">
      <c r="B3676" s="1831"/>
      <c r="C3676" s="1831"/>
      <c r="D3676" s="1627"/>
      <c r="E3676" s="1831"/>
      <c r="F3676" s="1831"/>
      <c r="G3676" s="1831"/>
      <c r="S3676" s="1473"/>
      <c r="BU3676" s="1819"/>
      <c r="CI3676" s="1455"/>
    </row>
    <row r="3677" spans="2:87" s="1365" customFormat="1" x14ac:dyDescent="0.25">
      <c r="B3677" s="1831"/>
      <c r="C3677" s="1831"/>
      <c r="D3677" s="1627"/>
      <c r="E3677" s="1831"/>
      <c r="F3677" s="1831"/>
      <c r="G3677" s="1831"/>
      <c r="S3677" s="1473"/>
      <c r="BU3677" s="1819"/>
      <c r="CI3677" s="1455"/>
    </row>
    <row r="3678" spans="2:87" s="1365" customFormat="1" x14ac:dyDescent="0.25">
      <c r="B3678" s="1831"/>
      <c r="C3678" s="1831"/>
      <c r="D3678" s="1627"/>
      <c r="E3678" s="1831"/>
      <c r="F3678" s="1831"/>
      <c r="G3678" s="1831"/>
      <c r="S3678" s="1473"/>
      <c r="BU3678" s="1819"/>
      <c r="CI3678" s="1455"/>
    </row>
    <row r="3679" spans="2:87" s="1365" customFormat="1" x14ac:dyDescent="0.25">
      <c r="B3679" s="1831"/>
      <c r="C3679" s="1831"/>
      <c r="D3679" s="1627"/>
      <c r="E3679" s="1831"/>
      <c r="F3679" s="1831"/>
      <c r="G3679" s="1831"/>
      <c r="S3679" s="1473"/>
      <c r="BU3679" s="1819"/>
      <c r="CI3679" s="1455"/>
    </row>
    <row r="3680" spans="2:87" s="1365" customFormat="1" x14ac:dyDescent="0.25">
      <c r="B3680" s="1831"/>
      <c r="C3680" s="1831"/>
      <c r="D3680" s="1627"/>
      <c r="E3680" s="1831"/>
      <c r="F3680" s="1831"/>
      <c r="G3680" s="1831"/>
      <c r="S3680" s="1473"/>
      <c r="BU3680" s="1819"/>
      <c r="CI3680" s="1455"/>
    </row>
    <row r="3681" spans="2:87" s="1365" customFormat="1" x14ac:dyDescent="0.25">
      <c r="B3681" s="1831"/>
      <c r="C3681" s="1831"/>
      <c r="D3681" s="1627"/>
      <c r="E3681" s="1831"/>
      <c r="F3681" s="1831"/>
      <c r="G3681" s="1831"/>
      <c r="S3681" s="1473"/>
      <c r="BU3681" s="1819"/>
      <c r="CI3681" s="1455"/>
    </row>
    <row r="3682" spans="2:87" s="1365" customFormat="1" x14ac:dyDescent="0.25">
      <c r="B3682" s="1831"/>
      <c r="C3682" s="1831"/>
      <c r="D3682" s="1627"/>
      <c r="E3682" s="1831"/>
      <c r="F3682" s="1831"/>
      <c r="G3682" s="1831"/>
      <c r="S3682" s="1473"/>
      <c r="BU3682" s="1819"/>
      <c r="CI3682" s="1455"/>
    </row>
    <row r="3683" spans="2:87" s="1365" customFormat="1" x14ac:dyDescent="0.25">
      <c r="B3683" s="1831"/>
      <c r="C3683" s="1831"/>
      <c r="D3683" s="1627"/>
      <c r="E3683" s="1831"/>
      <c r="F3683" s="1831"/>
      <c r="G3683" s="1831"/>
      <c r="S3683" s="1473"/>
      <c r="BU3683" s="1819"/>
      <c r="CI3683" s="1455"/>
    </row>
    <row r="3684" spans="2:87" s="1365" customFormat="1" x14ac:dyDescent="0.25">
      <c r="B3684" s="1831"/>
      <c r="C3684" s="1831"/>
      <c r="D3684" s="1627"/>
      <c r="E3684" s="1831"/>
      <c r="F3684" s="1831"/>
      <c r="G3684" s="1831"/>
      <c r="S3684" s="1473"/>
      <c r="BU3684" s="1819"/>
      <c r="CI3684" s="1455"/>
    </row>
    <row r="3685" spans="2:87" s="1365" customFormat="1" x14ac:dyDescent="0.25">
      <c r="B3685" s="1831"/>
      <c r="C3685" s="1831"/>
      <c r="D3685" s="1627"/>
      <c r="E3685" s="1831"/>
      <c r="F3685" s="1831"/>
      <c r="G3685" s="1831"/>
      <c r="S3685" s="1473"/>
      <c r="BU3685" s="1819"/>
      <c r="CI3685" s="1455"/>
    </row>
    <row r="3686" spans="2:87" s="1365" customFormat="1" x14ac:dyDescent="0.25">
      <c r="B3686" s="1831"/>
      <c r="C3686" s="1831"/>
      <c r="D3686" s="1627"/>
      <c r="E3686" s="1831"/>
      <c r="F3686" s="1831"/>
      <c r="G3686" s="1831"/>
      <c r="S3686" s="1473"/>
      <c r="BU3686" s="1819"/>
      <c r="CI3686" s="1455"/>
    </row>
    <row r="3687" spans="2:87" s="1365" customFormat="1" x14ac:dyDescent="0.25">
      <c r="B3687" s="1831"/>
      <c r="C3687" s="1831"/>
      <c r="D3687" s="1627"/>
      <c r="E3687" s="1831"/>
      <c r="F3687" s="1831"/>
      <c r="G3687" s="1831"/>
      <c r="S3687" s="1473"/>
      <c r="BU3687" s="1819"/>
      <c r="CI3687" s="1455"/>
    </row>
    <row r="3688" spans="2:87" s="1365" customFormat="1" x14ac:dyDescent="0.25">
      <c r="B3688" s="1831"/>
      <c r="C3688" s="1831"/>
      <c r="D3688" s="1627"/>
      <c r="E3688" s="1831"/>
      <c r="F3688" s="1831"/>
      <c r="G3688" s="1831"/>
      <c r="S3688" s="1473"/>
      <c r="BU3688" s="1819"/>
      <c r="CI3688" s="1455"/>
    </row>
    <row r="3689" spans="2:87" s="1365" customFormat="1" x14ac:dyDescent="0.25">
      <c r="B3689" s="1831"/>
      <c r="C3689" s="1831"/>
      <c r="D3689" s="1627"/>
      <c r="E3689" s="1831"/>
      <c r="F3689" s="1831"/>
      <c r="G3689" s="1831"/>
      <c r="S3689" s="1473"/>
      <c r="BU3689" s="1819"/>
      <c r="CI3689" s="1455"/>
    </row>
    <row r="3690" spans="2:87" s="1365" customFormat="1" x14ac:dyDescent="0.25">
      <c r="B3690" s="1831"/>
      <c r="C3690" s="1831"/>
      <c r="D3690" s="1627"/>
      <c r="E3690" s="1831"/>
      <c r="F3690" s="1831"/>
      <c r="G3690" s="1831"/>
      <c r="S3690" s="1473"/>
      <c r="BU3690" s="1819"/>
      <c r="CI3690" s="1455"/>
    </row>
    <row r="3691" spans="2:87" s="1365" customFormat="1" x14ac:dyDescent="0.25">
      <c r="B3691" s="1831"/>
      <c r="C3691" s="1831"/>
      <c r="D3691" s="1627"/>
      <c r="E3691" s="1831"/>
      <c r="F3691" s="1831"/>
      <c r="G3691" s="1831"/>
      <c r="S3691" s="1473"/>
      <c r="BU3691" s="1819"/>
      <c r="CI3691" s="1455"/>
    </row>
    <row r="3692" spans="2:87" s="1365" customFormat="1" x14ac:dyDescent="0.25">
      <c r="B3692" s="1831"/>
      <c r="C3692" s="1831"/>
      <c r="D3692" s="1627"/>
      <c r="E3692" s="1831"/>
      <c r="F3692" s="1831"/>
      <c r="G3692" s="1831"/>
      <c r="S3692" s="1473"/>
      <c r="BU3692" s="1819"/>
      <c r="CI3692" s="1455"/>
    </row>
    <row r="3693" spans="2:87" s="1365" customFormat="1" x14ac:dyDescent="0.25">
      <c r="B3693" s="1831"/>
      <c r="C3693" s="1831"/>
      <c r="D3693" s="1627"/>
      <c r="E3693" s="1831"/>
      <c r="F3693" s="1831"/>
      <c r="G3693" s="1831"/>
      <c r="S3693" s="1473"/>
      <c r="BU3693" s="1819"/>
      <c r="CI3693" s="1455"/>
    </row>
    <row r="3694" spans="2:87" s="1365" customFormat="1" x14ac:dyDescent="0.25">
      <c r="B3694" s="1831"/>
      <c r="C3694" s="1831"/>
      <c r="D3694" s="1627"/>
      <c r="E3694" s="1831"/>
      <c r="F3694" s="1831"/>
      <c r="G3694" s="1831"/>
      <c r="S3694" s="1473"/>
      <c r="BU3694" s="1819"/>
      <c r="CI3694" s="1455"/>
    </row>
    <row r="3695" spans="2:87" s="1365" customFormat="1" x14ac:dyDescent="0.25">
      <c r="B3695" s="1831"/>
      <c r="C3695" s="1831"/>
      <c r="D3695" s="1627"/>
      <c r="E3695" s="1831"/>
      <c r="F3695" s="1831"/>
      <c r="G3695" s="1831"/>
      <c r="S3695" s="1473"/>
      <c r="BU3695" s="1819"/>
      <c r="CI3695" s="1455"/>
    </row>
    <row r="3696" spans="2:87" s="1365" customFormat="1" x14ac:dyDescent="0.25">
      <c r="B3696" s="1831"/>
      <c r="C3696" s="1831"/>
      <c r="D3696" s="1627"/>
      <c r="E3696" s="1831"/>
      <c r="F3696" s="1831"/>
      <c r="G3696" s="1831"/>
      <c r="S3696" s="1473"/>
      <c r="BU3696" s="1819"/>
      <c r="CI3696" s="1455"/>
    </row>
    <row r="3697" spans="2:87" s="1365" customFormat="1" x14ac:dyDescent="0.25">
      <c r="B3697" s="1831"/>
      <c r="C3697" s="1831"/>
      <c r="D3697" s="1627"/>
      <c r="E3697" s="1831"/>
      <c r="F3697" s="1831"/>
      <c r="G3697" s="1831"/>
      <c r="S3697" s="1473"/>
      <c r="BU3697" s="1819"/>
      <c r="CI3697" s="1455"/>
    </row>
    <row r="3698" spans="2:87" s="1365" customFormat="1" x14ac:dyDescent="0.25">
      <c r="B3698" s="1831"/>
      <c r="C3698" s="1831"/>
      <c r="D3698" s="1627"/>
      <c r="E3698" s="1831"/>
      <c r="F3698" s="1831"/>
      <c r="G3698" s="1831"/>
      <c r="S3698" s="1473"/>
      <c r="BU3698" s="1819"/>
      <c r="CI3698" s="1455"/>
    </row>
    <row r="3699" spans="2:87" s="1365" customFormat="1" x14ac:dyDescent="0.25">
      <c r="B3699" s="1831"/>
      <c r="C3699" s="1831"/>
      <c r="D3699" s="1627"/>
      <c r="E3699" s="1831"/>
      <c r="F3699" s="1831"/>
      <c r="G3699" s="1831"/>
      <c r="S3699" s="1473"/>
      <c r="BU3699" s="1819"/>
      <c r="CI3699" s="1455"/>
    </row>
    <row r="3700" spans="2:87" s="1365" customFormat="1" x14ac:dyDescent="0.25">
      <c r="B3700" s="1831"/>
      <c r="C3700" s="1831"/>
      <c r="D3700" s="1627"/>
      <c r="E3700" s="1831"/>
      <c r="F3700" s="1831"/>
      <c r="G3700" s="1831"/>
      <c r="S3700" s="1473"/>
      <c r="BU3700" s="1819"/>
      <c r="CI3700" s="1455"/>
    </row>
    <row r="3701" spans="2:87" s="1365" customFormat="1" x14ac:dyDescent="0.25">
      <c r="B3701" s="1831"/>
      <c r="C3701" s="1831"/>
      <c r="D3701" s="1627"/>
      <c r="E3701" s="1831"/>
      <c r="F3701" s="1831"/>
      <c r="G3701" s="1831"/>
      <c r="S3701" s="1473"/>
      <c r="BU3701" s="1819"/>
      <c r="CI3701" s="1455"/>
    </row>
    <row r="3702" spans="2:87" s="1365" customFormat="1" x14ac:dyDescent="0.25">
      <c r="B3702" s="1831"/>
      <c r="C3702" s="1831"/>
      <c r="D3702" s="1627"/>
      <c r="E3702" s="1831"/>
      <c r="F3702" s="1831"/>
      <c r="G3702" s="1831"/>
      <c r="S3702" s="1473"/>
      <c r="BU3702" s="1819"/>
      <c r="CI3702" s="1455"/>
    </row>
    <row r="3703" spans="2:87" s="1365" customFormat="1" x14ac:dyDescent="0.25">
      <c r="B3703" s="1831"/>
      <c r="C3703" s="1831"/>
      <c r="D3703" s="1627"/>
      <c r="E3703" s="1831"/>
      <c r="F3703" s="1831"/>
      <c r="G3703" s="1831"/>
      <c r="S3703" s="1473"/>
      <c r="BU3703" s="1819"/>
      <c r="CI3703" s="1455"/>
    </row>
    <row r="3704" spans="2:87" s="1365" customFormat="1" x14ac:dyDescent="0.25">
      <c r="B3704" s="1831"/>
      <c r="C3704" s="1831"/>
      <c r="D3704" s="1627"/>
      <c r="E3704" s="1831"/>
      <c r="F3704" s="1831"/>
      <c r="G3704" s="1831"/>
      <c r="S3704" s="1473"/>
      <c r="BU3704" s="1819"/>
      <c r="CI3704" s="1455"/>
    </row>
    <row r="3705" spans="2:87" s="1365" customFormat="1" x14ac:dyDescent="0.25">
      <c r="B3705" s="1831"/>
      <c r="C3705" s="1831"/>
      <c r="D3705" s="1627"/>
      <c r="E3705" s="1831"/>
      <c r="F3705" s="1831"/>
      <c r="G3705" s="1831"/>
      <c r="S3705" s="1473"/>
      <c r="BU3705" s="1819"/>
      <c r="CI3705" s="1455"/>
    </row>
    <row r="3706" spans="2:87" s="1365" customFormat="1" x14ac:dyDescent="0.25">
      <c r="B3706" s="1831"/>
      <c r="C3706" s="1831"/>
      <c r="D3706" s="1627"/>
      <c r="E3706" s="1831"/>
      <c r="F3706" s="1831"/>
      <c r="G3706" s="1831"/>
      <c r="S3706" s="1473"/>
      <c r="BU3706" s="1819"/>
      <c r="CI3706" s="1455"/>
    </row>
    <row r="3707" spans="2:87" s="1365" customFormat="1" x14ac:dyDescent="0.25">
      <c r="B3707" s="1831"/>
      <c r="C3707" s="1831"/>
      <c r="D3707" s="1627"/>
      <c r="E3707" s="1831"/>
      <c r="F3707" s="1831"/>
      <c r="G3707" s="1831"/>
      <c r="S3707" s="1473"/>
      <c r="BU3707" s="1819"/>
      <c r="CI3707" s="1455"/>
    </row>
    <row r="3708" spans="2:87" s="1365" customFormat="1" x14ac:dyDescent="0.25">
      <c r="B3708" s="1831"/>
      <c r="C3708" s="1831"/>
      <c r="D3708" s="1627"/>
      <c r="E3708" s="1831"/>
      <c r="F3708" s="1831"/>
      <c r="G3708" s="1831"/>
      <c r="S3708" s="1473"/>
      <c r="BU3708" s="1819"/>
      <c r="CI3708" s="1455"/>
    </row>
    <row r="3709" spans="2:87" s="1365" customFormat="1" x14ac:dyDescent="0.25">
      <c r="B3709" s="1831"/>
      <c r="C3709" s="1831"/>
      <c r="D3709" s="1627"/>
      <c r="E3709" s="1831"/>
      <c r="F3709" s="1831"/>
      <c r="G3709" s="1831"/>
      <c r="S3709" s="1473"/>
      <c r="BU3709" s="1819"/>
      <c r="CI3709" s="1455"/>
    </row>
    <row r="3710" spans="2:87" s="1365" customFormat="1" x14ac:dyDescent="0.25">
      <c r="B3710" s="1831"/>
      <c r="C3710" s="1831"/>
      <c r="D3710" s="1627"/>
      <c r="E3710" s="1831"/>
      <c r="F3710" s="1831"/>
      <c r="G3710" s="1831"/>
      <c r="S3710" s="1473"/>
      <c r="BU3710" s="1819"/>
      <c r="CI3710" s="1455"/>
    </row>
    <row r="3711" spans="2:87" s="1365" customFormat="1" x14ac:dyDescent="0.25">
      <c r="B3711" s="1831"/>
      <c r="C3711" s="1831"/>
      <c r="D3711" s="1627"/>
      <c r="E3711" s="1831"/>
      <c r="F3711" s="1831"/>
      <c r="G3711" s="1831"/>
      <c r="S3711" s="1473"/>
      <c r="BU3711" s="1819"/>
      <c r="CI3711" s="1455"/>
    </row>
    <row r="3712" spans="2:87" s="1365" customFormat="1" x14ac:dyDescent="0.25">
      <c r="B3712" s="1831"/>
      <c r="C3712" s="1831"/>
      <c r="D3712" s="1627"/>
      <c r="E3712" s="1831"/>
      <c r="F3712" s="1831"/>
      <c r="G3712" s="1831"/>
      <c r="S3712" s="1473"/>
      <c r="BU3712" s="1819"/>
      <c r="CI3712" s="1455"/>
    </row>
    <row r="3713" spans="2:87" s="1365" customFormat="1" x14ac:dyDescent="0.25">
      <c r="B3713" s="1831"/>
      <c r="C3713" s="1831"/>
      <c r="D3713" s="1627"/>
      <c r="E3713" s="1831"/>
      <c r="F3713" s="1831"/>
      <c r="G3713" s="1831"/>
      <c r="S3713" s="1473"/>
      <c r="BU3713" s="1819"/>
      <c r="CI3713" s="1455"/>
    </row>
    <row r="3714" spans="2:87" s="1365" customFormat="1" x14ac:dyDescent="0.25">
      <c r="B3714" s="1831"/>
      <c r="C3714" s="1831"/>
      <c r="D3714" s="1627"/>
      <c r="E3714" s="1831"/>
      <c r="F3714" s="1831"/>
      <c r="G3714" s="1831"/>
      <c r="S3714" s="1473"/>
      <c r="BU3714" s="1819"/>
      <c r="CI3714" s="1455"/>
    </row>
    <row r="3715" spans="2:87" s="1365" customFormat="1" x14ac:dyDescent="0.25">
      <c r="B3715" s="1831"/>
      <c r="C3715" s="1831"/>
      <c r="D3715" s="1627"/>
      <c r="E3715" s="1831"/>
      <c r="F3715" s="1831"/>
      <c r="G3715" s="1831"/>
      <c r="S3715" s="1473"/>
      <c r="BU3715" s="1819"/>
      <c r="CI3715" s="1455"/>
    </row>
    <row r="3716" spans="2:87" s="1365" customFormat="1" x14ac:dyDescent="0.25">
      <c r="B3716" s="1831"/>
      <c r="C3716" s="1831"/>
      <c r="D3716" s="1627"/>
      <c r="E3716" s="1831"/>
      <c r="F3716" s="1831"/>
      <c r="G3716" s="1831"/>
      <c r="S3716" s="1473"/>
      <c r="BU3716" s="1819"/>
      <c r="CI3716" s="1455"/>
    </row>
    <row r="3717" spans="2:87" s="1365" customFormat="1" x14ac:dyDescent="0.25">
      <c r="B3717" s="1831"/>
      <c r="C3717" s="1831"/>
      <c r="D3717" s="1627"/>
      <c r="E3717" s="1831"/>
      <c r="F3717" s="1831"/>
      <c r="G3717" s="1831"/>
      <c r="S3717" s="1473"/>
      <c r="BU3717" s="1819"/>
      <c r="CI3717" s="1455"/>
    </row>
    <row r="3718" spans="2:87" s="1365" customFormat="1" x14ac:dyDescent="0.25">
      <c r="B3718" s="1831"/>
      <c r="C3718" s="1831"/>
      <c r="D3718" s="1627"/>
      <c r="E3718" s="1831"/>
      <c r="F3718" s="1831"/>
      <c r="G3718" s="1831"/>
      <c r="S3718" s="1473"/>
      <c r="BU3718" s="1819"/>
      <c r="CI3718" s="1455"/>
    </row>
    <row r="3719" spans="2:87" s="1365" customFormat="1" x14ac:dyDescent="0.25">
      <c r="B3719" s="1831"/>
      <c r="C3719" s="1831"/>
      <c r="D3719" s="1627"/>
      <c r="E3719" s="1831"/>
      <c r="F3719" s="1831"/>
      <c r="G3719" s="1831"/>
      <c r="S3719" s="1473"/>
      <c r="BU3719" s="1819"/>
      <c r="CI3719" s="1455"/>
    </row>
    <row r="3720" spans="2:87" s="1365" customFormat="1" x14ac:dyDescent="0.25">
      <c r="B3720" s="1831"/>
      <c r="C3720" s="1831"/>
      <c r="D3720" s="1627"/>
      <c r="E3720" s="1831"/>
      <c r="F3720" s="1831"/>
      <c r="G3720" s="1831"/>
      <c r="S3720" s="1473"/>
      <c r="BU3720" s="1819"/>
      <c r="CI3720" s="1455"/>
    </row>
    <row r="3721" spans="2:87" s="1365" customFormat="1" x14ac:dyDescent="0.25">
      <c r="B3721" s="1831"/>
      <c r="C3721" s="1831"/>
      <c r="D3721" s="1627"/>
      <c r="E3721" s="1831"/>
      <c r="F3721" s="1831"/>
      <c r="G3721" s="1831"/>
      <c r="S3721" s="1473"/>
      <c r="BU3721" s="1819"/>
      <c r="CI3721" s="1455"/>
    </row>
    <row r="3722" spans="2:87" s="1365" customFormat="1" x14ac:dyDescent="0.25">
      <c r="B3722" s="1831"/>
      <c r="C3722" s="1831"/>
      <c r="D3722" s="1627"/>
      <c r="E3722" s="1831"/>
      <c r="F3722" s="1831"/>
      <c r="G3722" s="1831"/>
      <c r="S3722" s="1473"/>
      <c r="BU3722" s="1819"/>
      <c r="CI3722" s="1455"/>
    </row>
    <row r="3723" spans="2:87" s="1365" customFormat="1" x14ac:dyDescent="0.25">
      <c r="B3723" s="1831"/>
      <c r="C3723" s="1831"/>
      <c r="D3723" s="1627"/>
      <c r="E3723" s="1831"/>
      <c r="F3723" s="1831"/>
      <c r="G3723" s="1831"/>
      <c r="S3723" s="1473"/>
      <c r="BU3723" s="1819"/>
      <c r="CI3723" s="1455"/>
    </row>
    <row r="3724" spans="2:87" s="1365" customFormat="1" x14ac:dyDescent="0.25">
      <c r="B3724" s="1831"/>
      <c r="C3724" s="1831"/>
      <c r="D3724" s="1627"/>
      <c r="E3724" s="1831"/>
      <c r="F3724" s="1831"/>
      <c r="G3724" s="1831"/>
      <c r="S3724" s="1473"/>
      <c r="BU3724" s="1819"/>
      <c r="CI3724" s="1455"/>
    </row>
    <row r="3725" spans="2:87" s="1365" customFormat="1" x14ac:dyDescent="0.25">
      <c r="B3725" s="1831"/>
      <c r="C3725" s="1831"/>
      <c r="D3725" s="1627"/>
      <c r="E3725" s="1831"/>
      <c r="F3725" s="1831"/>
      <c r="G3725" s="1831"/>
      <c r="S3725" s="1473"/>
      <c r="BU3725" s="1819"/>
      <c r="CI3725" s="1455"/>
    </row>
    <row r="3726" spans="2:87" s="1365" customFormat="1" x14ac:dyDescent="0.25">
      <c r="B3726" s="1831"/>
      <c r="C3726" s="1831"/>
      <c r="D3726" s="1627"/>
      <c r="E3726" s="1831"/>
      <c r="F3726" s="1831"/>
      <c r="G3726" s="1831"/>
      <c r="S3726" s="1473"/>
      <c r="BU3726" s="1819"/>
      <c r="CI3726" s="1455"/>
    </row>
    <row r="3727" spans="2:87" s="1365" customFormat="1" x14ac:dyDescent="0.25">
      <c r="B3727" s="1831"/>
      <c r="C3727" s="1831"/>
      <c r="D3727" s="1627"/>
      <c r="E3727" s="1831"/>
      <c r="F3727" s="1831"/>
      <c r="G3727" s="1831"/>
      <c r="S3727" s="1473"/>
      <c r="BU3727" s="1819"/>
      <c r="CI3727" s="1455"/>
    </row>
    <row r="3728" spans="2:87" s="1365" customFormat="1" x14ac:dyDescent="0.25">
      <c r="B3728" s="1831"/>
      <c r="C3728" s="1831"/>
      <c r="D3728" s="1627"/>
      <c r="E3728" s="1831"/>
      <c r="F3728" s="1831"/>
      <c r="G3728" s="1831"/>
      <c r="S3728" s="1473"/>
      <c r="BU3728" s="1819"/>
      <c r="CI3728" s="1455"/>
    </row>
    <row r="3729" spans="2:87" s="1365" customFormat="1" x14ac:dyDescent="0.25">
      <c r="B3729" s="1831"/>
      <c r="C3729" s="1831"/>
      <c r="D3729" s="1627"/>
      <c r="E3729" s="1831"/>
      <c r="F3729" s="1831"/>
      <c r="G3729" s="1831"/>
      <c r="S3729" s="1473"/>
      <c r="BU3729" s="1819"/>
      <c r="CI3729" s="1455"/>
    </row>
    <row r="3730" spans="2:87" s="1365" customFormat="1" x14ac:dyDescent="0.25">
      <c r="B3730" s="1831"/>
      <c r="C3730" s="1831"/>
      <c r="D3730" s="1627"/>
      <c r="E3730" s="1831"/>
      <c r="F3730" s="1831"/>
      <c r="G3730" s="1831"/>
      <c r="S3730" s="1473"/>
      <c r="BU3730" s="1819"/>
      <c r="CI3730" s="1455"/>
    </row>
    <row r="3731" spans="2:87" s="1365" customFormat="1" x14ac:dyDescent="0.25">
      <c r="B3731" s="1831"/>
      <c r="C3731" s="1831"/>
      <c r="D3731" s="1627"/>
      <c r="E3731" s="1831"/>
      <c r="F3731" s="1831"/>
      <c r="G3731" s="1831"/>
      <c r="S3731" s="1473"/>
      <c r="BU3731" s="1819"/>
      <c r="CI3731" s="1455"/>
    </row>
    <row r="3732" spans="2:87" s="1365" customFormat="1" x14ac:dyDescent="0.25">
      <c r="B3732" s="1831"/>
      <c r="C3732" s="1831"/>
      <c r="D3732" s="1627"/>
      <c r="E3732" s="1831"/>
      <c r="F3732" s="1831"/>
      <c r="G3732" s="1831"/>
      <c r="S3732" s="1473"/>
      <c r="BU3732" s="1819"/>
      <c r="CI3732" s="1455"/>
    </row>
    <row r="3733" spans="2:87" s="1365" customFormat="1" x14ac:dyDescent="0.25">
      <c r="B3733" s="1831"/>
      <c r="C3733" s="1831"/>
      <c r="D3733" s="1627"/>
      <c r="E3733" s="1831"/>
      <c r="F3733" s="1831"/>
      <c r="G3733" s="1831"/>
      <c r="S3733" s="1473"/>
      <c r="BU3733" s="1819"/>
      <c r="CI3733" s="1455"/>
    </row>
    <row r="3734" spans="2:87" s="1365" customFormat="1" x14ac:dyDescent="0.25">
      <c r="B3734" s="1831"/>
      <c r="C3734" s="1831"/>
      <c r="D3734" s="1627"/>
      <c r="E3734" s="1831"/>
      <c r="F3734" s="1831"/>
      <c r="G3734" s="1831"/>
      <c r="S3734" s="1473"/>
      <c r="BU3734" s="1819"/>
      <c r="CI3734" s="1455"/>
    </row>
    <row r="3735" spans="2:87" s="1365" customFormat="1" x14ac:dyDescent="0.25">
      <c r="B3735" s="1831"/>
      <c r="C3735" s="1831"/>
      <c r="D3735" s="1627"/>
      <c r="E3735" s="1831"/>
      <c r="F3735" s="1831"/>
      <c r="G3735" s="1831"/>
      <c r="S3735" s="1473"/>
      <c r="BU3735" s="1819"/>
      <c r="CI3735" s="1455"/>
    </row>
    <row r="3736" spans="2:87" s="1365" customFormat="1" x14ac:dyDescent="0.25">
      <c r="B3736" s="1831"/>
      <c r="C3736" s="1831"/>
      <c r="D3736" s="1627"/>
      <c r="E3736" s="1831"/>
      <c r="F3736" s="1831"/>
      <c r="G3736" s="1831"/>
      <c r="S3736" s="1473"/>
      <c r="BU3736" s="1819"/>
      <c r="CI3736" s="1455"/>
    </row>
    <row r="3737" spans="2:87" s="1365" customFormat="1" x14ac:dyDescent="0.25">
      <c r="B3737" s="1831"/>
      <c r="C3737" s="1831"/>
      <c r="D3737" s="1627"/>
      <c r="E3737" s="1831"/>
      <c r="F3737" s="1831"/>
      <c r="G3737" s="1831"/>
      <c r="S3737" s="1473"/>
      <c r="BU3737" s="1819"/>
      <c r="CI3737" s="1455"/>
    </row>
    <row r="3738" spans="2:87" s="1365" customFormat="1" x14ac:dyDescent="0.25">
      <c r="B3738" s="1831"/>
      <c r="C3738" s="1831"/>
      <c r="D3738" s="1627"/>
      <c r="E3738" s="1831"/>
      <c r="F3738" s="1831"/>
      <c r="G3738" s="1831"/>
      <c r="S3738" s="1473"/>
      <c r="BU3738" s="1819"/>
      <c r="CI3738" s="1455"/>
    </row>
    <row r="3739" spans="2:87" s="1365" customFormat="1" x14ac:dyDescent="0.25">
      <c r="B3739" s="1831"/>
      <c r="C3739" s="1831"/>
      <c r="D3739" s="1627"/>
      <c r="E3739" s="1831"/>
      <c r="F3739" s="1831"/>
      <c r="G3739" s="1831"/>
      <c r="S3739" s="1473"/>
      <c r="BU3739" s="1819"/>
      <c r="CI3739" s="1455"/>
    </row>
    <row r="3740" spans="2:87" s="1365" customFormat="1" x14ac:dyDescent="0.25">
      <c r="B3740" s="1831"/>
      <c r="C3740" s="1831"/>
      <c r="D3740" s="1627"/>
      <c r="E3740" s="1831"/>
      <c r="F3740" s="1831"/>
      <c r="G3740" s="1831"/>
      <c r="S3740" s="1473"/>
      <c r="BU3740" s="1819"/>
      <c r="CI3740" s="1455"/>
    </row>
    <row r="3741" spans="2:87" s="1365" customFormat="1" x14ac:dyDescent="0.25">
      <c r="B3741" s="1831"/>
      <c r="C3741" s="1831"/>
      <c r="D3741" s="1627"/>
      <c r="E3741" s="1831"/>
      <c r="F3741" s="1831"/>
      <c r="G3741" s="1831"/>
      <c r="S3741" s="1473"/>
      <c r="BU3741" s="1819"/>
      <c r="CI3741" s="1455"/>
    </row>
    <row r="3742" spans="2:87" s="1365" customFormat="1" x14ac:dyDescent="0.25">
      <c r="B3742" s="1831"/>
      <c r="C3742" s="1831"/>
      <c r="D3742" s="1627"/>
      <c r="E3742" s="1831"/>
      <c r="F3742" s="1831"/>
      <c r="G3742" s="1831"/>
      <c r="S3742" s="1473"/>
      <c r="BU3742" s="1819"/>
      <c r="CI3742" s="1455"/>
    </row>
    <row r="3743" spans="2:87" s="1365" customFormat="1" x14ac:dyDescent="0.25">
      <c r="B3743" s="1831"/>
      <c r="C3743" s="1831"/>
      <c r="D3743" s="1627"/>
      <c r="E3743" s="1831"/>
      <c r="F3743" s="1831"/>
      <c r="G3743" s="1831"/>
      <c r="S3743" s="1473"/>
      <c r="BU3743" s="1819"/>
      <c r="CI3743" s="1455"/>
    </row>
    <row r="3744" spans="2:87" s="1365" customFormat="1" x14ac:dyDescent="0.25">
      <c r="B3744" s="1831"/>
      <c r="C3744" s="1831"/>
      <c r="D3744" s="1627"/>
      <c r="E3744" s="1831"/>
      <c r="F3744" s="1831"/>
      <c r="G3744" s="1831"/>
      <c r="S3744" s="1473"/>
      <c r="BU3744" s="1819"/>
      <c r="CI3744" s="1455"/>
    </row>
    <row r="3745" spans="2:87" s="1365" customFormat="1" x14ac:dyDescent="0.25">
      <c r="B3745" s="1831"/>
      <c r="C3745" s="1831"/>
      <c r="D3745" s="1627"/>
      <c r="E3745" s="1831"/>
      <c r="F3745" s="1831"/>
      <c r="G3745" s="1831"/>
      <c r="S3745" s="1473"/>
      <c r="BU3745" s="1819"/>
      <c r="CI3745" s="1455"/>
    </row>
    <row r="3746" spans="2:87" s="1365" customFormat="1" x14ac:dyDescent="0.25">
      <c r="B3746" s="1831"/>
      <c r="C3746" s="1831"/>
      <c r="D3746" s="1627"/>
      <c r="E3746" s="1831"/>
      <c r="F3746" s="1831"/>
      <c r="G3746" s="1831"/>
      <c r="S3746" s="1473"/>
      <c r="BU3746" s="1819"/>
      <c r="CI3746" s="1455"/>
    </row>
    <row r="3747" spans="2:87" s="1365" customFormat="1" x14ac:dyDescent="0.25">
      <c r="B3747" s="1831"/>
      <c r="C3747" s="1831"/>
      <c r="D3747" s="1627"/>
      <c r="E3747" s="1831"/>
      <c r="F3747" s="1831"/>
      <c r="G3747" s="1831"/>
      <c r="S3747" s="1473"/>
      <c r="BU3747" s="1819"/>
      <c r="CI3747" s="1455"/>
    </row>
    <row r="3748" spans="2:87" s="1365" customFormat="1" x14ac:dyDescent="0.25">
      <c r="B3748" s="1831"/>
      <c r="C3748" s="1831"/>
      <c r="D3748" s="1627"/>
      <c r="E3748" s="1831"/>
      <c r="F3748" s="1831"/>
      <c r="G3748" s="1831"/>
      <c r="S3748" s="1473"/>
      <c r="BU3748" s="1819"/>
      <c r="CI3748" s="1455"/>
    </row>
    <row r="3749" spans="2:87" s="1365" customFormat="1" x14ac:dyDescent="0.25">
      <c r="B3749" s="1831"/>
      <c r="C3749" s="1831"/>
      <c r="D3749" s="1627"/>
      <c r="E3749" s="1831"/>
      <c r="F3749" s="1831"/>
      <c r="G3749" s="1831"/>
      <c r="S3749" s="1473"/>
      <c r="BU3749" s="1819"/>
      <c r="CI3749" s="1455"/>
    </row>
    <row r="3750" spans="2:87" s="1365" customFormat="1" x14ac:dyDescent="0.25">
      <c r="B3750" s="1831"/>
      <c r="C3750" s="1831"/>
      <c r="D3750" s="1627"/>
      <c r="E3750" s="1831"/>
      <c r="F3750" s="1831"/>
      <c r="G3750" s="1831"/>
      <c r="S3750" s="1473"/>
      <c r="BU3750" s="1819"/>
      <c r="CI3750" s="1455"/>
    </row>
    <row r="3751" spans="2:87" s="1365" customFormat="1" x14ac:dyDescent="0.25">
      <c r="B3751" s="1831"/>
      <c r="C3751" s="1831"/>
      <c r="D3751" s="1627"/>
      <c r="E3751" s="1831"/>
      <c r="F3751" s="1831"/>
      <c r="G3751" s="1831"/>
      <c r="S3751" s="1473"/>
      <c r="BU3751" s="1819"/>
      <c r="CI3751" s="1455"/>
    </row>
    <row r="3752" spans="2:87" s="1365" customFormat="1" x14ac:dyDescent="0.25">
      <c r="B3752" s="1831"/>
      <c r="C3752" s="1831"/>
      <c r="D3752" s="1627"/>
      <c r="E3752" s="1831"/>
      <c r="F3752" s="1831"/>
      <c r="G3752" s="1831"/>
      <c r="S3752" s="1473"/>
      <c r="BU3752" s="1819"/>
      <c r="CI3752" s="1455"/>
    </row>
    <row r="3753" spans="2:87" s="1365" customFormat="1" x14ac:dyDescent="0.25">
      <c r="B3753" s="1831"/>
      <c r="C3753" s="1831"/>
      <c r="D3753" s="1627"/>
      <c r="E3753" s="1831"/>
      <c r="F3753" s="1831"/>
      <c r="G3753" s="1831"/>
      <c r="S3753" s="1473"/>
      <c r="BU3753" s="1819"/>
      <c r="CI3753" s="1455"/>
    </row>
    <row r="3754" spans="2:87" s="1365" customFormat="1" x14ac:dyDescent="0.25">
      <c r="B3754" s="1831"/>
      <c r="C3754" s="1831"/>
      <c r="D3754" s="1627"/>
      <c r="E3754" s="1831"/>
      <c r="F3754" s="1831"/>
      <c r="G3754" s="1831"/>
      <c r="S3754" s="1473"/>
      <c r="BU3754" s="1819"/>
      <c r="CI3754" s="1455"/>
    </row>
    <row r="3755" spans="2:87" s="1365" customFormat="1" x14ac:dyDescent="0.25">
      <c r="B3755" s="1831"/>
      <c r="C3755" s="1831"/>
      <c r="D3755" s="1627"/>
      <c r="E3755" s="1831"/>
      <c r="F3755" s="1831"/>
      <c r="G3755" s="1831"/>
      <c r="S3755" s="1473"/>
      <c r="BU3755" s="1819"/>
      <c r="CI3755" s="1455"/>
    </row>
    <row r="3756" spans="2:87" s="1365" customFormat="1" x14ac:dyDescent="0.25">
      <c r="B3756" s="1831"/>
      <c r="C3756" s="1831"/>
      <c r="D3756" s="1627"/>
      <c r="E3756" s="1831"/>
      <c r="F3756" s="1831"/>
      <c r="G3756" s="1831"/>
      <c r="S3756" s="1473"/>
      <c r="BU3756" s="1819"/>
      <c r="CI3756" s="1455"/>
    </row>
    <row r="3757" spans="2:87" s="1365" customFormat="1" x14ac:dyDescent="0.25">
      <c r="B3757" s="1831"/>
      <c r="C3757" s="1831"/>
      <c r="D3757" s="1627"/>
      <c r="E3757" s="1831"/>
      <c r="F3757" s="1831"/>
      <c r="G3757" s="1831"/>
      <c r="S3757" s="1473"/>
      <c r="BU3757" s="1819"/>
      <c r="CI3757" s="1455"/>
    </row>
    <row r="3758" spans="2:87" s="1365" customFormat="1" x14ac:dyDescent="0.25">
      <c r="B3758" s="1831"/>
      <c r="C3758" s="1831"/>
      <c r="D3758" s="1627"/>
      <c r="E3758" s="1831"/>
      <c r="F3758" s="1831"/>
      <c r="G3758" s="1831"/>
      <c r="S3758" s="1473"/>
      <c r="BU3758" s="1819"/>
      <c r="CI3758" s="1455"/>
    </row>
    <row r="3759" spans="2:87" s="1365" customFormat="1" x14ac:dyDescent="0.25">
      <c r="B3759" s="1831"/>
      <c r="C3759" s="1831"/>
      <c r="D3759" s="1627"/>
      <c r="E3759" s="1831"/>
      <c r="F3759" s="1831"/>
      <c r="G3759" s="1831"/>
      <c r="S3759" s="1473"/>
      <c r="BU3759" s="1819"/>
      <c r="CI3759" s="1455"/>
    </row>
    <row r="3760" spans="2:87" s="1365" customFormat="1" x14ac:dyDescent="0.25">
      <c r="B3760" s="1831"/>
      <c r="C3760" s="1831"/>
      <c r="D3760" s="1627"/>
      <c r="E3760" s="1831"/>
      <c r="F3760" s="1831"/>
      <c r="G3760" s="1831"/>
      <c r="S3760" s="1473"/>
      <c r="BU3760" s="1819"/>
      <c r="CI3760" s="1455"/>
    </row>
    <row r="3761" spans="2:87" s="1365" customFormat="1" x14ac:dyDescent="0.25">
      <c r="B3761" s="1831"/>
      <c r="C3761" s="1831"/>
      <c r="D3761" s="1627"/>
      <c r="E3761" s="1831"/>
      <c r="F3761" s="1831"/>
      <c r="G3761" s="1831"/>
      <c r="S3761" s="1473"/>
      <c r="BU3761" s="1819"/>
      <c r="CI3761" s="1455"/>
    </row>
    <row r="3762" spans="2:87" s="1365" customFormat="1" x14ac:dyDescent="0.25">
      <c r="B3762" s="1831"/>
      <c r="C3762" s="1831"/>
      <c r="D3762" s="1627"/>
      <c r="E3762" s="1831"/>
      <c r="F3762" s="1831"/>
      <c r="G3762" s="1831"/>
      <c r="S3762" s="1473"/>
      <c r="BU3762" s="1819"/>
      <c r="CI3762" s="1455"/>
    </row>
    <row r="3763" spans="2:87" s="1365" customFormat="1" x14ac:dyDescent="0.25">
      <c r="B3763" s="1831"/>
      <c r="C3763" s="1831"/>
      <c r="D3763" s="1627"/>
      <c r="E3763" s="1831"/>
      <c r="F3763" s="1831"/>
      <c r="G3763" s="1831"/>
      <c r="S3763" s="1473"/>
      <c r="BU3763" s="1819"/>
      <c r="CI3763" s="1455"/>
    </row>
    <row r="3764" spans="2:87" s="1365" customFormat="1" x14ac:dyDescent="0.25">
      <c r="B3764" s="1831"/>
      <c r="C3764" s="1831"/>
      <c r="D3764" s="1627"/>
      <c r="E3764" s="1831"/>
      <c r="F3764" s="1831"/>
      <c r="G3764" s="1831"/>
      <c r="S3764" s="1473"/>
      <c r="BU3764" s="1819"/>
      <c r="CI3764" s="1455"/>
    </row>
    <row r="3765" spans="2:87" s="1365" customFormat="1" x14ac:dyDescent="0.25">
      <c r="B3765" s="1831"/>
      <c r="C3765" s="1831"/>
      <c r="D3765" s="1627"/>
      <c r="E3765" s="1831"/>
      <c r="F3765" s="1831"/>
      <c r="G3765" s="1831"/>
      <c r="S3765" s="1473"/>
      <c r="BU3765" s="1819"/>
      <c r="CI3765" s="1455"/>
    </row>
    <row r="3766" spans="2:87" s="1365" customFormat="1" x14ac:dyDescent="0.25">
      <c r="B3766" s="1831"/>
      <c r="C3766" s="1831"/>
      <c r="D3766" s="1627"/>
      <c r="E3766" s="1831"/>
      <c r="F3766" s="1831"/>
      <c r="G3766" s="1831"/>
      <c r="S3766" s="1473"/>
      <c r="BU3766" s="1819"/>
      <c r="CI3766" s="1455"/>
    </row>
    <row r="3767" spans="2:87" s="1365" customFormat="1" x14ac:dyDescent="0.25">
      <c r="B3767" s="1831"/>
      <c r="C3767" s="1831"/>
      <c r="D3767" s="1627"/>
      <c r="E3767" s="1831"/>
      <c r="F3767" s="1831"/>
      <c r="G3767" s="1831"/>
      <c r="S3767" s="1473"/>
      <c r="BU3767" s="1819"/>
      <c r="CI3767" s="1455"/>
    </row>
    <row r="3768" spans="2:87" s="1365" customFormat="1" x14ac:dyDescent="0.25">
      <c r="B3768" s="1831"/>
      <c r="C3768" s="1831"/>
      <c r="D3768" s="1627"/>
      <c r="E3768" s="1831"/>
      <c r="F3768" s="1831"/>
      <c r="G3768" s="1831"/>
      <c r="S3768" s="1473"/>
      <c r="BU3768" s="1819"/>
      <c r="CI3768" s="1455"/>
    </row>
    <row r="3769" spans="2:87" s="1365" customFormat="1" x14ac:dyDescent="0.25">
      <c r="B3769" s="1831"/>
      <c r="C3769" s="1831"/>
      <c r="D3769" s="1627"/>
      <c r="E3769" s="1831"/>
      <c r="F3769" s="1831"/>
      <c r="G3769" s="1831"/>
      <c r="S3769" s="1473"/>
      <c r="BU3769" s="1819"/>
      <c r="CI3769" s="1455"/>
    </row>
    <row r="3770" spans="2:87" s="1365" customFormat="1" x14ac:dyDescent="0.25">
      <c r="B3770" s="1831"/>
      <c r="C3770" s="1831"/>
      <c r="D3770" s="1627"/>
      <c r="E3770" s="1831"/>
      <c r="F3770" s="1831"/>
      <c r="G3770" s="1831"/>
      <c r="S3770" s="1473"/>
      <c r="BU3770" s="1819"/>
      <c r="CI3770" s="1455"/>
    </row>
    <row r="3771" spans="2:87" s="1365" customFormat="1" x14ac:dyDescent="0.25">
      <c r="B3771" s="1831"/>
      <c r="C3771" s="1831"/>
      <c r="D3771" s="1627"/>
      <c r="E3771" s="1831"/>
      <c r="F3771" s="1831"/>
      <c r="G3771" s="1831"/>
      <c r="S3771" s="1473"/>
      <c r="BU3771" s="1819"/>
      <c r="CI3771" s="1455"/>
    </row>
    <row r="3772" spans="2:87" s="1365" customFormat="1" x14ac:dyDescent="0.25">
      <c r="B3772" s="1831"/>
      <c r="C3772" s="1831"/>
      <c r="D3772" s="1627"/>
      <c r="E3772" s="1831"/>
      <c r="F3772" s="1831"/>
      <c r="G3772" s="1831"/>
      <c r="S3772" s="1473"/>
      <c r="BU3772" s="1819"/>
      <c r="CI3772" s="1455"/>
    </row>
    <row r="3773" spans="2:87" s="1365" customFormat="1" x14ac:dyDescent="0.25">
      <c r="B3773" s="1831"/>
      <c r="C3773" s="1831"/>
      <c r="D3773" s="1627"/>
      <c r="E3773" s="1831"/>
      <c r="F3773" s="1831"/>
      <c r="G3773" s="1831"/>
      <c r="S3773" s="1473"/>
      <c r="BU3773" s="1819"/>
      <c r="CI3773" s="1455"/>
    </row>
    <row r="3774" spans="2:87" s="1365" customFormat="1" x14ac:dyDescent="0.25">
      <c r="B3774" s="1831"/>
      <c r="C3774" s="1831"/>
      <c r="D3774" s="1627"/>
      <c r="E3774" s="1831"/>
      <c r="F3774" s="1831"/>
      <c r="G3774" s="1831"/>
      <c r="S3774" s="1473"/>
      <c r="BU3774" s="1819"/>
      <c r="CI3774" s="1455"/>
    </row>
    <row r="3775" spans="2:87" s="1365" customFormat="1" x14ac:dyDescent="0.25">
      <c r="B3775" s="1831"/>
      <c r="C3775" s="1831"/>
      <c r="D3775" s="1627"/>
      <c r="E3775" s="1831"/>
      <c r="F3775" s="1831"/>
      <c r="G3775" s="1831"/>
      <c r="S3775" s="1473"/>
      <c r="BU3775" s="1819"/>
      <c r="CI3775" s="1455"/>
    </row>
    <row r="3776" spans="2:87" s="1365" customFormat="1" x14ac:dyDescent="0.25">
      <c r="B3776" s="1831"/>
      <c r="C3776" s="1831"/>
      <c r="D3776" s="1627"/>
      <c r="E3776" s="1831"/>
      <c r="F3776" s="1831"/>
      <c r="G3776" s="1831"/>
      <c r="S3776" s="1473"/>
      <c r="BU3776" s="1819"/>
      <c r="CI3776" s="1455"/>
    </row>
    <row r="3777" spans="2:87" s="1365" customFormat="1" x14ac:dyDescent="0.25">
      <c r="B3777" s="1831"/>
      <c r="C3777" s="1831"/>
      <c r="D3777" s="1627"/>
      <c r="E3777" s="1831"/>
      <c r="F3777" s="1831"/>
      <c r="G3777" s="1831"/>
      <c r="S3777" s="1473"/>
      <c r="BU3777" s="1819"/>
      <c r="CI3777" s="1455"/>
    </row>
    <row r="3778" spans="2:87" s="1365" customFormat="1" x14ac:dyDescent="0.25">
      <c r="B3778" s="1831"/>
      <c r="C3778" s="1831"/>
      <c r="D3778" s="1627"/>
      <c r="E3778" s="1831"/>
      <c r="F3778" s="1831"/>
      <c r="G3778" s="1831"/>
      <c r="S3778" s="1473"/>
      <c r="BU3778" s="1819"/>
      <c r="CI3778" s="1455"/>
    </row>
    <row r="3779" spans="2:87" s="1365" customFormat="1" x14ac:dyDescent="0.25">
      <c r="B3779" s="1831"/>
      <c r="C3779" s="1831"/>
      <c r="D3779" s="1627"/>
      <c r="E3779" s="1831"/>
      <c r="F3779" s="1831"/>
      <c r="G3779" s="1831"/>
      <c r="S3779" s="1473"/>
      <c r="BU3779" s="1819"/>
      <c r="CI3779" s="1455"/>
    </row>
    <row r="3780" spans="2:87" s="1365" customFormat="1" x14ac:dyDescent="0.25">
      <c r="B3780" s="1831"/>
      <c r="C3780" s="1831"/>
      <c r="D3780" s="1627"/>
      <c r="E3780" s="1831"/>
      <c r="F3780" s="1831"/>
      <c r="G3780" s="1831"/>
      <c r="S3780" s="1473"/>
      <c r="BU3780" s="1819"/>
      <c r="CI3780" s="1455"/>
    </row>
    <row r="3781" spans="2:87" s="1365" customFormat="1" x14ac:dyDescent="0.25">
      <c r="B3781" s="1831"/>
      <c r="C3781" s="1831"/>
      <c r="D3781" s="1627"/>
      <c r="E3781" s="1831"/>
      <c r="F3781" s="1831"/>
      <c r="G3781" s="1831"/>
      <c r="S3781" s="1473"/>
      <c r="BU3781" s="1819"/>
      <c r="CI3781" s="1455"/>
    </row>
    <row r="3782" spans="2:87" s="1365" customFormat="1" x14ac:dyDescent="0.25">
      <c r="B3782" s="1831"/>
      <c r="C3782" s="1831"/>
      <c r="D3782" s="1627"/>
      <c r="E3782" s="1831"/>
      <c r="F3782" s="1831"/>
      <c r="G3782" s="1831"/>
      <c r="S3782" s="1473"/>
      <c r="BU3782" s="1819"/>
      <c r="CI3782" s="1455"/>
    </row>
    <row r="3783" spans="2:87" s="1365" customFormat="1" x14ac:dyDescent="0.25">
      <c r="B3783" s="1831"/>
      <c r="C3783" s="1831"/>
      <c r="D3783" s="1627"/>
      <c r="E3783" s="1831"/>
      <c r="F3783" s="1831"/>
      <c r="G3783" s="1831"/>
      <c r="S3783" s="1473"/>
      <c r="BU3783" s="1819"/>
      <c r="CI3783" s="1455"/>
    </row>
    <row r="3784" spans="2:87" s="1365" customFormat="1" x14ac:dyDescent="0.25">
      <c r="B3784" s="1831"/>
      <c r="C3784" s="1831"/>
      <c r="D3784" s="1627"/>
      <c r="E3784" s="1831"/>
      <c r="F3784" s="1831"/>
      <c r="G3784" s="1831"/>
      <c r="S3784" s="1473"/>
      <c r="BU3784" s="1819"/>
      <c r="CI3784" s="1455"/>
    </row>
    <row r="3785" spans="2:87" s="1365" customFormat="1" x14ac:dyDescent="0.25">
      <c r="B3785" s="1831"/>
      <c r="C3785" s="1831"/>
      <c r="D3785" s="1627"/>
      <c r="E3785" s="1831"/>
      <c r="F3785" s="1831"/>
      <c r="G3785" s="1831"/>
      <c r="S3785" s="1473"/>
      <c r="BU3785" s="1819"/>
      <c r="CI3785" s="1455"/>
    </row>
    <row r="3786" spans="2:87" s="1365" customFormat="1" x14ac:dyDescent="0.25">
      <c r="B3786" s="1831"/>
      <c r="C3786" s="1831"/>
      <c r="D3786" s="1627"/>
      <c r="E3786" s="1831"/>
      <c r="F3786" s="1831"/>
      <c r="G3786" s="1831"/>
      <c r="S3786" s="1473"/>
      <c r="BU3786" s="1819"/>
      <c r="CI3786" s="1455"/>
    </row>
    <row r="3787" spans="2:87" s="1365" customFormat="1" x14ac:dyDescent="0.25">
      <c r="B3787" s="1831"/>
      <c r="C3787" s="1831"/>
      <c r="D3787" s="1627"/>
      <c r="E3787" s="1831"/>
      <c r="F3787" s="1831"/>
      <c r="G3787" s="1831"/>
      <c r="S3787" s="1473"/>
      <c r="BU3787" s="1819"/>
      <c r="CI3787" s="1455"/>
    </row>
    <row r="3788" spans="2:87" s="1365" customFormat="1" x14ac:dyDescent="0.25">
      <c r="B3788" s="1831"/>
      <c r="C3788" s="1831"/>
      <c r="D3788" s="1627"/>
      <c r="E3788" s="1831"/>
      <c r="F3788" s="1831"/>
      <c r="G3788" s="1831"/>
      <c r="S3788" s="1473"/>
      <c r="BU3788" s="1819"/>
      <c r="CI3788" s="1455"/>
    </row>
    <row r="3789" spans="2:87" s="1365" customFormat="1" x14ac:dyDescent="0.25">
      <c r="B3789" s="1831"/>
      <c r="C3789" s="1831"/>
      <c r="D3789" s="1627"/>
      <c r="E3789" s="1831"/>
      <c r="F3789" s="1831"/>
      <c r="G3789" s="1831"/>
      <c r="S3789" s="1473"/>
      <c r="BU3789" s="1819"/>
      <c r="CI3789" s="1455"/>
    </row>
    <row r="3790" spans="2:87" s="1365" customFormat="1" x14ac:dyDescent="0.25">
      <c r="B3790" s="1831"/>
      <c r="C3790" s="1831"/>
      <c r="D3790" s="1627"/>
      <c r="E3790" s="1831"/>
      <c r="F3790" s="1831"/>
      <c r="G3790" s="1831"/>
      <c r="S3790" s="1473"/>
      <c r="BU3790" s="1819"/>
      <c r="CI3790" s="1455"/>
    </row>
    <row r="3791" spans="2:87" s="1365" customFormat="1" x14ac:dyDescent="0.25">
      <c r="B3791" s="1831"/>
      <c r="C3791" s="1831"/>
      <c r="D3791" s="1627"/>
      <c r="E3791" s="1831"/>
      <c r="F3791" s="1831"/>
      <c r="G3791" s="1831"/>
      <c r="S3791" s="1473"/>
      <c r="BU3791" s="1819"/>
      <c r="CI3791" s="1455"/>
    </row>
    <row r="3792" spans="2:87" s="1365" customFormat="1" x14ac:dyDescent="0.25">
      <c r="B3792" s="1831"/>
      <c r="C3792" s="1831"/>
      <c r="D3792" s="1627"/>
      <c r="E3792" s="1831"/>
      <c r="F3792" s="1831"/>
      <c r="G3792" s="1831"/>
      <c r="S3792" s="1473"/>
      <c r="BU3792" s="1819"/>
      <c r="CI3792" s="1455"/>
    </row>
    <row r="3793" spans="2:87" s="1365" customFormat="1" x14ac:dyDescent="0.25">
      <c r="B3793" s="1831"/>
      <c r="C3793" s="1831"/>
      <c r="D3793" s="1627"/>
      <c r="E3793" s="1831"/>
      <c r="F3793" s="1831"/>
      <c r="G3793" s="1831"/>
      <c r="S3793" s="1473"/>
      <c r="BU3793" s="1819"/>
      <c r="CI3793" s="1455"/>
    </row>
    <row r="3794" spans="2:87" s="1365" customFormat="1" x14ac:dyDescent="0.25">
      <c r="B3794" s="1831"/>
      <c r="C3794" s="1831"/>
      <c r="D3794" s="1627"/>
      <c r="E3794" s="1831"/>
      <c r="F3794" s="1831"/>
      <c r="G3794" s="1831"/>
      <c r="S3794" s="1473"/>
      <c r="BU3794" s="1819"/>
      <c r="CI3794" s="1455"/>
    </row>
    <row r="3795" spans="2:87" s="1365" customFormat="1" x14ac:dyDescent="0.25">
      <c r="B3795" s="1831"/>
      <c r="C3795" s="1831"/>
      <c r="D3795" s="1627"/>
      <c r="E3795" s="1831"/>
      <c r="F3795" s="1831"/>
      <c r="G3795" s="1831"/>
      <c r="S3795" s="1473"/>
      <c r="BU3795" s="1819"/>
      <c r="CI3795" s="1455"/>
    </row>
    <row r="3796" spans="2:87" s="1365" customFormat="1" x14ac:dyDescent="0.25">
      <c r="B3796" s="1831"/>
      <c r="C3796" s="1831"/>
      <c r="D3796" s="1627"/>
      <c r="E3796" s="1831"/>
      <c r="F3796" s="1831"/>
      <c r="G3796" s="1831"/>
      <c r="S3796" s="1473"/>
      <c r="BU3796" s="1819"/>
      <c r="CI3796" s="1455"/>
    </row>
    <row r="3797" spans="2:87" s="1365" customFormat="1" x14ac:dyDescent="0.25">
      <c r="B3797" s="1831"/>
      <c r="C3797" s="1831"/>
      <c r="D3797" s="1627"/>
      <c r="E3797" s="1831"/>
      <c r="F3797" s="1831"/>
      <c r="G3797" s="1831"/>
      <c r="S3797" s="1473"/>
      <c r="BU3797" s="1819"/>
      <c r="CI3797" s="1455"/>
    </row>
    <row r="3798" spans="2:87" s="1365" customFormat="1" x14ac:dyDescent="0.25">
      <c r="B3798" s="1831"/>
      <c r="C3798" s="1831"/>
      <c r="D3798" s="1627"/>
      <c r="E3798" s="1831"/>
      <c r="F3798" s="1831"/>
      <c r="G3798" s="1831"/>
      <c r="S3798" s="1473"/>
      <c r="BU3798" s="1819"/>
      <c r="CI3798" s="1455"/>
    </row>
    <row r="3799" spans="2:87" s="1365" customFormat="1" x14ac:dyDescent="0.25">
      <c r="B3799" s="1831"/>
      <c r="C3799" s="1831"/>
      <c r="D3799" s="1627"/>
      <c r="E3799" s="1831"/>
      <c r="F3799" s="1831"/>
      <c r="G3799" s="1831"/>
      <c r="S3799" s="1473"/>
      <c r="BU3799" s="1819"/>
      <c r="CI3799" s="1455"/>
    </row>
    <row r="3800" spans="2:87" s="1365" customFormat="1" x14ac:dyDescent="0.25">
      <c r="B3800" s="1831"/>
      <c r="C3800" s="1831"/>
      <c r="D3800" s="1627"/>
      <c r="E3800" s="1831"/>
      <c r="F3800" s="1831"/>
      <c r="G3800" s="1831"/>
      <c r="S3800" s="1473"/>
      <c r="BU3800" s="1819"/>
      <c r="CI3800" s="1455"/>
    </row>
    <row r="3801" spans="2:87" s="1365" customFormat="1" x14ac:dyDescent="0.25">
      <c r="B3801" s="1831"/>
      <c r="C3801" s="1831"/>
      <c r="D3801" s="1627"/>
      <c r="E3801" s="1831"/>
      <c r="F3801" s="1831"/>
      <c r="G3801" s="1831"/>
      <c r="S3801" s="1473"/>
      <c r="BU3801" s="1819"/>
      <c r="CI3801" s="1455"/>
    </row>
    <row r="3802" spans="2:87" s="1365" customFormat="1" x14ac:dyDescent="0.25">
      <c r="B3802" s="1831"/>
      <c r="C3802" s="1831"/>
      <c r="D3802" s="1627"/>
      <c r="E3802" s="1831"/>
      <c r="F3802" s="1831"/>
      <c r="G3802" s="1831"/>
      <c r="S3802" s="1473"/>
      <c r="BU3802" s="1819"/>
      <c r="CI3802" s="1455"/>
    </row>
    <row r="3803" spans="2:87" s="1365" customFormat="1" x14ac:dyDescent="0.25">
      <c r="B3803" s="1831"/>
      <c r="C3803" s="1831"/>
      <c r="D3803" s="1627"/>
      <c r="E3803" s="1831"/>
      <c r="F3803" s="1831"/>
      <c r="G3803" s="1831"/>
      <c r="S3803" s="1473"/>
      <c r="BU3803" s="1819"/>
      <c r="CI3803" s="1455"/>
    </row>
    <row r="3804" spans="2:87" s="1365" customFormat="1" x14ac:dyDescent="0.25">
      <c r="B3804" s="1831"/>
      <c r="C3804" s="1831"/>
      <c r="D3804" s="1627"/>
      <c r="E3804" s="1831"/>
      <c r="F3804" s="1831"/>
      <c r="G3804" s="1831"/>
      <c r="S3804" s="1473"/>
      <c r="BU3804" s="1819"/>
      <c r="CI3804" s="1455"/>
    </row>
    <row r="3805" spans="2:87" s="1365" customFormat="1" x14ac:dyDescent="0.25">
      <c r="B3805" s="1831"/>
      <c r="C3805" s="1831"/>
      <c r="D3805" s="1627"/>
      <c r="E3805" s="1831"/>
      <c r="F3805" s="1831"/>
      <c r="G3805" s="1831"/>
      <c r="S3805" s="1473"/>
      <c r="BU3805" s="1819"/>
      <c r="CI3805" s="1455"/>
    </row>
    <row r="3806" spans="2:87" s="1365" customFormat="1" x14ac:dyDescent="0.25">
      <c r="B3806" s="1831"/>
      <c r="C3806" s="1831"/>
      <c r="D3806" s="1627"/>
      <c r="E3806" s="1831"/>
      <c r="F3806" s="1831"/>
      <c r="G3806" s="1831"/>
      <c r="S3806" s="1473"/>
      <c r="BU3806" s="1819"/>
      <c r="CI3806" s="1455"/>
    </row>
    <row r="3807" spans="2:87" s="1365" customFormat="1" x14ac:dyDescent="0.25">
      <c r="B3807" s="1831"/>
      <c r="C3807" s="1831"/>
      <c r="D3807" s="1627"/>
      <c r="E3807" s="1831"/>
      <c r="F3807" s="1831"/>
      <c r="G3807" s="1831"/>
      <c r="S3807" s="1473"/>
      <c r="BU3807" s="1819"/>
      <c r="CI3807" s="1455"/>
    </row>
    <row r="3808" spans="2:87" s="1365" customFormat="1" x14ac:dyDescent="0.25">
      <c r="B3808" s="1831"/>
      <c r="C3808" s="1831"/>
      <c r="D3808" s="1627"/>
      <c r="E3808" s="1831"/>
      <c r="F3808" s="1831"/>
      <c r="G3808" s="1831"/>
      <c r="S3808" s="1473"/>
      <c r="BU3808" s="1819"/>
      <c r="CI3808" s="1455"/>
    </row>
    <row r="3809" spans="2:87" s="1365" customFormat="1" x14ac:dyDescent="0.25">
      <c r="B3809" s="1831"/>
      <c r="C3809" s="1831"/>
      <c r="D3809" s="1627"/>
      <c r="E3809" s="1831"/>
      <c r="F3809" s="1831"/>
      <c r="G3809" s="1831"/>
      <c r="S3809" s="1473"/>
      <c r="BU3809" s="1819"/>
      <c r="CI3809" s="1455"/>
    </row>
    <row r="3810" spans="2:87" s="1365" customFormat="1" x14ac:dyDescent="0.25">
      <c r="B3810" s="1831"/>
      <c r="C3810" s="1831"/>
      <c r="D3810" s="1627"/>
      <c r="E3810" s="1831"/>
      <c r="F3810" s="1831"/>
      <c r="G3810" s="1831"/>
      <c r="S3810" s="1473"/>
      <c r="BU3810" s="1819"/>
      <c r="CI3810" s="1455"/>
    </row>
    <row r="3811" spans="2:87" s="1365" customFormat="1" x14ac:dyDescent="0.25">
      <c r="B3811" s="1831"/>
      <c r="C3811" s="1831"/>
      <c r="D3811" s="1627"/>
      <c r="E3811" s="1831"/>
      <c r="F3811" s="1831"/>
      <c r="G3811" s="1831"/>
      <c r="S3811" s="1473"/>
      <c r="BU3811" s="1819"/>
      <c r="CI3811" s="1455"/>
    </row>
    <row r="3812" spans="2:87" s="1365" customFormat="1" x14ac:dyDescent="0.25">
      <c r="B3812" s="1831"/>
      <c r="C3812" s="1831"/>
      <c r="D3812" s="1627"/>
      <c r="E3812" s="1831"/>
      <c r="F3812" s="1831"/>
      <c r="G3812" s="1831"/>
      <c r="S3812" s="1473"/>
      <c r="BU3812" s="1819"/>
      <c r="CI3812" s="1455"/>
    </row>
    <row r="3813" spans="2:87" s="1365" customFormat="1" x14ac:dyDescent="0.25">
      <c r="B3813" s="1831"/>
      <c r="C3813" s="1831"/>
      <c r="D3813" s="1627"/>
      <c r="E3813" s="1831"/>
      <c r="F3813" s="1831"/>
      <c r="G3813" s="1831"/>
      <c r="S3813" s="1473"/>
      <c r="BU3813" s="1819"/>
      <c r="CI3813" s="1455"/>
    </row>
    <row r="3814" spans="2:87" s="1365" customFormat="1" x14ac:dyDescent="0.25">
      <c r="B3814" s="1831"/>
      <c r="C3814" s="1831"/>
      <c r="D3814" s="1627"/>
      <c r="E3814" s="1831"/>
      <c r="F3814" s="1831"/>
      <c r="G3814" s="1831"/>
      <c r="S3814" s="1473"/>
      <c r="BU3814" s="1819"/>
      <c r="CI3814" s="1455"/>
    </row>
    <row r="3815" spans="2:87" s="1365" customFormat="1" x14ac:dyDescent="0.25">
      <c r="B3815" s="1831"/>
      <c r="C3815" s="1831"/>
      <c r="D3815" s="1627"/>
      <c r="E3815" s="1831"/>
      <c r="F3815" s="1831"/>
      <c r="G3815" s="1831"/>
      <c r="S3815" s="1473"/>
      <c r="BU3815" s="1819"/>
      <c r="CI3815" s="1455"/>
    </row>
    <row r="3816" spans="2:87" s="1365" customFormat="1" x14ac:dyDescent="0.25">
      <c r="B3816" s="1831"/>
      <c r="C3816" s="1831"/>
      <c r="D3816" s="1627"/>
      <c r="E3816" s="1831"/>
      <c r="F3816" s="1831"/>
      <c r="G3816" s="1831"/>
      <c r="S3816" s="1473"/>
      <c r="BU3816" s="1819"/>
      <c r="CI3816" s="1455"/>
    </row>
    <row r="3817" spans="2:87" s="1365" customFormat="1" x14ac:dyDescent="0.25">
      <c r="B3817" s="1831"/>
      <c r="C3817" s="1831"/>
      <c r="D3817" s="1627"/>
      <c r="E3817" s="1831"/>
      <c r="F3817" s="1831"/>
      <c r="G3817" s="1831"/>
      <c r="S3817" s="1473"/>
      <c r="BU3817" s="1819"/>
      <c r="CI3817" s="1455"/>
    </row>
    <row r="3818" spans="2:87" s="1365" customFormat="1" x14ac:dyDescent="0.25">
      <c r="B3818" s="1831"/>
      <c r="C3818" s="1831"/>
      <c r="D3818" s="1627"/>
      <c r="E3818" s="1831"/>
      <c r="F3818" s="1831"/>
      <c r="G3818" s="1831"/>
      <c r="S3818" s="1473"/>
      <c r="BU3818" s="1819"/>
      <c r="CI3818" s="1455"/>
    </row>
    <row r="3819" spans="2:87" s="1365" customFormat="1" x14ac:dyDescent="0.25">
      <c r="B3819" s="1831"/>
      <c r="C3819" s="1831"/>
      <c r="D3819" s="1627"/>
      <c r="E3819" s="1831"/>
      <c r="F3819" s="1831"/>
      <c r="G3819" s="1831"/>
      <c r="S3819" s="1473"/>
      <c r="BU3819" s="1819"/>
      <c r="CI3819" s="1455"/>
    </row>
    <row r="3820" spans="2:87" s="1365" customFormat="1" x14ac:dyDescent="0.25">
      <c r="B3820" s="1831"/>
      <c r="C3820" s="1831"/>
      <c r="D3820" s="1627"/>
      <c r="E3820" s="1831"/>
      <c r="F3820" s="1831"/>
      <c r="G3820" s="1831"/>
      <c r="S3820" s="1473"/>
      <c r="BU3820" s="1819"/>
      <c r="CI3820" s="1455"/>
    </row>
    <row r="3821" spans="2:87" s="1365" customFormat="1" x14ac:dyDescent="0.25">
      <c r="B3821" s="1831"/>
      <c r="C3821" s="1831"/>
      <c r="D3821" s="1627"/>
      <c r="E3821" s="1831"/>
      <c r="F3821" s="1831"/>
      <c r="G3821" s="1831"/>
      <c r="S3821" s="1473"/>
      <c r="BU3821" s="1819"/>
      <c r="CI3821" s="1455"/>
    </row>
    <row r="3822" spans="2:87" s="1365" customFormat="1" x14ac:dyDescent="0.25">
      <c r="B3822" s="1831"/>
      <c r="C3822" s="1831"/>
      <c r="D3822" s="1627"/>
      <c r="E3822" s="1831"/>
      <c r="F3822" s="1831"/>
      <c r="G3822" s="1831"/>
      <c r="S3822" s="1473"/>
      <c r="BU3822" s="1819"/>
      <c r="CI3822" s="1455"/>
    </row>
    <row r="3823" spans="2:87" s="1365" customFormat="1" x14ac:dyDescent="0.25">
      <c r="B3823" s="1831"/>
      <c r="C3823" s="1831"/>
      <c r="D3823" s="1627"/>
      <c r="E3823" s="1831"/>
      <c r="F3823" s="1831"/>
      <c r="G3823" s="1831"/>
      <c r="S3823" s="1473"/>
      <c r="BU3823" s="1819"/>
      <c r="CI3823" s="1455"/>
    </row>
    <row r="3824" spans="2:87" s="1365" customFormat="1" x14ac:dyDescent="0.25">
      <c r="B3824" s="1831"/>
      <c r="C3824" s="1831"/>
      <c r="D3824" s="1627"/>
      <c r="E3824" s="1831"/>
      <c r="F3824" s="1831"/>
      <c r="G3824" s="1831"/>
      <c r="S3824" s="1473"/>
      <c r="BU3824" s="1819"/>
      <c r="CI3824" s="1455"/>
    </row>
    <row r="3825" spans="2:87" s="1365" customFormat="1" x14ac:dyDescent="0.25">
      <c r="B3825" s="1831"/>
      <c r="C3825" s="1831"/>
      <c r="D3825" s="1627"/>
      <c r="E3825" s="1831"/>
      <c r="F3825" s="1831"/>
      <c r="G3825" s="1831"/>
      <c r="S3825" s="1473"/>
      <c r="BU3825" s="1819"/>
      <c r="CI3825" s="1455"/>
    </row>
    <row r="3826" spans="2:87" s="1365" customFormat="1" x14ac:dyDescent="0.25">
      <c r="B3826" s="1831"/>
      <c r="C3826" s="1831"/>
      <c r="D3826" s="1627"/>
      <c r="E3826" s="1831"/>
      <c r="F3826" s="1831"/>
      <c r="G3826" s="1831"/>
      <c r="S3826" s="1473"/>
      <c r="BU3826" s="1819"/>
      <c r="CI3826" s="1455"/>
    </row>
    <row r="3827" spans="2:87" s="1365" customFormat="1" x14ac:dyDescent="0.25">
      <c r="B3827" s="1831"/>
      <c r="C3827" s="1831"/>
      <c r="D3827" s="1627"/>
      <c r="E3827" s="1831"/>
      <c r="F3827" s="1831"/>
      <c r="G3827" s="1831"/>
      <c r="S3827" s="1473"/>
      <c r="BU3827" s="1819"/>
      <c r="CI3827" s="1455"/>
    </row>
    <row r="3828" spans="2:87" s="1365" customFormat="1" x14ac:dyDescent="0.25">
      <c r="B3828" s="1831"/>
      <c r="C3828" s="1831"/>
      <c r="D3828" s="1627"/>
      <c r="E3828" s="1831"/>
      <c r="F3828" s="1831"/>
      <c r="G3828" s="1831"/>
      <c r="S3828" s="1473"/>
      <c r="BU3828" s="1819"/>
      <c r="CI3828" s="1455"/>
    </row>
    <row r="3829" spans="2:87" s="1365" customFormat="1" x14ac:dyDescent="0.25">
      <c r="B3829" s="1831"/>
      <c r="C3829" s="1831"/>
      <c r="D3829" s="1627"/>
      <c r="E3829" s="1831"/>
      <c r="F3829" s="1831"/>
      <c r="G3829" s="1831"/>
      <c r="S3829" s="1473"/>
      <c r="BU3829" s="1819"/>
      <c r="CI3829" s="1455"/>
    </row>
    <row r="3830" spans="2:87" s="1365" customFormat="1" x14ac:dyDescent="0.25">
      <c r="B3830" s="1831"/>
      <c r="C3830" s="1831"/>
      <c r="D3830" s="1627"/>
      <c r="E3830" s="1831"/>
      <c r="F3830" s="1831"/>
      <c r="G3830" s="1831"/>
      <c r="S3830" s="1473"/>
      <c r="BU3830" s="1819"/>
      <c r="CI3830" s="1455"/>
    </row>
    <row r="3831" spans="2:87" s="1365" customFormat="1" x14ac:dyDescent="0.25">
      <c r="B3831" s="1831"/>
      <c r="C3831" s="1831"/>
      <c r="D3831" s="1627"/>
      <c r="E3831" s="1831"/>
      <c r="F3831" s="1831"/>
      <c r="G3831" s="1831"/>
      <c r="S3831" s="1473"/>
      <c r="BU3831" s="1819"/>
      <c r="CI3831" s="1455"/>
    </row>
    <row r="3832" spans="2:87" s="1365" customFormat="1" x14ac:dyDescent="0.25">
      <c r="B3832" s="1831"/>
      <c r="C3832" s="1831"/>
      <c r="D3832" s="1627"/>
      <c r="E3832" s="1831"/>
      <c r="F3832" s="1831"/>
      <c r="G3832" s="1831"/>
      <c r="S3832" s="1473"/>
      <c r="BU3832" s="1819"/>
      <c r="CI3832" s="1455"/>
    </row>
    <row r="3833" spans="2:87" s="1365" customFormat="1" x14ac:dyDescent="0.25">
      <c r="B3833" s="1831"/>
      <c r="C3833" s="1831"/>
      <c r="D3833" s="1627"/>
      <c r="E3833" s="1831"/>
      <c r="F3833" s="1831"/>
      <c r="G3833" s="1831"/>
      <c r="S3833" s="1473"/>
      <c r="BU3833" s="1819"/>
      <c r="CI3833" s="1455"/>
    </row>
    <row r="3834" spans="2:87" s="1365" customFormat="1" x14ac:dyDescent="0.25">
      <c r="B3834" s="1831"/>
      <c r="C3834" s="1831"/>
      <c r="D3834" s="1627"/>
      <c r="E3834" s="1831"/>
      <c r="F3834" s="1831"/>
      <c r="G3834" s="1831"/>
      <c r="S3834" s="1473"/>
      <c r="BU3834" s="1819"/>
      <c r="CI3834" s="1455"/>
    </row>
    <row r="3835" spans="2:87" s="1365" customFormat="1" x14ac:dyDescent="0.25">
      <c r="B3835" s="1831"/>
      <c r="C3835" s="1831"/>
      <c r="D3835" s="1627"/>
      <c r="E3835" s="1831"/>
      <c r="F3835" s="1831"/>
      <c r="G3835" s="1831"/>
      <c r="S3835" s="1473"/>
      <c r="BU3835" s="1819"/>
      <c r="CI3835" s="1455"/>
    </row>
    <row r="3836" spans="2:87" s="1365" customFormat="1" x14ac:dyDescent="0.25">
      <c r="B3836" s="1831"/>
      <c r="C3836" s="1831"/>
      <c r="D3836" s="1627"/>
      <c r="E3836" s="1831"/>
      <c r="F3836" s="1831"/>
      <c r="G3836" s="1831"/>
      <c r="S3836" s="1473"/>
      <c r="BU3836" s="1819"/>
      <c r="CI3836" s="1455"/>
    </row>
    <row r="3837" spans="2:87" s="1365" customFormat="1" x14ac:dyDescent="0.25">
      <c r="B3837" s="1831"/>
      <c r="C3837" s="1831"/>
      <c r="D3837" s="1627"/>
      <c r="E3837" s="1831"/>
      <c r="F3837" s="1831"/>
      <c r="G3837" s="1831"/>
      <c r="S3837" s="1473"/>
      <c r="BU3837" s="1819"/>
      <c r="CI3837" s="1455"/>
    </row>
    <row r="3838" spans="2:87" s="1365" customFormat="1" x14ac:dyDescent="0.25">
      <c r="B3838" s="1831"/>
      <c r="C3838" s="1831"/>
      <c r="D3838" s="1627"/>
      <c r="E3838" s="1831"/>
      <c r="F3838" s="1831"/>
      <c r="G3838" s="1831"/>
      <c r="S3838" s="1473"/>
      <c r="BU3838" s="1819"/>
      <c r="CI3838" s="1455"/>
    </row>
    <row r="3839" spans="2:87" s="1365" customFormat="1" x14ac:dyDescent="0.25">
      <c r="B3839" s="1831"/>
      <c r="C3839" s="1831"/>
      <c r="D3839" s="1627"/>
      <c r="E3839" s="1831"/>
      <c r="F3839" s="1831"/>
      <c r="G3839" s="1831"/>
      <c r="S3839" s="1473"/>
      <c r="BU3839" s="1819"/>
      <c r="CI3839" s="1455"/>
    </row>
    <row r="3840" spans="2:87" s="1365" customFormat="1" x14ac:dyDescent="0.25">
      <c r="B3840" s="1831"/>
      <c r="C3840" s="1831"/>
      <c r="D3840" s="1627"/>
      <c r="E3840" s="1831"/>
      <c r="F3840" s="1831"/>
      <c r="G3840" s="1831"/>
      <c r="S3840" s="1473"/>
      <c r="BU3840" s="1819"/>
      <c r="CI3840" s="1455"/>
    </row>
    <row r="3841" spans="2:87" s="1365" customFormat="1" x14ac:dyDescent="0.25">
      <c r="B3841" s="1831"/>
      <c r="C3841" s="1831"/>
      <c r="D3841" s="1627"/>
      <c r="E3841" s="1831"/>
      <c r="F3841" s="1831"/>
      <c r="G3841" s="1831"/>
      <c r="S3841" s="1473"/>
      <c r="BU3841" s="1819"/>
      <c r="CI3841" s="1455"/>
    </row>
    <row r="3842" spans="2:87" s="1365" customFormat="1" x14ac:dyDescent="0.25">
      <c r="B3842" s="1831"/>
      <c r="C3842" s="1831"/>
      <c r="D3842" s="1627"/>
      <c r="E3842" s="1831"/>
      <c r="F3842" s="1831"/>
      <c r="G3842" s="1831"/>
      <c r="S3842" s="1473"/>
      <c r="BU3842" s="1819"/>
      <c r="CI3842" s="1455"/>
    </row>
    <row r="3843" spans="2:87" s="1365" customFormat="1" x14ac:dyDescent="0.25">
      <c r="B3843" s="1831"/>
      <c r="C3843" s="1831"/>
      <c r="D3843" s="1627"/>
      <c r="E3843" s="1831"/>
      <c r="F3843" s="1831"/>
      <c r="G3843" s="1831"/>
      <c r="S3843" s="1473"/>
      <c r="BU3843" s="1819"/>
      <c r="CI3843" s="1455"/>
    </row>
    <row r="3844" spans="2:87" s="1365" customFormat="1" x14ac:dyDescent="0.25">
      <c r="B3844" s="1831"/>
      <c r="C3844" s="1831"/>
      <c r="D3844" s="1627"/>
      <c r="E3844" s="1831"/>
      <c r="F3844" s="1831"/>
      <c r="G3844" s="1831"/>
      <c r="S3844" s="1473"/>
      <c r="BU3844" s="1819"/>
      <c r="CI3844" s="1455"/>
    </row>
    <row r="3845" spans="2:87" s="1365" customFormat="1" x14ac:dyDescent="0.25">
      <c r="B3845" s="1831"/>
      <c r="C3845" s="1831"/>
      <c r="D3845" s="1627"/>
      <c r="E3845" s="1831"/>
      <c r="F3845" s="1831"/>
      <c r="G3845" s="1831"/>
      <c r="S3845" s="1473"/>
      <c r="BU3845" s="1819"/>
      <c r="CI3845" s="1455"/>
    </row>
    <row r="3846" spans="2:87" s="1365" customFormat="1" x14ac:dyDescent="0.25">
      <c r="B3846" s="1831"/>
      <c r="C3846" s="1831"/>
      <c r="D3846" s="1627"/>
      <c r="E3846" s="1831"/>
      <c r="F3846" s="1831"/>
      <c r="G3846" s="1831"/>
      <c r="S3846" s="1473"/>
      <c r="BU3846" s="1819"/>
      <c r="CI3846" s="1455"/>
    </row>
    <row r="3847" spans="2:87" s="1365" customFormat="1" x14ac:dyDescent="0.25">
      <c r="B3847" s="1831"/>
      <c r="C3847" s="1831"/>
      <c r="D3847" s="1627"/>
      <c r="E3847" s="1831"/>
      <c r="F3847" s="1831"/>
      <c r="G3847" s="1831"/>
      <c r="S3847" s="1473"/>
      <c r="BU3847" s="1819"/>
      <c r="CI3847" s="1455"/>
    </row>
    <row r="3848" spans="2:87" s="1365" customFormat="1" x14ac:dyDescent="0.25">
      <c r="B3848" s="1831"/>
      <c r="C3848" s="1831"/>
      <c r="D3848" s="1627"/>
      <c r="E3848" s="1831"/>
      <c r="F3848" s="1831"/>
      <c r="G3848" s="1831"/>
      <c r="S3848" s="1473"/>
      <c r="BU3848" s="1819"/>
      <c r="CI3848" s="1455"/>
    </row>
    <row r="3849" spans="2:87" s="1365" customFormat="1" x14ac:dyDescent="0.25">
      <c r="B3849" s="1831"/>
      <c r="C3849" s="1831"/>
      <c r="D3849" s="1627"/>
      <c r="E3849" s="1831"/>
      <c r="F3849" s="1831"/>
      <c r="G3849" s="1831"/>
      <c r="S3849" s="1473"/>
      <c r="BU3849" s="1819"/>
      <c r="CI3849" s="1455"/>
    </row>
    <row r="3850" spans="2:87" s="1365" customFormat="1" x14ac:dyDescent="0.25">
      <c r="B3850" s="1831"/>
      <c r="C3850" s="1831"/>
      <c r="D3850" s="1627"/>
      <c r="E3850" s="1831"/>
      <c r="F3850" s="1831"/>
      <c r="G3850" s="1831"/>
      <c r="S3850" s="1473"/>
      <c r="BU3850" s="1819"/>
      <c r="CI3850" s="1455"/>
    </row>
    <row r="3851" spans="2:87" s="1365" customFormat="1" x14ac:dyDescent="0.25">
      <c r="B3851" s="1831"/>
      <c r="C3851" s="1831"/>
      <c r="D3851" s="1627"/>
      <c r="E3851" s="1831"/>
      <c r="F3851" s="1831"/>
      <c r="G3851" s="1831"/>
      <c r="S3851" s="1473"/>
      <c r="BU3851" s="1819"/>
      <c r="CI3851" s="1455"/>
    </row>
    <row r="3852" spans="2:87" s="1365" customFormat="1" x14ac:dyDescent="0.25">
      <c r="B3852" s="1831"/>
      <c r="C3852" s="1831"/>
      <c r="D3852" s="1627"/>
      <c r="E3852" s="1831"/>
      <c r="F3852" s="1831"/>
      <c r="G3852" s="1831"/>
      <c r="S3852" s="1473"/>
      <c r="BU3852" s="1819"/>
      <c r="CI3852" s="1455"/>
    </row>
    <row r="3853" spans="2:87" s="1365" customFormat="1" x14ac:dyDescent="0.25">
      <c r="B3853" s="1831"/>
      <c r="C3853" s="1831"/>
      <c r="D3853" s="1627"/>
      <c r="E3853" s="1831"/>
      <c r="F3853" s="1831"/>
      <c r="G3853" s="1831"/>
      <c r="S3853" s="1473"/>
      <c r="BU3853" s="1819"/>
      <c r="CI3853" s="1455"/>
    </row>
    <row r="3854" spans="2:87" s="1365" customFormat="1" x14ac:dyDescent="0.25">
      <c r="B3854" s="1831"/>
      <c r="C3854" s="1831"/>
      <c r="D3854" s="1627"/>
      <c r="E3854" s="1831"/>
      <c r="F3854" s="1831"/>
      <c r="G3854" s="1831"/>
      <c r="S3854" s="1473"/>
      <c r="BU3854" s="1819"/>
      <c r="CI3854" s="1455"/>
    </row>
    <row r="3855" spans="2:87" s="1365" customFormat="1" x14ac:dyDescent="0.25">
      <c r="B3855" s="1831"/>
      <c r="C3855" s="1831"/>
      <c r="D3855" s="1627"/>
      <c r="E3855" s="1831"/>
      <c r="F3855" s="1831"/>
      <c r="G3855" s="1831"/>
      <c r="S3855" s="1473"/>
      <c r="BU3855" s="1819"/>
      <c r="CI3855" s="1455"/>
    </row>
    <row r="3856" spans="2:87" s="1365" customFormat="1" x14ac:dyDescent="0.25">
      <c r="B3856" s="1831"/>
      <c r="C3856" s="1831"/>
      <c r="D3856" s="1627"/>
      <c r="E3856" s="1831"/>
      <c r="F3856" s="1831"/>
      <c r="G3856" s="1831"/>
      <c r="S3856" s="1473"/>
      <c r="BU3856" s="1819"/>
      <c r="CI3856" s="1455"/>
    </row>
    <row r="3857" spans="2:87" s="1365" customFormat="1" x14ac:dyDescent="0.25">
      <c r="B3857" s="1831"/>
      <c r="C3857" s="1831"/>
      <c r="D3857" s="1627"/>
      <c r="E3857" s="1831"/>
      <c r="F3857" s="1831"/>
      <c r="G3857" s="1831"/>
      <c r="S3857" s="1473"/>
      <c r="BU3857" s="1819"/>
      <c r="CI3857" s="1455"/>
    </row>
    <row r="3858" spans="2:87" s="1365" customFormat="1" x14ac:dyDescent="0.25">
      <c r="B3858" s="1831"/>
      <c r="C3858" s="1831"/>
      <c r="D3858" s="1627"/>
      <c r="E3858" s="1831"/>
      <c r="F3858" s="1831"/>
      <c r="G3858" s="1831"/>
      <c r="S3858" s="1473"/>
      <c r="BU3858" s="1819"/>
      <c r="CI3858" s="1455"/>
    </row>
    <row r="3859" spans="2:87" s="1365" customFormat="1" x14ac:dyDescent="0.25">
      <c r="B3859" s="1831"/>
      <c r="C3859" s="1831"/>
      <c r="D3859" s="1627"/>
      <c r="E3859" s="1831"/>
      <c r="F3859" s="1831"/>
      <c r="G3859" s="1831"/>
      <c r="S3859" s="1473"/>
      <c r="BU3859" s="1819"/>
      <c r="CI3859" s="1455"/>
    </row>
    <row r="3860" spans="2:87" s="1365" customFormat="1" x14ac:dyDescent="0.25">
      <c r="B3860" s="1831"/>
      <c r="C3860" s="1831"/>
      <c r="D3860" s="1627"/>
      <c r="E3860" s="1831"/>
      <c r="F3860" s="1831"/>
      <c r="G3860" s="1831"/>
      <c r="S3860" s="1473"/>
      <c r="BU3860" s="1819"/>
      <c r="CI3860" s="1455"/>
    </row>
    <row r="3861" spans="2:87" s="1365" customFormat="1" x14ac:dyDescent="0.25">
      <c r="B3861" s="1831"/>
      <c r="C3861" s="1831"/>
      <c r="D3861" s="1627"/>
      <c r="E3861" s="1831"/>
      <c r="F3861" s="1831"/>
      <c r="G3861" s="1831"/>
      <c r="S3861" s="1473"/>
      <c r="BU3861" s="1819"/>
      <c r="CI3861" s="1455"/>
    </row>
    <row r="3862" spans="2:87" s="1365" customFormat="1" x14ac:dyDescent="0.25">
      <c r="B3862" s="1831"/>
      <c r="C3862" s="1831"/>
      <c r="D3862" s="1627"/>
      <c r="E3862" s="1831"/>
      <c r="F3862" s="1831"/>
      <c r="G3862" s="1831"/>
      <c r="S3862" s="1473"/>
      <c r="BU3862" s="1819"/>
      <c r="CI3862" s="1455"/>
    </row>
    <row r="3863" spans="2:87" s="1365" customFormat="1" x14ac:dyDescent="0.25">
      <c r="B3863" s="1831"/>
      <c r="C3863" s="1831"/>
      <c r="D3863" s="1627"/>
      <c r="E3863" s="1831"/>
      <c r="F3863" s="1831"/>
      <c r="G3863" s="1831"/>
      <c r="S3863" s="1473"/>
      <c r="BU3863" s="1819"/>
      <c r="CI3863" s="1455"/>
    </row>
    <row r="3864" spans="2:87" s="1365" customFormat="1" x14ac:dyDescent="0.25">
      <c r="B3864" s="1831"/>
      <c r="C3864" s="1831"/>
      <c r="D3864" s="1627"/>
      <c r="E3864" s="1831"/>
      <c r="F3864" s="1831"/>
      <c r="G3864" s="1831"/>
      <c r="S3864" s="1473"/>
      <c r="BU3864" s="1819"/>
      <c r="CI3864" s="1455"/>
    </row>
    <row r="3865" spans="2:87" s="1365" customFormat="1" x14ac:dyDescent="0.25">
      <c r="B3865" s="1831"/>
      <c r="C3865" s="1831"/>
      <c r="D3865" s="1627"/>
      <c r="E3865" s="1831"/>
      <c r="F3865" s="1831"/>
      <c r="G3865" s="1831"/>
      <c r="S3865" s="1473"/>
      <c r="BU3865" s="1819"/>
      <c r="CI3865" s="1455"/>
    </row>
    <row r="3866" spans="2:87" s="1365" customFormat="1" x14ac:dyDescent="0.25">
      <c r="B3866" s="1831"/>
      <c r="C3866" s="1831"/>
      <c r="D3866" s="1627"/>
      <c r="E3866" s="1831"/>
      <c r="F3866" s="1831"/>
      <c r="G3866" s="1831"/>
      <c r="S3866" s="1473"/>
      <c r="BU3866" s="1819"/>
      <c r="CI3866" s="1455"/>
    </row>
    <row r="3867" spans="2:87" s="1365" customFormat="1" x14ac:dyDescent="0.25">
      <c r="B3867" s="1831"/>
      <c r="C3867" s="1831"/>
      <c r="D3867" s="1627"/>
      <c r="E3867" s="1831"/>
      <c r="F3867" s="1831"/>
      <c r="G3867" s="1831"/>
      <c r="S3867" s="1473"/>
      <c r="BU3867" s="1819"/>
      <c r="CI3867" s="1455"/>
    </row>
    <row r="3868" spans="2:87" s="1365" customFormat="1" x14ac:dyDescent="0.25">
      <c r="B3868" s="1831"/>
      <c r="C3868" s="1831"/>
      <c r="D3868" s="1627"/>
      <c r="E3868" s="1831"/>
      <c r="F3868" s="1831"/>
      <c r="G3868" s="1831"/>
      <c r="S3868" s="1473"/>
      <c r="BU3868" s="1819"/>
      <c r="CI3868" s="1455"/>
    </row>
    <row r="3869" spans="2:87" s="1365" customFormat="1" x14ac:dyDescent="0.25">
      <c r="B3869" s="1831"/>
      <c r="C3869" s="1831"/>
      <c r="D3869" s="1627"/>
      <c r="E3869" s="1831"/>
      <c r="F3869" s="1831"/>
      <c r="G3869" s="1831"/>
      <c r="S3869" s="1473"/>
      <c r="BU3869" s="1819"/>
      <c r="CI3869" s="1455"/>
    </row>
    <row r="3870" spans="2:87" s="1365" customFormat="1" x14ac:dyDescent="0.25">
      <c r="B3870" s="1831"/>
      <c r="C3870" s="1831"/>
      <c r="D3870" s="1627"/>
      <c r="E3870" s="1831"/>
      <c r="F3870" s="1831"/>
      <c r="G3870" s="1831"/>
      <c r="S3870" s="1473"/>
      <c r="BU3870" s="1819"/>
      <c r="CI3870" s="1455"/>
    </row>
    <row r="3871" spans="2:87" s="1365" customFormat="1" x14ac:dyDescent="0.25">
      <c r="B3871" s="1831"/>
      <c r="C3871" s="1831"/>
      <c r="D3871" s="1627"/>
      <c r="E3871" s="1831"/>
      <c r="F3871" s="1831"/>
      <c r="G3871" s="1831"/>
      <c r="S3871" s="1473"/>
      <c r="BU3871" s="1819"/>
      <c r="CI3871" s="1455"/>
    </row>
    <row r="3872" spans="2:87" s="1365" customFormat="1" x14ac:dyDescent="0.25">
      <c r="B3872" s="1831"/>
      <c r="C3872" s="1831"/>
      <c r="D3872" s="1627"/>
      <c r="E3872" s="1831"/>
      <c r="F3872" s="1831"/>
      <c r="G3872" s="1831"/>
      <c r="S3872" s="1473"/>
      <c r="BU3872" s="1819"/>
      <c r="CI3872" s="1455"/>
    </row>
    <row r="3873" spans="2:87" s="1365" customFormat="1" x14ac:dyDescent="0.25">
      <c r="B3873" s="1831"/>
      <c r="C3873" s="1831"/>
      <c r="D3873" s="1627"/>
      <c r="E3873" s="1831"/>
      <c r="F3873" s="1831"/>
      <c r="G3873" s="1831"/>
      <c r="S3873" s="1473"/>
      <c r="BU3873" s="1819"/>
      <c r="CI3873" s="1455"/>
    </row>
    <row r="3874" spans="2:87" s="1365" customFormat="1" x14ac:dyDescent="0.25">
      <c r="B3874" s="1831"/>
      <c r="C3874" s="1831"/>
      <c r="D3874" s="1627"/>
      <c r="E3874" s="1831"/>
      <c r="F3874" s="1831"/>
      <c r="G3874" s="1831"/>
      <c r="S3874" s="1473"/>
      <c r="BU3874" s="1819"/>
      <c r="CI3874" s="1455"/>
    </row>
    <row r="3875" spans="2:87" s="1365" customFormat="1" x14ac:dyDescent="0.25">
      <c r="B3875" s="1831"/>
      <c r="C3875" s="1831"/>
      <c r="D3875" s="1627"/>
      <c r="E3875" s="1831"/>
      <c r="F3875" s="1831"/>
      <c r="G3875" s="1831"/>
      <c r="S3875" s="1473"/>
      <c r="BU3875" s="1819"/>
      <c r="CI3875" s="1455"/>
    </row>
    <row r="3876" spans="2:87" s="1365" customFormat="1" x14ac:dyDescent="0.25">
      <c r="B3876" s="1831"/>
      <c r="C3876" s="1831"/>
      <c r="D3876" s="1627"/>
      <c r="E3876" s="1831"/>
      <c r="F3876" s="1831"/>
      <c r="G3876" s="1831"/>
      <c r="S3876" s="1473"/>
      <c r="BU3876" s="1819"/>
      <c r="CI3876" s="1455"/>
    </row>
    <row r="3877" spans="2:87" s="1365" customFormat="1" x14ac:dyDescent="0.25">
      <c r="B3877" s="1831"/>
      <c r="C3877" s="1831"/>
      <c r="D3877" s="1627"/>
      <c r="E3877" s="1831"/>
      <c r="F3877" s="1831"/>
      <c r="G3877" s="1831"/>
      <c r="S3877" s="1473"/>
      <c r="BU3877" s="1819"/>
      <c r="CI3877" s="1455"/>
    </row>
    <row r="3878" spans="2:87" s="1365" customFormat="1" x14ac:dyDescent="0.25">
      <c r="B3878" s="1831"/>
      <c r="C3878" s="1831"/>
      <c r="D3878" s="1627"/>
      <c r="E3878" s="1831"/>
      <c r="F3878" s="1831"/>
      <c r="G3878" s="1831"/>
      <c r="S3878" s="1473"/>
      <c r="BU3878" s="1819"/>
      <c r="CI3878" s="1455"/>
    </row>
    <row r="3879" spans="2:87" s="1365" customFormat="1" x14ac:dyDescent="0.25">
      <c r="B3879" s="1831"/>
      <c r="C3879" s="1831"/>
      <c r="D3879" s="1627"/>
      <c r="E3879" s="1831"/>
      <c r="F3879" s="1831"/>
      <c r="G3879" s="1831"/>
      <c r="S3879" s="1473"/>
      <c r="BU3879" s="1819"/>
      <c r="CI3879" s="1455"/>
    </row>
    <row r="3880" spans="2:87" s="1365" customFormat="1" x14ac:dyDescent="0.25">
      <c r="B3880" s="1831"/>
      <c r="C3880" s="1831"/>
      <c r="D3880" s="1627"/>
      <c r="E3880" s="1831"/>
      <c r="F3880" s="1831"/>
      <c r="G3880" s="1831"/>
      <c r="S3880" s="1473"/>
      <c r="BU3880" s="1819"/>
      <c r="CI3880" s="1455"/>
    </row>
    <row r="3881" spans="2:87" s="1365" customFormat="1" x14ac:dyDescent="0.25">
      <c r="B3881" s="1831"/>
      <c r="C3881" s="1831"/>
      <c r="D3881" s="1627"/>
      <c r="E3881" s="1831"/>
      <c r="F3881" s="1831"/>
      <c r="G3881" s="1831"/>
      <c r="S3881" s="1473"/>
      <c r="BU3881" s="1819"/>
      <c r="CI3881" s="1455"/>
    </row>
    <row r="3882" spans="2:87" s="1365" customFormat="1" x14ac:dyDescent="0.25">
      <c r="B3882" s="1831"/>
      <c r="C3882" s="1831"/>
      <c r="D3882" s="1627"/>
      <c r="E3882" s="1831"/>
      <c r="F3882" s="1831"/>
      <c r="G3882" s="1831"/>
      <c r="S3882" s="1473"/>
      <c r="BU3882" s="1819"/>
      <c r="CI3882" s="1455"/>
    </row>
    <row r="3883" spans="2:87" s="1365" customFormat="1" x14ac:dyDescent="0.25">
      <c r="B3883" s="1831"/>
      <c r="C3883" s="1831"/>
      <c r="D3883" s="1627"/>
      <c r="E3883" s="1831"/>
      <c r="F3883" s="1831"/>
      <c r="G3883" s="1831"/>
      <c r="S3883" s="1473"/>
      <c r="BU3883" s="1819"/>
      <c r="CI3883" s="1455"/>
    </row>
    <row r="3884" spans="2:87" s="1365" customFormat="1" x14ac:dyDescent="0.25">
      <c r="B3884" s="1831"/>
      <c r="C3884" s="1831"/>
      <c r="D3884" s="1627"/>
      <c r="E3884" s="1831"/>
      <c r="F3884" s="1831"/>
      <c r="G3884" s="1831"/>
      <c r="S3884" s="1473"/>
      <c r="BU3884" s="1819"/>
      <c r="CI3884" s="1455"/>
    </row>
    <row r="3885" spans="2:87" s="1365" customFormat="1" x14ac:dyDescent="0.25">
      <c r="B3885" s="1831"/>
      <c r="C3885" s="1831"/>
      <c r="D3885" s="1627"/>
      <c r="E3885" s="1831"/>
      <c r="F3885" s="1831"/>
      <c r="G3885" s="1831"/>
      <c r="S3885" s="1473"/>
      <c r="BU3885" s="1819"/>
      <c r="CI3885" s="1455"/>
    </row>
    <row r="3886" spans="2:87" s="1365" customFormat="1" x14ac:dyDescent="0.25">
      <c r="B3886" s="1831"/>
      <c r="C3886" s="1831"/>
      <c r="D3886" s="1627"/>
      <c r="E3886" s="1831"/>
      <c r="F3886" s="1831"/>
      <c r="G3886" s="1831"/>
      <c r="S3886" s="1473"/>
      <c r="BU3886" s="1819"/>
      <c r="CI3886" s="1455"/>
    </row>
    <row r="3887" spans="2:87" s="1365" customFormat="1" x14ac:dyDescent="0.25">
      <c r="B3887" s="1831"/>
      <c r="C3887" s="1831"/>
      <c r="D3887" s="1627"/>
      <c r="E3887" s="1831"/>
      <c r="F3887" s="1831"/>
      <c r="G3887" s="1831"/>
      <c r="S3887" s="1473"/>
      <c r="BU3887" s="1819"/>
      <c r="CI3887" s="1455"/>
    </row>
    <row r="3888" spans="2:87" s="1365" customFormat="1" x14ac:dyDescent="0.25">
      <c r="B3888" s="1831"/>
      <c r="C3888" s="1831"/>
      <c r="D3888" s="1627"/>
      <c r="E3888" s="1831"/>
      <c r="F3888" s="1831"/>
      <c r="G3888" s="1831"/>
      <c r="S3888" s="1473"/>
      <c r="BU3888" s="1819"/>
      <c r="CI3888" s="1455"/>
    </row>
    <row r="3889" spans="2:87" s="1365" customFormat="1" x14ac:dyDescent="0.25">
      <c r="B3889" s="1831"/>
      <c r="C3889" s="1831"/>
      <c r="D3889" s="1627"/>
      <c r="E3889" s="1831"/>
      <c r="F3889" s="1831"/>
      <c r="G3889" s="1831"/>
      <c r="S3889" s="1473"/>
      <c r="BU3889" s="1819"/>
      <c r="CI3889" s="1455"/>
    </row>
    <row r="3890" spans="2:87" s="1365" customFormat="1" x14ac:dyDescent="0.25">
      <c r="B3890" s="1831"/>
      <c r="C3890" s="1831"/>
      <c r="D3890" s="1627"/>
      <c r="E3890" s="1831"/>
      <c r="F3890" s="1831"/>
      <c r="G3890" s="1831"/>
      <c r="S3890" s="1473"/>
      <c r="BU3890" s="1819"/>
      <c r="CI3890" s="1455"/>
    </row>
    <row r="3891" spans="2:87" s="1365" customFormat="1" x14ac:dyDescent="0.25">
      <c r="B3891" s="1831"/>
      <c r="C3891" s="1831"/>
      <c r="D3891" s="1627"/>
      <c r="E3891" s="1831"/>
      <c r="F3891" s="1831"/>
      <c r="G3891" s="1831"/>
      <c r="S3891" s="1473"/>
      <c r="BU3891" s="1819"/>
      <c r="CI3891" s="1455"/>
    </row>
    <row r="3892" spans="2:87" s="1365" customFormat="1" x14ac:dyDescent="0.25">
      <c r="B3892" s="1831"/>
      <c r="C3892" s="1831"/>
      <c r="D3892" s="1627"/>
      <c r="E3892" s="1831"/>
      <c r="F3892" s="1831"/>
      <c r="G3892" s="1831"/>
      <c r="S3892" s="1473"/>
      <c r="BU3892" s="1819"/>
      <c r="CI3892" s="1455"/>
    </row>
    <row r="3893" spans="2:87" s="1365" customFormat="1" x14ac:dyDescent="0.25">
      <c r="B3893" s="1831"/>
      <c r="C3893" s="1831"/>
      <c r="D3893" s="1627"/>
      <c r="E3893" s="1831"/>
      <c r="F3893" s="1831"/>
      <c r="G3893" s="1831"/>
      <c r="S3893" s="1473"/>
      <c r="BU3893" s="1819"/>
      <c r="CI3893" s="1455"/>
    </row>
    <row r="3894" spans="2:87" s="1365" customFormat="1" x14ac:dyDescent="0.25">
      <c r="B3894" s="1831"/>
      <c r="C3894" s="1831"/>
      <c r="D3894" s="1627"/>
      <c r="E3894" s="1831"/>
      <c r="F3894" s="1831"/>
      <c r="G3894" s="1831"/>
      <c r="S3894" s="1473"/>
      <c r="BU3894" s="1819"/>
      <c r="CI3894" s="1455"/>
    </row>
    <row r="3895" spans="2:87" s="1365" customFormat="1" x14ac:dyDescent="0.25">
      <c r="B3895" s="1831"/>
      <c r="C3895" s="1831"/>
      <c r="D3895" s="1627"/>
      <c r="E3895" s="1831"/>
      <c r="F3895" s="1831"/>
      <c r="G3895" s="1831"/>
      <c r="S3895" s="1473"/>
      <c r="BU3895" s="1819"/>
      <c r="CI3895" s="1455"/>
    </row>
    <row r="3896" spans="2:87" s="1365" customFormat="1" x14ac:dyDescent="0.25">
      <c r="B3896" s="1831"/>
      <c r="C3896" s="1831"/>
      <c r="D3896" s="1627"/>
      <c r="E3896" s="1831"/>
      <c r="F3896" s="1831"/>
      <c r="G3896" s="1831"/>
      <c r="S3896" s="1473"/>
      <c r="BU3896" s="1819"/>
      <c r="CI3896" s="1455"/>
    </row>
    <row r="3897" spans="2:87" s="1365" customFormat="1" x14ac:dyDescent="0.25">
      <c r="B3897" s="1831"/>
      <c r="C3897" s="1831"/>
      <c r="D3897" s="1627"/>
      <c r="E3897" s="1831"/>
      <c r="F3897" s="1831"/>
      <c r="G3897" s="1831"/>
      <c r="S3897" s="1473"/>
      <c r="BU3897" s="1819"/>
      <c r="CI3897" s="1455"/>
    </row>
    <row r="3898" spans="2:87" s="1365" customFormat="1" x14ac:dyDescent="0.25">
      <c r="B3898" s="1831"/>
      <c r="C3898" s="1831"/>
      <c r="D3898" s="1627"/>
      <c r="E3898" s="1831"/>
      <c r="F3898" s="1831"/>
      <c r="G3898" s="1831"/>
      <c r="S3898" s="1473"/>
      <c r="BU3898" s="1819"/>
      <c r="CI3898" s="1455"/>
    </row>
    <row r="3899" spans="2:87" s="1365" customFormat="1" x14ac:dyDescent="0.25">
      <c r="B3899" s="1831"/>
      <c r="C3899" s="1831"/>
      <c r="D3899" s="1627"/>
      <c r="E3899" s="1831"/>
      <c r="F3899" s="1831"/>
      <c r="G3899" s="1831"/>
      <c r="S3899" s="1473"/>
      <c r="BU3899" s="1819"/>
      <c r="CI3899" s="1455"/>
    </row>
    <row r="3900" spans="2:87" s="1365" customFormat="1" x14ac:dyDescent="0.25">
      <c r="B3900" s="1831"/>
      <c r="C3900" s="1831"/>
      <c r="D3900" s="1627"/>
      <c r="E3900" s="1831"/>
      <c r="F3900" s="1831"/>
      <c r="G3900" s="1831"/>
      <c r="S3900" s="1473"/>
      <c r="BU3900" s="1819"/>
      <c r="CI3900" s="1455"/>
    </row>
    <row r="3901" spans="2:87" s="1365" customFormat="1" x14ac:dyDescent="0.25">
      <c r="B3901" s="1831"/>
      <c r="C3901" s="1831"/>
      <c r="D3901" s="1627"/>
      <c r="E3901" s="1831"/>
      <c r="F3901" s="1831"/>
      <c r="G3901" s="1831"/>
      <c r="S3901" s="1473"/>
      <c r="BU3901" s="1819"/>
      <c r="CI3901" s="1455"/>
    </row>
    <row r="3902" spans="2:87" s="1365" customFormat="1" x14ac:dyDescent="0.25">
      <c r="B3902" s="1831"/>
      <c r="C3902" s="1831"/>
      <c r="D3902" s="1627"/>
      <c r="E3902" s="1831"/>
      <c r="F3902" s="1831"/>
      <c r="G3902" s="1831"/>
      <c r="S3902" s="1473"/>
      <c r="BU3902" s="1819"/>
      <c r="CI3902" s="1455"/>
    </row>
    <row r="3903" spans="2:87" s="1365" customFormat="1" x14ac:dyDescent="0.25">
      <c r="B3903" s="1831"/>
      <c r="C3903" s="1831"/>
      <c r="D3903" s="1627"/>
      <c r="E3903" s="1831"/>
      <c r="F3903" s="1831"/>
      <c r="G3903" s="1831"/>
      <c r="S3903" s="1473"/>
      <c r="BU3903" s="1819"/>
      <c r="CI3903" s="1455"/>
    </row>
    <row r="3904" spans="2:87" s="1365" customFormat="1" x14ac:dyDescent="0.25">
      <c r="B3904" s="1831"/>
      <c r="C3904" s="1831"/>
      <c r="D3904" s="1627"/>
      <c r="E3904" s="1831"/>
      <c r="F3904" s="1831"/>
      <c r="G3904" s="1831"/>
      <c r="S3904" s="1473"/>
      <c r="BU3904" s="1819"/>
      <c r="CI3904" s="1455"/>
    </row>
    <row r="3905" spans="2:87" s="1365" customFormat="1" x14ac:dyDescent="0.25">
      <c r="B3905" s="1831"/>
      <c r="C3905" s="1831"/>
      <c r="D3905" s="1627"/>
      <c r="E3905" s="1831"/>
      <c r="F3905" s="1831"/>
      <c r="G3905" s="1831"/>
      <c r="S3905" s="1473"/>
      <c r="BU3905" s="1819"/>
      <c r="CI3905" s="1455"/>
    </row>
    <row r="3906" spans="2:87" s="1365" customFormat="1" x14ac:dyDescent="0.25">
      <c r="B3906" s="1831"/>
      <c r="C3906" s="1831"/>
      <c r="D3906" s="1627"/>
      <c r="E3906" s="1831"/>
      <c r="F3906" s="1831"/>
      <c r="G3906" s="1831"/>
      <c r="S3906" s="1473"/>
      <c r="BU3906" s="1819"/>
      <c r="CI3906" s="1455"/>
    </row>
    <row r="3907" spans="2:87" s="1365" customFormat="1" x14ac:dyDescent="0.25">
      <c r="B3907" s="1831"/>
      <c r="C3907" s="1831"/>
      <c r="D3907" s="1627"/>
      <c r="E3907" s="1831"/>
      <c r="F3907" s="1831"/>
      <c r="G3907" s="1831"/>
      <c r="S3907" s="1473"/>
      <c r="BU3907" s="1819"/>
      <c r="CI3907" s="1455"/>
    </row>
    <row r="3908" spans="2:87" s="1365" customFormat="1" x14ac:dyDescent="0.25">
      <c r="B3908" s="1831"/>
      <c r="C3908" s="1831"/>
      <c r="D3908" s="1627"/>
      <c r="E3908" s="1831"/>
      <c r="F3908" s="1831"/>
      <c r="G3908" s="1831"/>
      <c r="S3908" s="1473"/>
      <c r="BU3908" s="1819"/>
      <c r="CI3908" s="1455"/>
    </row>
    <row r="3909" spans="2:87" s="1365" customFormat="1" x14ac:dyDescent="0.25">
      <c r="B3909" s="1831"/>
      <c r="C3909" s="1831"/>
      <c r="D3909" s="1627"/>
      <c r="E3909" s="1831"/>
      <c r="F3909" s="1831"/>
      <c r="G3909" s="1831"/>
      <c r="S3909" s="1473"/>
      <c r="BU3909" s="1819"/>
      <c r="CI3909" s="1455"/>
    </row>
    <row r="3910" spans="2:87" s="1365" customFormat="1" x14ac:dyDescent="0.25">
      <c r="B3910" s="1831"/>
      <c r="C3910" s="1831"/>
      <c r="D3910" s="1627"/>
      <c r="E3910" s="1831"/>
      <c r="F3910" s="1831"/>
      <c r="G3910" s="1831"/>
      <c r="S3910" s="1473"/>
      <c r="BU3910" s="1819"/>
      <c r="CI3910" s="1455"/>
    </row>
    <row r="3911" spans="2:87" s="1365" customFormat="1" x14ac:dyDescent="0.25">
      <c r="B3911" s="1831"/>
      <c r="C3911" s="1831"/>
      <c r="D3911" s="1627"/>
      <c r="E3911" s="1831"/>
      <c r="F3911" s="1831"/>
      <c r="G3911" s="1831"/>
      <c r="S3911" s="1473"/>
      <c r="BU3911" s="1819"/>
      <c r="CI3911" s="1455"/>
    </row>
    <row r="3912" spans="2:87" s="1365" customFormat="1" x14ac:dyDescent="0.25">
      <c r="B3912" s="1831"/>
      <c r="C3912" s="1831"/>
      <c r="D3912" s="1627"/>
      <c r="E3912" s="1831"/>
      <c r="F3912" s="1831"/>
      <c r="G3912" s="1831"/>
      <c r="S3912" s="1473"/>
      <c r="BU3912" s="1819"/>
      <c r="CI3912" s="1455"/>
    </row>
    <row r="3913" spans="2:87" s="1365" customFormat="1" x14ac:dyDescent="0.25">
      <c r="B3913" s="1831"/>
      <c r="C3913" s="1831"/>
      <c r="D3913" s="1627"/>
      <c r="E3913" s="1831"/>
      <c r="F3913" s="1831"/>
      <c r="G3913" s="1831"/>
      <c r="S3913" s="1473"/>
      <c r="BU3913" s="1819"/>
      <c r="CI3913" s="1455"/>
    </row>
    <row r="3914" spans="2:87" s="1365" customFormat="1" x14ac:dyDescent="0.25">
      <c r="B3914" s="1831"/>
      <c r="C3914" s="1831"/>
      <c r="D3914" s="1627"/>
      <c r="E3914" s="1831"/>
      <c r="F3914" s="1831"/>
      <c r="G3914" s="1831"/>
      <c r="S3914" s="1473"/>
      <c r="BU3914" s="1819"/>
      <c r="CI3914" s="1455"/>
    </row>
    <row r="3915" spans="2:87" s="1365" customFormat="1" x14ac:dyDescent="0.25">
      <c r="B3915" s="1831"/>
      <c r="C3915" s="1831"/>
      <c r="D3915" s="1627"/>
      <c r="E3915" s="1831"/>
      <c r="F3915" s="1831"/>
      <c r="G3915" s="1831"/>
      <c r="S3915" s="1473"/>
      <c r="BU3915" s="1819"/>
      <c r="CI3915" s="1455"/>
    </row>
    <row r="3916" spans="2:87" s="1365" customFormat="1" x14ac:dyDescent="0.25">
      <c r="B3916" s="1831"/>
      <c r="C3916" s="1831"/>
      <c r="D3916" s="1627"/>
      <c r="E3916" s="1831"/>
      <c r="F3916" s="1831"/>
      <c r="G3916" s="1831"/>
      <c r="S3916" s="1473"/>
      <c r="BU3916" s="1819"/>
      <c r="CI3916" s="1455"/>
    </row>
    <row r="3917" spans="2:87" s="1365" customFormat="1" x14ac:dyDescent="0.25">
      <c r="B3917" s="1831"/>
      <c r="C3917" s="1831"/>
      <c r="D3917" s="1627"/>
      <c r="E3917" s="1831"/>
      <c r="F3917" s="1831"/>
      <c r="G3917" s="1831"/>
      <c r="S3917" s="1473"/>
      <c r="BU3917" s="1819"/>
      <c r="CI3917" s="1455"/>
    </row>
    <row r="3918" spans="2:87" s="1365" customFormat="1" x14ac:dyDescent="0.25">
      <c r="B3918" s="1831"/>
      <c r="C3918" s="1831"/>
      <c r="D3918" s="1627"/>
      <c r="E3918" s="1831"/>
      <c r="F3918" s="1831"/>
      <c r="G3918" s="1831"/>
      <c r="S3918" s="1473"/>
      <c r="BU3918" s="1819"/>
      <c r="CI3918" s="1455"/>
    </row>
    <row r="3919" spans="2:87" s="1365" customFormat="1" x14ac:dyDescent="0.25">
      <c r="B3919" s="1831"/>
      <c r="C3919" s="1831"/>
      <c r="D3919" s="1627"/>
      <c r="E3919" s="1831"/>
      <c r="F3919" s="1831"/>
      <c r="G3919" s="1831"/>
      <c r="S3919" s="1473"/>
      <c r="BU3919" s="1819"/>
      <c r="CI3919" s="1455"/>
    </row>
    <row r="3920" spans="2:87" s="1365" customFormat="1" x14ac:dyDescent="0.25">
      <c r="B3920" s="1831"/>
      <c r="C3920" s="1831"/>
      <c r="D3920" s="1627"/>
      <c r="E3920" s="1831"/>
      <c r="F3920" s="1831"/>
      <c r="G3920" s="1831"/>
      <c r="S3920" s="1473"/>
      <c r="BU3920" s="1819"/>
      <c r="CI3920" s="1455"/>
    </row>
    <row r="3921" spans="2:87" s="1365" customFormat="1" x14ac:dyDescent="0.25">
      <c r="B3921" s="1831"/>
      <c r="C3921" s="1831"/>
      <c r="D3921" s="1627"/>
      <c r="E3921" s="1831"/>
      <c r="F3921" s="1831"/>
      <c r="G3921" s="1831"/>
      <c r="S3921" s="1473"/>
      <c r="BU3921" s="1819"/>
      <c r="CI3921" s="1455"/>
    </row>
    <row r="3922" spans="2:87" s="1365" customFormat="1" x14ac:dyDescent="0.25">
      <c r="B3922" s="1831"/>
      <c r="C3922" s="1831"/>
      <c r="D3922" s="1627"/>
      <c r="E3922" s="1831"/>
      <c r="F3922" s="1831"/>
      <c r="G3922" s="1831"/>
      <c r="S3922" s="1473"/>
      <c r="BU3922" s="1819"/>
      <c r="CI3922" s="1455"/>
    </row>
    <row r="3923" spans="2:87" s="1365" customFormat="1" x14ac:dyDescent="0.25">
      <c r="B3923" s="1831"/>
      <c r="C3923" s="1831"/>
      <c r="D3923" s="1627"/>
      <c r="E3923" s="1831"/>
      <c r="F3923" s="1831"/>
      <c r="G3923" s="1831"/>
      <c r="S3923" s="1473"/>
      <c r="BU3923" s="1819"/>
      <c r="CI3923" s="1455"/>
    </row>
    <row r="3924" spans="2:87" s="1365" customFormat="1" x14ac:dyDescent="0.25">
      <c r="B3924" s="1831"/>
      <c r="C3924" s="1831"/>
      <c r="D3924" s="1627"/>
      <c r="E3924" s="1831"/>
      <c r="F3924" s="1831"/>
      <c r="G3924" s="1831"/>
      <c r="S3924" s="1473"/>
      <c r="BU3924" s="1819"/>
      <c r="CI3924" s="1455"/>
    </row>
    <row r="3925" spans="2:87" s="1365" customFormat="1" x14ac:dyDescent="0.25">
      <c r="B3925" s="1831"/>
      <c r="C3925" s="1831"/>
      <c r="D3925" s="1627"/>
      <c r="E3925" s="1831"/>
      <c r="F3925" s="1831"/>
      <c r="G3925" s="1831"/>
      <c r="S3925" s="1473"/>
      <c r="BU3925" s="1819"/>
      <c r="CI3925" s="1455"/>
    </row>
    <row r="3926" spans="2:87" s="1365" customFormat="1" x14ac:dyDescent="0.25">
      <c r="B3926" s="1831"/>
      <c r="C3926" s="1831"/>
      <c r="D3926" s="1627"/>
      <c r="E3926" s="1831"/>
      <c r="F3926" s="1831"/>
      <c r="G3926" s="1831"/>
      <c r="S3926" s="1473"/>
      <c r="BU3926" s="1819"/>
      <c r="CI3926" s="1455"/>
    </row>
    <row r="3927" spans="2:87" s="1365" customFormat="1" x14ac:dyDescent="0.25">
      <c r="B3927" s="1831"/>
      <c r="C3927" s="1831"/>
      <c r="D3927" s="1627"/>
      <c r="E3927" s="1831"/>
      <c r="F3927" s="1831"/>
      <c r="G3927" s="1831"/>
      <c r="S3927" s="1473"/>
      <c r="BU3927" s="1819"/>
      <c r="CI3927" s="1455"/>
    </row>
    <row r="3928" spans="2:87" s="1365" customFormat="1" x14ac:dyDescent="0.25">
      <c r="B3928" s="1831"/>
      <c r="C3928" s="1831"/>
      <c r="D3928" s="1627"/>
      <c r="E3928" s="1831"/>
      <c r="F3928" s="1831"/>
      <c r="G3928" s="1831"/>
      <c r="S3928" s="1473"/>
      <c r="BU3928" s="1819"/>
      <c r="CI3928" s="1455"/>
    </row>
    <row r="3929" spans="2:87" s="1365" customFormat="1" x14ac:dyDescent="0.25">
      <c r="B3929" s="1831"/>
      <c r="C3929" s="1831"/>
      <c r="D3929" s="1627"/>
      <c r="E3929" s="1831"/>
      <c r="F3929" s="1831"/>
      <c r="G3929" s="1831"/>
      <c r="S3929" s="1473"/>
      <c r="BU3929" s="1819"/>
      <c r="CI3929" s="1455"/>
    </row>
    <row r="3930" spans="2:87" s="1365" customFormat="1" x14ac:dyDescent="0.25">
      <c r="B3930" s="1831"/>
      <c r="C3930" s="1831"/>
      <c r="D3930" s="1627"/>
      <c r="E3930" s="1831"/>
      <c r="F3930" s="1831"/>
      <c r="G3930" s="1831"/>
      <c r="S3930" s="1473"/>
      <c r="BU3930" s="1819"/>
      <c r="CI3930" s="1455"/>
    </row>
    <row r="3931" spans="2:87" s="1365" customFormat="1" x14ac:dyDescent="0.25">
      <c r="B3931" s="1831"/>
      <c r="C3931" s="1831"/>
      <c r="D3931" s="1627"/>
      <c r="E3931" s="1831"/>
      <c r="F3931" s="1831"/>
      <c r="G3931" s="1831"/>
      <c r="S3931" s="1473"/>
      <c r="BU3931" s="1819"/>
      <c r="CI3931" s="1455"/>
    </row>
    <row r="3932" spans="2:87" s="1365" customFormat="1" x14ac:dyDescent="0.25">
      <c r="B3932" s="1831"/>
      <c r="C3932" s="1831"/>
      <c r="D3932" s="1627"/>
      <c r="E3932" s="1831"/>
      <c r="F3932" s="1831"/>
      <c r="G3932" s="1831"/>
      <c r="S3932" s="1473"/>
      <c r="BU3932" s="1819"/>
      <c r="CI3932" s="1455"/>
    </row>
    <row r="3933" spans="2:87" s="1365" customFormat="1" x14ac:dyDescent="0.25">
      <c r="B3933" s="1831"/>
      <c r="C3933" s="1831"/>
      <c r="D3933" s="1627"/>
      <c r="E3933" s="1831"/>
      <c r="F3933" s="1831"/>
      <c r="G3933" s="1831"/>
      <c r="S3933" s="1473"/>
      <c r="BU3933" s="1819"/>
      <c r="CI3933" s="1455"/>
    </row>
    <row r="3934" spans="2:87" s="1365" customFormat="1" x14ac:dyDescent="0.25">
      <c r="B3934" s="1831"/>
      <c r="C3934" s="1831"/>
      <c r="D3934" s="1627"/>
      <c r="E3934" s="1831"/>
      <c r="F3934" s="1831"/>
      <c r="G3934" s="1831"/>
      <c r="S3934" s="1473"/>
      <c r="BU3934" s="1819"/>
      <c r="CI3934" s="1455"/>
    </row>
    <row r="3935" spans="2:87" s="1365" customFormat="1" x14ac:dyDescent="0.25">
      <c r="B3935" s="1831"/>
      <c r="C3935" s="1831"/>
      <c r="D3935" s="1627"/>
      <c r="E3935" s="1831"/>
      <c r="F3935" s="1831"/>
      <c r="G3935" s="1831"/>
      <c r="S3935" s="1473"/>
      <c r="BU3935" s="1819"/>
      <c r="CI3935" s="1455"/>
    </row>
    <row r="3936" spans="2:87" s="1365" customFormat="1" x14ac:dyDescent="0.25">
      <c r="B3936" s="1831"/>
      <c r="C3936" s="1831"/>
      <c r="D3936" s="1627"/>
      <c r="E3936" s="1831"/>
      <c r="F3936" s="1831"/>
      <c r="G3936" s="1831"/>
      <c r="S3936" s="1473"/>
      <c r="BU3936" s="1819"/>
      <c r="CI3936" s="1455"/>
    </row>
    <row r="3937" spans="2:87" s="1365" customFormat="1" x14ac:dyDescent="0.25">
      <c r="B3937" s="1831"/>
      <c r="C3937" s="1831"/>
      <c r="D3937" s="1627"/>
      <c r="E3937" s="1831"/>
      <c r="F3937" s="1831"/>
      <c r="G3937" s="1831"/>
      <c r="S3937" s="1473"/>
      <c r="BU3937" s="1819"/>
      <c r="CI3937" s="1455"/>
    </row>
    <row r="3938" spans="2:87" s="1365" customFormat="1" x14ac:dyDescent="0.25">
      <c r="B3938" s="1831"/>
      <c r="C3938" s="1831"/>
      <c r="D3938" s="1627"/>
      <c r="E3938" s="1831"/>
      <c r="F3938" s="1831"/>
      <c r="G3938" s="1831"/>
      <c r="S3938" s="1473"/>
      <c r="BU3938" s="1819"/>
      <c r="CI3938" s="1455"/>
    </row>
    <row r="3939" spans="2:87" s="1365" customFormat="1" x14ac:dyDescent="0.25">
      <c r="B3939" s="1831"/>
      <c r="C3939" s="1831"/>
      <c r="D3939" s="1627"/>
      <c r="E3939" s="1831"/>
      <c r="F3939" s="1831"/>
      <c r="G3939" s="1831"/>
      <c r="S3939" s="1473"/>
      <c r="BU3939" s="1819"/>
      <c r="CI3939" s="1455"/>
    </row>
    <row r="3940" spans="2:87" s="1365" customFormat="1" x14ac:dyDescent="0.25">
      <c r="B3940" s="1831"/>
      <c r="C3940" s="1831"/>
      <c r="D3940" s="1627"/>
      <c r="E3940" s="1831"/>
      <c r="F3940" s="1831"/>
      <c r="G3940" s="1831"/>
      <c r="S3940" s="1473"/>
      <c r="BU3940" s="1819"/>
      <c r="CI3940" s="1455"/>
    </row>
    <row r="3941" spans="2:87" s="1365" customFormat="1" x14ac:dyDescent="0.25">
      <c r="B3941" s="1831"/>
      <c r="C3941" s="1831"/>
      <c r="D3941" s="1627"/>
      <c r="E3941" s="1831"/>
      <c r="F3941" s="1831"/>
      <c r="G3941" s="1831"/>
      <c r="S3941" s="1473"/>
      <c r="BU3941" s="1819"/>
      <c r="CI3941" s="1455"/>
    </row>
    <row r="3942" spans="2:87" s="1365" customFormat="1" x14ac:dyDescent="0.25">
      <c r="B3942" s="1831"/>
      <c r="C3942" s="1831"/>
      <c r="D3942" s="1627"/>
      <c r="E3942" s="1831"/>
      <c r="F3942" s="1831"/>
      <c r="G3942" s="1831"/>
      <c r="S3942" s="1473"/>
      <c r="BU3942" s="1819"/>
      <c r="CI3942" s="1455"/>
    </row>
    <row r="3943" spans="2:87" s="1365" customFormat="1" x14ac:dyDescent="0.25">
      <c r="B3943" s="1831"/>
      <c r="C3943" s="1831"/>
      <c r="D3943" s="1627"/>
      <c r="E3943" s="1831"/>
      <c r="F3943" s="1831"/>
      <c r="G3943" s="1831"/>
      <c r="S3943" s="1473"/>
      <c r="BU3943" s="1819"/>
      <c r="CI3943" s="1455"/>
    </row>
    <row r="3944" spans="2:87" s="1365" customFormat="1" x14ac:dyDescent="0.25">
      <c r="B3944" s="1831"/>
      <c r="C3944" s="1831"/>
      <c r="D3944" s="1627"/>
      <c r="E3944" s="1831"/>
      <c r="F3944" s="1831"/>
      <c r="G3944" s="1831"/>
      <c r="S3944" s="1473"/>
      <c r="BU3944" s="1819"/>
      <c r="CI3944" s="1455"/>
    </row>
    <row r="3945" spans="2:87" s="1365" customFormat="1" x14ac:dyDescent="0.25">
      <c r="B3945" s="1831"/>
      <c r="C3945" s="1831"/>
      <c r="D3945" s="1627"/>
      <c r="E3945" s="1831"/>
      <c r="F3945" s="1831"/>
      <c r="G3945" s="1831"/>
      <c r="S3945" s="1473"/>
      <c r="BU3945" s="1819"/>
      <c r="CI3945" s="1455"/>
    </row>
    <row r="3946" spans="2:87" s="1365" customFormat="1" x14ac:dyDescent="0.25">
      <c r="B3946" s="1831"/>
      <c r="C3946" s="1831"/>
      <c r="D3946" s="1627"/>
      <c r="E3946" s="1831"/>
      <c r="F3946" s="1831"/>
      <c r="G3946" s="1831"/>
      <c r="S3946" s="1473"/>
      <c r="BU3946" s="1819"/>
      <c r="CI3946" s="1455"/>
    </row>
    <row r="3947" spans="2:87" s="1365" customFormat="1" x14ac:dyDescent="0.25">
      <c r="B3947" s="1831"/>
      <c r="C3947" s="1831"/>
      <c r="D3947" s="1627"/>
      <c r="E3947" s="1831"/>
      <c r="F3947" s="1831"/>
      <c r="G3947" s="1831"/>
      <c r="S3947" s="1473"/>
      <c r="BU3947" s="1819"/>
      <c r="CI3947" s="1455"/>
    </row>
    <row r="3948" spans="2:87" s="1365" customFormat="1" x14ac:dyDescent="0.25">
      <c r="B3948" s="1831"/>
      <c r="C3948" s="1831"/>
      <c r="D3948" s="1627"/>
      <c r="E3948" s="1831"/>
      <c r="F3948" s="1831"/>
      <c r="G3948" s="1831"/>
      <c r="S3948" s="1473"/>
      <c r="BU3948" s="1819"/>
      <c r="CI3948" s="1455"/>
    </row>
    <row r="3949" spans="2:87" s="1365" customFormat="1" x14ac:dyDescent="0.25">
      <c r="B3949" s="1831"/>
      <c r="C3949" s="1831"/>
      <c r="D3949" s="1627"/>
      <c r="E3949" s="1831"/>
      <c r="F3949" s="1831"/>
      <c r="G3949" s="1831"/>
      <c r="S3949" s="1473"/>
      <c r="BU3949" s="1819"/>
      <c r="CI3949" s="1455"/>
    </row>
    <row r="3950" spans="2:87" s="1365" customFormat="1" x14ac:dyDescent="0.25">
      <c r="B3950" s="1831"/>
      <c r="C3950" s="1831"/>
      <c r="D3950" s="1627"/>
      <c r="E3950" s="1831"/>
      <c r="F3950" s="1831"/>
      <c r="G3950" s="1831"/>
      <c r="S3950" s="1473"/>
      <c r="BU3950" s="1819"/>
      <c r="CI3950" s="1455"/>
    </row>
    <row r="3951" spans="2:87" s="1365" customFormat="1" x14ac:dyDescent="0.25">
      <c r="B3951" s="1831"/>
      <c r="C3951" s="1831"/>
      <c r="D3951" s="1627"/>
      <c r="E3951" s="1831"/>
      <c r="F3951" s="1831"/>
      <c r="G3951" s="1831"/>
      <c r="S3951" s="1473"/>
      <c r="BU3951" s="1819"/>
      <c r="CI3951" s="1455"/>
    </row>
    <row r="3952" spans="2:87" s="1365" customFormat="1" x14ac:dyDescent="0.25">
      <c r="B3952" s="1831"/>
      <c r="C3952" s="1831"/>
      <c r="D3952" s="1627"/>
      <c r="E3952" s="1831"/>
      <c r="F3952" s="1831"/>
      <c r="G3952" s="1831"/>
      <c r="S3952" s="1473"/>
      <c r="BU3952" s="1819"/>
      <c r="CI3952" s="1455"/>
    </row>
    <row r="3953" spans="2:87" s="1365" customFormat="1" x14ac:dyDescent="0.25">
      <c r="B3953" s="1831"/>
      <c r="C3953" s="1831"/>
      <c r="D3953" s="1627"/>
      <c r="E3953" s="1831"/>
      <c r="F3953" s="1831"/>
      <c r="G3953" s="1831"/>
      <c r="S3953" s="1473"/>
      <c r="BU3953" s="1819"/>
      <c r="CI3953" s="1455"/>
    </row>
    <row r="3954" spans="2:87" s="1365" customFormat="1" x14ac:dyDescent="0.25">
      <c r="B3954" s="1831"/>
      <c r="C3954" s="1831"/>
      <c r="D3954" s="1627"/>
      <c r="E3954" s="1831"/>
      <c r="F3954" s="1831"/>
      <c r="G3954" s="1831"/>
      <c r="S3954" s="1473"/>
      <c r="BU3954" s="1819"/>
      <c r="CI3954" s="1455"/>
    </row>
    <row r="3955" spans="2:87" s="1365" customFormat="1" x14ac:dyDescent="0.25">
      <c r="B3955" s="1831"/>
      <c r="C3955" s="1831"/>
      <c r="D3955" s="1627"/>
      <c r="E3955" s="1831"/>
      <c r="F3955" s="1831"/>
      <c r="G3955" s="1831"/>
      <c r="S3955" s="1473"/>
      <c r="BU3955" s="1819"/>
      <c r="CI3955" s="1455"/>
    </row>
    <row r="3956" spans="2:87" s="1365" customFormat="1" x14ac:dyDescent="0.25">
      <c r="B3956" s="1831"/>
      <c r="C3956" s="1831"/>
      <c r="D3956" s="1627"/>
      <c r="E3956" s="1831"/>
      <c r="F3956" s="1831"/>
      <c r="G3956" s="1831"/>
      <c r="S3956" s="1473"/>
      <c r="BU3956" s="1819"/>
      <c r="CI3956" s="1455"/>
    </row>
    <row r="3957" spans="2:87" s="1365" customFormat="1" x14ac:dyDescent="0.25">
      <c r="B3957" s="1831"/>
      <c r="C3957" s="1831"/>
      <c r="D3957" s="1627"/>
      <c r="E3957" s="1831"/>
      <c r="F3957" s="1831"/>
      <c r="G3957" s="1831"/>
      <c r="S3957" s="1473"/>
      <c r="BU3957" s="1819"/>
      <c r="CI3957" s="1455"/>
    </row>
    <row r="3958" spans="2:87" s="1365" customFormat="1" x14ac:dyDescent="0.25">
      <c r="B3958" s="1831"/>
      <c r="C3958" s="1831"/>
      <c r="D3958" s="1627"/>
      <c r="E3958" s="1831"/>
      <c r="F3958" s="1831"/>
      <c r="G3958" s="1831"/>
      <c r="S3958" s="1473"/>
      <c r="BU3958" s="1819"/>
      <c r="CI3958" s="1455"/>
    </row>
    <row r="3959" spans="2:87" s="1365" customFormat="1" x14ac:dyDescent="0.25">
      <c r="B3959" s="1831"/>
      <c r="C3959" s="1831"/>
      <c r="D3959" s="1627"/>
      <c r="E3959" s="1831"/>
      <c r="F3959" s="1831"/>
      <c r="G3959" s="1831"/>
      <c r="S3959" s="1473"/>
      <c r="BU3959" s="1819"/>
      <c r="CI3959" s="1455"/>
    </row>
    <row r="3960" spans="2:87" s="1365" customFormat="1" x14ac:dyDescent="0.25">
      <c r="B3960" s="1831"/>
      <c r="C3960" s="1831"/>
      <c r="D3960" s="1627"/>
      <c r="E3960" s="1831"/>
      <c r="F3960" s="1831"/>
      <c r="G3960" s="1831"/>
      <c r="S3960" s="1473"/>
      <c r="BU3960" s="1819"/>
      <c r="CI3960" s="1455"/>
    </row>
    <row r="3961" spans="2:87" s="1365" customFormat="1" x14ac:dyDescent="0.25">
      <c r="B3961" s="1831"/>
      <c r="C3961" s="1831"/>
      <c r="D3961" s="1627"/>
      <c r="E3961" s="1831"/>
      <c r="F3961" s="1831"/>
      <c r="G3961" s="1831"/>
      <c r="S3961" s="1473"/>
      <c r="BU3961" s="1819"/>
      <c r="CI3961" s="1455"/>
    </row>
    <row r="3962" spans="2:87" s="1365" customFormat="1" x14ac:dyDescent="0.25">
      <c r="B3962" s="1831"/>
      <c r="C3962" s="1831"/>
      <c r="D3962" s="1627"/>
      <c r="E3962" s="1831"/>
      <c r="F3962" s="1831"/>
      <c r="G3962" s="1831"/>
      <c r="S3962" s="1473"/>
      <c r="BU3962" s="1819"/>
      <c r="CI3962" s="1455"/>
    </row>
    <row r="3963" spans="2:87" s="1365" customFormat="1" x14ac:dyDescent="0.25">
      <c r="B3963" s="1831"/>
      <c r="C3963" s="1831"/>
      <c r="D3963" s="1627"/>
      <c r="E3963" s="1831"/>
      <c r="F3963" s="1831"/>
      <c r="G3963" s="1831"/>
      <c r="S3963" s="1473"/>
      <c r="BU3963" s="1819"/>
      <c r="CI3963" s="1455"/>
    </row>
    <row r="3964" spans="2:87" s="1365" customFormat="1" x14ac:dyDescent="0.25">
      <c r="B3964" s="1831"/>
      <c r="C3964" s="1831"/>
      <c r="D3964" s="1627"/>
      <c r="E3964" s="1831"/>
      <c r="F3964" s="1831"/>
      <c r="G3964" s="1831"/>
      <c r="S3964" s="1473"/>
      <c r="BU3964" s="1819"/>
      <c r="CI3964" s="1455"/>
    </row>
    <row r="3965" spans="2:87" s="1365" customFormat="1" x14ac:dyDescent="0.25">
      <c r="B3965" s="1831"/>
      <c r="C3965" s="1831"/>
      <c r="D3965" s="1627"/>
      <c r="E3965" s="1831"/>
      <c r="F3965" s="1831"/>
      <c r="G3965" s="1831"/>
      <c r="S3965" s="1473"/>
      <c r="BU3965" s="1819"/>
      <c r="CI3965" s="1455"/>
    </row>
    <row r="3966" spans="2:87" s="1365" customFormat="1" x14ac:dyDescent="0.25">
      <c r="B3966" s="1831"/>
      <c r="C3966" s="1831"/>
      <c r="D3966" s="1627"/>
      <c r="E3966" s="1831"/>
      <c r="F3966" s="1831"/>
      <c r="G3966" s="1831"/>
      <c r="S3966" s="1473"/>
      <c r="BU3966" s="1819"/>
      <c r="CI3966" s="1455"/>
    </row>
    <row r="3967" spans="2:87" s="1365" customFormat="1" x14ac:dyDescent="0.25">
      <c r="B3967" s="1831"/>
      <c r="C3967" s="1831"/>
      <c r="D3967" s="1627"/>
      <c r="E3967" s="1831"/>
      <c r="F3967" s="1831"/>
      <c r="G3967" s="1831"/>
      <c r="S3967" s="1473"/>
      <c r="BU3967" s="1819"/>
      <c r="CI3967" s="1455"/>
    </row>
    <row r="3968" spans="2:87" s="1365" customFormat="1" x14ac:dyDescent="0.25">
      <c r="B3968" s="1831"/>
      <c r="C3968" s="1831"/>
      <c r="D3968" s="1627"/>
      <c r="E3968" s="1831"/>
      <c r="F3968" s="1831"/>
      <c r="G3968" s="1831"/>
      <c r="S3968" s="1473"/>
      <c r="BU3968" s="1819"/>
      <c r="CI3968" s="1455"/>
    </row>
    <row r="3969" spans="2:87" s="1365" customFormat="1" x14ac:dyDescent="0.25">
      <c r="B3969" s="1831"/>
      <c r="C3969" s="1831"/>
      <c r="D3969" s="1627"/>
      <c r="E3969" s="1831"/>
      <c r="F3969" s="1831"/>
      <c r="G3969" s="1831"/>
      <c r="S3969" s="1473"/>
      <c r="BU3969" s="1819"/>
      <c r="CI3969" s="1455"/>
    </row>
    <row r="3970" spans="2:87" s="1365" customFormat="1" x14ac:dyDescent="0.25">
      <c r="B3970" s="1831"/>
      <c r="C3970" s="1831"/>
      <c r="D3970" s="1627"/>
      <c r="E3970" s="1831"/>
      <c r="F3970" s="1831"/>
      <c r="G3970" s="1831"/>
      <c r="S3970" s="1473"/>
      <c r="BU3970" s="1819"/>
      <c r="CI3970" s="1455"/>
    </row>
    <row r="3971" spans="2:87" s="1365" customFormat="1" x14ac:dyDescent="0.25">
      <c r="B3971" s="1831"/>
      <c r="C3971" s="1831"/>
      <c r="D3971" s="1627"/>
      <c r="E3971" s="1831"/>
      <c r="F3971" s="1831"/>
      <c r="G3971" s="1831"/>
      <c r="S3971" s="1473"/>
      <c r="BU3971" s="1819"/>
      <c r="CI3971" s="1455"/>
    </row>
    <row r="3972" spans="2:87" s="1365" customFormat="1" x14ac:dyDescent="0.25">
      <c r="B3972" s="1831"/>
      <c r="C3972" s="1831"/>
      <c r="D3972" s="1627"/>
      <c r="E3972" s="1831"/>
      <c r="F3972" s="1831"/>
      <c r="G3972" s="1831"/>
      <c r="S3972" s="1473"/>
      <c r="BU3972" s="1819"/>
      <c r="CI3972" s="1455"/>
    </row>
    <row r="3973" spans="2:87" s="1365" customFormat="1" x14ac:dyDescent="0.25">
      <c r="B3973" s="1831"/>
      <c r="C3973" s="1831"/>
      <c r="D3973" s="1627"/>
      <c r="E3973" s="1831"/>
      <c r="F3973" s="1831"/>
      <c r="G3973" s="1831"/>
      <c r="S3973" s="1473"/>
      <c r="BU3973" s="1819"/>
      <c r="CI3973" s="1455"/>
    </row>
    <row r="3974" spans="2:87" s="1365" customFormat="1" x14ac:dyDescent="0.25">
      <c r="B3974" s="1831"/>
      <c r="C3974" s="1831"/>
      <c r="D3974" s="1627"/>
      <c r="E3974" s="1831"/>
      <c r="F3974" s="1831"/>
      <c r="G3974" s="1831"/>
      <c r="S3974" s="1473"/>
      <c r="BU3974" s="1819"/>
      <c r="CI3974" s="1455"/>
    </row>
    <row r="3975" spans="2:87" s="1365" customFormat="1" x14ac:dyDescent="0.25">
      <c r="B3975" s="1831"/>
      <c r="C3975" s="1831"/>
      <c r="D3975" s="1627"/>
      <c r="E3975" s="1831"/>
      <c r="F3975" s="1831"/>
      <c r="G3975" s="1831"/>
      <c r="S3975" s="1473"/>
      <c r="BU3975" s="1819"/>
      <c r="CI3975" s="1455"/>
    </row>
    <row r="3976" spans="2:87" s="1365" customFormat="1" x14ac:dyDescent="0.25">
      <c r="B3976" s="1831"/>
      <c r="C3976" s="1831"/>
      <c r="D3976" s="1627"/>
      <c r="E3976" s="1831"/>
      <c r="F3976" s="1831"/>
      <c r="G3976" s="1831"/>
      <c r="S3976" s="1473"/>
      <c r="BU3976" s="1819"/>
      <c r="CI3976" s="1455"/>
    </row>
    <row r="3977" spans="2:87" s="1365" customFormat="1" x14ac:dyDescent="0.25">
      <c r="B3977" s="1831"/>
      <c r="C3977" s="1831"/>
      <c r="D3977" s="1627"/>
      <c r="E3977" s="1831"/>
      <c r="F3977" s="1831"/>
      <c r="G3977" s="1831"/>
      <c r="S3977" s="1473"/>
      <c r="BU3977" s="1819"/>
      <c r="CI3977" s="1455"/>
    </row>
    <row r="3978" spans="2:87" s="1365" customFormat="1" x14ac:dyDescent="0.25">
      <c r="B3978" s="1831"/>
      <c r="C3978" s="1831"/>
      <c r="D3978" s="1627"/>
      <c r="E3978" s="1831"/>
      <c r="F3978" s="1831"/>
      <c r="G3978" s="1831"/>
      <c r="S3978" s="1473"/>
      <c r="BU3978" s="1819"/>
      <c r="CI3978" s="1455"/>
    </row>
    <row r="3979" spans="2:87" s="1365" customFormat="1" x14ac:dyDescent="0.25">
      <c r="B3979" s="1831"/>
      <c r="C3979" s="1831"/>
      <c r="D3979" s="1627"/>
      <c r="E3979" s="1831"/>
      <c r="F3979" s="1831"/>
      <c r="G3979" s="1831"/>
      <c r="S3979" s="1473"/>
      <c r="BU3979" s="1819"/>
      <c r="CI3979" s="1455"/>
    </row>
    <row r="3980" spans="2:87" s="1365" customFormat="1" x14ac:dyDescent="0.25">
      <c r="B3980" s="1831"/>
      <c r="C3980" s="1831"/>
      <c r="D3980" s="1627"/>
      <c r="E3980" s="1831"/>
      <c r="F3980" s="1831"/>
      <c r="G3980" s="1831"/>
      <c r="S3980" s="1473"/>
      <c r="BU3980" s="1819"/>
      <c r="CI3980" s="1455"/>
    </row>
    <row r="3981" spans="2:87" s="1365" customFormat="1" x14ac:dyDescent="0.25">
      <c r="B3981" s="1831"/>
      <c r="C3981" s="1831"/>
      <c r="D3981" s="1627"/>
      <c r="E3981" s="1831"/>
      <c r="F3981" s="1831"/>
      <c r="G3981" s="1831"/>
      <c r="S3981" s="1473"/>
      <c r="BU3981" s="1819"/>
      <c r="CI3981" s="1455"/>
    </row>
    <row r="3982" spans="2:87" s="1365" customFormat="1" x14ac:dyDescent="0.25">
      <c r="B3982" s="1831"/>
      <c r="C3982" s="1831"/>
      <c r="D3982" s="1627"/>
      <c r="E3982" s="1831"/>
      <c r="F3982" s="1831"/>
      <c r="G3982" s="1831"/>
      <c r="S3982" s="1473"/>
      <c r="BU3982" s="1819"/>
      <c r="CI3982" s="1455"/>
    </row>
    <row r="3983" spans="2:87" s="1365" customFormat="1" x14ac:dyDescent="0.25">
      <c r="B3983" s="1831"/>
      <c r="C3983" s="1831"/>
      <c r="D3983" s="1627"/>
      <c r="E3983" s="1831"/>
      <c r="F3983" s="1831"/>
      <c r="G3983" s="1831"/>
      <c r="S3983" s="1473"/>
      <c r="BU3983" s="1819"/>
      <c r="CI3983" s="1455"/>
    </row>
    <row r="3984" spans="2:87" s="1365" customFormat="1" x14ac:dyDescent="0.25">
      <c r="B3984" s="1831"/>
      <c r="C3984" s="1831"/>
      <c r="D3984" s="1627"/>
      <c r="E3984" s="1831"/>
      <c r="F3984" s="1831"/>
      <c r="G3984" s="1831"/>
      <c r="S3984" s="1473"/>
      <c r="BU3984" s="1819"/>
      <c r="CI3984" s="1455"/>
    </row>
    <row r="3985" spans="2:87" s="1365" customFormat="1" x14ac:dyDescent="0.25">
      <c r="B3985" s="1831"/>
      <c r="C3985" s="1831"/>
      <c r="D3985" s="1627"/>
      <c r="E3985" s="1831"/>
      <c r="F3985" s="1831"/>
      <c r="G3985" s="1831"/>
      <c r="S3985" s="1473"/>
      <c r="BU3985" s="1819"/>
      <c r="CI3985" s="1455"/>
    </row>
    <row r="3986" spans="2:87" s="1365" customFormat="1" x14ac:dyDescent="0.25">
      <c r="B3986" s="1831"/>
      <c r="C3986" s="1831"/>
      <c r="D3986" s="1627"/>
      <c r="E3986" s="1831"/>
      <c r="F3986" s="1831"/>
      <c r="G3986" s="1831"/>
      <c r="S3986" s="1473"/>
      <c r="BU3986" s="1819"/>
      <c r="CI3986" s="1455"/>
    </row>
    <row r="3987" spans="2:87" s="1365" customFormat="1" x14ac:dyDescent="0.25">
      <c r="B3987" s="1831"/>
      <c r="C3987" s="1831"/>
      <c r="D3987" s="1627"/>
      <c r="E3987" s="1831"/>
      <c r="F3987" s="1831"/>
      <c r="G3987" s="1831"/>
      <c r="S3987" s="1473"/>
      <c r="BU3987" s="1819"/>
      <c r="CI3987" s="1455"/>
    </row>
    <row r="3988" spans="2:87" s="1365" customFormat="1" x14ac:dyDescent="0.25">
      <c r="B3988" s="1831"/>
      <c r="C3988" s="1831"/>
      <c r="D3988" s="1627"/>
      <c r="E3988" s="1831"/>
      <c r="F3988" s="1831"/>
      <c r="G3988" s="1831"/>
      <c r="S3988" s="1473"/>
      <c r="BU3988" s="1819"/>
      <c r="CI3988" s="1455"/>
    </row>
    <row r="3989" spans="2:87" s="1365" customFormat="1" x14ac:dyDescent="0.25">
      <c r="B3989" s="1831"/>
      <c r="C3989" s="1831"/>
      <c r="D3989" s="1627"/>
      <c r="E3989" s="1831"/>
      <c r="F3989" s="1831"/>
      <c r="G3989" s="1831"/>
      <c r="S3989" s="1473"/>
      <c r="BU3989" s="1819"/>
      <c r="CI3989" s="1455"/>
    </row>
    <row r="3990" spans="2:87" s="1365" customFormat="1" x14ac:dyDescent="0.25">
      <c r="B3990" s="1831"/>
      <c r="C3990" s="1831"/>
      <c r="D3990" s="1627"/>
      <c r="E3990" s="1831"/>
      <c r="F3990" s="1831"/>
      <c r="G3990" s="1831"/>
      <c r="S3990" s="1473"/>
      <c r="BU3990" s="1819"/>
      <c r="CI3990" s="1455"/>
    </row>
    <row r="3991" spans="2:87" s="1365" customFormat="1" x14ac:dyDescent="0.25">
      <c r="B3991" s="1831"/>
      <c r="C3991" s="1831"/>
      <c r="D3991" s="1627"/>
      <c r="E3991" s="1831"/>
      <c r="F3991" s="1831"/>
      <c r="G3991" s="1831"/>
      <c r="S3991" s="1473"/>
      <c r="BU3991" s="1819"/>
      <c r="CI3991" s="1455"/>
    </row>
    <row r="3992" spans="2:87" s="1365" customFormat="1" x14ac:dyDescent="0.25">
      <c r="B3992" s="1831"/>
      <c r="C3992" s="1831"/>
      <c r="D3992" s="1627"/>
      <c r="E3992" s="1831"/>
      <c r="F3992" s="1831"/>
      <c r="G3992" s="1831"/>
      <c r="S3992" s="1473"/>
      <c r="BU3992" s="1819"/>
      <c r="CI3992" s="1455"/>
    </row>
    <row r="3993" spans="2:87" s="1365" customFormat="1" x14ac:dyDescent="0.25">
      <c r="B3993" s="1831"/>
      <c r="C3993" s="1831"/>
      <c r="D3993" s="1627"/>
      <c r="E3993" s="1831"/>
      <c r="F3993" s="1831"/>
      <c r="G3993" s="1831"/>
      <c r="S3993" s="1473"/>
      <c r="BU3993" s="1819"/>
      <c r="CI3993" s="1455"/>
    </row>
    <row r="3994" spans="2:87" s="1365" customFormat="1" x14ac:dyDescent="0.25">
      <c r="B3994" s="1831"/>
      <c r="C3994" s="1831"/>
      <c r="D3994" s="1627"/>
      <c r="E3994" s="1831"/>
      <c r="F3994" s="1831"/>
      <c r="G3994" s="1831"/>
      <c r="S3994" s="1473"/>
      <c r="BU3994" s="1819"/>
      <c r="CI3994" s="1455"/>
    </row>
    <row r="3995" spans="2:87" s="1365" customFormat="1" x14ac:dyDescent="0.25">
      <c r="B3995" s="1831"/>
      <c r="C3995" s="1831"/>
      <c r="D3995" s="1627"/>
      <c r="E3995" s="1831"/>
      <c r="F3995" s="1831"/>
      <c r="G3995" s="1831"/>
      <c r="S3995" s="1473"/>
      <c r="BU3995" s="1819"/>
      <c r="CI3995" s="1455"/>
    </row>
    <row r="3996" spans="2:87" s="1365" customFormat="1" x14ac:dyDescent="0.25">
      <c r="B3996" s="1831"/>
      <c r="C3996" s="1831"/>
      <c r="D3996" s="1627"/>
      <c r="E3996" s="1831"/>
      <c r="F3996" s="1831"/>
      <c r="G3996" s="1831"/>
      <c r="S3996" s="1473"/>
      <c r="BU3996" s="1819"/>
      <c r="CI3996" s="1455"/>
    </row>
    <row r="3997" spans="2:87" s="1365" customFormat="1" x14ac:dyDescent="0.25">
      <c r="B3997" s="1831"/>
      <c r="C3997" s="1831"/>
      <c r="D3997" s="1627"/>
      <c r="E3997" s="1831"/>
      <c r="F3997" s="1831"/>
      <c r="G3997" s="1831"/>
      <c r="S3997" s="1473"/>
      <c r="BU3997" s="1819"/>
      <c r="CI3997" s="1455"/>
    </row>
    <row r="3998" spans="2:87" s="1365" customFormat="1" x14ac:dyDescent="0.25">
      <c r="B3998" s="1831"/>
      <c r="C3998" s="1831"/>
      <c r="D3998" s="1627"/>
      <c r="E3998" s="1831"/>
      <c r="F3998" s="1831"/>
      <c r="G3998" s="1831"/>
      <c r="S3998" s="1473"/>
      <c r="BU3998" s="1819"/>
      <c r="CI3998" s="1455"/>
    </row>
    <row r="3999" spans="2:87" s="1365" customFormat="1" x14ac:dyDescent="0.25">
      <c r="B3999" s="1831"/>
      <c r="C3999" s="1831"/>
      <c r="D3999" s="1627"/>
      <c r="E3999" s="1831"/>
      <c r="F3999" s="1831"/>
      <c r="G3999" s="1831"/>
      <c r="S3999" s="1473"/>
      <c r="BU3999" s="1819"/>
      <c r="CI3999" s="1455"/>
    </row>
    <row r="4000" spans="2:87" s="1365" customFormat="1" x14ac:dyDescent="0.25">
      <c r="B4000" s="1831"/>
      <c r="C4000" s="1831"/>
      <c r="D4000" s="1627"/>
      <c r="E4000" s="1831"/>
      <c r="F4000" s="1831"/>
      <c r="G4000" s="1831"/>
      <c r="S4000" s="1473"/>
      <c r="BU4000" s="1819"/>
      <c r="CI4000" s="1455"/>
    </row>
    <row r="4001" spans="2:87" s="1365" customFormat="1" x14ac:dyDescent="0.25">
      <c r="B4001" s="1831"/>
      <c r="C4001" s="1831"/>
      <c r="D4001" s="1627"/>
      <c r="E4001" s="1831"/>
      <c r="F4001" s="1831"/>
      <c r="G4001" s="1831"/>
      <c r="S4001" s="1473"/>
      <c r="BU4001" s="1819"/>
      <c r="CI4001" s="1455"/>
    </row>
    <row r="4002" spans="2:87" s="1365" customFormat="1" x14ac:dyDescent="0.25">
      <c r="B4002" s="1831"/>
      <c r="C4002" s="1831"/>
      <c r="D4002" s="1627"/>
      <c r="E4002" s="1831"/>
      <c r="F4002" s="1831"/>
      <c r="G4002" s="1831"/>
      <c r="S4002" s="1473"/>
      <c r="BU4002" s="1819"/>
      <c r="CI4002" s="1455"/>
    </row>
    <row r="4003" spans="2:87" s="1365" customFormat="1" x14ac:dyDescent="0.25">
      <c r="B4003" s="1831"/>
      <c r="C4003" s="1831"/>
      <c r="D4003" s="1627"/>
      <c r="E4003" s="1831"/>
      <c r="F4003" s="1831"/>
      <c r="G4003" s="1831"/>
      <c r="S4003" s="1473"/>
      <c r="BU4003" s="1819"/>
      <c r="CI4003" s="1455"/>
    </row>
    <row r="4004" spans="2:87" s="1365" customFormat="1" x14ac:dyDescent="0.25">
      <c r="B4004" s="1831"/>
      <c r="C4004" s="1831"/>
      <c r="D4004" s="1627"/>
      <c r="E4004" s="1831"/>
      <c r="F4004" s="1831"/>
      <c r="G4004" s="1831"/>
      <c r="S4004" s="1473"/>
      <c r="BU4004" s="1819"/>
      <c r="CI4004" s="1455"/>
    </row>
    <row r="4005" spans="2:87" s="1365" customFormat="1" x14ac:dyDescent="0.25">
      <c r="B4005" s="1831"/>
      <c r="C4005" s="1831"/>
      <c r="D4005" s="1627"/>
      <c r="E4005" s="1831"/>
      <c r="F4005" s="1831"/>
      <c r="G4005" s="1831"/>
      <c r="S4005" s="1473"/>
      <c r="BU4005" s="1819"/>
      <c r="CI4005" s="1455"/>
    </row>
    <row r="4006" spans="2:87" s="1365" customFormat="1" x14ac:dyDescent="0.25">
      <c r="B4006" s="1831"/>
      <c r="C4006" s="1831"/>
      <c r="D4006" s="1627"/>
      <c r="E4006" s="1831"/>
      <c r="F4006" s="1831"/>
      <c r="G4006" s="1831"/>
      <c r="S4006" s="1473"/>
      <c r="BU4006" s="1819"/>
      <c r="CI4006" s="1455"/>
    </row>
    <row r="4007" spans="2:87" s="1365" customFormat="1" x14ac:dyDescent="0.25">
      <c r="B4007" s="1831"/>
      <c r="C4007" s="1831"/>
      <c r="D4007" s="1627"/>
      <c r="E4007" s="1831"/>
      <c r="F4007" s="1831"/>
      <c r="G4007" s="1831"/>
      <c r="S4007" s="1473"/>
      <c r="BU4007" s="1819"/>
      <c r="CI4007" s="1455"/>
    </row>
    <row r="4008" spans="2:87" s="1365" customFormat="1" x14ac:dyDescent="0.25">
      <c r="B4008" s="1831"/>
      <c r="C4008" s="1831"/>
      <c r="D4008" s="1627"/>
      <c r="E4008" s="1831"/>
      <c r="F4008" s="1831"/>
      <c r="G4008" s="1831"/>
      <c r="S4008" s="1473"/>
      <c r="BU4008" s="1819"/>
      <c r="CI4008" s="1455"/>
    </row>
    <row r="4009" spans="2:87" s="1365" customFormat="1" x14ac:dyDescent="0.25">
      <c r="B4009" s="1831"/>
      <c r="C4009" s="1831"/>
      <c r="D4009" s="1627"/>
      <c r="E4009" s="1831"/>
      <c r="F4009" s="1831"/>
      <c r="G4009" s="1831"/>
      <c r="S4009" s="1473"/>
      <c r="BU4009" s="1819"/>
      <c r="CI4009" s="1455"/>
    </row>
    <row r="4010" spans="2:87" s="1365" customFormat="1" x14ac:dyDescent="0.25">
      <c r="B4010" s="1831"/>
      <c r="C4010" s="1831"/>
      <c r="D4010" s="1627"/>
      <c r="E4010" s="1831"/>
      <c r="F4010" s="1831"/>
      <c r="G4010" s="1831"/>
      <c r="S4010" s="1473"/>
      <c r="BU4010" s="1819"/>
      <c r="CI4010" s="1455"/>
    </row>
    <row r="4011" spans="2:87" s="1365" customFormat="1" x14ac:dyDescent="0.25">
      <c r="B4011" s="1831"/>
      <c r="C4011" s="1831"/>
      <c r="D4011" s="1627"/>
      <c r="E4011" s="1831"/>
      <c r="F4011" s="1831"/>
      <c r="G4011" s="1831"/>
      <c r="S4011" s="1473"/>
      <c r="BU4011" s="1819"/>
      <c r="CI4011" s="1455"/>
    </row>
    <row r="4012" spans="2:87" s="1365" customFormat="1" x14ac:dyDescent="0.25">
      <c r="B4012" s="1831"/>
      <c r="C4012" s="1831"/>
      <c r="D4012" s="1627"/>
      <c r="E4012" s="1831"/>
      <c r="F4012" s="1831"/>
      <c r="G4012" s="1831"/>
      <c r="S4012" s="1473"/>
      <c r="BU4012" s="1819"/>
      <c r="CI4012" s="1455"/>
    </row>
    <row r="4013" spans="2:87" s="1365" customFormat="1" x14ac:dyDescent="0.25">
      <c r="B4013" s="1831"/>
      <c r="C4013" s="1831"/>
      <c r="D4013" s="1627"/>
      <c r="E4013" s="1831"/>
      <c r="F4013" s="1831"/>
      <c r="G4013" s="1831"/>
      <c r="S4013" s="1473"/>
      <c r="BU4013" s="1819"/>
      <c r="CI4013" s="1455"/>
    </row>
    <row r="4014" spans="2:87" s="1365" customFormat="1" x14ac:dyDescent="0.25">
      <c r="B4014" s="1831"/>
      <c r="C4014" s="1831"/>
      <c r="D4014" s="1627"/>
      <c r="E4014" s="1831"/>
      <c r="F4014" s="1831"/>
      <c r="G4014" s="1831"/>
      <c r="S4014" s="1473"/>
      <c r="BU4014" s="1819"/>
      <c r="CI4014" s="1455"/>
    </row>
    <row r="4015" spans="2:87" s="1365" customFormat="1" x14ac:dyDescent="0.25">
      <c r="B4015" s="1831"/>
      <c r="C4015" s="1831"/>
      <c r="D4015" s="1627"/>
      <c r="E4015" s="1831"/>
      <c r="F4015" s="1831"/>
      <c r="G4015" s="1831"/>
      <c r="S4015" s="1473"/>
      <c r="BU4015" s="1819"/>
      <c r="CI4015" s="1455"/>
    </row>
    <row r="4016" spans="2:87" s="1365" customFormat="1" x14ac:dyDescent="0.25">
      <c r="B4016" s="1831"/>
      <c r="C4016" s="1831"/>
      <c r="D4016" s="1627"/>
      <c r="E4016" s="1831"/>
      <c r="F4016" s="1831"/>
      <c r="G4016" s="1831"/>
      <c r="S4016" s="1473"/>
      <c r="BU4016" s="1819"/>
      <c r="CI4016" s="1455"/>
    </row>
    <row r="4017" spans="2:87" s="1365" customFormat="1" x14ac:dyDescent="0.25">
      <c r="B4017" s="1831"/>
      <c r="C4017" s="1831"/>
      <c r="D4017" s="1627"/>
      <c r="E4017" s="1831"/>
      <c r="F4017" s="1831"/>
      <c r="G4017" s="1831"/>
      <c r="S4017" s="1473"/>
      <c r="BU4017" s="1819"/>
      <c r="CI4017" s="1455"/>
    </row>
    <row r="4018" spans="2:87" s="1365" customFormat="1" x14ac:dyDescent="0.25">
      <c r="B4018" s="1831"/>
      <c r="C4018" s="1831"/>
      <c r="D4018" s="1627"/>
      <c r="E4018" s="1831"/>
      <c r="F4018" s="1831"/>
      <c r="G4018" s="1831"/>
      <c r="S4018" s="1473"/>
      <c r="BU4018" s="1819"/>
      <c r="CI4018" s="1455"/>
    </row>
    <row r="4019" spans="2:87" s="1365" customFormat="1" x14ac:dyDescent="0.25">
      <c r="B4019" s="1831"/>
      <c r="C4019" s="1831"/>
      <c r="D4019" s="1627"/>
      <c r="E4019" s="1831"/>
      <c r="F4019" s="1831"/>
      <c r="G4019" s="1831"/>
      <c r="S4019" s="1473"/>
      <c r="BU4019" s="1819"/>
      <c r="CI4019" s="1455"/>
    </row>
    <row r="4020" spans="2:87" s="1365" customFormat="1" x14ac:dyDescent="0.25">
      <c r="B4020" s="1831"/>
      <c r="C4020" s="1831"/>
      <c r="D4020" s="1627"/>
      <c r="E4020" s="1831"/>
      <c r="F4020" s="1831"/>
      <c r="G4020" s="1831"/>
      <c r="S4020" s="1473"/>
      <c r="BU4020" s="1819"/>
      <c r="CI4020" s="1455"/>
    </row>
    <row r="4021" spans="2:87" s="1365" customFormat="1" x14ac:dyDescent="0.25">
      <c r="B4021" s="1831"/>
      <c r="C4021" s="1831"/>
      <c r="D4021" s="1627"/>
      <c r="E4021" s="1831"/>
      <c r="F4021" s="1831"/>
      <c r="G4021" s="1831"/>
      <c r="S4021" s="1473"/>
      <c r="BU4021" s="1819"/>
      <c r="CI4021" s="1455"/>
    </row>
    <row r="4022" spans="2:87" s="1365" customFormat="1" x14ac:dyDescent="0.25">
      <c r="B4022" s="1831"/>
      <c r="C4022" s="1831"/>
      <c r="D4022" s="1627"/>
      <c r="E4022" s="1831"/>
      <c r="F4022" s="1831"/>
      <c r="G4022" s="1831"/>
      <c r="S4022" s="1473"/>
      <c r="BU4022" s="1819"/>
      <c r="CI4022" s="1455"/>
    </row>
    <row r="4023" spans="2:87" s="1365" customFormat="1" x14ac:dyDescent="0.25">
      <c r="B4023" s="1831"/>
      <c r="C4023" s="1831"/>
      <c r="D4023" s="1627"/>
      <c r="E4023" s="1831"/>
      <c r="F4023" s="1831"/>
      <c r="G4023" s="1831"/>
      <c r="S4023" s="1473"/>
      <c r="BU4023" s="1819"/>
      <c r="CI4023" s="1455"/>
    </row>
    <row r="4024" spans="2:87" s="1365" customFormat="1" x14ac:dyDescent="0.25">
      <c r="B4024" s="1831"/>
      <c r="C4024" s="1831"/>
      <c r="D4024" s="1627"/>
      <c r="E4024" s="1831"/>
      <c r="F4024" s="1831"/>
      <c r="G4024" s="1831"/>
      <c r="S4024" s="1473"/>
      <c r="BU4024" s="1819"/>
      <c r="CI4024" s="1455"/>
    </row>
    <row r="4025" spans="2:87" s="1365" customFormat="1" x14ac:dyDescent="0.25">
      <c r="B4025" s="1831"/>
      <c r="C4025" s="1831"/>
      <c r="D4025" s="1627"/>
      <c r="E4025" s="1831"/>
      <c r="F4025" s="1831"/>
      <c r="G4025" s="1831"/>
      <c r="S4025" s="1473"/>
      <c r="BU4025" s="1819"/>
      <c r="CI4025" s="1455"/>
    </row>
    <row r="4026" spans="2:87" s="1365" customFormat="1" x14ac:dyDescent="0.25">
      <c r="B4026" s="1831"/>
      <c r="C4026" s="1831"/>
      <c r="D4026" s="1627"/>
      <c r="E4026" s="1831"/>
      <c r="F4026" s="1831"/>
      <c r="G4026" s="1831"/>
      <c r="S4026" s="1473"/>
      <c r="BU4026" s="1819"/>
      <c r="CI4026" s="1455"/>
    </row>
    <row r="4027" spans="2:87" s="1365" customFormat="1" x14ac:dyDescent="0.25">
      <c r="B4027" s="1831"/>
      <c r="C4027" s="1831"/>
      <c r="D4027" s="1627"/>
      <c r="E4027" s="1831"/>
      <c r="F4027" s="1831"/>
      <c r="G4027" s="1831"/>
      <c r="S4027" s="1473"/>
      <c r="BU4027" s="1819"/>
      <c r="CI4027" s="1455"/>
    </row>
    <row r="4028" spans="2:87" s="1365" customFormat="1" x14ac:dyDescent="0.25">
      <c r="B4028" s="1831"/>
      <c r="C4028" s="1831"/>
      <c r="D4028" s="1627"/>
      <c r="E4028" s="1831"/>
      <c r="F4028" s="1831"/>
      <c r="G4028" s="1831"/>
      <c r="S4028" s="1473"/>
      <c r="BU4028" s="1819"/>
      <c r="CI4028" s="1455"/>
    </row>
    <row r="4029" spans="2:87" s="1365" customFormat="1" x14ac:dyDescent="0.25">
      <c r="B4029" s="1831"/>
      <c r="C4029" s="1831"/>
      <c r="D4029" s="1627"/>
      <c r="E4029" s="1831"/>
      <c r="F4029" s="1831"/>
      <c r="G4029" s="1831"/>
      <c r="S4029" s="1473"/>
      <c r="BU4029" s="1819"/>
      <c r="CI4029" s="1455"/>
    </row>
    <row r="4030" spans="2:87" s="1365" customFormat="1" x14ac:dyDescent="0.25">
      <c r="B4030" s="1831"/>
      <c r="C4030" s="1831"/>
      <c r="D4030" s="1627"/>
      <c r="E4030" s="1831"/>
      <c r="F4030" s="1831"/>
      <c r="G4030" s="1831"/>
      <c r="S4030" s="1473"/>
      <c r="BU4030" s="1819"/>
      <c r="CI4030" s="1455"/>
    </row>
    <row r="4031" spans="2:87" s="1365" customFormat="1" x14ac:dyDescent="0.25">
      <c r="B4031" s="1831"/>
      <c r="C4031" s="1831"/>
      <c r="D4031" s="1627"/>
      <c r="E4031" s="1831"/>
      <c r="F4031" s="1831"/>
      <c r="G4031" s="1831"/>
      <c r="S4031" s="1473"/>
      <c r="BU4031" s="1819"/>
      <c r="CI4031" s="1455"/>
    </row>
    <row r="4032" spans="2:87" s="1365" customFormat="1" x14ac:dyDescent="0.25">
      <c r="B4032" s="1831"/>
      <c r="C4032" s="1831"/>
      <c r="D4032" s="1627"/>
      <c r="E4032" s="1831"/>
      <c r="F4032" s="1831"/>
      <c r="G4032" s="1831"/>
      <c r="S4032" s="1473"/>
      <c r="BU4032" s="1819"/>
      <c r="CI4032" s="1455"/>
    </row>
    <row r="4033" spans="2:87" s="1365" customFormat="1" x14ac:dyDescent="0.25">
      <c r="B4033" s="1831"/>
      <c r="C4033" s="1831"/>
      <c r="D4033" s="1627"/>
      <c r="E4033" s="1831"/>
      <c r="F4033" s="1831"/>
      <c r="G4033" s="1831"/>
      <c r="S4033" s="1473"/>
      <c r="BU4033" s="1819"/>
      <c r="CI4033" s="1455"/>
    </row>
    <row r="4034" spans="2:87" s="1365" customFormat="1" x14ac:dyDescent="0.25">
      <c r="B4034" s="1831"/>
      <c r="C4034" s="1831"/>
      <c r="D4034" s="1627"/>
      <c r="E4034" s="1831"/>
      <c r="F4034" s="1831"/>
      <c r="G4034" s="1831"/>
      <c r="S4034" s="1473"/>
      <c r="BU4034" s="1819"/>
      <c r="CI4034" s="1455"/>
    </row>
    <row r="4035" spans="2:87" s="1365" customFormat="1" x14ac:dyDescent="0.25">
      <c r="B4035" s="1831"/>
      <c r="C4035" s="1831"/>
      <c r="D4035" s="1627"/>
      <c r="E4035" s="1831"/>
      <c r="F4035" s="1831"/>
      <c r="G4035" s="1831"/>
      <c r="S4035" s="1473"/>
      <c r="BU4035" s="1819"/>
      <c r="CI4035" s="1455"/>
    </row>
    <row r="4036" spans="2:87" s="1365" customFormat="1" x14ac:dyDescent="0.25">
      <c r="B4036" s="1831"/>
      <c r="C4036" s="1831"/>
      <c r="D4036" s="1627"/>
      <c r="E4036" s="1831"/>
      <c r="F4036" s="1831"/>
      <c r="G4036" s="1831"/>
      <c r="S4036" s="1473"/>
      <c r="BU4036" s="1819"/>
      <c r="CI4036" s="1455"/>
    </row>
    <row r="4037" spans="2:87" s="1365" customFormat="1" x14ac:dyDescent="0.25">
      <c r="B4037" s="1831"/>
      <c r="C4037" s="1831"/>
      <c r="D4037" s="1627"/>
      <c r="E4037" s="1831"/>
      <c r="F4037" s="1831"/>
      <c r="G4037" s="1831"/>
      <c r="S4037" s="1473"/>
      <c r="BU4037" s="1819"/>
      <c r="CI4037" s="1455"/>
    </row>
    <row r="4038" spans="2:87" s="1365" customFormat="1" x14ac:dyDescent="0.25">
      <c r="B4038" s="1831"/>
      <c r="C4038" s="1831"/>
      <c r="D4038" s="1627"/>
      <c r="E4038" s="1831"/>
      <c r="F4038" s="1831"/>
      <c r="G4038" s="1831"/>
      <c r="S4038" s="1473"/>
      <c r="BU4038" s="1819"/>
      <c r="CI4038" s="1455"/>
    </row>
    <row r="4039" spans="2:87" s="1365" customFormat="1" x14ac:dyDescent="0.25">
      <c r="B4039" s="1831"/>
      <c r="C4039" s="1831"/>
      <c r="D4039" s="1627"/>
      <c r="E4039" s="1831"/>
      <c r="F4039" s="1831"/>
      <c r="G4039" s="1831"/>
      <c r="S4039" s="1473"/>
      <c r="BU4039" s="1819"/>
      <c r="CI4039" s="1455"/>
    </row>
    <row r="4040" spans="2:87" s="1365" customFormat="1" x14ac:dyDescent="0.25">
      <c r="B4040" s="1831"/>
      <c r="C4040" s="1831"/>
      <c r="D4040" s="1627"/>
      <c r="E4040" s="1831"/>
      <c r="F4040" s="1831"/>
      <c r="G4040" s="1831"/>
      <c r="S4040" s="1473"/>
      <c r="BU4040" s="1819"/>
      <c r="CI4040" s="1455"/>
    </row>
    <row r="4041" spans="2:87" s="1365" customFormat="1" x14ac:dyDescent="0.25">
      <c r="B4041" s="1831"/>
      <c r="C4041" s="1831"/>
      <c r="D4041" s="1627"/>
      <c r="E4041" s="1831"/>
      <c r="F4041" s="1831"/>
      <c r="G4041" s="1831"/>
      <c r="S4041" s="1473"/>
      <c r="BU4041" s="1819"/>
      <c r="CI4041" s="1455"/>
    </row>
    <row r="4042" spans="2:87" s="1365" customFormat="1" x14ac:dyDescent="0.25">
      <c r="B4042" s="1831"/>
      <c r="C4042" s="1831"/>
      <c r="D4042" s="1627"/>
      <c r="E4042" s="1831"/>
      <c r="F4042" s="1831"/>
      <c r="G4042" s="1831"/>
      <c r="S4042" s="1473"/>
      <c r="BU4042" s="1819"/>
      <c r="CI4042" s="1455"/>
    </row>
    <row r="4043" spans="2:87" s="1365" customFormat="1" x14ac:dyDescent="0.25">
      <c r="B4043" s="1831"/>
      <c r="C4043" s="1831"/>
      <c r="D4043" s="1627"/>
      <c r="E4043" s="1831"/>
      <c r="F4043" s="1831"/>
      <c r="G4043" s="1831"/>
      <c r="S4043" s="1473"/>
      <c r="BU4043" s="1819"/>
      <c r="CI4043" s="1455"/>
    </row>
    <row r="4044" spans="2:87" s="1365" customFormat="1" x14ac:dyDescent="0.25">
      <c r="B4044" s="1831"/>
      <c r="C4044" s="1831"/>
      <c r="D4044" s="1627"/>
      <c r="E4044" s="1831"/>
      <c r="F4044" s="1831"/>
      <c r="G4044" s="1831"/>
      <c r="S4044" s="1473"/>
      <c r="BU4044" s="1819"/>
      <c r="CI4044" s="1455"/>
    </row>
    <row r="4045" spans="2:87" s="1365" customFormat="1" x14ac:dyDescent="0.25">
      <c r="B4045" s="1831"/>
      <c r="C4045" s="1831"/>
      <c r="D4045" s="1627"/>
      <c r="E4045" s="1831"/>
      <c r="F4045" s="1831"/>
      <c r="G4045" s="1831"/>
      <c r="S4045" s="1473"/>
      <c r="BU4045" s="1819"/>
      <c r="CI4045" s="1455"/>
    </row>
    <row r="4046" spans="2:87" s="1365" customFormat="1" x14ac:dyDescent="0.25">
      <c r="B4046" s="1831"/>
      <c r="C4046" s="1831"/>
      <c r="D4046" s="1627"/>
      <c r="E4046" s="1831"/>
      <c r="F4046" s="1831"/>
      <c r="G4046" s="1831"/>
      <c r="S4046" s="1473"/>
      <c r="BU4046" s="1819"/>
      <c r="CI4046" s="1455"/>
    </row>
    <row r="4047" spans="2:87" s="1365" customFormat="1" x14ac:dyDescent="0.25">
      <c r="B4047" s="1831"/>
      <c r="C4047" s="1831"/>
      <c r="D4047" s="1627"/>
      <c r="E4047" s="1831"/>
      <c r="F4047" s="1831"/>
      <c r="G4047" s="1831"/>
      <c r="S4047" s="1473"/>
      <c r="BU4047" s="1819"/>
      <c r="CI4047" s="1455"/>
    </row>
    <row r="4048" spans="2:87" s="1365" customFormat="1" x14ac:dyDescent="0.25">
      <c r="B4048" s="1831"/>
      <c r="C4048" s="1831"/>
      <c r="D4048" s="1627"/>
      <c r="E4048" s="1831"/>
      <c r="F4048" s="1831"/>
      <c r="G4048" s="1831"/>
      <c r="S4048" s="1473"/>
      <c r="BU4048" s="1819"/>
      <c r="CI4048" s="1455"/>
    </row>
    <row r="4049" spans="2:87" s="1365" customFormat="1" x14ac:dyDescent="0.25">
      <c r="B4049" s="1831"/>
      <c r="C4049" s="1831"/>
      <c r="D4049" s="1627"/>
      <c r="E4049" s="1831"/>
      <c r="F4049" s="1831"/>
      <c r="G4049" s="1831"/>
      <c r="S4049" s="1473"/>
      <c r="BU4049" s="1819"/>
      <c r="CI4049" s="1455"/>
    </row>
    <row r="4050" spans="2:87" s="1365" customFormat="1" x14ac:dyDescent="0.25">
      <c r="B4050" s="1831"/>
      <c r="C4050" s="1831"/>
      <c r="D4050" s="1627"/>
      <c r="E4050" s="1831"/>
      <c r="F4050" s="1831"/>
      <c r="G4050" s="1831"/>
      <c r="S4050" s="1473"/>
      <c r="BU4050" s="1819"/>
      <c r="CI4050" s="1455"/>
    </row>
    <row r="4051" spans="2:87" s="1365" customFormat="1" x14ac:dyDescent="0.25">
      <c r="B4051" s="1831"/>
      <c r="C4051" s="1831"/>
      <c r="D4051" s="1627"/>
      <c r="E4051" s="1831"/>
      <c r="F4051" s="1831"/>
      <c r="G4051" s="1831"/>
      <c r="S4051" s="1473"/>
      <c r="BU4051" s="1819"/>
      <c r="CI4051" s="1455"/>
    </row>
    <row r="4052" spans="2:87" s="1365" customFormat="1" x14ac:dyDescent="0.25">
      <c r="B4052" s="1831"/>
      <c r="C4052" s="1831"/>
      <c r="D4052" s="1627"/>
      <c r="E4052" s="1831"/>
      <c r="F4052" s="1831"/>
      <c r="G4052" s="1831"/>
      <c r="S4052" s="1473"/>
      <c r="BU4052" s="1819"/>
      <c r="CI4052" s="1455"/>
    </row>
    <row r="4053" spans="2:87" s="1365" customFormat="1" x14ac:dyDescent="0.25">
      <c r="B4053" s="1831"/>
      <c r="C4053" s="1831"/>
      <c r="D4053" s="1627"/>
      <c r="E4053" s="1831"/>
      <c r="F4053" s="1831"/>
      <c r="G4053" s="1831"/>
      <c r="S4053" s="1473"/>
      <c r="BU4053" s="1819"/>
      <c r="CI4053" s="1455"/>
    </row>
    <row r="4054" spans="2:87" s="1365" customFormat="1" x14ac:dyDescent="0.25">
      <c r="B4054" s="1831"/>
      <c r="C4054" s="1831"/>
      <c r="D4054" s="1627"/>
      <c r="E4054" s="1831"/>
      <c r="F4054" s="1831"/>
      <c r="G4054" s="1831"/>
      <c r="S4054" s="1473"/>
      <c r="BU4054" s="1819"/>
      <c r="CI4054" s="1455"/>
    </row>
    <row r="4055" spans="2:87" s="1365" customFormat="1" x14ac:dyDescent="0.25">
      <c r="B4055" s="1831"/>
      <c r="C4055" s="1831"/>
      <c r="D4055" s="1627"/>
      <c r="E4055" s="1831"/>
      <c r="F4055" s="1831"/>
      <c r="G4055" s="1831"/>
      <c r="S4055" s="1473"/>
      <c r="BU4055" s="1819"/>
      <c r="CI4055" s="1455"/>
    </row>
    <row r="4056" spans="2:87" s="1365" customFormat="1" x14ac:dyDescent="0.25">
      <c r="B4056" s="1831"/>
      <c r="C4056" s="1831"/>
      <c r="D4056" s="1627"/>
      <c r="E4056" s="1831"/>
      <c r="F4056" s="1831"/>
      <c r="G4056" s="1831"/>
      <c r="S4056" s="1473"/>
      <c r="BU4056" s="1819"/>
      <c r="CI4056" s="1455"/>
    </row>
    <row r="4057" spans="2:87" s="1365" customFormat="1" x14ac:dyDescent="0.25">
      <c r="B4057" s="1831"/>
      <c r="C4057" s="1831"/>
      <c r="D4057" s="1627"/>
      <c r="E4057" s="1831"/>
      <c r="F4057" s="1831"/>
      <c r="G4057" s="1831"/>
      <c r="S4057" s="1473"/>
      <c r="BU4057" s="1819"/>
      <c r="CI4057" s="1455"/>
    </row>
    <row r="4058" spans="2:87" s="1365" customFormat="1" x14ac:dyDescent="0.25">
      <c r="B4058" s="1831"/>
      <c r="C4058" s="1831"/>
      <c r="D4058" s="1627"/>
      <c r="E4058" s="1831"/>
      <c r="F4058" s="1831"/>
      <c r="G4058" s="1831"/>
      <c r="S4058" s="1473"/>
      <c r="BU4058" s="1819"/>
      <c r="CI4058" s="1455"/>
    </row>
    <row r="4059" spans="2:87" s="1365" customFormat="1" x14ac:dyDescent="0.25">
      <c r="B4059" s="1831"/>
      <c r="C4059" s="1831"/>
      <c r="D4059" s="1627"/>
      <c r="E4059" s="1831"/>
      <c r="F4059" s="1831"/>
      <c r="G4059" s="1831"/>
      <c r="S4059" s="1473"/>
      <c r="BU4059" s="1819"/>
      <c r="CI4059" s="1455"/>
    </row>
    <row r="4060" spans="2:87" s="1365" customFormat="1" x14ac:dyDescent="0.25">
      <c r="B4060" s="1831"/>
      <c r="C4060" s="1831"/>
      <c r="D4060" s="1627"/>
      <c r="E4060" s="1831"/>
      <c r="F4060" s="1831"/>
      <c r="G4060" s="1831"/>
      <c r="S4060" s="1473"/>
      <c r="BU4060" s="1819"/>
      <c r="CI4060" s="1455"/>
    </row>
    <row r="4061" spans="2:87" s="1365" customFormat="1" x14ac:dyDescent="0.25">
      <c r="B4061" s="1831"/>
      <c r="C4061" s="1831"/>
      <c r="D4061" s="1627"/>
      <c r="E4061" s="1831"/>
      <c r="F4061" s="1831"/>
      <c r="G4061" s="1831"/>
      <c r="S4061" s="1473"/>
      <c r="BU4061" s="1819"/>
      <c r="CI4061" s="1455"/>
    </row>
    <row r="4062" spans="2:87" s="1365" customFormat="1" x14ac:dyDescent="0.25">
      <c r="B4062" s="1831"/>
      <c r="C4062" s="1831"/>
      <c r="D4062" s="1627"/>
      <c r="E4062" s="1831"/>
      <c r="F4062" s="1831"/>
      <c r="G4062" s="1831"/>
      <c r="S4062" s="1473"/>
      <c r="BU4062" s="1819"/>
      <c r="CI4062" s="1455"/>
    </row>
    <row r="4063" spans="2:87" s="1365" customFormat="1" x14ac:dyDescent="0.25">
      <c r="B4063" s="1831"/>
      <c r="C4063" s="1831"/>
      <c r="D4063" s="1627"/>
      <c r="E4063" s="1831"/>
      <c r="F4063" s="1831"/>
      <c r="G4063" s="1831"/>
      <c r="S4063" s="1473"/>
      <c r="BU4063" s="1819"/>
      <c r="CI4063" s="1455"/>
    </row>
    <row r="4064" spans="2:87" s="1365" customFormat="1" x14ac:dyDescent="0.25">
      <c r="B4064" s="1831"/>
      <c r="C4064" s="1831"/>
      <c r="D4064" s="1627"/>
      <c r="E4064" s="1831"/>
      <c r="F4064" s="1831"/>
      <c r="G4064" s="1831"/>
      <c r="S4064" s="1473"/>
      <c r="BU4064" s="1819"/>
      <c r="CI4064" s="1455"/>
    </row>
    <row r="4065" spans="2:87" s="1365" customFormat="1" x14ac:dyDescent="0.25">
      <c r="B4065" s="1831"/>
      <c r="C4065" s="1831"/>
      <c r="D4065" s="1627"/>
      <c r="E4065" s="1831"/>
      <c r="F4065" s="1831"/>
      <c r="G4065" s="1831"/>
      <c r="S4065" s="1473"/>
      <c r="BU4065" s="1819"/>
      <c r="CI4065" s="1455"/>
    </row>
    <row r="4066" spans="2:87" s="1365" customFormat="1" x14ac:dyDescent="0.25">
      <c r="B4066" s="1831"/>
      <c r="C4066" s="1831"/>
      <c r="D4066" s="1627"/>
      <c r="E4066" s="1831"/>
      <c r="F4066" s="1831"/>
      <c r="G4066" s="1831"/>
      <c r="S4066" s="1473"/>
      <c r="BU4066" s="1819"/>
      <c r="CI4066" s="1455"/>
    </row>
    <row r="4067" spans="2:87" s="1365" customFormat="1" x14ac:dyDescent="0.25">
      <c r="B4067" s="1831"/>
      <c r="C4067" s="1831"/>
      <c r="D4067" s="1627"/>
      <c r="E4067" s="1831"/>
      <c r="F4067" s="1831"/>
      <c r="G4067" s="1831"/>
      <c r="S4067" s="1473"/>
      <c r="BU4067" s="1819"/>
      <c r="CI4067" s="1455"/>
    </row>
    <row r="4068" spans="2:87" s="1365" customFormat="1" x14ac:dyDescent="0.25">
      <c r="B4068" s="1831"/>
      <c r="C4068" s="1831"/>
      <c r="D4068" s="1627"/>
      <c r="E4068" s="1831"/>
      <c r="F4068" s="1831"/>
      <c r="G4068" s="1831"/>
      <c r="S4068" s="1473"/>
      <c r="BU4068" s="1819"/>
      <c r="CI4068" s="1455"/>
    </row>
    <row r="4069" spans="2:87" s="1365" customFormat="1" x14ac:dyDescent="0.25">
      <c r="B4069" s="1831"/>
      <c r="C4069" s="1831"/>
      <c r="D4069" s="1627"/>
      <c r="E4069" s="1831"/>
      <c r="F4069" s="1831"/>
      <c r="G4069" s="1831"/>
      <c r="S4069" s="1473"/>
      <c r="BU4069" s="1819"/>
      <c r="CI4069" s="1455"/>
    </row>
    <row r="4070" spans="2:87" s="1365" customFormat="1" x14ac:dyDescent="0.25">
      <c r="B4070" s="1831"/>
      <c r="C4070" s="1831"/>
      <c r="D4070" s="1627"/>
      <c r="E4070" s="1831"/>
      <c r="F4070" s="1831"/>
      <c r="G4070" s="1831"/>
      <c r="S4070" s="1473"/>
      <c r="BU4070" s="1819"/>
      <c r="CI4070" s="1455"/>
    </row>
    <row r="4071" spans="2:87" s="1365" customFormat="1" x14ac:dyDescent="0.25">
      <c r="B4071" s="1831"/>
      <c r="C4071" s="1831"/>
      <c r="D4071" s="1627"/>
      <c r="E4071" s="1831"/>
      <c r="F4071" s="1831"/>
      <c r="G4071" s="1831"/>
      <c r="S4071" s="1473"/>
      <c r="BU4071" s="1819"/>
      <c r="CI4071" s="1455"/>
    </row>
    <row r="4072" spans="2:87" s="1365" customFormat="1" x14ac:dyDescent="0.25">
      <c r="B4072" s="1831"/>
      <c r="C4072" s="1831"/>
      <c r="D4072" s="1627"/>
      <c r="E4072" s="1831"/>
      <c r="F4072" s="1831"/>
      <c r="G4072" s="1831"/>
      <c r="S4072" s="1473"/>
      <c r="BU4072" s="1819"/>
      <c r="CI4072" s="1455"/>
    </row>
    <row r="4073" spans="2:87" s="1365" customFormat="1" x14ac:dyDescent="0.25">
      <c r="B4073" s="1831"/>
      <c r="C4073" s="1831"/>
      <c r="D4073" s="1627"/>
      <c r="E4073" s="1831"/>
      <c r="F4073" s="1831"/>
      <c r="G4073" s="1831"/>
      <c r="S4073" s="1473"/>
      <c r="BU4073" s="1819"/>
      <c r="CI4073" s="1455"/>
    </row>
    <row r="4074" spans="2:87" s="1365" customFormat="1" x14ac:dyDescent="0.25">
      <c r="B4074" s="1831"/>
      <c r="C4074" s="1831"/>
      <c r="D4074" s="1627"/>
      <c r="E4074" s="1831"/>
      <c r="F4074" s="1831"/>
      <c r="G4074" s="1831"/>
      <c r="S4074" s="1473"/>
      <c r="BU4074" s="1819"/>
      <c r="CI4074" s="1455"/>
    </row>
    <row r="4075" spans="2:87" s="1365" customFormat="1" x14ac:dyDescent="0.25">
      <c r="B4075" s="1831"/>
      <c r="C4075" s="1831"/>
      <c r="D4075" s="1627"/>
      <c r="E4075" s="1831"/>
      <c r="F4075" s="1831"/>
      <c r="G4075" s="1831"/>
      <c r="S4075" s="1473"/>
      <c r="BU4075" s="1819"/>
      <c r="CI4075" s="1455"/>
    </row>
    <row r="4076" spans="2:87" s="1365" customFormat="1" x14ac:dyDescent="0.25">
      <c r="B4076" s="1831"/>
      <c r="C4076" s="1831"/>
      <c r="D4076" s="1627"/>
      <c r="E4076" s="1831"/>
      <c r="F4076" s="1831"/>
      <c r="G4076" s="1831"/>
      <c r="S4076" s="1473"/>
      <c r="BU4076" s="1819"/>
      <c r="CI4076" s="1455"/>
    </row>
    <row r="4077" spans="2:87" s="1365" customFormat="1" x14ac:dyDescent="0.25">
      <c r="B4077" s="1831"/>
      <c r="C4077" s="1831"/>
      <c r="D4077" s="1627"/>
      <c r="E4077" s="1831"/>
      <c r="F4077" s="1831"/>
      <c r="G4077" s="1831"/>
      <c r="S4077" s="1473"/>
      <c r="BU4077" s="1819"/>
      <c r="CI4077" s="1455"/>
    </row>
    <row r="4078" spans="2:87" s="1365" customFormat="1" x14ac:dyDescent="0.25">
      <c r="B4078" s="1831"/>
      <c r="C4078" s="1831"/>
      <c r="D4078" s="1627"/>
      <c r="E4078" s="1831"/>
      <c r="F4078" s="1831"/>
      <c r="G4078" s="1831"/>
      <c r="S4078" s="1473"/>
      <c r="BU4078" s="1819"/>
      <c r="CI4078" s="1455"/>
    </row>
    <row r="4079" spans="2:87" s="1365" customFormat="1" x14ac:dyDescent="0.25">
      <c r="B4079" s="1831"/>
      <c r="C4079" s="1831"/>
      <c r="D4079" s="1627"/>
      <c r="E4079" s="1831"/>
      <c r="F4079" s="1831"/>
      <c r="G4079" s="1831"/>
      <c r="S4079" s="1473"/>
      <c r="BU4079" s="1819"/>
      <c r="CI4079" s="1455"/>
    </row>
    <row r="4080" spans="2:87" s="1365" customFormat="1" x14ac:dyDescent="0.25">
      <c r="B4080" s="1831"/>
      <c r="C4080" s="1831"/>
      <c r="D4080" s="1627"/>
      <c r="E4080" s="1831"/>
      <c r="F4080" s="1831"/>
      <c r="G4080" s="1831"/>
      <c r="S4080" s="1473"/>
      <c r="BU4080" s="1819"/>
      <c r="CI4080" s="1455"/>
    </row>
    <row r="4081" spans="2:87" s="1365" customFormat="1" x14ac:dyDescent="0.25">
      <c r="B4081" s="1831"/>
      <c r="C4081" s="1831"/>
      <c r="D4081" s="1627"/>
      <c r="E4081" s="1831"/>
      <c r="F4081" s="1831"/>
      <c r="G4081" s="1831"/>
      <c r="S4081" s="1473"/>
      <c r="BU4081" s="1819"/>
      <c r="CI4081" s="1455"/>
    </row>
    <row r="4082" spans="2:87" s="1365" customFormat="1" x14ac:dyDescent="0.25">
      <c r="B4082" s="1831"/>
      <c r="C4082" s="1831"/>
      <c r="D4082" s="1627"/>
      <c r="E4082" s="1831"/>
      <c r="F4082" s="1831"/>
      <c r="G4082" s="1831"/>
      <c r="S4082" s="1473"/>
      <c r="BU4082" s="1819"/>
      <c r="CI4082" s="1455"/>
    </row>
    <row r="4083" spans="2:87" s="1365" customFormat="1" x14ac:dyDescent="0.25">
      <c r="B4083" s="1831"/>
      <c r="C4083" s="1831"/>
      <c r="D4083" s="1627"/>
      <c r="E4083" s="1831"/>
      <c r="F4083" s="1831"/>
      <c r="G4083" s="1831"/>
      <c r="S4083" s="1473"/>
      <c r="BU4083" s="1819"/>
      <c r="CI4083" s="1455"/>
    </row>
    <row r="4084" spans="2:87" s="1365" customFormat="1" x14ac:dyDescent="0.25">
      <c r="B4084" s="1831"/>
      <c r="C4084" s="1831"/>
      <c r="D4084" s="1627"/>
      <c r="E4084" s="1831"/>
      <c r="F4084" s="1831"/>
      <c r="G4084" s="1831"/>
      <c r="S4084" s="1473"/>
      <c r="BU4084" s="1819"/>
      <c r="CI4084" s="1455"/>
    </row>
    <row r="4085" spans="2:87" s="1365" customFormat="1" x14ac:dyDescent="0.25">
      <c r="B4085" s="1831"/>
      <c r="C4085" s="1831"/>
      <c r="D4085" s="1627"/>
      <c r="E4085" s="1831"/>
      <c r="F4085" s="1831"/>
      <c r="G4085" s="1831"/>
      <c r="S4085" s="1473"/>
      <c r="BU4085" s="1819"/>
      <c r="CI4085" s="1455"/>
    </row>
    <row r="4086" spans="2:87" s="1365" customFormat="1" x14ac:dyDescent="0.25">
      <c r="B4086" s="1831"/>
      <c r="C4086" s="1831"/>
      <c r="D4086" s="1627"/>
      <c r="E4086" s="1831"/>
      <c r="F4086" s="1831"/>
      <c r="G4086" s="1831"/>
      <c r="S4086" s="1473"/>
      <c r="BU4086" s="1819"/>
      <c r="CI4086" s="1455"/>
    </row>
    <row r="4087" spans="2:87" s="1365" customFormat="1" x14ac:dyDescent="0.25">
      <c r="B4087" s="1831"/>
      <c r="C4087" s="1831"/>
      <c r="D4087" s="1627"/>
      <c r="E4087" s="1831"/>
      <c r="F4087" s="1831"/>
      <c r="G4087" s="1831"/>
      <c r="S4087" s="1473"/>
      <c r="BU4087" s="1819"/>
      <c r="CI4087" s="1455"/>
    </row>
    <row r="4088" spans="2:87" s="1365" customFormat="1" x14ac:dyDescent="0.25">
      <c r="B4088" s="1831"/>
      <c r="C4088" s="1831"/>
      <c r="D4088" s="1627"/>
      <c r="E4088" s="1831"/>
      <c r="F4088" s="1831"/>
      <c r="G4088" s="1831"/>
      <c r="S4088" s="1473"/>
      <c r="BU4088" s="1819"/>
      <c r="CI4088" s="1455"/>
    </row>
    <row r="4089" spans="2:87" s="1365" customFormat="1" x14ac:dyDescent="0.25">
      <c r="B4089" s="1831"/>
      <c r="C4089" s="1831"/>
      <c r="D4089" s="1627"/>
      <c r="E4089" s="1831"/>
      <c r="F4089" s="1831"/>
      <c r="G4089" s="1831"/>
      <c r="S4089" s="1473"/>
      <c r="BU4089" s="1819"/>
      <c r="CI4089" s="1455"/>
    </row>
    <row r="4090" spans="2:87" s="1365" customFormat="1" x14ac:dyDescent="0.25">
      <c r="B4090" s="1831"/>
      <c r="C4090" s="1831"/>
      <c r="D4090" s="1627"/>
      <c r="E4090" s="1831"/>
      <c r="F4090" s="1831"/>
      <c r="G4090" s="1831"/>
      <c r="S4090" s="1473"/>
      <c r="BU4090" s="1819"/>
      <c r="CI4090" s="1455"/>
    </row>
    <row r="4091" spans="2:87" s="1365" customFormat="1" x14ac:dyDescent="0.25">
      <c r="B4091" s="1831"/>
      <c r="C4091" s="1831"/>
      <c r="D4091" s="1627"/>
      <c r="E4091" s="1831"/>
      <c r="F4091" s="1831"/>
      <c r="G4091" s="1831"/>
      <c r="S4091" s="1473"/>
      <c r="BU4091" s="1819"/>
      <c r="CI4091" s="1455"/>
    </row>
    <row r="4092" spans="2:87" s="1365" customFormat="1" x14ac:dyDescent="0.25">
      <c r="B4092" s="1831"/>
      <c r="C4092" s="1831"/>
      <c r="D4092" s="1627"/>
      <c r="E4092" s="1831"/>
      <c r="F4092" s="1831"/>
      <c r="G4092" s="1831"/>
      <c r="S4092" s="1473"/>
      <c r="BU4092" s="1819"/>
      <c r="CI4092" s="1455"/>
    </row>
    <row r="4093" spans="2:87" s="1365" customFormat="1" x14ac:dyDescent="0.25">
      <c r="B4093" s="1831"/>
      <c r="C4093" s="1831"/>
      <c r="D4093" s="1627"/>
      <c r="E4093" s="1831"/>
      <c r="F4093" s="1831"/>
      <c r="G4093" s="1831"/>
      <c r="S4093" s="1473"/>
      <c r="BU4093" s="1819"/>
      <c r="CI4093" s="1455"/>
    </row>
    <row r="4094" spans="2:87" s="1365" customFormat="1" x14ac:dyDescent="0.25">
      <c r="B4094" s="1831"/>
      <c r="C4094" s="1831"/>
      <c r="D4094" s="1627"/>
      <c r="E4094" s="1831"/>
      <c r="F4094" s="1831"/>
      <c r="G4094" s="1831"/>
      <c r="S4094" s="1473"/>
      <c r="BU4094" s="1819"/>
      <c r="CI4094" s="1455"/>
    </row>
    <row r="4095" spans="2:87" s="1365" customFormat="1" x14ac:dyDescent="0.25">
      <c r="B4095" s="1831"/>
      <c r="C4095" s="1831"/>
      <c r="D4095" s="1627"/>
      <c r="E4095" s="1831"/>
      <c r="F4095" s="1831"/>
      <c r="G4095" s="1831"/>
      <c r="S4095" s="1473"/>
      <c r="BU4095" s="1819"/>
      <c r="CI4095" s="1455"/>
    </row>
    <row r="4096" spans="2:87" s="1365" customFormat="1" x14ac:dyDescent="0.25">
      <c r="B4096" s="1831"/>
      <c r="C4096" s="1831"/>
      <c r="D4096" s="1627"/>
      <c r="E4096" s="1831"/>
      <c r="F4096" s="1831"/>
      <c r="G4096" s="1831"/>
      <c r="S4096" s="1473"/>
      <c r="BU4096" s="1819"/>
      <c r="CI4096" s="1455"/>
    </row>
    <row r="4097" spans="2:87" s="1365" customFormat="1" x14ac:dyDescent="0.25">
      <c r="B4097" s="1831"/>
      <c r="C4097" s="1831"/>
      <c r="D4097" s="1627"/>
      <c r="E4097" s="1831"/>
      <c r="F4097" s="1831"/>
      <c r="G4097" s="1831"/>
      <c r="S4097" s="1473"/>
      <c r="BU4097" s="1819"/>
      <c r="CI4097" s="1455"/>
    </row>
    <row r="4098" spans="2:87" s="1365" customFormat="1" x14ac:dyDescent="0.25">
      <c r="B4098" s="1831"/>
      <c r="C4098" s="1831"/>
      <c r="D4098" s="1627"/>
      <c r="E4098" s="1831"/>
      <c r="F4098" s="1831"/>
      <c r="G4098" s="1831"/>
      <c r="S4098" s="1473"/>
      <c r="BU4098" s="1819"/>
      <c r="CI4098" s="1455"/>
    </row>
    <row r="4099" spans="2:87" s="1365" customFormat="1" x14ac:dyDescent="0.25">
      <c r="B4099" s="1831"/>
      <c r="C4099" s="1831"/>
      <c r="D4099" s="1627"/>
      <c r="E4099" s="1831"/>
      <c r="F4099" s="1831"/>
      <c r="G4099" s="1831"/>
      <c r="S4099" s="1473"/>
      <c r="BU4099" s="1819"/>
      <c r="CI4099" s="1455"/>
    </row>
    <row r="4100" spans="2:87" s="1365" customFormat="1" x14ac:dyDescent="0.25">
      <c r="B4100" s="1831"/>
      <c r="C4100" s="1831"/>
      <c r="D4100" s="1627"/>
      <c r="E4100" s="1831"/>
      <c r="F4100" s="1831"/>
      <c r="G4100" s="1831"/>
      <c r="S4100" s="1473"/>
      <c r="BU4100" s="1819"/>
      <c r="CI4100" s="1455"/>
    </row>
    <row r="4101" spans="2:87" s="1365" customFormat="1" x14ac:dyDescent="0.25">
      <c r="B4101" s="1831"/>
      <c r="C4101" s="1831"/>
      <c r="D4101" s="1627"/>
      <c r="E4101" s="1831"/>
      <c r="F4101" s="1831"/>
      <c r="G4101" s="1831"/>
      <c r="S4101" s="1473"/>
      <c r="BU4101" s="1819"/>
      <c r="CI4101" s="1455"/>
    </row>
    <row r="4102" spans="2:87" s="1365" customFormat="1" x14ac:dyDescent="0.25">
      <c r="B4102" s="1831"/>
      <c r="C4102" s="1831"/>
      <c r="D4102" s="1627"/>
      <c r="E4102" s="1831"/>
      <c r="F4102" s="1831"/>
      <c r="G4102" s="1831"/>
      <c r="S4102" s="1473"/>
      <c r="BU4102" s="1819"/>
      <c r="CI4102" s="1455"/>
    </row>
    <row r="4103" spans="2:87" s="1365" customFormat="1" x14ac:dyDescent="0.25">
      <c r="B4103" s="1831"/>
      <c r="C4103" s="1831"/>
      <c r="D4103" s="1627"/>
      <c r="E4103" s="1831"/>
      <c r="F4103" s="1831"/>
      <c r="G4103" s="1831"/>
      <c r="S4103" s="1473"/>
      <c r="BU4103" s="1819"/>
      <c r="CI4103" s="1455"/>
    </row>
    <row r="4104" spans="2:87" s="1365" customFormat="1" x14ac:dyDescent="0.25">
      <c r="B4104" s="1831"/>
      <c r="C4104" s="1831"/>
      <c r="D4104" s="1627"/>
      <c r="E4104" s="1831"/>
      <c r="F4104" s="1831"/>
      <c r="G4104" s="1831"/>
      <c r="S4104" s="1473"/>
      <c r="BU4104" s="1819"/>
      <c r="CI4104" s="1455"/>
    </row>
    <row r="4105" spans="2:87" s="1365" customFormat="1" x14ac:dyDescent="0.25">
      <c r="B4105" s="1831"/>
      <c r="C4105" s="1831"/>
      <c r="D4105" s="1627"/>
      <c r="E4105" s="1831"/>
      <c r="F4105" s="1831"/>
      <c r="G4105" s="1831"/>
      <c r="S4105" s="1473"/>
      <c r="BU4105" s="1819"/>
      <c r="CI4105" s="1455"/>
    </row>
    <row r="4106" spans="2:87" s="1365" customFormat="1" x14ac:dyDescent="0.25">
      <c r="B4106" s="1831"/>
      <c r="C4106" s="1831"/>
      <c r="D4106" s="1627"/>
      <c r="E4106" s="1831"/>
      <c r="F4106" s="1831"/>
      <c r="G4106" s="1831"/>
      <c r="S4106" s="1473"/>
      <c r="BU4106" s="1819"/>
      <c r="CI4106" s="1455"/>
    </row>
    <row r="4107" spans="2:87" s="1365" customFormat="1" x14ac:dyDescent="0.25">
      <c r="B4107" s="1831"/>
      <c r="C4107" s="1831"/>
      <c r="D4107" s="1627"/>
      <c r="E4107" s="1831"/>
      <c r="F4107" s="1831"/>
      <c r="G4107" s="1831"/>
      <c r="S4107" s="1473"/>
      <c r="BU4107" s="1819"/>
      <c r="CI4107" s="1455"/>
    </row>
    <row r="4108" spans="2:87" s="1365" customFormat="1" x14ac:dyDescent="0.25">
      <c r="B4108" s="1831"/>
      <c r="C4108" s="1831"/>
      <c r="D4108" s="1627"/>
      <c r="E4108" s="1831"/>
      <c r="F4108" s="1831"/>
      <c r="G4108" s="1831"/>
      <c r="S4108" s="1473"/>
      <c r="BU4108" s="1819"/>
      <c r="CI4108" s="1455"/>
    </row>
    <row r="4109" spans="2:87" s="1365" customFormat="1" x14ac:dyDescent="0.25">
      <c r="B4109" s="1831"/>
      <c r="C4109" s="1831"/>
      <c r="D4109" s="1627"/>
      <c r="E4109" s="1831"/>
      <c r="F4109" s="1831"/>
      <c r="G4109" s="1831"/>
      <c r="S4109" s="1473"/>
      <c r="BU4109" s="1819"/>
      <c r="CI4109" s="1455"/>
    </row>
    <row r="4110" spans="2:87" s="1365" customFormat="1" x14ac:dyDescent="0.25">
      <c r="B4110" s="1831"/>
      <c r="C4110" s="1831"/>
      <c r="D4110" s="1627"/>
      <c r="E4110" s="1831"/>
      <c r="F4110" s="1831"/>
      <c r="G4110" s="1831"/>
      <c r="S4110" s="1473"/>
      <c r="BU4110" s="1819"/>
      <c r="CI4110" s="1455"/>
    </row>
    <row r="4111" spans="2:87" s="1365" customFormat="1" x14ac:dyDescent="0.25">
      <c r="B4111" s="1831"/>
      <c r="C4111" s="1831"/>
      <c r="D4111" s="1627"/>
      <c r="E4111" s="1831"/>
      <c r="F4111" s="1831"/>
      <c r="G4111" s="1831"/>
      <c r="S4111" s="1473"/>
      <c r="BU4111" s="1819"/>
      <c r="CI4111" s="1455"/>
    </row>
    <row r="4112" spans="2:87" s="1365" customFormat="1" x14ac:dyDescent="0.25">
      <c r="B4112" s="1831"/>
      <c r="C4112" s="1831"/>
      <c r="D4112" s="1627"/>
      <c r="E4112" s="1831"/>
      <c r="F4112" s="1831"/>
      <c r="G4112" s="1831"/>
      <c r="S4112" s="1473"/>
      <c r="BU4112" s="1819"/>
      <c r="CI4112" s="1455"/>
    </row>
    <row r="4113" spans="2:87" s="1365" customFormat="1" x14ac:dyDescent="0.25">
      <c r="B4113" s="1831"/>
      <c r="C4113" s="1831"/>
      <c r="D4113" s="1627"/>
      <c r="E4113" s="1831"/>
      <c r="F4113" s="1831"/>
      <c r="G4113" s="1831"/>
      <c r="S4113" s="1473"/>
      <c r="BU4113" s="1819"/>
      <c r="CI4113" s="1455"/>
    </row>
    <row r="4114" spans="2:87" s="1365" customFormat="1" x14ac:dyDescent="0.25">
      <c r="B4114" s="1831"/>
      <c r="C4114" s="1831"/>
      <c r="D4114" s="1627"/>
      <c r="E4114" s="1831"/>
      <c r="F4114" s="1831"/>
      <c r="G4114" s="1831"/>
      <c r="S4114" s="1473"/>
      <c r="BU4114" s="1819"/>
      <c r="CI4114" s="1455"/>
    </row>
    <row r="4115" spans="2:87" s="1365" customFormat="1" x14ac:dyDescent="0.25">
      <c r="B4115" s="1831"/>
      <c r="C4115" s="1831"/>
      <c r="D4115" s="1627"/>
      <c r="E4115" s="1831"/>
      <c r="F4115" s="1831"/>
      <c r="G4115" s="1831"/>
      <c r="S4115" s="1473"/>
      <c r="BU4115" s="1819"/>
      <c r="CI4115" s="1455"/>
    </row>
    <row r="4116" spans="2:87" s="1365" customFormat="1" x14ac:dyDescent="0.25">
      <c r="B4116" s="1831"/>
      <c r="C4116" s="1831"/>
      <c r="D4116" s="1627"/>
      <c r="E4116" s="1831"/>
      <c r="F4116" s="1831"/>
      <c r="G4116" s="1831"/>
      <c r="S4116" s="1473"/>
      <c r="BU4116" s="1819"/>
      <c r="CI4116" s="1455"/>
    </row>
    <row r="4117" spans="2:87" s="1365" customFormat="1" x14ac:dyDescent="0.25">
      <c r="B4117" s="1831"/>
      <c r="C4117" s="1831"/>
      <c r="D4117" s="1627"/>
      <c r="E4117" s="1831"/>
      <c r="F4117" s="1831"/>
      <c r="G4117" s="1831"/>
      <c r="S4117" s="1473"/>
      <c r="BU4117" s="1819"/>
      <c r="CI4117" s="1455"/>
    </row>
    <row r="4118" spans="2:87" s="1365" customFormat="1" x14ac:dyDescent="0.25">
      <c r="B4118" s="1831"/>
      <c r="C4118" s="1831"/>
      <c r="D4118" s="1627"/>
      <c r="E4118" s="1831"/>
      <c r="F4118" s="1831"/>
      <c r="G4118" s="1831"/>
      <c r="S4118" s="1473"/>
      <c r="BU4118" s="1819"/>
      <c r="CI4118" s="1455"/>
    </row>
    <row r="4119" spans="2:87" s="1365" customFormat="1" x14ac:dyDescent="0.25">
      <c r="B4119" s="1831"/>
      <c r="C4119" s="1831"/>
      <c r="D4119" s="1627"/>
      <c r="E4119" s="1831"/>
      <c r="F4119" s="1831"/>
      <c r="G4119" s="1831"/>
      <c r="S4119" s="1473"/>
      <c r="BU4119" s="1819"/>
      <c r="CI4119" s="1455"/>
    </row>
    <row r="4120" spans="2:87" s="1365" customFormat="1" x14ac:dyDescent="0.25">
      <c r="B4120" s="1831"/>
      <c r="C4120" s="1831"/>
      <c r="D4120" s="1627"/>
      <c r="E4120" s="1831"/>
      <c r="F4120" s="1831"/>
      <c r="G4120" s="1831"/>
      <c r="S4120" s="1473"/>
      <c r="BU4120" s="1819"/>
      <c r="CI4120" s="1455"/>
    </row>
    <row r="4121" spans="2:87" s="1365" customFormat="1" x14ac:dyDescent="0.25">
      <c r="B4121" s="1831"/>
      <c r="C4121" s="1831"/>
      <c r="D4121" s="1627"/>
      <c r="E4121" s="1831"/>
      <c r="F4121" s="1831"/>
      <c r="G4121" s="1831"/>
      <c r="S4121" s="1473"/>
      <c r="BU4121" s="1819"/>
      <c r="CI4121" s="1455"/>
    </row>
    <row r="4122" spans="2:87" s="1365" customFormat="1" x14ac:dyDescent="0.25">
      <c r="B4122" s="1831"/>
      <c r="C4122" s="1831"/>
      <c r="D4122" s="1627"/>
      <c r="E4122" s="1831"/>
      <c r="F4122" s="1831"/>
      <c r="G4122" s="1831"/>
      <c r="S4122" s="1473"/>
      <c r="BU4122" s="1819"/>
      <c r="CI4122" s="1455"/>
    </row>
    <row r="4123" spans="2:87" s="1365" customFormat="1" x14ac:dyDescent="0.25">
      <c r="B4123" s="1831"/>
      <c r="C4123" s="1831"/>
      <c r="D4123" s="1627"/>
      <c r="E4123" s="1831"/>
      <c r="F4123" s="1831"/>
      <c r="G4123" s="1831"/>
      <c r="S4123" s="1473"/>
      <c r="BU4123" s="1819"/>
      <c r="CI4123" s="1455"/>
    </row>
    <row r="4124" spans="2:87" s="1365" customFormat="1" x14ac:dyDescent="0.25">
      <c r="B4124" s="1831"/>
      <c r="C4124" s="1831"/>
      <c r="D4124" s="1627"/>
      <c r="E4124" s="1831"/>
      <c r="F4124" s="1831"/>
      <c r="G4124" s="1831"/>
      <c r="S4124" s="1473"/>
      <c r="BU4124" s="1819"/>
      <c r="CI4124" s="1455"/>
    </row>
    <row r="4125" spans="2:87" s="1365" customFormat="1" x14ac:dyDescent="0.25">
      <c r="B4125" s="1831"/>
      <c r="C4125" s="1831"/>
      <c r="D4125" s="1627"/>
      <c r="E4125" s="1831"/>
      <c r="F4125" s="1831"/>
      <c r="G4125" s="1831"/>
      <c r="S4125" s="1473"/>
      <c r="BU4125" s="1819"/>
      <c r="CI4125" s="1455"/>
    </row>
    <row r="4126" spans="2:87" s="1365" customFormat="1" x14ac:dyDescent="0.25">
      <c r="B4126" s="1831"/>
      <c r="C4126" s="1831"/>
      <c r="D4126" s="1627"/>
      <c r="E4126" s="1831"/>
      <c r="F4126" s="1831"/>
      <c r="G4126" s="1831"/>
      <c r="S4126" s="1473"/>
      <c r="BU4126" s="1819"/>
      <c r="CI4126" s="1455"/>
    </row>
    <row r="4127" spans="2:87" s="1365" customFormat="1" x14ac:dyDescent="0.25">
      <c r="B4127" s="1831"/>
      <c r="C4127" s="1831"/>
      <c r="D4127" s="1627"/>
      <c r="E4127" s="1831"/>
      <c r="F4127" s="1831"/>
      <c r="G4127" s="1831"/>
      <c r="S4127" s="1473"/>
      <c r="BU4127" s="1819"/>
      <c r="CI4127" s="1455"/>
    </row>
    <row r="4128" spans="2:87" s="1365" customFormat="1" x14ac:dyDescent="0.25">
      <c r="B4128" s="1831"/>
      <c r="C4128" s="1831"/>
      <c r="D4128" s="1627"/>
      <c r="E4128" s="1831"/>
      <c r="F4128" s="1831"/>
      <c r="G4128" s="1831"/>
      <c r="S4128" s="1473"/>
      <c r="BU4128" s="1819"/>
      <c r="CI4128" s="1455"/>
    </row>
    <row r="4129" spans="2:87" s="1365" customFormat="1" x14ac:dyDescent="0.25">
      <c r="B4129" s="1831"/>
      <c r="C4129" s="1831"/>
      <c r="D4129" s="1627"/>
      <c r="E4129" s="1831"/>
      <c r="F4129" s="1831"/>
      <c r="G4129" s="1831"/>
      <c r="S4129" s="1473"/>
      <c r="BU4129" s="1819"/>
      <c r="CI4129" s="1455"/>
    </row>
    <row r="4130" spans="2:87" s="1365" customFormat="1" x14ac:dyDescent="0.25">
      <c r="B4130" s="1831"/>
      <c r="C4130" s="1831"/>
      <c r="D4130" s="1627"/>
      <c r="E4130" s="1831"/>
      <c r="F4130" s="1831"/>
      <c r="G4130" s="1831"/>
      <c r="S4130" s="1473"/>
      <c r="BU4130" s="1819"/>
      <c r="CI4130" s="1455"/>
    </row>
    <row r="4131" spans="2:87" s="1365" customFormat="1" x14ac:dyDescent="0.25">
      <c r="B4131" s="1831"/>
      <c r="C4131" s="1831"/>
      <c r="D4131" s="1627"/>
      <c r="E4131" s="1831"/>
      <c r="F4131" s="1831"/>
      <c r="G4131" s="1831"/>
      <c r="S4131" s="1473"/>
      <c r="BU4131" s="1819"/>
      <c r="CI4131" s="1455"/>
    </row>
    <row r="4132" spans="2:87" s="1365" customFormat="1" x14ac:dyDescent="0.25">
      <c r="B4132" s="1831"/>
      <c r="C4132" s="1831"/>
      <c r="D4132" s="1627"/>
      <c r="E4132" s="1831"/>
      <c r="F4132" s="1831"/>
      <c r="G4132" s="1831"/>
      <c r="S4132" s="1473"/>
      <c r="BU4132" s="1819"/>
      <c r="CI4132" s="1455"/>
    </row>
    <row r="4133" spans="2:87" s="1365" customFormat="1" x14ac:dyDescent="0.25">
      <c r="B4133" s="1831"/>
      <c r="C4133" s="1831"/>
      <c r="D4133" s="1627"/>
      <c r="E4133" s="1831"/>
      <c r="F4133" s="1831"/>
      <c r="G4133" s="1831"/>
      <c r="S4133" s="1473"/>
      <c r="BU4133" s="1819"/>
      <c r="CI4133" s="1455"/>
    </row>
    <row r="4134" spans="2:87" s="1365" customFormat="1" x14ac:dyDescent="0.25">
      <c r="B4134" s="1831"/>
      <c r="C4134" s="1831"/>
      <c r="D4134" s="1627"/>
      <c r="E4134" s="1831"/>
      <c r="F4134" s="1831"/>
      <c r="G4134" s="1831"/>
      <c r="S4134" s="1473"/>
      <c r="BU4134" s="1819"/>
      <c r="CI4134" s="1455"/>
    </row>
    <row r="4135" spans="2:87" s="1365" customFormat="1" x14ac:dyDescent="0.25">
      <c r="B4135" s="1831"/>
      <c r="C4135" s="1831"/>
      <c r="D4135" s="1627"/>
      <c r="E4135" s="1831"/>
      <c r="F4135" s="1831"/>
      <c r="G4135" s="1831"/>
      <c r="S4135" s="1473"/>
      <c r="BU4135" s="1819"/>
      <c r="CI4135" s="1455"/>
    </row>
    <row r="4136" spans="2:87" s="1365" customFormat="1" x14ac:dyDescent="0.25">
      <c r="B4136" s="1831"/>
      <c r="C4136" s="1831"/>
      <c r="D4136" s="1627"/>
      <c r="E4136" s="1831"/>
      <c r="F4136" s="1831"/>
      <c r="G4136" s="1831"/>
      <c r="S4136" s="1473"/>
      <c r="BU4136" s="1819"/>
      <c r="CI4136" s="1455"/>
    </row>
    <row r="4137" spans="2:87" s="1365" customFormat="1" x14ac:dyDescent="0.25">
      <c r="B4137" s="1831"/>
      <c r="C4137" s="1831"/>
      <c r="D4137" s="1627"/>
      <c r="E4137" s="1831"/>
      <c r="F4137" s="1831"/>
      <c r="G4137" s="1831"/>
      <c r="S4137" s="1473"/>
      <c r="BU4137" s="1819"/>
      <c r="CI4137" s="1455"/>
    </row>
    <row r="4138" spans="2:87" s="1365" customFormat="1" x14ac:dyDescent="0.25">
      <c r="B4138" s="1831"/>
      <c r="C4138" s="1831"/>
      <c r="D4138" s="1627"/>
      <c r="E4138" s="1831"/>
      <c r="F4138" s="1831"/>
      <c r="G4138" s="1831"/>
      <c r="S4138" s="1473"/>
      <c r="BU4138" s="1819"/>
      <c r="CI4138" s="1455"/>
    </row>
    <row r="4139" spans="2:87" s="1365" customFormat="1" x14ac:dyDescent="0.25">
      <c r="B4139" s="1831"/>
      <c r="C4139" s="1831"/>
      <c r="D4139" s="1627"/>
      <c r="E4139" s="1831"/>
      <c r="F4139" s="1831"/>
      <c r="G4139" s="1831"/>
      <c r="S4139" s="1473"/>
      <c r="BU4139" s="1819"/>
      <c r="CI4139" s="1455"/>
    </row>
    <row r="4140" spans="2:87" s="1365" customFormat="1" x14ac:dyDescent="0.25">
      <c r="B4140" s="1831"/>
      <c r="C4140" s="1831"/>
      <c r="D4140" s="1627"/>
      <c r="E4140" s="1831"/>
      <c r="F4140" s="1831"/>
      <c r="G4140" s="1831"/>
      <c r="S4140" s="1473"/>
      <c r="BU4140" s="1819"/>
      <c r="CI4140" s="1455"/>
    </row>
    <row r="4141" spans="2:87" s="1365" customFormat="1" x14ac:dyDescent="0.25">
      <c r="B4141" s="1831"/>
      <c r="C4141" s="1831"/>
      <c r="D4141" s="1627"/>
      <c r="E4141" s="1831"/>
      <c r="F4141" s="1831"/>
      <c r="G4141" s="1831"/>
      <c r="S4141" s="1473"/>
      <c r="BU4141" s="1819"/>
      <c r="CI4141" s="1455"/>
    </row>
    <row r="4142" spans="2:87" s="1365" customFormat="1" x14ac:dyDescent="0.25">
      <c r="B4142" s="1831"/>
      <c r="C4142" s="1831"/>
      <c r="D4142" s="1627"/>
      <c r="E4142" s="1831"/>
      <c r="F4142" s="1831"/>
      <c r="G4142" s="1831"/>
      <c r="S4142" s="1473"/>
      <c r="BU4142" s="1819"/>
      <c r="CI4142" s="1455"/>
    </row>
    <row r="4143" spans="2:87" s="1365" customFormat="1" x14ac:dyDescent="0.25">
      <c r="B4143" s="1831"/>
      <c r="C4143" s="1831"/>
      <c r="D4143" s="1627"/>
      <c r="E4143" s="1831"/>
      <c r="F4143" s="1831"/>
      <c r="G4143" s="1831"/>
      <c r="S4143" s="1473"/>
      <c r="BU4143" s="1819"/>
      <c r="CI4143" s="1455"/>
    </row>
    <row r="4144" spans="2:87" s="1365" customFormat="1" x14ac:dyDescent="0.25">
      <c r="B4144" s="1831"/>
      <c r="C4144" s="1831"/>
      <c r="D4144" s="1627"/>
      <c r="E4144" s="1831"/>
      <c r="F4144" s="1831"/>
      <c r="G4144" s="1831"/>
      <c r="S4144" s="1473"/>
      <c r="BU4144" s="1819"/>
      <c r="CI4144" s="1455"/>
    </row>
    <row r="4145" spans="2:87" s="1365" customFormat="1" x14ac:dyDescent="0.25">
      <c r="B4145" s="1831"/>
      <c r="C4145" s="1831"/>
      <c r="D4145" s="1627"/>
      <c r="E4145" s="1831"/>
      <c r="F4145" s="1831"/>
      <c r="G4145" s="1831"/>
      <c r="S4145" s="1473"/>
      <c r="BU4145" s="1819"/>
      <c r="CI4145" s="1455"/>
    </row>
    <row r="4146" spans="2:87" s="1365" customFormat="1" x14ac:dyDescent="0.25">
      <c r="B4146" s="1831"/>
      <c r="C4146" s="1831"/>
      <c r="D4146" s="1627"/>
      <c r="E4146" s="1831"/>
      <c r="F4146" s="1831"/>
      <c r="G4146" s="1831"/>
      <c r="S4146" s="1473"/>
      <c r="BU4146" s="1819"/>
      <c r="CI4146" s="1455"/>
    </row>
    <row r="4147" spans="2:87" s="1365" customFormat="1" x14ac:dyDescent="0.25">
      <c r="B4147" s="1831"/>
      <c r="C4147" s="1831"/>
      <c r="D4147" s="1627"/>
      <c r="E4147" s="1831"/>
      <c r="F4147" s="1831"/>
      <c r="G4147" s="1831"/>
      <c r="S4147" s="1473"/>
      <c r="BU4147" s="1819"/>
      <c r="CI4147" s="1455"/>
    </row>
    <row r="4148" spans="2:87" s="1365" customFormat="1" x14ac:dyDescent="0.25">
      <c r="B4148" s="1831"/>
      <c r="C4148" s="1831"/>
      <c r="D4148" s="1627"/>
      <c r="E4148" s="1831"/>
      <c r="F4148" s="1831"/>
      <c r="G4148" s="1831"/>
      <c r="S4148" s="1473"/>
      <c r="BU4148" s="1819"/>
      <c r="CI4148" s="1455"/>
    </row>
    <row r="4149" spans="2:87" s="1365" customFormat="1" x14ac:dyDescent="0.25">
      <c r="B4149" s="1831"/>
      <c r="C4149" s="1831"/>
      <c r="D4149" s="1627"/>
      <c r="E4149" s="1831"/>
      <c r="F4149" s="1831"/>
      <c r="G4149" s="1831"/>
      <c r="S4149" s="1473"/>
      <c r="BU4149" s="1819"/>
      <c r="CI4149" s="1455"/>
    </row>
    <row r="4150" spans="2:87" s="1365" customFormat="1" x14ac:dyDescent="0.25">
      <c r="B4150" s="1831"/>
      <c r="C4150" s="1831"/>
      <c r="D4150" s="1627"/>
      <c r="E4150" s="1831"/>
      <c r="F4150" s="1831"/>
      <c r="G4150" s="1831"/>
      <c r="S4150" s="1473"/>
      <c r="BU4150" s="1819"/>
      <c r="CI4150" s="1455"/>
    </row>
    <row r="4151" spans="2:87" s="1365" customFormat="1" x14ac:dyDescent="0.25">
      <c r="B4151" s="1831"/>
      <c r="C4151" s="1831"/>
      <c r="D4151" s="1627"/>
      <c r="E4151" s="1831"/>
      <c r="F4151" s="1831"/>
      <c r="G4151" s="1831"/>
      <c r="S4151" s="1473"/>
      <c r="BU4151" s="1819"/>
      <c r="CI4151" s="1455"/>
    </row>
    <row r="4152" spans="2:87" s="1365" customFormat="1" x14ac:dyDescent="0.25">
      <c r="B4152" s="1831"/>
      <c r="C4152" s="1831"/>
      <c r="D4152" s="1627"/>
      <c r="E4152" s="1831"/>
      <c r="F4152" s="1831"/>
      <c r="G4152" s="1831"/>
      <c r="S4152" s="1473"/>
      <c r="BU4152" s="1819"/>
      <c r="CI4152" s="1455"/>
    </row>
    <row r="4153" spans="2:87" s="1365" customFormat="1" x14ac:dyDescent="0.25">
      <c r="B4153" s="1831"/>
      <c r="C4153" s="1831"/>
      <c r="D4153" s="1627"/>
      <c r="E4153" s="1831"/>
      <c r="F4153" s="1831"/>
      <c r="G4153" s="1831"/>
      <c r="S4153" s="1473"/>
      <c r="BU4153" s="1819"/>
      <c r="CI4153" s="1455"/>
    </row>
    <row r="4154" spans="2:87" s="1365" customFormat="1" x14ac:dyDescent="0.25">
      <c r="B4154" s="1831"/>
      <c r="C4154" s="1831"/>
      <c r="D4154" s="1627"/>
      <c r="E4154" s="1831"/>
      <c r="F4154" s="1831"/>
      <c r="G4154" s="1831"/>
      <c r="S4154" s="1473"/>
      <c r="BU4154" s="1819"/>
      <c r="CI4154" s="1455"/>
    </row>
    <row r="4155" spans="2:87" s="1365" customFormat="1" x14ac:dyDescent="0.25">
      <c r="B4155" s="1831"/>
      <c r="C4155" s="1831"/>
      <c r="D4155" s="1627"/>
      <c r="E4155" s="1831"/>
      <c r="F4155" s="1831"/>
      <c r="G4155" s="1831"/>
      <c r="S4155" s="1473"/>
      <c r="BU4155" s="1819"/>
      <c r="CI4155" s="1455"/>
    </row>
    <row r="4156" spans="2:87" s="1365" customFormat="1" x14ac:dyDescent="0.25">
      <c r="B4156" s="1831"/>
      <c r="C4156" s="1831"/>
      <c r="D4156" s="1627"/>
      <c r="E4156" s="1831"/>
      <c r="F4156" s="1831"/>
      <c r="G4156" s="1831"/>
      <c r="S4156" s="1473"/>
      <c r="BU4156" s="1819"/>
      <c r="CI4156" s="1455"/>
    </row>
    <row r="4157" spans="2:87" s="1365" customFormat="1" x14ac:dyDescent="0.25">
      <c r="B4157" s="1831"/>
      <c r="C4157" s="1831"/>
      <c r="D4157" s="1627"/>
      <c r="E4157" s="1831"/>
      <c r="F4157" s="1831"/>
      <c r="G4157" s="1831"/>
      <c r="S4157" s="1473"/>
      <c r="BU4157" s="1819"/>
      <c r="CI4157" s="1455"/>
    </row>
    <row r="4158" spans="2:87" s="1365" customFormat="1" x14ac:dyDescent="0.25">
      <c r="B4158" s="1831"/>
      <c r="C4158" s="1831"/>
      <c r="D4158" s="1627"/>
      <c r="E4158" s="1831"/>
      <c r="F4158" s="1831"/>
      <c r="G4158" s="1831"/>
      <c r="S4158" s="1473"/>
      <c r="BU4158" s="1819"/>
      <c r="CI4158" s="1455"/>
    </row>
    <row r="4159" spans="2:87" s="1365" customFormat="1" x14ac:dyDescent="0.25">
      <c r="B4159" s="1831"/>
      <c r="C4159" s="1831"/>
      <c r="D4159" s="1627"/>
      <c r="E4159" s="1831"/>
      <c r="F4159" s="1831"/>
      <c r="G4159" s="1831"/>
      <c r="S4159" s="1473"/>
      <c r="BU4159" s="1819"/>
      <c r="CI4159" s="1455"/>
    </row>
    <row r="4160" spans="2:87" s="1365" customFormat="1" x14ac:dyDescent="0.25">
      <c r="B4160" s="1831"/>
      <c r="C4160" s="1831"/>
      <c r="D4160" s="1627"/>
      <c r="E4160" s="1831"/>
      <c r="F4160" s="1831"/>
      <c r="G4160" s="1831"/>
      <c r="S4160" s="1473"/>
      <c r="BU4160" s="1819"/>
      <c r="CI4160" s="1455"/>
    </row>
    <row r="4161" spans="2:87" s="1365" customFormat="1" x14ac:dyDescent="0.25">
      <c r="B4161" s="1831"/>
      <c r="C4161" s="1831"/>
      <c r="D4161" s="1627"/>
      <c r="E4161" s="1831"/>
      <c r="F4161" s="1831"/>
      <c r="G4161" s="1831"/>
      <c r="S4161" s="1473"/>
      <c r="BU4161" s="1819"/>
      <c r="CI4161" s="1455"/>
    </row>
    <row r="4162" spans="2:87" s="1365" customFormat="1" x14ac:dyDescent="0.25">
      <c r="B4162" s="1831"/>
      <c r="C4162" s="1831"/>
      <c r="D4162" s="1627"/>
      <c r="E4162" s="1831"/>
      <c r="F4162" s="1831"/>
      <c r="G4162" s="1831"/>
      <c r="S4162" s="1473"/>
      <c r="BU4162" s="1819"/>
      <c r="CI4162" s="1455"/>
    </row>
    <row r="4163" spans="2:87" s="1365" customFormat="1" x14ac:dyDescent="0.25">
      <c r="B4163" s="1831"/>
      <c r="C4163" s="1831"/>
      <c r="D4163" s="1627"/>
      <c r="E4163" s="1831"/>
      <c r="F4163" s="1831"/>
      <c r="G4163" s="1831"/>
      <c r="S4163" s="1473"/>
      <c r="BU4163" s="1819"/>
      <c r="CI4163" s="1455"/>
    </row>
    <row r="4164" spans="2:87" s="1365" customFormat="1" x14ac:dyDescent="0.25">
      <c r="B4164" s="1831"/>
      <c r="C4164" s="1831"/>
      <c r="D4164" s="1627"/>
      <c r="E4164" s="1831"/>
      <c r="F4164" s="1831"/>
      <c r="G4164" s="1831"/>
      <c r="S4164" s="1473"/>
      <c r="BU4164" s="1819"/>
      <c r="CI4164" s="1455"/>
    </row>
    <row r="4165" spans="2:87" s="1365" customFormat="1" x14ac:dyDescent="0.25">
      <c r="B4165" s="1831"/>
      <c r="C4165" s="1831"/>
      <c r="D4165" s="1627"/>
      <c r="E4165" s="1831"/>
      <c r="F4165" s="1831"/>
      <c r="G4165" s="1831"/>
      <c r="S4165" s="1473"/>
      <c r="BU4165" s="1819"/>
      <c r="CI4165" s="1455"/>
    </row>
    <row r="4166" spans="2:87" s="1365" customFormat="1" x14ac:dyDescent="0.25">
      <c r="B4166" s="1831"/>
      <c r="C4166" s="1831"/>
      <c r="D4166" s="1627"/>
      <c r="E4166" s="1831"/>
      <c r="F4166" s="1831"/>
      <c r="G4166" s="1831"/>
      <c r="S4166" s="1473"/>
      <c r="BU4166" s="1819"/>
      <c r="CI4166" s="1455"/>
    </row>
    <row r="4167" spans="2:87" s="1365" customFormat="1" x14ac:dyDescent="0.25">
      <c r="B4167" s="1831"/>
      <c r="C4167" s="1831"/>
      <c r="D4167" s="1627"/>
      <c r="E4167" s="1831"/>
      <c r="F4167" s="1831"/>
      <c r="G4167" s="1831"/>
      <c r="S4167" s="1473"/>
      <c r="BU4167" s="1819"/>
      <c r="CI4167" s="1455"/>
    </row>
    <row r="4168" spans="2:87" s="1365" customFormat="1" x14ac:dyDescent="0.25">
      <c r="B4168" s="1831"/>
      <c r="C4168" s="1831"/>
      <c r="D4168" s="1627"/>
      <c r="E4168" s="1831"/>
      <c r="F4168" s="1831"/>
      <c r="G4168" s="1831"/>
      <c r="S4168" s="1473"/>
      <c r="BU4168" s="1819"/>
      <c r="CI4168" s="1455"/>
    </row>
    <row r="4169" spans="2:87" s="1365" customFormat="1" x14ac:dyDescent="0.25">
      <c r="B4169" s="1831"/>
      <c r="C4169" s="1831"/>
      <c r="D4169" s="1627"/>
      <c r="E4169" s="1831"/>
      <c r="F4169" s="1831"/>
      <c r="G4169" s="1831"/>
      <c r="S4169" s="1473"/>
      <c r="BU4169" s="1819"/>
      <c r="CI4169" s="1455"/>
    </row>
    <row r="4170" spans="2:87" s="1365" customFormat="1" x14ac:dyDescent="0.25">
      <c r="B4170" s="1831"/>
      <c r="C4170" s="1831"/>
      <c r="D4170" s="1627"/>
      <c r="E4170" s="1831"/>
      <c r="F4170" s="1831"/>
      <c r="G4170" s="1831"/>
      <c r="S4170" s="1473"/>
      <c r="BU4170" s="1819"/>
      <c r="CI4170" s="1455"/>
    </row>
    <row r="4171" spans="2:87" s="1365" customFormat="1" x14ac:dyDescent="0.25">
      <c r="B4171" s="1831"/>
      <c r="C4171" s="1831"/>
      <c r="D4171" s="1627"/>
      <c r="E4171" s="1831"/>
      <c r="F4171" s="1831"/>
      <c r="G4171" s="1831"/>
      <c r="S4171" s="1473"/>
      <c r="BU4171" s="1819"/>
      <c r="CI4171" s="1455"/>
    </row>
    <row r="4172" spans="2:87" s="1365" customFormat="1" x14ac:dyDescent="0.25">
      <c r="B4172" s="1831"/>
      <c r="C4172" s="1831"/>
      <c r="D4172" s="1627"/>
      <c r="E4172" s="1831"/>
      <c r="F4172" s="1831"/>
      <c r="G4172" s="1831"/>
      <c r="S4172" s="1473"/>
      <c r="BU4172" s="1819"/>
      <c r="CI4172" s="1455"/>
    </row>
    <row r="4173" spans="2:87" s="1365" customFormat="1" x14ac:dyDescent="0.25">
      <c r="B4173" s="1831"/>
      <c r="C4173" s="1831"/>
      <c r="D4173" s="1627"/>
      <c r="E4173" s="1831"/>
      <c r="F4173" s="1831"/>
      <c r="G4173" s="1831"/>
      <c r="S4173" s="1473"/>
      <c r="BU4173" s="1819"/>
      <c r="CI4173" s="1455"/>
    </row>
    <row r="4174" spans="2:87" s="1365" customFormat="1" x14ac:dyDescent="0.25">
      <c r="B4174" s="1831"/>
      <c r="C4174" s="1831"/>
      <c r="D4174" s="1627"/>
      <c r="E4174" s="1831"/>
      <c r="F4174" s="1831"/>
      <c r="G4174" s="1831"/>
      <c r="S4174" s="1473"/>
      <c r="BU4174" s="1819"/>
      <c r="CI4174" s="1455"/>
    </row>
    <row r="4175" spans="2:87" s="1365" customFormat="1" x14ac:dyDescent="0.25">
      <c r="B4175" s="1831"/>
      <c r="C4175" s="1831"/>
      <c r="D4175" s="1627"/>
      <c r="E4175" s="1831"/>
      <c r="F4175" s="1831"/>
      <c r="G4175" s="1831"/>
      <c r="S4175" s="1473"/>
      <c r="BU4175" s="1819"/>
      <c r="CI4175" s="1455"/>
    </row>
    <row r="4176" spans="2:87" s="1365" customFormat="1" x14ac:dyDescent="0.25">
      <c r="B4176" s="1831"/>
      <c r="C4176" s="1831"/>
      <c r="D4176" s="1627"/>
      <c r="E4176" s="1831"/>
      <c r="F4176" s="1831"/>
      <c r="G4176" s="1831"/>
      <c r="S4176" s="1473"/>
      <c r="BU4176" s="1819"/>
      <c r="CI4176" s="1455"/>
    </row>
    <row r="4177" spans="2:87" s="1365" customFormat="1" x14ac:dyDescent="0.25">
      <c r="B4177" s="1831"/>
      <c r="C4177" s="1831"/>
      <c r="D4177" s="1627"/>
      <c r="E4177" s="1831"/>
      <c r="F4177" s="1831"/>
      <c r="G4177" s="1831"/>
      <c r="S4177" s="1473"/>
      <c r="BU4177" s="1819"/>
      <c r="CI4177" s="1455"/>
    </row>
    <row r="4178" spans="2:87" s="1365" customFormat="1" x14ac:dyDescent="0.25">
      <c r="B4178" s="1831"/>
      <c r="C4178" s="1831"/>
      <c r="D4178" s="1627"/>
      <c r="E4178" s="1831"/>
      <c r="F4178" s="1831"/>
      <c r="G4178" s="1831"/>
      <c r="S4178" s="1473"/>
      <c r="BU4178" s="1819"/>
      <c r="CI4178" s="1455"/>
    </row>
    <row r="4179" spans="2:87" s="1365" customFormat="1" x14ac:dyDescent="0.25">
      <c r="B4179" s="1831"/>
      <c r="C4179" s="1831"/>
      <c r="D4179" s="1627"/>
      <c r="E4179" s="1831"/>
      <c r="F4179" s="1831"/>
      <c r="G4179" s="1831"/>
      <c r="S4179" s="1473"/>
      <c r="BU4179" s="1819"/>
      <c r="CI4179" s="1455"/>
    </row>
    <row r="4180" spans="2:87" s="1365" customFormat="1" x14ac:dyDescent="0.25">
      <c r="B4180" s="1831"/>
      <c r="C4180" s="1831"/>
      <c r="D4180" s="1627"/>
      <c r="E4180" s="1831"/>
      <c r="F4180" s="1831"/>
      <c r="G4180" s="1831"/>
      <c r="S4180" s="1473"/>
      <c r="BU4180" s="1819"/>
      <c r="CI4180" s="1455"/>
    </row>
    <row r="4181" spans="2:87" s="1365" customFormat="1" x14ac:dyDescent="0.25">
      <c r="B4181" s="1831"/>
      <c r="C4181" s="1831"/>
      <c r="D4181" s="1627"/>
      <c r="E4181" s="1831"/>
      <c r="F4181" s="1831"/>
      <c r="G4181" s="1831"/>
      <c r="S4181" s="1473"/>
      <c r="BU4181" s="1819"/>
      <c r="CI4181" s="1455"/>
    </row>
    <row r="4182" spans="2:87" s="1365" customFormat="1" x14ac:dyDescent="0.25">
      <c r="B4182" s="1831"/>
      <c r="C4182" s="1831"/>
      <c r="D4182" s="1627"/>
      <c r="E4182" s="1831"/>
      <c r="F4182" s="1831"/>
      <c r="G4182" s="1831"/>
      <c r="S4182" s="1473"/>
      <c r="BU4182" s="1819"/>
      <c r="CI4182" s="1455"/>
    </row>
    <row r="4183" spans="2:87" s="1365" customFormat="1" x14ac:dyDescent="0.25">
      <c r="B4183" s="1831"/>
      <c r="C4183" s="1831"/>
      <c r="D4183" s="1627"/>
      <c r="E4183" s="1831"/>
      <c r="F4183" s="1831"/>
      <c r="G4183" s="1831"/>
      <c r="S4183" s="1473"/>
      <c r="BU4183" s="1819"/>
      <c r="CI4183" s="1455"/>
    </row>
    <row r="4184" spans="2:87" s="1365" customFormat="1" x14ac:dyDescent="0.25">
      <c r="B4184" s="1831"/>
      <c r="C4184" s="1831"/>
      <c r="D4184" s="1627"/>
      <c r="E4184" s="1831"/>
      <c r="F4184" s="1831"/>
      <c r="G4184" s="1831"/>
      <c r="S4184" s="1473"/>
      <c r="BU4184" s="1819"/>
      <c r="CI4184" s="1455"/>
    </row>
    <row r="4185" spans="2:87" s="1365" customFormat="1" x14ac:dyDescent="0.25">
      <c r="B4185" s="1831"/>
      <c r="C4185" s="1831"/>
      <c r="D4185" s="1627"/>
      <c r="E4185" s="1831"/>
      <c r="F4185" s="1831"/>
      <c r="G4185" s="1831"/>
      <c r="S4185" s="1473"/>
      <c r="BU4185" s="1819"/>
      <c r="CI4185" s="1455"/>
    </row>
    <row r="4186" spans="2:87" s="1365" customFormat="1" x14ac:dyDescent="0.25">
      <c r="B4186" s="1831"/>
      <c r="C4186" s="1831"/>
      <c r="D4186" s="1627"/>
      <c r="E4186" s="1831"/>
      <c r="F4186" s="1831"/>
      <c r="G4186" s="1831"/>
      <c r="S4186" s="1473"/>
      <c r="BU4186" s="1819"/>
      <c r="CI4186" s="1455"/>
    </row>
    <row r="4187" spans="2:87" s="1365" customFormat="1" x14ac:dyDescent="0.25">
      <c r="B4187" s="1831"/>
      <c r="C4187" s="1831"/>
      <c r="D4187" s="1627"/>
      <c r="E4187" s="1831"/>
      <c r="F4187" s="1831"/>
      <c r="G4187" s="1831"/>
      <c r="S4187" s="1473"/>
      <c r="BU4187" s="1819"/>
      <c r="CI4187" s="1455"/>
    </row>
    <row r="4188" spans="2:87" s="1365" customFormat="1" x14ac:dyDescent="0.25">
      <c r="B4188" s="1831"/>
      <c r="C4188" s="1831"/>
      <c r="D4188" s="1627"/>
      <c r="E4188" s="1831"/>
      <c r="F4188" s="1831"/>
      <c r="G4188" s="1831"/>
      <c r="S4188" s="1473"/>
      <c r="BU4188" s="1819"/>
      <c r="CI4188" s="1455"/>
    </row>
    <row r="4189" spans="2:87" s="1365" customFormat="1" x14ac:dyDescent="0.25">
      <c r="B4189" s="1831"/>
      <c r="C4189" s="1831"/>
      <c r="D4189" s="1627"/>
      <c r="E4189" s="1831"/>
      <c r="F4189" s="1831"/>
      <c r="G4189" s="1831"/>
      <c r="S4189" s="1473"/>
      <c r="BU4189" s="1819"/>
      <c r="CI4189" s="1455"/>
    </row>
    <row r="4190" spans="2:87" s="1365" customFormat="1" x14ac:dyDescent="0.25">
      <c r="B4190" s="1831"/>
      <c r="C4190" s="1831"/>
      <c r="D4190" s="1627"/>
      <c r="E4190" s="1831"/>
      <c r="F4190" s="1831"/>
      <c r="G4190" s="1831"/>
      <c r="S4190" s="1473"/>
      <c r="BU4190" s="1819"/>
      <c r="CI4190" s="1455"/>
    </row>
    <row r="4191" spans="2:87" s="1365" customFormat="1" x14ac:dyDescent="0.25">
      <c r="B4191" s="1831"/>
      <c r="C4191" s="1831"/>
      <c r="D4191" s="1627"/>
      <c r="E4191" s="1831"/>
      <c r="F4191" s="1831"/>
      <c r="G4191" s="1831"/>
      <c r="S4191" s="1473"/>
      <c r="BU4191" s="1819"/>
      <c r="CI4191" s="1455"/>
    </row>
    <row r="4192" spans="2:87" s="1365" customFormat="1" x14ac:dyDescent="0.25">
      <c r="B4192" s="1831"/>
      <c r="C4192" s="1831"/>
      <c r="D4192" s="1627"/>
      <c r="E4192" s="1831"/>
      <c r="F4192" s="1831"/>
      <c r="G4192" s="1831"/>
      <c r="S4192" s="1473"/>
      <c r="BU4192" s="1819"/>
      <c r="CI4192" s="1455"/>
    </row>
    <row r="4193" spans="2:87" s="1365" customFormat="1" x14ac:dyDescent="0.25">
      <c r="B4193" s="1831"/>
      <c r="C4193" s="1831"/>
      <c r="D4193" s="1627"/>
      <c r="E4193" s="1831"/>
      <c r="F4193" s="1831"/>
      <c r="G4193" s="1831"/>
      <c r="S4193" s="1473"/>
      <c r="BU4193" s="1819"/>
      <c r="CI4193" s="1455"/>
    </row>
    <row r="4194" spans="2:87" s="1365" customFormat="1" x14ac:dyDescent="0.25">
      <c r="B4194" s="1831"/>
      <c r="C4194" s="1831"/>
      <c r="D4194" s="1627"/>
      <c r="E4194" s="1831"/>
      <c r="F4194" s="1831"/>
      <c r="G4194" s="1831"/>
      <c r="S4194" s="1473"/>
      <c r="BU4194" s="1819"/>
      <c r="CI4194" s="1455"/>
    </row>
    <row r="4195" spans="2:87" s="1365" customFormat="1" x14ac:dyDescent="0.25">
      <c r="B4195" s="1831"/>
      <c r="C4195" s="1831"/>
      <c r="D4195" s="1627"/>
      <c r="E4195" s="1831"/>
      <c r="F4195" s="1831"/>
      <c r="G4195" s="1831"/>
      <c r="S4195" s="1473"/>
      <c r="BU4195" s="1819"/>
      <c r="CI4195" s="1455"/>
    </row>
    <row r="4196" spans="2:87" s="1365" customFormat="1" x14ac:dyDescent="0.25">
      <c r="B4196" s="1831"/>
      <c r="C4196" s="1831"/>
      <c r="D4196" s="1627"/>
      <c r="E4196" s="1831"/>
      <c r="F4196" s="1831"/>
      <c r="G4196" s="1831"/>
      <c r="S4196" s="1473"/>
      <c r="BU4196" s="1819"/>
      <c r="CI4196" s="1455"/>
    </row>
    <row r="4197" spans="2:87" s="1365" customFormat="1" x14ac:dyDescent="0.25">
      <c r="B4197" s="1831"/>
      <c r="C4197" s="1831"/>
      <c r="D4197" s="1627"/>
      <c r="E4197" s="1831"/>
      <c r="F4197" s="1831"/>
      <c r="G4197" s="1831"/>
      <c r="S4197" s="1473"/>
      <c r="BU4197" s="1819"/>
      <c r="CI4197" s="1455"/>
    </row>
    <row r="4198" spans="2:87" s="1365" customFormat="1" x14ac:dyDescent="0.25">
      <c r="B4198" s="1831"/>
      <c r="C4198" s="1831"/>
      <c r="D4198" s="1627"/>
      <c r="E4198" s="1831"/>
      <c r="F4198" s="1831"/>
      <c r="G4198" s="1831"/>
      <c r="S4198" s="1473"/>
      <c r="BU4198" s="1819"/>
      <c r="CI4198" s="1455"/>
    </row>
    <row r="4199" spans="2:87" s="1365" customFormat="1" x14ac:dyDescent="0.25">
      <c r="B4199" s="1831"/>
      <c r="C4199" s="1831"/>
      <c r="D4199" s="1627"/>
      <c r="E4199" s="1831"/>
      <c r="F4199" s="1831"/>
      <c r="G4199" s="1831"/>
      <c r="S4199" s="1473"/>
      <c r="BU4199" s="1819"/>
      <c r="CI4199" s="1455"/>
    </row>
    <row r="4200" spans="2:87" s="1365" customFormat="1" x14ac:dyDescent="0.25">
      <c r="B4200" s="1831"/>
      <c r="C4200" s="1831"/>
      <c r="D4200" s="1627"/>
      <c r="E4200" s="1831"/>
      <c r="F4200" s="1831"/>
      <c r="G4200" s="1831"/>
      <c r="S4200" s="1473"/>
      <c r="BU4200" s="1819"/>
      <c r="CI4200" s="1455"/>
    </row>
    <row r="4201" spans="2:87" s="1365" customFormat="1" x14ac:dyDescent="0.25">
      <c r="B4201" s="1831"/>
      <c r="C4201" s="1831"/>
      <c r="D4201" s="1627"/>
      <c r="E4201" s="1831"/>
      <c r="F4201" s="1831"/>
      <c r="G4201" s="1831"/>
      <c r="S4201" s="1473"/>
      <c r="BU4201" s="1819"/>
      <c r="CI4201" s="1455"/>
    </row>
    <row r="4202" spans="2:87" s="1365" customFormat="1" x14ac:dyDescent="0.25">
      <c r="B4202" s="1831"/>
      <c r="C4202" s="1831"/>
      <c r="D4202" s="1627"/>
      <c r="E4202" s="1831"/>
      <c r="F4202" s="1831"/>
      <c r="G4202" s="1831"/>
      <c r="S4202" s="1473"/>
      <c r="BU4202" s="1819"/>
      <c r="CI4202" s="1455"/>
    </row>
    <row r="4203" spans="2:87" s="1365" customFormat="1" x14ac:dyDescent="0.25">
      <c r="B4203" s="1831"/>
      <c r="C4203" s="1831"/>
      <c r="D4203" s="1627"/>
      <c r="E4203" s="1831"/>
      <c r="F4203" s="1831"/>
      <c r="G4203" s="1831"/>
      <c r="S4203" s="1473"/>
      <c r="BU4203" s="1819"/>
      <c r="CI4203" s="1455"/>
    </row>
    <row r="4204" spans="2:87" s="1365" customFormat="1" x14ac:dyDescent="0.25">
      <c r="B4204" s="1831"/>
      <c r="C4204" s="1831"/>
      <c r="D4204" s="1627"/>
      <c r="E4204" s="1831"/>
      <c r="F4204" s="1831"/>
      <c r="G4204" s="1831"/>
      <c r="S4204" s="1473"/>
      <c r="BU4204" s="1819"/>
      <c r="CI4204" s="1455"/>
    </row>
    <row r="4205" spans="2:87" s="1365" customFormat="1" x14ac:dyDescent="0.25">
      <c r="B4205" s="1831"/>
      <c r="C4205" s="1831"/>
      <c r="D4205" s="1627"/>
      <c r="E4205" s="1831"/>
      <c r="F4205" s="1831"/>
      <c r="G4205" s="1831"/>
      <c r="S4205" s="1473"/>
      <c r="BU4205" s="1819"/>
      <c r="CI4205" s="1455"/>
    </row>
    <row r="4206" spans="2:87" s="1365" customFormat="1" x14ac:dyDescent="0.25">
      <c r="B4206" s="1831"/>
      <c r="C4206" s="1831"/>
      <c r="D4206" s="1627"/>
      <c r="E4206" s="1831"/>
      <c r="F4206" s="1831"/>
      <c r="G4206" s="1831"/>
      <c r="S4206" s="1473"/>
      <c r="BU4206" s="1819"/>
      <c r="CI4206" s="1455"/>
    </row>
    <row r="4207" spans="2:87" s="1365" customFormat="1" x14ac:dyDescent="0.25">
      <c r="B4207" s="1831"/>
      <c r="C4207" s="1831"/>
      <c r="D4207" s="1627"/>
      <c r="E4207" s="1831"/>
      <c r="F4207" s="1831"/>
      <c r="G4207" s="1831"/>
      <c r="S4207" s="1473"/>
      <c r="BU4207" s="1819"/>
      <c r="CI4207" s="1455"/>
    </row>
    <row r="4208" spans="2:87" s="1365" customFormat="1" x14ac:dyDescent="0.25">
      <c r="B4208" s="1831"/>
      <c r="C4208" s="1831"/>
      <c r="D4208" s="1627"/>
      <c r="E4208" s="1831"/>
      <c r="F4208" s="1831"/>
      <c r="G4208" s="1831"/>
      <c r="S4208" s="1473"/>
      <c r="BU4208" s="1819"/>
      <c r="CI4208" s="1455"/>
    </row>
    <row r="4209" spans="2:87" s="1365" customFormat="1" x14ac:dyDescent="0.25">
      <c r="B4209" s="1831"/>
      <c r="C4209" s="1831"/>
      <c r="D4209" s="1627"/>
      <c r="E4209" s="1831"/>
      <c r="F4209" s="1831"/>
      <c r="G4209" s="1831"/>
      <c r="S4209" s="1473"/>
      <c r="BU4209" s="1819"/>
      <c r="CI4209" s="1455"/>
    </row>
    <row r="4210" spans="2:87" s="1365" customFormat="1" x14ac:dyDescent="0.25">
      <c r="B4210" s="1831"/>
      <c r="C4210" s="1831"/>
      <c r="D4210" s="1627"/>
      <c r="E4210" s="1831"/>
      <c r="F4210" s="1831"/>
      <c r="G4210" s="1831"/>
      <c r="S4210" s="1473"/>
      <c r="BU4210" s="1819"/>
      <c r="CI4210" s="1455"/>
    </row>
    <row r="4211" spans="2:87" s="1365" customFormat="1" x14ac:dyDescent="0.25">
      <c r="B4211" s="1831"/>
      <c r="C4211" s="1831"/>
      <c r="D4211" s="1627"/>
      <c r="E4211" s="1831"/>
      <c r="F4211" s="1831"/>
      <c r="G4211" s="1831"/>
      <c r="S4211" s="1473"/>
      <c r="BU4211" s="1819"/>
      <c r="CI4211" s="1455"/>
    </row>
    <row r="4212" spans="2:87" s="1365" customFormat="1" x14ac:dyDescent="0.25">
      <c r="B4212" s="1831"/>
      <c r="C4212" s="1831"/>
      <c r="D4212" s="1627"/>
      <c r="E4212" s="1831"/>
      <c r="F4212" s="1831"/>
      <c r="G4212" s="1831"/>
      <c r="S4212" s="1473"/>
      <c r="BU4212" s="1819"/>
      <c r="CI4212" s="1455"/>
    </row>
    <row r="4213" spans="2:87" s="1365" customFormat="1" x14ac:dyDescent="0.25">
      <c r="B4213" s="1831"/>
      <c r="C4213" s="1831"/>
      <c r="D4213" s="1627"/>
      <c r="E4213" s="1831"/>
      <c r="F4213" s="1831"/>
      <c r="G4213" s="1831"/>
      <c r="S4213" s="1473"/>
      <c r="BU4213" s="1819"/>
      <c r="CI4213" s="1455"/>
    </row>
    <row r="4214" spans="2:87" s="1365" customFormat="1" x14ac:dyDescent="0.25">
      <c r="B4214" s="1831"/>
      <c r="C4214" s="1831"/>
      <c r="D4214" s="1627"/>
      <c r="E4214" s="1831"/>
      <c r="F4214" s="1831"/>
      <c r="G4214" s="1831"/>
      <c r="S4214" s="1473"/>
      <c r="BU4214" s="1819"/>
      <c r="CI4214" s="1455"/>
    </row>
    <row r="4215" spans="2:87" s="1365" customFormat="1" x14ac:dyDescent="0.25">
      <c r="B4215" s="1831"/>
      <c r="C4215" s="1831"/>
      <c r="D4215" s="1627"/>
      <c r="E4215" s="1831"/>
      <c r="F4215" s="1831"/>
      <c r="G4215" s="1831"/>
      <c r="S4215" s="1473"/>
      <c r="BU4215" s="1819"/>
      <c r="CI4215" s="1455"/>
    </row>
    <row r="4216" spans="2:87" s="1365" customFormat="1" x14ac:dyDescent="0.25">
      <c r="B4216" s="1831"/>
      <c r="C4216" s="1831"/>
      <c r="D4216" s="1627"/>
      <c r="E4216" s="1831"/>
      <c r="F4216" s="1831"/>
      <c r="G4216" s="1831"/>
      <c r="S4216" s="1473"/>
      <c r="BU4216" s="1819"/>
      <c r="CI4216" s="1455"/>
    </row>
    <row r="4217" spans="2:87" s="1365" customFormat="1" x14ac:dyDescent="0.25">
      <c r="B4217" s="1831"/>
      <c r="C4217" s="1831"/>
      <c r="D4217" s="1627"/>
      <c r="E4217" s="1831"/>
      <c r="F4217" s="1831"/>
      <c r="G4217" s="1831"/>
      <c r="S4217" s="1473"/>
      <c r="BU4217" s="1819"/>
      <c r="CI4217" s="1455"/>
    </row>
    <row r="4218" spans="2:87" s="1365" customFormat="1" x14ac:dyDescent="0.25">
      <c r="B4218" s="1831"/>
      <c r="C4218" s="1831"/>
      <c r="D4218" s="1627"/>
      <c r="E4218" s="1831"/>
      <c r="F4218" s="1831"/>
      <c r="G4218" s="1831"/>
      <c r="S4218" s="1473"/>
      <c r="BU4218" s="1819"/>
      <c r="CI4218" s="1455"/>
    </row>
    <row r="4219" spans="2:87" s="1365" customFormat="1" x14ac:dyDescent="0.25">
      <c r="B4219" s="1831"/>
      <c r="C4219" s="1831"/>
      <c r="D4219" s="1627"/>
      <c r="E4219" s="1831"/>
      <c r="F4219" s="1831"/>
      <c r="G4219" s="1831"/>
      <c r="S4219" s="1473"/>
      <c r="BU4219" s="1819"/>
      <c r="CI4219" s="1455"/>
    </row>
    <row r="4220" spans="2:87" s="1365" customFormat="1" x14ac:dyDescent="0.25">
      <c r="B4220" s="1831"/>
      <c r="C4220" s="1831"/>
      <c r="D4220" s="1627"/>
      <c r="E4220" s="1831"/>
      <c r="F4220" s="1831"/>
      <c r="G4220" s="1831"/>
      <c r="S4220" s="1473"/>
      <c r="BU4220" s="1819"/>
      <c r="CI4220" s="1455"/>
    </row>
    <row r="4221" spans="2:87" s="1365" customFormat="1" x14ac:dyDescent="0.25">
      <c r="B4221" s="1831"/>
      <c r="C4221" s="1831"/>
      <c r="D4221" s="1627"/>
      <c r="E4221" s="1831"/>
      <c r="F4221" s="1831"/>
      <c r="G4221" s="1831"/>
      <c r="S4221" s="1473"/>
      <c r="BU4221" s="1819"/>
      <c r="CI4221" s="1455"/>
    </row>
    <row r="4222" spans="2:87" s="1365" customFormat="1" x14ac:dyDescent="0.25">
      <c r="B4222" s="1831"/>
      <c r="C4222" s="1831"/>
      <c r="D4222" s="1627"/>
      <c r="E4222" s="1831"/>
      <c r="F4222" s="1831"/>
      <c r="G4222" s="1831"/>
      <c r="S4222" s="1473"/>
      <c r="BU4222" s="1819"/>
      <c r="CI4222" s="1455"/>
    </row>
    <row r="4223" spans="2:87" s="1365" customFormat="1" x14ac:dyDescent="0.25">
      <c r="B4223" s="1831"/>
      <c r="C4223" s="1831"/>
      <c r="D4223" s="1627"/>
      <c r="E4223" s="1831"/>
      <c r="F4223" s="1831"/>
      <c r="G4223" s="1831"/>
      <c r="S4223" s="1473"/>
      <c r="BU4223" s="1819"/>
      <c r="CI4223" s="1455"/>
    </row>
    <row r="4224" spans="2:87" s="1365" customFormat="1" x14ac:dyDescent="0.25">
      <c r="B4224" s="1831"/>
      <c r="C4224" s="1831"/>
      <c r="D4224" s="1627"/>
      <c r="E4224" s="1831"/>
      <c r="F4224" s="1831"/>
      <c r="G4224" s="1831"/>
      <c r="S4224" s="1473"/>
      <c r="BU4224" s="1819"/>
      <c r="CI4224" s="1455"/>
    </row>
    <row r="4225" spans="2:87" s="1365" customFormat="1" x14ac:dyDescent="0.25">
      <c r="B4225" s="1831"/>
      <c r="C4225" s="1831"/>
      <c r="D4225" s="1627"/>
      <c r="E4225" s="1831"/>
      <c r="F4225" s="1831"/>
      <c r="G4225" s="1831"/>
      <c r="S4225" s="1473"/>
      <c r="BU4225" s="1819"/>
      <c r="CI4225" s="1455"/>
    </row>
    <row r="4226" spans="2:87" s="1365" customFormat="1" x14ac:dyDescent="0.25">
      <c r="B4226" s="1831"/>
      <c r="C4226" s="1831"/>
      <c r="D4226" s="1627"/>
      <c r="E4226" s="1831"/>
      <c r="F4226" s="1831"/>
      <c r="G4226" s="1831"/>
      <c r="S4226" s="1473"/>
      <c r="BU4226" s="1819"/>
      <c r="CI4226" s="1455"/>
    </row>
    <row r="4227" spans="2:87" s="1365" customFormat="1" x14ac:dyDescent="0.25">
      <c r="B4227" s="1831"/>
      <c r="C4227" s="1831"/>
      <c r="D4227" s="1627"/>
      <c r="E4227" s="1831"/>
      <c r="F4227" s="1831"/>
      <c r="G4227" s="1831"/>
      <c r="S4227" s="1473"/>
      <c r="BU4227" s="1819"/>
      <c r="CI4227" s="1455"/>
    </row>
    <row r="4228" spans="2:87" s="1365" customFormat="1" x14ac:dyDescent="0.25">
      <c r="B4228" s="1831"/>
      <c r="C4228" s="1831"/>
      <c r="D4228" s="1627"/>
      <c r="E4228" s="1831"/>
      <c r="F4228" s="1831"/>
      <c r="G4228" s="1831"/>
      <c r="S4228" s="1473"/>
      <c r="BU4228" s="1819"/>
      <c r="CI4228" s="1455"/>
    </row>
    <row r="4229" spans="2:87" s="1365" customFormat="1" x14ac:dyDescent="0.25">
      <c r="B4229" s="1831"/>
      <c r="C4229" s="1831"/>
      <c r="D4229" s="1627"/>
      <c r="E4229" s="1831"/>
      <c r="F4229" s="1831"/>
      <c r="G4229" s="1831"/>
      <c r="S4229" s="1473"/>
      <c r="BU4229" s="1819"/>
      <c r="CI4229" s="1455"/>
    </row>
    <row r="4230" spans="2:87" s="1365" customFormat="1" x14ac:dyDescent="0.25">
      <c r="B4230" s="1831"/>
      <c r="C4230" s="1831"/>
      <c r="D4230" s="1627"/>
      <c r="E4230" s="1831"/>
      <c r="F4230" s="1831"/>
      <c r="G4230" s="1831"/>
      <c r="S4230" s="1473"/>
      <c r="BU4230" s="1819"/>
      <c r="CI4230" s="1455"/>
    </row>
    <row r="4231" spans="2:87" s="1365" customFormat="1" x14ac:dyDescent="0.25">
      <c r="B4231" s="1831"/>
      <c r="C4231" s="1831"/>
      <c r="D4231" s="1627"/>
      <c r="E4231" s="1831"/>
      <c r="F4231" s="1831"/>
      <c r="G4231" s="1831"/>
      <c r="S4231" s="1473"/>
      <c r="BU4231" s="1819"/>
      <c r="CI4231" s="1455"/>
    </row>
    <row r="4232" spans="2:87" s="1365" customFormat="1" x14ac:dyDescent="0.25">
      <c r="B4232" s="1831"/>
      <c r="C4232" s="1831"/>
      <c r="D4232" s="1627"/>
      <c r="E4232" s="1831"/>
      <c r="F4232" s="1831"/>
      <c r="G4232" s="1831"/>
      <c r="S4232" s="1473"/>
      <c r="BU4232" s="1819"/>
      <c r="CI4232" s="1455"/>
    </row>
    <row r="4233" spans="2:87" s="1365" customFormat="1" x14ac:dyDescent="0.25">
      <c r="B4233" s="1831"/>
      <c r="C4233" s="1831"/>
      <c r="D4233" s="1627"/>
      <c r="E4233" s="1831"/>
      <c r="F4233" s="1831"/>
      <c r="G4233" s="1831"/>
      <c r="S4233" s="1473"/>
      <c r="BU4233" s="1819"/>
      <c r="CI4233" s="1455"/>
    </row>
    <row r="4234" spans="2:87" s="1365" customFormat="1" x14ac:dyDescent="0.25">
      <c r="B4234" s="1831"/>
      <c r="C4234" s="1831"/>
      <c r="D4234" s="1627"/>
      <c r="E4234" s="1831"/>
      <c r="F4234" s="1831"/>
      <c r="G4234" s="1831"/>
      <c r="S4234" s="1473"/>
      <c r="BU4234" s="1819"/>
      <c r="CI4234" s="1455"/>
    </row>
    <row r="4235" spans="2:87" s="1365" customFormat="1" x14ac:dyDescent="0.25">
      <c r="B4235" s="1831"/>
      <c r="C4235" s="1831"/>
      <c r="D4235" s="1627"/>
      <c r="E4235" s="1831"/>
      <c r="F4235" s="1831"/>
      <c r="G4235" s="1831"/>
      <c r="S4235" s="1473"/>
      <c r="BU4235" s="1819"/>
      <c r="CI4235" s="1455"/>
    </row>
    <row r="4236" spans="2:87" s="1365" customFormat="1" x14ac:dyDescent="0.25">
      <c r="B4236" s="1831"/>
      <c r="C4236" s="1831"/>
      <c r="D4236" s="1627"/>
      <c r="E4236" s="1831"/>
      <c r="F4236" s="1831"/>
      <c r="G4236" s="1831"/>
      <c r="S4236" s="1473"/>
      <c r="BU4236" s="1819"/>
      <c r="CI4236" s="1455"/>
    </row>
    <row r="4237" spans="2:87" s="1365" customFormat="1" x14ac:dyDescent="0.25">
      <c r="B4237" s="1831"/>
      <c r="C4237" s="1831"/>
      <c r="D4237" s="1627"/>
      <c r="E4237" s="1831"/>
      <c r="F4237" s="1831"/>
      <c r="G4237" s="1831"/>
      <c r="S4237" s="1473"/>
      <c r="BU4237" s="1819"/>
      <c r="CI4237" s="1455"/>
    </row>
    <row r="4238" spans="2:87" s="1365" customFormat="1" x14ac:dyDescent="0.25">
      <c r="B4238" s="1831"/>
      <c r="C4238" s="1831"/>
      <c r="D4238" s="1627"/>
      <c r="E4238" s="1831"/>
      <c r="F4238" s="1831"/>
      <c r="G4238" s="1831"/>
      <c r="S4238" s="1473"/>
      <c r="BU4238" s="1819"/>
      <c r="CI4238" s="1455"/>
    </row>
    <row r="4239" spans="2:87" s="1365" customFormat="1" x14ac:dyDescent="0.25">
      <c r="B4239" s="1831"/>
      <c r="C4239" s="1831"/>
      <c r="D4239" s="1627"/>
      <c r="E4239" s="1831"/>
      <c r="F4239" s="1831"/>
      <c r="G4239" s="1831"/>
      <c r="S4239" s="1473"/>
      <c r="BU4239" s="1819"/>
      <c r="CI4239" s="1455"/>
    </row>
    <row r="4240" spans="2:87" s="1365" customFormat="1" x14ac:dyDescent="0.25">
      <c r="B4240" s="1831"/>
      <c r="C4240" s="1831"/>
      <c r="D4240" s="1627"/>
      <c r="E4240" s="1831"/>
      <c r="F4240" s="1831"/>
      <c r="G4240" s="1831"/>
      <c r="S4240" s="1473"/>
      <c r="BU4240" s="1819"/>
      <c r="CI4240" s="1455"/>
    </row>
    <row r="4241" spans="2:87" s="1365" customFormat="1" x14ac:dyDescent="0.25">
      <c r="B4241" s="1831"/>
      <c r="C4241" s="1831"/>
      <c r="D4241" s="1627"/>
      <c r="E4241" s="1831"/>
      <c r="F4241" s="1831"/>
      <c r="G4241" s="1831"/>
      <c r="S4241" s="1473"/>
      <c r="BU4241" s="1819"/>
      <c r="CI4241" s="1455"/>
    </row>
    <row r="4242" spans="2:87" s="1365" customFormat="1" x14ac:dyDescent="0.25">
      <c r="B4242" s="1831"/>
      <c r="C4242" s="1831"/>
      <c r="D4242" s="1627"/>
      <c r="E4242" s="1831"/>
      <c r="F4242" s="1831"/>
      <c r="G4242" s="1831"/>
      <c r="S4242" s="1473"/>
      <c r="BU4242" s="1819"/>
      <c r="CI4242" s="1455"/>
    </row>
    <row r="4243" spans="2:87" s="1365" customFormat="1" x14ac:dyDescent="0.25">
      <c r="B4243" s="1831"/>
      <c r="C4243" s="1831"/>
      <c r="D4243" s="1627"/>
      <c r="E4243" s="1831"/>
      <c r="F4243" s="1831"/>
      <c r="G4243" s="1831"/>
      <c r="S4243" s="1473"/>
      <c r="BU4243" s="1819"/>
      <c r="CI4243" s="1455"/>
    </row>
    <row r="4244" spans="2:87" s="1365" customFormat="1" x14ac:dyDescent="0.25">
      <c r="B4244" s="1831"/>
      <c r="C4244" s="1831"/>
      <c r="D4244" s="1627"/>
      <c r="E4244" s="1831"/>
      <c r="F4244" s="1831"/>
      <c r="G4244" s="1831"/>
      <c r="S4244" s="1473"/>
      <c r="BU4244" s="1819"/>
      <c r="CI4244" s="1455"/>
    </row>
    <row r="4245" spans="2:87" s="1365" customFormat="1" x14ac:dyDescent="0.25">
      <c r="B4245" s="1831"/>
      <c r="C4245" s="1831"/>
      <c r="D4245" s="1627"/>
      <c r="E4245" s="1831"/>
      <c r="F4245" s="1831"/>
      <c r="G4245" s="1831"/>
      <c r="S4245" s="1473"/>
      <c r="BU4245" s="1819"/>
      <c r="CI4245" s="1455"/>
    </row>
    <row r="4246" spans="2:87" s="1365" customFormat="1" x14ac:dyDescent="0.25">
      <c r="B4246" s="1831"/>
      <c r="C4246" s="1831"/>
      <c r="D4246" s="1627"/>
      <c r="E4246" s="1831"/>
      <c r="F4246" s="1831"/>
      <c r="G4246" s="1831"/>
      <c r="S4246" s="1473"/>
      <c r="BU4246" s="1819"/>
      <c r="CI4246" s="1455"/>
    </row>
    <row r="4247" spans="2:87" s="1365" customFormat="1" x14ac:dyDescent="0.25">
      <c r="B4247" s="1831"/>
      <c r="C4247" s="1831"/>
      <c r="D4247" s="1627"/>
      <c r="E4247" s="1831"/>
      <c r="F4247" s="1831"/>
      <c r="G4247" s="1831"/>
      <c r="S4247" s="1473"/>
      <c r="BU4247" s="1819"/>
      <c r="CI4247" s="1455"/>
    </row>
    <row r="4248" spans="2:87" s="1365" customFormat="1" x14ac:dyDescent="0.25">
      <c r="B4248" s="1831"/>
      <c r="C4248" s="1831"/>
      <c r="D4248" s="1627"/>
      <c r="E4248" s="1831"/>
      <c r="F4248" s="1831"/>
      <c r="G4248" s="1831"/>
      <c r="S4248" s="1473"/>
      <c r="BU4248" s="1819"/>
      <c r="CI4248" s="1455"/>
    </row>
    <row r="4249" spans="2:87" s="1365" customFormat="1" x14ac:dyDescent="0.25">
      <c r="B4249" s="1831"/>
      <c r="C4249" s="1831"/>
      <c r="D4249" s="1627"/>
      <c r="E4249" s="1831"/>
      <c r="F4249" s="1831"/>
      <c r="G4249" s="1831"/>
      <c r="S4249" s="1473"/>
      <c r="BU4249" s="1819"/>
      <c r="CI4249" s="1455"/>
    </row>
    <row r="4250" spans="2:87" s="1365" customFormat="1" x14ac:dyDescent="0.25">
      <c r="B4250" s="1831"/>
      <c r="C4250" s="1831"/>
      <c r="D4250" s="1627"/>
      <c r="E4250" s="1831"/>
      <c r="F4250" s="1831"/>
      <c r="G4250" s="1831"/>
      <c r="S4250" s="1473"/>
      <c r="BU4250" s="1819"/>
      <c r="CI4250" s="1455"/>
    </row>
    <row r="4251" spans="2:87" s="1365" customFormat="1" x14ac:dyDescent="0.25">
      <c r="B4251" s="1831"/>
      <c r="C4251" s="1831"/>
      <c r="D4251" s="1627"/>
      <c r="E4251" s="1831"/>
      <c r="F4251" s="1831"/>
      <c r="G4251" s="1831"/>
      <c r="S4251" s="1473"/>
      <c r="BU4251" s="1819"/>
      <c r="CI4251" s="1455"/>
    </row>
    <row r="4252" spans="2:87" s="1365" customFormat="1" x14ac:dyDescent="0.25">
      <c r="B4252" s="1831"/>
      <c r="C4252" s="1831"/>
      <c r="D4252" s="1627"/>
      <c r="E4252" s="1831"/>
      <c r="F4252" s="1831"/>
      <c r="G4252" s="1831"/>
      <c r="S4252" s="1473"/>
      <c r="BU4252" s="1819"/>
      <c r="CI4252" s="1455"/>
    </row>
    <row r="4253" spans="2:87" s="1365" customFormat="1" x14ac:dyDescent="0.25">
      <c r="B4253" s="1831"/>
      <c r="C4253" s="1831"/>
      <c r="D4253" s="1627"/>
      <c r="E4253" s="1831"/>
      <c r="F4253" s="1831"/>
      <c r="G4253" s="1831"/>
      <c r="S4253" s="1473"/>
      <c r="BU4253" s="1819"/>
      <c r="CI4253" s="1455"/>
    </row>
    <row r="4254" spans="2:87" s="1365" customFormat="1" x14ac:dyDescent="0.25">
      <c r="B4254" s="1831"/>
      <c r="C4254" s="1831"/>
      <c r="D4254" s="1627"/>
      <c r="E4254" s="1831"/>
      <c r="F4254" s="1831"/>
      <c r="G4254" s="1831"/>
      <c r="S4254" s="1473"/>
      <c r="BU4254" s="1819"/>
      <c r="CI4254" s="1455"/>
    </row>
    <row r="4255" spans="2:87" s="1365" customFormat="1" x14ac:dyDescent="0.25">
      <c r="B4255" s="1831"/>
      <c r="C4255" s="1831"/>
      <c r="D4255" s="1627"/>
      <c r="E4255" s="1831"/>
      <c r="F4255" s="1831"/>
      <c r="G4255" s="1831"/>
      <c r="S4255" s="1473"/>
      <c r="BU4255" s="1819"/>
      <c r="CI4255" s="1455"/>
    </row>
    <row r="4256" spans="2:87" s="1365" customFormat="1" x14ac:dyDescent="0.25">
      <c r="B4256" s="1831"/>
      <c r="C4256" s="1831"/>
      <c r="D4256" s="1627"/>
      <c r="E4256" s="1831"/>
      <c r="F4256" s="1831"/>
      <c r="G4256" s="1831"/>
      <c r="S4256" s="1473"/>
      <c r="BU4256" s="1819"/>
      <c r="CI4256" s="1455"/>
    </row>
    <row r="4257" spans="2:87" s="1365" customFormat="1" x14ac:dyDescent="0.25">
      <c r="B4257" s="1831"/>
      <c r="C4257" s="1831"/>
      <c r="D4257" s="1627"/>
      <c r="E4257" s="1831"/>
      <c r="F4257" s="1831"/>
      <c r="G4257" s="1831"/>
      <c r="S4257" s="1473"/>
      <c r="BU4257" s="1819"/>
      <c r="CI4257" s="1455"/>
    </row>
    <row r="4258" spans="2:87" s="1365" customFormat="1" x14ac:dyDescent="0.25">
      <c r="B4258" s="1831"/>
      <c r="C4258" s="1831"/>
      <c r="D4258" s="1627"/>
      <c r="E4258" s="1831"/>
      <c r="F4258" s="1831"/>
      <c r="G4258" s="1831"/>
      <c r="S4258" s="1473"/>
      <c r="BU4258" s="1819"/>
      <c r="CI4258" s="1455"/>
    </row>
    <row r="4259" spans="2:87" s="1365" customFormat="1" x14ac:dyDescent="0.25">
      <c r="B4259" s="1831"/>
      <c r="C4259" s="1831"/>
      <c r="D4259" s="1627"/>
      <c r="E4259" s="1831"/>
      <c r="F4259" s="1831"/>
      <c r="G4259" s="1831"/>
      <c r="S4259" s="1473"/>
      <c r="BU4259" s="1819"/>
      <c r="CI4259" s="1455"/>
    </row>
    <row r="4260" spans="2:87" s="1365" customFormat="1" x14ac:dyDescent="0.25">
      <c r="B4260" s="1831"/>
      <c r="C4260" s="1831"/>
      <c r="D4260" s="1627"/>
      <c r="E4260" s="1831"/>
      <c r="F4260" s="1831"/>
      <c r="G4260" s="1831"/>
      <c r="S4260" s="1473"/>
      <c r="BU4260" s="1819"/>
      <c r="CI4260" s="1455"/>
    </row>
    <row r="4261" spans="2:87" s="1365" customFormat="1" x14ac:dyDescent="0.25">
      <c r="B4261" s="1831"/>
      <c r="C4261" s="1831"/>
      <c r="D4261" s="1627"/>
      <c r="E4261" s="1831"/>
      <c r="F4261" s="1831"/>
      <c r="G4261" s="1831"/>
      <c r="S4261" s="1473"/>
      <c r="BU4261" s="1819"/>
      <c r="CI4261" s="1455"/>
    </row>
    <row r="4262" spans="2:87" s="1365" customFormat="1" x14ac:dyDescent="0.25">
      <c r="B4262" s="1831"/>
      <c r="C4262" s="1831"/>
      <c r="D4262" s="1627"/>
      <c r="E4262" s="1831"/>
      <c r="F4262" s="1831"/>
      <c r="G4262" s="1831"/>
      <c r="S4262" s="1473"/>
      <c r="BU4262" s="1819"/>
      <c r="CI4262" s="1455"/>
    </row>
    <row r="4263" spans="2:87" s="1365" customFormat="1" x14ac:dyDescent="0.25">
      <c r="B4263" s="1831"/>
      <c r="C4263" s="1831"/>
      <c r="D4263" s="1627"/>
      <c r="E4263" s="1831"/>
      <c r="F4263" s="1831"/>
      <c r="G4263" s="1831"/>
      <c r="S4263" s="1473"/>
      <c r="BU4263" s="1819"/>
      <c r="CI4263" s="1455"/>
    </row>
    <row r="4264" spans="2:87" s="1365" customFormat="1" x14ac:dyDescent="0.25">
      <c r="B4264" s="1831"/>
      <c r="C4264" s="1831"/>
      <c r="D4264" s="1627"/>
      <c r="E4264" s="1831"/>
      <c r="F4264" s="1831"/>
      <c r="G4264" s="1831"/>
      <c r="S4264" s="1473"/>
      <c r="BU4264" s="1819"/>
      <c r="CI4264" s="1455"/>
    </row>
    <row r="4265" spans="2:87" s="1365" customFormat="1" x14ac:dyDescent="0.25">
      <c r="B4265" s="1831"/>
      <c r="C4265" s="1831"/>
      <c r="D4265" s="1627"/>
      <c r="E4265" s="1831"/>
      <c r="F4265" s="1831"/>
      <c r="G4265" s="1831"/>
      <c r="S4265" s="1473"/>
      <c r="BU4265" s="1819"/>
      <c r="CI4265" s="1455"/>
    </row>
    <row r="4266" spans="2:87" s="1365" customFormat="1" x14ac:dyDescent="0.25">
      <c r="B4266" s="1831"/>
      <c r="C4266" s="1831"/>
      <c r="D4266" s="1627"/>
      <c r="E4266" s="1831"/>
      <c r="F4266" s="1831"/>
      <c r="G4266" s="1831"/>
      <c r="S4266" s="1473"/>
      <c r="BU4266" s="1819"/>
      <c r="CI4266" s="1455"/>
    </row>
    <row r="4267" spans="2:87" s="1365" customFormat="1" x14ac:dyDescent="0.25">
      <c r="B4267" s="1831"/>
      <c r="C4267" s="1831"/>
      <c r="D4267" s="1627"/>
      <c r="E4267" s="1831"/>
      <c r="F4267" s="1831"/>
      <c r="G4267" s="1831"/>
      <c r="S4267" s="1473"/>
      <c r="BU4267" s="1819"/>
      <c r="CI4267" s="1455"/>
    </row>
    <row r="4268" spans="2:87" s="1365" customFormat="1" x14ac:dyDescent="0.25">
      <c r="B4268" s="1831"/>
      <c r="C4268" s="1831"/>
      <c r="D4268" s="1627"/>
      <c r="E4268" s="1831"/>
      <c r="F4268" s="1831"/>
      <c r="G4268" s="1831"/>
      <c r="S4268" s="1473"/>
      <c r="BU4268" s="1819"/>
      <c r="CI4268" s="1455"/>
    </row>
    <row r="4269" spans="2:87" s="1365" customFormat="1" x14ac:dyDescent="0.25">
      <c r="B4269" s="1831"/>
      <c r="C4269" s="1831"/>
      <c r="D4269" s="1627"/>
      <c r="E4269" s="1831"/>
      <c r="F4269" s="1831"/>
      <c r="G4269" s="1831"/>
      <c r="S4269" s="1473"/>
      <c r="BU4269" s="1819"/>
      <c r="CI4269" s="1455"/>
    </row>
    <row r="4270" spans="2:87" s="1365" customFormat="1" x14ac:dyDescent="0.25">
      <c r="B4270" s="1831"/>
      <c r="C4270" s="1831"/>
      <c r="D4270" s="1627"/>
      <c r="E4270" s="1831"/>
      <c r="F4270" s="1831"/>
      <c r="G4270" s="1831"/>
      <c r="S4270" s="1473"/>
      <c r="BU4270" s="1819"/>
      <c r="CI4270" s="1455"/>
    </row>
    <row r="4271" spans="2:87" s="1365" customFormat="1" x14ac:dyDescent="0.25">
      <c r="B4271" s="1831"/>
      <c r="C4271" s="1831"/>
      <c r="D4271" s="1627"/>
      <c r="E4271" s="1831"/>
      <c r="F4271" s="1831"/>
      <c r="G4271" s="1831"/>
      <c r="S4271" s="1473"/>
      <c r="BU4271" s="1819"/>
      <c r="CI4271" s="1455"/>
    </row>
    <row r="4272" spans="2:87" s="1365" customFormat="1" x14ac:dyDescent="0.25">
      <c r="B4272" s="1831"/>
      <c r="C4272" s="1831"/>
      <c r="D4272" s="1627"/>
      <c r="E4272" s="1831"/>
      <c r="F4272" s="1831"/>
      <c r="G4272" s="1831"/>
      <c r="S4272" s="1473"/>
      <c r="BU4272" s="1819"/>
      <c r="CI4272" s="1455"/>
    </row>
    <row r="4273" spans="2:87" s="1365" customFormat="1" x14ac:dyDescent="0.25">
      <c r="B4273" s="1831"/>
      <c r="C4273" s="1831"/>
      <c r="D4273" s="1627"/>
      <c r="E4273" s="1831"/>
      <c r="F4273" s="1831"/>
      <c r="G4273" s="1831"/>
      <c r="S4273" s="1473"/>
      <c r="BU4273" s="1819"/>
      <c r="CI4273" s="1455"/>
    </row>
    <row r="4274" spans="2:87" s="1365" customFormat="1" x14ac:dyDescent="0.25">
      <c r="B4274" s="1831"/>
      <c r="C4274" s="1831"/>
      <c r="D4274" s="1627"/>
      <c r="E4274" s="1831"/>
      <c r="F4274" s="1831"/>
      <c r="G4274" s="1831"/>
      <c r="S4274" s="1473"/>
      <c r="BU4274" s="1819"/>
      <c r="CI4274" s="1455"/>
    </row>
    <row r="4275" spans="2:87" s="1365" customFormat="1" x14ac:dyDescent="0.25">
      <c r="B4275" s="1831"/>
      <c r="C4275" s="1831"/>
      <c r="D4275" s="1627"/>
      <c r="E4275" s="1831"/>
      <c r="F4275" s="1831"/>
      <c r="G4275" s="1831"/>
      <c r="S4275" s="1473"/>
      <c r="BU4275" s="1819"/>
      <c r="CI4275" s="1455"/>
    </row>
    <row r="4276" spans="2:87" s="1365" customFormat="1" x14ac:dyDescent="0.25">
      <c r="B4276" s="1831"/>
      <c r="C4276" s="1831"/>
      <c r="D4276" s="1627"/>
      <c r="E4276" s="1831"/>
      <c r="F4276" s="1831"/>
      <c r="G4276" s="1831"/>
      <c r="S4276" s="1473"/>
      <c r="BU4276" s="1819"/>
      <c r="CI4276" s="1455"/>
    </row>
    <row r="4277" spans="2:87" s="1365" customFormat="1" x14ac:dyDescent="0.25">
      <c r="B4277" s="1831"/>
      <c r="C4277" s="1831"/>
      <c r="D4277" s="1627"/>
      <c r="E4277" s="1831"/>
      <c r="F4277" s="1831"/>
      <c r="G4277" s="1831"/>
      <c r="S4277" s="1473"/>
      <c r="BU4277" s="1819"/>
      <c r="CI4277" s="1455"/>
    </row>
    <row r="4278" spans="2:87" s="1365" customFormat="1" x14ac:dyDescent="0.25">
      <c r="B4278" s="1831"/>
      <c r="C4278" s="1831"/>
      <c r="D4278" s="1627"/>
      <c r="E4278" s="1831"/>
      <c r="F4278" s="1831"/>
      <c r="G4278" s="1831"/>
      <c r="S4278" s="1473"/>
      <c r="BU4278" s="1819"/>
      <c r="CI4278" s="1455"/>
    </row>
    <row r="4279" spans="2:87" s="1365" customFormat="1" x14ac:dyDescent="0.25">
      <c r="B4279" s="1831"/>
      <c r="C4279" s="1831"/>
      <c r="D4279" s="1627"/>
      <c r="E4279" s="1831"/>
      <c r="F4279" s="1831"/>
      <c r="G4279" s="1831"/>
      <c r="S4279" s="1473"/>
      <c r="BU4279" s="1819"/>
      <c r="CI4279" s="1455"/>
    </row>
    <row r="4280" spans="2:87" s="1365" customFormat="1" x14ac:dyDescent="0.25">
      <c r="B4280" s="1831"/>
      <c r="C4280" s="1831"/>
      <c r="D4280" s="1627"/>
      <c r="E4280" s="1831"/>
      <c r="F4280" s="1831"/>
      <c r="G4280" s="1831"/>
      <c r="S4280" s="1473"/>
      <c r="BU4280" s="1819"/>
      <c r="CI4280" s="1455"/>
    </row>
    <row r="4281" spans="2:87" s="1365" customFormat="1" x14ac:dyDescent="0.25">
      <c r="B4281" s="1831"/>
      <c r="C4281" s="1831"/>
      <c r="D4281" s="1627"/>
      <c r="E4281" s="1831"/>
      <c r="F4281" s="1831"/>
      <c r="G4281" s="1831"/>
      <c r="S4281" s="1473"/>
      <c r="BU4281" s="1819"/>
      <c r="CI4281" s="1455"/>
    </row>
    <row r="4282" spans="2:87" s="1365" customFormat="1" x14ac:dyDescent="0.25">
      <c r="B4282" s="1831"/>
      <c r="C4282" s="1831"/>
      <c r="D4282" s="1627"/>
      <c r="E4282" s="1831"/>
      <c r="F4282" s="1831"/>
      <c r="G4282" s="1831"/>
      <c r="S4282" s="1473"/>
      <c r="BU4282" s="1819"/>
      <c r="CI4282" s="1455"/>
    </row>
    <row r="4283" spans="2:87" s="1365" customFormat="1" x14ac:dyDescent="0.25">
      <c r="B4283" s="1831"/>
      <c r="C4283" s="1831"/>
      <c r="D4283" s="1627"/>
      <c r="E4283" s="1831"/>
      <c r="F4283" s="1831"/>
      <c r="G4283" s="1831"/>
      <c r="S4283" s="1473"/>
      <c r="BU4283" s="1819"/>
      <c r="CI4283" s="1455"/>
    </row>
    <row r="4284" spans="2:87" s="1365" customFormat="1" x14ac:dyDescent="0.25">
      <c r="B4284" s="1831"/>
      <c r="C4284" s="1831"/>
      <c r="D4284" s="1627"/>
      <c r="E4284" s="1831"/>
      <c r="F4284" s="1831"/>
      <c r="G4284" s="1831"/>
      <c r="S4284" s="1473"/>
      <c r="BU4284" s="1819"/>
      <c r="CI4284" s="1455"/>
    </row>
    <row r="4285" spans="2:87" s="1365" customFormat="1" x14ac:dyDescent="0.25">
      <c r="B4285" s="1831"/>
      <c r="C4285" s="1831"/>
      <c r="D4285" s="1627"/>
      <c r="E4285" s="1831"/>
      <c r="F4285" s="1831"/>
      <c r="G4285" s="1831"/>
      <c r="S4285" s="1473"/>
      <c r="BU4285" s="1819"/>
      <c r="CI4285" s="1455"/>
    </row>
    <row r="4286" spans="2:87" s="1365" customFormat="1" x14ac:dyDescent="0.25">
      <c r="B4286" s="1831"/>
      <c r="C4286" s="1831"/>
      <c r="D4286" s="1627"/>
      <c r="E4286" s="1831"/>
      <c r="F4286" s="1831"/>
      <c r="G4286" s="1831"/>
      <c r="S4286" s="1473"/>
      <c r="BU4286" s="1819"/>
      <c r="CI4286" s="1455"/>
    </row>
    <row r="4287" spans="2:87" s="1365" customFormat="1" x14ac:dyDescent="0.25">
      <c r="B4287" s="1831"/>
      <c r="C4287" s="1831"/>
      <c r="D4287" s="1627"/>
      <c r="E4287" s="1831"/>
      <c r="F4287" s="1831"/>
      <c r="G4287" s="1831"/>
      <c r="S4287" s="1473"/>
      <c r="BU4287" s="1819"/>
      <c r="CI4287" s="1455"/>
    </row>
    <row r="4288" spans="2:87" s="1365" customFormat="1" x14ac:dyDescent="0.25">
      <c r="B4288" s="1831"/>
      <c r="C4288" s="1831"/>
      <c r="D4288" s="1627"/>
      <c r="E4288" s="1831"/>
      <c r="F4288" s="1831"/>
      <c r="G4288" s="1831"/>
      <c r="S4288" s="1473"/>
      <c r="BU4288" s="1819"/>
      <c r="CI4288" s="1455"/>
    </row>
    <row r="4289" spans="2:87" s="1365" customFormat="1" x14ac:dyDescent="0.25">
      <c r="B4289" s="1831"/>
      <c r="C4289" s="1831"/>
      <c r="D4289" s="1627"/>
      <c r="E4289" s="1831"/>
      <c r="F4289" s="1831"/>
      <c r="G4289" s="1831"/>
      <c r="S4289" s="1473"/>
      <c r="BU4289" s="1819"/>
      <c r="CI4289" s="1455"/>
    </row>
    <row r="4290" spans="2:87" s="1365" customFormat="1" x14ac:dyDescent="0.25">
      <c r="B4290" s="1831"/>
      <c r="C4290" s="1831"/>
      <c r="D4290" s="1627"/>
      <c r="E4290" s="1831"/>
      <c r="F4290" s="1831"/>
      <c r="G4290" s="1831"/>
      <c r="S4290" s="1473"/>
      <c r="BU4290" s="1819"/>
      <c r="CI4290" s="1455"/>
    </row>
    <row r="4291" spans="2:87" s="1365" customFormat="1" x14ac:dyDescent="0.25">
      <c r="B4291" s="1831"/>
      <c r="C4291" s="1831"/>
      <c r="D4291" s="1627"/>
      <c r="E4291" s="1831"/>
      <c r="F4291" s="1831"/>
      <c r="G4291" s="1831"/>
      <c r="S4291" s="1473"/>
      <c r="BU4291" s="1819"/>
      <c r="CI4291" s="1455"/>
    </row>
    <row r="4292" spans="2:87" s="1365" customFormat="1" x14ac:dyDescent="0.25">
      <c r="B4292" s="1831"/>
      <c r="C4292" s="1831"/>
      <c r="D4292" s="1627"/>
      <c r="E4292" s="1831"/>
      <c r="F4292" s="1831"/>
      <c r="G4292" s="1831"/>
      <c r="S4292" s="1473"/>
      <c r="BU4292" s="1819"/>
      <c r="CI4292" s="1455"/>
    </row>
    <row r="4293" spans="2:87" s="1365" customFormat="1" x14ac:dyDescent="0.25">
      <c r="B4293" s="1831"/>
      <c r="C4293" s="1831"/>
      <c r="D4293" s="1627"/>
      <c r="E4293" s="1831"/>
      <c r="F4293" s="1831"/>
      <c r="G4293" s="1831"/>
      <c r="S4293" s="1473"/>
      <c r="BU4293" s="1819"/>
      <c r="CI4293" s="1455"/>
    </row>
    <row r="4294" spans="2:87" s="1365" customFormat="1" x14ac:dyDescent="0.25">
      <c r="B4294" s="1831"/>
      <c r="C4294" s="1831"/>
      <c r="D4294" s="1627"/>
      <c r="E4294" s="1831"/>
      <c r="F4294" s="1831"/>
      <c r="G4294" s="1831"/>
      <c r="S4294" s="1473"/>
      <c r="BU4294" s="1819"/>
      <c r="CI4294" s="1455"/>
    </row>
    <row r="4295" spans="2:87" s="1365" customFormat="1" x14ac:dyDescent="0.25">
      <c r="B4295" s="1831"/>
      <c r="C4295" s="1831"/>
      <c r="D4295" s="1627"/>
      <c r="E4295" s="1831"/>
      <c r="F4295" s="1831"/>
      <c r="G4295" s="1831"/>
      <c r="S4295" s="1473"/>
      <c r="BU4295" s="1819"/>
      <c r="CI4295" s="1455"/>
    </row>
    <row r="4296" spans="2:87" s="1365" customFormat="1" x14ac:dyDescent="0.25">
      <c r="B4296" s="1831"/>
      <c r="C4296" s="1831"/>
      <c r="D4296" s="1627"/>
      <c r="E4296" s="1831"/>
      <c r="F4296" s="1831"/>
      <c r="G4296" s="1831"/>
      <c r="S4296" s="1473"/>
      <c r="BU4296" s="1819"/>
      <c r="CI4296" s="1455"/>
    </row>
    <row r="4297" spans="2:87" s="1365" customFormat="1" x14ac:dyDescent="0.25">
      <c r="B4297" s="1831"/>
      <c r="C4297" s="1831"/>
      <c r="D4297" s="1627"/>
      <c r="E4297" s="1831"/>
      <c r="F4297" s="1831"/>
      <c r="G4297" s="1831"/>
      <c r="S4297" s="1473"/>
      <c r="BU4297" s="1819"/>
      <c r="CI4297" s="1455"/>
    </row>
    <row r="4298" spans="2:87" s="1365" customFormat="1" x14ac:dyDescent="0.25">
      <c r="B4298" s="1831"/>
      <c r="C4298" s="1831"/>
      <c r="D4298" s="1627"/>
      <c r="E4298" s="1831"/>
      <c r="F4298" s="1831"/>
      <c r="G4298" s="1831"/>
      <c r="S4298" s="1473"/>
      <c r="BU4298" s="1819"/>
      <c r="CI4298" s="1455"/>
    </row>
    <row r="4299" spans="2:87" s="1365" customFormat="1" x14ac:dyDescent="0.25">
      <c r="B4299" s="1831"/>
      <c r="C4299" s="1831"/>
      <c r="D4299" s="1627"/>
      <c r="E4299" s="1831"/>
      <c r="F4299" s="1831"/>
      <c r="G4299" s="1831"/>
      <c r="S4299" s="1473"/>
      <c r="BU4299" s="1819"/>
      <c r="CI4299" s="1455"/>
    </row>
    <row r="4300" spans="2:87" s="1365" customFormat="1" x14ac:dyDescent="0.25">
      <c r="B4300" s="1831"/>
      <c r="C4300" s="1831"/>
      <c r="D4300" s="1627"/>
      <c r="E4300" s="1831"/>
      <c r="F4300" s="1831"/>
      <c r="G4300" s="1831"/>
      <c r="S4300" s="1473"/>
      <c r="BU4300" s="1819"/>
      <c r="CI4300" s="1455"/>
    </row>
    <row r="4301" spans="2:87" s="1365" customFormat="1" x14ac:dyDescent="0.25">
      <c r="B4301" s="1831"/>
      <c r="C4301" s="1831"/>
      <c r="D4301" s="1627"/>
      <c r="E4301" s="1831"/>
      <c r="F4301" s="1831"/>
      <c r="G4301" s="1831"/>
      <c r="S4301" s="1473"/>
      <c r="BU4301" s="1819"/>
      <c r="CI4301" s="1455"/>
    </row>
    <row r="4302" spans="2:87" s="1365" customFormat="1" x14ac:dyDescent="0.25">
      <c r="B4302" s="1831"/>
      <c r="C4302" s="1831"/>
      <c r="D4302" s="1627"/>
      <c r="E4302" s="1831"/>
      <c r="F4302" s="1831"/>
      <c r="G4302" s="1831"/>
      <c r="S4302" s="1473"/>
      <c r="BU4302" s="1819"/>
      <c r="CI4302" s="1455"/>
    </row>
    <row r="4303" spans="2:87" s="1365" customFormat="1" x14ac:dyDescent="0.25">
      <c r="B4303" s="1831"/>
      <c r="C4303" s="1831"/>
      <c r="D4303" s="1627"/>
      <c r="E4303" s="1831"/>
      <c r="F4303" s="1831"/>
      <c r="G4303" s="1831"/>
      <c r="S4303" s="1473"/>
      <c r="BU4303" s="1819"/>
      <c r="CI4303" s="1455"/>
    </row>
    <row r="4304" spans="2:87" s="1365" customFormat="1" x14ac:dyDescent="0.25">
      <c r="B4304" s="1831"/>
      <c r="C4304" s="1831"/>
      <c r="D4304" s="1627"/>
      <c r="E4304" s="1831"/>
      <c r="F4304" s="1831"/>
      <c r="G4304" s="1831"/>
      <c r="S4304" s="1473"/>
      <c r="BU4304" s="1819"/>
      <c r="CI4304" s="1455"/>
    </row>
    <row r="4305" spans="2:87" s="1365" customFormat="1" x14ac:dyDescent="0.25">
      <c r="B4305" s="1831"/>
      <c r="C4305" s="1831"/>
      <c r="D4305" s="1627"/>
      <c r="E4305" s="1831"/>
      <c r="F4305" s="1831"/>
      <c r="G4305" s="1831"/>
      <c r="S4305" s="1473"/>
      <c r="BU4305" s="1819"/>
      <c r="CI4305" s="1455"/>
    </row>
    <row r="4306" spans="2:87" s="1365" customFormat="1" x14ac:dyDescent="0.25">
      <c r="B4306" s="1831"/>
      <c r="C4306" s="1831"/>
      <c r="D4306" s="1627"/>
      <c r="E4306" s="1831"/>
      <c r="F4306" s="1831"/>
      <c r="G4306" s="1831"/>
      <c r="S4306" s="1473"/>
      <c r="BU4306" s="1819"/>
      <c r="CI4306" s="1455"/>
    </row>
    <row r="4307" spans="2:87" s="1365" customFormat="1" x14ac:dyDescent="0.25">
      <c r="B4307" s="1831"/>
      <c r="C4307" s="1831"/>
      <c r="D4307" s="1627"/>
      <c r="E4307" s="1831"/>
      <c r="F4307" s="1831"/>
      <c r="G4307" s="1831"/>
      <c r="S4307" s="1473"/>
      <c r="BU4307" s="1819"/>
      <c r="CI4307" s="1455"/>
    </row>
    <row r="4308" spans="2:87" s="1365" customFormat="1" x14ac:dyDescent="0.25">
      <c r="B4308" s="1831"/>
      <c r="C4308" s="1831"/>
      <c r="D4308" s="1627"/>
      <c r="E4308" s="1831"/>
      <c r="F4308" s="1831"/>
      <c r="G4308" s="1831"/>
      <c r="S4308" s="1473"/>
      <c r="BU4308" s="1819"/>
      <c r="CI4308" s="1455"/>
    </row>
    <row r="4309" spans="2:87" s="1365" customFormat="1" x14ac:dyDescent="0.25">
      <c r="B4309" s="1831"/>
      <c r="C4309" s="1831"/>
      <c r="D4309" s="1627"/>
      <c r="E4309" s="1831"/>
      <c r="F4309" s="1831"/>
      <c r="G4309" s="1831"/>
      <c r="S4309" s="1473"/>
      <c r="BU4309" s="1819"/>
      <c r="CI4309" s="1455"/>
    </row>
    <row r="4310" spans="2:87" s="1365" customFormat="1" x14ac:dyDescent="0.25">
      <c r="B4310" s="1831"/>
      <c r="C4310" s="1831"/>
      <c r="D4310" s="1627"/>
      <c r="E4310" s="1831"/>
      <c r="F4310" s="1831"/>
      <c r="G4310" s="1831"/>
      <c r="S4310" s="1473"/>
      <c r="BU4310" s="1819"/>
      <c r="CI4310" s="1455"/>
    </row>
    <row r="4311" spans="2:87" s="1365" customFormat="1" x14ac:dyDescent="0.25">
      <c r="B4311" s="1831"/>
      <c r="C4311" s="1831"/>
      <c r="D4311" s="1627"/>
      <c r="E4311" s="1831"/>
      <c r="F4311" s="1831"/>
      <c r="G4311" s="1831"/>
      <c r="S4311" s="1473"/>
      <c r="BU4311" s="1819"/>
      <c r="CI4311" s="1455"/>
    </row>
    <row r="4312" spans="2:87" s="1365" customFormat="1" x14ac:dyDescent="0.25">
      <c r="B4312" s="1831"/>
      <c r="C4312" s="1831"/>
      <c r="D4312" s="1627"/>
      <c r="E4312" s="1831"/>
      <c r="F4312" s="1831"/>
      <c r="G4312" s="1831"/>
      <c r="S4312" s="1473"/>
      <c r="BU4312" s="1819"/>
      <c r="CI4312" s="1455"/>
    </row>
    <row r="4313" spans="2:87" s="1365" customFormat="1" x14ac:dyDescent="0.25">
      <c r="B4313" s="1831"/>
      <c r="C4313" s="1831"/>
      <c r="D4313" s="1627"/>
      <c r="E4313" s="1831"/>
      <c r="F4313" s="1831"/>
      <c r="G4313" s="1831"/>
      <c r="S4313" s="1473"/>
      <c r="BU4313" s="1819"/>
      <c r="CI4313" s="1455"/>
    </row>
    <row r="4314" spans="2:87" s="1365" customFormat="1" x14ac:dyDescent="0.25">
      <c r="B4314" s="1831"/>
      <c r="C4314" s="1831"/>
      <c r="D4314" s="1627"/>
      <c r="E4314" s="1831"/>
      <c r="F4314" s="1831"/>
      <c r="G4314" s="1831"/>
      <c r="S4314" s="1473"/>
      <c r="BU4314" s="1819"/>
      <c r="CI4314" s="1455"/>
    </row>
    <row r="4315" spans="2:87" s="1365" customFormat="1" x14ac:dyDescent="0.25">
      <c r="B4315" s="1831"/>
      <c r="C4315" s="1831"/>
      <c r="D4315" s="1627"/>
      <c r="E4315" s="1831"/>
      <c r="F4315" s="1831"/>
      <c r="G4315" s="1831"/>
      <c r="S4315" s="1473"/>
      <c r="BU4315" s="1819"/>
      <c r="CI4315" s="1455"/>
    </row>
    <row r="4316" spans="2:87" s="1365" customFormat="1" x14ac:dyDescent="0.25">
      <c r="B4316" s="1831"/>
      <c r="C4316" s="1831"/>
      <c r="D4316" s="1627"/>
      <c r="E4316" s="1831"/>
      <c r="F4316" s="1831"/>
      <c r="G4316" s="1831"/>
      <c r="S4316" s="1473"/>
      <c r="BU4316" s="1819"/>
      <c r="CI4316" s="1455"/>
    </row>
    <row r="4317" spans="2:87" s="1365" customFormat="1" x14ac:dyDescent="0.25">
      <c r="B4317" s="1831"/>
      <c r="C4317" s="1831"/>
      <c r="D4317" s="1627"/>
      <c r="E4317" s="1831"/>
      <c r="F4317" s="1831"/>
      <c r="G4317" s="1831"/>
      <c r="S4317" s="1473"/>
      <c r="BU4317" s="1819"/>
      <c r="CI4317" s="1455"/>
    </row>
    <row r="4318" spans="2:87" s="1365" customFormat="1" x14ac:dyDescent="0.25">
      <c r="B4318" s="1831"/>
      <c r="C4318" s="1831"/>
      <c r="D4318" s="1627"/>
      <c r="E4318" s="1831"/>
      <c r="F4318" s="1831"/>
      <c r="G4318" s="1831"/>
      <c r="S4318" s="1473"/>
      <c r="BU4318" s="1819"/>
      <c r="CI4318" s="1455"/>
    </row>
    <row r="4319" spans="2:87" s="1365" customFormat="1" x14ac:dyDescent="0.25">
      <c r="B4319" s="1831"/>
      <c r="C4319" s="1831"/>
      <c r="D4319" s="1627"/>
      <c r="E4319" s="1831"/>
      <c r="F4319" s="1831"/>
      <c r="G4319" s="1831"/>
      <c r="S4319" s="1473"/>
      <c r="BU4319" s="1819"/>
      <c r="CI4319" s="1455"/>
    </row>
    <row r="4320" spans="2:87" s="1365" customFormat="1" x14ac:dyDescent="0.25">
      <c r="B4320" s="1831"/>
      <c r="C4320" s="1831"/>
      <c r="D4320" s="1627"/>
      <c r="E4320" s="1831"/>
      <c r="F4320" s="1831"/>
      <c r="G4320" s="1831"/>
      <c r="S4320" s="1473"/>
      <c r="BU4320" s="1819"/>
      <c r="CI4320" s="1455"/>
    </row>
    <row r="4321" spans="2:87" s="1365" customFormat="1" x14ac:dyDescent="0.25">
      <c r="B4321" s="1831"/>
      <c r="C4321" s="1831"/>
      <c r="D4321" s="1627"/>
      <c r="E4321" s="1831"/>
      <c r="F4321" s="1831"/>
      <c r="G4321" s="1831"/>
      <c r="S4321" s="1473"/>
      <c r="BU4321" s="1819"/>
      <c r="CI4321" s="1455"/>
    </row>
    <row r="4322" spans="2:87" s="1365" customFormat="1" x14ac:dyDescent="0.25">
      <c r="B4322" s="1831"/>
      <c r="C4322" s="1831"/>
      <c r="D4322" s="1627"/>
      <c r="E4322" s="1831"/>
      <c r="F4322" s="1831"/>
      <c r="G4322" s="1831"/>
      <c r="S4322" s="1473"/>
      <c r="BU4322" s="1819"/>
      <c r="CI4322" s="1455"/>
    </row>
    <row r="4323" spans="2:87" s="1365" customFormat="1" x14ac:dyDescent="0.25">
      <c r="B4323" s="1831"/>
      <c r="C4323" s="1831"/>
      <c r="D4323" s="1627"/>
      <c r="E4323" s="1831"/>
      <c r="F4323" s="1831"/>
      <c r="G4323" s="1831"/>
      <c r="S4323" s="1473"/>
      <c r="BU4323" s="1819"/>
      <c r="CI4323" s="1455"/>
    </row>
    <row r="4324" spans="2:87" s="1365" customFormat="1" x14ac:dyDescent="0.25">
      <c r="B4324" s="1831"/>
      <c r="C4324" s="1831"/>
      <c r="D4324" s="1627"/>
      <c r="E4324" s="1831"/>
      <c r="F4324" s="1831"/>
      <c r="G4324" s="1831"/>
      <c r="S4324" s="1473"/>
      <c r="BU4324" s="1819"/>
      <c r="CI4324" s="1455"/>
    </row>
    <row r="4325" spans="2:87" s="1365" customFormat="1" x14ac:dyDescent="0.25">
      <c r="B4325" s="1831"/>
      <c r="C4325" s="1831"/>
      <c r="D4325" s="1627"/>
      <c r="E4325" s="1831"/>
      <c r="F4325" s="1831"/>
      <c r="G4325" s="1831"/>
      <c r="S4325" s="1473"/>
      <c r="BU4325" s="1819"/>
      <c r="CI4325" s="1455"/>
    </row>
    <row r="4326" spans="2:87" s="1365" customFormat="1" x14ac:dyDescent="0.25">
      <c r="B4326" s="1831"/>
      <c r="C4326" s="1831"/>
      <c r="D4326" s="1627"/>
      <c r="E4326" s="1831"/>
      <c r="F4326" s="1831"/>
      <c r="G4326" s="1831"/>
      <c r="S4326" s="1473"/>
      <c r="BU4326" s="1819"/>
      <c r="CI4326" s="1455"/>
    </row>
    <row r="4327" spans="2:87" s="1365" customFormat="1" x14ac:dyDescent="0.25">
      <c r="B4327" s="1831"/>
      <c r="C4327" s="1831"/>
      <c r="D4327" s="1627"/>
      <c r="E4327" s="1831"/>
      <c r="F4327" s="1831"/>
      <c r="G4327" s="1831"/>
      <c r="S4327" s="1473"/>
      <c r="BU4327" s="1819"/>
      <c r="CI4327" s="1455"/>
    </row>
    <row r="4328" spans="2:87" s="1365" customFormat="1" x14ac:dyDescent="0.25">
      <c r="B4328" s="1831"/>
      <c r="C4328" s="1831"/>
      <c r="D4328" s="1627"/>
      <c r="E4328" s="1831"/>
      <c r="F4328" s="1831"/>
      <c r="G4328" s="1831"/>
      <c r="S4328" s="1473"/>
      <c r="BU4328" s="1819"/>
      <c r="CI4328" s="1455"/>
    </row>
    <row r="4329" spans="2:87" s="1365" customFormat="1" x14ac:dyDescent="0.25">
      <c r="B4329" s="1831"/>
      <c r="C4329" s="1831"/>
      <c r="D4329" s="1627"/>
      <c r="E4329" s="1831"/>
      <c r="F4329" s="1831"/>
      <c r="G4329" s="1831"/>
      <c r="S4329" s="1473"/>
      <c r="BU4329" s="1819"/>
      <c r="CI4329" s="1455"/>
    </row>
    <row r="4330" spans="2:87" s="1365" customFormat="1" x14ac:dyDescent="0.25">
      <c r="B4330" s="1831"/>
      <c r="C4330" s="1831"/>
      <c r="D4330" s="1627"/>
      <c r="E4330" s="1831"/>
      <c r="F4330" s="1831"/>
      <c r="G4330" s="1831"/>
      <c r="S4330" s="1473"/>
      <c r="BU4330" s="1819"/>
      <c r="CI4330" s="1455"/>
    </row>
    <row r="4331" spans="2:87" s="1365" customFormat="1" x14ac:dyDescent="0.25">
      <c r="B4331" s="1831"/>
      <c r="C4331" s="1831"/>
      <c r="D4331" s="1627"/>
      <c r="E4331" s="1831"/>
      <c r="F4331" s="1831"/>
      <c r="G4331" s="1831"/>
      <c r="S4331" s="1473"/>
      <c r="BU4331" s="1819"/>
      <c r="CI4331" s="1455"/>
    </row>
    <row r="4332" spans="2:87" s="1365" customFormat="1" x14ac:dyDescent="0.25">
      <c r="B4332" s="1831"/>
      <c r="C4332" s="1831"/>
      <c r="D4332" s="1627"/>
      <c r="E4332" s="1831"/>
      <c r="F4332" s="1831"/>
      <c r="G4332" s="1831"/>
      <c r="S4332" s="1473"/>
      <c r="BU4332" s="1819"/>
      <c r="CI4332" s="1455"/>
    </row>
    <row r="4333" spans="2:87" s="1365" customFormat="1" x14ac:dyDescent="0.25">
      <c r="B4333" s="1831"/>
      <c r="C4333" s="1831"/>
      <c r="D4333" s="1627"/>
      <c r="E4333" s="1831"/>
      <c r="F4333" s="1831"/>
      <c r="G4333" s="1831"/>
      <c r="S4333" s="1473"/>
      <c r="BU4333" s="1819"/>
      <c r="CI4333" s="1455"/>
    </row>
    <row r="4334" spans="2:87" s="1365" customFormat="1" x14ac:dyDescent="0.25">
      <c r="B4334" s="1831"/>
      <c r="C4334" s="1831"/>
      <c r="D4334" s="1627"/>
      <c r="E4334" s="1831"/>
      <c r="F4334" s="1831"/>
      <c r="G4334" s="1831"/>
      <c r="S4334" s="1473"/>
      <c r="BU4334" s="1819"/>
      <c r="CI4334" s="1455"/>
    </row>
    <row r="4335" spans="2:87" s="1365" customFormat="1" x14ac:dyDescent="0.25">
      <c r="B4335" s="1831"/>
      <c r="C4335" s="1831"/>
      <c r="D4335" s="1627"/>
      <c r="E4335" s="1831"/>
      <c r="F4335" s="1831"/>
      <c r="G4335" s="1831"/>
      <c r="S4335" s="1473"/>
      <c r="BU4335" s="1819"/>
      <c r="CI4335" s="1455"/>
    </row>
    <row r="4336" spans="2:87" s="1365" customFormat="1" x14ac:dyDescent="0.25">
      <c r="B4336" s="1831"/>
      <c r="C4336" s="1831"/>
      <c r="D4336" s="1627"/>
      <c r="E4336" s="1831"/>
      <c r="F4336" s="1831"/>
      <c r="G4336" s="1831"/>
      <c r="S4336" s="1473"/>
      <c r="BU4336" s="1819"/>
      <c r="CI4336" s="1455"/>
    </row>
    <row r="4337" spans="2:87" s="1365" customFormat="1" x14ac:dyDescent="0.25">
      <c r="B4337" s="1831"/>
      <c r="C4337" s="1831"/>
      <c r="D4337" s="1627"/>
      <c r="E4337" s="1831"/>
      <c r="F4337" s="1831"/>
      <c r="G4337" s="1831"/>
      <c r="S4337" s="1473"/>
      <c r="BU4337" s="1819"/>
      <c r="CI4337" s="1455"/>
    </row>
    <row r="4338" spans="2:87" s="1365" customFormat="1" x14ac:dyDescent="0.25">
      <c r="B4338" s="1831"/>
      <c r="C4338" s="1831"/>
      <c r="D4338" s="1627"/>
      <c r="E4338" s="1831"/>
      <c r="F4338" s="1831"/>
      <c r="G4338" s="1831"/>
      <c r="S4338" s="1473"/>
      <c r="BU4338" s="1819"/>
      <c r="CI4338" s="1455"/>
    </row>
    <row r="4339" spans="2:87" s="1365" customFormat="1" x14ac:dyDescent="0.25">
      <c r="B4339" s="1831"/>
      <c r="C4339" s="1831"/>
      <c r="D4339" s="1627"/>
      <c r="E4339" s="1831"/>
      <c r="F4339" s="1831"/>
      <c r="G4339" s="1831"/>
      <c r="S4339" s="1473"/>
      <c r="BU4339" s="1819"/>
      <c r="CI4339" s="1455"/>
    </row>
    <row r="4340" spans="2:87" s="1365" customFormat="1" x14ac:dyDescent="0.25">
      <c r="B4340" s="1831"/>
      <c r="C4340" s="1831"/>
      <c r="D4340" s="1627"/>
      <c r="E4340" s="1831"/>
      <c r="F4340" s="1831"/>
      <c r="G4340" s="1831"/>
      <c r="S4340" s="1473"/>
      <c r="BU4340" s="1819"/>
      <c r="CI4340" s="1455"/>
    </row>
    <row r="4341" spans="2:87" s="1365" customFormat="1" x14ac:dyDescent="0.25">
      <c r="B4341" s="1831"/>
      <c r="C4341" s="1831"/>
      <c r="D4341" s="1627"/>
      <c r="E4341" s="1831"/>
      <c r="F4341" s="1831"/>
      <c r="G4341" s="1831"/>
      <c r="S4341" s="1473"/>
      <c r="BU4341" s="1819"/>
      <c r="CI4341" s="1455"/>
    </row>
    <row r="4342" spans="2:87" s="1365" customFormat="1" x14ac:dyDescent="0.25">
      <c r="B4342" s="1831"/>
      <c r="C4342" s="1831"/>
      <c r="D4342" s="1627"/>
      <c r="E4342" s="1831"/>
      <c r="F4342" s="1831"/>
      <c r="G4342" s="1831"/>
      <c r="S4342" s="1473"/>
      <c r="BU4342" s="1819"/>
      <c r="CI4342" s="1455"/>
    </row>
    <row r="4343" spans="2:87" s="1365" customFormat="1" x14ac:dyDescent="0.25">
      <c r="B4343" s="1831"/>
      <c r="C4343" s="1831"/>
      <c r="D4343" s="1627"/>
      <c r="E4343" s="1831"/>
      <c r="F4343" s="1831"/>
      <c r="G4343" s="1831"/>
      <c r="S4343" s="1473"/>
      <c r="BU4343" s="1819"/>
      <c r="CI4343" s="1455"/>
    </row>
    <row r="4344" spans="2:87" s="1365" customFormat="1" x14ac:dyDescent="0.25">
      <c r="B4344" s="1831"/>
      <c r="C4344" s="1831"/>
      <c r="D4344" s="1627"/>
      <c r="E4344" s="1831"/>
      <c r="F4344" s="1831"/>
      <c r="G4344" s="1831"/>
      <c r="S4344" s="1473"/>
      <c r="BU4344" s="1819"/>
      <c r="CI4344" s="1455"/>
    </row>
    <row r="4345" spans="2:87" s="1365" customFormat="1" x14ac:dyDescent="0.25">
      <c r="B4345" s="1831"/>
      <c r="C4345" s="1831"/>
      <c r="D4345" s="1627"/>
      <c r="E4345" s="1831"/>
      <c r="F4345" s="1831"/>
      <c r="G4345" s="1831"/>
      <c r="S4345" s="1473"/>
      <c r="BU4345" s="1819"/>
      <c r="CI4345" s="1455"/>
    </row>
    <row r="4346" spans="2:87" s="1365" customFormat="1" x14ac:dyDescent="0.25">
      <c r="B4346" s="1831"/>
      <c r="C4346" s="1831"/>
      <c r="D4346" s="1627"/>
      <c r="E4346" s="1831"/>
      <c r="F4346" s="1831"/>
      <c r="G4346" s="1831"/>
      <c r="S4346" s="1473"/>
      <c r="BU4346" s="1819"/>
      <c r="CI4346" s="1455"/>
    </row>
    <row r="4347" spans="2:87" s="1365" customFormat="1" x14ac:dyDescent="0.25">
      <c r="B4347" s="1831"/>
      <c r="C4347" s="1831"/>
      <c r="D4347" s="1627"/>
      <c r="E4347" s="1831"/>
      <c r="F4347" s="1831"/>
      <c r="G4347" s="1831"/>
      <c r="S4347" s="1473"/>
      <c r="BU4347" s="1819"/>
      <c r="CI4347" s="1455"/>
    </row>
    <row r="4348" spans="2:87" s="1365" customFormat="1" x14ac:dyDescent="0.25">
      <c r="B4348" s="1831"/>
      <c r="C4348" s="1831"/>
      <c r="D4348" s="1627"/>
      <c r="E4348" s="1831"/>
      <c r="F4348" s="1831"/>
      <c r="G4348" s="1831"/>
      <c r="S4348" s="1473"/>
      <c r="BU4348" s="1819"/>
      <c r="CI4348" s="1455"/>
    </row>
    <row r="4349" spans="2:87" s="1365" customFormat="1" x14ac:dyDescent="0.25">
      <c r="B4349" s="1831"/>
      <c r="C4349" s="1831"/>
      <c r="D4349" s="1627"/>
      <c r="E4349" s="1831"/>
      <c r="F4349" s="1831"/>
      <c r="G4349" s="1831"/>
      <c r="S4349" s="1473"/>
      <c r="BU4349" s="1819"/>
      <c r="CI4349" s="1455"/>
    </row>
    <row r="4350" spans="2:87" s="1365" customFormat="1" x14ac:dyDescent="0.25">
      <c r="B4350" s="1831"/>
      <c r="C4350" s="1831"/>
      <c r="D4350" s="1627"/>
      <c r="E4350" s="1831"/>
      <c r="F4350" s="1831"/>
      <c r="G4350" s="1831"/>
      <c r="S4350" s="1473"/>
      <c r="BU4350" s="1819"/>
      <c r="CI4350" s="1455"/>
    </row>
    <row r="4351" spans="2:87" s="1365" customFormat="1" x14ac:dyDescent="0.25">
      <c r="B4351" s="1831"/>
      <c r="C4351" s="1831"/>
      <c r="D4351" s="1627"/>
      <c r="E4351" s="1831"/>
      <c r="F4351" s="1831"/>
      <c r="G4351" s="1831"/>
      <c r="S4351" s="1473"/>
      <c r="BU4351" s="1819"/>
      <c r="CI4351" s="1455"/>
    </row>
    <row r="4352" spans="2:87" s="1365" customFormat="1" x14ac:dyDescent="0.25">
      <c r="B4352" s="1831"/>
      <c r="C4352" s="1831"/>
      <c r="D4352" s="1627"/>
      <c r="E4352" s="1831"/>
      <c r="F4352" s="1831"/>
      <c r="G4352" s="1831"/>
      <c r="S4352" s="1473"/>
      <c r="BU4352" s="1819"/>
      <c r="CI4352" s="1455"/>
    </row>
    <row r="4353" spans="2:87" s="1365" customFormat="1" x14ac:dyDescent="0.25">
      <c r="B4353" s="1831"/>
      <c r="C4353" s="1831"/>
      <c r="D4353" s="1627"/>
      <c r="E4353" s="1831"/>
      <c r="F4353" s="1831"/>
      <c r="G4353" s="1831"/>
      <c r="S4353" s="1473"/>
      <c r="BU4353" s="1819"/>
      <c r="CI4353" s="1455"/>
    </row>
    <row r="4354" spans="2:87" s="1365" customFormat="1" x14ac:dyDescent="0.25">
      <c r="B4354" s="1831"/>
      <c r="C4354" s="1831"/>
      <c r="D4354" s="1627"/>
      <c r="E4354" s="1831"/>
      <c r="F4354" s="1831"/>
      <c r="G4354" s="1831"/>
      <c r="S4354" s="1473"/>
      <c r="BU4354" s="1819"/>
      <c r="CI4354" s="1455"/>
    </row>
    <row r="4355" spans="2:87" s="1365" customFormat="1" x14ac:dyDescent="0.25">
      <c r="B4355" s="1831"/>
      <c r="C4355" s="1831"/>
      <c r="D4355" s="1627"/>
      <c r="E4355" s="1831"/>
      <c r="F4355" s="1831"/>
      <c r="G4355" s="1831"/>
      <c r="S4355" s="1473"/>
      <c r="BU4355" s="1819"/>
      <c r="CI4355" s="1455"/>
    </row>
    <row r="4356" spans="2:87" s="1365" customFormat="1" x14ac:dyDescent="0.25">
      <c r="B4356" s="1831"/>
      <c r="C4356" s="1831"/>
      <c r="D4356" s="1627"/>
      <c r="E4356" s="1831"/>
      <c r="F4356" s="1831"/>
      <c r="G4356" s="1831"/>
      <c r="S4356" s="1473"/>
      <c r="BU4356" s="1819"/>
      <c r="CI4356" s="1455"/>
    </row>
    <row r="4357" spans="2:87" s="1365" customFormat="1" x14ac:dyDescent="0.25">
      <c r="B4357" s="1831"/>
      <c r="C4357" s="1831"/>
      <c r="D4357" s="1627"/>
      <c r="E4357" s="1831"/>
      <c r="F4357" s="1831"/>
      <c r="G4357" s="1831"/>
      <c r="S4357" s="1473"/>
      <c r="BU4357" s="1819"/>
      <c r="CI4357" s="1455"/>
    </row>
    <row r="4358" spans="2:87" s="1365" customFormat="1" x14ac:dyDescent="0.25">
      <c r="B4358" s="1831"/>
      <c r="C4358" s="1831"/>
      <c r="D4358" s="1627"/>
      <c r="E4358" s="1831"/>
      <c r="F4358" s="1831"/>
      <c r="G4358" s="1831"/>
      <c r="S4358" s="1473"/>
      <c r="BU4358" s="1819"/>
      <c r="CI4358" s="1455"/>
    </row>
    <row r="4359" spans="2:87" s="1365" customFormat="1" x14ac:dyDescent="0.25">
      <c r="B4359" s="1831"/>
      <c r="C4359" s="1831"/>
      <c r="D4359" s="1627"/>
      <c r="E4359" s="1831"/>
      <c r="F4359" s="1831"/>
      <c r="G4359" s="1831"/>
      <c r="S4359" s="1473"/>
      <c r="BU4359" s="1819"/>
      <c r="CI4359" s="1455"/>
    </row>
    <row r="4360" spans="2:87" s="1365" customFormat="1" x14ac:dyDescent="0.25">
      <c r="B4360" s="1831"/>
      <c r="C4360" s="1831"/>
      <c r="D4360" s="1627"/>
      <c r="E4360" s="1831"/>
      <c r="F4360" s="1831"/>
      <c r="G4360" s="1831"/>
      <c r="S4360" s="1473"/>
      <c r="BU4360" s="1819"/>
      <c r="CI4360" s="1455"/>
    </row>
    <row r="4361" spans="2:87" s="1365" customFormat="1" x14ac:dyDescent="0.25">
      <c r="B4361" s="1831"/>
      <c r="C4361" s="1831"/>
      <c r="D4361" s="1627"/>
      <c r="E4361" s="1831"/>
      <c r="F4361" s="1831"/>
      <c r="G4361" s="1831"/>
      <c r="S4361" s="1473"/>
      <c r="BU4361" s="1819"/>
      <c r="CI4361" s="1455"/>
    </row>
    <row r="4362" spans="2:87" s="1365" customFormat="1" x14ac:dyDescent="0.25">
      <c r="B4362" s="1831"/>
      <c r="C4362" s="1831"/>
      <c r="D4362" s="1627"/>
      <c r="E4362" s="1831"/>
      <c r="F4362" s="1831"/>
      <c r="G4362" s="1831"/>
      <c r="S4362" s="1473"/>
      <c r="BU4362" s="1819"/>
      <c r="CI4362" s="1455"/>
    </row>
    <row r="4363" spans="2:87" s="1365" customFormat="1" x14ac:dyDescent="0.25">
      <c r="B4363" s="1831"/>
      <c r="C4363" s="1831"/>
      <c r="D4363" s="1627"/>
      <c r="E4363" s="1831"/>
      <c r="F4363" s="1831"/>
      <c r="G4363" s="1831"/>
      <c r="S4363" s="1473"/>
      <c r="BU4363" s="1819"/>
      <c r="CI4363" s="1455"/>
    </row>
    <row r="4364" spans="2:87" s="1365" customFormat="1" x14ac:dyDescent="0.25">
      <c r="B4364" s="1831"/>
      <c r="C4364" s="1831"/>
      <c r="D4364" s="1627"/>
      <c r="E4364" s="1831"/>
      <c r="F4364" s="1831"/>
      <c r="G4364" s="1831"/>
      <c r="S4364" s="1473"/>
      <c r="BU4364" s="1819"/>
      <c r="CI4364" s="1455"/>
    </row>
    <row r="4365" spans="2:87" s="1365" customFormat="1" x14ac:dyDescent="0.25">
      <c r="B4365" s="1831"/>
      <c r="C4365" s="1831"/>
      <c r="D4365" s="1627"/>
      <c r="E4365" s="1831"/>
      <c r="F4365" s="1831"/>
      <c r="G4365" s="1831"/>
      <c r="S4365" s="1473"/>
      <c r="BU4365" s="1819"/>
      <c r="CI4365" s="1455"/>
    </row>
    <row r="4366" spans="2:87" s="1365" customFormat="1" x14ac:dyDescent="0.25">
      <c r="B4366" s="1831"/>
      <c r="C4366" s="1831"/>
      <c r="D4366" s="1627"/>
      <c r="E4366" s="1831"/>
      <c r="F4366" s="1831"/>
      <c r="G4366" s="1831"/>
      <c r="S4366" s="1473"/>
      <c r="BU4366" s="1819"/>
      <c r="CI4366" s="1455"/>
    </row>
    <row r="4367" spans="2:87" s="1365" customFormat="1" x14ac:dyDescent="0.25">
      <c r="B4367" s="1831"/>
      <c r="C4367" s="1831"/>
      <c r="D4367" s="1627"/>
      <c r="E4367" s="1831"/>
      <c r="F4367" s="1831"/>
      <c r="G4367" s="1831"/>
      <c r="S4367" s="1473"/>
      <c r="BU4367" s="1819"/>
      <c r="CI4367" s="1455"/>
    </row>
    <row r="4368" spans="2:87" s="1365" customFormat="1" x14ac:dyDescent="0.25">
      <c r="B4368" s="1831"/>
      <c r="C4368" s="1831"/>
      <c r="D4368" s="1627"/>
      <c r="E4368" s="1831"/>
      <c r="F4368" s="1831"/>
      <c r="G4368" s="1831"/>
      <c r="S4368" s="1473"/>
      <c r="BU4368" s="1819"/>
      <c r="CI4368" s="1455"/>
    </row>
    <row r="4369" spans="2:87" s="1365" customFormat="1" x14ac:dyDescent="0.25">
      <c r="B4369" s="1831"/>
      <c r="C4369" s="1831"/>
      <c r="D4369" s="1627"/>
      <c r="E4369" s="1831"/>
      <c r="F4369" s="1831"/>
      <c r="G4369" s="1831"/>
      <c r="S4369" s="1473"/>
      <c r="BU4369" s="1819"/>
      <c r="CI4369" s="1455"/>
    </row>
    <row r="4370" spans="2:87" s="1365" customFormat="1" x14ac:dyDescent="0.25">
      <c r="B4370" s="1831"/>
      <c r="C4370" s="1831"/>
      <c r="D4370" s="1627"/>
      <c r="E4370" s="1831"/>
      <c r="F4370" s="1831"/>
      <c r="G4370" s="1831"/>
      <c r="S4370" s="1473"/>
      <c r="BU4370" s="1819"/>
      <c r="CI4370" s="1455"/>
    </row>
    <row r="4371" spans="2:87" s="1365" customFormat="1" x14ac:dyDescent="0.25">
      <c r="B4371" s="1831"/>
      <c r="C4371" s="1831"/>
      <c r="D4371" s="1627"/>
      <c r="E4371" s="1831"/>
      <c r="F4371" s="1831"/>
      <c r="G4371" s="1831"/>
      <c r="S4371" s="1473"/>
      <c r="BU4371" s="1819"/>
      <c r="CI4371" s="1455"/>
    </row>
    <row r="4372" spans="2:87" s="1365" customFormat="1" x14ac:dyDescent="0.25">
      <c r="B4372" s="1831"/>
      <c r="C4372" s="1831"/>
      <c r="D4372" s="1627"/>
      <c r="E4372" s="1831"/>
      <c r="F4372" s="1831"/>
      <c r="G4372" s="1831"/>
      <c r="S4372" s="1473"/>
      <c r="BU4372" s="1819"/>
      <c r="CI4372" s="1455"/>
    </row>
    <row r="4373" spans="2:87" s="1365" customFormat="1" x14ac:dyDescent="0.25">
      <c r="B4373" s="1831"/>
      <c r="C4373" s="1831"/>
      <c r="D4373" s="1627"/>
      <c r="E4373" s="1831"/>
      <c r="F4373" s="1831"/>
      <c r="G4373" s="1831"/>
      <c r="S4373" s="1473"/>
      <c r="BU4373" s="1819"/>
      <c r="CI4373" s="1455"/>
    </row>
    <row r="4374" spans="2:87" s="1365" customFormat="1" x14ac:dyDescent="0.25">
      <c r="B4374" s="1831"/>
      <c r="C4374" s="1831"/>
      <c r="D4374" s="1627"/>
      <c r="E4374" s="1831"/>
      <c r="F4374" s="1831"/>
      <c r="G4374" s="1831"/>
      <c r="S4374" s="1473"/>
      <c r="BU4374" s="1819"/>
      <c r="CI4374" s="1455"/>
    </row>
    <row r="4375" spans="2:87" s="1365" customFormat="1" x14ac:dyDescent="0.25">
      <c r="B4375" s="1831"/>
      <c r="C4375" s="1831"/>
      <c r="D4375" s="1627"/>
      <c r="E4375" s="1831"/>
      <c r="F4375" s="1831"/>
      <c r="G4375" s="1831"/>
      <c r="S4375" s="1473"/>
      <c r="BU4375" s="1819"/>
      <c r="CI4375" s="1455"/>
    </row>
    <row r="4376" spans="2:87" s="1365" customFormat="1" x14ac:dyDescent="0.25">
      <c r="B4376" s="1831"/>
      <c r="C4376" s="1831"/>
      <c r="D4376" s="1627"/>
      <c r="E4376" s="1831"/>
      <c r="F4376" s="1831"/>
      <c r="G4376" s="1831"/>
      <c r="S4376" s="1473"/>
      <c r="BU4376" s="1819"/>
      <c r="CI4376" s="1455"/>
    </row>
    <row r="4377" spans="2:87" s="1365" customFormat="1" x14ac:dyDescent="0.25">
      <c r="B4377" s="1831"/>
      <c r="C4377" s="1831"/>
      <c r="D4377" s="1627"/>
      <c r="E4377" s="1831"/>
      <c r="F4377" s="1831"/>
      <c r="G4377" s="1831"/>
      <c r="S4377" s="1473"/>
      <c r="BU4377" s="1819"/>
      <c r="CI4377" s="1455"/>
    </row>
    <row r="4378" spans="2:87" s="1365" customFormat="1" x14ac:dyDescent="0.25">
      <c r="B4378" s="1831"/>
      <c r="C4378" s="1831"/>
      <c r="D4378" s="1627"/>
      <c r="E4378" s="1831"/>
      <c r="F4378" s="1831"/>
      <c r="G4378" s="1831"/>
      <c r="S4378" s="1473"/>
      <c r="BU4378" s="1819"/>
      <c r="CI4378" s="1455"/>
    </row>
    <row r="4379" spans="2:87" s="1365" customFormat="1" x14ac:dyDescent="0.25">
      <c r="B4379" s="1831"/>
      <c r="C4379" s="1831"/>
      <c r="D4379" s="1627"/>
      <c r="E4379" s="1831"/>
      <c r="F4379" s="1831"/>
      <c r="G4379" s="1831"/>
      <c r="S4379" s="1473"/>
      <c r="BU4379" s="1819"/>
      <c r="CI4379" s="1455"/>
    </row>
    <row r="4380" spans="2:87" s="1365" customFormat="1" x14ac:dyDescent="0.25">
      <c r="B4380" s="1831"/>
      <c r="C4380" s="1831"/>
      <c r="D4380" s="1627"/>
      <c r="E4380" s="1831"/>
      <c r="F4380" s="1831"/>
      <c r="G4380" s="1831"/>
      <c r="S4380" s="1473"/>
      <c r="BU4380" s="1819"/>
      <c r="CI4380" s="1455"/>
    </row>
    <row r="4381" spans="2:87" s="1365" customFormat="1" x14ac:dyDescent="0.25">
      <c r="B4381" s="1831"/>
      <c r="C4381" s="1831"/>
      <c r="D4381" s="1627"/>
      <c r="E4381" s="1831"/>
      <c r="F4381" s="1831"/>
      <c r="G4381" s="1831"/>
      <c r="S4381" s="1473"/>
      <c r="BU4381" s="1819"/>
      <c r="CI4381" s="1455"/>
    </row>
    <row r="4382" spans="2:87" s="1365" customFormat="1" x14ac:dyDescent="0.25">
      <c r="B4382" s="1831"/>
      <c r="C4382" s="1831"/>
      <c r="D4382" s="1627"/>
      <c r="E4382" s="1831"/>
      <c r="F4382" s="1831"/>
      <c r="G4382" s="1831"/>
      <c r="S4382" s="1473"/>
      <c r="BU4382" s="1819"/>
      <c r="CI4382" s="1455"/>
    </row>
    <row r="4383" spans="2:87" s="1365" customFormat="1" x14ac:dyDescent="0.25">
      <c r="B4383" s="1831"/>
      <c r="C4383" s="1831"/>
      <c r="D4383" s="1627"/>
      <c r="E4383" s="1831"/>
      <c r="F4383" s="1831"/>
      <c r="G4383" s="1831"/>
      <c r="S4383" s="1473"/>
      <c r="BU4383" s="1819"/>
      <c r="CI4383" s="1455"/>
    </row>
    <row r="4384" spans="2:87" s="1365" customFormat="1" x14ac:dyDescent="0.25">
      <c r="B4384" s="1831"/>
      <c r="C4384" s="1831"/>
      <c r="D4384" s="1627"/>
      <c r="E4384" s="1831"/>
      <c r="F4384" s="1831"/>
      <c r="G4384" s="1831"/>
      <c r="S4384" s="1473"/>
      <c r="BU4384" s="1819"/>
      <c r="CI4384" s="1455"/>
    </row>
    <row r="4385" spans="2:87" s="1365" customFormat="1" x14ac:dyDescent="0.25">
      <c r="B4385" s="1831"/>
      <c r="C4385" s="1831"/>
      <c r="D4385" s="1627"/>
      <c r="E4385" s="1831"/>
      <c r="F4385" s="1831"/>
      <c r="G4385" s="1831"/>
      <c r="S4385" s="1473"/>
      <c r="BU4385" s="1819"/>
      <c r="CI4385" s="1455"/>
    </row>
    <row r="4386" spans="2:87" s="1365" customFormat="1" x14ac:dyDescent="0.25">
      <c r="B4386" s="1831"/>
      <c r="C4386" s="1831"/>
      <c r="D4386" s="1627"/>
      <c r="E4386" s="1831"/>
      <c r="F4386" s="1831"/>
      <c r="G4386" s="1831"/>
      <c r="S4386" s="1473"/>
      <c r="BU4386" s="1819"/>
      <c r="CI4386" s="1455"/>
    </row>
    <row r="4387" spans="2:87" s="1365" customFormat="1" x14ac:dyDescent="0.25">
      <c r="B4387" s="1831"/>
      <c r="C4387" s="1831"/>
      <c r="D4387" s="1627"/>
      <c r="E4387" s="1831"/>
      <c r="F4387" s="1831"/>
      <c r="G4387" s="1831"/>
      <c r="S4387" s="1473"/>
      <c r="BU4387" s="1819"/>
      <c r="CI4387" s="1455"/>
    </row>
    <row r="4388" spans="2:87" s="1365" customFormat="1" x14ac:dyDescent="0.25">
      <c r="B4388" s="1831"/>
      <c r="C4388" s="1831"/>
      <c r="D4388" s="1627"/>
      <c r="E4388" s="1831"/>
      <c r="F4388" s="1831"/>
      <c r="G4388" s="1831"/>
      <c r="S4388" s="1473"/>
      <c r="BU4388" s="1819"/>
      <c r="CI4388" s="1455"/>
    </row>
    <row r="4389" spans="2:87" s="1365" customFormat="1" x14ac:dyDescent="0.25">
      <c r="B4389" s="1831"/>
      <c r="C4389" s="1831"/>
      <c r="D4389" s="1627"/>
      <c r="E4389" s="1831"/>
      <c r="F4389" s="1831"/>
      <c r="G4389" s="1831"/>
      <c r="S4389" s="1473"/>
      <c r="BU4389" s="1819"/>
      <c r="CI4389" s="1455"/>
    </row>
    <row r="4390" spans="2:87" s="1365" customFormat="1" x14ac:dyDescent="0.25">
      <c r="B4390" s="1831"/>
      <c r="C4390" s="1831"/>
      <c r="D4390" s="1627"/>
      <c r="E4390" s="1831"/>
      <c r="F4390" s="1831"/>
      <c r="G4390" s="1831"/>
      <c r="S4390" s="1473"/>
      <c r="BU4390" s="1819"/>
      <c r="CI4390" s="1455"/>
    </row>
    <row r="4391" spans="2:87" s="1365" customFormat="1" x14ac:dyDescent="0.25">
      <c r="B4391" s="1831"/>
      <c r="C4391" s="1831"/>
      <c r="D4391" s="1627"/>
      <c r="E4391" s="1831"/>
      <c r="F4391" s="1831"/>
      <c r="G4391" s="1831"/>
      <c r="S4391" s="1473"/>
      <c r="BU4391" s="1819"/>
      <c r="CI4391" s="1455"/>
    </row>
    <row r="4392" spans="2:87" s="1365" customFormat="1" x14ac:dyDescent="0.25">
      <c r="B4392" s="1831"/>
      <c r="C4392" s="1831"/>
      <c r="D4392" s="1627"/>
      <c r="E4392" s="1831"/>
      <c r="F4392" s="1831"/>
      <c r="G4392" s="1831"/>
      <c r="S4392" s="1473"/>
      <c r="BU4392" s="1819"/>
      <c r="CI4392" s="1455"/>
    </row>
    <row r="4393" spans="2:87" s="1365" customFormat="1" x14ac:dyDescent="0.25">
      <c r="B4393" s="1831"/>
      <c r="C4393" s="1831"/>
      <c r="D4393" s="1627"/>
      <c r="E4393" s="1831"/>
      <c r="F4393" s="1831"/>
      <c r="G4393" s="1831"/>
      <c r="S4393" s="1473"/>
      <c r="BU4393" s="1819"/>
      <c r="CI4393" s="1455"/>
    </row>
    <row r="4394" spans="2:87" s="1365" customFormat="1" x14ac:dyDescent="0.25">
      <c r="B4394" s="1831"/>
      <c r="C4394" s="1831"/>
      <c r="D4394" s="1627"/>
      <c r="E4394" s="1831"/>
      <c r="F4394" s="1831"/>
      <c r="G4394" s="1831"/>
      <c r="S4394" s="1473"/>
      <c r="BU4394" s="1819"/>
      <c r="CI4394" s="1455"/>
    </row>
    <row r="4395" spans="2:87" s="1365" customFormat="1" x14ac:dyDescent="0.25">
      <c r="B4395" s="1831"/>
      <c r="C4395" s="1831"/>
      <c r="D4395" s="1627"/>
      <c r="E4395" s="1831"/>
      <c r="F4395" s="1831"/>
      <c r="G4395" s="1831"/>
      <c r="S4395" s="1473"/>
      <c r="BU4395" s="1819"/>
      <c r="CI4395" s="1455"/>
    </row>
    <row r="4396" spans="2:87" s="1365" customFormat="1" x14ac:dyDescent="0.25">
      <c r="B4396" s="1831"/>
      <c r="C4396" s="1831"/>
      <c r="D4396" s="1627"/>
      <c r="E4396" s="1831"/>
      <c r="F4396" s="1831"/>
      <c r="G4396" s="1831"/>
      <c r="S4396" s="1473"/>
      <c r="BU4396" s="1819"/>
      <c r="CI4396" s="1455"/>
    </row>
    <row r="4397" spans="2:87" s="1365" customFormat="1" x14ac:dyDescent="0.25">
      <c r="B4397" s="1831"/>
      <c r="C4397" s="1831"/>
      <c r="D4397" s="1627"/>
      <c r="E4397" s="1831"/>
      <c r="F4397" s="1831"/>
      <c r="G4397" s="1831"/>
      <c r="S4397" s="1473"/>
      <c r="BU4397" s="1819"/>
      <c r="CI4397" s="1455"/>
    </row>
    <row r="4398" spans="2:87" s="1365" customFormat="1" x14ac:dyDescent="0.25">
      <c r="B4398" s="1831"/>
      <c r="C4398" s="1831"/>
      <c r="D4398" s="1627"/>
      <c r="E4398" s="1831"/>
      <c r="F4398" s="1831"/>
      <c r="G4398" s="1831"/>
      <c r="S4398" s="1473"/>
      <c r="BU4398" s="1819"/>
      <c r="CI4398" s="1455"/>
    </row>
    <row r="4399" spans="2:87" s="1365" customFormat="1" x14ac:dyDescent="0.25">
      <c r="B4399" s="1831"/>
      <c r="C4399" s="1831"/>
      <c r="D4399" s="1627"/>
      <c r="E4399" s="1831"/>
      <c r="F4399" s="1831"/>
      <c r="G4399" s="1831"/>
      <c r="S4399" s="1473"/>
      <c r="BU4399" s="1819"/>
      <c r="CI4399" s="1455"/>
    </row>
    <row r="4400" spans="2:87" s="1365" customFormat="1" x14ac:dyDescent="0.25">
      <c r="B4400" s="1831"/>
      <c r="C4400" s="1831"/>
      <c r="D4400" s="1627"/>
      <c r="E4400" s="1831"/>
      <c r="F4400" s="1831"/>
      <c r="G4400" s="1831"/>
      <c r="S4400" s="1473"/>
      <c r="BU4400" s="1819"/>
      <c r="CI4400" s="1455"/>
    </row>
    <row r="4401" spans="2:87" s="1365" customFormat="1" x14ac:dyDescent="0.25">
      <c r="B4401" s="1831"/>
      <c r="C4401" s="1831"/>
      <c r="D4401" s="1627"/>
      <c r="E4401" s="1831"/>
      <c r="F4401" s="1831"/>
      <c r="G4401" s="1831"/>
      <c r="S4401" s="1473"/>
      <c r="BU4401" s="1819"/>
      <c r="CI4401" s="1455"/>
    </row>
    <row r="4402" spans="2:87" s="1365" customFormat="1" x14ac:dyDescent="0.25">
      <c r="B4402" s="1831"/>
      <c r="C4402" s="1831"/>
      <c r="D4402" s="1627"/>
      <c r="E4402" s="1831"/>
      <c r="F4402" s="1831"/>
      <c r="G4402" s="1831"/>
      <c r="S4402" s="1473"/>
      <c r="BU4402" s="1819"/>
      <c r="CI4402" s="1455"/>
    </row>
    <row r="4403" spans="2:87" s="1365" customFormat="1" x14ac:dyDescent="0.25">
      <c r="B4403" s="1831"/>
      <c r="C4403" s="1831"/>
      <c r="D4403" s="1627"/>
      <c r="E4403" s="1831"/>
      <c r="F4403" s="1831"/>
      <c r="G4403" s="1831"/>
      <c r="S4403" s="1473"/>
      <c r="BU4403" s="1819"/>
      <c r="CI4403" s="1455"/>
    </row>
    <row r="4404" spans="2:87" s="1365" customFormat="1" x14ac:dyDescent="0.25">
      <c r="B4404" s="1831"/>
      <c r="C4404" s="1831"/>
      <c r="D4404" s="1627"/>
      <c r="E4404" s="1831"/>
      <c r="F4404" s="1831"/>
      <c r="G4404" s="1831"/>
      <c r="S4404" s="1473"/>
      <c r="BU4404" s="1819"/>
      <c r="CI4404" s="1455"/>
    </row>
    <row r="4405" spans="2:87" s="1365" customFormat="1" x14ac:dyDescent="0.25">
      <c r="B4405" s="1831"/>
      <c r="C4405" s="1831"/>
      <c r="D4405" s="1627"/>
      <c r="E4405" s="1831"/>
      <c r="F4405" s="1831"/>
      <c r="G4405" s="1831"/>
      <c r="S4405" s="1473"/>
      <c r="BU4405" s="1819"/>
      <c r="CI4405" s="1455"/>
    </row>
    <row r="4406" spans="2:87" s="1365" customFormat="1" x14ac:dyDescent="0.25">
      <c r="B4406" s="1831"/>
      <c r="C4406" s="1831"/>
      <c r="D4406" s="1627"/>
      <c r="E4406" s="1831"/>
      <c r="F4406" s="1831"/>
      <c r="G4406" s="1831"/>
      <c r="S4406" s="1473"/>
      <c r="BU4406" s="1819"/>
      <c r="CI4406" s="1455"/>
    </row>
    <row r="4407" spans="2:87" s="1365" customFormat="1" x14ac:dyDescent="0.25">
      <c r="B4407" s="1831"/>
      <c r="C4407" s="1831"/>
      <c r="D4407" s="1627"/>
      <c r="E4407" s="1831"/>
      <c r="F4407" s="1831"/>
      <c r="G4407" s="1831"/>
      <c r="S4407" s="1473"/>
      <c r="BU4407" s="1819"/>
      <c r="CI4407" s="1455"/>
    </row>
    <row r="4408" spans="2:87" s="1365" customFormat="1" x14ac:dyDescent="0.25">
      <c r="B4408" s="1831"/>
      <c r="C4408" s="1831"/>
      <c r="D4408" s="1627"/>
      <c r="E4408" s="1831"/>
      <c r="F4408" s="1831"/>
      <c r="G4408" s="1831"/>
      <c r="S4408" s="1473"/>
      <c r="BU4408" s="1819"/>
      <c r="CI4408" s="1455"/>
    </row>
    <row r="4409" spans="2:87" s="1365" customFormat="1" x14ac:dyDescent="0.25">
      <c r="B4409" s="1831"/>
      <c r="C4409" s="1831"/>
      <c r="D4409" s="1627"/>
      <c r="E4409" s="1831"/>
      <c r="F4409" s="1831"/>
      <c r="G4409" s="1831"/>
      <c r="S4409" s="1473"/>
      <c r="BU4409" s="1819"/>
      <c r="CI4409" s="1455"/>
    </row>
    <row r="4410" spans="2:87" s="1365" customFormat="1" x14ac:dyDescent="0.25">
      <c r="B4410" s="1831"/>
      <c r="C4410" s="1831"/>
      <c r="D4410" s="1627"/>
      <c r="E4410" s="1831"/>
      <c r="F4410" s="1831"/>
      <c r="G4410" s="1831"/>
      <c r="S4410" s="1473"/>
      <c r="BU4410" s="1819"/>
      <c r="CI4410" s="1455"/>
    </row>
    <row r="4411" spans="2:87" s="1365" customFormat="1" x14ac:dyDescent="0.25">
      <c r="B4411" s="1831"/>
      <c r="C4411" s="1831"/>
      <c r="D4411" s="1627"/>
      <c r="E4411" s="1831"/>
      <c r="F4411" s="1831"/>
      <c r="G4411" s="1831"/>
      <c r="S4411" s="1473"/>
      <c r="BU4411" s="1819"/>
      <c r="CI4411" s="1455"/>
    </row>
    <row r="4412" spans="2:87" s="1365" customFormat="1" x14ac:dyDescent="0.25">
      <c r="B4412" s="1831"/>
      <c r="C4412" s="1831"/>
      <c r="D4412" s="1627"/>
      <c r="E4412" s="1831"/>
      <c r="F4412" s="1831"/>
      <c r="G4412" s="1831"/>
      <c r="S4412" s="1473"/>
      <c r="BU4412" s="1819"/>
      <c r="CI4412" s="1455"/>
    </row>
    <row r="4413" spans="2:87" s="1365" customFormat="1" x14ac:dyDescent="0.25">
      <c r="B4413" s="1831"/>
      <c r="C4413" s="1831"/>
      <c r="D4413" s="1627"/>
      <c r="E4413" s="1831"/>
      <c r="F4413" s="1831"/>
      <c r="G4413" s="1831"/>
      <c r="S4413" s="1473"/>
      <c r="BU4413" s="1819"/>
      <c r="CI4413" s="1455"/>
    </row>
    <row r="4414" spans="2:87" s="1365" customFormat="1" x14ac:dyDescent="0.25">
      <c r="B4414" s="1831"/>
      <c r="C4414" s="1831"/>
      <c r="D4414" s="1627"/>
      <c r="E4414" s="1831"/>
      <c r="F4414" s="1831"/>
      <c r="G4414" s="1831"/>
      <c r="S4414" s="1473"/>
      <c r="BU4414" s="1819"/>
      <c r="CI4414" s="1455"/>
    </row>
    <row r="4415" spans="2:87" s="1365" customFormat="1" x14ac:dyDescent="0.25">
      <c r="B4415" s="1831"/>
      <c r="C4415" s="1831"/>
      <c r="D4415" s="1627"/>
      <c r="E4415" s="1831"/>
      <c r="F4415" s="1831"/>
      <c r="G4415" s="1831"/>
      <c r="S4415" s="1473"/>
      <c r="BU4415" s="1819"/>
      <c r="CI4415" s="1455"/>
    </row>
    <row r="4416" spans="2:87" s="1365" customFormat="1" x14ac:dyDescent="0.25">
      <c r="B4416" s="1831"/>
      <c r="C4416" s="1831"/>
      <c r="D4416" s="1627"/>
      <c r="E4416" s="1831"/>
      <c r="F4416" s="1831"/>
      <c r="G4416" s="1831"/>
      <c r="S4416" s="1473"/>
      <c r="BU4416" s="1819"/>
      <c r="CI4416" s="1455"/>
    </row>
    <row r="4417" spans="2:87" s="1365" customFormat="1" x14ac:dyDescent="0.25">
      <c r="B4417" s="1831"/>
      <c r="C4417" s="1831"/>
      <c r="D4417" s="1627"/>
      <c r="E4417" s="1831"/>
      <c r="F4417" s="1831"/>
      <c r="G4417" s="1831"/>
      <c r="S4417" s="1473"/>
      <c r="BU4417" s="1819"/>
      <c r="CI4417" s="1455"/>
    </row>
    <row r="4418" spans="2:87" s="1365" customFormat="1" x14ac:dyDescent="0.25">
      <c r="B4418" s="1831"/>
      <c r="C4418" s="1831"/>
      <c r="D4418" s="1627"/>
      <c r="E4418" s="1831"/>
      <c r="F4418" s="1831"/>
      <c r="G4418" s="1831"/>
      <c r="S4418" s="1473"/>
      <c r="BU4418" s="1819"/>
      <c r="CI4418" s="1455"/>
    </row>
    <row r="4419" spans="2:87" s="1365" customFormat="1" x14ac:dyDescent="0.25">
      <c r="B4419" s="1831"/>
      <c r="C4419" s="1831"/>
      <c r="D4419" s="1627"/>
      <c r="E4419" s="1831"/>
      <c r="F4419" s="1831"/>
      <c r="G4419" s="1831"/>
      <c r="S4419" s="1473"/>
      <c r="BU4419" s="1819"/>
      <c r="CI4419" s="1455"/>
    </row>
    <row r="4420" spans="2:87" s="1365" customFormat="1" x14ac:dyDescent="0.25">
      <c r="B4420" s="1831"/>
      <c r="C4420" s="1831"/>
      <c r="D4420" s="1627"/>
      <c r="E4420" s="1831"/>
      <c r="F4420" s="1831"/>
      <c r="G4420" s="1831"/>
      <c r="S4420" s="1473"/>
      <c r="BU4420" s="1819"/>
      <c r="CI4420" s="1455"/>
    </row>
    <row r="4421" spans="2:87" s="1365" customFormat="1" x14ac:dyDescent="0.25">
      <c r="B4421" s="1831"/>
      <c r="C4421" s="1831"/>
      <c r="D4421" s="1627"/>
      <c r="E4421" s="1831"/>
      <c r="F4421" s="1831"/>
      <c r="G4421" s="1831"/>
      <c r="S4421" s="1473"/>
      <c r="BU4421" s="1819"/>
      <c r="CI4421" s="1455"/>
    </row>
    <row r="4422" spans="2:87" s="1365" customFormat="1" x14ac:dyDescent="0.25">
      <c r="B4422" s="1831"/>
      <c r="C4422" s="1831"/>
      <c r="D4422" s="1627"/>
      <c r="E4422" s="1831"/>
      <c r="F4422" s="1831"/>
      <c r="G4422" s="1831"/>
      <c r="S4422" s="1473"/>
      <c r="BU4422" s="1819"/>
      <c r="CI4422" s="1455"/>
    </row>
    <row r="4423" spans="2:87" s="1365" customFormat="1" x14ac:dyDescent="0.25">
      <c r="B4423" s="1831"/>
      <c r="C4423" s="1831"/>
      <c r="D4423" s="1627"/>
      <c r="E4423" s="1831"/>
      <c r="F4423" s="1831"/>
      <c r="G4423" s="1831"/>
      <c r="S4423" s="1473"/>
      <c r="BU4423" s="1819"/>
      <c r="CI4423" s="1455"/>
    </row>
    <row r="4424" spans="2:87" s="1365" customFormat="1" x14ac:dyDescent="0.25">
      <c r="B4424" s="1831"/>
      <c r="C4424" s="1831"/>
      <c r="D4424" s="1627"/>
      <c r="E4424" s="1831"/>
      <c r="F4424" s="1831"/>
      <c r="G4424" s="1831"/>
      <c r="S4424" s="1473"/>
      <c r="BU4424" s="1819"/>
      <c r="CI4424" s="1455"/>
    </row>
    <row r="4425" spans="2:87" s="1365" customFormat="1" x14ac:dyDescent="0.25">
      <c r="B4425" s="1831"/>
      <c r="C4425" s="1831"/>
      <c r="D4425" s="1627"/>
      <c r="E4425" s="1831"/>
      <c r="F4425" s="1831"/>
      <c r="G4425" s="1831"/>
      <c r="S4425" s="1473"/>
      <c r="BU4425" s="1819"/>
      <c r="CI4425" s="1455"/>
    </row>
    <row r="4426" spans="2:87" s="1365" customFormat="1" x14ac:dyDescent="0.25">
      <c r="B4426" s="1831"/>
      <c r="C4426" s="1831"/>
      <c r="D4426" s="1627"/>
      <c r="E4426" s="1831"/>
      <c r="F4426" s="1831"/>
      <c r="G4426" s="1831"/>
      <c r="S4426" s="1473"/>
      <c r="BU4426" s="1819"/>
      <c r="CI4426" s="1455"/>
    </row>
    <row r="4427" spans="2:87" s="1365" customFormat="1" x14ac:dyDescent="0.25">
      <c r="B4427" s="1831"/>
      <c r="C4427" s="1831"/>
      <c r="D4427" s="1627"/>
      <c r="E4427" s="1831"/>
      <c r="F4427" s="1831"/>
      <c r="G4427" s="1831"/>
      <c r="S4427" s="1473"/>
      <c r="BU4427" s="1819"/>
      <c r="CI4427" s="1455"/>
    </row>
    <row r="4428" spans="2:87" s="1365" customFormat="1" x14ac:dyDescent="0.25">
      <c r="B4428" s="1831"/>
      <c r="C4428" s="1831"/>
      <c r="D4428" s="1627"/>
      <c r="E4428" s="1831"/>
      <c r="F4428" s="1831"/>
      <c r="G4428" s="1831"/>
      <c r="S4428" s="1473"/>
      <c r="BU4428" s="1819"/>
      <c r="CI4428" s="1455"/>
    </row>
    <row r="4429" spans="2:87" s="1365" customFormat="1" x14ac:dyDescent="0.25">
      <c r="B4429" s="1831"/>
      <c r="C4429" s="1831"/>
      <c r="D4429" s="1627"/>
      <c r="E4429" s="1831"/>
      <c r="F4429" s="1831"/>
      <c r="G4429" s="1831"/>
      <c r="S4429" s="1473"/>
      <c r="BU4429" s="1819"/>
      <c r="CI4429" s="1455"/>
    </row>
    <row r="4430" spans="2:87" s="1365" customFormat="1" x14ac:dyDescent="0.25">
      <c r="B4430" s="1831"/>
      <c r="C4430" s="1831"/>
      <c r="D4430" s="1627"/>
      <c r="E4430" s="1831"/>
      <c r="F4430" s="1831"/>
      <c r="G4430" s="1831"/>
      <c r="S4430" s="1473"/>
      <c r="BU4430" s="1819"/>
      <c r="CI4430" s="1455"/>
    </row>
    <row r="4431" spans="2:87" s="1365" customFormat="1" x14ac:dyDescent="0.25">
      <c r="B4431" s="1831"/>
      <c r="C4431" s="1831"/>
      <c r="D4431" s="1627"/>
      <c r="E4431" s="1831"/>
      <c r="F4431" s="1831"/>
      <c r="G4431" s="1831"/>
      <c r="S4431" s="1473"/>
      <c r="BU4431" s="1819"/>
      <c r="CI4431" s="1455"/>
    </row>
    <row r="4432" spans="2:87" s="1365" customFormat="1" x14ac:dyDescent="0.25">
      <c r="B4432" s="1831"/>
      <c r="C4432" s="1831"/>
      <c r="D4432" s="1627"/>
      <c r="E4432" s="1831"/>
      <c r="F4432" s="1831"/>
      <c r="G4432" s="1831"/>
      <c r="S4432" s="1473"/>
      <c r="BU4432" s="1819"/>
      <c r="CI4432" s="1455"/>
    </row>
    <row r="4433" spans="2:87" s="1365" customFormat="1" x14ac:dyDescent="0.25">
      <c r="B4433" s="1831"/>
      <c r="C4433" s="1831"/>
      <c r="D4433" s="1627"/>
      <c r="E4433" s="1831"/>
      <c r="F4433" s="1831"/>
      <c r="G4433" s="1831"/>
      <c r="S4433" s="1473"/>
      <c r="BU4433" s="1819"/>
      <c r="CI4433" s="1455"/>
    </row>
    <row r="4434" spans="2:87" s="1365" customFormat="1" x14ac:dyDescent="0.25">
      <c r="B4434" s="1831"/>
      <c r="C4434" s="1831"/>
      <c r="D4434" s="1627"/>
      <c r="E4434" s="1831"/>
      <c r="F4434" s="1831"/>
      <c r="G4434" s="1831"/>
      <c r="S4434" s="1473"/>
      <c r="BU4434" s="1819"/>
      <c r="CI4434" s="1455"/>
    </row>
    <row r="4435" spans="2:87" s="1365" customFormat="1" x14ac:dyDescent="0.25">
      <c r="B4435" s="1831"/>
      <c r="C4435" s="1831"/>
      <c r="D4435" s="1627"/>
      <c r="E4435" s="1831"/>
      <c r="F4435" s="1831"/>
      <c r="G4435" s="1831"/>
      <c r="S4435" s="1473"/>
      <c r="BU4435" s="1819"/>
      <c r="CI4435" s="1455"/>
    </row>
    <row r="4436" spans="2:87" s="1365" customFormat="1" x14ac:dyDescent="0.25">
      <c r="B4436" s="1831"/>
      <c r="C4436" s="1831"/>
      <c r="D4436" s="1627"/>
      <c r="E4436" s="1831"/>
      <c r="F4436" s="1831"/>
      <c r="G4436" s="1831"/>
      <c r="S4436" s="1473"/>
      <c r="BU4436" s="1819"/>
      <c r="CI4436" s="1455"/>
    </row>
    <row r="4437" spans="2:87" s="1365" customFormat="1" x14ac:dyDescent="0.25">
      <c r="B4437" s="1831"/>
      <c r="C4437" s="1831"/>
      <c r="D4437" s="1627"/>
      <c r="E4437" s="1831"/>
      <c r="F4437" s="1831"/>
      <c r="G4437" s="1831"/>
      <c r="S4437" s="1473"/>
      <c r="BU4437" s="1819"/>
      <c r="CI4437" s="1455"/>
    </row>
    <row r="4438" spans="2:87" s="1365" customFormat="1" x14ac:dyDescent="0.25">
      <c r="B4438" s="1831"/>
      <c r="C4438" s="1831"/>
      <c r="D4438" s="1627"/>
      <c r="E4438" s="1831"/>
      <c r="F4438" s="1831"/>
      <c r="G4438" s="1831"/>
      <c r="S4438" s="1473"/>
      <c r="BU4438" s="1819"/>
      <c r="CI4438" s="1455"/>
    </row>
    <row r="4439" spans="2:87" s="1365" customFormat="1" x14ac:dyDescent="0.25">
      <c r="B4439" s="1831"/>
      <c r="C4439" s="1831"/>
      <c r="D4439" s="1627"/>
      <c r="E4439" s="1831"/>
      <c r="F4439" s="1831"/>
      <c r="G4439" s="1831"/>
      <c r="S4439" s="1473"/>
      <c r="BU4439" s="1819"/>
      <c r="CI4439" s="1455"/>
    </row>
    <row r="4440" spans="2:87" s="1365" customFormat="1" x14ac:dyDescent="0.25">
      <c r="B4440" s="1831"/>
      <c r="C4440" s="1831"/>
      <c r="D4440" s="1627"/>
      <c r="E4440" s="1831"/>
      <c r="F4440" s="1831"/>
      <c r="G4440" s="1831"/>
      <c r="S4440" s="1473"/>
      <c r="BU4440" s="1819"/>
      <c r="CI4440" s="1455"/>
    </row>
    <row r="4441" spans="2:87" s="1365" customFormat="1" x14ac:dyDescent="0.25">
      <c r="B4441" s="1831"/>
      <c r="C4441" s="1831"/>
      <c r="D4441" s="1627"/>
      <c r="E4441" s="1831"/>
      <c r="F4441" s="1831"/>
      <c r="G4441" s="1831"/>
      <c r="S4441" s="1473"/>
      <c r="BU4441" s="1819"/>
      <c r="CI4441" s="1455"/>
    </row>
    <row r="4442" spans="2:87" s="1365" customFormat="1" x14ac:dyDescent="0.25">
      <c r="B4442" s="1831"/>
      <c r="C4442" s="1831"/>
      <c r="D4442" s="1627"/>
      <c r="E4442" s="1831"/>
      <c r="F4442" s="1831"/>
      <c r="G4442" s="1831"/>
      <c r="S4442" s="1473"/>
      <c r="BU4442" s="1819"/>
      <c r="CI4442" s="1455"/>
    </row>
    <row r="4443" spans="2:87" s="1365" customFormat="1" x14ac:dyDescent="0.25">
      <c r="B4443" s="1831"/>
      <c r="C4443" s="1831"/>
      <c r="D4443" s="1627"/>
      <c r="E4443" s="1831"/>
      <c r="F4443" s="1831"/>
      <c r="G4443" s="1831"/>
      <c r="S4443" s="1473"/>
      <c r="BU4443" s="1819"/>
      <c r="CI4443" s="1455"/>
    </row>
    <row r="4444" spans="2:87" s="1365" customFormat="1" x14ac:dyDescent="0.25">
      <c r="B4444" s="1831"/>
      <c r="C4444" s="1831"/>
      <c r="D4444" s="1627"/>
      <c r="E4444" s="1831"/>
      <c r="F4444" s="1831"/>
      <c r="G4444" s="1831"/>
      <c r="S4444" s="1473"/>
      <c r="BU4444" s="1819"/>
      <c r="CI4444" s="1455"/>
    </row>
    <row r="4445" spans="2:87" s="1365" customFormat="1" x14ac:dyDescent="0.25">
      <c r="B4445" s="1831"/>
      <c r="C4445" s="1831"/>
      <c r="D4445" s="1627"/>
      <c r="E4445" s="1831"/>
      <c r="F4445" s="1831"/>
      <c r="G4445" s="1831"/>
      <c r="S4445" s="1473"/>
      <c r="BU4445" s="1819"/>
      <c r="CI4445" s="1455"/>
    </row>
    <row r="4446" spans="2:87" s="1365" customFormat="1" x14ac:dyDescent="0.25">
      <c r="B4446" s="1831"/>
      <c r="C4446" s="1831"/>
      <c r="D4446" s="1627"/>
      <c r="E4446" s="1831"/>
      <c r="F4446" s="1831"/>
      <c r="G4446" s="1831"/>
      <c r="S4446" s="1473"/>
      <c r="BU4446" s="1819"/>
      <c r="CI4446" s="1455"/>
    </row>
    <row r="4447" spans="2:87" s="1365" customFormat="1" x14ac:dyDescent="0.25">
      <c r="B4447" s="1831"/>
      <c r="C4447" s="1831"/>
      <c r="D4447" s="1627"/>
      <c r="E4447" s="1831"/>
      <c r="F4447" s="1831"/>
      <c r="G4447" s="1831"/>
      <c r="S4447" s="1473"/>
      <c r="BU4447" s="1819"/>
      <c r="CI4447" s="1455"/>
    </row>
    <row r="4448" spans="2:87" s="1365" customFormat="1" x14ac:dyDescent="0.25">
      <c r="B4448" s="1831"/>
      <c r="C4448" s="1831"/>
      <c r="D4448" s="1627"/>
      <c r="E4448" s="1831"/>
      <c r="F4448" s="1831"/>
      <c r="G4448" s="1831"/>
      <c r="S4448" s="1473"/>
      <c r="BU4448" s="1819"/>
      <c r="CI4448" s="1455"/>
    </row>
    <row r="4449" spans="2:87" s="1365" customFormat="1" x14ac:dyDescent="0.25">
      <c r="B4449" s="1831"/>
      <c r="C4449" s="1831"/>
      <c r="D4449" s="1627"/>
      <c r="E4449" s="1831"/>
      <c r="F4449" s="1831"/>
      <c r="G4449" s="1831"/>
      <c r="S4449" s="1473"/>
      <c r="BU4449" s="1819"/>
      <c r="CI4449" s="1455"/>
    </row>
    <row r="4450" spans="2:87" s="1365" customFormat="1" x14ac:dyDescent="0.25">
      <c r="B4450" s="1831"/>
      <c r="C4450" s="1831"/>
      <c r="D4450" s="1627"/>
      <c r="E4450" s="1831"/>
      <c r="F4450" s="1831"/>
      <c r="G4450" s="1831"/>
      <c r="S4450" s="1473"/>
      <c r="BU4450" s="1819"/>
      <c r="CI4450" s="1455"/>
    </row>
    <row r="4451" spans="2:87" s="1365" customFormat="1" x14ac:dyDescent="0.25">
      <c r="B4451" s="1831"/>
      <c r="C4451" s="1831"/>
      <c r="D4451" s="1627"/>
      <c r="E4451" s="1831"/>
      <c r="F4451" s="1831"/>
      <c r="G4451" s="1831"/>
      <c r="S4451" s="1473"/>
      <c r="BU4451" s="1819"/>
      <c r="CI4451" s="1455"/>
    </row>
    <row r="4452" spans="2:87" s="1365" customFormat="1" x14ac:dyDescent="0.25">
      <c r="B4452" s="1831"/>
      <c r="C4452" s="1831"/>
      <c r="D4452" s="1627"/>
      <c r="E4452" s="1831"/>
      <c r="F4452" s="1831"/>
      <c r="G4452" s="1831"/>
      <c r="S4452" s="1473"/>
      <c r="BU4452" s="1819"/>
      <c r="CI4452" s="1455"/>
    </row>
    <row r="4453" spans="2:87" s="1365" customFormat="1" x14ac:dyDescent="0.25">
      <c r="B4453" s="1831"/>
      <c r="C4453" s="1831"/>
      <c r="D4453" s="1627"/>
      <c r="E4453" s="1831"/>
      <c r="F4453" s="1831"/>
      <c r="G4453" s="1831"/>
      <c r="S4453" s="1473"/>
      <c r="BU4453" s="1819"/>
      <c r="CI4453" s="1455"/>
    </row>
    <row r="4454" spans="2:87" s="1365" customFormat="1" x14ac:dyDescent="0.25">
      <c r="B4454" s="1831"/>
      <c r="C4454" s="1831"/>
      <c r="D4454" s="1627"/>
      <c r="E4454" s="1831"/>
      <c r="F4454" s="1831"/>
      <c r="G4454" s="1831"/>
      <c r="S4454" s="1473"/>
      <c r="BU4454" s="1819"/>
      <c r="CI4454" s="1455"/>
    </row>
    <row r="4455" spans="2:87" s="1365" customFormat="1" x14ac:dyDescent="0.25">
      <c r="B4455" s="1831"/>
      <c r="C4455" s="1831"/>
      <c r="D4455" s="1627"/>
      <c r="E4455" s="1831"/>
      <c r="F4455" s="1831"/>
      <c r="G4455" s="1831"/>
      <c r="S4455" s="1473"/>
      <c r="BU4455" s="1819"/>
      <c r="CI4455" s="1455"/>
    </row>
    <row r="4456" spans="2:87" s="1365" customFormat="1" x14ac:dyDescent="0.25">
      <c r="B4456" s="1831"/>
      <c r="C4456" s="1831"/>
      <c r="D4456" s="1627"/>
      <c r="E4456" s="1831"/>
      <c r="F4456" s="1831"/>
      <c r="G4456" s="1831"/>
      <c r="S4456" s="1473"/>
      <c r="BU4456" s="1819"/>
      <c r="CI4456" s="1455"/>
    </row>
    <row r="4457" spans="2:87" s="1365" customFormat="1" x14ac:dyDescent="0.25">
      <c r="B4457" s="1831"/>
      <c r="C4457" s="1831"/>
      <c r="D4457" s="1627"/>
      <c r="E4457" s="1831"/>
      <c r="F4457" s="1831"/>
      <c r="G4457" s="1831"/>
      <c r="S4457" s="1473"/>
      <c r="BU4457" s="1819"/>
      <c r="CI4457" s="1455"/>
    </row>
    <row r="4458" spans="2:87" s="1365" customFormat="1" x14ac:dyDescent="0.25">
      <c r="B4458" s="1831"/>
      <c r="C4458" s="1831"/>
      <c r="D4458" s="1627"/>
      <c r="E4458" s="1831"/>
      <c r="F4458" s="1831"/>
      <c r="G4458" s="1831"/>
      <c r="S4458" s="1473"/>
      <c r="BU4458" s="1819"/>
      <c r="CI4458" s="1455"/>
    </row>
    <row r="4459" spans="2:87" s="1365" customFormat="1" x14ac:dyDescent="0.25">
      <c r="B4459" s="1831"/>
      <c r="C4459" s="1831"/>
      <c r="D4459" s="1627"/>
      <c r="E4459" s="1831"/>
      <c r="F4459" s="1831"/>
      <c r="G4459" s="1831"/>
      <c r="S4459" s="1473"/>
      <c r="BU4459" s="1819"/>
      <c r="CI4459" s="1455"/>
    </row>
    <row r="4460" spans="2:87" s="1365" customFormat="1" x14ac:dyDescent="0.25">
      <c r="B4460" s="1831"/>
      <c r="C4460" s="1831"/>
      <c r="D4460" s="1627"/>
      <c r="E4460" s="1831"/>
      <c r="F4460" s="1831"/>
      <c r="G4460" s="1831"/>
      <c r="S4460" s="1473"/>
      <c r="BU4460" s="1819"/>
      <c r="CI4460" s="1455"/>
    </row>
    <row r="4461" spans="2:87" s="1365" customFormat="1" x14ac:dyDescent="0.25">
      <c r="B4461" s="1831"/>
      <c r="C4461" s="1831"/>
      <c r="D4461" s="1627"/>
      <c r="E4461" s="1831"/>
      <c r="F4461" s="1831"/>
      <c r="G4461" s="1831"/>
      <c r="S4461" s="1473"/>
      <c r="BU4461" s="1819"/>
      <c r="CI4461" s="1455"/>
    </row>
    <row r="4462" spans="2:87" s="1365" customFormat="1" x14ac:dyDescent="0.25">
      <c r="B4462" s="1831"/>
      <c r="C4462" s="1831"/>
      <c r="D4462" s="1627"/>
      <c r="E4462" s="1831"/>
      <c r="F4462" s="1831"/>
      <c r="G4462" s="1831"/>
      <c r="S4462" s="1473"/>
      <c r="BU4462" s="1819"/>
      <c r="CI4462" s="1455"/>
    </row>
    <row r="4463" spans="2:87" s="1365" customFormat="1" x14ac:dyDescent="0.25">
      <c r="B4463" s="1831"/>
      <c r="C4463" s="1831"/>
      <c r="D4463" s="1627"/>
      <c r="E4463" s="1831"/>
      <c r="F4463" s="1831"/>
      <c r="G4463" s="1831"/>
      <c r="S4463" s="1473"/>
      <c r="BU4463" s="1819"/>
      <c r="CI4463" s="1455"/>
    </row>
    <row r="4464" spans="2:87" s="1365" customFormat="1" x14ac:dyDescent="0.25">
      <c r="B4464" s="1831"/>
      <c r="C4464" s="1831"/>
      <c r="D4464" s="1627"/>
      <c r="E4464" s="1831"/>
      <c r="F4464" s="1831"/>
      <c r="G4464" s="1831"/>
      <c r="S4464" s="1473"/>
      <c r="BU4464" s="1819"/>
      <c r="CI4464" s="1455"/>
    </row>
    <row r="4465" spans="2:87" s="1365" customFormat="1" x14ac:dyDescent="0.25">
      <c r="B4465" s="1831"/>
      <c r="C4465" s="1831"/>
      <c r="D4465" s="1627"/>
      <c r="E4465" s="1831"/>
      <c r="F4465" s="1831"/>
      <c r="G4465" s="1831"/>
      <c r="S4465" s="1473"/>
      <c r="BU4465" s="1819"/>
      <c r="CI4465" s="1455"/>
    </row>
    <row r="4466" spans="2:87" s="1365" customFormat="1" x14ac:dyDescent="0.25">
      <c r="B4466" s="1831"/>
      <c r="C4466" s="1831"/>
      <c r="D4466" s="1627"/>
      <c r="E4466" s="1831"/>
      <c r="F4466" s="1831"/>
      <c r="G4466" s="1831"/>
      <c r="S4466" s="1473"/>
      <c r="BU4466" s="1819"/>
      <c r="CI4466" s="1455"/>
    </row>
    <row r="4467" spans="2:87" s="1365" customFormat="1" x14ac:dyDescent="0.25">
      <c r="B4467" s="1831"/>
      <c r="C4467" s="1831"/>
      <c r="D4467" s="1627"/>
      <c r="E4467" s="1831"/>
      <c r="F4467" s="1831"/>
      <c r="G4467" s="1831"/>
      <c r="S4467" s="1473"/>
      <c r="BU4467" s="1819"/>
      <c r="CI4467" s="1455"/>
    </row>
    <row r="4468" spans="2:87" s="1365" customFormat="1" x14ac:dyDescent="0.25">
      <c r="B4468" s="1831"/>
      <c r="C4468" s="1831"/>
      <c r="D4468" s="1627"/>
      <c r="E4468" s="1831"/>
      <c r="F4468" s="1831"/>
      <c r="G4468" s="1831"/>
      <c r="S4468" s="1473"/>
      <c r="BU4468" s="1819"/>
      <c r="CI4468" s="1455"/>
    </row>
    <row r="4469" spans="2:87" s="1365" customFormat="1" x14ac:dyDescent="0.25">
      <c r="B4469" s="1831"/>
      <c r="C4469" s="1831"/>
      <c r="D4469" s="1627"/>
      <c r="E4469" s="1831"/>
      <c r="F4469" s="1831"/>
      <c r="G4469" s="1831"/>
      <c r="S4469" s="1473"/>
      <c r="BU4469" s="1819"/>
      <c r="CI4469" s="1455"/>
    </row>
    <row r="4470" spans="2:87" s="1365" customFormat="1" x14ac:dyDescent="0.25">
      <c r="B4470" s="1831"/>
      <c r="C4470" s="1831"/>
      <c r="D4470" s="1627"/>
      <c r="E4470" s="1831"/>
      <c r="F4470" s="1831"/>
      <c r="G4470" s="1831"/>
      <c r="S4470" s="1473"/>
      <c r="BU4470" s="1819"/>
      <c r="CI4470" s="1455"/>
    </row>
    <row r="4471" spans="2:87" s="1365" customFormat="1" x14ac:dyDescent="0.25">
      <c r="B4471" s="1831"/>
      <c r="C4471" s="1831"/>
      <c r="D4471" s="1627"/>
      <c r="E4471" s="1831"/>
      <c r="F4471" s="1831"/>
      <c r="G4471" s="1831"/>
      <c r="S4471" s="1473"/>
      <c r="BU4471" s="1819"/>
      <c r="CI4471" s="1455"/>
    </row>
    <row r="4472" spans="2:87" s="1365" customFormat="1" x14ac:dyDescent="0.25">
      <c r="B4472" s="1831"/>
      <c r="C4472" s="1831"/>
      <c r="D4472" s="1627"/>
      <c r="E4472" s="1831"/>
      <c r="F4472" s="1831"/>
      <c r="G4472" s="1831"/>
      <c r="S4472" s="1473"/>
      <c r="BU4472" s="1819"/>
      <c r="CI4472" s="1455"/>
    </row>
    <row r="4473" spans="2:87" s="1365" customFormat="1" x14ac:dyDescent="0.25">
      <c r="B4473" s="1831"/>
      <c r="C4473" s="1831"/>
      <c r="D4473" s="1627"/>
      <c r="E4473" s="1831"/>
      <c r="F4473" s="1831"/>
      <c r="G4473" s="1831"/>
      <c r="S4473" s="1473"/>
      <c r="BU4473" s="1819"/>
      <c r="CI4473" s="1455"/>
    </row>
    <row r="4474" spans="2:87" s="1365" customFormat="1" x14ac:dyDescent="0.25">
      <c r="B4474" s="1831"/>
      <c r="C4474" s="1831"/>
      <c r="D4474" s="1627"/>
      <c r="E4474" s="1831"/>
      <c r="F4474" s="1831"/>
      <c r="G4474" s="1831"/>
      <c r="S4474" s="1473"/>
      <c r="BU4474" s="1819"/>
      <c r="CI4474" s="1455"/>
    </row>
    <row r="4475" spans="2:87" s="1365" customFormat="1" x14ac:dyDescent="0.25">
      <c r="B4475" s="1831"/>
      <c r="C4475" s="1831"/>
      <c r="D4475" s="1627"/>
      <c r="E4475" s="1831"/>
      <c r="F4475" s="1831"/>
      <c r="G4475" s="1831"/>
      <c r="S4475" s="1473"/>
      <c r="BU4475" s="1819"/>
      <c r="CI4475" s="1455"/>
    </row>
    <row r="4476" spans="2:87" s="1365" customFormat="1" x14ac:dyDescent="0.25">
      <c r="B4476" s="1831"/>
      <c r="C4476" s="1831"/>
      <c r="D4476" s="1627"/>
      <c r="E4476" s="1831"/>
      <c r="F4476" s="1831"/>
      <c r="G4476" s="1831"/>
      <c r="S4476" s="1473"/>
      <c r="BU4476" s="1819"/>
      <c r="CI4476" s="1455"/>
    </row>
    <row r="4477" spans="2:87" s="1365" customFormat="1" x14ac:dyDescent="0.25">
      <c r="B4477" s="1831"/>
      <c r="C4477" s="1831"/>
      <c r="D4477" s="1627"/>
      <c r="E4477" s="1831"/>
      <c r="F4477" s="1831"/>
      <c r="G4477" s="1831"/>
      <c r="S4477" s="1473"/>
      <c r="BU4477" s="1819"/>
      <c r="CI4477" s="1455"/>
    </row>
    <row r="4478" spans="2:87" s="1365" customFormat="1" x14ac:dyDescent="0.25">
      <c r="B4478" s="1831"/>
      <c r="C4478" s="1831"/>
      <c r="D4478" s="1627"/>
      <c r="E4478" s="1831"/>
      <c r="F4478" s="1831"/>
      <c r="G4478" s="1831"/>
      <c r="S4478" s="1473"/>
      <c r="BU4478" s="1819"/>
      <c r="CI4478" s="1455"/>
    </row>
    <row r="4479" spans="2:87" s="1365" customFormat="1" x14ac:dyDescent="0.25">
      <c r="B4479" s="1831"/>
      <c r="C4479" s="1831"/>
      <c r="D4479" s="1627"/>
      <c r="E4479" s="1831"/>
      <c r="F4479" s="1831"/>
      <c r="G4479" s="1831"/>
      <c r="S4479" s="1473"/>
      <c r="BU4479" s="1819"/>
      <c r="CI4479" s="1455"/>
    </row>
    <row r="4480" spans="2:87" s="1365" customFormat="1" x14ac:dyDescent="0.25">
      <c r="B4480" s="1831"/>
      <c r="C4480" s="1831"/>
      <c r="D4480" s="1627"/>
      <c r="E4480" s="1831"/>
      <c r="F4480" s="1831"/>
      <c r="G4480" s="1831"/>
      <c r="S4480" s="1473"/>
      <c r="BU4480" s="1819"/>
      <c r="CI4480" s="1455"/>
    </row>
    <row r="4481" spans="2:87" s="1365" customFormat="1" x14ac:dyDescent="0.25">
      <c r="B4481" s="1831"/>
      <c r="C4481" s="1831"/>
      <c r="D4481" s="1627"/>
      <c r="E4481" s="1831"/>
      <c r="F4481" s="1831"/>
      <c r="G4481" s="1831"/>
      <c r="S4481" s="1473"/>
      <c r="BU4481" s="1819"/>
      <c r="CI4481" s="1455"/>
    </row>
    <row r="4482" spans="2:87" s="1365" customFormat="1" x14ac:dyDescent="0.25">
      <c r="B4482" s="1831"/>
      <c r="C4482" s="1831"/>
      <c r="D4482" s="1627"/>
      <c r="E4482" s="1831"/>
      <c r="F4482" s="1831"/>
      <c r="G4482" s="1831"/>
      <c r="S4482" s="1473"/>
      <c r="BU4482" s="1819"/>
      <c r="CI4482" s="1455"/>
    </row>
    <row r="4483" spans="2:87" s="1365" customFormat="1" x14ac:dyDescent="0.25">
      <c r="B4483" s="1831"/>
      <c r="C4483" s="1831"/>
      <c r="D4483" s="1627"/>
      <c r="E4483" s="1831"/>
      <c r="F4483" s="1831"/>
      <c r="G4483" s="1831"/>
      <c r="S4483" s="1473"/>
      <c r="BU4483" s="1819"/>
      <c r="CI4483" s="1455"/>
    </row>
    <row r="4484" spans="2:87" s="1365" customFormat="1" x14ac:dyDescent="0.25">
      <c r="B4484" s="1831"/>
      <c r="C4484" s="1831"/>
      <c r="D4484" s="1627"/>
      <c r="E4484" s="1831"/>
      <c r="F4484" s="1831"/>
      <c r="G4484" s="1831"/>
      <c r="S4484" s="1473"/>
      <c r="BU4484" s="1819"/>
      <c r="CI4484" s="1455"/>
    </row>
    <row r="4485" spans="2:87" s="1365" customFormat="1" x14ac:dyDescent="0.25">
      <c r="B4485" s="1831"/>
      <c r="C4485" s="1831"/>
      <c r="D4485" s="1627"/>
      <c r="E4485" s="1831"/>
      <c r="F4485" s="1831"/>
      <c r="G4485" s="1831"/>
      <c r="S4485" s="1473"/>
      <c r="BU4485" s="1819"/>
      <c r="CI4485" s="1455"/>
    </row>
    <row r="4486" spans="2:87" s="1365" customFormat="1" x14ac:dyDescent="0.25">
      <c r="B4486" s="1831"/>
      <c r="C4486" s="1831"/>
      <c r="D4486" s="1627"/>
      <c r="E4486" s="1831"/>
      <c r="F4486" s="1831"/>
      <c r="G4486" s="1831"/>
      <c r="S4486" s="1473"/>
      <c r="BU4486" s="1819"/>
      <c r="CI4486" s="1455"/>
    </row>
    <row r="4487" spans="2:87" s="1365" customFormat="1" x14ac:dyDescent="0.25">
      <c r="B4487" s="1831"/>
      <c r="C4487" s="1831"/>
      <c r="D4487" s="1627"/>
      <c r="E4487" s="1831"/>
      <c r="F4487" s="1831"/>
      <c r="G4487" s="1831"/>
      <c r="S4487" s="1473"/>
      <c r="BU4487" s="1819"/>
      <c r="CI4487" s="1455"/>
    </row>
    <row r="4488" spans="2:87" s="1365" customFormat="1" x14ac:dyDescent="0.25">
      <c r="B4488" s="1831"/>
      <c r="C4488" s="1831"/>
      <c r="D4488" s="1627"/>
      <c r="E4488" s="1831"/>
      <c r="F4488" s="1831"/>
      <c r="G4488" s="1831"/>
      <c r="S4488" s="1473"/>
      <c r="BU4488" s="1819"/>
      <c r="CI4488" s="1455"/>
    </row>
    <row r="4489" spans="2:87" s="1365" customFormat="1" x14ac:dyDescent="0.25">
      <c r="B4489" s="1831"/>
      <c r="C4489" s="1831"/>
      <c r="D4489" s="1627"/>
      <c r="E4489" s="1831"/>
      <c r="F4489" s="1831"/>
      <c r="G4489" s="1831"/>
      <c r="S4489" s="1473"/>
      <c r="BU4489" s="1819"/>
      <c r="CI4489" s="1455"/>
    </row>
    <row r="4490" spans="2:87" s="1365" customFormat="1" x14ac:dyDescent="0.25">
      <c r="B4490" s="1831"/>
      <c r="C4490" s="1831"/>
      <c r="D4490" s="1627"/>
      <c r="E4490" s="1831"/>
      <c r="F4490" s="1831"/>
      <c r="G4490" s="1831"/>
      <c r="S4490" s="1473"/>
      <c r="BU4490" s="1819"/>
      <c r="CI4490" s="1455"/>
    </row>
    <row r="4491" spans="2:87" s="1365" customFormat="1" x14ac:dyDescent="0.25">
      <c r="B4491" s="1831"/>
      <c r="C4491" s="1831"/>
      <c r="D4491" s="1627"/>
      <c r="E4491" s="1831"/>
      <c r="F4491" s="1831"/>
      <c r="G4491" s="1831"/>
      <c r="S4491" s="1473"/>
      <c r="BU4491" s="1819"/>
      <c r="CI4491" s="1455"/>
    </row>
    <row r="4492" spans="2:87" s="1365" customFormat="1" x14ac:dyDescent="0.25">
      <c r="B4492" s="1831"/>
      <c r="C4492" s="1831"/>
      <c r="D4492" s="1627"/>
      <c r="E4492" s="1831"/>
      <c r="F4492" s="1831"/>
      <c r="G4492" s="1831"/>
      <c r="S4492" s="1473"/>
      <c r="BU4492" s="1819"/>
      <c r="CI4492" s="1455"/>
    </row>
    <row r="4493" spans="2:87" s="1365" customFormat="1" x14ac:dyDescent="0.25">
      <c r="B4493" s="1831"/>
      <c r="C4493" s="1831"/>
      <c r="D4493" s="1627"/>
      <c r="E4493" s="1831"/>
      <c r="F4493" s="1831"/>
      <c r="G4493" s="1831"/>
      <c r="S4493" s="1473"/>
      <c r="BU4493" s="1819"/>
      <c r="CI4493" s="1455"/>
    </row>
    <row r="4494" spans="2:87" s="1365" customFormat="1" x14ac:dyDescent="0.25">
      <c r="B4494" s="1831"/>
      <c r="C4494" s="1831"/>
      <c r="D4494" s="1627"/>
      <c r="E4494" s="1831"/>
      <c r="F4494" s="1831"/>
      <c r="G4494" s="1831"/>
      <c r="S4494" s="1473"/>
      <c r="BU4494" s="1819"/>
      <c r="CI4494" s="1455"/>
    </row>
    <row r="4495" spans="2:87" s="1365" customFormat="1" x14ac:dyDescent="0.25">
      <c r="B4495" s="1831"/>
      <c r="C4495" s="1831"/>
      <c r="D4495" s="1627"/>
      <c r="E4495" s="1831"/>
      <c r="F4495" s="1831"/>
      <c r="G4495" s="1831"/>
      <c r="S4495" s="1473"/>
      <c r="BU4495" s="1819"/>
      <c r="CI4495" s="1455"/>
    </row>
    <row r="4496" spans="2:87" s="1365" customFormat="1" x14ac:dyDescent="0.25">
      <c r="B4496" s="1831"/>
      <c r="C4496" s="1831"/>
      <c r="D4496" s="1627"/>
      <c r="E4496" s="1831"/>
      <c r="F4496" s="1831"/>
      <c r="G4496" s="1831"/>
      <c r="S4496" s="1473"/>
      <c r="BU4496" s="1819"/>
      <c r="CI4496" s="1455"/>
    </row>
    <row r="4497" spans="2:87" s="1365" customFormat="1" x14ac:dyDescent="0.25">
      <c r="B4497" s="1831"/>
      <c r="C4497" s="1831"/>
      <c r="D4497" s="1627"/>
      <c r="E4497" s="1831"/>
      <c r="F4497" s="1831"/>
      <c r="G4497" s="1831"/>
      <c r="S4497" s="1473"/>
      <c r="BU4497" s="1819"/>
      <c r="CI4497" s="1455"/>
    </row>
    <row r="4498" spans="2:87" s="1365" customFormat="1" x14ac:dyDescent="0.25">
      <c r="B4498" s="1831"/>
      <c r="C4498" s="1831"/>
      <c r="D4498" s="1627"/>
      <c r="E4498" s="1831"/>
      <c r="F4498" s="1831"/>
      <c r="G4498" s="1831"/>
      <c r="S4498" s="1473"/>
      <c r="BU4498" s="1819"/>
      <c r="CI4498" s="1455"/>
    </row>
    <row r="4499" spans="2:87" s="1365" customFormat="1" x14ac:dyDescent="0.25">
      <c r="B4499" s="1831"/>
      <c r="C4499" s="1831"/>
      <c r="D4499" s="1627"/>
      <c r="E4499" s="1831"/>
      <c r="F4499" s="1831"/>
      <c r="G4499" s="1831"/>
      <c r="S4499" s="1473"/>
      <c r="BU4499" s="1819"/>
      <c r="CI4499" s="1455"/>
    </row>
    <row r="4500" spans="2:87" s="1365" customFormat="1" x14ac:dyDescent="0.25">
      <c r="B4500" s="1831"/>
      <c r="C4500" s="1831"/>
      <c r="D4500" s="1627"/>
      <c r="E4500" s="1831"/>
      <c r="F4500" s="1831"/>
      <c r="G4500" s="1831"/>
      <c r="S4500" s="1473"/>
      <c r="BU4500" s="1819"/>
      <c r="CI4500" s="1455"/>
    </row>
    <row r="4501" spans="2:87" s="1365" customFormat="1" x14ac:dyDescent="0.25">
      <c r="B4501" s="1831"/>
      <c r="C4501" s="1831"/>
      <c r="D4501" s="1627"/>
      <c r="E4501" s="1831"/>
      <c r="F4501" s="1831"/>
      <c r="G4501" s="1831"/>
      <c r="S4501" s="1473"/>
      <c r="BU4501" s="1819"/>
      <c r="CI4501" s="1455"/>
    </row>
    <row r="4502" spans="2:87" s="1365" customFormat="1" x14ac:dyDescent="0.25">
      <c r="B4502" s="1831"/>
      <c r="C4502" s="1831"/>
      <c r="D4502" s="1627"/>
      <c r="E4502" s="1831"/>
      <c r="F4502" s="1831"/>
      <c r="G4502" s="1831"/>
      <c r="S4502" s="1473"/>
      <c r="BU4502" s="1819"/>
      <c r="CI4502" s="1455"/>
    </row>
    <row r="4503" spans="2:87" s="1365" customFormat="1" x14ac:dyDescent="0.25">
      <c r="B4503" s="1831"/>
      <c r="C4503" s="1831"/>
      <c r="D4503" s="1627"/>
      <c r="E4503" s="1831"/>
      <c r="F4503" s="1831"/>
      <c r="G4503" s="1831"/>
      <c r="S4503" s="1473"/>
      <c r="BU4503" s="1819"/>
      <c r="CI4503" s="1455"/>
    </row>
    <row r="4504" spans="2:87" s="1365" customFormat="1" x14ac:dyDescent="0.25">
      <c r="B4504" s="1831"/>
      <c r="C4504" s="1831"/>
      <c r="D4504" s="1627"/>
      <c r="E4504" s="1831"/>
      <c r="F4504" s="1831"/>
      <c r="G4504" s="1831"/>
      <c r="S4504" s="1473"/>
      <c r="BU4504" s="1819"/>
      <c r="CI4504" s="1455"/>
    </row>
    <row r="4505" spans="2:87" s="1365" customFormat="1" x14ac:dyDescent="0.25">
      <c r="B4505" s="1831"/>
      <c r="C4505" s="1831"/>
      <c r="D4505" s="1627"/>
      <c r="E4505" s="1831"/>
      <c r="F4505" s="1831"/>
      <c r="G4505" s="1831"/>
      <c r="S4505" s="1473"/>
      <c r="BU4505" s="1819"/>
      <c r="CI4505" s="1455"/>
    </row>
    <row r="4506" spans="2:87" s="1365" customFormat="1" x14ac:dyDescent="0.25">
      <c r="B4506" s="1831"/>
      <c r="C4506" s="1831"/>
      <c r="D4506" s="1627"/>
      <c r="E4506" s="1831"/>
      <c r="F4506" s="1831"/>
      <c r="G4506" s="1831"/>
      <c r="S4506" s="1473"/>
      <c r="BU4506" s="1819"/>
      <c r="CI4506" s="1455"/>
    </row>
    <row r="4507" spans="2:87" s="1365" customFormat="1" x14ac:dyDescent="0.25">
      <c r="B4507" s="1831"/>
      <c r="C4507" s="1831"/>
      <c r="D4507" s="1627"/>
      <c r="E4507" s="1831"/>
      <c r="F4507" s="1831"/>
      <c r="G4507" s="1831"/>
      <c r="S4507" s="1473"/>
      <c r="BU4507" s="1819"/>
      <c r="CI4507" s="1455"/>
    </row>
    <row r="4508" spans="2:87" s="1365" customFormat="1" x14ac:dyDescent="0.25">
      <c r="B4508" s="1831"/>
      <c r="C4508" s="1831"/>
      <c r="D4508" s="1627"/>
      <c r="E4508" s="1831"/>
      <c r="F4508" s="1831"/>
      <c r="G4508" s="1831"/>
      <c r="S4508" s="1473"/>
      <c r="BU4508" s="1819"/>
      <c r="CI4508" s="1455"/>
    </row>
    <row r="4509" spans="2:87" s="1365" customFormat="1" x14ac:dyDescent="0.25">
      <c r="B4509" s="1831"/>
      <c r="C4509" s="1831"/>
      <c r="D4509" s="1627"/>
      <c r="E4509" s="1831"/>
      <c r="F4509" s="1831"/>
      <c r="G4509" s="1831"/>
      <c r="S4509" s="1473"/>
      <c r="BU4509" s="1819"/>
      <c r="CI4509" s="1455"/>
    </row>
    <row r="4510" spans="2:87" s="1365" customFormat="1" x14ac:dyDescent="0.25">
      <c r="B4510" s="1831"/>
      <c r="C4510" s="1831"/>
      <c r="D4510" s="1627"/>
      <c r="E4510" s="1831"/>
      <c r="F4510" s="1831"/>
      <c r="G4510" s="1831"/>
      <c r="S4510" s="1473"/>
      <c r="BU4510" s="1819"/>
      <c r="CI4510" s="1455"/>
    </row>
    <row r="4511" spans="2:87" s="1365" customFormat="1" x14ac:dyDescent="0.25">
      <c r="B4511" s="1831"/>
      <c r="C4511" s="1831"/>
      <c r="D4511" s="1627"/>
      <c r="E4511" s="1831"/>
      <c r="F4511" s="1831"/>
      <c r="G4511" s="1831"/>
      <c r="S4511" s="1473"/>
      <c r="BU4511" s="1819"/>
      <c r="CI4511" s="1455"/>
    </row>
    <row r="4512" spans="2:87" s="1365" customFormat="1" x14ac:dyDescent="0.25">
      <c r="B4512" s="1831"/>
      <c r="C4512" s="1831"/>
      <c r="D4512" s="1627"/>
      <c r="E4512" s="1831"/>
      <c r="F4512" s="1831"/>
      <c r="G4512" s="1831"/>
      <c r="S4512" s="1473"/>
      <c r="BU4512" s="1819"/>
      <c r="CI4512" s="1455"/>
    </row>
    <row r="4513" spans="2:87" s="1365" customFormat="1" x14ac:dyDescent="0.25">
      <c r="B4513" s="1831"/>
      <c r="C4513" s="1831"/>
      <c r="D4513" s="1627"/>
      <c r="E4513" s="1831"/>
      <c r="F4513" s="1831"/>
      <c r="G4513" s="1831"/>
      <c r="S4513" s="1473"/>
      <c r="BU4513" s="1819"/>
      <c r="CI4513" s="1455"/>
    </row>
    <row r="4514" spans="2:87" s="1365" customFormat="1" x14ac:dyDescent="0.25">
      <c r="B4514" s="1831"/>
      <c r="C4514" s="1831"/>
      <c r="D4514" s="1627"/>
      <c r="E4514" s="1831"/>
      <c r="F4514" s="1831"/>
      <c r="G4514" s="1831"/>
      <c r="S4514" s="1473"/>
      <c r="BU4514" s="1819"/>
      <c r="CI4514" s="1455"/>
    </row>
    <row r="4515" spans="2:87" s="1365" customFormat="1" x14ac:dyDescent="0.25">
      <c r="B4515" s="1831"/>
      <c r="C4515" s="1831"/>
      <c r="D4515" s="1627"/>
      <c r="E4515" s="1831"/>
      <c r="F4515" s="1831"/>
      <c r="G4515" s="1831"/>
      <c r="S4515" s="1473"/>
      <c r="BU4515" s="1819"/>
      <c r="CI4515" s="1455"/>
    </row>
    <row r="4516" spans="2:87" s="1365" customFormat="1" x14ac:dyDescent="0.25">
      <c r="B4516" s="1831"/>
      <c r="C4516" s="1831"/>
      <c r="D4516" s="1627"/>
      <c r="E4516" s="1831"/>
      <c r="F4516" s="1831"/>
      <c r="G4516" s="1831"/>
      <c r="S4516" s="1473"/>
      <c r="BU4516" s="1819"/>
      <c r="CI4516" s="1455"/>
    </row>
    <row r="4517" spans="2:87" s="1365" customFormat="1" x14ac:dyDescent="0.25">
      <c r="B4517" s="1831"/>
      <c r="C4517" s="1831"/>
      <c r="D4517" s="1627"/>
      <c r="E4517" s="1831"/>
      <c r="F4517" s="1831"/>
      <c r="G4517" s="1831"/>
      <c r="S4517" s="1473"/>
      <c r="BU4517" s="1819"/>
      <c r="CI4517" s="1455"/>
    </row>
    <row r="4518" spans="2:87" s="1365" customFormat="1" x14ac:dyDescent="0.25">
      <c r="B4518" s="1831"/>
      <c r="C4518" s="1831"/>
      <c r="D4518" s="1627"/>
      <c r="E4518" s="1831"/>
      <c r="F4518" s="1831"/>
      <c r="G4518" s="1831"/>
      <c r="S4518" s="1473"/>
      <c r="BU4518" s="1819"/>
      <c r="CI4518" s="1455"/>
    </row>
    <row r="4519" spans="2:87" s="1365" customFormat="1" x14ac:dyDescent="0.25">
      <c r="B4519" s="1831"/>
      <c r="C4519" s="1831"/>
      <c r="D4519" s="1627"/>
      <c r="E4519" s="1831"/>
      <c r="F4519" s="1831"/>
      <c r="G4519" s="1831"/>
      <c r="S4519" s="1473"/>
      <c r="BU4519" s="1819"/>
      <c r="CI4519" s="1455"/>
    </row>
    <row r="4520" spans="2:87" s="1365" customFormat="1" x14ac:dyDescent="0.25">
      <c r="B4520" s="1831"/>
      <c r="C4520" s="1831"/>
      <c r="D4520" s="1627"/>
      <c r="E4520" s="1831"/>
      <c r="F4520" s="1831"/>
      <c r="G4520" s="1831"/>
      <c r="S4520" s="1473"/>
      <c r="BU4520" s="1819"/>
      <c r="CI4520" s="1455"/>
    </row>
    <row r="4521" spans="2:87" s="1365" customFormat="1" x14ac:dyDescent="0.25">
      <c r="B4521" s="1831"/>
      <c r="C4521" s="1831"/>
      <c r="D4521" s="1627"/>
      <c r="E4521" s="1831"/>
      <c r="F4521" s="1831"/>
      <c r="G4521" s="1831"/>
      <c r="S4521" s="1473"/>
      <c r="BU4521" s="1819"/>
      <c r="CI4521" s="1455"/>
    </row>
    <row r="4522" spans="2:87" s="1365" customFormat="1" x14ac:dyDescent="0.25">
      <c r="B4522" s="1831"/>
      <c r="C4522" s="1831"/>
      <c r="D4522" s="1627"/>
      <c r="E4522" s="1831"/>
      <c r="F4522" s="1831"/>
      <c r="G4522" s="1831"/>
      <c r="S4522" s="1473"/>
      <c r="BU4522" s="1819"/>
      <c r="CI4522" s="1455"/>
    </row>
    <row r="4523" spans="2:87" s="1365" customFormat="1" x14ac:dyDescent="0.25">
      <c r="B4523" s="1831"/>
      <c r="C4523" s="1831"/>
      <c r="D4523" s="1627"/>
      <c r="E4523" s="1831"/>
      <c r="F4523" s="1831"/>
      <c r="G4523" s="1831"/>
      <c r="S4523" s="1473"/>
      <c r="BU4523" s="1819"/>
      <c r="CI4523" s="1455"/>
    </row>
    <row r="4524" spans="2:87" s="1365" customFormat="1" x14ac:dyDescent="0.25">
      <c r="B4524" s="1831"/>
      <c r="C4524" s="1831"/>
      <c r="D4524" s="1627"/>
      <c r="E4524" s="1831"/>
      <c r="F4524" s="1831"/>
      <c r="G4524" s="1831"/>
      <c r="S4524" s="1473"/>
      <c r="BU4524" s="1819"/>
      <c r="CI4524" s="1455"/>
    </row>
    <row r="4525" spans="2:87" s="1365" customFormat="1" x14ac:dyDescent="0.25">
      <c r="B4525" s="1831"/>
      <c r="C4525" s="1831"/>
      <c r="D4525" s="1627"/>
      <c r="E4525" s="1831"/>
      <c r="F4525" s="1831"/>
      <c r="G4525" s="1831"/>
      <c r="S4525" s="1473"/>
      <c r="BU4525" s="1819"/>
      <c r="CI4525" s="1455"/>
    </row>
    <row r="4526" spans="2:87" s="1365" customFormat="1" x14ac:dyDescent="0.25">
      <c r="B4526" s="1831"/>
      <c r="C4526" s="1831"/>
      <c r="D4526" s="1627"/>
      <c r="E4526" s="1831"/>
      <c r="F4526" s="1831"/>
      <c r="G4526" s="1831"/>
      <c r="S4526" s="1473"/>
      <c r="BU4526" s="1819"/>
      <c r="CI4526" s="1455"/>
    </row>
    <row r="4527" spans="2:87" s="1365" customFormat="1" x14ac:dyDescent="0.25">
      <c r="B4527" s="1831"/>
      <c r="C4527" s="1831"/>
      <c r="D4527" s="1627"/>
      <c r="E4527" s="1831"/>
      <c r="F4527" s="1831"/>
      <c r="G4527" s="1831"/>
      <c r="S4527" s="1473"/>
      <c r="BU4527" s="1819"/>
      <c r="CI4527" s="1455"/>
    </row>
    <row r="4528" spans="2:87" s="1365" customFormat="1" x14ac:dyDescent="0.25">
      <c r="B4528" s="1831"/>
      <c r="C4528" s="1831"/>
      <c r="D4528" s="1627"/>
      <c r="E4528" s="1831"/>
      <c r="F4528" s="1831"/>
      <c r="G4528" s="1831"/>
      <c r="S4528" s="1473"/>
      <c r="BU4528" s="1819"/>
      <c r="CI4528" s="1455"/>
    </row>
    <row r="4529" spans="2:87" s="1365" customFormat="1" x14ac:dyDescent="0.25">
      <c r="B4529" s="1831"/>
      <c r="C4529" s="1831"/>
      <c r="D4529" s="1627"/>
      <c r="E4529" s="1831"/>
      <c r="F4529" s="1831"/>
      <c r="G4529" s="1831"/>
      <c r="S4529" s="1473"/>
      <c r="BU4529" s="1819"/>
      <c r="CI4529" s="1455"/>
    </row>
    <row r="4530" spans="2:87" s="1365" customFormat="1" x14ac:dyDescent="0.25">
      <c r="B4530" s="1831"/>
      <c r="C4530" s="1831"/>
      <c r="D4530" s="1627"/>
      <c r="E4530" s="1831"/>
      <c r="F4530" s="1831"/>
      <c r="G4530" s="1831"/>
      <c r="S4530" s="1473"/>
      <c r="BU4530" s="1819"/>
      <c r="CI4530" s="1455"/>
    </row>
    <row r="4531" spans="2:87" s="1365" customFormat="1" x14ac:dyDescent="0.25">
      <c r="B4531" s="1831"/>
      <c r="C4531" s="1831"/>
      <c r="D4531" s="1627"/>
      <c r="E4531" s="1831"/>
      <c r="F4531" s="1831"/>
      <c r="G4531" s="1831"/>
      <c r="S4531" s="1473"/>
      <c r="BU4531" s="1819"/>
      <c r="CI4531" s="1455"/>
    </row>
    <row r="4532" spans="2:87" s="1365" customFormat="1" x14ac:dyDescent="0.25">
      <c r="B4532" s="1831"/>
      <c r="C4532" s="1831"/>
      <c r="D4532" s="1627"/>
      <c r="E4532" s="1831"/>
      <c r="F4532" s="1831"/>
      <c r="G4532" s="1831"/>
      <c r="S4532" s="1473"/>
      <c r="BU4532" s="1819"/>
      <c r="CI4532" s="1455"/>
    </row>
    <row r="4533" spans="2:87" s="1365" customFormat="1" x14ac:dyDescent="0.25">
      <c r="B4533" s="1831"/>
      <c r="C4533" s="1831"/>
      <c r="D4533" s="1627"/>
      <c r="E4533" s="1831"/>
      <c r="F4533" s="1831"/>
      <c r="G4533" s="1831"/>
      <c r="S4533" s="1473"/>
      <c r="BU4533" s="1819"/>
      <c r="CI4533" s="1455"/>
    </row>
    <row r="4534" spans="2:87" s="1365" customFormat="1" x14ac:dyDescent="0.25">
      <c r="B4534" s="1831"/>
      <c r="C4534" s="1831"/>
      <c r="D4534" s="1627"/>
      <c r="E4534" s="1831"/>
      <c r="F4534" s="1831"/>
      <c r="G4534" s="1831"/>
      <c r="S4534" s="1473"/>
      <c r="BU4534" s="1819"/>
      <c r="CI4534" s="1455"/>
    </row>
    <row r="4535" spans="2:87" s="1365" customFormat="1" x14ac:dyDescent="0.25">
      <c r="B4535" s="1831"/>
      <c r="C4535" s="1831"/>
      <c r="D4535" s="1627"/>
      <c r="E4535" s="1831"/>
      <c r="F4535" s="1831"/>
      <c r="G4535" s="1831"/>
      <c r="S4535" s="1473"/>
      <c r="BU4535" s="1819"/>
      <c r="CI4535" s="1455"/>
    </row>
    <row r="4536" spans="2:87" s="1365" customFormat="1" x14ac:dyDescent="0.25">
      <c r="B4536" s="1831"/>
      <c r="C4536" s="1831"/>
      <c r="D4536" s="1627"/>
      <c r="E4536" s="1831"/>
      <c r="F4536" s="1831"/>
      <c r="G4536" s="1831"/>
      <c r="S4536" s="1473"/>
      <c r="BU4536" s="1819"/>
      <c r="CI4536" s="1455"/>
    </row>
    <row r="4537" spans="2:87" s="1365" customFormat="1" x14ac:dyDescent="0.25">
      <c r="B4537" s="1831"/>
      <c r="C4537" s="1831"/>
      <c r="D4537" s="1627"/>
      <c r="E4537" s="1831"/>
      <c r="F4537" s="1831"/>
      <c r="G4537" s="1831"/>
      <c r="S4537" s="1473"/>
      <c r="BU4537" s="1819"/>
      <c r="CI4537" s="1455"/>
    </row>
    <row r="4538" spans="2:87" s="1365" customFormat="1" x14ac:dyDescent="0.25">
      <c r="B4538" s="1831"/>
      <c r="C4538" s="1831"/>
      <c r="D4538" s="1627"/>
      <c r="E4538" s="1831"/>
      <c r="F4538" s="1831"/>
      <c r="G4538" s="1831"/>
      <c r="S4538" s="1473"/>
      <c r="BU4538" s="1819"/>
      <c r="CI4538" s="1455"/>
    </row>
    <row r="4539" spans="2:87" s="1365" customFormat="1" x14ac:dyDescent="0.25">
      <c r="B4539" s="1831"/>
      <c r="C4539" s="1831"/>
      <c r="D4539" s="1627"/>
      <c r="E4539" s="1831"/>
      <c r="F4539" s="1831"/>
      <c r="G4539" s="1831"/>
      <c r="S4539" s="1473"/>
      <c r="BU4539" s="1819"/>
      <c r="CI4539" s="1455"/>
    </row>
    <row r="4540" spans="2:87" s="1365" customFormat="1" x14ac:dyDescent="0.25">
      <c r="B4540" s="1831"/>
      <c r="C4540" s="1831"/>
      <c r="D4540" s="1627"/>
      <c r="E4540" s="1831"/>
      <c r="F4540" s="1831"/>
      <c r="G4540" s="1831"/>
      <c r="S4540" s="1473"/>
      <c r="BU4540" s="1819"/>
      <c r="CI4540" s="1455"/>
    </row>
    <row r="4541" spans="2:87" s="1365" customFormat="1" x14ac:dyDescent="0.25">
      <c r="B4541" s="1831"/>
      <c r="C4541" s="1831"/>
      <c r="D4541" s="1627"/>
      <c r="E4541" s="1831"/>
      <c r="F4541" s="1831"/>
      <c r="G4541" s="1831"/>
      <c r="S4541" s="1473"/>
      <c r="BU4541" s="1819"/>
      <c r="CI4541" s="1455"/>
    </row>
    <row r="4542" spans="2:87" s="1365" customFormat="1" x14ac:dyDescent="0.25">
      <c r="B4542" s="1831"/>
      <c r="C4542" s="1831"/>
      <c r="D4542" s="1627"/>
      <c r="E4542" s="1831"/>
      <c r="F4542" s="1831"/>
      <c r="G4542" s="1831"/>
      <c r="S4542" s="1473"/>
      <c r="BU4542" s="1819"/>
      <c r="CI4542" s="1455"/>
    </row>
    <row r="4543" spans="2:87" s="1365" customFormat="1" x14ac:dyDescent="0.25">
      <c r="B4543" s="1831"/>
      <c r="C4543" s="1831"/>
      <c r="D4543" s="1627"/>
      <c r="E4543" s="1831"/>
      <c r="F4543" s="1831"/>
      <c r="G4543" s="1831"/>
      <c r="S4543" s="1473"/>
      <c r="BU4543" s="1819"/>
      <c r="CI4543" s="1455"/>
    </row>
    <row r="4544" spans="2:87" s="1365" customFormat="1" x14ac:dyDescent="0.25">
      <c r="B4544" s="1831"/>
      <c r="C4544" s="1831"/>
      <c r="D4544" s="1627"/>
      <c r="E4544" s="1831"/>
      <c r="F4544" s="1831"/>
      <c r="G4544" s="1831"/>
      <c r="S4544" s="1473"/>
      <c r="BU4544" s="1819"/>
      <c r="CI4544" s="1455"/>
    </row>
    <row r="4545" spans="2:87" s="1365" customFormat="1" x14ac:dyDescent="0.25">
      <c r="B4545" s="1831"/>
      <c r="C4545" s="1831"/>
      <c r="D4545" s="1627"/>
      <c r="E4545" s="1831"/>
      <c r="F4545" s="1831"/>
      <c r="G4545" s="1831"/>
      <c r="S4545" s="1473"/>
      <c r="BU4545" s="1819"/>
      <c r="CI4545" s="1455"/>
    </row>
    <row r="4546" spans="2:87" s="1365" customFormat="1" x14ac:dyDescent="0.25">
      <c r="B4546" s="1831"/>
      <c r="C4546" s="1831"/>
      <c r="D4546" s="1627"/>
      <c r="E4546" s="1831"/>
      <c r="F4546" s="1831"/>
      <c r="G4546" s="1831"/>
      <c r="S4546" s="1473"/>
      <c r="BU4546" s="1819"/>
      <c r="CI4546" s="1455"/>
    </row>
    <row r="4547" spans="2:87" s="1365" customFormat="1" x14ac:dyDescent="0.25">
      <c r="B4547" s="1831"/>
      <c r="C4547" s="1831"/>
      <c r="D4547" s="1627"/>
      <c r="E4547" s="1831"/>
      <c r="F4547" s="1831"/>
      <c r="G4547" s="1831"/>
      <c r="S4547" s="1473"/>
      <c r="BU4547" s="1819"/>
      <c r="CI4547" s="1455"/>
    </row>
    <row r="4548" spans="2:87" s="1365" customFormat="1" x14ac:dyDescent="0.25">
      <c r="B4548" s="1831"/>
      <c r="C4548" s="1831"/>
      <c r="D4548" s="1627"/>
      <c r="E4548" s="1831"/>
      <c r="F4548" s="1831"/>
      <c r="G4548" s="1831"/>
      <c r="S4548" s="1473"/>
      <c r="BU4548" s="1819"/>
      <c r="CI4548" s="1455"/>
    </row>
    <row r="4549" spans="2:87" s="1365" customFormat="1" x14ac:dyDescent="0.25">
      <c r="B4549" s="1831"/>
      <c r="C4549" s="1831"/>
      <c r="D4549" s="1627"/>
      <c r="E4549" s="1831"/>
      <c r="F4549" s="1831"/>
      <c r="G4549" s="1831"/>
      <c r="S4549" s="1473"/>
      <c r="BU4549" s="1819"/>
      <c r="CI4549" s="1455"/>
    </row>
    <row r="4550" spans="2:87" s="1365" customFormat="1" x14ac:dyDescent="0.25">
      <c r="B4550" s="1831"/>
      <c r="C4550" s="1831"/>
      <c r="D4550" s="1627"/>
      <c r="E4550" s="1831"/>
      <c r="F4550" s="1831"/>
      <c r="G4550" s="1831"/>
      <c r="S4550" s="1473"/>
      <c r="BU4550" s="1819"/>
      <c r="CI4550" s="1455"/>
    </row>
    <row r="4551" spans="2:87" s="1365" customFormat="1" x14ac:dyDescent="0.25">
      <c r="B4551" s="1831"/>
      <c r="C4551" s="1831"/>
      <c r="D4551" s="1627"/>
      <c r="E4551" s="1831"/>
      <c r="F4551" s="1831"/>
      <c r="G4551" s="1831"/>
      <c r="S4551" s="1473"/>
      <c r="BU4551" s="1819"/>
      <c r="CI4551" s="1455"/>
    </row>
    <row r="4552" spans="2:87" s="1365" customFormat="1" x14ac:dyDescent="0.25">
      <c r="B4552" s="1831"/>
      <c r="C4552" s="1831"/>
      <c r="D4552" s="1627"/>
      <c r="E4552" s="1831"/>
      <c r="F4552" s="1831"/>
      <c r="G4552" s="1831"/>
      <c r="S4552" s="1473"/>
      <c r="BU4552" s="1819"/>
      <c r="CI4552" s="1455"/>
    </row>
    <row r="4553" spans="2:87" s="1365" customFormat="1" x14ac:dyDescent="0.25">
      <c r="B4553" s="1831"/>
      <c r="C4553" s="1831"/>
      <c r="D4553" s="1627"/>
      <c r="E4553" s="1831"/>
      <c r="F4553" s="1831"/>
      <c r="G4553" s="1831"/>
      <c r="S4553" s="1473"/>
      <c r="BU4553" s="1819"/>
      <c r="CI4553" s="1455"/>
    </row>
    <row r="4554" spans="2:87" s="1365" customFormat="1" x14ac:dyDescent="0.25">
      <c r="B4554" s="1831"/>
      <c r="C4554" s="1831"/>
      <c r="D4554" s="1627"/>
      <c r="E4554" s="1831"/>
      <c r="F4554" s="1831"/>
      <c r="G4554" s="1831"/>
      <c r="S4554" s="1473"/>
      <c r="BU4554" s="1819"/>
      <c r="CI4554" s="1455"/>
    </row>
    <row r="4555" spans="2:87" s="1365" customFormat="1" x14ac:dyDescent="0.25">
      <c r="B4555" s="1831"/>
      <c r="C4555" s="1831"/>
      <c r="D4555" s="1627"/>
      <c r="E4555" s="1831"/>
      <c r="F4555" s="1831"/>
      <c r="G4555" s="1831"/>
      <c r="S4555" s="1473"/>
      <c r="BU4555" s="1819"/>
      <c r="CI4555" s="1455"/>
    </row>
    <row r="4556" spans="2:87" s="1365" customFormat="1" x14ac:dyDescent="0.25">
      <c r="B4556" s="1831"/>
      <c r="C4556" s="1831"/>
      <c r="D4556" s="1627"/>
      <c r="E4556" s="1831"/>
      <c r="F4556" s="1831"/>
      <c r="G4556" s="1831"/>
      <c r="S4556" s="1473"/>
      <c r="BU4556" s="1819"/>
      <c r="CI4556" s="1455"/>
    </row>
    <row r="4557" spans="2:87" s="1365" customFormat="1" x14ac:dyDescent="0.25">
      <c r="B4557" s="1831"/>
      <c r="C4557" s="1831"/>
      <c r="D4557" s="1627"/>
      <c r="E4557" s="1831"/>
      <c r="F4557" s="1831"/>
      <c r="G4557" s="1831"/>
      <c r="S4557" s="1473"/>
      <c r="BU4557" s="1819"/>
      <c r="CI4557" s="1455"/>
    </row>
    <row r="4558" spans="2:87" s="1365" customFormat="1" x14ac:dyDescent="0.25">
      <c r="B4558" s="1831"/>
      <c r="C4558" s="1831"/>
      <c r="D4558" s="1627"/>
      <c r="E4558" s="1831"/>
      <c r="F4558" s="1831"/>
      <c r="G4558" s="1831"/>
      <c r="S4558" s="1473"/>
      <c r="BU4558" s="1819"/>
      <c r="CI4558" s="1455"/>
    </row>
    <row r="4559" spans="2:87" s="1365" customFormat="1" x14ac:dyDescent="0.25">
      <c r="B4559" s="1831"/>
      <c r="C4559" s="1831"/>
      <c r="D4559" s="1627"/>
      <c r="E4559" s="1831"/>
      <c r="F4559" s="1831"/>
      <c r="G4559" s="1831"/>
      <c r="S4559" s="1473"/>
      <c r="BU4559" s="1819"/>
      <c r="CI4559" s="1455"/>
    </row>
    <row r="4560" spans="2:87" s="1365" customFormat="1" x14ac:dyDescent="0.25">
      <c r="B4560" s="1831"/>
      <c r="C4560" s="1831"/>
      <c r="D4560" s="1627"/>
      <c r="E4560" s="1831"/>
      <c r="F4560" s="1831"/>
      <c r="G4560" s="1831"/>
      <c r="S4560" s="1473"/>
      <c r="BU4560" s="1819"/>
      <c r="CI4560" s="1455"/>
    </row>
    <row r="4561" spans="2:87" s="1365" customFormat="1" x14ac:dyDescent="0.25">
      <c r="B4561" s="1831"/>
      <c r="C4561" s="1831"/>
      <c r="D4561" s="1627"/>
      <c r="E4561" s="1831"/>
      <c r="F4561" s="1831"/>
      <c r="G4561" s="1831"/>
      <c r="S4561" s="1473"/>
      <c r="BU4561" s="1819"/>
      <c r="CI4561" s="1455"/>
    </row>
    <row r="4562" spans="2:87" s="1365" customFormat="1" x14ac:dyDescent="0.25">
      <c r="B4562" s="1831"/>
      <c r="C4562" s="1831"/>
      <c r="D4562" s="1627"/>
      <c r="E4562" s="1831"/>
      <c r="F4562" s="1831"/>
      <c r="G4562" s="1831"/>
      <c r="S4562" s="1473"/>
      <c r="BU4562" s="1819"/>
      <c r="CI4562" s="1455"/>
    </row>
    <row r="4563" spans="2:87" s="1365" customFormat="1" x14ac:dyDescent="0.25">
      <c r="B4563" s="1831"/>
      <c r="C4563" s="1831"/>
      <c r="D4563" s="1627"/>
      <c r="E4563" s="1831"/>
      <c r="F4563" s="1831"/>
      <c r="G4563" s="1831"/>
      <c r="S4563" s="1473"/>
      <c r="BU4563" s="1819"/>
      <c r="CI4563" s="1455"/>
    </row>
    <row r="4564" spans="2:87" s="1365" customFormat="1" x14ac:dyDescent="0.25">
      <c r="B4564" s="1831"/>
      <c r="C4564" s="1831"/>
      <c r="D4564" s="1627"/>
      <c r="E4564" s="1831"/>
      <c r="F4564" s="1831"/>
      <c r="G4564" s="1831"/>
      <c r="S4564" s="1473"/>
      <c r="BU4564" s="1819"/>
      <c r="CI4564" s="1455"/>
    </row>
    <row r="4565" spans="2:87" s="1365" customFormat="1" x14ac:dyDescent="0.25">
      <c r="B4565" s="1831"/>
      <c r="C4565" s="1831"/>
      <c r="D4565" s="1627"/>
      <c r="E4565" s="1831"/>
      <c r="F4565" s="1831"/>
      <c r="G4565" s="1831"/>
      <c r="S4565" s="1473"/>
      <c r="BU4565" s="1819"/>
      <c r="CI4565" s="1455"/>
    </row>
    <row r="4566" spans="2:87" s="1365" customFormat="1" x14ac:dyDescent="0.25">
      <c r="B4566" s="1831"/>
      <c r="C4566" s="1831"/>
      <c r="D4566" s="1627"/>
      <c r="E4566" s="1831"/>
      <c r="F4566" s="1831"/>
      <c r="G4566" s="1831"/>
      <c r="S4566" s="1473"/>
      <c r="BU4566" s="1819"/>
      <c r="CI4566" s="1455"/>
    </row>
    <row r="4567" spans="2:87" s="1365" customFormat="1" x14ac:dyDescent="0.25">
      <c r="B4567" s="1831"/>
      <c r="C4567" s="1831"/>
      <c r="D4567" s="1627"/>
      <c r="E4567" s="1831"/>
      <c r="F4567" s="1831"/>
      <c r="G4567" s="1831"/>
      <c r="S4567" s="1473"/>
      <c r="BU4567" s="1819"/>
      <c r="CI4567" s="1455"/>
    </row>
    <row r="4568" spans="2:87" s="1365" customFormat="1" x14ac:dyDescent="0.25">
      <c r="B4568" s="1831"/>
      <c r="C4568" s="1831"/>
      <c r="D4568" s="1627"/>
      <c r="E4568" s="1831"/>
      <c r="F4568" s="1831"/>
      <c r="G4568" s="1831"/>
      <c r="S4568" s="1473"/>
      <c r="BU4568" s="1819"/>
      <c r="CI4568" s="1455"/>
    </row>
    <row r="4569" spans="2:87" s="1365" customFormat="1" x14ac:dyDescent="0.25">
      <c r="B4569" s="1831"/>
      <c r="C4569" s="1831"/>
      <c r="D4569" s="1627"/>
      <c r="E4569" s="1831"/>
      <c r="F4569" s="1831"/>
      <c r="G4569" s="1831"/>
      <c r="S4569" s="1473"/>
      <c r="BU4569" s="1819"/>
      <c r="CI4569" s="1455"/>
    </row>
    <row r="4570" spans="2:87" s="1365" customFormat="1" x14ac:dyDescent="0.25">
      <c r="B4570" s="1831"/>
      <c r="C4570" s="1831"/>
      <c r="D4570" s="1627"/>
      <c r="E4570" s="1831"/>
      <c r="F4570" s="1831"/>
      <c r="G4570" s="1831"/>
      <c r="S4570" s="1473"/>
      <c r="BU4570" s="1819"/>
      <c r="CI4570" s="1455"/>
    </row>
    <row r="4571" spans="2:87" s="1365" customFormat="1" x14ac:dyDescent="0.25">
      <c r="B4571" s="1831"/>
      <c r="C4571" s="1831"/>
      <c r="D4571" s="1627"/>
      <c r="E4571" s="1831"/>
      <c r="F4571" s="1831"/>
      <c r="G4571" s="1831"/>
      <c r="S4571" s="1473"/>
      <c r="BU4571" s="1819"/>
      <c r="CI4571" s="1455"/>
    </row>
    <row r="4572" spans="2:87" s="1365" customFormat="1" x14ac:dyDescent="0.25">
      <c r="B4572" s="1831"/>
      <c r="C4572" s="1831"/>
      <c r="D4572" s="1627"/>
      <c r="E4572" s="1831"/>
      <c r="F4572" s="1831"/>
      <c r="G4572" s="1831"/>
      <c r="S4572" s="1473"/>
      <c r="BU4572" s="1819"/>
      <c r="CI4572" s="1455"/>
    </row>
    <row r="4573" spans="2:87" s="1365" customFormat="1" x14ac:dyDescent="0.25">
      <c r="B4573" s="1831"/>
      <c r="C4573" s="1831"/>
      <c r="D4573" s="1627"/>
      <c r="E4573" s="1831"/>
      <c r="F4573" s="1831"/>
      <c r="G4573" s="1831"/>
      <c r="S4573" s="1473"/>
      <c r="BU4573" s="1819"/>
      <c r="CI4573" s="1455"/>
    </row>
    <row r="4574" spans="2:87" s="1365" customFormat="1" x14ac:dyDescent="0.25">
      <c r="B4574" s="1831"/>
      <c r="C4574" s="1831"/>
      <c r="D4574" s="1627"/>
      <c r="E4574" s="1831"/>
      <c r="F4574" s="1831"/>
      <c r="G4574" s="1831"/>
      <c r="S4574" s="1473"/>
      <c r="BU4574" s="1819"/>
      <c r="CI4574" s="1455"/>
    </row>
    <row r="4575" spans="2:87" s="1365" customFormat="1" x14ac:dyDescent="0.25">
      <c r="B4575" s="1831"/>
      <c r="C4575" s="1831"/>
      <c r="D4575" s="1627"/>
      <c r="E4575" s="1831"/>
      <c r="F4575" s="1831"/>
      <c r="G4575" s="1831"/>
      <c r="S4575" s="1473"/>
      <c r="BU4575" s="1819"/>
      <c r="CI4575" s="1455"/>
    </row>
    <row r="4576" spans="2:87" s="1365" customFormat="1" x14ac:dyDescent="0.25">
      <c r="B4576" s="1831"/>
      <c r="C4576" s="1831"/>
      <c r="D4576" s="1627"/>
      <c r="E4576" s="1831"/>
      <c r="F4576" s="1831"/>
      <c r="G4576" s="1831"/>
      <c r="S4576" s="1473"/>
      <c r="BU4576" s="1819"/>
      <c r="CI4576" s="1455"/>
    </row>
    <row r="4577" spans="2:87" s="1365" customFormat="1" x14ac:dyDescent="0.25">
      <c r="B4577" s="1831"/>
      <c r="C4577" s="1831"/>
      <c r="D4577" s="1627"/>
      <c r="E4577" s="1831"/>
      <c r="F4577" s="1831"/>
      <c r="G4577" s="1831"/>
      <c r="S4577" s="1473"/>
      <c r="BU4577" s="1819"/>
      <c r="CI4577" s="1455"/>
    </row>
    <row r="4578" spans="2:87" s="1365" customFormat="1" x14ac:dyDescent="0.25">
      <c r="B4578" s="1831"/>
      <c r="C4578" s="1831"/>
      <c r="D4578" s="1627"/>
      <c r="E4578" s="1831"/>
      <c r="F4578" s="1831"/>
      <c r="G4578" s="1831"/>
      <c r="S4578" s="1473"/>
      <c r="BU4578" s="1819"/>
      <c r="CI4578" s="1455"/>
    </row>
    <row r="4579" spans="2:87" s="1365" customFormat="1" x14ac:dyDescent="0.25">
      <c r="B4579" s="1831"/>
      <c r="C4579" s="1831"/>
      <c r="D4579" s="1627"/>
      <c r="E4579" s="1831"/>
      <c r="F4579" s="1831"/>
      <c r="G4579" s="1831"/>
      <c r="S4579" s="1473"/>
      <c r="BU4579" s="1819"/>
      <c r="CI4579" s="1455"/>
    </row>
    <row r="4580" spans="2:87" s="1365" customFormat="1" x14ac:dyDescent="0.25">
      <c r="B4580" s="1831"/>
      <c r="C4580" s="1831"/>
      <c r="D4580" s="1627"/>
      <c r="E4580" s="1831"/>
      <c r="F4580" s="1831"/>
      <c r="G4580" s="1831"/>
      <c r="S4580" s="1473"/>
      <c r="BU4580" s="1819"/>
      <c r="CI4580" s="1455"/>
    </row>
    <row r="4581" spans="2:87" s="1365" customFormat="1" x14ac:dyDescent="0.25">
      <c r="B4581" s="1831"/>
      <c r="C4581" s="1831"/>
      <c r="D4581" s="1627"/>
      <c r="E4581" s="1831"/>
      <c r="F4581" s="1831"/>
      <c r="G4581" s="1831"/>
      <c r="S4581" s="1473"/>
      <c r="BU4581" s="1819"/>
      <c r="CI4581" s="1455"/>
    </row>
    <row r="4582" spans="2:87" s="1365" customFormat="1" x14ac:dyDescent="0.25">
      <c r="B4582" s="1831"/>
      <c r="C4582" s="1831"/>
      <c r="D4582" s="1627"/>
      <c r="E4582" s="1831"/>
      <c r="F4582" s="1831"/>
      <c r="G4582" s="1831"/>
      <c r="S4582" s="1473"/>
      <c r="BU4582" s="1819"/>
      <c r="CI4582" s="1455"/>
    </row>
    <row r="4583" spans="2:87" s="1365" customFormat="1" x14ac:dyDescent="0.25">
      <c r="B4583" s="1831"/>
      <c r="C4583" s="1831"/>
      <c r="D4583" s="1627"/>
      <c r="E4583" s="1831"/>
      <c r="F4583" s="1831"/>
      <c r="G4583" s="1831"/>
      <c r="S4583" s="1473"/>
      <c r="BU4583" s="1819"/>
      <c r="CI4583" s="1455"/>
    </row>
    <row r="4584" spans="2:87" s="1365" customFormat="1" x14ac:dyDescent="0.25">
      <c r="B4584" s="1831"/>
      <c r="C4584" s="1831"/>
      <c r="D4584" s="1627"/>
      <c r="E4584" s="1831"/>
      <c r="F4584" s="1831"/>
      <c r="G4584" s="1831"/>
      <c r="S4584" s="1473"/>
      <c r="BU4584" s="1819"/>
      <c r="CI4584" s="1455"/>
    </row>
    <row r="4585" spans="2:87" s="1365" customFormat="1" x14ac:dyDescent="0.25">
      <c r="B4585" s="1831"/>
      <c r="C4585" s="1831"/>
      <c r="D4585" s="1627"/>
      <c r="E4585" s="1831"/>
      <c r="F4585" s="1831"/>
      <c r="G4585" s="1831"/>
      <c r="S4585" s="1473"/>
      <c r="BU4585" s="1819"/>
      <c r="CI4585" s="1455"/>
    </row>
    <row r="4586" spans="2:87" s="1365" customFormat="1" x14ac:dyDescent="0.25">
      <c r="B4586" s="1831"/>
      <c r="C4586" s="1831"/>
      <c r="D4586" s="1627"/>
      <c r="E4586" s="1831"/>
      <c r="F4586" s="1831"/>
      <c r="G4586" s="1831"/>
      <c r="S4586" s="1473"/>
      <c r="BU4586" s="1819"/>
      <c r="CI4586" s="1455"/>
    </row>
    <row r="4587" spans="2:87" s="1365" customFormat="1" x14ac:dyDescent="0.25">
      <c r="B4587" s="1831"/>
      <c r="C4587" s="1831"/>
      <c r="D4587" s="1627"/>
      <c r="E4587" s="1831"/>
      <c r="F4587" s="1831"/>
      <c r="G4587" s="1831"/>
      <c r="S4587" s="1473"/>
      <c r="BU4587" s="1819"/>
      <c r="CI4587" s="1455"/>
    </row>
    <row r="4588" spans="2:87" s="1365" customFormat="1" x14ac:dyDescent="0.25">
      <c r="B4588" s="1831"/>
      <c r="C4588" s="1831"/>
      <c r="D4588" s="1627"/>
      <c r="E4588" s="1831"/>
      <c r="F4588" s="1831"/>
      <c r="G4588" s="1831"/>
      <c r="S4588" s="1473"/>
      <c r="BU4588" s="1819"/>
      <c r="CI4588" s="1455"/>
    </row>
    <row r="4589" spans="2:87" s="1365" customFormat="1" x14ac:dyDescent="0.25">
      <c r="B4589" s="1831"/>
      <c r="C4589" s="1831"/>
      <c r="D4589" s="1627"/>
      <c r="E4589" s="1831"/>
      <c r="F4589" s="1831"/>
      <c r="G4589" s="1831"/>
      <c r="S4589" s="1473"/>
      <c r="BU4589" s="1819"/>
      <c r="CI4589" s="1455"/>
    </row>
    <row r="4590" spans="2:87" s="1365" customFormat="1" x14ac:dyDescent="0.25">
      <c r="B4590" s="1831"/>
      <c r="C4590" s="1831"/>
      <c r="D4590" s="1627"/>
      <c r="E4590" s="1831"/>
      <c r="F4590" s="1831"/>
      <c r="G4590" s="1831"/>
      <c r="S4590" s="1473"/>
      <c r="BU4590" s="1819"/>
      <c r="CI4590" s="1455"/>
    </row>
    <row r="4591" spans="2:87" s="1365" customFormat="1" x14ac:dyDescent="0.25">
      <c r="B4591" s="1831"/>
      <c r="C4591" s="1831"/>
      <c r="D4591" s="1627"/>
      <c r="E4591" s="1831"/>
      <c r="F4591" s="1831"/>
      <c r="G4591" s="1831"/>
      <c r="S4591" s="1473"/>
      <c r="BU4591" s="1819"/>
      <c r="CI4591" s="1455"/>
    </row>
    <row r="4592" spans="2:87" s="1365" customFormat="1" x14ac:dyDescent="0.25">
      <c r="B4592" s="1831"/>
      <c r="C4592" s="1831"/>
      <c r="D4592" s="1627"/>
      <c r="E4592" s="1831"/>
      <c r="F4592" s="1831"/>
      <c r="G4592" s="1831"/>
      <c r="S4592" s="1473"/>
      <c r="BU4592" s="1819"/>
      <c r="CI4592" s="1455"/>
    </row>
    <row r="4593" spans="2:87" s="1365" customFormat="1" x14ac:dyDescent="0.25">
      <c r="B4593" s="1831"/>
      <c r="C4593" s="1831"/>
      <c r="D4593" s="1627"/>
      <c r="E4593" s="1831"/>
      <c r="F4593" s="1831"/>
      <c r="G4593" s="1831"/>
      <c r="S4593" s="1473"/>
      <c r="BU4593" s="1819"/>
      <c r="CI4593" s="1455"/>
    </row>
    <row r="4594" spans="2:87" s="1365" customFormat="1" x14ac:dyDescent="0.25">
      <c r="B4594" s="1831"/>
      <c r="C4594" s="1831"/>
      <c r="D4594" s="1627"/>
      <c r="E4594" s="1831"/>
      <c r="F4594" s="1831"/>
      <c r="G4594" s="1831"/>
      <c r="S4594" s="1473"/>
      <c r="BU4594" s="1819"/>
      <c r="CI4594" s="1455"/>
    </row>
    <row r="4595" spans="2:87" s="1365" customFormat="1" x14ac:dyDescent="0.25">
      <c r="B4595" s="1831"/>
      <c r="C4595" s="1831"/>
      <c r="D4595" s="1627"/>
      <c r="E4595" s="1831"/>
      <c r="F4595" s="1831"/>
      <c r="G4595" s="1831"/>
      <c r="S4595" s="1473"/>
      <c r="BU4595" s="1819"/>
      <c r="CI4595" s="1455"/>
    </row>
    <row r="4596" spans="2:87" s="1365" customFormat="1" x14ac:dyDescent="0.25">
      <c r="B4596" s="1831"/>
      <c r="C4596" s="1831"/>
      <c r="D4596" s="1627"/>
      <c r="E4596" s="1831"/>
      <c r="F4596" s="1831"/>
      <c r="G4596" s="1831"/>
      <c r="S4596" s="1473"/>
      <c r="BU4596" s="1819"/>
      <c r="CI4596" s="1455"/>
    </row>
    <row r="4597" spans="2:87" s="1365" customFormat="1" x14ac:dyDescent="0.25">
      <c r="B4597" s="1831"/>
      <c r="C4597" s="1831"/>
      <c r="D4597" s="1627"/>
      <c r="E4597" s="1831"/>
      <c r="F4597" s="1831"/>
      <c r="G4597" s="1831"/>
      <c r="S4597" s="1473"/>
      <c r="BU4597" s="1819"/>
      <c r="CI4597" s="1455"/>
    </row>
    <row r="4598" spans="2:87" s="1365" customFormat="1" x14ac:dyDescent="0.25">
      <c r="B4598" s="1831"/>
      <c r="C4598" s="1831"/>
      <c r="D4598" s="1627"/>
      <c r="E4598" s="1831"/>
      <c r="F4598" s="1831"/>
      <c r="G4598" s="1831"/>
      <c r="S4598" s="1473"/>
      <c r="BU4598" s="1819"/>
      <c r="CI4598" s="1455"/>
    </row>
    <row r="4599" spans="2:87" s="1365" customFormat="1" x14ac:dyDescent="0.25">
      <c r="B4599" s="1831"/>
      <c r="C4599" s="1831"/>
      <c r="D4599" s="1627"/>
      <c r="E4599" s="1831"/>
      <c r="F4599" s="1831"/>
      <c r="G4599" s="1831"/>
      <c r="S4599" s="1473"/>
      <c r="BU4599" s="1819"/>
      <c r="CI4599" s="1455"/>
    </row>
    <row r="4600" spans="2:87" s="1365" customFormat="1" x14ac:dyDescent="0.25">
      <c r="B4600" s="1831"/>
      <c r="C4600" s="1831"/>
      <c r="D4600" s="1627"/>
      <c r="E4600" s="1831"/>
      <c r="F4600" s="1831"/>
      <c r="G4600" s="1831"/>
      <c r="S4600" s="1473"/>
      <c r="BU4600" s="1819"/>
      <c r="CI4600" s="1455"/>
    </row>
    <row r="4601" spans="2:87" s="1365" customFormat="1" x14ac:dyDescent="0.25">
      <c r="B4601" s="1831"/>
      <c r="C4601" s="1831"/>
      <c r="D4601" s="1627"/>
      <c r="E4601" s="1831"/>
      <c r="F4601" s="1831"/>
      <c r="G4601" s="1831"/>
      <c r="S4601" s="1473"/>
      <c r="BU4601" s="1819"/>
      <c r="CI4601" s="1455"/>
    </row>
    <row r="4602" spans="2:87" s="1365" customFormat="1" x14ac:dyDescent="0.25">
      <c r="B4602" s="1831"/>
      <c r="C4602" s="1831"/>
      <c r="D4602" s="1627"/>
      <c r="E4602" s="1831"/>
      <c r="F4602" s="1831"/>
      <c r="G4602" s="1831"/>
      <c r="S4602" s="1473"/>
      <c r="BU4602" s="1819"/>
      <c r="CI4602" s="1455"/>
    </row>
    <row r="4603" spans="2:87" s="1365" customFormat="1" x14ac:dyDescent="0.25">
      <c r="B4603" s="1831"/>
      <c r="C4603" s="1831"/>
      <c r="D4603" s="1627"/>
      <c r="E4603" s="1831"/>
      <c r="F4603" s="1831"/>
      <c r="G4603" s="1831"/>
      <c r="S4603" s="1473"/>
      <c r="BU4603" s="1819"/>
      <c r="CI4603" s="1455"/>
    </row>
    <row r="4604" spans="2:87" s="1365" customFormat="1" x14ac:dyDescent="0.25">
      <c r="B4604" s="1831"/>
      <c r="C4604" s="1831"/>
      <c r="D4604" s="1627"/>
      <c r="E4604" s="1831"/>
      <c r="F4604" s="1831"/>
      <c r="G4604" s="1831"/>
      <c r="S4604" s="1473"/>
      <c r="BU4604" s="1819"/>
      <c r="CI4604" s="1455"/>
    </row>
    <row r="4605" spans="2:87" s="1365" customFormat="1" x14ac:dyDescent="0.25">
      <c r="B4605" s="1831"/>
      <c r="C4605" s="1831"/>
      <c r="D4605" s="1627"/>
      <c r="E4605" s="1831"/>
      <c r="F4605" s="1831"/>
      <c r="G4605" s="1831"/>
      <c r="S4605" s="1473"/>
      <c r="BU4605" s="1819"/>
      <c r="CI4605" s="1455"/>
    </row>
    <row r="4606" spans="2:87" s="1365" customFormat="1" x14ac:dyDescent="0.25">
      <c r="B4606" s="1831"/>
      <c r="C4606" s="1831"/>
      <c r="D4606" s="1627"/>
      <c r="E4606" s="1831"/>
      <c r="F4606" s="1831"/>
      <c r="G4606" s="1831"/>
      <c r="S4606" s="1473"/>
      <c r="BU4606" s="1819"/>
      <c r="CI4606" s="1455"/>
    </row>
    <row r="4607" spans="2:87" s="1365" customFormat="1" x14ac:dyDescent="0.25">
      <c r="B4607" s="1831"/>
      <c r="C4607" s="1831"/>
      <c r="D4607" s="1627"/>
      <c r="E4607" s="1831"/>
      <c r="F4607" s="1831"/>
      <c r="G4607" s="1831"/>
      <c r="S4607" s="1473"/>
      <c r="BU4607" s="1819"/>
      <c r="CI4607" s="1455"/>
    </row>
    <row r="4608" spans="2:87" s="1365" customFormat="1" x14ac:dyDescent="0.25">
      <c r="B4608" s="1831"/>
      <c r="C4608" s="1831"/>
      <c r="D4608" s="1627"/>
      <c r="E4608" s="1831"/>
      <c r="F4608" s="1831"/>
      <c r="G4608" s="1831"/>
      <c r="S4608" s="1473"/>
      <c r="BU4608" s="1819"/>
      <c r="CI4608" s="1455"/>
    </row>
    <row r="4609" spans="2:87" s="1365" customFormat="1" x14ac:dyDescent="0.25">
      <c r="B4609" s="1831"/>
      <c r="C4609" s="1831"/>
      <c r="D4609" s="1627"/>
      <c r="E4609" s="1831"/>
      <c r="F4609" s="1831"/>
      <c r="G4609" s="1831"/>
      <c r="S4609" s="1473"/>
      <c r="BU4609" s="1819"/>
      <c r="CI4609" s="1455"/>
    </row>
    <row r="4610" spans="2:87" s="1365" customFormat="1" x14ac:dyDescent="0.25">
      <c r="B4610" s="1831"/>
      <c r="C4610" s="1831"/>
      <c r="D4610" s="1627"/>
      <c r="E4610" s="1831"/>
      <c r="F4610" s="1831"/>
      <c r="G4610" s="1831"/>
      <c r="S4610" s="1473"/>
      <c r="BU4610" s="1819"/>
      <c r="CI4610" s="1455"/>
    </row>
    <row r="4611" spans="2:87" s="1365" customFormat="1" x14ac:dyDescent="0.25">
      <c r="B4611" s="1831"/>
      <c r="C4611" s="1831"/>
      <c r="D4611" s="1627"/>
      <c r="E4611" s="1831"/>
      <c r="F4611" s="1831"/>
      <c r="G4611" s="1831"/>
      <c r="S4611" s="1473"/>
      <c r="BU4611" s="1819"/>
      <c r="CI4611" s="1455"/>
    </row>
    <row r="4612" spans="2:87" s="1365" customFormat="1" x14ac:dyDescent="0.25">
      <c r="B4612" s="1831"/>
      <c r="C4612" s="1831"/>
      <c r="D4612" s="1627"/>
      <c r="E4612" s="1831"/>
      <c r="F4612" s="1831"/>
      <c r="G4612" s="1831"/>
      <c r="S4612" s="1473"/>
      <c r="BU4612" s="1819"/>
      <c r="CI4612" s="1455"/>
    </row>
    <row r="4613" spans="2:87" s="1365" customFormat="1" x14ac:dyDescent="0.25">
      <c r="B4613" s="1831"/>
      <c r="C4613" s="1831"/>
      <c r="D4613" s="1627"/>
      <c r="E4613" s="1831"/>
      <c r="F4613" s="1831"/>
      <c r="G4613" s="1831"/>
      <c r="S4613" s="1473"/>
      <c r="BU4613" s="1819"/>
      <c r="CI4613" s="1455"/>
    </row>
    <row r="4614" spans="2:87" s="1365" customFormat="1" x14ac:dyDescent="0.25">
      <c r="B4614" s="1831"/>
      <c r="C4614" s="1831"/>
      <c r="D4614" s="1627"/>
      <c r="E4614" s="1831"/>
      <c r="F4614" s="1831"/>
      <c r="G4614" s="1831"/>
      <c r="S4614" s="1473"/>
      <c r="BU4614" s="1819"/>
      <c r="CI4614" s="1455"/>
    </row>
    <row r="4615" spans="2:87" s="1365" customFormat="1" x14ac:dyDescent="0.25">
      <c r="B4615" s="1831"/>
      <c r="C4615" s="1831"/>
      <c r="D4615" s="1627"/>
      <c r="E4615" s="1831"/>
      <c r="F4615" s="1831"/>
      <c r="G4615" s="1831"/>
      <c r="S4615" s="1473"/>
      <c r="BU4615" s="1819"/>
      <c r="CI4615" s="1455"/>
    </row>
    <row r="4616" spans="2:87" s="1365" customFormat="1" x14ac:dyDescent="0.25">
      <c r="B4616" s="1831"/>
      <c r="C4616" s="1831"/>
      <c r="D4616" s="1627"/>
      <c r="E4616" s="1831"/>
      <c r="F4616" s="1831"/>
      <c r="G4616" s="1831"/>
      <c r="S4616" s="1473"/>
      <c r="BU4616" s="1819"/>
      <c r="CI4616" s="1455"/>
    </row>
    <row r="4617" spans="2:87" s="1365" customFormat="1" x14ac:dyDescent="0.25">
      <c r="B4617" s="1831"/>
      <c r="C4617" s="1831"/>
      <c r="D4617" s="1627"/>
      <c r="E4617" s="1831"/>
      <c r="F4617" s="1831"/>
      <c r="G4617" s="1831"/>
      <c r="S4617" s="1473"/>
      <c r="BU4617" s="1819"/>
      <c r="CI4617" s="1455"/>
    </row>
    <row r="4618" spans="2:87" s="1365" customFormat="1" x14ac:dyDescent="0.25">
      <c r="B4618" s="1831"/>
      <c r="C4618" s="1831"/>
      <c r="D4618" s="1627"/>
      <c r="E4618" s="1831"/>
      <c r="F4618" s="1831"/>
      <c r="G4618" s="1831"/>
      <c r="S4618" s="1473"/>
      <c r="BU4618" s="1819"/>
      <c r="CI4618" s="1455"/>
    </row>
    <row r="4619" spans="2:87" s="1365" customFormat="1" x14ac:dyDescent="0.25">
      <c r="B4619" s="1831"/>
      <c r="C4619" s="1831"/>
      <c r="D4619" s="1627"/>
      <c r="E4619" s="1831"/>
      <c r="F4619" s="1831"/>
      <c r="G4619" s="1831"/>
      <c r="S4619" s="1473"/>
      <c r="BU4619" s="1819"/>
      <c r="CI4619" s="1455"/>
    </row>
    <row r="4620" spans="2:87" s="1365" customFormat="1" x14ac:dyDescent="0.25">
      <c r="B4620" s="1831"/>
      <c r="C4620" s="1831"/>
      <c r="D4620" s="1627"/>
      <c r="E4620" s="1831"/>
      <c r="F4620" s="1831"/>
      <c r="G4620" s="1831"/>
      <c r="S4620" s="1473"/>
      <c r="BU4620" s="1819"/>
      <c r="CI4620" s="1455"/>
    </row>
    <row r="4621" spans="2:87" s="1365" customFormat="1" x14ac:dyDescent="0.25">
      <c r="B4621" s="1831"/>
      <c r="C4621" s="1831"/>
      <c r="D4621" s="1627"/>
      <c r="E4621" s="1831"/>
      <c r="F4621" s="1831"/>
      <c r="G4621" s="1831"/>
      <c r="S4621" s="1473"/>
      <c r="BU4621" s="1819"/>
      <c r="CI4621" s="1455"/>
    </row>
    <row r="4622" spans="2:87" s="1365" customFormat="1" x14ac:dyDescent="0.25">
      <c r="B4622" s="1831"/>
      <c r="C4622" s="1831"/>
      <c r="D4622" s="1627"/>
      <c r="E4622" s="1831"/>
      <c r="F4622" s="1831"/>
      <c r="G4622" s="1831"/>
      <c r="S4622" s="1473"/>
      <c r="BU4622" s="1819"/>
      <c r="CI4622" s="1455"/>
    </row>
    <row r="4623" spans="2:87" s="1365" customFormat="1" x14ac:dyDescent="0.25">
      <c r="B4623" s="1831"/>
      <c r="C4623" s="1831"/>
      <c r="D4623" s="1627"/>
      <c r="E4623" s="1831"/>
      <c r="F4623" s="1831"/>
      <c r="G4623" s="1831"/>
      <c r="S4623" s="1473"/>
      <c r="BU4623" s="1819"/>
      <c r="CI4623" s="1455"/>
    </row>
    <row r="4624" spans="2:87" s="1365" customFormat="1" x14ac:dyDescent="0.25">
      <c r="B4624" s="1831"/>
      <c r="C4624" s="1831"/>
      <c r="D4624" s="1627"/>
      <c r="E4624" s="1831"/>
      <c r="F4624" s="1831"/>
      <c r="G4624" s="1831"/>
      <c r="S4624" s="1473"/>
      <c r="BU4624" s="1819"/>
      <c r="CI4624" s="1455"/>
    </row>
    <row r="4625" spans="2:87" s="1365" customFormat="1" x14ac:dyDescent="0.25">
      <c r="B4625" s="1831"/>
      <c r="C4625" s="1831"/>
      <c r="D4625" s="1627"/>
      <c r="E4625" s="1831"/>
      <c r="F4625" s="1831"/>
      <c r="G4625" s="1831"/>
      <c r="S4625" s="1473"/>
      <c r="BU4625" s="1819"/>
      <c r="CI4625" s="1455"/>
    </row>
    <row r="4626" spans="2:87" s="1365" customFormat="1" x14ac:dyDescent="0.25">
      <c r="B4626" s="1831"/>
      <c r="C4626" s="1831"/>
      <c r="D4626" s="1627"/>
      <c r="E4626" s="1831"/>
      <c r="F4626" s="1831"/>
      <c r="G4626" s="1831"/>
      <c r="S4626" s="1473"/>
      <c r="BU4626" s="1819"/>
      <c r="CI4626" s="1455"/>
    </row>
    <row r="4627" spans="2:87" s="1365" customFormat="1" x14ac:dyDescent="0.25">
      <c r="B4627" s="1831"/>
      <c r="C4627" s="1831"/>
      <c r="D4627" s="1627"/>
      <c r="E4627" s="1831"/>
      <c r="F4627" s="1831"/>
      <c r="G4627" s="1831"/>
      <c r="S4627" s="1473"/>
      <c r="BU4627" s="1819"/>
      <c r="CI4627" s="1455"/>
    </row>
    <row r="4628" spans="2:87" s="1365" customFormat="1" x14ac:dyDescent="0.25">
      <c r="B4628" s="1831"/>
      <c r="C4628" s="1831"/>
      <c r="D4628" s="1627"/>
      <c r="E4628" s="1831"/>
      <c r="F4628" s="1831"/>
      <c r="G4628" s="1831"/>
      <c r="S4628" s="1473"/>
      <c r="BU4628" s="1819"/>
      <c r="CI4628" s="1455"/>
    </row>
    <row r="4629" spans="2:87" s="1365" customFormat="1" x14ac:dyDescent="0.25">
      <c r="B4629" s="1831"/>
      <c r="C4629" s="1831"/>
      <c r="D4629" s="1627"/>
      <c r="E4629" s="1831"/>
      <c r="F4629" s="1831"/>
      <c r="G4629" s="1831"/>
      <c r="S4629" s="1473"/>
      <c r="BU4629" s="1819"/>
      <c r="CI4629" s="1455"/>
    </row>
    <row r="4630" spans="2:87" s="1365" customFormat="1" x14ac:dyDescent="0.25">
      <c r="B4630" s="1831"/>
      <c r="C4630" s="1831"/>
      <c r="D4630" s="1627"/>
      <c r="E4630" s="1831"/>
      <c r="F4630" s="1831"/>
      <c r="G4630" s="1831"/>
      <c r="S4630" s="1473"/>
      <c r="BU4630" s="1819"/>
      <c r="CI4630" s="1455"/>
    </row>
    <row r="4631" spans="2:87" s="1365" customFormat="1" x14ac:dyDescent="0.25">
      <c r="B4631" s="1831"/>
      <c r="C4631" s="1831"/>
      <c r="D4631" s="1627"/>
      <c r="E4631" s="1831"/>
      <c r="F4631" s="1831"/>
      <c r="G4631" s="1831"/>
      <c r="S4631" s="1473"/>
      <c r="BU4631" s="1819"/>
      <c r="CI4631" s="1455"/>
    </row>
    <row r="4632" spans="2:87" s="1365" customFormat="1" x14ac:dyDescent="0.25">
      <c r="B4632" s="1831"/>
      <c r="C4632" s="1831"/>
      <c r="D4632" s="1627"/>
      <c r="E4632" s="1831"/>
      <c r="F4632" s="1831"/>
      <c r="G4632" s="1831"/>
      <c r="S4632" s="1473"/>
      <c r="BU4632" s="1819"/>
      <c r="CI4632" s="1455"/>
    </row>
    <row r="4633" spans="2:87" s="1365" customFormat="1" x14ac:dyDescent="0.25">
      <c r="B4633" s="1831"/>
      <c r="C4633" s="1831"/>
      <c r="D4633" s="1627"/>
      <c r="E4633" s="1831"/>
      <c r="F4633" s="1831"/>
      <c r="G4633" s="1831"/>
      <c r="S4633" s="1473"/>
      <c r="BU4633" s="1819"/>
      <c r="CI4633" s="1455"/>
    </row>
    <row r="4634" spans="2:87" s="1365" customFormat="1" x14ac:dyDescent="0.25">
      <c r="B4634" s="1831"/>
      <c r="C4634" s="1831"/>
      <c r="D4634" s="1627"/>
      <c r="E4634" s="1831"/>
      <c r="F4634" s="1831"/>
      <c r="G4634" s="1831"/>
      <c r="S4634" s="1473"/>
      <c r="BU4634" s="1819"/>
      <c r="CI4634" s="1455"/>
    </row>
    <row r="4635" spans="2:87" s="1365" customFormat="1" x14ac:dyDescent="0.25">
      <c r="B4635" s="1831"/>
      <c r="C4635" s="1831"/>
      <c r="D4635" s="1627"/>
      <c r="E4635" s="1831"/>
      <c r="F4635" s="1831"/>
      <c r="G4635" s="1831"/>
      <c r="S4635" s="1473"/>
      <c r="BU4635" s="1819"/>
      <c r="CI4635" s="1455"/>
    </row>
    <row r="4636" spans="2:87" s="1365" customFormat="1" x14ac:dyDescent="0.25">
      <c r="B4636" s="1831"/>
      <c r="C4636" s="1831"/>
      <c r="D4636" s="1627"/>
      <c r="E4636" s="1831"/>
      <c r="F4636" s="1831"/>
      <c r="G4636" s="1831"/>
      <c r="S4636" s="1473"/>
      <c r="BU4636" s="1819"/>
      <c r="CI4636" s="1455"/>
    </row>
    <row r="4637" spans="2:87" s="1365" customFormat="1" x14ac:dyDescent="0.25">
      <c r="B4637" s="1831"/>
      <c r="C4637" s="1831"/>
      <c r="D4637" s="1627"/>
      <c r="E4637" s="1831"/>
      <c r="F4637" s="1831"/>
      <c r="G4637" s="1831"/>
      <c r="S4637" s="1473"/>
      <c r="BU4637" s="1819"/>
      <c r="CI4637" s="1455"/>
    </row>
    <row r="4638" spans="2:87" s="1365" customFormat="1" x14ac:dyDescent="0.25">
      <c r="B4638" s="1831"/>
      <c r="C4638" s="1831"/>
      <c r="D4638" s="1627"/>
      <c r="E4638" s="1831"/>
      <c r="F4638" s="1831"/>
      <c r="G4638" s="1831"/>
      <c r="S4638" s="1473"/>
      <c r="BU4638" s="1819"/>
      <c r="CI4638" s="1455"/>
    </row>
    <row r="4639" spans="2:87" s="1365" customFormat="1" x14ac:dyDescent="0.25">
      <c r="B4639" s="1831"/>
      <c r="C4639" s="1831"/>
      <c r="D4639" s="1627"/>
      <c r="E4639" s="1831"/>
      <c r="F4639" s="1831"/>
      <c r="G4639" s="1831"/>
      <c r="S4639" s="1473"/>
      <c r="BU4639" s="1819"/>
      <c r="CI4639" s="1455"/>
    </row>
    <row r="4640" spans="2:87" s="1365" customFormat="1" x14ac:dyDescent="0.25">
      <c r="B4640" s="1831"/>
      <c r="C4640" s="1831"/>
      <c r="D4640" s="1627"/>
      <c r="E4640" s="1831"/>
      <c r="F4640" s="1831"/>
      <c r="G4640" s="1831"/>
      <c r="S4640" s="1473"/>
      <c r="BU4640" s="1819"/>
      <c r="CI4640" s="1455"/>
    </row>
    <row r="4641" spans="2:87" s="1365" customFormat="1" x14ac:dyDescent="0.25">
      <c r="B4641" s="1831"/>
      <c r="C4641" s="1831"/>
      <c r="D4641" s="1627"/>
      <c r="E4641" s="1831"/>
      <c r="F4641" s="1831"/>
      <c r="G4641" s="1831"/>
      <c r="S4641" s="1473"/>
      <c r="BU4641" s="1819"/>
      <c r="CI4641" s="1455"/>
    </row>
    <row r="4642" spans="2:87" s="1365" customFormat="1" x14ac:dyDescent="0.25">
      <c r="B4642" s="1831"/>
      <c r="C4642" s="1831"/>
      <c r="D4642" s="1627"/>
      <c r="E4642" s="1831"/>
      <c r="F4642" s="1831"/>
      <c r="G4642" s="1831"/>
      <c r="S4642" s="1473"/>
      <c r="BU4642" s="1819"/>
      <c r="CI4642" s="1455"/>
    </row>
    <row r="4643" spans="2:87" s="1365" customFormat="1" x14ac:dyDescent="0.25">
      <c r="B4643" s="1831"/>
      <c r="C4643" s="1831"/>
      <c r="D4643" s="1627"/>
      <c r="E4643" s="1831"/>
      <c r="F4643" s="1831"/>
      <c r="G4643" s="1831"/>
      <c r="S4643" s="1473"/>
      <c r="BU4643" s="1819"/>
      <c r="CI4643" s="1455"/>
    </row>
    <row r="4644" spans="2:87" s="1365" customFormat="1" x14ac:dyDescent="0.25">
      <c r="B4644" s="1831"/>
      <c r="C4644" s="1831"/>
      <c r="D4644" s="1627"/>
      <c r="E4644" s="1831"/>
      <c r="F4644" s="1831"/>
      <c r="G4644" s="1831"/>
      <c r="S4644" s="1473"/>
      <c r="BU4644" s="1819"/>
      <c r="CI4644" s="1455"/>
    </row>
    <row r="4645" spans="2:87" s="1365" customFormat="1" x14ac:dyDescent="0.25">
      <c r="B4645" s="1831"/>
      <c r="C4645" s="1831"/>
      <c r="D4645" s="1627"/>
      <c r="E4645" s="1831"/>
      <c r="F4645" s="1831"/>
      <c r="G4645" s="1831"/>
      <c r="S4645" s="1473"/>
      <c r="BU4645" s="1819"/>
      <c r="CI4645" s="1455"/>
    </row>
    <row r="4646" spans="2:87" s="1365" customFormat="1" x14ac:dyDescent="0.25">
      <c r="B4646" s="1831"/>
      <c r="C4646" s="1831"/>
      <c r="D4646" s="1627"/>
      <c r="E4646" s="1831"/>
      <c r="F4646" s="1831"/>
      <c r="G4646" s="1831"/>
      <c r="S4646" s="1473"/>
      <c r="BU4646" s="1819"/>
      <c r="CI4646" s="1455"/>
    </row>
    <row r="4647" spans="2:87" s="1365" customFormat="1" x14ac:dyDescent="0.25">
      <c r="B4647" s="1831"/>
      <c r="C4647" s="1831"/>
      <c r="D4647" s="1627"/>
      <c r="E4647" s="1831"/>
      <c r="F4647" s="1831"/>
      <c r="G4647" s="1831"/>
      <c r="S4647" s="1473"/>
      <c r="BU4647" s="1819"/>
      <c r="CI4647" s="1455"/>
    </row>
    <row r="4648" spans="2:87" s="1365" customFormat="1" x14ac:dyDescent="0.25">
      <c r="B4648" s="1831"/>
      <c r="C4648" s="1831"/>
      <c r="D4648" s="1627"/>
      <c r="E4648" s="1831"/>
      <c r="F4648" s="1831"/>
      <c r="G4648" s="1831"/>
      <c r="S4648" s="1473"/>
      <c r="BU4648" s="1819"/>
      <c r="CI4648" s="1455"/>
    </row>
    <row r="4649" spans="2:87" s="1365" customFormat="1" x14ac:dyDescent="0.25">
      <c r="B4649" s="1831"/>
      <c r="C4649" s="1831"/>
      <c r="D4649" s="1627"/>
      <c r="E4649" s="1831"/>
      <c r="F4649" s="1831"/>
      <c r="G4649" s="1831"/>
      <c r="S4649" s="1473"/>
      <c r="BU4649" s="1819"/>
      <c r="CI4649" s="1455"/>
    </row>
    <row r="4650" spans="2:87" s="1365" customFormat="1" x14ac:dyDescent="0.25">
      <c r="B4650" s="1831"/>
      <c r="C4650" s="1831"/>
      <c r="D4650" s="1627"/>
      <c r="E4650" s="1831"/>
      <c r="F4650" s="1831"/>
      <c r="G4650" s="1831"/>
      <c r="S4650" s="1473"/>
      <c r="BU4650" s="1819"/>
      <c r="CI4650" s="1455"/>
    </row>
    <row r="4651" spans="2:87" s="1365" customFormat="1" x14ac:dyDescent="0.25">
      <c r="B4651" s="1831"/>
      <c r="C4651" s="1831"/>
      <c r="D4651" s="1627"/>
      <c r="E4651" s="1831"/>
      <c r="F4651" s="1831"/>
      <c r="G4651" s="1831"/>
      <c r="S4651" s="1473"/>
      <c r="BU4651" s="1819"/>
      <c r="CI4651" s="1455"/>
    </row>
    <row r="4652" spans="2:87" s="1365" customFormat="1" x14ac:dyDescent="0.25">
      <c r="B4652" s="1831"/>
      <c r="C4652" s="1831"/>
      <c r="D4652" s="1627"/>
      <c r="E4652" s="1831"/>
      <c r="F4652" s="1831"/>
      <c r="G4652" s="1831"/>
      <c r="S4652" s="1473"/>
      <c r="BU4652" s="1819"/>
      <c r="CI4652" s="1455"/>
    </row>
    <row r="4653" spans="2:87" s="1365" customFormat="1" x14ac:dyDescent="0.25">
      <c r="B4653" s="1831"/>
      <c r="C4653" s="1831"/>
      <c r="D4653" s="1627"/>
      <c r="E4653" s="1831"/>
      <c r="F4653" s="1831"/>
      <c r="G4653" s="1831"/>
      <c r="S4653" s="1473"/>
      <c r="BU4653" s="1819"/>
      <c r="CI4653" s="1455"/>
    </row>
    <row r="4654" spans="2:87" s="1365" customFormat="1" x14ac:dyDescent="0.25">
      <c r="B4654" s="1831"/>
      <c r="C4654" s="1831"/>
      <c r="D4654" s="1627"/>
      <c r="E4654" s="1831"/>
      <c r="F4654" s="1831"/>
      <c r="G4654" s="1831"/>
      <c r="S4654" s="1473"/>
      <c r="BU4654" s="1819"/>
      <c r="CI4654" s="1455"/>
    </row>
    <row r="4655" spans="2:87" s="1365" customFormat="1" x14ac:dyDescent="0.25">
      <c r="B4655" s="1831"/>
      <c r="C4655" s="1831"/>
      <c r="D4655" s="1627"/>
      <c r="E4655" s="1831"/>
      <c r="F4655" s="1831"/>
      <c r="G4655" s="1831"/>
      <c r="S4655" s="1473"/>
      <c r="BU4655" s="1819"/>
      <c r="CI4655" s="1455"/>
    </row>
    <row r="4656" spans="2:87" s="1365" customFormat="1" x14ac:dyDescent="0.25">
      <c r="B4656" s="1831"/>
      <c r="C4656" s="1831"/>
      <c r="D4656" s="1627"/>
      <c r="E4656" s="1831"/>
      <c r="F4656" s="1831"/>
      <c r="G4656" s="1831"/>
      <c r="S4656" s="1473"/>
      <c r="BU4656" s="1819"/>
      <c r="CI4656" s="1455"/>
    </row>
    <row r="4657" spans="2:87" s="1365" customFormat="1" x14ac:dyDescent="0.25">
      <c r="B4657" s="1831"/>
      <c r="C4657" s="1831"/>
      <c r="D4657" s="1627"/>
      <c r="E4657" s="1831"/>
      <c r="F4657" s="1831"/>
      <c r="G4657" s="1831"/>
      <c r="S4657" s="1473"/>
      <c r="BU4657" s="1819"/>
      <c r="CI4657" s="1455"/>
    </row>
    <row r="4658" spans="2:87" s="1365" customFormat="1" x14ac:dyDescent="0.25">
      <c r="B4658" s="1831"/>
      <c r="C4658" s="1831"/>
      <c r="D4658" s="1627"/>
      <c r="E4658" s="1831"/>
      <c r="F4658" s="1831"/>
      <c r="G4658" s="1831"/>
      <c r="S4658" s="1473"/>
      <c r="BU4658" s="1819"/>
      <c r="CI4658" s="1455"/>
    </row>
    <row r="4659" spans="2:87" s="1365" customFormat="1" x14ac:dyDescent="0.25">
      <c r="B4659" s="1831"/>
      <c r="C4659" s="1831"/>
      <c r="D4659" s="1627"/>
      <c r="E4659" s="1831"/>
      <c r="F4659" s="1831"/>
      <c r="G4659" s="1831"/>
      <c r="S4659" s="1473"/>
      <c r="BU4659" s="1819"/>
      <c r="CI4659" s="1455"/>
    </row>
    <row r="4660" spans="2:87" s="1365" customFormat="1" x14ac:dyDescent="0.25">
      <c r="B4660" s="1831"/>
      <c r="C4660" s="1831"/>
      <c r="D4660" s="1627"/>
      <c r="E4660" s="1831"/>
      <c r="F4660" s="1831"/>
      <c r="G4660" s="1831"/>
      <c r="S4660" s="1473"/>
      <c r="BU4660" s="1819"/>
      <c r="CI4660" s="1455"/>
    </row>
    <row r="4661" spans="2:87" s="1365" customFormat="1" x14ac:dyDescent="0.25">
      <c r="B4661" s="1831"/>
      <c r="C4661" s="1831"/>
      <c r="D4661" s="1627"/>
      <c r="E4661" s="1831"/>
      <c r="F4661" s="1831"/>
      <c r="G4661" s="1831"/>
      <c r="S4661" s="1473"/>
      <c r="BU4661" s="1819"/>
      <c r="CI4661" s="1455"/>
    </row>
    <row r="4662" spans="2:87" s="1365" customFormat="1" x14ac:dyDescent="0.25">
      <c r="B4662" s="1831"/>
      <c r="C4662" s="1831"/>
      <c r="D4662" s="1627"/>
      <c r="E4662" s="1831"/>
      <c r="F4662" s="1831"/>
      <c r="G4662" s="1831"/>
      <c r="S4662" s="1473"/>
      <c r="BU4662" s="1819"/>
      <c r="CI4662" s="1455"/>
    </row>
    <row r="4663" spans="2:87" s="1365" customFormat="1" x14ac:dyDescent="0.25">
      <c r="B4663" s="1831"/>
      <c r="C4663" s="1831"/>
      <c r="D4663" s="1627"/>
      <c r="E4663" s="1831"/>
      <c r="F4663" s="1831"/>
      <c r="G4663" s="1831"/>
      <c r="S4663" s="1473"/>
      <c r="BU4663" s="1819"/>
      <c r="CI4663" s="1455"/>
    </row>
    <row r="4664" spans="2:87" s="1365" customFormat="1" x14ac:dyDescent="0.25">
      <c r="B4664" s="1831"/>
      <c r="C4664" s="1831"/>
      <c r="D4664" s="1627"/>
      <c r="E4664" s="1831"/>
      <c r="F4664" s="1831"/>
      <c r="G4664" s="1831"/>
      <c r="S4664" s="1473"/>
      <c r="BU4664" s="1819"/>
      <c r="CI4664" s="1455"/>
    </row>
    <row r="4665" spans="2:87" s="1365" customFormat="1" x14ac:dyDescent="0.25">
      <c r="B4665" s="1831"/>
      <c r="C4665" s="1831"/>
      <c r="D4665" s="1627"/>
      <c r="E4665" s="1831"/>
      <c r="F4665" s="1831"/>
      <c r="G4665" s="1831"/>
      <c r="S4665" s="1473"/>
      <c r="BU4665" s="1819"/>
      <c r="CI4665" s="1455"/>
    </row>
    <row r="4666" spans="2:87" s="1365" customFormat="1" x14ac:dyDescent="0.25">
      <c r="B4666" s="1831"/>
      <c r="C4666" s="1831"/>
      <c r="D4666" s="1627"/>
      <c r="E4666" s="1831"/>
      <c r="F4666" s="1831"/>
      <c r="G4666" s="1831"/>
      <c r="S4666" s="1473"/>
      <c r="BU4666" s="1819"/>
      <c r="CI4666" s="1455"/>
    </row>
    <row r="4667" spans="2:87" s="1365" customFormat="1" x14ac:dyDescent="0.25">
      <c r="B4667" s="1831"/>
      <c r="C4667" s="1831"/>
      <c r="D4667" s="1627"/>
      <c r="E4667" s="1831"/>
      <c r="F4667" s="1831"/>
      <c r="G4667" s="1831"/>
      <c r="S4667" s="1473"/>
      <c r="BU4667" s="1819"/>
      <c r="CI4667" s="1455"/>
    </row>
    <row r="4668" spans="2:87" s="1365" customFormat="1" x14ac:dyDescent="0.25">
      <c r="B4668" s="1831"/>
      <c r="C4668" s="1831"/>
      <c r="D4668" s="1627"/>
      <c r="E4668" s="1831"/>
      <c r="F4668" s="1831"/>
      <c r="G4668" s="1831"/>
      <c r="S4668" s="1473"/>
      <c r="BU4668" s="1819"/>
      <c r="CI4668" s="1455"/>
    </row>
    <row r="4669" spans="2:87" s="1365" customFormat="1" x14ac:dyDescent="0.25">
      <c r="B4669" s="1831"/>
      <c r="C4669" s="1831"/>
      <c r="D4669" s="1627"/>
      <c r="E4669" s="1831"/>
      <c r="F4669" s="1831"/>
      <c r="G4669" s="1831"/>
      <c r="S4669" s="1473"/>
      <c r="BU4669" s="1819"/>
      <c r="CI4669" s="1455"/>
    </row>
    <row r="4670" spans="2:87" s="1365" customFormat="1" x14ac:dyDescent="0.25">
      <c r="B4670" s="1831"/>
      <c r="C4670" s="1831"/>
      <c r="D4670" s="1627"/>
      <c r="E4670" s="1831"/>
      <c r="F4670" s="1831"/>
      <c r="G4670" s="1831"/>
      <c r="S4670" s="1473"/>
      <c r="BU4670" s="1819"/>
      <c r="CI4670" s="1455"/>
    </row>
    <row r="4671" spans="2:87" s="1365" customFormat="1" x14ac:dyDescent="0.25">
      <c r="B4671" s="1831"/>
      <c r="C4671" s="1831"/>
      <c r="D4671" s="1627"/>
      <c r="E4671" s="1831"/>
      <c r="F4671" s="1831"/>
      <c r="G4671" s="1831"/>
      <c r="S4671" s="1473"/>
      <c r="BU4671" s="1819"/>
      <c r="CI4671" s="1455"/>
    </row>
    <row r="4672" spans="2:87" s="1365" customFormat="1" x14ac:dyDescent="0.25">
      <c r="B4672" s="1831"/>
      <c r="C4672" s="1831"/>
      <c r="D4672" s="1627"/>
      <c r="E4672" s="1831"/>
      <c r="F4672" s="1831"/>
      <c r="G4672" s="1831"/>
      <c r="S4672" s="1473"/>
      <c r="BU4672" s="1819"/>
      <c r="CI4672" s="1455"/>
    </row>
    <row r="4673" spans="2:87" s="1365" customFormat="1" x14ac:dyDescent="0.25">
      <c r="B4673" s="1831"/>
      <c r="C4673" s="1831"/>
      <c r="D4673" s="1627"/>
      <c r="E4673" s="1831"/>
      <c r="F4673" s="1831"/>
      <c r="G4673" s="1831"/>
      <c r="S4673" s="1473"/>
      <c r="BU4673" s="1819"/>
      <c r="CI4673" s="1455"/>
    </row>
    <row r="4674" spans="2:87" s="1365" customFormat="1" x14ac:dyDescent="0.25">
      <c r="B4674" s="1831"/>
      <c r="C4674" s="1831"/>
      <c r="D4674" s="1627"/>
      <c r="E4674" s="1831"/>
      <c r="F4674" s="1831"/>
      <c r="G4674" s="1831"/>
      <c r="S4674" s="1473"/>
      <c r="BU4674" s="1819"/>
      <c r="CI4674" s="1455"/>
    </row>
    <row r="4675" spans="2:87" s="1365" customFormat="1" x14ac:dyDescent="0.25">
      <c r="B4675" s="1831"/>
      <c r="C4675" s="1831"/>
      <c r="D4675" s="1627"/>
      <c r="E4675" s="1831"/>
      <c r="F4675" s="1831"/>
      <c r="G4675" s="1831"/>
      <c r="S4675" s="1473"/>
      <c r="BU4675" s="1819"/>
      <c r="CI4675" s="1455"/>
    </row>
    <row r="4676" spans="2:87" s="1365" customFormat="1" x14ac:dyDescent="0.25">
      <c r="B4676" s="1831"/>
      <c r="C4676" s="1831"/>
      <c r="D4676" s="1627"/>
      <c r="E4676" s="1831"/>
      <c r="F4676" s="1831"/>
      <c r="G4676" s="1831"/>
      <c r="S4676" s="1473"/>
      <c r="BU4676" s="1819"/>
      <c r="CI4676" s="1455"/>
    </row>
    <row r="4677" spans="2:87" s="1365" customFormat="1" x14ac:dyDescent="0.25">
      <c r="B4677" s="1831"/>
      <c r="C4677" s="1831"/>
      <c r="D4677" s="1627"/>
      <c r="E4677" s="1831"/>
      <c r="F4677" s="1831"/>
      <c r="G4677" s="1831"/>
      <c r="S4677" s="1473"/>
      <c r="BU4677" s="1819"/>
      <c r="CI4677" s="1455"/>
    </row>
    <row r="4678" spans="2:87" s="1365" customFormat="1" x14ac:dyDescent="0.25">
      <c r="B4678" s="1831"/>
      <c r="C4678" s="1831"/>
      <c r="D4678" s="1627"/>
      <c r="E4678" s="1831"/>
      <c r="F4678" s="1831"/>
      <c r="G4678" s="1831"/>
      <c r="S4678" s="1473"/>
      <c r="BU4678" s="1819"/>
      <c r="CI4678" s="1455"/>
    </row>
    <row r="4679" spans="2:87" s="1365" customFormat="1" x14ac:dyDescent="0.25">
      <c r="B4679" s="1831"/>
      <c r="C4679" s="1831"/>
      <c r="D4679" s="1627"/>
      <c r="E4679" s="1831"/>
      <c r="F4679" s="1831"/>
      <c r="G4679" s="1831"/>
      <c r="S4679" s="1473"/>
      <c r="BU4679" s="1819"/>
      <c r="CI4679" s="1455"/>
    </row>
    <row r="4680" spans="2:87" s="1365" customFormat="1" x14ac:dyDescent="0.25">
      <c r="B4680" s="1831"/>
      <c r="C4680" s="1831"/>
      <c r="D4680" s="1627"/>
      <c r="E4680" s="1831"/>
      <c r="F4680" s="1831"/>
      <c r="G4680" s="1831"/>
      <c r="S4680" s="1473"/>
      <c r="BU4680" s="1819"/>
      <c r="CI4680" s="1455"/>
    </row>
    <row r="4681" spans="2:87" s="1365" customFormat="1" x14ac:dyDescent="0.25">
      <c r="B4681" s="1831"/>
      <c r="C4681" s="1831"/>
      <c r="D4681" s="1627"/>
      <c r="E4681" s="1831"/>
      <c r="F4681" s="1831"/>
      <c r="G4681" s="1831"/>
      <c r="S4681" s="1473"/>
      <c r="BU4681" s="1819"/>
      <c r="CI4681" s="1455"/>
    </row>
    <row r="4682" spans="2:87" s="1365" customFormat="1" x14ac:dyDescent="0.25">
      <c r="B4682" s="1831"/>
      <c r="C4682" s="1831"/>
      <c r="D4682" s="1627"/>
      <c r="E4682" s="1831"/>
      <c r="F4682" s="1831"/>
      <c r="G4682" s="1831"/>
      <c r="S4682" s="1473"/>
      <c r="BU4682" s="1819"/>
      <c r="CI4682" s="1455"/>
    </row>
    <row r="4683" spans="2:87" s="1365" customFormat="1" x14ac:dyDescent="0.25">
      <c r="B4683" s="1831"/>
      <c r="C4683" s="1831"/>
      <c r="D4683" s="1627"/>
      <c r="E4683" s="1831"/>
      <c r="F4683" s="1831"/>
      <c r="G4683" s="1831"/>
      <c r="S4683" s="1473"/>
      <c r="BU4683" s="1819"/>
      <c r="CI4683" s="1455"/>
    </row>
    <row r="4684" spans="2:87" s="1365" customFormat="1" x14ac:dyDescent="0.25">
      <c r="B4684" s="1831"/>
      <c r="C4684" s="1831"/>
      <c r="D4684" s="1627"/>
      <c r="E4684" s="1831"/>
      <c r="F4684" s="1831"/>
      <c r="G4684" s="1831"/>
      <c r="S4684" s="1473"/>
      <c r="BU4684" s="1819"/>
      <c r="CI4684" s="1455"/>
    </row>
    <row r="4685" spans="2:87" s="1365" customFormat="1" x14ac:dyDescent="0.25">
      <c r="B4685" s="1831"/>
      <c r="C4685" s="1831"/>
      <c r="D4685" s="1627"/>
      <c r="E4685" s="1831"/>
      <c r="F4685" s="1831"/>
      <c r="G4685" s="1831"/>
      <c r="S4685" s="1473"/>
      <c r="BU4685" s="1819"/>
      <c r="CI4685" s="1455"/>
    </row>
    <row r="4686" spans="2:87" s="1365" customFormat="1" x14ac:dyDescent="0.25">
      <c r="B4686" s="1831"/>
      <c r="C4686" s="1831"/>
      <c r="D4686" s="1627"/>
      <c r="E4686" s="1831"/>
      <c r="F4686" s="1831"/>
      <c r="G4686" s="1831"/>
      <c r="S4686" s="1473"/>
      <c r="BU4686" s="1819"/>
      <c r="CI4686" s="1455"/>
    </row>
    <row r="4687" spans="2:87" s="1365" customFormat="1" x14ac:dyDescent="0.25">
      <c r="B4687" s="1831"/>
      <c r="C4687" s="1831"/>
      <c r="D4687" s="1627"/>
      <c r="E4687" s="1831"/>
      <c r="F4687" s="1831"/>
      <c r="G4687" s="1831"/>
      <c r="S4687" s="1473"/>
      <c r="BU4687" s="1819"/>
      <c r="CI4687" s="1455"/>
    </row>
    <row r="4688" spans="2:87" s="1365" customFormat="1" x14ac:dyDescent="0.25">
      <c r="B4688" s="1831"/>
      <c r="C4688" s="1831"/>
      <c r="D4688" s="1627"/>
      <c r="E4688" s="1831"/>
      <c r="F4688" s="1831"/>
      <c r="G4688" s="1831"/>
      <c r="S4688" s="1473"/>
      <c r="BU4688" s="1819"/>
      <c r="CI4688" s="1455"/>
    </row>
    <row r="4689" spans="2:87" s="1365" customFormat="1" x14ac:dyDescent="0.25">
      <c r="B4689" s="1831"/>
      <c r="C4689" s="1831"/>
      <c r="D4689" s="1627"/>
      <c r="E4689" s="1831"/>
      <c r="F4689" s="1831"/>
      <c r="G4689" s="1831"/>
      <c r="S4689" s="1473"/>
      <c r="BU4689" s="1819"/>
      <c r="CI4689" s="1455"/>
    </row>
    <row r="4690" spans="2:87" s="1365" customFormat="1" x14ac:dyDescent="0.25">
      <c r="B4690" s="1831"/>
      <c r="C4690" s="1831"/>
      <c r="D4690" s="1627"/>
      <c r="E4690" s="1831"/>
      <c r="F4690" s="1831"/>
      <c r="G4690" s="1831"/>
      <c r="S4690" s="1473"/>
      <c r="BU4690" s="1819"/>
      <c r="CI4690" s="1455"/>
    </row>
    <row r="4691" spans="2:87" s="1365" customFormat="1" x14ac:dyDescent="0.25">
      <c r="B4691" s="1831"/>
      <c r="C4691" s="1831"/>
      <c r="D4691" s="1627"/>
      <c r="E4691" s="1831"/>
      <c r="F4691" s="1831"/>
      <c r="G4691" s="1831"/>
      <c r="S4691" s="1473"/>
      <c r="BU4691" s="1819"/>
      <c r="CI4691" s="1455"/>
    </row>
    <row r="4692" spans="2:87" s="1365" customFormat="1" x14ac:dyDescent="0.25">
      <c r="B4692" s="1831"/>
      <c r="C4692" s="1831"/>
      <c r="D4692" s="1627"/>
      <c r="E4692" s="1831"/>
      <c r="F4692" s="1831"/>
      <c r="G4692" s="1831"/>
      <c r="S4692" s="1473"/>
      <c r="BU4692" s="1819"/>
      <c r="CI4692" s="1455"/>
    </row>
    <row r="4693" spans="2:87" s="1365" customFormat="1" x14ac:dyDescent="0.25">
      <c r="B4693" s="1831"/>
      <c r="C4693" s="1831"/>
      <c r="D4693" s="1627"/>
      <c r="E4693" s="1831"/>
      <c r="F4693" s="1831"/>
      <c r="G4693" s="1831"/>
      <c r="S4693" s="1473"/>
      <c r="BU4693" s="1819"/>
      <c r="CI4693" s="1455"/>
    </row>
    <row r="4694" spans="2:87" s="1365" customFormat="1" x14ac:dyDescent="0.25">
      <c r="B4694" s="1831"/>
      <c r="C4694" s="1831"/>
      <c r="D4694" s="1627"/>
      <c r="E4694" s="1831"/>
      <c r="F4694" s="1831"/>
      <c r="G4694" s="1831"/>
      <c r="S4694" s="1473"/>
      <c r="BU4694" s="1819"/>
      <c r="CI4694" s="1455"/>
    </row>
    <row r="4695" spans="2:87" s="1365" customFormat="1" x14ac:dyDescent="0.25">
      <c r="B4695" s="1831"/>
      <c r="C4695" s="1831"/>
      <c r="D4695" s="1627"/>
      <c r="E4695" s="1831"/>
      <c r="F4695" s="1831"/>
      <c r="G4695" s="1831"/>
      <c r="S4695" s="1473"/>
      <c r="BU4695" s="1819"/>
      <c r="CI4695" s="1455"/>
    </row>
    <row r="4696" spans="2:87" s="1365" customFormat="1" x14ac:dyDescent="0.25">
      <c r="B4696" s="1831"/>
      <c r="C4696" s="1831"/>
      <c r="D4696" s="1627"/>
      <c r="E4696" s="1831"/>
      <c r="F4696" s="1831"/>
      <c r="G4696" s="1831"/>
      <c r="S4696" s="1473"/>
      <c r="BU4696" s="1819"/>
      <c r="CI4696" s="1455"/>
    </row>
    <row r="4697" spans="2:87" s="1365" customFormat="1" x14ac:dyDescent="0.25">
      <c r="B4697" s="1831"/>
      <c r="C4697" s="1831"/>
      <c r="D4697" s="1627"/>
      <c r="E4697" s="1831"/>
      <c r="F4697" s="1831"/>
      <c r="G4697" s="1831"/>
      <c r="S4697" s="1473"/>
      <c r="BU4697" s="1819"/>
      <c r="CI4697" s="1455"/>
    </row>
    <row r="4698" spans="2:87" s="1365" customFormat="1" x14ac:dyDescent="0.25">
      <c r="B4698" s="1831"/>
      <c r="C4698" s="1831"/>
      <c r="D4698" s="1627"/>
      <c r="E4698" s="1831"/>
      <c r="F4698" s="1831"/>
      <c r="G4698" s="1831"/>
      <c r="S4698" s="1473"/>
      <c r="BU4698" s="1819"/>
      <c r="CI4698" s="1455"/>
    </row>
    <row r="4699" spans="2:87" s="1365" customFormat="1" x14ac:dyDescent="0.25">
      <c r="B4699" s="1831"/>
      <c r="C4699" s="1831"/>
      <c r="D4699" s="1627"/>
      <c r="E4699" s="1831"/>
      <c r="F4699" s="1831"/>
      <c r="G4699" s="1831"/>
      <c r="S4699" s="1473"/>
      <c r="BU4699" s="1819"/>
      <c r="CI4699" s="1455"/>
    </row>
    <row r="4700" spans="2:87" s="1365" customFormat="1" x14ac:dyDescent="0.25">
      <c r="B4700" s="1831"/>
      <c r="C4700" s="1831"/>
      <c r="D4700" s="1627"/>
      <c r="E4700" s="1831"/>
      <c r="F4700" s="1831"/>
      <c r="G4700" s="1831"/>
      <c r="S4700" s="1473"/>
      <c r="BU4700" s="1819"/>
      <c r="CI4700" s="1455"/>
    </row>
    <row r="4701" spans="2:87" s="1365" customFormat="1" x14ac:dyDescent="0.25">
      <c r="B4701" s="1831"/>
      <c r="C4701" s="1831"/>
      <c r="D4701" s="1627"/>
      <c r="E4701" s="1831"/>
      <c r="F4701" s="1831"/>
      <c r="G4701" s="1831"/>
      <c r="S4701" s="1473"/>
      <c r="BU4701" s="1819"/>
      <c r="CI4701" s="1455"/>
    </row>
    <row r="4702" spans="2:87" s="1365" customFormat="1" x14ac:dyDescent="0.25">
      <c r="B4702" s="1831"/>
      <c r="C4702" s="1831"/>
      <c r="D4702" s="1627"/>
      <c r="E4702" s="1831"/>
      <c r="F4702" s="1831"/>
      <c r="G4702" s="1831"/>
      <c r="S4702" s="1473"/>
      <c r="BU4702" s="1819"/>
      <c r="CI4702" s="1455"/>
    </row>
    <row r="4703" spans="2:87" s="1365" customFormat="1" x14ac:dyDescent="0.25">
      <c r="B4703" s="1831"/>
      <c r="C4703" s="1831"/>
      <c r="D4703" s="1627"/>
      <c r="E4703" s="1831"/>
      <c r="F4703" s="1831"/>
      <c r="G4703" s="1831"/>
      <c r="S4703" s="1473"/>
      <c r="BU4703" s="1819"/>
      <c r="CI4703" s="1455"/>
    </row>
    <row r="4704" spans="2:87" s="1365" customFormat="1" x14ac:dyDescent="0.25">
      <c r="B4704" s="1831"/>
      <c r="C4704" s="1831"/>
      <c r="D4704" s="1627"/>
      <c r="E4704" s="1831"/>
      <c r="F4704" s="1831"/>
      <c r="G4704" s="1831"/>
      <c r="S4704" s="1473"/>
      <c r="BU4704" s="1819"/>
      <c r="CI4704" s="1455"/>
    </row>
    <row r="4705" spans="2:87" s="1365" customFormat="1" x14ac:dyDescent="0.25">
      <c r="B4705" s="1831"/>
      <c r="C4705" s="1831"/>
      <c r="D4705" s="1627"/>
      <c r="E4705" s="1831"/>
      <c r="F4705" s="1831"/>
      <c r="G4705" s="1831"/>
      <c r="S4705" s="1473"/>
      <c r="BU4705" s="1819"/>
      <c r="CI4705" s="1455"/>
    </row>
    <row r="4706" spans="2:87" s="1365" customFormat="1" x14ac:dyDescent="0.25">
      <c r="B4706" s="1831"/>
      <c r="C4706" s="1831"/>
      <c r="D4706" s="1627"/>
      <c r="E4706" s="1831"/>
      <c r="F4706" s="1831"/>
      <c r="G4706" s="1831"/>
      <c r="S4706" s="1473"/>
      <c r="BU4706" s="1819"/>
      <c r="CI4706" s="1455"/>
    </row>
    <row r="4707" spans="2:87" s="1365" customFormat="1" x14ac:dyDescent="0.25">
      <c r="B4707" s="1831"/>
      <c r="C4707" s="1831"/>
      <c r="D4707" s="1627"/>
      <c r="E4707" s="1831"/>
      <c r="F4707" s="1831"/>
      <c r="G4707" s="1831"/>
      <c r="S4707" s="1473"/>
      <c r="BU4707" s="1819"/>
      <c r="CI4707" s="1455"/>
    </row>
    <row r="4708" spans="2:87" s="1365" customFormat="1" x14ac:dyDescent="0.25">
      <c r="B4708" s="1831"/>
      <c r="C4708" s="1831"/>
      <c r="D4708" s="1627"/>
      <c r="E4708" s="1831"/>
      <c r="F4708" s="1831"/>
      <c r="G4708" s="1831"/>
      <c r="S4708" s="1473"/>
      <c r="BU4708" s="1819"/>
      <c r="CI4708" s="1455"/>
    </row>
    <row r="4709" spans="2:87" s="1365" customFormat="1" x14ac:dyDescent="0.25">
      <c r="B4709" s="1831"/>
      <c r="C4709" s="1831"/>
      <c r="D4709" s="1627"/>
      <c r="E4709" s="1831"/>
      <c r="F4709" s="1831"/>
      <c r="G4709" s="1831"/>
      <c r="S4709" s="1473"/>
      <c r="BU4709" s="1819"/>
      <c r="CI4709" s="1455"/>
    </row>
    <row r="4710" spans="2:87" s="1365" customFormat="1" x14ac:dyDescent="0.25">
      <c r="B4710" s="1831"/>
      <c r="C4710" s="1831"/>
      <c r="D4710" s="1627"/>
      <c r="E4710" s="1831"/>
      <c r="F4710" s="1831"/>
      <c r="G4710" s="1831"/>
      <c r="S4710" s="1473"/>
      <c r="BU4710" s="1819"/>
      <c r="CI4710" s="1455"/>
    </row>
    <row r="4711" spans="2:87" s="1365" customFormat="1" x14ac:dyDescent="0.25">
      <c r="B4711" s="1831"/>
      <c r="C4711" s="1831"/>
      <c r="D4711" s="1627"/>
      <c r="E4711" s="1831"/>
      <c r="F4711" s="1831"/>
      <c r="G4711" s="1831"/>
      <c r="S4711" s="1473"/>
      <c r="BU4711" s="1819"/>
      <c r="CI4711" s="1455"/>
    </row>
    <row r="4712" spans="2:87" s="1365" customFormat="1" x14ac:dyDescent="0.25">
      <c r="B4712" s="1831"/>
      <c r="C4712" s="1831"/>
      <c r="D4712" s="1627"/>
      <c r="E4712" s="1831"/>
      <c r="F4712" s="1831"/>
      <c r="G4712" s="1831"/>
      <c r="S4712" s="1473"/>
      <c r="BU4712" s="1819"/>
      <c r="CI4712" s="1455"/>
    </row>
    <row r="4713" spans="2:87" s="1365" customFormat="1" x14ac:dyDescent="0.25">
      <c r="B4713" s="1831"/>
      <c r="C4713" s="1831"/>
      <c r="D4713" s="1627"/>
      <c r="E4713" s="1831"/>
      <c r="F4713" s="1831"/>
      <c r="G4713" s="1831"/>
      <c r="S4713" s="1473"/>
      <c r="BU4713" s="1819"/>
      <c r="CI4713" s="1455"/>
    </row>
    <row r="4714" spans="2:87" s="1365" customFormat="1" x14ac:dyDescent="0.25">
      <c r="B4714" s="1831"/>
      <c r="C4714" s="1831"/>
      <c r="D4714" s="1627"/>
      <c r="E4714" s="1831"/>
      <c r="F4714" s="1831"/>
      <c r="G4714" s="1831"/>
      <c r="S4714" s="1473"/>
      <c r="BU4714" s="1819"/>
      <c r="CI4714" s="1455"/>
    </row>
    <row r="4715" spans="2:87" s="1365" customFormat="1" x14ac:dyDescent="0.25">
      <c r="B4715" s="1831"/>
      <c r="C4715" s="1831"/>
      <c r="D4715" s="1627"/>
      <c r="E4715" s="1831"/>
      <c r="F4715" s="1831"/>
      <c r="G4715" s="1831"/>
      <c r="S4715" s="1473"/>
      <c r="BU4715" s="1819"/>
      <c r="CI4715" s="1455"/>
    </row>
    <row r="4716" spans="2:87" s="1365" customFormat="1" x14ac:dyDescent="0.25">
      <c r="B4716" s="1831"/>
      <c r="C4716" s="1831"/>
      <c r="D4716" s="1627"/>
      <c r="E4716" s="1831"/>
      <c r="F4716" s="1831"/>
      <c r="G4716" s="1831"/>
      <c r="S4716" s="1473"/>
      <c r="BU4716" s="1819"/>
      <c r="CI4716" s="1455"/>
    </row>
    <row r="4717" spans="2:87" s="1365" customFormat="1" x14ac:dyDescent="0.25">
      <c r="B4717" s="1831"/>
      <c r="C4717" s="1831"/>
      <c r="D4717" s="1627"/>
      <c r="E4717" s="1831"/>
      <c r="F4717" s="1831"/>
      <c r="G4717" s="1831"/>
      <c r="S4717" s="1473"/>
      <c r="BU4717" s="1819"/>
      <c r="CI4717" s="1455"/>
    </row>
    <row r="4718" spans="2:87" s="1365" customFormat="1" x14ac:dyDescent="0.25">
      <c r="B4718" s="1831"/>
      <c r="C4718" s="1831"/>
      <c r="D4718" s="1627"/>
      <c r="E4718" s="1831"/>
      <c r="F4718" s="1831"/>
      <c r="G4718" s="1831"/>
      <c r="S4718" s="1473"/>
      <c r="BU4718" s="1819"/>
      <c r="CI4718" s="1455"/>
    </row>
    <row r="4719" spans="2:87" s="1365" customFormat="1" x14ac:dyDescent="0.25">
      <c r="B4719" s="1831"/>
      <c r="C4719" s="1831"/>
      <c r="D4719" s="1627"/>
      <c r="E4719" s="1831"/>
      <c r="F4719" s="1831"/>
      <c r="G4719" s="1831"/>
      <c r="S4719" s="1473"/>
      <c r="BU4719" s="1819"/>
      <c r="CI4719" s="1455"/>
    </row>
    <row r="4720" spans="2:87" s="1365" customFormat="1" x14ac:dyDescent="0.25">
      <c r="B4720" s="1831"/>
      <c r="C4720" s="1831"/>
      <c r="D4720" s="1627"/>
      <c r="E4720" s="1831"/>
      <c r="F4720" s="1831"/>
      <c r="G4720" s="1831"/>
      <c r="S4720" s="1473"/>
      <c r="BU4720" s="1819"/>
      <c r="CI4720" s="1455"/>
    </row>
    <row r="4721" spans="2:87" s="1365" customFormat="1" x14ac:dyDescent="0.25">
      <c r="B4721" s="1831"/>
      <c r="C4721" s="1831"/>
      <c r="D4721" s="1627"/>
      <c r="E4721" s="1831"/>
      <c r="F4721" s="1831"/>
      <c r="G4721" s="1831"/>
      <c r="S4721" s="1473"/>
      <c r="BU4721" s="1819"/>
      <c r="CI4721" s="1455"/>
    </row>
    <row r="4722" spans="2:87" s="1365" customFormat="1" x14ac:dyDescent="0.25">
      <c r="B4722" s="1831"/>
      <c r="C4722" s="1831"/>
      <c r="D4722" s="1627"/>
      <c r="E4722" s="1831"/>
      <c r="F4722" s="1831"/>
      <c r="G4722" s="1831"/>
      <c r="S4722" s="1473"/>
      <c r="BU4722" s="1819"/>
      <c r="CI4722" s="1455"/>
    </row>
    <row r="4723" spans="2:87" s="1365" customFormat="1" x14ac:dyDescent="0.25">
      <c r="B4723" s="1831"/>
      <c r="C4723" s="1831"/>
      <c r="D4723" s="1627"/>
      <c r="E4723" s="1831"/>
      <c r="F4723" s="1831"/>
      <c r="G4723" s="1831"/>
      <c r="S4723" s="1473"/>
      <c r="BU4723" s="1819"/>
      <c r="CI4723" s="1455"/>
    </row>
    <row r="4724" spans="2:87" s="1365" customFormat="1" x14ac:dyDescent="0.25">
      <c r="B4724" s="1831"/>
      <c r="C4724" s="1831"/>
      <c r="D4724" s="1627"/>
      <c r="E4724" s="1831"/>
      <c r="F4724" s="1831"/>
      <c r="G4724" s="1831"/>
      <c r="S4724" s="1473"/>
      <c r="BU4724" s="1819"/>
      <c r="CI4724" s="1455"/>
    </row>
    <row r="4725" spans="2:87" s="1365" customFormat="1" x14ac:dyDescent="0.25">
      <c r="B4725" s="1831"/>
      <c r="C4725" s="1831"/>
      <c r="D4725" s="1627"/>
      <c r="E4725" s="1831"/>
      <c r="F4725" s="1831"/>
      <c r="G4725" s="1831"/>
      <c r="S4725" s="1473"/>
      <c r="BU4725" s="1819"/>
      <c r="CI4725" s="1455"/>
    </row>
    <row r="4726" spans="2:87" s="1365" customFormat="1" x14ac:dyDescent="0.25">
      <c r="B4726" s="1831"/>
      <c r="C4726" s="1831"/>
      <c r="D4726" s="1627"/>
      <c r="E4726" s="1831"/>
      <c r="F4726" s="1831"/>
      <c r="G4726" s="1831"/>
      <c r="S4726" s="1473"/>
      <c r="BU4726" s="1819"/>
      <c r="CI4726" s="1455"/>
    </row>
    <row r="4727" spans="2:87" s="1365" customFormat="1" x14ac:dyDescent="0.25">
      <c r="B4727" s="1831"/>
      <c r="C4727" s="1831"/>
      <c r="D4727" s="1627"/>
      <c r="E4727" s="1831"/>
      <c r="F4727" s="1831"/>
      <c r="G4727" s="1831"/>
      <c r="S4727" s="1473"/>
      <c r="BU4727" s="1819"/>
      <c r="CI4727" s="1455"/>
    </row>
    <row r="4728" spans="2:87" s="1365" customFormat="1" x14ac:dyDescent="0.25">
      <c r="B4728" s="1831"/>
      <c r="C4728" s="1831"/>
      <c r="D4728" s="1627"/>
      <c r="E4728" s="1831"/>
      <c r="F4728" s="1831"/>
      <c r="G4728" s="1831"/>
      <c r="S4728" s="1473"/>
      <c r="BU4728" s="1819"/>
      <c r="CI4728" s="1455"/>
    </row>
    <row r="4729" spans="2:87" s="1365" customFormat="1" x14ac:dyDescent="0.25">
      <c r="B4729" s="1831"/>
      <c r="C4729" s="1831"/>
      <c r="D4729" s="1627"/>
      <c r="E4729" s="1831"/>
      <c r="F4729" s="1831"/>
      <c r="G4729" s="1831"/>
      <c r="S4729" s="1473"/>
      <c r="BU4729" s="1819"/>
      <c r="CI4729" s="1455"/>
    </row>
    <row r="4730" spans="2:87" s="1365" customFormat="1" x14ac:dyDescent="0.25">
      <c r="B4730" s="1831"/>
      <c r="C4730" s="1831"/>
      <c r="D4730" s="1627"/>
      <c r="E4730" s="1831"/>
      <c r="F4730" s="1831"/>
      <c r="G4730" s="1831"/>
      <c r="S4730" s="1473"/>
      <c r="BU4730" s="1819"/>
      <c r="CI4730" s="1455"/>
    </row>
    <row r="4731" spans="2:87" s="1365" customFormat="1" x14ac:dyDescent="0.25">
      <c r="B4731" s="1831"/>
      <c r="C4731" s="1831"/>
      <c r="D4731" s="1627"/>
      <c r="E4731" s="1831"/>
      <c r="F4731" s="1831"/>
      <c r="G4731" s="1831"/>
      <c r="S4731" s="1473"/>
      <c r="BU4731" s="1819"/>
      <c r="CI4731" s="1455"/>
    </row>
    <row r="4732" spans="2:87" s="1365" customFormat="1" x14ac:dyDescent="0.25">
      <c r="B4732" s="1831"/>
      <c r="C4732" s="1831"/>
      <c r="D4732" s="1627"/>
      <c r="E4732" s="1831"/>
      <c r="F4732" s="1831"/>
      <c r="G4732" s="1831"/>
      <c r="S4732" s="1473"/>
      <c r="BU4732" s="1819"/>
      <c r="CI4732" s="1455"/>
    </row>
    <row r="4733" spans="2:87" s="1365" customFormat="1" x14ac:dyDescent="0.25">
      <c r="B4733" s="1831"/>
      <c r="C4733" s="1831"/>
      <c r="D4733" s="1627"/>
      <c r="E4733" s="1831"/>
      <c r="F4733" s="1831"/>
      <c r="G4733" s="1831"/>
      <c r="S4733" s="1473"/>
      <c r="BU4733" s="1819"/>
      <c r="CI4733" s="1455"/>
    </row>
    <row r="4734" spans="2:87" s="1365" customFormat="1" x14ac:dyDescent="0.25">
      <c r="B4734" s="1831"/>
      <c r="C4734" s="1831"/>
      <c r="D4734" s="1627"/>
      <c r="E4734" s="1831"/>
      <c r="F4734" s="1831"/>
      <c r="G4734" s="1831"/>
      <c r="S4734" s="1473"/>
      <c r="BU4734" s="1819"/>
      <c r="CI4734" s="1455"/>
    </row>
    <row r="4735" spans="2:87" s="1365" customFormat="1" x14ac:dyDescent="0.25">
      <c r="B4735" s="1831"/>
      <c r="C4735" s="1831"/>
      <c r="D4735" s="1627"/>
      <c r="E4735" s="1831"/>
      <c r="F4735" s="1831"/>
      <c r="G4735" s="1831"/>
      <c r="S4735" s="1473"/>
      <c r="BU4735" s="1819"/>
      <c r="CI4735" s="1455"/>
    </row>
    <row r="4736" spans="2:87" s="1365" customFormat="1" x14ac:dyDescent="0.25">
      <c r="B4736" s="1831"/>
      <c r="C4736" s="1831"/>
      <c r="D4736" s="1627"/>
      <c r="E4736" s="1831"/>
      <c r="F4736" s="1831"/>
      <c r="G4736" s="1831"/>
      <c r="S4736" s="1473"/>
      <c r="BU4736" s="1819"/>
      <c r="CI4736" s="1455"/>
    </row>
    <row r="4737" spans="2:87" s="1365" customFormat="1" x14ac:dyDescent="0.25">
      <c r="B4737" s="1831"/>
      <c r="C4737" s="1831"/>
      <c r="D4737" s="1627"/>
      <c r="E4737" s="1831"/>
      <c r="F4737" s="1831"/>
      <c r="G4737" s="1831"/>
      <c r="S4737" s="1473"/>
      <c r="BU4737" s="1819"/>
      <c r="CI4737" s="1455"/>
    </row>
    <row r="4738" spans="2:87" s="1365" customFormat="1" x14ac:dyDescent="0.25">
      <c r="B4738" s="1831"/>
      <c r="C4738" s="1831"/>
      <c r="D4738" s="1627"/>
      <c r="E4738" s="1831"/>
      <c r="F4738" s="1831"/>
      <c r="G4738" s="1831"/>
      <c r="S4738" s="1473"/>
      <c r="BU4738" s="1819"/>
      <c r="CI4738" s="1455"/>
    </row>
    <row r="4739" spans="2:87" s="1365" customFormat="1" x14ac:dyDescent="0.25">
      <c r="B4739" s="1831"/>
      <c r="C4739" s="1831"/>
      <c r="D4739" s="1627"/>
      <c r="E4739" s="1831"/>
      <c r="F4739" s="1831"/>
      <c r="G4739" s="1831"/>
      <c r="S4739" s="1473"/>
      <c r="BU4739" s="1819"/>
      <c r="CI4739" s="1455"/>
    </row>
    <row r="4740" spans="2:87" s="1365" customFormat="1" x14ac:dyDescent="0.25">
      <c r="B4740" s="1831"/>
      <c r="C4740" s="1831"/>
      <c r="D4740" s="1627"/>
      <c r="E4740" s="1831"/>
      <c r="F4740" s="1831"/>
      <c r="G4740" s="1831"/>
      <c r="S4740" s="1473"/>
      <c r="BU4740" s="1819"/>
      <c r="CI4740" s="1455"/>
    </row>
    <row r="4741" spans="2:87" s="1365" customFormat="1" x14ac:dyDescent="0.25">
      <c r="B4741" s="1831"/>
      <c r="C4741" s="1831"/>
      <c r="D4741" s="1627"/>
      <c r="E4741" s="1831"/>
      <c r="F4741" s="1831"/>
      <c r="G4741" s="1831"/>
      <c r="S4741" s="1473"/>
      <c r="BU4741" s="1819"/>
      <c r="CI4741" s="1455"/>
    </row>
    <row r="4742" spans="2:87" s="1365" customFormat="1" x14ac:dyDescent="0.25">
      <c r="B4742" s="1831"/>
      <c r="C4742" s="1831"/>
      <c r="D4742" s="1627"/>
      <c r="E4742" s="1831"/>
      <c r="F4742" s="1831"/>
      <c r="G4742" s="1831"/>
      <c r="S4742" s="1473"/>
      <c r="BU4742" s="1819"/>
      <c r="CI4742" s="1455"/>
    </row>
    <row r="4743" spans="2:87" s="1365" customFormat="1" x14ac:dyDescent="0.25">
      <c r="B4743" s="1831"/>
      <c r="C4743" s="1831"/>
      <c r="D4743" s="1627"/>
      <c r="E4743" s="1831"/>
      <c r="F4743" s="1831"/>
      <c r="G4743" s="1831"/>
      <c r="S4743" s="1473"/>
      <c r="BU4743" s="1819"/>
      <c r="CI4743" s="1455"/>
    </row>
    <row r="4744" spans="2:87" s="1365" customFormat="1" x14ac:dyDescent="0.25">
      <c r="B4744" s="1831"/>
      <c r="C4744" s="1831"/>
      <c r="D4744" s="1627"/>
      <c r="E4744" s="1831"/>
      <c r="F4744" s="1831"/>
      <c r="G4744" s="1831"/>
      <c r="S4744" s="1473"/>
      <c r="BU4744" s="1819"/>
      <c r="CI4744" s="1455"/>
    </row>
    <row r="4745" spans="2:87" s="1365" customFormat="1" x14ac:dyDescent="0.25">
      <c r="B4745" s="1831"/>
      <c r="C4745" s="1831"/>
      <c r="D4745" s="1627"/>
      <c r="E4745" s="1831"/>
      <c r="F4745" s="1831"/>
      <c r="G4745" s="1831"/>
      <c r="S4745" s="1473"/>
      <c r="BU4745" s="1819"/>
      <c r="CI4745" s="1455"/>
    </row>
    <row r="4746" spans="2:87" s="1365" customFormat="1" x14ac:dyDescent="0.25">
      <c r="B4746" s="1831"/>
      <c r="C4746" s="1831"/>
      <c r="D4746" s="1627"/>
      <c r="E4746" s="1831"/>
      <c r="F4746" s="1831"/>
      <c r="G4746" s="1831"/>
      <c r="S4746" s="1473"/>
      <c r="BU4746" s="1819"/>
      <c r="CI4746" s="1455"/>
    </row>
    <row r="4747" spans="2:87" s="1365" customFormat="1" x14ac:dyDescent="0.25">
      <c r="B4747" s="1831"/>
      <c r="C4747" s="1831"/>
      <c r="D4747" s="1627"/>
      <c r="E4747" s="1831"/>
      <c r="F4747" s="1831"/>
      <c r="G4747" s="1831"/>
      <c r="S4747" s="1473"/>
      <c r="BU4747" s="1819"/>
      <c r="CI4747" s="1455"/>
    </row>
    <row r="4748" spans="2:87" s="1365" customFormat="1" x14ac:dyDescent="0.25">
      <c r="B4748" s="1831"/>
      <c r="C4748" s="1831"/>
      <c r="D4748" s="1627"/>
      <c r="E4748" s="1831"/>
      <c r="F4748" s="1831"/>
      <c r="G4748" s="1831"/>
      <c r="S4748" s="1473"/>
      <c r="BU4748" s="1819"/>
      <c r="CI4748" s="1455"/>
    </row>
    <row r="4749" spans="2:87" s="1365" customFormat="1" x14ac:dyDescent="0.25">
      <c r="B4749" s="1831"/>
      <c r="C4749" s="1831"/>
      <c r="D4749" s="1627"/>
      <c r="E4749" s="1831"/>
      <c r="F4749" s="1831"/>
      <c r="G4749" s="1831"/>
      <c r="S4749" s="1473"/>
      <c r="BU4749" s="1819"/>
      <c r="CI4749" s="1455"/>
    </row>
    <row r="4750" spans="2:87" s="1365" customFormat="1" x14ac:dyDescent="0.25">
      <c r="B4750" s="1831"/>
      <c r="C4750" s="1831"/>
      <c r="D4750" s="1627"/>
      <c r="E4750" s="1831"/>
      <c r="F4750" s="1831"/>
      <c r="G4750" s="1831"/>
      <c r="S4750" s="1473"/>
      <c r="BU4750" s="1819"/>
      <c r="CI4750" s="1455"/>
    </row>
    <row r="4751" spans="2:87" s="1365" customFormat="1" x14ac:dyDescent="0.25">
      <c r="B4751" s="1831"/>
      <c r="C4751" s="1831"/>
      <c r="D4751" s="1627"/>
      <c r="E4751" s="1831"/>
      <c r="F4751" s="1831"/>
      <c r="G4751" s="1831"/>
      <c r="S4751" s="1473"/>
      <c r="BU4751" s="1819"/>
      <c r="CI4751" s="1455"/>
    </row>
    <row r="4752" spans="2:87" s="1365" customFormat="1" x14ac:dyDescent="0.25">
      <c r="B4752" s="1831"/>
      <c r="C4752" s="1831"/>
      <c r="D4752" s="1627"/>
      <c r="E4752" s="1831"/>
      <c r="F4752" s="1831"/>
      <c r="G4752" s="1831"/>
      <c r="S4752" s="1473"/>
      <c r="BU4752" s="1819"/>
      <c r="CI4752" s="1455"/>
    </row>
    <row r="4753" spans="2:87" s="1365" customFormat="1" x14ac:dyDescent="0.25">
      <c r="B4753" s="1831"/>
      <c r="C4753" s="1831"/>
      <c r="D4753" s="1627"/>
      <c r="E4753" s="1831"/>
      <c r="F4753" s="1831"/>
      <c r="G4753" s="1831"/>
      <c r="S4753" s="1473"/>
      <c r="BU4753" s="1819"/>
      <c r="CI4753" s="1455"/>
    </row>
    <row r="4754" spans="2:87" s="1365" customFormat="1" x14ac:dyDescent="0.25">
      <c r="B4754" s="1831"/>
      <c r="C4754" s="1831"/>
      <c r="D4754" s="1627"/>
      <c r="E4754" s="1831"/>
      <c r="F4754" s="1831"/>
      <c r="G4754" s="1831"/>
      <c r="S4754" s="1473"/>
      <c r="BU4754" s="1819"/>
      <c r="CI4754" s="1455"/>
    </row>
    <row r="4755" spans="2:87" s="1365" customFormat="1" x14ac:dyDescent="0.25">
      <c r="B4755" s="1831"/>
      <c r="C4755" s="1831"/>
      <c r="D4755" s="1627"/>
      <c r="E4755" s="1831"/>
      <c r="F4755" s="1831"/>
      <c r="G4755" s="1831"/>
      <c r="S4755" s="1473"/>
      <c r="BU4755" s="1819"/>
      <c r="CI4755" s="1455"/>
    </row>
    <row r="4756" spans="2:87" s="1365" customFormat="1" x14ac:dyDescent="0.25">
      <c r="B4756" s="1831"/>
      <c r="C4756" s="1831"/>
      <c r="D4756" s="1627"/>
      <c r="E4756" s="1831"/>
      <c r="F4756" s="1831"/>
      <c r="G4756" s="1831"/>
      <c r="S4756" s="1473"/>
      <c r="BU4756" s="1819"/>
      <c r="CI4756" s="1455"/>
    </row>
    <row r="4757" spans="2:87" s="1365" customFormat="1" x14ac:dyDescent="0.25">
      <c r="B4757" s="1831"/>
      <c r="C4757" s="1831"/>
      <c r="D4757" s="1627"/>
      <c r="E4757" s="1831"/>
      <c r="F4757" s="1831"/>
      <c r="G4757" s="1831"/>
      <c r="S4757" s="1473"/>
      <c r="BU4757" s="1819"/>
      <c r="CI4757" s="1455"/>
    </row>
    <row r="4758" spans="2:87" s="1365" customFormat="1" x14ac:dyDescent="0.25">
      <c r="B4758" s="1831"/>
      <c r="C4758" s="1831"/>
      <c r="D4758" s="1627"/>
      <c r="E4758" s="1831"/>
      <c r="F4758" s="1831"/>
      <c r="G4758" s="1831"/>
      <c r="S4758" s="1473"/>
      <c r="BU4758" s="1819"/>
      <c r="CI4758" s="1455"/>
    </row>
    <row r="4759" spans="2:87" s="1365" customFormat="1" x14ac:dyDescent="0.25">
      <c r="B4759" s="1831"/>
      <c r="C4759" s="1831"/>
      <c r="D4759" s="1627"/>
      <c r="E4759" s="1831"/>
      <c r="F4759" s="1831"/>
      <c r="G4759" s="1831"/>
      <c r="S4759" s="1473"/>
      <c r="BU4759" s="1819"/>
      <c r="CI4759" s="1455"/>
    </row>
    <row r="4760" spans="2:87" s="1365" customFormat="1" x14ac:dyDescent="0.25">
      <c r="B4760" s="1831"/>
      <c r="C4760" s="1831"/>
      <c r="D4760" s="1627"/>
      <c r="E4760" s="1831"/>
      <c r="F4760" s="1831"/>
      <c r="G4760" s="1831"/>
      <c r="S4760" s="1473"/>
      <c r="BU4760" s="1819"/>
      <c r="CI4760" s="1455"/>
    </row>
    <row r="4761" spans="2:87" s="1365" customFormat="1" x14ac:dyDescent="0.25">
      <c r="B4761" s="1831"/>
      <c r="C4761" s="1831"/>
      <c r="D4761" s="1627"/>
      <c r="E4761" s="1831"/>
      <c r="F4761" s="1831"/>
      <c r="G4761" s="1831"/>
      <c r="S4761" s="1473"/>
      <c r="BU4761" s="1819"/>
      <c r="CI4761" s="1455"/>
    </row>
    <row r="4762" spans="2:87" s="1365" customFormat="1" x14ac:dyDescent="0.25">
      <c r="B4762" s="1831"/>
      <c r="C4762" s="1831"/>
      <c r="D4762" s="1627"/>
      <c r="E4762" s="1831"/>
      <c r="F4762" s="1831"/>
      <c r="G4762" s="1831"/>
      <c r="S4762" s="1473"/>
      <c r="BU4762" s="1819"/>
      <c r="CI4762" s="1455"/>
    </row>
    <row r="4763" spans="2:87" s="1365" customFormat="1" x14ac:dyDescent="0.25">
      <c r="B4763" s="1831"/>
      <c r="C4763" s="1831"/>
      <c r="D4763" s="1627"/>
      <c r="E4763" s="1831"/>
      <c r="F4763" s="1831"/>
      <c r="G4763" s="1831"/>
      <c r="S4763" s="1473"/>
      <c r="BU4763" s="1819"/>
      <c r="CI4763" s="1455"/>
    </row>
    <row r="4764" spans="2:87" s="1365" customFormat="1" x14ac:dyDescent="0.25">
      <c r="B4764" s="1831"/>
      <c r="C4764" s="1831"/>
      <c r="D4764" s="1627"/>
      <c r="E4764" s="1831"/>
      <c r="F4764" s="1831"/>
      <c r="G4764" s="1831"/>
      <c r="S4764" s="1473"/>
      <c r="BU4764" s="1819"/>
      <c r="CI4764" s="1455"/>
    </row>
    <row r="4765" spans="2:87" s="1365" customFormat="1" x14ac:dyDescent="0.25">
      <c r="B4765" s="1831"/>
      <c r="C4765" s="1831"/>
      <c r="D4765" s="1627"/>
      <c r="E4765" s="1831"/>
      <c r="F4765" s="1831"/>
      <c r="G4765" s="1831"/>
      <c r="S4765" s="1473"/>
      <c r="BU4765" s="1819"/>
      <c r="CI4765" s="1455"/>
    </row>
    <row r="4766" spans="2:87" s="1365" customFormat="1" x14ac:dyDescent="0.25">
      <c r="B4766" s="1831"/>
      <c r="C4766" s="1831"/>
      <c r="D4766" s="1627"/>
      <c r="E4766" s="1831"/>
      <c r="F4766" s="1831"/>
      <c r="G4766" s="1831"/>
      <c r="S4766" s="1473"/>
      <c r="BU4766" s="1819"/>
      <c r="CI4766" s="1455"/>
    </row>
    <row r="4767" spans="2:87" s="1365" customFormat="1" x14ac:dyDescent="0.25">
      <c r="B4767" s="1831"/>
      <c r="C4767" s="1831"/>
      <c r="D4767" s="1627"/>
      <c r="E4767" s="1831"/>
      <c r="F4767" s="1831"/>
      <c r="G4767" s="1831"/>
      <c r="S4767" s="1473"/>
      <c r="BU4767" s="1819"/>
      <c r="CI4767" s="1455"/>
    </row>
    <row r="4768" spans="2:87" s="1365" customFormat="1" x14ac:dyDescent="0.25">
      <c r="B4768" s="1831"/>
      <c r="C4768" s="1831"/>
      <c r="D4768" s="1627"/>
      <c r="E4768" s="1831"/>
      <c r="F4768" s="1831"/>
      <c r="G4768" s="1831"/>
      <c r="S4768" s="1473"/>
      <c r="BU4768" s="1819"/>
      <c r="CI4768" s="1455"/>
    </row>
    <row r="4769" spans="2:87" s="1365" customFormat="1" x14ac:dyDescent="0.25">
      <c r="B4769" s="1831"/>
      <c r="C4769" s="1831"/>
      <c r="D4769" s="1627"/>
      <c r="E4769" s="1831"/>
      <c r="F4769" s="1831"/>
      <c r="G4769" s="1831"/>
      <c r="S4769" s="1473"/>
      <c r="BU4769" s="1819"/>
      <c r="CI4769" s="1455"/>
    </row>
    <row r="4770" spans="2:87" s="1365" customFormat="1" x14ac:dyDescent="0.25">
      <c r="B4770" s="1831"/>
      <c r="C4770" s="1831"/>
      <c r="D4770" s="1627"/>
      <c r="E4770" s="1831"/>
      <c r="F4770" s="1831"/>
      <c r="G4770" s="1831"/>
      <c r="S4770" s="1473"/>
      <c r="BU4770" s="1819"/>
      <c r="CI4770" s="1455"/>
    </row>
    <row r="4771" spans="2:87" s="1365" customFormat="1" x14ac:dyDescent="0.25">
      <c r="B4771" s="1831"/>
      <c r="C4771" s="1831"/>
      <c r="D4771" s="1627"/>
      <c r="E4771" s="1831"/>
      <c r="F4771" s="1831"/>
      <c r="G4771" s="1831"/>
      <c r="S4771" s="1473"/>
      <c r="BU4771" s="1819"/>
      <c r="CI4771" s="1455"/>
    </row>
    <row r="4772" spans="2:87" s="1365" customFormat="1" x14ac:dyDescent="0.25">
      <c r="B4772" s="1831"/>
      <c r="C4772" s="1831"/>
      <c r="D4772" s="1627"/>
      <c r="E4772" s="1831"/>
      <c r="F4772" s="1831"/>
      <c r="G4772" s="1831"/>
      <c r="S4772" s="1473"/>
      <c r="BU4772" s="1819"/>
      <c r="CI4772" s="1455"/>
    </row>
    <row r="4773" spans="2:87" s="1365" customFormat="1" x14ac:dyDescent="0.25">
      <c r="B4773" s="1831"/>
      <c r="C4773" s="1831"/>
      <c r="D4773" s="1627"/>
      <c r="E4773" s="1831"/>
      <c r="F4773" s="1831"/>
      <c r="G4773" s="1831"/>
      <c r="S4773" s="1473"/>
      <c r="BU4773" s="1819"/>
      <c r="CI4773" s="1455"/>
    </row>
    <row r="4774" spans="2:87" s="1365" customFormat="1" x14ac:dyDescent="0.25">
      <c r="B4774" s="1831"/>
      <c r="C4774" s="1831"/>
      <c r="D4774" s="1627"/>
      <c r="E4774" s="1831"/>
      <c r="F4774" s="1831"/>
      <c r="G4774" s="1831"/>
      <c r="S4774" s="1473"/>
      <c r="BU4774" s="1819"/>
      <c r="CI4774" s="1455"/>
    </row>
    <row r="4775" spans="2:87" s="1365" customFormat="1" x14ac:dyDescent="0.25">
      <c r="B4775" s="1831"/>
      <c r="C4775" s="1831"/>
      <c r="D4775" s="1627"/>
      <c r="E4775" s="1831"/>
      <c r="F4775" s="1831"/>
      <c r="G4775" s="1831"/>
      <c r="S4775" s="1473"/>
      <c r="BU4775" s="1819"/>
      <c r="CI4775" s="1455"/>
    </row>
    <row r="4776" spans="2:87" s="1365" customFormat="1" x14ac:dyDescent="0.25">
      <c r="B4776" s="1831"/>
      <c r="C4776" s="1831"/>
      <c r="D4776" s="1627"/>
      <c r="E4776" s="1831"/>
      <c r="F4776" s="1831"/>
      <c r="G4776" s="1831"/>
      <c r="S4776" s="1473"/>
      <c r="BU4776" s="1819"/>
      <c r="CI4776" s="1455"/>
    </row>
    <row r="4777" spans="2:87" s="1365" customFormat="1" x14ac:dyDescent="0.25">
      <c r="B4777" s="1831"/>
      <c r="C4777" s="1831"/>
      <c r="D4777" s="1627"/>
      <c r="E4777" s="1831"/>
      <c r="F4777" s="1831"/>
      <c r="G4777" s="1831"/>
      <c r="S4777" s="1473"/>
      <c r="BU4777" s="1819"/>
      <c r="CI4777" s="1455"/>
    </row>
    <row r="4778" spans="2:87" s="1365" customFormat="1" x14ac:dyDescent="0.25">
      <c r="B4778" s="1831"/>
      <c r="C4778" s="1831"/>
      <c r="D4778" s="1627"/>
      <c r="E4778" s="1831"/>
      <c r="F4778" s="1831"/>
      <c r="G4778" s="1831"/>
      <c r="S4778" s="1473"/>
      <c r="BU4778" s="1819"/>
      <c r="CI4778" s="1455"/>
    </row>
    <row r="4779" spans="2:87" s="1365" customFormat="1" x14ac:dyDescent="0.25">
      <c r="B4779" s="1831"/>
      <c r="C4779" s="1831"/>
      <c r="D4779" s="1627"/>
      <c r="E4779" s="1831"/>
      <c r="F4779" s="1831"/>
      <c r="G4779" s="1831"/>
      <c r="S4779" s="1473"/>
      <c r="BU4779" s="1819"/>
      <c r="CI4779" s="1455"/>
    </row>
    <row r="4780" spans="2:87" s="1365" customFormat="1" x14ac:dyDescent="0.25">
      <c r="B4780" s="1831"/>
      <c r="C4780" s="1831"/>
      <c r="D4780" s="1627"/>
      <c r="E4780" s="1831"/>
      <c r="F4780" s="1831"/>
      <c r="G4780" s="1831"/>
      <c r="S4780" s="1473"/>
      <c r="BU4780" s="1819"/>
      <c r="CI4780" s="1455"/>
    </row>
    <row r="4781" spans="2:87" s="1365" customFormat="1" x14ac:dyDescent="0.25">
      <c r="B4781" s="1831"/>
      <c r="C4781" s="1831"/>
      <c r="D4781" s="1627"/>
      <c r="E4781" s="1831"/>
      <c r="F4781" s="1831"/>
      <c r="G4781" s="1831"/>
      <c r="S4781" s="1473"/>
      <c r="BU4781" s="1819"/>
      <c r="CI4781" s="1455"/>
    </row>
    <row r="4782" spans="2:87" s="1365" customFormat="1" x14ac:dyDescent="0.25">
      <c r="B4782" s="1831"/>
      <c r="C4782" s="1831"/>
      <c r="D4782" s="1627"/>
      <c r="E4782" s="1831"/>
      <c r="F4782" s="1831"/>
      <c r="G4782" s="1831"/>
      <c r="S4782" s="1473"/>
      <c r="BU4782" s="1819"/>
      <c r="CI4782" s="1455"/>
    </row>
    <row r="4783" spans="2:87" s="1365" customFormat="1" x14ac:dyDescent="0.25">
      <c r="B4783" s="1831"/>
      <c r="C4783" s="1831"/>
      <c r="D4783" s="1627"/>
      <c r="E4783" s="1831"/>
      <c r="F4783" s="1831"/>
      <c r="G4783" s="1831"/>
      <c r="S4783" s="1473"/>
      <c r="BU4783" s="1819"/>
      <c r="CI4783" s="1455"/>
    </row>
    <row r="4784" spans="2:87" s="1365" customFormat="1" x14ac:dyDescent="0.25">
      <c r="B4784" s="1831"/>
      <c r="C4784" s="1831"/>
      <c r="D4784" s="1627"/>
      <c r="E4784" s="1831"/>
      <c r="F4784" s="1831"/>
      <c r="G4784" s="1831"/>
      <c r="S4784" s="1473"/>
      <c r="BU4784" s="1819"/>
      <c r="CI4784" s="1455"/>
    </row>
    <row r="4785" spans="2:87" s="1365" customFormat="1" x14ac:dyDescent="0.25">
      <c r="B4785" s="1831"/>
      <c r="C4785" s="1831"/>
      <c r="D4785" s="1627"/>
      <c r="E4785" s="1831"/>
      <c r="F4785" s="1831"/>
      <c r="G4785" s="1831"/>
      <c r="S4785" s="1473"/>
      <c r="BU4785" s="1819"/>
      <c r="CI4785" s="1455"/>
    </row>
    <row r="4786" spans="2:87" s="1365" customFormat="1" x14ac:dyDescent="0.25">
      <c r="B4786" s="1831"/>
      <c r="C4786" s="1831"/>
      <c r="D4786" s="1627"/>
      <c r="E4786" s="1831"/>
      <c r="F4786" s="1831"/>
      <c r="G4786" s="1831"/>
      <c r="S4786" s="1473"/>
      <c r="BU4786" s="1819"/>
      <c r="CI4786" s="1455"/>
    </row>
    <row r="4787" spans="2:87" s="1365" customFormat="1" x14ac:dyDescent="0.25">
      <c r="B4787" s="1831"/>
      <c r="C4787" s="1831"/>
      <c r="D4787" s="1627"/>
      <c r="E4787" s="1831"/>
      <c r="F4787" s="1831"/>
      <c r="G4787" s="1831"/>
      <c r="S4787" s="1473"/>
      <c r="BU4787" s="1819"/>
      <c r="CI4787" s="1455"/>
    </row>
    <row r="4788" spans="2:87" s="1365" customFormat="1" x14ac:dyDescent="0.25">
      <c r="B4788" s="1831"/>
      <c r="C4788" s="1831"/>
      <c r="D4788" s="1627"/>
      <c r="E4788" s="1831"/>
      <c r="F4788" s="1831"/>
      <c r="G4788" s="1831"/>
      <c r="S4788" s="1473"/>
      <c r="BU4788" s="1819"/>
      <c r="CI4788" s="1455"/>
    </row>
    <row r="4789" spans="2:87" s="1365" customFormat="1" x14ac:dyDescent="0.25">
      <c r="B4789" s="1831"/>
      <c r="C4789" s="1831"/>
      <c r="D4789" s="1627"/>
      <c r="E4789" s="1831"/>
      <c r="F4789" s="1831"/>
      <c r="G4789" s="1831"/>
      <c r="S4789" s="1473"/>
      <c r="BU4789" s="1819"/>
      <c r="CI4789" s="1455"/>
    </row>
    <row r="4790" spans="2:87" s="1365" customFormat="1" x14ac:dyDescent="0.25">
      <c r="B4790" s="1831"/>
      <c r="C4790" s="1831"/>
      <c r="D4790" s="1627"/>
      <c r="E4790" s="1831"/>
      <c r="F4790" s="1831"/>
      <c r="G4790" s="1831"/>
      <c r="S4790" s="1473"/>
      <c r="BU4790" s="1819"/>
      <c r="CI4790" s="1455"/>
    </row>
    <row r="4791" spans="2:87" s="1365" customFormat="1" x14ac:dyDescent="0.25">
      <c r="B4791" s="1831"/>
      <c r="C4791" s="1831"/>
      <c r="D4791" s="1627"/>
      <c r="E4791" s="1831"/>
      <c r="F4791" s="1831"/>
      <c r="G4791" s="1831"/>
      <c r="S4791" s="1473"/>
      <c r="BU4791" s="1819"/>
      <c r="CI4791" s="1455"/>
    </row>
    <row r="4792" spans="2:87" s="1365" customFormat="1" x14ac:dyDescent="0.25">
      <c r="B4792" s="1831"/>
      <c r="C4792" s="1831"/>
      <c r="D4792" s="1627"/>
      <c r="E4792" s="1831"/>
      <c r="F4792" s="1831"/>
      <c r="G4792" s="1831"/>
      <c r="S4792" s="1473"/>
      <c r="BU4792" s="1819"/>
      <c r="CI4792" s="1455"/>
    </row>
    <row r="4793" spans="2:87" s="1365" customFormat="1" x14ac:dyDescent="0.25">
      <c r="B4793" s="1831"/>
      <c r="C4793" s="1831"/>
      <c r="D4793" s="1627"/>
      <c r="E4793" s="1831"/>
      <c r="F4793" s="1831"/>
      <c r="G4793" s="1831"/>
      <c r="S4793" s="1473"/>
      <c r="BU4793" s="1819"/>
      <c r="CI4793" s="1455"/>
    </row>
    <row r="4794" spans="2:87" s="1365" customFormat="1" x14ac:dyDescent="0.25">
      <c r="B4794" s="1831"/>
      <c r="C4794" s="1831"/>
      <c r="D4794" s="1627"/>
      <c r="E4794" s="1831"/>
      <c r="F4794" s="1831"/>
      <c r="G4794" s="1831"/>
      <c r="S4794" s="1473"/>
      <c r="BU4794" s="1819"/>
      <c r="CI4794" s="1455"/>
    </row>
    <row r="4795" spans="2:87" s="1365" customFormat="1" x14ac:dyDescent="0.25">
      <c r="B4795" s="1831"/>
      <c r="C4795" s="1831"/>
      <c r="D4795" s="1627"/>
      <c r="E4795" s="1831"/>
      <c r="F4795" s="1831"/>
      <c r="G4795" s="1831"/>
      <c r="S4795" s="1473"/>
      <c r="BU4795" s="1819"/>
      <c r="CI4795" s="1455"/>
    </row>
    <row r="4796" spans="2:87" s="1365" customFormat="1" x14ac:dyDescent="0.25">
      <c r="B4796" s="1831"/>
      <c r="C4796" s="1831"/>
      <c r="D4796" s="1627"/>
      <c r="E4796" s="1831"/>
      <c r="F4796" s="1831"/>
      <c r="G4796" s="1831"/>
      <c r="S4796" s="1473"/>
      <c r="BU4796" s="1819"/>
      <c r="CI4796" s="1455"/>
    </row>
    <row r="4797" spans="2:87" s="1365" customFormat="1" x14ac:dyDescent="0.25">
      <c r="B4797" s="1831"/>
      <c r="C4797" s="1831"/>
      <c r="D4797" s="1627"/>
      <c r="E4797" s="1831"/>
      <c r="F4797" s="1831"/>
      <c r="G4797" s="1831"/>
      <c r="S4797" s="1473"/>
      <c r="BU4797" s="1819"/>
      <c r="CI4797" s="1455"/>
    </row>
    <row r="4798" spans="2:87" s="1365" customFormat="1" x14ac:dyDescent="0.25">
      <c r="B4798" s="1831"/>
      <c r="C4798" s="1831"/>
      <c r="D4798" s="1627"/>
      <c r="E4798" s="1831"/>
      <c r="F4798" s="1831"/>
      <c r="G4798" s="1831"/>
      <c r="S4798" s="1473"/>
      <c r="BU4798" s="1819"/>
      <c r="CI4798" s="1455"/>
    </row>
    <row r="4799" spans="2:87" s="1365" customFormat="1" x14ac:dyDescent="0.25">
      <c r="B4799" s="1831"/>
      <c r="C4799" s="1831"/>
      <c r="D4799" s="1627"/>
      <c r="E4799" s="1831"/>
      <c r="F4799" s="1831"/>
      <c r="G4799" s="1831"/>
      <c r="S4799" s="1473"/>
      <c r="BU4799" s="1819"/>
      <c r="CI4799" s="1455"/>
    </row>
    <row r="4800" spans="2:87" s="1365" customFormat="1" x14ac:dyDescent="0.25">
      <c r="B4800" s="1831"/>
      <c r="C4800" s="1831"/>
      <c r="D4800" s="1627"/>
      <c r="E4800" s="1831"/>
      <c r="F4800" s="1831"/>
      <c r="G4800" s="1831"/>
      <c r="S4800" s="1473"/>
      <c r="BU4800" s="1819"/>
      <c r="CI4800" s="1455"/>
    </row>
    <row r="4801" spans="2:87" s="1365" customFormat="1" x14ac:dyDescent="0.25">
      <c r="B4801" s="1831"/>
      <c r="C4801" s="1831"/>
      <c r="D4801" s="1627"/>
      <c r="E4801" s="1831"/>
      <c r="F4801" s="1831"/>
      <c r="G4801" s="1831"/>
      <c r="S4801" s="1473"/>
      <c r="BU4801" s="1819"/>
      <c r="CI4801" s="1455"/>
    </row>
    <row r="4802" spans="2:87" s="1365" customFormat="1" x14ac:dyDescent="0.25">
      <c r="B4802" s="1831"/>
      <c r="C4802" s="1831"/>
      <c r="D4802" s="1627"/>
      <c r="E4802" s="1831"/>
      <c r="F4802" s="1831"/>
      <c r="G4802" s="1831"/>
      <c r="S4802" s="1473"/>
      <c r="BU4802" s="1819"/>
      <c r="CI4802" s="1455"/>
    </row>
    <row r="4803" spans="2:87" s="1365" customFormat="1" x14ac:dyDescent="0.25">
      <c r="B4803" s="1831"/>
      <c r="C4803" s="1831"/>
      <c r="D4803" s="1627"/>
      <c r="E4803" s="1831"/>
      <c r="F4803" s="1831"/>
      <c r="G4803" s="1831"/>
      <c r="S4803" s="1473"/>
      <c r="BU4803" s="1819"/>
      <c r="CI4803" s="1455"/>
    </row>
    <row r="4804" spans="2:87" s="1365" customFormat="1" x14ac:dyDescent="0.25">
      <c r="B4804" s="1831"/>
      <c r="C4804" s="1831"/>
      <c r="D4804" s="1627"/>
      <c r="E4804" s="1831"/>
      <c r="F4804" s="1831"/>
      <c r="G4804" s="1831"/>
      <c r="S4804" s="1473"/>
      <c r="BU4804" s="1819"/>
      <c r="CI4804" s="1455"/>
    </row>
    <row r="4805" spans="2:87" s="1365" customFormat="1" x14ac:dyDescent="0.25">
      <c r="B4805" s="1831"/>
      <c r="C4805" s="1831"/>
      <c r="D4805" s="1627"/>
      <c r="E4805" s="1831"/>
      <c r="F4805" s="1831"/>
      <c r="G4805" s="1831"/>
      <c r="S4805" s="1473"/>
      <c r="BU4805" s="1819"/>
      <c r="CI4805" s="1455"/>
    </row>
    <row r="4806" spans="2:87" s="1365" customFormat="1" x14ac:dyDescent="0.25">
      <c r="B4806" s="1831"/>
      <c r="C4806" s="1831"/>
      <c r="D4806" s="1627"/>
      <c r="E4806" s="1831"/>
      <c r="F4806" s="1831"/>
      <c r="G4806" s="1831"/>
      <c r="S4806" s="1473"/>
      <c r="BU4806" s="1819"/>
      <c r="CI4806" s="1455"/>
    </row>
    <row r="4807" spans="2:87" s="1365" customFormat="1" x14ac:dyDescent="0.25">
      <c r="B4807" s="1831"/>
      <c r="C4807" s="1831"/>
      <c r="D4807" s="1627"/>
      <c r="E4807" s="1831"/>
      <c r="F4807" s="1831"/>
      <c r="G4807" s="1831"/>
      <c r="S4807" s="1473"/>
      <c r="BU4807" s="1819"/>
      <c r="CI4807" s="1455"/>
    </row>
    <row r="4808" spans="2:87" s="1365" customFormat="1" x14ac:dyDescent="0.25">
      <c r="B4808" s="1831"/>
      <c r="C4808" s="1831"/>
      <c r="D4808" s="1627"/>
      <c r="E4808" s="1831"/>
      <c r="F4808" s="1831"/>
      <c r="G4808" s="1831"/>
      <c r="S4808" s="1473"/>
      <c r="BU4808" s="1819"/>
      <c r="CI4808" s="1455"/>
    </row>
    <row r="4809" spans="2:87" s="1365" customFormat="1" x14ac:dyDescent="0.25">
      <c r="B4809" s="1831"/>
      <c r="C4809" s="1831"/>
      <c r="D4809" s="1627"/>
      <c r="E4809" s="1831"/>
      <c r="F4809" s="1831"/>
      <c r="G4809" s="1831"/>
      <c r="S4809" s="1473"/>
      <c r="BU4809" s="1819"/>
      <c r="CI4809" s="1455"/>
    </row>
    <row r="4810" spans="2:87" s="1365" customFormat="1" x14ac:dyDescent="0.25">
      <c r="B4810" s="1831"/>
      <c r="C4810" s="1831"/>
      <c r="D4810" s="1627"/>
      <c r="E4810" s="1831"/>
      <c r="F4810" s="1831"/>
      <c r="G4810" s="1831"/>
      <c r="S4810" s="1473"/>
      <c r="BU4810" s="1819"/>
      <c r="CI4810" s="1455"/>
    </row>
    <row r="4811" spans="2:87" s="1365" customFormat="1" x14ac:dyDescent="0.25">
      <c r="B4811" s="1831"/>
      <c r="C4811" s="1831"/>
      <c r="D4811" s="1627"/>
      <c r="E4811" s="1831"/>
      <c r="F4811" s="1831"/>
      <c r="G4811" s="1831"/>
      <c r="S4811" s="1473"/>
      <c r="BU4811" s="1819"/>
      <c r="CI4811" s="1455"/>
    </row>
    <row r="4812" spans="2:87" s="1365" customFormat="1" x14ac:dyDescent="0.25">
      <c r="B4812" s="1831"/>
      <c r="C4812" s="1831"/>
      <c r="D4812" s="1627"/>
      <c r="E4812" s="1831"/>
      <c r="F4812" s="1831"/>
      <c r="G4812" s="1831"/>
      <c r="S4812" s="1473"/>
      <c r="BU4812" s="1819"/>
      <c r="CI4812" s="1455"/>
    </row>
    <row r="4813" spans="2:87" s="1365" customFormat="1" x14ac:dyDescent="0.25">
      <c r="B4813" s="1831"/>
      <c r="C4813" s="1831"/>
      <c r="D4813" s="1627"/>
      <c r="E4813" s="1831"/>
      <c r="F4813" s="1831"/>
      <c r="G4813" s="1831"/>
      <c r="S4813" s="1473"/>
      <c r="BU4813" s="1819"/>
      <c r="CI4813" s="1455"/>
    </row>
    <row r="4814" spans="2:87" s="1365" customFormat="1" x14ac:dyDescent="0.25">
      <c r="B4814" s="1831"/>
      <c r="C4814" s="1831"/>
      <c r="D4814" s="1627"/>
      <c r="E4814" s="1831"/>
      <c r="F4814" s="1831"/>
      <c r="G4814" s="1831"/>
      <c r="S4814" s="1473"/>
      <c r="BU4814" s="1819"/>
      <c r="CI4814" s="1455"/>
    </row>
    <row r="4815" spans="2:87" s="1365" customFormat="1" x14ac:dyDescent="0.25">
      <c r="B4815" s="1831"/>
      <c r="C4815" s="1831"/>
      <c r="D4815" s="1627"/>
      <c r="E4815" s="1831"/>
      <c r="F4815" s="1831"/>
      <c r="G4815" s="1831"/>
      <c r="S4815" s="1473"/>
      <c r="BU4815" s="1819"/>
      <c r="CI4815" s="1455"/>
    </row>
    <row r="4816" spans="2:87" s="1365" customFormat="1" x14ac:dyDescent="0.25">
      <c r="B4816" s="1831"/>
      <c r="C4816" s="1831"/>
      <c r="D4816" s="1627"/>
      <c r="E4816" s="1831"/>
      <c r="F4816" s="1831"/>
      <c r="G4816" s="1831"/>
      <c r="S4816" s="1473"/>
      <c r="BU4816" s="1819"/>
      <c r="CI4816" s="1455"/>
    </row>
    <row r="4817" spans="2:87" s="1365" customFormat="1" x14ac:dyDescent="0.25">
      <c r="B4817" s="1831"/>
      <c r="C4817" s="1831"/>
      <c r="D4817" s="1627"/>
      <c r="E4817" s="1831"/>
      <c r="F4817" s="1831"/>
      <c r="G4817" s="1831"/>
      <c r="S4817" s="1473"/>
      <c r="BU4817" s="1819"/>
      <c r="CI4817" s="1455"/>
    </row>
    <row r="4818" spans="2:87" s="1365" customFormat="1" x14ac:dyDescent="0.25">
      <c r="B4818" s="1831"/>
      <c r="C4818" s="1831"/>
      <c r="D4818" s="1627"/>
      <c r="E4818" s="1831"/>
      <c r="F4818" s="1831"/>
      <c r="G4818" s="1831"/>
      <c r="S4818" s="1473"/>
      <c r="BU4818" s="1819"/>
      <c r="CI4818" s="1455"/>
    </row>
    <row r="4819" spans="2:87" s="1365" customFormat="1" x14ac:dyDescent="0.25">
      <c r="B4819" s="1831"/>
      <c r="C4819" s="1831"/>
      <c r="D4819" s="1627"/>
      <c r="E4819" s="1831"/>
      <c r="F4819" s="1831"/>
      <c r="G4819" s="1831"/>
      <c r="S4819" s="1473"/>
      <c r="BU4819" s="1819"/>
      <c r="CI4819" s="1455"/>
    </row>
    <row r="4820" spans="2:87" s="1365" customFormat="1" x14ac:dyDescent="0.25">
      <c r="B4820" s="1831"/>
      <c r="C4820" s="1831"/>
      <c r="D4820" s="1627"/>
      <c r="E4820" s="1831"/>
      <c r="F4820" s="1831"/>
      <c r="G4820" s="1831"/>
      <c r="S4820" s="1473"/>
      <c r="BU4820" s="1819"/>
      <c r="CI4820" s="1455"/>
    </row>
    <row r="4821" spans="2:87" s="1365" customFormat="1" x14ac:dyDescent="0.25">
      <c r="B4821" s="1831"/>
      <c r="C4821" s="1831"/>
      <c r="D4821" s="1627"/>
      <c r="E4821" s="1831"/>
      <c r="F4821" s="1831"/>
      <c r="G4821" s="1831"/>
      <c r="S4821" s="1473"/>
      <c r="BU4821" s="1819"/>
      <c r="CI4821" s="1455"/>
    </row>
    <row r="4822" spans="2:87" s="1365" customFormat="1" x14ac:dyDescent="0.25">
      <c r="B4822" s="1831"/>
      <c r="C4822" s="1831"/>
      <c r="D4822" s="1627"/>
      <c r="E4822" s="1831"/>
      <c r="F4822" s="1831"/>
      <c r="G4822" s="1831"/>
      <c r="S4822" s="1473"/>
      <c r="BU4822" s="1819"/>
      <c r="CI4822" s="1455"/>
    </row>
    <row r="4823" spans="2:87" s="1365" customFormat="1" x14ac:dyDescent="0.25">
      <c r="B4823" s="1831"/>
      <c r="C4823" s="1831"/>
      <c r="D4823" s="1627"/>
      <c r="E4823" s="1831"/>
      <c r="F4823" s="1831"/>
      <c r="G4823" s="1831"/>
      <c r="S4823" s="1473"/>
      <c r="BU4823" s="1819"/>
      <c r="CI4823" s="1455"/>
    </row>
    <row r="4824" spans="2:87" s="1365" customFormat="1" x14ac:dyDescent="0.25">
      <c r="B4824" s="1831"/>
      <c r="C4824" s="1831"/>
      <c r="D4824" s="1627"/>
      <c r="E4824" s="1831"/>
      <c r="F4824" s="1831"/>
      <c r="G4824" s="1831"/>
      <c r="S4824" s="1473"/>
      <c r="BU4824" s="1819"/>
      <c r="CI4824" s="1455"/>
    </row>
    <row r="4825" spans="2:87" s="1365" customFormat="1" x14ac:dyDescent="0.25">
      <c r="B4825" s="1831"/>
      <c r="C4825" s="1831"/>
      <c r="D4825" s="1627"/>
      <c r="E4825" s="1831"/>
      <c r="F4825" s="1831"/>
      <c r="G4825" s="1831"/>
      <c r="S4825" s="1473"/>
      <c r="BU4825" s="1819"/>
      <c r="CI4825" s="1455"/>
    </row>
    <row r="4826" spans="2:87" s="1365" customFormat="1" x14ac:dyDescent="0.25">
      <c r="B4826" s="1831"/>
      <c r="C4826" s="1831"/>
      <c r="D4826" s="1627"/>
      <c r="E4826" s="1831"/>
      <c r="F4826" s="1831"/>
      <c r="G4826" s="1831"/>
      <c r="S4826" s="1473"/>
      <c r="BU4826" s="1819"/>
      <c r="CI4826" s="1455"/>
    </row>
    <row r="4827" spans="2:87" s="1365" customFormat="1" x14ac:dyDescent="0.25">
      <c r="B4827" s="1831"/>
      <c r="C4827" s="1831"/>
      <c r="D4827" s="1627"/>
      <c r="E4827" s="1831"/>
      <c r="F4827" s="1831"/>
      <c r="G4827" s="1831"/>
      <c r="S4827" s="1473"/>
      <c r="BU4827" s="1819"/>
      <c r="CI4827" s="1455"/>
    </row>
    <row r="4828" spans="2:87" s="1365" customFormat="1" x14ac:dyDescent="0.25">
      <c r="B4828" s="1831"/>
      <c r="C4828" s="1831"/>
      <c r="D4828" s="1627"/>
      <c r="E4828" s="1831"/>
      <c r="F4828" s="1831"/>
      <c r="G4828" s="1831"/>
      <c r="S4828" s="1473"/>
      <c r="BU4828" s="1819"/>
      <c r="CI4828" s="1455"/>
    </row>
    <row r="4829" spans="2:87" s="1365" customFormat="1" x14ac:dyDescent="0.25">
      <c r="B4829" s="1831"/>
      <c r="C4829" s="1831"/>
      <c r="D4829" s="1627"/>
      <c r="E4829" s="1831"/>
      <c r="F4829" s="1831"/>
      <c r="G4829" s="1831"/>
      <c r="S4829" s="1473"/>
      <c r="BU4829" s="1819"/>
      <c r="CI4829" s="1455"/>
    </row>
    <row r="4830" spans="2:87" s="1365" customFormat="1" x14ac:dyDescent="0.25">
      <c r="B4830" s="1831"/>
      <c r="C4830" s="1831"/>
      <c r="D4830" s="1627"/>
      <c r="E4830" s="1831"/>
      <c r="F4830" s="1831"/>
      <c r="G4830" s="1831"/>
      <c r="S4830" s="1473"/>
      <c r="BU4830" s="1819"/>
      <c r="CI4830" s="1455"/>
    </row>
    <row r="4831" spans="2:87" s="1365" customFormat="1" x14ac:dyDescent="0.25">
      <c r="B4831" s="1831"/>
      <c r="C4831" s="1831"/>
      <c r="D4831" s="1627"/>
      <c r="E4831" s="1831"/>
      <c r="F4831" s="1831"/>
      <c r="G4831" s="1831"/>
      <c r="S4831" s="1473"/>
      <c r="BU4831" s="1819"/>
      <c r="CI4831" s="1455"/>
    </row>
    <row r="4832" spans="2:87" s="1365" customFormat="1" x14ac:dyDescent="0.25">
      <c r="B4832" s="1831"/>
      <c r="C4832" s="1831"/>
      <c r="D4832" s="1627"/>
      <c r="E4832" s="1831"/>
      <c r="F4832" s="1831"/>
      <c r="G4832" s="1831"/>
      <c r="S4832" s="1473"/>
      <c r="BU4832" s="1819"/>
      <c r="CI4832" s="1455"/>
    </row>
    <row r="4833" spans="2:87" s="1365" customFormat="1" x14ac:dyDescent="0.25">
      <c r="B4833" s="1831"/>
      <c r="C4833" s="1831"/>
      <c r="D4833" s="1627"/>
      <c r="E4833" s="1831"/>
      <c r="F4833" s="1831"/>
      <c r="G4833" s="1831"/>
      <c r="S4833" s="1473"/>
      <c r="BU4833" s="1819"/>
      <c r="CI4833" s="1455"/>
    </row>
    <row r="4834" spans="2:87" s="1365" customFormat="1" x14ac:dyDescent="0.25">
      <c r="B4834" s="1831"/>
      <c r="C4834" s="1831"/>
      <c r="D4834" s="1627"/>
      <c r="E4834" s="1831"/>
      <c r="F4834" s="1831"/>
      <c r="G4834" s="1831"/>
      <c r="S4834" s="1473"/>
      <c r="BU4834" s="1819"/>
      <c r="CI4834" s="1455"/>
    </row>
    <row r="4835" spans="2:87" s="1365" customFormat="1" x14ac:dyDescent="0.25">
      <c r="B4835" s="1831"/>
      <c r="C4835" s="1831"/>
      <c r="D4835" s="1627"/>
      <c r="E4835" s="1831"/>
      <c r="F4835" s="1831"/>
      <c r="G4835" s="1831"/>
      <c r="S4835" s="1473"/>
      <c r="BU4835" s="1819"/>
      <c r="CI4835" s="1455"/>
    </row>
    <row r="4836" spans="2:87" s="1365" customFormat="1" x14ac:dyDescent="0.25">
      <c r="B4836" s="1831"/>
      <c r="C4836" s="1831"/>
      <c r="D4836" s="1627"/>
      <c r="E4836" s="1831"/>
      <c r="F4836" s="1831"/>
      <c r="G4836" s="1831"/>
      <c r="S4836" s="1473"/>
      <c r="BU4836" s="1819"/>
      <c r="CI4836" s="1455"/>
    </row>
    <row r="4837" spans="2:87" s="1365" customFormat="1" x14ac:dyDescent="0.25">
      <c r="B4837" s="1831"/>
      <c r="C4837" s="1831"/>
      <c r="D4837" s="1627"/>
      <c r="E4837" s="1831"/>
      <c r="F4837" s="1831"/>
      <c r="G4837" s="1831"/>
      <c r="S4837" s="1473"/>
      <c r="BU4837" s="1819"/>
      <c r="CI4837" s="1455"/>
    </row>
    <row r="4838" spans="2:87" s="1365" customFormat="1" x14ac:dyDescent="0.25">
      <c r="B4838" s="1831"/>
      <c r="C4838" s="1831"/>
      <c r="D4838" s="1627"/>
      <c r="E4838" s="1831"/>
      <c r="F4838" s="1831"/>
      <c r="G4838" s="1831"/>
      <c r="S4838" s="1473"/>
      <c r="BU4838" s="1819"/>
      <c r="CI4838" s="1455"/>
    </row>
    <row r="4839" spans="2:87" s="1365" customFormat="1" x14ac:dyDescent="0.25">
      <c r="B4839" s="1831"/>
      <c r="C4839" s="1831"/>
      <c r="D4839" s="1627"/>
      <c r="E4839" s="1831"/>
      <c r="F4839" s="1831"/>
      <c r="G4839" s="1831"/>
      <c r="S4839" s="1473"/>
      <c r="BU4839" s="1819"/>
      <c r="CI4839" s="1455"/>
    </row>
    <row r="4840" spans="2:87" s="1365" customFormat="1" x14ac:dyDescent="0.25">
      <c r="B4840" s="1831"/>
      <c r="C4840" s="1831"/>
      <c r="D4840" s="1627"/>
      <c r="E4840" s="1831"/>
      <c r="F4840" s="1831"/>
      <c r="G4840" s="1831"/>
      <c r="S4840" s="1473"/>
      <c r="BU4840" s="1819"/>
      <c r="CI4840" s="1455"/>
    </row>
    <row r="4841" spans="2:87" s="1365" customFormat="1" x14ac:dyDescent="0.25">
      <c r="B4841" s="1831"/>
      <c r="C4841" s="1831"/>
      <c r="D4841" s="1627"/>
      <c r="E4841" s="1831"/>
      <c r="F4841" s="1831"/>
      <c r="G4841" s="1831"/>
      <c r="S4841" s="1473"/>
      <c r="BU4841" s="1819"/>
      <c r="CI4841" s="1455"/>
    </row>
    <row r="4842" spans="2:87" s="1365" customFormat="1" x14ac:dyDescent="0.25">
      <c r="B4842" s="1831"/>
      <c r="C4842" s="1831"/>
      <c r="D4842" s="1627"/>
      <c r="E4842" s="1831"/>
      <c r="F4842" s="1831"/>
      <c r="G4842" s="1831"/>
      <c r="S4842" s="1473"/>
      <c r="BU4842" s="1819"/>
      <c r="CI4842" s="1455"/>
    </row>
    <row r="4843" spans="2:87" s="1365" customFormat="1" x14ac:dyDescent="0.25">
      <c r="B4843" s="1831"/>
      <c r="C4843" s="1831"/>
      <c r="D4843" s="1627"/>
      <c r="E4843" s="1831"/>
      <c r="F4843" s="1831"/>
      <c r="G4843" s="1831"/>
      <c r="S4843" s="1473"/>
      <c r="BU4843" s="1819"/>
      <c r="CI4843" s="1455"/>
    </row>
    <row r="4844" spans="2:87" s="1365" customFormat="1" x14ac:dyDescent="0.25">
      <c r="B4844" s="1831"/>
      <c r="C4844" s="1831"/>
      <c r="D4844" s="1627"/>
      <c r="E4844" s="1831"/>
      <c r="F4844" s="1831"/>
      <c r="G4844" s="1831"/>
      <c r="S4844" s="1473"/>
      <c r="BU4844" s="1819"/>
      <c r="CI4844" s="1455"/>
    </row>
    <row r="4845" spans="2:87" s="1365" customFormat="1" x14ac:dyDescent="0.25">
      <c r="B4845" s="1831"/>
      <c r="C4845" s="1831"/>
      <c r="D4845" s="1627"/>
      <c r="E4845" s="1831"/>
      <c r="F4845" s="1831"/>
      <c r="G4845" s="1831"/>
      <c r="S4845" s="1473"/>
      <c r="BU4845" s="1819"/>
      <c r="CI4845" s="1455"/>
    </row>
    <row r="4846" spans="2:87" s="1365" customFormat="1" x14ac:dyDescent="0.25">
      <c r="B4846" s="1831"/>
      <c r="C4846" s="1831"/>
      <c r="D4846" s="1627"/>
      <c r="E4846" s="1831"/>
      <c r="F4846" s="1831"/>
      <c r="G4846" s="1831"/>
      <c r="S4846" s="1473"/>
      <c r="BU4846" s="1819"/>
      <c r="CI4846" s="1455"/>
    </row>
    <row r="4847" spans="2:87" s="1365" customFormat="1" x14ac:dyDescent="0.25">
      <c r="B4847" s="1831"/>
      <c r="C4847" s="1831"/>
      <c r="D4847" s="1627"/>
      <c r="E4847" s="1831"/>
      <c r="F4847" s="1831"/>
      <c r="G4847" s="1831"/>
      <c r="S4847" s="1473"/>
      <c r="BU4847" s="1819"/>
      <c r="CI4847" s="1455"/>
    </row>
    <row r="4848" spans="2:87" s="1365" customFormat="1" x14ac:dyDescent="0.25">
      <c r="B4848" s="1831"/>
      <c r="C4848" s="1831"/>
      <c r="D4848" s="1627"/>
      <c r="E4848" s="1831"/>
      <c r="F4848" s="1831"/>
      <c r="G4848" s="1831"/>
      <c r="S4848" s="1473"/>
      <c r="BU4848" s="1819"/>
      <c r="CI4848" s="1455"/>
    </row>
    <row r="4849" spans="2:87" s="1365" customFormat="1" x14ac:dyDescent="0.25">
      <c r="B4849" s="1831"/>
      <c r="C4849" s="1831"/>
      <c r="D4849" s="1627"/>
      <c r="E4849" s="1831"/>
      <c r="F4849" s="1831"/>
      <c r="G4849" s="1831"/>
      <c r="S4849" s="1473"/>
      <c r="BU4849" s="1819"/>
      <c r="CI4849" s="1455"/>
    </row>
    <row r="4850" spans="2:87" s="1365" customFormat="1" x14ac:dyDescent="0.25">
      <c r="B4850" s="1831"/>
      <c r="C4850" s="1831"/>
      <c r="D4850" s="1627"/>
      <c r="E4850" s="1831"/>
      <c r="F4850" s="1831"/>
      <c r="G4850" s="1831"/>
      <c r="S4850" s="1473"/>
      <c r="BU4850" s="1819"/>
      <c r="CI4850" s="1455"/>
    </row>
    <row r="4851" spans="2:87" s="1365" customFormat="1" x14ac:dyDescent="0.25">
      <c r="B4851" s="1831"/>
      <c r="C4851" s="1831"/>
      <c r="D4851" s="1627"/>
      <c r="E4851" s="1831"/>
      <c r="F4851" s="1831"/>
      <c r="G4851" s="1831"/>
      <c r="S4851" s="1473"/>
      <c r="BU4851" s="1819"/>
      <c r="CI4851" s="1455"/>
    </row>
    <row r="4852" spans="2:87" s="1365" customFormat="1" x14ac:dyDescent="0.25">
      <c r="B4852" s="1831"/>
      <c r="C4852" s="1831"/>
      <c r="D4852" s="1627"/>
      <c r="E4852" s="1831"/>
      <c r="F4852" s="1831"/>
      <c r="G4852" s="1831"/>
      <c r="S4852" s="1473"/>
      <c r="BU4852" s="1819"/>
      <c r="CI4852" s="1455"/>
    </row>
    <row r="4853" spans="2:87" s="1365" customFormat="1" x14ac:dyDescent="0.25">
      <c r="B4853" s="1831"/>
      <c r="C4853" s="1831"/>
      <c r="D4853" s="1627"/>
      <c r="E4853" s="1831"/>
      <c r="F4853" s="1831"/>
      <c r="G4853" s="1831"/>
      <c r="S4853" s="1473"/>
      <c r="BU4853" s="1819"/>
      <c r="CI4853" s="1455"/>
    </row>
    <row r="4854" spans="2:87" s="1365" customFormat="1" x14ac:dyDescent="0.25">
      <c r="B4854" s="1831"/>
      <c r="C4854" s="1831"/>
      <c r="D4854" s="1627"/>
      <c r="E4854" s="1831"/>
      <c r="F4854" s="1831"/>
      <c r="G4854" s="1831"/>
      <c r="S4854" s="1473"/>
      <c r="BU4854" s="1819"/>
      <c r="CI4854" s="1455"/>
    </row>
    <row r="4855" spans="2:87" s="1365" customFormat="1" x14ac:dyDescent="0.25">
      <c r="B4855" s="1831"/>
      <c r="C4855" s="1831"/>
      <c r="D4855" s="1627"/>
      <c r="E4855" s="1831"/>
      <c r="F4855" s="1831"/>
      <c r="G4855" s="1831"/>
      <c r="S4855" s="1473"/>
      <c r="BU4855" s="1819"/>
      <c r="CI4855" s="1455"/>
    </row>
    <row r="4856" spans="2:87" s="1365" customFormat="1" x14ac:dyDescent="0.25">
      <c r="B4856" s="1831"/>
      <c r="C4856" s="1831"/>
      <c r="D4856" s="1627"/>
      <c r="E4856" s="1831"/>
      <c r="F4856" s="1831"/>
      <c r="G4856" s="1831"/>
      <c r="S4856" s="1473"/>
      <c r="BU4856" s="1819"/>
      <c r="CI4856" s="1455"/>
    </row>
    <row r="4857" spans="2:87" s="1365" customFormat="1" x14ac:dyDescent="0.25">
      <c r="B4857" s="1831"/>
      <c r="C4857" s="1831"/>
      <c r="D4857" s="1627"/>
      <c r="E4857" s="1831"/>
      <c r="F4857" s="1831"/>
      <c r="G4857" s="1831"/>
      <c r="S4857" s="1473"/>
      <c r="BU4857" s="1819"/>
      <c r="CI4857" s="1455"/>
    </row>
    <row r="4858" spans="2:87" s="1365" customFormat="1" x14ac:dyDescent="0.25">
      <c r="B4858" s="1831"/>
      <c r="C4858" s="1831"/>
      <c r="D4858" s="1627"/>
      <c r="E4858" s="1831"/>
      <c r="F4858" s="1831"/>
      <c r="G4858" s="1831"/>
      <c r="S4858" s="1473"/>
      <c r="BU4858" s="1819"/>
      <c r="CI4858" s="1455"/>
    </row>
    <row r="4859" spans="2:87" s="1365" customFormat="1" x14ac:dyDescent="0.25">
      <c r="B4859" s="1831"/>
      <c r="C4859" s="1831"/>
      <c r="D4859" s="1627"/>
      <c r="E4859" s="1831"/>
      <c r="F4859" s="1831"/>
      <c r="G4859" s="1831"/>
      <c r="S4859" s="1473"/>
      <c r="BU4859" s="1819"/>
      <c r="CI4859" s="1455"/>
    </row>
    <row r="4860" spans="2:87" s="1365" customFormat="1" x14ac:dyDescent="0.25">
      <c r="B4860" s="1831"/>
      <c r="C4860" s="1831"/>
      <c r="D4860" s="1627"/>
      <c r="E4860" s="1831"/>
      <c r="F4860" s="1831"/>
      <c r="G4860" s="1831"/>
      <c r="S4860" s="1473"/>
      <c r="BU4860" s="1819"/>
      <c r="CI4860" s="1455"/>
    </row>
    <row r="4861" spans="2:87" s="1365" customFormat="1" x14ac:dyDescent="0.25">
      <c r="B4861" s="1831"/>
      <c r="C4861" s="1831"/>
      <c r="D4861" s="1627"/>
      <c r="E4861" s="1831"/>
      <c r="F4861" s="1831"/>
      <c r="G4861" s="1831"/>
      <c r="S4861" s="1473"/>
      <c r="BU4861" s="1819"/>
      <c r="CI4861" s="1455"/>
    </row>
    <row r="4862" spans="2:87" s="1365" customFormat="1" x14ac:dyDescent="0.25">
      <c r="B4862" s="1831"/>
      <c r="C4862" s="1831"/>
      <c r="D4862" s="1627"/>
      <c r="E4862" s="1831"/>
      <c r="F4862" s="1831"/>
      <c r="G4862" s="1831"/>
      <c r="S4862" s="1473"/>
      <c r="BU4862" s="1819"/>
      <c r="CI4862" s="1455"/>
    </row>
    <row r="4863" spans="2:87" s="1365" customFormat="1" x14ac:dyDescent="0.25">
      <c r="B4863" s="1831"/>
      <c r="C4863" s="1831"/>
      <c r="D4863" s="1627"/>
      <c r="E4863" s="1831"/>
      <c r="F4863" s="1831"/>
      <c r="G4863" s="1831"/>
      <c r="S4863" s="1473"/>
      <c r="BU4863" s="1819"/>
      <c r="CI4863" s="1455"/>
    </row>
    <row r="4864" spans="2:87" s="1365" customFormat="1" x14ac:dyDescent="0.25">
      <c r="B4864" s="1831"/>
      <c r="C4864" s="1831"/>
      <c r="D4864" s="1627"/>
      <c r="E4864" s="1831"/>
      <c r="F4864" s="1831"/>
      <c r="G4864" s="1831"/>
      <c r="S4864" s="1473"/>
      <c r="BU4864" s="1819"/>
      <c r="CI4864" s="1455"/>
    </row>
    <row r="4865" spans="2:87" s="1365" customFormat="1" x14ac:dyDescent="0.25">
      <c r="B4865" s="1831"/>
      <c r="C4865" s="1831"/>
      <c r="D4865" s="1627"/>
      <c r="E4865" s="1831"/>
      <c r="F4865" s="1831"/>
      <c r="G4865" s="1831"/>
      <c r="S4865" s="1473"/>
      <c r="BU4865" s="1819"/>
      <c r="CI4865" s="1455"/>
    </row>
    <row r="4866" spans="2:87" s="1365" customFormat="1" x14ac:dyDescent="0.25">
      <c r="B4866" s="1831"/>
      <c r="C4866" s="1831"/>
      <c r="D4866" s="1627"/>
      <c r="E4866" s="1831"/>
      <c r="F4866" s="1831"/>
      <c r="G4866" s="1831"/>
      <c r="S4866" s="1473"/>
      <c r="BU4866" s="1819"/>
      <c r="CI4866" s="1455"/>
    </row>
    <row r="4867" spans="2:87" s="1365" customFormat="1" x14ac:dyDescent="0.25">
      <c r="B4867" s="1831"/>
      <c r="C4867" s="1831"/>
      <c r="D4867" s="1627"/>
      <c r="E4867" s="1831"/>
      <c r="F4867" s="1831"/>
      <c r="G4867" s="1831"/>
      <c r="S4867" s="1473"/>
      <c r="BU4867" s="1819"/>
      <c r="CI4867" s="1455"/>
    </row>
    <row r="4868" spans="2:87" s="1365" customFormat="1" x14ac:dyDescent="0.25">
      <c r="B4868" s="1831"/>
      <c r="C4868" s="1831"/>
      <c r="D4868" s="1627"/>
      <c r="E4868" s="1831"/>
      <c r="F4868" s="1831"/>
      <c r="G4868" s="1831"/>
      <c r="S4868" s="1473"/>
      <c r="BU4868" s="1819"/>
      <c r="CI4868" s="1455"/>
    </row>
    <row r="4869" spans="2:87" s="1365" customFormat="1" x14ac:dyDescent="0.25">
      <c r="B4869" s="1831"/>
      <c r="C4869" s="1831"/>
      <c r="D4869" s="1627"/>
      <c r="E4869" s="1831"/>
      <c r="F4869" s="1831"/>
      <c r="G4869" s="1831"/>
      <c r="S4869" s="1473"/>
      <c r="BU4869" s="1819"/>
      <c r="CI4869" s="1455"/>
    </row>
    <row r="4870" spans="2:87" s="1365" customFormat="1" x14ac:dyDescent="0.25">
      <c r="B4870" s="1831"/>
      <c r="C4870" s="1831"/>
      <c r="D4870" s="1627"/>
      <c r="E4870" s="1831"/>
      <c r="F4870" s="1831"/>
      <c r="G4870" s="1831"/>
      <c r="S4870" s="1473"/>
      <c r="BU4870" s="1819"/>
      <c r="CI4870" s="1455"/>
    </row>
    <row r="4871" spans="2:87" s="1365" customFormat="1" x14ac:dyDescent="0.25">
      <c r="B4871" s="1831"/>
      <c r="C4871" s="1831"/>
      <c r="D4871" s="1627"/>
      <c r="E4871" s="1831"/>
      <c r="F4871" s="1831"/>
      <c r="G4871" s="1831"/>
      <c r="S4871" s="1473"/>
      <c r="BU4871" s="1819"/>
      <c r="CI4871" s="1455"/>
    </row>
    <row r="4872" spans="2:87" s="1365" customFormat="1" x14ac:dyDescent="0.25">
      <c r="B4872" s="1831"/>
      <c r="C4872" s="1831"/>
      <c r="D4872" s="1627"/>
      <c r="E4872" s="1831"/>
      <c r="F4872" s="1831"/>
      <c r="G4872" s="1831"/>
      <c r="S4872" s="1473"/>
      <c r="BU4872" s="1819"/>
      <c r="CI4872" s="1455"/>
    </row>
    <row r="4873" spans="2:87" s="1365" customFormat="1" x14ac:dyDescent="0.25">
      <c r="B4873" s="1831"/>
      <c r="C4873" s="1831"/>
      <c r="D4873" s="1627"/>
      <c r="E4873" s="1831"/>
      <c r="F4873" s="1831"/>
      <c r="G4873" s="1831"/>
      <c r="S4873" s="1473"/>
      <c r="BU4873" s="1819"/>
      <c r="CI4873" s="1455"/>
    </row>
    <row r="4874" spans="2:87" s="1365" customFormat="1" x14ac:dyDescent="0.25">
      <c r="B4874" s="1831"/>
      <c r="C4874" s="1831"/>
      <c r="D4874" s="1627"/>
      <c r="E4874" s="1831"/>
      <c r="F4874" s="1831"/>
      <c r="G4874" s="1831"/>
      <c r="S4874" s="1473"/>
      <c r="BU4874" s="1819"/>
      <c r="CI4874" s="1455"/>
    </row>
    <row r="4875" spans="2:87" s="1365" customFormat="1" x14ac:dyDescent="0.25">
      <c r="B4875" s="1831"/>
      <c r="C4875" s="1831"/>
      <c r="D4875" s="1627"/>
      <c r="E4875" s="1831"/>
      <c r="F4875" s="1831"/>
      <c r="G4875" s="1831"/>
      <c r="S4875" s="1473"/>
      <c r="BU4875" s="1819"/>
      <c r="CI4875" s="1455"/>
    </row>
    <row r="4876" spans="2:87" s="1365" customFormat="1" x14ac:dyDescent="0.25">
      <c r="B4876" s="1831"/>
      <c r="C4876" s="1831"/>
      <c r="D4876" s="1627"/>
      <c r="E4876" s="1831"/>
      <c r="F4876" s="1831"/>
      <c r="G4876" s="1831"/>
      <c r="S4876" s="1473"/>
      <c r="BU4876" s="1819"/>
      <c r="CI4876" s="1455"/>
    </row>
    <row r="4877" spans="2:87" s="1365" customFormat="1" x14ac:dyDescent="0.25">
      <c r="B4877" s="1831"/>
      <c r="C4877" s="1831"/>
      <c r="D4877" s="1627"/>
      <c r="E4877" s="1831"/>
      <c r="F4877" s="1831"/>
      <c r="G4877" s="1831"/>
      <c r="S4877" s="1473"/>
      <c r="BU4877" s="1819"/>
      <c r="CI4877" s="1455"/>
    </row>
    <row r="4878" spans="2:87" s="1365" customFormat="1" x14ac:dyDescent="0.25">
      <c r="B4878" s="1831"/>
      <c r="C4878" s="1831"/>
      <c r="D4878" s="1627"/>
      <c r="E4878" s="1831"/>
      <c r="F4878" s="1831"/>
      <c r="G4878" s="1831"/>
      <c r="S4878" s="1473"/>
      <c r="BU4878" s="1819"/>
      <c r="CI4878" s="1455"/>
    </row>
    <row r="4879" spans="2:87" s="1365" customFormat="1" x14ac:dyDescent="0.25">
      <c r="B4879" s="1831"/>
      <c r="C4879" s="1831"/>
      <c r="D4879" s="1627"/>
      <c r="E4879" s="1831"/>
      <c r="F4879" s="1831"/>
      <c r="G4879" s="1831"/>
      <c r="S4879" s="1473"/>
      <c r="BU4879" s="1819"/>
      <c r="CI4879" s="1455"/>
    </row>
    <row r="4880" spans="2:87" s="1365" customFormat="1" x14ac:dyDescent="0.25">
      <c r="B4880" s="1831"/>
      <c r="C4880" s="1831"/>
      <c r="D4880" s="1627"/>
      <c r="E4880" s="1831"/>
      <c r="F4880" s="1831"/>
      <c r="G4880" s="1831"/>
      <c r="S4880" s="1473"/>
      <c r="BU4880" s="1819"/>
      <c r="CI4880" s="1455"/>
    </row>
    <row r="4881" spans="2:87" s="1365" customFormat="1" x14ac:dyDescent="0.25">
      <c r="B4881" s="1831"/>
      <c r="C4881" s="1831"/>
      <c r="D4881" s="1627"/>
      <c r="E4881" s="1831"/>
      <c r="F4881" s="1831"/>
      <c r="G4881" s="1831"/>
      <c r="S4881" s="1473"/>
      <c r="BU4881" s="1819"/>
      <c r="CI4881" s="1455"/>
    </row>
    <row r="4882" spans="2:87" s="1365" customFormat="1" x14ac:dyDescent="0.25">
      <c r="B4882" s="1831"/>
      <c r="C4882" s="1831"/>
      <c r="D4882" s="1627"/>
      <c r="E4882" s="1831"/>
      <c r="F4882" s="1831"/>
      <c r="G4882" s="1831"/>
      <c r="S4882" s="1473"/>
      <c r="BU4882" s="1819"/>
      <c r="CI4882" s="1455"/>
    </row>
    <row r="4883" spans="2:87" s="1365" customFormat="1" x14ac:dyDescent="0.25">
      <c r="B4883" s="1831"/>
      <c r="C4883" s="1831"/>
      <c r="D4883" s="1627"/>
      <c r="E4883" s="1831"/>
      <c r="F4883" s="1831"/>
      <c r="G4883" s="1831"/>
      <c r="S4883" s="1473"/>
      <c r="BU4883" s="1819"/>
      <c r="CI4883" s="1455"/>
    </row>
    <row r="4884" spans="2:87" s="1365" customFormat="1" x14ac:dyDescent="0.25">
      <c r="B4884" s="1831"/>
      <c r="C4884" s="1831"/>
      <c r="D4884" s="1627"/>
      <c r="E4884" s="1831"/>
      <c r="F4884" s="1831"/>
      <c r="G4884" s="1831"/>
      <c r="S4884" s="1473"/>
      <c r="BU4884" s="1819"/>
      <c r="CI4884" s="1455"/>
    </row>
    <row r="4885" spans="2:87" s="1365" customFormat="1" x14ac:dyDescent="0.25">
      <c r="B4885" s="1831"/>
      <c r="C4885" s="1831"/>
      <c r="D4885" s="1627"/>
      <c r="E4885" s="1831"/>
      <c r="F4885" s="1831"/>
      <c r="G4885" s="1831"/>
      <c r="S4885" s="1473"/>
      <c r="BU4885" s="1819"/>
      <c r="CI4885" s="1455"/>
    </row>
    <row r="4886" spans="2:87" s="1365" customFormat="1" x14ac:dyDescent="0.25">
      <c r="B4886" s="1831"/>
      <c r="C4886" s="1831"/>
      <c r="D4886" s="1627"/>
      <c r="E4886" s="1831"/>
      <c r="F4886" s="1831"/>
      <c r="G4886" s="1831"/>
      <c r="S4886" s="1473"/>
      <c r="BU4886" s="1819"/>
      <c r="CI4886" s="1455"/>
    </row>
    <row r="4887" spans="2:87" s="1365" customFormat="1" x14ac:dyDescent="0.25">
      <c r="B4887" s="1831"/>
      <c r="C4887" s="1831"/>
      <c r="D4887" s="1627"/>
      <c r="E4887" s="1831"/>
      <c r="F4887" s="1831"/>
      <c r="G4887" s="1831"/>
      <c r="S4887" s="1473"/>
      <c r="BU4887" s="1819"/>
      <c r="CI4887" s="1455"/>
    </row>
    <row r="4888" spans="2:87" s="1365" customFormat="1" x14ac:dyDescent="0.25">
      <c r="B4888" s="1831"/>
      <c r="C4888" s="1831"/>
      <c r="D4888" s="1627"/>
      <c r="E4888" s="1831"/>
      <c r="F4888" s="1831"/>
      <c r="G4888" s="1831"/>
      <c r="S4888" s="1473"/>
      <c r="BU4888" s="1819"/>
      <c r="CI4888" s="1455"/>
    </row>
    <row r="4889" spans="2:87" s="1365" customFormat="1" x14ac:dyDescent="0.25">
      <c r="B4889" s="1831"/>
      <c r="C4889" s="1831"/>
      <c r="D4889" s="1627"/>
      <c r="E4889" s="1831"/>
      <c r="F4889" s="1831"/>
      <c r="G4889" s="1831"/>
      <c r="S4889" s="1473"/>
      <c r="BU4889" s="1819"/>
      <c r="CI4889" s="1455"/>
    </row>
    <row r="4890" spans="2:87" s="1365" customFormat="1" x14ac:dyDescent="0.25">
      <c r="B4890" s="1831"/>
      <c r="C4890" s="1831"/>
      <c r="D4890" s="1627"/>
      <c r="E4890" s="1831"/>
      <c r="F4890" s="1831"/>
      <c r="G4890" s="1831"/>
      <c r="S4890" s="1473"/>
      <c r="BU4890" s="1819"/>
      <c r="CI4890" s="1455"/>
    </row>
    <row r="4891" spans="2:87" s="1365" customFormat="1" x14ac:dyDescent="0.25">
      <c r="B4891" s="1831"/>
      <c r="C4891" s="1831"/>
      <c r="D4891" s="1627"/>
      <c r="E4891" s="1831"/>
      <c r="F4891" s="1831"/>
      <c r="G4891" s="1831"/>
      <c r="S4891" s="1473"/>
      <c r="BU4891" s="1819"/>
      <c r="CI4891" s="1455"/>
    </row>
    <row r="4892" spans="2:87" s="1365" customFormat="1" x14ac:dyDescent="0.25">
      <c r="B4892" s="1831"/>
      <c r="C4892" s="1831"/>
      <c r="D4892" s="1627"/>
      <c r="E4892" s="1831"/>
      <c r="F4892" s="1831"/>
      <c r="G4892" s="1831"/>
      <c r="S4892" s="1473"/>
      <c r="BU4892" s="1819"/>
      <c r="CI4892" s="1455"/>
    </row>
    <row r="4893" spans="2:87" s="1365" customFormat="1" x14ac:dyDescent="0.25">
      <c r="B4893" s="1831"/>
      <c r="C4893" s="1831"/>
      <c r="D4893" s="1627"/>
      <c r="E4893" s="1831"/>
      <c r="F4893" s="1831"/>
      <c r="G4893" s="1831"/>
      <c r="S4893" s="1473"/>
      <c r="BU4893" s="1819"/>
      <c r="CI4893" s="1455"/>
    </row>
    <row r="4894" spans="2:87" s="1365" customFormat="1" x14ac:dyDescent="0.25">
      <c r="B4894" s="1831"/>
      <c r="C4894" s="1831"/>
      <c r="D4894" s="1627"/>
      <c r="E4894" s="1831"/>
      <c r="F4894" s="1831"/>
      <c r="G4894" s="1831"/>
      <c r="S4894" s="1473"/>
      <c r="BU4894" s="1819"/>
      <c r="CI4894" s="1455"/>
    </row>
    <row r="4895" spans="2:87" s="1365" customFormat="1" x14ac:dyDescent="0.25">
      <c r="B4895" s="1831"/>
      <c r="C4895" s="1831"/>
      <c r="D4895" s="1627"/>
      <c r="E4895" s="1831"/>
      <c r="F4895" s="1831"/>
      <c r="G4895" s="1831"/>
      <c r="S4895" s="1473"/>
      <c r="BU4895" s="1819"/>
      <c r="CI4895" s="1455"/>
    </row>
    <row r="4896" spans="2:87" s="1365" customFormat="1" x14ac:dyDescent="0.25">
      <c r="B4896" s="1831"/>
      <c r="C4896" s="1831"/>
      <c r="D4896" s="1627"/>
      <c r="E4896" s="1831"/>
      <c r="F4896" s="1831"/>
      <c r="G4896" s="1831"/>
      <c r="S4896" s="1473"/>
      <c r="BU4896" s="1819"/>
      <c r="CI4896" s="1455"/>
    </row>
    <row r="4897" spans="2:87" s="1365" customFormat="1" x14ac:dyDescent="0.25">
      <c r="B4897" s="1831"/>
      <c r="C4897" s="1831"/>
      <c r="D4897" s="1627"/>
      <c r="E4897" s="1831"/>
      <c r="F4897" s="1831"/>
      <c r="G4897" s="1831"/>
      <c r="S4897" s="1473"/>
      <c r="BU4897" s="1819"/>
      <c r="CI4897" s="1455"/>
    </row>
    <row r="4898" spans="2:87" s="1365" customFormat="1" x14ac:dyDescent="0.25">
      <c r="B4898" s="1831"/>
      <c r="C4898" s="1831"/>
      <c r="D4898" s="1627"/>
      <c r="E4898" s="1831"/>
      <c r="F4898" s="1831"/>
      <c r="G4898" s="1831"/>
      <c r="S4898" s="1473"/>
      <c r="BU4898" s="1819"/>
      <c r="CI4898" s="1455"/>
    </row>
    <row r="4899" spans="2:87" s="1365" customFormat="1" x14ac:dyDescent="0.25">
      <c r="B4899" s="1831"/>
      <c r="C4899" s="1831"/>
      <c r="D4899" s="1627"/>
      <c r="E4899" s="1831"/>
      <c r="F4899" s="1831"/>
      <c r="G4899" s="1831"/>
      <c r="S4899" s="1473"/>
      <c r="BU4899" s="1819"/>
      <c r="CI4899" s="1455"/>
    </row>
    <row r="4900" spans="2:87" s="1365" customFormat="1" x14ac:dyDescent="0.25">
      <c r="B4900" s="1831"/>
      <c r="C4900" s="1831"/>
      <c r="D4900" s="1627"/>
      <c r="E4900" s="1831"/>
      <c r="F4900" s="1831"/>
      <c r="G4900" s="1831"/>
      <c r="S4900" s="1473"/>
      <c r="BU4900" s="1819"/>
      <c r="CI4900" s="1455"/>
    </row>
    <row r="4901" spans="2:87" s="1365" customFormat="1" x14ac:dyDescent="0.25">
      <c r="B4901" s="1831"/>
      <c r="C4901" s="1831"/>
      <c r="D4901" s="1627"/>
      <c r="E4901" s="1831"/>
      <c r="F4901" s="1831"/>
      <c r="G4901" s="1831"/>
      <c r="S4901" s="1473"/>
      <c r="BU4901" s="1819"/>
      <c r="CI4901" s="1455"/>
    </row>
    <row r="4902" spans="2:87" s="1365" customFormat="1" x14ac:dyDescent="0.25">
      <c r="B4902" s="1831"/>
      <c r="C4902" s="1831"/>
      <c r="D4902" s="1627"/>
      <c r="E4902" s="1831"/>
      <c r="F4902" s="1831"/>
      <c r="G4902" s="1831"/>
      <c r="S4902" s="1473"/>
      <c r="BU4902" s="1819"/>
      <c r="CI4902" s="1455"/>
    </row>
    <row r="4903" spans="2:87" s="1365" customFormat="1" x14ac:dyDescent="0.25">
      <c r="B4903" s="1831"/>
      <c r="C4903" s="1831"/>
      <c r="D4903" s="1627"/>
      <c r="E4903" s="1831"/>
      <c r="F4903" s="1831"/>
      <c r="G4903" s="1831"/>
      <c r="S4903" s="1473"/>
      <c r="BU4903" s="1819"/>
      <c r="CI4903" s="1455"/>
    </row>
    <row r="4904" spans="2:87" s="1365" customFormat="1" x14ac:dyDescent="0.25">
      <c r="B4904" s="1831"/>
      <c r="C4904" s="1831"/>
      <c r="D4904" s="1627"/>
      <c r="E4904" s="1831"/>
      <c r="F4904" s="1831"/>
      <c r="G4904" s="1831"/>
      <c r="S4904" s="1473"/>
      <c r="BU4904" s="1819"/>
      <c r="CI4904" s="1455"/>
    </row>
    <row r="4905" spans="2:87" s="1365" customFormat="1" x14ac:dyDescent="0.25">
      <c r="B4905" s="1831"/>
      <c r="C4905" s="1831"/>
      <c r="D4905" s="1627"/>
      <c r="E4905" s="1831"/>
      <c r="F4905" s="1831"/>
      <c r="G4905" s="1831"/>
      <c r="S4905" s="1473"/>
      <c r="BU4905" s="1819"/>
      <c r="CI4905" s="1455"/>
    </row>
    <row r="4906" spans="2:87" s="1365" customFormat="1" x14ac:dyDescent="0.25">
      <c r="B4906" s="1831"/>
      <c r="C4906" s="1831"/>
      <c r="D4906" s="1627"/>
      <c r="E4906" s="1831"/>
      <c r="F4906" s="1831"/>
      <c r="G4906" s="1831"/>
      <c r="S4906" s="1473"/>
      <c r="BU4906" s="1819"/>
      <c r="CI4906" s="1455"/>
    </row>
    <row r="4907" spans="2:87" s="1365" customFormat="1" x14ac:dyDescent="0.25">
      <c r="B4907" s="1831"/>
      <c r="C4907" s="1831"/>
      <c r="D4907" s="1627"/>
      <c r="E4907" s="1831"/>
      <c r="F4907" s="1831"/>
      <c r="G4907" s="1831"/>
      <c r="S4907" s="1473"/>
      <c r="BU4907" s="1819"/>
      <c r="CI4907" s="1455"/>
    </row>
    <row r="4908" spans="2:87" s="1365" customFormat="1" x14ac:dyDescent="0.25">
      <c r="B4908" s="1831"/>
      <c r="C4908" s="1831"/>
      <c r="D4908" s="1627"/>
      <c r="E4908" s="1831"/>
      <c r="F4908" s="1831"/>
      <c r="G4908" s="1831"/>
      <c r="S4908" s="1473"/>
      <c r="BU4908" s="1819"/>
      <c r="CI4908" s="1455"/>
    </row>
    <row r="4909" spans="2:87" s="1365" customFormat="1" x14ac:dyDescent="0.25">
      <c r="B4909" s="1831"/>
      <c r="C4909" s="1831"/>
      <c r="D4909" s="1627"/>
      <c r="E4909" s="1831"/>
      <c r="F4909" s="1831"/>
      <c r="G4909" s="1831"/>
      <c r="S4909" s="1473"/>
      <c r="BU4909" s="1819"/>
      <c r="CI4909" s="1455"/>
    </row>
    <row r="4910" spans="2:87" s="1365" customFormat="1" x14ac:dyDescent="0.25">
      <c r="B4910" s="1831"/>
      <c r="C4910" s="1831"/>
      <c r="D4910" s="1627"/>
      <c r="E4910" s="1831"/>
      <c r="F4910" s="1831"/>
      <c r="G4910" s="1831"/>
      <c r="S4910" s="1473"/>
      <c r="BU4910" s="1819"/>
      <c r="CI4910" s="1455"/>
    </row>
    <row r="4911" spans="2:87" s="1365" customFormat="1" x14ac:dyDescent="0.25">
      <c r="B4911" s="1831"/>
      <c r="C4911" s="1831"/>
      <c r="D4911" s="1627"/>
      <c r="E4911" s="1831"/>
      <c r="F4911" s="1831"/>
      <c r="G4911" s="1831"/>
      <c r="S4911" s="1473"/>
      <c r="BU4911" s="1819"/>
      <c r="CI4911" s="1455"/>
    </row>
    <row r="4912" spans="2:87" s="1365" customFormat="1" x14ac:dyDescent="0.25">
      <c r="B4912" s="1831"/>
      <c r="C4912" s="1831"/>
      <c r="D4912" s="1627"/>
      <c r="E4912" s="1831"/>
      <c r="F4912" s="1831"/>
      <c r="G4912" s="1831"/>
      <c r="S4912" s="1473"/>
      <c r="BU4912" s="1819"/>
      <c r="CI4912" s="1455"/>
    </row>
    <row r="4913" spans="2:87" s="1365" customFormat="1" x14ac:dyDescent="0.25">
      <c r="B4913" s="1831"/>
      <c r="C4913" s="1831"/>
      <c r="D4913" s="1627"/>
      <c r="E4913" s="1831"/>
      <c r="F4913" s="1831"/>
      <c r="G4913" s="1831"/>
      <c r="S4913" s="1473"/>
      <c r="BU4913" s="1819"/>
      <c r="CI4913" s="1455"/>
    </row>
    <row r="4914" spans="2:87" s="1365" customFormat="1" x14ac:dyDescent="0.25">
      <c r="B4914" s="1831"/>
      <c r="C4914" s="1831"/>
      <c r="D4914" s="1627"/>
      <c r="E4914" s="1831"/>
      <c r="F4914" s="1831"/>
      <c r="G4914" s="1831"/>
      <c r="S4914" s="1473"/>
      <c r="BU4914" s="1819"/>
      <c r="CI4914" s="1455"/>
    </row>
    <row r="4915" spans="2:87" s="1365" customFormat="1" x14ac:dyDescent="0.25">
      <c r="B4915" s="1831"/>
      <c r="C4915" s="1831"/>
      <c r="D4915" s="1627"/>
      <c r="E4915" s="1831"/>
      <c r="F4915" s="1831"/>
      <c r="G4915" s="1831"/>
      <c r="S4915" s="1473"/>
      <c r="BU4915" s="1819"/>
      <c r="CI4915" s="1455"/>
    </row>
    <row r="4916" spans="2:87" s="1365" customFormat="1" x14ac:dyDescent="0.25">
      <c r="B4916" s="1831"/>
      <c r="C4916" s="1831"/>
      <c r="D4916" s="1627"/>
      <c r="E4916" s="1831"/>
      <c r="F4916" s="1831"/>
      <c r="G4916" s="1831"/>
      <c r="S4916" s="1473"/>
      <c r="BU4916" s="1819"/>
      <c r="CI4916" s="1455"/>
    </row>
    <row r="4917" spans="2:87" s="1365" customFormat="1" x14ac:dyDescent="0.25">
      <c r="B4917" s="1831"/>
      <c r="C4917" s="1831"/>
      <c r="D4917" s="1627"/>
      <c r="E4917" s="1831"/>
      <c r="F4917" s="1831"/>
      <c r="G4917" s="1831"/>
      <c r="S4917" s="1473"/>
      <c r="BU4917" s="1819"/>
      <c r="CI4917" s="1455"/>
    </row>
    <row r="4918" spans="2:87" s="1365" customFormat="1" x14ac:dyDescent="0.25">
      <c r="B4918" s="1831"/>
      <c r="C4918" s="1831"/>
      <c r="D4918" s="1627"/>
      <c r="E4918" s="1831"/>
      <c r="F4918" s="1831"/>
      <c r="G4918" s="1831"/>
      <c r="S4918" s="1473"/>
      <c r="BU4918" s="1819"/>
      <c r="CI4918" s="1455"/>
    </row>
    <row r="4919" spans="2:87" s="1365" customFormat="1" x14ac:dyDescent="0.25">
      <c r="B4919" s="1831"/>
      <c r="C4919" s="1831"/>
      <c r="D4919" s="1627"/>
      <c r="E4919" s="1831"/>
      <c r="F4919" s="1831"/>
      <c r="G4919" s="1831"/>
      <c r="S4919" s="1473"/>
      <c r="BU4919" s="1819"/>
      <c r="CI4919" s="1455"/>
    </row>
    <row r="4920" spans="2:87" s="1365" customFormat="1" x14ac:dyDescent="0.25">
      <c r="B4920" s="1831"/>
      <c r="C4920" s="1831"/>
      <c r="D4920" s="1627"/>
      <c r="E4920" s="1831"/>
      <c r="F4920" s="1831"/>
      <c r="G4920" s="1831"/>
      <c r="S4920" s="1473"/>
      <c r="BU4920" s="1819"/>
      <c r="CI4920" s="1455"/>
    </row>
    <row r="4921" spans="2:87" s="1365" customFormat="1" x14ac:dyDescent="0.25">
      <c r="B4921" s="1831"/>
      <c r="C4921" s="1831"/>
      <c r="D4921" s="1627"/>
      <c r="E4921" s="1831"/>
      <c r="F4921" s="1831"/>
      <c r="G4921" s="1831"/>
      <c r="S4921" s="1473"/>
      <c r="BU4921" s="1819"/>
      <c r="CI4921" s="1455"/>
    </row>
    <row r="4922" spans="2:87" s="1365" customFormat="1" x14ac:dyDescent="0.25">
      <c r="B4922" s="1831"/>
      <c r="C4922" s="1831"/>
      <c r="D4922" s="1627"/>
      <c r="E4922" s="1831"/>
      <c r="F4922" s="1831"/>
      <c r="G4922" s="1831"/>
      <c r="S4922" s="1473"/>
      <c r="BU4922" s="1819"/>
      <c r="CI4922" s="1455"/>
    </row>
    <row r="4923" spans="2:87" s="1365" customFormat="1" x14ac:dyDescent="0.25">
      <c r="B4923" s="1831"/>
      <c r="C4923" s="1831"/>
      <c r="D4923" s="1627"/>
      <c r="E4923" s="1831"/>
      <c r="F4923" s="1831"/>
      <c r="G4923" s="1831"/>
      <c r="S4923" s="1473"/>
      <c r="BU4923" s="1819"/>
      <c r="CI4923" s="1455"/>
    </row>
    <row r="4924" spans="2:87" s="1365" customFormat="1" x14ac:dyDescent="0.25">
      <c r="B4924" s="1831"/>
      <c r="C4924" s="1831"/>
      <c r="D4924" s="1627"/>
      <c r="E4924" s="1831"/>
      <c r="F4924" s="1831"/>
      <c r="G4924" s="1831"/>
      <c r="S4924" s="1473"/>
      <c r="BU4924" s="1819"/>
      <c r="CI4924" s="1455"/>
    </row>
    <row r="4925" spans="2:87" s="1365" customFormat="1" x14ac:dyDescent="0.25">
      <c r="B4925" s="1831"/>
      <c r="C4925" s="1831"/>
      <c r="D4925" s="1627"/>
      <c r="E4925" s="1831"/>
      <c r="F4925" s="1831"/>
      <c r="G4925" s="1831"/>
      <c r="S4925" s="1473"/>
      <c r="BU4925" s="1819"/>
      <c r="CI4925" s="1455"/>
    </row>
    <row r="4926" spans="2:87" s="1365" customFormat="1" x14ac:dyDescent="0.25">
      <c r="B4926" s="1831"/>
      <c r="C4926" s="1831"/>
      <c r="D4926" s="1627"/>
      <c r="E4926" s="1831"/>
      <c r="F4926" s="1831"/>
      <c r="G4926" s="1831"/>
      <c r="S4926" s="1473"/>
      <c r="BU4926" s="1819"/>
      <c r="CI4926" s="1455"/>
    </row>
    <row r="4927" spans="2:87" s="1365" customFormat="1" x14ac:dyDescent="0.25">
      <c r="B4927" s="1831"/>
      <c r="C4927" s="1831"/>
      <c r="D4927" s="1627"/>
      <c r="E4927" s="1831"/>
      <c r="F4927" s="1831"/>
      <c r="G4927" s="1831"/>
      <c r="S4927" s="1473"/>
      <c r="BU4927" s="1819"/>
      <c r="CI4927" s="1455"/>
    </row>
    <row r="4928" spans="2:87" s="1365" customFormat="1" x14ac:dyDescent="0.25">
      <c r="B4928" s="1831"/>
      <c r="C4928" s="1831"/>
      <c r="D4928" s="1627"/>
      <c r="E4928" s="1831"/>
      <c r="F4928" s="1831"/>
      <c r="G4928" s="1831"/>
      <c r="S4928" s="1473"/>
      <c r="BU4928" s="1819"/>
      <c r="CI4928" s="1455"/>
    </row>
    <row r="4929" spans="2:87" s="1365" customFormat="1" x14ac:dyDescent="0.25">
      <c r="B4929" s="1831"/>
      <c r="C4929" s="1831"/>
      <c r="D4929" s="1627"/>
      <c r="E4929" s="1831"/>
      <c r="F4929" s="1831"/>
      <c r="G4929" s="1831"/>
      <c r="S4929" s="1473"/>
      <c r="BU4929" s="1819"/>
      <c r="CI4929" s="1455"/>
    </row>
    <row r="4930" spans="2:87" s="1365" customFormat="1" x14ac:dyDescent="0.25">
      <c r="B4930" s="1831"/>
      <c r="C4930" s="1831"/>
      <c r="D4930" s="1627"/>
      <c r="E4930" s="1831"/>
      <c r="F4930" s="1831"/>
      <c r="G4930" s="1831"/>
      <c r="S4930" s="1473"/>
      <c r="BU4930" s="1819"/>
      <c r="CI4930" s="1455"/>
    </row>
    <row r="4931" spans="2:87" s="1365" customFormat="1" x14ac:dyDescent="0.25">
      <c r="B4931" s="1831"/>
      <c r="C4931" s="1831"/>
      <c r="D4931" s="1627"/>
      <c r="E4931" s="1831"/>
      <c r="F4931" s="1831"/>
      <c r="G4931" s="1831"/>
      <c r="S4931" s="1473"/>
      <c r="BU4931" s="1819"/>
      <c r="CI4931" s="1455"/>
    </row>
    <row r="4932" spans="2:87" s="1365" customFormat="1" x14ac:dyDescent="0.25">
      <c r="B4932" s="1831"/>
      <c r="C4932" s="1831"/>
      <c r="D4932" s="1627"/>
      <c r="E4932" s="1831"/>
      <c r="F4932" s="1831"/>
      <c r="G4932" s="1831"/>
      <c r="S4932" s="1473"/>
      <c r="BU4932" s="1819"/>
      <c r="CI4932" s="1455"/>
    </row>
    <row r="4933" spans="2:87" s="1365" customFormat="1" x14ac:dyDescent="0.25">
      <c r="B4933" s="1831"/>
      <c r="C4933" s="1831"/>
      <c r="D4933" s="1627"/>
      <c r="E4933" s="1831"/>
      <c r="F4933" s="1831"/>
      <c r="G4933" s="1831"/>
      <c r="S4933" s="1473"/>
      <c r="BU4933" s="1819"/>
      <c r="CI4933" s="1455"/>
    </row>
    <row r="4934" spans="2:87" s="1365" customFormat="1" x14ac:dyDescent="0.25">
      <c r="B4934" s="1831"/>
      <c r="C4934" s="1831"/>
      <c r="D4934" s="1627"/>
      <c r="E4934" s="1831"/>
      <c r="F4934" s="1831"/>
      <c r="G4934" s="1831"/>
      <c r="S4934" s="1473"/>
      <c r="BU4934" s="1819"/>
      <c r="CI4934" s="1455"/>
    </row>
    <row r="4935" spans="2:87" s="1365" customFormat="1" x14ac:dyDescent="0.25">
      <c r="B4935" s="1831"/>
      <c r="C4935" s="1831"/>
      <c r="D4935" s="1627"/>
      <c r="E4935" s="1831"/>
      <c r="F4935" s="1831"/>
      <c r="G4935" s="1831"/>
      <c r="S4935" s="1473"/>
      <c r="BU4935" s="1819"/>
      <c r="CI4935" s="1455"/>
    </row>
    <row r="4936" spans="2:87" s="1365" customFormat="1" x14ac:dyDescent="0.25">
      <c r="B4936" s="1831"/>
      <c r="C4936" s="1831"/>
      <c r="D4936" s="1627"/>
      <c r="E4936" s="1831"/>
      <c r="F4936" s="1831"/>
      <c r="G4936" s="1831"/>
      <c r="S4936" s="1473"/>
      <c r="BU4936" s="1819"/>
      <c r="CI4936" s="1455"/>
    </row>
    <row r="4937" spans="2:87" s="1365" customFormat="1" x14ac:dyDescent="0.25">
      <c r="B4937" s="1831"/>
      <c r="C4937" s="1831"/>
      <c r="D4937" s="1627"/>
      <c r="E4937" s="1831"/>
      <c r="F4937" s="1831"/>
      <c r="G4937" s="1831"/>
      <c r="S4937" s="1473"/>
      <c r="BU4937" s="1819"/>
      <c r="CI4937" s="1455"/>
    </row>
    <row r="4938" spans="2:87" s="1365" customFormat="1" x14ac:dyDescent="0.25">
      <c r="B4938" s="1831"/>
      <c r="C4938" s="1831"/>
      <c r="D4938" s="1627"/>
      <c r="E4938" s="1831"/>
      <c r="F4938" s="1831"/>
      <c r="G4938" s="1831"/>
      <c r="S4938" s="1473"/>
      <c r="BU4938" s="1819"/>
      <c r="CI4938" s="1455"/>
    </row>
    <row r="4939" spans="2:87" s="1365" customFormat="1" x14ac:dyDescent="0.25">
      <c r="B4939" s="1831"/>
      <c r="C4939" s="1831"/>
      <c r="D4939" s="1627"/>
      <c r="E4939" s="1831"/>
      <c r="F4939" s="1831"/>
      <c r="G4939" s="1831"/>
      <c r="S4939" s="1473"/>
      <c r="BU4939" s="1819"/>
      <c r="CI4939" s="1455"/>
    </row>
    <row r="4940" spans="2:87" s="1365" customFormat="1" x14ac:dyDescent="0.25">
      <c r="B4940" s="1831"/>
      <c r="C4940" s="1831"/>
      <c r="D4940" s="1627"/>
      <c r="E4940" s="1831"/>
      <c r="F4940" s="1831"/>
      <c r="G4940" s="1831"/>
      <c r="S4940" s="1473"/>
      <c r="BU4940" s="1819"/>
      <c r="CI4940" s="1455"/>
    </row>
    <row r="4941" spans="2:87" s="1365" customFormat="1" x14ac:dyDescent="0.25">
      <c r="B4941" s="1831"/>
      <c r="C4941" s="1831"/>
      <c r="D4941" s="1627"/>
      <c r="E4941" s="1831"/>
      <c r="F4941" s="1831"/>
      <c r="G4941" s="1831"/>
      <c r="S4941" s="1473"/>
      <c r="BU4941" s="1819"/>
      <c r="CI4941" s="1455"/>
    </row>
    <row r="4942" spans="2:87" s="1365" customFormat="1" x14ac:dyDescent="0.25">
      <c r="B4942" s="1831"/>
      <c r="C4942" s="1831"/>
      <c r="D4942" s="1627"/>
      <c r="E4942" s="1831"/>
      <c r="F4942" s="1831"/>
      <c r="G4942" s="1831"/>
      <c r="S4942" s="1473"/>
      <c r="BU4942" s="1819"/>
      <c r="CI4942" s="1455"/>
    </row>
    <row r="4943" spans="2:87" s="1365" customFormat="1" x14ac:dyDescent="0.25">
      <c r="B4943" s="1831"/>
      <c r="C4943" s="1831"/>
      <c r="D4943" s="1627"/>
      <c r="E4943" s="1831"/>
      <c r="F4943" s="1831"/>
      <c r="G4943" s="1831"/>
      <c r="S4943" s="1473"/>
      <c r="BU4943" s="1819"/>
      <c r="CI4943" s="1455"/>
    </row>
    <row r="4944" spans="2:87" s="1365" customFormat="1" x14ac:dyDescent="0.25">
      <c r="B4944" s="1831"/>
      <c r="C4944" s="1831"/>
      <c r="D4944" s="1627"/>
      <c r="E4944" s="1831"/>
      <c r="F4944" s="1831"/>
      <c r="G4944" s="1831"/>
      <c r="S4944" s="1473"/>
      <c r="BU4944" s="1819"/>
      <c r="CI4944" s="1455"/>
    </row>
    <row r="4945" spans="2:87" s="1365" customFormat="1" x14ac:dyDescent="0.25">
      <c r="B4945" s="1831"/>
      <c r="C4945" s="1831"/>
      <c r="D4945" s="1627"/>
      <c r="E4945" s="1831"/>
      <c r="F4945" s="1831"/>
      <c r="G4945" s="1831"/>
      <c r="S4945" s="1473"/>
      <c r="BU4945" s="1819"/>
      <c r="CI4945" s="1455"/>
    </row>
    <row r="4946" spans="2:87" s="1365" customFormat="1" x14ac:dyDescent="0.25">
      <c r="B4946" s="1831"/>
      <c r="C4946" s="1831"/>
      <c r="D4946" s="1627"/>
      <c r="E4946" s="1831"/>
      <c r="F4946" s="1831"/>
      <c r="G4946" s="1831"/>
      <c r="S4946" s="1473"/>
      <c r="BU4946" s="1819"/>
      <c r="CI4946" s="1455"/>
    </row>
    <row r="4947" spans="2:87" s="1365" customFormat="1" x14ac:dyDescent="0.25">
      <c r="B4947" s="1831"/>
      <c r="C4947" s="1831"/>
      <c r="D4947" s="1627"/>
      <c r="E4947" s="1831"/>
      <c r="F4947" s="1831"/>
      <c r="G4947" s="1831"/>
      <c r="S4947" s="1473"/>
      <c r="BU4947" s="1819"/>
      <c r="CI4947" s="1455"/>
    </row>
    <row r="4948" spans="2:87" s="1365" customFormat="1" x14ac:dyDescent="0.25">
      <c r="B4948" s="1831"/>
      <c r="C4948" s="1831"/>
      <c r="D4948" s="1627"/>
      <c r="E4948" s="1831"/>
      <c r="F4948" s="1831"/>
      <c r="G4948" s="1831"/>
      <c r="S4948" s="1473"/>
      <c r="BU4948" s="1819"/>
      <c r="CI4948" s="1455"/>
    </row>
    <row r="4949" spans="2:87" s="1365" customFormat="1" x14ac:dyDescent="0.25">
      <c r="B4949" s="1831"/>
      <c r="C4949" s="1831"/>
      <c r="D4949" s="1627"/>
      <c r="E4949" s="1831"/>
      <c r="F4949" s="1831"/>
      <c r="G4949" s="1831"/>
      <c r="S4949" s="1473"/>
      <c r="BU4949" s="1819"/>
      <c r="CI4949" s="1455"/>
    </row>
    <row r="4950" spans="2:87" s="1365" customFormat="1" x14ac:dyDescent="0.25">
      <c r="B4950" s="1831"/>
      <c r="C4950" s="1831"/>
      <c r="D4950" s="1627"/>
      <c r="E4950" s="1831"/>
      <c r="F4950" s="1831"/>
      <c r="G4950" s="1831"/>
      <c r="S4950" s="1473"/>
      <c r="BU4950" s="1819"/>
      <c r="CI4950" s="1455"/>
    </row>
    <row r="4951" spans="2:87" s="1365" customFormat="1" x14ac:dyDescent="0.25">
      <c r="B4951" s="1831"/>
      <c r="C4951" s="1831"/>
      <c r="D4951" s="1627"/>
      <c r="E4951" s="1831"/>
      <c r="F4951" s="1831"/>
      <c r="G4951" s="1831"/>
      <c r="S4951" s="1473"/>
      <c r="BU4951" s="1819"/>
      <c r="CI4951" s="1455"/>
    </row>
    <row r="4952" spans="2:87" s="1365" customFormat="1" x14ac:dyDescent="0.25">
      <c r="B4952" s="1831"/>
      <c r="C4952" s="1831"/>
      <c r="D4952" s="1627"/>
      <c r="E4952" s="1831"/>
      <c r="F4952" s="1831"/>
      <c r="G4952" s="1831"/>
      <c r="S4952" s="1473"/>
      <c r="BU4952" s="1819"/>
      <c r="CI4952" s="1455"/>
    </row>
    <row r="4953" spans="2:87" s="1365" customFormat="1" x14ac:dyDescent="0.25">
      <c r="B4953" s="1831"/>
      <c r="C4953" s="1831"/>
      <c r="D4953" s="1627"/>
      <c r="E4953" s="1831"/>
      <c r="F4953" s="1831"/>
      <c r="G4953" s="1831"/>
      <c r="S4953" s="1473"/>
      <c r="BU4953" s="1819"/>
      <c r="CI4953" s="1455"/>
    </row>
    <row r="4954" spans="2:87" s="1365" customFormat="1" x14ac:dyDescent="0.25">
      <c r="B4954" s="1831"/>
      <c r="C4954" s="1831"/>
      <c r="D4954" s="1627"/>
      <c r="E4954" s="1831"/>
      <c r="F4954" s="1831"/>
      <c r="G4954" s="1831"/>
      <c r="S4954" s="1473"/>
      <c r="BU4954" s="1819"/>
      <c r="CI4954" s="1455"/>
    </row>
    <row r="4955" spans="2:87" s="1365" customFormat="1" x14ac:dyDescent="0.25">
      <c r="B4955" s="1831"/>
      <c r="C4955" s="1831"/>
      <c r="D4955" s="1627"/>
      <c r="E4955" s="1831"/>
      <c r="F4955" s="1831"/>
      <c r="G4955" s="1831"/>
      <c r="S4955" s="1473"/>
      <c r="BU4955" s="1819"/>
      <c r="CI4955" s="1455"/>
    </row>
    <row r="4956" spans="2:87" s="1365" customFormat="1" x14ac:dyDescent="0.25">
      <c r="B4956" s="1831"/>
      <c r="C4956" s="1831"/>
      <c r="D4956" s="1627"/>
      <c r="E4956" s="1831"/>
      <c r="F4956" s="1831"/>
      <c r="G4956" s="1831"/>
      <c r="S4956" s="1473"/>
      <c r="BU4956" s="1819"/>
      <c r="CI4956" s="1455"/>
    </row>
    <row r="4957" spans="2:87" s="1365" customFormat="1" x14ac:dyDescent="0.25">
      <c r="B4957" s="1831"/>
      <c r="C4957" s="1831"/>
      <c r="D4957" s="1627"/>
      <c r="E4957" s="1831"/>
      <c r="F4957" s="1831"/>
      <c r="G4957" s="1831"/>
      <c r="S4957" s="1473"/>
      <c r="BU4957" s="1819"/>
      <c r="CI4957" s="1455"/>
    </row>
    <row r="4958" spans="2:87" s="1365" customFormat="1" x14ac:dyDescent="0.25">
      <c r="B4958" s="1831"/>
      <c r="C4958" s="1831"/>
      <c r="D4958" s="1627"/>
      <c r="E4958" s="1831"/>
      <c r="F4958" s="1831"/>
      <c r="G4958" s="1831"/>
      <c r="S4958" s="1473"/>
      <c r="BU4958" s="1819"/>
      <c r="CI4958" s="1455"/>
    </row>
    <row r="4959" spans="2:87" s="1365" customFormat="1" x14ac:dyDescent="0.25">
      <c r="B4959" s="1831"/>
      <c r="C4959" s="1831"/>
      <c r="D4959" s="1627"/>
      <c r="E4959" s="1831"/>
      <c r="F4959" s="1831"/>
      <c r="G4959" s="1831"/>
      <c r="S4959" s="1473"/>
      <c r="BU4959" s="1819"/>
      <c r="CI4959" s="1455"/>
    </row>
    <row r="4960" spans="2:87" s="1365" customFormat="1" x14ac:dyDescent="0.25">
      <c r="B4960" s="1831"/>
      <c r="C4960" s="1831"/>
      <c r="D4960" s="1627"/>
      <c r="E4960" s="1831"/>
      <c r="F4960" s="1831"/>
      <c r="G4960" s="1831"/>
      <c r="S4960" s="1473"/>
      <c r="BU4960" s="1819"/>
      <c r="CI4960" s="1455"/>
    </row>
    <row r="4961" spans="2:87" s="1365" customFormat="1" x14ac:dyDescent="0.25">
      <c r="B4961" s="1831"/>
      <c r="C4961" s="1831"/>
      <c r="D4961" s="1627"/>
      <c r="E4961" s="1831"/>
      <c r="F4961" s="1831"/>
      <c r="G4961" s="1831"/>
      <c r="S4961" s="1473"/>
      <c r="BU4961" s="1819"/>
      <c r="CI4961" s="1455"/>
    </row>
    <row r="4962" spans="2:87" s="1365" customFormat="1" x14ac:dyDescent="0.25">
      <c r="B4962" s="1831"/>
      <c r="C4962" s="1831"/>
      <c r="D4962" s="1627"/>
      <c r="E4962" s="1831"/>
      <c r="F4962" s="1831"/>
      <c r="G4962" s="1831"/>
      <c r="S4962" s="1473"/>
      <c r="BU4962" s="1819"/>
      <c r="CI4962" s="1455"/>
    </row>
    <row r="4963" spans="2:87" s="1365" customFormat="1" x14ac:dyDescent="0.25">
      <c r="B4963" s="1831"/>
      <c r="C4963" s="1831"/>
      <c r="D4963" s="1627"/>
      <c r="E4963" s="1831"/>
      <c r="F4963" s="1831"/>
      <c r="G4963" s="1831"/>
      <c r="S4963" s="1473"/>
      <c r="BU4963" s="1819"/>
      <c r="CI4963" s="1455"/>
    </row>
    <row r="4964" spans="2:87" s="1365" customFormat="1" x14ac:dyDescent="0.25">
      <c r="B4964" s="1831"/>
      <c r="C4964" s="1831"/>
      <c r="D4964" s="1627"/>
      <c r="E4964" s="1831"/>
      <c r="F4964" s="1831"/>
      <c r="G4964" s="1831"/>
      <c r="S4964" s="1473"/>
      <c r="BU4964" s="1819"/>
      <c r="CI4964" s="1455"/>
    </row>
    <row r="4965" spans="2:87" s="1365" customFormat="1" x14ac:dyDescent="0.25">
      <c r="B4965" s="1831"/>
      <c r="C4965" s="1831"/>
      <c r="D4965" s="1627"/>
      <c r="E4965" s="1831"/>
      <c r="F4965" s="1831"/>
      <c r="G4965" s="1831"/>
      <c r="S4965" s="1473"/>
      <c r="BU4965" s="1819"/>
      <c r="CI4965" s="1455"/>
    </row>
    <row r="4966" spans="2:87" s="1365" customFormat="1" x14ac:dyDescent="0.25">
      <c r="B4966" s="1831"/>
      <c r="C4966" s="1831"/>
      <c r="D4966" s="1627"/>
      <c r="E4966" s="1831"/>
      <c r="F4966" s="1831"/>
      <c r="G4966" s="1831"/>
      <c r="S4966" s="1473"/>
      <c r="BU4966" s="1819"/>
      <c r="CI4966" s="1455"/>
    </row>
    <row r="4967" spans="2:87" s="1365" customFormat="1" x14ac:dyDescent="0.25">
      <c r="B4967" s="1831"/>
      <c r="C4967" s="1831"/>
      <c r="D4967" s="1627"/>
      <c r="E4967" s="1831"/>
      <c r="F4967" s="1831"/>
      <c r="G4967" s="1831"/>
      <c r="S4967" s="1473"/>
      <c r="BU4967" s="1819"/>
      <c r="CI4967" s="1455"/>
    </row>
    <row r="4968" spans="2:87" s="1365" customFormat="1" x14ac:dyDescent="0.25">
      <c r="B4968" s="1831"/>
      <c r="C4968" s="1831"/>
      <c r="D4968" s="1627"/>
      <c r="E4968" s="1831"/>
      <c r="F4968" s="1831"/>
      <c r="G4968" s="1831"/>
      <c r="S4968" s="1473"/>
      <c r="BU4968" s="1819"/>
      <c r="CI4968" s="1455"/>
    </row>
    <row r="4969" spans="2:87" s="1365" customFormat="1" x14ac:dyDescent="0.25">
      <c r="B4969" s="1831"/>
      <c r="C4969" s="1831"/>
      <c r="D4969" s="1627"/>
      <c r="E4969" s="1831"/>
      <c r="F4969" s="1831"/>
      <c r="G4969" s="1831"/>
      <c r="S4969" s="1473"/>
      <c r="BU4969" s="1819"/>
      <c r="CI4969" s="1455"/>
    </row>
    <row r="4970" spans="2:87" s="1365" customFormat="1" x14ac:dyDescent="0.25">
      <c r="B4970" s="1831"/>
      <c r="C4970" s="1831"/>
      <c r="D4970" s="1627"/>
      <c r="E4970" s="1831"/>
      <c r="F4970" s="1831"/>
      <c r="G4970" s="1831"/>
      <c r="S4970" s="1473"/>
      <c r="BU4970" s="1819"/>
      <c r="CI4970" s="1455"/>
    </row>
    <row r="4971" spans="2:87" s="1365" customFormat="1" x14ac:dyDescent="0.25">
      <c r="B4971" s="1831"/>
      <c r="C4971" s="1831"/>
      <c r="D4971" s="1627"/>
      <c r="E4971" s="1831"/>
      <c r="F4971" s="1831"/>
      <c r="G4971" s="1831"/>
      <c r="S4971" s="1473"/>
      <c r="BU4971" s="1819"/>
      <c r="CI4971" s="1455"/>
    </row>
    <row r="4972" spans="2:87" s="1365" customFormat="1" x14ac:dyDescent="0.25">
      <c r="B4972" s="1831"/>
      <c r="C4972" s="1831"/>
      <c r="D4972" s="1627"/>
      <c r="E4972" s="1831"/>
      <c r="F4972" s="1831"/>
      <c r="G4972" s="1831"/>
      <c r="S4972" s="1473"/>
      <c r="BU4972" s="1819"/>
      <c r="CI4972" s="1455"/>
    </row>
    <row r="4973" spans="2:87" s="1365" customFormat="1" x14ac:dyDescent="0.25">
      <c r="B4973" s="1831"/>
      <c r="C4973" s="1831"/>
      <c r="D4973" s="1627"/>
      <c r="E4973" s="1831"/>
      <c r="F4973" s="1831"/>
      <c r="G4973" s="1831"/>
      <c r="S4973" s="1473"/>
      <c r="BU4973" s="1819"/>
      <c r="CI4973" s="1455"/>
    </row>
    <row r="4974" spans="2:87" s="1365" customFormat="1" x14ac:dyDescent="0.25">
      <c r="B4974" s="1831"/>
      <c r="C4974" s="1831"/>
      <c r="D4974" s="1627"/>
      <c r="E4974" s="1831"/>
      <c r="F4974" s="1831"/>
      <c r="G4974" s="1831"/>
      <c r="S4974" s="1473"/>
      <c r="BU4974" s="1819"/>
      <c r="CI4974" s="1455"/>
    </row>
    <row r="4975" spans="2:87" s="1365" customFormat="1" x14ac:dyDescent="0.25">
      <c r="B4975" s="1831"/>
      <c r="C4975" s="1831"/>
      <c r="D4975" s="1627"/>
      <c r="E4975" s="1831"/>
      <c r="F4975" s="1831"/>
      <c r="G4975" s="1831"/>
      <c r="S4975" s="1473"/>
      <c r="BU4975" s="1819"/>
      <c r="CI4975" s="1455"/>
    </row>
    <row r="4976" spans="2:87" s="1365" customFormat="1" x14ac:dyDescent="0.25">
      <c r="B4976" s="1831"/>
      <c r="C4976" s="1831"/>
      <c r="D4976" s="1627"/>
      <c r="E4976" s="1831"/>
      <c r="F4976" s="1831"/>
      <c r="G4976" s="1831"/>
      <c r="S4976" s="1473"/>
      <c r="BU4976" s="1819"/>
      <c r="CI4976" s="1455"/>
    </row>
    <row r="4977" spans="2:87" s="1365" customFormat="1" x14ac:dyDescent="0.25">
      <c r="B4977" s="1831"/>
      <c r="C4977" s="1831"/>
      <c r="D4977" s="1627"/>
      <c r="E4977" s="1831"/>
      <c r="F4977" s="1831"/>
      <c r="G4977" s="1831"/>
      <c r="S4977" s="1473"/>
      <c r="BU4977" s="1819"/>
      <c r="CI4977" s="1455"/>
    </row>
    <row r="4978" spans="2:87" s="1365" customFormat="1" x14ac:dyDescent="0.25">
      <c r="B4978" s="1831"/>
      <c r="C4978" s="1831"/>
      <c r="D4978" s="1627"/>
      <c r="E4978" s="1831"/>
      <c r="F4978" s="1831"/>
      <c r="G4978" s="1831"/>
      <c r="S4978" s="1473"/>
      <c r="BU4978" s="1819"/>
      <c r="CI4978" s="1455"/>
    </row>
    <row r="4979" spans="2:87" s="1365" customFormat="1" x14ac:dyDescent="0.25">
      <c r="B4979" s="1831"/>
      <c r="C4979" s="1831"/>
      <c r="D4979" s="1627"/>
      <c r="E4979" s="1831"/>
      <c r="F4979" s="1831"/>
      <c r="G4979" s="1831"/>
      <c r="S4979" s="1473"/>
      <c r="BU4979" s="1819"/>
      <c r="CI4979" s="1455"/>
    </row>
    <row r="4980" spans="2:87" s="1365" customFormat="1" x14ac:dyDescent="0.25">
      <c r="B4980" s="1831"/>
      <c r="C4980" s="1831"/>
      <c r="D4980" s="1627"/>
      <c r="E4980" s="1831"/>
      <c r="F4980" s="1831"/>
      <c r="G4980" s="1831"/>
      <c r="S4980" s="1473"/>
      <c r="BU4980" s="1819"/>
      <c r="CI4980" s="1455"/>
    </row>
    <row r="4981" spans="2:87" s="1365" customFormat="1" x14ac:dyDescent="0.25">
      <c r="B4981" s="1831"/>
      <c r="C4981" s="1831"/>
      <c r="D4981" s="1627"/>
      <c r="E4981" s="1831"/>
      <c r="F4981" s="1831"/>
      <c r="G4981" s="1831"/>
      <c r="S4981" s="1473"/>
      <c r="BU4981" s="1819"/>
      <c r="CI4981" s="1455"/>
    </row>
    <row r="4982" spans="2:87" s="1365" customFormat="1" x14ac:dyDescent="0.25">
      <c r="B4982" s="1831"/>
      <c r="C4982" s="1831"/>
      <c r="D4982" s="1627"/>
      <c r="E4982" s="1831"/>
      <c r="F4982" s="1831"/>
      <c r="G4982" s="1831"/>
      <c r="S4982" s="1473"/>
      <c r="BU4982" s="1819"/>
      <c r="CI4982" s="1455"/>
    </row>
    <row r="4983" spans="2:87" s="1365" customFormat="1" x14ac:dyDescent="0.25">
      <c r="B4983" s="1831"/>
      <c r="C4983" s="1831"/>
      <c r="D4983" s="1627"/>
      <c r="E4983" s="1831"/>
      <c r="F4983" s="1831"/>
      <c r="G4983" s="1831"/>
      <c r="S4983" s="1473"/>
      <c r="BU4983" s="1819"/>
      <c r="CI4983" s="1455"/>
    </row>
    <row r="4984" spans="2:87" s="1365" customFormat="1" x14ac:dyDescent="0.25">
      <c r="B4984" s="1831"/>
      <c r="C4984" s="1831"/>
      <c r="D4984" s="1627"/>
      <c r="E4984" s="1831"/>
      <c r="F4984" s="1831"/>
      <c r="G4984" s="1831"/>
      <c r="S4984" s="1473"/>
      <c r="BU4984" s="1819"/>
      <c r="CI4984" s="1455"/>
    </row>
    <row r="4985" spans="2:87" s="1365" customFormat="1" x14ac:dyDescent="0.25">
      <c r="B4985" s="1831"/>
      <c r="C4985" s="1831"/>
      <c r="D4985" s="1627"/>
      <c r="E4985" s="1831"/>
      <c r="F4985" s="1831"/>
      <c r="G4985" s="1831"/>
      <c r="S4985" s="1473"/>
      <c r="BU4985" s="1819"/>
      <c r="CI4985" s="1455"/>
    </row>
    <row r="4986" spans="2:87" s="1365" customFormat="1" x14ac:dyDescent="0.25">
      <c r="B4986" s="1831"/>
      <c r="C4986" s="1831"/>
      <c r="D4986" s="1627"/>
      <c r="E4986" s="1831"/>
      <c r="F4986" s="1831"/>
      <c r="G4986" s="1831"/>
      <c r="S4986" s="1473"/>
      <c r="BU4986" s="1819"/>
      <c r="CI4986" s="1455"/>
    </row>
    <row r="4987" spans="2:87" s="1365" customFormat="1" x14ac:dyDescent="0.25">
      <c r="B4987" s="1831"/>
      <c r="C4987" s="1831"/>
      <c r="D4987" s="1627"/>
      <c r="E4987" s="1831"/>
      <c r="F4987" s="1831"/>
      <c r="G4987" s="1831"/>
      <c r="S4987" s="1473"/>
      <c r="BU4987" s="1819"/>
      <c r="CI4987" s="1455"/>
    </row>
    <row r="4988" spans="2:87" s="1365" customFormat="1" x14ac:dyDescent="0.25">
      <c r="B4988" s="1831"/>
      <c r="C4988" s="1831"/>
      <c r="D4988" s="1627"/>
      <c r="E4988" s="1831"/>
      <c r="F4988" s="1831"/>
      <c r="G4988" s="1831"/>
      <c r="S4988" s="1473"/>
      <c r="BU4988" s="1819"/>
      <c r="CI4988" s="1455"/>
    </row>
    <row r="4989" spans="2:87" s="1365" customFormat="1" x14ac:dyDescent="0.25">
      <c r="B4989" s="1831"/>
      <c r="C4989" s="1831"/>
      <c r="D4989" s="1627"/>
      <c r="E4989" s="1831"/>
      <c r="F4989" s="1831"/>
      <c r="G4989" s="1831"/>
      <c r="S4989" s="1473"/>
      <c r="BU4989" s="1819"/>
      <c r="CI4989" s="1455"/>
    </row>
    <row r="4990" spans="2:87" s="1365" customFormat="1" x14ac:dyDescent="0.25">
      <c r="B4990" s="1831"/>
      <c r="C4990" s="1831"/>
      <c r="D4990" s="1627"/>
      <c r="E4990" s="1831"/>
      <c r="F4990" s="1831"/>
      <c r="G4990" s="1831"/>
      <c r="S4990" s="1473"/>
      <c r="BU4990" s="1819"/>
      <c r="CI4990" s="1455"/>
    </row>
    <row r="4991" spans="2:87" s="1365" customFormat="1" x14ac:dyDescent="0.25">
      <c r="B4991" s="1831"/>
      <c r="C4991" s="1831"/>
      <c r="D4991" s="1627"/>
      <c r="E4991" s="1831"/>
      <c r="F4991" s="1831"/>
      <c r="G4991" s="1831"/>
      <c r="S4991" s="1473"/>
      <c r="BU4991" s="1819"/>
      <c r="CI4991" s="1455"/>
    </row>
    <row r="4992" spans="2:87" s="1365" customFormat="1" x14ac:dyDescent="0.25">
      <c r="B4992" s="1831"/>
      <c r="C4992" s="1831"/>
      <c r="D4992" s="1627"/>
      <c r="E4992" s="1831"/>
      <c r="F4992" s="1831"/>
      <c r="G4992" s="1831"/>
      <c r="S4992" s="1473"/>
      <c r="BU4992" s="1819"/>
      <c r="CI4992" s="1455"/>
    </row>
    <row r="4993" spans="2:87" s="1365" customFormat="1" x14ac:dyDescent="0.25">
      <c r="B4993" s="1831"/>
      <c r="C4993" s="1831"/>
      <c r="D4993" s="1627"/>
      <c r="E4993" s="1831"/>
      <c r="F4993" s="1831"/>
      <c r="G4993" s="1831"/>
      <c r="S4993" s="1473"/>
      <c r="BU4993" s="1819"/>
      <c r="CI4993" s="1455"/>
    </row>
    <row r="4994" spans="2:87" s="1365" customFormat="1" x14ac:dyDescent="0.25">
      <c r="B4994" s="1831"/>
      <c r="C4994" s="1831"/>
      <c r="D4994" s="1627"/>
      <c r="E4994" s="1831"/>
      <c r="F4994" s="1831"/>
      <c r="G4994" s="1831"/>
      <c r="S4994" s="1473"/>
      <c r="BU4994" s="1819"/>
      <c r="CI4994" s="1455"/>
    </row>
    <row r="4995" spans="2:87" s="1365" customFormat="1" x14ac:dyDescent="0.25">
      <c r="B4995" s="1831"/>
      <c r="C4995" s="1831"/>
      <c r="D4995" s="1627"/>
      <c r="E4995" s="1831"/>
      <c r="F4995" s="1831"/>
      <c r="G4995" s="1831"/>
      <c r="S4995" s="1473"/>
      <c r="BU4995" s="1819"/>
      <c r="CI4995" s="1455"/>
    </row>
    <row r="4996" spans="2:87" s="1365" customFormat="1" x14ac:dyDescent="0.25">
      <c r="B4996" s="1831"/>
      <c r="C4996" s="1831"/>
      <c r="D4996" s="1627"/>
      <c r="E4996" s="1831"/>
      <c r="F4996" s="1831"/>
      <c r="G4996" s="1831"/>
      <c r="S4996" s="1473"/>
      <c r="BU4996" s="1819"/>
      <c r="CI4996" s="1455"/>
    </row>
    <row r="4997" spans="2:87" s="1365" customFormat="1" x14ac:dyDescent="0.25">
      <c r="B4997" s="1831"/>
      <c r="C4997" s="1831"/>
      <c r="D4997" s="1627"/>
      <c r="E4997" s="1831"/>
      <c r="F4997" s="1831"/>
      <c r="G4997" s="1831"/>
      <c r="S4997" s="1473"/>
      <c r="BU4997" s="1819"/>
      <c r="CI4997" s="1455"/>
    </row>
    <row r="4998" spans="2:87" s="1365" customFormat="1" x14ac:dyDescent="0.25">
      <c r="B4998" s="1831"/>
      <c r="C4998" s="1831"/>
      <c r="D4998" s="1627"/>
      <c r="E4998" s="1831"/>
      <c r="F4998" s="1831"/>
      <c r="G4998" s="1831"/>
      <c r="S4998" s="1473"/>
      <c r="BU4998" s="1819"/>
      <c r="CI4998" s="1455"/>
    </row>
    <row r="4999" spans="2:87" s="1365" customFormat="1" x14ac:dyDescent="0.25">
      <c r="B4999" s="1831"/>
      <c r="C4999" s="1831"/>
      <c r="D4999" s="1627"/>
      <c r="E4999" s="1831"/>
      <c r="F4999" s="1831"/>
      <c r="G4999" s="1831"/>
      <c r="S4999" s="1473"/>
      <c r="BU4999" s="1819"/>
      <c r="CI4999" s="1455"/>
    </row>
    <row r="5000" spans="2:87" s="1365" customFormat="1" x14ac:dyDescent="0.25">
      <c r="B5000" s="1831"/>
      <c r="C5000" s="1831"/>
      <c r="D5000" s="1627"/>
      <c r="E5000" s="1831"/>
      <c r="F5000" s="1831"/>
      <c r="G5000" s="1831"/>
      <c r="S5000" s="1473"/>
      <c r="BU5000" s="1819"/>
      <c r="CI5000" s="1455"/>
    </row>
    <row r="5001" spans="2:87" s="1365" customFormat="1" x14ac:dyDescent="0.25">
      <c r="B5001" s="1831"/>
      <c r="C5001" s="1831"/>
      <c r="D5001" s="1627"/>
      <c r="E5001" s="1831"/>
      <c r="F5001" s="1831"/>
      <c r="G5001" s="1831"/>
      <c r="S5001" s="1473"/>
      <c r="BU5001" s="1819"/>
      <c r="CI5001" s="1455"/>
    </row>
    <row r="5002" spans="2:87" s="1365" customFormat="1" x14ac:dyDescent="0.25">
      <c r="B5002" s="1831"/>
      <c r="C5002" s="1831"/>
      <c r="D5002" s="1627"/>
      <c r="E5002" s="1831"/>
      <c r="F5002" s="1831"/>
      <c r="G5002" s="1831"/>
      <c r="S5002" s="1473"/>
      <c r="BU5002" s="1819"/>
      <c r="CI5002" s="1455"/>
    </row>
    <row r="5003" spans="2:87" s="1365" customFormat="1" x14ac:dyDescent="0.25">
      <c r="B5003" s="1831"/>
      <c r="C5003" s="1831"/>
      <c r="D5003" s="1627"/>
      <c r="E5003" s="1831"/>
      <c r="F5003" s="1831"/>
      <c r="G5003" s="1831"/>
      <c r="S5003" s="1473"/>
      <c r="BU5003" s="1819"/>
      <c r="CI5003" s="1455"/>
    </row>
    <row r="5004" spans="2:87" s="1365" customFormat="1" x14ac:dyDescent="0.25">
      <c r="B5004" s="1831"/>
      <c r="C5004" s="1831"/>
      <c r="D5004" s="1627"/>
      <c r="E5004" s="1831"/>
      <c r="F5004" s="1831"/>
      <c r="G5004" s="1831"/>
      <c r="S5004" s="1473"/>
      <c r="BU5004" s="1819"/>
      <c r="CI5004" s="1455"/>
    </row>
    <row r="5005" spans="2:87" s="1365" customFormat="1" x14ac:dyDescent="0.25">
      <c r="B5005" s="1831"/>
      <c r="C5005" s="1831"/>
      <c r="D5005" s="1627"/>
      <c r="E5005" s="1831"/>
      <c r="F5005" s="1831"/>
      <c r="G5005" s="1831"/>
      <c r="S5005" s="1473"/>
      <c r="BU5005" s="1819"/>
      <c r="CI5005" s="1455"/>
    </row>
    <row r="5006" spans="2:87" s="1365" customFormat="1" x14ac:dyDescent="0.25">
      <c r="B5006" s="1831"/>
      <c r="C5006" s="1831"/>
      <c r="D5006" s="1627"/>
      <c r="E5006" s="1831"/>
      <c r="F5006" s="1831"/>
      <c r="G5006" s="1831"/>
      <c r="S5006" s="1473"/>
      <c r="BU5006" s="1819"/>
      <c r="CI5006" s="1455"/>
    </row>
    <row r="5007" spans="2:87" s="1365" customFormat="1" x14ac:dyDescent="0.25">
      <c r="B5007" s="1831"/>
      <c r="C5007" s="1831"/>
      <c r="D5007" s="1627"/>
      <c r="E5007" s="1831"/>
      <c r="F5007" s="1831"/>
      <c r="G5007" s="1831"/>
      <c r="S5007" s="1473"/>
      <c r="BU5007" s="1819"/>
      <c r="CI5007" s="1455"/>
    </row>
    <row r="5008" spans="2:87" s="1365" customFormat="1" x14ac:dyDescent="0.25">
      <c r="B5008" s="1831"/>
      <c r="C5008" s="1831"/>
      <c r="D5008" s="1627"/>
      <c r="E5008" s="1831"/>
      <c r="F5008" s="1831"/>
      <c r="G5008" s="1831"/>
      <c r="S5008" s="1473"/>
      <c r="BU5008" s="1819"/>
      <c r="CI5008" s="1455"/>
    </row>
    <row r="5009" spans="2:87" s="1365" customFormat="1" x14ac:dyDescent="0.25">
      <c r="B5009" s="1831"/>
      <c r="C5009" s="1831"/>
      <c r="D5009" s="1627"/>
      <c r="E5009" s="1831"/>
      <c r="F5009" s="1831"/>
      <c r="G5009" s="1831"/>
      <c r="S5009" s="1473"/>
      <c r="BU5009" s="1819"/>
      <c r="CI5009" s="1455"/>
    </row>
    <row r="5010" spans="2:87" s="1365" customFormat="1" x14ac:dyDescent="0.25">
      <c r="B5010" s="1831"/>
      <c r="C5010" s="1831"/>
      <c r="D5010" s="1627"/>
      <c r="E5010" s="1831"/>
      <c r="F5010" s="1831"/>
      <c r="G5010" s="1831"/>
      <c r="S5010" s="1473"/>
      <c r="BU5010" s="1819"/>
      <c r="CI5010" s="1455"/>
    </row>
    <row r="5011" spans="2:87" s="1365" customFormat="1" x14ac:dyDescent="0.25">
      <c r="B5011" s="1831"/>
      <c r="C5011" s="1831"/>
      <c r="D5011" s="1627"/>
      <c r="E5011" s="1831"/>
      <c r="F5011" s="1831"/>
      <c r="G5011" s="1831"/>
      <c r="S5011" s="1473"/>
      <c r="BU5011" s="1819"/>
      <c r="CI5011" s="1455"/>
    </row>
    <row r="5012" spans="2:87" s="1365" customFormat="1" x14ac:dyDescent="0.25">
      <c r="B5012" s="1831"/>
      <c r="C5012" s="1831"/>
      <c r="D5012" s="1627"/>
      <c r="E5012" s="1831"/>
      <c r="F5012" s="1831"/>
      <c r="G5012" s="1831"/>
      <c r="S5012" s="1473"/>
      <c r="BU5012" s="1819"/>
      <c r="CI5012" s="1455"/>
    </row>
    <row r="5013" spans="2:87" s="1365" customFormat="1" x14ac:dyDescent="0.25">
      <c r="B5013" s="1831"/>
      <c r="C5013" s="1831"/>
      <c r="D5013" s="1627"/>
      <c r="E5013" s="1831"/>
      <c r="F5013" s="1831"/>
      <c r="G5013" s="1831"/>
      <c r="S5013" s="1473"/>
      <c r="BU5013" s="1819"/>
      <c r="CI5013" s="1455"/>
    </row>
    <row r="5014" spans="2:87" s="1365" customFormat="1" x14ac:dyDescent="0.25">
      <c r="B5014" s="1831"/>
      <c r="C5014" s="1831"/>
      <c r="D5014" s="1627"/>
      <c r="E5014" s="1831"/>
      <c r="F5014" s="1831"/>
      <c r="G5014" s="1831"/>
      <c r="S5014" s="1473"/>
      <c r="BU5014" s="1819"/>
      <c r="CI5014" s="1455"/>
    </row>
    <row r="5015" spans="2:87" s="1365" customFormat="1" x14ac:dyDescent="0.25">
      <c r="B5015" s="1831"/>
      <c r="C5015" s="1831"/>
      <c r="D5015" s="1627"/>
      <c r="E5015" s="1831"/>
      <c r="F5015" s="1831"/>
      <c r="G5015" s="1831"/>
      <c r="S5015" s="1473"/>
      <c r="BU5015" s="1819"/>
      <c r="CI5015" s="1455"/>
    </row>
    <row r="5016" spans="2:87" s="1365" customFormat="1" x14ac:dyDescent="0.25">
      <c r="B5016" s="1831"/>
      <c r="C5016" s="1831"/>
      <c r="D5016" s="1627"/>
      <c r="E5016" s="1831"/>
      <c r="F5016" s="1831"/>
      <c r="G5016" s="1831"/>
      <c r="S5016" s="1473"/>
      <c r="BU5016" s="1819"/>
      <c r="CI5016" s="1455"/>
    </row>
    <row r="5017" spans="2:87" s="1365" customFormat="1" x14ac:dyDescent="0.25">
      <c r="B5017" s="1831"/>
      <c r="C5017" s="1831"/>
      <c r="D5017" s="1627"/>
      <c r="E5017" s="1831"/>
      <c r="F5017" s="1831"/>
      <c r="G5017" s="1831"/>
      <c r="S5017" s="1473"/>
      <c r="BU5017" s="1819"/>
      <c r="CI5017" s="1455"/>
    </row>
    <row r="5018" spans="2:87" s="1365" customFormat="1" x14ac:dyDescent="0.25">
      <c r="B5018" s="1831"/>
      <c r="C5018" s="1831"/>
      <c r="D5018" s="1627"/>
      <c r="E5018" s="1831"/>
      <c r="F5018" s="1831"/>
      <c r="G5018" s="1831"/>
      <c r="S5018" s="1473"/>
      <c r="BU5018" s="1819"/>
      <c r="CI5018" s="1455"/>
    </row>
    <row r="5019" spans="2:87" s="1365" customFormat="1" x14ac:dyDescent="0.25">
      <c r="B5019" s="1831"/>
      <c r="C5019" s="1831"/>
      <c r="D5019" s="1627"/>
      <c r="E5019" s="1831"/>
      <c r="F5019" s="1831"/>
      <c r="G5019" s="1831"/>
      <c r="S5019" s="1473"/>
      <c r="BU5019" s="1819"/>
      <c r="CI5019" s="1455"/>
    </row>
    <row r="5020" spans="2:87" s="1365" customFormat="1" x14ac:dyDescent="0.25">
      <c r="B5020" s="1831"/>
      <c r="C5020" s="1831"/>
      <c r="D5020" s="1627"/>
      <c r="E5020" s="1831"/>
      <c r="F5020" s="1831"/>
      <c r="G5020" s="1831"/>
      <c r="S5020" s="1473"/>
      <c r="BU5020" s="1819"/>
      <c r="CI5020" s="1455"/>
    </row>
    <row r="5021" spans="2:87" s="1365" customFormat="1" x14ac:dyDescent="0.25">
      <c r="B5021" s="1831"/>
      <c r="C5021" s="1831"/>
      <c r="D5021" s="1627"/>
      <c r="E5021" s="1831"/>
      <c r="F5021" s="1831"/>
      <c r="G5021" s="1831"/>
      <c r="S5021" s="1473"/>
      <c r="BU5021" s="1819"/>
      <c r="CI5021" s="1455"/>
    </row>
    <row r="5022" spans="2:87" s="1365" customFormat="1" x14ac:dyDescent="0.25">
      <c r="B5022" s="1831"/>
      <c r="C5022" s="1831"/>
      <c r="D5022" s="1627"/>
      <c r="E5022" s="1831"/>
      <c r="F5022" s="1831"/>
      <c r="G5022" s="1831"/>
      <c r="S5022" s="1473"/>
      <c r="BU5022" s="1819"/>
      <c r="CI5022" s="1455"/>
    </row>
    <row r="5023" spans="2:87" s="1365" customFormat="1" x14ac:dyDescent="0.25">
      <c r="B5023" s="1831"/>
      <c r="C5023" s="1831"/>
      <c r="D5023" s="1627"/>
      <c r="E5023" s="1831"/>
      <c r="F5023" s="1831"/>
      <c r="G5023" s="1831"/>
      <c r="S5023" s="1473"/>
      <c r="BU5023" s="1819"/>
      <c r="CI5023" s="1455"/>
    </row>
    <row r="5024" spans="2:87" s="1365" customFormat="1" x14ac:dyDescent="0.25">
      <c r="B5024" s="1831"/>
      <c r="C5024" s="1831"/>
      <c r="D5024" s="1627"/>
      <c r="E5024" s="1831"/>
      <c r="F5024" s="1831"/>
      <c r="G5024" s="1831"/>
      <c r="S5024" s="1473"/>
      <c r="BU5024" s="1819"/>
      <c r="CI5024" s="1455"/>
    </row>
    <row r="5025" spans="2:87" s="1365" customFormat="1" x14ac:dyDescent="0.25">
      <c r="B5025" s="1831"/>
      <c r="C5025" s="1831"/>
      <c r="D5025" s="1627"/>
      <c r="E5025" s="1831"/>
      <c r="F5025" s="1831"/>
      <c r="G5025" s="1831"/>
      <c r="S5025" s="1473"/>
      <c r="BU5025" s="1819"/>
      <c r="CI5025" s="1455"/>
    </row>
    <row r="5026" spans="2:87" s="1365" customFormat="1" x14ac:dyDescent="0.25">
      <c r="B5026" s="1831"/>
      <c r="C5026" s="1831"/>
      <c r="D5026" s="1627"/>
      <c r="E5026" s="1831"/>
      <c r="F5026" s="1831"/>
      <c r="G5026" s="1831"/>
      <c r="S5026" s="1473"/>
      <c r="BU5026" s="1819"/>
      <c r="CI5026" s="1455"/>
    </row>
    <row r="5027" spans="2:87" s="1365" customFormat="1" x14ac:dyDescent="0.25">
      <c r="B5027" s="1831"/>
      <c r="C5027" s="1831"/>
      <c r="D5027" s="1627"/>
      <c r="E5027" s="1831"/>
      <c r="F5027" s="1831"/>
      <c r="G5027" s="1831"/>
      <c r="S5027" s="1473"/>
      <c r="BU5027" s="1819"/>
      <c r="CI5027" s="1455"/>
    </row>
    <row r="5028" spans="2:87" s="1365" customFormat="1" x14ac:dyDescent="0.25">
      <c r="B5028" s="1831"/>
      <c r="C5028" s="1831"/>
      <c r="D5028" s="1627"/>
      <c r="E5028" s="1831"/>
      <c r="F5028" s="1831"/>
      <c r="G5028" s="1831"/>
      <c r="S5028" s="1473"/>
      <c r="BU5028" s="1819"/>
      <c r="CI5028" s="1455"/>
    </row>
    <row r="5029" spans="2:87" s="1365" customFormat="1" x14ac:dyDescent="0.25">
      <c r="B5029" s="1831"/>
      <c r="C5029" s="1831"/>
      <c r="D5029" s="1627"/>
      <c r="E5029" s="1831"/>
      <c r="F5029" s="1831"/>
      <c r="G5029" s="1831"/>
      <c r="S5029" s="1473"/>
      <c r="BU5029" s="1819"/>
      <c r="CI5029" s="1455"/>
    </row>
    <row r="5030" spans="2:87" s="1365" customFormat="1" x14ac:dyDescent="0.25">
      <c r="B5030" s="1831"/>
      <c r="C5030" s="1831"/>
      <c r="D5030" s="1627"/>
      <c r="E5030" s="1831"/>
      <c r="F5030" s="1831"/>
      <c r="G5030" s="1831"/>
      <c r="S5030" s="1473"/>
      <c r="BU5030" s="1819"/>
      <c r="CI5030" s="1455"/>
    </row>
    <row r="5031" spans="2:87" s="1365" customFormat="1" x14ac:dyDescent="0.25">
      <c r="B5031" s="1831"/>
      <c r="C5031" s="1831"/>
      <c r="D5031" s="1627"/>
      <c r="E5031" s="1831"/>
      <c r="F5031" s="1831"/>
      <c r="G5031" s="1831"/>
      <c r="S5031" s="1473"/>
      <c r="BU5031" s="1819"/>
      <c r="CI5031" s="1455"/>
    </row>
    <row r="5032" spans="2:87" s="1365" customFormat="1" x14ac:dyDescent="0.25">
      <c r="B5032" s="1831"/>
      <c r="C5032" s="1831"/>
      <c r="D5032" s="1627"/>
      <c r="E5032" s="1831"/>
      <c r="F5032" s="1831"/>
      <c r="G5032" s="1831"/>
      <c r="S5032" s="1473"/>
      <c r="BU5032" s="1819"/>
      <c r="CI5032" s="1455"/>
    </row>
    <row r="5033" spans="2:87" s="1365" customFormat="1" x14ac:dyDescent="0.25">
      <c r="B5033" s="1831"/>
      <c r="C5033" s="1831"/>
      <c r="D5033" s="1627"/>
      <c r="E5033" s="1831"/>
      <c r="F5033" s="1831"/>
      <c r="G5033" s="1831"/>
      <c r="S5033" s="1473"/>
      <c r="BU5033" s="1819"/>
      <c r="CI5033" s="1455"/>
    </row>
    <row r="5034" spans="2:87" s="1365" customFormat="1" x14ac:dyDescent="0.25">
      <c r="B5034" s="1831"/>
      <c r="C5034" s="1831"/>
      <c r="D5034" s="1627"/>
      <c r="E5034" s="1831"/>
      <c r="F5034" s="1831"/>
      <c r="G5034" s="1831"/>
      <c r="S5034" s="1473"/>
      <c r="BU5034" s="1819"/>
      <c r="CI5034" s="1455"/>
    </row>
    <row r="5035" spans="2:87" s="1365" customFormat="1" x14ac:dyDescent="0.25">
      <c r="B5035" s="1831"/>
      <c r="C5035" s="1831"/>
      <c r="D5035" s="1627"/>
      <c r="E5035" s="1831"/>
      <c r="F5035" s="1831"/>
      <c r="G5035" s="1831"/>
      <c r="S5035" s="1473"/>
      <c r="BU5035" s="1819"/>
      <c r="CI5035" s="1455"/>
    </row>
    <row r="5036" spans="2:87" s="1365" customFormat="1" x14ac:dyDescent="0.25">
      <c r="B5036" s="1831"/>
      <c r="C5036" s="1831"/>
      <c r="D5036" s="1627"/>
      <c r="E5036" s="1831"/>
      <c r="F5036" s="1831"/>
      <c r="G5036" s="1831"/>
      <c r="S5036" s="1473"/>
      <c r="BU5036" s="1819"/>
      <c r="CI5036" s="1455"/>
    </row>
    <row r="5037" spans="2:87" s="1365" customFormat="1" x14ac:dyDescent="0.25">
      <c r="B5037" s="1831"/>
      <c r="C5037" s="1831"/>
      <c r="D5037" s="1627"/>
      <c r="E5037" s="1831"/>
      <c r="F5037" s="1831"/>
      <c r="G5037" s="1831"/>
      <c r="S5037" s="1473"/>
      <c r="BU5037" s="1819"/>
      <c r="CI5037" s="1455"/>
    </row>
    <row r="5038" spans="2:87" s="1365" customFormat="1" x14ac:dyDescent="0.25">
      <c r="B5038" s="1831"/>
      <c r="C5038" s="1831"/>
      <c r="D5038" s="1627"/>
      <c r="E5038" s="1831"/>
      <c r="F5038" s="1831"/>
      <c r="G5038" s="1831"/>
      <c r="S5038" s="1473"/>
      <c r="BU5038" s="1819"/>
      <c r="CI5038" s="1455"/>
    </row>
    <row r="5039" spans="2:87" s="1365" customFormat="1" x14ac:dyDescent="0.25">
      <c r="B5039" s="1831"/>
      <c r="C5039" s="1831"/>
      <c r="D5039" s="1627"/>
      <c r="E5039" s="1831"/>
      <c r="F5039" s="1831"/>
      <c r="G5039" s="1831"/>
      <c r="S5039" s="1473"/>
      <c r="BU5039" s="1819"/>
      <c r="CI5039" s="1455"/>
    </row>
    <row r="5040" spans="2:87" s="1365" customFormat="1" x14ac:dyDescent="0.25">
      <c r="B5040" s="1831"/>
      <c r="C5040" s="1831"/>
      <c r="D5040" s="1627"/>
      <c r="E5040" s="1831"/>
      <c r="F5040" s="1831"/>
      <c r="G5040" s="1831"/>
      <c r="S5040" s="1473"/>
      <c r="BU5040" s="1819"/>
      <c r="CI5040" s="1455"/>
    </row>
    <row r="5041" spans="2:87" s="1365" customFormat="1" x14ac:dyDescent="0.25">
      <c r="B5041" s="1831"/>
      <c r="C5041" s="1831"/>
      <c r="D5041" s="1627"/>
      <c r="E5041" s="1831"/>
      <c r="F5041" s="1831"/>
      <c r="G5041" s="1831"/>
      <c r="S5041" s="1473"/>
      <c r="BU5041" s="1819"/>
      <c r="CI5041" s="1455"/>
    </row>
    <row r="5042" spans="2:87" s="1365" customFormat="1" x14ac:dyDescent="0.25">
      <c r="B5042" s="1831"/>
      <c r="C5042" s="1831"/>
      <c r="D5042" s="1627"/>
      <c r="E5042" s="1831"/>
      <c r="F5042" s="1831"/>
      <c r="G5042" s="1831"/>
      <c r="S5042" s="1473"/>
      <c r="BU5042" s="1819"/>
      <c r="CI5042" s="1455"/>
    </row>
    <row r="5043" spans="2:87" s="1365" customFormat="1" x14ac:dyDescent="0.25">
      <c r="B5043" s="1831"/>
      <c r="C5043" s="1831"/>
      <c r="D5043" s="1627"/>
      <c r="E5043" s="1831"/>
      <c r="F5043" s="1831"/>
      <c r="G5043" s="1831"/>
      <c r="S5043" s="1473"/>
      <c r="BU5043" s="1819"/>
      <c r="CI5043" s="1455"/>
    </row>
    <row r="5044" spans="2:87" s="1365" customFormat="1" x14ac:dyDescent="0.25">
      <c r="B5044" s="1831"/>
      <c r="C5044" s="1831"/>
      <c r="D5044" s="1627"/>
      <c r="E5044" s="1831"/>
      <c r="F5044" s="1831"/>
      <c r="G5044" s="1831"/>
      <c r="S5044" s="1473"/>
      <c r="BU5044" s="1819"/>
      <c r="CI5044" s="1455"/>
    </row>
    <row r="5045" spans="2:87" s="1365" customFormat="1" x14ac:dyDescent="0.25">
      <c r="B5045" s="1831"/>
      <c r="C5045" s="1831"/>
      <c r="D5045" s="1627"/>
      <c r="E5045" s="1831"/>
      <c r="F5045" s="1831"/>
      <c r="G5045" s="1831"/>
      <c r="S5045" s="1473"/>
      <c r="BU5045" s="1819"/>
      <c r="CI5045" s="1455"/>
    </row>
    <row r="5046" spans="2:87" s="1365" customFormat="1" x14ac:dyDescent="0.25">
      <c r="B5046" s="1831"/>
      <c r="C5046" s="1831"/>
      <c r="D5046" s="1627"/>
      <c r="E5046" s="1831"/>
      <c r="F5046" s="1831"/>
      <c r="G5046" s="1831"/>
      <c r="S5046" s="1473"/>
      <c r="BU5046" s="1819"/>
      <c r="CI5046" s="1455"/>
    </row>
    <row r="5047" spans="2:87" s="1365" customFormat="1" x14ac:dyDescent="0.25">
      <c r="B5047" s="1831"/>
      <c r="C5047" s="1831"/>
      <c r="D5047" s="1627"/>
      <c r="E5047" s="1831"/>
      <c r="F5047" s="1831"/>
      <c r="G5047" s="1831"/>
      <c r="S5047" s="1473"/>
      <c r="BU5047" s="1819"/>
      <c r="CI5047" s="1455"/>
    </row>
    <row r="5048" spans="2:87" s="1365" customFormat="1" x14ac:dyDescent="0.25">
      <c r="B5048" s="1831"/>
      <c r="C5048" s="1831"/>
      <c r="D5048" s="1627"/>
      <c r="E5048" s="1831"/>
      <c r="F5048" s="1831"/>
      <c r="G5048" s="1831"/>
      <c r="S5048" s="1473"/>
      <c r="BU5048" s="1819"/>
      <c r="CI5048" s="1455"/>
    </row>
    <row r="5049" spans="2:87" s="1365" customFormat="1" x14ac:dyDescent="0.25">
      <c r="B5049" s="1831"/>
      <c r="C5049" s="1831"/>
      <c r="D5049" s="1627"/>
      <c r="E5049" s="1831"/>
      <c r="F5049" s="1831"/>
      <c r="G5049" s="1831"/>
      <c r="S5049" s="1473"/>
      <c r="BU5049" s="1819"/>
      <c r="CI5049" s="1455"/>
    </row>
    <row r="5050" spans="2:87" s="1365" customFormat="1" x14ac:dyDescent="0.25">
      <c r="B5050" s="1831"/>
      <c r="C5050" s="1831"/>
      <c r="D5050" s="1627"/>
      <c r="E5050" s="1831"/>
      <c r="F5050" s="1831"/>
      <c r="G5050" s="1831"/>
      <c r="S5050" s="1473"/>
      <c r="BU5050" s="1819"/>
      <c r="CI5050" s="1455"/>
    </row>
    <row r="5051" spans="2:87" s="1365" customFormat="1" x14ac:dyDescent="0.25">
      <c r="B5051" s="1831"/>
      <c r="C5051" s="1831"/>
      <c r="D5051" s="1627"/>
      <c r="E5051" s="1831"/>
      <c r="F5051" s="1831"/>
      <c r="G5051" s="1831"/>
      <c r="S5051" s="1473"/>
      <c r="BU5051" s="1819"/>
      <c r="CI5051" s="1455"/>
    </row>
    <row r="5052" spans="2:87" s="1365" customFormat="1" x14ac:dyDescent="0.25">
      <c r="B5052" s="1831"/>
      <c r="C5052" s="1831"/>
      <c r="D5052" s="1627"/>
      <c r="E5052" s="1831"/>
      <c r="F5052" s="1831"/>
      <c r="G5052" s="1831"/>
      <c r="S5052" s="1473"/>
      <c r="BU5052" s="1819"/>
      <c r="CI5052" s="1455"/>
    </row>
    <row r="5053" spans="2:87" s="1365" customFormat="1" x14ac:dyDescent="0.25">
      <c r="B5053" s="1831"/>
      <c r="C5053" s="1831"/>
      <c r="D5053" s="1627"/>
      <c r="E5053" s="1831"/>
      <c r="F5053" s="1831"/>
      <c r="G5053" s="1831"/>
      <c r="S5053" s="1473"/>
      <c r="BU5053" s="1819"/>
      <c r="CI5053" s="1455"/>
    </row>
    <row r="5054" spans="2:87" s="1365" customFormat="1" x14ac:dyDescent="0.25">
      <c r="B5054" s="1831"/>
      <c r="C5054" s="1831"/>
      <c r="D5054" s="1627"/>
      <c r="E5054" s="1831"/>
      <c r="F5054" s="1831"/>
      <c r="G5054" s="1831"/>
      <c r="S5054" s="1473"/>
      <c r="BU5054" s="1819"/>
      <c r="CI5054" s="1455"/>
    </row>
    <row r="5055" spans="2:87" s="1365" customFormat="1" x14ac:dyDescent="0.25">
      <c r="B5055" s="1831"/>
      <c r="C5055" s="1831"/>
      <c r="D5055" s="1627"/>
      <c r="E5055" s="1831"/>
      <c r="F5055" s="1831"/>
      <c r="G5055" s="1831"/>
      <c r="S5055" s="1473"/>
      <c r="BU5055" s="1819"/>
      <c r="CI5055" s="1455"/>
    </row>
    <row r="5056" spans="2:87" s="1365" customFormat="1" x14ac:dyDescent="0.25">
      <c r="B5056" s="1831"/>
      <c r="C5056" s="1831"/>
      <c r="D5056" s="1627"/>
      <c r="E5056" s="1831"/>
      <c r="F5056" s="1831"/>
      <c r="G5056" s="1831"/>
      <c r="S5056" s="1473"/>
      <c r="BU5056" s="1819"/>
      <c r="CI5056" s="1455"/>
    </row>
    <row r="5057" spans="2:87" s="1365" customFormat="1" x14ac:dyDescent="0.25">
      <c r="B5057" s="1831"/>
      <c r="C5057" s="1831"/>
      <c r="D5057" s="1627"/>
      <c r="E5057" s="1831"/>
      <c r="F5057" s="1831"/>
      <c r="G5057" s="1831"/>
      <c r="S5057" s="1473"/>
      <c r="BU5057" s="1819"/>
      <c r="CI5057" s="1455"/>
    </row>
    <row r="5058" spans="2:87" s="1365" customFormat="1" x14ac:dyDescent="0.25">
      <c r="B5058" s="1831"/>
      <c r="C5058" s="1831"/>
      <c r="D5058" s="1627"/>
      <c r="E5058" s="1831"/>
      <c r="F5058" s="1831"/>
      <c r="G5058" s="1831"/>
      <c r="S5058" s="1473"/>
      <c r="BU5058" s="1819"/>
      <c r="CI5058" s="1455"/>
    </row>
    <row r="5059" spans="2:87" s="1365" customFormat="1" x14ac:dyDescent="0.25">
      <c r="B5059" s="1831"/>
      <c r="C5059" s="1831"/>
      <c r="D5059" s="1627"/>
      <c r="E5059" s="1831"/>
      <c r="F5059" s="1831"/>
      <c r="G5059" s="1831"/>
      <c r="S5059" s="1473"/>
      <c r="BU5059" s="1819"/>
      <c r="CI5059" s="1455"/>
    </row>
    <row r="5060" spans="2:87" s="1365" customFormat="1" x14ac:dyDescent="0.25">
      <c r="B5060" s="1831"/>
      <c r="C5060" s="1831"/>
      <c r="D5060" s="1627"/>
      <c r="E5060" s="1831"/>
      <c r="F5060" s="1831"/>
      <c r="G5060" s="1831"/>
      <c r="S5060" s="1473"/>
      <c r="BU5060" s="1819"/>
      <c r="CI5060" s="1455"/>
    </row>
    <row r="5061" spans="2:87" s="1365" customFormat="1" x14ac:dyDescent="0.25">
      <c r="B5061" s="1831"/>
      <c r="C5061" s="1831"/>
      <c r="D5061" s="1627"/>
      <c r="E5061" s="1831"/>
      <c r="F5061" s="1831"/>
      <c r="G5061" s="1831"/>
      <c r="S5061" s="1473"/>
      <c r="BU5061" s="1819"/>
      <c r="CI5061" s="1455"/>
    </row>
    <row r="5062" spans="2:87" s="1365" customFormat="1" x14ac:dyDescent="0.25">
      <c r="B5062" s="1831"/>
      <c r="C5062" s="1831"/>
      <c r="D5062" s="1627"/>
      <c r="E5062" s="1831"/>
      <c r="F5062" s="1831"/>
      <c r="G5062" s="1831"/>
      <c r="S5062" s="1473"/>
      <c r="BU5062" s="1819"/>
      <c r="CI5062" s="1455"/>
    </row>
    <row r="5063" spans="2:87" s="1365" customFormat="1" x14ac:dyDescent="0.25">
      <c r="B5063" s="1831"/>
      <c r="C5063" s="1831"/>
      <c r="D5063" s="1627"/>
      <c r="E5063" s="1831"/>
      <c r="F5063" s="1831"/>
      <c r="G5063" s="1831"/>
      <c r="S5063" s="1473"/>
      <c r="BU5063" s="1819"/>
      <c r="CI5063" s="1455"/>
    </row>
    <row r="5064" spans="2:87" s="1365" customFormat="1" x14ac:dyDescent="0.25">
      <c r="B5064" s="1831"/>
      <c r="C5064" s="1831"/>
      <c r="D5064" s="1627"/>
      <c r="E5064" s="1831"/>
      <c r="F5064" s="1831"/>
      <c r="G5064" s="1831"/>
      <c r="S5064" s="1473"/>
      <c r="BU5064" s="1819"/>
      <c r="CI5064" s="1455"/>
    </row>
    <row r="5065" spans="2:87" s="1365" customFormat="1" x14ac:dyDescent="0.25">
      <c r="B5065" s="1831"/>
      <c r="C5065" s="1831"/>
      <c r="D5065" s="1627"/>
      <c r="E5065" s="1831"/>
      <c r="F5065" s="1831"/>
      <c r="G5065" s="1831"/>
      <c r="S5065" s="1473"/>
      <c r="BU5065" s="1819"/>
      <c r="CI5065" s="1455"/>
    </row>
    <row r="5066" spans="2:87" s="1365" customFormat="1" x14ac:dyDescent="0.25">
      <c r="B5066" s="1831"/>
      <c r="C5066" s="1831"/>
      <c r="D5066" s="1627"/>
      <c r="E5066" s="1831"/>
      <c r="F5066" s="1831"/>
      <c r="G5066" s="1831"/>
      <c r="S5066" s="1473"/>
      <c r="BU5066" s="1819"/>
      <c r="CI5066" s="1455"/>
    </row>
    <row r="5067" spans="2:87" s="1365" customFormat="1" x14ac:dyDescent="0.25">
      <c r="B5067" s="1831"/>
      <c r="C5067" s="1831"/>
      <c r="D5067" s="1627"/>
      <c r="E5067" s="1831"/>
      <c r="F5067" s="1831"/>
      <c r="G5067" s="1831"/>
      <c r="S5067" s="1473"/>
      <c r="BU5067" s="1819"/>
      <c r="CI5067" s="1455"/>
    </row>
    <row r="5068" spans="2:87" s="1365" customFormat="1" x14ac:dyDescent="0.25">
      <c r="B5068" s="1831"/>
      <c r="C5068" s="1831"/>
      <c r="D5068" s="1627"/>
      <c r="E5068" s="1831"/>
      <c r="F5068" s="1831"/>
      <c r="G5068" s="1831"/>
      <c r="S5068" s="1473"/>
      <c r="BU5068" s="1819"/>
      <c r="CI5068" s="1455"/>
    </row>
    <row r="5069" spans="2:87" s="1365" customFormat="1" x14ac:dyDescent="0.25">
      <c r="B5069" s="1831"/>
      <c r="C5069" s="1831"/>
      <c r="D5069" s="1627"/>
      <c r="E5069" s="1831"/>
      <c r="F5069" s="1831"/>
      <c r="G5069" s="1831"/>
      <c r="S5069" s="1473"/>
      <c r="BU5069" s="1819"/>
      <c r="CI5069" s="1455"/>
    </row>
    <row r="5070" spans="2:87" s="1365" customFormat="1" x14ac:dyDescent="0.25">
      <c r="B5070" s="1831"/>
      <c r="C5070" s="1831"/>
      <c r="D5070" s="1627"/>
      <c r="E5070" s="1831"/>
      <c r="F5070" s="1831"/>
      <c r="G5070" s="1831"/>
      <c r="S5070" s="1473"/>
      <c r="BU5070" s="1819"/>
      <c r="CI5070" s="1455"/>
    </row>
    <row r="5071" spans="2:87" s="1365" customFormat="1" x14ac:dyDescent="0.25">
      <c r="B5071" s="1831"/>
      <c r="C5071" s="1831"/>
      <c r="D5071" s="1627"/>
      <c r="E5071" s="1831"/>
      <c r="F5071" s="1831"/>
      <c r="G5071" s="1831"/>
      <c r="S5071" s="1473"/>
      <c r="BU5071" s="1819"/>
      <c r="CI5071" s="1455"/>
    </row>
    <row r="5072" spans="2:87" s="1365" customFormat="1" x14ac:dyDescent="0.25">
      <c r="B5072" s="1831"/>
      <c r="C5072" s="1831"/>
      <c r="D5072" s="1627"/>
      <c r="E5072" s="1831"/>
      <c r="F5072" s="1831"/>
      <c r="G5072" s="1831"/>
      <c r="S5072" s="1473"/>
      <c r="BU5072" s="1819"/>
      <c r="CI5072" s="1455"/>
    </row>
    <row r="5073" spans="2:87" s="1365" customFormat="1" x14ac:dyDescent="0.25">
      <c r="B5073" s="1831"/>
      <c r="C5073" s="1831"/>
      <c r="D5073" s="1627"/>
      <c r="E5073" s="1831"/>
      <c r="F5073" s="1831"/>
      <c r="G5073" s="1831"/>
      <c r="S5073" s="1473"/>
      <c r="BU5073" s="1819"/>
      <c r="CI5073" s="1455"/>
    </row>
    <row r="5074" spans="2:87" s="1365" customFormat="1" x14ac:dyDescent="0.25">
      <c r="B5074" s="1831"/>
      <c r="C5074" s="1831"/>
      <c r="D5074" s="1627"/>
      <c r="E5074" s="1831"/>
      <c r="F5074" s="1831"/>
      <c r="G5074" s="1831"/>
      <c r="S5074" s="1473"/>
      <c r="BU5074" s="1819"/>
      <c r="CI5074" s="1455"/>
    </row>
    <row r="5075" spans="2:87" s="1365" customFormat="1" x14ac:dyDescent="0.25">
      <c r="B5075" s="1831"/>
      <c r="C5075" s="1831"/>
      <c r="D5075" s="1627"/>
      <c r="E5075" s="1831"/>
      <c r="F5075" s="1831"/>
      <c r="G5075" s="1831"/>
      <c r="S5075" s="1473"/>
      <c r="BU5075" s="1819"/>
      <c r="CI5075" s="1455"/>
    </row>
    <row r="5076" spans="2:87" s="1365" customFormat="1" x14ac:dyDescent="0.25">
      <c r="B5076" s="1831"/>
      <c r="C5076" s="1831"/>
      <c r="D5076" s="1627"/>
      <c r="E5076" s="1831"/>
      <c r="F5076" s="1831"/>
      <c r="G5076" s="1831"/>
      <c r="S5076" s="1473"/>
      <c r="BU5076" s="1819"/>
      <c r="CI5076" s="1455"/>
    </row>
    <row r="5077" spans="2:87" s="1365" customFormat="1" x14ac:dyDescent="0.25">
      <c r="B5077" s="1831"/>
      <c r="C5077" s="1831"/>
      <c r="D5077" s="1627"/>
      <c r="E5077" s="1831"/>
      <c r="F5077" s="1831"/>
      <c r="G5077" s="1831"/>
      <c r="S5077" s="1473"/>
      <c r="BU5077" s="1819"/>
      <c r="CI5077" s="1455"/>
    </row>
    <row r="5078" spans="2:87" s="1365" customFormat="1" x14ac:dyDescent="0.25">
      <c r="B5078" s="1831"/>
      <c r="C5078" s="1831"/>
      <c r="D5078" s="1627"/>
      <c r="E5078" s="1831"/>
      <c r="F5078" s="1831"/>
      <c r="G5078" s="1831"/>
      <c r="S5078" s="1473"/>
      <c r="BU5078" s="1819"/>
      <c r="CI5078" s="1455"/>
    </row>
    <row r="5079" spans="2:87" s="1365" customFormat="1" x14ac:dyDescent="0.25">
      <c r="B5079" s="1831"/>
      <c r="C5079" s="1831"/>
      <c r="D5079" s="1627"/>
      <c r="E5079" s="1831"/>
      <c r="F5079" s="1831"/>
      <c r="G5079" s="1831"/>
      <c r="S5079" s="1473"/>
      <c r="BU5079" s="1819"/>
      <c r="CI5079" s="1455"/>
    </row>
    <row r="5080" spans="2:87" s="1365" customFormat="1" x14ac:dyDescent="0.25">
      <c r="B5080" s="1831"/>
      <c r="C5080" s="1831"/>
      <c r="D5080" s="1627"/>
      <c r="E5080" s="1831"/>
      <c r="F5080" s="1831"/>
      <c r="G5080" s="1831"/>
      <c r="S5080" s="1473"/>
      <c r="BU5080" s="1819"/>
      <c r="CI5080" s="1455"/>
    </row>
    <row r="5081" spans="2:87" s="1365" customFormat="1" x14ac:dyDescent="0.25">
      <c r="B5081" s="1831"/>
      <c r="C5081" s="1831"/>
      <c r="D5081" s="1627"/>
      <c r="E5081" s="1831"/>
      <c r="F5081" s="1831"/>
      <c r="G5081" s="1831"/>
      <c r="S5081" s="1473"/>
      <c r="BU5081" s="1819"/>
      <c r="CI5081" s="1455"/>
    </row>
    <row r="5082" spans="2:87" s="1365" customFormat="1" x14ac:dyDescent="0.25">
      <c r="B5082" s="1831"/>
      <c r="C5082" s="1831"/>
      <c r="D5082" s="1627"/>
      <c r="E5082" s="1831"/>
      <c r="F5082" s="1831"/>
      <c r="G5082" s="1831"/>
      <c r="S5082" s="1473"/>
      <c r="BU5082" s="1819"/>
      <c r="CI5082" s="1455"/>
    </row>
    <row r="5083" spans="2:87" s="1365" customFormat="1" x14ac:dyDescent="0.25">
      <c r="B5083" s="1831"/>
      <c r="C5083" s="1831"/>
      <c r="D5083" s="1627"/>
      <c r="E5083" s="1831"/>
      <c r="F5083" s="1831"/>
      <c r="G5083" s="1831"/>
      <c r="S5083" s="1473"/>
      <c r="BU5083" s="1819"/>
      <c r="CI5083" s="1455"/>
    </row>
    <row r="5084" spans="2:87" s="1365" customFormat="1" x14ac:dyDescent="0.25">
      <c r="B5084" s="1831"/>
      <c r="C5084" s="1831"/>
      <c r="D5084" s="1627"/>
      <c r="E5084" s="1831"/>
      <c r="F5084" s="1831"/>
      <c r="G5084" s="1831"/>
      <c r="S5084" s="1473"/>
      <c r="BU5084" s="1819"/>
      <c r="CI5084" s="1455"/>
    </row>
    <row r="5085" spans="2:87" s="1365" customFormat="1" x14ac:dyDescent="0.25">
      <c r="B5085" s="1831"/>
      <c r="C5085" s="1831"/>
      <c r="D5085" s="1627"/>
      <c r="E5085" s="1831"/>
      <c r="F5085" s="1831"/>
      <c r="G5085" s="1831"/>
      <c r="S5085" s="1473"/>
      <c r="BU5085" s="1819"/>
      <c r="CI5085" s="1455"/>
    </row>
    <row r="5086" spans="2:87" s="1365" customFormat="1" x14ac:dyDescent="0.25">
      <c r="B5086" s="1831"/>
      <c r="C5086" s="1831"/>
      <c r="D5086" s="1627"/>
      <c r="E5086" s="1831"/>
      <c r="F5086" s="1831"/>
      <c r="G5086" s="1831"/>
      <c r="S5086" s="1473"/>
      <c r="BU5086" s="1819"/>
      <c r="CI5086" s="1455"/>
    </row>
    <row r="5087" spans="2:87" s="1365" customFormat="1" x14ac:dyDescent="0.25">
      <c r="B5087" s="1831"/>
      <c r="C5087" s="1831"/>
      <c r="D5087" s="1627"/>
      <c r="E5087" s="1831"/>
      <c r="F5087" s="1831"/>
      <c r="G5087" s="1831"/>
      <c r="S5087" s="1473"/>
      <c r="BU5087" s="1819"/>
      <c r="CI5087" s="1455"/>
    </row>
    <row r="5088" spans="2:87" s="1365" customFormat="1" x14ac:dyDescent="0.25">
      <c r="B5088" s="1831"/>
      <c r="C5088" s="1831"/>
      <c r="D5088" s="1627"/>
      <c r="E5088" s="1831"/>
      <c r="F5088" s="1831"/>
      <c r="G5088" s="1831"/>
      <c r="S5088" s="1473"/>
      <c r="BU5088" s="1819"/>
      <c r="CI5088" s="1455"/>
    </row>
    <row r="5089" spans="2:87" s="1365" customFormat="1" x14ac:dyDescent="0.25">
      <c r="B5089" s="1831"/>
      <c r="C5089" s="1831"/>
      <c r="D5089" s="1627"/>
      <c r="E5089" s="1831"/>
      <c r="F5089" s="1831"/>
      <c r="G5089" s="1831"/>
      <c r="S5089" s="1473"/>
      <c r="BU5089" s="1819"/>
      <c r="CI5089" s="1455"/>
    </row>
    <row r="5090" spans="2:87" s="1365" customFormat="1" x14ac:dyDescent="0.25">
      <c r="B5090" s="1831"/>
      <c r="C5090" s="1831"/>
      <c r="D5090" s="1627"/>
      <c r="E5090" s="1831"/>
      <c r="F5090" s="1831"/>
      <c r="G5090" s="1831"/>
      <c r="S5090" s="1473"/>
      <c r="BU5090" s="1819"/>
      <c r="CI5090" s="1455"/>
    </row>
    <row r="5091" spans="2:87" s="1365" customFormat="1" x14ac:dyDescent="0.25">
      <c r="B5091" s="1831"/>
      <c r="C5091" s="1831"/>
      <c r="D5091" s="1627"/>
      <c r="E5091" s="1831"/>
      <c r="F5091" s="1831"/>
      <c r="G5091" s="1831"/>
      <c r="S5091" s="1473"/>
      <c r="BU5091" s="1819"/>
      <c r="CI5091" s="1455"/>
    </row>
    <row r="5092" spans="2:87" s="1365" customFormat="1" x14ac:dyDescent="0.25">
      <c r="B5092" s="1831"/>
      <c r="C5092" s="1831"/>
      <c r="D5092" s="1627"/>
      <c r="E5092" s="1831"/>
      <c r="F5092" s="1831"/>
      <c r="G5092" s="1831"/>
      <c r="S5092" s="1473"/>
      <c r="BU5092" s="1819"/>
      <c r="CI5092" s="1455"/>
    </row>
    <row r="5093" spans="2:87" s="1365" customFormat="1" x14ac:dyDescent="0.25">
      <c r="B5093" s="1831"/>
      <c r="C5093" s="1831"/>
      <c r="D5093" s="1627"/>
      <c r="E5093" s="1831"/>
      <c r="F5093" s="1831"/>
      <c r="G5093" s="1831"/>
      <c r="S5093" s="1473"/>
      <c r="BU5093" s="1819"/>
      <c r="CI5093" s="1455"/>
    </row>
    <row r="5094" spans="2:87" s="1365" customFormat="1" x14ac:dyDescent="0.25">
      <c r="B5094" s="1831"/>
      <c r="C5094" s="1831"/>
      <c r="D5094" s="1627"/>
      <c r="E5094" s="1831"/>
      <c r="F5094" s="1831"/>
      <c r="G5094" s="1831"/>
      <c r="S5094" s="1473"/>
      <c r="BU5094" s="1819"/>
      <c r="CI5094" s="1455"/>
    </row>
    <row r="5095" spans="2:87" s="1365" customFormat="1" x14ac:dyDescent="0.25">
      <c r="B5095" s="1831"/>
      <c r="C5095" s="1831"/>
      <c r="D5095" s="1627"/>
      <c r="E5095" s="1831"/>
      <c r="F5095" s="1831"/>
      <c r="G5095" s="1831"/>
      <c r="S5095" s="1473"/>
      <c r="BU5095" s="1819"/>
      <c r="CI5095" s="1455"/>
    </row>
    <row r="5096" spans="2:87" s="1365" customFormat="1" x14ac:dyDescent="0.25">
      <c r="B5096" s="1831"/>
      <c r="C5096" s="1831"/>
      <c r="D5096" s="1627"/>
      <c r="E5096" s="1831"/>
      <c r="F5096" s="1831"/>
      <c r="G5096" s="1831"/>
      <c r="S5096" s="1473"/>
      <c r="BU5096" s="1819"/>
      <c r="CI5096" s="1455"/>
    </row>
    <row r="5097" spans="2:87" s="1365" customFormat="1" x14ac:dyDescent="0.25">
      <c r="B5097" s="1831"/>
      <c r="C5097" s="1831"/>
      <c r="D5097" s="1627"/>
      <c r="E5097" s="1831"/>
      <c r="F5097" s="1831"/>
      <c r="G5097" s="1831"/>
      <c r="S5097" s="1473"/>
      <c r="BU5097" s="1819"/>
      <c r="CI5097" s="1455"/>
    </row>
    <row r="5098" spans="2:87" s="1365" customFormat="1" x14ac:dyDescent="0.25">
      <c r="B5098" s="1831"/>
      <c r="C5098" s="1831"/>
      <c r="D5098" s="1627"/>
      <c r="E5098" s="1831"/>
      <c r="F5098" s="1831"/>
      <c r="G5098" s="1831"/>
      <c r="S5098" s="1473"/>
      <c r="BU5098" s="1819"/>
      <c r="CI5098" s="1455"/>
    </row>
    <row r="5099" spans="2:87" s="1365" customFormat="1" x14ac:dyDescent="0.25">
      <c r="B5099" s="1831"/>
      <c r="C5099" s="1831"/>
      <c r="D5099" s="1627"/>
      <c r="E5099" s="1831"/>
      <c r="F5099" s="1831"/>
      <c r="G5099" s="1831"/>
      <c r="S5099" s="1473"/>
      <c r="BU5099" s="1819"/>
      <c r="CI5099" s="1455"/>
    </row>
    <row r="5100" spans="2:87" s="1365" customFormat="1" x14ac:dyDescent="0.25">
      <c r="B5100" s="1831"/>
      <c r="C5100" s="1831"/>
      <c r="D5100" s="1627"/>
      <c r="E5100" s="1831"/>
      <c r="F5100" s="1831"/>
      <c r="G5100" s="1831"/>
      <c r="S5100" s="1473"/>
      <c r="BU5100" s="1819"/>
      <c r="CI5100" s="1455"/>
    </row>
    <row r="5101" spans="2:87" s="1365" customFormat="1" x14ac:dyDescent="0.25">
      <c r="B5101" s="1831"/>
      <c r="C5101" s="1831"/>
      <c r="D5101" s="1627"/>
      <c r="E5101" s="1831"/>
      <c r="F5101" s="1831"/>
      <c r="G5101" s="1831"/>
      <c r="S5101" s="1473"/>
      <c r="BU5101" s="1819"/>
      <c r="CI5101" s="1455"/>
    </row>
    <row r="5102" spans="2:87" s="1365" customFormat="1" x14ac:dyDescent="0.25">
      <c r="B5102" s="1831"/>
      <c r="C5102" s="1831"/>
      <c r="D5102" s="1627"/>
      <c r="E5102" s="1831"/>
      <c r="F5102" s="1831"/>
      <c r="G5102" s="1831"/>
      <c r="S5102" s="1473"/>
      <c r="BU5102" s="1819"/>
      <c r="CI5102" s="1455"/>
    </row>
    <row r="5103" spans="2:87" s="1365" customFormat="1" x14ac:dyDescent="0.25">
      <c r="B5103" s="1831"/>
      <c r="C5103" s="1831"/>
      <c r="D5103" s="1627"/>
      <c r="E5103" s="1831"/>
      <c r="F5103" s="1831"/>
      <c r="G5103" s="1831"/>
      <c r="S5103" s="1473"/>
      <c r="BU5103" s="1819"/>
      <c r="CI5103" s="1455"/>
    </row>
    <row r="5104" spans="2:87" s="1365" customFormat="1" x14ac:dyDescent="0.25">
      <c r="B5104" s="1831"/>
      <c r="C5104" s="1831"/>
      <c r="D5104" s="1627"/>
      <c r="E5104" s="1831"/>
      <c r="F5104" s="1831"/>
      <c r="G5104" s="1831"/>
      <c r="S5104" s="1473"/>
      <c r="BU5104" s="1819"/>
      <c r="CI5104" s="1455"/>
    </row>
    <row r="5105" spans="2:87" s="1365" customFormat="1" x14ac:dyDescent="0.25">
      <c r="B5105" s="1831"/>
      <c r="C5105" s="1831"/>
      <c r="D5105" s="1627"/>
      <c r="E5105" s="1831"/>
      <c r="F5105" s="1831"/>
      <c r="G5105" s="1831"/>
      <c r="S5105" s="1473"/>
      <c r="BU5105" s="1819"/>
      <c r="CI5105" s="1455"/>
    </row>
    <row r="5106" spans="2:87" s="1365" customFormat="1" x14ac:dyDescent="0.25">
      <c r="B5106" s="1831"/>
      <c r="C5106" s="1831"/>
      <c r="D5106" s="1627"/>
      <c r="E5106" s="1831"/>
      <c r="F5106" s="1831"/>
      <c r="G5106" s="1831"/>
      <c r="S5106" s="1473"/>
      <c r="BU5106" s="1819"/>
      <c r="CI5106" s="1455"/>
    </row>
    <row r="5107" spans="2:87" s="1365" customFormat="1" x14ac:dyDescent="0.25">
      <c r="B5107" s="1831"/>
      <c r="C5107" s="1831"/>
      <c r="D5107" s="1627"/>
      <c r="E5107" s="1831"/>
      <c r="F5107" s="1831"/>
      <c r="G5107" s="1831"/>
      <c r="S5107" s="1473"/>
      <c r="BU5107" s="1819"/>
      <c r="CI5107" s="1455"/>
    </row>
    <row r="5108" spans="2:87" s="1365" customFormat="1" x14ac:dyDescent="0.25">
      <c r="B5108" s="1831"/>
      <c r="C5108" s="1831"/>
      <c r="D5108" s="1627"/>
      <c r="E5108" s="1831"/>
      <c r="F5108" s="1831"/>
      <c r="G5108" s="1831"/>
      <c r="S5108" s="1473"/>
      <c r="BU5108" s="1819"/>
      <c r="CI5108" s="1455"/>
    </row>
    <row r="5109" spans="2:87" s="1365" customFormat="1" x14ac:dyDescent="0.25">
      <c r="B5109" s="1831"/>
      <c r="C5109" s="1831"/>
      <c r="D5109" s="1627"/>
      <c r="E5109" s="1831"/>
      <c r="F5109" s="1831"/>
      <c r="G5109" s="1831"/>
      <c r="S5109" s="1473"/>
      <c r="BU5109" s="1819"/>
      <c r="CI5109" s="1455"/>
    </row>
    <row r="5110" spans="2:87" s="1365" customFormat="1" x14ac:dyDescent="0.25">
      <c r="B5110" s="1831"/>
      <c r="C5110" s="1831"/>
      <c r="D5110" s="1627"/>
      <c r="E5110" s="1831"/>
      <c r="F5110" s="1831"/>
      <c r="G5110" s="1831"/>
      <c r="S5110" s="1473"/>
      <c r="BU5110" s="1819"/>
      <c r="CI5110" s="1455"/>
    </row>
    <row r="5111" spans="2:87" s="1365" customFormat="1" x14ac:dyDescent="0.25">
      <c r="B5111" s="1831"/>
      <c r="C5111" s="1831"/>
      <c r="D5111" s="1627"/>
      <c r="E5111" s="1831"/>
      <c r="F5111" s="1831"/>
      <c r="G5111" s="1831"/>
      <c r="S5111" s="1473"/>
      <c r="BU5111" s="1819"/>
      <c r="CI5111" s="1455"/>
    </row>
    <row r="5112" spans="2:87" s="1365" customFormat="1" x14ac:dyDescent="0.25">
      <c r="B5112" s="1831"/>
      <c r="C5112" s="1831"/>
      <c r="D5112" s="1627"/>
      <c r="E5112" s="1831"/>
      <c r="F5112" s="1831"/>
      <c r="G5112" s="1831"/>
      <c r="S5112" s="1473"/>
      <c r="BU5112" s="1819"/>
      <c r="CI5112" s="1455"/>
    </row>
    <row r="5113" spans="2:87" s="1365" customFormat="1" x14ac:dyDescent="0.25">
      <c r="B5113" s="1831"/>
      <c r="C5113" s="1831"/>
      <c r="D5113" s="1627"/>
      <c r="E5113" s="1831"/>
      <c r="F5113" s="1831"/>
      <c r="G5113" s="1831"/>
      <c r="S5113" s="1473"/>
      <c r="BU5113" s="1819"/>
      <c r="CI5113" s="1455"/>
    </row>
    <row r="5114" spans="2:87" s="1365" customFormat="1" x14ac:dyDescent="0.25">
      <c r="B5114" s="1831"/>
      <c r="C5114" s="1831"/>
      <c r="D5114" s="1627"/>
      <c r="E5114" s="1831"/>
      <c r="F5114" s="1831"/>
      <c r="G5114" s="1831"/>
      <c r="S5114" s="1473"/>
      <c r="BU5114" s="1819"/>
      <c r="CI5114" s="1455"/>
    </row>
    <row r="5115" spans="2:87" s="1365" customFormat="1" x14ac:dyDescent="0.25">
      <c r="B5115" s="1831"/>
      <c r="C5115" s="1831"/>
      <c r="D5115" s="1627"/>
      <c r="E5115" s="1831"/>
      <c r="F5115" s="1831"/>
      <c r="G5115" s="1831"/>
      <c r="S5115" s="1473"/>
      <c r="BU5115" s="1819"/>
      <c r="CI5115" s="1455"/>
    </row>
    <row r="5116" spans="2:87" s="1365" customFormat="1" x14ac:dyDescent="0.25">
      <c r="B5116" s="1831"/>
      <c r="C5116" s="1831"/>
      <c r="D5116" s="1627"/>
      <c r="E5116" s="1831"/>
      <c r="F5116" s="1831"/>
      <c r="G5116" s="1831"/>
      <c r="S5116" s="1473"/>
      <c r="BU5116" s="1819"/>
      <c r="CI5116" s="1455"/>
    </row>
    <row r="5117" spans="2:87" s="1365" customFormat="1" x14ac:dyDescent="0.25">
      <c r="B5117" s="1831"/>
      <c r="C5117" s="1831"/>
      <c r="D5117" s="1627"/>
      <c r="E5117" s="1831"/>
      <c r="F5117" s="1831"/>
      <c r="G5117" s="1831"/>
      <c r="S5117" s="1473"/>
      <c r="BU5117" s="1819"/>
      <c r="CI5117" s="1455"/>
    </row>
    <row r="5118" spans="2:87" s="1365" customFormat="1" x14ac:dyDescent="0.25">
      <c r="B5118" s="1831"/>
      <c r="C5118" s="1831"/>
      <c r="D5118" s="1627"/>
      <c r="E5118" s="1831"/>
      <c r="F5118" s="1831"/>
      <c r="G5118" s="1831"/>
      <c r="S5118" s="1473"/>
      <c r="BU5118" s="1819"/>
      <c r="CI5118" s="1455"/>
    </row>
    <row r="5119" spans="2:87" s="1365" customFormat="1" x14ac:dyDescent="0.25">
      <c r="B5119" s="1831"/>
      <c r="C5119" s="1831"/>
      <c r="D5119" s="1627"/>
      <c r="E5119" s="1831"/>
      <c r="F5119" s="1831"/>
      <c r="G5119" s="1831"/>
      <c r="S5119" s="1473"/>
      <c r="BU5119" s="1819"/>
      <c r="CI5119" s="1455"/>
    </row>
    <row r="5120" spans="2:87" s="1365" customFormat="1" x14ac:dyDescent="0.25">
      <c r="B5120" s="1831"/>
      <c r="C5120" s="1831"/>
      <c r="D5120" s="1627"/>
      <c r="E5120" s="1831"/>
      <c r="F5120" s="1831"/>
      <c r="G5120" s="1831"/>
      <c r="S5120" s="1473"/>
      <c r="BU5120" s="1819"/>
      <c r="CI5120" s="1455"/>
    </row>
    <row r="5121" spans="2:87" s="1365" customFormat="1" x14ac:dyDescent="0.25">
      <c r="B5121" s="1831"/>
      <c r="C5121" s="1831"/>
      <c r="D5121" s="1627"/>
      <c r="E5121" s="1831"/>
      <c r="F5121" s="1831"/>
      <c r="G5121" s="1831"/>
      <c r="S5121" s="1473"/>
      <c r="BU5121" s="1819"/>
      <c r="CI5121" s="1455"/>
    </row>
    <row r="5122" spans="2:87" s="1365" customFormat="1" x14ac:dyDescent="0.25">
      <c r="B5122" s="1831"/>
      <c r="C5122" s="1831"/>
      <c r="D5122" s="1627"/>
      <c r="E5122" s="1831"/>
      <c r="F5122" s="1831"/>
      <c r="G5122" s="1831"/>
      <c r="S5122" s="1473"/>
      <c r="BU5122" s="1819"/>
      <c r="CI5122" s="1455"/>
    </row>
    <row r="5123" spans="2:87" s="1365" customFormat="1" x14ac:dyDescent="0.25">
      <c r="B5123" s="1831"/>
      <c r="C5123" s="1831"/>
      <c r="D5123" s="1627"/>
      <c r="E5123" s="1831"/>
      <c r="F5123" s="1831"/>
      <c r="G5123" s="1831"/>
      <c r="S5123" s="1473"/>
      <c r="BU5123" s="1819"/>
      <c r="CI5123" s="1455"/>
    </row>
    <row r="5124" spans="2:87" s="1365" customFormat="1" x14ac:dyDescent="0.25">
      <c r="B5124" s="1831"/>
      <c r="C5124" s="1831"/>
      <c r="D5124" s="1627"/>
      <c r="E5124" s="1831"/>
      <c r="F5124" s="1831"/>
      <c r="G5124" s="1831"/>
      <c r="S5124" s="1473"/>
      <c r="BU5124" s="1819"/>
      <c r="CI5124" s="1455"/>
    </row>
    <row r="5125" spans="2:87" s="1365" customFormat="1" x14ac:dyDescent="0.25">
      <c r="B5125" s="1831"/>
      <c r="C5125" s="1831"/>
      <c r="D5125" s="1627"/>
      <c r="E5125" s="1831"/>
      <c r="F5125" s="1831"/>
      <c r="G5125" s="1831"/>
      <c r="S5125" s="1473"/>
      <c r="BU5125" s="1819"/>
      <c r="CI5125" s="1455"/>
    </row>
    <row r="5126" spans="2:87" s="1365" customFormat="1" x14ac:dyDescent="0.25">
      <c r="B5126" s="1831"/>
      <c r="C5126" s="1831"/>
      <c r="D5126" s="1627"/>
      <c r="E5126" s="1831"/>
      <c r="F5126" s="1831"/>
      <c r="G5126" s="1831"/>
      <c r="S5126" s="1473"/>
      <c r="BU5126" s="1819"/>
      <c r="CI5126" s="1455"/>
    </row>
    <row r="5127" spans="2:87" s="1365" customFormat="1" x14ac:dyDescent="0.25">
      <c r="B5127" s="1831"/>
      <c r="C5127" s="1831"/>
      <c r="D5127" s="1627"/>
      <c r="E5127" s="1831"/>
      <c r="F5127" s="1831"/>
      <c r="G5127" s="1831"/>
      <c r="S5127" s="1473"/>
      <c r="BU5127" s="1819"/>
      <c r="CI5127" s="1455"/>
    </row>
    <row r="5128" spans="2:87" s="1365" customFormat="1" x14ac:dyDescent="0.25">
      <c r="B5128" s="1831"/>
      <c r="C5128" s="1831"/>
      <c r="D5128" s="1627"/>
      <c r="E5128" s="1831"/>
      <c r="F5128" s="1831"/>
      <c r="G5128" s="1831"/>
      <c r="S5128" s="1473"/>
      <c r="BU5128" s="1819"/>
      <c r="CI5128" s="1455"/>
    </row>
    <row r="5129" spans="2:87" s="1365" customFormat="1" x14ac:dyDescent="0.25">
      <c r="B5129" s="1831"/>
      <c r="C5129" s="1831"/>
      <c r="D5129" s="1627"/>
      <c r="E5129" s="1831"/>
      <c r="F5129" s="1831"/>
      <c r="G5129" s="1831"/>
      <c r="S5129" s="1473"/>
      <c r="BU5129" s="1819"/>
      <c r="CI5129" s="1455"/>
    </row>
    <row r="5130" spans="2:87" s="1365" customFormat="1" x14ac:dyDescent="0.25">
      <c r="B5130" s="1831"/>
      <c r="C5130" s="1831"/>
      <c r="D5130" s="1627"/>
      <c r="E5130" s="1831"/>
      <c r="F5130" s="1831"/>
      <c r="G5130" s="1831"/>
      <c r="S5130" s="1473"/>
      <c r="BU5130" s="1819"/>
      <c r="CI5130" s="1455"/>
    </row>
    <row r="5131" spans="2:87" s="1365" customFormat="1" x14ac:dyDescent="0.25">
      <c r="B5131" s="1831"/>
      <c r="C5131" s="1831"/>
      <c r="D5131" s="1627"/>
      <c r="E5131" s="1831"/>
      <c r="F5131" s="1831"/>
      <c r="G5131" s="1831"/>
      <c r="S5131" s="1473"/>
      <c r="BU5131" s="1819"/>
      <c r="CI5131" s="1455"/>
    </row>
    <row r="5132" spans="2:87" s="1365" customFormat="1" x14ac:dyDescent="0.25">
      <c r="B5132" s="1831"/>
      <c r="C5132" s="1831"/>
      <c r="D5132" s="1627"/>
      <c r="E5132" s="1831"/>
      <c r="F5132" s="1831"/>
      <c r="G5132" s="1831"/>
      <c r="S5132" s="1473"/>
      <c r="BU5132" s="1819"/>
      <c r="CI5132" s="1455"/>
    </row>
    <row r="5133" spans="2:87" s="1365" customFormat="1" x14ac:dyDescent="0.25">
      <c r="B5133" s="1831"/>
      <c r="C5133" s="1831"/>
      <c r="D5133" s="1627"/>
      <c r="E5133" s="1831"/>
      <c r="F5133" s="1831"/>
      <c r="G5133" s="1831"/>
      <c r="S5133" s="1473"/>
      <c r="BU5133" s="1819"/>
      <c r="CI5133" s="1455"/>
    </row>
    <row r="5134" spans="2:87" s="1365" customFormat="1" x14ac:dyDescent="0.25">
      <c r="B5134" s="1831"/>
      <c r="C5134" s="1831"/>
      <c r="D5134" s="1627"/>
      <c r="E5134" s="1831"/>
      <c r="F5134" s="1831"/>
      <c r="G5134" s="1831"/>
      <c r="S5134" s="1473"/>
      <c r="BU5134" s="1819"/>
      <c r="CI5134" s="1455"/>
    </row>
    <row r="5135" spans="2:87" s="1365" customFormat="1" x14ac:dyDescent="0.25">
      <c r="B5135" s="1831"/>
      <c r="C5135" s="1831"/>
      <c r="D5135" s="1627"/>
      <c r="E5135" s="1831"/>
      <c r="F5135" s="1831"/>
      <c r="G5135" s="1831"/>
      <c r="S5135" s="1473"/>
      <c r="BU5135" s="1819"/>
      <c r="CI5135" s="1455"/>
    </row>
    <row r="5136" spans="2:87" s="1365" customFormat="1" x14ac:dyDescent="0.25">
      <c r="B5136" s="1831"/>
      <c r="C5136" s="1831"/>
      <c r="D5136" s="1627"/>
      <c r="E5136" s="1831"/>
      <c r="F5136" s="1831"/>
      <c r="G5136" s="1831"/>
      <c r="S5136" s="1473"/>
      <c r="BU5136" s="1819"/>
      <c r="CI5136" s="1455"/>
    </row>
    <row r="5137" spans="2:87" s="1365" customFormat="1" x14ac:dyDescent="0.25">
      <c r="B5137" s="1831"/>
      <c r="C5137" s="1831"/>
      <c r="D5137" s="1627"/>
      <c r="E5137" s="1831"/>
      <c r="F5137" s="1831"/>
      <c r="G5137" s="1831"/>
      <c r="S5137" s="1473"/>
      <c r="BU5137" s="1819"/>
      <c r="CI5137" s="1455"/>
    </row>
    <row r="5138" spans="2:87" s="1365" customFormat="1" x14ac:dyDescent="0.25">
      <c r="B5138" s="1831"/>
      <c r="C5138" s="1831"/>
      <c r="D5138" s="1627"/>
      <c r="E5138" s="1831"/>
      <c r="F5138" s="1831"/>
      <c r="G5138" s="1831"/>
      <c r="S5138" s="1473"/>
      <c r="BU5138" s="1819"/>
      <c r="CI5138" s="1455"/>
    </row>
    <row r="5139" spans="2:87" s="1365" customFormat="1" x14ac:dyDescent="0.25">
      <c r="B5139" s="1831"/>
      <c r="C5139" s="1831"/>
      <c r="D5139" s="1627"/>
      <c r="E5139" s="1831"/>
      <c r="F5139" s="1831"/>
      <c r="G5139" s="1831"/>
      <c r="S5139" s="1473"/>
      <c r="BU5139" s="1819"/>
      <c r="CI5139" s="1455"/>
    </row>
    <row r="5140" spans="2:87" s="1365" customFormat="1" x14ac:dyDescent="0.25">
      <c r="B5140" s="1831"/>
      <c r="C5140" s="1831"/>
      <c r="D5140" s="1627"/>
      <c r="E5140" s="1831"/>
      <c r="F5140" s="1831"/>
      <c r="G5140" s="1831"/>
      <c r="S5140" s="1473"/>
      <c r="BU5140" s="1819"/>
      <c r="CI5140" s="1455"/>
    </row>
    <row r="5141" spans="2:87" s="1365" customFormat="1" x14ac:dyDescent="0.25">
      <c r="B5141" s="1831"/>
      <c r="C5141" s="1831"/>
      <c r="D5141" s="1627"/>
      <c r="E5141" s="1831"/>
      <c r="F5141" s="1831"/>
      <c r="G5141" s="1831"/>
      <c r="S5141" s="1473"/>
      <c r="BU5141" s="1819"/>
      <c r="CI5141" s="1455"/>
    </row>
    <row r="5142" spans="2:87" s="1365" customFormat="1" x14ac:dyDescent="0.25">
      <c r="B5142" s="1831"/>
      <c r="C5142" s="1831"/>
      <c r="D5142" s="1627"/>
      <c r="E5142" s="1831"/>
      <c r="F5142" s="1831"/>
      <c r="G5142" s="1831"/>
      <c r="S5142" s="1473"/>
      <c r="BU5142" s="1819"/>
      <c r="CI5142" s="1455"/>
    </row>
    <row r="5143" spans="2:87" s="1365" customFormat="1" x14ac:dyDescent="0.25">
      <c r="B5143" s="1831"/>
      <c r="C5143" s="1831"/>
      <c r="D5143" s="1627"/>
      <c r="E5143" s="1831"/>
      <c r="F5143" s="1831"/>
      <c r="G5143" s="1831"/>
      <c r="S5143" s="1473"/>
      <c r="BU5143" s="1819"/>
      <c r="CI5143" s="1455"/>
    </row>
    <row r="5144" spans="2:87" s="1365" customFormat="1" x14ac:dyDescent="0.25">
      <c r="B5144" s="1831"/>
      <c r="C5144" s="1831"/>
      <c r="D5144" s="1627"/>
      <c r="E5144" s="1831"/>
      <c r="F5144" s="1831"/>
      <c r="G5144" s="1831"/>
      <c r="S5144" s="1473"/>
      <c r="BU5144" s="1819"/>
      <c r="CI5144" s="1455"/>
    </row>
    <row r="5145" spans="2:87" s="1365" customFormat="1" x14ac:dyDescent="0.25">
      <c r="B5145" s="1831"/>
      <c r="C5145" s="1831"/>
      <c r="D5145" s="1627"/>
      <c r="E5145" s="1831"/>
      <c r="F5145" s="1831"/>
      <c r="G5145" s="1831"/>
      <c r="S5145" s="1473"/>
      <c r="BU5145" s="1819"/>
      <c r="CI5145" s="1455"/>
    </row>
    <row r="5146" spans="2:87" s="1365" customFormat="1" x14ac:dyDescent="0.25">
      <c r="B5146" s="1831"/>
      <c r="C5146" s="1831"/>
      <c r="D5146" s="1627"/>
      <c r="E5146" s="1831"/>
      <c r="F5146" s="1831"/>
      <c r="G5146" s="1831"/>
      <c r="S5146" s="1473"/>
      <c r="BU5146" s="1819"/>
      <c r="CI5146" s="1455"/>
    </row>
    <row r="5147" spans="2:87" s="1365" customFormat="1" x14ac:dyDescent="0.25">
      <c r="B5147" s="1831"/>
      <c r="C5147" s="1831"/>
      <c r="D5147" s="1627"/>
      <c r="E5147" s="1831"/>
      <c r="F5147" s="1831"/>
      <c r="G5147" s="1831"/>
      <c r="S5147" s="1473"/>
      <c r="BU5147" s="1819"/>
      <c r="CI5147" s="1455"/>
    </row>
    <row r="5148" spans="2:87" s="1365" customFormat="1" x14ac:dyDescent="0.25">
      <c r="B5148" s="1831"/>
      <c r="C5148" s="1831"/>
      <c r="D5148" s="1627"/>
      <c r="E5148" s="1831"/>
      <c r="F5148" s="1831"/>
      <c r="G5148" s="1831"/>
      <c r="S5148" s="1473"/>
      <c r="BU5148" s="1819"/>
      <c r="CI5148" s="1455"/>
    </row>
    <row r="5149" spans="2:87" s="1365" customFormat="1" x14ac:dyDescent="0.25">
      <c r="B5149" s="1831"/>
      <c r="C5149" s="1831"/>
      <c r="D5149" s="1627"/>
      <c r="E5149" s="1831"/>
      <c r="F5149" s="1831"/>
      <c r="G5149" s="1831"/>
      <c r="S5149" s="1473"/>
      <c r="BU5149" s="1819"/>
      <c r="CI5149" s="1455"/>
    </row>
    <row r="5150" spans="2:87" s="1365" customFormat="1" x14ac:dyDescent="0.25">
      <c r="B5150" s="1831"/>
      <c r="C5150" s="1831"/>
      <c r="D5150" s="1627"/>
      <c r="E5150" s="1831"/>
      <c r="F5150" s="1831"/>
      <c r="G5150" s="1831"/>
      <c r="S5150" s="1473"/>
      <c r="BU5150" s="1819"/>
      <c r="CI5150" s="1455"/>
    </row>
    <row r="5151" spans="2:87" s="1365" customFormat="1" x14ac:dyDescent="0.25">
      <c r="B5151" s="1831"/>
      <c r="C5151" s="1831"/>
      <c r="D5151" s="1627"/>
      <c r="E5151" s="1831"/>
      <c r="F5151" s="1831"/>
      <c r="G5151" s="1831"/>
      <c r="S5151" s="1473"/>
      <c r="BU5151" s="1819"/>
      <c r="CI5151" s="1455"/>
    </row>
    <row r="5152" spans="2:87" s="1365" customFormat="1" x14ac:dyDescent="0.25">
      <c r="B5152" s="1831"/>
      <c r="C5152" s="1831"/>
      <c r="D5152" s="1627"/>
      <c r="E5152" s="1831"/>
      <c r="F5152" s="1831"/>
      <c r="G5152" s="1831"/>
      <c r="S5152" s="1473"/>
      <c r="BU5152" s="1819"/>
      <c r="CI5152" s="1455"/>
    </row>
    <row r="5153" spans="2:87" s="1365" customFormat="1" x14ac:dyDescent="0.25">
      <c r="B5153" s="1831"/>
      <c r="C5153" s="1831"/>
      <c r="D5153" s="1627"/>
      <c r="E5153" s="1831"/>
      <c r="F5153" s="1831"/>
      <c r="G5153" s="1831"/>
      <c r="S5153" s="1473"/>
      <c r="BU5153" s="1819"/>
      <c r="CI5153" s="1455"/>
    </row>
    <row r="5154" spans="2:87" s="1365" customFormat="1" x14ac:dyDescent="0.25">
      <c r="B5154" s="1831"/>
      <c r="C5154" s="1831"/>
      <c r="D5154" s="1627"/>
      <c r="E5154" s="1831"/>
      <c r="F5154" s="1831"/>
      <c r="G5154" s="1831"/>
      <c r="S5154" s="1473"/>
      <c r="BU5154" s="1819"/>
      <c r="CI5154" s="1455"/>
    </row>
    <row r="5155" spans="2:87" s="1365" customFormat="1" x14ac:dyDescent="0.25">
      <c r="B5155" s="1831"/>
      <c r="C5155" s="1831"/>
      <c r="D5155" s="1627"/>
      <c r="E5155" s="1831"/>
      <c r="F5155" s="1831"/>
      <c r="G5155" s="1831"/>
      <c r="S5155" s="1473"/>
      <c r="BU5155" s="1819"/>
      <c r="CI5155" s="1455"/>
    </row>
    <row r="5156" spans="2:87" s="1365" customFormat="1" x14ac:dyDescent="0.25">
      <c r="B5156" s="1831"/>
      <c r="C5156" s="1831"/>
      <c r="D5156" s="1627"/>
      <c r="E5156" s="1831"/>
      <c r="F5156" s="1831"/>
      <c r="G5156" s="1831"/>
      <c r="S5156" s="1473"/>
      <c r="BU5156" s="1819"/>
      <c r="CI5156" s="1455"/>
    </row>
    <row r="5157" spans="2:87" s="1365" customFormat="1" x14ac:dyDescent="0.25">
      <c r="B5157" s="1831"/>
      <c r="C5157" s="1831"/>
      <c r="D5157" s="1627"/>
      <c r="E5157" s="1831"/>
      <c r="F5157" s="1831"/>
      <c r="G5157" s="1831"/>
      <c r="S5157" s="1473"/>
      <c r="BU5157" s="1819"/>
      <c r="CI5157" s="1455"/>
    </row>
    <row r="5158" spans="2:87" s="1365" customFormat="1" x14ac:dyDescent="0.25">
      <c r="B5158" s="1831"/>
      <c r="C5158" s="1831"/>
      <c r="D5158" s="1627"/>
      <c r="E5158" s="1831"/>
      <c r="F5158" s="1831"/>
      <c r="G5158" s="1831"/>
      <c r="S5158" s="1473"/>
      <c r="BU5158" s="1819"/>
      <c r="CI5158" s="1455"/>
    </row>
    <row r="5159" spans="2:87" s="1365" customFormat="1" x14ac:dyDescent="0.25">
      <c r="B5159" s="1831"/>
      <c r="C5159" s="1831"/>
      <c r="D5159" s="1627"/>
      <c r="E5159" s="1831"/>
      <c r="F5159" s="1831"/>
      <c r="G5159" s="1831"/>
      <c r="S5159" s="1473"/>
      <c r="BU5159" s="1819"/>
      <c r="CI5159" s="1455"/>
    </row>
    <row r="5160" spans="2:87" s="1365" customFormat="1" x14ac:dyDescent="0.25">
      <c r="B5160" s="1831"/>
      <c r="C5160" s="1831"/>
      <c r="D5160" s="1627"/>
      <c r="E5160" s="1831"/>
      <c r="F5160" s="1831"/>
      <c r="G5160" s="1831"/>
      <c r="S5160" s="1473"/>
      <c r="BU5160" s="1819"/>
      <c r="CI5160" s="1455"/>
    </row>
    <row r="5161" spans="2:87" s="1365" customFormat="1" x14ac:dyDescent="0.25">
      <c r="B5161" s="1831"/>
      <c r="C5161" s="1831"/>
      <c r="D5161" s="1627"/>
      <c r="E5161" s="1831"/>
      <c r="F5161" s="1831"/>
      <c r="G5161" s="1831"/>
      <c r="S5161" s="1473"/>
      <c r="BU5161" s="1819"/>
      <c r="CI5161" s="1455"/>
    </row>
    <row r="5162" spans="2:87" s="1365" customFormat="1" x14ac:dyDescent="0.25">
      <c r="B5162" s="1831"/>
      <c r="C5162" s="1831"/>
      <c r="D5162" s="1627"/>
      <c r="E5162" s="1831"/>
      <c r="F5162" s="1831"/>
      <c r="G5162" s="1831"/>
      <c r="S5162" s="1473"/>
      <c r="BU5162" s="1819"/>
      <c r="CI5162" s="1455"/>
    </row>
    <row r="5163" spans="2:87" s="1365" customFormat="1" x14ac:dyDescent="0.25">
      <c r="B5163" s="1831"/>
      <c r="C5163" s="1831"/>
      <c r="D5163" s="1627"/>
      <c r="E5163" s="1831"/>
      <c r="F5163" s="1831"/>
      <c r="G5163" s="1831"/>
      <c r="S5163" s="1473"/>
      <c r="BU5163" s="1819"/>
      <c r="CI5163" s="1455"/>
    </row>
    <row r="5164" spans="2:87" s="1365" customFormat="1" x14ac:dyDescent="0.25">
      <c r="B5164" s="1831"/>
      <c r="C5164" s="1831"/>
      <c r="D5164" s="1627"/>
      <c r="E5164" s="1831"/>
      <c r="F5164" s="1831"/>
      <c r="G5164" s="1831"/>
      <c r="S5164" s="1473"/>
      <c r="BU5164" s="1819"/>
      <c r="CI5164" s="1455"/>
    </row>
    <row r="5165" spans="2:87" s="1365" customFormat="1" x14ac:dyDescent="0.25">
      <c r="B5165" s="1831"/>
      <c r="C5165" s="1831"/>
      <c r="D5165" s="1627"/>
      <c r="E5165" s="1831"/>
      <c r="F5165" s="1831"/>
      <c r="G5165" s="1831"/>
      <c r="S5165" s="1473"/>
      <c r="BU5165" s="1819"/>
      <c r="CI5165" s="1455"/>
    </row>
    <row r="5166" spans="2:87" s="1365" customFormat="1" x14ac:dyDescent="0.25">
      <c r="B5166" s="1831"/>
      <c r="C5166" s="1831"/>
      <c r="D5166" s="1627"/>
      <c r="E5166" s="1831"/>
      <c r="F5166" s="1831"/>
      <c r="G5166" s="1831"/>
      <c r="S5166" s="1473"/>
      <c r="BU5166" s="1819"/>
      <c r="CI5166" s="1455"/>
    </row>
    <row r="5167" spans="2:87" s="1365" customFormat="1" x14ac:dyDescent="0.25">
      <c r="B5167" s="1831"/>
      <c r="C5167" s="1831"/>
      <c r="D5167" s="1627"/>
      <c r="E5167" s="1831"/>
      <c r="F5167" s="1831"/>
      <c r="G5167" s="1831"/>
      <c r="S5167" s="1473"/>
      <c r="BU5167" s="1819"/>
      <c r="CI5167" s="1455"/>
    </row>
    <row r="5168" spans="2:87" s="1365" customFormat="1" x14ac:dyDescent="0.25">
      <c r="B5168" s="1831"/>
      <c r="C5168" s="1831"/>
      <c r="D5168" s="1627"/>
      <c r="E5168" s="1831"/>
      <c r="F5168" s="1831"/>
      <c r="G5168" s="1831"/>
      <c r="S5168" s="1473"/>
      <c r="BU5168" s="1819"/>
      <c r="CI5168" s="1455"/>
    </row>
    <row r="5169" spans="2:87" s="1365" customFormat="1" x14ac:dyDescent="0.25">
      <c r="B5169" s="1831"/>
      <c r="C5169" s="1831"/>
      <c r="D5169" s="1627"/>
      <c r="E5169" s="1831"/>
      <c r="F5169" s="1831"/>
      <c r="G5169" s="1831"/>
      <c r="S5169" s="1473"/>
      <c r="BU5169" s="1819"/>
      <c r="CI5169" s="1455"/>
    </row>
    <row r="5170" spans="2:87" s="1365" customFormat="1" x14ac:dyDescent="0.25">
      <c r="B5170" s="1831"/>
      <c r="C5170" s="1831"/>
      <c r="D5170" s="1627"/>
      <c r="E5170" s="1831"/>
      <c r="F5170" s="1831"/>
      <c r="G5170" s="1831"/>
      <c r="S5170" s="1473"/>
      <c r="BU5170" s="1819"/>
      <c r="CI5170" s="1455"/>
    </row>
    <row r="5171" spans="2:87" s="1365" customFormat="1" x14ac:dyDescent="0.25">
      <c r="B5171" s="1831"/>
      <c r="C5171" s="1831"/>
      <c r="D5171" s="1627"/>
      <c r="E5171" s="1831"/>
      <c r="F5171" s="1831"/>
      <c r="G5171" s="1831"/>
      <c r="S5171" s="1473"/>
      <c r="BU5171" s="1819"/>
      <c r="CI5171" s="1455"/>
    </row>
    <row r="5172" spans="2:87" s="1365" customFormat="1" x14ac:dyDescent="0.25">
      <c r="B5172" s="1831"/>
      <c r="C5172" s="1831"/>
      <c r="D5172" s="1627"/>
      <c r="E5172" s="1831"/>
      <c r="F5172" s="1831"/>
      <c r="G5172" s="1831"/>
      <c r="S5172" s="1473"/>
      <c r="BU5172" s="1819"/>
      <c r="CI5172" s="1455"/>
    </row>
    <row r="5173" spans="2:87" s="1365" customFormat="1" x14ac:dyDescent="0.25">
      <c r="B5173" s="1831"/>
      <c r="C5173" s="1831"/>
      <c r="D5173" s="1627"/>
      <c r="E5173" s="1831"/>
      <c r="F5173" s="1831"/>
      <c r="G5173" s="1831"/>
      <c r="S5173" s="1473"/>
      <c r="BU5173" s="1819"/>
      <c r="CI5173" s="1455"/>
    </row>
    <row r="5174" spans="2:87" s="1365" customFormat="1" x14ac:dyDescent="0.25">
      <c r="B5174" s="1831"/>
      <c r="C5174" s="1831"/>
      <c r="D5174" s="1627"/>
      <c r="E5174" s="1831"/>
      <c r="F5174" s="1831"/>
      <c r="G5174" s="1831"/>
      <c r="S5174" s="1473"/>
      <c r="BU5174" s="1819"/>
      <c r="CI5174" s="1455"/>
    </row>
    <row r="5175" spans="2:87" s="1365" customFormat="1" x14ac:dyDescent="0.25">
      <c r="B5175" s="1831"/>
      <c r="C5175" s="1831"/>
      <c r="D5175" s="1627"/>
      <c r="E5175" s="1831"/>
      <c r="F5175" s="1831"/>
      <c r="G5175" s="1831"/>
      <c r="S5175" s="1473"/>
      <c r="BU5175" s="1819"/>
      <c r="CI5175" s="1455"/>
    </row>
    <row r="5176" spans="2:87" s="1365" customFormat="1" x14ac:dyDescent="0.25">
      <c r="B5176" s="1831"/>
      <c r="C5176" s="1831"/>
      <c r="D5176" s="1627"/>
      <c r="E5176" s="1831"/>
      <c r="F5176" s="1831"/>
      <c r="G5176" s="1831"/>
      <c r="S5176" s="1473"/>
      <c r="BU5176" s="1819"/>
      <c r="CI5176" s="1455"/>
    </row>
    <row r="5177" spans="2:87" s="1365" customFormat="1" x14ac:dyDescent="0.25">
      <c r="B5177" s="1831"/>
      <c r="C5177" s="1831"/>
      <c r="D5177" s="1627"/>
      <c r="E5177" s="1831"/>
      <c r="F5177" s="1831"/>
      <c r="G5177" s="1831"/>
      <c r="S5177" s="1473"/>
      <c r="BU5177" s="1819"/>
      <c r="CI5177" s="1455"/>
    </row>
    <row r="5178" spans="2:87" s="1365" customFormat="1" x14ac:dyDescent="0.25">
      <c r="B5178" s="1831"/>
      <c r="C5178" s="1831"/>
      <c r="D5178" s="1627"/>
      <c r="E5178" s="1831"/>
      <c r="F5178" s="1831"/>
      <c r="G5178" s="1831"/>
      <c r="S5178" s="1473"/>
      <c r="BU5178" s="1819"/>
      <c r="CI5178" s="1455"/>
    </row>
    <row r="5179" spans="2:87" s="1365" customFormat="1" x14ac:dyDescent="0.25">
      <c r="B5179" s="1831"/>
      <c r="C5179" s="1831"/>
      <c r="D5179" s="1627"/>
      <c r="E5179" s="1831"/>
      <c r="F5179" s="1831"/>
      <c r="G5179" s="1831"/>
      <c r="S5179" s="1473"/>
      <c r="BU5179" s="1819"/>
      <c r="CI5179" s="1455"/>
    </row>
    <row r="5180" spans="2:87" s="1365" customFormat="1" x14ac:dyDescent="0.25">
      <c r="B5180" s="1831"/>
      <c r="C5180" s="1831"/>
      <c r="D5180" s="1627"/>
      <c r="E5180" s="1831"/>
      <c r="F5180" s="1831"/>
      <c r="G5180" s="1831"/>
      <c r="S5180" s="1473"/>
      <c r="BU5180" s="1819"/>
      <c r="CI5180" s="1455"/>
    </row>
    <row r="5181" spans="2:87" s="1365" customFormat="1" x14ac:dyDescent="0.25">
      <c r="B5181" s="1831"/>
      <c r="C5181" s="1831"/>
      <c r="D5181" s="1627"/>
      <c r="E5181" s="1831"/>
      <c r="F5181" s="1831"/>
      <c r="G5181" s="1831"/>
      <c r="S5181" s="1473"/>
      <c r="BU5181" s="1819"/>
      <c r="CI5181" s="1455"/>
    </row>
    <row r="5182" spans="2:87" s="1365" customFormat="1" x14ac:dyDescent="0.25">
      <c r="B5182" s="1831"/>
      <c r="C5182" s="1831"/>
      <c r="D5182" s="1627"/>
      <c r="E5182" s="1831"/>
      <c r="F5182" s="1831"/>
      <c r="G5182" s="1831"/>
      <c r="S5182" s="1473"/>
      <c r="BU5182" s="1819"/>
      <c r="CI5182" s="1455"/>
    </row>
    <row r="5183" spans="2:87" s="1365" customFormat="1" x14ac:dyDescent="0.25">
      <c r="B5183" s="1831"/>
      <c r="C5183" s="1831"/>
      <c r="D5183" s="1627"/>
      <c r="E5183" s="1831"/>
      <c r="F5183" s="1831"/>
      <c r="G5183" s="1831"/>
      <c r="S5183" s="1473"/>
      <c r="BU5183" s="1819"/>
      <c r="CI5183" s="1455"/>
    </row>
    <row r="5184" spans="2:87" s="1365" customFormat="1" x14ac:dyDescent="0.25">
      <c r="B5184" s="1831"/>
      <c r="C5184" s="1831"/>
      <c r="D5184" s="1627"/>
      <c r="E5184" s="1831"/>
      <c r="F5184" s="1831"/>
      <c r="G5184" s="1831"/>
      <c r="S5184" s="1473"/>
      <c r="BU5184" s="1819"/>
      <c r="CI5184" s="1455"/>
    </row>
    <row r="5185" spans="2:87" s="1365" customFormat="1" x14ac:dyDescent="0.25">
      <c r="B5185" s="1831"/>
      <c r="C5185" s="1831"/>
      <c r="D5185" s="1627"/>
      <c r="E5185" s="1831"/>
      <c r="F5185" s="1831"/>
      <c r="G5185" s="1831"/>
      <c r="S5185" s="1473"/>
      <c r="BU5185" s="1819"/>
      <c r="CI5185" s="1455"/>
    </row>
    <row r="5186" spans="2:87" s="1365" customFormat="1" x14ac:dyDescent="0.25">
      <c r="B5186" s="1831"/>
      <c r="C5186" s="1831"/>
      <c r="D5186" s="1627"/>
      <c r="E5186" s="1831"/>
      <c r="F5186" s="1831"/>
      <c r="G5186" s="1831"/>
      <c r="S5186" s="1473"/>
      <c r="BU5186" s="1819"/>
      <c r="CI5186" s="1455"/>
    </row>
    <row r="5187" spans="2:87" s="1365" customFormat="1" x14ac:dyDescent="0.25">
      <c r="B5187" s="1831"/>
      <c r="C5187" s="1831"/>
      <c r="D5187" s="1627"/>
      <c r="E5187" s="1831"/>
      <c r="F5187" s="1831"/>
      <c r="G5187" s="1831"/>
      <c r="S5187" s="1473"/>
      <c r="BU5187" s="1819"/>
      <c r="CI5187" s="1455"/>
    </row>
    <row r="5188" spans="2:87" s="1365" customFormat="1" x14ac:dyDescent="0.25">
      <c r="B5188" s="1831"/>
      <c r="C5188" s="1831"/>
      <c r="D5188" s="1627"/>
      <c r="E5188" s="1831"/>
      <c r="F5188" s="1831"/>
      <c r="G5188" s="1831"/>
      <c r="S5188" s="1473"/>
      <c r="BU5188" s="1819"/>
      <c r="CI5188" s="1455"/>
    </row>
    <row r="5189" spans="2:87" s="1365" customFormat="1" x14ac:dyDescent="0.25">
      <c r="B5189" s="1831"/>
      <c r="C5189" s="1831"/>
      <c r="D5189" s="1627"/>
      <c r="E5189" s="1831"/>
      <c r="F5189" s="1831"/>
      <c r="G5189" s="1831"/>
      <c r="S5189" s="1473"/>
      <c r="BU5189" s="1819"/>
      <c r="CI5189" s="1455"/>
    </row>
    <row r="5190" spans="2:87" s="1365" customFormat="1" x14ac:dyDescent="0.25">
      <c r="B5190" s="1831"/>
      <c r="C5190" s="1831"/>
      <c r="D5190" s="1627"/>
      <c r="E5190" s="1831"/>
      <c r="F5190" s="1831"/>
      <c r="G5190" s="1831"/>
      <c r="S5190" s="1473"/>
      <c r="BU5190" s="1819"/>
      <c r="CI5190" s="1455"/>
    </row>
    <row r="5191" spans="2:87" s="1365" customFormat="1" x14ac:dyDescent="0.25">
      <c r="B5191" s="1831"/>
      <c r="C5191" s="1831"/>
      <c r="D5191" s="1627"/>
      <c r="E5191" s="1831"/>
      <c r="F5191" s="1831"/>
      <c r="G5191" s="1831"/>
      <c r="S5191" s="1473"/>
      <c r="BU5191" s="1819"/>
      <c r="CI5191" s="1455"/>
    </row>
    <row r="5192" spans="2:87" s="1365" customFormat="1" x14ac:dyDescent="0.25">
      <c r="B5192" s="1831"/>
      <c r="C5192" s="1831"/>
      <c r="D5192" s="1627"/>
      <c r="E5192" s="1831"/>
      <c r="F5192" s="1831"/>
      <c r="G5192" s="1831"/>
      <c r="S5192" s="1473"/>
      <c r="BU5192" s="1819"/>
      <c r="CI5192" s="1455"/>
    </row>
    <row r="5193" spans="2:87" s="1365" customFormat="1" x14ac:dyDescent="0.25">
      <c r="B5193" s="1831"/>
      <c r="C5193" s="1831"/>
      <c r="D5193" s="1627"/>
      <c r="E5193" s="1831"/>
      <c r="F5193" s="1831"/>
      <c r="G5193" s="1831"/>
      <c r="S5193" s="1473"/>
      <c r="BU5193" s="1819"/>
      <c r="CI5193" s="1455"/>
    </row>
    <row r="5194" spans="2:87" s="1365" customFormat="1" x14ac:dyDescent="0.25">
      <c r="B5194" s="1831"/>
      <c r="C5194" s="1831"/>
      <c r="D5194" s="1627"/>
      <c r="E5194" s="1831"/>
      <c r="F5194" s="1831"/>
      <c r="G5194" s="1831"/>
      <c r="S5194" s="1473"/>
      <c r="BU5194" s="1819"/>
      <c r="CI5194" s="1455"/>
    </row>
    <row r="5195" spans="2:87" s="1365" customFormat="1" x14ac:dyDescent="0.25">
      <c r="B5195" s="1831"/>
      <c r="C5195" s="1831"/>
      <c r="D5195" s="1627"/>
      <c r="E5195" s="1831"/>
      <c r="F5195" s="1831"/>
      <c r="G5195" s="1831"/>
      <c r="S5195" s="1473"/>
      <c r="BU5195" s="1819"/>
      <c r="CI5195" s="1455"/>
    </row>
    <row r="5196" spans="2:87" s="1365" customFormat="1" x14ac:dyDescent="0.25">
      <c r="B5196" s="1831"/>
      <c r="C5196" s="1831"/>
      <c r="D5196" s="1627"/>
      <c r="E5196" s="1831"/>
      <c r="F5196" s="1831"/>
      <c r="G5196" s="1831"/>
      <c r="S5196" s="1473"/>
      <c r="BU5196" s="1819"/>
      <c r="CI5196" s="1455"/>
    </row>
    <row r="5197" spans="2:87" s="1365" customFormat="1" x14ac:dyDescent="0.25">
      <c r="B5197" s="1831"/>
      <c r="C5197" s="1831"/>
      <c r="D5197" s="1627"/>
      <c r="E5197" s="1831"/>
      <c r="F5197" s="1831"/>
      <c r="G5197" s="1831"/>
      <c r="S5197" s="1473"/>
      <c r="BU5197" s="1819"/>
      <c r="CI5197" s="1455"/>
    </row>
    <row r="5198" spans="2:87" s="1365" customFormat="1" x14ac:dyDescent="0.25">
      <c r="B5198" s="1831"/>
      <c r="C5198" s="1831"/>
      <c r="D5198" s="1627"/>
      <c r="E5198" s="1831"/>
      <c r="F5198" s="1831"/>
      <c r="G5198" s="1831"/>
      <c r="S5198" s="1473"/>
      <c r="BU5198" s="1819"/>
      <c r="CI5198" s="1455"/>
    </row>
    <row r="5199" spans="2:87" s="1365" customFormat="1" x14ac:dyDescent="0.25">
      <c r="B5199" s="1831"/>
      <c r="C5199" s="1831"/>
      <c r="D5199" s="1627"/>
      <c r="E5199" s="1831"/>
      <c r="F5199" s="1831"/>
      <c r="G5199" s="1831"/>
      <c r="S5199" s="1473"/>
      <c r="BU5199" s="1819"/>
      <c r="CI5199" s="1455"/>
    </row>
    <row r="5200" spans="2:87" s="1365" customFormat="1" x14ac:dyDescent="0.25">
      <c r="B5200" s="1831"/>
      <c r="C5200" s="1831"/>
      <c r="D5200" s="1627"/>
      <c r="E5200" s="1831"/>
      <c r="F5200" s="1831"/>
      <c r="G5200" s="1831"/>
      <c r="S5200" s="1473"/>
      <c r="BU5200" s="1819"/>
      <c r="CI5200" s="1455"/>
    </row>
    <row r="5201" spans="2:87" s="1365" customFormat="1" x14ac:dyDescent="0.25">
      <c r="B5201" s="1831"/>
      <c r="C5201" s="1831"/>
      <c r="D5201" s="1627"/>
      <c r="E5201" s="1831"/>
      <c r="F5201" s="1831"/>
      <c r="G5201" s="1831"/>
      <c r="S5201" s="1473"/>
      <c r="BU5201" s="1819"/>
      <c r="CI5201" s="1455"/>
    </row>
    <row r="5202" spans="2:87" s="1365" customFormat="1" x14ac:dyDescent="0.25">
      <c r="B5202" s="1831"/>
      <c r="C5202" s="1831"/>
      <c r="D5202" s="1627"/>
      <c r="E5202" s="1831"/>
      <c r="F5202" s="1831"/>
      <c r="G5202" s="1831"/>
      <c r="S5202" s="1473"/>
      <c r="BU5202" s="1819"/>
      <c r="CI5202" s="1455"/>
    </row>
    <row r="5203" spans="2:87" s="1365" customFormat="1" x14ac:dyDescent="0.25">
      <c r="B5203" s="1831"/>
      <c r="C5203" s="1831"/>
      <c r="D5203" s="1627"/>
      <c r="E5203" s="1831"/>
      <c r="F5203" s="1831"/>
      <c r="G5203" s="1831"/>
      <c r="S5203" s="1473"/>
      <c r="BU5203" s="1819"/>
      <c r="CI5203" s="1455"/>
    </row>
    <row r="5204" spans="2:87" s="1365" customFormat="1" x14ac:dyDescent="0.25">
      <c r="B5204" s="1831"/>
      <c r="C5204" s="1831"/>
      <c r="D5204" s="1627"/>
      <c r="E5204" s="1831"/>
      <c r="F5204" s="1831"/>
      <c r="G5204" s="1831"/>
      <c r="S5204" s="1473"/>
      <c r="BU5204" s="1819"/>
      <c r="CI5204" s="1455"/>
    </row>
    <row r="5205" spans="2:87" s="1365" customFormat="1" x14ac:dyDescent="0.25">
      <c r="B5205" s="1831"/>
      <c r="C5205" s="1831"/>
      <c r="D5205" s="1627"/>
      <c r="E5205" s="1831"/>
      <c r="F5205" s="1831"/>
      <c r="G5205" s="1831"/>
      <c r="S5205" s="1473"/>
      <c r="BU5205" s="1819"/>
      <c r="CI5205" s="1455"/>
    </row>
    <row r="5206" spans="2:87" s="1365" customFormat="1" x14ac:dyDescent="0.25">
      <c r="B5206" s="1831"/>
      <c r="C5206" s="1831"/>
      <c r="D5206" s="1627"/>
      <c r="E5206" s="1831"/>
      <c r="F5206" s="1831"/>
      <c r="G5206" s="1831"/>
      <c r="S5206" s="1473"/>
      <c r="BU5206" s="1819"/>
      <c r="CI5206" s="1455"/>
    </row>
    <row r="5207" spans="2:87" s="1365" customFormat="1" x14ac:dyDescent="0.25">
      <c r="B5207" s="1831"/>
      <c r="C5207" s="1831"/>
      <c r="D5207" s="1627"/>
      <c r="E5207" s="1831"/>
      <c r="F5207" s="1831"/>
      <c r="G5207" s="1831"/>
      <c r="S5207" s="1473"/>
      <c r="BU5207" s="1819"/>
      <c r="CI5207" s="1455"/>
    </row>
    <row r="5208" spans="2:87" s="1365" customFormat="1" x14ac:dyDescent="0.25">
      <c r="B5208" s="1831"/>
      <c r="C5208" s="1831"/>
      <c r="D5208" s="1627"/>
      <c r="E5208" s="1831"/>
      <c r="F5208" s="1831"/>
      <c r="G5208" s="1831"/>
      <c r="S5208" s="1473"/>
      <c r="BU5208" s="1819"/>
      <c r="CI5208" s="1455"/>
    </row>
    <row r="5209" spans="2:87" s="1365" customFormat="1" x14ac:dyDescent="0.25">
      <c r="B5209" s="1831"/>
      <c r="C5209" s="1831"/>
      <c r="D5209" s="1627"/>
      <c r="E5209" s="1831"/>
      <c r="F5209" s="1831"/>
      <c r="G5209" s="1831"/>
      <c r="S5209" s="1473"/>
      <c r="BU5209" s="1819"/>
      <c r="CI5209" s="1455"/>
    </row>
    <row r="5210" spans="2:87" s="1365" customFormat="1" x14ac:dyDescent="0.25">
      <c r="B5210" s="1831"/>
      <c r="C5210" s="1831"/>
      <c r="D5210" s="1627"/>
      <c r="E5210" s="1831"/>
      <c r="F5210" s="1831"/>
      <c r="G5210" s="1831"/>
      <c r="S5210" s="1473"/>
      <c r="BU5210" s="1819"/>
      <c r="CI5210" s="1455"/>
    </row>
    <row r="5211" spans="2:87" s="1365" customFormat="1" x14ac:dyDescent="0.25">
      <c r="B5211" s="1831"/>
      <c r="C5211" s="1831"/>
      <c r="D5211" s="1627"/>
      <c r="E5211" s="1831"/>
      <c r="F5211" s="1831"/>
      <c r="G5211" s="1831"/>
      <c r="S5211" s="1473"/>
      <c r="BU5211" s="1819"/>
      <c r="CI5211" s="1455"/>
    </row>
    <row r="5212" spans="2:87" s="1365" customFormat="1" x14ac:dyDescent="0.25">
      <c r="B5212" s="1831"/>
      <c r="C5212" s="1831"/>
      <c r="D5212" s="1627"/>
      <c r="E5212" s="1831"/>
      <c r="F5212" s="1831"/>
      <c r="G5212" s="1831"/>
      <c r="S5212" s="1473"/>
      <c r="BU5212" s="1819"/>
      <c r="CI5212" s="1455"/>
    </row>
    <row r="5213" spans="2:87" s="1365" customFormat="1" x14ac:dyDescent="0.25">
      <c r="B5213" s="1831"/>
      <c r="C5213" s="1831"/>
      <c r="D5213" s="1627"/>
      <c r="E5213" s="1831"/>
      <c r="F5213" s="1831"/>
      <c r="G5213" s="1831"/>
      <c r="S5213" s="1473"/>
      <c r="BU5213" s="1819"/>
      <c r="CI5213" s="1455"/>
    </row>
    <row r="5214" spans="2:87" s="1365" customFormat="1" x14ac:dyDescent="0.25">
      <c r="B5214" s="1831"/>
      <c r="C5214" s="1831"/>
      <c r="D5214" s="1627"/>
      <c r="E5214" s="1831"/>
      <c r="F5214" s="1831"/>
      <c r="G5214" s="1831"/>
      <c r="S5214" s="1473"/>
      <c r="BU5214" s="1819"/>
      <c r="CI5214" s="1455"/>
    </row>
    <row r="5215" spans="2:87" s="1365" customFormat="1" x14ac:dyDescent="0.25">
      <c r="B5215" s="1831"/>
      <c r="C5215" s="1831"/>
      <c r="D5215" s="1627"/>
      <c r="E5215" s="1831"/>
      <c r="F5215" s="1831"/>
      <c r="G5215" s="1831"/>
      <c r="S5215" s="1473"/>
      <c r="BU5215" s="1819"/>
      <c r="CI5215" s="1455"/>
    </row>
    <row r="5216" spans="2:87" s="1365" customFormat="1" x14ac:dyDescent="0.25">
      <c r="B5216" s="1831"/>
      <c r="C5216" s="1831"/>
      <c r="D5216" s="1627"/>
      <c r="E5216" s="1831"/>
      <c r="F5216" s="1831"/>
      <c r="G5216" s="1831"/>
      <c r="S5216" s="1473"/>
      <c r="BU5216" s="1819"/>
      <c r="CI5216" s="1455"/>
    </row>
    <row r="5217" spans="2:87" s="1365" customFormat="1" x14ac:dyDescent="0.25">
      <c r="B5217" s="1831"/>
      <c r="C5217" s="1831"/>
      <c r="D5217" s="1627"/>
      <c r="E5217" s="1831"/>
      <c r="F5217" s="1831"/>
      <c r="G5217" s="1831"/>
      <c r="S5217" s="1473"/>
      <c r="BU5217" s="1819"/>
      <c r="CI5217" s="1455"/>
    </row>
    <row r="5218" spans="2:87" s="1365" customFormat="1" x14ac:dyDescent="0.25">
      <c r="B5218" s="1831"/>
      <c r="C5218" s="1831"/>
      <c r="D5218" s="1627"/>
      <c r="E5218" s="1831"/>
      <c r="F5218" s="1831"/>
      <c r="G5218" s="1831"/>
      <c r="S5218" s="1473"/>
      <c r="BU5218" s="1819"/>
      <c r="CI5218" s="1455"/>
    </row>
    <row r="5219" spans="2:87" s="1365" customFormat="1" x14ac:dyDescent="0.25">
      <c r="B5219" s="1831"/>
      <c r="C5219" s="1831"/>
      <c r="D5219" s="1627"/>
      <c r="E5219" s="1831"/>
      <c r="F5219" s="1831"/>
      <c r="G5219" s="1831"/>
      <c r="S5219" s="1473"/>
      <c r="BU5219" s="1819"/>
      <c r="CI5219" s="1455"/>
    </row>
    <row r="5220" spans="2:87" s="1365" customFormat="1" x14ac:dyDescent="0.25">
      <c r="B5220" s="1831"/>
      <c r="C5220" s="1831"/>
      <c r="D5220" s="1627"/>
      <c r="E5220" s="1831"/>
      <c r="F5220" s="1831"/>
      <c r="G5220" s="1831"/>
      <c r="S5220" s="1473"/>
      <c r="BU5220" s="1819"/>
      <c r="CI5220" s="1455"/>
    </row>
    <row r="5221" spans="2:87" s="1365" customFormat="1" x14ac:dyDescent="0.25">
      <c r="B5221" s="1831"/>
      <c r="C5221" s="1831"/>
      <c r="D5221" s="1627"/>
      <c r="E5221" s="1831"/>
      <c r="F5221" s="1831"/>
      <c r="G5221" s="1831"/>
      <c r="S5221" s="1473"/>
      <c r="BU5221" s="1819"/>
      <c r="CI5221" s="1455"/>
    </row>
    <row r="5222" spans="2:87" s="1365" customFormat="1" x14ac:dyDescent="0.25">
      <c r="B5222" s="1831"/>
      <c r="C5222" s="1831"/>
      <c r="D5222" s="1627"/>
      <c r="E5222" s="1831"/>
      <c r="F5222" s="1831"/>
      <c r="G5222" s="1831"/>
      <c r="S5222" s="1473"/>
      <c r="BU5222" s="1819"/>
      <c r="CI5222" s="1455"/>
    </row>
    <row r="5223" spans="2:87" s="1365" customFormat="1" x14ac:dyDescent="0.25">
      <c r="B5223" s="1831"/>
      <c r="C5223" s="1831"/>
      <c r="D5223" s="1627"/>
      <c r="E5223" s="1831"/>
      <c r="F5223" s="1831"/>
      <c r="G5223" s="1831"/>
      <c r="S5223" s="1473"/>
      <c r="BU5223" s="1819"/>
      <c r="CI5223" s="1455"/>
    </row>
    <row r="5224" spans="2:87" s="1365" customFormat="1" x14ac:dyDescent="0.25">
      <c r="B5224" s="1831"/>
      <c r="C5224" s="1831"/>
      <c r="D5224" s="1627"/>
      <c r="E5224" s="1831"/>
      <c r="F5224" s="1831"/>
      <c r="G5224" s="1831"/>
      <c r="S5224" s="1473"/>
      <c r="BU5224" s="1819"/>
      <c r="CI5224" s="1455"/>
    </row>
    <row r="5225" spans="2:87" s="1365" customFormat="1" x14ac:dyDescent="0.25">
      <c r="B5225" s="1831"/>
      <c r="C5225" s="1831"/>
      <c r="D5225" s="1627"/>
      <c r="E5225" s="1831"/>
      <c r="F5225" s="1831"/>
      <c r="G5225" s="1831"/>
      <c r="S5225" s="1473"/>
      <c r="BU5225" s="1819"/>
      <c r="CI5225" s="1455"/>
    </row>
    <row r="5226" spans="2:87" s="1365" customFormat="1" x14ac:dyDescent="0.25">
      <c r="B5226" s="1831"/>
      <c r="C5226" s="1831"/>
      <c r="D5226" s="1627"/>
      <c r="E5226" s="1831"/>
      <c r="F5226" s="1831"/>
      <c r="G5226" s="1831"/>
      <c r="S5226" s="1473"/>
      <c r="BU5226" s="1819"/>
      <c r="CI5226" s="1455"/>
    </row>
    <row r="5227" spans="2:87" s="1365" customFormat="1" x14ac:dyDescent="0.25">
      <c r="B5227" s="1831"/>
      <c r="C5227" s="1831"/>
      <c r="D5227" s="1627"/>
      <c r="E5227" s="1831"/>
      <c r="F5227" s="1831"/>
      <c r="G5227" s="1831"/>
      <c r="S5227" s="1473"/>
      <c r="BU5227" s="1819"/>
      <c r="CI5227" s="1455"/>
    </row>
    <row r="5228" spans="2:87" s="1365" customFormat="1" x14ac:dyDescent="0.25">
      <c r="B5228" s="1831"/>
      <c r="C5228" s="1831"/>
      <c r="D5228" s="1627"/>
      <c r="E5228" s="1831"/>
      <c r="F5228" s="1831"/>
      <c r="G5228" s="1831"/>
      <c r="S5228" s="1473"/>
      <c r="BU5228" s="1819"/>
      <c r="CI5228" s="1455"/>
    </row>
    <row r="5229" spans="2:87" s="1365" customFormat="1" x14ac:dyDescent="0.25">
      <c r="B5229" s="1831"/>
      <c r="C5229" s="1831"/>
      <c r="D5229" s="1627"/>
      <c r="E5229" s="1831"/>
      <c r="F5229" s="1831"/>
      <c r="G5229" s="1831"/>
      <c r="S5229" s="1473"/>
      <c r="BU5229" s="1819"/>
      <c r="CI5229" s="1455"/>
    </row>
    <row r="5230" spans="2:87" s="1365" customFormat="1" x14ac:dyDescent="0.25">
      <c r="B5230" s="1831"/>
      <c r="C5230" s="1831"/>
      <c r="D5230" s="1627"/>
      <c r="E5230" s="1831"/>
      <c r="F5230" s="1831"/>
      <c r="G5230" s="1831"/>
      <c r="S5230" s="1473"/>
      <c r="BU5230" s="1819"/>
      <c r="CI5230" s="1455"/>
    </row>
    <row r="5231" spans="2:87" s="1365" customFormat="1" x14ac:dyDescent="0.25">
      <c r="B5231" s="1831"/>
      <c r="C5231" s="1831"/>
      <c r="D5231" s="1627"/>
      <c r="E5231" s="1831"/>
      <c r="F5231" s="1831"/>
      <c r="G5231" s="1831"/>
      <c r="S5231" s="1473"/>
      <c r="BU5231" s="1819"/>
      <c r="CI5231" s="1455"/>
    </row>
    <row r="5232" spans="2:87" s="1365" customFormat="1" x14ac:dyDescent="0.25">
      <c r="B5232" s="1831"/>
      <c r="C5232" s="1831"/>
      <c r="D5232" s="1627"/>
      <c r="E5232" s="1831"/>
      <c r="F5232" s="1831"/>
      <c r="G5232" s="1831"/>
      <c r="S5232" s="1473"/>
      <c r="BU5232" s="1819"/>
      <c r="CI5232" s="1455"/>
    </row>
    <row r="5233" spans="2:87" s="1365" customFormat="1" x14ac:dyDescent="0.25">
      <c r="B5233" s="1831"/>
      <c r="C5233" s="1831"/>
      <c r="D5233" s="1627"/>
      <c r="E5233" s="1831"/>
      <c r="F5233" s="1831"/>
      <c r="G5233" s="1831"/>
      <c r="S5233" s="1473"/>
      <c r="BU5233" s="1819"/>
      <c r="CI5233" s="1455"/>
    </row>
    <row r="5234" spans="2:87" s="1365" customFormat="1" x14ac:dyDescent="0.25">
      <c r="B5234" s="1831"/>
      <c r="C5234" s="1831"/>
      <c r="D5234" s="1627"/>
      <c r="E5234" s="1831"/>
      <c r="F5234" s="1831"/>
      <c r="G5234" s="1831"/>
      <c r="S5234" s="1473"/>
      <c r="BU5234" s="1819"/>
      <c r="CI5234" s="1455"/>
    </row>
    <row r="5235" spans="2:87" s="1365" customFormat="1" x14ac:dyDescent="0.25">
      <c r="B5235" s="1831"/>
      <c r="C5235" s="1831"/>
      <c r="D5235" s="1627"/>
      <c r="E5235" s="1831"/>
      <c r="F5235" s="1831"/>
      <c r="G5235" s="1831"/>
      <c r="S5235" s="1473"/>
      <c r="BU5235" s="1819"/>
      <c r="CI5235" s="1455"/>
    </row>
    <row r="5236" spans="2:87" s="1365" customFormat="1" x14ac:dyDescent="0.25">
      <c r="B5236" s="1831"/>
      <c r="C5236" s="1831"/>
      <c r="D5236" s="1627"/>
      <c r="E5236" s="1831"/>
      <c r="F5236" s="1831"/>
      <c r="G5236" s="1831"/>
      <c r="S5236" s="1473"/>
      <c r="BU5236" s="1819"/>
      <c r="CI5236" s="1455"/>
    </row>
    <row r="5237" spans="2:87" s="1365" customFormat="1" x14ac:dyDescent="0.25">
      <c r="B5237" s="1831"/>
      <c r="C5237" s="1831"/>
      <c r="D5237" s="1627"/>
      <c r="E5237" s="1831"/>
      <c r="F5237" s="1831"/>
      <c r="G5237" s="1831"/>
      <c r="S5237" s="1473"/>
      <c r="BU5237" s="1819"/>
      <c r="CI5237" s="1455"/>
    </row>
    <row r="5238" spans="2:87" s="1365" customFormat="1" x14ac:dyDescent="0.25">
      <c r="B5238" s="1831"/>
      <c r="C5238" s="1831"/>
      <c r="D5238" s="1627"/>
      <c r="E5238" s="1831"/>
      <c r="F5238" s="1831"/>
      <c r="G5238" s="1831"/>
      <c r="S5238" s="1473"/>
      <c r="BU5238" s="1819"/>
      <c r="CI5238" s="1455"/>
    </row>
    <row r="5239" spans="2:87" s="1365" customFormat="1" x14ac:dyDescent="0.25">
      <c r="B5239" s="1831"/>
      <c r="C5239" s="1831"/>
      <c r="D5239" s="1627"/>
      <c r="E5239" s="1831"/>
      <c r="F5239" s="1831"/>
      <c r="G5239" s="1831"/>
      <c r="S5239" s="1473"/>
      <c r="BU5239" s="1819"/>
      <c r="CI5239" s="1455"/>
    </row>
    <row r="5240" spans="2:87" s="1365" customFormat="1" x14ac:dyDescent="0.25">
      <c r="B5240" s="1831"/>
      <c r="C5240" s="1831"/>
      <c r="D5240" s="1627"/>
      <c r="E5240" s="1831"/>
      <c r="F5240" s="1831"/>
      <c r="G5240" s="1831"/>
      <c r="S5240" s="1473"/>
      <c r="BU5240" s="1819"/>
      <c r="CI5240" s="1455"/>
    </row>
    <row r="5241" spans="2:87" s="1365" customFormat="1" x14ac:dyDescent="0.25">
      <c r="B5241" s="1831"/>
      <c r="C5241" s="1831"/>
      <c r="D5241" s="1627"/>
      <c r="E5241" s="1831"/>
      <c r="F5241" s="1831"/>
      <c r="G5241" s="1831"/>
      <c r="S5241" s="1473"/>
      <c r="BU5241" s="1819"/>
      <c r="CI5241" s="1455"/>
    </row>
    <row r="5242" spans="2:87" s="1365" customFormat="1" x14ac:dyDescent="0.25">
      <c r="B5242" s="1831"/>
      <c r="C5242" s="1831"/>
      <c r="D5242" s="1627"/>
      <c r="E5242" s="1831"/>
      <c r="F5242" s="1831"/>
      <c r="G5242" s="1831"/>
      <c r="S5242" s="1473"/>
      <c r="BU5242" s="1819"/>
      <c r="CI5242" s="1455"/>
    </row>
    <row r="5243" spans="2:87" s="1365" customFormat="1" x14ac:dyDescent="0.25">
      <c r="B5243" s="1831"/>
      <c r="C5243" s="1831"/>
      <c r="D5243" s="1627"/>
      <c r="E5243" s="1831"/>
      <c r="F5243" s="1831"/>
      <c r="G5243" s="1831"/>
      <c r="S5243" s="1473"/>
      <c r="BU5243" s="1819"/>
      <c r="CI5243" s="1455"/>
    </row>
    <row r="5244" spans="2:87" s="1365" customFormat="1" x14ac:dyDescent="0.25">
      <c r="B5244" s="1831"/>
      <c r="C5244" s="1831"/>
      <c r="D5244" s="1627"/>
      <c r="E5244" s="1831"/>
      <c r="F5244" s="1831"/>
      <c r="G5244" s="1831"/>
      <c r="S5244" s="1473"/>
      <c r="BU5244" s="1819"/>
      <c r="CI5244" s="1455"/>
    </row>
    <row r="5245" spans="2:87" s="1365" customFormat="1" x14ac:dyDescent="0.25">
      <c r="B5245" s="1831"/>
      <c r="C5245" s="1831"/>
      <c r="D5245" s="1627"/>
      <c r="E5245" s="1831"/>
      <c r="F5245" s="1831"/>
      <c r="G5245" s="1831"/>
      <c r="S5245" s="1473"/>
      <c r="BU5245" s="1819"/>
      <c r="CI5245" s="1455"/>
    </row>
    <row r="5246" spans="2:87" s="1365" customFormat="1" x14ac:dyDescent="0.25">
      <c r="B5246" s="1831"/>
      <c r="C5246" s="1831"/>
      <c r="D5246" s="1627"/>
      <c r="E5246" s="1831"/>
      <c r="F5246" s="1831"/>
      <c r="G5246" s="1831"/>
      <c r="S5246" s="1473"/>
      <c r="BU5246" s="1819"/>
      <c r="CI5246" s="1455"/>
    </row>
    <row r="5247" spans="2:87" s="1365" customFormat="1" x14ac:dyDescent="0.25">
      <c r="B5247" s="1831"/>
      <c r="C5247" s="1831"/>
      <c r="D5247" s="1627"/>
      <c r="E5247" s="1831"/>
      <c r="F5247" s="1831"/>
      <c r="G5247" s="1831"/>
      <c r="S5247" s="1473"/>
      <c r="BU5247" s="1819"/>
      <c r="CI5247" s="1455"/>
    </row>
    <row r="5248" spans="2:87" s="1365" customFormat="1" x14ac:dyDescent="0.25">
      <c r="B5248" s="1831"/>
      <c r="C5248" s="1831"/>
      <c r="D5248" s="1627"/>
      <c r="E5248" s="1831"/>
      <c r="F5248" s="1831"/>
      <c r="G5248" s="1831"/>
      <c r="S5248" s="1473"/>
      <c r="BU5248" s="1819"/>
      <c r="CI5248" s="1455"/>
    </row>
    <row r="5249" spans="2:87" s="1365" customFormat="1" x14ac:dyDescent="0.25">
      <c r="B5249" s="1831"/>
      <c r="C5249" s="1831"/>
      <c r="D5249" s="1627"/>
      <c r="E5249" s="1831"/>
      <c r="F5249" s="1831"/>
      <c r="G5249" s="1831"/>
      <c r="S5249" s="1473"/>
      <c r="BU5249" s="1819"/>
      <c r="CI5249" s="1455"/>
    </row>
    <row r="5250" spans="2:87" s="1365" customFormat="1" x14ac:dyDescent="0.25">
      <c r="B5250" s="1831"/>
      <c r="C5250" s="1831"/>
      <c r="D5250" s="1627"/>
      <c r="E5250" s="1831"/>
      <c r="F5250" s="1831"/>
      <c r="G5250" s="1831"/>
      <c r="S5250" s="1473"/>
      <c r="BU5250" s="1819"/>
      <c r="CI5250" s="1455"/>
    </row>
    <row r="5251" spans="2:87" s="1365" customFormat="1" x14ac:dyDescent="0.25">
      <c r="B5251" s="1831"/>
      <c r="C5251" s="1831"/>
      <c r="D5251" s="1627"/>
      <c r="E5251" s="1831"/>
      <c r="F5251" s="1831"/>
      <c r="G5251" s="1831"/>
      <c r="S5251" s="1473"/>
      <c r="BU5251" s="1819"/>
      <c r="CI5251" s="1455"/>
    </row>
    <row r="5252" spans="2:87" s="1365" customFormat="1" x14ac:dyDescent="0.25">
      <c r="B5252" s="1831"/>
      <c r="C5252" s="1831"/>
      <c r="D5252" s="1627"/>
      <c r="E5252" s="1831"/>
      <c r="F5252" s="1831"/>
      <c r="G5252" s="1831"/>
      <c r="S5252" s="1473"/>
      <c r="BU5252" s="1819"/>
      <c r="CI5252" s="1455"/>
    </row>
    <row r="5253" spans="2:87" s="1365" customFormat="1" x14ac:dyDescent="0.25">
      <c r="B5253" s="1831"/>
      <c r="C5253" s="1831"/>
      <c r="D5253" s="1627"/>
      <c r="E5253" s="1831"/>
      <c r="F5253" s="1831"/>
      <c r="G5253" s="1831"/>
      <c r="S5253" s="1473"/>
      <c r="BU5253" s="1819"/>
      <c r="CI5253" s="1455"/>
    </row>
    <row r="5254" spans="2:87" s="1365" customFormat="1" x14ac:dyDescent="0.25">
      <c r="B5254" s="1831"/>
      <c r="C5254" s="1831"/>
      <c r="D5254" s="1627"/>
      <c r="E5254" s="1831"/>
      <c r="F5254" s="1831"/>
      <c r="G5254" s="1831"/>
      <c r="S5254" s="1473"/>
      <c r="BU5254" s="1819"/>
      <c r="CI5254" s="1455"/>
    </row>
    <row r="5255" spans="2:87" s="1365" customFormat="1" x14ac:dyDescent="0.25">
      <c r="B5255" s="1831"/>
      <c r="C5255" s="1831"/>
      <c r="D5255" s="1627"/>
      <c r="E5255" s="1831"/>
      <c r="F5255" s="1831"/>
      <c r="G5255" s="1831"/>
      <c r="S5255" s="1473"/>
      <c r="BU5255" s="1819"/>
      <c r="CI5255" s="1455"/>
    </row>
    <row r="5256" spans="2:87" s="1365" customFormat="1" x14ac:dyDescent="0.25">
      <c r="B5256" s="1831"/>
      <c r="C5256" s="1831"/>
      <c r="D5256" s="1627"/>
      <c r="E5256" s="1831"/>
      <c r="F5256" s="1831"/>
      <c r="G5256" s="1831"/>
      <c r="S5256" s="1473"/>
      <c r="BU5256" s="1819"/>
      <c r="CI5256" s="1455"/>
    </row>
    <row r="5257" spans="2:87" s="1365" customFormat="1" x14ac:dyDescent="0.25">
      <c r="B5257" s="1831"/>
      <c r="C5257" s="1831"/>
      <c r="D5257" s="1627"/>
      <c r="E5257" s="1831"/>
      <c r="F5257" s="1831"/>
      <c r="G5257" s="1831"/>
      <c r="S5257" s="1473"/>
      <c r="BU5257" s="1819"/>
      <c r="CI5257" s="1455"/>
    </row>
    <row r="5258" spans="2:87" s="1365" customFormat="1" x14ac:dyDescent="0.25">
      <c r="B5258" s="1831"/>
      <c r="C5258" s="1831"/>
      <c r="D5258" s="1627"/>
      <c r="E5258" s="1831"/>
      <c r="F5258" s="1831"/>
      <c r="G5258" s="1831"/>
      <c r="S5258" s="1473"/>
      <c r="BU5258" s="1819"/>
      <c r="CI5258" s="1455"/>
    </row>
    <row r="5259" spans="2:87" s="1365" customFormat="1" x14ac:dyDescent="0.25">
      <c r="B5259" s="1831"/>
      <c r="C5259" s="1831"/>
      <c r="D5259" s="1627"/>
      <c r="E5259" s="1831"/>
      <c r="F5259" s="1831"/>
      <c r="G5259" s="1831"/>
      <c r="S5259" s="1473"/>
      <c r="BU5259" s="1819"/>
      <c r="CI5259" s="1455"/>
    </row>
    <row r="5260" spans="2:87" s="1365" customFormat="1" x14ac:dyDescent="0.25">
      <c r="B5260" s="1831"/>
      <c r="C5260" s="1831"/>
      <c r="D5260" s="1627"/>
      <c r="E5260" s="1831"/>
      <c r="F5260" s="1831"/>
      <c r="G5260" s="1831"/>
      <c r="S5260" s="1473"/>
      <c r="BU5260" s="1819"/>
      <c r="CI5260" s="1455"/>
    </row>
    <row r="5261" spans="2:87" s="1365" customFormat="1" x14ac:dyDescent="0.25">
      <c r="B5261" s="1831"/>
      <c r="C5261" s="1831"/>
      <c r="D5261" s="1627"/>
      <c r="E5261" s="1831"/>
      <c r="F5261" s="1831"/>
      <c r="G5261" s="1831"/>
      <c r="S5261" s="1473"/>
      <c r="BU5261" s="1819"/>
      <c r="CI5261" s="1455"/>
    </row>
    <row r="5262" spans="2:87" s="1365" customFormat="1" x14ac:dyDescent="0.25">
      <c r="B5262" s="1831"/>
      <c r="C5262" s="1831"/>
      <c r="D5262" s="1627"/>
      <c r="E5262" s="1831"/>
      <c r="F5262" s="1831"/>
      <c r="G5262" s="1831"/>
      <c r="S5262" s="1473"/>
      <c r="BU5262" s="1819"/>
      <c r="CI5262" s="1455"/>
    </row>
    <row r="5263" spans="2:87" s="1365" customFormat="1" x14ac:dyDescent="0.25">
      <c r="B5263" s="1831"/>
      <c r="C5263" s="1831"/>
      <c r="D5263" s="1627"/>
      <c r="E5263" s="1831"/>
      <c r="F5263" s="1831"/>
      <c r="G5263" s="1831"/>
      <c r="S5263" s="1473"/>
      <c r="BU5263" s="1819"/>
      <c r="CI5263" s="1455"/>
    </row>
    <row r="5264" spans="2:87" s="1365" customFormat="1" x14ac:dyDescent="0.25">
      <c r="B5264" s="1831"/>
      <c r="C5264" s="1831"/>
      <c r="D5264" s="1627"/>
      <c r="E5264" s="1831"/>
      <c r="F5264" s="1831"/>
      <c r="G5264" s="1831"/>
      <c r="S5264" s="1473"/>
      <c r="BU5264" s="1819"/>
      <c r="CI5264" s="1455"/>
    </row>
    <row r="5265" spans="2:87" s="1365" customFormat="1" x14ac:dyDescent="0.25">
      <c r="B5265" s="1831"/>
      <c r="C5265" s="1831"/>
      <c r="D5265" s="1627"/>
      <c r="E5265" s="1831"/>
      <c r="F5265" s="1831"/>
      <c r="G5265" s="1831"/>
      <c r="S5265" s="1473"/>
      <c r="BU5265" s="1819"/>
      <c r="CI5265" s="1455"/>
    </row>
    <row r="5266" spans="2:87" s="1365" customFormat="1" x14ac:dyDescent="0.25">
      <c r="B5266" s="1831"/>
      <c r="C5266" s="1831"/>
      <c r="D5266" s="1627"/>
      <c r="E5266" s="1831"/>
      <c r="F5266" s="1831"/>
      <c r="G5266" s="1831"/>
      <c r="S5266" s="1473"/>
      <c r="BU5266" s="1819"/>
      <c r="CI5266" s="1455"/>
    </row>
    <row r="5267" spans="2:87" s="1365" customFormat="1" x14ac:dyDescent="0.25">
      <c r="B5267" s="1831"/>
      <c r="C5267" s="1831"/>
      <c r="D5267" s="1627"/>
      <c r="E5267" s="1831"/>
      <c r="F5267" s="1831"/>
      <c r="G5267" s="1831"/>
      <c r="S5267" s="1473"/>
      <c r="BU5267" s="1819"/>
      <c r="CI5267" s="1455"/>
    </row>
    <row r="5268" spans="2:87" s="1365" customFormat="1" x14ac:dyDescent="0.25">
      <c r="B5268" s="1831"/>
      <c r="C5268" s="1831"/>
      <c r="D5268" s="1627"/>
      <c r="E5268" s="1831"/>
      <c r="F5268" s="1831"/>
      <c r="G5268" s="1831"/>
      <c r="S5268" s="1473"/>
      <c r="BU5268" s="1819"/>
      <c r="CI5268" s="1455"/>
    </row>
    <row r="5269" spans="2:87" s="1365" customFormat="1" x14ac:dyDescent="0.25">
      <c r="B5269" s="1831"/>
      <c r="C5269" s="1831"/>
      <c r="D5269" s="1627"/>
      <c r="E5269" s="1831"/>
      <c r="F5269" s="1831"/>
      <c r="G5269" s="1831"/>
      <c r="S5269" s="1473"/>
      <c r="BU5269" s="1819"/>
      <c r="CI5269" s="1455"/>
    </row>
    <row r="5270" spans="2:87" s="1365" customFormat="1" x14ac:dyDescent="0.25">
      <c r="B5270" s="1831"/>
      <c r="C5270" s="1831"/>
      <c r="D5270" s="1627"/>
      <c r="E5270" s="1831"/>
      <c r="F5270" s="1831"/>
      <c r="G5270" s="1831"/>
      <c r="S5270" s="1473"/>
      <c r="BU5270" s="1819"/>
      <c r="CI5270" s="1455"/>
    </row>
    <row r="5271" spans="2:87" s="1365" customFormat="1" x14ac:dyDescent="0.25">
      <c r="B5271" s="1831"/>
      <c r="C5271" s="1831"/>
      <c r="D5271" s="1627"/>
      <c r="E5271" s="1831"/>
      <c r="F5271" s="1831"/>
      <c r="G5271" s="1831"/>
      <c r="S5271" s="1473"/>
      <c r="BU5271" s="1819"/>
      <c r="CI5271" s="1455"/>
    </row>
    <row r="5272" spans="2:87" s="1365" customFormat="1" x14ac:dyDescent="0.25">
      <c r="B5272" s="1831"/>
      <c r="C5272" s="1831"/>
      <c r="D5272" s="1627"/>
      <c r="E5272" s="1831"/>
      <c r="F5272" s="1831"/>
      <c r="G5272" s="1831"/>
      <c r="S5272" s="1473"/>
      <c r="BU5272" s="1819"/>
      <c r="CI5272" s="1455"/>
    </row>
    <row r="5273" spans="2:87" s="1365" customFormat="1" x14ac:dyDescent="0.25">
      <c r="B5273" s="1831"/>
      <c r="C5273" s="1831"/>
      <c r="D5273" s="1627"/>
      <c r="E5273" s="1831"/>
      <c r="F5273" s="1831"/>
      <c r="G5273" s="1831"/>
      <c r="S5273" s="1473"/>
      <c r="BU5273" s="1819"/>
      <c r="CI5273" s="1455"/>
    </row>
    <row r="5274" spans="2:87" s="1365" customFormat="1" x14ac:dyDescent="0.25">
      <c r="B5274" s="1831"/>
      <c r="C5274" s="1831"/>
      <c r="D5274" s="1627"/>
      <c r="E5274" s="1831"/>
      <c r="F5274" s="1831"/>
      <c r="G5274" s="1831"/>
      <c r="S5274" s="1473"/>
      <c r="BU5274" s="1819"/>
      <c r="CI5274" s="1455"/>
    </row>
    <row r="5275" spans="2:87" s="1365" customFormat="1" x14ac:dyDescent="0.25">
      <c r="B5275" s="1831"/>
      <c r="C5275" s="1831"/>
      <c r="D5275" s="1627"/>
      <c r="E5275" s="1831"/>
      <c r="F5275" s="1831"/>
      <c r="G5275" s="1831"/>
      <c r="S5275" s="1473"/>
      <c r="BU5275" s="1819"/>
      <c r="CI5275" s="1455"/>
    </row>
    <row r="5276" spans="2:87" s="1365" customFormat="1" x14ac:dyDescent="0.25">
      <c r="B5276" s="1831"/>
      <c r="C5276" s="1831"/>
      <c r="D5276" s="1627"/>
      <c r="E5276" s="1831"/>
      <c r="F5276" s="1831"/>
      <c r="G5276" s="1831"/>
      <c r="S5276" s="1473"/>
      <c r="BU5276" s="1819"/>
      <c r="CI5276" s="1455"/>
    </row>
    <row r="5277" spans="2:87" s="1365" customFormat="1" x14ac:dyDescent="0.25">
      <c r="B5277" s="1831"/>
      <c r="C5277" s="1831"/>
      <c r="D5277" s="1627"/>
      <c r="E5277" s="1831"/>
      <c r="F5277" s="1831"/>
      <c r="G5277" s="1831"/>
      <c r="S5277" s="1473"/>
      <c r="BU5277" s="1819"/>
      <c r="CI5277" s="1455"/>
    </row>
    <row r="5278" spans="2:87" s="1365" customFormat="1" x14ac:dyDescent="0.25">
      <c r="B5278" s="1831"/>
      <c r="C5278" s="1831"/>
      <c r="D5278" s="1627"/>
      <c r="E5278" s="1831"/>
      <c r="F5278" s="1831"/>
      <c r="G5278" s="1831"/>
      <c r="S5278" s="1473"/>
      <c r="BU5278" s="1819"/>
      <c r="CI5278" s="1455"/>
    </row>
    <row r="5279" spans="2:87" s="1365" customFormat="1" x14ac:dyDescent="0.25">
      <c r="B5279" s="1831"/>
      <c r="C5279" s="1831"/>
      <c r="D5279" s="1627"/>
      <c r="E5279" s="1831"/>
      <c r="F5279" s="1831"/>
      <c r="G5279" s="1831"/>
      <c r="S5279" s="1473"/>
      <c r="BU5279" s="1819"/>
      <c r="CI5279" s="1455"/>
    </row>
    <row r="5280" spans="2:87" s="1365" customFormat="1" x14ac:dyDescent="0.25">
      <c r="B5280" s="1831"/>
      <c r="C5280" s="1831"/>
      <c r="D5280" s="1627"/>
      <c r="E5280" s="1831"/>
      <c r="F5280" s="1831"/>
      <c r="G5280" s="1831"/>
      <c r="S5280" s="1473"/>
      <c r="BU5280" s="1819"/>
      <c r="CI5280" s="1455"/>
    </row>
    <row r="5281" spans="2:87" s="1365" customFormat="1" x14ac:dyDescent="0.25">
      <c r="B5281" s="1831"/>
      <c r="C5281" s="1831"/>
      <c r="D5281" s="1627"/>
      <c r="E5281" s="1831"/>
      <c r="F5281" s="1831"/>
      <c r="G5281" s="1831"/>
      <c r="S5281" s="1473"/>
      <c r="BU5281" s="1819"/>
      <c r="CI5281" s="1455"/>
    </row>
    <row r="5282" spans="2:87" s="1365" customFormat="1" x14ac:dyDescent="0.25">
      <c r="B5282" s="1831"/>
      <c r="C5282" s="1831"/>
      <c r="D5282" s="1627"/>
      <c r="E5282" s="1831"/>
      <c r="F5282" s="1831"/>
      <c r="G5282" s="1831"/>
      <c r="S5282" s="1473"/>
      <c r="BU5282" s="1819"/>
      <c r="CI5282" s="1455"/>
    </row>
    <row r="5283" spans="2:87" s="1365" customFormat="1" x14ac:dyDescent="0.25">
      <c r="B5283" s="1831"/>
      <c r="C5283" s="1831"/>
      <c r="D5283" s="1627"/>
      <c r="E5283" s="1831"/>
      <c r="F5283" s="1831"/>
      <c r="G5283" s="1831"/>
      <c r="S5283" s="1473"/>
      <c r="BU5283" s="1819"/>
      <c r="CI5283" s="1455"/>
    </row>
    <row r="5284" spans="2:87" s="1365" customFormat="1" x14ac:dyDescent="0.25">
      <c r="B5284" s="1831"/>
      <c r="C5284" s="1831"/>
      <c r="D5284" s="1627"/>
      <c r="E5284" s="1831"/>
      <c r="F5284" s="1831"/>
      <c r="G5284" s="1831"/>
      <c r="S5284" s="1473"/>
      <c r="BU5284" s="1819"/>
      <c r="CI5284" s="1455"/>
    </row>
    <row r="5285" spans="2:87" s="1365" customFormat="1" x14ac:dyDescent="0.25">
      <c r="B5285" s="1831"/>
      <c r="C5285" s="1831"/>
      <c r="D5285" s="1627"/>
      <c r="E5285" s="1831"/>
      <c r="F5285" s="1831"/>
      <c r="G5285" s="1831"/>
      <c r="S5285" s="1473"/>
      <c r="BU5285" s="1819"/>
      <c r="CI5285" s="1455"/>
    </row>
    <row r="5286" spans="2:87" s="1365" customFormat="1" x14ac:dyDescent="0.25">
      <c r="B5286" s="1831"/>
      <c r="C5286" s="1831"/>
      <c r="D5286" s="1627"/>
      <c r="E5286" s="1831"/>
      <c r="F5286" s="1831"/>
      <c r="G5286" s="1831"/>
      <c r="S5286" s="1473"/>
      <c r="BU5286" s="1819"/>
      <c r="CI5286" s="1455"/>
    </row>
    <row r="5287" spans="2:87" s="1365" customFormat="1" x14ac:dyDescent="0.25">
      <c r="B5287" s="1831"/>
      <c r="C5287" s="1831"/>
      <c r="D5287" s="1627"/>
      <c r="E5287" s="1831"/>
      <c r="F5287" s="1831"/>
      <c r="G5287" s="1831"/>
      <c r="S5287" s="1473"/>
      <c r="BU5287" s="1819"/>
      <c r="CI5287" s="1455"/>
    </row>
    <row r="5288" spans="2:87" s="1365" customFormat="1" x14ac:dyDescent="0.25">
      <c r="B5288" s="1831"/>
      <c r="C5288" s="1831"/>
      <c r="D5288" s="1627"/>
      <c r="E5288" s="1831"/>
      <c r="F5288" s="1831"/>
      <c r="G5288" s="1831"/>
      <c r="S5288" s="1473"/>
      <c r="BU5288" s="1819"/>
      <c r="CI5288" s="1455"/>
    </row>
    <row r="5289" spans="2:87" s="1365" customFormat="1" x14ac:dyDescent="0.25">
      <c r="B5289" s="1831"/>
      <c r="C5289" s="1831"/>
      <c r="D5289" s="1627"/>
      <c r="E5289" s="1831"/>
      <c r="F5289" s="1831"/>
      <c r="G5289" s="1831"/>
      <c r="S5289" s="1473"/>
      <c r="BU5289" s="1819"/>
      <c r="CI5289" s="1455"/>
    </row>
    <row r="5290" spans="2:87" s="1365" customFormat="1" x14ac:dyDescent="0.25">
      <c r="B5290" s="1831"/>
      <c r="C5290" s="1831"/>
      <c r="D5290" s="1627"/>
      <c r="E5290" s="1831"/>
      <c r="F5290" s="1831"/>
      <c r="G5290" s="1831"/>
      <c r="S5290" s="1473"/>
      <c r="BU5290" s="1819"/>
      <c r="CI5290" s="1455"/>
    </row>
    <row r="5291" spans="2:87" s="1365" customFormat="1" x14ac:dyDescent="0.25">
      <c r="B5291" s="1831"/>
      <c r="C5291" s="1831"/>
      <c r="D5291" s="1627"/>
      <c r="E5291" s="1831"/>
      <c r="F5291" s="1831"/>
      <c r="G5291" s="1831"/>
      <c r="S5291" s="1473"/>
      <c r="BU5291" s="1819"/>
      <c r="CI5291" s="1455"/>
    </row>
    <row r="5292" spans="2:87" s="1365" customFormat="1" x14ac:dyDescent="0.25">
      <c r="B5292" s="1831"/>
      <c r="C5292" s="1831"/>
      <c r="D5292" s="1627"/>
      <c r="E5292" s="1831"/>
      <c r="F5292" s="1831"/>
      <c r="G5292" s="1831"/>
      <c r="S5292" s="1473"/>
      <c r="BU5292" s="1819"/>
      <c r="CI5292" s="1455"/>
    </row>
    <row r="5293" spans="2:87" s="1365" customFormat="1" x14ac:dyDescent="0.25">
      <c r="B5293" s="1831"/>
      <c r="C5293" s="1831"/>
      <c r="D5293" s="1627"/>
      <c r="E5293" s="1831"/>
      <c r="F5293" s="1831"/>
      <c r="G5293" s="1831"/>
      <c r="S5293" s="1473"/>
      <c r="BU5293" s="1819"/>
      <c r="CI5293" s="1455"/>
    </row>
    <row r="5294" spans="2:87" s="1365" customFormat="1" x14ac:dyDescent="0.25">
      <c r="B5294" s="1831"/>
      <c r="C5294" s="1831"/>
      <c r="D5294" s="1627"/>
      <c r="E5294" s="1831"/>
      <c r="F5294" s="1831"/>
      <c r="G5294" s="1831"/>
      <c r="S5294" s="1473"/>
      <c r="BU5294" s="1819"/>
      <c r="CI5294" s="1455"/>
    </row>
    <row r="5295" spans="2:87" s="1365" customFormat="1" x14ac:dyDescent="0.25">
      <c r="B5295" s="1831"/>
      <c r="C5295" s="1831"/>
      <c r="D5295" s="1627"/>
      <c r="E5295" s="1831"/>
      <c r="F5295" s="1831"/>
      <c r="G5295" s="1831"/>
      <c r="S5295" s="1473"/>
      <c r="BU5295" s="1819"/>
      <c r="CI5295" s="1455"/>
    </row>
    <row r="5296" spans="2:87" s="1365" customFormat="1" x14ac:dyDescent="0.25">
      <c r="B5296" s="1831"/>
      <c r="C5296" s="1831"/>
      <c r="D5296" s="1627"/>
      <c r="E5296" s="1831"/>
      <c r="F5296" s="1831"/>
      <c r="G5296" s="1831"/>
      <c r="S5296" s="1473"/>
      <c r="BU5296" s="1819"/>
      <c r="CI5296" s="1455"/>
    </row>
    <row r="5297" spans="2:87" s="1365" customFormat="1" x14ac:dyDescent="0.25">
      <c r="B5297" s="1831"/>
      <c r="C5297" s="1831"/>
      <c r="D5297" s="1627"/>
      <c r="E5297" s="1831"/>
      <c r="F5297" s="1831"/>
      <c r="G5297" s="1831"/>
      <c r="S5297" s="1473"/>
      <c r="BU5297" s="1819"/>
      <c r="CI5297" s="1455"/>
    </row>
    <row r="5298" spans="2:87" s="1365" customFormat="1" x14ac:dyDescent="0.25">
      <c r="B5298" s="1831"/>
      <c r="C5298" s="1831"/>
      <c r="D5298" s="1627"/>
      <c r="E5298" s="1831"/>
      <c r="F5298" s="1831"/>
      <c r="G5298" s="1831"/>
      <c r="S5298" s="1473"/>
      <c r="BU5298" s="1819"/>
      <c r="CI5298" s="1455"/>
    </row>
    <row r="5299" spans="2:87" s="1365" customFormat="1" x14ac:dyDescent="0.25">
      <c r="B5299" s="1831"/>
      <c r="C5299" s="1831"/>
      <c r="D5299" s="1627"/>
      <c r="E5299" s="1831"/>
      <c r="F5299" s="1831"/>
      <c r="G5299" s="1831"/>
      <c r="S5299" s="1473"/>
      <c r="BU5299" s="1819"/>
      <c r="CI5299" s="1455"/>
    </row>
    <row r="5300" spans="2:87" s="1365" customFormat="1" x14ac:dyDescent="0.25">
      <c r="B5300" s="1831"/>
      <c r="C5300" s="1831"/>
      <c r="D5300" s="1627"/>
      <c r="E5300" s="1831"/>
      <c r="F5300" s="1831"/>
      <c r="G5300" s="1831"/>
      <c r="S5300" s="1473"/>
      <c r="BU5300" s="1819"/>
      <c r="CI5300" s="1455"/>
    </row>
    <row r="5301" spans="2:87" s="1365" customFormat="1" x14ac:dyDescent="0.25">
      <c r="B5301" s="1831"/>
      <c r="C5301" s="1831"/>
      <c r="D5301" s="1627"/>
      <c r="E5301" s="1831"/>
      <c r="F5301" s="1831"/>
      <c r="G5301" s="1831"/>
      <c r="S5301" s="1473"/>
      <c r="BU5301" s="1819"/>
      <c r="CI5301" s="1455"/>
    </row>
    <row r="5302" spans="2:87" s="1365" customFormat="1" x14ac:dyDescent="0.25">
      <c r="B5302" s="1831"/>
      <c r="C5302" s="1831"/>
      <c r="D5302" s="1627"/>
      <c r="E5302" s="1831"/>
      <c r="F5302" s="1831"/>
      <c r="G5302" s="1831"/>
      <c r="S5302" s="1473"/>
      <c r="BU5302" s="1819"/>
      <c r="CI5302" s="1455"/>
    </row>
    <row r="5303" spans="2:87" s="1365" customFormat="1" x14ac:dyDescent="0.25">
      <c r="B5303" s="1831"/>
      <c r="C5303" s="1831"/>
      <c r="D5303" s="1627"/>
      <c r="E5303" s="1831"/>
      <c r="F5303" s="1831"/>
      <c r="G5303" s="1831"/>
      <c r="S5303" s="1473"/>
      <c r="BU5303" s="1819"/>
      <c r="CI5303" s="1455"/>
    </row>
    <row r="5304" spans="2:87" s="1365" customFormat="1" x14ac:dyDescent="0.25">
      <c r="B5304" s="1831"/>
      <c r="C5304" s="1831"/>
      <c r="D5304" s="1627"/>
      <c r="E5304" s="1831"/>
      <c r="F5304" s="1831"/>
      <c r="G5304" s="1831"/>
      <c r="S5304" s="1473"/>
      <c r="BU5304" s="1819"/>
      <c r="CI5304" s="1455"/>
    </row>
    <row r="5305" spans="2:87" s="1365" customFormat="1" x14ac:dyDescent="0.25">
      <c r="B5305" s="1831"/>
      <c r="C5305" s="1831"/>
      <c r="D5305" s="1627"/>
      <c r="E5305" s="1831"/>
      <c r="F5305" s="1831"/>
      <c r="G5305" s="1831"/>
      <c r="S5305" s="1473"/>
      <c r="BU5305" s="1819"/>
      <c r="CI5305" s="1455"/>
    </row>
    <row r="5306" spans="2:87" s="1365" customFormat="1" x14ac:dyDescent="0.25">
      <c r="B5306" s="1831"/>
      <c r="C5306" s="1831"/>
      <c r="D5306" s="1627"/>
      <c r="E5306" s="1831"/>
      <c r="F5306" s="1831"/>
      <c r="G5306" s="1831"/>
      <c r="S5306" s="1473"/>
      <c r="BU5306" s="1819"/>
      <c r="CI5306" s="1455"/>
    </row>
    <row r="5307" spans="2:87" s="1365" customFormat="1" x14ac:dyDescent="0.25">
      <c r="B5307" s="1831"/>
      <c r="C5307" s="1831"/>
      <c r="D5307" s="1627"/>
      <c r="E5307" s="1831"/>
      <c r="F5307" s="1831"/>
      <c r="G5307" s="1831"/>
      <c r="S5307" s="1473"/>
      <c r="BU5307" s="1819"/>
      <c r="CI5307" s="1455"/>
    </row>
    <row r="5308" spans="2:87" s="1365" customFormat="1" x14ac:dyDescent="0.25">
      <c r="B5308" s="1831"/>
      <c r="C5308" s="1831"/>
      <c r="D5308" s="1627"/>
      <c r="E5308" s="1831"/>
      <c r="F5308" s="1831"/>
      <c r="G5308" s="1831"/>
      <c r="S5308" s="1473"/>
      <c r="BU5308" s="1819"/>
      <c r="CI5308" s="1455"/>
    </row>
    <row r="5309" spans="2:87" s="1365" customFormat="1" x14ac:dyDescent="0.25">
      <c r="B5309" s="1831"/>
      <c r="C5309" s="1831"/>
      <c r="D5309" s="1627"/>
      <c r="E5309" s="1831"/>
      <c r="F5309" s="1831"/>
      <c r="G5309" s="1831"/>
      <c r="S5309" s="1473"/>
      <c r="BU5309" s="1819"/>
      <c r="CI5309" s="1455"/>
    </row>
    <row r="5310" spans="2:87" s="1365" customFormat="1" x14ac:dyDescent="0.25">
      <c r="B5310" s="1831"/>
      <c r="C5310" s="1831"/>
      <c r="D5310" s="1627"/>
      <c r="E5310" s="1831"/>
      <c r="F5310" s="1831"/>
      <c r="G5310" s="1831"/>
      <c r="S5310" s="1473"/>
      <c r="BU5310" s="1819"/>
      <c r="CI5310" s="1455"/>
    </row>
    <row r="5311" spans="2:87" s="1365" customFormat="1" x14ac:dyDescent="0.25">
      <c r="B5311" s="1831"/>
      <c r="C5311" s="1831"/>
      <c r="D5311" s="1627"/>
      <c r="E5311" s="1831"/>
      <c r="F5311" s="1831"/>
      <c r="G5311" s="1831"/>
      <c r="S5311" s="1473"/>
      <c r="BU5311" s="1819"/>
      <c r="CI5311" s="1455"/>
    </row>
    <row r="5312" spans="2:87" s="1365" customFormat="1" x14ac:dyDescent="0.25">
      <c r="B5312" s="1831"/>
      <c r="C5312" s="1831"/>
      <c r="D5312" s="1627"/>
      <c r="E5312" s="1831"/>
      <c r="F5312" s="1831"/>
      <c r="G5312" s="1831"/>
      <c r="S5312" s="1473"/>
      <c r="BU5312" s="1819"/>
      <c r="CI5312" s="1455"/>
    </row>
    <row r="5313" spans="2:87" s="1365" customFormat="1" x14ac:dyDescent="0.25">
      <c r="B5313" s="1831"/>
      <c r="C5313" s="1831"/>
      <c r="D5313" s="1627"/>
      <c r="E5313" s="1831"/>
      <c r="F5313" s="1831"/>
      <c r="G5313" s="1831"/>
      <c r="S5313" s="1473"/>
      <c r="BU5313" s="1819"/>
      <c r="CI5313" s="1455"/>
    </row>
    <row r="5314" spans="2:87" s="1365" customFormat="1" x14ac:dyDescent="0.25">
      <c r="B5314" s="1831"/>
      <c r="C5314" s="1831"/>
      <c r="D5314" s="1627"/>
      <c r="E5314" s="1831"/>
      <c r="F5314" s="1831"/>
      <c r="G5314" s="1831"/>
      <c r="S5314" s="1473"/>
      <c r="BU5314" s="1819"/>
      <c r="CI5314" s="1455"/>
    </row>
    <row r="5315" spans="2:87" s="1365" customFormat="1" x14ac:dyDescent="0.25">
      <c r="B5315" s="1831"/>
      <c r="C5315" s="1831"/>
      <c r="D5315" s="1627"/>
      <c r="E5315" s="1831"/>
      <c r="F5315" s="1831"/>
      <c r="G5315" s="1831"/>
      <c r="S5315" s="1473"/>
      <c r="BU5315" s="1819"/>
      <c r="CI5315" s="1455"/>
    </row>
    <row r="5316" spans="2:87" s="1365" customFormat="1" x14ac:dyDescent="0.25">
      <c r="B5316" s="1831"/>
      <c r="C5316" s="1831"/>
      <c r="D5316" s="1627"/>
      <c r="E5316" s="1831"/>
      <c r="F5316" s="1831"/>
      <c r="G5316" s="1831"/>
      <c r="S5316" s="1473"/>
      <c r="BU5316" s="1819"/>
      <c r="CI5316" s="1455"/>
    </row>
    <row r="5317" spans="2:87" s="1365" customFormat="1" x14ac:dyDescent="0.25">
      <c r="B5317" s="1831"/>
      <c r="C5317" s="1831"/>
      <c r="D5317" s="1627"/>
      <c r="E5317" s="1831"/>
      <c r="F5317" s="1831"/>
      <c r="G5317" s="1831"/>
      <c r="S5317" s="1473"/>
      <c r="BU5317" s="1819"/>
      <c r="CI5317" s="1455"/>
    </row>
    <row r="5318" spans="2:87" s="1365" customFormat="1" x14ac:dyDescent="0.25">
      <c r="B5318" s="1831"/>
      <c r="C5318" s="1831"/>
      <c r="D5318" s="1627"/>
      <c r="E5318" s="1831"/>
      <c r="F5318" s="1831"/>
      <c r="G5318" s="1831"/>
      <c r="S5318" s="1473"/>
      <c r="BU5318" s="1819"/>
      <c r="CI5318" s="1455"/>
    </row>
    <row r="5319" spans="2:87" s="1365" customFormat="1" x14ac:dyDescent="0.25">
      <c r="B5319" s="1831"/>
      <c r="C5319" s="1831"/>
      <c r="D5319" s="1627"/>
      <c r="E5319" s="1831"/>
      <c r="F5319" s="1831"/>
      <c r="G5319" s="1831"/>
      <c r="S5319" s="1473"/>
      <c r="BU5319" s="1819"/>
      <c r="CI5319" s="1455"/>
    </row>
    <row r="5320" spans="2:87" s="1365" customFormat="1" x14ac:dyDescent="0.25">
      <c r="B5320" s="1831"/>
      <c r="C5320" s="1831"/>
      <c r="D5320" s="1627"/>
      <c r="E5320" s="1831"/>
      <c r="F5320" s="1831"/>
      <c r="G5320" s="1831"/>
      <c r="S5320" s="1473"/>
      <c r="BU5320" s="1819"/>
      <c r="CI5320" s="1455"/>
    </row>
    <row r="5321" spans="2:87" s="1365" customFormat="1" x14ac:dyDescent="0.25">
      <c r="B5321" s="1831"/>
      <c r="C5321" s="1831"/>
      <c r="D5321" s="1627"/>
      <c r="E5321" s="1831"/>
      <c r="F5321" s="1831"/>
      <c r="G5321" s="1831"/>
      <c r="S5321" s="1473"/>
      <c r="BU5321" s="1819"/>
      <c r="CI5321" s="1455"/>
    </row>
    <row r="5322" spans="2:87" s="1365" customFormat="1" x14ac:dyDescent="0.25">
      <c r="B5322" s="1831"/>
      <c r="C5322" s="1831"/>
      <c r="D5322" s="1627"/>
      <c r="E5322" s="1831"/>
      <c r="F5322" s="1831"/>
      <c r="G5322" s="1831"/>
      <c r="S5322" s="1473"/>
      <c r="BU5322" s="1819"/>
      <c r="CI5322" s="1455"/>
    </row>
    <row r="5323" spans="2:87" s="1365" customFormat="1" x14ac:dyDescent="0.25">
      <c r="B5323" s="1831"/>
      <c r="C5323" s="1831"/>
      <c r="D5323" s="1627"/>
      <c r="E5323" s="1831"/>
      <c r="F5323" s="1831"/>
      <c r="G5323" s="1831"/>
      <c r="S5323" s="1473"/>
      <c r="BU5323" s="1819"/>
      <c r="CI5323" s="1455"/>
    </row>
    <row r="5324" spans="2:87" s="1365" customFormat="1" x14ac:dyDescent="0.25">
      <c r="B5324" s="1831"/>
      <c r="C5324" s="1831"/>
      <c r="D5324" s="1627"/>
      <c r="E5324" s="1831"/>
      <c r="F5324" s="1831"/>
      <c r="G5324" s="1831"/>
      <c r="S5324" s="1473"/>
      <c r="BU5324" s="1819"/>
      <c r="CI5324" s="1455"/>
    </row>
    <row r="5325" spans="2:87" s="1365" customFormat="1" x14ac:dyDescent="0.25">
      <c r="B5325" s="1831"/>
      <c r="C5325" s="1831"/>
      <c r="D5325" s="1627"/>
      <c r="E5325" s="1831"/>
      <c r="F5325" s="1831"/>
      <c r="G5325" s="1831"/>
      <c r="S5325" s="1473"/>
      <c r="BU5325" s="1819"/>
      <c r="CI5325" s="1455"/>
    </row>
    <row r="5326" spans="2:87" s="1365" customFormat="1" x14ac:dyDescent="0.25">
      <c r="B5326" s="1831"/>
      <c r="C5326" s="1831"/>
      <c r="D5326" s="1627"/>
      <c r="E5326" s="1831"/>
      <c r="F5326" s="1831"/>
      <c r="G5326" s="1831"/>
      <c r="S5326" s="1473"/>
      <c r="BU5326" s="1819"/>
      <c r="CI5326" s="1455"/>
    </row>
    <row r="5327" spans="2:87" s="1365" customFormat="1" x14ac:dyDescent="0.25">
      <c r="B5327" s="1831"/>
      <c r="C5327" s="1831"/>
      <c r="D5327" s="1627"/>
      <c r="E5327" s="1831"/>
      <c r="F5327" s="1831"/>
      <c r="G5327" s="1831"/>
      <c r="S5327" s="1473"/>
      <c r="BU5327" s="1819"/>
      <c r="CI5327" s="1455"/>
    </row>
    <row r="5328" spans="2:87" s="1365" customFormat="1" x14ac:dyDescent="0.25">
      <c r="B5328" s="1831"/>
      <c r="C5328" s="1831"/>
      <c r="D5328" s="1627"/>
      <c r="E5328" s="1831"/>
      <c r="F5328" s="1831"/>
      <c r="G5328" s="1831"/>
      <c r="S5328" s="1473"/>
      <c r="BU5328" s="1819"/>
      <c r="CI5328" s="1455"/>
    </row>
    <row r="5329" spans="2:87" s="1365" customFormat="1" x14ac:dyDescent="0.25">
      <c r="B5329" s="1831"/>
      <c r="C5329" s="1831"/>
      <c r="D5329" s="1627"/>
      <c r="E5329" s="1831"/>
      <c r="F5329" s="1831"/>
      <c r="G5329" s="1831"/>
      <c r="S5329" s="1473"/>
      <c r="BU5329" s="1819"/>
      <c r="CI5329" s="1455"/>
    </row>
    <row r="5330" spans="2:87" s="1365" customFormat="1" x14ac:dyDescent="0.25">
      <c r="B5330" s="1831"/>
      <c r="C5330" s="1831"/>
      <c r="D5330" s="1627"/>
      <c r="E5330" s="1831"/>
      <c r="F5330" s="1831"/>
      <c r="G5330" s="1831"/>
      <c r="S5330" s="1473"/>
      <c r="BU5330" s="1819"/>
      <c r="CI5330" s="1455"/>
    </row>
    <row r="5331" spans="2:87" s="1365" customFormat="1" x14ac:dyDescent="0.25">
      <c r="B5331" s="1831"/>
      <c r="C5331" s="1831"/>
      <c r="D5331" s="1627"/>
      <c r="E5331" s="1831"/>
      <c r="F5331" s="1831"/>
      <c r="G5331" s="1831"/>
      <c r="S5331" s="1473"/>
      <c r="BU5331" s="1819"/>
      <c r="CI5331" s="1455"/>
    </row>
    <row r="5332" spans="2:87" s="1365" customFormat="1" x14ac:dyDescent="0.25">
      <c r="B5332" s="1831"/>
      <c r="C5332" s="1831"/>
      <c r="D5332" s="1627"/>
      <c r="E5332" s="1831"/>
      <c r="F5332" s="1831"/>
      <c r="G5332" s="1831"/>
      <c r="S5332" s="1473"/>
      <c r="BU5332" s="1819"/>
      <c r="CI5332" s="1455"/>
    </row>
    <row r="5333" spans="2:87" s="1365" customFormat="1" x14ac:dyDescent="0.25">
      <c r="B5333" s="1831"/>
      <c r="C5333" s="1831"/>
      <c r="D5333" s="1627"/>
      <c r="E5333" s="1831"/>
      <c r="F5333" s="1831"/>
      <c r="G5333" s="1831"/>
      <c r="S5333" s="1473"/>
      <c r="BU5333" s="1819"/>
      <c r="CI5333" s="1455"/>
    </row>
    <row r="5334" spans="2:87" s="1365" customFormat="1" x14ac:dyDescent="0.25">
      <c r="B5334" s="1831"/>
      <c r="C5334" s="1831"/>
      <c r="D5334" s="1627"/>
      <c r="E5334" s="1831"/>
      <c r="F5334" s="1831"/>
      <c r="G5334" s="1831"/>
      <c r="S5334" s="1473"/>
      <c r="BU5334" s="1819"/>
      <c r="CI5334" s="1455"/>
    </row>
    <row r="5335" spans="2:87" s="1365" customFormat="1" x14ac:dyDescent="0.25">
      <c r="B5335" s="1831"/>
      <c r="C5335" s="1831"/>
      <c r="D5335" s="1627"/>
      <c r="E5335" s="1831"/>
      <c r="F5335" s="1831"/>
      <c r="G5335" s="1831"/>
      <c r="S5335" s="1473"/>
      <c r="BU5335" s="1819"/>
      <c r="CI5335" s="1455"/>
    </row>
    <row r="5336" spans="2:87" s="1365" customFormat="1" x14ac:dyDescent="0.25">
      <c r="B5336" s="1831"/>
      <c r="C5336" s="1831"/>
      <c r="D5336" s="1627"/>
      <c r="E5336" s="1831"/>
      <c r="F5336" s="1831"/>
      <c r="G5336" s="1831"/>
      <c r="S5336" s="1473"/>
      <c r="BU5336" s="1819"/>
      <c r="CI5336" s="1455"/>
    </row>
    <row r="5337" spans="2:87" s="1365" customFormat="1" x14ac:dyDescent="0.25">
      <c r="B5337" s="1831"/>
      <c r="C5337" s="1831"/>
      <c r="D5337" s="1627"/>
      <c r="E5337" s="1831"/>
      <c r="F5337" s="1831"/>
      <c r="G5337" s="1831"/>
      <c r="S5337" s="1473"/>
      <c r="BU5337" s="1819"/>
      <c r="CI5337" s="1455"/>
    </row>
    <row r="5338" spans="2:87" s="1365" customFormat="1" x14ac:dyDescent="0.25">
      <c r="B5338" s="1831"/>
      <c r="C5338" s="1831"/>
      <c r="D5338" s="1627"/>
      <c r="E5338" s="1831"/>
      <c r="F5338" s="1831"/>
      <c r="G5338" s="1831"/>
      <c r="S5338" s="1473"/>
      <c r="BU5338" s="1819"/>
      <c r="CI5338" s="1455"/>
    </row>
    <row r="5339" spans="2:87" s="1365" customFormat="1" x14ac:dyDescent="0.25">
      <c r="B5339" s="1831"/>
      <c r="C5339" s="1831"/>
      <c r="D5339" s="1627"/>
      <c r="E5339" s="1831"/>
      <c r="F5339" s="1831"/>
      <c r="G5339" s="1831"/>
      <c r="S5339" s="1473"/>
      <c r="BU5339" s="1819"/>
      <c r="CI5339" s="1455"/>
    </row>
    <row r="5340" spans="2:87" s="1365" customFormat="1" x14ac:dyDescent="0.25">
      <c r="B5340" s="1831"/>
      <c r="C5340" s="1831"/>
      <c r="D5340" s="1627"/>
      <c r="E5340" s="1831"/>
      <c r="F5340" s="1831"/>
      <c r="G5340" s="1831"/>
      <c r="S5340" s="1473"/>
      <c r="BU5340" s="1819"/>
      <c r="CI5340" s="1455"/>
    </row>
    <row r="5341" spans="2:87" s="1365" customFormat="1" x14ac:dyDescent="0.25">
      <c r="B5341" s="1831"/>
      <c r="C5341" s="1831"/>
      <c r="D5341" s="1627"/>
      <c r="E5341" s="1831"/>
      <c r="F5341" s="1831"/>
      <c r="G5341" s="1831"/>
      <c r="S5341" s="1473"/>
      <c r="BU5341" s="1819"/>
      <c r="CI5341" s="1455"/>
    </row>
    <row r="5342" spans="2:87" s="1365" customFormat="1" x14ac:dyDescent="0.25">
      <c r="B5342" s="1831"/>
      <c r="C5342" s="1831"/>
      <c r="D5342" s="1627"/>
      <c r="E5342" s="1831"/>
      <c r="F5342" s="1831"/>
      <c r="G5342" s="1831"/>
      <c r="S5342" s="1473"/>
      <c r="BU5342" s="1819"/>
      <c r="CI5342" s="1455"/>
    </row>
    <row r="5343" spans="2:87" s="1365" customFormat="1" x14ac:dyDescent="0.25">
      <c r="B5343" s="1831"/>
      <c r="C5343" s="1831"/>
      <c r="D5343" s="1627"/>
      <c r="E5343" s="1831"/>
      <c r="F5343" s="1831"/>
      <c r="G5343" s="1831"/>
      <c r="S5343" s="1473"/>
      <c r="BU5343" s="1819"/>
      <c r="CI5343" s="1455"/>
    </row>
    <row r="5344" spans="2:87" s="1365" customFormat="1" x14ac:dyDescent="0.25">
      <c r="B5344" s="1831"/>
      <c r="C5344" s="1831"/>
      <c r="D5344" s="1627"/>
      <c r="E5344" s="1831"/>
      <c r="F5344" s="1831"/>
      <c r="G5344" s="1831"/>
      <c r="S5344" s="1473"/>
      <c r="BU5344" s="1819"/>
      <c r="CI5344" s="1455"/>
    </row>
    <row r="5345" spans="2:87" s="1365" customFormat="1" x14ac:dyDescent="0.25">
      <c r="B5345" s="1831"/>
      <c r="C5345" s="1831"/>
      <c r="D5345" s="1627"/>
      <c r="E5345" s="1831"/>
      <c r="F5345" s="1831"/>
      <c r="G5345" s="1831"/>
      <c r="S5345" s="1473"/>
      <c r="BU5345" s="1819"/>
      <c r="CI5345" s="1455"/>
    </row>
    <row r="5346" spans="2:87" s="1365" customFormat="1" x14ac:dyDescent="0.25">
      <c r="B5346" s="1831"/>
      <c r="C5346" s="1831"/>
      <c r="D5346" s="1627"/>
      <c r="E5346" s="1831"/>
      <c r="F5346" s="1831"/>
      <c r="G5346" s="1831"/>
      <c r="S5346" s="1473"/>
      <c r="BU5346" s="1819"/>
      <c r="CI5346" s="1455"/>
    </row>
    <row r="5347" spans="2:87" s="1365" customFormat="1" x14ac:dyDescent="0.25">
      <c r="B5347" s="1831"/>
      <c r="C5347" s="1831"/>
      <c r="D5347" s="1627"/>
      <c r="E5347" s="1831"/>
      <c r="F5347" s="1831"/>
      <c r="G5347" s="1831"/>
      <c r="S5347" s="1473"/>
      <c r="BU5347" s="1819"/>
      <c r="CI5347" s="1455"/>
    </row>
    <row r="5348" spans="2:87" s="1365" customFormat="1" x14ac:dyDescent="0.25">
      <c r="B5348" s="1831"/>
      <c r="C5348" s="1831"/>
      <c r="D5348" s="1627"/>
      <c r="E5348" s="1831"/>
      <c r="F5348" s="1831"/>
      <c r="G5348" s="1831"/>
      <c r="S5348" s="1473"/>
      <c r="BU5348" s="1819"/>
      <c r="CI5348" s="1455"/>
    </row>
    <row r="5349" spans="2:87" s="1365" customFormat="1" x14ac:dyDescent="0.25">
      <c r="B5349" s="1831"/>
      <c r="C5349" s="1831"/>
      <c r="D5349" s="1627"/>
      <c r="E5349" s="1831"/>
      <c r="F5349" s="1831"/>
      <c r="G5349" s="1831"/>
      <c r="S5349" s="1473"/>
      <c r="BU5349" s="1819"/>
      <c r="CI5349" s="1455"/>
    </row>
    <row r="5350" spans="2:87" s="1365" customFormat="1" x14ac:dyDescent="0.25">
      <c r="B5350" s="1831"/>
      <c r="C5350" s="1831"/>
      <c r="D5350" s="1627"/>
      <c r="E5350" s="1831"/>
      <c r="F5350" s="1831"/>
      <c r="G5350" s="1831"/>
      <c r="S5350" s="1473"/>
      <c r="BU5350" s="1819"/>
      <c r="CI5350" s="1455"/>
    </row>
    <row r="5351" spans="2:87" s="1365" customFormat="1" x14ac:dyDescent="0.25">
      <c r="B5351" s="1831"/>
      <c r="C5351" s="1831"/>
      <c r="D5351" s="1627"/>
      <c r="E5351" s="1831"/>
      <c r="F5351" s="1831"/>
      <c r="G5351" s="1831"/>
      <c r="S5351" s="1473"/>
      <c r="BU5351" s="1819"/>
      <c r="CI5351" s="1455"/>
    </row>
    <row r="5352" spans="2:87" s="1365" customFormat="1" x14ac:dyDescent="0.25">
      <c r="B5352" s="1831"/>
      <c r="C5352" s="1831"/>
      <c r="D5352" s="1627"/>
      <c r="E5352" s="1831"/>
      <c r="F5352" s="1831"/>
      <c r="G5352" s="1831"/>
      <c r="S5352" s="1473"/>
      <c r="BU5352" s="1819"/>
      <c r="CI5352" s="1455"/>
    </row>
    <row r="5353" spans="2:87" s="1365" customFormat="1" x14ac:dyDescent="0.25">
      <c r="B5353" s="1831"/>
      <c r="C5353" s="1831"/>
      <c r="D5353" s="1627"/>
      <c r="E5353" s="1831"/>
      <c r="F5353" s="1831"/>
      <c r="G5353" s="1831"/>
      <c r="S5353" s="1473"/>
      <c r="BU5353" s="1819"/>
      <c r="CI5353" s="1455"/>
    </row>
    <row r="5354" spans="2:87" s="1365" customFormat="1" x14ac:dyDescent="0.25">
      <c r="B5354" s="1831"/>
      <c r="C5354" s="1831"/>
      <c r="D5354" s="1627"/>
      <c r="E5354" s="1831"/>
      <c r="F5354" s="1831"/>
      <c r="G5354" s="1831"/>
      <c r="S5354" s="1473"/>
      <c r="BU5354" s="1819"/>
      <c r="CI5354" s="1455"/>
    </row>
    <row r="5355" spans="2:87" s="1365" customFormat="1" x14ac:dyDescent="0.25">
      <c r="B5355" s="1831"/>
      <c r="C5355" s="1831"/>
      <c r="D5355" s="1627"/>
      <c r="E5355" s="1831"/>
      <c r="F5355" s="1831"/>
      <c r="G5355" s="1831"/>
      <c r="S5355" s="1473"/>
      <c r="BU5355" s="1819"/>
      <c r="CI5355" s="1455"/>
    </row>
    <row r="5356" spans="2:87" s="1365" customFormat="1" x14ac:dyDescent="0.25">
      <c r="B5356" s="1831"/>
      <c r="C5356" s="1831"/>
      <c r="D5356" s="1627"/>
      <c r="E5356" s="1831"/>
      <c r="F5356" s="1831"/>
      <c r="G5356" s="1831"/>
      <c r="S5356" s="1473"/>
      <c r="BU5356" s="1819"/>
      <c r="CI5356" s="1455"/>
    </row>
    <row r="5357" spans="2:87" s="1365" customFormat="1" x14ac:dyDescent="0.25">
      <c r="B5357" s="1831"/>
      <c r="C5357" s="1831"/>
      <c r="D5357" s="1627"/>
      <c r="E5357" s="1831"/>
      <c r="F5357" s="1831"/>
      <c r="G5357" s="1831"/>
      <c r="S5357" s="1473"/>
      <c r="BU5357" s="1819"/>
      <c r="CI5357" s="1455"/>
    </row>
    <row r="5358" spans="2:87" s="1365" customFormat="1" x14ac:dyDescent="0.25">
      <c r="B5358" s="1831"/>
      <c r="C5358" s="1831"/>
      <c r="D5358" s="1627"/>
      <c r="E5358" s="1831"/>
      <c r="F5358" s="1831"/>
      <c r="G5358" s="1831"/>
      <c r="S5358" s="1473"/>
      <c r="BU5358" s="1819"/>
      <c r="CI5358" s="1455"/>
    </row>
    <row r="5359" spans="2:87" s="1365" customFormat="1" x14ac:dyDescent="0.25">
      <c r="B5359" s="1831"/>
      <c r="C5359" s="1831"/>
      <c r="D5359" s="1627"/>
      <c r="E5359" s="1831"/>
      <c r="F5359" s="1831"/>
      <c r="G5359" s="1831"/>
      <c r="S5359" s="1473"/>
      <c r="BU5359" s="1819"/>
      <c r="CI5359" s="1455"/>
    </row>
    <row r="5360" spans="2:87" s="1365" customFormat="1" x14ac:dyDescent="0.25">
      <c r="B5360" s="1831"/>
      <c r="C5360" s="1831"/>
      <c r="D5360" s="1627"/>
      <c r="E5360" s="1831"/>
      <c r="F5360" s="1831"/>
      <c r="G5360" s="1831"/>
      <c r="S5360" s="1473"/>
      <c r="BU5360" s="1819"/>
      <c r="CI5360" s="1455"/>
    </row>
    <row r="5361" spans="2:87" s="1365" customFormat="1" x14ac:dyDescent="0.25">
      <c r="B5361" s="1831"/>
      <c r="C5361" s="1831"/>
      <c r="D5361" s="1627"/>
      <c r="E5361" s="1831"/>
      <c r="F5361" s="1831"/>
      <c r="G5361" s="1831"/>
      <c r="S5361" s="1473"/>
      <c r="BU5361" s="1819"/>
      <c r="CI5361" s="1455"/>
    </row>
    <row r="5362" spans="2:87" s="1365" customFormat="1" x14ac:dyDescent="0.25">
      <c r="B5362" s="1831"/>
      <c r="C5362" s="1831"/>
      <c r="D5362" s="1627"/>
      <c r="E5362" s="1831"/>
      <c r="F5362" s="1831"/>
      <c r="G5362" s="1831"/>
      <c r="S5362" s="1473"/>
      <c r="BU5362" s="1819"/>
      <c r="CI5362" s="1455"/>
    </row>
    <row r="5363" spans="2:87" s="1365" customFormat="1" x14ac:dyDescent="0.25">
      <c r="B5363" s="1831"/>
      <c r="C5363" s="1831"/>
      <c r="D5363" s="1627"/>
      <c r="E5363" s="1831"/>
      <c r="F5363" s="1831"/>
      <c r="G5363" s="1831"/>
      <c r="S5363" s="1473"/>
      <c r="BU5363" s="1819"/>
      <c r="CI5363" s="1455"/>
    </row>
    <row r="5364" spans="2:87" s="1365" customFormat="1" x14ac:dyDescent="0.25">
      <c r="B5364" s="1831"/>
      <c r="C5364" s="1831"/>
      <c r="D5364" s="1627"/>
      <c r="E5364" s="1831"/>
      <c r="F5364" s="1831"/>
      <c r="G5364" s="1831"/>
      <c r="S5364" s="1473"/>
      <c r="BU5364" s="1819"/>
      <c r="CI5364" s="1455"/>
    </row>
    <row r="5365" spans="2:87" s="1365" customFormat="1" x14ac:dyDescent="0.25">
      <c r="B5365" s="1831"/>
      <c r="C5365" s="1831"/>
      <c r="D5365" s="1627"/>
      <c r="E5365" s="1831"/>
      <c r="F5365" s="1831"/>
      <c r="G5365" s="1831"/>
      <c r="S5365" s="1473"/>
      <c r="BU5365" s="1819"/>
      <c r="CI5365" s="1455"/>
    </row>
    <row r="5366" spans="2:87" s="1365" customFormat="1" x14ac:dyDescent="0.25">
      <c r="B5366" s="1831"/>
      <c r="C5366" s="1831"/>
      <c r="D5366" s="1627"/>
      <c r="E5366" s="1831"/>
      <c r="F5366" s="1831"/>
      <c r="G5366" s="1831"/>
      <c r="S5366" s="1473"/>
      <c r="BU5366" s="1819"/>
      <c r="CI5366" s="1455"/>
    </row>
    <row r="5367" spans="2:87" s="1365" customFormat="1" x14ac:dyDescent="0.25">
      <c r="B5367" s="1831"/>
      <c r="C5367" s="1831"/>
      <c r="D5367" s="1627"/>
      <c r="E5367" s="1831"/>
      <c r="F5367" s="1831"/>
      <c r="G5367" s="1831"/>
      <c r="S5367" s="1473"/>
      <c r="BU5367" s="1819"/>
      <c r="CI5367" s="1455"/>
    </row>
    <row r="5368" spans="2:87" s="1365" customFormat="1" x14ac:dyDescent="0.25">
      <c r="B5368" s="1831"/>
      <c r="C5368" s="1831"/>
      <c r="D5368" s="1627"/>
      <c r="E5368" s="1831"/>
      <c r="F5368" s="1831"/>
      <c r="G5368" s="1831"/>
      <c r="S5368" s="1473"/>
      <c r="BU5368" s="1819"/>
      <c r="CI5368" s="1455"/>
    </row>
    <row r="5369" spans="2:87" s="1365" customFormat="1" x14ac:dyDescent="0.25">
      <c r="B5369" s="1831"/>
      <c r="C5369" s="1831"/>
      <c r="D5369" s="1627"/>
      <c r="E5369" s="1831"/>
      <c r="F5369" s="1831"/>
      <c r="G5369" s="1831"/>
      <c r="S5369" s="1473"/>
      <c r="BU5369" s="1819"/>
      <c r="CI5369" s="1455"/>
    </row>
    <row r="5370" spans="2:87" s="1365" customFormat="1" x14ac:dyDescent="0.25">
      <c r="B5370" s="1831"/>
      <c r="C5370" s="1831"/>
      <c r="D5370" s="1627"/>
      <c r="E5370" s="1831"/>
      <c r="F5370" s="1831"/>
      <c r="G5370" s="1831"/>
      <c r="S5370" s="1473"/>
      <c r="BU5370" s="1819"/>
      <c r="CI5370" s="1455"/>
    </row>
    <row r="5371" spans="2:87" s="1365" customFormat="1" x14ac:dyDescent="0.25">
      <c r="B5371" s="1831"/>
      <c r="C5371" s="1831"/>
      <c r="D5371" s="1627"/>
      <c r="E5371" s="1831"/>
      <c r="F5371" s="1831"/>
      <c r="G5371" s="1831"/>
      <c r="S5371" s="1473"/>
      <c r="BU5371" s="1819"/>
      <c r="CI5371" s="1455"/>
    </row>
    <row r="5372" spans="2:87" s="1365" customFormat="1" x14ac:dyDescent="0.25">
      <c r="B5372" s="1831"/>
      <c r="C5372" s="1831"/>
      <c r="D5372" s="1627"/>
      <c r="E5372" s="1831"/>
      <c r="F5372" s="1831"/>
      <c r="G5372" s="1831"/>
      <c r="S5372" s="1473"/>
      <c r="BU5372" s="1819"/>
      <c r="CI5372" s="1455"/>
    </row>
    <row r="5373" spans="2:87" s="1365" customFormat="1" x14ac:dyDescent="0.25">
      <c r="B5373" s="1831"/>
      <c r="C5373" s="1831"/>
      <c r="D5373" s="1627"/>
      <c r="E5373" s="1831"/>
      <c r="F5373" s="1831"/>
      <c r="G5373" s="1831"/>
      <c r="S5373" s="1473"/>
      <c r="BU5373" s="1819"/>
      <c r="CI5373" s="1455"/>
    </row>
    <row r="5374" spans="2:87" s="1365" customFormat="1" x14ac:dyDescent="0.25">
      <c r="B5374" s="1831"/>
      <c r="C5374" s="1831"/>
      <c r="D5374" s="1627"/>
      <c r="E5374" s="1831"/>
      <c r="F5374" s="1831"/>
      <c r="G5374" s="1831"/>
      <c r="S5374" s="1473"/>
      <c r="BU5374" s="1819"/>
      <c r="CI5374" s="1455"/>
    </row>
    <row r="5375" spans="2:87" s="1365" customFormat="1" x14ac:dyDescent="0.25">
      <c r="B5375" s="1831"/>
      <c r="C5375" s="1831"/>
      <c r="D5375" s="1627"/>
      <c r="E5375" s="1831"/>
      <c r="F5375" s="1831"/>
      <c r="G5375" s="1831"/>
      <c r="S5375" s="1473"/>
      <c r="BU5375" s="1819"/>
      <c r="CI5375" s="1455"/>
    </row>
    <row r="5376" spans="2:87" s="1365" customFormat="1" x14ac:dyDescent="0.25">
      <c r="B5376" s="1831"/>
      <c r="C5376" s="1831"/>
      <c r="D5376" s="1627"/>
      <c r="E5376" s="1831"/>
      <c r="F5376" s="1831"/>
      <c r="G5376" s="1831"/>
      <c r="S5376" s="1473"/>
      <c r="BU5376" s="1819"/>
      <c r="CI5376" s="1455"/>
    </row>
    <row r="5377" spans="2:87" s="1365" customFormat="1" x14ac:dyDescent="0.25">
      <c r="B5377" s="1831"/>
      <c r="C5377" s="1831"/>
      <c r="D5377" s="1627"/>
      <c r="E5377" s="1831"/>
      <c r="F5377" s="1831"/>
      <c r="G5377" s="1831"/>
      <c r="S5377" s="1473"/>
      <c r="BU5377" s="1819"/>
      <c r="CI5377" s="1455"/>
    </row>
    <row r="5378" spans="2:87" s="1365" customFormat="1" x14ac:dyDescent="0.25">
      <c r="B5378" s="1831"/>
      <c r="C5378" s="1831"/>
      <c r="D5378" s="1627"/>
      <c r="E5378" s="1831"/>
      <c r="F5378" s="1831"/>
      <c r="G5378" s="1831"/>
      <c r="S5378" s="1473"/>
      <c r="BU5378" s="1819"/>
      <c r="CI5378" s="1455"/>
    </row>
    <row r="5379" spans="2:87" s="1365" customFormat="1" x14ac:dyDescent="0.25">
      <c r="B5379" s="1831"/>
      <c r="C5379" s="1831"/>
      <c r="D5379" s="1627"/>
      <c r="E5379" s="1831"/>
      <c r="F5379" s="1831"/>
      <c r="G5379" s="1831"/>
      <c r="S5379" s="1473"/>
      <c r="BU5379" s="1819"/>
      <c r="CI5379" s="1455"/>
    </row>
    <row r="5380" spans="2:87" s="1365" customFormat="1" x14ac:dyDescent="0.25">
      <c r="B5380" s="1831"/>
      <c r="C5380" s="1831"/>
      <c r="D5380" s="1627"/>
      <c r="E5380" s="1831"/>
      <c r="F5380" s="1831"/>
      <c r="G5380" s="1831"/>
      <c r="S5380" s="1473"/>
      <c r="BU5380" s="1819"/>
      <c r="CI5380" s="1455"/>
    </row>
    <row r="5381" spans="2:87" s="1365" customFormat="1" x14ac:dyDescent="0.25">
      <c r="B5381" s="1831"/>
      <c r="C5381" s="1831"/>
      <c r="D5381" s="1627"/>
      <c r="E5381" s="1831"/>
      <c r="F5381" s="1831"/>
      <c r="G5381" s="1831"/>
      <c r="S5381" s="1473"/>
      <c r="BU5381" s="1819"/>
      <c r="CI5381" s="1455"/>
    </row>
    <row r="5382" spans="2:87" s="1365" customFormat="1" x14ac:dyDescent="0.25">
      <c r="B5382" s="1831"/>
      <c r="C5382" s="1831"/>
      <c r="D5382" s="1627"/>
      <c r="E5382" s="1831"/>
      <c r="F5382" s="1831"/>
      <c r="G5382" s="1831"/>
      <c r="S5382" s="1473"/>
      <c r="BU5382" s="1819"/>
      <c r="CI5382" s="1455"/>
    </row>
    <row r="5383" spans="2:87" s="1365" customFormat="1" x14ac:dyDescent="0.25">
      <c r="B5383" s="1831"/>
      <c r="C5383" s="1831"/>
      <c r="D5383" s="1627"/>
      <c r="E5383" s="1831"/>
      <c r="F5383" s="1831"/>
      <c r="G5383" s="1831"/>
      <c r="S5383" s="1473"/>
      <c r="BU5383" s="1819"/>
      <c r="CI5383" s="1455"/>
    </row>
    <row r="5384" spans="2:87" s="1365" customFormat="1" x14ac:dyDescent="0.25">
      <c r="B5384" s="1831"/>
      <c r="C5384" s="1831"/>
      <c r="D5384" s="1627"/>
      <c r="E5384" s="1831"/>
      <c r="F5384" s="1831"/>
      <c r="G5384" s="1831"/>
      <c r="S5384" s="1473"/>
      <c r="BU5384" s="1819"/>
      <c r="CI5384" s="1455"/>
    </row>
    <row r="5385" spans="2:87" s="1365" customFormat="1" x14ac:dyDescent="0.25">
      <c r="B5385" s="1831"/>
      <c r="C5385" s="1831"/>
      <c r="D5385" s="1627"/>
      <c r="E5385" s="1831"/>
      <c r="F5385" s="1831"/>
      <c r="G5385" s="1831"/>
      <c r="S5385" s="1473"/>
      <c r="BU5385" s="1819"/>
      <c r="CI5385" s="1455"/>
    </row>
    <row r="5386" spans="2:87" s="1365" customFormat="1" x14ac:dyDescent="0.25">
      <c r="B5386" s="1831"/>
      <c r="C5386" s="1831"/>
      <c r="D5386" s="1627"/>
      <c r="E5386" s="1831"/>
      <c r="F5386" s="1831"/>
      <c r="G5386" s="1831"/>
      <c r="S5386" s="1473"/>
      <c r="BU5386" s="1819"/>
      <c r="CI5386" s="1455"/>
    </row>
    <row r="5387" spans="2:87" s="1365" customFormat="1" x14ac:dyDescent="0.25">
      <c r="B5387" s="1831"/>
      <c r="C5387" s="1831"/>
      <c r="D5387" s="1627"/>
      <c r="E5387" s="1831"/>
      <c r="F5387" s="1831"/>
      <c r="G5387" s="1831"/>
      <c r="S5387" s="1473"/>
      <c r="BU5387" s="1819"/>
      <c r="CI5387" s="1455"/>
    </row>
    <row r="5388" spans="2:87" s="1365" customFormat="1" x14ac:dyDescent="0.25">
      <c r="B5388" s="1831"/>
      <c r="C5388" s="1831"/>
      <c r="D5388" s="1627"/>
      <c r="E5388" s="1831"/>
      <c r="F5388" s="1831"/>
      <c r="G5388" s="1831"/>
      <c r="S5388" s="1473"/>
      <c r="BU5388" s="1819"/>
      <c r="CI5388" s="1455"/>
    </row>
    <row r="5389" spans="2:87" s="1365" customFormat="1" x14ac:dyDescent="0.25">
      <c r="B5389" s="1831"/>
      <c r="C5389" s="1831"/>
      <c r="D5389" s="1627"/>
      <c r="E5389" s="1831"/>
      <c r="F5389" s="1831"/>
      <c r="G5389" s="1831"/>
      <c r="S5389" s="1473"/>
      <c r="BU5389" s="1819"/>
      <c r="CI5389" s="1455"/>
    </row>
    <row r="5390" spans="2:87" s="1365" customFormat="1" x14ac:dyDescent="0.25">
      <c r="B5390" s="1831"/>
      <c r="C5390" s="1831"/>
      <c r="D5390" s="1627"/>
      <c r="E5390" s="1831"/>
      <c r="F5390" s="1831"/>
      <c r="G5390" s="1831"/>
      <c r="S5390" s="1473"/>
      <c r="BU5390" s="1819"/>
      <c r="CI5390" s="1455"/>
    </row>
    <row r="5391" spans="2:87" s="1365" customFormat="1" x14ac:dyDescent="0.25">
      <c r="B5391" s="1831"/>
      <c r="C5391" s="1831"/>
      <c r="D5391" s="1627"/>
      <c r="E5391" s="1831"/>
      <c r="F5391" s="1831"/>
      <c r="G5391" s="1831"/>
      <c r="S5391" s="1473"/>
      <c r="BU5391" s="1819"/>
      <c r="CI5391" s="1455"/>
    </row>
    <row r="5392" spans="2:87" s="1365" customFormat="1" x14ac:dyDescent="0.25">
      <c r="B5392" s="1831"/>
      <c r="C5392" s="1831"/>
      <c r="D5392" s="1627"/>
      <c r="E5392" s="1831"/>
      <c r="F5392" s="1831"/>
      <c r="G5392" s="1831"/>
      <c r="S5392" s="1473"/>
      <c r="BU5392" s="1819"/>
      <c r="CI5392" s="1455"/>
    </row>
    <row r="5393" spans="2:87" s="1365" customFormat="1" x14ac:dyDescent="0.25">
      <c r="B5393" s="1831"/>
      <c r="C5393" s="1831"/>
      <c r="D5393" s="1627"/>
      <c r="E5393" s="1831"/>
      <c r="F5393" s="1831"/>
      <c r="G5393" s="1831"/>
      <c r="S5393" s="1473"/>
      <c r="BU5393" s="1819"/>
      <c r="CI5393" s="1455"/>
    </row>
    <row r="5394" spans="2:87" s="1365" customFormat="1" x14ac:dyDescent="0.25">
      <c r="B5394" s="1831"/>
      <c r="C5394" s="1831"/>
      <c r="D5394" s="1627"/>
      <c r="E5394" s="1831"/>
      <c r="F5394" s="1831"/>
      <c r="G5394" s="1831"/>
      <c r="S5394" s="1473"/>
      <c r="BU5394" s="1819"/>
      <c r="CI5394" s="1455"/>
    </row>
    <row r="5395" spans="2:87" s="1365" customFormat="1" x14ac:dyDescent="0.25">
      <c r="B5395" s="1831"/>
      <c r="C5395" s="1831"/>
      <c r="D5395" s="1627"/>
      <c r="E5395" s="1831"/>
      <c r="F5395" s="1831"/>
      <c r="G5395" s="1831"/>
      <c r="S5395" s="1473"/>
      <c r="BU5395" s="1819"/>
      <c r="CI5395" s="1455"/>
    </row>
    <row r="5396" spans="2:87" s="1365" customFormat="1" x14ac:dyDescent="0.25">
      <c r="B5396" s="1831"/>
      <c r="C5396" s="1831"/>
      <c r="D5396" s="1627"/>
      <c r="E5396" s="1831"/>
      <c r="F5396" s="1831"/>
      <c r="G5396" s="1831"/>
      <c r="S5396" s="1473"/>
      <c r="BU5396" s="1819"/>
      <c r="CI5396" s="1455"/>
    </row>
    <row r="5397" spans="2:87" s="1365" customFormat="1" x14ac:dyDescent="0.25">
      <c r="B5397" s="1831"/>
      <c r="C5397" s="1831"/>
      <c r="D5397" s="1627"/>
      <c r="E5397" s="1831"/>
      <c r="F5397" s="1831"/>
      <c r="G5397" s="1831"/>
      <c r="S5397" s="1473"/>
      <c r="BU5397" s="1819"/>
      <c r="CI5397" s="1455"/>
    </row>
    <row r="5398" spans="2:87" s="1365" customFormat="1" x14ac:dyDescent="0.25">
      <c r="B5398" s="1831"/>
      <c r="C5398" s="1831"/>
      <c r="D5398" s="1627"/>
      <c r="E5398" s="1831"/>
      <c r="F5398" s="1831"/>
      <c r="G5398" s="1831"/>
      <c r="S5398" s="1473"/>
      <c r="BU5398" s="1819"/>
      <c r="CI5398" s="1455"/>
    </row>
    <row r="5399" spans="2:87" s="1365" customFormat="1" x14ac:dyDescent="0.25">
      <c r="B5399" s="1831"/>
      <c r="C5399" s="1831"/>
      <c r="D5399" s="1627"/>
      <c r="E5399" s="1831"/>
      <c r="F5399" s="1831"/>
      <c r="G5399" s="1831"/>
      <c r="S5399" s="1473"/>
      <c r="BU5399" s="1819"/>
      <c r="CI5399" s="1455"/>
    </row>
    <row r="5400" spans="2:87" s="1365" customFormat="1" x14ac:dyDescent="0.25">
      <c r="B5400" s="1831"/>
      <c r="C5400" s="1831"/>
      <c r="D5400" s="1627"/>
      <c r="E5400" s="1831"/>
      <c r="F5400" s="1831"/>
      <c r="G5400" s="1831"/>
      <c r="S5400" s="1473"/>
      <c r="BU5400" s="1819"/>
      <c r="CI5400" s="1455"/>
    </row>
    <row r="5401" spans="2:87" s="1365" customFormat="1" x14ac:dyDescent="0.25">
      <c r="B5401" s="1831"/>
      <c r="C5401" s="1831"/>
      <c r="D5401" s="1627"/>
      <c r="E5401" s="1831"/>
      <c r="F5401" s="1831"/>
      <c r="G5401" s="1831"/>
      <c r="S5401" s="1473"/>
      <c r="BU5401" s="1819"/>
      <c r="CI5401" s="1455"/>
    </row>
    <row r="5402" spans="2:87" s="1365" customFormat="1" x14ac:dyDescent="0.25">
      <c r="B5402" s="1831"/>
      <c r="C5402" s="1831"/>
      <c r="D5402" s="1627"/>
      <c r="E5402" s="1831"/>
      <c r="F5402" s="1831"/>
      <c r="G5402" s="1831"/>
      <c r="S5402" s="1473"/>
      <c r="BU5402" s="1819"/>
      <c r="CI5402" s="1455"/>
    </row>
    <row r="5403" spans="2:87" s="1365" customFormat="1" x14ac:dyDescent="0.25">
      <c r="B5403" s="1831"/>
      <c r="C5403" s="1831"/>
      <c r="D5403" s="1627"/>
      <c r="E5403" s="1831"/>
      <c r="F5403" s="1831"/>
      <c r="G5403" s="1831"/>
      <c r="S5403" s="1473"/>
      <c r="BU5403" s="1819"/>
      <c r="CI5403" s="1455"/>
    </row>
    <row r="5404" spans="2:87" s="1365" customFormat="1" x14ac:dyDescent="0.25">
      <c r="B5404" s="1831"/>
      <c r="C5404" s="1831"/>
      <c r="D5404" s="1627"/>
      <c r="E5404" s="1831"/>
      <c r="F5404" s="1831"/>
      <c r="G5404" s="1831"/>
      <c r="S5404" s="1473"/>
      <c r="BU5404" s="1819"/>
      <c r="CI5404" s="1455"/>
    </row>
    <row r="5405" spans="2:87" s="1365" customFormat="1" x14ac:dyDescent="0.25">
      <c r="B5405" s="1831"/>
      <c r="C5405" s="1831"/>
      <c r="D5405" s="1627"/>
      <c r="E5405" s="1831"/>
      <c r="F5405" s="1831"/>
      <c r="G5405" s="1831"/>
      <c r="S5405" s="1473"/>
      <c r="BU5405" s="1819"/>
      <c r="CI5405" s="1455"/>
    </row>
    <row r="5406" spans="2:87" s="1365" customFormat="1" x14ac:dyDescent="0.25">
      <c r="B5406" s="1831"/>
      <c r="C5406" s="1831"/>
      <c r="D5406" s="1627"/>
      <c r="E5406" s="1831"/>
      <c r="F5406" s="1831"/>
      <c r="G5406" s="1831"/>
      <c r="S5406" s="1473"/>
      <c r="BU5406" s="1819"/>
      <c r="CI5406" s="1455"/>
    </row>
    <row r="5407" spans="2:87" s="1365" customFormat="1" x14ac:dyDescent="0.25">
      <c r="B5407" s="1831"/>
      <c r="C5407" s="1831"/>
      <c r="D5407" s="1627"/>
      <c r="E5407" s="1831"/>
      <c r="F5407" s="1831"/>
      <c r="G5407" s="1831"/>
      <c r="S5407" s="1473"/>
      <c r="BU5407" s="1819"/>
      <c r="CI5407" s="1455"/>
    </row>
    <row r="5408" spans="2:87" s="1365" customFormat="1" x14ac:dyDescent="0.25">
      <c r="B5408" s="1831"/>
      <c r="C5408" s="1831"/>
      <c r="D5408" s="1627"/>
      <c r="E5408" s="1831"/>
      <c r="F5408" s="1831"/>
      <c r="G5408" s="1831"/>
      <c r="S5408" s="1473"/>
      <c r="BU5408" s="1819"/>
      <c r="CI5408" s="1455"/>
    </row>
    <row r="5409" spans="2:87" s="1365" customFormat="1" x14ac:dyDescent="0.25">
      <c r="B5409" s="1831"/>
      <c r="C5409" s="1831"/>
      <c r="D5409" s="1627"/>
      <c r="E5409" s="1831"/>
      <c r="F5409" s="1831"/>
      <c r="G5409" s="1831"/>
      <c r="S5409" s="1473"/>
      <c r="BU5409" s="1819"/>
      <c r="CI5409" s="1455"/>
    </row>
    <row r="5410" spans="2:87" s="1365" customFormat="1" x14ac:dyDescent="0.25">
      <c r="B5410" s="1831"/>
      <c r="C5410" s="1831"/>
      <c r="D5410" s="1627"/>
      <c r="E5410" s="1831"/>
      <c r="F5410" s="1831"/>
      <c r="G5410" s="1831"/>
      <c r="S5410" s="1473"/>
      <c r="BU5410" s="1819"/>
      <c r="CI5410" s="1455"/>
    </row>
    <row r="5411" spans="2:87" s="1365" customFormat="1" x14ac:dyDescent="0.25">
      <c r="B5411" s="1831"/>
      <c r="C5411" s="1831"/>
      <c r="D5411" s="1627"/>
      <c r="E5411" s="1831"/>
      <c r="F5411" s="1831"/>
      <c r="G5411" s="1831"/>
      <c r="S5411" s="1473"/>
      <c r="BU5411" s="1819"/>
      <c r="CI5411" s="1455"/>
    </row>
    <row r="5412" spans="2:87" s="1365" customFormat="1" x14ac:dyDescent="0.25">
      <c r="B5412" s="1831"/>
      <c r="C5412" s="1831"/>
      <c r="D5412" s="1627"/>
      <c r="E5412" s="1831"/>
      <c r="F5412" s="1831"/>
      <c r="G5412" s="1831"/>
      <c r="S5412" s="1473"/>
      <c r="BU5412" s="1819"/>
      <c r="CI5412" s="1455"/>
    </row>
    <row r="5413" spans="2:87" s="1365" customFormat="1" x14ac:dyDescent="0.25">
      <c r="B5413" s="1831"/>
      <c r="C5413" s="1831"/>
      <c r="D5413" s="1627"/>
      <c r="E5413" s="1831"/>
      <c r="F5413" s="1831"/>
      <c r="G5413" s="1831"/>
      <c r="S5413" s="1473"/>
      <c r="BU5413" s="1819"/>
      <c r="CI5413" s="1455"/>
    </row>
    <row r="5414" spans="2:87" s="1365" customFormat="1" x14ac:dyDescent="0.25">
      <c r="B5414" s="1831"/>
      <c r="C5414" s="1831"/>
      <c r="D5414" s="1627"/>
      <c r="E5414" s="1831"/>
      <c r="F5414" s="1831"/>
      <c r="G5414" s="1831"/>
      <c r="S5414" s="1473"/>
      <c r="BU5414" s="1819"/>
      <c r="CI5414" s="1455"/>
    </row>
    <row r="5415" spans="2:87" s="1365" customFormat="1" x14ac:dyDescent="0.25">
      <c r="B5415" s="1831"/>
      <c r="C5415" s="1831"/>
      <c r="D5415" s="1627"/>
      <c r="E5415" s="1831"/>
      <c r="F5415" s="1831"/>
      <c r="G5415" s="1831"/>
      <c r="S5415" s="1473"/>
      <c r="BU5415" s="1819"/>
      <c r="CI5415" s="1455"/>
    </row>
    <row r="5416" spans="2:87" s="1365" customFormat="1" x14ac:dyDescent="0.25">
      <c r="B5416" s="1831"/>
      <c r="C5416" s="1831"/>
      <c r="D5416" s="1627"/>
      <c r="E5416" s="1831"/>
      <c r="F5416" s="1831"/>
      <c r="G5416" s="1831"/>
      <c r="S5416" s="1473"/>
      <c r="BU5416" s="1819"/>
      <c r="CI5416" s="1455"/>
    </row>
    <row r="5417" spans="2:87" s="1365" customFormat="1" x14ac:dyDescent="0.25">
      <c r="B5417" s="1831"/>
      <c r="C5417" s="1831"/>
      <c r="D5417" s="1627"/>
      <c r="E5417" s="1831"/>
      <c r="F5417" s="1831"/>
      <c r="G5417" s="1831"/>
      <c r="S5417" s="1473"/>
      <c r="BU5417" s="1819"/>
      <c r="CI5417" s="1455"/>
    </row>
    <row r="5418" spans="2:87" s="1365" customFormat="1" x14ac:dyDescent="0.25">
      <c r="B5418" s="1831"/>
      <c r="C5418" s="1831"/>
      <c r="D5418" s="1627"/>
      <c r="E5418" s="1831"/>
      <c r="F5418" s="1831"/>
      <c r="G5418" s="1831"/>
      <c r="S5418" s="1473"/>
      <c r="BU5418" s="1819"/>
      <c r="CI5418" s="1455"/>
    </row>
    <row r="5419" spans="2:87" s="1365" customFormat="1" x14ac:dyDescent="0.25">
      <c r="B5419" s="1831"/>
      <c r="C5419" s="1831"/>
      <c r="D5419" s="1627"/>
      <c r="E5419" s="1831"/>
      <c r="F5419" s="1831"/>
      <c r="G5419" s="1831"/>
      <c r="S5419" s="1473"/>
      <c r="BU5419" s="1819"/>
      <c r="CI5419" s="1455"/>
    </row>
    <row r="5420" spans="2:87" s="1365" customFormat="1" x14ac:dyDescent="0.25">
      <c r="B5420" s="1831"/>
      <c r="C5420" s="1831"/>
      <c r="D5420" s="1627"/>
      <c r="E5420" s="1831"/>
      <c r="F5420" s="1831"/>
      <c r="G5420" s="1831"/>
      <c r="S5420" s="1473"/>
      <c r="BU5420" s="1819"/>
      <c r="CI5420" s="1455"/>
    </row>
    <row r="5421" spans="2:87" s="1365" customFormat="1" x14ac:dyDescent="0.25">
      <c r="B5421" s="1831"/>
      <c r="C5421" s="1831"/>
      <c r="D5421" s="1627"/>
      <c r="E5421" s="1831"/>
      <c r="F5421" s="1831"/>
      <c r="G5421" s="1831"/>
      <c r="S5421" s="1473"/>
      <c r="BU5421" s="1819"/>
      <c r="CI5421" s="1455"/>
    </row>
    <row r="5422" spans="2:87" s="1365" customFormat="1" x14ac:dyDescent="0.25">
      <c r="B5422" s="1831"/>
      <c r="C5422" s="1831"/>
      <c r="D5422" s="1627"/>
      <c r="E5422" s="1831"/>
      <c r="F5422" s="1831"/>
      <c r="G5422" s="1831"/>
      <c r="S5422" s="1473"/>
      <c r="BU5422" s="1819"/>
      <c r="CI5422" s="1455"/>
    </row>
    <row r="5423" spans="2:87" s="1365" customFormat="1" x14ac:dyDescent="0.25">
      <c r="B5423" s="1831"/>
      <c r="C5423" s="1831"/>
      <c r="D5423" s="1627"/>
      <c r="E5423" s="1831"/>
      <c r="F5423" s="1831"/>
      <c r="G5423" s="1831"/>
      <c r="S5423" s="1473"/>
      <c r="BU5423" s="1819"/>
      <c r="CI5423" s="1455"/>
    </row>
    <row r="5424" spans="2:87" s="1365" customFormat="1" x14ac:dyDescent="0.25">
      <c r="B5424" s="1831"/>
      <c r="C5424" s="1831"/>
      <c r="D5424" s="1627"/>
      <c r="E5424" s="1831"/>
      <c r="F5424" s="1831"/>
      <c r="G5424" s="1831"/>
      <c r="S5424" s="1473"/>
      <c r="BU5424" s="1819"/>
      <c r="CI5424" s="1455"/>
    </row>
    <row r="5425" spans="2:87" s="1365" customFormat="1" x14ac:dyDescent="0.25">
      <c r="B5425" s="1831"/>
      <c r="C5425" s="1831"/>
      <c r="D5425" s="1627"/>
      <c r="E5425" s="1831"/>
      <c r="F5425" s="1831"/>
      <c r="G5425" s="1831"/>
      <c r="S5425" s="1473"/>
      <c r="BU5425" s="1819"/>
      <c r="CI5425" s="1455"/>
    </row>
    <row r="5426" spans="2:87" s="1365" customFormat="1" x14ac:dyDescent="0.25">
      <c r="B5426" s="1831"/>
      <c r="C5426" s="1831"/>
      <c r="D5426" s="1627"/>
      <c r="E5426" s="1831"/>
      <c r="F5426" s="1831"/>
      <c r="G5426" s="1831"/>
      <c r="S5426" s="1473"/>
      <c r="BU5426" s="1819"/>
      <c r="CI5426" s="1455"/>
    </row>
    <row r="5427" spans="2:87" s="1365" customFormat="1" x14ac:dyDescent="0.25">
      <c r="B5427" s="1831"/>
      <c r="C5427" s="1831"/>
      <c r="D5427" s="1627"/>
      <c r="E5427" s="1831"/>
      <c r="F5427" s="1831"/>
      <c r="G5427" s="1831"/>
      <c r="S5427" s="1473"/>
      <c r="BU5427" s="1819"/>
      <c r="CI5427" s="1455"/>
    </row>
    <row r="5428" spans="2:87" s="1365" customFormat="1" x14ac:dyDescent="0.25">
      <c r="B5428" s="1831"/>
      <c r="C5428" s="1831"/>
      <c r="D5428" s="1627"/>
      <c r="E5428" s="1831"/>
      <c r="F5428" s="1831"/>
      <c r="G5428" s="1831"/>
      <c r="S5428" s="1473"/>
      <c r="BU5428" s="1819"/>
      <c r="CI5428" s="1455"/>
    </row>
    <row r="5429" spans="2:87" s="1365" customFormat="1" x14ac:dyDescent="0.25">
      <c r="B5429" s="1831"/>
      <c r="C5429" s="1831"/>
      <c r="D5429" s="1627"/>
      <c r="E5429" s="1831"/>
      <c r="F5429" s="1831"/>
      <c r="G5429" s="1831"/>
      <c r="S5429" s="1473"/>
      <c r="BU5429" s="1819"/>
      <c r="CI5429" s="1455"/>
    </row>
    <row r="5430" spans="2:87" s="1365" customFormat="1" x14ac:dyDescent="0.25">
      <c r="B5430" s="1831"/>
      <c r="C5430" s="1831"/>
      <c r="D5430" s="1627"/>
      <c r="E5430" s="1831"/>
      <c r="F5430" s="1831"/>
      <c r="G5430" s="1831"/>
      <c r="S5430" s="1473"/>
      <c r="BU5430" s="1819"/>
      <c r="CI5430" s="1455"/>
    </row>
    <row r="5431" spans="2:87" s="1365" customFormat="1" x14ac:dyDescent="0.25">
      <c r="B5431" s="1831"/>
      <c r="C5431" s="1831"/>
      <c r="D5431" s="1627"/>
      <c r="E5431" s="1831"/>
      <c r="F5431" s="1831"/>
      <c r="G5431" s="1831"/>
      <c r="S5431" s="1473"/>
      <c r="BU5431" s="1819"/>
      <c r="CI5431" s="1455"/>
    </row>
    <row r="5432" spans="2:87" s="1365" customFormat="1" x14ac:dyDescent="0.25">
      <c r="B5432" s="1831"/>
      <c r="C5432" s="1831"/>
      <c r="D5432" s="1627"/>
      <c r="E5432" s="1831"/>
      <c r="F5432" s="1831"/>
      <c r="G5432" s="1831"/>
      <c r="S5432" s="1473"/>
      <c r="BU5432" s="1819"/>
      <c r="CI5432" s="1455"/>
    </row>
    <row r="5433" spans="2:87" s="1365" customFormat="1" x14ac:dyDescent="0.25">
      <c r="B5433" s="1831"/>
      <c r="C5433" s="1831"/>
      <c r="D5433" s="1627"/>
      <c r="E5433" s="1831"/>
      <c r="F5433" s="1831"/>
      <c r="G5433" s="1831"/>
      <c r="S5433" s="1473"/>
      <c r="BU5433" s="1819"/>
      <c r="CI5433" s="1455"/>
    </row>
    <row r="5434" spans="2:87" s="1365" customFormat="1" x14ac:dyDescent="0.25">
      <c r="B5434" s="1831"/>
      <c r="C5434" s="1831"/>
      <c r="D5434" s="1627"/>
      <c r="E5434" s="1831"/>
      <c r="F5434" s="1831"/>
      <c r="G5434" s="1831"/>
      <c r="S5434" s="1473"/>
      <c r="BU5434" s="1819"/>
      <c r="CI5434" s="1455"/>
    </row>
    <row r="5435" spans="2:87" s="1365" customFormat="1" x14ac:dyDescent="0.25">
      <c r="B5435" s="1831"/>
      <c r="C5435" s="1831"/>
      <c r="D5435" s="1627"/>
      <c r="E5435" s="1831"/>
      <c r="F5435" s="1831"/>
      <c r="G5435" s="1831"/>
      <c r="S5435" s="1473"/>
      <c r="BU5435" s="1819"/>
      <c r="CI5435" s="1455"/>
    </row>
    <row r="5436" spans="2:87" s="1365" customFormat="1" x14ac:dyDescent="0.25">
      <c r="B5436" s="1831"/>
      <c r="C5436" s="1831"/>
      <c r="D5436" s="1627"/>
      <c r="E5436" s="1831"/>
      <c r="F5436" s="1831"/>
      <c r="G5436" s="1831"/>
      <c r="S5436" s="1473"/>
      <c r="BU5436" s="1819"/>
      <c r="CI5436" s="1455"/>
    </row>
    <row r="5437" spans="2:87" s="1365" customFormat="1" x14ac:dyDescent="0.25">
      <c r="B5437" s="1831"/>
      <c r="C5437" s="1831"/>
      <c r="D5437" s="1627"/>
      <c r="E5437" s="1831"/>
      <c r="F5437" s="1831"/>
      <c r="G5437" s="1831"/>
      <c r="S5437" s="1473"/>
      <c r="BU5437" s="1819"/>
      <c r="CI5437" s="1455"/>
    </row>
    <row r="5438" spans="2:87" s="1365" customFormat="1" x14ac:dyDescent="0.25">
      <c r="B5438" s="1831"/>
      <c r="C5438" s="1831"/>
      <c r="D5438" s="1627"/>
      <c r="E5438" s="1831"/>
      <c r="F5438" s="1831"/>
      <c r="G5438" s="1831"/>
      <c r="S5438" s="1473"/>
      <c r="BU5438" s="1819"/>
      <c r="CI5438" s="1455"/>
    </row>
    <row r="5439" spans="2:87" s="1365" customFormat="1" x14ac:dyDescent="0.25">
      <c r="B5439" s="1831"/>
      <c r="C5439" s="1831"/>
      <c r="D5439" s="1627"/>
      <c r="E5439" s="1831"/>
      <c r="F5439" s="1831"/>
      <c r="G5439" s="1831"/>
      <c r="S5439" s="1473"/>
      <c r="BU5439" s="1819"/>
      <c r="CI5439" s="1455"/>
    </row>
    <row r="5440" spans="2:87" s="1365" customFormat="1" x14ac:dyDescent="0.25">
      <c r="B5440" s="1831"/>
      <c r="C5440" s="1831"/>
      <c r="D5440" s="1627"/>
      <c r="E5440" s="1831"/>
      <c r="F5440" s="1831"/>
      <c r="G5440" s="1831"/>
      <c r="S5440" s="1473"/>
      <c r="BU5440" s="1819"/>
      <c r="CI5440" s="1455"/>
    </row>
    <row r="5441" spans="2:87" s="1365" customFormat="1" x14ac:dyDescent="0.25">
      <c r="B5441" s="1831"/>
      <c r="C5441" s="1831"/>
      <c r="D5441" s="1627"/>
      <c r="E5441" s="1831"/>
      <c r="F5441" s="1831"/>
      <c r="G5441" s="1831"/>
      <c r="S5441" s="1473"/>
      <c r="BU5441" s="1819"/>
      <c r="CI5441" s="1455"/>
    </row>
    <row r="5442" spans="2:87" s="1365" customFormat="1" x14ac:dyDescent="0.25">
      <c r="B5442" s="1831"/>
      <c r="C5442" s="1831"/>
      <c r="D5442" s="1627"/>
      <c r="E5442" s="1831"/>
      <c r="F5442" s="1831"/>
      <c r="G5442" s="1831"/>
      <c r="S5442" s="1473"/>
      <c r="BU5442" s="1819"/>
      <c r="CI5442" s="1455"/>
    </row>
    <row r="5443" spans="2:87" s="1365" customFormat="1" x14ac:dyDescent="0.25">
      <c r="B5443" s="1831"/>
      <c r="C5443" s="1831"/>
      <c r="D5443" s="1627"/>
      <c r="E5443" s="1831"/>
      <c r="F5443" s="1831"/>
      <c r="G5443" s="1831"/>
      <c r="S5443" s="1473"/>
      <c r="BU5443" s="1819"/>
      <c r="CI5443" s="1455"/>
    </row>
    <row r="5444" spans="2:87" s="1365" customFormat="1" x14ac:dyDescent="0.25">
      <c r="B5444" s="1831"/>
      <c r="C5444" s="1831"/>
      <c r="D5444" s="1627"/>
      <c r="E5444" s="1831"/>
      <c r="F5444" s="1831"/>
      <c r="G5444" s="1831"/>
      <c r="S5444" s="1473"/>
      <c r="BU5444" s="1819"/>
      <c r="CI5444" s="1455"/>
    </row>
    <row r="5445" spans="2:87" s="1365" customFormat="1" x14ac:dyDescent="0.25">
      <c r="B5445" s="1831"/>
      <c r="C5445" s="1831"/>
      <c r="D5445" s="1627"/>
      <c r="E5445" s="1831"/>
      <c r="F5445" s="1831"/>
      <c r="G5445" s="1831"/>
      <c r="S5445" s="1473"/>
      <c r="BU5445" s="1819"/>
      <c r="CI5445" s="1455"/>
    </row>
    <row r="5446" spans="2:87" s="1365" customFormat="1" x14ac:dyDescent="0.25">
      <c r="B5446" s="1831"/>
      <c r="C5446" s="1831"/>
      <c r="D5446" s="1627"/>
      <c r="E5446" s="1831"/>
      <c r="F5446" s="1831"/>
      <c r="G5446" s="1831"/>
      <c r="S5446" s="1473"/>
      <c r="BU5446" s="1819"/>
      <c r="CI5446" s="1455"/>
    </row>
    <row r="5447" spans="2:87" s="1365" customFormat="1" x14ac:dyDescent="0.25">
      <c r="B5447" s="1831"/>
      <c r="C5447" s="1831"/>
      <c r="D5447" s="1627"/>
      <c r="E5447" s="1831"/>
      <c r="F5447" s="1831"/>
      <c r="G5447" s="1831"/>
      <c r="S5447" s="1473"/>
      <c r="BU5447" s="1819"/>
      <c r="CI5447" s="1455"/>
    </row>
    <row r="5448" spans="2:87" s="1365" customFormat="1" x14ac:dyDescent="0.25">
      <c r="B5448" s="1831"/>
      <c r="C5448" s="1831"/>
      <c r="D5448" s="1627"/>
      <c r="E5448" s="1831"/>
      <c r="F5448" s="1831"/>
      <c r="G5448" s="1831"/>
      <c r="S5448" s="1473"/>
      <c r="BU5448" s="1819"/>
      <c r="CI5448" s="1455"/>
    </row>
    <row r="5449" spans="2:87" s="1365" customFormat="1" x14ac:dyDescent="0.25">
      <c r="B5449" s="1831"/>
      <c r="C5449" s="1831"/>
      <c r="D5449" s="1627"/>
      <c r="E5449" s="1831"/>
      <c r="F5449" s="1831"/>
      <c r="G5449" s="1831"/>
      <c r="S5449" s="1473"/>
      <c r="BU5449" s="1819"/>
      <c r="CI5449" s="1455"/>
    </row>
    <row r="5450" spans="2:87" s="1365" customFormat="1" x14ac:dyDescent="0.25">
      <c r="B5450" s="1831"/>
      <c r="C5450" s="1831"/>
      <c r="D5450" s="1627"/>
      <c r="E5450" s="1831"/>
      <c r="F5450" s="1831"/>
      <c r="G5450" s="1831"/>
      <c r="S5450" s="1473"/>
      <c r="BU5450" s="1819"/>
      <c r="CI5450" s="1455"/>
    </row>
    <row r="5451" spans="2:87" s="1365" customFormat="1" x14ac:dyDescent="0.25">
      <c r="B5451" s="1831"/>
      <c r="C5451" s="1831"/>
      <c r="D5451" s="1627"/>
      <c r="E5451" s="1831"/>
      <c r="F5451" s="1831"/>
      <c r="G5451" s="1831"/>
      <c r="S5451" s="1473"/>
      <c r="BU5451" s="1819"/>
      <c r="CI5451" s="1455"/>
    </row>
    <row r="5452" spans="2:87" s="1365" customFormat="1" x14ac:dyDescent="0.25">
      <c r="B5452" s="1831"/>
      <c r="C5452" s="1831"/>
      <c r="D5452" s="1627"/>
      <c r="E5452" s="1831"/>
      <c r="F5452" s="1831"/>
      <c r="G5452" s="1831"/>
      <c r="S5452" s="1473"/>
      <c r="BU5452" s="1819"/>
      <c r="CI5452" s="1455"/>
    </row>
    <row r="5453" spans="2:87" s="1365" customFormat="1" x14ac:dyDescent="0.25">
      <c r="B5453" s="1831"/>
      <c r="C5453" s="1831"/>
      <c r="D5453" s="1627"/>
      <c r="E5453" s="1831"/>
      <c r="F5453" s="1831"/>
      <c r="G5453" s="1831"/>
      <c r="S5453" s="1473"/>
      <c r="BU5453" s="1819"/>
      <c r="CI5453" s="1455"/>
    </row>
    <row r="5454" spans="2:87" s="1365" customFormat="1" x14ac:dyDescent="0.25">
      <c r="B5454" s="1831"/>
      <c r="C5454" s="1831"/>
      <c r="D5454" s="1627"/>
      <c r="E5454" s="1831"/>
      <c r="F5454" s="1831"/>
      <c r="G5454" s="1831"/>
      <c r="S5454" s="1473"/>
      <c r="BU5454" s="1819"/>
      <c r="CI5454" s="1455"/>
    </row>
    <row r="5455" spans="2:87" s="1365" customFormat="1" x14ac:dyDescent="0.25">
      <c r="B5455" s="1831"/>
      <c r="C5455" s="1831"/>
      <c r="D5455" s="1627"/>
      <c r="E5455" s="1831"/>
      <c r="F5455" s="1831"/>
      <c r="G5455" s="1831"/>
      <c r="S5455" s="1473"/>
      <c r="BU5455" s="1819"/>
      <c r="CI5455" s="1455"/>
    </row>
    <row r="5456" spans="2:87" s="1365" customFormat="1" x14ac:dyDescent="0.25">
      <c r="B5456" s="1831"/>
      <c r="C5456" s="1831"/>
      <c r="D5456" s="1627"/>
      <c r="E5456" s="1831"/>
      <c r="F5456" s="1831"/>
      <c r="G5456" s="1831"/>
      <c r="S5456" s="1473"/>
      <c r="BU5456" s="1819"/>
      <c r="CI5456" s="1455"/>
    </row>
    <row r="5457" spans="2:87" s="1365" customFormat="1" x14ac:dyDescent="0.25">
      <c r="B5457" s="1831"/>
      <c r="C5457" s="1831"/>
      <c r="D5457" s="1627"/>
      <c r="E5457" s="1831"/>
      <c r="F5457" s="1831"/>
      <c r="G5457" s="1831"/>
      <c r="S5457" s="1473"/>
      <c r="BU5457" s="1819"/>
      <c r="CI5457" s="1455"/>
    </row>
    <row r="5458" spans="2:87" s="1365" customFormat="1" x14ac:dyDescent="0.25">
      <c r="B5458" s="1831"/>
      <c r="C5458" s="1831"/>
      <c r="D5458" s="1627"/>
      <c r="E5458" s="1831"/>
      <c r="F5458" s="1831"/>
      <c r="G5458" s="1831"/>
      <c r="S5458" s="1473"/>
      <c r="BU5458" s="1819"/>
      <c r="CI5458" s="1455"/>
    </row>
    <row r="5459" spans="2:87" s="1365" customFormat="1" x14ac:dyDescent="0.25">
      <c r="B5459" s="1831"/>
      <c r="C5459" s="1831"/>
      <c r="D5459" s="1627"/>
      <c r="E5459" s="1831"/>
      <c r="F5459" s="1831"/>
      <c r="G5459" s="1831"/>
      <c r="S5459" s="1473"/>
      <c r="BU5459" s="1819"/>
      <c r="CI5459" s="1455"/>
    </row>
    <row r="5460" spans="2:87" s="1365" customFormat="1" x14ac:dyDescent="0.25">
      <c r="B5460" s="1831"/>
      <c r="C5460" s="1831"/>
      <c r="D5460" s="1627"/>
      <c r="E5460" s="1831"/>
      <c r="F5460" s="1831"/>
      <c r="G5460" s="1831"/>
      <c r="S5460" s="1473"/>
      <c r="BU5460" s="1819"/>
      <c r="CI5460" s="1455"/>
    </row>
    <row r="5461" spans="2:87" s="1365" customFormat="1" x14ac:dyDescent="0.25">
      <c r="B5461" s="1831"/>
      <c r="C5461" s="1831"/>
      <c r="D5461" s="1627"/>
      <c r="E5461" s="1831"/>
      <c r="F5461" s="1831"/>
      <c r="G5461" s="1831"/>
      <c r="S5461" s="1473"/>
      <c r="BU5461" s="1819"/>
      <c r="CI5461" s="1455"/>
    </row>
    <row r="5462" spans="2:87" s="1365" customFormat="1" x14ac:dyDescent="0.25">
      <c r="B5462" s="1831"/>
      <c r="C5462" s="1831"/>
      <c r="D5462" s="1627"/>
      <c r="E5462" s="1831"/>
      <c r="F5462" s="1831"/>
      <c r="G5462" s="1831"/>
      <c r="S5462" s="1473"/>
      <c r="BU5462" s="1819"/>
      <c r="CI5462" s="1455"/>
    </row>
    <row r="5463" spans="2:87" s="1365" customFormat="1" x14ac:dyDescent="0.25">
      <c r="B5463" s="1831"/>
      <c r="C5463" s="1831"/>
      <c r="D5463" s="1627"/>
      <c r="E5463" s="1831"/>
      <c r="F5463" s="1831"/>
      <c r="G5463" s="1831"/>
      <c r="S5463" s="1473"/>
      <c r="BU5463" s="1819"/>
      <c r="CI5463" s="1455"/>
    </row>
    <row r="5464" spans="2:87" s="1365" customFormat="1" x14ac:dyDescent="0.25">
      <c r="B5464" s="1831"/>
      <c r="C5464" s="1831"/>
      <c r="D5464" s="1627"/>
      <c r="E5464" s="1831"/>
      <c r="F5464" s="1831"/>
      <c r="G5464" s="1831"/>
      <c r="S5464" s="1473"/>
      <c r="BU5464" s="1819"/>
      <c r="CI5464" s="1455"/>
    </row>
    <row r="5465" spans="2:87" s="1365" customFormat="1" x14ac:dyDescent="0.25">
      <c r="B5465" s="1831"/>
      <c r="C5465" s="1831"/>
      <c r="D5465" s="1627"/>
      <c r="E5465" s="1831"/>
      <c r="F5465" s="1831"/>
      <c r="G5465" s="1831"/>
      <c r="S5465" s="1473"/>
      <c r="BU5465" s="1819"/>
      <c r="CI5465" s="1455"/>
    </row>
    <row r="5466" spans="2:87" s="1365" customFormat="1" x14ac:dyDescent="0.25">
      <c r="B5466" s="1831"/>
      <c r="C5466" s="1831"/>
      <c r="D5466" s="1627"/>
      <c r="E5466" s="1831"/>
      <c r="F5466" s="1831"/>
      <c r="G5466" s="1831"/>
      <c r="S5466" s="1473"/>
      <c r="BU5466" s="1819"/>
      <c r="CI5466" s="1455"/>
    </row>
    <row r="5467" spans="2:87" s="1365" customFormat="1" x14ac:dyDescent="0.25">
      <c r="B5467" s="1831"/>
      <c r="C5467" s="1831"/>
      <c r="D5467" s="1627"/>
      <c r="E5467" s="1831"/>
      <c r="F5467" s="1831"/>
      <c r="G5467" s="1831"/>
      <c r="S5467" s="1473"/>
      <c r="BU5467" s="1819"/>
      <c r="CI5467" s="1455"/>
    </row>
    <row r="5468" spans="2:87" s="1365" customFormat="1" x14ac:dyDescent="0.25">
      <c r="B5468" s="1831"/>
      <c r="C5468" s="1831"/>
      <c r="D5468" s="1627"/>
      <c r="E5468" s="1831"/>
      <c r="F5468" s="1831"/>
      <c r="G5468" s="1831"/>
      <c r="S5468" s="1473"/>
      <c r="BU5468" s="1819"/>
      <c r="CI5468" s="1455"/>
    </row>
    <row r="5469" spans="2:87" s="1365" customFormat="1" x14ac:dyDescent="0.25">
      <c r="B5469" s="1831"/>
      <c r="C5469" s="1831"/>
      <c r="D5469" s="1627"/>
      <c r="E5469" s="1831"/>
      <c r="F5469" s="1831"/>
      <c r="G5469" s="1831"/>
      <c r="S5469" s="1473"/>
      <c r="BU5469" s="1819"/>
      <c r="CI5469" s="1455"/>
    </row>
    <row r="5470" spans="2:87" s="1365" customFormat="1" x14ac:dyDescent="0.25">
      <c r="B5470" s="1831"/>
      <c r="C5470" s="1831"/>
      <c r="D5470" s="1627"/>
      <c r="E5470" s="1831"/>
      <c r="F5470" s="1831"/>
      <c r="G5470" s="1831"/>
      <c r="S5470" s="1473"/>
      <c r="BU5470" s="1819"/>
      <c r="CI5470" s="1455"/>
    </row>
    <row r="5471" spans="2:87" s="1365" customFormat="1" x14ac:dyDescent="0.25">
      <c r="B5471" s="1831"/>
      <c r="C5471" s="1831"/>
      <c r="D5471" s="1627"/>
      <c r="E5471" s="1831"/>
      <c r="F5471" s="1831"/>
      <c r="G5471" s="1831"/>
      <c r="S5471" s="1473"/>
      <c r="BU5471" s="1819"/>
      <c r="CI5471" s="1455"/>
    </row>
    <row r="5472" spans="2:87" s="1365" customFormat="1" x14ac:dyDescent="0.25">
      <c r="B5472" s="1831"/>
      <c r="C5472" s="1831"/>
      <c r="D5472" s="1627"/>
      <c r="E5472" s="1831"/>
      <c r="F5472" s="1831"/>
      <c r="G5472" s="1831"/>
      <c r="S5472" s="1473"/>
      <c r="BU5472" s="1819"/>
      <c r="CI5472" s="1455"/>
    </row>
    <row r="5473" spans="2:87" s="1365" customFormat="1" x14ac:dyDescent="0.25">
      <c r="B5473" s="1831"/>
      <c r="C5473" s="1831"/>
      <c r="D5473" s="1627"/>
      <c r="E5473" s="1831"/>
      <c r="F5473" s="1831"/>
      <c r="G5473" s="1831"/>
      <c r="S5473" s="1473"/>
      <c r="BU5473" s="1819"/>
      <c r="CI5473" s="1455"/>
    </row>
    <row r="5474" spans="2:87" s="1365" customFormat="1" x14ac:dyDescent="0.25">
      <c r="B5474" s="1831"/>
      <c r="C5474" s="1831"/>
      <c r="D5474" s="1627"/>
      <c r="E5474" s="1831"/>
      <c r="F5474" s="1831"/>
      <c r="G5474" s="1831"/>
      <c r="S5474" s="1473"/>
      <c r="BU5474" s="1819"/>
      <c r="CI5474" s="1455"/>
    </row>
    <row r="5475" spans="2:87" s="1365" customFormat="1" x14ac:dyDescent="0.25">
      <c r="B5475" s="1831"/>
      <c r="C5475" s="1831"/>
      <c r="D5475" s="1627"/>
      <c r="E5475" s="1831"/>
      <c r="F5475" s="1831"/>
      <c r="G5475" s="1831"/>
      <c r="S5475" s="1473"/>
      <c r="BU5475" s="1819"/>
      <c r="CI5475" s="1455"/>
    </row>
    <row r="5476" spans="2:87" s="1365" customFormat="1" x14ac:dyDescent="0.25">
      <c r="B5476" s="1831"/>
      <c r="C5476" s="1831"/>
      <c r="D5476" s="1627"/>
      <c r="E5476" s="1831"/>
      <c r="F5476" s="1831"/>
      <c r="G5476" s="1831"/>
      <c r="S5476" s="1473"/>
      <c r="BU5476" s="1819"/>
      <c r="CI5476" s="1455"/>
    </row>
    <row r="5477" spans="2:87" s="1365" customFormat="1" x14ac:dyDescent="0.25">
      <c r="B5477" s="1831"/>
      <c r="C5477" s="1831"/>
      <c r="D5477" s="1627"/>
      <c r="E5477" s="1831"/>
      <c r="F5477" s="1831"/>
      <c r="G5477" s="1831"/>
      <c r="S5477" s="1473"/>
      <c r="BU5477" s="1819"/>
      <c r="CI5477" s="1455"/>
    </row>
    <row r="5478" spans="2:87" s="1365" customFormat="1" x14ac:dyDescent="0.25">
      <c r="B5478" s="1831"/>
      <c r="C5478" s="1831"/>
      <c r="D5478" s="1627"/>
      <c r="E5478" s="1831"/>
      <c r="F5478" s="1831"/>
      <c r="G5478" s="1831"/>
      <c r="S5478" s="1473"/>
      <c r="BU5478" s="1819"/>
      <c r="CI5478" s="1455"/>
    </row>
    <row r="5479" spans="2:87" s="1365" customFormat="1" x14ac:dyDescent="0.25">
      <c r="B5479" s="1831"/>
      <c r="C5479" s="1831"/>
      <c r="D5479" s="1627"/>
      <c r="E5479" s="1831"/>
      <c r="F5479" s="1831"/>
      <c r="G5479" s="1831"/>
      <c r="S5479" s="1473"/>
      <c r="BU5479" s="1819"/>
      <c r="CI5479" s="1455"/>
    </row>
    <row r="5480" spans="2:87" s="1365" customFormat="1" x14ac:dyDescent="0.25">
      <c r="B5480" s="1831"/>
      <c r="C5480" s="1831"/>
      <c r="D5480" s="1627"/>
      <c r="E5480" s="1831"/>
      <c r="F5480" s="1831"/>
      <c r="G5480" s="1831"/>
      <c r="S5480" s="1473"/>
      <c r="BU5480" s="1819"/>
      <c r="CI5480" s="1455"/>
    </row>
    <row r="5481" spans="2:87" s="1365" customFormat="1" x14ac:dyDescent="0.25">
      <c r="B5481" s="1831"/>
      <c r="C5481" s="1831"/>
      <c r="D5481" s="1627"/>
      <c r="E5481" s="1831"/>
      <c r="F5481" s="1831"/>
      <c r="G5481" s="1831"/>
      <c r="S5481" s="1473"/>
      <c r="BU5481" s="1819"/>
      <c r="CI5481" s="1455"/>
    </row>
    <row r="5482" spans="2:87" s="1365" customFormat="1" x14ac:dyDescent="0.25">
      <c r="B5482" s="1831"/>
      <c r="C5482" s="1831"/>
      <c r="D5482" s="1627"/>
      <c r="E5482" s="1831"/>
      <c r="F5482" s="1831"/>
      <c r="G5482" s="1831"/>
      <c r="S5482" s="1473"/>
      <c r="BU5482" s="1819"/>
      <c r="CI5482" s="1455"/>
    </row>
    <row r="5483" spans="2:87" s="1365" customFormat="1" x14ac:dyDescent="0.25">
      <c r="B5483" s="1831"/>
      <c r="C5483" s="1831"/>
      <c r="D5483" s="1627"/>
      <c r="E5483" s="1831"/>
      <c r="F5483" s="1831"/>
      <c r="G5483" s="1831"/>
      <c r="S5483" s="1473"/>
      <c r="BU5483" s="1819"/>
      <c r="CI5483" s="1455"/>
    </row>
    <row r="5484" spans="2:87" s="1365" customFormat="1" x14ac:dyDescent="0.25">
      <c r="B5484" s="1831"/>
      <c r="C5484" s="1831"/>
      <c r="D5484" s="1627"/>
      <c r="E5484" s="1831"/>
      <c r="F5484" s="1831"/>
      <c r="G5484" s="1831"/>
      <c r="S5484" s="1473"/>
      <c r="BU5484" s="1819"/>
      <c r="CI5484" s="1455"/>
    </row>
    <row r="5485" spans="2:87" s="1365" customFormat="1" x14ac:dyDescent="0.25">
      <c r="B5485" s="1831"/>
      <c r="C5485" s="1831"/>
      <c r="D5485" s="1627"/>
      <c r="E5485" s="1831"/>
      <c r="F5485" s="1831"/>
      <c r="G5485" s="1831"/>
      <c r="S5485" s="1473"/>
      <c r="BU5485" s="1819"/>
      <c r="CI5485" s="1455"/>
    </row>
    <row r="5486" spans="2:87" s="1365" customFormat="1" x14ac:dyDescent="0.25">
      <c r="B5486" s="1831"/>
      <c r="C5486" s="1831"/>
      <c r="D5486" s="1627"/>
      <c r="E5486" s="1831"/>
      <c r="F5486" s="1831"/>
      <c r="G5486" s="1831"/>
      <c r="S5486" s="1473"/>
      <c r="BU5486" s="1819"/>
      <c r="CI5486" s="1455"/>
    </row>
    <row r="5487" spans="2:87" s="1365" customFormat="1" x14ac:dyDescent="0.25">
      <c r="B5487" s="1831"/>
      <c r="C5487" s="1831"/>
      <c r="D5487" s="1627"/>
      <c r="E5487" s="1831"/>
      <c r="F5487" s="1831"/>
      <c r="G5487" s="1831"/>
      <c r="S5487" s="1473"/>
      <c r="BU5487" s="1819"/>
      <c r="CI5487" s="1455"/>
    </row>
    <row r="5488" spans="2:87" s="1365" customFormat="1" x14ac:dyDescent="0.25">
      <c r="B5488" s="1831"/>
      <c r="C5488" s="1831"/>
      <c r="D5488" s="1627"/>
      <c r="E5488" s="1831"/>
      <c r="F5488" s="1831"/>
      <c r="G5488" s="1831"/>
      <c r="S5488" s="1473"/>
      <c r="BU5488" s="1819"/>
      <c r="CI5488" s="1455"/>
    </row>
    <row r="5489" spans="2:87" s="1365" customFormat="1" x14ac:dyDescent="0.25">
      <c r="B5489" s="1831"/>
      <c r="C5489" s="1831"/>
      <c r="D5489" s="1627"/>
      <c r="E5489" s="1831"/>
      <c r="F5489" s="1831"/>
      <c r="G5489" s="1831"/>
      <c r="S5489" s="1473"/>
      <c r="BU5489" s="1819"/>
      <c r="CI5489" s="1455"/>
    </row>
    <row r="5490" spans="2:87" s="1365" customFormat="1" x14ac:dyDescent="0.25">
      <c r="B5490" s="1831"/>
      <c r="C5490" s="1831"/>
      <c r="D5490" s="1627"/>
      <c r="E5490" s="1831"/>
      <c r="F5490" s="1831"/>
      <c r="G5490" s="1831"/>
      <c r="S5490" s="1473"/>
      <c r="BU5490" s="1819"/>
      <c r="CI5490" s="1455"/>
    </row>
    <row r="5491" spans="2:87" s="1365" customFormat="1" x14ac:dyDescent="0.25">
      <c r="B5491" s="1831"/>
      <c r="C5491" s="1831"/>
      <c r="D5491" s="1627"/>
      <c r="E5491" s="1831"/>
      <c r="F5491" s="1831"/>
      <c r="G5491" s="1831"/>
      <c r="S5491" s="1473"/>
      <c r="BU5491" s="1819"/>
      <c r="CI5491" s="1455"/>
    </row>
    <row r="5492" spans="2:87" s="1365" customFormat="1" x14ac:dyDescent="0.25">
      <c r="B5492" s="1831"/>
      <c r="C5492" s="1831"/>
      <c r="D5492" s="1627"/>
      <c r="E5492" s="1831"/>
      <c r="F5492" s="1831"/>
      <c r="G5492" s="1831"/>
      <c r="S5492" s="1473"/>
      <c r="BU5492" s="1819"/>
      <c r="CI5492" s="1455"/>
    </row>
    <row r="5493" spans="2:87" s="1365" customFormat="1" x14ac:dyDescent="0.25">
      <c r="B5493" s="1831"/>
      <c r="C5493" s="1831"/>
      <c r="D5493" s="1627"/>
      <c r="E5493" s="1831"/>
      <c r="F5493" s="1831"/>
      <c r="G5493" s="1831"/>
      <c r="S5493" s="1473"/>
      <c r="BU5493" s="1819"/>
      <c r="CI5493" s="1455"/>
    </row>
    <row r="5494" spans="2:87" s="1365" customFormat="1" x14ac:dyDescent="0.25">
      <c r="B5494" s="1831"/>
      <c r="C5494" s="1831"/>
      <c r="D5494" s="1627"/>
      <c r="E5494" s="1831"/>
      <c r="F5494" s="1831"/>
      <c r="G5494" s="1831"/>
      <c r="S5494" s="1473"/>
      <c r="BU5494" s="1819"/>
      <c r="CI5494" s="1455"/>
    </row>
    <row r="5495" spans="2:87" s="1365" customFormat="1" x14ac:dyDescent="0.25">
      <c r="B5495" s="1831"/>
      <c r="C5495" s="1831"/>
      <c r="D5495" s="1627"/>
      <c r="E5495" s="1831"/>
      <c r="F5495" s="1831"/>
      <c r="G5495" s="1831"/>
      <c r="S5495" s="1473"/>
      <c r="BU5495" s="1819"/>
      <c r="CI5495" s="1455"/>
    </row>
    <row r="5496" spans="2:87" s="1365" customFormat="1" x14ac:dyDescent="0.25">
      <c r="B5496" s="1831"/>
      <c r="C5496" s="1831"/>
      <c r="D5496" s="1627"/>
      <c r="E5496" s="1831"/>
      <c r="F5496" s="1831"/>
      <c r="G5496" s="1831"/>
      <c r="S5496" s="1473"/>
      <c r="BU5496" s="1819"/>
      <c r="CI5496" s="1455"/>
    </row>
    <row r="5497" spans="2:87" s="1365" customFormat="1" x14ac:dyDescent="0.25">
      <c r="B5497" s="1831"/>
      <c r="C5497" s="1831"/>
      <c r="D5497" s="1627"/>
      <c r="E5497" s="1831"/>
      <c r="F5497" s="1831"/>
      <c r="G5497" s="1831"/>
      <c r="S5497" s="1473"/>
      <c r="BU5497" s="1819"/>
      <c r="CI5497" s="1455"/>
    </row>
    <row r="5498" spans="2:87" s="1365" customFormat="1" x14ac:dyDescent="0.25">
      <c r="B5498" s="1831"/>
      <c r="C5498" s="1831"/>
      <c r="D5498" s="1627"/>
      <c r="E5498" s="1831"/>
      <c r="F5498" s="1831"/>
      <c r="G5498" s="1831"/>
      <c r="S5498" s="1473"/>
      <c r="BU5498" s="1819"/>
      <c r="CI5498" s="1455"/>
    </row>
    <row r="5499" spans="2:87" s="1365" customFormat="1" x14ac:dyDescent="0.25">
      <c r="B5499" s="1831"/>
      <c r="C5499" s="1831"/>
      <c r="D5499" s="1627"/>
      <c r="E5499" s="1831"/>
      <c r="F5499" s="1831"/>
      <c r="G5499" s="1831"/>
      <c r="S5499" s="1473"/>
      <c r="BU5499" s="1819"/>
      <c r="CI5499" s="1455"/>
    </row>
    <row r="5500" spans="2:87" s="1365" customFormat="1" x14ac:dyDescent="0.25">
      <c r="B5500" s="1831"/>
      <c r="C5500" s="1831"/>
      <c r="D5500" s="1627"/>
      <c r="E5500" s="1831"/>
      <c r="F5500" s="1831"/>
      <c r="G5500" s="1831"/>
      <c r="S5500" s="1473"/>
      <c r="BU5500" s="1819"/>
      <c r="CI5500" s="1455"/>
    </row>
    <row r="5501" spans="2:87" s="1365" customFormat="1" x14ac:dyDescent="0.25">
      <c r="B5501" s="1831"/>
      <c r="C5501" s="1831"/>
      <c r="D5501" s="1627"/>
      <c r="E5501" s="1831"/>
      <c r="F5501" s="1831"/>
      <c r="G5501" s="1831"/>
      <c r="S5501" s="1473"/>
      <c r="BU5501" s="1819"/>
      <c r="CI5501" s="1455"/>
    </row>
    <row r="5502" spans="2:87" s="1365" customFormat="1" x14ac:dyDescent="0.25">
      <c r="B5502" s="1831"/>
      <c r="C5502" s="1831"/>
      <c r="D5502" s="1627"/>
      <c r="E5502" s="1831"/>
      <c r="F5502" s="1831"/>
      <c r="G5502" s="1831"/>
      <c r="S5502" s="1473"/>
      <c r="BU5502" s="1819"/>
      <c r="CI5502" s="1455"/>
    </row>
    <row r="5503" spans="2:87" s="1365" customFormat="1" x14ac:dyDescent="0.25">
      <c r="B5503" s="1831"/>
      <c r="C5503" s="1831"/>
      <c r="D5503" s="1627"/>
      <c r="E5503" s="1831"/>
      <c r="F5503" s="1831"/>
      <c r="G5503" s="1831"/>
      <c r="S5503" s="1473"/>
      <c r="BU5503" s="1819"/>
      <c r="CI5503" s="1455"/>
    </row>
    <row r="5504" spans="2:87" s="1365" customFormat="1" x14ac:dyDescent="0.25">
      <c r="B5504" s="1831"/>
      <c r="C5504" s="1831"/>
      <c r="D5504" s="1627"/>
      <c r="E5504" s="1831"/>
      <c r="F5504" s="1831"/>
      <c r="G5504" s="1831"/>
      <c r="S5504" s="1473"/>
      <c r="BU5504" s="1819"/>
      <c r="CI5504" s="1455"/>
    </row>
    <row r="5505" spans="2:87" s="1365" customFormat="1" x14ac:dyDescent="0.25">
      <c r="B5505" s="1831"/>
      <c r="C5505" s="1831"/>
      <c r="D5505" s="1627"/>
      <c r="E5505" s="1831"/>
      <c r="F5505" s="1831"/>
      <c r="G5505" s="1831"/>
      <c r="S5505" s="1473"/>
      <c r="BU5505" s="1819"/>
      <c r="CI5505" s="1455"/>
    </row>
    <row r="5506" spans="2:87" s="1365" customFormat="1" x14ac:dyDescent="0.25">
      <c r="B5506" s="1831"/>
      <c r="C5506" s="1831"/>
      <c r="D5506" s="1627"/>
      <c r="E5506" s="1831"/>
      <c r="F5506" s="1831"/>
      <c r="G5506" s="1831"/>
      <c r="S5506" s="1473"/>
      <c r="BU5506" s="1819"/>
      <c r="CI5506" s="1455"/>
    </row>
    <row r="5507" spans="2:87" s="1365" customFormat="1" x14ac:dyDescent="0.25">
      <c r="B5507" s="1831"/>
      <c r="C5507" s="1831"/>
      <c r="D5507" s="1627"/>
      <c r="E5507" s="1831"/>
      <c r="F5507" s="1831"/>
      <c r="G5507" s="1831"/>
      <c r="S5507" s="1473"/>
      <c r="BU5507" s="1819"/>
      <c r="CI5507" s="1455"/>
    </row>
    <row r="5508" spans="2:87" s="1365" customFormat="1" x14ac:dyDescent="0.25">
      <c r="B5508" s="1831"/>
      <c r="C5508" s="1831"/>
      <c r="D5508" s="1627"/>
      <c r="E5508" s="1831"/>
      <c r="F5508" s="1831"/>
      <c r="G5508" s="1831"/>
      <c r="S5508" s="1473"/>
      <c r="BU5508" s="1819"/>
      <c r="CI5508" s="1455"/>
    </row>
    <row r="5509" spans="2:87" s="1365" customFormat="1" x14ac:dyDescent="0.25">
      <c r="B5509" s="1831"/>
      <c r="C5509" s="1831"/>
      <c r="D5509" s="1627"/>
      <c r="E5509" s="1831"/>
      <c r="F5509" s="1831"/>
      <c r="G5509" s="1831"/>
      <c r="S5509" s="1473"/>
      <c r="BU5509" s="1819"/>
      <c r="CI5509" s="1455"/>
    </row>
    <row r="5510" spans="2:87" s="1365" customFormat="1" x14ac:dyDescent="0.25">
      <c r="B5510" s="1831"/>
      <c r="C5510" s="1831"/>
      <c r="D5510" s="1627"/>
      <c r="E5510" s="1831"/>
      <c r="F5510" s="1831"/>
      <c r="G5510" s="1831"/>
      <c r="S5510" s="1473"/>
      <c r="BU5510" s="1819"/>
      <c r="CI5510" s="1455"/>
    </row>
    <row r="5511" spans="2:87" s="1365" customFormat="1" x14ac:dyDescent="0.25">
      <c r="B5511" s="1831"/>
      <c r="C5511" s="1831"/>
      <c r="D5511" s="1627"/>
      <c r="E5511" s="1831"/>
      <c r="F5511" s="1831"/>
      <c r="G5511" s="1831"/>
      <c r="S5511" s="1473"/>
      <c r="BU5511" s="1819"/>
      <c r="CI5511" s="1455"/>
    </row>
    <row r="5512" spans="2:87" s="1365" customFormat="1" x14ac:dyDescent="0.25">
      <c r="B5512" s="1831"/>
      <c r="C5512" s="1831"/>
      <c r="D5512" s="1627"/>
      <c r="E5512" s="1831"/>
      <c r="F5512" s="1831"/>
      <c r="G5512" s="1831"/>
      <c r="S5512" s="1473"/>
      <c r="BU5512" s="1819"/>
      <c r="CI5512" s="1455"/>
    </row>
    <row r="5513" spans="2:87" s="1365" customFormat="1" x14ac:dyDescent="0.25">
      <c r="B5513" s="1831"/>
      <c r="C5513" s="1831"/>
      <c r="D5513" s="1627"/>
      <c r="E5513" s="1831"/>
      <c r="F5513" s="1831"/>
      <c r="G5513" s="1831"/>
      <c r="S5513" s="1473"/>
      <c r="BU5513" s="1819"/>
      <c r="CI5513" s="1455"/>
    </row>
    <row r="5514" spans="2:87" s="1365" customFormat="1" x14ac:dyDescent="0.25">
      <c r="B5514" s="1831"/>
      <c r="C5514" s="1831"/>
      <c r="D5514" s="1627"/>
      <c r="E5514" s="1831"/>
      <c r="F5514" s="1831"/>
      <c r="G5514" s="1831"/>
      <c r="S5514" s="1473"/>
      <c r="BU5514" s="1819"/>
      <c r="CI5514" s="1455"/>
    </row>
    <row r="5515" spans="2:87" s="1365" customFormat="1" x14ac:dyDescent="0.25">
      <c r="B5515" s="1831"/>
      <c r="C5515" s="1831"/>
      <c r="D5515" s="1627"/>
      <c r="E5515" s="1831"/>
      <c r="F5515" s="1831"/>
      <c r="G5515" s="1831"/>
      <c r="S5515" s="1473"/>
      <c r="BU5515" s="1819"/>
      <c r="CI5515" s="1455"/>
    </row>
    <row r="5516" spans="2:87" s="1365" customFormat="1" x14ac:dyDescent="0.25">
      <c r="B5516" s="1831"/>
      <c r="C5516" s="1831"/>
      <c r="D5516" s="1627"/>
      <c r="E5516" s="1831"/>
      <c r="F5516" s="1831"/>
      <c r="G5516" s="1831"/>
      <c r="S5516" s="1473"/>
      <c r="BU5516" s="1819"/>
      <c r="CI5516" s="1455"/>
    </row>
    <row r="5517" spans="2:87" s="1365" customFormat="1" x14ac:dyDescent="0.25">
      <c r="B5517" s="1831"/>
      <c r="C5517" s="1831"/>
      <c r="D5517" s="1627"/>
      <c r="E5517" s="1831"/>
      <c r="F5517" s="1831"/>
      <c r="G5517" s="1831"/>
      <c r="S5517" s="1473"/>
      <c r="BU5517" s="1819"/>
      <c r="CI5517" s="1455"/>
    </row>
    <row r="5518" spans="2:87" s="1365" customFormat="1" x14ac:dyDescent="0.25">
      <c r="B5518" s="1831"/>
      <c r="C5518" s="1831"/>
      <c r="D5518" s="1627"/>
      <c r="E5518" s="1831"/>
      <c r="F5518" s="1831"/>
      <c r="G5518" s="1831"/>
      <c r="S5518" s="1473"/>
      <c r="BU5518" s="1819"/>
      <c r="CI5518" s="1455"/>
    </row>
    <row r="5519" spans="2:87" s="1365" customFormat="1" x14ac:dyDescent="0.25">
      <c r="B5519" s="1831"/>
      <c r="C5519" s="1831"/>
      <c r="D5519" s="1627"/>
      <c r="E5519" s="1831"/>
      <c r="F5519" s="1831"/>
      <c r="G5519" s="1831"/>
      <c r="S5519" s="1473"/>
      <c r="BU5519" s="1819"/>
      <c r="CI5519" s="1455"/>
    </row>
    <row r="5520" spans="2:87" s="1365" customFormat="1" x14ac:dyDescent="0.25">
      <c r="B5520" s="1831"/>
      <c r="C5520" s="1831"/>
      <c r="D5520" s="1627"/>
      <c r="E5520" s="1831"/>
      <c r="F5520" s="1831"/>
      <c r="G5520" s="1831"/>
      <c r="S5520" s="1473"/>
      <c r="BU5520" s="1819"/>
      <c r="CI5520" s="1455"/>
    </row>
    <row r="5521" spans="2:87" s="1365" customFormat="1" x14ac:dyDescent="0.25">
      <c r="B5521" s="1831"/>
      <c r="C5521" s="1831"/>
      <c r="D5521" s="1627"/>
      <c r="E5521" s="1831"/>
      <c r="F5521" s="1831"/>
      <c r="G5521" s="1831"/>
      <c r="S5521" s="1473"/>
      <c r="BU5521" s="1819"/>
      <c r="CI5521" s="1455"/>
    </row>
    <row r="5522" spans="2:87" s="1365" customFormat="1" x14ac:dyDescent="0.25">
      <c r="B5522" s="1831"/>
      <c r="C5522" s="1831"/>
      <c r="D5522" s="1627"/>
      <c r="E5522" s="1831"/>
      <c r="F5522" s="1831"/>
      <c r="G5522" s="1831"/>
      <c r="S5522" s="1473"/>
      <c r="BU5522" s="1819"/>
      <c r="CI5522" s="1455"/>
    </row>
    <row r="5523" spans="2:87" s="1365" customFormat="1" x14ac:dyDescent="0.25">
      <c r="B5523" s="1831"/>
      <c r="C5523" s="1831"/>
      <c r="D5523" s="1627"/>
      <c r="E5523" s="1831"/>
      <c r="F5523" s="1831"/>
      <c r="G5523" s="1831"/>
      <c r="S5523" s="1473"/>
      <c r="BU5523" s="1819"/>
      <c r="CI5523" s="1455"/>
    </row>
    <row r="5524" spans="2:87" s="1365" customFormat="1" x14ac:dyDescent="0.25">
      <c r="B5524" s="1831"/>
      <c r="C5524" s="1831"/>
      <c r="D5524" s="1627"/>
      <c r="E5524" s="1831"/>
      <c r="F5524" s="1831"/>
      <c r="G5524" s="1831"/>
      <c r="S5524" s="1473"/>
      <c r="BU5524" s="1819"/>
      <c r="CI5524" s="1455"/>
    </row>
    <row r="5525" spans="2:87" s="1365" customFormat="1" x14ac:dyDescent="0.25">
      <c r="B5525" s="1831"/>
      <c r="C5525" s="1831"/>
      <c r="D5525" s="1627"/>
      <c r="E5525" s="1831"/>
      <c r="F5525" s="1831"/>
      <c r="G5525" s="1831"/>
      <c r="S5525" s="1473"/>
      <c r="BU5525" s="1819"/>
      <c r="CI5525" s="1455"/>
    </row>
    <row r="5526" spans="2:87" s="1365" customFormat="1" x14ac:dyDescent="0.25">
      <c r="B5526" s="1831"/>
      <c r="C5526" s="1831"/>
      <c r="D5526" s="1627"/>
      <c r="E5526" s="1831"/>
      <c r="F5526" s="1831"/>
      <c r="G5526" s="1831"/>
      <c r="S5526" s="1473"/>
      <c r="BU5526" s="1819"/>
      <c r="CI5526" s="1455"/>
    </row>
    <row r="5527" spans="2:87" s="1365" customFormat="1" x14ac:dyDescent="0.25">
      <c r="B5527" s="1831"/>
      <c r="C5527" s="1831"/>
      <c r="D5527" s="1627"/>
      <c r="E5527" s="1831"/>
      <c r="F5527" s="1831"/>
      <c r="G5527" s="1831"/>
      <c r="S5527" s="1473"/>
      <c r="BU5527" s="1819"/>
      <c r="CI5527" s="1455"/>
    </row>
    <row r="5528" spans="2:87" s="1365" customFormat="1" x14ac:dyDescent="0.25">
      <c r="B5528" s="1831"/>
      <c r="C5528" s="1831"/>
      <c r="D5528" s="1627"/>
      <c r="E5528" s="1831"/>
      <c r="F5528" s="1831"/>
      <c r="G5528" s="1831"/>
      <c r="S5528" s="1473"/>
      <c r="BU5528" s="1819"/>
      <c r="CI5528" s="1455"/>
    </row>
    <row r="5529" spans="2:87" s="1365" customFormat="1" x14ac:dyDescent="0.25">
      <c r="B5529" s="1831"/>
      <c r="C5529" s="1831"/>
      <c r="D5529" s="1627"/>
      <c r="E5529" s="1831"/>
      <c r="F5529" s="1831"/>
      <c r="G5529" s="1831"/>
      <c r="S5529" s="1473"/>
      <c r="BU5529" s="1819"/>
      <c r="CI5529" s="1455"/>
    </row>
    <row r="5530" spans="2:87" s="1365" customFormat="1" x14ac:dyDescent="0.25">
      <c r="B5530" s="1831"/>
      <c r="C5530" s="1831"/>
      <c r="D5530" s="1627"/>
      <c r="E5530" s="1831"/>
      <c r="F5530" s="1831"/>
      <c r="G5530" s="1831"/>
      <c r="S5530" s="1473"/>
      <c r="BU5530" s="1819"/>
      <c r="CI5530" s="1455"/>
    </row>
    <row r="5531" spans="2:87" s="1365" customFormat="1" x14ac:dyDescent="0.25">
      <c r="B5531" s="1831"/>
      <c r="C5531" s="1831"/>
      <c r="D5531" s="1627"/>
      <c r="E5531" s="1831"/>
      <c r="F5531" s="1831"/>
      <c r="G5531" s="1831"/>
      <c r="S5531" s="1473"/>
      <c r="BU5531" s="1819"/>
      <c r="CI5531" s="1455"/>
    </row>
    <row r="5532" spans="2:87" s="1365" customFormat="1" x14ac:dyDescent="0.25">
      <c r="B5532" s="1831"/>
      <c r="C5532" s="1831"/>
      <c r="D5532" s="1627"/>
      <c r="E5532" s="1831"/>
      <c r="F5532" s="1831"/>
      <c r="G5532" s="1831"/>
      <c r="S5532" s="1473"/>
      <c r="BU5532" s="1819"/>
      <c r="CI5532" s="1455"/>
    </row>
    <row r="5533" spans="2:87" s="1365" customFormat="1" x14ac:dyDescent="0.25">
      <c r="B5533" s="1831"/>
      <c r="C5533" s="1831"/>
      <c r="D5533" s="1627"/>
      <c r="E5533" s="1831"/>
      <c r="F5533" s="1831"/>
      <c r="G5533" s="1831"/>
      <c r="S5533" s="1473"/>
      <c r="BU5533" s="1819"/>
      <c r="CI5533" s="1455"/>
    </row>
    <row r="5534" spans="2:87" s="1365" customFormat="1" x14ac:dyDescent="0.25">
      <c r="B5534" s="1831"/>
      <c r="C5534" s="1831"/>
      <c r="D5534" s="1627"/>
      <c r="E5534" s="1831"/>
      <c r="F5534" s="1831"/>
      <c r="G5534" s="1831"/>
      <c r="S5534" s="1473"/>
      <c r="BU5534" s="1819"/>
      <c r="CI5534" s="1455"/>
    </row>
    <row r="5535" spans="2:87" s="1365" customFormat="1" x14ac:dyDescent="0.25">
      <c r="B5535" s="1831"/>
      <c r="C5535" s="1831"/>
      <c r="D5535" s="1627"/>
      <c r="E5535" s="1831"/>
      <c r="F5535" s="1831"/>
      <c r="G5535" s="1831"/>
      <c r="S5535" s="1473"/>
      <c r="BU5535" s="1819"/>
      <c r="CI5535" s="1455"/>
    </row>
    <row r="5536" spans="2:87" s="1365" customFormat="1" x14ac:dyDescent="0.25">
      <c r="B5536" s="1831"/>
      <c r="C5536" s="1831"/>
      <c r="D5536" s="1627"/>
      <c r="E5536" s="1831"/>
      <c r="F5536" s="1831"/>
      <c r="G5536" s="1831"/>
      <c r="S5536" s="1473"/>
      <c r="BU5536" s="1819"/>
      <c r="CI5536" s="1455"/>
    </row>
    <row r="5537" spans="2:87" s="1365" customFormat="1" x14ac:dyDescent="0.25">
      <c r="B5537" s="1831"/>
      <c r="C5537" s="1831"/>
      <c r="D5537" s="1627"/>
      <c r="E5537" s="1831"/>
      <c r="F5537" s="1831"/>
      <c r="G5537" s="1831"/>
      <c r="S5537" s="1473"/>
      <c r="BU5537" s="1819"/>
      <c r="CI5537" s="1455"/>
    </row>
    <row r="5538" spans="2:87" s="1365" customFormat="1" x14ac:dyDescent="0.25">
      <c r="B5538" s="1831"/>
      <c r="C5538" s="1831"/>
      <c r="D5538" s="1627"/>
      <c r="E5538" s="1831"/>
      <c r="F5538" s="1831"/>
      <c r="G5538" s="1831"/>
      <c r="S5538" s="1473"/>
      <c r="BU5538" s="1819"/>
      <c r="CI5538" s="1455"/>
    </row>
    <row r="5539" spans="2:87" s="1365" customFormat="1" x14ac:dyDescent="0.25">
      <c r="B5539" s="1831"/>
      <c r="C5539" s="1831"/>
      <c r="D5539" s="1627"/>
      <c r="E5539" s="1831"/>
      <c r="F5539" s="1831"/>
      <c r="G5539" s="1831"/>
      <c r="S5539" s="1473"/>
      <c r="BU5539" s="1819"/>
      <c r="CI5539" s="1455"/>
    </row>
    <row r="5540" spans="2:87" s="1365" customFormat="1" x14ac:dyDescent="0.25">
      <c r="B5540" s="1831"/>
      <c r="C5540" s="1831"/>
      <c r="D5540" s="1627"/>
      <c r="E5540" s="1831"/>
      <c r="F5540" s="1831"/>
      <c r="G5540" s="1831"/>
      <c r="S5540" s="1473"/>
      <c r="BU5540" s="1819"/>
      <c r="CI5540" s="1455"/>
    </row>
    <row r="5541" spans="2:87" s="1365" customFormat="1" x14ac:dyDescent="0.25">
      <c r="B5541" s="1831"/>
      <c r="C5541" s="1831"/>
      <c r="D5541" s="1627"/>
      <c r="E5541" s="1831"/>
      <c r="F5541" s="1831"/>
      <c r="G5541" s="1831"/>
      <c r="S5541" s="1473"/>
      <c r="BU5541" s="1819"/>
      <c r="CI5541" s="1455"/>
    </row>
    <row r="5542" spans="2:87" s="1365" customFormat="1" x14ac:dyDescent="0.25">
      <c r="B5542" s="1831"/>
      <c r="C5542" s="1831"/>
      <c r="D5542" s="1627"/>
      <c r="E5542" s="1831"/>
      <c r="F5542" s="1831"/>
      <c r="G5542" s="1831"/>
      <c r="S5542" s="1473"/>
      <c r="BU5542" s="1819"/>
      <c r="CI5542" s="1455"/>
    </row>
    <row r="5543" spans="2:87" s="1365" customFormat="1" x14ac:dyDescent="0.25">
      <c r="B5543" s="1831"/>
      <c r="C5543" s="1831"/>
      <c r="D5543" s="1627"/>
      <c r="E5543" s="1831"/>
      <c r="F5543" s="1831"/>
      <c r="G5543" s="1831"/>
      <c r="S5543" s="1473"/>
      <c r="BU5543" s="1819"/>
      <c r="CI5543" s="1455"/>
    </row>
    <row r="5544" spans="2:87" s="1365" customFormat="1" x14ac:dyDescent="0.25">
      <c r="B5544" s="1831"/>
      <c r="C5544" s="1831"/>
      <c r="D5544" s="1627"/>
      <c r="E5544" s="1831"/>
      <c r="F5544" s="1831"/>
      <c r="G5544" s="1831"/>
      <c r="S5544" s="1473"/>
      <c r="BU5544" s="1819"/>
      <c r="CI5544" s="1455"/>
    </row>
    <row r="5545" spans="2:87" s="1365" customFormat="1" x14ac:dyDescent="0.25">
      <c r="B5545" s="1831"/>
      <c r="C5545" s="1831"/>
      <c r="D5545" s="1627"/>
      <c r="E5545" s="1831"/>
      <c r="F5545" s="1831"/>
      <c r="G5545" s="1831"/>
      <c r="S5545" s="1473"/>
      <c r="BU5545" s="1819"/>
      <c r="CI5545" s="1455"/>
    </row>
    <row r="5546" spans="2:87" s="1365" customFormat="1" x14ac:dyDescent="0.25">
      <c r="B5546" s="1831"/>
      <c r="C5546" s="1831"/>
      <c r="D5546" s="1627"/>
      <c r="E5546" s="1831"/>
      <c r="F5546" s="1831"/>
      <c r="G5546" s="1831"/>
      <c r="S5546" s="1473"/>
      <c r="BU5546" s="1819"/>
      <c r="CI5546" s="1455"/>
    </row>
    <row r="5547" spans="2:87" s="1365" customFormat="1" x14ac:dyDescent="0.25">
      <c r="B5547" s="1831"/>
      <c r="C5547" s="1831"/>
      <c r="D5547" s="1627"/>
      <c r="E5547" s="1831"/>
      <c r="F5547" s="1831"/>
      <c r="G5547" s="1831"/>
      <c r="S5547" s="1473"/>
      <c r="BU5547" s="1819"/>
      <c r="CI5547" s="1455"/>
    </row>
    <row r="5548" spans="2:87" s="1365" customFormat="1" x14ac:dyDescent="0.25">
      <c r="B5548" s="1831"/>
      <c r="C5548" s="1831"/>
      <c r="D5548" s="1627"/>
      <c r="E5548" s="1831"/>
      <c r="F5548" s="1831"/>
      <c r="G5548" s="1831"/>
      <c r="S5548" s="1473"/>
      <c r="BU5548" s="1819"/>
      <c r="CI5548" s="1455"/>
    </row>
    <row r="5549" spans="2:87" s="1365" customFormat="1" x14ac:dyDescent="0.25">
      <c r="B5549" s="1831"/>
      <c r="C5549" s="1831"/>
      <c r="D5549" s="1627"/>
      <c r="E5549" s="1831"/>
      <c r="F5549" s="1831"/>
      <c r="G5549" s="1831"/>
      <c r="S5549" s="1473"/>
      <c r="BU5549" s="1819"/>
      <c r="CI5549" s="1455"/>
    </row>
    <row r="5550" spans="2:87" s="1365" customFormat="1" x14ac:dyDescent="0.25">
      <c r="B5550" s="1831"/>
      <c r="C5550" s="1831"/>
      <c r="D5550" s="1627"/>
      <c r="E5550" s="1831"/>
      <c r="F5550" s="1831"/>
      <c r="G5550" s="1831"/>
      <c r="S5550" s="1473"/>
      <c r="BU5550" s="1819"/>
      <c r="CI5550" s="1455"/>
    </row>
    <row r="5551" spans="2:87" s="1365" customFormat="1" x14ac:dyDescent="0.25">
      <c r="B5551" s="1831"/>
      <c r="C5551" s="1831"/>
      <c r="D5551" s="1627"/>
      <c r="E5551" s="1831"/>
      <c r="F5551" s="1831"/>
      <c r="G5551" s="1831"/>
      <c r="S5551" s="1473"/>
      <c r="BU5551" s="1819"/>
      <c r="CI5551" s="1455"/>
    </row>
    <row r="5552" spans="2:87" s="1365" customFormat="1" x14ac:dyDescent="0.25">
      <c r="B5552" s="1831"/>
      <c r="C5552" s="1831"/>
      <c r="D5552" s="1627"/>
      <c r="E5552" s="1831"/>
      <c r="F5552" s="1831"/>
      <c r="G5552" s="1831"/>
      <c r="S5552" s="1473"/>
      <c r="BU5552" s="1819"/>
      <c r="CI5552" s="1455"/>
    </row>
    <row r="5553" spans="2:87" s="1365" customFormat="1" x14ac:dyDescent="0.25">
      <c r="B5553" s="1831"/>
      <c r="C5553" s="1831"/>
      <c r="D5553" s="1627"/>
      <c r="E5553" s="1831"/>
      <c r="F5553" s="1831"/>
      <c r="G5553" s="1831"/>
      <c r="S5553" s="1473"/>
      <c r="BU5553" s="1819"/>
      <c r="CI5553" s="1455"/>
    </row>
    <row r="5554" spans="2:87" s="1365" customFormat="1" x14ac:dyDescent="0.25">
      <c r="B5554" s="1831"/>
      <c r="C5554" s="1831"/>
      <c r="D5554" s="1627"/>
      <c r="E5554" s="1831"/>
      <c r="F5554" s="1831"/>
      <c r="G5554" s="1831"/>
      <c r="S5554" s="1473"/>
      <c r="BU5554" s="1819"/>
      <c r="CI5554" s="1455"/>
    </row>
    <row r="5555" spans="2:87" s="1365" customFormat="1" x14ac:dyDescent="0.25">
      <c r="B5555" s="1831"/>
      <c r="C5555" s="1831"/>
      <c r="D5555" s="1627"/>
      <c r="E5555" s="1831"/>
      <c r="F5555" s="1831"/>
      <c r="G5555" s="1831"/>
      <c r="S5555" s="1473"/>
      <c r="BU5555" s="1819"/>
      <c r="CI5555" s="1455"/>
    </row>
    <row r="5556" spans="2:87" s="1365" customFormat="1" x14ac:dyDescent="0.25">
      <c r="B5556" s="1831"/>
      <c r="C5556" s="1831"/>
      <c r="D5556" s="1627"/>
      <c r="E5556" s="1831"/>
      <c r="F5556" s="1831"/>
      <c r="G5556" s="1831"/>
      <c r="S5556" s="1473"/>
      <c r="BU5556" s="1819"/>
      <c r="CI5556" s="1455"/>
    </row>
    <row r="5557" spans="2:87" s="1365" customFormat="1" x14ac:dyDescent="0.25">
      <c r="B5557" s="1831"/>
      <c r="C5557" s="1831"/>
      <c r="D5557" s="1627"/>
      <c r="E5557" s="1831"/>
      <c r="F5557" s="1831"/>
      <c r="G5557" s="1831"/>
      <c r="S5557" s="1473"/>
      <c r="BU5557" s="1819"/>
      <c r="CI5557" s="1455"/>
    </row>
    <row r="5558" spans="2:87" s="1365" customFormat="1" x14ac:dyDescent="0.25">
      <c r="B5558" s="1831"/>
      <c r="C5558" s="1831"/>
      <c r="D5558" s="1627"/>
      <c r="E5558" s="1831"/>
      <c r="F5558" s="1831"/>
      <c r="G5558" s="1831"/>
      <c r="S5558" s="1473"/>
      <c r="BU5558" s="1819"/>
      <c r="CI5558" s="1455"/>
    </row>
    <row r="5559" spans="2:87" s="1365" customFormat="1" x14ac:dyDescent="0.25">
      <c r="B5559" s="1831"/>
      <c r="C5559" s="1831"/>
      <c r="D5559" s="1627"/>
      <c r="E5559" s="1831"/>
      <c r="F5559" s="1831"/>
      <c r="G5559" s="1831"/>
      <c r="S5559" s="1473"/>
      <c r="BU5559" s="1819"/>
      <c r="CI5559" s="1455"/>
    </row>
    <row r="5560" spans="2:87" s="1365" customFormat="1" x14ac:dyDescent="0.25">
      <c r="B5560" s="1831"/>
      <c r="C5560" s="1831"/>
      <c r="D5560" s="1627"/>
      <c r="E5560" s="1831"/>
      <c r="F5560" s="1831"/>
      <c r="G5560" s="1831"/>
      <c r="S5560" s="1473"/>
      <c r="BU5560" s="1819"/>
      <c r="CI5560" s="1455"/>
    </row>
    <row r="5561" spans="2:87" s="1365" customFormat="1" x14ac:dyDescent="0.25">
      <c r="B5561" s="1831"/>
      <c r="C5561" s="1831"/>
      <c r="D5561" s="1627"/>
      <c r="E5561" s="1831"/>
      <c r="F5561" s="1831"/>
      <c r="G5561" s="1831"/>
      <c r="S5561" s="1473"/>
      <c r="BU5561" s="1819"/>
      <c r="CI5561" s="1455"/>
    </row>
    <row r="5562" spans="2:87" s="1365" customFormat="1" x14ac:dyDescent="0.25">
      <c r="B5562" s="1831"/>
      <c r="C5562" s="1831"/>
      <c r="D5562" s="1627"/>
      <c r="E5562" s="1831"/>
      <c r="F5562" s="1831"/>
      <c r="G5562" s="1831"/>
      <c r="S5562" s="1473"/>
      <c r="BU5562" s="1819"/>
      <c r="CI5562" s="1455"/>
    </row>
    <row r="5563" spans="2:87" s="1365" customFormat="1" x14ac:dyDescent="0.25">
      <c r="B5563" s="1831"/>
      <c r="C5563" s="1831"/>
      <c r="D5563" s="1627"/>
      <c r="E5563" s="1831"/>
      <c r="F5563" s="1831"/>
      <c r="G5563" s="1831"/>
      <c r="S5563" s="1473"/>
      <c r="BU5563" s="1819"/>
      <c r="CI5563" s="1455"/>
    </row>
    <row r="5564" spans="2:87" s="1365" customFormat="1" x14ac:dyDescent="0.25">
      <c r="B5564" s="1831"/>
      <c r="C5564" s="1831"/>
      <c r="D5564" s="1627"/>
      <c r="E5564" s="1831"/>
      <c r="F5564" s="1831"/>
      <c r="G5564" s="1831"/>
      <c r="S5564" s="1473"/>
      <c r="BU5564" s="1819"/>
      <c r="CI5564" s="1455"/>
    </row>
    <row r="5565" spans="2:87" s="1365" customFormat="1" x14ac:dyDescent="0.25">
      <c r="B5565" s="1831"/>
      <c r="C5565" s="1831"/>
      <c r="D5565" s="1627"/>
      <c r="E5565" s="1831"/>
      <c r="F5565" s="1831"/>
      <c r="G5565" s="1831"/>
      <c r="S5565" s="1473"/>
      <c r="BU5565" s="1819"/>
      <c r="CI5565" s="1455"/>
    </row>
    <row r="5566" spans="2:87" s="1365" customFormat="1" x14ac:dyDescent="0.25">
      <c r="B5566" s="1831"/>
      <c r="C5566" s="1831"/>
      <c r="D5566" s="1627"/>
      <c r="E5566" s="1831"/>
      <c r="F5566" s="1831"/>
      <c r="G5566" s="1831"/>
      <c r="S5566" s="1473"/>
      <c r="BU5566" s="1819"/>
      <c r="CI5566" s="1455"/>
    </row>
    <row r="5567" spans="2:87" s="1365" customFormat="1" x14ac:dyDescent="0.25">
      <c r="B5567" s="1831"/>
      <c r="C5567" s="1831"/>
      <c r="D5567" s="1627"/>
      <c r="E5567" s="1831"/>
      <c r="F5567" s="1831"/>
      <c r="G5567" s="1831"/>
      <c r="S5567" s="1473"/>
      <c r="BU5567" s="1819"/>
      <c r="CI5567" s="1455"/>
    </row>
    <row r="5568" spans="2:87" s="1365" customFormat="1" x14ac:dyDescent="0.25">
      <c r="B5568" s="1831"/>
      <c r="C5568" s="1831"/>
      <c r="D5568" s="1627"/>
      <c r="E5568" s="1831"/>
      <c r="F5568" s="1831"/>
      <c r="G5568" s="1831"/>
      <c r="S5568" s="1473"/>
      <c r="BU5568" s="1819"/>
      <c r="CI5568" s="1455"/>
    </row>
    <row r="5569" spans="2:87" s="1365" customFormat="1" x14ac:dyDescent="0.25">
      <c r="B5569" s="1831"/>
      <c r="C5569" s="1831"/>
      <c r="D5569" s="1627"/>
      <c r="E5569" s="1831"/>
      <c r="F5569" s="1831"/>
      <c r="G5569" s="1831"/>
      <c r="S5569" s="1473"/>
      <c r="BU5569" s="1819"/>
      <c r="CI5569" s="1455"/>
    </row>
    <row r="5570" spans="2:87" s="1365" customFormat="1" x14ac:dyDescent="0.25">
      <c r="B5570" s="1831"/>
      <c r="C5570" s="1831"/>
      <c r="D5570" s="1627"/>
      <c r="E5570" s="1831"/>
      <c r="F5570" s="1831"/>
      <c r="G5570" s="1831"/>
      <c r="S5570" s="1473"/>
      <c r="BU5570" s="1819"/>
      <c r="CI5570" s="1455"/>
    </row>
    <row r="5571" spans="2:87" s="1365" customFormat="1" x14ac:dyDescent="0.25">
      <c r="B5571" s="1831"/>
      <c r="C5571" s="1831"/>
      <c r="D5571" s="1627"/>
      <c r="E5571" s="1831"/>
      <c r="F5571" s="1831"/>
      <c r="G5571" s="1831"/>
      <c r="S5571" s="1473"/>
      <c r="BU5571" s="1819"/>
      <c r="CI5571" s="1455"/>
    </row>
    <row r="5572" spans="2:87" s="1365" customFormat="1" x14ac:dyDescent="0.25">
      <c r="B5572" s="1831"/>
      <c r="C5572" s="1831"/>
      <c r="D5572" s="1627"/>
      <c r="E5572" s="1831"/>
      <c r="F5572" s="1831"/>
      <c r="G5572" s="1831"/>
      <c r="S5572" s="1473"/>
      <c r="BU5572" s="1819"/>
      <c r="CI5572" s="1455"/>
    </row>
    <row r="5573" spans="2:87" s="1365" customFormat="1" x14ac:dyDescent="0.25">
      <c r="B5573" s="1831"/>
      <c r="C5573" s="1831"/>
      <c r="D5573" s="1627"/>
      <c r="E5573" s="1831"/>
      <c r="F5573" s="1831"/>
      <c r="G5573" s="1831"/>
      <c r="S5573" s="1473"/>
      <c r="BU5573" s="1819"/>
      <c r="CI5573" s="1455"/>
    </row>
    <row r="5574" spans="2:87" s="1365" customFormat="1" x14ac:dyDescent="0.25">
      <c r="B5574" s="1831"/>
      <c r="C5574" s="1831"/>
      <c r="D5574" s="1627"/>
      <c r="E5574" s="1831"/>
      <c r="F5574" s="1831"/>
      <c r="G5574" s="1831"/>
      <c r="S5574" s="1473"/>
      <c r="BU5574" s="1819"/>
      <c r="CI5574" s="1455"/>
    </row>
    <row r="5575" spans="2:87" s="1365" customFormat="1" x14ac:dyDescent="0.25">
      <c r="B5575" s="1831"/>
      <c r="C5575" s="1831"/>
      <c r="D5575" s="1627"/>
      <c r="E5575" s="1831"/>
      <c r="F5575" s="1831"/>
      <c r="G5575" s="1831"/>
      <c r="S5575" s="1473"/>
      <c r="BU5575" s="1819"/>
      <c r="CI5575" s="1455"/>
    </row>
    <row r="5576" spans="2:87" s="1365" customFormat="1" x14ac:dyDescent="0.25">
      <c r="B5576" s="1831"/>
      <c r="C5576" s="1831"/>
      <c r="D5576" s="1627"/>
      <c r="E5576" s="1831"/>
      <c r="F5576" s="1831"/>
      <c r="G5576" s="1831"/>
      <c r="S5576" s="1473"/>
      <c r="BU5576" s="1819"/>
      <c r="CI5576" s="1455"/>
    </row>
    <row r="5577" spans="2:87" s="1365" customFormat="1" x14ac:dyDescent="0.25">
      <c r="B5577" s="1831"/>
      <c r="C5577" s="1831"/>
      <c r="D5577" s="1627"/>
      <c r="E5577" s="1831"/>
      <c r="F5577" s="1831"/>
      <c r="G5577" s="1831"/>
      <c r="S5577" s="1473"/>
      <c r="BU5577" s="1819"/>
      <c r="CI5577" s="1455"/>
    </row>
    <row r="5578" spans="2:87" s="1365" customFormat="1" x14ac:dyDescent="0.25">
      <c r="B5578" s="1831"/>
      <c r="C5578" s="1831"/>
      <c r="D5578" s="1627"/>
      <c r="E5578" s="1831"/>
      <c r="F5578" s="1831"/>
      <c r="G5578" s="1831"/>
      <c r="S5578" s="1473"/>
      <c r="BU5578" s="1819"/>
      <c r="CI5578" s="1455"/>
    </row>
    <row r="5579" spans="2:87" s="1365" customFormat="1" x14ac:dyDescent="0.25">
      <c r="B5579" s="1831"/>
      <c r="C5579" s="1831"/>
      <c r="D5579" s="1627"/>
      <c r="E5579" s="1831"/>
      <c r="F5579" s="1831"/>
      <c r="G5579" s="1831"/>
      <c r="S5579" s="1473"/>
      <c r="BU5579" s="1819"/>
      <c r="CI5579" s="1455"/>
    </row>
    <row r="5580" spans="2:87" s="1365" customFormat="1" x14ac:dyDescent="0.25">
      <c r="B5580" s="1831"/>
      <c r="C5580" s="1831"/>
      <c r="D5580" s="1627"/>
      <c r="E5580" s="1831"/>
      <c r="F5580" s="1831"/>
      <c r="G5580" s="1831"/>
      <c r="S5580" s="1473"/>
      <c r="BU5580" s="1819"/>
      <c r="CI5580" s="1455"/>
    </row>
    <row r="5581" spans="2:87" s="1365" customFormat="1" x14ac:dyDescent="0.25">
      <c r="B5581" s="1831"/>
      <c r="C5581" s="1831"/>
      <c r="D5581" s="1627"/>
      <c r="E5581" s="1831"/>
      <c r="F5581" s="1831"/>
      <c r="G5581" s="1831"/>
      <c r="S5581" s="1473"/>
      <c r="BU5581" s="1819"/>
      <c r="CI5581" s="1455"/>
    </row>
    <row r="5582" spans="2:87" s="1365" customFormat="1" x14ac:dyDescent="0.25">
      <c r="B5582" s="1831"/>
      <c r="C5582" s="1831"/>
      <c r="D5582" s="1627"/>
      <c r="E5582" s="1831"/>
      <c r="F5582" s="1831"/>
      <c r="G5582" s="1831"/>
      <c r="S5582" s="1473"/>
      <c r="BU5582" s="1819"/>
      <c r="CI5582" s="1455"/>
    </row>
    <row r="5583" spans="2:87" s="1365" customFormat="1" x14ac:dyDescent="0.25">
      <c r="B5583" s="1831"/>
      <c r="C5583" s="1831"/>
      <c r="D5583" s="1627"/>
      <c r="E5583" s="1831"/>
      <c r="F5583" s="1831"/>
      <c r="G5583" s="1831"/>
      <c r="S5583" s="1473"/>
      <c r="BU5583" s="1819"/>
      <c r="CI5583" s="1455"/>
    </row>
    <row r="5584" spans="2:87" s="1365" customFormat="1" x14ac:dyDescent="0.25">
      <c r="B5584" s="1831"/>
      <c r="C5584" s="1831"/>
      <c r="D5584" s="1627"/>
      <c r="E5584" s="1831"/>
      <c r="F5584" s="1831"/>
      <c r="G5584" s="1831"/>
      <c r="S5584" s="1473"/>
      <c r="BU5584" s="1819"/>
      <c r="CI5584" s="1455"/>
    </row>
    <row r="5585" spans="2:87" s="1365" customFormat="1" x14ac:dyDescent="0.25">
      <c r="B5585" s="1831"/>
      <c r="C5585" s="1831"/>
      <c r="D5585" s="1627"/>
      <c r="E5585" s="1831"/>
      <c r="F5585" s="1831"/>
      <c r="G5585" s="1831"/>
      <c r="S5585" s="1473"/>
      <c r="BU5585" s="1819"/>
      <c r="CI5585" s="1455"/>
    </row>
    <row r="5586" spans="2:87" s="1365" customFormat="1" x14ac:dyDescent="0.25">
      <c r="B5586" s="1831"/>
      <c r="C5586" s="1831"/>
      <c r="D5586" s="1627"/>
      <c r="E5586" s="1831"/>
      <c r="F5586" s="1831"/>
      <c r="G5586" s="1831"/>
      <c r="S5586" s="1473"/>
      <c r="BU5586" s="1819"/>
      <c r="CI5586" s="1455"/>
    </row>
    <row r="5587" spans="2:87" s="1365" customFormat="1" x14ac:dyDescent="0.25">
      <c r="B5587" s="1831"/>
      <c r="C5587" s="1831"/>
      <c r="D5587" s="1627"/>
      <c r="E5587" s="1831"/>
      <c r="F5587" s="1831"/>
      <c r="G5587" s="1831"/>
      <c r="S5587" s="1473"/>
      <c r="BU5587" s="1819"/>
      <c r="CI5587" s="1455"/>
    </row>
    <row r="5588" spans="2:87" s="1365" customFormat="1" x14ac:dyDescent="0.25">
      <c r="B5588" s="1831"/>
      <c r="C5588" s="1831"/>
      <c r="D5588" s="1627"/>
      <c r="E5588" s="1831"/>
      <c r="F5588" s="1831"/>
      <c r="G5588" s="1831"/>
      <c r="S5588" s="1473"/>
      <c r="BU5588" s="1819"/>
      <c r="CI5588" s="1455"/>
    </row>
    <row r="5589" spans="2:87" s="1365" customFormat="1" x14ac:dyDescent="0.25">
      <c r="B5589" s="1831"/>
      <c r="C5589" s="1831"/>
      <c r="D5589" s="1627"/>
      <c r="E5589" s="1831"/>
      <c r="F5589" s="1831"/>
      <c r="G5589" s="1831"/>
      <c r="S5589" s="1473"/>
      <c r="BU5589" s="1819"/>
      <c r="CI5589" s="1455"/>
    </row>
    <row r="5590" spans="2:87" s="1365" customFormat="1" x14ac:dyDescent="0.25">
      <c r="B5590" s="1831"/>
      <c r="C5590" s="1831"/>
      <c r="D5590" s="1627"/>
      <c r="E5590" s="1831"/>
      <c r="F5590" s="1831"/>
      <c r="G5590" s="1831"/>
      <c r="S5590" s="1473"/>
      <c r="BU5590" s="1819"/>
      <c r="CI5590" s="1455"/>
    </row>
    <row r="5591" spans="2:87" s="1365" customFormat="1" x14ac:dyDescent="0.25">
      <c r="B5591" s="1831"/>
      <c r="C5591" s="1831"/>
      <c r="D5591" s="1627"/>
      <c r="E5591" s="1831"/>
      <c r="F5591" s="1831"/>
      <c r="G5591" s="1831"/>
      <c r="S5591" s="1473"/>
      <c r="BU5591" s="1819"/>
      <c r="CI5591" s="1455"/>
    </row>
    <row r="5592" spans="2:87" s="1365" customFormat="1" x14ac:dyDescent="0.25">
      <c r="B5592" s="1831"/>
      <c r="C5592" s="1831"/>
      <c r="D5592" s="1627"/>
      <c r="E5592" s="1831"/>
      <c r="F5592" s="1831"/>
      <c r="G5592" s="1831"/>
      <c r="S5592" s="1473"/>
      <c r="BU5592" s="1819"/>
      <c r="CI5592" s="1455"/>
    </row>
    <row r="5593" spans="2:87" s="1365" customFormat="1" x14ac:dyDescent="0.25">
      <c r="B5593" s="1831"/>
      <c r="C5593" s="1831"/>
      <c r="D5593" s="1627"/>
      <c r="E5593" s="1831"/>
      <c r="F5593" s="1831"/>
      <c r="G5593" s="1831"/>
      <c r="S5593" s="1473"/>
      <c r="BU5593" s="1819"/>
      <c r="CI5593" s="1455"/>
    </row>
    <row r="5594" spans="2:87" s="1365" customFormat="1" x14ac:dyDescent="0.25">
      <c r="B5594" s="1831"/>
      <c r="C5594" s="1831"/>
      <c r="D5594" s="1627"/>
      <c r="E5594" s="1831"/>
      <c r="F5594" s="1831"/>
      <c r="G5594" s="1831"/>
      <c r="S5594" s="1473"/>
      <c r="BU5594" s="1819"/>
      <c r="CI5594" s="1455"/>
    </row>
    <row r="5595" spans="2:87" s="1365" customFormat="1" x14ac:dyDescent="0.25">
      <c r="B5595" s="1831"/>
      <c r="C5595" s="1831"/>
      <c r="D5595" s="1627"/>
      <c r="E5595" s="1831"/>
      <c r="F5595" s="1831"/>
      <c r="G5595" s="1831"/>
      <c r="S5595" s="1473"/>
      <c r="BU5595" s="1819"/>
      <c r="CI5595" s="1455"/>
    </row>
    <row r="5596" spans="2:87" s="1365" customFormat="1" x14ac:dyDescent="0.25">
      <c r="B5596" s="1831"/>
      <c r="C5596" s="1831"/>
      <c r="D5596" s="1627"/>
      <c r="E5596" s="1831"/>
      <c r="F5596" s="1831"/>
      <c r="G5596" s="1831"/>
      <c r="S5596" s="1473"/>
      <c r="BU5596" s="1819"/>
      <c r="CI5596" s="1455"/>
    </row>
    <row r="5597" spans="2:87" s="1365" customFormat="1" x14ac:dyDescent="0.25">
      <c r="B5597" s="1831"/>
      <c r="C5597" s="1831"/>
      <c r="D5597" s="1627"/>
      <c r="E5597" s="1831"/>
      <c r="F5597" s="1831"/>
      <c r="G5597" s="1831"/>
      <c r="S5597" s="1473"/>
      <c r="BU5597" s="1819"/>
      <c r="CI5597" s="1455"/>
    </row>
    <row r="5598" spans="2:87" s="1365" customFormat="1" x14ac:dyDescent="0.25">
      <c r="B5598" s="1831"/>
      <c r="C5598" s="1831"/>
      <c r="D5598" s="1627"/>
      <c r="E5598" s="1831"/>
      <c r="F5598" s="1831"/>
      <c r="G5598" s="1831"/>
      <c r="S5598" s="1473"/>
      <c r="BU5598" s="1819"/>
      <c r="CI5598" s="1455"/>
    </row>
    <row r="5599" spans="2:87" s="1365" customFormat="1" x14ac:dyDescent="0.25">
      <c r="B5599" s="1831"/>
      <c r="C5599" s="1831"/>
      <c r="D5599" s="1627"/>
      <c r="E5599" s="1831"/>
      <c r="F5599" s="1831"/>
      <c r="G5599" s="1831"/>
      <c r="S5599" s="1473"/>
      <c r="BU5599" s="1819"/>
      <c r="CI5599" s="1455"/>
    </row>
    <row r="5600" spans="2:87" s="1365" customFormat="1" x14ac:dyDescent="0.25">
      <c r="B5600" s="1831"/>
      <c r="C5600" s="1831"/>
      <c r="D5600" s="1627"/>
      <c r="E5600" s="1831"/>
      <c r="F5600" s="1831"/>
      <c r="G5600" s="1831"/>
      <c r="S5600" s="1473"/>
      <c r="BU5600" s="1819"/>
      <c r="CI5600" s="1455"/>
    </row>
    <row r="5601" spans="2:87" s="1365" customFormat="1" x14ac:dyDescent="0.25">
      <c r="B5601" s="1831"/>
      <c r="C5601" s="1831"/>
      <c r="D5601" s="1627"/>
      <c r="E5601" s="1831"/>
      <c r="F5601" s="1831"/>
      <c r="G5601" s="1831"/>
      <c r="S5601" s="1473"/>
      <c r="BU5601" s="1819"/>
      <c r="CI5601" s="1455"/>
    </row>
    <row r="5602" spans="2:87" s="1365" customFormat="1" x14ac:dyDescent="0.25">
      <c r="B5602" s="1831"/>
      <c r="C5602" s="1831"/>
      <c r="D5602" s="1627"/>
      <c r="E5602" s="1831"/>
      <c r="F5602" s="1831"/>
      <c r="G5602" s="1831"/>
      <c r="S5602" s="1473"/>
      <c r="BU5602" s="1819"/>
      <c r="CI5602" s="1455"/>
    </row>
    <row r="5603" spans="2:87" s="1365" customFormat="1" x14ac:dyDescent="0.25">
      <c r="B5603" s="1831"/>
      <c r="C5603" s="1831"/>
      <c r="D5603" s="1627"/>
      <c r="E5603" s="1831"/>
      <c r="F5603" s="1831"/>
      <c r="G5603" s="1831"/>
      <c r="S5603" s="1473"/>
      <c r="BU5603" s="1819"/>
      <c r="CI5603" s="1455"/>
    </row>
    <row r="5604" spans="2:87" s="1365" customFormat="1" x14ac:dyDescent="0.25">
      <c r="B5604" s="1831"/>
      <c r="C5604" s="1831"/>
      <c r="D5604" s="1627"/>
      <c r="E5604" s="1831"/>
      <c r="F5604" s="1831"/>
      <c r="G5604" s="1831"/>
      <c r="S5604" s="1473"/>
      <c r="BU5604" s="1819"/>
      <c r="CI5604" s="1455"/>
    </row>
    <row r="5605" spans="2:87" s="1365" customFormat="1" x14ac:dyDescent="0.25">
      <c r="B5605" s="1831"/>
      <c r="C5605" s="1831"/>
      <c r="D5605" s="1627"/>
      <c r="E5605" s="1831"/>
      <c r="F5605" s="1831"/>
      <c r="G5605" s="1831"/>
      <c r="S5605" s="1473"/>
      <c r="BU5605" s="1819"/>
      <c r="CI5605" s="1455"/>
    </row>
    <row r="5606" spans="2:87" s="1365" customFormat="1" x14ac:dyDescent="0.25">
      <c r="B5606" s="1831"/>
      <c r="C5606" s="1831"/>
      <c r="D5606" s="1627"/>
      <c r="E5606" s="1831"/>
      <c r="F5606" s="1831"/>
      <c r="G5606" s="1831"/>
      <c r="S5606" s="1473"/>
      <c r="BU5606" s="1819"/>
      <c r="CI5606" s="1455"/>
    </row>
    <row r="5607" spans="2:87" s="1365" customFormat="1" x14ac:dyDescent="0.25">
      <c r="B5607" s="1831"/>
      <c r="C5607" s="1831"/>
      <c r="D5607" s="1627"/>
      <c r="E5607" s="1831"/>
      <c r="F5607" s="1831"/>
      <c r="G5607" s="1831"/>
      <c r="S5607" s="1473"/>
      <c r="BU5607" s="1819"/>
      <c r="CI5607" s="1455"/>
    </row>
    <row r="5608" spans="2:87" s="1365" customFormat="1" x14ac:dyDescent="0.25">
      <c r="B5608" s="1831"/>
      <c r="C5608" s="1831"/>
      <c r="D5608" s="1627"/>
      <c r="E5608" s="1831"/>
      <c r="F5608" s="1831"/>
      <c r="G5608" s="1831"/>
      <c r="S5608" s="1473"/>
      <c r="BU5608" s="1819"/>
      <c r="CI5608" s="1455"/>
    </row>
    <row r="5609" spans="2:87" s="1365" customFormat="1" x14ac:dyDescent="0.25">
      <c r="B5609" s="1831"/>
      <c r="C5609" s="1831"/>
      <c r="D5609" s="1627"/>
      <c r="E5609" s="1831"/>
      <c r="F5609" s="1831"/>
      <c r="G5609" s="1831"/>
      <c r="S5609" s="1473"/>
      <c r="BU5609" s="1819"/>
      <c r="CI5609" s="1455"/>
    </row>
    <row r="5610" spans="2:87" s="1365" customFormat="1" x14ac:dyDescent="0.25">
      <c r="B5610" s="1831"/>
      <c r="C5610" s="1831"/>
      <c r="D5610" s="1627"/>
      <c r="E5610" s="1831"/>
      <c r="F5610" s="1831"/>
      <c r="G5610" s="1831"/>
      <c r="S5610" s="1473"/>
      <c r="BU5610" s="1819"/>
      <c r="CI5610" s="1455"/>
    </row>
    <row r="5611" spans="2:87" s="1365" customFormat="1" x14ac:dyDescent="0.25">
      <c r="B5611" s="1831"/>
      <c r="C5611" s="1831"/>
      <c r="D5611" s="1627"/>
      <c r="E5611" s="1831"/>
      <c r="F5611" s="1831"/>
      <c r="G5611" s="1831"/>
      <c r="S5611" s="1473"/>
      <c r="BU5611" s="1819"/>
      <c r="CI5611" s="1455"/>
    </row>
    <row r="5612" spans="2:87" s="1365" customFormat="1" x14ac:dyDescent="0.25">
      <c r="B5612" s="1831"/>
      <c r="C5612" s="1831"/>
      <c r="D5612" s="1627"/>
      <c r="E5612" s="1831"/>
      <c r="F5612" s="1831"/>
      <c r="G5612" s="1831"/>
      <c r="S5612" s="1473"/>
      <c r="BU5612" s="1819"/>
      <c r="CI5612" s="1455"/>
    </row>
    <row r="5613" spans="2:87" s="1365" customFormat="1" x14ac:dyDescent="0.25">
      <c r="B5613" s="1831"/>
      <c r="C5613" s="1831"/>
      <c r="D5613" s="1627"/>
      <c r="E5613" s="1831"/>
      <c r="F5613" s="1831"/>
      <c r="G5613" s="1831"/>
      <c r="S5613" s="1473"/>
      <c r="BU5613" s="1819"/>
      <c r="CI5613" s="1455"/>
    </row>
    <row r="5614" spans="2:87" s="1365" customFormat="1" x14ac:dyDescent="0.25">
      <c r="B5614" s="1831"/>
      <c r="C5614" s="1831"/>
      <c r="D5614" s="1627"/>
      <c r="E5614" s="1831"/>
      <c r="F5614" s="1831"/>
      <c r="G5614" s="1831"/>
      <c r="S5614" s="1473"/>
      <c r="BU5614" s="1819"/>
      <c r="CI5614" s="1455"/>
    </row>
    <row r="5615" spans="2:87" s="1365" customFormat="1" x14ac:dyDescent="0.25">
      <c r="B5615" s="1831"/>
      <c r="C5615" s="1831"/>
      <c r="D5615" s="1627"/>
      <c r="E5615" s="1831"/>
      <c r="F5615" s="1831"/>
      <c r="G5615" s="1831"/>
      <c r="S5615" s="1473"/>
      <c r="BU5615" s="1819"/>
      <c r="CI5615" s="1455"/>
    </row>
    <row r="5616" spans="2:87" s="1365" customFormat="1" x14ac:dyDescent="0.25">
      <c r="B5616" s="1831"/>
      <c r="C5616" s="1831"/>
      <c r="D5616" s="1627"/>
      <c r="E5616" s="1831"/>
      <c r="F5616" s="1831"/>
      <c r="G5616" s="1831"/>
      <c r="S5616" s="1473"/>
      <c r="BU5616" s="1819"/>
      <c r="CI5616" s="1455"/>
    </row>
    <row r="5617" spans="2:87" s="1365" customFormat="1" x14ac:dyDescent="0.25">
      <c r="B5617" s="1831"/>
      <c r="C5617" s="1831"/>
      <c r="D5617" s="1627"/>
      <c r="E5617" s="1831"/>
      <c r="F5617" s="1831"/>
      <c r="G5617" s="1831"/>
      <c r="S5617" s="1473"/>
      <c r="BU5617" s="1819"/>
      <c r="CI5617" s="1455"/>
    </row>
    <row r="5618" spans="2:87" s="1365" customFormat="1" x14ac:dyDescent="0.25">
      <c r="B5618" s="1831"/>
      <c r="C5618" s="1831"/>
      <c r="D5618" s="1627"/>
      <c r="E5618" s="1831"/>
      <c r="F5618" s="1831"/>
      <c r="G5618" s="1831"/>
      <c r="S5618" s="1473"/>
      <c r="BU5618" s="1819"/>
      <c r="CI5618" s="1455"/>
    </row>
    <row r="5619" spans="2:87" s="1365" customFormat="1" x14ac:dyDescent="0.25">
      <c r="B5619" s="1831"/>
      <c r="C5619" s="1831"/>
      <c r="D5619" s="1627"/>
      <c r="E5619" s="1831"/>
      <c r="F5619" s="1831"/>
      <c r="G5619" s="1831"/>
      <c r="S5619" s="1473"/>
      <c r="BU5619" s="1819"/>
      <c r="CI5619" s="1455"/>
    </row>
    <row r="5620" spans="2:87" s="1365" customFormat="1" x14ac:dyDescent="0.25">
      <c r="B5620" s="1831"/>
      <c r="C5620" s="1831"/>
      <c r="D5620" s="1627"/>
      <c r="E5620" s="1831"/>
      <c r="F5620" s="1831"/>
      <c r="G5620" s="1831"/>
      <c r="S5620" s="1473"/>
      <c r="BU5620" s="1819"/>
      <c r="CI5620" s="1455"/>
    </row>
    <row r="5621" spans="2:87" s="1365" customFormat="1" x14ac:dyDescent="0.25">
      <c r="B5621" s="1831"/>
      <c r="C5621" s="1831"/>
      <c r="D5621" s="1627"/>
      <c r="E5621" s="1831"/>
      <c r="F5621" s="1831"/>
      <c r="G5621" s="1831"/>
      <c r="S5621" s="1473"/>
      <c r="BU5621" s="1819"/>
      <c r="CI5621" s="1455"/>
    </row>
    <row r="5622" spans="2:87" s="1365" customFormat="1" x14ac:dyDescent="0.25">
      <c r="B5622" s="1831"/>
      <c r="C5622" s="1831"/>
      <c r="D5622" s="1627"/>
      <c r="E5622" s="1831"/>
      <c r="F5622" s="1831"/>
      <c r="G5622" s="1831"/>
      <c r="S5622" s="1473"/>
      <c r="BU5622" s="1819"/>
      <c r="CI5622" s="1455"/>
    </row>
    <row r="5623" spans="2:87" s="1365" customFormat="1" x14ac:dyDescent="0.25">
      <c r="B5623" s="1831"/>
      <c r="C5623" s="1831"/>
      <c r="D5623" s="1627"/>
      <c r="E5623" s="1831"/>
      <c r="F5623" s="1831"/>
      <c r="G5623" s="1831"/>
      <c r="S5623" s="1473"/>
      <c r="BU5623" s="1819"/>
      <c r="CI5623" s="1455"/>
    </row>
    <row r="5624" spans="2:87" s="1365" customFormat="1" x14ac:dyDescent="0.25">
      <c r="B5624" s="1831"/>
      <c r="C5624" s="1831"/>
      <c r="D5624" s="1627"/>
      <c r="E5624" s="1831"/>
      <c r="F5624" s="1831"/>
      <c r="G5624" s="1831"/>
      <c r="S5624" s="1473"/>
      <c r="BU5624" s="1819"/>
      <c r="CI5624" s="1455"/>
    </row>
    <row r="5625" spans="2:87" s="1365" customFormat="1" x14ac:dyDescent="0.25">
      <c r="B5625" s="1831"/>
      <c r="C5625" s="1831"/>
      <c r="D5625" s="1627"/>
      <c r="E5625" s="1831"/>
      <c r="F5625" s="1831"/>
      <c r="G5625" s="1831"/>
      <c r="S5625" s="1473"/>
      <c r="BU5625" s="1819"/>
      <c r="CI5625" s="1455"/>
    </row>
    <row r="5626" spans="2:87" s="1365" customFormat="1" x14ac:dyDescent="0.25">
      <c r="B5626" s="1831"/>
      <c r="C5626" s="1831"/>
      <c r="D5626" s="1627"/>
      <c r="E5626" s="1831"/>
      <c r="F5626" s="1831"/>
      <c r="G5626" s="1831"/>
      <c r="S5626" s="1473"/>
      <c r="BU5626" s="1819"/>
      <c r="CI5626" s="1455"/>
    </row>
    <row r="5627" spans="2:87" s="1365" customFormat="1" x14ac:dyDescent="0.25">
      <c r="B5627" s="1831"/>
      <c r="C5627" s="1831"/>
      <c r="D5627" s="1627"/>
      <c r="E5627" s="1831"/>
      <c r="F5627" s="1831"/>
      <c r="G5627" s="1831"/>
      <c r="S5627" s="1473"/>
      <c r="BU5627" s="1819"/>
      <c r="CI5627" s="1455"/>
    </row>
    <row r="5628" spans="2:87" s="1365" customFormat="1" x14ac:dyDescent="0.25">
      <c r="B5628" s="1831"/>
      <c r="C5628" s="1831"/>
      <c r="D5628" s="1627"/>
      <c r="E5628" s="1831"/>
      <c r="F5628" s="1831"/>
      <c r="G5628" s="1831"/>
      <c r="S5628" s="1473"/>
      <c r="BU5628" s="1819"/>
      <c r="CI5628" s="1455"/>
    </row>
    <row r="5629" spans="2:87" s="1365" customFormat="1" x14ac:dyDescent="0.25">
      <c r="B5629" s="1831"/>
      <c r="C5629" s="1831"/>
      <c r="D5629" s="1627"/>
      <c r="E5629" s="1831"/>
      <c r="F5629" s="1831"/>
      <c r="G5629" s="1831"/>
      <c r="S5629" s="1473"/>
      <c r="BU5629" s="1819"/>
      <c r="CI5629" s="1455"/>
    </row>
    <row r="5630" spans="2:87" s="1365" customFormat="1" x14ac:dyDescent="0.25">
      <c r="B5630" s="1831"/>
      <c r="C5630" s="1831"/>
      <c r="D5630" s="1627"/>
      <c r="E5630" s="1831"/>
      <c r="F5630" s="1831"/>
      <c r="G5630" s="1831"/>
      <c r="S5630" s="1473"/>
      <c r="BU5630" s="1819"/>
      <c r="CI5630" s="1455"/>
    </row>
    <row r="5631" spans="2:87" s="1365" customFormat="1" x14ac:dyDescent="0.25">
      <c r="B5631" s="1831"/>
      <c r="C5631" s="1831"/>
      <c r="D5631" s="1627"/>
      <c r="E5631" s="1831"/>
      <c r="F5631" s="1831"/>
      <c r="G5631" s="1831"/>
      <c r="S5631" s="1473"/>
      <c r="BU5631" s="1819"/>
      <c r="CI5631" s="1455"/>
    </row>
    <row r="5632" spans="2:87" s="1365" customFormat="1" x14ac:dyDescent="0.25">
      <c r="B5632" s="1831"/>
      <c r="C5632" s="1831"/>
      <c r="D5632" s="1627"/>
      <c r="E5632" s="1831"/>
      <c r="F5632" s="1831"/>
      <c r="G5632" s="1831"/>
      <c r="S5632" s="1473"/>
      <c r="BU5632" s="1819"/>
      <c r="CI5632" s="1455"/>
    </row>
    <row r="5633" spans="2:87" s="1365" customFormat="1" x14ac:dyDescent="0.25">
      <c r="B5633" s="1831"/>
      <c r="C5633" s="1831"/>
      <c r="D5633" s="1627"/>
      <c r="E5633" s="1831"/>
      <c r="F5633" s="1831"/>
      <c r="G5633" s="1831"/>
      <c r="S5633" s="1473"/>
      <c r="BU5633" s="1819"/>
      <c r="CI5633" s="1455"/>
    </row>
    <row r="5634" spans="2:87" s="1365" customFormat="1" x14ac:dyDescent="0.25">
      <c r="B5634" s="1831"/>
      <c r="C5634" s="1831"/>
      <c r="D5634" s="1627"/>
      <c r="E5634" s="1831"/>
      <c r="F5634" s="1831"/>
      <c r="G5634" s="1831"/>
      <c r="S5634" s="1473"/>
      <c r="BU5634" s="1819"/>
      <c r="CI5634" s="1455"/>
    </row>
    <row r="5635" spans="2:87" s="1365" customFormat="1" x14ac:dyDescent="0.25">
      <c r="B5635" s="1831"/>
      <c r="C5635" s="1831"/>
      <c r="D5635" s="1627"/>
      <c r="E5635" s="1831"/>
      <c r="F5635" s="1831"/>
      <c r="G5635" s="1831"/>
      <c r="S5635" s="1473"/>
      <c r="BU5635" s="1819"/>
      <c r="CI5635" s="1455"/>
    </row>
    <row r="5636" spans="2:87" s="1365" customFormat="1" x14ac:dyDescent="0.25">
      <c r="B5636" s="1831"/>
      <c r="C5636" s="1831"/>
      <c r="D5636" s="1627"/>
      <c r="E5636" s="1831"/>
      <c r="F5636" s="1831"/>
      <c r="G5636" s="1831"/>
      <c r="S5636" s="1473"/>
      <c r="BU5636" s="1819"/>
      <c r="CI5636" s="1455"/>
    </row>
    <row r="5637" spans="2:87" s="1365" customFormat="1" x14ac:dyDescent="0.25">
      <c r="B5637" s="1831"/>
      <c r="C5637" s="1831"/>
      <c r="D5637" s="1627"/>
      <c r="E5637" s="1831"/>
      <c r="F5637" s="1831"/>
      <c r="G5637" s="1831"/>
      <c r="S5637" s="1473"/>
      <c r="BU5637" s="1819"/>
      <c r="CI5637" s="1455"/>
    </row>
    <row r="5638" spans="2:87" s="1365" customFormat="1" x14ac:dyDescent="0.25">
      <c r="B5638" s="1831"/>
      <c r="C5638" s="1831"/>
      <c r="D5638" s="1627"/>
      <c r="E5638" s="1831"/>
      <c r="F5638" s="1831"/>
      <c r="G5638" s="1831"/>
      <c r="S5638" s="1473"/>
      <c r="BU5638" s="1819"/>
      <c r="CI5638" s="1455"/>
    </row>
    <row r="5639" spans="2:87" s="1365" customFormat="1" x14ac:dyDescent="0.25">
      <c r="B5639" s="1831"/>
      <c r="C5639" s="1831"/>
      <c r="D5639" s="1627"/>
      <c r="E5639" s="1831"/>
      <c r="F5639" s="1831"/>
      <c r="G5639" s="1831"/>
      <c r="S5639" s="1473"/>
      <c r="BU5639" s="1819"/>
      <c r="CI5639" s="1455"/>
    </row>
    <row r="5640" spans="2:87" s="1365" customFormat="1" x14ac:dyDescent="0.25">
      <c r="B5640" s="1831"/>
      <c r="C5640" s="1831"/>
      <c r="D5640" s="1627"/>
      <c r="E5640" s="1831"/>
      <c r="F5640" s="1831"/>
      <c r="G5640" s="1831"/>
      <c r="S5640" s="1473"/>
      <c r="BU5640" s="1819"/>
      <c r="CI5640" s="1455"/>
    </row>
    <row r="5641" spans="2:87" s="1365" customFormat="1" x14ac:dyDescent="0.25">
      <c r="B5641" s="1831"/>
      <c r="C5641" s="1831"/>
      <c r="D5641" s="1627"/>
      <c r="E5641" s="1831"/>
      <c r="F5641" s="1831"/>
      <c r="G5641" s="1831"/>
      <c r="S5641" s="1473"/>
      <c r="BU5641" s="1819"/>
      <c r="CI5641" s="1455"/>
    </row>
    <row r="5642" spans="2:87" s="1365" customFormat="1" x14ac:dyDescent="0.25">
      <c r="B5642" s="1831"/>
      <c r="C5642" s="1831"/>
      <c r="D5642" s="1627"/>
      <c r="E5642" s="1831"/>
      <c r="F5642" s="1831"/>
      <c r="G5642" s="1831"/>
      <c r="S5642" s="1473"/>
      <c r="BU5642" s="1819"/>
      <c r="CI5642" s="1455"/>
    </row>
    <row r="5643" spans="2:87" s="1365" customFormat="1" x14ac:dyDescent="0.25">
      <c r="B5643" s="1831"/>
      <c r="C5643" s="1831"/>
      <c r="D5643" s="1627"/>
      <c r="E5643" s="1831"/>
      <c r="F5643" s="1831"/>
      <c r="G5643" s="1831"/>
      <c r="S5643" s="1473"/>
      <c r="BU5643" s="1819"/>
      <c r="CI5643" s="1455"/>
    </row>
    <row r="5644" spans="2:87" s="1365" customFormat="1" x14ac:dyDescent="0.25">
      <c r="B5644" s="1831"/>
      <c r="C5644" s="1831"/>
      <c r="D5644" s="1627"/>
      <c r="E5644" s="1831"/>
      <c r="F5644" s="1831"/>
      <c r="G5644" s="1831"/>
      <c r="S5644" s="1473"/>
      <c r="BU5644" s="1819"/>
      <c r="CI5644" s="1455"/>
    </row>
    <row r="5645" spans="2:87" s="1365" customFormat="1" x14ac:dyDescent="0.25">
      <c r="B5645" s="1831"/>
      <c r="C5645" s="1831"/>
      <c r="D5645" s="1627"/>
      <c r="E5645" s="1831"/>
      <c r="F5645" s="1831"/>
      <c r="G5645" s="1831"/>
      <c r="S5645" s="1473"/>
      <c r="BU5645" s="1819"/>
      <c r="CI5645" s="1455"/>
    </row>
    <row r="5646" spans="2:87" s="1365" customFormat="1" x14ac:dyDescent="0.25">
      <c r="B5646" s="1831"/>
      <c r="C5646" s="1831"/>
      <c r="D5646" s="1627"/>
      <c r="E5646" s="1831"/>
      <c r="F5646" s="1831"/>
      <c r="G5646" s="1831"/>
      <c r="S5646" s="1473"/>
      <c r="BU5646" s="1819"/>
      <c r="CI5646" s="1455"/>
    </row>
    <row r="5647" spans="2:87" s="1365" customFormat="1" x14ac:dyDescent="0.25">
      <c r="B5647" s="1831"/>
      <c r="C5647" s="1831"/>
      <c r="D5647" s="1627"/>
      <c r="E5647" s="1831"/>
      <c r="F5647" s="1831"/>
      <c r="G5647" s="1831"/>
      <c r="S5647" s="1473"/>
      <c r="BU5647" s="1819"/>
      <c r="CI5647" s="1455"/>
    </row>
    <row r="5648" spans="2:87" s="1365" customFormat="1" x14ac:dyDescent="0.25">
      <c r="B5648" s="1831"/>
      <c r="C5648" s="1831"/>
      <c r="D5648" s="1627"/>
      <c r="E5648" s="1831"/>
      <c r="F5648" s="1831"/>
      <c r="G5648" s="1831"/>
      <c r="S5648" s="1473"/>
      <c r="BU5648" s="1819"/>
      <c r="CI5648" s="1455"/>
    </row>
    <row r="5649" spans="2:87" s="1365" customFormat="1" x14ac:dyDescent="0.25">
      <c r="B5649" s="1831"/>
      <c r="C5649" s="1831"/>
      <c r="D5649" s="1627"/>
      <c r="E5649" s="1831"/>
      <c r="F5649" s="1831"/>
      <c r="G5649" s="1831"/>
      <c r="S5649" s="1473"/>
      <c r="BU5649" s="1819"/>
      <c r="CI5649" s="1455"/>
    </row>
    <row r="5650" spans="2:87" s="1365" customFormat="1" x14ac:dyDescent="0.25">
      <c r="B5650" s="1831"/>
      <c r="C5650" s="1831"/>
      <c r="D5650" s="1627"/>
      <c r="E5650" s="1831"/>
      <c r="F5650" s="1831"/>
      <c r="G5650" s="1831"/>
      <c r="S5650" s="1473"/>
      <c r="BU5650" s="1819"/>
      <c r="CI5650" s="1455"/>
    </row>
    <row r="5651" spans="2:87" s="1365" customFormat="1" x14ac:dyDescent="0.25">
      <c r="B5651" s="1831"/>
      <c r="C5651" s="1831"/>
      <c r="D5651" s="1627"/>
      <c r="E5651" s="1831"/>
      <c r="F5651" s="1831"/>
      <c r="G5651" s="1831"/>
      <c r="S5651" s="1473"/>
      <c r="BU5651" s="1819"/>
      <c r="CI5651" s="1455"/>
    </row>
    <row r="5652" spans="2:87" s="1365" customFormat="1" x14ac:dyDescent="0.25">
      <c r="B5652" s="1831"/>
      <c r="C5652" s="1831"/>
      <c r="D5652" s="1627"/>
      <c r="E5652" s="1831"/>
      <c r="F5652" s="1831"/>
      <c r="G5652" s="1831"/>
      <c r="S5652" s="1473"/>
      <c r="BU5652" s="1819"/>
      <c r="CI5652" s="1455"/>
    </row>
    <row r="5653" spans="2:87" s="1365" customFormat="1" x14ac:dyDescent="0.25">
      <c r="B5653" s="1831"/>
      <c r="C5653" s="1831"/>
      <c r="D5653" s="1627"/>
      <c r="E5653" s="1831"/>
      <c r="F5653" s="1831"/>
      <c r="G5653" s="1831"/>
      <c r="S5653" s="1473"/>
      <c r="BU5653" s="1819"/>
      <c r="CI5653" s="1455"/>
    </row>
    <row r="5654" spans="2:87" s="1365" customFormat="1" x14ac:dyDescent="0.25">
      <c r="B5654" s="1831"/>
      <c r="C5654" s="1831"/>
      <c r="D5654" s="1627"/>
      <c r="E5654" s="1831"/>
      <c r="F5654" s="1831"/>
      <c r="G5654" s="1831"/>
      <c r="S5654" s="1473"/>
      <c r="BU5654" s="1819"/>
      <c r="CI5654" s="1455"/>
    </row>
    <row r="5655" spans="2:87" s="1365" customFormat="1" x14ac:dyDescent="0.25">
      <c r="B5655" s="1831"/>
      <c r="C5655" s="1831"/>
      <c r="D5655" s="1627"/>
      <c r="E5655" s="1831"/>
      <c r="F5655" s="1831"/>
      <c r="G5655" s="1831"/>
      <c r="S5655" s="1473"/>
      <c r="BU5655" s="1819"/>
      <c r="CI5655" s="1455"/>
    </row>
    <row r="5656" spans="2:87" s="1365" customFormat="1" x14ac:dyDescent="0.25">
      <c r="B5656" s="1831"/>
      <c r="C5656" s="1831"/>
      <c r="D5656" s="1627"/>
      <c r="E5656" s="1831"/>
      <c r="F5656" s="1831"/>
      <c r="G5656" s="1831"/>
      <c r="S5656" s="1473"/>
      <c r="BU5656" s="1819"/>
      <c r="CI5656" s="1455"/>
    </row>
    <row r="5657" spans="2:87" s="1365" customFormat="1" x14ac:dyDescent="0.25">
      <c r="B5657" s="1831"/>
      <c r="C5657" s="1831"/>
      <c r="D5657" s="1627"/>
      <c r="E5657" s="1831"/>
      <c r="F5657" s="1831"/>
      <c r="G5657" s="1831"/>
      <c r="S5657" s="1473"/>
      <c r="BU5657" s="1819"/>
      <c r="CI5657" s="1455"/>
    </row>
    <row r="5658" spans="2:87" s="1365" customFormat="1" x14ac:dyDescent="0.25">
      <c r="B5658" s="1831"/>
      <c r="C5658" s="1831"/>
      <c r="D5658" s="1627"/>
      <c r="E5658" s="1831"/>
      <c r="F5658" s="1831"/>
      <c r="G5658" s="1831"/>
      <c r="S5658" s="1473"/>
      <c r="BU5658" s="1819"/>
      <c r="CI5658" s="1455"/>
    </row>
    <row r="5659" spans="2:87" s="1365" customFormat="1" x14ac:dyDescent="0.25">
      <c r="B5659" s="1831"/>
      <c r="C5659" s="1831"/>
      <c r="D5659" s="1627"/>
      <c r="E5659" s="1831"/>
      <c r="F5659" s="1831"/>
      <c r="G5659" s="1831"/>
      <c r="S5659" s="1473"/>
      <c r="BU5659" s="1819"/>
      <c r="CI5659" s="1455"/>
    </row>
    <row r="5660" spans="2:87" s="1365" customFormat="1" x14ac:dyDescent="0.25">
      <c r="B5660" s="1831"/>
      <c r="C5660" s="1831"/>
      <c r="D5660" s="1627"/>
      <c r="E5660" s="1831"/>
      <c r="F5660" s="1831"/>
      <c r="G5660" s="1831"/>
      <c r="S5660" s="1473"/>
      <c r="BU5660" s="1819"/>
      <c r="CI5660" s="1455"/>
    </row>
    <row r="5661" spans="2:87" s="1365" customFormat="1" x14ac:dyDescent="0.25">
      <c r="B5661" s="1831"/>
      <c r="C5661" s="1831"/>
      <c r="D5661" s="1627"/>
      <c r="E5661" s="1831"/>
      <c r="F5661" s="1831"/>
      <c r="G5661" s="1831"/>
      <c r="S5661" s="1473"/>
      <c r="BU5661" s="1819"/>
      <c r="CI5661" s="1455"/>
    </row>
    <row r="5662" spans="2:87" s="1365" customFormat="1" x14ac:dyDescent="0.25">
      <c r="B5662" s="1831"/>
      <c r="C5662" s="1831"/>
      <c r="D5662" s="1627"/>
      <c r="E5662" s="1831"/>
      <c r="F5662" s="1831"/>
      <c r="G5662" s="1831"/>
      <c r="S5662" s="1473"/>
      <c r="BU5662" s="1819"/>
      <c r="CI5662" s="1455"/>
    </row>
    <row r="5663" spans="2:87" s="1365" customFormat="1" x14ac:dyDescent="0.25">
      <c r="B5663" s="1831"/>
      <c r="C5663" s="1831"/>
      <c r="D5663" s="1627"/>
      <c r="E5663" s="1831"/>
      <c r="F5663" s="1831"/>
      <c r="G5663" s="1831"/>
      <c r="S5663" s="1473"/>
      <c r="BU5663" s="1819"/>
      <c r="CI5663" s="1455"/>
    </row>
    <row r="5664" spans="2:87" s="1365" customFormat="1" x14ac:dyDescent="0.25">
      <c r="B5664" s="1831"/>
      <c r="C5664" s="1831"/>
      <c r="D5664" s="1627"/>
      <c r="E5664" s="1831"/>
      <c r="F5664" s="1831"/>
      <c r="G5664" s="1831"/>
      <c r="S5664" s="1473"/>
      <c r="BU5664" s="1819"/>
      <c r="CI5664" s="1455"/>
    </row>
    <row r="5665" spans="2:87" s="1365" customFormat="1" x14ac:dyDescent="0.25">
      <c r="B5665" s="1831"/>
      <c r="C5665" s="1831"/>
      <c r="D5665" s="1627"/>
      <c r="E5665" s="1831"/>
      <c r="F5665" s="1831"/>
      <c r="G5665" s="1831"/>
      <c r="S5665" s="1473"/>
      <c r="BU5665" s="1819"/>
      <c r="CI5665" s="1455"/>
    </row>
    <row r="5666" spans="2:87" s="1365" customFormat="1" x14ac:dyDescent="0.25">
      <c r="B5666" s="1831"/>
      <c r="C5666" s="1831"/>
      <c r="D5666" s="1627"/>
      <c r="E5666" s="1831"/>
      <c r="F5666" s="1831"/>
      <c r="G5666" s="1831"/>
      <c r="S5666" s="1473"/>
      <c r="BU5666" s="1819"/>
      <c r="CI5666" s="1455"/>
    </row>
    <row r="5667" spans="2:87" s="1365" customFormat="1" x14ac:dyDescent="0.25">
      <c r="B5667" s="1831"/>
      <c r="C5667" s="1831"/>
      <c r="D5667" s="1627"/>
      <c r="E5667" s="1831"/>
      <c r="F5667" s="1831"/>
      <c r="G5667" s="1831"/>
      <c r="S5667" s="1473"/>
      <c r="BU5667" s="1819"/>
      <c r="CI5667" s="1455"/>
    </row>
    <row r="5668" spans="2:87" s="1365" customFormat="1" x14ac:dyDescent="0.25">
      <c r="B5668" s="1831"/>
      <c r="C5668" s="1831"/>
      <c r="D5668" s="1627"/>
      <c r="E5668" s="1831"/>
      <c r="F5668" s="1831"/>
      <c r="G5668" s="1831"/>
      <c r="S5668" s="1473"/>
      <c r="BU5668" s="1819"/>
      <c r="CI5668" s="1455"/>
    </row>
    <row r="5669" spans="2:87" s="1365" customFormat="1" x14ac:dyDescent="0.25">
      <c r="B5669" s="1831"/>
      <c r="C5669" s="1831"/>
      <c r="D5669" s="1627"/>
      <c r="E5669" s="1831"/>
      <c r="F5669" s="1831"/>
      <c r="G5669" s="1831"/>
      <c r="S5669" s="1473"/>
      <c r="BU5669" s="1819"/>
      <c r="CI5669" s="1455"/>
    </row>
    <row r="5670" spans="2:87" s="1365" customFormat="1" x14ac:dyDescent="0.25">
      <c r="B5670" s="1831"/>
      <c r="C5670" s="1831"/>
      <c r="D5670" s="1627"/>
      <c r="E5670" s="1831"/>
      <c r="F5670" s="1831"/>
      <c r="G5670" s="1831"/>
      <c r="S5670" s="1473"/>
      <c r="BU5670" s="1819"/>
      <c r="CI5670" s="1455"/>
    </row>
    <row r="5671" spans="2:87" s="1365" customFormat="1" x14ac:dyDescent="0.25">
      <c r="B5671" s="1831"/>
      <c r="C5671" s="1831"/>
      <c r="D5671" s="1627"/>
      <c r="E5671" s="1831"/>
      <c r="F5671" s="1831"/>
      <c r="G5671" s="1831"/>
      <c r="S5671" s="1473"/>
      <c r="BU5671" s="1819"/>
      <c r="CI5671" s="1455"/>
    </row>
    <row r="5672" spans="2:87" s="1365" customFormat="1" x14ac:dyDescent="0.25">
      <c r="B5672" s="1831"/>
      <c r="C5672" s="1831"/>
      <c r="D5672" s="1627"/>
      <c r="E5672" s="1831"/>
      <c r="F5672" s="1831"/>
      <c r="G5672" s="1831"/>
      <c r="S5672" s="1473"/>
      <c r="BU5672" s="1819"/>
      <c r="CI5672" s="1455"/>
    </row>
    <row r="5673" spans="2:87" s="1365" customFormat="1" x14ac:dyDescent="0.25">
      <c r="B5673" s="1831"/>
      <c r="C5673" s="1831"/>
      <c r="D5673" s="1627"/>
      <c r="E5673" s="1831"/>
      <c r="F5673" s="1831"/>
      <c r="G5673" s="1831"/>
      <c r="S5673" s="1473"/>
      <c r="BU5673" s="1819"/>
      <c r="CI5673" s="1455"/>
    </row>
    <row r="5674" spans="2:87" s="1365" customFormat="1" x14ac:dyDescent="0.25">
      <c r="B5674" s="1831"/>
      <c r="C5674" s="1831"/>
      <c r="D5674" s="1627"/>
      <c r="E5674" s="1831"/>
      <c r="F5674" s="1831"/>
      <c r="G5674" s="1831"/>
      <c r="S5674" s="1473"/>
      <c r="BU5674" s="1819"/>
      <c r="CI5674" s="1455"/>
    </row>
    <row r="5675" spans="2:87" s="1365" customFormat="1" x14ac:dyDescent="0.25">
      <c r="B5675" s="1831"/>
      <c r="C5675" s="1831"/>
      <c r="D5675" s="1627"/>
      <c r="E5675" s="1831"/>
      <c r="F5675" s="1831"/>
      <c r="G5675" s="1831"/>
      <c r="S5675" s="1473"/>
      <c r="BU5675" s="1819"/>
      <c r="CI5675" s="1455"/>
    </row>
    <row r="5676" spans="2:87" s="1365" customFormat="1" x14ac:dyDescent="0.25">
      <c r="B5676" s="1831"/>
      <c r="C5676" s="1831"/>
      <c r="D5676" s="1627"/>
      <c r="E5676" s="1831"/>
      <c r="F5676" s="1831"/>
      <c r="G5676" s="1831"/>
      <c r="S5676" s="1473"/>
      <c r="BU5676" s="1819"/>
      <c r="CI5676" s="1455"/>
    </row>
    <row r="5677" spans="2:87" s="1365" customFormat="1" x14ac:dyDescent="0.25">
      <c r="B5677" s="1831"/>
      <c r="C5677" s="1831"/>
      <c r="D5677" s="1627"/>
      <c r="E5677" s="1831"/>
      <c r="F5677" s="1831"/>
      <c r="G5677" s="1831"/>
      <c r="S5677" s="1473"/>
      <c r="BU5677" s="1819"/>
      <c r="CI5677" s="1455"/>
    </row>
    <row r="5678" spans="2:87" s="1365" customFormat="1" x14ac:dyDescent="0.25">
      <c r="B5678" s="1831"/>
      <c r="C5678" s="1831"/>
      <c r="D5678" s="1627"/>
      <c r="E5678" s="1831"/>
      <c r="F5678" s="1831"/>
      <c r="G5678" s="1831"/>
      <c r="S5678" s="1473"/>
      <c r="BU5678" s="1819"/>
      <c r="CI5678" s="1455"/>
    </row>
    <row r="5679" spans="2:87" s="1365" customFormat="1" x14ac:dyDescent="0.25">
      <c r="B5679" s="1831"/>
      <c r="C5679" s="1831"/>
      <c r="D5679" s="1627"/>
      <c r="E5679" s="1831"/>
      <c r="F5679" s="1831"/>
      <c r="G5679" s="1831"/>
      <c r="S5679" s="1473"/>
      <c r="BU5679" s="1819"/>
      <c r="CI5679" s="1455"/>
    </row>
    <row r="5680" spans="2:87" s="1365" customFormat="1" x14ac:dyDescent="0.25">
      <c r="B5680" s="1831"/>
      <c r="C5680" s="1831"/>
      <c r="D5680" s="1627"/>
      <c r="E5680" s="1831"/>
      <c r="F5680" s="1831"/>
      <c r="G5680" s="1831"/>
      <c r="S5680" s="1473"/>
      <c r="BU5680" s="1819"/>
      <c r="CI5680" s="1455"/>
    </row>
    <row r="5681" spans="2:87" s="1365" customFormat="1" x14ac:dyDescent="0.25">
      <c r="B5681" s="1831"/>
      <c r="C5681" s="1831"/>
      <c r="D5681" s="1627"/>
      <c r="E5681" s="1831"/>
      <c r="F5681" s="1831"/>
      <c r="G5681" s="1831"/>
      <c r="S5681" s="1473"/>
      <c r="BU5681" s="1819"/>
      <c r="CI5681" s="1455"/>
    </row>
    <row r="5682" spans="2:87" s="1365" customFormat="1" x14ac:dyDescent="0.25">
      <c r="B5682" s="1831"/>
      <c r="C5682" s="1831"/>
      <c r="D5682" s="1627"/>
      <c r="E5682" s="1831"/>
      <c r="F5682" s="1831"/>
      <c r="G5682" s="1831"/>
      <c r="S5682" s="1473"/>
      <c r="BU5682" s="1819"/>
      <c r="CI5682" s="1455"/>
    </row>
    <row r="5683" spans="2:87" s="1365" customFormat="1" x14ac:dyDescent="0.25">
      <c r="B5683" s="1831"/>
      <c r="C5683" s="1831"/>
      <c r="D5683" s="1627"/>
      <c r="E5683" s="1831"/>
      <c r="F5683" s="1831"/>
      <c r="G5683" s="1831"/>
      <c r="S5683" s="1473"/>
      <c r="BU5683" s="1819"/>
      <c r="CI5683" s="1455"/>
    </row>
    <row r="5684" spans="2:87" s="1365" customFormat="1" x14ac:dyDescent="0.25">
      <c r="B5684" s="1831"/>
      <c r="C5684" s="1831"/>
      <c r="D5684" s="1627"/>
      <c r="E5684" s="1831"/>
      <c r="F5684" s="1831"/>
      <c r="G5684" s="1831"/>
      <c r="S5684" s="1473"/>
      <c r="BU5684" s="1819"/>
      <c r="CI5684" s="1455"/>
    </row>
    <row r="5685" spans="2:87" s="1365" customFormat="1" x14ac:dyDescent="0.25">
      <c r="B5685" s="1831"/>
      <c r="C5685" s="1831"/>
      <c r="D5685" s="1627"/>
      <c r="E5685" s="1831"/>
      <c r="F5685" s="1831"/>
      <c r="G5685" s="1831"/>
      <c r="S5685" s="1473"/>
      <c r="BU5685" s="1819"/>
      <c r="CI5685" s="1455"/>
    </row>
    <row r="5686" spans="2:87" s="1365" customFormat="1" x14ac:dyDescent="0.25">
      <c r="B5686" s="1831"/>
      <c r="C5686" s="1831"/>
      <c r="D5686" s="1627"/>
      <c r="E5686" s="1831"/>
      <c r="F5686" s="1831"/>
      <c r="G5686" s="1831"/>
      <c r="S5686" s="1473"/>
      <c r="BU5686" s="1819"/>
      <c r="CI5686" s="1455"/>
    </row>
    <row r="5687" spans="2:87" s="1365" customFormat="1" x14ac:dyDescent="0.25">
      <c r="B5687" s="1831"/>
      <c r="C5687" s="1831"/>
      <c r="D5687" s="1627"/>
      <c r="E5687" s="1831"/>
      <c r="F5687" s="1831"/>
      <c r="G5687" s="1831"/>
      <c r="S5687" s="1473"/>
      <c r="BU5687" s="1819"/>
      <c r="CI5687" s="1455"/>
    </row>
    <row r="5688" spans="2:87" s="1365" customFormat="1" x14ac:dyDescent="0.25">
      <c r="B5688" s="1831"/>
      <c r="C5688" s="1831"/>
      <c r="D5688" s="1627"/>
      <c r="E5688" s="1831"/>
      <c r="F5688" s="1831"/>
      <c r="G5688" s="1831"/>
      <c r="S5688" s="1473"/>
      <c r="BU5688" s="1819"/>
      <c r="CI5688" s="1455"/>
    </row>
    <row r="5689" spans="2:87" s="1365" customFormat="1" x14ac:dyDescent="0.25">
      <c r="B5689" s="1831"/>
      <c r="C5689" s="1831"/>
      <c r="D5689" s="1627"/>
      <c r="E5689" s="1831"/>
      <c r="F5689" s="1831"/>
      <c r="G5689" s="1831"/>
      <c r="S5689" s="1473"/>
      <c r="BU5689" s="1819"/>
      <c r="CI5689" s="1455"/>
    </row>
    <row r="5690" spans="2:87" s="1365" customFormat="1" x14ac:dyDescent="0.25">
      <c r="B5690" s="1831"/>
      <c r="C5690" s="1831"/>
      <c r="D5690" s="1627"/>
      <c r="E5690" s="1831"/>
      <c r="F5690" s="1831"/>
      <c r="G5690" s="1831"/>
      <c r="S5690" s="1473"/>
      <c r="BU5690" s="1819"/>
      <c r="CI5690" s="1455"/>
    </row>
    <row r="5691" spans="2:87" s="1365" customFormat="1" x14ac:dyDescent="0.25">
      <c r="B5691" s="1831"/>
      <c r="C5691" s="1831"/>
      <c r="D5691" s="1627"/>
      <c r="E5691" s="1831"/>
      <c r="F5691" s="1831"/>
      <c r="G5691" s="1831"/>
      <c r="S5691" s="1473"/>
      <c r="BU5691" s="1819"/>
      <c r="CI5691" s="1455"/>
    </row>
    <row r="5692" spans="2:87" s="1365" customFormat="1" x14ac:dyDescent="0.25">
      <c r="B5692" s="1831"/>
      <c r="C5692" s="1831"/>
      <c r="D5692" s="1627"/>
      <c r="E5692" s="1831"/>
      <c r="F5692" s="1831"/>
      <c r="G5692" s="1831"/>
      <c r="S5692" s="1473"/>
      <c r="BU5692" s="1819"/>
      <c r="CI5692" s="1455"/>
    </row>
    <row r="5693" spans="2:87" s="1365" customFormat="1" x14ac:dyDescent="0.25">
      <c r="B5693" s="1831"/>
      <c r="C5693" s="1831"/>
      <c r="D5693" s="1627"/>
      <c r="E5693" s="1831"/>
      <c r="F5693" s="1831"/>
      <c r="G5693" s="1831"/>
      <c r="S5693" s="1473"/>
      <c r="BU5693" s="1819"/>
      <c r="CI5693" s="1455"/>
    </row>
    <row r="5694" spans="2:87" s="1365" customFormat="1" x14ac:dyDescent="0.25">
      <c r="B5694" s="1831"/>
      <c r="C5694" s="1831"/>
      <c r="D5694" s="1627"/>
      <c r="E5694" s="1831"/>
      <c r="F5694" s="1831"/>
      <c r="G5694" s="1831"/>
      <c r="S5694" s="1473"/>
      <c r="BU5694" s="1819"/>
      <c r="CI5694" s="1455"/>
    </row>
    <row r="5695" spans="2:87" s="1365" customFormat="1" x14ac:dyDescent="0.25">
      <c r="B5695" s="1831"/>
      <c r="C5695" s="1831"/>
      <c r="D5695" s="1627"/>
      <c r="E5695" s="1831"/>
      <c r="F5695" s="1831"/>
      <c r="G5695" s="1831"/>
      <c r="S5695" s="1473"/>
      <c r="BU5695" s="1819"/>
      <c r="CI5695" s="1455"/>
    </row>
    <row r="5696" spans="2:87" s="1365" customFormat="1" x14ac:dyDescent="0.25">
      <c r="B5696" s="1831"/>
      <c r="C5696" s="1831"/>
      <c r="D5696" s="1627"/>
      <c r="E5696" s="1831"/>
      <c r="F5696" s="1831"/>
      <c r="G5696" s="1831"/>
      <c r="S5696" s="1473"/>
      <c r="BU5696" s="1819"/>
      <c r="CI5696" s="1455"/>
    </row>
    <row r="5697" spans="2:87" s="1365" customFormat="1" x14ac:dyDescent="0.25">
      <c r="B5697" s="1831"/>
      <c r="C5697" s="1831"/>
      <c r="D5697" s="1627"/>
      <c r="E5697" s="1831"/>
      <c r="F5697" s="1831"/>
      <c r="G5697" s="1831"/>
      <c r="S5697" s="1473"/>
      <c r="BU5697" s="1819"/>
      <c r="CI5697" s="1455"/>
    </row>
    <row r="5698" spans="2:87" s="1365" customFormat="1" x14ac:dyDescent="0.25">
      <c r="B5698" s="1831"/>
      <c r="C5698" s="1831"/>
      <c r="D5698" s="1627"/>
      <c r="E5698" s="1831"/>
      <c r="F5698" s="1831"/>
      <c r="G5698" s="1831"/>
      <c r="S5698" s="1473"/>
      <c r="BU5698" s="1819"/>
      <c r="CI5698" s="1455"/>
    </row>
    <row r="5699" spans="2:87" s="1365" customFormat="1" x14ac:dyDescent="0.25">
      <c r="B5699" s="1831"/>
      <c r="C5699" s="1831"/>
      <c r="D5699" s="1627"/>
      <c r="E5699" s="1831"/>
      <c r="F5699" s="1831"/>
      <c r="G5699" s="1831"/>
      <c r="S5699" s="1473"/>
      <c r="BU5699" s="1819"/>
      <c r="CI5699" s="1455"/>
    </row>
    <row r="5700" spans="2:87" s="1365" customFormat="1" x14ac:dyDescent="0.25">
      <c r="B5700" s="1831"/>
      <c r="C5700" s="1831"/>
      <c r="D5700" s="1627"/>
      <c r="E5700" s="1831"/>
      <c r="F5700" s="1831"/>
      <c r="G5700" s="1831"/>
      <c r="S5700" s="1473"/>
      <c r="BU5700" s="1819"/>
      <c r="CI5700" s="1455"/>
    </row>
    <row r="5701" spans="2:87" s="1365" customFormat="1" x14ac:dyDescent="0.25">
      <c r="B5701" s="1831"/>
      <c r="C5701" s="1831"/>
      <c r="D5701" s="1627"/>
      <c r="E5701" s="1831"/>
      <c r="F5701" s="1831"/>
      <c r="G5701" s="1831"/>
      <c r="S5701" s="1473"/>
      <c r="BU5701" s="1819"/>
      <c r="CI5701" s="1455"/>
    </row>
    <row r="5702" spans="2:87" s="1365" customFormat="1" x14ac:dyDescent="0.25">
      <c r="B5702" s="1831"/>
      <c r="C5702" s="1831"/>
      <c r="D5702" s="1627"/>
      <c r="E5702" s="1831"/>
      <c r="F5702" s="1831"/>
      <c r="G5702" s="1831"/>
      <c r="S5702" s="1473"/>
      <c r="BU5702" s="1819"/>
      <c r="CI5702" s="1455"/>
    </row>
    <row r="5703" spans="2:87" s="1365" customFormat="1" x14ac:dyDescent="0.25">
      <c r="B5703" s="1831"/>
      <c r="C5703" s="1831"/>
      <c r="D5703" s="1627"/>
      <c r="E5703" s="1831"/>
      <c r="F5703" s="1831"/>
      <c r="G5703" s="1831"/>
      <c r="S5703" s="1473"/>
      <c r="BU5703" s="1819"/>
      <c r="CI5703" s="1455"/>
    </row>
    <row r="5704" spans="2:87" s="1365" customFormat="1" x14ac:dyDescent="0.25">
      <c r="B5704" s="1831"/>
      <c r="C5704" s="1831"/>
      <c r="D5704" s="1627"/>
      <c r="E5704" s="1831"/>
      <c r="F5704" s="1831"/>
      <c r="G5704" s="1831"/>
      <c r="S5704" s="1473"/>
      <c r="BU5704" s="1819"/>
      <c r="CI5704" s="1455"/>
    </row>
    <row r="5705" spans="2:87" s="1365" customFormat="1" x14ac:dyDescent="0.25">
      <c r="B5705" s="1831"/>
      <c r="C5705" s="1831"/>
      <c r="D5705" s="1627"/>
      <c r="E5705" s="1831"/>
      <c r="F5705" s="1831"/>
      <c r="G5705" s="1831"/>
      <c r="S5705" s="1473"/>
      <c r="BU5705" s="1819"/>
      <c r="CI5705" s="1455"/>
    </row>
    <row r="5706" spans="2:87" s="1365" customFormat="1" x14ac:dyDescent="0.25">
      <c r="B5706" s="1831"/>
      <c r="C5706" s="1831"/>
      <c r="D5706" s="1627"/>
      <c r="E5706" s="1831"/>
      <c r="F5706" s="1831"/>
      <c r="G5706" s="1831"/>
      <c r="S5706" s="1473"/>
      <c r="BU5706" s="1819"/>
      <c r="CI5706" s="1455"/>
    </row>
    <row r="5707" spans="2:87" s="1365" customFormat="1" x14ac:dyDescent="0.25">
      <c r="B5707" s="1831"/>
      <c r="C5707" s="1831"/>
      <c r="D5707" s="1627"/>
      <c r="E5707" s="1831"/>
      <c r="F5707" s="1831"/>
      <c r="G5707" s="1831"/>
      <c r="S5707" s="1473"/>
      <c r="BU5707" s="1819"/>
      <c r="CI5707" s="1455"/>
    </row>
    <row r="5708" spans="2:87" s="1365" customFormat="1" x14ac:dyDescent="0.25">
      <c r="B5708" s="1831"/>
      <c r="C5708" s="1831"/>
      <c r="D5708" s="1627"/>
      <c r="E5708" s="1831"/>
      <c r="F5708" s="1831"/>
      <c r="G5708" s="1831"/>
      <c r="S5708" s="1473"/>
      <c r="BU5708" s="1819"/>
      <c r="CI5708" s="1455"/>
    </row>
    <row r="5709" spans="2:87" s="1365" customFormat="1" x14ac:dyDescent="0.25">
      <c r="B5709" s="1831"/>
      <c r="C5709" s="1831"/>
      <c r="D5709" s="1627"/>
      <c r="E5709" s="1831"/>
      <c r="F5709" s="1831"/>
      <c r="G5709" s="1831"/>
      <c r="S5709" s="1473"/>
      <c r="BU5709" s="1819"/>
      <c r="CI5709" s="1455"/>
    </row>
    <row r="5710" spans="2:87" s="1365" customFormat="1" x14ac:dyDescent="0.25">
      <c r="B5710" s="1831"/>
      <c r="C5710" s="1831"/>
      <c r="D5710" s="1627"/>
      <c r="E5710" s="1831"/>
      <c r="F5710" s="1831"/>
      <c r="G5710" s="1831"/>
      <c r="S5710" s="1473"/>
      <c r="BU5710" s="1819"/>
      <c r="CI5710" s="1455"/>
    </row>
    <row r="5711" spans="2:87" s="1365" customFormat="1" x14ac:dyDescent="0.25">
      <c r="B5711" s="1831"/>
      <c r="C5711" s="1831"/>
      <c r="D5711" s="1627"/>
      <c r="E5711" s="1831"/>
      <c r="F5711" s="1831"/>
      <c r="G5711" s="1831"/>
      <c r="S5711" s="1473"/>
      <c r="BU5711" s="1819"/>
      <c r="CI5711" s="1455"/>
    </row>
    <row r="5712" spans="2:87" s="1365" customFormat="1" x14ac:dyDescent="0.25">
      <c r="B5712" s="1831"/>
      <c r="C5712" s="1831"/>
      <c r="D5712" s="1627"/>
      <c r="E5712" s="1831"/>
      <c r="F5712" s="1831"/>
      <c r="G5712" s="1831"/>
      <c r="S5712" s="1473"/>
      <c r="BU5712" s="1819"/>
      <c r="CI5712" s="1455"/>
    </row>
    <row r="5713" spans="2:87" s="1365" customFormat="1" x14ac:dyDescent="0.25">
      <c r="B5713" s="1831"/>
      <c r="C5713" s="1831"/>
      <c r="D5713" s="1627"/>
      <c r="E5713" s="1831"/>
      <c r="F5713" s="1831"/>
      <c r="G5713" s="1831"/>
      <c r="S5713" s="1473"/>
      <c r="BU5713" s="1819"/>
      <c r="CI5713" s="1455"/>
    </row>
    <row r="5714" spans="2:87" s="1365" customFormat="1" x14ac:dyDescent="0.25">
      <c r="B5714" s="1831"/>
      <c r="C5714" s="1831"/>
      <c r="D5714" s="1627"/>
      <c r="E5714" s="1831"/>
      <c r="F5714" s="1831"/>
      <c r="G5714" s="1831"/>
      <c r="S5714" s="1473"/>
      <c r="BU5714" s="1819"/>
      <c r="CI5714" s="1455"/>
    </row>
    <row r="5715" spans="2:87" s="1365" customFormat="1" x14ac:dyDescent="0.25">
      <c r="B5715" s="1831"/>
      <c r="C5715" s="1831"/>
      <c r="D5715" s="1627"/>
      <c r="E5715" s="1831"/>
      <c r="F5715" s="1831"/>
      <c r="G5715" s="1831"/>
      <c r="S5715" s="1473"/>
      <c r="BU5715" s="1819"/>
      <c r="CI5715" s="1455"/>
    </row>
    <row r="5716" spans="2:87" s="1365" customFormat="1" x14ac:dyDescent="0.25">
      <c r="B5716" s="1831"/>
      <c r="C5716" s="1831"/>
      <c r="D5716" s="1627"/>
      <c r="E5716" s="1831"/>
      <c r="F5716" s="1831"/>
      <c r="G5716" s="1831"/>
      <c r="S5716" s="1473"/>
      <c r="BU5716" s="1819"/>
      <c r="CI5716" s="1455"/>
    </row>
    <row r="5717" spans="2:87" s="1365" customFormat="1" x14ac:dyDescent="0.25">
      <c r="B5717" s="1831"/>
      <c r="C5717" s="1831"/>
      <c r="D5717" s="1627"/>
      <c r="E5717" s="1831"/>
      <c r="F5717" s="1831"/>
      <c r="G5717" s="1831"/>
      <c r="S5717" s="1473"/>
      <c r="BU5717" s="1819"/>
      <c r="CI5717" s="1455"/>
    </row>
    <row r="5718" spans="2:87" s="1365" customFormat="1" x14ac:dyDescent="0.25">
      <c r="B5718" s="1831"/>
      <c r="C5718" s="1831"/>
      <c r="D5718" s="1627"/>
      <c r="E5718" s="1831"/>
      <c r="F5718" s="1831"/>
      <c r="G5718" s="1831"/>
      <c r="S5718" s="1473"/>
      <c r="BU5718" s="1819"/>
      <c r="CI5718" s="1455"/>
    </row>
    <row r="5719" spans="2:87" s="1365" customFormat="1" x14ac:dyDescent="0.25">
      <c r="B5719" s="1831"/>
      <c r="C5719" s="1831"/>
      <c r="D5719" s="1627"/>
      <c r="E5719" s="1831"/>
      <c r="F5719" s="1831"/>
      <c r="G5719" s="1831"/>
      <c r="S5719" s="1473"/>
      <c r="BU5719" s="1819"/>
      <c r="CI5719" s="1455"/>
    </row>
    <row r="5720" spans="2:87" s="1365" customFormat="1" x14ac:dyDescent="0.25">
      <c r="B5720" s="1831"/>
      <c r="C5720" s="1831"/>
      <c r="D5720" s="1627"/>
      <c r="E5720" s="1831"/>
      <c r="F5720" s="1831"/>
      <c r="G5720" s="1831"/>
      <c r="S5720" s="1473"/>
      <c r="BU5720" s="1819"/>
      <c r="CI5720" s="1455"/>
    </row>
    <row r="5721" spans="2:87" s="1365" customFormat="1" x14ac:dyDescent="0.25">
      <c r="B5721" s="1831"/>
      <c r="C5721" s="1831"/>
      <c r="D5721" s="1627"/>
      <c r="E5721" s="1831"/>
      <c r="F5721" s="1831"/>
      <c r="G5721" s="1831"/>
      <c r="S5721" s="1473"/>
      <c r="BU5721" s="1819"/>
      <c r="CI5721" s="1455"/>
    </row>
    <row r="5722" spans="2:87" s="1365" customFormat="1" x14ac:dyDescent="0.25">
      <c r="B5722" s="1831"/>
      <c r="C5722" s="1831"/>
      <c r="D5722" s="1627"/>
      <c r="E5722" s="1831"/>
      <c r="F5722" s="1831"/>
      <c r="G5722" s="1831"/>
      <c r="S5722" s="1473"/>
      <c r="BU5722" s="1819"/>
      <c r="CI5722" s="1455"/>
    </row>
    <row r="5723" spans="2:87" s="1365" customFormat="1" x14ac:dyDescent="0.25">
      <c r="B5723" s="1831"/>
      <c r="C5723" s="1831"/>
      <c r="D5723" s="1627"/>
      <c r="E5723" s="1831"/>
      <c r="F5723" s="1831"/>
      <c r="G5723" s="1831"/>
      <c r="S5723" s="1473"/>
      <c r="BU5723" s="1819"/>
      <c r="CI5723" s="1455"/>
    </row>
    <row r="5724" spans="2:87" s="1365" customFormat="1" x14ac:dyDescent="0.25">
      <c r="B5724" s="1831"/>
      <c r="C5724" s="1831"/>
      <c r="D5724" s="1627"/>
      <c r="E5724" s="1831"/>
      <c r="F5724" s="1831"/>
      <c r="G5724" s="1831"/>
      <c r="S5724" s="1473"/>
      <c r="BU5724" s="1819"/>
      <c r="CI5724" s="1455"/>
    </row>
    <row r="5725" spans="2:87" s="1365" customFormat="1" x14ac:dyDescent="0.25">
      <c r="B5725" s="1831"/>
      <c r="C5725" s="1831"/>
      <c r="D5725" s="1627"/>
      <c r="E5725" s="1831"/>
      <c r="F5725" s="1831"/>
      <c r="G5725" s="1831"/>
      <c r="S5725" s="1473"/>
      <c r="BU5725" s="1819"/>
      <c r="CI5725" s="1455"/>
    </row>
    <row r="5726" spans="2:87" s="1365" customFormat="1" x14ac:dyDescent="0.25">
      <c r="B5726" s="1831"/>
      <c r="C5726" s="1831"/>
      <c r="D5726" s="1627"/>
      <c r="E5726" s="1831"/>
      <c r="F5726" s="1831"/>
      <c r="G5726" s="1831"/>
      <c r="S5726" s="1473"/>
      <c r="BU5726" s="1819"/>
      <c r="CI5726" s="1455"/>
    </row>
    <row r="5727" spans="2:87" s="1365" customFormat="1" x14ac:dyDescent="0.25">
      <c r="B5727" s="1831"/>
      <c r="C5727" s="1831"/>
      <c r="D5727" s="1627"/>
      <c r="E5727" s="1831"/>
      <c r="F5727" s="1831"/>
      <c r="G5727" s="1831"/>
      <c r="S5727" s="1473"/>
      <c r="BU5727" s="1819"/>
      <c r="CI5727" s="1455"/>
    </row>
    <row r="5728" spans="2:87" s="1365" customFormat="1" x14ac:dyDescent="0.25">
      <c r="B5728" s="1831"/>
      <c r="C5728" s="1831"/>
      <c r="D5728" s="1627"/>
      <c r="E5728" s="1831"/>
      <c r="F5728" s="1831"/>
      <c r="G5728" s="1831"/>
      <c r="S5728" s="1473"/>
      <c r="BU5728" s="1819"/>
      <c r="CI5728" s="1455"/>
    </row>
    <row r="5729" spans="2:87" s="1365" customFormat="1" x14ac:dyDescent="0.25">
      <c r="B5729" s="1831"/>
      <c r="C5729" s="1831"/>
      <c r="D5729" s="1627"/>
      <c r="E5729" s="1831"/>
      <c r="F5729" s="1831"/>
      <c r="G5729" s="1831"/>
      <c r="S5729" s="1473"/>
      <c r="BU5729" s="1819"/>
      <c r="CI5729" s="1455"/>
    </row>
    <row r="5730" spans="2:87" s="1365" customFormat="1" x14ac:dyDescent="0.25">
      <c r="B5730" s="1831"/>
      <c r="C5730" s="1831"/>
      <c r="D5730" s="1627"/>
      <c r="E5730" s="1831"/>
      <c r="F5730" s="1831"/>
      <c r="G5730" s="1831"/>
      <c r="S5730" s="1473"/>
      <c r="BU5730" s="1819"/>
      <c r="CI5730" s="1455"/>
    </row>
    <row r="5731" spans="2:87" s="1365" customFormat="1" x14ac:dyDescent="0.25">
      <c r="B5731" s="1831"/>
      <c r="C5731" s="1831"/>
      <c r="D5731" s="1627"/>
      <c r="E5731" s="1831"/>
      <c r="F5731" s="1831"/>
      <c r="G5731" s="1831"/>
      <c r="S5731" s="1473"/>
      <c r="BU5731" s="1819"/>
      <c r="CI5731" s="1455"/>
    </row>
    <row r="5732" spans="2:87" s="1365" customFormat="1" x14ac:dyDescent="0.25">
      <c r="B5732" s="1831"/>
      <c r="C5732" s="1831"/>
      <c r="D5732" s="1627"/>
      <c r="E5732" s="1831"/>
      <c r="F5732" s="1831"/>
      <c r="G5732" s="1831"/>
      <c r="S5732" s="1473"/>
      <c r="BU5732" s="1819"/>
      <c r="CI5732" s="1455"/>
    </row>
    <row r="5733" spans="2:87" s="1365" customFormat="1" x14ac:dyDescent="0.25">
      <c r="B5733" s="1831"/>
      <c r="C5733" s="1831"/>
      <c r="D5733" s="1627"/>
      <c r="E5733" s="1831"/>
      <c r="F5733" s="1831"/>
      <c r="G5733" s="1831"/>
      <c r="S5733" s="1473"/>
      <c r="BU5733" s="1819"/>
      <c r="CI5733" s="1455"/>
    </row>
    <row r="5734" spans="2:87" s="1365" customFormat="1" x14ac:dyDescent="0.25">
      <c r="B5734" s="1831"/>
      <c r="C5734" s="1831"/>
      <c r="D5734" s="1627"/>
      <c r="E5734" s="1831"/>
      <c r="F5734" s="1831"/>
      <c r="G5734" s="1831"/>
      <c r="S5734" s="1473"/>
      <c r="BU5734" s="1819"/>
      <c r="CI5734" s="1455"/>
    </row>
    <row r="5735" spans="2:87" s="1365" customFormat="1" x14ac:dyDescent="0.25">
      <c r="B5735" s="1831"/>
      <c r="C5735" s="1831"/>
      <c r="D5735" s="1627"/>
      <c r="E5735" s="1831"/>
      <c r="F5735" s="1831"/>
      <c r="G5735" s="1831"/>
      <c r="S5735" s="1473"/>
      <c r="BU5735" s="1819"/>
      <c r="CI5735" s="1455"/>
    </row>
    <row r="5736" spans="2:87" s="1365" customFormat="1" x14ac:dyDescent="0.25">
      <c r="B5736" s="1831"/>
      <c r="C5736" s="1831"/>
      <c r="D5736" s="1627"/>
      <c r="E5736" s="1831"/>
      <c r="F5736" s="1831"/>
      <c r="G5736" s="1831"/>
      <c r="S5736" s="1473"/>
      <c r="BU5736" s="1819"/>
      <c r="CI5736" s="1455"/>
    </row>
    <row r="5737" spans="2:87" s="1365" customFormat="1" x14ac:dyDescent="0.25">
      <c r="B5737" s="1831"/>
      <c r="C5737" s="1831"/>
      <c r="D5737" s="1627"/>
      <c r="E5737" s="1831"/>
      <c r="F5737" s="1831"/>
      <c r="G5737" s="1831"/>
      <c r="S5737" s="1473"/>
      <c r="BU5737" s="1819"/>
      <c r="CI5737" s="1455"/>
    </row>
    <row r="5738" spans="2:87" s="1365" customFormat="1" x14ac:dyDescent="0.25">
      <c r="B5738" s="1831"/>
      <c r="C5738" s="1831"/>
      <c r="D5738" s="1627"/>
      <c r="E5738" s="1831"/>
      <c r="F5738" s="1831"/>
      <c r="G5738" s="1831"/>
      <c r="S5738" s="1473"/>
      <c r="BU5738" s="1819"/>
      <c r="CI5738" s="1455"/>
    </row>
    <row r="5739" spans="2:87" s="1365" customFormat="1" x14ac:dyDescent="0.25">
      <c r="B5739" s="1831"/>
      <c r="C5739" s="1831"/>
      <c r="D5739" s="1627"/>
      <c r="E5739" s="1831"/>
      <c r="F5739" s="1831"/>
      <c r="G5739" s="1831"/>
      <c r="S5739" s="1473"/>
      <c r="BU5739" s="1819"/>
      <c r="CI5739" s="1455"/>
    </row>
    <row r="5740" spans="2:87" s="1365" customFormat="1" x14ac:dyDescent="0.25">
      <c r="B5740" s="1831"/>
      <c r="C5740" s="1831"/>
      <c r="D5740" s="1627"/>
      <c r="E5740" s="1831"/>
      <c r="F5740" s="1831"/>
      <c r="G5740" s="1831"/>
      <c r="S5740" s="1473"/>
      <c r="BU5740" s="1819"/>
      <c r="CI5740" s="1455"/>
    </row>
    <row r="5741" spans="2:87" s="1365" customFormat="1" x14ac:dyDescent="0.25">
      <c r="B5741" s="1831"/>
      <c r="C5741" s="1831"/>
      <c r="D5741" s="1627"/>
      <c r="E5741" s="1831"/>
      <c r="F5741" s="1831"/>
      <c r="G5741" s="1831"/>
      <c r="S5741" s="1473"/>
      <c r="BU5741" s="1819"/>
      <c r="CI5741" s="1455"/>
    </row>
    <row r="5742" spans="2:87" s="1365" customFormat="1" x14ac:dyDescent="0.25">
      <c r="B5742" s="1831"/>
      <c r="C5742" s="1831"/>
      <c r="D5742" s="1627"/>
      <c r="E5742" s="1831"/>
      <c r="F5742" s="1831"/>
      <c r="G5742" s="1831"/>
      <c r="S5742" s="1473"/>
      <c r="BU5742" s="1819"/>
      <c r="CI5742" s="1455"/>
    </row>
    <row r="5743" spans="2:87" s="1365" customFormat="1" x14ac:dyDescent="0.25">
      <c r="B5743" s="1831"/>
      <c r="C5743" s="1831"/>
      <c r="D5743" s="1627"/>
      <c r="E5743" s="1831"/>
      <c r="F5743" s="1831"/>
      <c r="G5743" s="1831"/>
      <c r="S5743" s="1473"/>
      <c r="BU5743" s="1819"/>
      <c r="CI5743" s="1455"/>
    </row>
    <row r="5744" spans="2:87" s="1365" customFormat="1" x14ac:dyDescent="0.25">
      <c r="B5744" s="1831"/>
      <c r="C5744" s="1831"/>
      <c r="D5744" s="1627"/>
      <c r="E5744" s="1831"/>
      <c r="F5744" s="1831"/>
      <c r="G5744" s="1831"/>
      <c r="S5744" s="1473"/>
      <c r="BU5744" s="1819"/>
      <c r="CI5744" s="1455"/>
    </row>
    <row r="5745" spans="2:87" s="1365" customFormat="1" x14ac:dyDescent="0.25">
      <c r="B5745" s="1831"/>
      <c r="C5745" s="1831"/>
      <c r="D5745" s="1627"/>
      <c r="E5745" s="1831"/>
      <c r="F5745" s="1831"/>
      <c r="G5745" s="1831"/>
      <c r="S5745" s="1473"/>
      <c r="BU5745" s="1819"/>
      <c r="CI5745" s="1455"/>
    </row>
    <row r="5746" spans="2:87" s="1365" customFormat="1" x14ac:dyDescent="0.25">
      <c r="B5746" s="1831"/>
      <c r="C5746" s="1831"/>
      <c r="D5746" s="1627"/>
      <c r="E5746" s="1831"/>
      <c r="F5746" s="1831"/>
      <c r="G5746" s="1831"/>
      <c r="S5746" s="1473"/>
      <c r="BU5746" s="1819"/>
      <c r="CI5746" s="1455"/>
    </row>
    <row r="5747" spans="2:87" s="1365" customFormat="1" x14ac:dyDescent="0.25">
      <c r="B5747" s="1831"/>
      <c r="C5747" s="1831"/>
      <c r="D5747" s="1627"/>
      <c r="E5747" s="1831"/>
      <c r="F5747" s="1831"/>
      <c r="G5747" s="1831"/>
      <c r="S5747" s="1473"/>
      <c r="BU5747" s="1819"/>
      <c r="CI5747" s="1455"/>
    </row>
    <row r="5748" spans="2:87" s="1365" customFormat="1" x14ac:dyDescent="0.25">
      <c r="B5748" s="1831"/>
      <c r="C5748" s="1831"/>
      <c r="D5748" s="1627"/>
      <c r="E5748" s="1831"/>
      <c r="F5748" s="1831"/>
      <c r="G5748" s="1831"/>
      <c r="S5748" s="1473"/>
      <c r="BU5748" s="1819"/>
      <c r="CI5748" s="1455"/>
    </row>
    <row r="5749" spans="2:87" s="1365" customFormat="1" x14ac:dyDescent="0.25">
      <c r="B5749" s="1831"/>
      <c r="C5749" s="1831"/>
      <c r="D5749" s="1627"/>
      <c r="E5749" s="1831"/>
      <c r="F5749" s="1831"/>
      <c r="G5749" s="1831"/>
      <c r="S5749" s="1473"/>
      <c r="BU5749" s="1819"/>
      <c r="CI5749" s="1455"/>
    </row>
    <row r="5750" spans="2:87" s="1365" customFormat="1" x14ac:dyDescent="0.25">
      <c r="B5750" s="1831"/>
      <c r="C5750" s="1831"/>
      <c r="D5750" s="1627"/>
      <c r="E5750" s="1831"/>
      <c r="F5750" s="1831"/>
      <c r="G5750" s="1831"/>
      <c r="S5750" s="1473"/>
      <c r="BU5750" s="1819"/>
      <c r="CI5750" s="1455"/>
    </row>
    <row r="5751" spans="2:87" s="1365" customFormat="1" x14ac:dyDescent="0.25">
      <c r="B5751" s="1831"/>
      <c r="C5751" s="1831"/>
      <c r="D5751" s="1627"/>
      <c r="E5751" s="1831"/>
      <c r="F5751" s="1831"/>
      <c r="G5751" s="1831"/>
      <c r="S5751" s="1473"/>
      <c r="BU5751" s="1819"/>
      <c r="CI5751" s="1455"/>
    </row>
    <row r="5752" spans="2:87" s="1365" customFormat="1" x14ac:dyDescent="0.25">
      <c r="B5752" s="1831"/>
      <c r="C5752" s="1831"/>
      <c r="D5752" s="1627"/>
      <c r="E5752" s="1831"/>
      <c r="F5752" s="1831"/>
      <c r="G5752" s="1831"/>
      <c r="S5752" s="1473"/>
      <c r="BU5752" s="1819"/>
      <c r="CI5752" s="1455"/>
    </row>
    <row r="5753" spans="2:87" s="1365" customFormat="1" x14ac:dyDescent="0.25">
      <c r="B5753" s="1831"/>
      <c r="C5753" s="1831"/>
      <c r="D5753" s="1627"/>
      <c r="E5753" s="1831"/>
      <c r="F5753" s="1831"/>
      <c r="G5753" s="1831"/>
      <c r="S5753" s="1473"/>
      <c r="BU5753" s="1819"/>
      <c r="CI5753" s="1455"/>
    </row>
    <row r="5754" spans="2:87" s="1365" customFormat="1" x14ac:dyDescent="0.25">
      <c r="B5754" s="1831"/>
      <c r="C5754" s="1831"/>
      <c r="D5754" s="1627"/>
      <c r="E5754" s="1831"/>
      <c r="F5754" s="1831"/>
      <c r="G5754" s="1831"/>
      <c r="S5754" s="1473"/>
      <c r="BU5754" s="1819"/>
      <c r="CI5754" s="1455"/>
    </row>
    <row r="5755" spans="2:87" s="1365" customFormat="1" x14ac:dyDescent="0.25">
      <c r="B5755" s="1831"/>
      <c r="C5755" s="1831"/>
      <c r="D5755" s="1627"/>
      <c r="E5755" s="1831"/>
      <c r="F5755" s="1831"/>
      <c r="G5755" s="1831"/>
      <c r="S5755" s="1473"/>
      <c r="BU5755" s="1819"/>
      <c r="CI5755" s="1455"/>
    </row>
    <row r="5756" spans="2:87" s="1365" customFormat="1" x14ac:dyDescent="0.25">
      <c r="B5756" s="1831"/>
      <c r="C5756" s="1831"/>
      <c r="D5756" s="1627"/>
      <c r="E5756" s="1831"/>
      <c r="F5756" s="1831"/>
      <c r="G5756" s="1831"/>
      <c r="S5756" s="1473"/>
      <c r="BU5756" s="1819"/>
      <c r="CI5756" s="1455"/>
    </row>
    <row r="5757" spans="2:87" s="1365" customFormat="1" x14ac:dyDescent="0.25">
      <c r="B5757" s="1831"/>
      <c r="C5757" s="1831"/>
      <c r="D5757" s="1627"/>
      <c r="E5757" s="1831"/>
      <c r="F5757" s="1831"/>
      <c r="G5757" s="1831"/>
      <c r="S5757" s="1473"/>
      <c r="BU5757" s="1819"/>
      <c r="CI5757" s="1455"/>
    </row>
    <row r="5758" spans="2:87" s="1365" customFormat="1" x14ac:dyDescent="0.25">
      <c r="B5758" s="1831"/>
      <c r="C5758" s="1831"/>
      <c r="D5758" s="1627"/>
      <c r="E5758" s="1831"/>
      <c r="F5758" s="1831"/>
      <c r="G5758" s="1831"/>
      <c r="S5758" s="1473"/>
      <c r="BU5758" s="1819"/>
      <c r="CI5758" s="1455"/>
    </row>
    <row r="5759" spans="2:87" s="1365" customFormat="1" x14ac:dyDescent="0.25">
      <c r="B5759" s="1831"/>
      <c r="C5759" s="1831"/>
      <c r="D5759" s="1627"/>
      <c r="E5759" s="1831"/>
      <c r="F5759" s="1831"/>
      <c r="G5759" s="1831"/>
      <c r="S5759" s="1473"/>
      <c r="BU5759" s="1819"/>
      <c r="CI5759" s="1455"/>
    </row>
    <row r="5760" spans="2:87" s="1365" customFormat="1" x14ac:dyDescent="0.25">
      <c r="B5760" s="1831"/>
      <c r="C5760" s="1831"/>
      <c r="D5760" s="1627"/>
      <c r="E5760" s="1831"/>
      <c r="F5760" s="1831"/>
      <c r="G5760" s="1831"/>
      <c r="S5760" s="1473"/>
      <c r="BU5760" s="1819"/>
      <c r="CI5760" s="1455"/>
    </row>
    <row r="5761" spans="2:87" s="1365" customFormat="1" x14ac:dyDescent="0.25">
      <c r="B5761" s="1831"/>
      <c r="C5761" s="1831"/>
      <c r="D5761" s="1627"/>
      <c r="E5761" s="1831"/>
      <c r="F5761" s="1831"/>
      <c r="G5761" s="1831"/>
      <c r="S5761" s="1473"/>
      <c r="BU5761" s="1819"/>
      <c r="CI5761" s="1455"/>
    </row>
    <row r="5762" spans="2:87" s="1365" customFormat="1" x14ac:dyDescent="0.25">
      <c r="B5762" s="1831"/>
      <c r="C5762" s="1831"/>
      <c r="D5762" s="1627"/>
      <c r="E5762" s="1831"/>
      <c r="F5762" s="1831"/>
      <c r="G5762" s="1831"/>
      <c r="S5762" s="1473"/>
      <c r="BU5762" s="1819"/>
      <c r="CI5762" s="1455"/>
    </row>
    <row r="5763" spans="2:87" s="1365" customFormat="1" x14ac:dyDescent="0.25">
      <c r="B5763" s="1831"/>
      <c r="C5763" s="1831"/>
      <c r="D5763" s="1627"/>
      <c r="E5763" s="1831"/>
      <c r="F5763" s="1831"/>
      <c r="G5763" s="1831"/>
      <c r="S5763" s="1473"/>
      <c r="BU5763" s="1819"/>
      <c r="CI5763" s="1455"/>
    </row>
    <row r="5764" spans="2:87" s="1365" customFormat="1" x14ac:dyDescent="0.25">
      <c r="B5764" s="1831"/>
      <c r="C5764" s="1831"/>
      <c r="D5764" s="1627"/>
      <c r="E5764" s="1831"/>
      <c r="F5764" s="1831"/>
      <c r="G5764" s="1831"/>
      <c r="S5764" s="1473"/>
      <c r="BU5764" s="1819"/>
      <c r="CI5764" s="1455"/>
    </row>
    <row r="5765" spans="2:87" s="1365" customFormat="1" x14ac:dyDescent="0.25">
      <c r="B5765" s="1831"/>
      <c r="C5765" s="1831"/>
      <c r="D5765" s="1627"/>
      <c r="E5765" s="1831"/>
      <c r="F5765" s="1831"/>
      <c r="G5765" s="1831"/>
      <c r="S5765" s="1473"/>
      <c r="BU5765" s="1819"/>
      <c r="CI5765" s="1455"/>
    </row>
    <row r="5766" spans="2:87" s="1365" customFormat="1" x14ac:dyDescent="0.25">
      <c r="B5766" s="1831"/>
      <c r="C5766" s="1831"/>
      <c r="D5766" s="1627"/>
      <c r="E5766" s="1831"/>
      <c r="F5766" s="1831"/>
      <c r="G5766" s="1831"/>
      <c r="S5766" s="1473"/>
      <c r="BU5766" s="1819"/>
      <c r="CI5766" s="1455"/>
    </row>
    <row r="5767" spans="2:87" s="1365" customFormat="1" x14ac:dyDescent="0.25">
      <c r="B5767" s="1831"/>
      <c r="C5767" s="1831"/>
      <c r="D5767" s="1627"/>
      <c r="E5767" s="1831"/>
      <c r="F5767" s="1831"/>
      <c r="G5767" s="1831"/>
      <c r="S5767" s="1473"/>
      <c r="BU5767" s="1819"/>
      <c r="CI5767" s="1455"/>
    </row>
    <row r="5768" spans="2:87" s="1365" customFormat="1" x14ac:dyDescent="0.25">
      <c r="B5768" s="1831"/>
      <c r="C5768" s="1831"/>
      <c r="D5768" s="1627"/>
      <c r="E5768" s="1831"/>
      <c r="F5768" s="1831"/>
      <c r="G5768" s="1831"/>
      <c r="S5768" s="1473"/>
      <c r="BU5768" s="1819"/>
      <c r="CI5768" s="1455"/>
    </row>
    <row r="5769" spans="2:87" s="1365" customFormat="1" x14ac:dyDescent="0.25">
      <c r="B5769" s="1831"/>
      <c r="C5769" s="1831"/>
      <c r="D5769" s="1627"/>
      <c r="E5769" s="1831"/>
      <c r="F5769" s="1831"/>
      <c r="G5769" s="1831"/>
      <c r="S5769" s="1473"/>
      <c r="BU5769" s="1819"/>
      <c r="CI5769" s="1455"/>
    </row>
    <row r="5770" spans="2:87" s="1365" customFormat="1" x14ac:dyDescent="0.25">
      <c r="B5770" s="1831"/>
      <c r="C5770" s="1831"/>
      <c r="D5770" s="1627"/>
      <c r="E5770" s="1831"/>
      <c r="F5770" s="1831"/>
      <c r="G5770" s="1831"/>
      <c r="S5770" s="1473"/>
      <c r="BU5770" s="1819"/>
      <c r="CI5770" s="1455"/>
    </row>
    <row r="5771" spans="2:87" s="1365" customFormat="1" x14ac:dyDescent="0.25">
      <c r="B5771" s="1831"/>
      <c r="C5771" s="1831"/>
      <c r="D5771" s="1627"/>
      <c r="E5771" s="1831"/>
      <c r="F5771" s="1831"/>
      <c r="G5771" s="1831"/>
      <c r="S5771" s="1473"/>
      <c r="BU5771" s="1819"/>
      <c r="CI5771" s="1455"/>
    </row>
    <row r="5772" spans="2:87" s="1365" customFormat="1" x14ac:dyDescent="0.25">
      <c r="B5772" s="1831"/>
      <c r="C5772" s="1831"/>
      <c r="D5772" s="1627"/>
      <c r="E5772" s="1831"/>
      <c r="F5772" s="1831"/>
      <c r="G5772" s="1831"/>
      <c r="S5772" s="1473"/>
      <c r="BU5772" s="1819"/>
      <c r="CI5772" s="1455"/>
    </row>
    <row r="5773" spans="2:87" s="1365" customFormat="1" x14ac:dyDescent="0.25">
      <c r="B5773" s="1831"/>
      <c r="C5773" s="1831"/>
      <c r="D5773" s="1627"/>
      <c r="E5773" s="1831"/>
      <c r="F5773" s="1831"/>
      <c r="G5773" s="1831"/>
      <c r="S5773" s="1473"/>
      <c r="BU5773" s="1819"/>
      <c r="CI5773" s="1455"/>
    </row>
    <row r="5774" spans="2:87" s="1365" customFormat="1" x14ac:dyDescent="0.25">
      <c r="B5774" s="1831"/>
      <c r="C5774" s="1831"/>
      <c r="D5774" s="1627"/>
      <c r="E5774" s="1831"/>
      <c r="F5774" s="1831"/>
      <c r="G5774" s="1831"/>
      <c r="S5774" s="1473"/>
      <c r="BU5774" s="1819"/>
      <c r="CI5774" s="1455"/>
    </row>
    <row r="5775" spans="2:87" s="1365" customFormat="1" x14ac:dyDescent="0.25">
      <c r="B5775" s="1831"/>
      <c r="C5775" s="1831"/>
      <c r="D5775" s="1627"/>
      <c r="E5775" s="1831"/>
      <c r="F5775" s="1831"/>
      <c r="G5775" s="1831"/>
      <c r="S5775" s="1473"/>
      <c r="BU5775" s="1819"/>
      <c r="CI5775" s="1455"/>
    </row>
    <row r="5776" spans="2:87" s="1365" customFormat="1" x14ac:dyDescent="0.25">
      <c r="B5776" s="1831"/>
      <c r="C5776" s="1831"/>
      <c r="D5776" s="1627"/>
      <c r="E5776" s="1831"/>
      <c r="F5776" s="1831"/>
      <c r="G5776" s="1831"/>
      <c r="S5776" s="1473"/>
      <c r="BU5776" s="1819"/>
      <c r="CI5776" s="1455"/>
    </row>
    <row r="5777" spans="2:87" s="1365" customFormat="1" x14ac:dyDescent="0.25">
      <c r="B5777" s="1831"/>
      <c r="C5777" s="1831"/>
      <c r="D5777" s="1627"/>
      <c r="E5777" s="1831"/>
      <c r="F5777" s="1831"/>
      <c r="G5777" s="1831"/>
      <c r="S5777" s="1473"/>
      <c r="BU5777" s="1819"/>
      <c r="CI5777" s="1455"/>
    </row>
    <row r="5778" spans="2:87" s="1365" customFormat="1" x14ac:dyDescent="0.25">
      <c r="B5778" s="1831"/>
      <c r="C5778" s="1831"/>
      <c r="D5778" s="1627"/>
      <c r="E5778" s="1831"/>
      <c r="F5778" s="1831"/>
      <c r="G5778" s="1831"/>
      <c r="S5778" s="1473"/>
      <c r="BU5778" s="1819"/>
      <c r="CI5778" s="1455"/>
    </row>
    <row r="5779" spans="2:87" s="1365" customFormat="1" x14ac:dyDescent="0.25">
      <c r="B5779" s="1831"/>
      <c r="C5779" s="1831"/>
      <c r="D5779" s="1627"/>
      <c r="E5779" s="1831"/>
      <c r="F5779" s="1831"/>
      <c r="G5779" s="1831"/>
      <c r="S5779" s="1473"/>
      <c r="BU5779" s="1819"/>
      <c r="CI5779" s="1455"/>
    </row>
    <row r="5780" spans="2:87" s="1365" customFormat="1" x14ac:dyDescent="0.25">
      <c r="B5780" s="1831"/>
      <c r="C5780" s="1831"/>
      <c r="D5780" s="1627"/>
      <c r="E5780" s="1831"/>
      <c r="F5780" s="1831"/>
      <c r="G5780" s="1831"/>
      <c r="S5780" s="1473"/>
      <c r="BU5780" s="1819"/>
      <c r="CI5780" s="1455"/>
    </row>
    <row r="5781" spans="2:87" s="1365" customFormat="1" x14ac:dyDescent="0.25">
      <c r="B5781" s="1831"/>
      <c r="C5781" s="1831"/>
      <c r="D5781" s="1627"/>
      <c r="E5781" s="1831"/>
      <c r="F5781" s="1831"/>
      <c r="G5781" s="1831"/>
      <c r="S5781" s="1473"/>
      <c r="BU5781" s="1819"/>
      <c r="CI5781" s="1455"/>
    </row>
    <row r="5782" spans="2:87" s="1365" customFormat="1" x14ac:dyDescent="0.25">
      <c r="B5782" s="1831"/>
      <c r="C5782" s="1831"/>
      <c r="D5782" s="1627"/>
      <c r="E5782" s="1831"/>
      <c r="F5782" s="1831"/>
      <c r="G5782" s="1831"/>
      <c r="S5782" s="1473"/>
      <c r="BU5782" s="1819"/>
      <c r="CI5782" s="1455"/>
    </row>
    <row r="5783" spans="2:87" s="1365" customFormat="1" x14ac:dyDescent="0.25">
      <c r="B5783" s="1831"/>
      <c r="C5783" s="1831"/>
      <c r="D5783" s="1627"/>
      <c r="E5783" s="1831"/>
      <c r="F5783" s="1831"/>
      <c r="G5783" s="1831"/>
      <c r="S5783" s="1473"/>
      <c r="BU5783" s="1819"/>
      <c r="CI5783" s="1455"/>
    </row>
    <row r="5784" spans="2:87" s="1365" customFormat="1" x14ac:dyDescent="0.25">
      <c r="B5784" s="1831"/>
      <c r="C5784" s="1831"/>
      <c r="D5784" s="1627"/>
      <c r="E5784" s="1831"/>
      <c r="F5784" s="1831"/>
      <c r="G5784" s="1831"/>
      <c r="S5784" s="1473"/>
      <c r="BU5784" s="1819"/>
      <c r="CI5784" s="1455"/>
    </row>
    <row r="5785" spans="2:87" s="1365" customFormat="1" x14ac:dyDescent="0.25">
      <c r="B5785" s="1831"/>
      <c r="C5785" s="1831"/>
      <c r="D5785" s="1627"/>
      <c r="E5785" s="1831"/>
      <c r="F5785" s="1831"/>
      <c r="G5785" s="1831"/>
      <c r="S5785" s="1473"/>
      <c r="BU5785" s="1819"/>
      <c r="CI5785" s="1455"/>
    </row>
    <row r="5786" spans="2:87" s="1365" customFormat="1" x14ac:dyDescent="0.25">
      <c r="B5786" s="1831"/>
      <c r="C5786" s="1831"/>
      <c r="D5786" s="1627"/>
      <c r="E5786" s="1831"/>
      <c r="F5786" s="1831"/>
      <c r="G5786" s="1831"/>
      <c r="S5786" s="1473"/>
      <c r="BU5786" s="1819"/>
      <c r="CI5786" s="1455"/>
    </row>
    <row r="5787" spans="2:87" s="1365" customFormat="1" x14ac:dyDescent="0.25">
      <c r="B5787" s="1831"/>
      <c r="C5787" s="1831"/>
      <c r="D5787" s="1627"/>
      <c r="E5787" s="1831"/>
      <c r="F5787" s="1831"/>
      <c r="G5787" s="1831"/>
      <c r="S5787" s="1473"/>
      <c r="BU5787" s="1819"/>
      <c r="CI5787" s="1455"/>
    </row>
    <row r="5788" spans="2:87" s="1365" customFormat="1" x14ac:dyDescent="0.25">
      <c r="B5788" s="1831"/>
      <c r="C5788" s="1831"/>
      <c r="D5788" s="1627"/>
      <c r="E5788" s="1831"/>
      <c r="F5788" s="1831"/>
      <c r="G5788" s="1831"/>
      <c r="S5788" s="1473"/>
      <c r="BU5788" s="1819"/>
      <c r="CI5788" s="1455"/>
    </row>
    <row r="5789" spans="2:87" s="1365" customFormat="1" x14ac:dyDescent="0.25">
      <c r="B5789" s="1831"/>
      <c r="C5789" s="1831"/>
      <c r="D5789" s="1627"/>
      <c r="E5789" s="1831"/>
      <c r="F5789" s="1831"/>
      <c r="G5789" s="1831"/>
      <c r="S5789" s="1473"/>
      <c r="BU5789" s="1819"/>
      <c r="CI5789" s="1455"/>
    </row>
    <row r="5790" spans="2:87" s="1365" customFormat="1" x14ac:dyDescent="0.25">
      <c r="B5790" s="1831"/>
      <c r="C5790" s="1831"/>
      <c r="D5790" s="1627"/>
      <c r="E5790" s="1831"/>
      <c r="F5790" s="1831"/>
      <c r="G5790" s="1831"/>
      <c r="S5790" s="1473"/>
      <c r="BU5790" s="1819"/>
      <c r="CI5790" s="1455"/>
    </row>
    <row r="5791" spans="2:87" s="1365" customFormat="1" x14ac:dyDescent="0.25">
      <c r="B5791" s="1831"/>
      <c r="C5791" s="1831"/>
      <c r="D5791" s="1627"/>
      <c r="E5791" s="1831"/>
      <c r="F5791" s="1831"/>
      <c r="G5791" s="1831"/>
      <c r="S5791" s="1473"/>
      <c r="BU5791" s="1819"/>
      <c r="CI5791" s="1455"/>
    </row>
    <row r="5792" spans="2:87" s="1365" customFormat="1" x14ac:dyDescent="0.25">
      <c r="B5792" s="1831"/>
      <c r="C5792" s="1831"/>
      <c r="D5792" s="1627"/>
      <c r="E5792" s="1831"/>
      <c r="F5792" s="1831"/>
      <c r="G5792" s="1831"/>
      <c r="S5792" s="1473"/>
      <c r="BU5792" s="1819"/>
      <c r="CI5792" s="1455"/>
    </row>
    <row r="5793" spans="2:87" s="1365" customFormat="1" x14ac:dyDescent="0.25">
      <c r="B5793" s="1831"/>
      <c r="C5793" s="1831"/>
      <c r="D5793" s="1627"/>
      <c r="E5793" s="1831"/>
      <c r="F5793" s="1831"/>
      <c r="G5793" s="1831"/>
      <c r="S5793" s="1473"/>
      <c r="BU5793" s="1819"/>
      <c r="CI5793" s="1455"/>
    </row>
    <row r="5794" spans="2:87" s="1365" customFormat="1" x14ac:dyDescent="0.25">
      <c r="B5794" s="1831"/>
      <c r="C5794" s="1831"/>
      <c r="D5794" s="1627"/>
      <c r="E5794" s="1831"/>
      <c r="F5794" s="1831"/>
      <c r="G5794" s="1831"/>
      <c r="S5794" s="1473"/>
      <c r="BU5794" s="1819"/>
      <c r="CI5794" s="1455"/>
    </row>
    <row r="5795" spans="2:87" s="1365" customFormat="1" x14ac:dyDescent="0.25">
      <c r="B5795" s="1831"/>
      <c r="C5795" s="1831"/>
      <c r="D5795" s="1627"/>
      <c r="E5795" s="1831"/>
      <c r="F5795" s="1831"/>
      <c r="G5795" s="1831"/>
      <c r="S5795" s="1473"/>
      <c r="BU5795" s="1819"/>
      <c r="CI5795" s="1455"/>
    </row>
    <row r="5796" spans="2:87" s="1365" customFormat="1" x14ac:dyDescent="0.25">
      <c r="B5796" s="1831"/>
      <c r="C5796" s="1831"/>
      <c r="D5796" s="1627"/>
      <c r="E5796" s="1831"/>
      <c r="F5796" s="1831"/>
      <c r="G5796" s="1831"/>
      <c r="S5796" s="1473"/>
      <c r="BU5796" s="1819"/>
      <c r="CI5796" s="1455"/>
    </row>
    <row r="5797" spans="2:87" s="1365" customFormat="1" x14ac:dyDescent="0.25">
      <c r="B5797" s="1831"/>
      <c r="C5797" s="1831"/>
      <c r="D5797" s="1627"/>
      <c r="E5797" s="1831"/>
      <c r="F5797" s="1831"/>
      <c r="G5797" s="1831"/>
      <c r="S5797" s="1473"/>
      <c r="BU5797" s="1819"/>
      <c r="CI5797" s="1455"/>
    </row>
    <row r="5798" spans="2:87" s="1365" customFormat="1" x14ac:dyDescent="0.25">
      <c r="B5798" s="1831"/>
      <c r="C5798" s="1831"/>
      <c r="D5798" s="1627"/>
      <c r="E5798" s="1831"/>
      <c r="F5798" s="1831"/>
      <c r="G5798" s="1831"/>
      <c r="S5798" s="1473"/>
      <c r="BU5798" s="1819"/>
      <c r="CI5798" s="1455"/>
    </row>
    <row r="5799" spans="2:87" s="1365" customFormat="1" x14ac:dyDescent="0.25">
      <c r="B5799" s="1831"/>
      <c r="C5799" s="1831"/>
      <c r="D5799" s="1627"/>
      <c r="E5799" s="1831"/>
      <c r="F5799" s="1831"/>
      <c r="G5799" s="1831"/>
      <c r="S5799" s="1473"/>
      <c r="BU5799" s="1819"/>
      <c r="CI5799" s="1455"/>
    </row>
    <row r="5800" spans="2:87" s="1365" customFormat="1" x14ac:dyDescent="0.25">
      <c r="B5800" s="1831"/>
      <c r="C5800" s="1831"/>
      <c r="D5800" s="1627"/>
      <c r="E5800" s="1831"/>
      <c r="F5800" s="1831"/>
      <c r="G5800" s="1831"/>
      <c r="S5800" s="1473"/>
      <c r="BU5800" s="1819"/>
      <c r="CI5800" s="1455"/>
    </row>
    <row r="5801" spans="2:87" s="1365" customFormat="1" x14ac:dyDescent="0.25">
      <c r="B5801" s="1831"/>
      <c r="C5801" s="1831"/>
      <c r="D5801" s="1627"/>
      <c r="E5801" s="1831"/>
      <c r="F5801" s="1831"/>
      <c r="G5801" s="1831"/>
      <c r="S5801" s="1473"/>
      <c r="BU5801" s="1819"/>
      <c r="CI5801" s="1455"/>
    </row>
    <row r="5802" spans="2:87" s="1365" customFormat="1" x14ac:dyDescent="0.25">
      <c r="B5802" s="1831"/>
      <c r="C5802" s="1831"/>
      <c r="D5802" s="1627"/>
      <c r="E5802" s="1831"/>
      <c r="F5802" s="1831"/>
      <c r="G5802" s="1831"/>
      <c r="S5802" s="1473"/>
      <c r="BU5802" s="1819"/>
      <c r="CI5802" s="1455"/>
    </row>
    <row r="5803" spans="2:87" s="1365" customFormat="1" x14ac:dyDescent="0.25">
      <c r="B5803" s="1831"/>
      <c r="C5803" s="1831"/>
      <c r="D5803" s="1627"/>
      <c r="E5803" s="1831"/>
      <c r="F5803" s="1831"/>
      <c r="G5803" s="1831"/>
      <c r="S5803" s="1473"/>
      <c r="BU5803" s="1819"/>
      <c r="CI5803" s="1455"/>
    </row>
    <row r="5804" spans="2:87" s="1365" customFormat="1" x14ac:dyDescent="0.25">
      <c r="B5804" s="1831"/>
      <c r="C5804" s="1831"/>
      <c r="D5804" s="1627"/>
      <c r="E5804" s="1831"/>
      <c r="F5804" s="1831"/>
      <c r="G5804" s="1831"/>
      <c r="S5804" s="1473"/>
      <c r="BU5804" s="1819"/>
      <c r="CI5804" s="1455"/>
    </row>
    <row r="5805" spans="2:87" s="1365" customFormat="1" x14ac:dyDescent="0.25">
      <c r="B5805" s="1831"/>
      <c r="C5805" s="1831"/>
      <c r="D5805" s="1627"/>
      <c r="E5805" s="1831"/>
      <c r="F5805" s="1831"/>
      <c r="G5805" s="1831"/>
      <c r="S5805" s="1473"/>
      <c r="BU5805" s="1819"/>
      <c r="CI5805" s="1455"/>
    </row>
    <row r="5806" spans="2:87" s="1365" customFormat="1" x14ac:dyDescent="0.25">
      <c r="B5806" s="1831"/>
      <c r="C5806" s="1831"/>
      <c r="D5806" s="1627"/>
      <c r="E5806" s="1831"/>
      <c r="F5806" s="1831"/>
      <c r="G5806" s="1831"/>
      <c r="S5806" s="1473"/>
      <c r="BU5806" s="1819"/>
      <c r="CI5806" s="1455"/>
    </row>
    <row r="5807" spans="2:87" s="1365" customFormat="1" x14ac:dyDescent="0.25">
      <c r="B5807" s="1831"/>
      <c r="C5807" s="1831"/>
      <c r="D5807" s="1627"/>
      <c r="E5807" s="1831"/>
      <c r="F5807" s="1831"/>
      <c r="G5807" s="1831"/>
      <c r="S5807" s="1473"/>
      <c r="BU5807" s="1819"/>
      <c r="CI5807" s="1455"/>
    </row>
    <row r="5808" spans="2:87" s="1365" customFormat="1" x14ac:dyDescent="0.25">
      <c r="B5808" s="1831"/>
      <c r="C5808" s="1831"/>
      <c r="D5808" s="1627"/>
      <c r="E5808" s="1831"/>
      <c r="F5808" s="1831"/>
      <c r="G5808" s="1831"/>
      <c r="S5808" s="1473"/>
      <c r="BU5808" s="1819"/>
      <c r="CI5808" s="1455"/>
    </row>
    <row r="5809" spans="2:87" s="1365" customFormat="1" x14ac:dyDescent="0.25">
      <c r="B5809" s="1831"/>
      <c r="C5809" s="1831"/>
      <c r="D5809" s="1627"/>
      <c r="E5809" s="1831"/>
      <c r="F5809" s="1831"/>
      <c r="G5809" s="1831"/>
      <c r="S5809" s="1473"/>
      <c r="BU5809" s="1819"/>
      <c r="CI5809" s="1455"/>
    </row>
    <row r="5810" spans="2:87" s="1365" customFormat="1" x14ac:dyDescent="0.25">
      <c r="B5810" s="1831"/>
      <c r="C5810" s="1831"/>
      <c r="D5810" s="1627"/>
      <c r="E5810" s="1831"/>
      <c r="F5810" s="1831"/>
      <c r="G5810" s="1831"/>
      <c r="S5810" s="1473"/>
      <c r="BU5810" s="1819"/>
      <c r="CI5810" s="1455"/>
    </row>
    <row r="5811" spans="2:87" s="1365" customFormat="1" x14ac:dyDescent="0.25">
      <c r="B5811" s="1831"/>
      <c r="C5811" s="1831"/>
      <c r="D5811" s="1627"/>
      <c r="E5811" s="1831"/>
      <c r="F5811" s="1831"/>
      <c r="G5811" s="1831"/>
      <c r="S5811" s="1473"/>
      <c r="BU5811" s="1819"/>
      <c r="CI5811" s="1455"/>
    </row>
    <row r="5812" spans="2:87" s="1365" customFormat="1" x14ac:dyDescent="0.25">
      <c r="B5812" s="1831"/>
      <c r="C5812" s="1831"/>
      <c r="D5812" s="1627"/>
      <c r="E5812" s="1831"/>
      <c r="F5812" s="1831"/>
      <c r="G5812" s="1831"/>
      <c r="S5812" s="1473"/>
      <c r="BU5812" s="1819"/>
      <c r="CI5812" s="1455"/>
    </row>
    <row r="5813" spans="2:87" s="1365" customFormat="1" x14ac:dyDescent="0.25">
      <c r="B5813" s="1831"/>
      <c r="C5813" s="1831"/>
      <c r="D5813" s="1627"/>
      <c r="E5813" s="1831"/>
      <c r="F5813" s="1831"/>
      <c r="G5813" s="1831"/>
      <c r="S5813" s="1473"/>
      <c r="BU5813" s="1819"/>
      <c r="CI5813" s="1455"/>
    </row>
    <row r="5814" spans="2:87" s="1365" customFormat="1" x14ac:dyDescent="0.25">
      <c r="B5814" s="1831"/>
      <c r="C5814" s="1831"/>
      <c r="D5814" s="1627"/>
      <c r="E5814" s="1831"/>
      <c r="F5814" s="1831"/>
      <c r="G5814" s="1831"/>
      <c r="S5814" s="1473"/>
      <c r="BU5814" s="1819"/>
      <c r="CI5814" s="1455"/>
    </row>
    <row r="5815" spans="2:87" s="1365" customFormat="1" x14ac:dyDescent="0.25">
      <c r="B5815" s="1831"/>
      <c r="C5815" s="1831"/>
      <c r="D5815" s="1627"/>
      <c r="E5815" s="1831"/>
      <c r="F5815" s="1831"/>
      <c r="G5815" s="1831"/>
      <c r="S5815" s="1473"/>
      <c r="BU5815" s="1819"/>
      <c r="CI5815" s="1455"/>
    </row>
    <row r="5816" spans="2:87" s="1365" customFormat="1" x14ac:dyDescent="0.25">
      <c r="B5816" s="1831"/>
      <c r="C5816" s="1831"/>
      <c r="D5816" s="1627"/>
      <c r="E5816" s="1831"/>
      <c r="F5816" s="1831"/>
      <c r="G5816" s="1831"/>
      <c r="S5816" s="1473"/>
      <c r="BU5816" s="1819"/>
      <c r="CI5816" s="1455"/>
    </row>
    <row r="5817" spans="2:87" s="1365" customFormat="1" x14ac:dyDescent="0.25">
      <c r="B5817" s="1831"/>
      <c r="C5817" s="1831"/>
      <c r="D5817" s="1627"/>
      <c r="E5817" s="1831"/>
      <c r="F5817" s="1831"/>
      <c r="G5817" s="1831"/>
      <c r="S5817" s="1473"/>
      <c r="BU5817" s="1819"/>
      <c r="CI5817" s="1455"/>
    </row>
    <row r="5818" spans="2:87" s="1365" customFormat="1" x14ac:dyDescent="0.25">
      <c r="B5818" s="1831"/>
      <c r="C5818" s="1831"/>
      <c r="D5818" s="1627"/>
      <c r="E5818" s="1831"/>
      <c r="F5818" s="1831"/>
      <c r="G5818" s="1831"/>
      <c r="S5818" s="1473"/>
      <c r="BU5818" s="1819"/>
      <c r="CI5818" s="1455"/>
    </row>
    <row r="5819" spans="2:87" s="1365" customFormat="1" x14ac:dyDescent="0.25">
      <c r="B5819" s="1831"/>
      <c r="C5819" s="1831"/>
      <c r="D5819" s="1627"/>
      <c r="E5819" s="1831"/>
      <c r="F5819" s="1831"/>
      <c r="G5819" s="1831"/>
      <c r="S5819" s="1473"/>
      <c r="BU5819" s="1819"/>
      <c r="CI5819" s="1455"/>
    </row>
    <row r="5820" spans="2:87" s="1365" customFormat="1" x14ac:dyDescent="0.25">
      <c r="B5820" s="1831"/>
      <c r="C5820" s="1831"/>
      <c r="D5820" s="1627"/>
      <c r="E5820" s="1831"/>
      <c r="F5820" s="1831"/>
      <c r="G5820" s="1831"/>
      <c r="S5820" s="1473"/>
      <c r="BU5820" s="1819"/>
      <c r="CI5820" s="1455"/>
    </row>
    <row r="5821" spans="2:87" s="1365" customFormat="1" x14ac:dyDescent="0.25">
      <c r="B5821" s="1831"/>
      <c r="C5821" s="1831"/>
      <c r="D5821" s="1627"/>
      <c r="E5821" s="1831"/>
      <c r="F5821" s="1831"/>
      <c r="G5821" s="1831"/>
      <c r="S5821" s="1473"/>
      <c r="BU5821" s="1819"/>
      <c r="CI5821" s="1455"/>
    </row>
    <row r="5822" spans="2:87" s="1365" customFormat="1" x14ac:dyDescent="0.25">
      <c r="B5822" s="1831"/>
      <c r="C5822" s="1831"/>
      <c r="D5822" s="1627"/>
      <c r="E5822" s="1831"/>
      <c r="F5822" s="1831"/>
      <c r="G5822" s="1831"/>
      <c r="S5822" s="1473"/>
      <c r="BU5822" s="1819"/>
      <c r="CI5822" s="1455"/>
    </row>
    <row r="5823" spans="2:87" s="1365" customFormat="1" x14ac:dyDescent="0.25">
      <c r="B5823" s="1831"/>
      <c r="C5823" s="1831"/>
      <c r="D5823" s="1627"/>
      <c r="E5823" s="1831"/>
      <c r="F5823" s="1831"/>
      <c r="G5823" s="1831"/>
      <c r="S5823" s="1473"/>
      <c r="BU5823" s="1819"/>
      <c r="CI5823" s="1455"/>
    </row>
    <row r="5824" spans="2:87" s="1365" customFormat="1" x14ac:dyDescent="0.25">
      <c r="B5824" s="1831"/>
      <c r="C5824" s="1831"/>
      <c r="D5824" s="1627"/>
      <c r="E5824" s="1831"/>
      <c r="F5824" s="1831"/>
      <c r="G5824" s="1831"/>
      <c r="S5824" s="1473"/>
      <c r="BU5824" s="1819"/>
      <c r="CI5824" s="1455"/>
    </row>
    <row r="5825" spans="2:87" s="1365" customFormat="1" x14ac:dyDescent="0.25">
      <c r="B5825" s="1831"/>
      <c r="C5825" s="1831"/>
      <c r="D5825" s="1627"/>
      <c r="E5825" s="1831"/>
      <c r="F5825" s="1831"/>
      <c r="G5825" s="1831"/>
      <c r="S5825" s="1473"/>
      <c r="BU5825" s="1819"/>
      <c r="CI5825" s="1455"/>
    </row>
    <row r="5826" spans="2:87" s="1365" customFormat="1" x14ac:dyDescent="0.25">
      <c r="B5826" s="1831"/>
      <c r="C5826" s="1831"/>
      <c r="D5826" s="1627"/>
      <c r="E5826" s="1831"/>
      <c r="F5826" s="1831"/>
      <c r="G5826" s="1831"/>
      <c r="S5826" s="1473"/>
      <c r="BU5826" s="1819"/>
      <c r="CI5826" s="1455"/>
    </row>
    <row r="5827" spans="2:87" s="1365" customFormat="1" x14ac:dyDescent="0.25">
      <c r="B5827" s="1831"/>
      <c r="C5827" s="1831"/>
      <c r="D5827" s="1627"/>
      <c r="E5827" s="1831"/>
      <c r="F5827" s="1831"/>
      <c r="G5827" s="1831"/>
      <c r="S5827" s="1473"/>
      <c r="BU5827" s="1819"/>
      <c r="CI5827" s="1455"/>
    </row>
    <row r="5828" spans="2:87" s="1365" customFormat="1" x14ac:dyDescent="0.25">
      <c r="B5828" s="1831"/>
      <c r="C5828" s="1831"/>
      <c r="D5828" s="1627"/>
      <c r="E5828" s="1831"/>
      <c r="F5828" s="1831"/>
      <c r="G5828" s="1831"/>
      <c r="S5828" s="1473"/>
      <c r="BU5828" s="1819"/>
      <c r="CI5828" s="1455"/>
    </row>
    <row r="5829" spans="2:87" s="1365" customFormat="1" x14ac:dyDescent="0.25">
      <c r="B5829" s="1831"/>
      <c r="C5829" s="1831"/>
      <c r="D5829" s="1627"/>
      <c r="E5829" s="1831"/>
      <c r="F5829" s="1831"/>
      <c r="G5829" s="1831"/>
      <c r="S5829" s="1473"/>
      <c r="BU5829" s="1819"/>
      <c r="CI5829" s="1455"/>
    </row>
    <row r="5830" spans="2:87" s="1365" customFormat="1" x14ac:dyDescent="0.25">
      <c r="B5830" s="1831"/>
      <c r="C5830" s="1831"/>
      <c r="D5830" s="1627"/>
      <c r="E5830" s="1831"/>
      <c r="F5830" s="1831"/>
      <c r="G5830" s="1831"/>
      <c r="S5830" s="1473"/>
      <c r="BU5830" s="1819"/>
      <c r="CI5830" s="1455"/>
    </row>
    <row r="5831" spans="2:87" s="1365" customFormat="1" x14ac:dyDescent="0.25">
      <c r="B5831" s="1831"/>
      <c r="C5831" s="1831"/>
      <c r="D5831" s="1627"/>
      <c r="E5831" s="1831"/>
      <c r="F5831" s="1831"/>
      <c r="G5831" s="1831"/>
      <c r="S5831" s="1473"/>
      <c r="BU5831" s="1819"/>
      <c r="CI5831" s="1455"/>
    </row>
    <row r="5832" spans="2:87" s="1365" customFormat="1" x14ac:dyDescent="0.25">
      <c r="B5832" s="1831"/>
      <c r="C5832" s="1831"/>
      <c r="D5832" s="1627"/>
      <c r="E5832" s="1831"/>
      <c r="F5832" s="1831"/>
      <c r="G5832" s="1831"/>
      <c r="S5832" s="1473"/>
      <c r="BU5832" s="1819"/>
      <c r="CI5832" s="1455"/>
    </row>
    <row r="5833" spans="2:87" s="1365" customFormat="1" x14ac:dyDescent="0.25">
      <c r="B5833" s="1831"/>
      <c r="C5833" s="1831"/>
      <c r="D5833" s="1627"/>
      <c r="E5833" s="1831"/>
      <c r="F5833" s="1831"/>
      <c r="G5833" s="1831"/>
      <c r="S5833" s="1473"/>
      <c r="BU5833" s="1819"/>
      <c r="CI5833" s="1455"/>
    </row>
    <row r="5834" spans="2:87" s="1365" customFormat="1" x14ac:dyDescent="0.25">
      <c r="B5834" s="1831"/>
      <c r="C5834" s="1831"/>
      <c r="D5834" s="1627"/>
      <c r="E5834" s="1831"/>
      <c r="F5834" s="1831"/>
      <c r="G5834" s="1831"/>
      <c r="S5834" s="1473"/>
      <c r="BU5834" s="1819"/>
      <c r="CI5834" s="1455"/>
    </row>
    <row r="5835" spans="2:87" s="1365" customFormat="1" x14ac:dyDescent="0.25">
      <c r="B5835" s="1831"/>
      <c r="C5835" s="1831"/>
      <c r="D5835" s="1627"/>
      <c r="E5835" s="1831"/>
      <c r="F5835" s="1831"/>
      <c r="G5835" s="1831"/>
      <c r="S5835" s="1473"/>
      <c r="BU5835" s="1819"/>
      <c r="CI5835" s="1455"/>
    </row>
    <row r="5836" spans="2:87" s="1365" customFormat="1" x14ac:dyDescent="0.25">
      <c r="B5836" s="1831"/>
      <c r="C5836" s="1831"/>
      <c r="D5836" s="1627"/>
      <c r="E5836" s="1831"/>
      <c r="F5836" s="1831"/>
      <c r="G5836" s="1831"/>
      <c r="S5836" s="1473"/>
      <c r="BU5836" s="1819"/>
      <c r="CI5836" s="1455"/>
    </row>
    <row r="5837" spans="2:87" s="1365" customFormat="1" x14ac:dyDescent="0.25">
      <c r="B5837" s="1831"/>
      <c r="C5837" s="1831"/>
      <c r="D5837" s="1627"/>
      <c r="E5837" s="1831"/>
      <c r="F5837" s="1831"/>
      <c r="G5837" s="1831"/>
      <c r="S5837" s="1473"/>
      <c r="BU5837" s="1819"/>
      <c r="CI5837" s="1455"/>
    </row>
    <row r="5838" spans="2:87" s="1365" customFormat="1" x14ac:dyDescent="0.25">
      <c r="B5838" s="1831"/>
      <c r="C5838" s="1831"/>
      <c r="D5838" s="1627"/>
      <c r="E5838" s="1831"/>
      <c r="F5838" s="1831"/>
      <c r="G5838" s="1831"/>
      <c r="S5838" s="1473"/>
      <c r="BU5838" s="1819"/>
      <c r="CI5838" s="1455"/>
    </row>
    <row r="5839" spans="2:87" s="1365" customFormat="1" x14ac:dyDescent="0.25">
      <c r="B5839" s="1831"/>
      <c r="C5839" s="1831"/>
      <c r="D5839" s="1627"/>
      <c r="E5839" s="1831"/>
      <c r="F5839" s="1831"/>
      <c r="G5839" s="1831"/>
      <c r="S5839" s="1473"/>
      <c r="BU5839" s="1819"/>
      <c r="CI5839" s="1455"/>
    </row>
    <row r="5840" spans="2:87" s="1365" customFormat="1" x14ac:dyDescent="0.25">
      <c r="B5840" s="1831"/>
      <c r="C5840" s="1831"/>
      <c r="D5840" s="1627"/>
      <c r="E5840" s="1831"/>
      <c r="F5840" s="1831"/>
      <c r="G5840" s="1831"/>
      <c r="S5840" s="1473"/>
      <c r="BU5840" s="1819"/>
      <c r="CI5840" s="1455"/>
    </row>
    <row r="5841" spans="2:87" s="1365" customFormat="1" x14ac:dyDescent="0.25">
      <c r="B5841" s="1831"/>
      <c r="C5841" s="1831"/>
      <c r="D5841" s="1627"/>
      <c r="E5841" s="1831"/>
      <c r="F5841" s="1831"/>
      <c r="G5841" s="1831"/>
      <c r="S5841" s="1473"/>
      <c r="BU5841" s="1819"/>
      <c r="CI5841" s="1455"/>
    </row>
    <row r="5842" spans="2:87" s="1365" customFormat="1" x14ac:dyDescent="0.25">
      <c r="B5842" s="1831"/>
      <c r="C5842" s="1831"/>
      <c r="D5842" s="1627"/>
      <c r="E5842" s="1831"/>
      <c r="F5842" s="1831"/>
      <c r="G5842" s="1831"/>
      <c r="S5842" s="1473"/>
      <c r="BU5842" s="1819"/>
      <c r="CI5842" s="1455"/>
    </row>
    <row r="5843" spans="2:87" s="1365" customFormat="1" x14ac:dyDescent="0.25">
      <c r="B5843" s="1831"/>
      <c r="C5843" s="1831"/>
      <c r="D5843" s="1627"/>
      <c r="E5843" s="1831"/>
      <c r="F5843" s="1831"/>
      <c r="G5843" s="1831"/>
      <c r="S5843" s="1473"/>
      <c r="BU5843" s="1819"/>
      <c r="CI5843" s="1455"/>
    </row>
    <row r="5844" spans="2:87" s="1365" customFormat="1" x14ac:dyDescent="0.25">
      <c r="B5844" s="1831"/>
      <c r="C5844" s="1831"/>
      <c r="D5844" s="1627"/>
      <c r="E5844" s="1831"/>
      <c r="F5844" s="1831"/>
      <c r="G5844" s="1831"/>
      <c r="S5844" s="1473"/>
      <c r="BU5844" s="1819"/>
      <c r="CI5844" s="1455"/>
    </row>
    <row r="5845" spans="2:87" s="1365" customFormat="1" x14ac:dyDescent="0.25">
      <c r="B5845" s="1831"/>
      <c r="C5845" s="1831"/>
      <c r="D5845" s="1627"/>
      <c r="E5845" s="1831"/>
      <c r="F5845" s="1831"/>
      <c r="G5845" s="1831"/>
      <c r="S5845" s="1473"/>
      <c r="BU5845" s="1819"/>
      <c r="CI5845" s="1455"/>
    </row>
    <row r="5846" spans="2:87" s="1365" customFormat="1" x14ac:dyDescent="0.25">
      <c r="B5846" s="1831"/>
      <c r="C5846" s="1831"/>
      <c r="D5846" s="1627"/>
      <c r="E5846" s="1831"/>
      <c r="F5846" s="1831"/>
      <c r="G5846" s="1831"/>
      <c r="S5846" s="1473"/>
      <c r="BU5846" s="1819"/>
      <c r="CI5846" s="1455"/>
    </row>
    <row r="5847" spans="2:87" s="1365" customFormat="1" x14ac:dyDescent="0.25">
      <c r="B5847" s="1831"/>
      <c r="C5847" s="1831"/>
      <c r="D5847" s="1627"/>
      <c r="E5847" s="1831"/>
      <c r="F5847" s="1831"/>
      <c r="G5847" s="1831"/>
      <c r="S5847" s="1473"/>
      <c r="BU5847" s="1819"/>
      <c r="CI5847" s="1455"/>
    </row>
    <row r="5848" spans="2:87" s="1365" customFormat="1" x14ac:dyDescent="0.25">
      <c r="B5848" s="1831"/>
      <c r="C5848" s="1831"/>
      <c r="D5848" s="1627"/>
      <c r="E5848" s="1831"/>
      <c r="F5848" s="1831"/>
      <c r="G5848" s="1831"/>
      <c r="S5848" s="1473"/>
      <c r="BU5848" s="1819"/>
      <c r="CI5848" s="1455"/>
    </row>
    <row r="5849" spans="2:87" s="1365" customFormat="1" x14ac:dyDescent="0.25">
      <c r="B5849" s="1831"/>
      <c r="C5849" s="1831"/>
      <c r="D5849" s="1627"/>
      <c r="E5849" s="1831"/>
      <c r="F5849" s="1831"/>
      <c r="G5849" s="1831"/>
      <c r="S5849" s="1473"/>
      <c r="BU5849" s="1819"/>
      <c r="CI5849" s="1455"/>
    </row>
    <row r="5850" spans="2:87" s="1365" customFormat="1" x14ac:dyDescent="0.25">
      <c r="B5850" s="1831"/>
      <c r="C5850" s="1831"/>
      <c r="D5850" s="1627"/>
      <c r="E5850" s="1831"/>
      <c r="F5850" s="1831"/>
      <c r="G5850" s="1831"/>
      <c r="S5850" s="1473"/>
      <c r="BU5850" s="1819"/>
      <c r="CI5850" s="1455"/>
    </row>
    <row r="5851" spans="2:87" s="1365" customFormat="1" x14ac:dyDescent="0.25">
      <c r="B5851" s="1831"/>
      <c r="C5851" s="1831"/>
      <c r="D5851" s="1627"/>
      <c r="E5851" s="1831"/>
      <c r="F5851" s="1831"/>
      <c r="G5851" s="1831"/>
      <c r="S5851" s="1473"/>
      <c r="BU5851" s="1819"/>
      <c r="CI5851" s="1455"/>
    </row>
    <row r="5852" spans="2:87" s="1365" customFormat="1" x14ac:dyDescent="0.25">
      <c r="B5852" s="1831"/>
      <c r="C5852" s="1831"/>
      <c r="D5852" s="1627"/>
      <c r="E5852" s="1831"/>
      <c r="F5852" s="1831"/>
      <c r="G5852" s="1831"/>
      <c r="S5852" s="1473"/>
      <c r="BU5852" s="1819"/>
      <c r="CI5852" s="1455"/>
    </row>
    <row r="5853" spans="2:87" s="1365" customFormat="1" x14ac:dyDescent="0.25">
      <c r="B5853" s="1831"/>
      <c r="C5853" s="1831"/>
      <c r="D5853" s="1627"/>
      <c r="E5853" s="1831"/>
      <c r="F5853" s="1831"/>
      <c r="G5853" s="1831"/>
      <c r="S5853" s="1473"/>
      <c r="BU5853" s="1819"/>
      <c r="CI5853" s="1455"/>
    </row>
    <row r="5854" spans="2:87" s="1365" customFormat="1" x14ac:dyDescent="0.25">
      <c r="B5854" s="1831"/>
      <c r="C5854" s="1831"/>
      <c r="D5854" s="1627"/>
      <c r="E5854" s="1831"/>
      <c r="F5854" s="1831"/>
      <c r="G5854" s="1831"/>
      <c r="S5854" s="1473"/>
      <c r="BU5854" s="1819"/>
      <c r="CI5854" s="1455"/>
    </row>
    <row r="5855" spans="2:87" s="1365" customFormat="1" x14ac:dyDescent="0.25">
      <c r="B5855" s="1831"/>
      <c r="C5855" s="1831"/>
      <c r="D5855" s="1627"/>
      <c r="E5855" s="1831"/>
      <c r="F5855" s="1831"/>
      <c r="G5855" s="1831"/>
      <c r="S5855" s="1473"/>
      <c r="BU5855" s="1819"/>
      <c r="CI5855" s="1455"/>
    </row>
    <row r="5856" spans="2:87" s="1365" customFormat="1" x14ac:dyDescent="0.25">
      <c r="B5856" s="1831"/>
      <c r="C5856" s="1831"/>
      <c r="D5856" s="1627"/>
      <c r="E5856" s="1831"/>
      <c r="F5856" s="1831"/>
      <c r="G5856" s="1831"/>
      <c r="S5856" s="1473"/>
      <c r="BU5856" s="1819"/>
      <c r="CI5856" s="1455"/>
    </row>
    <row r="5857" spans="2:87" s="1365" customFormat="1" x14ac:dyDescent="0.25">
      <c r="B5857" s="1831"/>
      <c r="C5857" s="1831"/>
      <c r="D5857" s="1627"/>
      <c r="E5857" s="1831"/>
      <c r="F5857" s="1831"/>
      <c r="G5857" s="1831"/>
      <c r="S5857" s="1473"/>
      <c r="BU5857" s="1819"/>
      <c r="CI5857" s="1455"/>
    </row>
    <row r="5858" spans="2:87" s="1365" customFormat="1" x14ac:dyDescent="0.25">
      <c r="B5858" s="1831"/>
      <c r="C5858" s="1831"/>
      <c r="D5858" s="1627"/>
      <c r="E5858" s="1831"/>
      <c r="F5858" s="1831"/>
      <c r="G5858" s="1831"/>
      <c r="S5858" s="1473"/>
      <c r="BU5858" s="1819"/>
      <c r="CI5858" s="1455"/>
    </row>
    <row r="5859" spans="2:87" s="1365" customFormat="1" x14ac:dyDescent="0.25">
      <c r="B5859" s="1831"/>
      <c r="C5859" s="1831"/>
      <c r="D5859" s="1627"/>
      <c r="E5859" s="1831"/>
      <c r="F5859" s="1831"/>
      <c r="G5859" s="1831"/>
      <c r="S5859" s="1473"/>
      <c r="BU5859" s="1819"/>
      <c r="CI5859" s="1455"/>
    </row>
    <row r="5860" spans="2:87" s="1365" customFormat="1" x14ac:dyDescent="0.25">
      <c r="B5860" s="1831"/>
      <c r="C5860" s="1831"/>
      <c r="D5860" s="1627"/>
      <c r="E5860" s="1831"/>
      <c r="F5860" s="1831"/>
      <c r="G5860" s="1831"/>
      <c r="S5860" s="1473"/>
      <c r="BU5860" s="1819"/>
      <c r="CI5860" s="1455"/>
    </row>
    <row r="5861" spans="2:87" s="1365" customFormat="1" x14ac:dyDescent="0.25">
      <c r="B5861" s="1831"/>
      <c r="C5861" s="1831"/>
      <c r="D5861" s="1627"/>
      <c r="E5861" s="1831"/>
      <c r="F5861" s="1831"/>
      <c r="G5861" s="1831"/>
      <c r="S5861" s="1473"/>
      <c r="BU5861" s="1819"/>
      <c r="CI5861" s="1455"/>
    </row>
    <row r="5862" spans="2:87" s="1365" customFormat="1" x14ac:dyDescent="0.25">
      <c r="B5862" s="1831"/>
      <c r="C5862" s="1831"/>
      <c r="D5862" s="1627"/>
      <c r="E5862" s="1831"/>
      <c r="F5862" s="1831"/>
      <c r="G5862" s="1831"/>
      <c r="S5862" s="1473"/>
      <c r="BU5862" s="1819"/>
      <c r="CI5862" s="1455"/>
    </row>
    <row r="5863" spans="2:87" s="1365" customFormat="1" x14ac:dyDescent="0.25">
      <c r="B5863" s="1831"/>
      <c r="C5863" s="1831"/>
      <c r="D5863" s="1627"/>
      <c r="E5863" s="1831"/>
      <c r="F5863" s="1831"/>
      <c r="G5863" s="1831"/>
      <c r="S5863" s="1473"/>
      <c r="BU5863" s="1819"/>
      <c r="CI5863" s="1455"/>
    </row>
    <row r="5864" spans="2:87" s="1365" customFormat="1" x14ac:dyDescent="0.25">
      <c r="B5864" s="1831"/>
      <c r="C5864" s="1831"/>
      <c r="D5864" s="1627"/>
      <c r="E5864" s="1831"/>
      <c r="F5864" s="1831"/>
      <c r="G5864" s="1831"/>
      <c r="S5864" s="1473"/>
      <c r="BU5864" s="1819"/>
      <c r="CI5864" s="1455"/>
    </row>
    <row r="5865" spans="2:87" s="1365" customFormat="1" x14ac:dyDescent="0.25">
      <c r="B5865" s="1831"/>
      <c r="C5865" s="1831"/>
      <c r="D5865" s="1627"/>
      <c r="E5865" s="1831"/>
      <c r="F5865" s="1831"/>
      <c r="G5865" s="1831"/>
      <c r="S5865" s="1473"/>
      <c r="BU5865" s="1819"/>
      <c r="CI5865" s="1455"/>
    </row>
    <row r="5866" spans="2:87" s="1365" customFormat="1" x14ac:dyDescent="0.25">
      <c r="B5866" s="1831"/>
      <c r="C5866" s="1831"/>
      <c r="D5866" s="1627"/>
      <c r="E5866" s="1831"/>
      <c r="F5866" s="1831"/>
      <c r="G5866" s="1831"/>
      <c r="S5866" s="1473"/>
      <c r="BU5866" s="1819"/>
      <c r="CI5866" s="1455"/>
    </row>
    <row r="5867" spans="2:87" s="1365" customFormat="1" x14ac:dyDescent="0.25">
      <c r="B5867" s="1831"/>
      <c r="C5867" s="1831"/>
      <c r="D5867" s="1627"/>
      <c r="E5867" s="1831"/>
      <c r="F5867" s="1831"/>
      <c r="G5867" s="1831"/>
      <c r="S5867" s="1473"/>
      <c r="BU5867" s="1819"/>
      <c r="CI5867" s="1455"/>
    </row>
    <row r="5868" spans="2:87" s="1365" customFormat="1" x14ac:dyDescent="0.25">
      <c r="B5868" s="1831"/>
      <c r="C5868" s="1831"/>
      <c r="D5868" s="1627"/>
      <c r="E5868" s="1831"/>
      <c r="F5868" s="1831"/>
      <c r="G5868" s="1831"/>
      <c r="S5868" s="1473"/>
      <c r="BU5868" s="1819"/>
      <c r="CI5868" s="1455"/>
    </row>
    <row r="5869" spans="2:87" s="1365" customFormat="1" x14ac:dyDescent="0.25">
      <c r="B5869" s="1831"/>
      <c r="C5869" s="1831"/>
      <c r="D5869" s="1627"/>
      <c r="E5869" s="1831"/>
      <c r="F5869" s="1831"/>
      <c r="G5869" s="1831"/>
      <c r="S5869" s="1473"/>
      <c r="BU5869" s="1819"/>
      <c r="CI5869" s="1455"/>
    </row>
    <row r="5870" spans="2:87" s="1365" customFormat="1" x14ac:dyDescent="0.25">
      <c r="B5870" s="1831"/>
      <c r="C5870" s="1831"/>
      <c r="D5870" s="1627"/>
      <c r="E5870" s="1831"/>
      <c r="F5870" s="1831"/>
      <c r="G5870" s="1831"/>
      <c r="S5870" s="1473"/>
      <c r="BU5870" s="1819"/>
      <c r="CI5870" s="1455"/>
    </row>
    <row r="5871" spans="2:87" s="1365" customFormat="1" x14ac:dyDescent="0.25">
      <c r="B5871" s="1831"/>
      <c r="C5871" s="1831"/>
      <c r="D5871" s="1627"/>
      <c r="E5871" s="1831"/>
      <c r="F5871" s="1831"/>
      <c r="G5871" s="1831"/>
      <c r="S5871" s="1473"/>
      <c r="BU5871" s="1819"/>
      <c r="CI5871" s="1455"/>
    </row>
    <row r="5872" spans="2:87" s="1365" customFormat="1" x14ac:dyDescent="0.25">
      <c r="B5872" s="1831"/>
      <c r="C5872" s="1831"/>
      <c r="D5872" s="1627"/>
      <c r="E5872" s="1831"/>
      <c r="F5872" s="1831"/>
      <c r="G5872" s="1831"/>
      <c r="S5872" s="1473"/>
      <c r="BU5872" s="1819"/>
      <c r="CI5872" s="1455"/>
    </row>
    <row r="5873" spans="2:87" s="1365" customFormat="1" x14ac:dyDescent="0.25">
      <c r="B5873" s="1831"/>
      <c r="C5873" s="1831"/>
      <c r="D5873" s="1627"/>
      <c r="E5873" s="1831"/>
      <c r="F5873" s="1831"/>
      <c r="G5873" s="1831"/>
      <c r="S5873" s="1473"/>
      <c r="BU5873" s="1819"/>
      <c r="CI5873" s="1455"/>
    </row>
    <row r="5874" spans="2:87" s="1365" customFormat="1" x14ac:dyDescent="0.25">
      <c r="B5874" s="1831"/>
      <c r="C5874" s="1831"/>
      <c r="D5874" s="1627"/>
      <c r="E5874" s="1831"/>
      <c r="F5874" s="1831"/>
      <c r="G5874" s="1831"/>
      <c r="S5874" s="1473"/>
      <c r="BU5874" s="1819"/>
      <c r="CI5874" s="1455"/>
    </row>
    <row r="5875" spans="2:87" s="1365" customFormat="1" x14ac:dyDescent="0.25">
      <c r="B5875" s="1831"/>
      <c r="C5875" s="1831"/>
      <c r="D5875" s="1627"/>
      <c r="E5875" s="1831"/>
      <c r="F5875" s="1831"/>
      <c r="G5875" s="1831"/>
      <c r="S5875" s="1473"/>
      <c r="BU5875" s="1819"/>
      <c r="CI5875" s="1455"/>
    </row>
    <row r="5876" spans="2:87" s="1365" customFormat="1" x14ac:dyDescent="0.25">
      <c r="B5876" s="1831"/>
      <c r="C5876" s="1831"/>
      <c r="D5876" s="1627"/>
      <c r="E5876" s="1831"/>
      <c r="F5876" s="1831"/>
      <c r="G5876" s="1831"/>
      <c r="S5876" s="1473"/>
      <c r="BU5876" s="1819"/>
      <c r="CI5876" s="1455"/>
    </row>
    <row r="5877" spans="2:87" s="1365" customFormat="1" x14ac:dyDescent="0.25">
      <c r="B5877" s="1831"/>
      <c r="C5877" s="1831"/>
      <c r="D5877" s="1627"/>
      <c r="E5877" s="1831"/>
      <c r="F5877" s="1831"/>
      <c r="G5877" s="1831"/>
      <c r="S5877" s="1473"/>
      <c r="BU5877" s="1819"/>
      <c r="CI5877" s="1455"/>
    </row>
    <row r="5878" spans="2:87" s="1365" customFormat="1" x14ac:dyDescent="0.25">
      <c r="B5878" s="1831"/>
      <c r="C5878" s="1831"/>
      <c r="D5878" s="1627"/>
      <c r="E5878" s="1831"/>
      <c r="F5878" s="1831"/>
      <c r="G5878" s="1831"/>
      <c r="S5878" s="1473"/>
      <c r="BU5878" s="1819"/>
      <c r="CI5878" s="1455"/>
    </row>
    <row r="5879" spans="2:87" s="1365" customFormat="1" x14ac:dyDescent="0.25">
      <c r="B5879" s="1831"/>
      <c r="C5879" s="1831"/>
      <c r="D5879" s="1627"/>
      <c r="E5879" s="1831"/>
      <c r="F5879" s="1831"/>
      <c r="G5879" s="1831"/>
      <c r="S5879" s="1473"/>
      <c r="BU5879" s="1819"/>
      <c r="CI5879" s="1455"/>
    </row>
    <row r="5880" spans="2:87" s="1365" customFormat="1" x14ac:dyDescent="0.25">
      <c r="B5880" s="1831"/>
      <c r="C5880" s="1831"/>
      <c r="D5880" s="1627"/>
      <c r="E5880" s="1831"/>
      <c r="F5880" s="1831"/>
      <c r="G5880" s="1831"/>
      <c r="S5880" s="1473"/>
      <c r="BU5880" s="1819"/>
      <c r="CI5880" s="1455"/>
    </row>
    <row r="5881" spans="2:87" s="1365" customFormat="1" x14ac:dyDescent="0.25">
      <c r="B5881" s="1831"/>
      <c r="C5881" s="1831"/>
      <c r="D5881" s="1627"/>
      <c r="E5881" s="1831"/>
      <c r="F5881" s="1831"/>
      <c r="G5881" s="1831"/>
      <c r="S5881" s="1473"/>
      <c r="BU5881" s="1819"/>
      <c r="CI5881" s="1455"/>
    </row>
    <row r="5882" spans="2:87" s="1365" customFormat="1" x14ac:dyDescent="0.25">
      <c r="B5882" s="1831"/>
      <c r="C5882" s="1831"/>
      <c r="D5882" s="1627"/>
      <c r="E5882" s="1831"/>
      <c r="F5882" s="1831"/>
      <c r="G5882" s="1831"/>
      <c r="S5882" s="1473"/>
      <c r="BU5882" s="1819"/>
      <c r="CI5882" s="1455"/>
    </row>
    <row r="5883" spans="2:87" s="1365" customFormat="1" x14ac:dyDescent="0.25">
      <c r="B5883" s="1831"/>
      <c r="C5883" s="1831"/>
      <c r="D5883" s="1627"/>
      <c r="E5883" s="1831"/>
      <c r="F5883" s="1831"/>
      <c r="G5883" s="1831"/>
      <c r="S5883" s="1473"/>
      <c r="BU5883" s="1819"/>
      <c r="CI5883" s="1455"/>
    </row>
    <row r="5884" spans="2:87" s="1365" customFormat="1" x14ac:dyDescent="0.25">
      <c r="B5884" s="1831"/>
      <c r="C5884" s="1831"/>
      <c r="D5884" s="1627"/>
      <c r="E5884" s="1831"/>
      <c r="F5884" s="1831"/>
      <c r="G5884" s="1831"/>
      <c r="S5884" s="1473"/>
      <c r="BU5884" s="1819"/>
      <c r="CI5884" s="1455"/>
    </row>
    <row r="5885" spans="2:87" s="1365" customFormat="1" x14ac:dyDescent="0.25">
      <c r="B5885" s="1831"/>
      <c r="C5885" s="1831"/>
      <c r="D5885" s="1627"/>
      <c r="E5885" s="1831"/>
      <c r="F5885" s="1831"/>
      <c r="G5885" s="1831"/>
      <c r="S5885" s="1473"/>
      <c r="BU5885" s="1819"/>
      <c r="CI5885" s="1455"/>
    </row>
    <row r="5886" spans="2:87" s="1365" customFormat="1" x14ac:dyDescent="0.25">
      <c r="B5886" s="1831"/>
      <c r="C5886" s="1831"/>
      <c r="D5886" s="1627"/>
      <c r="E5886" s="1831"/>
      <c r="F5886" s="1831"/>
      <c r="G5886" s="1831"/>
      <c r="S5886" s="1473"/>
      <c r="BU5886" s="1819"/>
      <c r="CI5886" s="1455"/>
    </row>
    <row r="5887" spans="2:87" s="1365" customFormat="1" x14ac:dyDescent="0.25">
      <c r="B5887" s="1831"/>
      <c r="C5887" s="1831"/>
      <c r="D5887" s="1627"/>
      <c r="E5887" s="1831"/>
      <c r="F5887" s="1831"/>
      <c r="G5887" s="1831"/>
      <c r="S5887" s="1473"/>
      <c r="BU5887" s="1819"/>
      <c r="CI5887" s="1455"/>
    </row>
    <row r="5888" spans="2:87" s="1365" customFormat="1" x14ac:dyDescent="0.25">
      <c r="B5888" s="1831"/>
      <c r="C5888" s="1831"/>
      <c r="D5888" s="1627"/>
      <c r="E5888" s="1831"/>
      <c r="F5888" s="1831"/>
      <c r="G5888" s="1831"/>
      <c r="S5888" s="1473"/>
      <c r="BU5888" s="1819"/>
      <c r="CI5888" s="1455"/>
    </row>
    <row r="5889" spans="2:87" s="1365" customFormat="1" x14ac:dyDescent="0.25">
      <c r="B5889" s="1831"/>
      <c r="C5889" s="1831"/>
      <c r="D5889" s="1627"/>
      <c r="E5889" s="1831"/>
      <c r="F5889" s="1831"/>
      <c r="G5889" s="1831"/>
      <c r="S5889" s="1473"/>
      <c r="BU5889" s="1819"/>
      <c r="CI5889" s="1455"/>
    </row>
    <row r="5890" spans="2:87" s="1365" customFormat="1" x14ac:dyDescent="0.25">
      <c r="B5890" s="1831"/>
      <c r="C5890" s="1831"/>
      <c r="D5890" s="1627"/>
      <c r="E5890" s="1831"/>
      <c r="F5890" s="1831"/>
      <c r="G5890" s="1831"/>
      <c r="S5890" s="1473"/>
      <c r="BU5890" s="1819"/>
      <c r="CI5890" s="1455"/>
    </row>
    <row r="5891" spans="2:87" s="1365" customFormat="1" x14ac:dyDescent="0.25">
      <c r="B5891" s="1831"/>
      <c r="C5891" s="1831"/>
      <c r="D5891" s="1627"/>
      <c r="E5891" s="1831"/>
      <c r="F5891" s="1831"/>
      <c r="G5891" s="1831"/>
      <c r="S5891" s="1473"/>
      <c r="BU5891" s="1819"/>
      <c r="CI5891" s="1455"/>
    </row>
    <row r="5892" spans="2:87" s="1365" customFormat="1" x14ac:dyDescent="0.25">
      <c r="B5892" s="1831"/>
      <c r="C5892" s="1831"/>
      <c r="D5892" s="1627"/>
      <c r="E5892" s="1831"/>
      <c r="F5892" s="1831"/>
      <c r="G5892" s="1831"/>
      <c r="S5892" s="1473"/>
      <c r="BU5892" s="1819"/>
      <c r="CI5892" s="1455"/>
    </row>
    <row r="5893" spans="2:87" s="1365" customFormat="1" x14ac:dyDescent="0.25">
      <c r="B5893" s="1831"/>
      <c r="C5893" s="1831"/>
      <c r="D5893" s="1627"/>
      <c r="E5893" s="1831"/>
      <c r="F5893" s="1831"/>
      <c r="G5893" s="1831"/>
      <c r="S5893" s="1473"/>
      <c r="BU5893" s="1819"/>
      <c r="CI5893" s="1455"/>
    </row>
    <row r="5894" spans="2:87" s="1365" customFormat="1" x14ac:dyDescent="0.25">
      <c r="B5894" s="1831"/>
      <c r="C5894" s="1831"/>
      <c r="D5894" s="1627"/>
      <c r="E5894" s="1831"/>
      <c r="F5894" s="1831"/>
      <c r="G5894" s="1831"/>
      <c r="S5894" s="1473"/>
      <c r="BU5894" s="1819"/>
      <c r="CI5894" s="1455"/>
    </row>
    <row r="5895" spans="2:87" s="1365" customFormat="1" x14ac:dyDescent="0.25">
      <c r="B5895" s="1831"/>
      <c r="C5895" s="1831"/>
      <c r="D5895" s="1627"/>
      <c r="E5895" s="1831"/>
      <c r="F5895" s="1831"/>
      <c r="G5895" s="1831"/>
      <c r="S5895" s="1473"/>
      <c r="BU5895" s="1819"/>
      <c r="CI5895" s="1455"/>
    </row>
    <row r="5896" spans="2:87" s="1365" customFormat="1" x14ac:dyDescent="0.25">
      <c r="B5896" s="1831"/>
      <c r="C5896" s="1831"/>
      <c r="D5896" s="1627"/>
      <c r="E5896" s="1831"/>
      <c r="F5896" s="1831"/>
      <c r="G5896" s="1831"/>
      <c r="S5896" s="1473"/>
      <c r="BU5896" s="1819"/>
      <c r="CI5896" s="1455"/>
    </row>
    <row r="5897" spans="2:87" s="1365" customFormat="1" x14ac:dyDescent="0.25">
      <c r="B5897" s="1831"/>
      <c r="C5897" s="1831"/>
      <c r="D5897" s="1627"/>
      <c r="E5897" s="1831"/>
      <c r="F5897" s="1831"/>
      <c r="G5897" s="1831"/>
      <c r="S5897" s="1473"/>
      <c r="BU5897" s="1819"/>
      <c r="CI5897" s="1455"/>
    </row>
    <row r="5898" spans="2:87" s="1365" customFormat="1" x14ac:dyDescent="0.25">
      <c r="B5898" s="1831"/>
      <c r="C5898" s="1831"/>
      <c r="D5898" s="1627"/>
      <c r="E5898" s="1831"/>
      <c r="F5898" s="1831"/>
      <c r="G5898" s="1831"/>
      <c r="S5898" s="1473"/>
      <c r="BU5898" s="1819"/>
      <c r="CI5898" s="1455"/>
    </row>
    <row r="5899" spans="2:87" s="1365" customFormat="1" x14ac:dyDescent="0.25">
      <c r="B5899" s="1831"/>
      <c r="C5899" s="1831"/>
      <c r="D5899" s="1627"/>
      <c r="E5899" s="1831"/>
      <c r="F5899" s="1831"/>
      <c r="G5899" s="1831"/>
      <c r="S5899" s="1473"/>
      <c r="BU5899" s="1819"/>
      <c r="CI5899" s="1455"/>
    </row>
    <row r="5900" spans="2:87" s="1365" customFormat="1" x14ac:dyDescent="0.25">
      <c r="B5900" s="1831"/>
      <c r="C5900" s="1831"/>
      <c r="D5900" s="1627"/>
      <c r="E5900" s="1831"/>
      <c r="F5900" s="1831"/>
      <c r="G5900" s="1831"/>
      <c r="S5900" s="1473"/>
      <c r="BU5900" s="1819"/>
      <c r="CI5900" s="1455"/>
    </row>
    <row r="5901" spans="2:87" s="1365" customFormat="1" x14ac:dyDescent="0.25">
      <c r="B5901" s="1831"/>
      <c r="C5901" s="1831"/>
      <c r="D5901" s="1627"/>
      <c r="E5901" s="1831"/>
      <c r="F5901" s="1831"/>
      <c r="G5901" s="1831"/>
      <c r="S5901" s="1473"/>
      <c r="BU5901" s="1819"/>
      <c r="CI5901" s="1455"/>
    </row>
    <row r="5902" spans="2:87" s="1365" customFormat="1" x14ac:dyDescent="0.25">
      <c r="B5902" s="1831"/>
      <c r="C5902" s="1831"/>
      <c r="D5902" s="1627"/>
      <c r="E5902" s="1831"/>
      <c r="F5902" s="1831"/>
      <c r="G5902" s="1831"/>
      <c r="S5902" s="1473"/>
      <c r="BU5902" s="1819"/>
      <c r="CI5902" s="1455"/>
    </row>
    <row r="5903" spans="2:87" s="1365" customFormat="1" x14ac:dyDescent="0.25">
      <c r="B5903" s="1831"/>
      <c r="C5903" s="1831"/>
      <c r="D5903" s="1627"/>
      <c r="E5903" s="1831"/>
      <c r="F5903" s="1831"/>
      <c r="G5903" s="1831"/>
      <c r="S5903" s="1473"/>
      <c r="BU5903" s="1819"/>
      <c r="CI5903" s="1455"/>
    </row>
    <row r="5904" spans="2:87" s="1365" customFormat="1" x14ac:dyDescent="0.25">
      <c r="B5904" s="1831"/>
      <c r="C5904" s="1831"/>
      <c r="D5904" s="1627"/>
      <c r="E5904" s="1831"/>
      <c r="F5904" s="1831"/>
      <c r="G5904" s="1831"/>
      <c r="S5904" s="1473"/>
      <c r="BU5904" s="1819"/>
      <c r="CI5904" s="1455"/>
    </row>
    <row r="5905" spans="2:87" s="1365" customFormat="1" x14ac:dyDescent="0.25">
      <c r="B5905" s="1831"/>
      <c r="C5905" s="1831"/>
      <c r="D5905" s="1627"/>
      <c r="E5905" s="1831"/>
      <c r="F5905" s="1831"/>
      <c r="G5905" s="1831"/>
      <c r="S5905" s="1473"/>
      <c r="BU5905" s="1819"/>
      <c r="CI5905" s="1455"/>
    </row>
    <row r="5906" spans="2:87" s="1365" customFormat="1" x14ac:dyDescent="0.25">
      <c r="B5906" s="1831"/>
      <c r="C5906" s="1831"/>
      <c r="D5906" s="1627"/>
      <c r="E5906" s="1831"/>
      <c r="F5906" s="1831"/>
      <c r="G5906" s="1831"/>
      <c r="S5906" s="1473"/>
      <c r="BU5906" s="1819"/>
      <c r="CI5906" s="1455"/>
    </row>
    <row r="5907" spans="2:87" s="1365" customFormat="1" x14ac:dyDescent="0.25">
      <c r="B5907" s="1831"/>
      <c r="C5907" s="1831"/>
      <c r="D5907" s="1627"/>
      <c r="E5907" s="1831"/>
      <c r="F5907" s="1831"/>
      <c r="G5907" s="1831"/>
      <c r="S5907" s="1473"/>
      <c r="BU5907" s="1819"/>
      <c r="CI5907" s="1455"/>
    </row>
    <row r="5908" spans="2:87" s="1365" customFormat="1" x14ac:dyDescent="0.25">
      <c r="B5908" s="1831"/>
      <c r="C5908" s="1831"/>
      <c r="D5908" s="1627"/>
      <c r="E5908" s="1831"/>
      <c r="F5908" s="1831"/>
      <c r="G5908" s="1831"/>
      <c r="S5908" s="1473"/>
      <c r="BU5908" s="1819"/>
      <c r="CI5908" s="1455"/>
    </row>
    <row r="5909" spans="2:87" s="1365" customFormat="1" x14ac:dyDescent="0.25">
      <c r="B5909" s="1831"/>
      <c r="C5909" s="1831"/>
      <c r="D5909" s="1627"/>
      <c r="E5909" s="1831"/>
      <c r="F5909" s="1831"/>
      <c r="G5909" s="1831"/>
      <c r="S5909" s="1473"/>
      <c r="BU5909" s="1819"/>
      <c r="CI5909" s="1455"/>
    </row>
    <row r="5910" spans="2:87" s="1365" customFormat="1" x14ac:dyDescent="0.25">
      <c r="B5910" s="1831"/>
      <c r="C5910" s="1831"/>
      <c r="D5910" s="1627"/>
      <c r="E5910" s="1831"/>
      <c r="F5910" s="1831"/>
      <c r="G5910" s="1831"/>
      <c r="S5910" s="1473"/>
      <c r="BU5910" s="1819"/>
      <c r="CI5910" s="1455"/>
    </row>
    <row r="5911" spans="2:87" s="1365" customFormat="1" x14ac:dyDescent="0.25">
      <c r="B5911" s="1831"/>
      <c r="C5911" s="1831"/>
      <c r="D5911" s="1627"/>
      <c r="E5911" s="1831"/>
      <c r="F5911" s="1831"/>
      <c r="G5911" s="1831"/>
      <c r="S5911" s="1473"/>
      <c r="BU5911" s="1819"/>
      <c r="CI5911" s="1455"/>
    </row>
    <row r="5912" spans="2:87" s="1365" customFormat="1" x14ac:dyDescent="0.25">
      <c r="B5912" s="1831"/>
      <c r="C5912" s="1831"/>
      <c r="D5912" s="1627"/>
      <c r="E5912" s="1831"/>
      <c r="F5912" s="1831"/>
      <c r="G5912" s="1831"/>
      <c r="S5912" s="1473"/>
      <c r="BU5912" s="1819"/>
      <c r="CI5912" s="1455"/>
    </row>
    <row r="5913" spans="2:87" s="1365" customFormat="1" x14ac:dyDescent="0.25">
      <c r="B5913" s="1831"/>
      <c r="C5913" s="1831"/>
      <c r="D5913" s="1627"/>
      <c r="E5913" s="1831"/>
      <c r="F5913" s="1831"/>
      <c r="G5913" s="1831"/>
      <c r="S5913" s="1473"/>
      <c r="BU5913" s="1819"/>
      <c r="CI5913" s="1455"/>
    </row>
    <row r="5914" spans="2:87" s="1365" customFormat="1" x14ac:dyDescent="0.25">
      <c r="B5914" s="1831"/>
      <c r="C5914" s="1831"/>
      <c r="D5914" s="1627"/>
      <c r="E5914" s="1831"/>
      <c r="F5914" s="1831"/>
      <c r="G5914" s="1831"/>
      <c r="S5914" s="1473"/>
      <c r="BU5914" s="1819"/>
      <c r="CI5914" s="1455"/>
    </row>
    <row r="5915" spans="2:87" s="1365" customFormat="1" x14ac:dyDescent="0.25">
      <c r="B5915" s="1831"/>
      <c r="C5915" s="1831"/>
      <c r="D5915" s="1627"/>
      <c r="E5915" s="1831"/>
      <c r="F5915" s="1831"/>
      <c r="G5915" s="1831"/>
      <c r="S5915" s="1473"/>
      <c r="BU5915" s="1819"/>
      <c r="CI5915" s="1455"/>
    </row>
    <row r="5916" spans="2:87" s="1365" customFormat="1" x14ac:dyDescent="0.25">
      <c r="B5916" s="1831"/>
      <c r="C5916" s="1831"/>
      <c r="D5916" s="1627"/>
      <c r="E5916" s="1831"/>
      <c r="F5916" s="1831"/>
      <c r="G5916" s="1831"/>
      <c r="S5916" s="1473"/>
      <c r="BU5916" s="1819"/>
      <c r="CI5916" s="1455"/>
    </row>
    <row r="5917" spans="2:87" s="1365" customFormat="1" x14ac:dyDescent="0.25">
      <c r="B5917" s="1831"/>
      <c r="C5917" s="1831"/>
      <c r="D5917" s="1627"/>
      <c r="E5917" s="1831"/>
      <c r="F5917" s="1831"/>
      <c r="G5917" s="1831"/>
      <c r="S5917" s="1473"/>
      <c r="BU5917" s="1819"/>
      <c r="CI5917" s="1455"/>
    </row>
    <row r="5918" spans="2:87" s="1365" customFormat="1" x14ac:dyDescent="0.25">
      <c r="B5918" s="1831"/>
      <c r="C5918" s="1831"/>
      <c r="D5918" s="1627"/>
      <c r="E5918" s="1831"/>
      <c r="F5918" s="1831"/>
      <c r="G5918" s="1831"/>
      <c r="S5918" s="1473"/>
      <c r="BU5918" s="1819"/>
      <c r="CI5918" s="1455"/>
    </row>
    <row r="5919" spans="2:87" s="1365" customFormat="1" x14ac:dyDescent="0.25">
      <c r="B5919" s="1831"/>
      <c r="C5919" s="1831"/>
      <c r="D5919" s="1627"/>
      <c r="E5919" s="1831"/>
      <c r="F5919" s="1831"/>
      <c r="G5919" s="1831"/>
      <c r="S5919" s="1473"/>
      <c r="BU5919" s="1819"/>
      <c r="CI5919" s="1455"/>
    </row>
    <row r="5920" spans="2:87" s="1365" customFormat="1" x14ac:dyDescent="0.25">
      <c r="B5920" s="1831"/>
      <c r="C5920" s="1831"/>
      <c r="D5920" s="1627"/>
      <c r="E5920" s="1831"/>
      <c r="F5920" s="1831"/>
      <c r="G5920" s="1831"/>
      <c r="S5920" s="1473"/>
      <c r="BU5920" s="1819"/>
      <c r="CI5920" s="1455"/>
    </row>
    <row r="5921" spans="2:87" s="1365" customFormat="1" x14ac:dyDescent="0.25">
      <c r="B5921" s="1831"/>
      <c r="C5921" s="1831"/>
      <c r="D5921" s="1627"/>
      <c r="E5921" s="1831"/>
      <c r="F5921" s="1831"/>
      <c r="G5921" s="1831"/>
      <c r="S5921" s="1473"/>
      <c r="BU5921" s="1819"/>
      <c r="CI5921" s="1455"/>
    </row>
    <row r="5922" spans="2:87" s="1365" customFormat="1" x14ac:dyDescent="0.25">
      <c r="B5922" s="1831"/>
      <c r="C5922" s="1831"/>
      <c r="D5922" s="1627"/>
      <c r="E5922" s="1831"/>
      <c r="F5922" s="1831"/>
      <c r="G5922" s="1831"/>
      <c r="S5922" s="1473"/>
      <c r="BU5922" s="1819"/>
      <c r="CI5922" s="1455"/>
    </row>
    <row r="5923" spans="2:87" s="1365" customFormat="1" x14ac:dyDescent="0.25">
      <c r="B5923" s="1831"/>
      <c r="C5923" s="1831"/>
      <c r="D5923" s="1627"/>
      <c r="E5923" s="1831"/>
      <c r="F5923" s="1831"/>
      <c r="G5923" s="1831"/>
      <c r="S5923" s="1473"/>
      <c r="BU5923" s="1819"/>
      <c r="CI5923" s="1455"/>
    </row>
    <row r="5924" spans="2:87" s="1365" customFormat="1" x14ac:dyDescent="0.25">
      <c r="B5924" s="1831"/>
      <c r="C5924" s="1831"/>
      <c r="D5924" s="1627"/>
      <c r="E5924" s="1831"/>
      <c r="F5924" s="1831"/>
      <c r="G5924" s="1831"/>
      <c r="S5924" s="1473"/>
      <c r="BU5924" s="1819"/>
      <c r="CI5924" s="1455"/>
    </row>
    <row r="5925" spans="2:87" s="1365" customFormat="1" x14ac:dyDescent="0.25">
      <c r="B5925" s="1831"/>
      <c r="C5925" s="1831"/>
      <c r="D5925" s="1627"/>
      <c r="E5925" s="1831"/>
      <c r="F5925" s="1831"/>
      <c r="G5925" s="1831"/>
      <c r="S5925" s="1473"/>
      <c r="BU5925" s="1819"/>
      <c r="CI5925" s="1455"/>
    </row>
    <row r="5926" spans="2:87" s="1365" customFormat="1" x14ac:dyDescent="0.25">
      <c r="B5926" s="1831"/>
      <c r="C5926" s="1831"/>
      <c r="D5926" s="1627"/>
      <c r="E5926" s="1831"/>
      <c r="F5926" s="1831"/>
      <c r="G5926" s="1831"/>
      <c r="S5926" s="1473"/>
      <c r="BU5926" s="1819"/>
      <c r="CI5926" s="1455"/>
    </row>
    <row r="5927" spans="2:87" s="1365" customFormat="1" x14ac:dyDescent="0.25">
      <c r="B5927" s="1831"/>
      <c r="C5927" s="1831"/>
      <c r="D5927" s="1627"/>
      <c r="E5927" s="1831"/>
      <c r="F5927" s="1831"/>
      <c r="G5927" s="1831"/>
      <c r="S5927" s="1473"/>
      <c r="BU5927" s="1819"/>
      <c r="CI5927" s="1455"/>
    </row>
    <row r="5928" spans="2:87" s="1365" customFormat="1" x14ac:dyDescent="0.25">
      <c r="B5928" s="1831"/>
      <c r="C5928" s="1831"/>
      <c r="D5928" s="1627"/>
      <c r="E5928" s="1831"/>
      <c r="F5928" s="1831"/>
      <c r="G5928" s="1831"/>
      <c r="S5928" s="1473"/>
      <c r="BU5928" s="1819"/>
      <c r="CI5928" s="1455"/>
    </row>
    <row r="5929" spans="2:87" s="1365" customFormat="1" x14ac:dyDescent="0.25">
      <c r="B5929" s="1831"/>
      <c r="C5929" s="1831"/>
      <c r="D5929" s="1627"/>
      <c r="E5929" s="1831"/>
      <c r="F5929" s="1831"/>
      <c r="G5929" s="1831"/>
      <c r="S5929" s="1473"/>
      <c r="BU5929" s="1819"/>
      <c r="CI5929" s="1455"/>
    </row>
    <row r="5930" spans="2:87" s="1365" customFormat="1" x14ac:dyDescent="0.25">
      <c r="B5930" s="1831"/>
      <c r="C5930" s="1831"/>
      <c r="D5930" s="1627"/>
      <c r="E5930" s="1831"/>
      <c r="F5930" s="1831"/>
      <c r="G5930" s="1831"/>
      <c r="S5930" s="1473"/>
      <c r="BU5930" s="1819"/>
      <c r="CI5930" s="1455"/>
    </row>
    <row r="5931" spans="2:87" s="1365" customFormat="1" x14ac:dyDescent="0.25">
      <c r="B5931" s="1831"/>
      <c r="C5931" s="1831"/>
      <c r="D5931" s="1627"/>
      <c r="E5931" s="1831"/>
      <c r="F5931" s="1831"/>
      <c r="G5931" s="1831"/>
      <c r="S5931" s="1473"/>
      <c r="BU5931" s="1819"/>
      <c r="CI5931" s="1455"/>
    </row>
    <row r="5932" spans="2:87" s="1365" customFormat="1" x14ac:dyDescent="0.25">
      <c r="B5932" s="1831"/>
      <c r="C5932" s="1831"/>
      <c r="D5932" s="1627"/>
      <c r="E5932" s="1831"/>
      <c r="F5932" s="1831"/>
      <c r="G5932" s="1831"/>
      <c r="S5932" s="1473"/>
      <c r="BU5932" s="1819"/>
      <c r="CI5932" s="1455"/>
    </row>
    <row r="5933" spans="2:87" s="1365" customFormat="1" x14ac:dyDescent="0.25">
      <c r="B5933" s="1831"/>
      <c r="C5933" s="1831"/>
      <c r="D5933" s="1627"/>
      <c r="E5933" s="1831"/>
      <c r="F5933" s="1831"/>
      <c r="G5933" s="1831"/>
      <c r="S5933" s="1473"/>
      <c r="BU5933" s="1819"/>
      <c r="CI5933" s="1455"/>
    </row>
    <row r="5934" spans="2:87" s="1365" customFormat="1" x14ac:dyDescent="0.25">
      <c r="B5934" s="1831"/>
      <c r="C5934" s="1831"/>
      <c r="D5934" s="1627"/>
      <c r="E5934" s="1831"/>
      <c r="F5934" s="1831"/>
      <c r="G5934" s="1831"/>
      <c r="S5934" s="1473"/>
      <c r="BU5934" s="1819"/>
      <c r="CI5934" s="1455"/>
    </row>
    <row r="5935" spans="2:87" s="1365" customFormat="1" x14ac:dyDescent="0.25">
      <c r="B5935" s="1831"/>
      <c r="C5935" s="1831"/>
      <c r="D5935" s="1627"/>
      <c r="E5935" s="1831"/>
      <c r="F5935" s="1831"/>
      <c r="G5935" s="1831"/>
      <c r="S5935" s="1473"/>
      <c r="BU5935" s="1819"/>
      <c r="CI5935" s="1455"/>
    </row>
    <row r="5936" spans="2:87" s="1365" customFormat="1" x14ac:dyDescent="0.25">
      <c r="B5936" s="1831"/>
      <c r="C5936" s="1831"/>
      <c r="D5936" s="1627"/>
      <c r="E5936" s="1831"/>
      <c r="F5936" s="1831"/>
      <c r="G5936" s="1831"/>
      <c r="S5936" s="1473"/>
      <c r="BU5936" s="1819"/>
      <c r="CI5936" s="1455"/>
    </row>
    <row r="5937" spans="2:87" s="1365" customFormat="1" x14ac:dyDescent="0.25">
      <c r="B5937" s="1831"/>
      <c r="C5937" s="1831"/>
      <c r="D5937" s="1627"/>
      <c r="E5937" s="1831"/>
      <c r="F5937" s="1831"/>
      <c r="G5937" s="1831"/>
      <c r="S5937" s="1473"/>
      <c r="BU5937" s="1819"/>
      <c r="CI5937" s="1455"/>
    </row>
    <row r="5938" spans="2:87" s="1365" customFormat="1" x14ac:dyDescent="0.25">
      <c r="B5938" s="1831"/>
      <c r="C5938" s="1831"/>
      <c r="D5938" s="1627"/>
      <c r="E5938" s="1831"/>
      <c r="F5938" s="1831"/>
      <c r="G5938" s="1831"/>
      <c r="S5938" s="1473"/>
      <c r="BU5938" s="1819"/>
      <c r="CI5938" s="1455"/>
    </row>
    <row r="5939" spans="2:87" s="1365" customFormat="1" x14ac:dyDescent="0.25">
      <c r="B5939" s="1831"/>
      <c r="C5939" s="1831"/>
      <c r="D5939" s="1627"/>
      <c r="E5939" s="1831"/>
      <c r="F5939" s="1831"/>
      <c r="G5939" s="1831"/>
      <c r="S5939" s="1473"/>
      <c r="BU5939" s="1819"/>
      <c r="CI5939" s="1455"/>
    </row>
    <row r="5940" spans="2:87" s="1365" customFormat="1" x14ac:dyDescent="0.25">
      <c r="B5940" s="1831"/>
      <c r="C5940" s="1831"/>
      <c r="D5940" s="1627"/>
      <c r="E5940" s="1831"/>
      <c r="F5940" s="1831"/>
      <c r="G5940" s="1831"/>
      <c r="S5940" s="1473"/>
      <c r="BU5940" s="1819"/>
      <c r="CI5940" s="1455"/>
    </row>
    <row r="5941" spans="2:87" s="1365" customFormat="1" x14ac:dyDescent="0.25">
      <c r="B5941" s="1831"/>
      <c r="C5941" s="1831"/>
      <c r="D5941" s="1627"/>
      <c r="E5941" s="1831"/>
      <c r="F5941" s="1831"/>
      <c r="G5941" s="1831"/>
      <c r="S5941" s="1473"/>
      <c r="BU5941" s="1819"/>
      <c r="CI5941" s="1455"/>
    </row>
    <row r="5942" spans="2:87" s="1365" customFormat="1" x14ac:dyDescent="0.25">
      <c r="B5942" s="1831"/>
      <c r="C5942" s="1831"/>
      <c r="D5942" s="1627"/>
      <c r="E5942" s="1831"/>
      <c r="F5942" s="1831"/>
      <c r="G5942" s="1831"/>
      <c r="S5942" s="1473"/>
      <c r="BU5942" s="1819"/>
      <c r="CI5942" s="1455"/>
    </row>
    <row r="5943" spans="2:87" s="1365" customFormat="1" x14ac:dyDescent="0.25">
      <c r="B5943" s="1831"/>
      <c r="C5943" s="1831"/>
      <c r="D5943" s="1627"/>
      <c r="E5943" s="1831"/>
      <c r="F5943" s="1831"/>
      <c r="G5943" s="1831"/>
      <c r="S5943" s="1473"/>
      <c r="BU5943" s="1819"/>
      <c r="CI5943" s="1455"/>
    </row>
    <row r="5944" spans="2:87" s="1365" customFormat="1" x14ac:dyDescent="0.25">
      <c r="B5944" s="1831"/>
      <c r="C5944" s="1831"/>
      <c r="D5944" s="1627"/>
      <c r="E5944" s="1831"/>
      <c r="F5944" s="1831"/>
      <c r="G5944" s="1831"/>
      <c r="S5944" s="1473"/>
      <c r="BU5944" s="1819"/>
      <c r="CI5944" s="1455"/>
    </row>
    <row r="5945" spans="2:87" s="1365" customFormat="1" x14ac:dyDescent="0.25">
      <c r="B5945" s="1831"/>
      <c r="C5945" s="1831"/>
      <c r="D5945" s="1627"/>
      <c r="E5945" s="1831"/>
      <c r="F5945" s="1831"/>
      <c r="G5945" s="1831"/>
      <c r="S5945" s="1473"/>
      <c r="BU5945" s="1819"/>
      <c r="CI5945" s="1455"/>
    </row>
    <row r="5946" spans="2:87" s="1365" customFormat="1" x14ac:dyDescent="0.25">
      <c r="B5946" s="1831"/>
      <c r="C5946" s="1831"/>
      <c r="D5946" s="1627"/>
      <c r="E5946" s="1831"/>
      <c r="F5946" s="1831"/>
      <c r="G5946" s="1831"/>
      <c r="S5946" s="1473"/>
      <c r="BU5946" s="1819"/>
      <c r="CI5946" s="1455"/>
    </row>
    <row r="5947" spans="2:87" s="1365" customFormat="1" x14ac:dyDescent="0.25">
      <c r="B5947" s="1831"/>
      <c r="C5947" s="1831"/>
      <c r="D5947" s="1627"/>
      <c r="E5947" s="1831"/>
      <c r="F5947" s="1831"/>
      <c r="G5947" s="1831"/>
      <c r="S5947" s="1473"/>
      <c r="BU5947" s="1819"/>
      <c r="CI5947" s="1455"/>
    </row>
    <row r="5948" spans="2:87" s="1365" customFormat="1" x14ac:dyDescent="0.25">
      <c r="B5948" s="1831"/>
      <c r="C5948" s="1831"/>
      <c r="D5948" s="1627"/>
      <c r="E5948" s="1831"/>
      <c r="F5948" s="1831"/>
      <c r="G5948" s="1831"/>
      <c r="S5948" s="1473"/>
      <c r="BU5948" s="1819"/>
      <c r="CI5948" s="1455"/>
    </row>
    <row r="5949" spans="2:87" s="1365" customFormat="1" x14ac:dyDescent="0.25">
      <c r="B5949" s="1831"/>
      <c r="C5949" s="1831"/>
      <c r="D5949" s="1627"/>
      <c r="E5949" s="1831"/>
      <c r="F5949" s="1831"/>
      <c r="G5949" s="1831"/>
      <c r="S5949" s="1473"/>
      <c r="BU5949" s="1819"/>
      <c r="CI5949" s="1455"/>
    </row>
    <row r="5950" spans="2:87" s="1365" customFormat="1" x14ac:dyDescent="0.25">
      <c r="B5950" s="1831"/>
      <c r="C5950" s="1831"/>
      <c r="D5950" s="1627"/>
      <c r="E5950" s="1831"/>
      <c r="F5950" s="1831"/>
      <c r="G5950" s="1831"/>
      <c r="S5950" s="1473"/>
      <c r="BU5950" s="1819"/>
      <c r="CI5950" s="1455"/>
    </row>
    <row r="5951" spans="2:87" s="1365" customFormat="1" x14ac:dyDescent="0.25">
      <c r="B5951" s="1831"/>
      <c r="C5951" s="1831"/>
      <c r="D5951" s="1627"/>
      <c r="E5951" s="1831"/>
      <c r="F5951" s="1831"/>
      <c r="G5951" s="1831"/>
      <c r="S5951" s="1473"/>
      <c r="BU5951" s="1819"/>
      <c r="CI5951" s="1455"/>
    </row>
    <row r="5952" spans="2:87" s="1365" customFormat="1" x14ac:dyDescent="0.25">
      <c r="B5952" s="1831"/>
      <c r="C5952" s="1831"/>
      <c r="D5952" s="1627"/>
      <c r="E5952" s="1831"/>
      <c r="F5952" s="1831"/>
      <c r="G5952" s="1831"/>
      <c r="S5952" s="1473"/>
      <c r="BU5952" s="1819"/>
      <c r="CI5952" s="1455"/>
    </row>
    <row r="5953" spans="2:87" s="1365" customFormat="1" x14ac:dyDescent="0.25">
      <c r="B5953" s="1831"/>
      <c r="C5953" s="1831"/>
      <c r="D5953" s="1627"/>
      <c r="E5953" s="1831"/>
      <c r="F5953" s="1831"/>
      <c r="G5953" s="1831"/>
      <c r="S5953" s="1473"/>
      <c r="BU5953" s="1819"/>
      <c r="CI5953" s="1455"/>
    </row>
    <row r="5954" spans="2:87" s="1365" customFormat="1" x14ac:dyDescent="0.25">
      <c r="B5954" s="1831"/>
      <c r="C5954" s="1831"/>
      <c r="D5954" s="1627"/>
      <c r="E5954" s="1831"/>
      <c r="F5954" s="1831"/>
      <c r="G5954" s="1831"/>
      <c r="S5954" s="1473"/>
      <c r="BU5954" s="1819"/>
      <c r="CI5954" s="1455"/>
    </row>
    <row r="5955" spans="2:87" s="1365" customFormat="1" x14ac:dyDescent="0.25">
      <c r="B5955" s="1831"/>
      <c r="C5955" s="1831"/>
      <c r="D5955" s="1627"/>
      <c r="E5955" s="1831"/>
      <c r="F5955" s="1831"/>
      <c r="G5955" s="1831"/>
      <c r="S5955" s="1473"/>
      <c r="BU5955" s="1819"/>
      <c r="CI5955" s="1455"/>
    </row>
    <row r="5956" spans="2:87" s="1365" customFormat="1" x14ac:dyDescent="0.25">
      <c r="B5956" s="1831"/>
      <c r="C5956" s="1831"/>
      <c r="D5956" s="1627"/>
      <c r="E5956" s="1831"/>
      <c r="F5956" s="1831"/>
      <c r="G5956" s="1831"/>
      <c r="S5956" s="1473"/>
      <c r="BU5956" s="1819"/>
      <c r="CI5956" s="1455"/>
    </row>
    <row r="5957" spans="2:87" s="1365" customFormat="1" x14ac:dyDescent="0.25">
      <c r="B5957" s="1831"/>
      <c r="C5957" s="1831"/>
      <c r="D5957" s="1627"/>
      <c r="E5957" s="1831"/>
      <c r="F5957" s="1831"/>
      <c r="G5957" s="1831"/>
      <c r="S5957" s="1473"/>
      <c r="BU5957" s="1819"/>
      <c r="CI5957" s="1455"/>
    </row>
    <row r="5958" spans="2:87" s="1365" customFormat="1" x14ac:dyDescent="0.25">
      <c r="B5958" s="1831"/>
      <c r="C5958" s="1831"/>
      <c r="D5958" s="1627"/>
      <c r="E5958" s="1831"/>
      <c r="F5958" s="1831"/>
      <c r="G5958" s="1831"/>
      <c r="S5958" s="1473"/>
      <c r="BU5958" s="1819"/>
      <c r="CI5958" s="1455"/>
    </row>
    <row r="5959" spans="2:87" s="1365" customFormat="1" x14ac:dyDescent="0.25">
      <c r="B5959" s="1831"/>
      <c r="C5959" s="1831"/>
      <c r="D5959" s="1627"/>
      <c r="E5959" s="1831"/>
      <c r="F5959" s="1831"/>
      <c r="G5959" s="1831"/>
      <c r="S5959" s="1473"/>
      <c r="BU5959" s="1819"/>
      <c r="CI5959" s="1455"/>
    </row>
    <row r="5960" spans="2:87" s="1365" customFormat="1" x14ac:dyDescent="0.25">
      <c r="B5960" s="1831"/>
      <c r="C5960" s="1831"/>
      <c r="D5960" s="1627"/>
      <c r="E5960" s="1831"/>
      <c r="F5960" s="1831"/>
      <c r="G5960" s="1831"/>
      <c r="S5960" s="1473"/>
      <c r="BU5960" s="1819"/>
      <c r="CI5960" s="1455"/>
    </row>
    <row r="5961" spans="2:87" s="1365" customFormat="1" x14ac:dyDescent="0.25">
      <c r="B5961" s="1831"/>
      <c r="C5961" s="1831"/>
      <c r="D5961" s="1627"/>
      <c r="E5961" s="1831"/>
      <c r="F5961" s="1831"/>
      <c r="G5961" s="1831"/>
      <c r="S5961" s="1473"/>
      <c r="BU5961" s="1819"/>
      <c r="CI5961" s="1455"/>
    </row>
    <row r="5962" spans="2:87" s="1365" customFormat="1" x14ac:dyDescent="0.25">
      <c r="B5962" s="1831"/>
      <c r="C5962" s="1831"/>
      <c r="D5962" s="1627"/>
      <c r="E5962" s="1831"/>
      <c r="F5962" s="1831"/>
      <c r="G5962" s="1831"/>
      <c r="S5962" s="1473"/>
      <c r="BU5962" s="1819"/>
      <c r="CI5962" s="1455"/>
    </row>
    <row r="5963" spans="2:87" s="1365" customFormat="1" x14ac:dyDescent="0.25">
      <c r="B5963" s="1831"/>
      <c r="C5963" s="1831"/>
      <c r="D5963" s="1627"/>
      <c r="E5963" s="1831"/>
      <c r="F5963" s="1831"/>
      <c r="G5963" s="1831"/>
      <c r="S5963" s="1473"/>
      <c r="BU5963" s="1819"/>
      <c r="CI5963" s="1455"/>
    </row>
    <row r="5964" spans="2:87" s="1365" customFormat="1" x14ac:dyDescent="0.25">
      <c r="B5964" s="1831"/>
      <c r="C5964" s="1831"/>
      <c r="D5964" s="1627"/>
      <c r="E5964" s="1831"/>
      <c r="F5964" s="1831"/>
      <c r="G5964" s="1831"/>
      <c r="S5964" s="1473"/>
      <c r="BU5964" s="1819"/>
      <c r="CI5964" s="1455"/>
    </row>
    <row r="5965" spans="2:87" s="1365" customFormat="1" x14ac:dyDescent="0.25">
      <c r="B5965" s="1831"/>
      <c r="C5965" s="1831"/>
      <c r="D5965" s="1627"/>
      <c r="E5965" s="1831"/>
      <c r="F5965" s="1831"/>
      <c r="G5965" s="1831"/>
      <c r="S5965" s="1473"/>
      <c r="BU5965" s="1819"/>
      <c r="CI5965" s="1455"/>
    </row>
    <row r="5966" spans="2:87" s="1365" customFormat="1" x14ac:dyDescent="0.25">
      <c r="B5966" s="1831"/>
      <c r="C5966" s="1831"/>
      <c r="D5966" s="1627"/>
      <c r="E5966" s="1831"/>
      <c r="F5966" s="1831"/>
      <c r="G5966" s="1831"/>
      <c r="S5966" s="1473"/>
      <c r="BU5966" s="1819"/>
      <c r="CI5966" s="1455"/>
    </row>
    <row r="5967" spans="2:87" s="1365" customFormat="1" x14ac:dyDescent="0.25">
      <c r="B5967" s="1831"/>
      <c r="C5967" s="1831"/>
      <c r="D5967" s="1627"/>
      <c r="E5967" s="1831"/>
      <c r="F5967" s="1831"/>
      <c r="G5967" s="1831"/>
      <c r="S5967" s="1473"/>
      <c r="BU5967" s="1819"/>
      <c r="CI5967" s="1455"/>
    </row>
    <row r="5968" spans="2:87" s="1365" customFormat="1" x14ac:dyDescent="0.25">
      <c r="B5968" s="1831"/>
      <c r="C5968" s="1831"/>
      <c r="D5968" s="1627"/>
      <c r="E5968" s="1831"/>
      <c r="F5968" s="1831"/>
      <c r="G5968" s="1831"/>
      <c r="S5968" s="1473"/>
      <c r="BU5968" s="1819"/>
      <c r="CI5968" s="1455"/>
    </row>
    <row r="5969" spans="2:87" s="1365" customFormat="1" x14ac:dyDescent="0.25">
      <c r="B5969" s="1831"/>
      <c r="C5969" s="1831"/>
      <c r="D5969" s="1627"/>
      <c r="E5969" s="1831"/>
      <c r="F5969" s="1831"/>
      <c r="G5969" s="1831"/>
      <c r="S5969" s="1473"/>
      <c r="BU5969" s="1819"/>
      <c r="CI5969" s="1455"/>
    </row>
    <row r="5970" spans="2:87" s="1365" customFormat="1" x14ac:dyDescent="0.25">
      <c r="B5970" s="1831"/>
      <c r="C5970" s="1831"/>
      <c r="D5970" s="1627"/>
      <c r="E5970" s="1831"/>
      <c r="F5970" s="1831"/>
      <c r="G5970" s="1831"/>
      <c r="S5970" s="1473"/>
      <c r="BU5970" s="1819"/>
      <c r="CI5970" s="1455"/>
    </row>
    <row r="5971" spans="2:87" s="1365" customFormat="1" x14ac:dyDescent="0.25">
      <c r="B5971" s="1831"/>
      <c r="C5971" s="1831"/>
      <c r="D5971" s="1627"/>
      <c r="E5971" s="1831"/>
      <c r="F5971" s="1831"/>
      <c r="G5971" s="1831"/>
      <c r="S5971" s="1473"/>
      <c r="BU5971" s="1819"/>
      <c r="CI5971" s="1455"/>
    </row>
    <row r="5972" spans="2:87" s="1365" customFormat="1" x14ac:dyDescent="0.25">
      <c r="B5972" s="1831"/>
      <c r="C5972" s="1831"/>
      <c r="D5972" s="1627"/>
      <c r="E5972" s="1831"/>
      <c r="F5972" s="1831"/>
      <c r="G5972" s="1831"/>
      <c r="S5972" s="1473"/>
      <c r="BU5972" s="1819"/>
      <c r="CI5972" s="1455"/>
    </row>
    <row r="5973" spans="2:87" s="1365" customFormat="1" x14ac:dyDescent="0.25">
      <c r="B5973" s="1831"/>
      <c r="C5973" s="1831"/>
      <c r="D5973" s="1627"/>
      <c r="E5973" s="1831"/>
      <c r="F5973" s="1831"/>
      <c r="G5973" s="1831"/>
      <c r="S5973" s="1473"/>
      <c r="BU5973" s="1819"/>
      <c r="CI5973" s="1455"/>
    </row>
    <row r="5974" spans="2:87" s="1365" customFormat="1" x14ac:dyDescent="0.25">
      <c r="B5974" s="1831"/>
      <c r="C5974" s="1831"/>
      <c r="D5974" s="1627"/>
      <c r="E5974" s="1831"/>
      <c r="F5974" s="1831"/>
      <c r="G5974" s="1831"/>
      <c r="S5974" s="1473"/>
      <c r="BU5974" s="1819"/>
      <c r="CI5974" s="1455"/>
    </row>
    <row r="5975" spans="2:87" s="1365" customFormat="1" x14ac:dyDescent="0.25">
      <c r="B5975" s="1831"/>
      <c r="C5975" s="1831"/>
      <c r="D5975" s="1627"/>
      <c r="E5975" s="1831"/>
      <c r="F5975" s="1831"/>
      <c r="G5975" s="1831"/>
      <c r="S5975" s="1473"/>
      <c r="BU5975" s="1819"/>
      <c r="CI5975" s="1455"/>
    </row>
    <row r="5976" spans="2:87" s="1365" customFormat="1" x14ac:dyDescent="0.25">
      <c r="B5976" s="1831"/>
      <c r="C5976" s="1831"/>
      <c r="D5976" s="1627"/>
      <c r="E5976" s="1831"/>
      <c r="F5976" s="1831"/>
      <c r="G5976" s="1831"/>
      <c r="S5976" s="1473"/>
      <c r="BU5976" s="1819"/>
      <c r="CI5976" s="1455"/>
    </row>
    <row r="5977" spans="2:87" s="1365" customFormat="1" x14ac:dyDescent="0.25">
      <c r="B5977" s="1831"/>
      <c r="C5977" s="1831"/>
      <c r="D5977" s="1627"/>
      <c r="E5977" s="1831"/>
      <c r="F5977" s="1831"/>
      <c r="G5977" s="1831"/>
      <c r="S5977" s="1473"/>
      <c r="BU5977" s="1819"/>
      <c r="CI5977" s="1455"/>
    </row>
    <row r="5978" spans="2:87" s="1365" customFormat="1" x14ac:dyDescent="0.25">
      <c r="B5978" s="1831"/>
      <c r="C5978" s="1831"/>
      <c r="D5978" s="1627"/>
      <c r="E5978" s="1831"/>
      <c r="F5978" s="1831"/>
      <c r="G5978" s="1831"/>
      <c r="S5978" s="1473"/>
      <c r="BU5978" s="1819"/>
      <c r="CI5978" s="1455"/>
    </row>
    <row r="5979" spans="2:87" s="1365" customFormat="1" x14ac:dyDescent="0.25">
      <c r="B5979" s="1831"/>
      <c r="C5979" s="1831"/>
      <c r="D5979" s="1627"/>
      <c r="E5979" s="1831"/>
      <c r="F5979" s="1831"/>
      <c r="G5979" s="1831"/>
      <c r="S5979" s="1473"/>
      <c r="BU5979" s="1819"/>
      <c r="CI5979" s="1455"/>
    </row>
    <row r="5980" spans="2:87" s="1365" customFormat="1" x14ac:dyDescent="0.25">
      <c r="B5980" s="1831"/>
      <c r="C5980" s="1831"/>
      <c r="D5980" s="1627"/>
      <c r="E5980" s="1831"/>
      <c r="F5980" s="1831"/>
      <c r="G5980" s="1831"/>
      <c r="S5980" s="1473"/>
      <c r="BU5980" s="1819"/>
      <c r="CI5980" s="1455"/>
    </row>
    <row r="5981" spans="2:87" s="1365" customFormat="1" x14ac:dyDescent="0.25">
      <c r="B5981" s="1831"/>
      <c r="C5981" s="1831"/>
      <c r="D5981" s="1627"/>
      <c r="E5981" s="1831"/>
      <c r="F5981" s="1831"/>
      <c r="G5981" s="1831"/>
      <c r="S5981" s="1473"/>
      <c r="BU5981" s="1819"/>
      <c r="CI5981" s="1455"/>
    </row>
    <row r="5982" spans="2:87" s="1365" customFormat="1" x14ac:dyDescent="0.25">
      <c r="B5982" s="1831"/>
      <c r="C5982" s="1831"/>
      <c r="D5982" s="1627"/>
      <c r="E5982" s="1831"/>
      <c r="F5982" s="1831"/>
      <c r="G5982" s="1831"/>
      <c r="S5982" s="1473"/>
      <c r="BU5982" s="1819"/>
      <c r="CI5982" s="1455"/>
    </row>
    <row r="5983" spans="2:87" s="1365" customFormat="1" x14ac:dyDescent="0.25">
      <c r="B5983" s="1831"/>
      <c r="C5983" s="1831"/>
      <c r="D5983" s="1627"/>
      <c r="E5983" s="1831"/>
      <c r="F5983" s="1831"/>
      <c r="G5983" s="1831"/>
      <c r="S5983" s="1473"/>
      <c r="BU5983" s="1819"/>
      <c r="CI5983" s="1455"/>
    </row>
    <row r="5984" spans="2:87" s="1365" customFormat="1" x14ac:dyDescent="0.25">
      <c r="B5984" s="1831"/>
      <c r="C5984" s="1831"/>
      <c r="D5984" s="1627"/>
      <c r="E5984" s="1831"/>
      <c r="F5984" s="1831"/>
      <c r="G5984" s="1831"/>
      <c r="S5984" s="1473"/>
      <c r="BU5984" s="1819"/>
      <c r="CI5984" s="1455"/>
    </row>
    <row r="5985" spans="2:87" s="1365" customFormat="1" x14ac:dyDescent="0.25">
      <c r="B5985" s="1831"/>
      <c r="C5985" s="1831"/>
      <c r="D5985" s="1627"/>
      <c r="E5985" s="1831"/>
      <c r="F5985" s="1831"/>
      <c r="G5985" s="1831"/>
      <c r="S5985" s="1473"/>
      <c r="BU5985" s="1819"/>
      <c r="CI5985" s="1455"/>
    </row>
    <row r="5986" spans="2:87" s="1365" customFormat="1" x14ac:dyDescent="0.25">
      <c r="B5986" s="1831"/>
      <c r="C5986" s="1831"/>
      <c r="D5986" s="1627"/>
      <c r="E5986" s="1831"/>
      <c r="F5986" s="1831"/>
      <c r="G5986" s="1831"/>
      <c r="S5986" s="1473"/>
      <c r="BU5986" s="1819"/>
      <c r="CI5986" s="1455"/>
    </row>
    <row r="5987" spans="2:87" s="1365" customFormat="1" x14ac:dyDescent="0.25">
      <c r="B5987" s="1831"/>
      <c r="C5987" s="1831"/>
      <c r="D5987" s="1627"/>
      <c r="E5987" s="1831"/>
      <c r="F5987" s="1831"/>
      <c r="G5987" s="1831"/>
      <c r="S5987" s="1473"/>
      <c r="BU5987" s="1819"/>
      <c r="CI5987" s="1455"/>
    </row>
    <row r="5988" spans="2:87" s="1365" customFormat="1" x14ac:dyDescent="0.25">
      <c r="B5988" s="1831"/>
      <c r="C5988" s="1831"/>
      <c r="D5988" s="1627"/>
      <c r="E5988" s="1831"/>
      <c r="F5988" s="1831"/>
      <c r="G5988" s="1831"/>
      <c r="S5988" s="1473"/>
      <c r="BU5988" s="1819"/>
      <c r="CI5988" s="1455"/>
    </row>
    <row r="5989" spans="2:87" s="1365" customFormat="1" x14ac:dyDescent="0.25">
      <c r="B5989" s="1831"/>
      <c r="C5989" s="1831"/>
      <c r="D5989" s="1627"/>
      <c r="E5989" s="1831"/>
      <c r="F5989" s="1831"/>
      <c r="G5989" s="1831"/>
      <c r="S5989" s="1473"/>
      <c r="BU5989" s="1819"/>
      <c r="CI5989" s="1455"/>
    </row>
    <row r="5990" spans="2:87" s="1365" customFormat="1" x14ac:dyDescent="0.25">
      <c r="B5990" s="1831"/>
      <c r="C5990" s="1831"/>
      <c r="D5990" s="1627"/>
      <c r="E5990" s="1831"/>
      <c r="F5990" s="1831"/>
      <c r="G5990" s="1831"/>
      <c r="S5990" s="1473"/>
      <c r="BU5990" s="1819"/>
      <c r="CI5990" s="1455"/>
    </row>
    <row r="5991" spans="2:87" s="1365" customFormat="1" x14ac:dyDescent="0.25">
      <c r="B5991" s="1831"/>
      <c r="C5991" s="1831"/>
      <c r="D5991" s="1627"/>
      <c r="E5991" s="1831"/>
      <c r="F5991" s="1831"/>
      <c r="G5991" s="1831"/>
      <c r="S5991" s="1473"/>
      <c r="BU5991" s="1819"/>
      <c r="CI5991" s="1455"/>
    </row>
    <row r="5992" spans="2:87" s="1365" customFormat="1" x14ac:dyDescent="0.25">
      <c r="B5992" s="1831"/>
      <c r="C5992" s="1831"/>
      <c r="D5992" s="1627"/>
      <c r="E5992" s="1831"/>
      <c r="F5992" s="1831"/>
      <c r="G5992" s="1831"/>
      <c r="S5992" s="1473"/>
      <c r="BU5992" s="1819"/>
      <c r="CI5992" s="1455"/>
    </row>
    <row r="5993" spans="2:87" s="1365" customFormat="1" x14ac:dyDescent="0.25">
      <c r="B5993" s="1831"/>
      <c r="C5993" s="1831"/>
      <c r="D5993" s="1627"/>
      <c r="E5993" s="1831"/>
      <c r="F5993" s="1831"/>
      <c r="G5993" s="1831"/>
      <c r="S5993" s="1473"/>
      <c r="BU5993" s="1819"/>
      <c r="CI5993" s="1455"/>
    </row>
    <row r="5994" spans="2:87" s="1365" customFormat="1" x14ac:dyDescent="0.25">
      <c r="B5994" s="1831"/>
      <c r="C5994" s="1831"/>
      <c r="D5994" s="1627"/>
      <c r="E5994" s="1831"/>
      <c r="F5994" s="1831"/>
      <c r="G5994" s="1831"/>
      <c r="S5994" s="1473"/>
      <c r="BU5994" s="1819"/>
      <c r="CI5994" s="1455"/>
    </row>
    <row r="5995" spans="2:87" s="1365" customFormat="1" x14ac:dyDescent="0.25">
      <c r="B5995" s="1831"/>
      <c r="C5995" s="1831"/>
      <c r="D5995" s="1627"/>
      <c r="E5995" s="1831"/>
      <c r="F5995" s="1831"/>
      <c r="G5995" s="1831"/>
      <c r="S5995" s="1473"/>
      <c r="BU5995" s="1819"/>
      <c r="CI5995" s="1455"/>
    </row>
    <row r="5996" spans="2:87" s="1365" customFormat="1" x14ac:dyDescent="0.25">
      <c r="B5996" s="1831"/>
      <c r="C5996" s="1831"/>
      <c r="D5996" s="1627"/>
      <c r="E5996" s="1831"/>
      <c r="F5996" s="1831"/>
      <c r="G5996" s="1831"/>
      <c r="S5996" s="1473"/>
      <c r="BU5996" s="1819"/>
      <c r="CI5996" s="1455"/>
    </row>
    <row r="5997" spans="2:87" s="1365" customFormat="1" x14ac:dyDescent="0.25">
      <c r="B5997" s="1831"/>
      <c r="C5997" s="1831"/>
      <c r="D5997" s="1627"/>
      <c r="E5997" s="1831"/>
      <c r="F5997" s="1831"/>
      <c r="G5997" s="1831"/>
      <c r="S5997" s="1473"/>
      <c r="BU5997" s="1819"/>
      <c r="CI5997" s="1455"/>
    </row>
    <row r="5998" spans="2:87" s="1365" customFormat="1" x14ac:dyDescent="0.25">
      <c r="B5998" s="1831"/>
      <c r="C5998" s="1831"/>
      <c r="D5998" s="1627"/>
      <c r="E5998" s="1831"/>
      <c r="F5998" s="1831"/>
      <c r="G5998" s="1831"/>
      <c r="S5998" s="1473"/>
      <c r="BU5998" s="1819"/>
      <c r="CI5998" s="1455"/>
    </row>
    <row r="5999" spans="2:87" s="1365" customFormat="1" x14ac:dyDescent="0.25">
      <c r="B5999" s="1831"/>
      <c r="C5999" s="1831"/>
      <c r="D5999" s="1627"/>
      <c r="E5999" s="1831"/>
      <c r="F5999" s="1831"/>
      <c r="G5999" s="1831"/>
      <c r="S5999" s="1473"/>
      <c r="BU5999" s="1819"/>
      <c r="CI5999" s="1455"/>
    </row>
    <row r="6000" spans="2:87" s="1365" customFormat="1" x14ac:dyDescent="0.25">
      <c r="B6000" s="1831"/>
      <c r="C6000" s="1831"/>
      <c r="D6000" s="1627"/>
      <c r="E6000" s="1831"/>
      <c r="F6000" s="1831"/>
      <c r="G6000" s="1831"/>
      <c r="S6000" s="1473"/>
      <c r="BU6000" s="1819"/>
      <c r="CI6000" s="1455"/>
    </row>
    <row r="6001" spans="2:87" s="1365" customFormat="1" x14ac:dyDescent="0.25">
      <c r="B6001" s="1831"/>
      <c r="C6001" s="1831"/>
      <c r="D6001" s="1627"/>
      <c r="E6001" s="1831"/>
      <c r="F6001" s="1831"/>
      <c r="G6001" s="1831"/>
      <c r="S6001" s="1473"/>
      <c r="BU6001" s="1819"/>
      <c r="CI6001" s="1455"/>
    </row>
    <row r="6002" spans="2:87" s="1365" customFormat="1" x14ac:dyDescent="0.25">
      <c r="B6002" s="1831"/>
      <c r="C6002" s="1831"/>
      <c r="D6002" s="1627"/>
      <c r="E6002" s="1831"/>
      <c r="F6002" s="1831"/>
      <c r="G6002" s="1831"/>
      <c r="S6002" s="1473"/>
      <c r="BU6002" s="1819"/>
      <c r="CI6002" s="1455"/>
    </row>
    <row r="6003" spans="2:87" s="1365" customFormat="1" x14ac:dyDescent="0.25">
      <c r="B6003" s="1831"/>
      <c r="C6003" s="1831"/>
      <c r="D6003" s="1627"/>
      <c r="E6003" s="1831"/>
      <c r="F6003" s="1831"/>
      <c r="G6003" s="1831"/>
      <c r="S6003" s="1473"/>
      <c r="BU6003" s="1819"/>
      <c r="CI6003" s="1455"/>
    </row>
    <row r="6004" spans="2:87" s="1365" customFormat="1" x14ac:dyDescent="0.25">
      <c r="B6004" s="1831"/>
      <c r="C6004" s="1831"/>
      <c r="D6004" s="1627"/>
      <c r="E6004" s="1831"/>
      <c r="F6004" s="1831"/>
      <c r="G6004" s="1831"/>
      <c r="S6004" s="1473"/>
      <c r="BU6004" s="1819"/>
      <c r="CI6004" s="1455"/>
    </row>
    <row r="6005" spans="2:87" s="1365" customFormat="1" x14ac:dyDescent="0.25">
      <c r="B6005" s="1831"/>
      <c r="C6005" s="1831"/>
      <c r="D6005" s="1627"/>
      <c r="E6005" s="1831"/>
      <c r="F6005" s="1831"/>
      <c r="G6005" s="1831"/>
      <c r="S6005" s="1473"/>
      <c r="BU6005" s="1819"/>
      <c r="CI6005" s="1455"/>
    </row>
    <row r="6006" spans="2:87" s="1365" customFormat="1" x14ac:dyDescent="0.25">
      <c r="B6006" s="1831"/>
      <c r="C6006" s="1831"/>
      <c r="D6006" s="1627"/>
      <c r="E6006" s="1831"/>
      <c r="F6006" s="1831"/>
      <c r="G6006" s="1831"/>
      <c r="S6006" s="1473"/>
      <c r="BU6006" s="1819"/>
      <c r="CI6006" s="1455"/>
    </row>
    <row r="6007" spans="2:87" s="1365" customFormat="1" x14ac:dyDescent="0.25">
      <c r="B6007" s="1831"/>
      <c r="C6007" s="1831"/>
      <c r="D6007" s="1627"/>
      <c r="E6007" s="1831"/>
      <c r="F6007" s="1831"/>
      <c r="G6007" s="1831"/>
      <c r="S6007" s="1473"/>
      <c r="BU6007" s="1819"/>
      <c r="CI6007" s="1455"/>
    </row>
    <row r="6008" spans="2:87" s="1365" customFormat="1" x14ac:dyDescent="0.25">
      <c r="B6008" s="1831"/>
      <c r="C6008" s="1831"/>
      <c r="D6008" s="1627"/>
      <c r="E6008" s="1831"/>
      <c r="F6008" s="1831"/>
      <c r="G6008" s="1831"/>
      <c r="S6008" s="1473"/>
      <c r="BU6008" s="1819"/>
      <c r="CI6008" s="1455"/>
    </row>
    <row r="6009" spans="2:87" s="1365" customFormat="1" x14ac:dyDescent="0.25">
      <c r="B6009" s="1831"/>
      <c r="C6009" s="1831"/>
      <c r="D6009" s="1627"/>
      <c r="E6009" s="1831"/>
      <c r="F6009" s="1831"/>
      <c r="G6009" s="1831"/>
      <c r="S6009" s="1473"/>
      <c r="BU6009" s="1819"/>
      <c r="CI6009" s="1455"/>
    </row>
    <row r="6010" spans="2:87" s="1365" customFormat="1" x14ac:dyDescent="0.25">
      <c r="B6010" s="1831"/>
      <c r="C6010" s="1831"/>
      <c r="D6010" s="1627"/>
      <c r="E6010" s="1831"/>
      <c r="F6010" s="1831"/>
      <c r="G6010" s="1831"/>
      <c r="S6010" s="1473"/>
      <c r="BU6010" s="1819"/>
      <c r="CI6010" s="1455"/>
    </row>
    <row r="6011" spans="2:87" s="1365" customFormat="1" x14ac:dyDescent="0.25">
      <c r="B6011" s="1831"/>
      <c r="C6011" s="1831"/>
      <c r="D6011" s="1627"/>
      <c r="E6011" s="1831"/>
      <c r="F6011" s="1831"/>
      <c r="G6011" s="1831"/>
      <c r="S6011" s="1473"/>
      <c r="BU6011" s="1819"/>
      <c r="CI6011" s="1455"/>
    </row>
    <row r="6012" spans="2:87" s="1365" customFormat="1" x14ac:dyDescent="0.25">
      <c r="B6012" s="1831"/>
      <c r="C6012" s="1831"/>
      <c r="D6012" s="1627"/>
      <c r="E6012" s="1831"/>
      <c r="F6012" s="1831"/>
      <c r="G6012" s="1831"/>
      <c r="S6012" s="1473"/>
      <c r="BU6012" s="1819"/>
      <c r="CI6012" s="1455"/>
    </row>
    <row r="6013" spans="2:87" s="1365" customFormat="1" x14ac:dyDescent="0.25">
      <c r="B6013" s="1831"/>
      <c r="C6013" s="1831"/>
      <c r="D6013" s="1627"/>
      <c r="E6013" s="1831"/>
      <c r="F6013" s="1831"/>
      <c r="G6013" s="1831"/>
      <c r="S6013" s="1473"/>
      <c r="BU6013" s="1819"/>
      <c r="CI6013" s="1455"/>
    </row>
    <row r="6014" spans="2:87" s="1365" customFormat="1" x14ac:dyDescent="0.25">
      <c r="B6014" s="1831"/>
      <c r="C6014" s="1831"/>
      <c r="D6014" s="1627"/>
      <c r="E6014" s="1831"/>
      <c r="F6014" s="1831"/>
      <c r="G6014" s="1831"/>
      <c r="S6014" s="1473"/>
      <c r="BU6014" s="1819"/>
      <c r="CI6014" s="1455"/>
    </row>
    <row r="6015" spans="2:87" s="1365" customFormat="1" x14ac:dyDescent="0.25">
      <c r="B6015" s="1831"/>
      <c r="C6015" s="1831"/>
      <c r="D6015" s="1627"/>
      <c r="E6015" s="1831"/>
      <c r="F6015" s="1831"/>
      <c r="G6015" s="1831"/>
      <c r="S6015" s="1473"/>
      <c r="BU6015" s="1819"/>
      <c r="CI6015" s="1455"/>
    </row>
    <row r="6016" spans="2:87" s="1365" customFormat="1" x14ac:dyDescent="0.25">
      <c r="B6016" s="1831"/>
      <c r="C6016" s="1831"/>
      <c r="D6016" s="1627"/>
      <c r="E6016" s="1831"/>
      <c r="F6016" s="1831"/>
      <c r="G6016" s="1831"/>
      <c r="S6016" s="1473"/>
      <c r="BU6016" s="1819"/>
      <c r="CI6016" s="1455"/>
    </row>
    <row r="6017" spans="2:87" s="1365" customFormat="1" x14ac:dyDescent="0.25">
      <c r="B6017" s="1831"/>
      <c r="C6017" s="1831"/>
      <c r="D6017" s="1627"/>
      <c r="E6017" s="1831"/>
      <c r="F6017" s="1831"/>
      <c r="G6017" s="1831"/>
      <c r="S6017" s="1473"/>
      <c r="BU6017" s="1819"/>
      <c r="CI6017" s="1455"/>
    </row>
    <row r="6018" spans="2:87" s="1365" customFormat="1" x14ac:dyDescent="0.25">
      <c r="B6018" s="1831"/>
      <c r="C6018" s="1831"/>
      <c r="D6018" s="1627"/>
      <c r="E6018" s="1831"/>
      <c r="F6018" s="1831"/>
      <c r="G6018" s="1831"/>
      <c r="S6018" s="1473"/>
      <c r="BU6018" s="1819"/>
      <c r="CI6018" s="1455"/>
    </row>
    <row r="6019" spans="2:87" s="1365" customFormat="1" x14ac:dyDescent="0.25">
      <c r="B6019" s="1831"/>
      <c r="C6019" s="1831"/>
      <c r="D6019" s="1627"/>
      <c r="E6019" s="1831"/>
      <c r="F6019" s="1831"/>
      <c r="G6019" s="1831"/>
      <c r="S6019" s="1473"/>
      <c r="BU6019" s="1819"/>
      <c r="CI6019" s="1455"/>
    </row>
    <row r="6020" spans="2:87" s="1365" customFormat="1" x14ac:dyDescent="0.25">
      <c r="B6020" s="1831"/>
      <c r="C6020" s="1831"/>
      <c r="D6020" s="1627"/>
      <c r="E6020" s="1831"/>
      <c r="F6020" s="1831"/>
      <c r="G6020" s="1831"/>
      <c r="S6020" s="1473"/>
      <c r="BU6020" s="1819"/>
      <c r="CI6020" s="1455"/>
    </row>
    <row r="6021" spans="2:87" s="1365" customFormat="1" x14ac:dyDescent="0.25">
      <c r="B6021" s="1831"/>
      <c r="C6021" s="1831"/>
      <c r="D6021" s="1627"/>
      <c r="E6021" s="1831"/>
      <c r="F6021" s="1831"/>
      <c r="G6021" s="1831"/>
      <c r="S6021" s="1473"/>
      <c r="BU6021" s="1819"/>
      <c r="CI6021" s="1455"/>
    </row>
    <row r="6022" spans="2:87" s="1365" customFormat="1" x14ac:dyDescent="0.25">
      <c r="B6022" s="1831"/>
      <c r="C6022" s="1831"/>
      <c r="D6022" s="1627"/>
      <c r="E6022" s="1831"/>
      <c r="F6022" s="1831"/>
      <c r="G6022" s="1831"/>
      <c r="S6022" s="1473"/>
      <c r="BU6022" s="1819"/>
      <c r="CI6022" s="1455"/>
    </row>
    <row r="6023" spans="2:87" s="1365" customFormat="1" x14ac:dyDescent="0.25">
      <c r="B6023" s="1831"/>
      <c r="C6023" s="1831"/>
      <c r="D6023" s="1627"/>
      <c r="E6023" s="1831"/>
      <c r="F6023" s="1831"/>
      <c r="G6023" s="1831"/>
      <c r="S6023" s="1473"/>
      <c r="BU6023" s="1819"/>
      <c r="CI6023" s="1455"/>
    </row>
    <row r="6024" spans="2:87" s="1365" customFormat="1" x14ac:dyDescent="0.25">
      <c r="B6024" s="1831"/>
      <c r="C6024" s="1831"/>
      <c r="D6024" s="1627"/>
      <c r="E6024" s="1831"/>
      <c r="F6024" s="1831"/>
      <c r="G6024" s="1831"/>
      <c r="S6024" s="1473"/>
      <c r="BU6024" s="1819"/>
      <c r="CI6024" s="1455"/>
    </row>
    <row r="6025" spans="2:87" s="1365" customFormat="1" x14ac:dyDescent="0.25">
      <c r="B6025" s="1831"/>
      <c r="C6025" s="1831"/>
      <c r="D6025" s="1627"/>
      <c r="E6025" s="1831"/>
      <c r="F6025" s="1831"/>
      <c r="G6025" s="1831"/>
      <c r="S6025" s="1473"/>
      <c r="BU6025" s="1819"/>
      <c r="CI6025" s="1455"/>
    </row>
    <row r="6026" spans="2:87" s="1365" customFormat="1" x14ac:dyDescent="0.25">
      <c r="B6026" s="1831"/>
      <c r="C6026" s="1831"/>
      <c r="D6026" s="1627"/>
      <c r="E6026" s="1831"/>
      <c r="F6026" s="1831"/>
      <c r="G6026" s="1831"/>
      <c r="S6026" s="1473"/>
      <c r="BU6026" s="1819"/>
      <c r="CI6026" s="1455"/>
    </row>
    <row r="6027" spans="2:87" s="1365" customFormat="1" x14ac:dyDescent="0.25">
      <c r="B6027" s="1831"/>
      <c r="C6027" s="1831"/>
      <c r="D6027" s="1627"/>
      <c r="E6027" s="1831"/>
      <c r="F6027" s="1831"/>
      <c r="G6027" s="1831"/>
      <c r="S6027" s="1473"/>
      <c r="BU6027" s="1819"/>
      <c r="CI6027" s="1455"/>
    </row>
    <row r="6028" spans="2:87" s="1365" customFormat="1" x14ac:dyDescent="0.25">
      <c r="B6028" s="1831"/>
      <c r="C6028" s="1831"/>
      <c r="D6028" s="1627"/>
      <c r="E6028" s="1831"/>
      <c r="F6028" s="1831"/>
      <c r="G6028" s="1831"/>
      <c r="S6028" s="1473"/>
      <c r="BU6028" s="1819"/>
      <c r="CI6028" s="1455"/>
    </row>
    <row r="6029" spans="2:87" s="1365" customFormat="1" x14ac:dyDescent="0.25">
      <c r="B6029" s="1831"/>
      <c r="C6029" s="1831"/>
      <c r="D6029" s="1627"/>
      <c r="E6029" s="1831"/>
      <c r="F6029" s="1831"/>
      <c r="G6029" s="1831"/>
      <c r="S6029" s="1473"/>
      <c r="BU6029" s="1819"/>
      <c r="CI6029" s="1455"/>
    </row>
    <row r="6030" spans="2:87" s="1365" customFormat="1" x14ac:dyDescent="0.25">
      <c r="B6030" s="1831"/>
      <c r="C6030" s="1831"/>
      <c r="D6030" s="1627"/>
      <c r="E6030" s="1831"/>
      <c r="F6030" s="1831"/>
      <c r="G6030" s="1831"/>
      <c r="S6030" s="1473"/>
      <c r="BU6030" s="1819"/>
      <c r="CI6030" s="1455"/>
    </row>
    <row r="6031" spans="2:87" s="1365" customFormat="1" x14ac:dyDescent="0.25">
      <c r="B6031" s="1831"/>
      <c r="C6031" s="1831"/>
      <c r="D6031" s="1627"/>
      <c r="E6031" s="1831"/>
      <c r="F6031" s="1831"/>
      <c r="G6031" s="1831"/>
      <c r="S6031" s="1473"/>
      <c r="BU6031" s="1819"/>
      <c r="CI6031" s="1455"/>
    </row>
    <row r="6032" spans="2:87" s="1365" customFormat="1" x14ac:dyDescent="0.25">
      <c r="B6032" s="1831"/>
      <c r="C6032" s="1831"/>
      <c r="D6032" s="1627"/>
      <c r="E6032" s="1831"/>
      <c r="F6032" s="1831"/>
      <c r="G6032" s="1831"/>
      <c r="S6032" s="1473"/>
      <c r="BU6032" s="1819"/>
      <c r="CI6032" s="1455"/>
    </row>
    <row r="6033" spans="2:87" s="1365" customFormat="1" x14ac:dyDescent="0.25">
      <c r="B6033" s="1831"/>
      <c r="C6033" s="1831"/>
      <c r="D6033" s="1627"/>
      <c r="E6033" s="1831"/>
      <c r="F6033" s="1831"/>
      <c r="G6033" s="1831"/>
      <c r="S6033" s="1473"/>
      <c r="BU6033" s="1819"/>
      <c r="CI6033" s="1455"/>
    </row>
    <row r="6034" spans="2:87" s="1365" customFormat="1" x14ac:dyDescent="0.25">
      <c r="B6034" s="1831"/>
      <c r="C6034" s="1831"/>
      <c r="D6034" s="1627"/>
      <c r="E6034" s="1831"/>
      <c r="F6034" s="1831"/>
      <c r="G6034" s="1831"/>
      <c r="S6034" s="1473"/>
      <c r="BU6034" s="1819"/>
      <c r="CI6034" s="1455"/>
    </row>
    <row r="6035" spans="2:87" s="1365" customFormat="1" x14ac:dyDescent="0.25">
      <c r="B6035" s="1831"/>
      <c r="C6035" s="1831"/>
      <c r="D6035" s="1627"/>
      <c r="E6035" s="1831"/>
      <c r="F6035" s="1831"/>
      <c r="G6035" s="1831"/>
      <c r="S6035" s="1473"/>
      <c r="BU6035" s="1819"/>
      <c r="CI6035" s="1455"/>
    </row>
    <row r="6036" spans="2:87" s="1365" customFormat="1" x14ac:dyDescent="0.25">
      <c r="B6036" s="1831"/>
      <c r="C6036" s="1831"/>
      <c r="D6036" s="1627"/>
      <c r="E6036" s="1831"/>
      <c r="F6036" s="1831"/>
      <c r="G6036" s="1831"/>
      <c r="S6036" s="1473"/>
      <c r="BU6036" s="1819"/>
      <c r="CI6036" s="1455"/>
    </row>
    <row r="6037" spans="2:87" s="1365" customFormat="1" x14ac:dyDescent="0.25">
      <c r="B6037" s="1831"/>
      <c r="C6037" s="1831"/>
      <c r="D6037" s="1627"/>
      <c r="E6037" s="1831"/>
      <c r="F6037" s="1831"/>
      <c r="G6037" s="1831"/>
      <c r="S6037" s="1473"/>
      <c r="BU6037" s="1819"/>
      <c r="CI6037" s="1455"/>
    </row>
    <row r="6038" spans="2:87" s="1365" customFormat="1" x14ac:dyDescent="0.25">
      <c r="B6038" s="1831"/>
      <c r="C6038" s="1831"/>
      <c r="D6038" s="1627"/>
      <c r="E6038" s="1831"/>
      <c r="F6038" s="1831"/>
      <c r="G6038" s="1831"/>
      <c r="S6038" s="1473"/>
      <c r="BU6038" s="1819"/>
      <c r="CI6038" s="1455"/>
    </row>
    <row r="6039" spans="2:87" s="1365" customFormat="1" x14ac:dyDescent="0.25">
      <c r="B6039" s="1831"/>
      <c r="C6039" s="1831"/>
      <c r="D6039" s="1627"/>
      <c r="E6039" s="1831"/>
      <c r="F6039" s="1831"/>
      <c r="G6039" s="1831"/>
      <c r="S6039" s="1473"/>
      <c r="BU6039" s="1819"/>
      <c r="CI6039" s="1455"/>
    </row>
    <row r="6040" spans="2:87" s="1365" customFormat="1" x14ac:dyDescent="0.25">
      <c r="B6040" s="1831"/>
      <c r="C6040" s="1831"/>
      <c r="D6040" s="1627"/>
      <c r="E6040" s="1831"/>
      <c r="F6040" s="1831"/>
      <c r="G6040" s="1831"/>
      <c r="S6040" s="1473"/>
      <c r="BU6040" s="1819"/>
      <c r="CI6040" s="1455"/>
    </row>
    <row r="6041" spans="2:87" s="1365" customFormat="1" x14ac:dyDescent="0.25">
      <c r="B6041" s="1831"/>
      <c r="C6041" s="1831"/>
      <c r="D6041" s="1627"/>
      <c r="E6041" s="1831"/>
      <c r="F6041" s="1831"/>
      <c r="G6041" s="1831"/>
      <c r="S6041" s="1473"/>
      <c r="BU6041" s="1819"/>
      <c r="CI6041" s="1455"/>
    </row>
    <row r="6042" spans="2:87" s="1365" customFormat="1" x14ac:dyDescent="0.25">
      <c r="B6042" s="1831"/>
      <c r="C6042" s="1831"/>
      <c r="D6042" s="1627"/>
      <c r="E6042" s="1831"/>
      <c r="F6042" s="1831"/>
      <c r="G6042" s="1831"/>
      <c r="S6042" s="1473"/>
      <c r="BU6042" s="1819"/>
      <c r="CI6042" s="1455"/>
    </row>
    <row r="6043" spans="2:87" s="1365" customFormat="1" x14ac:dyDescent="0.25">
      <c r="B6043" s="1831"/>
      <c r="C6043" s="1831"/>
      <c r="D6043" s="1627"/>
      <c r="E6043" s="1831"/>
      <c r="F6043" s="1831"/>
      <c r="G6043" s="1831"/>
      <c r="S6043" s="1473"/>
      <c r="BU6043" s="1819"/>
      <c r="CI6043" s="1455"/>
    </row>
    <row r="6044" spans="2:87" s="1365" customFormat="1" x14ac:dyDescent="0.25">
      <c r="B6044" s="1831"/>
      <c r="C6044" s="1831"/>
      <c r="D6044" s="1627"/>
      <c r="E6044" s="1831"/>
      <c r="F6044" s="1831"/>
      <c r="G6044" s="1831"/>
      <c r="S6044" s="1473"/>
      <c r="BU6044" s="1819"/>
      <c r="CI6044" s="1455"/>
    </row>
    <row r="6045" spans="2:87" s="1365" customFormat="1" x14ac:dyDescent="0.25">
      <c r="B6045" s="1831"/>
      <c r="C6045" s="1831"/>
      <c r="D6045" s="1627"/>
      <c r="E6045" s="1831"/>
      <c r="F6045" s="1831"/>
      <c r="G6045" s="1831"/>
      <c r="S6045" s="1473"/>
      <c r="BU6045" s="1819"/>
      <c r="CI6045" s="1455"/>
    </row>
    <row r="6046" spans="2:87" s="1365" customFormat="1" x14ac:dyDescent="0.25">
      <c r="B6046" s="1831"/>
      <c r="C6046" s="1831"/>
      <c r="D6046" s="1627"/>
      <c r="E6046" s="1831"/>
      <c r="F6046" s="1831"/>
      <c r="G6046" s="1831"/>
      <c r="S6046" s="1473"/>
      <c r="BU6046" s="1819"/>
      <c r="CI6046" s="1455"/>
    </row>
    <row r="6047" spans="2:87" s="1365" customFormat="1" x14ac:dyDescent="0.25">
      <c r="B6047" s="1831"/>
      <c r="C6047" s="1831"/>
      <c r="D6047" s="1627"/>
      <c r="E6047" s="1831"/>
      <c r="F6047" s="1831"/>
      <c r="G6047" s="1831"/>
      <c r="S6047" s="1473"/>
      <c r="BU6047" s="1819"/>
      <c r="CI6047" s="1455"/>
    </row>
    <row r="6048" spans="2:87" s="1365" customFormat="1" x14ac:dyDescent="0.25">
      <c r="B6048" s="1831"/>
      <c r="C6048" s="1831"/>
      <c r="D6048" s="1627"/>
      <c r="E6048" s="1831"/>
      <c r="F6048" s="1831"/>
      <c r="G6048" s="1831"/>
      <c r="S6048" s="1473"/>
      <c r="BU6048" s="1819"/>
      <c r="CI6048" s="1455"/>
    </row>
    <row r="6049" spans="2:87" s="1365" customFormat="1" x14ac:dyDescent="0.25">
      <c r="B6049" s="1831"/>
      <c r="C6049" s="1831"/>
      <c r="D6049" s="1627"/>
      <c r="E6049" s="1831"/>
      <c r="F6049" s="1831"/>
      <c r="G6049" s="1831"/>
      <c r="S6049" s="1473"/>
      <c r="BU6049" s="1819"/>
      <c r="CI6049" s="1455"/>
    </row>
    <row r="6050" spans="2:87" s="1365" customFormat="1" x14ac:dyDescent="0.25">
      <c r="B6050" s="1831"/>
      <c r="C6050" s="1831"/>
      <c r="D6050" s="1627"/>
      <c r="E6050" s="1831"/>
      <c r="F6050" s="1831"/>
      <c r="G6050" s="1831"/>
      <c r="S6050" s="1473"/>
      <c r="BU6050" s="1819"/>
      <c r="CI6050" s="1455"/>
    </row>
    <row r="6051" spans="2:87" s="1365" customFormat="1" x14ac:dyDescent="0.25">
      <c r="B6051" s="1831"/>
      <c r="C6051" s="1831"/>
      <c r="D6051" s="1627"/>
      <c r="E6051" s="1831"/>
      <c r="F6051" s="1831"/>
      <c r="G6051" s="1831"/>
      <c r="S6051" s="1473"/>
      <c r="BU6051" s="1819"/>
      <c r="CI6051" s="1455"/>
    </row>
    <row r="6052" spans="2:87" s="1365" customFormat="1" x14ac:dyDescent="0.25">
      <c r="B6052" s="1831"/>
      <c r="C6052" s="1831"/>
      <c r="D6052" s="1627"/>
      <c r="E6052" s="1831"/>
      <c r="F6052" s="1831"/>
      <c r="G6052" s="1831"/>
      <c r="S6052" s="1473"/>
      <c r="BU6052" s="1819"/>
      <c r="CI6052" s="1455"/>
    </row>
    <row r="6053" spans="2:87" s="1365" customFormat="1" x14ac:dyDescent="0.25">
      <c r="B6053" s="1831"/>
      <c r="C6053" s="1831"/>
      <c r="D6053" s="1627"/>
      <c r="E6053" s="1831"/>
      <c r="F6053" s="1831"/>
      <c r="G6053" s="1831"/>
      <c r="S6053" s="1473"/>
      <c r="BU6053" s="1819"/>
      <c r="CI6053" s="1455"/>
    </row>
    <row r="6054" spans="2:87" s="1365" customFormat="1" x14ac:dyDescent="0.25">
      <c r="B6054" s="1831"/>
      <c r="C6054" s="1831"/>
      <c r="D6054" s="1627"/>
      <c r="E6054" s="1831"/>
      <c r="F6054" s="1831"/>
      <c r="G6054" s="1831"/>
      <c r="S6054" s="1473"/>
      <c r="BU6054" s="1819"/>
      <c r="CI6054" s="1455"/>
    </row>
    <row r="6055" spans="2:87" s="1365" customFormat="1" x14ac:dyDescent="0.25">
      <c r="B6055" s="1831"/>
      <c r="C6055" s="1831"/>
      <c r="D6055" s="1627"/>
      <c r="E6055" s="1831"/>
      <c r="F6055" s="1831"/>
      <c r="G6055" s="1831"/>
      <c r="S6055" s="1473"/>
      <c r="BU6055" s="1819"/>
      <c r="CI6055" s="1455"/>
    </row>
    <row r="6056" spans="2:87" s="1365" customFormat="1" x14ac:dyDescent="0.25">
      <c r="B6056" s="1831"/>
      <c r="C6056" s="1831"/>
      <c r="D6056" s="1627"/>
      <c r="E6056" s="1831"/>
      <c r="F6056" s="1831"/>
      <c r="G6056" s="1831"/>
      <c r="S6056" s="1473"/>
      <c r="BU6056" s="1819"/>
      <c r="CI6056" s="1455"/>
    </row>
    <row r="6057" spans="2:87" s="1365" customFormat="1" x14ac:dyDescent="0.25">
      <c r="B6057" s="1831"/>
      <c r="C6057" s="1831"/>
      <c r="D6057" s="1627"/>
      <c r="E6057" s="1831"/>
      <c r="F6057" s="1831"/>
      <c r="G6057" s="1831"/>
      <c r="S6057" s="1473"/>
      <c r="BU6057" s="1819"/>
      <c r="CI6057" s="1455"/>
    </row>
    <row r="6058" spans="2:87" s="1365" customFormat="1" x14ac:dyDescent="0.25">
      <c r="B6058" s="1831"/>
      <c r="C6058" s="1831"/>
      <c r="D6058" s="1627"/>
      <c r="E6058" s="1831"/>
      <c r="F6058" s="1831"/>
      <c r="G6058" s="1831"/>
      <c r="S6058" s="1473"/>
      <c r="BU6058" s="1819"/>
      <c r="CI6058" s="1455"/>
    </row>
    <row r="6059" spans="2:87" s="1365" customFormat="1" x14ac:dyDescent="0.25">
      <c r="B6059" s="1831"/>
      <c r="C6059" s="1831"/>
      <c r="D6059" s="1627"/>
      <c r="E6059" s="1831"/>
      <c r="F6059" s="1831"/>
      <c r="G6059" s="1831"/>
      <c r="S6059" s="1473"/>
      <c r="BU6059" s="1819"/>
      <c r="CI6059" s="1455"/>
    </row>
    <row r="6060" spans="2:87" s="1365" customFormat="1" x14ac:dyDescent="0.25">
      <c r="B6060" s="1831"/>
      <c r="C6060" s="1831"/>
      <c r="D6060" s="1627"/>
      <c r="E6060" s="1831"/>
      <c r="F6060" s="1831"/>
      <c r="G6060" s="1831"/>
      <c r="S6060" s="1473"/>
      <c r="BU6060" s="1819"/>
      <c r="CI6060" s="1455"/>
    </row>
    <row r="6061" spans="2:87" s="1365" customFormat="1" x14ac:dyDescent="0.25">
      <c r="B6061" s="1831"/>
      <c r="C6061" s="1831"/>
      <c r="D6061" s="1627"/>
      <c r="E6061" s="1831"/>
      <c r="F6061" s="1831"/>
      <c r="G6061" s="1831"/>
      <c r="S6061" s="1473"/>
      <c r="BU6061" s="1819"/>
      <c r="CI6061" s="1455"/>
    </row>
    <row r="6062" spans="2:87" s="1365" customFormat="1" x14ac:dyDescent="0.25">
      <c r="B6062" s="1831"/>
      <c r="C6062" s="1831"/>
      <c r="D6062" s="1627"/>
      <c r="E6062" s="1831"/>
      <c r="F6062" s="1831"/>
      <c r="G6062" s="1831"/>
      <c r="S6062" s="1473"/>
      <c r="BU6062" s="1819"/>
      <c r="CI6062" s="1455"/>
    </row>
    <row r="6063" spans="2:87" s="1365" customFormat="1" x14ac:dyDescent="0.25">
      <c r="B6063" s="1831"/>
      <c r="C6063" s="1831"/>
      <c r="D6063" s="1627"/>
      <c r="E6063" s="1831"/>
      <c r="F6063" s="1831"/>
      <c r="G6063" s="1831"/>
      <c r="S6063" s="1473"/>
      <c r="BU6063" s="1819"/>
      <c r="CI6063" s="1455"/>
    </row>
    <row r="6064" spans="2:87" s="1365" customFormat="1" x14ac:dyDescent="0.25">
      <c r="B6064" s="1831"/>
      <c r="C6064" s="1831"/>
      <c r="D6064" s="1627"/>
      <c r="E6064" s="1831"/>
      <c r="F6064" s="1831"/>
      <c r="G6064" s="1831"/>
      <c r="S6064" s="1473"/>
      <c r="BU6064" s="1819"/>
      <c r="CI6064" s="1455"/>
    </row>
    <row r="6065" spans="2:87" s="1365" customFormat="1" x14ac:dyDescent="0.25">
      <c r="B6065" s="1831"/>
      <c r="C6065" s="1831"/>
      <c r="D6065" s="1627"/>
      <c r="E6065" s="1831"/>
      <c r="F6065" s="1831"/>
      <c r="G6065" s="1831"/>
      <c r="S6065" s="1473"/>
      <c r="BU6065" s="1819"/>
      <c r="CI6065" s="1455"/>
    </row>
    <row r="6066" spans="2:87" s="1365" customFormat="1" x14ac:dyDescent="0.25">
      <c r="B6066" s="1831"/>
      <c r="C6066" s="1831"/>
      <c r="D6066" s="1627"/>
      <c r="E6066" s="1831"/>
      <c r="F6066" s="1831"/>
      <c r="G6066" s="1831"/>
      <c r="S6066" s="1473"/>
      <c r="BU6066" s="1819"/>
      <c r="CI6066" s="1455"/>
    </row>
    <row r="6067" spans="2:87" s="1365" customFormat="1" x14ac:dyDescent="0.25">
      <c r="B6067" s="1831"/>
      <c r="C6067" s="1831"/>
      <c r="D6067" s="1627"/>
      <c r="E6067" s="1831"/>
      <c r="F6067" s="1831"/>
      <c r="G6067" s="1831"/>
      <c r="S6067" s="1473"/>
      <c r="BU6067" s="1819"/>
      <c r="CI6067" s="1455"/>
    </row>
    <row r="6068" spans="2:87" s="1365" customFormat="1" x14ac:dyDescent="0.25">
      <c r="B6068" s="1831"/>
      <c r="C6068" s="1831"/>
      <c r="D6068" s="1627"/>
      <c r="E6068" s="1831"/>
      <c r="F6068" s="1831"/>
      <c r="G6068" s="1831"/>
      <c r="S6068" s="1473"/>
      <c r="BU6068" s="1819"/>
      <c r="CI6068" s="1455"/>
    </row>
    <row r="6069" spans="2:87" s="1365" customFormat="1" x14ac:dyDescent="0.25">
      <c r="B6069" s="1831"/>
      <c r="C6069" s="1831"/>
      <c r="D6069" s="1627"/>
      <c r="E6069" s="1831"/>
      <c r="F6069" s="1831"/>
      <c r="G6069" s="1831"/>
      <c r="S6069" s="1473"/>
      <c r="BU6069" s="1819"/>
      <c r="CI6069" s="1455"/>
    </row>
    <row r="6070" spans="2:87" s="1365" customFormat="1" x14ac:dyDescent="0.25">
      <c r="B6070" s="1831"/>
      <c r="C6070" s="1831"/>
      <c r="D6070" s="1627"/>
      <c r="E6070" s="1831"/>
      <c r="F6070" s="1831"/>
      <c r="G6070" s="1831"/>
      <c r="S6070" s="1473"/>
      <c r="BU6070" s="1819"/>
      <c r="CI6070" s="1455"/>
    </row>
    <row r="6071" spans="2:87" s="1365" customFormat="1" x14ac:dyDescent="0.25">
      <c r="B6071" s="1831"/>
      <c r="C6071" s="1831"/>
      <c r="D6071" s="1627"/>
      <c r="E6071" s="1831"/>
      <c r="F6071" s="1831"/>
      <c r="G6071" s="1831"/>
      <c r="S6071" s="1473"/>
      <c r="BU6071" s="1819"/>
      <c r="CI6071" s="1455"/>
    </row>
    <row r="6072" spans="2:87" s="1365" customFormat="1" x14ac:dyDescent="0.25">
      <c r="B6072" s="1831"/>
      <c r="C6072" s="1831"/>
      <c r="D6072" s="1627"/>
      <c r="E6072" s="1831"/>
      <c r="F6072" s="1831"/>
      <c r="G6072" s="1831"/>
      <c r="S6072" s="1473"/>
      <c r="BU6072" s="1819"/>
      <c r="CI6072" s="1455"/>
    </row>
    <row r="6073" spans="2:87" s="1365" customFormat="1" x14ac:dyDescent="0.25">
      <c r="B6073" s="1831"/>
      <c r="C6073" s="1831"/>
      <c r="D6073" s="1627"/>
      <c r="E6073" s="1831"/>
      <c r="F6073" s="1831"/>
      <c r="G6073" s="1831"/>
      <c r="S6073" s="1473"/>
      <c r="BU6073" s="1819"/>
      <c r="CI6073" s="1455"/>
    </row>
    <row r="6074" spans="2:87" s="1365" customFormat="1" x14ac:dyDescent="0.25">
      <c r="B6074" s="1831"/>
      <c r="C6074" s="1831"/>
      <c r="D6074" s="1627"/>
      <c r="E6074" s="1831"/>
      <c r="F6074" s="1831"/>
      <c r="G6074" s="1831"/>
      <c r="S6074" s="1473"/>
      <c r="BU6074" s="1819"/>
      <c r="CI6074" s="1455"/>
    </row>
    <row r="6075" spans="2:87" s="1365" customFormat="1" x14ac:dyDescent="0.25">
      <c r="B6075" s="1831"/>
      <c r="C6075" s="1831"/>
      <c r="D6075" s="1627"/>
      <c r="E6075" s="1831"/>
      <c r="F6075" s="1831"/>
      <c r="G6075" s="1831"/>
      <c r="S6075" s="1473"/>
      <c r="BU6075" s="1819"/>
      <c r="CI6075" s="1455"/>
    </row>
    <row r="6076" spans="2:87" s="1365" customFormat="1" x14ac:dyDescent="0.25">
      <c r="B6076" s="1831"/>
      <c r="C6076" s="1831"/>
      <c r="D6076" s="1627"/>
      <c r="E6076" s="1831"/>
      <c r="F6076" s="1831"/>
      <c r="G6076" s="1831"/>
      <c r="S6076" s="1473"/>
      <c r="BU6076" s="1819"/>
      <c r="CI6076" s="1455"/>
    </row>
    <row r="6077" spans="2:87" s="1365" customFormat="1" x14ac:dyDescent="0.25">
      <c r="B6077" s="1831"/>
      <c r="C6077" s="1831"/>
      <c r="D6077" s="1627"/>
      <c r="E6077" s="1831"/>
      <c r="F6077" s="1831"/>
      <c r="G6077" s="1831"/>
      <c r="S6077" s="1473"/>
      <c r="BU6077" s="1819"/>
      <c r="CI6077" s="1455"/>
    </row>
    <row r="6078" spans="2:87" s="1365" customFormat="1" x14ac:dyDescent="0.25">
      <c r="B6078" s="1831"/>
      <c r="C6078" s="1831"/>
      <c r="D6078" s="1627"/>
      <c r="E6078" s="1831"/>
      <c r="F6078" s="1831"/>
      <c r="G6078" s="1831"/>
      <c r="S6078" s="1473"/>
      <c r="BU6078" s="1819"/>
      <c r="CI6078" s="1455"/>
    </row>
    <row r="6079" spans="2:87" s="1365" customFormat="1" x14ac:dyDescent="0.25">
      <c r="B6079" s="1831"/>
      <c r="C6079" s="1831"/>
      <c r="D6079" s="1627"/>
      <c r="E6079" s="1831"/>
      <c r="F6079" s="1831"/>
      <c r="G6079" s="1831"/>
      <c r="S6079" s="1473"/>
      <c r="BU6079" s="1819"/>
      <c r="CI6079" s="1455"/>
    </row>
    <row r="6080" spans="2:87" s="1365" customFormat="1" x14ac:dyDescent="0.25">
      <c r="B6080" s="1831"/>
      <c r="C6080" s="1831"/>
      <c r="D6080" s="1627"/>
      <c r="E6080" s="1831"/>
      <c r="F6080" s="1831"/>
      <c r="G6080" s="1831"/>
      <c r="S6080" s="1473"/>
      <c r="BU6080" s="1819"/>
      <c r="CI6080" s="1455"/>
    </row>
    <row r="6081" spans="2:87" s="1365" customFormat="1" x14ac:dyDescent="0.25">
      <c r="B6081" s="1831"/>
      <c r="C6081" s="1831"/>
      <c r="D6081" s="1627"/>
      <c r="E6081" s="1831"/>
      <c r="F6081" s="1831"/>
      <c r="G6081" s="1831"/>
      <c r="S6081" s="1473"/>
      <c r="BU6081" s="1819"/>
      <c r="CI6081" s="1455"/>
    </row>
    <row r="6082" spans="2:87" s="1365" customFormat="1" x14ac:dyDescent="0.25">
      <c r="B6082" s="1831"/>
      <c r="C6082" s="1831"/>
      <c r="D6082" s="1627"/>
      <c r="E6082" s="1831"/>
      <c r="F6082" s="1831"/>
      <c r="G6082" s="1831"/>
      <c r="S6082" s="1473"/>
      <c r="BU6082" s="1819"/>
      <c r="CI6082" s="1455"/>
    </row>
    <row r="6083" spans="2:87" s="1365" customFormat="1" x14ac:dyDescent="0.25">
      <c r="B6083" s="1831"/>
      <c r="C6083" s="1831"/>
      <c r="D6083" s="1627"/>
      <c r="E6083" s="1831"/>
      <c r="F6083" s="1831"/>
      <c r="G6083" s="1831"/>
      <c r="S6083" s="1473"/>
      <c r="BU6083" s="1819"/>
      <c r="CI6083" s="1455"/>
    </row>
    <row r="6084" spans="2:87" s="1365" customFormat="1" x14ac:dyDescent="0.25">
      <c r="B6084" s="1831"/>
      <c r="C6084" s="1831"/>
      <c r="D6084" s="1627"/>
      <c r="E6084" s="1831"/>
      <c r="F6084" s="1831"/>
      <c r="G6084" s="1831"/>
      <c r="S6084" s="1473"/>
      <c r="BU6084" s="1819"/>
      <c r="CI6084" s="1455"/>
    </row>
    <row r="6085" spans="2:87" s="1365" customFormat="1" x14ac:dyDescent="0.25">
      <c r="B6085" s="1831"/>
      <c r="C6085" s="1831"/>
      <c r="D6085" s="1627"/>
      <c r="E6085" s="1831"/>
      <c r="F6085" s="1831"/>
      <c r="G6085" s="1831"/>
      <c r="S6085" s="1473"/>
      <c r="BU6085" s="1819"/>
      <c r="CI6085" s="1455"/>
    </row>
    <row r="6086" spans="2:87" s="1365" customFormat="1" x14ac:dyDescent="0.25">
      <c r="B6086" s="1831"/>
      <c r="C6086" s="1831"/>
      <c r="D6086" s="1627"/>
      <c r="E6086" s="1831"/>
      <c r="F6086" s="1831"/>
      <c r="G6086" s="1831"/>
      <c r="S6086" s="1473"/>
      <c r="BU6086" s="1819"/>
      <c r="CI6086" s="1455"/>
    </row>
    <row r="6087" spans="2:87" s="1365" customFormat="1" x14ac:dyDescent="0.25">
      <c r="B6087" s="1831"/>
      <c r="C6087" s="1831"/>
      <c r="D6087" s="1627"/>
      <c r="E6087" s="1831"/>
      <c r="F6087" s="1831"/>
      <c r="G6087" s="1831"/>
      <c r="S6087" s="1473"/>
      <c r="BU6087" s="1819"/>
      <c r="CI6087" s="1455"/>
    </row>
    <row r="6088" spans="2:87" s="1365" customFormat="1" x14ac:dyDescent="0.25">
      <c r="B6088" s="1831"/>
      <c r="C6088" s="1831"/>
      <c r="D6088" s="1627"/>
      <c r="E6088" s="1831"/>
      <c r="F6088" s="1831"/>
      <c r="G6088" s="1831"/>
      <c r="S6088" s="1473"/>
      <c r="BU6088" s="1819"/>
      <c r="CI6088" s="1455"/>
    </row>
    <row r="6089" spans="2:87" s="1365" customFormat="1" x14ac:dyDescent="0.25">
      <c r="B6089" s="1831"/>
      <c r="C6089" s="1831"/>
      <c r="D6089" s="1627"/>
      <c r="E6089" s="1831"/>
      <c r="F6089" s="1831"/>
      <c r="G6089" s="1831"/>
      <c r="S6089" s="1473"/>
      <c r="BU6089" s="1819"/>
      <c r="CI6089" s="1455"/>
    </row>
    <row r="6090" spans="2:87" s="1365" customFormat="1" x14ac:dyDescent="0.25">
      <c r="B6090" s="1831"/>
      <c r="C6090" s="1831"/>
      <c r="D6090" s="1627"/>
      <c r="E6090" s="1831"/>
      <c r="F6090" s="1831"/>
      <c r="G6090" s="1831"/>
      <c r="S6090" s="1473"/>
      <c r="BU6090" s="1819"/>
      <c r="CI6090" s="1455"/>
    </row>
    <row r="6091" spans="2:87" s="1365" customFormat="1" x14ac:dyDescent="0.25">
      <c r="B6091" s="1831"/>
      <c r="C6091" s="1831"/>
      <c r="D6091" s="1627"/>
      <c r="E6091" s="1831"/>
      <c r="F6091" s="1831"/>
      <c r="G6091" s="1831"/>
      <c r="S6091" s="1473"/>
      <c r="BU6091" s="1819"/>
      <c r="CI6091" s="1455"/>
    </row>
    <row r="6092" spans="2:87" s="1365" customFormat="1" x14ac:dyDescent="0.25">
      <c r="B6092" s="1831"/>
      <c r="C6092" s="1831"/>
      <c r="D6092" s="1627"/>
      <c r="E6092" s="1831"/>
      <c r="F6092" s="1831"/>
      <c r="G6092" s="1831"/>
      <c r="S6092" s="1473"/>
      <c r="BU6092" s="1819"/>
      <c r="CI6092" s="1455"/>
    </row>
    <row r="6093" spans="2:87" s="1365" customFormat="1" x14ac:dyDescent="0.25">
      <c r="B6093" s="1831"/>
      <c r="C6093" s="1831"/>
      <c r="D6093" s="1627"/>
      <c r="E6093" s="1831"/>
      <c r="F6093" s="1831"/>
      <c r="G6093" s="1831"/>
      <c r="S6093" s="1473"/>
      <c r="BU6093" s="1819"/>
      <c r="CI6093" s="1455"/>
    </row>
    <row r="6094" spans="2:87" s="1365" customFormat="1" x14ac:dyDescent="0.25">
      <c r="B6094" s="1831"/>
      <c r="C6094" s="1831"/>
      <c r="D6094" s="1627"/>
      <c r="E6094" s="1831"/>
      <c r="F6094" s="1831"/>
      <c r="G6094" s="1831"/>
      <c r="S6094" s="1473"/>
      <c r="BU6094" s="1819"/>
      <c r="CI6094" s="1455"/>
    </row>
    <row r="6095" spans="2:87" s="1365" customFormat="1" x14ac:dyDescent="0.25">
      <c r="B6095" s="1831"/>
      <c r="C6095" s="1831"/>
      <c r="D6095" s="1627"/>
      <c r="E6095" s="1831"/>
      <c r="F6095" s="1831"/>
      <c r="G6095" s="1831"/>
      <c r="S6095" s="1473"/>
      <c r="BU6095" s="1819"/>
      <c r="CI6095" s="1455"/>
    </row>
    <row r="6096" spans="2:87" s="1365" customFormat="1" x14ac:dyDescent="0.25">
      <c r="B6096" s="1831"/>
      <c r="C6096" s="1831"/>
      <c r="D6096" s="1627"/>
      <c r="E6096" s="1831"/>
      <c r="F6096" s="1831"/>
      <c r="G6096" s="1831"/>
      <c r="S6096" s="1473"/>
      <c r="BU6096" s="1819"/>
      <c r="CI6096" s="1455"/>
    </row>
    <row r="6097" spans="2:87" s="1365" customFormat="1" x14ac:dyDescent="0.25">
      <c r="B6097" s="1831"/>
      <c r="C6097" s="1831"/>
      <c r="D6097" s="1627"/>
      <c r="E6097" s="1831"/>
      <c r="F6097" s="1831"/>
      <c r="G6097" s="1831"/>
      <c r="S6097" s="1473"/>
      <c r="BU6097" s="1819"/>
      <c r="CI6097" s="1455"/>
    </row>
    <row r="6098" spans="2:87" s="1365" customFormat="1" x14ac:dyDescent="0.25">
      <c r="B6098" s="1831"/>
      <c r="C6098" s="1831"/>
      <c r="D6098" s="1627"/>
      <c r="E6098" s="1831"/>
      <c r="F6098" s="1831"/>
      <c r="G6098" s="1831"/>
      <c r="S6098" s="1473"/>
      <c r="BU6098" s="1819"/>
      <c r="CI6098" s="1455"/>
    </row>
    <row r="6099" spans="2:87" s="1365" customFormat="1" x14ac:dyDescent="0.25">
      <c r="B6099" s="1831"/>
      <c r="C6099" s="1831"/>
      <c r="D6099" s="1627"/>
      <c r="E6099" s="1831"/>
      <c r="F6099" s="1831"/>
      <c r="G6099" s="1831"/>
      <c r="S6099" s="1473"/>
      <c r="BU6099" s="1819"/>
      <c r="CI6099" s="1455"/>
    </row>
    <row r="6100" spans="2:87" s="1365" customFormat="1" x14ac:dyDescent="0.25">
      <c r="B6100" s="1831"/>
      <c r="C6100" s="1831"/>
      <c r="D6100" s="1627"/>
      <c r="E6100" s="1831"/>
      <c r="F6100" s="1831"/>
      <c r="G6100" s="1831"/>
      <c r="S6100" s="1473"/>
      <c r="BU6100" s="1819"/>
      <c r="CI6100" s="1455"/>
    </row>
    <row r="6101" spans="2:87" s="1365" customFormat="1" x14ac:dyDescent="0.25">
      <c r="B6101" s="1831"/>
      <c r="C6101" s="1831"/>
      <c r="D6101" s="1627"/>
      <c r="E6101" s="1831"/>
      <c r="F6101" s="1831"/>
      <c r="G6101" s="1831"/>
      <c r="S6101" s="1473"/>
      <c r="BU6101" s="1819"/>
      <c r="CI6101" s="1455"/>
    </row>
    <row r="6102" spans="2:87" s="1365" customFormat="1" x14ac:dyDescent="0.25">
      <c r="B6102" s="1831"/>
      <c r="C6102" s="1831"/>
      <c r="D6102" s="1627"/>
      <c r="E6102" s="1831"/>
      <c r="F6102" s="1831"/>
      <c r="G6102" s="1831"/>
      <c r="S6102" s="1473"/>
      <c r="BU6102" s="1819"/>
      <c r="CI6102" s="1455"/>
    </row>
    <row r="6103" spans="2:87" s="1365" customFormat="1" x14ac:dyDescent="0.25">
      <c r="B6103" s="1831"/>
      <c r="C6103" s="1831"/>
      <c r="D6103" s="1627"/>
      <c r="E6103" s="1831"/>
      <c r="F6103" s="1831"/>
      <c r="G6103" s="1831"/>
      <c r="S6103" s="1473"/>
      <c r="BU6103" s="1819"/>
      <c r="CI6103" s="1455"/>
    </row>
    <row r="6104" spans="2:87" s="1365" customFormat="1" x14ac:dyDescent="0.25">
      <c r="B6104" s="1831"/>
      <c r="C6104" s="1831"/>
      <c r="D6104" s="1627"/>
      <c r="E6104" s="1831"/>
      <c r="F6104" s="1831"/>
      <c r="G6104" s="1831"/>
      <c r="S6104" s="1473"/>
      <c r="BU6104" s="1819"/>
      <c r="CI6104" s="1455"/>
    </row>
    <row r="6105" spans="2:87" s="1365" customFormat="1" x14ac:dyDescent="0.25">
      <c r="B6105" s="1831"/>
      <c r="C6105" s="1831"/>
      <c r="D6105" s="1627"/>
      <c r="E6105" s="1831"/>
      <c r="F6105" s="1831"/>
      <c r="G6105" s="1831"/>
      <c r="S6105" s="1473"/>
      <c r="BU6105" s="1819"/>
      <c r="CI6105" s="1455"/>
    </row>
    <row r="6106" spans="2:87" s="1365" customFormat="1" x14ac:dyDescent="0.25">
      <c r="B6106" s="1831"/>
      <c r="C6106" s="1831"/>
      <c r="D6106" s="1627"/>
      <c r="E6106" s="1831"/>
      <c r="F6106" s="1831"/>
      <c r="G6106" s="1831"/>
      <c r="S6106" s="1473"/>
      <c r="BU6106" s="1819"/>
      <c r="CI6106" s="1455"/>
    </row>
    <row r="6107" spans="2:87" s="1365" customFormat="1" x14ac:dyDescent="0.25">
      <c r="B6107" s="1831"/>
      <c r="C6107" s="1831"/>
      <c r="D6107" s="1627"/>
      <c r="E6107" s="1831"/>
      <c r="F6107" s="1831"/>
      <c r="G6107" s="1831"/>
      <c r="S6107" s="1473"/>
      <c r="BU6107" s="1819"/>
      <c r="CI6107" s="1455"/>
    </row>
    <row r="6108" spans="2:87" s="1365" customFormat="1" x14ac:dyDescent="0.25">
      <c r="B6108" s="1831"/>
      <c r="C6108" s="1831"/>
      <c r="D6108" s="1627"/>
      <c r="E6108" s="1831"/>
      <c r="F6108" s="1831"/>
      <c r="G6108" s="1831"/>
      <c r="S6108" s="1473"/>
      <c r="BU6108" s="1819"/>
      <c r="CI6108" s="1455"/>
    </row>
    <row r="6109" spans="2:87" s="1365" customFormat="1" x14ac:dyDescent="0.25">
      <c r="B6109" s="1831"/>
      <c r="C6109" s="1831"/>
      <c r="D6109" s="1627"/>
      <c r="E6109" s="1831"/>
      <c r="F6109" s="1831"/>
      <c r="G6109" s="1831"/>
      <c r="S6109" s="1473"/>
      <c r="BU6109" s="1819"/>
      <c r="CI6109" s="1455"/>
    </row>
    <row r="6110" spans="2:87" s="1365" customFormat="1" x14ac:dyDescent="0.25">
      <c r="B6110" s="1831"/>
      <c r="C6110" s="1831"/>
      <c r="D6110" s="1627"/>
      <c r="E6110" s="1831"/>
      <c r="F6110" s="1831"/>
      <c r="G6110" s="1831"/>
      <c r="S6110" s="1473"/>
      <c r="BU6110" s="1819"/>
      <c r="CI6110" s="1455"/>
    </row>
    <row r="6111" spans="2:87" s="1365" customFormat="1" x14ac:dyDescent="0.25">
      <c r="B6111" s="1831"/>
      <c r="C6111" s="1831"/>
      <c r="D6111" s="1627"/>
      <c r="E6111" s="1831"/>
      <c r="F6111" s="1831"/>
      <c r="G6111" s="1831"/>
      <c r="S6111" s="1473"/>
      <c r="BU6111" s="1819"/>
      <c r="CI6111" s="1455"/>
    </row>
    <row r="6112" spans="2:87" s="1365" customFormat="1" x14ac:dyDescent="0.25">
      <c r="B6112" s="1831"/>
      <c r="C6112" s="1831"/>
      <c r="D6112" s="1627"/>
      <c r="E6112" s="1831"/>
      <c r="F6112" s="1831"/>
      <c r="G6112" s="1831"/>
      <c r="S6112" s="1473"/>
      <c r="BU6112" s="1819"/>
      <c r="CI6112" s="1455"/>
    </row>
    <row r="6113" spans="2:87" s="1365" customFormat="1" x14ac:dyDescent="0.25">
      <c r="B6113" s="1831"/>
      <c r="C6113" s="1831"/>
      <c r="D6113" s="1627"/>
      <c r="E6113" s="1831"/>
      <c r="F6113" s="1831"/>
      <c r="G6113" s="1831"/>
      <c r="S6113" s="1473"/>
      <c r="BU6113" s="1819"/>
      <c r="CI6113" s="1455"/>
    </row>
    <row r="6114" spans="2:87" s="1365" customFormat="1" x14ac:dyDescent="0.25">
      <c r="B6114" s="1831"/>
      <c r="C6114" s="1831"/>
      <c r="D6114" s="1627"/>
      <c r="E6114" s="1831"/>
      <c r="F6114" s="1831"/>
      <c r="G6114" s="1831"/>
      <c r="S6114" s="1473"/>
      <c r="BU6114" s="1819"/>
      <c r="CI6114" s="1455"/>
    </row>
    <row r="6115" spans="2:87" s="1365" customFormat="1" x14ac:dyDescent="0.25">
      <c r="B6115" s="1831"/>
      <c r="C6115" s="1831"/>
      <c r="D6115" s="1627"/>
      <c r="E6115" s="1831"/>
      <c r="F6115" s="1831"/>
      <c r="G6115" s="1831"/>
      <c r="S6115" s="1473"/>
      <c r="BU6115" s="1819"/>
      <c r="CI6115" s="1455"/>
    </row>
    <row r="6116" spans="2:87" s="1365" customFormat="1" x14ac:dyDescent="0.25">
      <c r="B6116" s="1831"/>
      <c r="C6116" s="1831"/>
      <c r="D6116" s="1627"/>
      <c r="E6116" s="1831"/>
      <c r="F6116" s="1831"/>
      <c r="G6116" s="1831"/>
      <c r="S6116" s="1473"/>
      <c r="BU6116" s="1819"/>
      <c r="CI6116" s="1455"/>
    </row>
    <row r="6117" spans="2:87" s="1365" customFormat="1" x14ac:dyDescent="0.25">
      <c r="B6117" s="1831"/>
      <c r="C6117" s="1831"/>
      <c r="D6117" s="1627"/>
      <c r="E6117" s="1831"/>
      <c r="F6117" s="1831"/>
      <c r="G6117" s="1831"/>
      <c r="S6117" s="1473"/>
      <c r="BU6117" s="1819"/>
      <c r="CI6117" s="1455"/>
    </row>
    <row r="6118" spans="2:87" s="1365" customFormat="1" x14ac:dyDescent="0.25">
      <c r="B6118" s="1831"/>
      <c r="C6118" s="1831"/>
      <c r="D6118" s="1627"/>
      <c r="E6118" s="1831"/>
      <c r="F6118" s="1831"/>
      <c r="G6118" s="1831"/>
      <c r="S6118" s="1473"/>
      <c r="BU6118" s="1819"/>
      <c r="CI6118" s="1455"/>
    </row>
    <row r="6119" spans="2:87" s="1365" customFormat="1" x14ac:dyDescent="0.25">
      <c r="B6119" s="1831"/>
      <c r="C6119" s="1831"/>
      <c r="D6119" s="1627"/>
      <c r="E6119" s="1831"/>
      <c r="F6119" s="1831"/>
      <c r="G6119" s="1831"/>
      <c r="S6119" s="1473"/>
      <c r="BU6119" s="1819"/>
      <c r="CI6119" s="1455"/>
    </row>
    <row r="6120" spans="2:87" s="1365" customFormat="1" x14ac:dyDescent="0.25">
      <c r="B6120" s="1831"/>
      <c r="C6120" s="1831"/>
      <c r="D6120" s="1627"/>
      <c r="E6120" s="1831"/>
      <c r="F6120" s="1831"/>
      <c r="G6120" s="1831"/>
      <c r="S6120" s="1473"/>
      <c r="BU6120" s="1819"/>
      <c r="CI6120" s="1455"/>
    </row>
    <row r="6121" spans="2:87" s="1365" customFormat="1" x14ac:dyDescent="0.25">
      <c r="B6121" s="1831"/>
      <c r="C6121" s="1831"/>
      <c r="D6121" s="1627"/>
      <c r="E6121" s="1831"/>
      <c r="F6121" s="1831"/>
      <c r="G6121" s="1831"/>
      <c r="S6121" s="1473"/>
      <c r="BU6121" s="1819"/>
      <c r="CI6121" s="1455"/>
    </row>
    <row r="6122" spans="2:87" s="1365" customFormat="1" x14ac:dyDescent="0.25">
      <c r="B6122" s="1831"/>
      <c r="C6122" s="1831"/>
      <c r="D6122" s="1627"/>
      <c r="E6122" s="1831"/>
      <c r="F6122" s="1831"/>
      <c r="G6122" s="1831"/>
      <c r="S6122" s="1473"/>
      <c r="BU6122" s="1819"/>
      <c r="CI6122" s="1455"/>
    </row>
    <row r="6123" spans="2:87" s="1365" customFormat="1" x14ac:dyDescent="0.25">
      <c r="B6123" s="1831"/>
      <c r="C6123" s="1831"/>
      <c r="D6123" s="1627"/>
      <c r="E6123" s="1831"/>
      <c r="F6123" s="1831"/>
      <c r="G6123" s="1831"/>
      <c r="S6123" s="1473"/>
      <c r="BU6123" s="1819"/>
      <c r="CI6123" s="1455"/>
    </row>
    <row r="6124" spans="2:87" s="1365" customFormat="1" x14ac:dyDescent="0.25">
      <c r="B6124" s="1831"/>
      <c r="C6124" s="1831"/>
      <c r="D6124" s="1627"/>
      <c r="E6124" s="1831"/>
      <c r="F6124" s="1831"/>
      <c r="G6124" s="1831"/>
      <c r="S6124" s="1473"/>
      <c r="BU6124" s="1819"/>
      <c r="CI6124" s="1455"/>
    </row>
    <row r="6125" spans="2:87" s="1365" customFormat="1" x14ac:dyDescent="0.25">
      <c r="B6125" s="1831"/>
      <c r="C6125" s="1831"/>
      <c r="D6125" s="1627"/>
      <c r="E6125" s="1831"/>
      <c r="F6125" s="1831"/>
      <c r="G6125" s="1831"/>
      <c r="S6125" s="1473"/>
      <c r="BU6125" s="1819"/>
      <c r="CI6125" s="1455"/>
    </row>
    <row r="6126" spans="2:87" s="1365" customFormat="1" x14ac:dyDescent="0.25">
      <c r="B6126" s="1831"/>
      <c r="C6126" s="1831"/>
      <c r="D6126" s="1627"/>
      <c r="E6126" s="1831"/>
      <c r="F6126" s="1831"/>
      <c r="G6126" s="1831"/>
      <c r="S6126" s="1473"/>
      <c r="BU6126" s="1819"/>
      <c r="CI6126" s="1455"/>
    </row>
    <row r="6127" spans="2:87" s="1365" customFormat="1" x14ac:dyDescent="0.25">
      <c r="B6127" s="1831"/>
      <c r="C6127" s="1831"/>
      <c r="D6127" s="1627"/>
      <c r="E6127" s="1831"/>
      <c r="F6127" s="1831"/>
      <c r="G6127" s="1831"/>
      <c r="S6127" s="1473"/>
      <c r="BU6127" s="1819"/>
      <c r="CI6127" s="1455"/>
    </row>
    <row r="6128" spans="2:87" s="1365" customFormat="1" x14ac:dyDescent="0.25">
      <c r="B6128" s="1831"/>
      <c r="C6128" s="1831"/>
      <c r="D6128" s="1627"/>
      <c r="E6128" s="1831"/>
      <c r="F6128" s="1831"/>
      <c r="G6128" s="1831"/>
      <c r="S6128" s="1473"/>
      <c r="BU6128" s="1819"/>
      <c r="CI6128" s="1455"/>
    </row>
    <row r="6129" spans="2:87" s="1365" customFormat="1" x14ac:dyDescent="0.25">
      <c r="B6129" s="1831"/>
      <c r="C6129" s="1831"/>
      <c r="D6129" s="1627"/>
      <c r="E6129" s="1831"/>
      <c r="F6129" s="1831"/>
      <c r="G6129" s="1831"/>
      <c r="S6129" s="1473"/>
      <c r="BU6129" s="1819"/>
      <c r="CI6129" s="1455"/>
    </row>
    <row r="6130" spans="2:87" s="1365" customFormat="1" x14ac:dyDescent="0.25">
      <c r="B6130" s="1831"/>
      <c r="C6130" s="1831"/>
      <c r="D6130" s="1627"/>
      <c r="E6130" s="1831"/>
      <c r="F6130" s="1831"/>
      <c r="G6130" s="1831"/>
      <c r="S6130" s="1473"/>
      <c r="BU6130" s="1819"/>
      <c r="CI6130" s="1455"/>
    </row>
    <row r="6131" spans="2:87" s="1365" customFormat="1" x14ac:dyDescent="0.25">
      <c r="B6131" s="1831"/>
      <c r="C6131" s="1831"/>
      <c r="D6131" s="1627"/>
      <c r="E6131" s="1831"/>
      <c r="F6131" s="1831"/>
      <c r="G6131" s="1831"/>
      <c r="S6131" s="1473"/>
      <c r="BU6131" s="1819"/>
      <c r="CI6131" s="1455"/>
    </row>
    <row r="6132" spans="2:87" s="1365" customFormat="1" x14ac:dyDescent="0.25">
      <c r="B6132" s="1831"/>
      <c r="C6132" s="1831"/>
      <c r="D6132" s="1627"/>
      <c r="E6132" s="1831"/>
      <c r="F6132" s="1831"/>
      <c r="G6132" s="1831"/>
      <c r="S6132" s="1473"/>
      <c r="BU6132" s="1819"/>
      <c r="CI6132" s="1455"/>
    </row>
    <row r="6133" spans="2:87" s="1365" customFormat="1" x14ac:dyDescent="0.25">
      <c r="B6133" s="1831"/>
      <c r="C6133" s="1831"/>
      <c r="D6133" s="1627"/>
      <c r="E6133" s="1831"/>
      <c r="F6133" s="1831"/>
      <c r="G6133" s="1831"/>
      <c r="S6133" s="1473"/>
      <c r="BU6133" s="1819"/>
      <c r="CI6133" s="1455"/>
    </row>
    <row r="6134" spans="2:87" s="1365" customFormat="1" x14ac:dyDescent="0.25">
      <c r="B6134" s="1831"/>
      <c r="C6134" s="1831"/>
      <c r="D6134" s="1627"/>
      <c r="E6134" s="1831"/>
      <c r="F6134" s="1831"/>
      <c r="G6134" s="1831"/>
      <c r="S6134" s="1473"/>
      <c r="BU6134" s="1819"/>
      <c r="CI6134" s="1455"/>
    </row>
    <row r="6135" spans="2:87" s="1365" customFormat="1" x14ac:dyDescent="0.25">
      <c r="B6135" s="1831"/>
      <c r="C6135" s="1831"/>
      <c r="D6135" s="1627"/>
      <c r="E6135" s="1831"/>
      <c r="F6135" s="1831"/>
      <c r="G6135" s="1831"/>
      <c r="S6135" s="1473"/>
      <c r="BU6135" s="1819"/>
      <c r="CI6135" s="1455"/>
    </row>
    <row r="6136" spans="2:87" s="1365" customFormat="1" x14ac:dyDescent="0.25">
      <c r="B6136" s="1831"/>
      <c r="C6136" s="1831"/>
      <c r="D6136" s="1627"/>
      <c r="E6136" s="1831"/>
      <c r="F6136" s="1831"/>
      <c r="G6136" s="1831"/>
      <c r="S6136" s="1473"/>
      <c r="BU6136" s="1819"/>
      <c r="CI6136" s="1455"/>
    </row>
    <row r="6137" spans="2:87" s="1365" customFormat="1" x14ac:dyDescent="0.25">
      <c r="B6137" s="1831"/>
      <c r="C6137" s="1831"/>
      <c r="D6137" s="1627"/>
      <c r="E6137" s="1831"/>
      <c r="F6137" s="1831"/>
      <c r="G6137" s="1831"/>
      <c r="S6137" s="1473"/>
      <c r="BU6137" s="1819"/>
      <c r="CI6137" s="1455"/>
    </row>
    <row r="6138" spans="2:87" s="1365" customFormat="1" x14ac:dyDescent="0.25">
      <c r="B6138" s="1831"/>
      <c r="C6138" s="1831"/>
      <c r="D6138" s="1627"/>
      <c r="E6138" s="1831"/>
      <c r="F6138" s="1831"/>
      <c r="G6138" s="1831"/>
      <c r="S6138" s="1473"/>
      <c r="BU6138" s="1819"/>
      <c r="CI6138" s="1455"/>
    </row>
    <row r="6139" spans="2:87" s="1365" customFormat="1" x14ac:dyDescent="0.25">
      <c r="B6139" s="1831"/>
      <c r="C6139" s="1831"/>
      <c r="D6139" s="1627"/>
      <c r="E6139" s="1831"/>
      <c r="F6139" s="1831"/>
      <c r="G6139" s="1831"/>
      <c r="S6139" s="1473"/>
      <c r="BU6139" s="1819"/>
      <c r="CI6139" s="1455"/>
    </row>
    <row r="6140" spans="2:87" s="1365" customFormat="1" x14ac:dyDescent="0.25">
      <c r="B6140" s="1831"/>
      <c r="C6140" s="1831"/>
      <c r="D6140" s="1627"/>
      <c r="E6140" s="1831"/>
      <c r="F6140" s="1831"/>
      <c r="G6140" s="1831"/>
      <c r="S6140" s="1473"/>
      <c r="BU6140" s="1819"/>
      <c r="CI6140" s="1455"/>
    </row>
    <row r="6141" spans="2:87" s="1365" customFormat="1" x14ac:dyDescent="0.25">
      <c r="B6141" s="1831"/>
      <c r="C6141" s="1831"/>
      <c r="D6141" s="1627"/>
      <c r="E6141" s="1831"/>
      <c r="F6141" s="1831"/>
      <c r="G6141" s="1831"/>
      <c r="S6141" s="1473"/>
      <c r="BU6141" s="1819"/>
      <c r="CI6141" s="1455"/>
    </row>
    <row r="6142" spans="2:87" s="1365" customFormat="1" x14ac:dyDescent="0.25">
      <c r="B6142" s="1831"/>
      <c r="C6142" s="1831"/>
      <c r="D6142" s="1627"/>
      <c r="E6142" s="1831"/>
      <c r="F6142" s="1831"/>
      <c r="G6142" s="1831"/>
      <c r="S6142" s="1473"/>
      <c r="BU6142" s="1819"/>
      <c r="CI6142" s="1455"/>
    </row>
    <row r="6143" spans="2:87" s="1365" customFormat="1" x14ac:dyDescent="0.25">
      <c r="B6143" s="1831"/>
      <c r="C6143" s="1831"/>
      <c r="D6143" s="1627"/>
      <c r="E6143" s="1831"/>
      <c r="F6143" s="1831"/>
      <c r="G6143" s="1831"/>
      <c r="S6143" s="1473"/>
      <c r="BU6143" s="1819"/>
      <c r="CI6143" s="1455"/>
    </row>
    <row r="6144" spans="2:87" s="1365" customFormat="1" x14ac:dyDescent="0.25">
      <c r="B6144" s="1831"/>
      <c r="C6144" s="1831"/>
      <c r="D6144" s="1627"/>
      <c r="E6144" s="1831"/>
      <c r="F6144" s="1831"/>
      <c r="G6144" s="1831"/>
      <c r="S6144" s="1473"/>
      <c r="BU6144" s="1819"/>
      <c r="CI6144" s="1455"/>
    </row>
    <row r="6145" spans="2:87" s="1365" customFormat="1" x14ac:dyDescent="0.25">
      <c r="B6145" s="1831"/>
      <c r="C6145" s="1831"/>
      <c r="D6145" s="1627"/>
      <c r="E6145" s="1831"/>
      <c r="F6145" s="1831"/>
      <c r="G6145" s="1831"/>
      <c r="S6145" s="1473"/>
      <c r="BU6145" s="1819"/>
      <c r="CI6145" s="1455"/>
    </row>
    <row r="6146" spans="2:87" s="1365" customFormat="1" x14ac:dyDescent="0.25">
      <c r="B6146" s="1831"/>
      <c r="C6146" s="1831"/>
      <c r="D6146" s="1627"/>
      <c r="E6146" s="1831"/>
      <c r="F6146" s="1831"/>
      <c r="G6146" s="1831"/>
      <c r="S6146" s="1473"/>
      <c r="BU6146" s="1819"/>
      <c r="CI6146" s="1455"/>
    </row>
    <row r="6147" spans="2:87" s="1365" customFormat="1" x14ac:dyDescent="0.25">
      <c r="B6147" s="1831"/>
      <c r="C6147" s="1831"/>
      <c r="D6147" s="1627"/>
      <c r="E6147" s="1831"/>
      <c r="F6147" s="1831"/>
      <c r="G6147" s="1831"/>
      <c r="S6147" s="1473"/>
      <c r="BU6147" s="1819"/>
      <c r="CI6147" s="1455"/>
    </row>
    <row r="6148" spans="2:87" s="1365" customFormat="1" x14ac:dyDescent="0.25">
      <c r="B6148" s="1831"/>
      <c r="C6148" s="1831"/>
      <c r="D6148" s="1627"/>
      <c r="E6148" s="1831"/>
      <c r="F6148" s="1831"/>
      <c r="G6148" s="1831"/>
      <c r="S6148" s="1473"/>
      <c r="BU6148" s="1819"/>
      <c r="CI6148" s="1455"/>
    </row>
    <row r="6149" spans="2:87" s="1365" customFormat="1" x14ac:dyDescent="0.25">
      <c r="B6149" s="1831"/>
      <c r="C6149" s="1831"/>
      <c r="D6149" s="1627"/>
      <c r="E6149" s="1831"/>
      <c r="F6149" s="1831"/>
      <c r="G6149" s="1831"/>
      <c r="S6149" s="1473"/>
      <c r="BU6149" s="1819"/>
      <c r="CI6149" s="1455"/>
    </row>
    <row r="6150" spans="2:87" s="1365" customFormat="1" x14ac:dyDescent="0.25">
      <c r="B6150" s="1831"/>
      <c r="C6150" s="1831"/>
      <c r="D6150" s="1627"/>
      <c r="E6150" s="1831"/>
      <c r="F6150" s="1831"/>
      <c r="G6150" s="1831"/>
      <c r="S6150" s="1473"/>
      <c r="BU6150" s="1819"/>
      <c r="CI6150" s="1455"/>
    </row>
    <row r="6151" spans="2:87" s="1365" customFormat="1" x14ac:dyDescent="0.25">
      <c r="B6151" s="1831"/>
      <c r="C6151" s="1831"/>
      <c r="D6151" s="1627"/>
      <c r="E6151" s="1831"/>
      <c r="F6151" s="1831"/>
      <c r="G6151" s="1831"/>
      <c r="S6151" s="1473"/>
      <c r="BU6151" s="1819"/>
      <c r="CI6151" s="1455"/>
    </row>
    <row r="6152" spans="2:87" s="1365" customFormat="1" x14ac:dyDescent="0.25">
      <c r="B6152" s="1831"/>
      <c r="C6152" s="1831"/>
      <c r="D6152" s="1627"/>
      <c r="E6152" s="1831"/>
      <c r="F6152" s="1831"/>
      <c r="G6152" s="1831"/>
      <c r="S6152" s="1473"/>
      <c r="BU6152" s="1819"/>
      <c r="CI6152" s="1455"/>
    </row>
    <row r="6153" spans="2:87" s="1365" customFormat="1" x14ac:dyDescent="0.25">
      <c r="B6153" s="1831"/>
      <c r="C6153" s="1831"/>
      <c r="D6153" s="1627"/>
      <c r="E6153" s="1831"/>
      <c r="F6153" s="1831"/>
      <c r="G6153" s="1831"/>
      <c r="S6153" s="1473"/>
      <c r="BU6153" s="1819"/>
      <c r="CI6153" s="1455"/>
    </row>
    <row r="6154" spans="2:87" s="1365" customFormat="1" x14ac:dyDescent="0.25">
      <c r="B6154" s="1831"/>
      <c r="C6154" s="1831"/>
      <c r="D6154" s="1627"/>
      <c r="E6154" s="1831"/>
      <c r="F6154" s="1831"/>
      <c r="G6154" s="1831"/>
      <c r="S6154" s="1473"/>
      <c r="BU6154" s="1819"/>
      <c r="CI6154" s="1455"/>
    </row>
    <row r="6155" spans="2:87" s="1365" customFormat="1" x14ac:dyDescent="0.25">
      <c r="B6155" s="1831"/>
      <c r="C6155" s="1831"/>
      <c r="D6155" s="1627"/>
      <c r="E6155" s="1831"/>
      <c r="F6155" s="1831"/>
      <c r="G6155" s="1831"/>
      <c r="S6155" s="1473"/>
      <c r="BU6155" s="1819"/>
      <c r="CI6155" s="1455"/>
    </row>
    <row r="6156" spans="2:87" s="1365" customFormat="1" x14ac:dyDescent="0.25">
      <c r="B6156" s="1831"/>
      <c r="C6156" s="1831"/>
      <c r="D6156" s="1627"/>
      <c r="E6156" s="1831"/>
      <c r="F6156" s="1831"/>
      <c r="G6156" s="1831"/>
      <c r="S6156" s="1473"/>
      <c r="BU6156" s="1819"/>
      <c r="CI6156" s="1455"/>
    </row>
    <row r="6157" spans="2:87" s="1365" customFormat="1" x14ac:dyDescent="0.25">
      <c r="B6157" s="1831"/>
      <c r="C6157" s="1831"/>
      <c r="D6157" s="1627"/>
      <c r="E6157" s="1831"/>
      <c r="F6157" s="1831"/>
      <c r="G6157" s="1831"/>
      <c r="S6157" s="1473"/>
      <c r="BU6157" s="1819"/>
      <c r="CI6157" s="1455"/>
    </row>
    <row r="6158" spans="2:87" s="1365" customFormat="1" x14ac:dyDescent="0.25">
      <c r="B6158" s="1831"/>
      <c r="C6158" s="1831"/>
      <c r="D6158" s="1627"/>
      <c r="E6158" s="1831"/>
      <c r="F6158" s="1831"/>
      <c r="G6158" s="1831"/>
      <c r="S6158" s="1473"/>
      <c r="BU6158" s="1819"/>
      <c r="CI6158" s="1455"/>
    </row>
    <row r="6159" spans="2:87" s="1365" customFormat="1" x14ac:dyDescent="0.25">
      <c r="B6159" s="1831"/>
      <c r="C6159" s="1831"/>
      <c r="D6159" s="1627"/>
      <c r="E6159" s="1831"/>
      <c r="F6159" s="1831"/>
      <c r="G6159" s="1831"/>
      <c r="S6159" s="1473"/>
      <c r="BU6159" s="1819"/>
      <c r="CI6159" s="1455"/>
    </row>
    <row r="6160" spans="2:87" s="1365" customFormat="1" x14ac:dyDescent="0.25">
      <c r="B6160" s="1831"/>
      <c r="C6160" s="1831"/>
      <c r="D6160" s="1627"/>
      <c r="E6160" s="1831"/>
      <c r="F6160" s="1831"/>
      <c r="G6160" s="1831"/>
      <c r="S6160" s="1473"/>
      <c r="BU6160" s="1819"/>
      <c r="CI6160" s="1455"/>
    </row>
    <row r="6161" spans="2:87" s="1365" customFormat="1" x14ac:dyDescent="0.25">
      <c r="B6161" s="1831"/>
      <c r="C6161" s="1831"/>
      <c r="D6161" s="1627"/>
      <c r="E6161" s="1831"/>
      <c r="F6161" s="1831"/>
      <c r="G6161" s="1831"/>
      <c r="S6161" s="1473"/>
      <c r="BU6161" s="1819"/>
      <c r="CI6161" s="1455"/>
    </row>
    <row r="6162" spans="2:87" s="1365" customFormat="1" x14ac:dyDescent="0.25">
      <c r="B6162" s="1831"/>
      <c r="C6162" s="1831"/>
      <c r="D6162" s="1627"/>
      <c r="E6162" s="1831"/>
      <c r="F6162" s="1831"/>
      <c r="G6162" s="1831"/>
      <c r="S6162" s="1473"/>
      <c r="BU6162" s="1819"/>
      <c r="CI6162" s="1455"/>
    </row>
    <row r="6163" spans="2:87" s="1365" customFormat="1" x14ac:dyDescent="0.25">
      <c r="B6163" s="1831"/>
      <c r="C6163" s="1831"/>
      <c r="D6163" s="1627"/>
      <c r="E6163" s="1831"/>
      <c r="F6163" s="1831"/>
      <c r="G6163" s="1831"/>
      <c r="S6163" s="1473"/>
      <c r="BU6163" s="1819"/>
      <c r="CI6163" s="1455"/>
    </row>
    <row r="6164" spans="2:87" s="1365" customFormat="1" x14ac:dyDescent="0.25">
      <c r="B6164" s="1831"/>
      <c r="C6164" s="1831"/>
      <c r="D6164" s="1627"/>
      <c r="E6164" s="1831"/>
      <c r="F6164" s="1831"/>
      <c r="G6164" s="1831"/>
      <c r="S6164" s="1473"/>
      <c r="BU6164" s="1819"/>
      <c r="CI6164" s="1455"/>
    </row>
    <row r="6165" spans="2:87" s="1365" customFormat="1" x14ac:dyDescent="0.25">
      <c r="B6165" s="1831"/>
      <c r="C6165" s="1831"/>
      <c r="D6165" s="1627"/>
      <c r="E6165" s="1831"/>
      <c r="F6165" s="1831"/>
      <c r="G6165" s="1831"/>
      <c r="S6165" s="1473"/>
      <c r="BU6165" s="1819"/>
      <c r="CI6165" s="1455"/>
    </row>
    <row r="6166" spans="2:87" s="1365" customFormat="1" x14ac:dyDescent="0.25">
      <c r="B6166" s="1831"/>
      <c r="C6166" s="1831"/>
      <c r="D6166" s="1627"/>
      <c r="E6166" s="1831"/>
      <c r="F6166" s="1831"/>
      <c r="G6166" s="1831"/>
      <c r="S6166" s="1473"/>
      <c r="BU6166" s="1819"/>
      <c r="CI6166" s="1455"/>
    </row>
    <row r="6167" spans="2:87" s="1365" customFormat="1" x14ac:dyDescent="0.25">
      <c r="B6167" s="1831"/>
      <c r="C6167" s="1831"/>
      <c r="D6167" s="1627"/>
      <c r="E6167" s="1831"/>
      <c r="F6167" s="1831"/>
      <c r="G6167" s="1831"/>
      <c r="S6167" s="1473"/>
      <c r="BU6167" s="1819"/>
      <c r="CI6167" s="1455"/>
    </row>
    <row r="6168" spans="2:87" s="1365" customFormat="1" x14ac:dyDescent="0.25">
      <c r="B6168" s="1831"/>
      <c r="C6168" s="1831"/>
      <c r="D6168" s="1627"/>
      <c r="E6168" s="1831"/>
      <c r="F6168" s="1831"/>
      <c r="G6168" s="1831"/>
      <c r="S6168" s="1473"/>
      <c r="BU6168" s="1819"/>
      <c r="CI6168" s="1455"/>
    </row>
    <row r="6169" spans="2:87" s="1365" customFormat="1" x14ac:dyDescent="0.25">
      <c r="B6169" s="1831"/>
      <c r="C6169" s="1831"/>
      <c r="D6169" s="1627"/>
      <c r="E6169" s="1831"/>
      <c r="F6169" s="1831"/>
      <c r="G6169" s="1831"/>
      <c r="S6169" s="1473"/>
      <c r="BU6169" s="1819"/>
      <c r="CI6169" s="1455"/>
    </row>
    <row r="6170" spans="2:87" s="1365" customFormat="1" x14ac:dyDescent="0.25">
      <c r="B6170" s="1831"/>
      <c r="C6170" s="1831"/>
      <c r="D6170" s="1627"/>
      <c r="E6170" s="1831"/>
      <c r="F6170" s="1831"/>
      <c r="G6170" s="1831"/>
      <c r="S6170" s="1473"/>
      <c r="BU6170" s="1819"/>
      <c r="CI6170" s="1455"/>
    </row>
    <row r="6171" spans="2:87" s="1365" customFormat="1" x14ac:dyDescent="0.25">
      <c r="B6171" s="1831"/>
      <c r="C6171" s="1831"/>
      <c r="D6171" s="1627"/>
      <c r="E6171" s="1831"/>
      <c r="F6171" s="1831"/>
      <c r="G6171" s="1831"/>
      <c r="S6171" s="1473"/>
      <c r="BU6171" s="1819"/>
      <c r="CI6171" s="1455"/>
    </row>
    <row r="6172" spans="2:87" s="1365" customFormat="1" x14ac:dyDescent="0.25">
      <c r="B6172" s="1831"/>
      <c r="C6172" s="1831"/>
      <c r="D6172" s="1627"/>
      <c r="E6172" s="1831"/>
      <c r="F6172" s="1831"/>
      <c r="G6172" s="1831"/>
      <c r="S6172" s="1473"/>
      <c r="BU6172" s="1819"/>
      <c r="CI6172" s="1455"/>
    </row>
    <row r="6173" spans="2:87" s="1365" customFormat="1" x14ac:dyDescent="0.25">
      <c r="B6173" s="1831"/>
      <c r="C6173" s="1831"/>
      <c r="D6173" s="1627"/>
      <c r="E6173" s="1831"/>
      <c r="F6173" s="1831"/>
      <c r="G6173" s="1831"/>
      <c r="S6173" s="1473"/>
      <c r="BU6173" s="1819"/>
      <c r="CI6173" s="1455"/>
    </row>
    <row r="6174" spans="2:87" s="1365" customFormat="1" x14ac:dyDescent="0.25">
      <c r="B6174" s="1831"/>
      <c r="C6174" s="1831"/>
      <c r="D6174" s="1627"/>
      <c r="E6174" s="1831"/>
      <c r="F6174" s="1831"/>
      <c r="G6174" s="1831"/>
      <c r="S6174" s="1473"/>
      <c r="BU6174" s="1819"/>
      <c r="CI6174" s="1455"/>
    </row>
    <row r="6175" spans="2:87" s="1365" customFormat="1" x14ac:dyDescent="0.25">
      <c r="B6175" s="1831"/>
      <c r="C6175" s="1831"/>
      <c r="D6175" s="1627"/>
      <c r="E6175" s="1831"/>
      <c r="F6175" s="1831"/>
      <c r="G6175" s="1831"/>
      <c r="S6175" s="1473"/>
      <c r="BU6175" s="1819"/>
      <c r="CI6175" s="1455"/>
    </row>
    <row r="6176" spans="2:87" s="1365" customFormat="1" x14ac:dyDescent="0.25">
      <c r="B6176" s="1831"/>
      <c r="C6176" s="1831"/>
      <c r="D6176" s="1627"/>
      <c r="E6176" s="1831"/>
      <c r="F6176" s="1831"/>
      <c r="G6176" s="1831"/>
      <c r="S6176" s="1473"/>
      <c r="BU6176" s="1819"/>
      <c r="CI6176" s="1455"/>
    </row>
    <row r="6177" spans="2:87" s="1365" customFormat="1" x14ac:dyDescent="0.25">
      <c r="B6177" s="1831"/>
      <c r="C6177" s="1831"/>
      <c r="D6177" s="1627"/>
      <c r="E6177" s="1831"/>
      <c r="F6177" s="1831"/>
      <c r="G6177" s="1831"/>
      <c r="S6177" s="1473"/>
      <c r="BU6177" s="1819"/>
      <c r="CI6177" s="1455"/>
    </row>
    <row r="6178" spans="2:87" s="1365" customFormat="1" x14ac:dyDescent="0.25">
      <c r="B6178" s="1831"/>
      <c r="C6178" s="1831"/>
      <c r="D6178" s="1627"/>
      <c r="E6178" s="1831"/>
      <c r="F6178" s="1831"/>
      <c r="G6178" s="1831"/>
      <c r="S6178" s="1473"/>
      <c r="BU6178" s="1819"/>
      <c r="CI6178" s="1455"/>
    </row>
    <row r="6179" spans="2:87" s="1365" customFormat="1" x14ac:dyDescent="0.25">
      <c r="B6179" s="1831"/>
      <c r="C6179" s="1831"/>
      <c r="D6179" s="1627"/>
      <c r="E6179" s="1831"/>
      <c r="F6179" s="1831"/>
      <c r="G6179" s="1831"/>
      <c r="S6179" s="1473"/>
      <c r="BU6179" s="1819"/>
      <c r="CI6179" s="1455"/>
    </row>
    <row r="6180" spans="2:87" s="1365" customFormat="1" x14ac:dyDescent="0.25">
      <c r="B6180" s="1831"/>
      <c r="C6180" s="1831"/>
      <c r="D6180" s="1627"/>
      <c r="E6180" s="1831"/>
      <c r="F6180" s="1831"/>
      <c r="G6180" s="1831"/>
      <c r="S6180" s="1473"/>
      <c r="BU6180" s="1819"/>
      <c r="CI6180" s="1455"/>
    </row>
    <row r="6181" spans="2:87" s="1365" customFormat="1" x14ac:dyDescent="0.25">
      <c r="B6181" s="1831"/>
      <c r="C6181" s="1831"/>
      <c r="D6181" s="1627"/>
      <c r="E6181" s="1831"/>
      <c r="F6181" s="1831"/>
      <c r="G6181" s="1831"/>
      <c r="S6181" s="1473"/>
      <c r="BU6181" s="1819"/>
      <c r="CI6181" s="1455"/>
    </row>
    <row r="6182" spans="2:87" s="1365" customFormat="1" x14ac:dyDescent="0.25">
      <c r="B6182" s="1831"/>
      <c r="C6182" s="1831"/>
      <c r="D6182" s="1627"/>
      <c r="E6182" s="1831"/>
      <c r="F6182" s="1831"/>
      <c r="G6182" s="1831"/>
      <c r="S6182" s="1473"/>
      <c r="BU6182" s="1819"/>
      <c r="CI6182" s="1455"/>
    </row>
    <row r="6183" spans="2:87" s="1365" customFormat="1" x14ac:dyDescent="0.25">
      <c r="B6183" s="1831"/>
      <c r="C6183" s="1831"/>
      <c r="D6183" s="1627"/>
      <c r="E6183" s="1831"/>
      <c r="F6183" s="1831"/>
      <c r="G6183" s="1831"/>
      <c r="S6183" s="1473"/>
      <c r="BU6183" s="1819"/>
      <c r="CI6183" s="1455"/>
    </row>
    <row r="6184" spans="2:87" s="1365" customFormat="1" x14ac:dyDescent="0.25">
      <c r="B6184" s="1831"/>
      <c r="C6184" s="1831"/>
      <c r="D6184" s="1627"/>
      <c r="E6184" s="1831"/>
      <c r="F6184" s="1831"/>
      <c r="G6184" s="1831"/>
      <c r="S6184" s="1473"/>
      <c r="BU6184" s="1819"/>
      <c r="CI6184" s="1455"/>
    </row>
    <row r="6185" spans="2:87" s="1365" customFormat="1" x14ac:dyDescent="0.25">
      <c r="B6185" s="1831"/>
      <c r="C6185" s="1831"/>
      <c r="D6185" s="1627"/>
      <c r="E6185" s="1831"/>
      <c r="F6185" s="1831"/>
      <c r="G6185" s="1831"/>
      <c r="S6185" s="1473"/>
      <c r="BU6185" s="1819"/>
      <c r="CI6185" s="1455"/>
    </row>
    <row r="6186" spans="2:87" s="1365" customFormat="1" x14ac:dyDescent="0.25">
      <c r="B6186" s="1831"/>
      <c r="C6186" s="1831"/>
      <c r="D6186" s="1627"/>
      <c r="E6186" s="1831"/>
      <c r="F6186" s="1831"/>
      <c r="G6186" s="1831"/>
      <c r="S6186" s="1473"/>
      <c r="BU6186" s="1819"/>
      <c r="CI6186" s="1455"/>
    </row>
    <row r="6187" spans="2:87" s="1365" customFormat="1" x14ac:dyDescent="0.25">
      <c r="B6187" s="1831"/>
      <c r="C6187" s="1831"/>
      <c r="D6187" s="1627"/>
      <c r="E6187" s="1831"/>
      <c r="F6187" s="1831"/>
      <c r="G6187" s="1831"/>
      <c r="S6187" s="1473"/>
      <c r="BU6187" s="1819"/>
      <c r="CI6187" s="1455"/>
    </row>
    <row r="6188" spans="2:87" s="1365" customFormat="1" x14ac:dyDescent="0.25">
      <c r="B6188" s="1831"/>
      <c r="C6188" s="1831"/>
      <c r="D6188" s="1627"/>
      <c r="E6188" s="1831"/>
      <c r="F6188" s="1831"/>
      <c r="G6188" s="1831"/>
      <c r="S6188" s="1473"/>
      <c r="BU6188" s="1819"/>
      <c r="CI6188" s="1455"/>
    </row>
    <row r="6189" spans="2:87" s="1365" customFormat="1" x14ac:dyDescent="0.25">
      <c r="B6189" s="1831"/>
      <c r="C6189" s="1831"/>
      <c r="D6189" s="1627"/>
      <c r="E6189" s="1831"/>
      <c r="F6189" s="1831"/>
      <c r="G6189" s="1831"/>
      <c r="S6189" s="1473"/>
      <c r="BU6189" s="1819"/>
      <c r="CI6189" s="1455"/>
    </row>
    <row r="6190" spans="2:87" s="1365" customFormat="1" x14ac:dyDescent="0.25">
      <c r="B6190" s="1831"/>
      <c r="C6190" s="1831"/>
      <c r="D6190" s="1627"/>
      <c r="E6190" s="1831"/>
      <c r="F6190" s="1831"/>
      <c r="G6190" s="1831"/>
      <c r="S6190" s="1473"/>
      <c r="BU6190" s="1819"/>
      <c r="CI6190" s="1455"/>
    </row>
    <row r="6191" spans="2:87" s="1365" customFormat="1" x14ac:dyDescent="0.25">
      <c r="B6191" s="1831"/>
      <c r="C6191" s="1831"/>
      <c r="D6191" s="1627"/>
      <c r="E6191" s="1831"/>
      <c r="F6191" s="1831"/>
      <c r="G6191" s="1831"/>
      <c r="S6191" s="1473"/>
      <c r="BU6191" s="1819"/>
      <c r="CI6191" s="1455"/>
    </row>
    <row r="6192" spans="2:87" s="1365" customFormat="1" x14ac:dyDescent="0.25">
      <c r="B6192" s="1831"/>
      <c r="C6192" s="1831"/>
      <c r="D6192" s="1627"/>
      <c r="E6192" s="1831"/>
      <c r="F6192" s="1831"/>
      <c r="G6192" s="1831"/>
      <c r="S6192" s="1473"/>
      <c r="BU6192" s="1819"/>
      <c r="CI6192" s="1455"/>
    </row>
    <row r="6193" spans="2:87" s="1365" customFormat="1" x14ac:dyDescent="0.25">
      <c r="B6193" s="1831"/>
      <c r="C6193" s="1831"/>
      <c r="D6193" s="1627"/>
      <c r="E6193" s="1831"/>
      <c r="F6193" s="1831"/>
      <c r="G6193" s="1831"/>
      <c r="S6193" s="1473"/>
      <c r="BU6193" s="1819"/>
      <c r="CI6193" s="1455"/>
    </row>
    <row r="6194" spans="2:87" s="1365" customFormat="1" x14ac:dyDescent="0.25">
      <c r="B6194" s="1831"/>
      <c r="C6194" s="1831"/>
      <c r="D6194" s="1627"/>
      <c r="E6194" s="1831"/>
      <c r="F6194" s="1831"/>
      <c r="G6194" s="1831"/>
      <c r="S6194" s="1473"/>
      <c r="BU6194" s="1819"/>
      <c r="CI6194" s="1455"/>
    </row>
    <row r="6195" spans="2:87" s="1365" customFormat="1" x14ac:dyDescent="0.25">
      <c r="B6195" s="1831"/>
      <c r="C6195" s="1831"/>
      <c r="D6195" s="1627"/>
      <c r="E6195" s="1831"/>
      <c r="F6195" s="1831"/>
      <c r="G6195" s="1831"/>
      <c r="S6195" s="1473"/>
      <c r="BU6195" s="1819"/>
      <c r="CI6195" s="1455"/>
    </row>
    <row r="6196" spans="2:87" s="1365" customFormat="1" x14ac:dyDescent="0.25">
      <c r="B6196" s="1831"/>
      <c r="C6196" s="1831"/>
      <c r="D6196" s="1627"/>
      <c r="E6196" s="1831"/>
      <c r="F6196" s="1831"/>
      <c r="G6196" s="1831"/>
      <c r="S6196" s="1473"/>
      <c r="BU6196" s="1819"/>
      <c r="CI6196" s="1455"/>
    </row>
    <row r="6197" spans="2:87" s="1365" customFormat="1" x14ac:dyDescent="0.25">
      <c r="B6197" s="1831"/>
      <c r="C6197" s="1831"/>
      <c r="D6197" s="1627"/>
      <c r="E6197" s="1831"/>
      <c r="F6197" s="1831"/>
      <c r="G6197" s="1831"/>
      <c r="S6197" s="1473"/>
      <c r="BU6197" s="1819"/>
      <c r="CI6197" s="1455"/>
    </row>
    <row r="6198" spans="2:87" s="1365" customFormat="1" x14ac:dyDescent="0.25">
      <c r="B6198" s="1831"/>
      <c r="C6198" s="1831"/>
      <c r="D6198" s="1627"/>
      <c r="E6198" s="1831"/>
      <c r="F6198" s="1831"/>
      <c r="G6198" s="1831"/>
      <c r="S6198" s="1473"/>
      <c r="BU6198" s="1819"/>
      <c r="CI6198" s="1455"/>
    </row>
    <row r="6199" spans="2:87" s="1365" customFormat="1" x14ac:dyDescent="0.25">
      <c r="B6199" s="1831"/>
      <c r="C6199" s="1831"/>
      <c r="D6199" s="1627"/>
      <c r="E6199" s="1831"/>
      <c r="F6199" s="1831"/>
      <c r="G6199" s="1831"/>
      <c r="S6199" s="1473"/>
      <c r="BU6199" s="1819"/>
      <c r="CI6199" s="1455"/>
    </row>
    <row r="6200" spans="2:87" s="1365" customFormat="1" x14ac:dyDescent="0.25">
      <c r="B6200" s="1831"/>
      <c r="C6200" s="1831"/>
      <c r="D6200" s="1627"/>
      <c r="E6200" s="1831"/>
      <c r="F6200" s="1831"/>
      <c r="G6200" s="1831"/>
      <c r="S6200" s="1473"/>
      <c r="BU6200" s="1819"/>
      <c r="CI6200" s="1455"/>
    </row>
    <row r="6201" spans="2:87" s="1365" customFormat="1" x14ac:dyDescent="0.25">
      <c r="B6201" s="1831"/>
      <c r="C6201" s="1831"/>
      <c r="D6201" s="1627"/>
      <c r="E6201" s="1831"/>
      <c r="F6201" s="1831"/>
      <c r="G6201" s="1831"/>
      <c r="S6201" s="1473"/>
      <c r="BU6201" s="1819"/>
      <c r="CI6201" s="1455"/>
    </row>
    <row r="6202" spans="2:87" s="1365" customFormat="1" x14ac:dyDescent="0.25">
      <c r="B6202" s="1831"/>
      <c r="C6202" s="1831"/>
      <c r="D6202" s="1627"/>
      <c r="E6202" s="1831"/>
      <c r="F6202" s="1831"/>
      <c r="G6202" s="1831"/>
      <c r="S6202" s="1473"/>
      <c r="BU6202" s="1819"/>
      <c r="CI6202" s="1455"/>
    </row>
    <row r="6203" spans="2:87" s="1365" customFormat="1" x14ac:dyDescent="0.25">
      <c r="B6203" s="1831"/>
      <c r="C6203" s="1831"/>
      <c r="D6203" s="1627"/>
      <c r="E6203" s="1831"/>
      <c r="F6203" s="1831"/>
      <c r="G6203" s="1831"/>
      <c r="S6203" s="1473"/>
      <c r="BU6203" s="1819"/>
      <c r="CI6203" s="1455"/>
    </row>
    <row r="6204" spans="2:87" s="1365" customFormat="1" x14ac:dyDescent="0.25">
      <c r="B6204" s="1831"/>
      <c r="C6204" s="1831"/>
      <c r="D6204" s="1627"/>
      <c r="E6204" s="1831"/>
      <c r="F6204" s="1831"/>
      <c r="G6204" s="1831"/>
      <c r="S6204" s="1473"/>
      <c r="BU6204" s="1819"/>
      <c r="CI6204" s="1455"/>
    </row>
    <row r="6205" spans="2:87" s="1365" customFormat="1" x14ac:dyDescent="0.25">
      <c r="B6205" s="1831"/>
      <c r="C6205" s="1831"/>
      <c r="D6205" s="1627"/>
      <c r="E6205" s="1831"/>
      <c r="F6205" s="1831"/>
      <c r="G6205" s="1831"/>
      <c r="S6205" s="1473"/>
      <c r="BU6205" s="1819"/>
      <c r="CI6205" s="1455"/>
    </row>
    <row r="6206" spans="2:87" s="1365" customFormat="1" x14ac:dyDescent="0.25">
      <c r="B6206" s="1831"/>
      <c r="C6206" s="1831"/>
      <c r="D6206" s="1627"/>
      <c r="E6206" s="1831"/>
      <c r="F6206" s="1831"/>
      <c r="G6206" s="1831"/>
      <c r="S6206" s="1473"/>
      <c r="BU6206" s="1819"/>
      <c r="CI6206" s="1455"/>
    </row>
    <row r="6207" spans="2:87" s="1365" customFormat="1" x14ac:dyDescent="0.25">
      <c r="B6207" s="1831"/>
      <c r="C6207" s="1831"/>
      <c r="D6207" s="1627"/>
      <c r="E6207" s="1831"/>
      <c r="F6207" s="1831"/>
      <c r="G6207" s="1831"/>
      <c r="S6207" s="1473"/>
      <c r="BU6207" s="1819"/>
      <c r="CI6207" s="1455"/>
    </row>
    <row r="6208" spans="2:87" s="1365" customFormat="1" x14ac:dyDescent="0.25">
      <c r="B6208" s="1831"/>
      <c r="C6208" s="1831"/>
      <c r="D6208" s="1627"/>
      <c r="E6208" s="1831"/>
      <c r="F6208" s="1831"/>
      <c r="G6208" s="1831"/>
      <c r="S6208" s="1473"/>
      <c r="BU6208" s="1819"/>
      <c r="CI6208" s="1455"/>
    </row>
    <row r="6209" spans="2:87" s="1365" customFormat="1" x14ac:dyDescent="0.25">
      <c r="B6209" s="1831"/>
      <c r="C6209" s="1831"/>
      <c r="D6209" s="1627"/>
      <c r="E6209" s="1831"/>
      <c r="F6209" s="1831"/>
      <c r="G6209" s="1831"/>
      <c r="S6209" s="1473"/>
      <c r="BU6209" s="1819"/>
      <c r="CI6209" s="1455"/>
    </row>
    <row r="6210" spans="2:87" s="1365" customFormat="1" x14ac:dyDescent="0.25">
      <c r="B6210" s="1831"/>
      <c r="C6210" s="1831"/>
      <c r="D6210" s="1627"/>
      <c r="E6210" s="1831"/>
      <c r="F6210" s="1831"/>
      <c r="G6210" s="1831"/>
      <c r="S6210" s="1473"/>
      <c r="BU6210" s="1819"/>
      <c r="CI6210" s="1455"/>
    </row>
    <row r="6211" spans="2:87" s="1365" customFormat="1" x14ac:dyDescent="0.25">
      <c r="B6211" s="1831"/>
      <c r="C6211" s="1831"/>
      <c r="D6211" s="1627"/>
      <c r="E6211" s="1831"/>
      <c r="F6211" s="1831"/>
      <c r="G6211" s="1831"/>
      <c r="S6211" s="1473"/>
      <c r="BU6211" s="1819"/>
      <c r="CI6211" s="1455"/>
    </row>
    <row r="6212" spans="2:87" s="1365" customFormat="1" x14ac:dyDescent="0.25">
      <c r="B6212" s="1831"/>
      <c r="C6212" s="1831"/>
      <c r="D6212" s="1627"/>
      <c r="E6212" s="1831"/>
      <c r="F6212" s="1831"/>
      <c r="G6212" s="1831"/>
      <c r="S6212" s="1473"/>
      <c r="BU6212" s="1819"/>
      <c r="CI6212" s="1455"/>
    </row>
    <row r="6213" spans="2:87" s="1365" customFormat="1" x14ac:dyDescent="0.25">
      <c r="B6213" s="1831"/>
      <c r="C6213" s="1831"/>
      <c r="D6213" s="1627"/>
      <c r="E6213" s="1831"/>
      <c r="F6213" s="1831"/>
      <c r="G6213" s="1831"/>
      <c r="S6213" s="1473"/>
      <c r="BU6213" s="1819"/>
      <c r="CI6213" s="1455"/>
    </row>
    <row r="6214" spans="2:87" s="1365" customFormat="1" x14ac:dyDescent="0.25">
      <c r="B6214" s="1831"/>
      <c r="C6214" s="1831"/>
      <c r="D6214" s="1627"/>
      <c r="E6214" s="1831"/>
      <c r="F6214" s="1831"/>
      <c r="G6214" s="1831"/>
      <c r="S6214" s="1473"/>
      <c r="BU6214" s="1819"/>
      <c r="CI6214" s="1455"/>
    </row>
    <row r="6215" spans="2:87" s="1365" customFormat="1" x14ac:dyDescent="0.25">
      <c r="B6215" s="1831"/>
      <c r="C6215" s="1831"/>
      <c r="D6215" s="1627"/>
      <c r="E6215" s="1831"/>
      <c r="F6215" s="1831"/>
      <c r="G6215" s="1831"/>
      <c r="S6215" s="1473"/>
      <c r="BU6215" s="1819"/>
      <c r="CI6215" s="1455"/>
    </row>
    <row r="6216" spans="2:87" s="1365" customFormat="1" x14ac:dyDescent="0.25">
      <c r="B6216" s="1831"/>
      <c r="C6216" s="1831"/>
      <c r="D6216" s="1627"/>
      <c r="E6216" s="1831"/>
      <c r="F6216" s="1831"/>
      <c r="G6216" s="1831"/>
      <c r="S6216" s="1473"/>
      <c r="BU6216" s="1819"/>
      <c r="CI6216" s="1455"/>
    </row>
    <row r="6217" spans="2:87" s="1365" customFormat="1" x14ac:dyDescent="0.25">
      <c r="B6217" s="1831"/>
      <c r="C6217" s="1831"/>
      <c r="D6217" s="1627"/>
      <c r="E6217" s="1831"/>
      <c r="F6217" s="1831"/>
      <c r="G6217" s="1831"/>
      <c r="S6217" s="1473"/>
      <c r="BU6217" s="1819"/>
      <c r="CI6217" s="1455"/>
    </row>
    <row r="6218" spans="2:87" s="1365" customFormat="1" x14ac:dyDescent="0.25">
      <c r="B6218" s="1831"/>
      <c r="C6218" s="1831"/>
      <c r="D6218" s="1627"/>
      <c r="E6218" s="1831"/>
      <c r="F6218" s="1831"/>
      <c r="G6218" s="1831"/>
      <c r="S6218" s="1473"/>
      <c r="BU6218" s="1819"/>
      <c r="CI6218" s="1455"/>
    </row>
    <row r="6219" spans="2:87" s="1365" customFormat="1" x14ac:dyDescent="0.25">
      <c r="B6219" s="1831"/>
      <c r="C6219" s="1831"/>
      <c r="D6219" s="1627"/>
      <c r="E6219" s="1831"/>
      <c r="F6219" s="1831"/>
      <c r="G6219" s="1831"/>
      <c r="S6219" s="1473"/>
      <c r="BU6219" s="1819"/>
      <c r="CI6219" s="1455"/>
    </row>
    <row r="6220" spans="2:87" s="1365" customFormat="1" x14ac:dyDescent="0.25">
      <c r="B6220" s="1831"/>
      <c r="C6220" s="1831"/>
      <c r="D6220" s="1627"/>
      <c r="E6220" s="1831"/>
      <c r="F6220" s="1831"/>
      <c r="G6220" s="1831"/>
      <c r="S6220" s="1473"/>
      <c r="BU6220" s="1819"/>
      <c r="CI6220" s="1455"/>
    </row>
    <row r="6221" spans="2:87" s="1365" customFormat="1" x14ac:dyDescent="0.25">
      <c r="B6221" s="1831"/>
      <c r="C6221" s="1831"/>
      <c r="D6221" s="1627"/>
      <c r="E6221" s="1831"/>
      <c r="F6221" s="1831"/>
      <c r="G6221" s="1831"/>
      <c r="S6221" s="1473"/>
      <c r="BU6221" s="1819"/>
      <c r="CI6221" s="1455"/>
    </row>
    <row r="6222" spans="2:87" s="1365" customFormat="1" x14ac:dyDescent="0.25">
      <c r="B6222" s="1831"/>
      <c r="C6222" s="1831"/>
      <c r="D6222" s="1627"/>
      <c r="E6222" s="1831"/>
      <c r="F6222" s="1831"/>
      <c r="G6222" s="1831"/>
      <c r="S6222" s="1473"/>
      <c r="BU6222" s="1819"/>
      <c r="CI6222" s="1455"/>
    </row>
    <row r="6223" spans="2:87" s="1365" customFormat="1" x14ac:dyDescent="0.25">
      <c r="B6223" s="1831"/>
      <c r="C6223" s="1831"/>
      <c r="D6223" s="1627"/>
      <c r="E6223" s="1831"/>
      <c r="F6223" s="1831"/>
      <c r="G6223" s="1831"/>
      <c r="S6223" s="1473"/>
      <c r="BU6223" s="1819"/>
      <c r="CI6223" s="1455"/>
    </row>
    <row r="6224" spans="2:87" s="1365" customFormat="1" x14ac:dyDescent="0.25">
      <c r="B6224" s="1831"/>
      <c r="C6224" s="1831"/>
      <c r="D6224" s="1627"/>
      <c r="E6224" s="1831"/>
      <c r="F6224" s="1831"/>
      <c r="G6224" s="1831"/>
      <c r="S6224" s="1473"/>
      <c r="BU6224" s="1819"/>
      <c r="CI6224" s="1455"/>
    </row>
    <row r="6225" spans="2:87" s="1365" customFormat="1" x14ac:dyDescent="0.25">
      <c r="B6225" s="1831"/>
      <c r="C6225" s="1831"/>
      <c r="D6225" s="1627"/>
      <c r="E6225" s="1831"/>
      <c r="F6225" s="1831"/>
      <c r="G6225" s="1831"/>
      <c r="S6225" s="1473"/>
      <c r="BU6225" s="1819"/>
      <c r="CI6225" s="1455"/>
    </row>
    <row r="6226" spans="2:87" s="1365" customFormat="1" x14ac:dyDescent="0.25">
      <c r="B6226" s="1831"/>
      <c r="C6226" s="1831"/>
      <c r="D6226" s="1627"/>
      <c r="E6226" s="1831"/>
      <c r="F6226" s="1831"/>
      <c r="G6226" s="1831"/>
      <c r="S6226" s="1473"/>
      <c r="BU6226" s="1819"/>
      <c r="CI6226" s="1455"/>
    </row>
    <row r="6227" spans="2:87" s="1365" customFormat="1" x14ac:dyDescent="0.25">
      <c r="B6227" s="1831"/>
      <c r="C6227" s="1831"/>
      <c r="D6227" s="1627"/>
      <c r="E6227" s="1831"/>
      <c r="F6227" s="1831"/>
      <c r="G6227" s="1831"/>
      <c r="S6227" s="1473"/>
      <c r="BU6227" s="1819"/>
      <c r="CI6227" s="1455"/>
    </row>
    <row r="6228" spans="2:87" s="1365" customFormat="1" x14ac:dyDescent="0.25">
      <c r="B6228" s="1831"/>
      <c r="C6228" s="1831"/>
      <c r="D6228" s="1627"/>
      <c r="E6228" s="1831"/>
      <c r="F6228" s="1831"/>
      <c r="G6228" s="1831"/>
      <c r="S6228" s="1473"/>
      <c r="BU6228" s="1819"/>
      <c r="CI6228" s="1455"/>
    </row>
    <row r="6229" spans="2:87" s="1365" customFormat="1" x14ac:dyDescent="0.25">
      <c r="B6229" s="1831"/>
      <c r="C6229" s="1831"/>
      <c r="D6229" s="1627"/>
      <c r="E6229" s="1831"/>
      <c r="F6229" s="1831"/>
      <c r="G6229" s="1831"/>
      <c r="S6229" s="1473"/>
      <c r="BU6229" s="1819"/>
      <c r="CI6229" s="1455"/>
    </row>
    <row r="6230" spans="2:87" s="1365" customFormat="1" x14ac:dyDescent="0.25">
      <c r="B6230" s="1831"/>
      <c r="C6230" s="1831"/>
      <c r="D6230" s="1627"/>
      <c r="E6230" s="1831"/>
      <c r="F6230" s="1831"/>
      <c r="G6230" s="1831"/>
      <c r="S6230" s="1473"/>
      <c r="BU6230" s="1819"/>
      <c r="CI6230" s="1455"/>
    </row>
    <row r="6231" spans="2:87" s="1365" customFormat="1" x14ac:dyDescent="0.25">
      <c r="B6231" s="1831"/>
      <c r="C6231" s="1831"/>
      <c r="D6231" s="1627"/>
      <c r="E6231" s="1831"/>
      <c r="F6231" s="1831"/>
      <c r="G6231" s="1831"/>
      <c r="S6231" s="1473"/>
      <c r="BU6231" s="1819"/>
      <c r="CI6231" s="1455"/>
    </row>
    <row r="6232" spans="2:87" s="1365" customFormat="1" x14ac:dyDescent="0.25">
      <c r="B6232" s="1831"/>
      <c r="C6232" s="1831"/>
      <c r="D6232" s="1627"/>
      <c r="E6232" s="1831"/>
      <c r="F6232" s="1831"/>
      <c r="G6232" s="1831"/>
      <c r="S6232" s="1473"/>
      <c r="BU6232" s="1819"/>
      <c r="CI6232" s="1455"/>
    </row>
    <row r="6233" spans="2:87" s="1365" customFormat="1" x14ac:dyDescent="0.25">
      <c r="B6233" s="1831"/>
      <c r="C6233" s="1831"/>
      <c r="D6233" s="1627"/>
      <c r="E6233" s="1831"/>
      <c r="F6233" s="1831"/>
      <c r="G6233" s="1831"/>
      <c r="S6233" s="1473"/>
      <c r="BU6233" s="1819"/>
      <c r="CI6233" s="1455"/>
    </row>
    <row r="6234" spans="2:87" s="1365" customFormat="1" x14ac:dyDescent="0.25">
      <c r="B6234" s="1831"/>
      <c r="C6234" s="1831"/>
      <c r="D6234" s="1627"/>
      <c r="E6234" s="1831"/>
      <c r="F6234" s="1831"/>
      <c r="G6234" s="1831"/>
      <c r="S6234" s="1473"/>
      <c r="BU6234" s="1819"/>
      <c r="CI6234" s="1455"/>
    </row>
    <row r="6235" spans="2:87" s="1365" customFormat="1" x14ac:dyDescent="0.25">
      <c r="B6235" s="1831"/>
      <c r="C6235" s="1831"/>
      <c r="D6235" s="1627"/>
      <c r="E6235" s="1831"/>
      <c r="F6235" s="1831"/>
      <c r="G6235" s="1831"/>
      <c r="S6235" s="1473"/>
      <c r="BU6235" s="1819"/>
      <c r="CI6235" s="1455"/>
    </row>
    <row r="6236" spans="2:87" s="1365" customFormat="1" x14ac:dyDescent="0.25">
      <c r="B6236" s="1831"/>
      <c r="C6236" s="1831"/>
      <c r="D6236" s="1627"/>
      <c r="E6236" s="1831"/>
      <c r="F6236" s="1831"/>
      <c r="G6236" s="1831"/>
      <c r="S6236" s="1473"/>
      <c r="BU6236" s="1819"/>
      <c r="CI6236" s="1455"/>
    </row>
    <row r="6237" spans="2:87" s="1365" customFormat="1" x14ac:dyDescent="0.25">
      <c r="B6237" s="1831"/>
      <c r="C6237" s="1831"/>
      <c r="D6237" s="1627"/>
      <c r="E6237" s="1831"/>
      <c r="F6237" s="1831"/>
      <c r="G6237" s="1831"/>
      <c r="S6237" s="1473"/>
      <c r="BU6237" s="1819"/>
      <c r="CI6237" s="1455"/>
    </row>
    <row r="6238" spans="2:87" s="1365" customFormat="1" x14ac:dyDescent="0.25">
      <c r="B6238" s="1831"/>
      <c r="C6238" s="1831"/>
      <c r="D6238" s="1627"/>
      <c r="E6238" s="1831"/>
      <c r="F6238" s="1831"/>
      <c r="G6238" s="1831"/>
      <c r="S6238" s="1473"/>
      <c r="BU6238" s="1819"/>
      <c r="CI6238" s="1455"/>
    </row>
    <row r="6239" spans="2:87" s="1365" customFormat="1" x14ac:dyDescent="0.25">
      <c r="B6239" s="1831"/>
      <c r="C6239" s="1831"/>
      <c r="D6239" s="1627"/>
      <c r="E6239" s="1831"/>
      <c r="F6239" s="1831"/>
      <c r="G6239" s="1831"/>
      <c r="S6239" s="1473"/>
      <c r="BU6239" s="1819"/>
      <c r="CI6239" s="1455"/>
    </row>
    <row r="6240" spans="2:87" s="1365" customFormat="1" x14ac:dyDescent="0.25">
      <c r="B6240" s="1831"/>
      <c r="C6240" s="1831"/>
      <c r="D6240" s="1627"/>
      <c r="E6240" s="1831"/>
      <c r="F6240" s="1831"/>
      <c r="G6240" s="1831"/>
      <c r="S6240" s="1473"/>
      <c r="BU6240" s="1819"/>
      <c r="CI6240" s="1455"/>
    </row>
    <row r="6241" spans="2:87" s="1365" customFormat="1" x14ac:dyDescent="0.25">
      <c r="B6241" s="1831"/>
      <c r="C6241" s="1831"/>
      <c r="D6241" s="1627"/>
      <c r="E6241" s="1831"/>
      <c r="F6241" s="1831"/>
      <c r="G6241" s="1831"/>
      <c r="S6241" s="1473"/>
      <c r="BU6241" s="1819"/>
      <c r="CI6241" s="1455"/>
    </row>
    <row r="6242" spans="2:87" s="1365" customFormat="1" x14ac:dyDescent="0.25">
      <c r="B6242" s="1831"/>
      <c r="C6242" s="1831"/>
      <c r="D6242" s="1627"/>
      <c r="E6242" s="1831"/>
      <c r="F6242" s="1831"/>
      <c r="G6242" s="1831"/>
      <c r="S6242" s="1473"/>
      <c r="BU6242" s="1819"/>
      <c r="CI6242" s="1455"/>
    </row>
    <row r="6243" spans="2:87" s="1365" customFormat="1" x14ac:dyDescent="0.25">
      <c r="B6243" s="1831"/>
      <c r="C6243" s="1831"/>
      <c r="D6243" s="1627"/>
      <c r="E6243" s="1831"/>
      <c r="F6243" s="1831"/>
      <c r="G6243" s="1831"/>
      <c r="S6243" s="1473"/>
      <c r="BU6243" s="1819"/>
      <c r="CI6243" s="1455"/>
    </row>
    <row r="6244" spans="2:87" s="1365" customFormat="1" x14ac:dyDescent="0.25">
      <c r="B6244" s="1831"/>
      <c r="C6244" s="1831"/>
      <c r="D6244" s="1627"/>
      <c r="E6244" s="1831"/>
      <c r="F6244" s="1831"/>
      <c r="G6244" s="1831"/>
      <c r="S6244" s="1473"/>
      <c r="BU6244" s="1819"/>
      <c r="CI6244" s="1455"/>
    </row>
    <row r="6245" spans="2:87" s="1365" customFormat="1" x14ac:dyDescent="0.25">
      <c r="B6245" s="1831"/>
      <c r="C6245" s="1831"/>
      <c r="D6245" s="1627"/>
      <c r="E6245" s="1831"/>
      <c r="F6245" s="1831"/>
      <c r="G6245" s="1831"/>
      <c r="S6245" s="1473"/>
      <c r="BU6245" s="1819"/>
      <c r="CI6245" s="1455"/>
    </row>
    <row r="6246" spans="2:87" s="1365" customFormat="1" x14ac:dyDescent="0.25">
      <c r="B6246" s="1831"/>
      <c r="C6246" s="1831"/>
      <c r="D6246" s="1627"/>
      <c r="E6246" s="1831"/>
      <c r="F6246" s="1831"/>
      <c r="G6246" s="1831"/>
      <c r="S6246" s="1473"/>
      <c r="BU6246" s="1819"/>
      <c r="CI6246" s="1455"/>
    </row>
    <row r="6247" spans="2:87" s="1365" customFormat="1" x14ac:dyDescent="0.25">
      <c r="B6247" s="1831"/>
      <c r="C6247" s="1831"/>
      <c r="D6247" s="1627"/>
      <c r="E6247" s="1831"/>
      <c r="F6247" s="1831"/>
      <c r="G6247" s="1831"/>
      <c r="S6247" s="1473"/>
      <c r="BU6247" s="1819"/>
      <c r="CI6247" s="1455"/>
    </row>
    <row r="6248" spans="2:87" s="1365" customFormat="1" x14ac:dyDescent="0.25">
      <c r="B6248" s="1831"/>
      <c r="C6248" s="1831"/>
      <c r="D6248" s="1627"/>
      <c r="E6248" s="1831"/>
      <c r="F6248" s="1831"/>
      <c r="G6248" s="1831"/>
      <c r="S6248" s="1473"/>
      <c r="BU6248" s="1819"/>
      <c r="CI6248" s="1455"/>
    </row>
    <row r="6249" spans="2:87" s="1365" customFormat="1" x14ac:dyDescent="0.25">
      <c r="B6249" s="1831"/>
      <c r="C6249" s="1831"/>
      <c r="D6249" s="1627"/>
      <c r="E6249" s="1831"/>
      <c r="F6249" s="1831"/>
      <c r="G6249" s="1831"/>
      <c r="S6249" s="1473"/>
      <c r="BU6249" s="1819"/>
      <c r="CI6249" s="1455"/>
    </row>
    <row r="6250" spans="2:87" s="1365" customFormat="1" x14ac:dyDescent="0.25">
      <c r="B6250" s="1831"/>
      <c r="C6250" s="1831"/>
      <c r="D6250" s="1627"/>
      <c r="E6250" s="1831"/>
      <c r="F6250" s="1831"/>
      <c r="G6250" s="1831"/>
      <c r="S6250" s="1473"/>
      <c r="BU6250" s="1819"/>
      <c r="CI6250" s="1455"/>
    </row>
    <row r="6251" spans="2:87" s="1365" customFormat="1" x14ac:dyDescent="0.25">
      <c r="B6251" s="1831"/>
      <c r="C6251" s="1831"/>
      <c r="D6251" s="1627"/>
      <c r="E6251" s="1831"/>
      <c r="F6251" s="1831"/>
      <c r="G6251" s="1831"/>
      <c r="S6251" s="1473"/>
      <c r="BU6251" s="1819"/>
      <c r="CI6251" s="1455"/>
    </row>
    <row r="6252" spans="2:87" s="1365" customFormat="1" x14ac:dyDescent="0.25">
      <c r="B6252" s="1831"/>
      <c r="C6252" s="1831"/>
      <c r="D6252" s="1627"/>
      <c r="E6252" s="1831"/>
      <c r="F6252" s="1831"/>
      <c r="G6252" s="1831"/>
      <c r="S6252" s="1473"/>
      <c r="BU6252" s="1819"/>
      <c r="CI6252" s="1455"/>
    </row>
    <row r="6253" spans="2:87" s="1365" customFormat="1" x14ac:dyDescent="0.25">
      <c r="B6253" s="1831"/>
      <c r="C6253" s="1831"/>
      <c r="D6253" s="1627"/>
      <c r="E6253" s="1831"/>
      <c r="F6253" s="1831"/>
      <c r="G6253" s="1831"/>
      <c r="S6253" s="1473"/>
      <c r="BU6253" s="1819"/>
      <c r="CI6253" s="1455"/>
    </row>
    <row r="6254" spans="2:87" s="1365" customFormat="1" x14ac:dyDescent="0.25">
      <c r="B6254" s="1831"/>
      <c r="C6254" s="1831"/>
      <c r="D6254" s="1627"/>
      <c r="E6254" s="1831"/>
      <c r="F6254" s="1831"/>
      <c r="G6254" s="1831"/>
      <c r="S6254" s="1473"/>
      <c r="BU6254" s="1819"/>
      <c r="CI6254" s="1455"/>
    </row>
    <row r="6255" spans="2:87" s="1365" customFormat="1" x14ac:dyDescent="0.25">
      <c r="B6255" s="1831"/>
      <c r="C6255" s="1831"/>
      <c r="D6255" s="1627"/>
      <c r="E6255" s="1831"/>
      <c r="F6255" s="1831"/>
      <c r="G6255" s="1831"/>
      <c r="S6255" s="1473"/>
      <c r="BU6255" s="1819"/>
      <c r="CI6255" s="1455"/>
    </row>
    <row r="6256" spans="2:87" s="1365" customFormat="1" x14ac:dyDescent="0.25">
      <c r="B6256" s="1831"/>
      <c r="C6256" s="1831"/>
      <c r="D6256" s="1627"/>
      <c r="E6256" s="1831"/>
      <c r="F6256" s="1831"/>
      <c r="G6256" s="1831"/>
      <c r="S6256" s="1473"/>
      <c r="BU6256" s="1819"/>
      <c r="CI6256" s="1455"/>
    </row>
    <row r="6257" spans="2:87" s="1365" customFormat="1" x14ac:dyDescent="0.25">
      <c r="B6257" s="1831"/>
      <c r="C6257" s="1831"/>
      <c r="D6257" s="1627"/>
      <c r="E6257" s="1831"/>
      <c r="F6257" s="1831"/>
      <c r="G6257" s="1831"/>
      <c r="S6257" s="1473"/>
      <c r="BU6257" s="1819"/>
      <c r="CI6257" s="1455"/>
    </row>
    <row r="6258" spans="2:87" s="1365" customFormat="1" x14ac:dyDescent="0.25">
      <c r="B6258" s="1831"/>
      <c r="C6258" s="1831"/>
      <c r="D6258" s="1627"/>
      <c r="E6258" s="1831"/>
      <c r="F6258" s="1831"/>
      <c r="G6258" s="1831"/>
      <c r="S6258" s="1473"/>
      <c r="BU6258" s="1819"/>
      <c r="CI6258" s="1455"/>
    </row>
    <row r="6259" spans="2:87" s="1365" customFormat="1" x14ac:dyDescent="0.25">
      <c r="B6259" s="1831"/>
      <c r="C6259" s="1831"/>
      <c r="D6259" s="1627"/>
      <c r="E6259" s="1831"/>
      <c r="F6259" s="1831"/>
      <c r="G6259" s="1831"/>
      <c r="S6259" s="1473"/>
      <c r="BU6259" s="1819"/>
      <c r="CI6259" s="1455"/>
    </row>
    <row r="6260" spans="2:87" s="1365" customFormat="1" x14ac:dyDescent="0.25">
      <c r="B6260" s="1831"/>
      <c r="C6260" s="1831"/>
      <c r="D6260" s="1627"/>
      <c r="E6260" s="1831"/>
      <c r="F6260" s="1831"/>
      <c r="G6260" s="1831"/>
      <c r="S6260" s="1473"/>
      <c r="BU6260" s="1819"/>
      <c r="CI6260" s="1455"/>
    </row>
    <row r="6261" spans="2:87" s="1365" customFormat="1" x14ac:dyDescent="0.25">
      <c r="B6261" s="1831"/>
      <c r="C6261" s="1831"/>
      <c r="D6261" s="1627"/>
      <c r="E6261" s="1831"/>
      <c r="F6261" s="1831"/>
      <c r="G6261" s="1831"/>
      <c r="S6261" s="1473"/>
      <c r="BU6261" s="1819"/>
      <c r="CI6261" s="1455"/>
    </row>
    <row r="6262" spans="2:87" s="1365" customFormat="1" x14ac:dyDescent="0.25">
      <c r="B6262" s="1831"/>
      <c r="C6262" s="1831"/>
      <c r="D6262" s="1627"/>
      <c r="E6262" s="1831"/>
      <c r="F6262" s="1831"/>
      <c r="G6262" s="1831"/>
      <c r="S6262" s="1473"/>
      <c r="BU6262" s="1819"/>
      <c r="CI6262" s="1455"/>
    </row>
    <row r="6263" spans="2:87" s="1365" customFormat="1" x14ac:dyDescent="0.25">
      <c r="B6263" s="1831"/>
      <c r="C6263" s="1831"/>
      <c r="D6263" s="1627"/>
      <c r="E6263" s="1831"/>
      <c r="F6263" s="1831"/>
      <c r="G6263" s="1831"/>
      <c r="S6263" s="1473"/>
      <c r="BU6263" s="1819"/>
      <c r="CI6263" s="1455"/>
    </row>
    <row r="6264" spans="2:87" s="1365" customFormat="1" x14ac:dyDescent="0.25">
      <c r="B6264" s="1831"/>
      <c r="C6264" s="1831"/>
      <c r="D6264" s="1627"/>
      <c r="E6264" s="1831"/>
      <c r="F6264" s="1831"/>
      <c r="G6264" s="1831"/>
      <c r="S6264" s="1473"/>
      <c r="BU6264" s="1819"/>
      <c r="CI6264" s="1455"/>
    </row>
    <row r="6265" spans="2:87" s="1365" customFormat="1" x14ac:dyDescent="0.25">
      <c r="B6265" s="1831"/>
      <c r="C6265" s="1831"/>
      <c r="D6265" s="1627"/>
      <c r="E6265" s="1831"/>
      <c r="F6265" s="1831"/>
      <c r="G6265" s="1831"/>
      <c r="S6265" s="1473"/>
      <c r="BU6265" s="1819"/>
      <c r="CI6265" s="1455"/>
    </row>
    <row r="6266" spans="2:87" s="1365" customFormat="1" x14ac:dyDescent="0.25">
      <c r="B6266" s="1831"/>
      <c r="C6266" s="1831"/>
      <c r="D6266" s="1627"/>
      <c r="E6266" s="1831"/>
      <c r="F6266" s="1831"/>
      <c r="G6266" s="1831"/>
      <c r="S6266" s="1473"/>
      <c r="BU6266" s="1819"/>
      <c r="CI6266" s="1455"/>
    </row>
    <row r="6267" spans="2:87" s="1365" customFormat="1" x14ac:dyDescent="0.25">
      <c r="B6267" s="1831"/>
      <c r="C6267" s="1831"/>
      <c r="D6267" s="1627"/>
      <c r="E6267" s="1831"/>
      <c r="F6267" s="1831"/>
      <c r="G6267" s="1831"/>
      <c r="S6267" s="1473"/>
      <c r="BU6267" s="1819"/>
      <c r="CI6267" s="1455"/>
    </row>
    <row r="6268" spans="2:87" s="1365" customFormat="1" x14ac:dyDescent="0.25">
      <c r="B6268" s="1831"/>
      <c r="C6268" s="1831"/>
      <c r="D6268" s="1627"/>
      <c r="E6268" s="1831"/>
      <c r="F6268" s="1831"/>
      <c r="G6268" s="1831"/>
      <c r="S6268" s="1473"/>
      <c r="BU6268" s="1819"/>
      <c r="CI6268" s="1455"/>
    </row>
    <row r="6269" spans="2:87" s="1365" customFormat="1" x14ac:dyDescent="0.25">
      <c r="B6269" s="1831"/>
      <c r="C6269" s="1831"/>
      <c r="D6269" s="1627"/>
      <c r="E6269" s="1831"/>
      <c r="F6269" s="1831"/>
      <c r="G6269" s="1831"/>
      <c r="S6269" s="1473"/>
      <c r="BU6269" s="1819"/>
      <c r="CI6269" s="1455"/>
    </row>
    <row r="6270" spans="2:87" s="1365" customFormat="1" x14ac:dyDescent="0.25">
      <c r="B6270" s="1831"/>
      <c r="C6270" s="1831"/>
      <c r="D6270" s="1627"/>
      <c r="E6270" s="1831"/>
      <c r="F6270" s="1831"/>
      <c r="G6270" s="1831"/>
      <c r="S6270" s="1473"/>
      <c r="BU6270" s="1819"/>
      <c r="CI6270" s="1455"/>
    </row>
    <row r="6271" spans="2:87" s="1365" customFormat="1" x14ac:dyDescent="0.25">
      <c r="B6271" s="1831"/>
      <c r="C6271" s="1831"/>
      <c r="D6271" s="1627"/>
      <c r="E6271" s="1831"/>
      <c r="F6271" s="1831"/>
      <c r="G6271" s="1831"/>
      <c r="S6271" s="1473"/>
      <c r="BU6271" s="1819"/>
      <c r="CI6271" s="1455"/>
    </row>
    <row r="6272" spans="2:87" s="1365" customFormat="1" x14ac:dyDescent="0.25">
      <c r="B6272" s="1831"/>
      <c r="C6272" s="1831"/>
      <c r="D6272" s="1627"/>
      <c r="E6272" s="1831"/>
      <c r="F6272" s="1831"/>
      <c r="G6272" s="1831"/>
      <c r="S6272" s="1473"/>
      <c r="BU6272" s="1819"/>
      <c r="CI6272" s="1455"/>
    </row>
    <row r="6273" spans="2:87" s="1365" customFormat="1" x14ac:dyDescent="0.25">
      <c r="B6273" s="1831"/>
      <c r="C6273" s="1831"/>
      <c r="D6273" s="1627"/>
      <c r="E6273" s="1831"/>
      <c r="F6273" s="1831"/>
      <c r="G6273" s="1831"/>
      <c r="S6273" s="1473"/>
      <c r="BU6273" s="1819"/>
      <c r="CI6273" s="1455"/>
    </row>
    <row r="6274" spans="2:87" s="1365" customFormat="1" x14ac:dyDescent="0.25">
      <c r="B6274" s="1831"/>
      <c r="C6274" s="1831"/>
      <c r="D6274" s="1627"/>
      <c r="E6274" s="1831"/>
      <c r="F6274" s="1831"/>
      <c r="G6274" s="1831"/>
      <c r="S6274" s="1473"/>
      <c r="BU6274" s="1819"/>
      <c r="CI6274" s="1455"/>
    </row>
    <row r="6275" spans="2:87" s="1365" customFormat="1" x14ac:dyDescent="0.25">
      <c r="B6275" s="1831"/>
      <c r="C6275" s="1831"/>
      <c r="D6275" s="1627"/>
      <c r="E6275" s="1831"/>
      <c r="F6275" s="1831"/>
      <c r="G6275" s="1831"/>
      <c r="S6275" s="1473"/>
      <c r="BU6275" s="1819"/>
      <c r="CI6275" s="1455"/>
    </row>
    <row r="6276" spans="2:87" s="1365" customFormat="1" x14ac:dyDescent="0.25">
      <c r="B6276" s="1831"/>
      <c r="C6276" s="1831"/>
      <c r="D6276" s="1627"/>
      <c r="E6276" s="1831"/>
      <c r="F6276" s="1831"/>
      <c r="G6276" s="1831"/>
      <c r="S6276" s="1473"/>
      <c r="BU6276" s="1819"/>
      <c r="CI6276" s="1455"/>
    </row>
    <row r="6277" spans="2:87" s="1365" customFormat="1" x14ac:dyDescent="0.25">
      <c r="B6277" s="1831"/>
      <c r="C6277" s="1831"/>
      <c r="D6277" s="1627"/>
      <c r="E6277" s="1831"/>
      <c r="F6277" s="1831"/>
      <c r="G6277" s="1831"/>
      <c r="S6277" s="1473"/>
      <c r="BU6277" s="1819"/>
      <c r="CI6277" s="1455"/>
    </row>
    <row r="6278" spans="2:87" s="1365" customFormat="1" x14ac:dyDescent="0.25">
      <c r="B6278" s="1831"/>
      <c r="C6278" s="1831"/>
      <c r="D6278" s="1627"/>
      <c r="E6278" s="1831"/>
      <c r="F6278" s="1831"/>
      <c r="G6278" s="1831"/>
      <c r="S6278" s="1473"/>
      <c r="BU6278" s="1819"/>
      <c r="CI6278" s="1455"/>
    </row>
    <row r="6279" spans="2:87" s="1365" customFormat="1" x14ac:dyDescent="0.25">
      <c r="B6279" s="1831"/>
      <c r="C6279" s="1831"/>
      <c r="D6279" s="1627"/>
      <c r="E6279" s="1831"/>
      <c r="F6279" s="1831"/>
      <c r="G6279" s="1831"/>
      <c r="S6279" s="1473"/>
      <c r="BU6279" s="1819"/>
      <c r="CI6279" s="1455"/>
    </row>
    <row r="6280" spans="2:87" s="1365" customFormat="1" x14ac:dyDescent="0.25">
      <c r="B6280" s="1831"/>
      <c r="C6280" s="1831"/>
      <c r="D6280" s="1627"/>
      <c r="E6280" s="1831"/>
      <c r="F6280" s="1831"/>
      <c r="G6280" s="1831"/>
      <c r="S6280" s="1473"/>
      <c r="BU6280" s="1819"/>
      <c r="CI6280" s="1455"/>
    </row>
    <row r="6281" spans="2:87" s="1365" customFormat="1" x14ac:dyDescent="0.25">
      <c r="B6281" s="1831"/>
      <c r="C6281" s="1831"/>
      <c r="D6281" s="1627"/>
      <c r="E6281" s="1831"/>
      <c r="F6281" s="1831"/>
      <c r="G6281" s="1831"/>
      <c r="S6281" s="1473"/>
      <c r="BU6281" s="1819"/>
      <c r="CI6281" s="1455"/>
    </row>
    <row r="6282" spans="2:87" s="1365" customFormat="1" x14ac:dyDescent="0.25">
      <c r="B6282" s="1831"/>
      <c r="C6282" s="1831"/>
      <c r="D6282" s="1627"/>
      <c r="E6282" s="1831"/>
      <c r="F6282" s="1831"/>
      <c r="G6282" s="1831"/>
      <c r="S6282" s="1473"/>
      <c r="BU6282" s="1819"/>
      <c r="CI6282" s="1455"/>
    </row>
    <row r="6283" spans="2:87" s="1365" customFormat="1" x14ac:dyDescent="0.25">
      <c r="B6283" s="1831"/>
      <c r="C6283" s="1831"/>
      <c r="D6283" s="1627"/>
      <c r="E6283" s="1831"/>
      <c r="F6283" s="1831"/>
      <c r="G6283" s="1831"/>
      <c r="S6283" s="1473"/>
      <c r="BU6283" s="1819"/>
      <c r="CI6283" s="1455"/>
    </row>
    <row r="6284" spans="2:87" s="1365" customFormat="1" x14ac:dyDescent="0.25">
      <c r="B6284" s="1831"/>
      <c r="C6284" s="1831"/>
      <c r="D6284" s="1627"/>
      <c r="E6284" s="1831"/>
      <c r="F6284" s="1831"/>
      <c r="G6284" s="1831"/>
      <c r="S6284" s="1473"/>
      <c r="BU6284" s="1819"/>
      <c r="CI6284" s="1455"/>
    </row>
    <row r="6285" spans="2:87" s="1365" customFormat="1" x14ac:dyDescent="0.25">
      <c r="B6285" s="1831"/>
      <c r="C6285" s="1831"/>
      <c r="D6285" s="1627"/>
      <c r="E6285" s="1831"/>
      <c r="F6285" s="1831"/>
      <c r="G6285" s="1831"/>
      <c r="S6285" s="1473"/>
      <c r="BU6285" s="1819"/>
      <c r="CI6285" s="1455"/>
    </row>
    <row r="6286" spans="2:87" s="1365" customFormat="1" x14ac:dyDescent="0.25">
      <c r="B6286" s="1831"/>
      <c r="C6286" s="1831"/>
      <c r="D6286" s="1627"/>
      <c r="E6286" s="1831"/>
      <c r="F6286" s="1831"/>
      <c r="G6286" s="1831"/>
      <c r="S6286" s="1473"/>
      <c r="BU6286" s="1819"/>
      <c r="CI6286" s="1455"/>
    </row>
    <row r="6287" spans="2:87" s="1365" customFormat="1" x14ac:dyDescent="0.25">
      <c r="B6287" s="1831"/>
      <c r="C6287" s="1831"/>
      <c r="D6287" s="1627"/>
      <c r="E6287" s="1831"/>
      <c r="F6287" s="1831"/>
      <c r="G6287" s="1831"/>
      <c r="S6287" s="1473"/>
      <c r="BU6287" s="1819"/>
      <c r="CI6287" s="1455"/>
    </row>
    <row r="6288" spans="2:87" s="1365" customFormat="1" x14ac:dyDescent="0.25">
      <c r="B6288" s="1831"/>
      <c r="C6288" s="1831"/>
      <c r="D6288" s="1627"/>
      <c r="E6288" s="1831"/>
      <c r="F6288" s="1831"/>
      <c r="G6288" s="1831"/>
      <c r="S6288" s="1473"/>
      <c r="BU6288" s="1819"/>
      <c r="CI6288" s="1455"/>
    </row>
    <row r="6289" spans="2:87" s="1365" customFormat="1" x14ac:dyDescent="0.25">
      <c r="B6289" s="1831"/>
      <c r="C6289" s="1831"/>
      <c r="D6289" s="1627"/>
      <c r="E6289" s="1831"/>
      <c r="F6289" s="1831"/>
      <c r="G6289" s="1831"/>
      <c r="S6289" s="1473"/>
      <c r="BU6289" s="1819"/>
      <c r="CI6289" s="1455"/>
    </row>
    <row r="6290" spans="2:87" s="1365" customFormat="1" x14ac:dyDescent="0.25">
      <c r="B6290" s="1831"/>
      <c r="C6290" s="1831"/>
      <c r="D6290" s="1627"/>
      <c r="E6290" s="1831"/>
      <c r="F6290" s="1831"/>
      <c r="G6290" s="1831"/>
      <c r="S6290" s="1473"/>
      <c r="BU6290" s="1819"/>
      <c r="CI6290" s="1455"/>
    </row>
    <row r="6291" spans="2:87" s="1365" customFormat="1" x14ac:dyDescent="0.25">
      <c r="B6291" s="1831"/>
      <c r="C6291" s="1831"/>
      <c r="D6291" s="1627"/>
      <c r="E6291" s="1831"/>
      <c r="F6291" s="1831"/>
      <c r="G6291" s="1831"/>
      <c r="S6291" s="1473"/>
      <c r="BU6291" s="1819"/>
      <c r="CI6291" s="1455"/>
    </row>
    <row r="6292" spans="2:87" s="1365" customFormat="1" x14ac:dyDescent="0.25">
      <c r="B6292" s="1831"/>
      <c r="C6292" s="1831"/>
      <c r="D6292" s="1627"/>
      <c r="E6292" s="1831"/>
      <c r="F6292" s="1831"/>
      <c r="G6292" s="1831"/>
      <c r="S6292" s="1473"/>
      <c r="BU6292" s="1819"/>
      <c r="CI6292" s="1455"/>
    </row>
    <row r="6293" spans="2:87" s="1365" customFormat="1" x14ac:dyDescent="0.25">
      <c r="B6293" s="1831"/>
      <c r="C6293" s="1831"/>
      <c r="D6293" s="1627"/>
      <c r="E6293" s="1831"/>
      <c r="F6293" s="1831"/>
      <c r="G6293" s="1831"/>
      <c r="S6293" s="1473"/>
      <c r="BU6293" s="1819"/>
      <c r="CI6293" s="1455"/>
    </row>
    <row r="6294" spans="2:87" s="1365" customFormat="1" x14ac:dyDescent="0.25">
      <c r="B6294" s="1831"/>
      <c r="C6294" s="1831"/>
      <c r="D6294" s="1627"/>
      <c r="E6294" s="1831"/>
      <c r="F6294" s="1831"/>
      <c r="G6294" s="1831"/>
      <c r="S6294" s="1473"/>
      <c r="BU6294" s="1819"/>
      <c r="CI6294" s="1455"/>
    </row>
    <row r="6295" spans="2:87" s="1365" customFormat="1" x14ac:dyDescent="0.25">
      <c r="B6295" s="1831"/>
      <c r="C6295" s="1831"/>
      <c r="D6295" s="1627"/>
      <c r="E6295" s="1831"/>
      <c r="F6295" s="1831"/>
      <c r="G6295" s="1831"/>
      <c r="S6295" s="1473"/>
      <c r="BU6295" s="1819"/>
      <c r="CI6295" s="1455"/>
    </row>
    <row r="6296" spans="2:87" s="1365" customFormat="1" x14ac:dyDescent="0.25">
      <c r="B6296" s="1831"/>
      <c r="C6296" s="1831"/>
      <c r="D6296" s="1627"/>
      <c r="E6296" s="1831"/>
      <c r="F6296" s="1831"/>
      <c r="G6296" s="1831"/>
      <c r="S6296" s="1473"/>
      <c r="BU6296" s="1819"/>
      <c r="CI6296" s="1455"/>
    </row>
    <row r="6297" spans="2:87" s="1365" customFormat="1" x14ac:dyDescent="0.25">
      <c r="B6297" s="1831"/>
      <c r="C6297" s="1831"/>
      <c r="D6297" s="1627"/>
      <c r="E6297" s="1831"/>
      <c r="F6297" s="1831"/>
      <c r="G6297" s="1831"/>
      <c r="S6297" s="1473"/>
      <c r="BU6297" s="1819"/>
      <c r="CI6297" s="1455"/>
    </row>
    <row r="6298" spans="2:87" s="1365" customFormat="1" x14ac:dyDescent="0.25">
      <c r="B6298" s="1831"/>
      <c r="C6298" s="1831"/>
      <c r="D6298" s="1627"/>
      <c r="E6298" s="1831"/>
      <c r="F6298" s="1831"/>
      <c r="G6298" s="1831"/>
      <c r="S6298" s="1473"/>
      <c r="BU6298" s="1819"/>
      <c r="CI6298" s="1455"/>
    </row>
    <row r="6299" spans="2:87" s="1365" customFormat="1" x14ac:dyDescent="0.25">
      <c r="B6299" s="1831"/>
      <c r="C6299" s="1831"/>
      <c r="D6299" s="1627"/>
      <c r="E6299" s="1831"/>
      <c r="F6299" s="1831"/>
      <c r="G6299" s="1831"/>
      <c r="S6299" s="1473"/>
      <c r="BU6299" s="1819"/>
      <c r="CI6299" s="1455"/>
    </row>
    <row r="6300" spans="2:87" s="1365" customFormat="1" x14ac:dyDescent="0.25">
      <c r="B6300" s="1831"/>
      <c r="C6300" s="1831"/>
      <c r="D6300" s="1627"/>
      <c r="E6300" s="1831"/>
      <c r="F6300" s="1831"/>
      <c r="G6300" s="1831"/>
      <c r="S6300" s="1473"/>
      <c r="BU6300" s="1819"/>
      <c r="CI6300" s="1455"/>
    </row>
    <row r="6301" spans="2:87" s="1365" customFormat="1" x14ac:dyDescent="0.25">
      <c r="B6301" s="1831"/>
      <c r="C6301" s="1831"/>
      <c r="D6301" s="1627"/>
      <c r="E6301" s="1831"/>
      <c r="F6301" s="1831"/>
      <c r="G6301" s="1831"/>
      <c r="S6301" s="1473"/>
      <c r="BU6301" s="1819"/>
      <c r="CI6301" s="1455"/>
    </row>
    <row r="6302" spans="2:87" s="1365" customFormat="1" x14ac:dyDescent="0.25">
      <c r="B6302" s="1831"/>
      <c r="C6302" s="1831"/>
      <c r="D6302" s="1627"/>
      <c r="E6302" s="1831"/>
      <c r="F6302" s="1831"/>
      <c r="G6302" s="1831"/>
      <c r="S6302" s="1473"/>
      <c r="BU6302" s="1819"/>
      <c r="CI6302" s="1455"/>
    </row>
    <row r="6303" spans="2:87" s="1365" customFormat="1" x14ac:dyDescent="0.25">
      <c r="B6303" s="1831"/>
      <c r="C6303" s="1831"/>
      <c r="D6303" s="1627"/>
      <c r="E6303" s="1831"/>
      <c r="F6303" s="1831"/>
      <c r="G6303" s="1831"/>
      <c r="S6303" s="1473"/>
      <c r="BU6303" s="1819"/>
      <c r="CI6303" s="1455"/>
    </row>
    <row r="6304" spans="2:87" s="1365" customFormat="1" x14ac:dyDescent="0.25">
      <c r="B6304" s="1831"/>
      <c r="C6304" s="1831"/>
      <c r="D6304" s="1627"/>
      <c r="E6304" s="1831"/>
      <c r="F6304" s="1831"/>
      <c r="G6304" s="1831"/>
      <c r="S6304" s="1473"/>
      <c r="BU6304" s="1819"/>
      <c r="CI6304" s="1455"/>
    </row>
    <row r="6305" spans="2:87" s="1365" customFormat="1" x14ac:dyDescent="0.25">
      <c r="B6305" s="1831"/>
      <c r="C6305" s="1831"/>
      <c r="D6305" s="1627"/>
      <c r="E6305" s="1831"/>
      <c r="F6305" s="1831"/>
      <c r="G6305" s="1831"/>
      <c r="S6305" s="1473"/>
      <c r="BU6305" s="1819"/>
      <c r="CI6305" s="1455"/>
    </row>
    <row r="6306" spans="2:87" s="1365" customFormat="1" x14ac:dyDescent="0.25">
      <c r="B6306" s="1831"/>
      <c r="C6306" s="1831"/>
      <c r="D6306" s="1627"/>
      <c r="E6306" s="1831"/>
      <c r="F6306" s="1831"/>
      <c r="G6306" s="1831"/>
      <c r="S6306" s="1473"/>
      <c r="BU6306" s="1819"/>
      <c r="CI6306" s="1455"/>
    </row>
    <row r="6307" spans="2:87" s="1365" customFormat="1" x14ac:dyDescent="0.25">
      <c r="B6307" s="1831"/>
      <c r="C6307" s="1831"/>
      <c r="D6307" s="1627"/>
      <c r="E6307" s="1831"/>
      <c r="F6307" s="1831"/>
      <c r="G6307" s="1831"/>
      <c r="S6307" s="1473"/>
      <c r="BU6307" s="1819"/>
      <c r="CI6307" s="1455"/>
    </row>
    <row r="6308" spans="2:87" s="1365" customFormat="1" x14ac:dyDescent="0.25">
      <c r="B6308" s="1831"/>
      <c r="C6308" s="1831"/>
      <c r="D6308" s="1627"/>
      <c r="E6308" s="1831"/>
      <c r="F6308" s="1831"/>
      <c r="G6308" s="1831"/>
      <c r="S6308" s="1473"/>
      <c r="BU6308" s="1819"/>
      <c r="CI6308" s="1455"/>
    </row>
    <row r="6309" spans="2:87" s="1365" customFormat="1" x14ac:dyDescent="0.25">
      <c r="B6309" s="1831"/>
      <c r="C6309" s="1831"/>
      <c r="D6309" s="1627"/>
      <c r="E6309" s="1831"/>
      <c r="F6309" s="1831"/>
      <c r="G6309" s="1831"/>
      <c r="S6309" s="1473"/>
      <c r="BU6309" s="1819"/>
      <c r="CI6309" s="1455"/>
    </row>
    <row r="6310" spans="2:87" s="1365" customFormat="1" x14ac:dyDescent="0.25">
      <c r="B6310" s="1831"/>
      <c r="C6310" s="1831"/>
      <c r="D6310" s="1627"/>
      <c r="E6310" s="1831"/>
      <c r="F6310" s="1831"/>
      <c r="G6310" s="1831"/>
      <c r="S6310" s="1473"/>
      <c r="BU6310" s="1819"/>
      <c r="CI6310" s="1455"/>
    </row>
    <row r="6311" spans="2:87" s="1365" customFormat="1" x14ac:dyDescent="0.25">
      <c r="B6311" s="1831"/>
      <c r="C6311" s="1831"/>
      <c r="D6311" s="1627"/>
      <c r="E6311" s="1831"/>
      <c r="F6311" s="1831"/>
      <c r="G6311" s="1831"/>
      <c r="S6311" s="1473"/>
      <c r="BU6311" s="1819"/>
      <c r="CI6311" s="1455"/>
    </row>
    <row r="6312" spans="2:87" s="1365" customFormat="1" x14ac:dyDescent="0.25">
      <c r="B6312" s="1831"/>
      <c r="C6312" s="1831"/>
      <c r="D6312" s="1627"/>
      <c r="E6312" s="1831"/>
      <c r="F6312" s="1831"/>
      <c r="G6312" s="1831"/>
      <c r="S6312" s="1473"/>
      <c r="BU6312" s="1819"/>
      <c r="CI6312" s="1455"/>
    </row>
    <row r="6313" spans="2:87" s="1365" customFormat="1" x14ac:dyDescent="0.25">
      <c r="B6313" s="1831"/>
      <c r="C6313" s="1831"/>
      <c r="D6313" s="1627"/>
      <c r="E6313" s="1831"/>
      <c r="F6313" s="1831"/>
      <c r="G6313" s="1831"/>
      <c r="S6313" s="1473"/>
      <c r="BU6313" s="1819"/>
      <c r="CI6313" s="1455"/>
    </row>
    <row r="6314" spans="2:87" s="1365" customFormat="1" x14ac:dyDescent="0.25">
      <c r="B6314" s="1831"/>
      <c r="C6314" s="1831"/>
      <c r="D6314" s="1627"/>
      <c r="E6314" s="1831"/>
      <c r="F6314" s="1831"/>
      <c r="G6314" s="1831"/>
      <c r="S6314" s="1473"/>
      <c r="BU6314" s="1819"/>
      <c r="CI6314" s="1455"/>
    </row>
    <row r="6315" spans="2:87" s="1365" customFormat="1" x14ac:dyDescent="0.25">
      <c r="B6315" s="1831"/>
      <c r="C6315" s="1831"/>
      <c r="D6315" s="1627"/>
      <c r="E6315" s="1831"/>
      <c r="F6315" s="1831"/>
      <c r="G6315" s="1831"/>
      <c r="S6315" s="1473"/>
      <c r="BU6315" s="1819"/>
      <c r="CI6315" s="1455"/>
    </row>
    <row r="6316" spans="2:87" s="1365" customFormat="1" x14ac:dyDescent="0.25">
      <c r="B6316" s="1831"/>
      <c r="C6316" s="1831"/>
      <c r="D6316" s="1627"/>
      <c r="E6316" s="1831"/>
      <c r="F6316" s="1831"/>
      <c r="G6316" s="1831"/>
      <c r="S6316" s="1473"/>
      <c r="BU6316" s="1819"/>
      <c r="CI6316" s="1455"/>
    </row>
    <row r="6317" spans="2:87" s="1365" customFormat="1" x14ac:dyDescent="0.25">
      <c r="B6317" s="1831"/>
      <c r="C6317" s="1831"/>
      <c r="D6317" s="1627"/>
      <c r="E6317" s="1831"/>
      <c r="F6317" s="1831"/>
      <c r="G6317" s="1831"/>
      <c r="S6317" s="1473"/>
      <c r="BU6317" s="1819"/>
      <c r="CI6317" s="1455"/>
    </row>
    <row r="6318" spans="2:87" s="1365" customFormat="1" x14ac:dyDescent="0.25">
      <c r="B6318" s="1831"/>
      <c r="C6318" s="1831"/>
      <c r="D6318" s="1627"/>
      <c r="E6318" s="1831"/>
      <c r="F6318" s="1831"/>
      <c r="G6318" s="1831"/>
      <c r="S6318" s="1473"/>
      <c r="BU6318" s="1819"/>
      <c r="CI6318" s="1455"/>
    </row>
    <row r="6319" spans="2:87" s="1365" customFormat="1" x14ac:dyDescent="0.25">
      <c r="B6319" s="1831"/>
      <c r="C6319" s="1831"/>
      <c r="D6319" s="1627"/>
      <c r="E6319" s="1831"/>
      <c r="F6319" s="1831"/>
      <c r="G6319" s="1831"/>
      <c r="S6319" s="1473"/>
      <c r="BU6319" s="1819"/>
      <c r="CI6319" s="1455"/>
    </row>
    <row r="6320" spans="2:87" s="1365" customFormat="1" x14ac:dyDescent="0.25">
      <c r="B6320" s="1831"/>
      <c r="C6320" s="1831"/>
      <c r="D6320" s="1627"/>
      <c r="E6320" s="1831"/>
      <c r="F6320" s="1831"/>
      <c r="G6320" s="1831"/>
      <c r="S6320" s="1473"/>
      <c r="BU6320" s="1819"/>
      <c r="CI6320" s="1455"/>
    </row>
    <row r="6321" spans="2:87" s="1365" customFormat="1" x14ac:dyDescent="0.25">
      <c r="B6321" s="1831"/>
      <c r="C6321" s="1831"/>
      <c r="D6321" s="1627"/>
      <c r="E6321" s="1831"/>
      <c r="F6321" s="1831"/>
      <c r="G6321" s="1831"/>
      <c r="S6321" s="1473"/>
      <c r="BU6321" s="1819"/>
      <c r="CI6321" s="1455"/>
    </row>
    <row r="6322" spans="2:87" s="1365" customFormat="1" x14ac:dyDescent="0.25">
      <c r="B6322" s="1831"/>
      <c r="C6322" s="1831"/>
      <c r="D6322" s="1627"/>
      <c r="E6322" s="1831"/>
      <c r="F6322" s="1831"/>
      <c r="G6322" s="1831"/>
      <c r="S6322" s="1473"/>
      <c r="BU6322" s="1819"/>
      <c r="CI6322" s="1455"/>
    </row>
    <row r="6323" spans="2:87" s="1365" customFormat="1" x14ac:dyDescent="0.25">
      <c r="B6323" s="1831"/>
      <c r="C6323" s="1831"/>
      <c r="D6323" s="1627"/>
      <c r="E6323" s="1831"/>
      <c r="F6323" s="1831"/>
      <c r="G6323" s="1831"/>
      <c r="S6323" s="1473"/>
      <c r="BU6323" s="1819"/>
      <c r="CI6323" s="1455"/>
    </row>
    <row r="6324" spans="2:87" s="1365" customFormat="1" x14ac:dyDescent="0.25">
      <c r="B6324" s="1831"/>
      <c r="C6324" s="1831"/>
      <c r="D6324" s="1627"/>
      <c r="E6324" s="1831"/>
      <c r="F6324" s="1831"/>
      <c r="G6324" s="1831"/>
      <c r="S6324" s="1473"/>
      <c r="BU6324" s="1819"/>
      <c r="CI6324" s="1455"/>
    </row>
    <row r="6325" spans="2:87" s="1365" customFormat="1" x14ac:dyDescent="0.25">
      <c r="B6325" s="1831"/>
      <c r="C6325" s="1831"/>
      <c r="D6325" s="1627"/>
      <c r="E6325" s="1831"/>
      <c r="F6325" s="1831"/>
      <c r="G6325" s="1831"/>
      <c r="S6325" s="1473"/>
      <c r="BU6325" s="1819"/>
      <c r="CI6325" s="1455"/>
    </row>
    <row r="6326" spans="2:87" s="1365" customFormat="1" x14ac:dyDescent="0.25">
      <c r="B6326" s="1831"/>
      <c r="C6326" s="1831"/>
      <c r="D6326" s="1627"/>
      <c r="E6326" s="1831"/>
      <c r="F6326" s="1831"/>
      <c r="G6326" s="1831"/>
      <c r="S6326" s="1473"/>
      <c r="BU6326" s="1819"/>
      <c r="CI6326" s="1455"/>
    </row>
    <row r="6327" spans="2:87" s="1365" customFormat="1" x14ac:dyDescent="0.25">
      <c r="B6327" s="1831"/>
      <c r="C6327" s="1831"/>
      <c r="D6327" s="1627"/>
      <c r="E6327" s="1831"/>
      <c r="F6327" s="1831"/>
      <c r="G6327" s="1831"/>
      <c r="S6327" s="1473"/>
      <c r="BU6327" s="1819"/>
      <c r="CI6327" s="1455"/>
    </row>
    <row r="6328" spans="2:87" s="1365" customFormat="1" x14ac:dyDescent="0.25">
      <c r="B6328" s="1831"/>
      <c r="C6328" s="1831"/>
      <c r="D6328" s="1627"/>
      <c r="E6328" s="1831"/>
      <c r="F6328" s="1831"/>
      <c r="G6328" s="1831"/>
      <c r="S6328" s="1473"/>
      <c r="BU6328" s="1819"/>
      <c r="CI6328" s="1455"/>
    </row>
    <row r="6329" spans="2:87" s="1365" customFormat="1" x14ac:dyDescent="0.25">
      <c r="B6329" s="1831"/>
      <c r="C6329" s="1831"/>
      <c r="D6329" s="1627"/>
      <c r="E6329" s="1831"/>
      <c r="F6329" s="1831"/>
      <c r="G6329" s="1831"/>
      <c r="S6329" s="1473"/>
      <c r="BU6329" s="1819"/>
      <c r="CI6329" s="1455"/>
    </row>
    <row r="6330" spans="2:87" s="1365" customFormat="1" x14ac:dyDescent="0.25">
      <c r="B6330" s="1831"/>
      <c r="C6330" s="1831"/>
      <c r="D6330" s="1627"/>
      <c r="E6330" s="1831"/>
      <c r="F6330" s="1831"/>
      <c r="G6330" s="1831"/>
      <c r="S6330" s="1473"/>
      <c r="BU6330" s="1819"/>
      <c r="CI6330" s="1455"/>
    </row>
    <row r="6331" spans="2:87" s="1365" customFormat="1" x14ac:dyDescent="0.25">
      <c r="B6331" s="1831"/>
      <c r="C6331" s="1831"/>
      <c r="D6331" s="1627"/>
      <c r="E6331" s="1831"/>
      <c r="F6331" s="1831"/>
      <c r="G6331" s="1831"/>
      <c r="S6331" s="1473"/>
      <c r="BU6331" s="1819"/>
      <c r="CI6331" s="1455"/>
    </row>
    <row r="6332" spans="2:87" s="1365" customFormat="1" x14ac:dyDescent="0.25">
      <c r="B6332" s="1831"/>
      <c r="C6332" s="1831"/>
      <c r="D6332" s="1627"/>
      <c r="E6332" s="1831"/>
      <c r="F6332" s="1831"/>
      <c r="G6332" s="1831"/>
      <c r="S6332" s="1473"/>
      <c r="BU6332" s="1819"/>
      <c r="CI6332" s="1455"/>
    </row>
    <row r="6333" spans="2:87" s="1365" customFormat="1" x14ac:dyDescent="0.25">
      <c r="B6333" s="1831"/>
      <c r="C6333" s="1831"/>
      <c r="D6333" s="1627"/>
      <c r="E6333" s="1831"/>
      <c r="F6333" s="1831"/>
      <c r="G6333" s="1831"/>
      <c r="S6333" s="1473"/>
      <c r="BU6333" s="1819"/>
      <c r="CI6333" s="1455"/>
    </row>
    <row r="6334" spans="2:87" s="1365" customFormat="1" x14ac:dyDescent="0.25">
      <c r="B6334" s="1831"/>
      <c r="C6334" s="1831"/>
      <c r="D6334" s="1627"/>
      <c r="E6334" s="1831"/>
      <c r="F6334" s="1831"/>
      <c r="G6334" s="1831"/>
      <c r="S6334" s="1473"/>
      <c r="BU6334" s="1819"/>
      <c r="CI6334" s="1455"/>
    </row>
    <row r="6335" spans="2:87" s="1365" customFormat="1" x14ac:dyDescent="0.25">
      <c r="B6335" s="1831"/>
      <c r="C6335" s="1831"/>
      <c r="D6335" s="1627"/>
      <c r="E6335" s="1831"/>
      <c r="F6335" s="1831"/>
      <c r="G6335" s="1831"/>
      <c r="S6335" s="1473"/>
      <c r="BU6335" s="1819"/>
      <c r="CI6335" s="1455"/>
    </row>
    <row r="6336" spans="2:87" s="1365" customFormat="1" x14ac:dyDescent="0.25">
      <c r="B6336" s="1831"/>
      <c r="C6336" s="1831"/>
      <c r="D6336" s="1627"/>
      <c r="E6336" s="1831"/>
      <c r="F6336" s="1831"/>
      <c r="G6336" s="1831"/>
      <c r="S6336" s="1473"/>
      <c r="BU6336" s="1819"/>
      <c r="CI6336" s="1455"/>
    </row>
    <row r="6337" spans="2:87" s="1365" customFormat="1" x14ac:dyDescent="0.25">
      <c r="B6337" s="1831"/>
      <c r="C6337" s="1831"/>
      <c r="D6337" s="1627"/>
      <c r="E6337" s="1831"/>
      <c r="F6337" s="1831"/>
      <c r="G6337" s="1831"/>
      <c r="S6337" s="1473"/>
      <c r="BU6337" s="1819"/>
      <c r="CI6337" s="1455"/>
    </row>
    <row r="6338" spans="2:87" s="1365" customFormat="1" x14ac:dyDescent="0.25">
      <c r="B6338" s="1831"/>
      <c r="C6338" s="1831"/>
      <c r="D6338" s="1627"/>
      <c r="E6338" s="1831"/>
      <c r="F6338" s="1831"/>
      <c r="G6338" s="1831"/>
      <c r="S6338" s="1473"/>
      <c r="BU6338" s="1819"/>
      <c r="CI6338" s="1455"/>
    </row>
    <row r="6339" spans="2:87" s="1365" customFormat="1" x14ac:dyDescent="0.25">
      <c r="B6339" s="1831"/>
      <c r="C6339" s="1831"/>
      <c r="D6339" s="1627"/>
      <c r="E6339" s="1831"/>
      <c r="F6339" s="1831"/>
      <c r="G6339" s="1831"/>
      <c r="S6339" s="1473"/>
      <c r="BU6339" s="1819"/>
      <c r="CI6339" s="1455"/>
    </row>
    <row r="6340" spans="2:87" s="1365" customFormat="1" x14ac:dyDescent="0.25">
      <c r="B6340" s="1831"/>
      <c r="C6340" s="1831"/>
      <c r="D6340" s="1627"/>
      <c r="E6340" s="1831"/>
      <c r="F6340" s="1831"/>
      <c r="G6340" s="1831"/>
      <c r="S6340" s="1473"/>
      <c r="BU6340" s="1819"/>
      <c r="CI6340" s="1455"/>
    </row>
    <row r="6341" spans="2:87" s="1365" customFormat="1" x14ac:dyDescent="0.25">
      <c r="B6341" s="1831"/>
      <c r="C6341" s="1831"/>
      <c r="D6341" s="1627"/>
      <c r="E6341" s="1831"/>
      <c r="F6341" s="1831"/>
      <c r="G6341" s="1831"/>
      <c r="S6341" s="1473"/>
      <c r="BU6341" s="1819"/>
      <c r="CI6341" s="1455"/>
    </row>
    <row r="6342" spans="2:87" s="1365" customFormat="1" x14ac:dyDescent="0.25">
      <c r="B6342" s="1831"/>
      <c r="C6342" s="1831"/>
      <c r="D6342" s="1627"/>
      <c r="E6342" s="1831"/>
      <c r="F6342" s="1831"/>
      <c r="G6342" s="1831"/>
      <c r="S6342" s="1473"/>
      <c r="BU6342" s="1819"/>
      <c r="CI6342" s="1455"/>
    </row>
    <row r="6343" spans="2:87" s="1365" customFormat="1" x14ac:dyDescent="0.25">
      <c r="B6343" s="1831"/>
      <c r="C6343" s="1831"/>
      <c r="D6343" s="1627"/>
      <c r="E6343" s="1831"/>
      <c r="F6343" s="1831"/>
      <c r="G6343" s="1831"/>
      <c r="S6343" s="1473"/>
      <c r="BU6343" s="1819"/>
      <c r="CI6343" s="1455"/>
    </row>
    <row r="6344" spans="2:87" s="1365" customFormat="1" x14ac:dyDescent="0.25">
      <c r="B6344" s="1831"/>
      <c r="C6344" s="1831"/>
      <c r="D6344" s="1627"/>
      <c r="E6344" s="1831"/>
      <c r="F6344" s="1831"/>
      <c r="G6344" s="1831"/>
      <c r="S6344" s="1473"/>
      <c r="BU6344" s="1819"/>
      <c r="CI6344" s="1455"/>
    </row>
    <row r="6345" spans="2:87" s="1365" customFormat="1" x14ac:dyDescent="0.25">
      <c r="B6345" s="1831"/>
      <c r="C6345" s="1831"/>
      <c r="D6345" s="1627"/>
      <c r="E6345" s="1831"/>
      <c r="F6345" s="1831"/>
      <c r="G6345" s="1831"/>
      <c r="S6345" s="1473"/>
      <c r="BU6345" s="1819"/>
      <c r="CI6345" s="1455"/>
    </row>
    <row r="6346" spans="2:87" s="1365" customFormat="1" x14ac:dyDescent="0.25">
      <c r="B6346" s="1831"/>
      <c r="C6346" s="1831"/>
      <c r="D6346" s="1627"/>
      <c r="E6346" s="1831"/>
      <c r="F6346" s="1831"/>
      <c r="G6346" s="1831"/>
      <c r="S6346" s="1473"/>
      <c r="BU6346" s="1819"/>
      <c r="CI6346" s="1455"/>
    </row>
    <row r="6347" spans="2:87" s="1365" customFormat="1" x14ac:dyDescent="0.25">
      <c r="B6347" s="1831"/>
      <c r="C6347" s="1831"/>
      <c r="D6347" s="1627"/>
      <c r="E6347" s="1831"/>
      <c r="F6347" s="1831"/>
      <c r="G6347" s="1831"/>
      <c r="S6347" s="1473"/>
      <c r="BU6347" s="1819"/>
      <c r="CI6347" s="1455"/>
    </row>
    <row r="6348" spans="2:87" s="1365" customFormat="1" x14ac:dyDescent="0.25">
      <c r="B6348" s="1831"/>
      <c r="C6348" s="1831"/>
      <c r="D6348" s="1627"/>
      <c r="E6348" s="1831"/>
      <c r="F6348" s="1831"/>
      <c r="G6348" s="1831"/>
      <c r="S6348" s="1473"/>
      <c r="BU6348" s="1819"/>
      <c r="CI6348" s="1455"/>
    </row>
    <row r="6349" spans="2:87" s="1365" customFormat="1" x14ac:dyDescent="0.25">
      <c r="B6349" s="1831"/>
      <c r="C6349" s="1831"/>
      <c r="D6349" s="1627"/>
      <c r="E6349" s="1831"/>
      <c r="F6349" s="1831"/>
      <c r="G6349" s="1831"/>
      <c r="S6349" s="1473"/>
      <c r="BU6349" s="1819"/>
      <c r="CI6349" s="1455"/>
    </row>
    <row r="6350" spans="2:87" s="1365" customFormat="1" x14ac:dyDescent="0.25">
      <c r="B6350" s="1831"/>
      <c r="C6350" s="1831"/>
      <c r="D6350" s="1627"/>
      <c r="E6350" s="1831"/>
      <c r="F6350" s="1831"/>
      <c r="G6350" s="1831"/>
      <c r="S6350" s="1473"/>
      <c r="BU6350" s="1819"/>
      <c r="CI6350" s="1455"/>
    </row>
    <row r="6351" spans="2:87" s="1365" customFormat="1" x14ac:dyDescent="0.25">
      <c r="B6351" s="1831"/>
      <c r="C6351" s="1831"/>
      <c r="D6351" s="1627"/>
      <c r="E6351" s="1831"/>
      <c r="F6351" s="1831"/>
      <c r="G6351" s="1831"/>
      <c r="S6351" s="1473"/>
      <c r="BU6351" s="1819"/>
      <c r="CI6351" s="1455"/>
    </row>
    <row r="6352" spans="2:87" s="1365" customFormat="1" x14ac:dyDescent="0.25">
      <c r="B6352" s="1831"/>
      <c r="C6352" s="1831"/>
      <c r="D6352" s="1627"/>
      <c r="E6352" s="1831"/>
      <c r="F6352" s="1831"/>
      <c r="G6352" s="1831"/>
      <c r="S6352" s="1473"/>
      <c r="BU6352" s="1819"/>
      <c r="CI6352" s="1455"/>
    </row>
    <row r="6353" spans="2:87" s="1365" customFormat="1" x14ac:dyDescent="0.25">
      <c r="B6353" s="1831"/>
      <c r="C6353" s="1831"/>
      <c r="D6353" s="1627"/>
      <c r="E6353" s="1831"/>
      <c r="F6353" s="1831"/>
      <c r="G6353" s="1831"/>
      <c r="S6353" s="1473"/>
      <c r="BU6353" s="1819"/>
      <c r="CI6353" s="1455"/>
    </row>
    <row r="6354" spans="2:87" s="1365" customFormat="1" x14ac:dyDescent="0.25">
      <c r="B6354" s="1831"/>
      <c r="C6354" s="1831"/>
      <c r="D6354" s="1627"/>
      <c r="E6354" s="1831"/>
      <c r="F6354" s="1831"/>
      <c r="G6354" s="1831"/>
      <c r="S6354" s="1473"/>
      <c r="BU6354" s="1819"/>
      <c r="CI6354" s="1455"/>
    </row>
    <row r="6355" spans="2:87" s="1365" customFormat="1" x14ac:dyDescent="0.25">
      <c r="B6355" s="1831"/>
      <c r="C6355" s="1831"/>
      <c r="D6355" s="1627"/>
      <c r="E6355" s="1831"/>
      <c r="F6355" s="1831"/>
      <c r="G6355" s="1831"/>
      <c r="S6355" s="1473"/>
      <c r="BU6355" s="1819"/>
      <c r="CI6355" s="1455"/>
    </row>
    <row r="6356" spans="2:87" s="1365" customFormat="1" x14ac:dyDescent="0.25">
      <c r="B6356" s="1831"/>
      <c r="C6356" s="1831"/>
      <c r="D6356" s="1627"/>
      <c r="E6356" s="1831"/>
      <c r="F6356" s="1831"/>
      <c r="G6356" s="1831"/>
      <c r="S6356" s="1473"/>
      <c r="BU6356" s="1819"/>
      <c r="CI6356" s="1455"/>
    </row>
    <row r="6357" spans="2:87" s="1365" customFormat="1" x14ac:dyDescent="0.25">
      <c r="B6357" s="1831"/>
      <c r="C6357" s="1831"/>
      <c r="D6357" s="1627"/>
      <c r="E6357" s="1831"/>
      <c r="F6357" s="1831"/>
      <c r="G6357" s="1831"/>
      <c r="S6357" s="1473"/>
      <c r="BU6357" s="1819"/>
      <c r="CI6357" s="1455"/>
    </row>
    <row r="6358" spans="2:87" s="1365" customFormat="1" x14ac:dyDescent="0.25">
      <c r="B6358" s="1831"/>
      <c r="C6358" s="1831"/>
      <c r="D6358" s="1627"/>
      <c r="E6358" s="1831"/>
      <c r="F6358" s="1831"/>
      <c r="G6358" s="1831"/>
      <c r="S6358" s="1473"/>
      <c r="BU6358" s="1819"/>
      <c r="CI6358" s="1455"/>
    </row>
    <row r="6359" spans="2:87" s="1365" customFormat="1" x14ac:dyDescent="0.25">
      <c r="B6359" s="1831"/>
      <c r="C6359" s="1831"/>
      <c r="D6359" s="1627"/>
      <c r="E6359" s="1831"/>
      <c r="F6359" s="1831"/>
      <c r="G6359" s="1831"/>
      <c r="S6359" s="1473"/>
      <c r="BU6359" s="1819"/>
      <c r="CI6359" s="1455"/>
    </row>
    <row r="6360" spans="2:87" s="1365" customFormat="1" x14ac:dyDescent="0.25">
      <c r="B6360" s="1831"/>
      <c r="C6360" s="1831"/>
      <c r="D6360" s="1627"/>
      <c r="E6360" s="1831"/>
      <c r="F6360" s="1831"/>
      <c r="G6360" s="1831"/>
      <c r="S6360" s="1473"/>
      <c r="BU6360" s="1819"/>
      <c r="CI6360" s="1455"/>
    </row>
    <row r="6361" spans="2:87" s="1365" customFormat="1" x14ac:dyDescent="0.25">
      <c r="B6361" s="1831"/>
      <c r="C6361" s="1831"/>
      <c r="D6361" s="1627"/>
      <c r="E6361" s="1831"/>
      <c r="F6361" s="1831"/>
      <c r="G6361" s="1831"/>
      <c r="S6361" s="1473"/>
      <c r="BU6361" s="1819"/>
      <c r="CI6361" s="1455"/>
    </row>
    <row r="6362" spans="2:87" s="1365" customFormat="1" x14ac:dyDescent="0.25">
      <c r="B6362" s="1831"/>
      <c r="C6362" s="1831"/>
      <c r="D6362" s="1627"/>
      <c r="E6362" s="1831"/>
      <c r="F6362" s="1831"/>
      <c r="G6362" s="1831"/>
      <c r="S6362" s="1473"/>
      <c r="BU6362" s="1819"/>
      <c r="CI6362" s="1455"/>
    </row>
    <row r="6363" spans="2:87" s="1365" customFormat="1" x14ac:dyDescent="0.25">
      <c r="B6363" s="1831"/>
      <c r="C6363" s="1831"/>
      <c r="D6363" s="1627"/>
      <c r="E6363" s="1831"/>
      <c r="F6363" s="1831"/>
      <c r="G6363" s="1831"/>
      <c r="S6363" s="1473"/>
      <c r="BU6363" s="1819"/>
      <c r="CI6363" s="1455"/>
    </row>
    <row r="6364" spans="2:87" s="1365" customFormat="1" x14ac:dyDescent="0.25">
      <c r="B6364" s="1831"/>
      <c r="C6364" s="1831"/>
      <c r="D6364" s="1627"/>
      <c r="E6364" s="1831"/>
      <c r="F6364" s="1831"/>
      <c r="G6364" s="1831"/>
      <c r="S6364" s="1473"/>
      <c r="BU6364" s="1819"/>
      <c r="CI6364" s="1455"/>
    </row>
    <row r="6365" spans="2:87" s="1365" customFormat="1" x14ac:dyDescent="0.25">
      <c r="B6365" s="1831"/>
      <c r="C6365" s="1831"/>
      <c r="D6365" s="1627"/>
      <c r="E6365" s="1831"/>
      <c r="F6365" s="1831"/>
      <c r="G6365" s="1831"/>
      <c r="S6365" s="1473"/>
      <c r="BU6365" s="1819"/>
      <c r="CI6365" s="1455"/>
    </row>
    <row r="6366" spans="2:87" s="1365" customFormat="1" x14ac:dyDescent="0.25">
      <c r="B6366" s="1831"/>
      <c r="C6366" s="1831"/>
      <c r="D6366" s="1627"/>
      <c r="E6366" s="1831"/>
      <c r="F6366" s="1831"/>
      <c r="G6366" s="1831"/>
      <c r="S6366" s="1473"/>
      <c r="BU6366" s="1819"/>
      <c r="CI6366" s="1455"/>
    </row>
    <row r="6367" spans="2:87" s="1365" customFormat="1" x14ac:dyDescent="0.25">
      <c r="B6367" s="1831"/>
      <c r="C6367" s="1831"/>
      <c r="D6367" s="1627"/>
      <c r="E6367" s="1831"/>
      <c r="F6367" s="1831"/>
      <c r="G6367" s="1831"/>
      <c r="S6367" s="1473"/>
      <c r="BU6367" s="1819"/>
      <c r="CI6367" s="1455"/>
    </row>
    <row r="6368" spans="2:87" s="1365" customFormat="1" x14ac:dyDescent="0.25">
      <c r="B6368" s="1831"/>
      <c r="C6368" s="1831"/>
      <c r="D6368" s="1627"/>
      <c r="E6368" s="1831"/>
      <c r="F6368" s="1831"/>
      <c r="G6368" s="1831"/>
      <c r="S6368" s="1473"/>
      <c r="BU6368" s="1819"/>
      <c r="CI6368" s="1455"/>
    </row>
    <row r="6369" spans="2:87" s="1365" customFormat="1" x14ac:dyDescent="0.25">
      <c r="B6369" s="1831"/>
      <c r="C6369" s="1831"/>
      <c r="D6369" s="1627"/>
      <c r="E6369" s="1831"/>
      <c r="F6369" s="1831"/>
      <c r="G6369" s="1831"/>
      <c r="S6369" s="1473"/>
      <c r="BU6369" s="1819"/>
      <c r="CI6369" s="1455"/>
    </row>
    <row r="6370" spans="2:87" s="1365" customFormat="1" x14ac:dyDescent="0.25">
      <c r="B6370" s="1831"/>
      <c r="C6370" s="1831"/>
      <c r="D6370" s="1627"/>
      <c r="E6370" s="1831"/>
      <c r="F6370" s="1831"/>
      <c r="G6370" s="1831"/>
      <c r="S6370" s="1473"/>
      <c r="BU6370" s="1819"/>
      <c r="CI6370" s="1455"/>
    </row>
    <row r="6371" spans="2:87" s="1365" customFormat="1" x14ac:dyDescent="0.25">
      <c r="B6371" s="1831"/>
      <c r="C6371" s="1831"/>
      <c r="D6371" s="1627"/>
      <c r="E6371" s="1831"/>
      <c r="F6371" s="1831"/>
      <c r="G6371" s="1831"/>
      <c r="S6371" s="1473"/>
      <c r="BU6371" s="1819"/>
      <c r="CI6371" s="1455"/>
    </row>
    <row r="6372" spans="2:87" s="1365" customFormat="1" x14ac:dyDescent="0.25">
      <c r="B6372" s="1831"/>
      <c r="C6372" s="1831"/>
      <c r="D6372" s="1627"/>
      <c r="E6372" s="1831"/>
      <c r="F6372" s="1831"/>
      <c r="G6372" s="1831"/>
      <c r="S6372" s="1473"/>
      <c r="BU6372" s="1819"/>
      <c r="CI6372" s="1455"/>
    </row>
    <row r="6373" spans="2:87" s="1365" customFormat="1" x14ac:dyDescent="0.25">
      <c r="B6373" s="1831"/>
      <c r="C6373" s="1831"/>
      <c r="D6373" s="1627"/>
      <c r="E6373" s="1831"/>
      <c r="F6373" s="1831"/>
      <c r="G6373" s="1831"/>
      <c r="S6373" s="1473"/>
      <c r="BU6373" s="1819"/>
      <c r="CI6373" s="1455"/>
    </row>
    <row r="6374" spans="2:87" s="1365" customFormat="1" x14ac:dyDescent="0.25">
      <c r="B6374" s="1831"/>
      <c r="C6374" s="1831"/>
      <c r="D6374" s="1627"/>
      <c r="E6374" s="1831"/>
      <c r="F6374" s="1831"/>
      <c r="G6374" s="1831"/>
      <c r="S6374" s="1473"/>
      <c r="BU6374" s="1819"/>
      <c r="CI6374" s="1455"/>
    </row>
    <row r="6375" spans="2:87" s="1365" customFormat="1" x14ac:dyDescent="0.25">
      <c r="B6375" s="1831"/>
      <c r="C6375" s="1831"/>
      <c r="D6375" s="1627"/>
      <c r="E6375" s="1831"/>
      <c r="F6375" s="1831"/>
      <c r="G6375" s="1831"/>
      <c r="S6375" s="1473"/>
      <c r="BU6375" s="1819"/>
      <c r="CI6375" s="1455"/>
    </row>
    <row r="6376" spans="2:87" s="1365" customFormat="1" x14ac:dyDescent="0.25">
      <c r="B6376" s="1831"/>
      <c r="C6376" s="1831"/>
      <c r="D6376" s="1627"/>
      <c r="E6376" s="1831"/>
      <c r="F6376" s="1831"/>
      <c r="G6376" s="1831"/>
      <c r="S6376" s="1473"/>
      <c r="BU6376" s="1819"/>
      <c r="CI6376" s="1455"/>
    </row>
    <row r="6377" spans="2:87" s="1365" customFormat="1" x14ac:dyDescent="0.25">
      <c r="B6377" s="1831"/>
      <c r="C6377" s="1831"/>
      <c r="D6377" s="1627"/>
      <c r="E6377" s="1831"/>
      <c r="F6377" s="1831"/>
      <c r="G6377" s="1831"/>
      <c r="S6377" s="1473"/>
      <c r="BU6377" s="1819"/>
      <c r="CI6377" s="1455"/>
    </row>
    <row r="6378" spans="2:87" s="1365" customFormat="1" x14ac:dyDescent="0.25">
      <c r="B6378" s="1831"/>
      <c r="C6378" s="1831"/>
      <c r="D6378" s="1627"/>
      <c r="E6378" s="1831"/>
      <c r="F6378" s="1831"/>
      <c r="G6378" s="1831"/>
      <c r="S6378" s="1473"/>
      <c r="BU6378" s="1819"/>
      <c r="CI6378" s="1455"/>
    </row>
    <row r="6379" spans="2:87" s="1365" customFormat="1" x14ac:dyDescent="0.25">
      <c r="B6379" s="1831"/>
      <c r="C6379" s="1831"/>
      <c r="D6379" s="1627"/>
      <c r="E6379" s="1831"/>
      <c r="F6379" s="1831"/>
      <c r="G6379" s="1831"/>
      <c r="S6379" s="1473"/>
      <c r="BU6379" s="1819"/>
      <c r="CI6379" s="1455"/>
    </row>
    <row r="6380" spans="2:87" s="1365" customFormat="1" x14ac:dyDescent="0.25">
      <c r="B6380" s="1831"/>
      <c r="C6380" s="1831"/>
      <c r="D6380" s="1627"/>
      <c r="E6380" s="1831"/>
      <c r="F6380" s="1831"/>
      <c r="G6380" s="1831"/>
      <c r="S6380" s="1473"/>
      <c r="BU6380" s="1819"/>
      <c r="CI6380" s="1455"/>
    </row>
    <row r="6381" spans="2:87" s="1365" customFormat="1" x14ac:dyDescent="0.25">
      <c r="B6381" s="1831"/>
      <c r="C6381" s="1831"/>
      <c r="D6381" s="1627"/>
      <c r="E6381" s="1831"/>
      <c r="F6381" s="1831"/>
      <c r="G6381" s="1831"/>
      <c r="S6381" s="1473"/>
      <c r="BU6381" s="1819"/>
      <c r="CI6381" s="1455"/>
    </row>
    <row r="6382" spans="2:87" s="1365" customFormat="1" x14ac:dyDescent="0.25">
      <c r="B6382" s="1831"/>
      <c r="C6382" s="1831"/>
      <c r="D6382" s="1627"/>
      <c r="E6382" s="1831"/>
      <c r="F6382" s="1831"/>
      <c r="G6382" s="1831"/>
      <c r="S6382" s="1473"/>
      <c r="BU6382" s="1819"/>
      <c r="CI6382" s="1455"/>
    </row>
    <row r="6383" spans="2:87" s="1365" customFormat="1" x14ac:dyDescent="0.25">
      <c r="B6383" s="1831"/>
      <c r="C6383" s="1831"/>
      <c r="D6383" s="1627"/>
      <c r="E6383" s="1831"/>
      <c r="F6383" s="1831"/>
      <c r="G6383" s="1831"/>
      <c r="S6383" s="1473"/>
      <c r="BU6383" s="1819"/>
      <c r="CI6383" s="1455"/>
    </row>
    <row r="6384" spans="2:87" s="1365" customFormat="1" x14ac:dyDescent="0.25">
      <c r="B6384" s="1831"/>
      <c r="C6384" s="1831"/>
      <c r="D6384" s="1627"/>
      <c r="E6384" s="1831"/>
      <c r="F6384" s="1831"/>
      <c r="G6384" s="1831"/>
      <c r="S6384" s="1473"/>
      <c r="BU6384" s="1819"/>
      <c r="CI6384" s="1455"/>
    </row>
    <row r="6385" spans="2:87" s="1365" customFormat="1" x14ac:dyDescent="0.25">
      <c r="B6385" s="1831"/>
      <c r="C6385" s="1831"/>
      <c r="D6385" s="1627"/>
      <c r="E6385" s="1831"/>
      <c r="F6385" s="1831"/>
      <c r="G6385" s="1831"/>
      <c r="S6385" s="1473"/>
      <c r="BU6385" s="1819"/>
      <c r="CI6385" s="1455"/>
    </row>
    <row r="6386" spans="2:87" s="1365" customFormat="1" x14ac:dyDescent="0.25">
      <c r="B6386" s="1831"/>
      <c r="C6386" s="1831"/>
      <c r="D6386" s="1627"/>
      <c r="E6386" s="1831"/>
      <c r="F6386" s="1831"/>
      <c r="G6386" s="1831"/>
      <c r="S6386" s="1473"/>
      <c r="BU6386" s="1819"/>
      <c r="CI6386" s="1455"/>
    </row>
    <row r="6387" spans="2:87" s="1365" customFormat="1" x14ac:dyDescent="0.25">
      <c r="B6387" s="1831"/>
      <c r="C6387" s="1831"/>
      <c r="D6387" s="1627"/>
      <c r="E6387" s="1831"/>
      <c r="F6387" s="1831"/>
      <c r="G6387" s="1831"/>
      <c r="S6387" s="1473"/>
      <c r="BU6387" s="1819"/>
      <c r="CI6387" s="1455"/>
    </row>
    <row r="6388" spans="2:87" s="1365" customFormat="1" x14ac:dyDescent="0.25">
      <c r="B6388" s="1831"/>
      <c r="C6388" s="1831"/>
      <c r="D6388" s="1627"/>
      <c r="E6388" s="1831"/>
      <c r="F6388" s="1831"/>
      <c r="G6388" s="1831"/>
      <c r="S6388" s="1473"/>
      <c r="BU6388" s="1819"/>
      <c r="CI6388" s="1455"/>
    </row>
    <row r="6389" spans="2:87" s="1365" customFormat="1" x14ac:dyDescent="0.25">
      <c r="B6389" s="1831"/>
      <c r="C6389" s="1831"/>
      <c r="D6389" s="1627"/>
      <c r="E6389" s="1831"/>
      <c r="F6389" s="1831"/>
      <c r="G6389" s="1831"/>
      <c r="S6389" s="1473"/>
      <c r="BU6389" s="1819"/>
      <c r="CI6389" s="1455"/>
    </row>
    <row r="6390" spans="2:87" s="1365" customFormat="1" x14ac:dyDescent="0.25">
      <c r="B6390" s="1831"/>
      <c r="C6390" s="1831"/>
      <c r="D6390" s="1627"/>
      <c r="E6390" s="1831"/>
      <c r="F6390" s="1831"/>
      <c r="G6390" s="1831"/>
      <c r="S6390" s="1473"/>
      <c r="BU6390" s="1819"/>
      <c r="CI6390" s="1455"/>
    </row>
    <row r="6391" spans="2:87" s="1365" customFormat="1" x14ac:dyDescent="0.25">
      <c r="B6391" s="1831"/>
      <c r="C6391" s="1831"/>
      <c r="D6391" s="1627"/>
      <c r="E6391" s="1831"/>
      <c r="F6391" s="1831"/>
      <c r="G6391" s="1831"/>
      <c r="S6391" s="1473"/>
      <c r="BU6391" s="1819"/>
      <c r="CI6391" s="1455"/>
    </row>
    <row r="6392" spans="2:87" s="1365" customFormat="1" x14ac:dyDescent="0.25">
      <c r="B6392" s="1831"/>
      <c r="C6392" s="1831"/>
      <c r="D6392" s="1627"/>
      <c r="E6392" s="1831"/>
      <c r="F6392" s="1831"/>
      <c r="G6392" s="1831"/>
      <c r="S6392" s="1473"/>
      <c r="BU6392" s="1819"/>
      <c r="CI6392" s="1455"/>
    </row>
    <row r="6393" spans="2:87" s="1365" customFormat="1" x14ac:dyDescent="0.25">
      <c r="B6393" s="1831"/>
      <c r="C6393" s="1831"/>
      <c r="D6393" s="1627"/>
      <c r="E6393" s="1831"/>
      <c r="F6393" s="1831"/>
      <c r="G6393" s="1831"/>
      <c r="S6393" s="1473"/>
      <c r="BU6393" s="1819"/>
      <c r="CI6393" s="1455"/>
    </row>
    <row r="6394" spans="2:87" s="1365" customFormat="1" x14ac:dyDescent="0.25">
      <c r="B6394" s="1831"/>
      <c r="C6394" s="1831"/>
      <c r="D6394" s="1627"/>
      <c r="E6394" s="1831"/>
      <c r="F6394" s="1831"/>
      <c r="G6394" s="1831"/>
      <c r="S6394" s="1473"/>
      <c r="BU6394" s="1819"/>
      <c r="CI6394" s="1455"/>
    </row>
    <row r="6395" spans="2:87" s="1365" customFormat="1" x14ac:dyDescent="0.25">
      <c r="B6395" s="1831"/>
      <c r="C6395" s="1831"/>
      <c r="D6395" s="1627"/>
      <c r="E6395" s="1831"/>
      <c r="F6395" s="1831"/>
      <c r="G6395" s="1831"/>
      <c r="S6395" s="1473"/>
      <c r="BU6395" s="1819"/>
      <c r="CI6395" s="1455"/>
    </row>
    <row r="6396" spans="2:87" s="1365" customFormat="1" x14ac:dyDescent="0.25">
      <c r="B6396" s="1831"/>
      <c r="C6396" s="1831"/>
      <c r="D6396" s="1627"/>
      <c r="E6396" s="1831"/>
      <c r="F6396" s="1831"/>
      <c r="G6396" s="1831"/>
      <c r="S6396" s="1473"/>
      <c r="BU6396" s="1819"/>
      <c r="CI6396" s="1455"/>
    </row>
    <row r="6397" spans="2:87" s="1365" customFormat="1" x14ac:dyDescent="0.25">
      <c r="B6397" s="1831"/>
      <c r="C6397" s="1831"/>
      <c r="D6397" s="1627"/>
      <c r="E6397" s="1831"/>
      <c r="F6397" s="1831"/>
      <c r="G6397" s="1831"/>
      <c r="S6397" s="1473"/>
      <c r="BU6397" s="1819"/>
      <c r="CI6397" s="1455"/>
    </row>
    <row r="6398" spans="2:87" s="1365" customFormat="1" x14ac:dyDescent="0.25">
      <c r="B6398" s="1831"/>
      <c r="C6398" s="1831"/>
      <c r="D6398" s="1627"/>
      <c r="E6398" s="1831"/>
      <c r="F6398" s="1831"/>
      <c r="G6398" s="1831"/>
      <c r="S6398" s="1473"/>
      <c r="BU6398" s="1819"/>
      <c r="CI6398" s="1455"/>
    </row>
    <row r="6399" spans="2:87" s="1365" customFormat="1" x14ac:dyDescent="0.25">
      <c r="B6399" s="1831"/>
      <c r="C6399" s="1831"/>
      <c r="D6399" s="1627"/>
      <c r="E6399" s="1831"/>
      <c r="F6399" s="1831"/>
      <c r="G6399" s="1831"/>
      <c r="S6399" s="1473"/>
      <c r="BU6399" s="1819"/>
      <c r="CI6399" s="1455"/>
    </row>
    <row r="6400" spans="2:87" s="1365" customFormat="1" x14ac:dyDescent="0.25">
      <c r="B6400" s="1831"/>
      <c r="C6400" s="1831"/>
      <c r="D6400" s="1627"/>
      <c r="E6400" s="1831"/>
      <c r="F6400" s="1831"/>
      <c r="G6400" s="1831"/>
      <c r="S6400" s="1473"/>
      <c r="BU6400" s="1819"/>
      <c r="CI6400" s="1455"/>
    </row>
    <row r="6401" spans="2:87" s="1365" customFormat="1" x14ac:dyDescent="0.25">
      <c r="B6401" s="1831"/>
      <c r="C6401" s="1831"/>
      <c r="D6401" s="1627"/>
      <c r="E6401" s="1831"/>
      <c r="F6401" s="1831"/>
      <c r="G6401" s="1831"/>
      <c r="S6401" s="1473"/>
      <c r="BU6401" s="1819"/>
      <c r="CI6401" s="1455"/>
    </row>
    <row r="6402" spans="2:87" s="1365" customFormat="1" x14ac:dyDescent="0.25">
      <c r="B6402" s="1831"/>
      <c r="C6402" s="1831"/>
      <c r="D6402" s="1627"/>
      <c r="E6402" s="1831"/>
      <c r="F6402" s="1831"/>
      <c r="G6402" s="1831"/>
      <c r="S6402" s="1473"/>
      <c r="BU6402" s="1819"/>
      <c r="CI6402" s="1455"/>
    </row>
    <row r="6403" spans="2:87" s="1365" customFormat="1" x14ac:dyDescent="0.25">
      <c r="B6403" s="1831"/>
      <c r="C6403" s="1831"/>
      <c r="D6403" s="1627"/>
      <c r="E6403" s="1831"/>
      <c r="F6403" s="1831"/>
      <c r="G6403" s="1831"/>
      <c r="S6403" s="1473"/>
      <c r="BU6403" s="1819"/>
      <c r="CI6403" s="1455"/>
    </row>
    <row r="6404" spans="2:87" s="1365" customFormat="1" x14ac:dyDescent="0.25">
      <c r="B6404" s="1831"/>
      <c r="C6404" s="1831"/>
      <c r="D6404" s="1627"/>
      <c r="E6404" s="1831"/>
      <c r="F6404" s="1831"/>
      <c r="G6404" s="1831"/>
      <c r="S6404" s="1473"/>
      <c r="BU6404" s="1819"/>
      <c r="CI6404" s="1455"/>
    </row>
    <row r="6405" spans="2:87" s="1365" customFormat="1" x14ac:dyDescent="0.25">
      <c r="B6405" s="1831"/>
      <c r="C6405" s="1831"/>
      <c r="D6405" s="1627"/>
      <c r="E6405" s="1831"/>
      <c r="F6405" s="1831"/>
      <c r="G6405" s="1831"/>
      <c r="S6405" s="1473"/>
      <c r="BU6405" s="1819"/>
      <c r="CI6405" s="1455"/>
    </row>
    <row r="6406" spans="2:87" s="1365" customFormat="1" x14ac:dyDescent="0.25">
      <c r="B6406" s="1831"/>
      <c r="C6406" s="1831"/>
      <c r="D6406" s="1627"/>
      <c r="E6406" s="1831"/>
      <c r="F6406" s="1831"/>
      <c r="G6406" s="1831"/>
      <c r="S6406" s="1473"/>
      <c r="BU6406" s="1819"/>
      <c r="CI6406" s="1455"/>
    </row>
    <row r="6407" spans="2:87" s="1365" customFormat="1" x14ac:dyDescent="0.25">
      <c r="B6407" s="1831"/>
      <c r="C6407" s="1831"/>
      <c r="D6407" s="1627"/>
      <c r="E6407" s="1831"/>
      <c r="F6407" s="1831"/>
      <c r="G6407" s="1831"/>
      <c r="S6407" s="1473"/>
      <c r="BU6407" s="1819"/>
      <c r="CI6407" s="1455"/>
    </row>
    <row r="6408" spans="2:87" s="1365" customFormat="1" x14ac:dyDescent="0.25">
      <c r="B6408" s="1831"/>
      <c r="C6408" s="1831"/>
      <c r="D6408" s="1627"/>
      <c r="E6408" s="1831"/>
      <c r="F6408" s="1831"/>
      <c r="G6408" s="1831"/>
      <c r="S6408" s="1473"/>
      <c r="BU6408" s="1819"/>
      <c r="CI6408" s="1455"/>
    </row>
    <row r="6409" spans="2:87" s="1365" customFormat="1" x14ac:dyDescent="0.25">
      <c r="B6409" s="1831"/>
      <c r="C6409" s="1831"/>
      <c r="D6409" s="1627"/>
      <c r="E6409" s="1831"/>
      <c r="F6409" s="1831"/>
      <c r="G6409" s="1831"/>
      <c r="S6409" s="1473"/>
      <c r="BU6409" s="1819"/>
      <c r="CI6409" s="1455"/>
    </row>
    <row r="6410" spans="2:87" s="1365" customFormat="1" x14ac:dyDescent="0.25">
      <c r="B6410" s="1831"/>
      <c r="C6410" s="1831"/>
      <c r="D6410" s="1627"/>
      <c r="E6410" s="1831"/>
      <c r="F6410" s="1831"/>
      <c r="G6410" s="1831"/>
      <c r="S6410" s="1473"/>
      <c r="BU6410" s="1819"/>
      <c r="CI6410" s="1455"/>
    </row>
    <row r="6411" spans="2:87" s="1365" customFormat="1" x14ac:dyDescent="0.25">
      <c r="B6411" s="1831"/>
      <c r="C6411" s="1831"/>
      <c r="D6411" s="1627"/>
      <c r="E6411" s="1831"/>
      <c r="F6411" s="1831"/>
      <c r="G6411" s="1831"/>
      <c r="S6411" s="1473"/>
      <c r="BU6411" s="1819"/>
      <c r="CI6411" s="1455"/>
    </row>
    <row r="6412" spans="2:87" s="1365" customFormat="1" x14ac:dyDescent="0.25">
      <c r="B6412" s="1831"/>
      <c r="C6412" s="1831"/>
      <c r="D6412" s="1627"/>
      <c r="E6412" s="1831"/>
      <c r="F6412" s="1831"/>
      <c r="G6412" s="1831"/>
      <c r="S6412" s="1473"/>
      <c r="BU6412" s="1819"/>
      <c r="CI6412" s="1455"/>
    </row>
    <row r="6413" spans="2:87" s="1365" customFormat="1" x14ac:dyDescent="0.25">
      <c r="B6413" s="1831"/>
      <c r="C6413" s="1831"/>
      <c r="D6413" s="1627"/>
      <c r="E6413" s="1831"/>
      <c r="F6413" s="1831"/>
      <c r="G6413" s="1831"/>
      <c r="S6413" s="1473"/>
      <c r="BU6413" s="1819"/>
      <c r="CI6413" s="1455"/>
    </row>
    <row r="6414" spans="2:87" s="1365" customFormat="1" x14ac:dyDescent="0.25">
      <c r="B6414" s="1831"/>
      <c r="C6414" s="1831"/>
      <c r="D6414" s="1627"/>
      <c r="E6414" s="1831"/>
      <c r="F6414" s="1831"/>
      <c r="G6414" s="1831"/>
      <c r="S6414" s="1473"/>
      <c r="BU6414" s="1819"/>
      <c r="CI6414" s="1455"/>
    </row>
    <row r="6415" spans="2:87" s="1365" customFormat="1" x14ac:dyDescent="0.25">
      <c r="B6415" s="1831"/>
      <c r="C6415" s="1831"/>
      <c r="D6415" s="1627"/>
      <c r="E6415" s="1831"/>
      <c r="F6415" s="1831"/>
      <c r="G6415" s="1831"/>
      <c r="S6415" s="1473"/>
      <c r="BU6415" s="1819"/>
      <c r="CI6415" s="1455"/>
    </row>
    <row r="6416" spans="2:87" s="1365" customFormat="1" x14ac:dyDescent="0.25">
      <c r="B6416" s="1831"/>
      <c r="C6416" s="1831"/>
      <c r="D6416" s="1627"/>
      <c r="E6416" s="1831"/>
      <c r="F6416" s="1831"/>
      <c r="G6416" s="1831"/>
      <c r="S6416" s="1473"/>
      <c r="BU6416" s="1819"/>
      <c r="CI6416" s="1455"/>
    </row>
    <row r="6417" spans="2:87" s="1365" customFormat="1" x14ac:dyDescent="0.25">
      <c r="B6417" s="1831"/>
      <c r="C6417" s="1831"/>
      <c r="D6417" s="1627"/>
      <c r="E6417" s="1831"/>
      <c r="F6417" s="1831"/>
      <c r="G6417" s="1831"/>
      <c r="S6417" s="1473"/>
      <c r="BU6417" s="1819"/>
      <c r="CI6417" s="1455"/>
    </row>
    <row r="6418" spans="2:87" s="1365" customFormat="1" x14ac:dyDescent="0.25">
      <c r="B6418" s="1831"/>
      <c r="C6418" s="1831"/>
      <c r="D6418" s="1627"/>
      <c r="E6418" s="1831"/>
      <c r="F6418" s="1831"/>
      <c r="G6418" s="1831"/>
      <c r="S6418" s="1473"/>
      <c r="BU6418" s="1819"/>
      <c r="CI6418" s="1455"/>
    </row>
    <row r="6419" spans="2:87" s="1365" customFormat="1" x14ac:dyDescent="0.25">
      <c r="B6419" s="1831"/>
      <c r="C6419" s="1831"/>
      <c r="D6419" s="1627"/>
      <c r="E6419" s="1831"/>
      <c r="F6419" s="1831"/>
      <c r="G6419" s="1831"/>
      <c r="S6419" s="1473"/>
      <c r="BU6419" s="1819"/>
      <c r="CI6419" s="1455"/>
    </row>
    <row r="6420" spans="2:87" s="1365" customFormat="1" x14ac:dyDescent="0.25">
      <c r="B6420" s="1831"/>
      <c r="C6420" s="1831"/>
      <c r="D6420" s="1627"/>
      <c r="E6420" s="1831"/>
      <c r="F6420" s="1831"/>
      <c r="G6420" s="1831"/>
      <c r="S6420" s="1473"/>
      <c r="BU6420" s="1819"/>
      <c r="CI6420" s="1455"/>
    </row>
    <row r="6421" spans="2:87" s="1365" customFormat="1" x14ac:dyDescent="0.25">
      <c r="B6421" s="1831"/>
      <c r="C6421" s="1831"/>
      <c r="D6421" s="1627"/>
      <c r="E6421" s="1831"/>
      <c r="F6421" s="1831"/>
      <c r="G6421" s="1831"/>
      <c r="S6421" s="1473"/>
      <c r="BU6421" s="1819"/>
      <c r="CI6421" s="1455"/>
    </row>
    <row r="6422" spans="2:87" s="1365" customFormat="1" x14ac:dyDescent="0.25">
      <c r="B6422" s="1831"/>
      <c r="C6422" s="1831"/>
      <c r="D6422" s="1627"/>
      <c r="E6422" s="1831"/>
      <c r="F6422" s="1831"/>
      <c r="G6422" s="1831"/>
      <c r="S6422" s="1473"/>
      <c r="BU6422" s="1819"/>
      <c r="CI6422" s="1455"/>
    </row>
    <row r="6423" spans="2:87" s="1365" customFormat="1" x14ac:dyDescent="0.25">
      <c r="B6423" s="1831"/>
      <c r="C6423" s="1831"/>
      <c r="D6423" s="1627"/>
      <c r="E6423" s="1831"/>
      <c r="F6423" s="1831"/>
      <c r="G6423" s="1831"/>
      <c r="S6423" s="1473"/>
      <c r="BU6423" s="1819"/>
      <c r="CI6423" s="1455"/>
    </row>
    <row r="6424" spans="2:87" s="1365" customFormat="1" x14ac:dyDescent="0.25">
      <c r="B6424" s="1831"/>
      <c r="C6424" s="1831"/>
      <c r="D6424" s="1627"/>
      <c r="E6424" s="1831"/>
      <c r="F6424" s="1831"/>
      <c r="G6424" s="1831"/>
      <c r="S6424" s="1473"/>
      <c r="BU6424" s="1819"/>
      <c r="CI6424" s="1455"/>
    </row>
    <row r="6425" spans="2:87" s="1365" customFormat="1" x14ac:dyDescent="0.25">
      <c r="B6425" s="1831"/>
      <c r="C6425" s="1831"/>
      <c r="D6425" s="1627"/>
      <c r="E6425" s="1831"/>
      <c r="F6425" s="1831"/>
      <c r="G6425" s="1831"/>
      <c r="S6425" s="1473"/>
      <c r="BU6425" s="1819"/>
      <c r="CI6425" s="1455"/>
    </row>
    <row r="6426" spans="2:87" s="1365" customFormat="1" x14ac:dyDescent="0.25">
      <c r="B6426" s="1831"/>
      <c r="C6426" s="1831"/>
      <c r="D6426" s="1627"/>
      <c r="E6426" s="1831"/>
      <c r="F6426" s="1831"/>
      <c r="G6426" s="1831"/>
      <c r="S6426" s="1473"/>
      <c r="BU6426" s="1819"/>
      <c r="CI6426" s="1455"/>
    </row>
    <row r="6427" spans="2:87" s="1365" customFormat="1" x14ac:dyDescent="0.25">
      <c r="B6427" s="1831"/>
      <c r="C6427" s="1831"/>
      <c r="D6427" s="1627"/>
      <c r="E6427" s="1831"/>
      <c r="F6427" s="1831"/>
      <c r="G6427" s="1831"/>
      <c r="S6427" s="1473"/>
      <c r="BU6427" s="1819"/>
      <c r="CI6427" s="1455"/>
    </row>
    <row r="6428" spans="2:87" s="1365" customFormat="1" x14ac:dyDescent="0.25">
      <c r="B6428" s="1831"/>
      <c r="C6428" s="1831"/>
      <c r="D6428" s="1627"/>
      <c r="E6428" s="1831"/>
      <c r="F6428" s="1831"/>
      <c r="G6428" s="1831"/>
      <c r="S6428" s="1473"/>
      <c r="BU6428" s="1819"/>
      <c r="CI6428" s="1455"/>
    </row>
    <row r="6429" spans="2:87" s="1365" customFormat="1" x14ac:dyDescent="0.25">
      <c r="B6429" s="1831"/>
      <c r="C6429" s="1831"/>
      <c r="D6429" s="1627"/>
      <c r="E6429" s="1831"/>
      <c r="F6429" s="1831"/>
      <c r="G6429" s="1831"/>
      <c r="S6429" s="1473"/>
      <c r="BU6429" s="1819"/>
      <c r="CI6429" s="1455"/>
    </row>
    <row r="6430" spans="2:87" s="1365" customFormat="1" x14ac:dyDescent="0.25">
      <c r="B6430" s="1831"/>
      <c r="C6430" s="1831"/>
      <c r="D6430" s="1627"/>
      <c r="E6430" s="1831"/>
      <c r="F6430" s="1831"/>
      <c r="G6430" s="1831"/>
      <c r="S6430" s="1473"/>
      <c r="BU6430" s="1819"/>
      <c r="CI6430" s="1455"/>
    </row>
    <row r="6431" spans="2:87" s="1365" customFormat="1" x14ac:dyDescent="0.25">
      <c r="B6431" s="1831"/>
      <c r="C6431" s="1831"/>
      <c r="D6431" s="1627"/>
      <c r="E6431" s="1831"/>
      <c r="F6431" s="1831"/>
      <c r="G6431" s="1831"/>
      <c r="S6431" s="1473"/>
      <c r="BU6431" s="1819"/>
      <c r="CI6431" s="1455"/>
    </row>
    <row r="6432" spans="2:87" s="1365" customFormat="1" x14ac:dyDescent="0.25">
      <c r="B6432" s="1831"/>
      <c r="C6432" s="1831"/>
      <c r="D6432" s="1627"/>
      <c r="E6432" s="1831"/>
      <c r="F6432" s="1831"/>
      <c r="G6432" s="1831"/>
      <c r="S6432" s="1473"/>
      <c r="BU6432" s="1819"/>
      <c r="CI6432" s="1455"/>
    </row>
    <row r="6433" spans="2:87" s="1365" customFormat="1" x14ac:dyDescent="0.25">
      <c r="B6433" s="1831"/>
      <c r="C6433" s="1831"/>
      <c r="D6433" s="1627"/>
      <c r="E6433" s="1831"/>
      <c r="F6433" s="1831"/>
      <c r="G6433" s="1831"/>
      <c r="S6433" s="1473"/>
      <c r="BU6433" s="1819"/>
      <c r="CI6433" s="1455"/>
    </row>
    <row r="6434" spans="2:87" s="1365" customFormat="1" x14ac:dyDescent="0.25">
      <c r="B6434" s="1831"/>
      <c r="C6434" s="1831"/>
      <c r="D6434" s="1627"/>
      <c r="E6434" s="1831"/>
      <c r="F6434" s="1831"/>
      <c r="G6434" s="1831"/>
      <c r="S6434" s="1473"/>
      <c r="BU6434" s="1819"/>
      <c r="CI6434" s="1455"/>
    </row>
    <row r="6435" spans="2:87" s="1365" customFormat="1" x14ac:dyDescent="0.25">
      <c r="B6435" s="1831"/>
      <c r="C6435" s="1831"/>
      <c r="D6435" s="1627"/>
      <c r="E6435" s="1831"/>
      <c r="F6435" s="1831"/>
      <c r="G6435" s="1831"/>
      <c r="S6435" s="1473"/>
      <c r="BU6435" s="1819"/>
      <c r="CI6435" s="1455"/>
    </row>
    <row r="6436" spans="2:87" s="1365" customFormat="1" x14ac:dyDescent="0.25">
      <c r="B6436" s="1831"/>
      <c r="C6436" s="1831"/>
      <c r="D6436" s="1627"/>
      <c r="E6436" s="1831"/>
      <c r="F6436" s="1831"/>
      <c r="G6436" s="1831"/>
      <c r="S6436" s="1473"/>
      <c r="BU6436" s="1819"/>
      <c r="CI6436" s="1455"/>
    </row>
    <row r="6437" spans="2:87" s="1365" customFormat="1" x14ac:dyDescent="0.25">
      <c r="B6437" s="1831"/>
      <c r="C6437" s="1831"/>
      <c r="D6437" s="1627"/>
      <c r="E6437" s="1831"/>
      <c r="F6437" s="1831"/>
      <c r="G6437" s="1831"/>
      <c r="S6437" s="1473"/>
      <c r="BU6437" s="1819"/>
      <c r="CI6437" s="1455"/>
    </row>
    <row r="6438" spans="2:87" s="1365" customFormat="1" x14ac:dyDescent="0.25">
      <c r="B6438" s="1831"/>
      <c r="C6438" s="1831"/>
      <c r="D6438" s="1627"/>
      <c r="E6438" s="1831"/>
      <c r="F6438" s="1831"/>
      <c r="G6438" s="1831"/>
      <c r="S6438" s="1473"/>
      <c r="BU6438" s="1819"/>
      <c r="CI6438" s="1455"/>
    </row>
    <row r="6439" spans="2:87" s="1365" customFormat="1" x14ac:dyDescent="0.25">
      <c r="B6439" s="1831"/>
      <c r="C6439" s="1831"/>
      <c r="D6439" s="1627"/>
      <c r="E6439" s="1831"/>
      <c r="F6439" s="1831"/>
      <c r="G6439" s="1831"/>
      <c r="S6439" s="1473"/>
      <c r="BU6439" s="1819"/>
      <c r="CI6439" s="1455"/>
    </row>
    <row r="6440" spans="2:87" s="1365" customFormat="1" x14ac:dyDescent="0.25">
      <c r="B6440" s="1831"/>
      <c r="C6440" s="1831"/>
      <c r="D6440" s="1627"/>
      <c r="E6440" s="1831"/>
      <c r="F6440" s="1831"/>
      <c r="G6440" s="1831"/>
      <c r="S6440" s="1473"/>
      <c r="BU6440" s="1819"/>
      <c r="CI6440" s="1455"/>
    </row>
    <row r="6441" spans="2:87" s="1365" customFormat="1" x14ac:dyDescent="0.25">
      <c r="B6441" s="1831"/>
      <c r="C6441" s="1831"/>
      <c r="D6441" s="1627"/>
      <c r="E6441" s="1831"/>
      <c r="F6441" s="1831"/>
      <c r="G6441" s="1831"/>
      <c r="S6441" s="1473"/>
      <c r="BU6441" s="1819"/>
      <c r="CI6441" s="1455"/>
    </row>
    <row r="6442" spans="2:87" s="1365" customFormat="1" x14ac:dyDescent="0.25">
      <c r="B6442" s="1831"/>
      <c r="C6442" s="1831"/>
      <c r="D6442" s="1627"/>
      <c r="E6442" s="1831"/>
      <c r="F6442" s="1831"/>
      <c r="G6442" s="1831"/>
      <c r="S6442" s="1473"/>
      <c r="BU6442" s="1819"/>
      <c r="CI6442" s="1455"/>
    </row>
    <row r="6443" spans="2:87" s="1365" customFormat="1" x14ac:dyDescent="0.25">
      <c r="B6443" s="1831"/>
      <c r="C6443" s="1831"/>
      <c r="D6443" s="1627"/>
      <c r="E6443" s="1831"/>
      <c r="F6443" s="1831"/>
      <c r="G6443" s="1831"/>
      <c r="S6443" s="1473"/>
      <c r="BU6443" s="1819"/>
      <c r="CI6443" s="1455"/>
    </row>
    <row r="6444" spans="2:87" s="1365" customFormat="1" x14ac:dyDescent="0.25">
      <c r="B6444" s="1831"/>
      <c r="C6444" s="1831"/>
      <c r="D6444" s="1627"/>
      <c r="E6444" s="1831"/>
      <c r="F6444" s="1831"/>
      <c r="G6444" s="1831"/>
      <c r="S6444" s="1473"/>
      <c r="BU6444" s="1819"/>
      <c r="CI6444" s="1455"/>
    </row>
    <row r="6445" spans="2:87" s="1365" customFormat="1" x14ac:dyDescent="0.25">
      <c r="B6445" s="1831"/>
      <c r="C6445" s="1831"/>
      <c r="D6445" s="1627"/>
      <c r="E6445" s="1831"/>
      <c r="F6445" s="1831"/>
      <c r="G6445" s="1831"/>
      <c r="S6445" s="1473"/>
      <c r="BU6445" s="1819"/>
      <c r="CI6445" s="1455"/>
    </row>
    <row r="6446" spans="2:87" s="1365" customFormat="1" x14ac:dyDescent="0.25">
      <c r="B6446" s="1831"/>
      <c r="C6446" s="1831"/>
      <c r="D6446" s="1627"/>
      <c r="E6446" s="1831"/>
      <c r="F6446" s="1831"/>
      <c r="G6446" s="1831"/>
      <c r="S6446" s="1473"/>
      <c r="BU6446" s="1819"/>
      <c r="CI6446" s="1455"/>
    </row>
    <row r="6447" spans="2:87" s="1365" customFormat="1" x14ac:dyDescent="0.25">
      <c r="B6447" s="1831"/>
      <c r="C6447" s="1831"/>
      <c r="D6447" s="1627"/>
      <c r="E6447" s="1831"/>
      <c r="F6447" s="1831"/>
      <c r="G6447" s="1831"/>
      <c r="S6447" s="1473"/>
      <c r="BU6447" s="1819"/>
      <c r="CI6447" s="1455"/>
    </row>
    <row r="6448" spans="2:87" s="1365" customFormat="1" x14ac:dyDescent="0.25">
      <c r="B6448" s="1831"/>
      <c r="C6448" s="1831"/>
      <c r="D6448" s="1627"/>
      <c r="E6448" s="1831"/>
      <c r="F6448" s="1831"/>
      <c r="G6448" s="1831"/>
      <c r="S6448" s="1473"/>
      <c r="BU6448" s="1819"/>
      <c r="CI6448" s="1455"/>
    </row>
    <row r="6449" spans="2:87" s="1365" customFormat="1" x14ac:dyDescent="0.25">
      <c r="B6449" s="1831"/>
      <c r="C6449" s="1831"/>
      <c r="D6449" s="1627"/>
      <c r="E6449" s="1831"/>
      <c r="F6449" s="1831"/>
      <c r="G6449" s="1831"/>
      <c r="S6449" s="1473"/>
      <c r="BU6449" s="1819"/>
      <c r="CI6449" s="1455"/>
    </row>
    <row r="6450" spans="2:87" s="1365" customFormat="1" x14ac:dyDescent="0.25">
      <c r="B6450" s="1831"/>
      <c r="C6450" s="1831"/>
      <c r="D6450" s="1627"/>
      <c r="E6450" s="1831"/>
      <c r="F6450" s="1831"/>
      <c r="G6450" s="1831"/>
      <c r="S6450" s="1473"/>
      <c r="BU6450" s="1819"/>
      <c r="CI6450" s="1455"/>
    </row>
    <row r="6451" spans="2:87" s="1365" customFormat="1" x14ac:dyDescent="0.25">
      <c r="B6451" s="1831"/>
      <c r="C6451" s="1831"/>
      <c r="D6451" s="1627"/>
      <c r="E6451" s="1831"/>
      <c r="F6451" s="1831"/>
      <c r="G6451" s="1831"/>
      <c r="S6451" s="1473"/>
      <c r="BU6451" s="1819"/>
      <c r="CI6451" s="1455"/>
    </row>
    <row r="6452" spans="2:87" s="1365" customFormat="1" x14ac:dyDescent="0.25">
      <c r="B6452" s="1831"/>
      <c r="C6452" s="1831"/>
      <c r="D6452" s="1627"/>
      <c r="E6452" s="1831"/>
      <c r="F6452" s="1831"/>
      <c r="G6452" s="1831"/>
      <c r="S6452" s="1473"/>
      <c r="BU6452" s="1819"/>
      <c r="CI6452" s="1455"/>
    </row>
    <row r="6453" spans="2:87" s="1365" customFormat="1" x14ac:dyDescent="0.25">
      <c r="B6453" s="1831"/>
      <c r="C6453" s="1831"/>
      <c r="D6453" s="1627"/>
      <c r="E6453" s="1831"/>
      <c r="F6453" s="1831"/>
      <c r="G6453" s="1831"/>
      <c r="S6453" s="1473"/>
      <c r="BU6453" s="1819"/>
      <c r="CI6453" s="1455"/>
    </row>
    <row r="6454" spans="2:87" s="1365" customFormat="1" x14ac:dyDescent="0.25">
      <c r="B6454" s="1831"/>
      <c r="C6454" s="1831"/>
      <c r="D6454" s="1627"/>
      <c r="E6454" s="1831"/>
      <c r="F6454" s="1831"/>
      <c r="G6454" s="1831"/>
      <c r="S6454" s="1473"/>
      <c r="BU6454" s="1819"/>
      <c r="CI6454" s="1455"/>
    </row>
    <row r="6455" spans="2:87" s="1365" customFormat="1" x14ac:dyDescent="0.25">
      <c r="B6455" s="1831"/>
      <c r="C6455" s="1831"/>
      <c r="D6455" s="1627"/>
      <c r="E6455" s="1831"/>
      <c r="F6455" s="1831"/>
      <c r="G6455" s="1831"/>
      <c r="S6455" s="1473"/>
      <c r="BU6455" s="1819"/>
      <c r="CI6455" s="1455"/>
    </row>
    <row r="6456" spans="2:87" s="1365" customFormat="1" x14ac:dyDescent="0.25">
      <c r="B6456" s="1831"/>
      <c r="C6456" s="1831"/>
      <c r="D6456" s="1627"/>
      <c r="E6456" s="1831"/>
      <c r="F6456" s="1831"/>
      <c r="G6456" s="1831"/>
      <c r="S6456" s="1473"/>
      <c r="BU6456" s="1819"/>
      <c r="CI6456" s="1455"/>
    </row>
    <row r="6457" spans="2:87" s="1365" customFormat="1" x14ac:dyDescent="0.25">
      <c r="B6457" s="1831"/>
      <c r="C6457" s="1831"/>
      <c r="D6457" s="1627"/>
      <c r="E6457" s="1831"/>
      <c r="F6457" s="1831"/>
      <c r="G6457" s="1831"/>
      <c r="S6457" s="1473"/>
      <c r="BU6457" s="1819"/>
      <c r="CI6457" s="1455"/>
    </row>
    <row r="6458" spans="2:87" s="1365" customFormat="1" x14ac:dyDescent="0.25">
      <c r="B6458" s="1831"/>
      <c r="C6458" s="1831"/>
      <c r="D6458" s="1627"/>
      <c r="E6458" s="1831"/>
      <c r="F6458" s="1831"/>
      <c r="G6458" s="1831"/>
      <c r="S6458" s="1473"/>
      <c r="BU6458" s="1819"/>
      <c r="CI6458" s="1455"/>
    </row>
    <row r="6459" spans="2:87" s="1365" customFormat="1" x14ac:dyDescent="0.25">
      <c r="B6459" s="1831"/>
      <c r="C6459" s="1831"/>
      <c r="D6459" s="1627"/>
      <c r="E6459" s="1831"/>
      <c r="F6459" s="1831"/>
      <c r="G6459" s="1831"/>
      <c r="S6459" s="1473"/>
      <c r="BU6459" s="1819"/>
      <c r="CI6459" s="1455"/>
    </row>
    <row r="6460" spans="2:87" s="1365" customFormat="1" x14ac:dyDescent="0.25">
      <c r="B6460" s="1831"/>
      <c r="C6460" s="1831"/>
      <c r="D6460" s="1627"/>
      <c r="E6460" s="1831"/>
      <c r="F6460" s="1831"/>
      <c r="G6460" s="1831"/>
      <c r="S6460" s="1473"/>
      <c r="BU6460" s="1819"/>
      <c r="CI6460" s="1455"/>
    </row>
    <row r="6461" spans="2:87" s="1365" customFormat="1" x14ac:dyDescent="0.25">
      <c r="B6461" s="1831"/>
      <c r="C6461" s="1831"/>
      <c r="D6461" s="1627"/>
      <c r="E6461" s="1831"/>
      <c r="F6461" s="1831"/>
      <c r="G6461" s="1831"/>
      <c r="S6461" s="1473"/>
      <c r="BU6461" s="1819"/>
      <c r="CI6461" s="1455"/>
    </row>
    <row r="6462" spans="2:87" s="1365" customFormat="1" x14ac:dyDescent="0.25">
      <c r="B6462" s="1831"/>
      <c r="C6462" s="1831"/>
      <c r="D6462" s="1627"/>
      <c r="E6462" s="1831"/>
      <c r="F6462" s="1831"/>
      <c r="G6462" s="1831"/>
      <c r="S6462" s="1473"/>
      <c r="BU6462" s="1819"/>
      <c r="CI6462" s="1455"/>
    </row>
    <row r="6463" spans="2:87" s="1365" customFormat="1" x14ac:dyDescent="0.25">
      <c r="B6463" s="1831"/>
      <c r="C6463" s="1831"/>
      <c r="D6463" s="1627"/>
      <c r="E6463" s="1831"/>
      <c r="F6463" s="1831"/>
      <c r="G6463" s="1831"/>
      <c r="S6463" s="1473"/>
      <c r="BU6463" s="1819"/>
      <c r="CI6463" s="1455"/>
    </row>
    <row r="6464" spans="2:87" s="1365" customFormat="1" x14ac:dyDescent="0.25">
      <c r="B6464" s="1831"/>
      <c r="C6464" s="1831"/>
      <c r="D6464" s="1627"/>
      <c r="E6464" s="1831"/>
      <c r="F6464" s="1831"/>
      <c r="G6464" s="1831"/>
      <c r="S6464" s="1473"/>
      <c r="BU6464" s="1819"/>
      <c r="CI6464" s="1455"/>
    </row>
    <row r="6465" spans="2:87" s="1365" customFormat="1" x14ac:dyDescent="0.25">
      <c r="B6465" s="1831"/>
      <c r="C6465" s="1831"/>
      <c r="D6465" s="1627"/>
      <c r="E6465" s="1831"/>
      <c r="F6465" s="1831"/>
      <c r="G6465" s="1831"/>
      <c r="S6465" s="1473"/>
      <c r="BU6465" s="1819"/>
      <c r="CI6465" s="1455"/>
    </row>
    <row r="6466" spans="2:87" s="1365" customFormat="1" x14ac:dyDescent="0.25">
      <c r="B6466" s="1831"/>
      <c r="C6466" s="1831"/>
      <c r="D6466" s="1627"/>
      <c r="E6466" s="1831"/>
      <c r="F6466" s="1831"/>
      <c r="G6466" s="1831"/>
      <c r="S6466" s="1473"/>
      <c r="BU6466" s="1819"/>
      <c r="CI6466" s="1455"/>
    </row>
    <row r="6467" spans="2:87" s="1365" customFormat="1" x14ac:dyDescent="0.25">
      <c r="B6467" s="1831"/>
      <c r="C6467" s="1831"/>
      <c r="D6467" s="1627"/>
      <c r="E6467" s="1831"/>
      <c r="F6467" s="1831"/>
      <c r="G6467" s="1831"/>
      <c r="S6467" s="1473"/>
      <c r="BU6467" s="1819"/>
      <c r="CI6467" s="1455"/>
    </row>
    <row r="6468" spans="2:87" s="1365" customFormat="1" x14ac:dyDescent="0.25">
      <c r="B6468" s="1831"/>
      <c r="C6468" s="1831"/>
      <c r="D6468" s="1627"/>
      <c r="E6468" s="1831"/>
      <c r="F6468" s="1831"/>
      <c r="G6468" s="1831"/>
      <c r="S6468" s="1473"/>
      <c r="BU6468" s="1819"/>
      <c r="CI6468" s="1455"/>
    </row>
    <row r="6469" spans="2:87" s="1365" customFormat="1" x14ac:dyDescent="0.25">
      <c r="B6469" s="1831"/>
      <c r="C6469" s="1831"/>
      <c r="D6469" s="1627"/>
      <c r="E6469" s="1831"/>
      <c r="F6469" s="1831"/>
      <c r="G6469" s="1831"/>
      <c r="S6469" s="1473"/>
      <c r="BU6469" s="1819"/>
      <c r="CI6469" s="1455"/>
    </row>
    <row r="6470" spans="2:87" s="1365" customFormat="1" x14ac:dyDescent="0.25">
      <c r="B6470" s="1831"/>
      <c r="C6470" s="1831"/>
      <c r="D6470" s="1627"/>
      <c r="E6470" s="1831"/>
      <c r="F6470" s="1831"/>
      <c r="G6470" s="1831"/>
      <c r="S6470" s="1473"/>
      <c r="BU6470" s="1819"/>
      <c r="CI6470" s="1455"/>
    </row>
    <row r="6471" spans="2:87" s="1365" customFormat="1" x14ac:dyDescent="0.25">
      <c r="B6471" s="1831"/>
      <c r="C6471" s="1831"/>
      <c r="D6471" s="1627"/>
      <c r="E6471" s="1831"/>
      <c r="F6471" s="1831"/>
      <c r="G6471" s="1831"/>
      <c r="S6471" s="1473"/>
      <c r="BU6471" s="1819"/>
      <c r="CI6471" s="1455"/>
    </row>
    <row r="6472" spans="2:87" s="1365" customFormat="1" x14ac:dyDescent="0.25">
      <c r="B6472" s="1831"/>
      <c r="C6472" s="1831"/>
      <c r="D6472" s="1627"/>
      <c r="E6472" s="1831"/>
      <c r="F6472" s="1831"/>
      <c r="G6472" s="1831"/>
      <c r="S6472" s="1473"/>
      <c r="BU6472" s="1819"/>
      <c r="CI6472" s="1455"/>
    </row>
    <row r="6473" spans="2:87" s="1365" customFormat="1" x14ac:dyDescent="0.25">
      <c r="B6473" s="1831"/>
      <c r="C6473" s="1831"/>
      <c r="D6473" s="1627"/>
      <c r="E6473" s="1831"/>
      <c r="F6473" s="1831"/>
      <c r="G6473" s="1831"/>
      <c r="S6473" s="1473"/>
      <c r="BU6473" s="1819"/>
      <c r="CI6473" s="1455"/>
    </row>
    <row r="6474" spans="2:87" s="1365" customFormat="1" x14ac:dyDescent="0.25">
      <c r="B6474" s="1831"/>
      <c r="C6474" s="1831"/>
      <c r="D6474" s="1627"/>
      <c r="E6474" s="1831"/>
      <c r="F6474" s="1831"/>
      <c r="G6474" s="1831"/>
      <c r="S6474" s="1473"/>
      <c r="BU6474" s="1819"/>
      <c r="CI6474" s="1455"/>
    </row>
    <row r="6475" spans="2:87" s="1365" customFormat="1" x14ac:dyDescent="0.25">
      <c r="B6475" s="1831"/>
      <c r="C6475" s="1831"/>
      <c r="D6475" s="1627"/>
      <c r="E6475" s="1831"/>
      <c r="F6475" s="1831"/>
      <c r="G6475" s="1831"/>
      <c r="S6475" s="1473"/>
      <c r="BU6475" s="1819"/>
      <c r="CI6475" s="1455"/>
    </row>
    <row r="6476" spans="2:87" s="1365" customFormat="1" x14ac:dyDescent="0.25">
      <c r="B6476" s="1831"/>
      <c r="C6476" s="1831"/>
      <c r="D6476" s="1627"/>
      <c r="E6476" s="1831"/>
      <c r="F6476" s="1831"/>
      <c r="G6476" s="1831"/>
      <c r="S6476" s="1473"/>
      <c r="BU6476" s="1819"/>
      <c r="CI6476" s="1455"/>
    </row>
    <row r="6477" spans="2:87" s="1365" customFormat="1" x14ac:dyDescent="0.25">
      <c r="B6477" s="1831"/>
      <c r="C6477" s="1831"/>
      <c r="D6477" s="1627"/>
      <c r="E6477" s="1831"/>
      <c r="F6477" s="1831"/>
      <c r="G6477" s="1831"/>
      <c r="S6477" s="1473"/>
      <c r="BU6477" s="1819"/>
      <c r="CI6477" s="1455"/>
    </row>
    <row r="6478" spans="2:87" s="1365" customFormat="1" x14ac:dyDescent="0.25">
      <c r="B6478" s="1831"/>
      <c r="C6478" s="1831"/>
      <c r="D6478" s="1627"/>
      <c r="E6478" s="1831"/>
      <c r="F6478" s="1831"/>
      <c r="G6478" s="1831"/>
      <c r="S6478" s="1473"/>
      <c r="BU6478" s="1819"/>
      <c r="CI6478" s="1455"/>
    </row>
    <row r="6479" spans="2:87" s="1365" customFormat="1" x14ac:dyDescent="0.25">
      <c r="B6479" s="1831"/>
      <c r="C6479" s="1831"/>
      <c r="D6479" s="1627"/>
      <c r="E6479" s="1831"/>
      <c r="F6479" s="1831"/>
      <c r="G6479" s="1831"/>
      <c r="S6479" s="1473"/>
      <c r="BU6479" s="1819"/>
      <c r="CI6479" s="1455"/>
    </row>
    <row r="6480" spans="2:87" s="1365" customFormat="1" x14ac:dyDescent="0.25">
      <c r="B6480" s="1831"/>
      <c r="C6480" s="1831"/>
      <c r="D6480" s="1627"/>
      <c r="E6480" s="1831"/>
      <c r="F6480" s="1831"/>
      <c r="G6480" s="1831"/>
      <c r="S6480" s="1473"/>
      <c r="BU6480" s="1819"/>
      <c r="CI6480" s="1455"/>
    </row>
    <row r="6481" spans="2:87" s="1365" customFormat="1" x14ac:dyDescent="0.25">
      <c r="B6481" s="1831"/>
      <c r="C6481" s="1831"/>
      <c r="D6481" s="1627"/>
      <c r="E6481" s="1831"/>
      <c r="F6481" s="1831"/>
      <c r="G6481" s="1831"/>
      <c r="S6481" s="1473"/>
      <c r="BU6481" s="1819"/>
      <c r="CI6481" s="1455"/>
    </row>
    <row r="6482" spans="2:87" s="1365" customFormat="1" x14ac:dyDescent="0.25">
      <c r="B6482" s="1831"/>
      <c r="C6482" s="1831"/>
      <c r="D6482" s="1627"/>
      <c r="E6482" s="1831"/>
      <c r="F6482" s="1831"/>
      <c r="G6482" s="1831"/>
      <c r="S6482" s="1473"/>
      <c r="BU6482" s="1819"/>
      <c r="CI6482" s="1455"/>
    </row>
    <row r="6483" spans="2:87" s="1365" customFormat="1" x14ac:dyDescent="0.25">
      <c r="B6483" s="1831"/>
      <c r="C6483" s="1831"/>
      <c r="D6483" s="1627"/>
      <c r="E6483" s="1831"/>
      <c r="F6483" s="1831"/>
      <c r="G6483" s="1831"/>
      <c r="S6483" s="1473"/>
      <c r="BU6483" s="1819"/>
      <c r="CI6483" s="1455"/>
    </row>
    <row r="6484" spans="2:87" s="1365" customFormat="1" x14ac:dyDescent="0.25">
      <c r="B6484" s="1831"/>
      <c r="C6484" s="1831"/>
      <c r="D6484" s="1627"/>
      <c r="E6484" s="1831"/>
      <c r="F6484" s="1831"/>
      <c r="G6484" s="1831"/>
      <c r="S6484" s="1473"/>
      <c r="BU6484" s="1819"/>
      <c r="CI6484" s="1455"/>
    </row>
    <row r="6485" spans="2:87" s="1365" customFormat="1" x14ac:dyDescent="0.25">
      <c r="B6485" s="1831"/>
      <c r="C6485" s="1831"/>
      <c r="D6485" s="1627"/>
      <c r="E6485" s="1831"/>
      <c r="F6485" s="1831"/>
      <c r="G6485" s="1831"/>
      <c r="S6485" s="1473"/>
      <c r="BU6485" s="1819"/>
      <c r="CI6485" s="1455"/>
    </row>
    <row r="6486" spans="2:87" s="1365" customFormat="1" x14ac:dyDescent="0.25">
      <c r="B6486" s="1831"/>
      <c r="C6486" s="1831"/>
      <c r="D6486" s="1627"/>
      <c r="E6486" s="1831"/>
      <c r="F6486" s="1831"/>
      <c r="G6486" s="1831"/>
      <c r="S6486" s="1473"/>
      <c r="BU6486" s="1819"/>
      <c r="CI6486" s="1455"/>
    </row>
    <row r="6487" spans="2:87" s="1365" customFormat="1" x14ac:dyDescent="0.25">
      <c r="B6487" s="1831"/>
      <c r="C6487" s="1831"/>
      <c r="D6487" s="1627"/>
      <c r="E6487" s="1831"/>
      <c r="F6487" s="1831"/>
      <c r="G6487" s="1831"/>
      <c r="S6487" s="1473"/>
      <c r="BU6487" s="1819"/>
      <c r="CI6487" s="1455"/>
    </row>
    <row r="6488" spans="2:87" s="1365" customFormat="1" x14ac:dyDescent="0.25">
      <c r="B6488" s="1831"/>
      <c r="C6488" s="1831"/>
      <c r="D6488" s="1627"/>
      <c r="E6488" s="1831"/>
      <c r="F6488" s="1831"/>
      <c r="G6488" s="1831"/>
      <c r="S6488" s="1473"/>
      <c r="BU6488" s="1819"/>
      <c r="CI6488" s="1455"/>
    </row>
    <row r="6489" spans="2:87" s="1365" customFormat="1" x14ac:dyDescent="0.25">
      <c r="B6489" s="1831"/>
      <c r="C6489" s="1831"/>
      <c r="D6489" s="1627"/>
      <c r="E6489" s="1831"/>
      <c r="F6489" s="1831"/>
      <c r="G6489" s="1831"/>
      <c r="S6489" s="1473"/>
      <c r="BU6489" s="1819"/>
      <c r="CI6489" s="1455"/>
    </row>
    <row r="6490" spans="2:87" s="1365" customFormat="1" x14ac:dyDescent="0.25">
      <c r="B6490" s="1831"/>
      <c r="C6490" s="1831"/>
      <c r="D6490" s="1627"/>
      <c r="E6490" s="1831"/>
      <c r="F6490" s="1831"/>
      <c r="G6490" s="1831"/>
      <c r="S6490" s="1473"/>
      <c r="BU6490" s="1819"/>
      <c r="CI6490" s="1455"/>
    </row>
    <row r="6491" spans="2:87" s="1365" customFormat="1" x14ac:dyDescent="0.25">
      <c r="B6491" s="1831"/>
      <c r="C6491" s="1831"/>
      <c r="D6491" s="1627"/>
      <c r="E6491" s="1831"/>
      <c r="F6491" s="1831"/>
      <c r="G6491" s="1831"/>
      <c r="S6491" s="1473"/>
      <c r="BU6491" s="1819"/>
      <c r="CI6491" s="1455"/>
    </row>
    <row r="6492" spans="2:87" s="1365" customFormat="1" x14ac:dyDescent="0.25">
      <c r="B6492" s="1831"/>
      <c r="C6492" s="1831"/>
      <c r="D6492" s="1627"/>
      <c r="E6492" s="1831"/>
      <c r="F6492" s="1831"/>
      <c r="G6492" s="1831"/>
      <c r="S6492" s="1473"/>
      <c r="BU6492" s="1819"/>
      <c r="CI6492" s="1455"/>
    </row>
    <row r="6493" spans="2:87" s="1365" customFormat="1" x14ac:dyDescent="0.25">
      <c r="B6493" s="1831"/>
      <c r="C6493" s="1831"/>
      <c r="D6493" s="1627"/>
      <c r="E6493" s="1831"/>
      <c r="F6493" s="1831"/>
      <c r="G6493" s="1831"/>
      <c r="S6493" s="1473"/>
      <c r="BU6493" s="1819"/>
      <c r="CI6493" s="1455"/>
    </row>
    <row r="6494" spans="2:87" s="1365" customFormat="1" x14ac:dyDescent="0.25">
      <c r="B6494" s="1831"/>
      <c r="C6494" s="1831"/>
      <c r="D6494" s="1627"/>
      <c r="E6494" s="1831"/>
      <c r="F6494" s="1831"/>
      <c r="G6494" s="1831"/>
      <c r="S6494" s="1473"/>
      <c r="BU6494" s="1819"/>
      <c r="CI6494" s="1455"/>
    </row>
    <row r="6495" spans="2:87" s="1365" customFormat="1" x14ac:dyDescent="0.25">
      <c r="B6495" s="1831"/>
      <c r="C6495" s="1831"/>
      <c r="D6495" s="1627"/>
      <c r="E6495" s="1831"/>
      <c r="F6495" s="1831"/>
      <c r="G6495" s="1831"/>
      <c r="S6495" s="1473"/>
      <c r="BU6495" s="1819"/>
      <c r="CI6495" s="1455"/>
    </row>
    <row r="6496" spans="2:87" s="1365" customFormat="1" x14ac:dyDescent="0.25">
      <c r="B6496" s="1831"/>
      <c r="C6496" s="1831"/>
      <c r="D6496" s="1627"/>
      <c r="E6496" s="1831"/>
      <c r="F6496" s="1831"/>
      <c r="G6496" s="1831"/>
      <c r="S6496" s="1473"/>
      <c r="BU6496" s="1819"/>
      <c r="CI6496" s="1455"/>
    </row>
    <row r="6497" spans="2:87" s="1365" customFormat="1" x14ac:dyDescent="0.25">
      <c r="B6497" s="1831"/>
      <c r="C6497" s="1831"/>
      <c r="D6497" s="1627"/>
      <c r="E6497" s="1831"/>
      <c r="F6497" s="1831"/>
      <c r="G6497" s="1831"/>
      <c r="S6497" s="1473"/>
      <c r="BU6497" s="1819"/>
      <c r="CI6497" s="1455"/>
    </row>
    <row r="6498" spans="2:87" s="1365" customFormat="1" x14ac:dyDescent="0.25">
      <c r="B6498" s="1831"/>
      <c r="C6498" s="1831"/>
      <c r="D6498" s="1627"/>
      <c r="E6498" s="1831"/>
      <c r="F6498" s="1831"/>
      <c r="G6498" s="1831"/>
      <c r="S6498" s="1473"/>
      <c r="BU6498" s="1819"/>
      <c r="CI6498" s="1455"/>
    </row>
    <row r="6499" spans="2:87" s="1365" customFormat="1" x14ac:dyDescent="0.25">
      <c r="B6499" s="1831"/>
      <c r="C6499" s="1831"/>
      <c r="D6499" s="1627"/>
      <c r="E6499" s="1831"/>
      <c r="F6499" s="1831"/>
      <c r="G6499" s="1831"/>
      <c r="S6499" s="1473"/>
      <c r="BU6499" s="1819"/>
      <c r="CI6499" s="1455"/>
    </row>
    <row r="6500" spans="2:87" s="1365" customFormat="1" x14ac:dyDescent="0.25">
      <c r="B6500" s="1831"/>
      <c r="C6500" s="1831"/>
      <c r="D6500" s="1627"/>
      <c r="E6500" s="1831"/>
      <c r="F6500" s="1831"/>
      <c r="G6500" s="1831"/>
      <c r="S6500" s="1473"/>
      <c r="BU6500" s="1819"/>
      <c r="CI6500" s="1455"/>
    </row>
    <row r="6501" spans="2:87" s="1365" customFormat="1" x14ac:dyDescent="0.25">
      <c r="B6501" s="1831"/>
      <c r="C6501" s="1831"/>
      <c r="D6501" s="1627"/>
      <c r="E6501" s="1831"/>
      <c r="F6501" s="1831"/>
      <c r="G6501" s="1831"/>
      <c r="S6501" s="1473"/>
      <c r="BU6501" s="1819"/>
      <c r="CI6501" s="1455"/>
    </row>
    <row r="6502" spans="2:87" s="1365" customFormat="1" x14ac:dyDescent="0.25">
      <c r="B6502" s="1831"/>
      <c r="C6502" s="1831"/>
      <c r="D6502" s="1627"/>
      <c r="E6502" s="1831"/>
      <c r="F6502" s="1831"/>
      <c r="G6502" s="1831"/>
      <c r="S6502" s="1473"/>
      <c r="BU6502" s="1819"/>
      <c r="CI6502" s="1455"/>
    </row>
    <row r="6503" spans="2:87" s="1365" customFormat="1" x14ac:dyDescent="0.25">
      <c r="B6503" s="1831"/>
      <c r="C6503" s="1831"/>
      <c r="D6503" s="1627"/>
      <c r="E6503" s="1831"/>
      <c r="F6503" s="1831"/>
      <c r="G6503" s="1831"/>
      <c r="S6503" s="1473"/>
      <c r="BU6503" s="1819"/>
      <c r="CI6503" s="1455"/>
    </row>
    <row r="6504" spans="2:87" s="1365" customFormat="1" x14ac:dyDescent="0.25">
      <c r="B6504" s="1831"/>
      <c r="C6504" s="1831"/>
      <c r="D6504" s="1627"/>
      <c r="E6504" s="1831"/>
      <c r="F6504" s="1831"/>
      <c r="G6504" s="1831"/>
      <c r="S6504" s="1473"/>
      <c r="BU6504" s="1819"/>
      <c r="CI6504" s="1455"/>
    </row>
    <row r="6505" spans="2:87" s="1365" customFormat="1" x14ac:dyDescent="0.25">
      <c r="B6505" s="1831"/>
      <c r="C6505" s="1831"/>
      <c r="D6505" s="1627"/>
      <c r="E6505" s="1831"/>
      <c r="F6505" s="1831"/>
      <c r="G6505" s="1831"/>
      <c r="S6505" s="1473"/>
      <c r="BU6505" s="1819"/>
      <c r="CI6505" s="1455"/>
    </row>
    <row r="6506" spans="2:87" s="1365" customFormat="1" x14ac:dyDescent="0.25">
      <c r="B6506" s="1831"/>
      <c r="C6506" s="1831"/>
      <c r="D6506" s="1627"/>
      <c r="E6506" s="1831"/>
      <c r="F6506" s="1831"/>
      <c r="G6506" s="1831"/>
      <c r="S6506" s="1473"/>
      <c r="BU6506" s="1819"/>
      <c r="CI6506" s="1455"/>
    </row>
    <row r="6507" spans="2:87" s="1365" customFormat="1" x14ac:dyDescent="0.25">
      <c r="B6507" s="1831"/>
      <c r="C6507" s="1831"/>
      <c r="D6507" s="1627"/>
      <c r="E6507" s="1831"/>
      <c r="F6507" s="1831"/>
      <c r="G6507" s="1831"/>
      <c r="S6507" s="1473"/>
      <c r="BU6507" s="1819"/>
      <c r="CI6507" s="1455"/>
    </row>
    <row r="6508" spans="2:87" s="1365" customFormat="1" x14ac:dyDescent="0.25">
      <c r="B6508" s="1831"/>
      <c r="C6508" s="1831"/>
      <c r="D6508" s="1627"/>
      <c r="E6508" s="1831"/>
      <c r="F6508" s="1831"/>
      <c r="G6508" s="1831"/>
      <c r="S6508" s="1473"/>
      <c r="BU6508" s="1819"/>
      <c r="CI6508" s="1455"/>
    </row>
    <row r="6509" spans="2:87" s="1365" customFormat="1" x14ac:dyDescent="0.25">
      <c r="B6509" s="1831"/>
      <c r="C6509" s="1831"/>
      <c r="D6509" s="1627"/>
      <c r="E6509" s="1831"/>
      <c r="F6509" s="1831"/>
      <c r="G6509" s="1831"/>
      <c r="S6509" s="1473"/>
      <c r="BU6509" s="1819"/>
      <c r="CI6509" s="1455"/>
    </row>
    <row r="6510" spans="2:87" s="1365" customFormat="1" x14ac:dyDescent="0.25">
      <c r="B6510" s="1831"/>
      <c r="C6510" s="1831"/>
      <c r="D6510" s="1627"/>
      <c r="E6510" s="1831"/>
      <c r="F6510" s="1831"/>
      <c r="G6510" s="1831"/>
      <c r="S6510" s="1473"/>
      <c r="BU6510" s="1819"/>
      <c r="CI6510" s="1455"/>
    </row>
    <row r="6511" spans="2:87" s="1365" customFormat="1" x14ac:dyDescent="0.25">
      <c r="B6511" s="1831"/>
      <c r="C6511" s="1831"/>
      <c r="D6511" s="1627"/>
      <c r="E6511" s="1831"/>
      <c r="F6511" s="1831"/>
      <c r="G6511" s="1831"/>
      <c r="S6511" s="1473"/>
      <c r="BU6511" s="1819"/>
      <c r="CI6511" s="1455"/>
    </row>
    <row r="6512" spans="2:87" s="1365" customFormat="1" x14ac:dyDescent="0.25">
      <c r="B6512" s="1831"/>
      <c r="C6512" s="1831"/>
      <c r="D6512" s="1627"/>
      <c r="E6512" s="1831"/>
      <c r="F6512" s="1831"/>
      <c r="G6512" s="1831"/>
      <c r="S6512" s="1473"/>
      <c r="BU6512" s="1819"/>
      <c r="CI6512" s="1455"/>
    </row>
    <row r="6513" spans="2:87" s="1365" customFormat="1" x14ac:dyDescent="0.25">
      <c r="B6513" s="1831"/>
      <c r="C6513" s="1831"/>
      <c r="D6513" s="1627"/>
      <c r="E6513" s="1831"/>
      <c r="F6513" s="1831"/>
      <c r="G6513" s="1831"/>
      <c r="S6513" s="1473"/>
      <c r="BU6513" s="1819"/>
      <c r="CI6513" s="1455"/>
    </row>
    <row r="6514" spans="2:87" s="1365" customFormat="1" x14ac:dyDescent="0.25">
      <c r="B6514" s="1831"/>
      <c r="C6514" s="1831"/>
      <c r="D6514" s="1627"/>
      <c r="E6514" s="1831"/>
      <c r="F6514" s="1831"/>
      <c r="G6514" s="1831"/>
      <c r="S6514" s="1473"/>
      <c r="BU6514" s="1819"/>
      <c r="CI6514" s="1455"/>
    </row>
    <row r="6515" spans="2:87" s="1365" customFormat="1" x14ac:dyDescent="0.25">
      <c r="B6515" s="1831"/>
      <c r="C6515" s="1831"/>
      <c r="D6515" s="1627"/>
      <c r="E6515" s="1831"/>
      <c r="F6515" s="1831"/>
      <c r="G6515" s="1831"/>
      <c r="S6515" s="1473"/>
      <c r="BU6515" s="1819"/>
      <c r="CI6515" s="1455"/>
    </row>
    <row r="6516" spans="2:87" s="1365" customFormat="1" x14ac:dyDescent="0.25">
      <c r="B6516" s="1831"/>
      <c r="C6516" s="1831"/>
      <c r="D6516" s="1627"/>
      <c r="E6516" s="1831"/>
      <c r="F6516" s="1831"/>
      <c r="G6516" s="1831"/>
      <c r="S6516" s="1473"/>
      <c r="BU6516" s="1819"/>
      <c r="CI6516" s="1455"/>
    </row>
    <row r="6517" spans="2:87" s="1365" customFormat="1" x14ac:dyDescent="0.25">
      <c r="B6517" s="1831"/>
      <c r="C6517" s="1831"/>
      <c r="D6517" s="1627"/>
      <c r="E6517" s="1831"/>
      <c r="F6517" s="1831"/>
      <c r="G6517" s="1831"/>
      <c r="S6517" s="1473"/>
      <c r="BU6517" s="1819"/>
      <c r="CI6517" s="1455"/>
    </row>
    <row r="6518" spans="2:87" s="1365" customFormat="1" x14ac:dyDescent="0.25">
      <c r="B6518" s="1831"/>
      <c r="C6518" s="1831"/>
      <c r="D6518" s="1627"/>
      <c r="E6518" s="1831"/>
      <c r="F6518" s="1831"/>
      <c r="G6518" s="1831"/>
      <c r="S6518" s="1473"/>
      <c r="BU6518" s="1819"/>
      <c r="CI6518" s="1455"/>
    </row>
    <row r="6519" spans="2:87" s="1365" customFormat="1" x14ac:dyDescent="0.25">
      <c r="B6519" s="1831"/>
      <c r="C6519" s="1831"/>
      <c r="D6519" s="1627"/>
      <c r="E6519" s="1831"/>
      <c r="F6519" s="1831"/>
      <c r="G6519" s="1831"/>
      <c r="S6519" s="1473"/>
      <c r="BU6519" s="1819"/>
      <c r="CI6519" s="1455"/>
    </row>
    <row r="6520" spans="2:87" s="1365" customFormat="1" x14ac:dyDescent="0.25">
      <c r="B6520" s="1831"/>
      <c r="C6520" s="1831"/>
      <c r="D6520" s="1627"/>
      <c r="E6520" s="1831"/>
      <c r="F6520" s="1831"/>
      <c r="G6520" s="1831"/>
      <c r="S6520" s="1473"/>
      <c r="BU6520" s="1819"/>
      <c r="CI6520" s="1455"/>
    </row>
    <row r="6521" spans="2:87" s="1365" customFormat="1" x14ac:dyDescent="0.25">
      <c r="B6521" s="1831"/>
      <c r="C6521" s="1831"/>
      <c r="D6521" s="1627"/>
      <c r="E6521" s="1831"/>
      <c r="F6521" s="1831"/>
      <c r="G6521" s="1831"/>
      <c r="S6521" s="1473"/>
      <c r="BU6521" s="1819"/>
      <c r="CI6521" s="1455"/>
    </row>
    <row r="6522" spans="2:87" s="1365" customFormat="1" x14ac:dyDescent="0.25">
      <c r="B6522" s="1831"/>
      <c r="C6522" s="1831"/>
      <c r="D6522" s="1627"/>
      <c r="E6522" s="1831"/>
      <c r="F6522" s="1831"/>
      <c r="G6522" s="1831"/>
      <c r="S6522" s="1473"/>
      <c r="BU6522" s="1819"/>
      <c r="CI6522" s="1455"/>
    </row>
    <row r="6523" spans="2:87" s="1365" customFormat="1" x14ac:dyDescent="0.25">
      <c r="B6523" s="1831"/>
      <c r="C6523" s="1831"/>
      <c r="D6523" s="1627"/>
      <c r="E6523" s="1831"/>
      <c r="F6523" s="1831"/>
      <c r="G6523" s="1831"/>
      <c r="S6523" s="1473"/>
      <c r="BU6523" s="1819"/>
      <c r="CI6523" s="1455"/>
    </row>
    <row r="6524" spans="2:87" s="1365" customFormat="1" x14ac:dyDescent="0.25">
      <c r="B6524" s="1831"/>
      <c r="C6524" s="1831"/>
      <c r="D6524" s="1627"/>
      <c r="E6524" s="1831"/>
      <c r="F6524" s="1831"/>
      <c r="G6524" s="1831"/>
      <c r="S6524" s="1473"/>
      <c r="BU6524" s="1819"/>
      <c r="CI6524" s="1455"/>
    </row>
    <row r="6525" spans="2:87" s="1365" customFormat="1" x14ac:dyDescent="0.25">
      <c r="B6525" s="1831"/>
      <c r="C6525" s="1831"/>
      <c r="D6525" s="1627"/>
      <c r="E6525" s="1831"/>
      <c r="F6525" s="1831"/>
      <c r="G6525" s="1831"/>
      <c r="S6525" s="1473"/>
      <c r="BU6525" s="1819"/>
      <c r="CI6525" s="1455"/>
    </row>
    <row r="6526" spans="2:87" s="1365" customFormat="1" x14ac:dyDescent="0.25">
      <c r="B6526" s="1831"/>
      <c r="C6526" s="1831"/>
      <c r="D6526" s="1627"/>
      <c r="E6526" s="1831"/>
      <c r="F6526" s="1831"/>
      <c r="G6526" s="1831"/>
      <c r="S6526" s="1473"/>
      <c r="BU6526" s="1819"/>
      <c r="CI6526" s="1455"/>
    </row>
    <row r="6527" spans="2:87" s="1365" customFormat="1" x14ac:dyDescent="0.25">
      <c r="B6527" s="1831"/>
      <c r="C6527" s="1831"/>
      <c r="D6527" s="1627"/>
      <c r="E6527" s="1831"/>
      <c r="F6527" s="1831"/>
      <c r="G6527" s="1831"/>
      <c r="S6527" s="1473"/>
      <c r="BU6527" s="1819"/>
      <c r="CI6527" s="1455"/>
    </row>
    <row r="6528" spans="2:87" s="1365" customFormat="1" x14ac:dyDescent="0.25">
      <c r="B6528" s="1831"/>
      <c r="C6528" s="1831"/>
      <c r="D6528" s="1627"/>
      <c r="E6528" s="1831"/>
      <c r="F6528" s="1831"/>
      <c r="G6528" s="1831"/>
      <c r="S6528" s="1473"/>
      <c r="BU6528" s="1819"/>
      <c r="CI6528" s="1455"/>
    </row>
    <row r="6529" spans="2:87" s="1365" customFormat="1" x14ac:dyDescent="0.25">
      <c r="B6529" s="1831"/>
      <c r="C6529" s="1831"/>
      <c r="D6529" s="1627"/>
      <c r="E6529" s="1831"/>
      <c r="F6529" s="1831"/>
      <c r="G6529" s="1831"/>
      <c r="S6529" s="1473"/>
      <c r="BU6529" s="1819"/>
      <c r="CI6529" s="1455"/>
    </row>
    <row r="6530" spans="2:87" s="1365" customFormat="1" x14ac:dyDescent="0.25">
      <c r="B6530" s="1831"/>
      <c r="C6530" s="1831"/>
      <c r="D6530" s="1627"/>
      <c r="E6530" s="1831"/>
      <c r="F6530" s="1831"/>
      <c r="G6530" s="1831"/>
      <c r="S6530" s="1473"/>
      <c r="BU6530" s="1819"/>
      <c r="CI6530" s="1455"/>
    </row>
    <row r="6531" spans="2:87" s="1365" customFormat="1" x14ac:dyDescent="0.25">
      <c r="B6531" s="1831"/>
      <c r="C6531" s="1831"/>
      <c r="D6531" s="1627"/>
      <c r="E6531" s="1831"/>
      <c r="F6531" s="1831"/>
      <c r="G6531" s="1831"/>
      <c r="S6531" s="1473"/>
      <c r="BU6531" s="1819"/>
      <c r="CI6531" s="1455"/>
    </row>
    <row r="6532" spans="2:87" s="1365" customFormat="1" x14ac:dyDescent="0.25">
      <c r="B6532" s="1831"/>
      <c r="C6532" s="1831"/>
      <c r="D6532" s="1627"/>
      <c r="E6532" s="1831"/>
      <c r="F6532" s="1831"/>
      <c r="G6532" s="1831"/>
      <c r="S6532" s="1473"/>
      <c r="BU6532" s="1819"/>
      <c r="CI6532" s="1455"/>
    </row>
    <row r="6533" spans="2:87" s="1365" customFormat="1" x14ac:dyDescent="0.25">
      <c r="B6533" s="1831"/>
      <c r="C6533" s="1831"/>
      <c r="D6533" s="1627"/>
      <c r="E6533" s="1831"/>
      <c r="F6533" s="1831"/>
      <c r="G6533" s="1831"/>
      <c r="S6533" s="1473"/>
      <c r="BU6533" s="1819"/>
      <c r="CI6533" s="1455"/>
    </row>
    <row r="6534" spans="2:87" s="1365" customFormat="1" x14ac:dyDescent="0.25">
      <c r="B6534" s="1831"/>
      <c r="C6534" s="1831"/>
      <c r="D6534" s="1627"/>
      <c r="E6534" s="1831"/>
      <c r="F6534" s="1831"/>
      <c r="G6534" s="1831"/>
      <c r="S6534" s="1473"/>
      <c r="BU6534" s="1819"/>
      <c r="CI6534" s="1455"/>
    </row>
    <row r="6535" spans="2:87" s="1365" customFormat="1" x14ac:dyDescent="0.25">
      <c r="B6535" s="1831"/>
      <c r="C6535" s="1831"/>
      <c r="D6535" s="1627"/>
      <c r="E6535" s="1831"/>
      <c r="F6535" s="1831"/>
      <c r="G6535" s="1831"/>
      <c r="S6535" s="1473"/>
      <c r="BU6535" s="1819"/>
      <c r="CI6535" s="1455"/>
    </row>
    <row r="6536" spans="2:87" s="1365" customFormat="1" x14ac:dyDescent="0.25">
      <c r="B6536" s="1831"/>
      <c r="C6536" s="1831"/>
      <c r="D6536" s="1627"/>
      <c r="E6536" s="1831"/>
      <c r="F6536" s="1831"/>
      <c r="G6536" s="1831"/>
      <c r="S6536" s="1473"/>
      <c r="BU6536" s="1819"/>
      <c r="CI6536" s="1455"/>
    </row>
    <row r="6537" spans="2:87" s="1365" customFormat="1" x14ac:dyDescent="0.25">
      <c r="B6537" s="1831"/>
      <c r="C6537" s="1831"/>
      <c r="D6537" s="1627"/>
      <c r="E6537" s="1831"/>
      <c r="F6537" s="1831"/>
      <c r="G6537" s="1831"/>
      <c r="S6537" s="1473"/>
      <c r="BU6537" s="1819"/>
      <c r="CI6537" s="1455"/>
    </row>
    <row r="6538" spans="2:87" s="1365" customFormat="1" x14ac:dyDescent="0.25">
      <c r="B6538" s="1831"/>
      <c r="C6538" s="1831"/>
      <c r="D6538" s="1627"/>
      <c r="E6538" s="1831"/>
      <c r="F6538" s="1831"/>
      <c r="G6538" s="1831"/>
      <c r="S6538" s="1473"/>
      <c r="BU6538" s="1819"/>
      <c r="CI6538" s="1455"/>
    </row>
    <row r="6539" spans="2:87" s="1365" customFormat="1" x14ac:dyDescent="0.25">
      <c r="B6539" s="1831"/>
      <c r="C6539" s="1831"/>
      <c r="D6539" s="1627"/>
      <c r="E6539" s="1831"/>
      <c r="F6539" s="1831"/>
      <c r="G6539" s="1831"/>
      <c r="S6539" s="1473"/>
      <c r="BU6539" s="1819"/>
      <c r="CI6539" s="1455"/>
    </row>
    <row r="6540" spans="2:87" s="1365" customFormat="1" x14ac:dyDescent="0.25">
      <c r="B6540" s="1831"/>
      <c r="C6540" s="1831"/>
      <c r="D6540" s="1627"/>
      <c r="E6540" s="1831"/>
      <c r="F6540" s="1831"/>
      <c r="G6540" s="1831"/>
      <c r="S6540" s="1473"/>
      <c r="BU6540" s="1819"/>
      <c r="CI6540" s="1455"/>
    </row>
    <row r="6541" spans="2:87" s="1365" customFormat="1" x14ac:dyDescent="0.25">
      <c r="B6541" s="1831"/>
      <c r="C6541" s="1831"/>
      <c r="D6541" s="1627"/>
      <c r="E6541" s="1831"/>
      <c r="F6541" s="1831"/>
      <c r="G6541" s="1831"/>
      <c r="S6541" s="1473"/>
      <c r="BU6541" s="1819"/>
      <c r="CI6541" s="1455"/>
    </row>
    <row r="6542" spans="2:87" s="1365" customFormat="1" x14ac:dyDescent="0.25">
      <c r="B6542" s="1831"/>
      <c r="C6542" s="1831"/>
      <c r="D6542" s="1627"/>
      <c r="E6542" s="1831"/>
      <c r="F6542" s="1831"/>
      <c r="G6542" s="1831"/>
      <c r="S6542" s="1473"/>
      <c r="BU6542" s="1819"/>
      <c r="CI6542" s="1455"/>
    </row>
    <row r="6543" spans="2:87" s="1365" customFormat="1" x14ac:dyDescent="0.25">
      <c r="B6543" s="1831"/>
      <c r="C6543" s="1831"/>
      <c r="D6543" s="1627"/>
      <c r="E6543" s="1831"/>
      <c r="F6543" s="1831"/>
      <c r="G6543" s="1831"/>
      <c r="S6543" s="1473"/>
      <c r="BU6543" s="1819"/>
      <c r="CI6543" s="1455"/>
    </row>
    <row r="6544" spans="2:87" s="1365" customFormat="1" x14ac:dyDescent="0.25">
      <c r="B6544" s="1831"/>
      <c r="C6544" s="1831"/>
      <c r="D6544" s="1627"/>
      <c r="E6544" s="1831"/>
      <c r="F6544" s="1831"/>
      <c r="G6544" s="1831"/>
      <c r="S6544" s="1473"/>
      <c r="BU6544" s="1819"/>
      <c r="CI6544" s="1455"/>
    </row>
    <row r="6545" spans="2:87" s="1365" customFormat="1" x14ac:dyDescent="0.25">
      <c r="B6545" s="1831"/>
      <c r="C6545" s="1831"/>
      <c r="D6545" s="1627"/>
      <c r="E6545" s="1831"/>
      <c r="F6545" s="1831"/>
      <c r="G6545" s="1831"/>
      <c r="S6545" s="1473"/>
      <c r="BU6545" s="1819"/>
      <c r="CI6545" s="1455"/>
    </row>
    <row r="6546" spans="2:87" s="1365" customFormat="1" x14ac:dyDescent="0.25">
      <c r="B6546" s="1831"/>
      <c r="C6546" s="1831"/>
      <c r="D6546" s="1627"/>
      <c r="E6546" s="1831"/>
      <c r="F6546" s="1831"/>
      <c r="G6546" s="1831"/>
      <c r="S6546" s="1473"/>
      <c r="BU6546" s="1819"/>
      <c r="CI6546" s="1455"/>
    </row>
    <row r="6547" spans="2:87" s="1365" customFormat="1" x14ac:dyDescent="0.25">
      <c r="B6547" s="1831"/>
      <c r="C6547" s="1831"/>
      <c r="D6547" s="1627"/>
      <c r="E6547" s="1831"/>
      <c r="F6547" s="1831"/>
      <c r="G6547" s="1831"/>
      <c r="S6547" s="1473"/>
      <c r="BU6547" s="1819"/>
      <c r="CI6547" s="1455"/>
    </row>
    <row r="6548" spans="2:87" s="1365" customFormat="1" x14ac:dyDescent="0.25">
      <c r="B6548" s="1831"/>
      <c r="C6548" s="1831"/>
      <c r="D6548" s="1627"/>
      <c r="E6548" s="1831"/>
      <c r="F6548" s="1831"/>
      <c r="G6548" s="1831"/>
      <c r="S6548" s="1473"/>
      <c r="BU6548" s="1819"/>
      <c r="CI6548" s="1455"/>
    </row>
    <row r="6549" spans="2:87" s="1365" customFormat="1" x14ac:dyDescent="0.25">
      <c r="B6549" s="1831"/>
      <c r="C6549" s="1831"/>
      <c r="D6549" s="1627"/>
      <c r="E6549" s="1831"/>
      <c r="F6549" s="1831"/>
      <c r="G6549" s="1831"/>
      <c r="S6549" s="1473"/>
      <c r="BU6549" s="1819"/>
      <c r="CI6549" s="1455"/>
    </row>
    <row r="6550" spans="2:87" s="1365" customFormat="1" x14ac:dyDescent="0.25">
      <c r="B6550" s="1831"/>
      <c r="C6550" s="1831"/>
      <c r="D6550" s="1627"/>
      <c r="E6550" s="1831"/>
      <c r="F6550" s="1831"/>
      <c r="G6550" s="1831"/>
      <c r="S6550" s="1473"/>
      <c r="BU6550" s="1819"/>
      <c r="CI6550" s="1455"/>
    </row>
    <row r="6551" spans="2:87" s="1365" customFormat="1" x14ac:dyDescent="0.25">
      <c r="B6551" s="1831"/>
      <c r="C6551" s="1831"/>
      <c r="D6551" s="1627"/>
      <c r="E6551" s="1831"/>
      <c r="F6551" s="1831"/>
      <c r="G6551" s="1831"/>
      <c r="S6551" s="1473"/>
      <c r="BU6551" s="1819"/>
      <c r="CI6551" s="1455"/>
    </row>
    <row r="6552" spans="2:87" s="1365" customFormat="1" x14ac:dyDescent="0.25">
      <c r="B6552" s="1831"/>
      <c r="C6552" s="1831"/>
      <c r="D6552" s="1627"/>
      <c r="E6552" s="1831"/>
      <c r="F6552" s="1831"/>
      <c r="G6552" s="1831"/>
      <c r="S6552" s="1473"/>
      <c r="BU6552" s="1819"/>
      <c r="CI6552" s="1455"/>
    </row>
    <row r="6553" spans="2:87" s="1365" customFormat="1" x14ac:dyDescent="0.25">
      <c r="B6553" s="1831"/>
      <c r="C6553" s="1831"/>
      <c r="D6553" s="1627"/>
      <c r="E6553" s="1831"/>
      <c r="F6553" s="1831"/>
      <c r="G6553" s="1831"/>
      <c r="S6553" s="1473"/>
      <c r="BU6553" s="1819"/>
      <c r="CI6553" s="1455"/>
    </row>
    <row r="6554" spans="2:87" s="1365" customFormat="1" x14ac:dyDescent="0.25">
      <c r="B6554" s="1831"/>
      <c r="C6554" s="1831"/>
      <c r="D6554" s="1627"/>
      <c r="E6554" s="1831"/>
      <c r="F6554" s="1831"/>
      <c r="G6554" s="1831"/>
      <c r="S6554" s="1473"/>
      <c r="BU6554" s="1819"/>
      <c r="CI6554" s="1455"/>
    </row>
    <row r="6555" spans="2:87" s="1365" customFormat="1" x14ac:dyDescent="0.25">
      <c r="B6555" s="1831"/>
      <c r="C6555" s="1831"/>
      <c r="D6555" s="1627"/>
      <c r="E6555" s="1831"/>
      <c r="F6555" s="1831"/>
      <c r="G6555" s="1831"/>
      <c r="S6555" s="1473"/>
      <c r="BU6555" s="1819"/>
      <c r="CI6555" s="1455"/>
    </row>
    <row r="6556" spans="2:87" s="1365" customFormat="1" x14ac:dyDescent="0.25">
      <c r="B6556" s="1831"/>
      <c r="C6556" s="1831"/>
      <c r="D6556" s="1627"/>
      <c r="E6556" s="1831"/>
      <c r="F6556" s="1831"/>
      <c r="G6556" s="1831"/>
      <c r="S6556" s="1473"/>
      <c r="BU6556" s="1819"/>
      <c r="CI6556" s="1455"/>
    </row>
    <row r="6557" spans="2:87" s="1365" customFormat="1" x14ac:dyDescent="0.25">
      <c r="B6557" s="1831"/>
      <c r="C6557" s="1831"/>
      <c r="D6557" s="1627"/>
      <c r="E6557" s="1831"/>
      <c r="F6557" s="1831"/>
      <c r="G6557" s="1831"/>
      <c r="S6557" s="1473"/>
      <c r="BU6557" s="1819"/>
      <c r="CI6557" s="1455"/>
    </row>
    <row r="6558" spans="2:87" s="1365" customFormat="1" x14ac:dyDescent="0.25">
      <c r="B6558" s="1831"/>
      <c r="C6558" s="1831"/>
      <c r="D6558" s="1627"/>
      <c r="E6558" s="1831"/>
      <c r="F6558" s="1831"/>
      <c r="G6558" s="1831"/>
      <c r="S6558" s="1473"/>
      <c r="BU6558" s="1819"/>
      <c r="CI6558" s="1455"/>
    </row>
    <row r="6559" spans="2:87" s="1365" customFormat="1" x14ac:dyDescent="0.25">
      <c r="B6559" s="1831"/>
      <c r="C6559" s="1831"/>
      <c r="D6559" s="1627"/>
      <c r="E6559" s="1831"/>
      <c r="F6559" s="1831"/>
      <c r="G6559" s="1831"/>
      <c r="S6559" s="1473"/>
      <c r="BU6559" s="1819"/>
      <c r="CI6559" s="1455"/>
    </row>
    <row r="6560" spans="2:87" s="1365" customFormat="1" x14ac:dyDescent="0.25">
      <c r="B6560" s="1831"/>
      <c r="C6560" s="1831"/>
      <c r="D6560" s="1627"/>
      <c r="E6560" s="1831"/>
      <c r="F6560" s="1831"/>
      <c r="G6560" s="1831"/>
      <c r="S6560" s="1473"/>
      <c r="BU6560" s="1819"/>
      <c r="CI6560" s="1455"/>
    </row>
    <row r="6561" spans="2:87" s="1365" customFormat="1" x14ac:dyDescent="0.25">
      <c r="B6561" s="1831"/>
      <c r="C6561" s="1831"/>
      <c r="D6561" s="1627"/>
      <c r="E6561" s="1831"/>
      <c r="F6561" s="1831"/>
      <c r="G6561" s="1831"/>
      <c r="S6561" s="1473"/>
      <c r="BU6561" s="1819"/>
      <c r="CI6561" s="1455"/>
    </row>
    <row r="6562" spans="2:87" s="1365" customFormat="1" x14ac:dyDescent="0.25">
      <c r="B6562" s="1831"/>
      <c r="C6562" s="1831"/>
      <c r="D6562" s="1627"/>
      <c r="E6562" s="1831"/>
      <c r="F6562" s="1831"/>
      <c r="G6562" s="1831"/>
      <c r="S6562" s="1473"/>
      <c r="BU6562" s="1819"/>
      <c r="CI6562" s="1455"/>
    </row>
    <row r="6563" spans="2:87" s="1365" customFormat="1" x14ac:dyDescent="0.25">
      <c r="B6563" s="1831"/>
      <c r="C6563" s="1831"/>
      <c r="D6563" s="1627"/>
      <c r="E6563" s="1831"/>
      <c r="F6563" s="1831"/>
      <c r="G6563" s="1831"/>
      <c r="S6563" s="1473"/>
      <c r="BU6563" s="1819"/>
      <c r="CI6563" s="1455"/>
    </row>
    <row r="6564" spans="2:87" s="1365" customFormat="1" x14ac:dyDescent="0.25">
      <c r="B6564" s="1831"/>
      <c r="C6564" s="1831"/>
      <c r="D6564" s="1627"/>
      <c r="E6564" s="1831"/>
      <c r="F6564" s="1831"/>
      <c r="G6564" s="1831"/>
      <c r="S6564" s="1473"/>
      <c r="BU6564" s="1819"/>
      <c r="CI6564" s="1455"/>
    </row>
    <row r="6565" spans="2:87" s="1365" customFormat="1" x14ac:dyDescent="0.25">
      <c r="B6565" s="1831"/>
      <c r="C6565" s="1831"/>
      <c r="D6565" s="1627"/>
      <c r="E6565" s="1831"/>
      <c r="F6565" s="1831"/>
      <c r="G6565" s="1831"/>
      <c r="S6565" s="1473"/>
      <c r="BU6565" s="1819"/>
      <c r="CI6565" s="1455"/>
    </row>
    <row r="6566" spans="2:87" s="1365" customFormat="1" x14ac:dyDescent="0.25">
      <c r="B6566" s="1831"/>
      <c r="C6566" s="1831"/>
      <c r="D6566" s="1627"/>
      <c r="E6566" s="1831"/>
      <c r="F6566" s="1831"/>
      <c r="G6566" s="1831"/>
      <c r="S6566" s="1473"/>
      <c r="BU6566" s="1819"/>
      <c r="CI6566" s="1455"/>
    </row>
    <row r="6567" spans="2:87" s="1365" customFormat="1" x14ac:dyDescent="0.25">
      <c r="B6567" s="1831"/>
      <c r="C6567" s="1831"/>
      <c r="D6567" s="1627"/>
      <c r="E6567" s="1831"/>
      <c r="F6567" s="1831"/>
      <c r="G6567" s="1831"/>
      <c r="S6567" s="1473"/>
      <c r="BU6567" s="1819"/>
      <c r="CI6567" s="1455"/>
    </row>
    <row r="6568" spans="2:87" s="1365" customFormat="1" x14ac:dyDescent="0.25">
      <c r="B6568" s="1831"/>
      <c r="C6568" s="1831"/>
      <c r="D6568" s="1627"/>
      <c r="E6568" s="1831"/>
      <c r="F6568" s="1831"/>
      <c r="G6568" s="1831"/>
      <c r="S6568" s="1473"/>
      <c r="BU6568" s="1819"/>
      <c r="CI6568" s="1455"/>
    </row>
    <row r="6569" spans="2:87" s="1365" customFormat="1" x14ac:dyDescent="0.25">
      <c r="B6569" s="1831"/>
      <c r="C6569" s="1831"/>
      <c r="D6569" s="1627"/>
      <c r="E6569" s="1831"/>
      <c r="F6569" s="1831"/>
      <c r="G6569" s="1831"/>
      <c r="S6569" s="1473"/>
      <c r="BU6569" s="1819"/>
      <c r="CI6569" s="1455"/>
    </row>
    <row r="6570" spans="2:87" s="1365" customFormat="1" x14ac:dyDescent="0.25">
      <c r="B6570" s="1831"/>
      <c r="C6570" s="1831"/>
      <c r="D6570" s="1627"/>
      <c r="E6570" s="1831"/>
      <c r="F6570" s="1831"/>
      <c r="G6570" s="1831"/>
      <c r="S6570" s="1473"/>
      <c r="BU6570" s="1819"/>
      <c r="CI6570" s="1455"/>
    </row>
    <row r="6571" spans="2:87" s="1365" customFormat="1" x14ac:dyDescent="0.25">
      <c r="B6571" s="1831"/>
      <c r="C6571" s="1831"/>
      <c r="D6571" s="1627"/>
      <c r="E6571" s="1831"/>
      <c r="F6571" s="1831"/>
      <c r="G6571" s="1831"/>
      <c r="S6571" s="1473"/>
      <c r="BU6571" s="1819"/>
      <c r="CI6571" s="1455"/>
    </row>
    <row r="6572" spans="2:87" s="1365" customFormat="1" x14ac:dyDescent="0.25">
      <c r="B6572" s="1831"/>
      <c r="C6572" s="1831"/>
      <c r="D6572" s="1627"/>
      <c r="E6572" s="1831"/>
      <c r="F6572" s="1831"/>
      <c r="G6572" s="1831"/>
      <c r="S6572" s="1473"/>
      <c r="BU6572" s="1819"/>
      <c r="CI6572" s="1455"/>
    </row>
    <row r="6573" spans="2:87" s="1365" customFormat="1" x14ac:dyDescent="0.25">
      <c r="B6573" s="1831"/>
      <c r="C6573" s="1831"/>
      <c r="D6573" s="1627"/>
      <c r="E6573" s="1831"/>
      <c r="F6573" s="1831"/>
      <c r="G6573" s="1831"/>
      <c r="S6573" s="1473"/>
      <c r="BU6573" s="1819"/>
      <c r="CI6573" s="1455"/>
    </row>
    <row r="6574" spans="2:87" s="1365" customFormat="1" x14ac:dyDescent="0.25">
      <c r="B6574" s="1831"/>
      <c r="C6574" s="1831"/>
      <c r="D6574" s="1627"/>
      <c r="E6574" s="1831"/>
      <c r="F6574" s="1831"/>
      <c r="G6574" s="1831"/>
      <c r="S6574" s="1473"/>
      <c r="BU6574" s="1819"/>
      <c r="CI6574" s="1455"/>
    </row>
    <row r="6575" spans="2:87" s="1365" customFormat="1" x14ac:dyDescent="0.25">
      <c r="B6575" s="1831"/>
      <c r="C6575" s="1831"/>
      <c r="D6575" s="1627"/>
      <c r="E6575" s="1831"/>
      <c r="F6575" s="1831"/>
      <c r="G6575" s="1831"/>
      <c r="S6575" s="1473"/>
      <c r="BU6575" s="1819"/>
      <c r="CI6575" s="1455"/>
    </row>
    <row r="6576" spans="2:87" s="1365" customFormat="1" x14ac:dyDescent="0.25">
      <c r="B6576" s="1831"/>
      <c r="C6576" s="1831"/>
      <c r="D6576" s="1627"/>
      <c r="E6576" s="1831"/>
      <c r="F6576" s="1831"/>
      <c r="G6576" s="1831"/>
      <c r="S6576" s="1473"/>
      <c r="BU6576" s="1819"/>
      <c r="CI6576" s="1455"/>
    </row>
    <row r="6577" spans="2:87" s="1365" customFormat="1" x14ac:dyDescent="0.25">
      <c r="B6577" s="1831"/>
      <c r="C6577" s="1831"/>
      <c r="D6577" s="1627"/>
      <c r="E6577" s="1831"/>
      <c r="F6577" s="1831"/>
      <c r="G6577" s="1831"/>
      <c r="S6577" s="1473"/>
      <c r="BU6577" s="1819"/>
      <c r="CI6577" s="1455"/>
    </row>
    <row r="6578" spans="2:87" s="1365" customFormat="1" x14ac:dyDescent="0.25">
      <c r="B6578" s="1831"/>
      <c r="C6578" s="1831"/>
      <c r="D6578" s="1627"/>
      <c r="E6578" s="1831"/>
      <c r="F6578" s="1831"/>
      <c r="G6578" s="1831"/>
      <c r="S6578" s="1473"/>
      <c r="BU6578" s="1819"/>
      <c r="CI6578" s="1455"/>
    </row>
    <row r="6579" spans="2:87" s="1365" customFormat="1" x14ac:dyDescent="0.25">
      <c r="B6579" s="1831"/>
      <c r="C6579" s="1831"/>
      <c r="D6579" s="1627"/>
      <c r="E6579" s="1831"/>
      <c r="F6579" s="1831"/>
      <c r="G6579" s="1831"/>
      <c r="S6579" s="1473"/>
      <c r="BU6579" s="1819"/>
      <c r="CI6579" s="1455"/>
    </row>
    <row r="6580" spans="2:87" s="1365" customFormat="1" x14ac:dyDescent="0.25">
      <c r="B6580" s="1831"/>
      <c r="C6580" s="1831"/>
      <c r="D6580" s="1627"/>
      <c r="E6580" s="1831"/>
      <c r="F6580" s="1831"/>
      <c r="G6580" s="1831"/>
      <c r="S6580" s="1473"/>
      <c r="BU6580" s="1819"/>
      <c r="CI6580" s="1455"/>
    </row>
    <row r="6581" spans="2:87" s="1365" customFormat="1" x14ac:dyDescent="0.25">
      <c r="B6581" s="1831"/>
      <c r="C6581" s="1831"/>
      <c r="D6581" s="1627"/>
      <c r="E6581" s="1831"/>
      <c r="F6581" s="1831"/>
      <c r="G6581" s="1831"/>
      <c r="S6581" s="1473"/>
      <c r="BU6581" s="1819"/>
      <c r="CI6581" s="1455"/>
    </row>
    <row r="6582" spans="2:87" s="1365" customFormat="1" x14ac:dyDescent="0.25">
      <c r="B6582" s="1831"/>
      <c r="C6582" s="1831"/>
      <c r="D6582" s="1627"/>
      <c r="E6582" s="1831"/>
      <c r="F6582" s="1831"/>
      <c r="G6582" s="1831"/>
      <c r="S6582" s="1473"/>
      <c r="BU6582" s="1819"/>
      <c r="CI6582" s="1455"/>
    </row>
    <row r="6583" spans="2:87" s="1365" customFormat="1" x14ac:dyDescent="0.25">
      <c r="B6583" s="1831"/>
      <c r="C6583" s="1831"/>
      <c r="D6583" s="1627"/>
      <c r="E6583" s="1831"/>
      <c r="F6583" s="1831"/>
      <c r="G6583" s="1831"/>
      <c r="S6583" s="1473"/>
      <c r="BU6583" s="1819"/>
      <c r="CI6583" s="1455"/>
    </row>
    <row r="6584" spans="2:87" s="1365" customFormat="1" x14ac:dyDescent="0.25">
      <c r="B6584" s="1831"/>
      <c r="C6584" s="1831"/>
      <c r="D6584" s="1627"/>
      <c r="E6584" s="1831"/>
      <c r="F6584" s="1831"/>
      <c r="G6584" s="1831"/>
      <c r="S6584" s="1473"/>
      <c r="BU6584" s="1819"/>
      <c r="CI6584" s="1455"/>
    </row>
    <row r="6585" spans="2:87" s="1365" customFormat="1" x14ac:dyDescent="0.25">
      <c r="B6585" s="1831"/>
      <c r="C6585" s="1831"/>
      <c r="D6585" s="1627"/>
      <c r="E6585" s="1831"/>
      <c r="F6585" s="1831"/>
      <c r="G6585" s="1831"/>
      <c r="S6585" s="1473"/>
      <c r="BU6585" s="1819"/>
      <c r="CI6585" s="1455"/>
    </row>
    <row r="6586" spans="2:87" s="1365" customFormat="1" x14ac:dyDescent="0.25">
      <c r="B6586" s="1831"/>
      <c r="C6586" s="1831"/>
      <c r="D6586" s="1627"/>
      <c r="E6586" s="1831"/>
      <c r="F6586" s="1831"/>
      <c r="G6586" s="1831"/>
      <c r="S6586" s="1473"/>
      <c r="BU6586" s="1819"/>
      <c r="CI6586" s="1455"/>
    </row>
    <row r="6587" spans="2:87" s="1365" customFormat="1" x14ac:dyDescent="0.25">
      <c r="B6587" s="1831"/>
      <c r="C6587" s="1831"/>
      <c r="D6587" s="1627"/>
      <c r="E6587" s="1831"/>
      <c r="F6587" s="1831"/>
      <c r="G6587" s="1831"/>
      <c r="S6587" s="1473"/>
      <c r="BU6587" s="1819"/>
      <c r="CI6587" s="1455"/>
    </row>
    <row r="6588" spans="2:87" s="1365" customFormat="1" x14ac:dyDescent="0.25">
      <c r="B6588" s="1831"/>
      <c r="C6588" s="1831"/>
      <c r="D6588" s="1627"/>
      <c r="E6588" s="1831"/>
      <c r="F6588" s="1831"/>
      <c r="G6588" s="1831"/>
      <c r="S6588" s="1473"/>
      <c r="BU6588" s="1819"/>
      <c r="CI6588" s="1455"/>
    </row>
    <row r="6589" spans="2:87" s="1365" customFormat="1" x14ac:dyDescent="0.25">
      <c r="B6589" s="1831"/>
      <c r="C6589" s="1831"/>
      <c r="D6589" s="1627"/>
      <c r="E6589" s="1831"/>
      <c r="F6589" s="1831"/>
      <c r="G6589" s="1831"/>
      <c r="S6589" s="1473"/>
      <c r="BU6589" s="1819"/>
      <c r="CI6589" s="1455"/>
    </row>
    <row r="6590" spans="2:87" s="1365" customFormat="1" x14ac:dyDescent="0.25">
      <c r="B6590" s="1831"/>
      <c r="C6590" s="1831"/>
      <c r="D6590" s="1627"/>
      <c r="E6590" s="1831"/>
      <c r="F6590" s="1831"/>
      <c r="G6590" s="1831"/>
      <c r="S6590" s="1473"/>
      <c r="BU6590" s="1819"/>
      <c r="CI6590" s="1455"/>
    </row>
    <row r="6591" spans="2:87" s="1365" customFormat="1" x14ac:dyDescent="0.25">
      <c r="B6591" s="1831"/>
      <c r="C6591" s="1831"/>
      <c r="D6591" s="1627"/>
      <c r="E6591" s="1831"/>
      <c r="F6591" s="1831"/>
      <c r="G6591" s="1831"/>
      <c r="S6591" s="1473"/>
      <c r="BU6591" s="1819"/>
      <c r="CI6591" s="1455"/>
    </row>
    <row r="6592" spans="2:87" s="1365" customFormat="1" x14ac:dyDescent="0.25">
      <c r="B6592" s="1831"/>
      <c r="C6592" s="1831"/>
      <c r="D6592" s="1627"/>
      <c r="E6592" s="1831"/>
      <c r="F6592" s="1831"/>
      <c r="G6592" s="1831"/>
      <c r="S6592" s="1473"/>
      <c r="BU6592" s="1819"/>
      <c r="CI6592" s="1455"/>
    </row>
    <row r="6593" spans="2:87" s="1365" customFormat="1" x14ac:dyDescent="0.25">
      <c r="B6593" s="1831"/>
      <c r="C6593" s="1831"/>
      <c r="D6593" s="1627"/>
      <c r="E6593" s="1831"/>
      <c r="F6593" s="1831"/>
      <c r="G6593" s="1831"/>
      <c r="S6593" s="1473"/>
      <c r="BU6593" s="1819"/>
      <c r="CI6593" s="1455"/>
    </row>
    <row r="6594" spans="2:87" s="1365" customFormat="1" x14ac:dyDescent="0.25">
      <c r="B6594" s="1831"/>
      <c r="C6594" s="1831"/>
      <c r="D6594" s="1627"/>
      <c r="E6594" s="1831"/>
      <c r="F6594" s="1831"/>
      <c r="G6594" s="1831"/>
      <c r="S6594" s="1473"/>
      <c r="BU6594" s="1819"/>
      <c r="CI6594" s="1455"/>
    </row>
    <row r="6595" spans="2:87" s="1365" customFormat="1" x14ac:dyDescent="0.25">
      <c r="B6595" s="1831"/>
      <c r="C6595" s="1831"/>
      <c r="D6595" s="1627"/>
      <c r="E6595" s="1831"/>
      <c r="F6595" s="1831"/>
      <c r="G6595" s="1831"/>
      <c r="S6595" s="1473"/>
      <c r="BU6595" s="1819"/>
      <c r="CI6595" s="1455"/>
    </row>
    <row r="6596" spans="2:87" s="1365" customFormat="1" x14ac:dyDescent="0.25">
      <c r="B6596" s="1831"/>
      <c r="C6596" s="1831"/>
      <c r="D6596" s="1627"/>
      <c r="E6596" s="1831"/>
      <c r="F6596" s="1831"/>
      <c r="G6596" s="1831"/>
      <c r="S6596" s="1473"/>
      <c r="BU6596" s="1819"/>
      <c r="CI6596" s="1455"/>
    </row>
    <row r="6597" spans="2:87" s="1365" customFormat="1" x14ac:dyDescent="0.25">
      <c r="B6597" s="1831"/>
      <c r="C6597" s="1831"/>
      <c r="D6597" s="1627"/>
      <c r="E6597" s="1831"/>
      <c r="F6597" s="1831"/>
      <c r="G6597" s="1831"/>
      <c r="S6597" s="1473"/>
      <c r="BU6597" s="1819"/>
      <c r="CI6597" s="1455"/>
    </row>
    <row r="6598" spans="2:87" s="1365" customFormat="1" x14ac:dyDescent="0.25">
      <c r="B6598" s="1831"/>
      <c r="C6598" s="1831"/>
      <c r="D6598" s="1627"/>
      <c r="E6598" s="1831"/>
      <c r="F6598" s="1831"/>
      <c r="G6598" s="1831"/>
      <c r="S6598" s="1473"/>
      <c r="BU6598" s="1819"/>
      <c r="CI6598" s="1455"/>
    </row>
    <row r="6599" spans="2:87" s="1365" customFormat="1" x14ac:dyDescent="0.25">
      <c r="B6599" s="1831"/>
      <c r="C6599" s="1831"/>
      <c r="D6599" s="1627"/>
      <c r="E6599" s="1831"/>
      <c r="F6599" s="1831"/>
      <c r="G6599" s="1831"/>
      <c r="S6599" s="1473"/>
      <c r="BU6599" s="1819"/>
      <c r="CI6599" s="1455"/>
    </row>
    <row r="6600" spans="2:87" s="1365" customFormat="1" x14ac:dyDescent="0.25">
      <c r="B6600" s="1831"/>
      <c r="C6600" s="1831"/>
      <c r="D6600" s="1627"/>
      <c r="E6600" s="1831"/>
      <c r="F6600" s="1831"/>
      <c r="G6600" s="1831"/>
      <c r="S6600" s="1473"/>
      <c r="BU6600" s="1819"/>
      <c r="CI6600" s="1455"/>
    </row>
    <row r="6601" spans="2:87" s="1365" customFormat="1" x14ac:dyDescent="0.25">
      <c r="B6601" s="1831"/>
      <c r="C6601" s="1831"/>
      <c r="D6601" s="1627"/>
      <c r="E6601" s="1831"/>
      <c r="F6601" s="1831"/>
      <c r="G6601" s="1831"/>
      <c r="S6601" s="1473"/>
      <c r="BU6601" s="1819"/>
      <c r="CI6601" s="1455"/>
    </row>
    <row r="6602" spans="2:87" s="1365" customFormat="1" x14ac:dyDescent="0.25">
      <c r="B6602" s="1831"/>
      <c r="C6602" s="1831"/>
      <c r="D6602" s="1627"/>
      <c r="E6602" s="1831"/>
      <c r="F6602" s="1831"/>
      <c r="G6602" s="1831"/>
      <c r="S6602" s="1473"/>
      <c r="BU6602" s="1819"/>
      <c r="CI6602" s="1455"/>
    </row>
    <row r="6603" spans="2:87" s="1365" customFormat="1" x14ac:dyDescent="0.25">
      <c r="B6603" s="1831"/>
      <c r="C6603" s="1831"/>
      <c r="D6603" s="1627"/>
      <c r="E6603" s="1831"/>
      <c r="F6603" s="1831"/>
      <c r="G6603" s="1831"/>
      <c r="S6603" s="1473"/>
      <c r="BU6603" s="1819"/>
      <c r="CI6603" s="1455"/>
    </row>
    <row r="6604" spans="2:87" s="1365" customFormat="1" x14ac:dyDescent="0.25">
      <c r="B6604" s="1831"/>
      <c r="C6604" s="1831"/>
      <c r="D6604" s="1627"/>
      <c r="E6604" s="1831"/>
      <c r="F6604" s="1831"/>
      <c r="G6604" s="1831"/>
      <c r="S6604" s="1473"/>
      <c r="BU6604" s="1819"/>
      <c r="CI6604" s="1455"/>
    </row>
    <row r="6605" spans="2:87" s="1365" customFormat="1" x14ac:dyDescent="0.25">
      <c r="B6605" s="1831"/>
      <c r="C6605" s="1831"/>
      <c r="D6605" s="1627"/>
      <c r="E6605" s="1831"/>
      <c r="F6605" s="1831"/>
      <c r="G6605" s="1831"/>
      <c r="S6605" s="1473"/>
      <c r="BU6605" s="1819"/>
      <c r="CI6605" s="1455"/>
    </row>
    <row r="6606" spans="2:87" s="1365" customFormat="1" x14ac:dyDescent="0.25">
      <c r="B6606" s="1831"/>
      <c r="C6606" s="1831"/>
      <c r="D6606" s="1627"/>
      <c r="E6606" s="1831"/>
      <c r="F6606" s="1831"/>
      <c r="G6606" s="1831"/>
      <c r="S6606" s="1473"/>
      <c r="BU6606" s="1819"/>
      <c r="CI6606" s="1455"/>
    </row>
    <row r="6607" spans="2:87" s="1365" customFormat="1" x14ac:dyDescent="0.25">
      <c r="B6607" s="1831"/>
      <c r="C6607" s="1831"/>
      <c r="D6607" s="1627"/>
      <c r="E6607" s="1831"/>
      <c r="F6607" s="1831"/>
      <c r="G6607" s="1831"/>
      <c r="S6607" s="1473"/>
      <c r="BU6607" s="1819"/>
      <c r="CI6607" s="1455"/>
    </row>
    <row r="6608" spans="2:87" s="1365" customFormat="1" x14ac:dyDescent="0.25">
      <c r="B6608" s="1831"/>
      <c r="C6608" s="1831"/>
      <c r="D6608" s="1627"/>
      <c r="E6608" s="1831"/>
      <c r="F6608" s="1831"/>
      <c r="G6608" s="1831"/>
      <c r="S6608" s="1473"/>
      <c r="BU6608" s="1819"/>
      <c r="CI6608" s="1455"/>
    </row>
    <row r="6609" spans="2:87" s="1365" customFormat="1" x14ac:dyDescent="0.25">
      <c r="B6609" s="1831"/>
      <c r="C6609" s="1831"/>
      <c r="D6609" s="1627"/>
      <c r="E6609" s="1831"/>
      <c r="F6609" s="1831"/>
      <c r="G6609" s="1831"/>
      <c r="S6609" s="1473"/>
      <c r="BU6609" s="1819"/>
      <c r="CI6609" s="1455"/>
    </row>
    <row r="6610" spans="2:87" s="1365" customFormat="1" x14ac:dyDescent="0.25">
      <c r="B6610" s="1831"/>
      <c r="C6610" s="1831"/>
      <c r="D6610" s="1627"/>
      <c r="E6610" s="1831"/>
      <c r="F6610" s="1831"/>
      <c r="G6610" s="1831"/>
      <c r="S6610" s="1473"/>
      <c r="BU6610" s="1819"/>
      <c r="CI6610" s="1455"/>
    </row>
    <row r="6611" spans="2:87" s="1365" customFormat="1" x14ac:dyDescent="0.25">
      <c r="B6611" s="1831"/>
      <c r="C6611" s="1831"/>
      <c r="D6611" s="1627"/>
      <c r="E6611" s="1831"/>
      <c r="F6611" s="1831"/>
      <c r="G6611" s="1831"/>
      <c r="S6611" s="1473"/>
      <c r="BU6611" s="1819"/>
      <c r="CI6611" s="1455"/>
    </row>
    <row r="6612" spans="2:87" s="1365" customFormat="1" x14ac:dyDescent="0.25">
      <c r="B6612" s="1831"/>
      <c r="C6612" s="1831"/>
      <c r="D6612" s="1627"/>
      <c r="E6612" s="1831"/>
      <c r="F6612" s="1831"/>
      <c r="G6612" s="1831"/>
      <c r="S6612" s="1473"/>
      <c r="BU6612" s="1819"/>
      <c r="CI6612" s="1455"/>
    </row>
    <row r="6613" spans="2:87" s="1365" customFormat="1" x14ac:dyDescent="0.25">
      <c r="B6613" s="1831"/>
      <c r="C6613" s="1831"/>
      <c r="D6613" s="1627"/>
      <c r="E6613" s="1831"/>
      <c r="F6613" s="1831"/>
      <c r="G6613" s="1831"/>
      <c r="S6613" s="1473"/>
      <c r="BU6613" s="1819"/>
      <c r="CI6613" s="1455"/>
    </row>
    <row r="6614" spans="2:87" s="1365" customFormat="1" x14ac:dyDescent="0.25">
      <c r="B6614" s="1831"/>
      <c r="C6614" s="1831"/>
      <c r="D6614" s="1627"/>
      <c r="E6614" s="1831"/>
      <c r="F6614" s="1831"/>
      <c r="G6614" s="1831"/>
      <c r="S6614" s="1473"/>
      <c r="BU6614" s="1819"/>
      <c r="CI6614" s="1455"/>
    </row>
    <row r="6615" spans="2:87" s="1365" customFormat="1" x14ac:dyDescent="0.25">
      <c r="B6615" s="1831"/>
      <c r="C6615" s="1831"/>
      <c r="D6615" s="1627"/>
      <c r="E6615" s="1831"/>
      <c r="F6615" s="1831"/>
      <c r="G6615" s="1831"/>
      <c r="S6615" s="1473"/>
      <c r="BU6615" s="1819"/>
      <c r="CI6615" s="1455"/>
    </row>
    <row r="6616" spans="2:87" s="1365" customFormat="1" x14ac:dyDescent="0.25">
      <c r="B6616" s="1831"/>
      <c r="C6616" s="1831"/>
      <c r="D6616" s="1627"/>
      <c r="E6616" s="1831"/>
      <c r="F6616" s="1831"/>
      <c r="G6616" s="1831"/>
      <c r="S6616" s="1473"/>
      <c r="BU6616" s="1819"/>
      <c r="CI6616" s="1455"/>
    </row>
    <row r="6617" spans="2:87" s="1365" customFormat="1" x14ac:dyDescent="0.25">
      <c r="B6617" s="1831"/>
      <c r="C6617" s="1831"/>
      <c r="D6617" s="1627"/>
      <c r="E6617" s="1831"/>
      <c r="F6617" s="1831"/>
      <c r="G6617" s="1831"/>
      <c r="S6617" s="1473"/>
      <c r="BU6617" s="1819"/>
      <c r="CI6617" s="1455"/>
    </row>
    <row r="6618" spans="2:87" s="1365" customFormat="1" x14ac:dyDescent="0.25">
      <c r="B6618" s="1831"/>
      <c r="C6618" s="1831"/>
      <c r="D6618" s="1627"/>
      <c r="E6618" s="1831"/>
      <c r="F6618" s="1831"/>
      <c r="G6618" s="1831"/>
      <c r="S6618" s="1473"/>
      <c r="BU6618" s="1819"/>
      <c r="CI6618" s="1455"/>
    </row>
    <row r="6619" spans="2:87" s="1365" customFormat="1" x14ac:dyDescent="0.25">
      <c r="B6619" s="1831"/>
      <c r="C6619" s="1831"/>
      <c r="D6619" s="1627"/>
      <c r="E6619" s="1831"/>
      <c r="F6619" s="1831"/>
      <c r="G6619" s="1831"/>
      <c r="S6619" s="1473"/>
      <c r="BU6619" s="1819"/>
      <c r="CI6619" s="1455"/>
    </row>
    <row r="6620" spans="2:87" s="1365" customFormat="1" x14ac:dyDescent="0.25">
      <c r="B6620" s="1831"/>
      <c r="C6620" s="1831"/>
      <c r="D6620" s="1627"/>
      <c r="E6620" s="1831"/>
      <c r="F6620" s="1831"/>
      <c r="G6620" s="1831"/>
      <c r="S6620" s="1473"/>
      <c r="BU6620" s="1819"/>
      <c r="CI6620" s="1455"/>
    </row>
    <row r="6621" spans="2:87" s="1365" customFormat="1" x14ac:dyDescent="0.25">
      <c r="B6621" s="1831"/>
      <c r="C6621" s="1831"/>
      <c r="D6621" s="1627"/>
      <c r="E6621" s="1831"/>
      <c r="F6621" s="1831"/>
      <c r="G6621" s="1831"/>
      <c r="S6621" s="1473"/>
      <c r="BU6621" s="1819"/>
      <c r="CI6621" s="1455"/>
    </row>
    <row r="6622" spans="2:87" s="1365" customFormat="1" x14ac:dyDescent="0.25">
      <c r="B6622" s="1831"/>
      <c r="C6622" s="1831"/>
      <c r="D6622" s="1627"/>
      <c r="E6622" s="1831"/>
      <c r="F6622" s="1831"/>
      <c r="G6622" s="1831"/>
      <c r="S6622" s="1473"/>
      <c r="BU6622" s="1819"/>
      <c r="CI6622" s="1455"/>
    </row>
    <row r="6623" spans="2:87" s="1365" customFormat="1" x14ac:dyDescent="0.25">
      <c r="B6623" s="1831"/>
      <c r="C6623" s="1831"/>
      <c r="D6623" s="1627"/>
      <c r="E6623" s="1831"/>
      <c r="F6623" s="1831"/>
      <c r="G6623" s="1831"/>
      <c r="S6623" s="1473"/>
      <c r="BU6623" s="1819"/>
      <c r="CI6623" s="1455"/>
    </row>
    <row r="6624" spans="2:87" s="1365" customFormat="1" x14ac:dyDescent="0.25">
      <c r="B6624" s="1831"/>
      <c r="C6624" s="1831"/>
      <c r="D6624" s="1627"/>
      <c r="E6624" s="1831"/>
      <c r="F6624" s="1831"/>
      <c r="G6624" s="1831"/>
      <c r="S6624" s="1473"/>
      <c r="BU6624" s="1819"/>
      <c r="CI6624" s="1455"/>
    </row>
    <row r="6625" spans="2:87" s="1365" customFormat="1" x14ac:dyDescent="0.25">
      <c r="B6625" s="1831"/>
      <c r="C6625" s="1831"/>
      <c r="D6625" s="1627"/>
      <c r="E6625" s="1831"/>
      <c r="F6625" s="1831"/>
      <c r="G6625" s="1831"/>
      <c r="S6625" s="1473"/>
      <c r="BU6625" s="1819"/>
      <c r="CI6625" s="1455"/>
    </row>
    <row r="6626" spans="2:87" s="1365" customFormat="1" x14ac:dyDescent="0.25">
      <c r="B6626" s="1831"/>
      <c r="C6626" s="1831"/>
      <c r="D6626" s="1627"/>
      <c r="E6626" s="1831"/>
      <c r="F6626" s="1831"/>
      <c r="G6626" s="1831"/>
      <c r="S6626" s="1473"/>
      <c r="BU6626" s="1819"/>
      <c r="CI6626" s="1455"/>
    </row>
    <row r="6627" spans="2:87" s="1365" customFormat="1" x14ac:dyDescent="0.25">
      <c r="B6627" s="1831"/>
      <c r="C6627" s="1831"/>
      <c r="D6627" s="1627"/>
      <c r="E6627" s="1831"/>
      <c r="F6627" s="1831"/>
      <c r="G6627" s="1831"/>
      <c r="S6627" s="1473"/>
      <c r="BU6627" s="1819"/>
      <c r="CI6627" s="1455"/>
    </row>
    <row r="6628" spans="2:87" s="1365" customFormat="1" x14ac:dyDescent="0.25">
      <c r="B6628" s="1831"/>
      <c r="C6628" s="1831"/>
      <c r="D6628" s="1627"/>
      <c r="E6628" s="1831"/>
      <c r="F6628" s="1831"/>
      <c r="G6628" s="1831"/>
      <c r="S6628" s="1473"/>
      <c r="BU6628" s="1819"/>
      <c r="CI6628" s="1455"/>
    </row>
    <row r="6629" spans="2:87" s="1365" customFormat="1" x14ac:dyDescent="0.25">
      <c r="B6629" s="1831"/>
      <c r="C6629" s="1831"/>
      <c r="D6629" s="1627"/>
      <c r="E6629" s="1831"/>
      <c r="F6629" s="1831"/>
      <c r="G6629" s="1831"/>
      <c r="S6629" s="1473"/>
      <c r="BU6629" s="1819"/>
      <c r="CI6629" s="1455"/>
    </row>
    <row r="6630" spans="2:87" s="1365" customFormat="1" x14ac:dyDescent="0.25">
      <c r="B6630" s="1831"/>
      <c r="C6630" s="1831"/>
      <c r="D6630" s="1627"/>
      <c r="E6630" s="1831"/>
      <c r="F6630" s="1831"/>
      <c r="G6630" s="1831"/>
      <c r="S6630" s="1473"/>
      <c r="BU6630" s="1819"/>
      <c r="CI6630" s="1455"/>
    </row>
    <row r="6631" spans="2:87" s="1365" customFormat="1" x14ac:dyDescent="0.25">
      <c r="B6631" s="1831"/>
      <c r="C6631" s="1831"/>
      <c r="D6631" s="1627"/>
      <c r="E6631" s="1831"/>
      <c r="F6631" s="1831"/>
      <c r="G6631" s="1831"/>
      <c r="S6631" s="1473"/>
      <c r="BU6631" s="1819"/>
      <c r="CI6631" s="1455"/>
    </row>
    <row r="6632" spans="2:87" s="1365" customFormat="1" x14ac:dyDescent="0.25">
      <c r="B6632" s="1831"/>
      <c r="C6632" s="1831"/>
      <c r="D6632" s="1627"/>
      <c r="E6632" s="1831"/>
      <c r="F6632" s="1831"/>
      <c r="G6632" s="1831"/>
      <c r="S6632" s="1473"/>
      <c r="BU6632" s="1819"/>
      <c r="CI6632" s="1455"/>
    </row>
    <row r="6633" spans="2:87" s="1365" customFormat="1" x14ac:dyDescent="0.25">
      <c r="B6633" s="1831"/>
      <c r="C6633" s="1831"/>
      <c r="D6633" s="1627"/>
      <c r="E6633" s="1831"/>
      <c r="F6633" s="1831"/>
      <c r="G6633" s="1831"/>
      <c r="S6633" s="1473"/>
      <c r="BU6633" s="1819"/>
      <c r="CI6633" s="1455"/>
    </row>
    <row r="6634" spans="2:87" s="1365" customFormat="1" x14ac:dyDescent="0.25">
      <c r="B6634" s="1831"/>
      <c r="C6634" s="1831"/>
      <c r="D6634" s="1627"/>
      <c r="E6634" s="1831"/>
      <c r="F6634" s="1831"/>
      <c r="G6634" s="1831"/>
      <c r="S6634" s="1473"/>
      <c r="BU6634" s="1819"/>
      <c r="CI6634" s="1455"/>
    </row>
    <row r="6635" spans="2:87" s="1365" customFormat="1" x14ac:dyDescent="0.25">
      <c r="B6635" s="1831"/>
      <c r="C6635" s="1831"/>
      <c r="D6635" s="1627"/>
      <c r="E6635" s="1831"/>
      <c r="F6635" s="1831"/>
      <c r="G6635" s="1831"/>
      <c r="S6635" s="1473"/>
      <c r="BU6635" s="1819"/>
      <c r="CI6635" s="1455"/>
    </row>
    <row r="6636" spans="2:87" s="1365" customFormat="1" x14ac:dyDescent="0.25">
      <c r="B6636" s="1831"/>
      <c r="C6636" s="1831"/>
      <c r="D6636" s="1627"/>
      <c r="E6636" s="1831"/>
      <c r="F6636" s="1831"/>
      <c r="G6636" s="1831"/>
      <c r="S6636" s="1473"/>
      <c r="BU6636" s="1819"/>
      <c r="CI6636" s="1455"/>
    </row>
    <row r="6637" spans="2:87" s="1365" customFormat="1" x14ac:dyDescent="0.25">
      <c r="B6637" s="1831"/>
      <c r="C6637" s="1831"/>
      <c r="D6637" s="1627"/>
      <c r="E6637" s="1831"/>
      <c r="F6637" s="1831"/>
      <c r="G6637" s="1831"/>
      <c r="S6637" s="1473"/>
      <c r="BU6637" s="1819"/>
      <c r="CI6637" s="1455"/>
    </row>
    <row r="6638" spans="2:87" s="1365" customFormat="1" x14ac:dyDescent="0.25">
      <c r="B6638" s="1831"/>
      <c r="C6638" s="1831"/>
      <c r="D6638" s="1627"/>
      <c r="E6638" s="1831"/>
      <c r="F6638" s="1831"/>
      <c r="G6638" s="1831"/>
      <c r="S6638" s="1473"/>
      <c r="BU6638" s="1819"/>
      <c r="CI6638" s="1455"/>
    </row>
    <row r="6639" spans="2:87" s="1365" customFormat="1" x14ac:dyDescent="0.25">
      <c r="B6639" s="1831"/>
      <c r="C6639" s="1831"/>
      <c r="D6639" s="1627"/>
      <c r="E6639" s="1831"/>
      <c r="F6639" s="1831"/>
      <c r="G6639" s="1831"/>
      <c r="S6639" s="1473"/>
      <c r="BU6639" s="1819"/>
      <c r="CI6639" s="1455"/>
    </row>
    <row r="6640" spans="2:87" s="1365" customFormat="1" x14ac:dyDescent="0.25">
      <c r="B6640" s="1831"/>
      <c r="C6640" s="1831"/>
      <c r="D6640" s="1627"/>
      <c r="E6640" s="1831"/>
      <c r="F6640" s="1831"/>
      <c r="G6640" s="1831"/>
      <c r="S6640" s="1473"/>
      <c r="BU6640" s="1819"/>
      <c r="CI6640" s="1455"/>
    </row>
    <row r="6641" spans="2:87" s="1365" customFormat="1" x14ac:dyDescent="0.25">
      <c r="B6641" s="1831"/>
      <c r="C6641" s="1831"/>
      <c r="D6641" s="1627"/>
      <c r="E6641" s="1831"/>
      <c r="F6641" s="1831"/>
      <c r="G6641" s="1831"/>
      <c r="S6641" s="1473"/>
      <c r="BU6641" s="1819"/>
      <c r="CI6641" s="1455"/>
    </row>
    <row r="6642" spans="2:87" s="1365" customFormat="1" x14ac:dyDescent="0.25">
      <c r="B6642" s="1831"/>
      <c r="C6642" s="1831"/>
      <c r="D6642" s="1627"/>
      <c r="E6642" s="1831"/>
      <c r="F6642" s="1831"/>
      <c r="G6642" s="1831"/>
      <c r="S6642" s="1473"/>
      <c r="BU6642" s="1819"/>
      <c r="CI6642" s="1455"/>
    </row>
    <row r="6643" spans="2:87" s="1365" customFormat="1" x14ac:dyDescent="0.25">
      <c r="B6643" s="1831"/>
      <c r="C6643" s="1831"/>
      <c r="D6643" s="1627"/>
      <c r="E6643" s="1831"/>
      <c r="F6643" s="1831"/>
      <c r="G6643" s="1831"/>
      <c r="S6643" s="1473"/>
      <c r="BU6643" s="1819"/>
      <c r="CI6643" s="1455"/>
    </row>
    <row r="6644" spans="2:87" s="1365" customFormat="1" x14ac:dyDescent="0.25">
      <c r="B6644" s="1831"/>
      <c r="C6644" s="1831"/>
      <c r="D6644" s="1627"/>
      <c r="E6644" s="1831"/>
      <c r="F6644" s="1831"/>
      <c r="G6644" s="1831"/>
      <c r="S6644" s="1473"/>
      <c r="BU6644" s="1819"/>
      <c r="CI6644" s="1455"/>
    </row>
    <row r="6645" spans="2:87" s="1365" customFormat="1" x14ac:dyDescent="0.25">
      <c r="B6645" s="1831"/>
      <c r="C6645" s="1831"/>
      <c r="D6645" s="1627"/>
      <c r="E6645" s="1831"/>
      <c r="F6645" s="1831"/>
      <c r="G6645" s="1831"/>
      <c r="S6645" s="1473"/>
      <c r="BU6645" s="1819"/>
      <c r="CI6645" s="1455"/>
    </row>
    <row r="6646" spans="2:87" s="1365" customFormat="1" x14ac:dyDescent="0.25">
      <c r="B6646" s="1831"/>
      <c r="C6646" s="1831"/>
      <c r="D6646" s="1627"/>
      <c r="E6646" s="1831"/>
      <c r="F6646" s="1831"/>
      <c r="G6646" s="1831"/>
      <c r="S6646" s="1473"/>
      <c r="BU6646" s="1819"/>
      <c r="CI6646" s="1455"/>
    </row>
    <row r="6647" spans="2:87" s="1365" customFormat="1" x14ac:dyDescent="0.25">
      <c r="B6647" s="1831"/>
      <c r="C6647" s="1831"/>
      <c r="D6647" s="1627"/>
      <c r="E6647" s="1831"/>
      <c r="F6647" s="1831"/>
      <c r="G6647" s="1831"/>
      <c r="S6647" s="1473"/>
      <c r="BU6647" s="1819"/>
      <c r="CI6647" s="1455"/>
    </row>
    <row r="6648" spans="2:87" s="1365" customFormat="1" x14ac:dyDescent="0.25">
      <c r="B6648" s="1831"/>
      <c r="C6648" s="1831"/>
      <c r="D6648" s="1627"/>
      <c r="E6648" s="1831"/>
      <c r="F6648" s="1831"/>
      <c r="G6648" s="1831"/>
      <c r="S6648" s="1473"/>
      <c r="BU6648" s="1819"/>
      <c r="CI6648" s="1455"/>
    </row>
    <row r="6649" spans="2:87" s="1365" customFormat="1" x14ac:dyDescent="0.25">
      <c r="B6649" s="1831"/>
      <c r="C6649" s="1831"/>
      <c r="D6649" s="1627"/>
      <c r="E6649" s="1831"/>
      <c r="F6649" s="1831"/>
      <c r="G6649" s="1831"/>
      <c r="S6649" s="1473"/>
      <c r="BU6649" s="1819"/>
      <c r="CI6649" s="1455"/>
    </row>
    <row r="6650" spans="2:87" s="1365" customFormat="1" x14ac:dyDescent="0.25">
      <c r="B6650" s="1831"/>
      <c r="C6650" s="1831"/>
      <c r="D6650" s="1627"/>
      <c r="E6650" s="1831"/>
      <c r="F6650" s="1831"/>
      <c r="G6650" s="1831"/>
      <c r="S6650" s="1473"/>
      <c r="BU6650" s="1819"/>
      <c r="CI6650" s="1455"/>
    </row>
    <row r="6651" spans="2:87" s="1365" customFormat="1" x14ac:dyDescent="0.25">
      <c r="B6651" s="1831"/>
      <c r="C6651" s="1831"/>
      <c r="D6651" s="1627"/>
      <c r="E6651" s="1831"/>
      <c r="F6651" s="1831"/>
      <c r="G6651" s="1831"/>
      <c r="S6651" s="1473"/>
      <c r="BU6651" s="1819"/>
      <c r="CI6651" s="1455"/>
    </row>
    <row r="6652" spans="2:87" s="1365" customFormat="1" x14ac:dyDescent="0.25">
      <c r="B6652" s="1831"/>
      <c r="C6652" s="1831"/>
      <c r="D6652" s="1627"/>
      <c r="E6652" s="1831"/>
      <c r="F6652" s="1831"/>
      <c r="G6652" s="1831"/>
      <c r="S6652" s="1473"/>
      <c r="BU6652" s="1819"/>
      <c r="CI6652" s="1455"/>
    </row>
    <row r="6653" spans="2:87" s="1365" customFormat="1" x14ac:dyDescent="0.25">
      <c r="B6653" s="1831"/>
      <c r="C6653" s="1831"/>
      <c r="D6653" s="1627"/>
      <c r="E6653" s="1831"/>
      <c r="F6653" s="1831"/>
      <c r="G6653" s="1831"/>
      <c r="S6653" s="1473"/>
      <c r="BU6653" s="1819"/>
      <c r="CI6653" s="1455"/>
    </row>
    <row r="6654" spans="2:87" s="1365" customFormat="1" x14ac:dyDescent="0.25">
      <c r="B6654" s="1831"/>
      <c r="C6654" s="1831"/>
      <c r="D6654" s="1627"/>
      <c r="E6654" s="1831"/>
      <c r="F6654" s="1831"/>
      <c r="G6654" s="1831"/>
      <c r="S6654" s="1473"/>
      <c r="BU6654" s="1819"/>
      <c r="CI6654" s="1455"/>
    </row>
    <row r="6655" spans="2:87" s="1365" customFormat="1" x14ac:dyDescent="0.25">
      <c r="B6655" s="1831"/>
      <c r="C6655" s="1831"/>
      <c r="D6655" s="1627"/>
      <c r="E6655" s="1831"/>
      <c r="F6655" s="1831"/>
      <c r="G6655" s="1831"/>
      <c r="S6655" s="1473"/>
      <c r="BU6655" s="1819"/>
      <c r="CI6655" s="1455"/>
    </row>
    <row r="6656" spans="2:87" s="1365" customFormat="1" x14ac:dyDescent="0.25">
      <c r="B6656" s="1831"/>
      <c r="C6656" s="1831"/>
      <c r="D6656" s="1627"/>
      <c r="E6656" s="1831"/>
      <c r="F6656" s="1831"/>
      <c r="G6656" s="1831"/>
      <c r="S6656" s="1473"/>
      <c r="BU6656" s="1819"/>
      <c r="CI6656" s="1455"/>
    </row>
    <row r="6657" spans="2:87" s="1365" customFormat="1" x14ac:dyDescent="0.25">
      <c r="B6657" s="1831"/>
      <c r="C6657" s="1831"/>
      <c r="D6657" s="1627"/>
      <c r="E6657" s="1831"/>
      <c r="F6657" s="1831"/>
      <c r="G6657" s="1831"/>
      <c r="S6657" s="1473"/>
      <c r="BU6657" s="1819"/>
      <c r="CI6657" s="1455"/>
    </row>
    <row r="6658" spans="2:87" s="1365" customFormat="1" x14ac:dyDescent="0.25">
      <c r="B6658" s="1831"/>
      <c r="C6658" s="1831"/>
      <c r="D6658" s="1627"/>
      <c r="E6658" s="1831"/>
      <c r="F6658" s="1831"/>
      <c r="G6658" s="1831"/>
      <c r="S6658" s="1473"/>
      <c r="BU6658" s="1819"/>
      <c r="CI6658" s="1455"/>
    </row>
    <row r="6659" spans="2:87" s="1365" customFormat="1" x14ac:dyDescent="0.25">
      <c r="B6659" s="1831"/>
      <c r="C6659" s="1831"/>
      <c r="D6659" s="1627"/>
      <c r="E6659" s="1831"/>
      <c r="F6659" s="1831"/>
      <c r="G6659" s="1831"/>
      <c r="S6659" s="1473"/>
      <c r="BU6659" s="1819"/>
      <c r="CI6659" s="1455"/>
    </row>
    <row r="6660" spans="2:87" s="1365" customFormat="1" x14ac:dyDescent="0.25">
      <c r="B6660" s="1831"/>
      <c r="C6660" s="1831"/>
      <c r="D6660" s="1627"/>
      <c r="E6660" s="1831"/>
      <c r="F6660" s="1831"/>
      <c r="G6660" s="1831"/>
      <c r="S6660" s="1473"/>
      <c r="BU6660" s="1819"/>
      <c r="CI6660" s="1455"/>
    </row>
    <row r="6661" spans="2:87" s="1365" customFormat="1" x14ac:dyDescent="0.25">
      <c r="B6661" s="1831"/>
      <c r="C6661" s="1831"/>
      <c r="D6661" s="1627"/>
      <c r="E6661" s="1831"/>
      <c r="F6661" s="1831"/>
      <c r="G6661" s="1831"/>
      <c r="S6661" s="1473"/>
      <c r="BU6661" s="1819"/>
      <c r="CI6661" s="1455"/>
    </row>
    <row r="6662" spans="2:87" s="1365" customFormat="1" x14ac:dyDescent="0.25">
      <c r="B6662" s="1831"/>
      <c r="C6662" s="1831"/>
      <c r="D6662" s="1627"/>
      <c r="E6662" s="1831"/>
      <c r="F6662" s="1831"/>
      <c r="G6662" s="1831"/>
      <c r="S6662" s="1473"/>
      <c r="BU6662" s="1819"/>
      <c r="CI6662" s="1455"/>
    </row>
    <row r="6663" spans="2:87" s="1365" customFormat="1" x14ac:dyDescent="0.25">
      <c r="B6663" s="1831"/>
      <c r="C6663" s="1831"/>
      <c r="D6663" s="1627"/>
      <c r="E6663" s="1831"/>
      <c r="F6663" s="1831"/>
      <c r="G6663" s="1831"/>
      <c r="S6663" s="1473"/>
      <c r="BU6663" s="1819"/>
      <c r="CI6663" s="1455"/>
    </row>
    <row r="6664" spans="2:87" s="1365" customFormat="1" x14ac:dyDescent="0.25">
      <c r="B6664" s="1831"/>
      <c r="C6664" s="1831"/>
      <c r="D6664" s="1627"/>
      <c r="E6664" s="1831"/>
      <c r="F6664" s="1831"/>
      <c r="G6664" s="1831"/>
      <c r="S6664" s="1473"/>
      <c r="BU6664" s="1819"/>
      <c r="CI6664" s="1455"/>
    </row>
    <row r="6665" spans="2:87" s="1365" customFormat="1" x14ac:dyDescent="0.25">
      <c r="B6665" s="1831"/>
      <c r="C6665" s="1831"/>
      <c r="D6665" s="1627"/>
      <c r="E6665" s="1831"/>
      <c r="F6665" s="1831"/>
      <c r="G6665" s="1831"/>
      <c r="S6665" s="1473"/>
      <c r="BU6665" s="1819"/>
      <c r="CI6665" s="1455"/>
    </row>
    <row r="6666" spans="2:87" s="1365" customFormat="1" x14ac:dyDescent="0.25">
      <c r="B6666" s="1831"/>
      <c r="C6666" s="1831"/>
      <c r="D6666" s="1627"/>
      <c r="E6666" s="1831"/>
      <c r="F6666" s="1831"/>
      <c r="G6666" s="1831"/>
      <c r="S6666" s="1473"/>
      <c r="BU6666" s="1819"/>
      <c r="CI6666" s="1455"/>
    </row>
    <row r="6667" spans="2:87" s="1365" customFormat="1" x14ac:dyDescent="0.25">
      <c r="B6667" s="1831"/>
      <c r="C6667" s="1831"/>
      <c r="D6667" s="1627"/>
      <c r="E6667" s="1831"/>
      <c r="F6667" s="1831"/>
      <c r="G6667" s="1831"/>
      <c r="S6667" s="1473"/>
      <c r="BU6667" s="1819"/>
      <c r="CI6667" s="1455"/>
    </row>
    <row r="6668" spans="2:87" s="1365" customFormat="1" x14ac:dyDescent="0.25">
      <c r="B6668" s="1831"/>
      <c r="C6668" s="1831"/>
      <c r="D6668" s="1627"/>
      <c r="E6668" s="1831"/>
      <c r="F6668" s="1831"/>
      <c r="G6668" s="1831"/>
      <c r="S6668" s="1473"/>
      <c r="BU6668" s="1819"/>
      <c r="CI6668" s="1455"/>
    </row>
    <row r="6669" spans="2:87" s="1365" customFormat="1" x14ac:dyDescent="0.25">
      <c r="B6669" s="1831"/>
      <c r="C6669" s="1831"/>
      <c r="D6669" s="1627"/>
      <c r="E6669" s="1831"/>
      <c r="F6669" s="1831"/>
      <c r="G6669" s="1831"/>
      <c r="S6669" s="1473"/>
      <c r="BU6669" s="1819"/>
      <c r="CI6669" s="1455"/>
    </row>
    <row r="6670" spans="2:87" s="1365" customFormat="1" x14ac:dyDescent="0.25">
      <c r="B6670" s="1831"/>
      <c r="C6670" s="1831"/>
      <c r="D6670" s="1627"/>
      <c r="E6670" s="1831"/>
      <c r="F6670" s="1831"/>
      <c r="G6670" s="1831"/>
      <c r="S6670" s="1473"/>
      <c r="BU6670" s="1819"/>
      <c r="CI6670" s="1455"/>
    </row>
    <row r="6671" spans="2:87" s="1365" customFormat="1" x14ac:dyDescent="0.25">
      <c r="B6671" s="1831"/>
      <c r="C6671" s="1831"/>
      <c r="D6671" s="1627"/>
      <c r="E6671" s="1831"/>
      <c r="F6671" s="1831"/>
      <c r="G6671" s="1831"/>
      <c r="S6671" s="1473"/>
      <c r="BU6671" s="1819"/>
      <c r="CI6671" s="1455"/>
    </row>
    <row r="6672" spans="2:87" s="1365" customFormat="1" x14ac:dyDescent="0.25">
      <c r="B6672" s="1831"/>
      <c r="C6672" s="1831"/>
      <c r="D6672" s="1627"/>
      <c r="E6672" s="1831"/>
      <c r="F6672" s="1831"/>
      <c r="G6672" s="1831"/>
      <c r="S6672" s="1473"/>
      <c r="BU6672" s="1819"/>
      <c r="CI6672" s="1455"/>
    </row>
    <row r="6673" spans="2:87" s="1365" customFormat="1" x14ac:dyDescent="0.25">
      <c r="B6673" s="1831"/>
      <c r="C6673" s="1831"/>
      <c r="D6673" s="1627"/>
      <c r="E6673" s="1831"/>
      <c r="F6673" s="1831"/>
      <c r="G6673" s="1831"/>
      <c r="S6673" s="1473"/>
      <c r="BU6673" s="1819"/>
      <c r="CI6673" s="1455"/>
    </row>
    <row r="6674" spans="2:87" s="1365" customFormat="1" x14ac:dyDescent="0.25">
      <c r="B6674" s="1831"/>
      <c r="C6674" s="1831"/>
      <c r="D6674" s="1627"/>
      <c r="E6674" s="1831"/>
      <c r="F6674" s="1831"/>
      <c r="G6674" s="1831"/>
      <c r="S6674" s="1473"/>
      <c r="BU6674" s="1819"/>
      <c r="CI6674" s="1455"/>
    </row>
    <row r="6675" spans="2:87" s="1365" customFormat="1" x14ac:dyDescent="0.25">
      <c r="B6675" s="1831"/>
      <c r="C6675" s="1831"/>
      <c r="D6675" s="1627"/>
      <c r="E6675" s="1831"/>
      <c r="F6675" s="1831"/>
      <c r="G6675" s="1831"/>
      <c r="S6675" s="1473"/>
      <c r="BU6675" s="1819"/>
      <c r="CI6675" s="1455"/>
    </row>
    <row r="6676" spans="2:87" s="1365" customFormat="1" x14ac:dyDescent="0.25">
      <c r="B6676" s="1831"/>
      <c r="C6676" s="1831"/>
      <c r="D6676" s="1627"/>
      <c r="E6676" s="1831"/>
      <c r="F6676" s="1831"/>
      <c r="G6676" s="1831"/>
      <c r="S6676" s="1473"/>
      <c r="BU6676" s="1819"/>
      <c r="CI6676" s="1455"/>
    </row>
    <row r="6677" spans="2:87" s="1365" customFormat="1" x14ac:dyDescent="0.25">
      <c r="B6677" s="1831"/>
      <c r="C6677" s="1831"/>
      <c r="D6677" s="1627"/>
      <c r="E6677" s="1831"/>
      <c r="F6677" s="1831"/>
      <c r="G6677" s="1831"/>
      <c r="S6677" s="1473"/>
      <c r="BU6677" s="1819"/>
      <c r="CI6677" s="1455"/>
    </row>
    <row r="6678" spans="2:87" s="1365" customFormat="1" x14ac:dyDescent="0.25">
      <c r="B6678" s="1831"/>
      <c r="C6678" s="1831"/>
      <c r="D6678" s="1627"/>
      <c r="E6678" s="1831"/>
      <c r="F6678" s="1831"/>
      <c r="G6678" s="1831"/>
      <c r="S6678" s="1473"/>
      <c r="BU6678" s="1819"/>
      <c r="CI6678" s="1455"/>
    </row>
    <row r="6679" spans="2:87" s="1365" customFormat="1" x14ac:dyDescent="0.25">
      <c r="B6679" s="1831"/>
      <c r="C6679" s="1831"/>
      <c r="D6679" s="1627"/>
      <c r="E6679" s="1831"/>
      <c r="F6679" s="1831"/>
      <c r="G6679" s="1831"/>
      <c r="S6679" s="1473"/>
      <c r="BU6679" s="1819"/>
      <c r="CI6679" s="1455"/>
    </row>
    <row r="6680" spans="2:87" s="1365" customFormat="1" x14ac:dyDescent="0.25">
      <c r="B6680" s="1831"/>
      <c r="C6680" s="1831"/>
      <c r="D6680" s="1627"/>
      <c r="E6680" s="1831"/>
      <c r="F6680" s="1831"/>
      <c r="G6680" s="1831"/>
      <c r="S6680" s="1473"/>
      <c r="BU6680" s="1819"/>
      <c r="CI6680" s="1455"/>
    </row>
    <row r="6681" spans="2:87" s="1365" customFormat="1" x14ac:dyDescent="0.25">
      <c r="B6681" s="1831"/>
      <c r="C6681" s="1831"/>
      <c r="D6681" s="1627"/>
      <c r="E6681" s="1831"/>
      <c r="F6681" s="1831"/>
      <c r="G6681" s="1831"/>
      <c r="S6681" s="1473"/>
      <c r="BU6681" s="1819"/>
      <c r="CI6681" s="1455"/>
    </row>
    <row r="6682" spans="2:87" s="1365" customFormat="1" x14ac:dyDescent="0.25">
      <c r="B6682" s="1831"/>
      <c r="C6682" s="1831"/>
      <c r="D6682" s="1627"/>
      <c r="E6682" s="1831"/>
      <c r="F6682" s="1831"/>
      <c r="G6682" s="1831"/>
      <c r="S6682" s="1473"/>
      <c r="BU6682" s="1819"/>
      <c r="CI6682" s="1455"/>
    </row>
    <row r="6683" spans="2:87" s="1365" customFormat="1" x14ac:dyDescent="0.25">
      <c r="B6683" s="1831"/>
      <c r="C6683" s="1831"/>
      <c r="D6683" s="1627"/>
      <c r="E6683" s="1831"/>
      <c r="F6683" s="1831"/>
      <c r="G6683" s="1831"/>
      <c r="S6683" s="1473"/>
      <c r="BU6683" s="1819"/>
      <c r="CI6683" s="1455"/>
    </row>
    <row r="6684" spans="2:87" s="1365" customFormat="1" x14ac:dyDescent="0.25">
      <c r="B6684" s="1831"/>
      <c r="C6684" s="1831"/>
      <c r="D6684" s="1627"/>
      <c r="E6684" s="1831"/>
      <c r="F6684" s="1831"/>
      <c r="G6684" s="1831"/>
      <c r="S6684" s="1473"/>
      <c r="BU6684" s="1819"/>
      <c r="CI6684" s="1455"/>
    </row>
    <row r="6685" spans="2:87" s="1365" customFormat="1" x14ac:dyDescent="0.25">
      <c r="B6685" s="1831"/>
      <c r="C6685" s="1831"/>
      <c r="D6685" s="1627"/>
      <c r="E6685" s="1831"/>
      <c r="F6685" s="1831"/>
      <c r="G6685" s="1831"/>
      <c r="S6685" s="1473"/>
      <c r="BU6685" s="1819"/>
      <c r="CI6685" s="1455"/>
    </row>
    <row r="6686" spans="2:87" s="1365" customFormat="1" x14ac:dyDescent="0.25">
      <c r="B6686" s="1831"/>
      <c r="C6686" s="1831"/>
      <c r="D6686" s="1627"/>
      <c r="E6686" s="1831"/>
      <c r="F6686" s="1831"/>
      <c r="G6686" s="1831"/>
      <c r="S6686" s="1473"/>
      <c r="BU6686" s="1819"/>
      <c r="CI6686" s="1455"/>
    </row>
    <row r="6687" spans="2:87" s="1365" customFormat="1" x14ac:dyDescent="0.25">
      <c r="B6687" s="1831"/>
      <c r="C6687" s="1831"/>
      <c r="D6687" s="1627"/>
      <c r="E6687" s="1831"/>
      <c r="F6687" s="1831"/>
      <c r="G6687" s="1831"/>
      <c r="S6687" s="1473"/>
      <c r="BU6687" s="1819"/>
      <c r="CI6687" s="1455"/>
    </row>
    <row r="6688" spans="2:87" s="1365" customFormat="1" x14ac:dyDescent="0.25">
      <c r="B6688" s="1831"/>
      <c r="C6688" s="1831"/>
      <c r="D6688" s="1627"/>
      <c r="E6688" s="1831"/>
      <c r="F6688" s="1831"/>
      <c r="G6688" s="1831"/>
      <c r="S6688" s="1473"/>
      <c r="BU6688" s="1819"/>
      <c r="CI6688" s="1455"/>
    </row>
    <row r="6689" spans="2:87" s="1365" customFormat="1" x14ac:dyDescent="0.25">
      <c r="B6689" s="1831"/>
      <c r="C6689" s="1831"/>
      <c r="D6689" s="1627"/>
      <c r="E6689" s="1831"/>
      <c r="F6689" s="1831"/>
      <c r="G6689" s="1831"/>
      <c r="S6689" s="1473"/>
      <c r="BU6689" s="1819"/>
      <c r="CI6689" s="1455"/>
    </row>
    <row r="6690" spans="2:87" s="1365" customFormat="1" x14ac:dyDescent="0.25">
      <c r="B6690" s="1831"/>
      <c r="C6690" s="1831"/>
      <c r="D6690" s="1627"/>
      <c r="E6690" s="1831"/>
      <c r="F6690" s="1831"/>
      <c r="G6690" s="1831"/>
      <c r="S6690" s="1473"/>
      <c r="BU6690" s="1819"/>
      <c r="CI6690" s="1455"/>
    </row>
    <row r="6691" spans="2:87" s="1365" customFormat="1" x14ac:dyDescent="0.25">
      <c r="B6691" s="1831"/>
      <c r="C6691" s="1831"/>
      <c r="D6691" s="1627"/>
      <c r="E6691" s="1831"/>
      <c r="F6691" s="1831"/>
      <c r="G6691" s="1831"/>
      <c r="S6691" s="1473"/>
      <c r="BU6691" s="1819"/>
      <c r="CI6691" s="1455"/>
    </row>
    <row r="6692" spans="2:87" s="1365" customFormat="1" x14ac:dyDescent="0.25">
      <c r="B6692" s="1831"/>
      <c r="C6692" s="1831"/>
      <c r="D6692" s="1627"/>
      <c r="E6692" s="1831"/>
      <c r="F6692" s="1831"/>
      <c r="G6692" s="1831"/>
      <c r="S6692" s="1473"/>
      <c r="BU6692" s="1819"/>
      <c r="CI6692" s="1455"/>
    </row>
    <row r="6693" spans="2:87" s="1365" customFormat="1" x14ac:dyDescent="0.25">
      <c r="B6693" s="1831"/>
      <c r="C6693" s="1831"/>
      <c r="D6693" s="1627"/>
      <c r="E6693" s="1831"/>
      <c r="F6693" s="1831"/>
      <c r="G6693" s="1831"/>
      <c r="S6693" s="1473"/>
      <c r="BU6693" s="1819"/>
      <c r="CI6693" s="1455"/>
    </row>
    <row r="6694" spans="2:87" s="1365" customFormat="1" x14ac:dyDescent="0.25">
      <c r="B6694" s="1831"/>
      <c r="C6694" s="1831"/>
      <c r="D6694" s="1627"/>
      <c r="E6694" s="1831"/>
      <c r="F6694" s="1831"/>
      <c r="G6694" s="1831"/>
      <c r="S6694" s="1473"/>
      <c r="BU6694" s="1819"/>
      <c r="CI6694" s="1455"/>
    </row>
    <row r="6695" spans="2:87" s="1365" customFormat="1" x14ac:dyDescent="0.25">
      <c r="B6695" s="1831"/>
      <c r="C6695" s="1831"/>
      <c r="D6695" s="1627"/>
      <c r="E6695" s="1831"/>
      <c r="F6695" s="1831"/>
      <c r="G6695" s="1831"/>
      <c r="S6695" s="1473"/>
      <c r="BU6695" s="1819"/>
      <c r="CI6695" s="1455"/>
    </row>
    <row r="6696" spans="2:87" s="1365" customFormat="1" x14ac:dyDescent="0.25">
      <c r="B6696" s="1831"/>
      <c r="C6696" s="1831"/>
      <c r="D6696" s="1627"/>
      <c r="E6696" s="1831"/>
      <c r="F6696" s="1831"/>
      <c r="G6696" s="1831"/>
      <c r="S6696" s="1473"/>
      <c r="BU6696" s="1819"/>
      <c r="CI6696" s="1455"/>
    </row>
    <row r="6697" spans="2:87" s="1365" customFormat="1" x14ac:dyDescent="0.25">
      <c r="B6697" s="1831"/>
      <c r="C6697" s="1831"/>
      <c r="D6697" s="1627"/>
      <c r="E6697" s="1831"/>
      <c r="F6697" s="1831"/>
      <c r="G6697" s="1831"/>
      <c r="S6697" s="1473"/>
      <c r="BU6697" s="1819"/>
      <c r="CI6697" s="1455"/>
    </row>
    <row r="6698" spans="2:87" s="1365" customFormat="1" x14ac:dyDescent="0.25">
      <c r="B6698" s="1831"/>
      <c r="C6698" s="1831"/>
      <c r="D6698" s="1627"/>
      <c r="E6698" s="1831"/>
      <c r="F6698" s="1831"/>
      <c r="G6698" s="1831"/>
      <c r="S6698" s="1473"/>
      <c r="BU6698" s="1819"/>
      <c r="CI6698" s="1455"/>
    </row>
    <row r="6699" spans="2:87" s="1365" customFormat="1" x14ac:dyDescent="0.25">
      <c r="B6699" s="1831"/>
      <c r="C6699" s="1831"/>
      <c r="D6699" s="1627"/>
      <c r="E6699" s="1831"/>
      <c r="F6699" s="1831"/>
      <c r="G6699" s="1831"/>
      <c r="S6699" s="1473"/>
      <c r="BU6699" s="1819"/>
      <c r="CI6699" s="1455"/>
    </row>
    <row r="6700" spans="2:87" s="1365" customFormat="1" x14ac:dyDescent="0.25">
      <c r="B6700" s="1831"/>
      <c r="C6700" s="1831"/>
      <c r="D6700" s="1627"/>
      <c r="E6700" s="1831"/>
      <c r="F6700" s="1831"/>
      <c r="G6700" s="1831"/>
      <c r="S6700" s="1473"/>
      <c r="BU6700" s="1819"/>
      <c r="CI6700" s="1455"/>
    </row>
    <row r="6701" spans="2:87" s="1365" customFormat="1" x14ac:dyDescent="0.25">
      <c r="B6701" s="1831"/>
      <c r="C6701" s="1831"/>
      <c r="D6701" s="1627"/>
      <c r="E6701" s="1831"/>
      <c r="F6701" s="1831"/>
      <c r="G6701" s="1831"/>
      <c r="S6701" s="1473"/>
      <c r="BU6701" s="1819"/>
      <c r="CI6701" s="1455"/>
    </row>
    <row r="6702" spans="2:87" s="1365" customFormat="1" x14ac:dyDescent="0.25">
      <c r="B6702" s="1831"/>
      <c r="C6702" s="1831"/>
      <c r="D6702" s="1627"/>
      <c r="E6702" s="1831"/>
      <c r="F6702" s="1831"/>
      <c r="G6702" s="1831"/>
      <c r="S6702" s="1473"/>
      <c r="BU6702" s="1819"/>
      <c r="CI6702" s="1455"/>
    </row>
    <row r="6703" spans="2:87" s="1365" customFormat="1" x14ac:dyDescent="0.25">
      <c r="B6703" s="1831"/>
      <c r="C6703" s="1831"/>
      <c r="D6703" s="1627"/>
      <c r="E6703" s="1831"/>
      <c r="F6703" s="1831"/>
      <c r="G6703" s="1831"/>
      <c r="S6703" s="1473"/>
      <c r="BU6703" s="1819"/>
      <c r="CI6703" s="1455"/>
    </row>
    <row r="6704" spans="2:87" s="1365" customFormat="1" x14ac:dyDescent="0.25">
      <c r="B6704" s="1831"/>
      <c r="C6704" s="1831"/>
      <c r="D6704" s="1627"/>
      <c r="E6704" s="1831"/>
      <c r="F6704" s="1831"/>
      <c r="G6704" s="1831"/>
      <c r="S6704" s="1473"/>
      <c r="BU6704" s="1819"/>
      <c r="CI6704" s="1455"/>
    </row>
    <row r="6705" spans="2:87" s="1365" customFormat="1" x14ac:dyDescent="0.25">
      <c r="B6705" s="1831"/>
      <c r="C6705" s="1831"/>
      <c r="D6705" s="1627"/>
      <c r="E6705" s="1831"/>
      <c r="F6705" s="1831"/>
      <c r="G6705" s="1831"/>
      <c r="S6705" s="1473"/>
      <c r="BU6705" s="1819"/>
      <c r="CI6705" s="1455"/>
    </row>
    <row r="6706" spans="2:87" s="1365" customFormat="1" x14ac:dyDescent="0.25">
      <c r="B6706" s="1831"/>
      <c r="C6706" s="1831"/>
      <c r="D6706" s="1627"/>
      <c r="E6706" s="1831"/>
      <c r="F6706" s="1831"/>
      <c r="G6706" s="1831"/>
      <c r="S6706" s="1473"/>
      <c r="BU6706" s="1819"/>
      <c r="CI6706" s="1455"/>
    </row>
    <row r="6707" spans="2:87" s="1365" customFormat="1" x14ac:dyDescent="0.25">
      <c r="B6707" s="1831"/>
      <c r="C6707" s="1831"/>
      <c r="D6707" s="1627"/>
      <c r="E6707" s="1831"/>
      <c r="F6707" s="1831"/>
      <c r="G6707" s="1831"/>
      <c r="S6707" s="1473"/>
      <c r="BU6707" s="1819"/>
      <c r="CI6707" s="1455"/>
    </row>
    <row r="6708" spans="2:87" s="1365" customFormat="1" x14ac:dyDescent="0.25">
      <c r="B6708" s="1831"/>
      <c r="C6708" s="1831"/>
      <c r="D6708" s="1627"/>
      <c r="E6708" s="1831"/>
      <c r="F6708" s="1831"/>
      <c r="G6708" s="1831"/>
      <c r="S6708" s="1473"/>
      <c r="BU6708" s="1819"/>
      <c r="CI6708" s="1455"/>
    </row>
    <row r="6709" spans="2:87" s="1365" customFormat="1" x14ac:dyDescent="0.25">
      <c r="B6709" s="1831"/>
      <c r="C6709" s="1831"/>
      <c r="D6709" s="1627"/>
      <c r="E6709" s="1831"/>
      <c r="F6709" s="1831"/>
      <c r="G6709" s="1831"/>
      <c r="S6709" s="1473"/>
      <c r="BU6709" s="1819"/>
      <c r="CI6709" s="1455"/>
    </row>
    <row r="6710" spans="2:87" s="1365" customFormat="1" x14ac:dyDescent="0.25">
      <c r="B6710" s="1831"/>
      <c r="C6710" s="1831"/>
      <c r="D6710" s="1627"/>
      <c r="E6710" s="1831"/>
      <c r="F6710" s="1831"/>
      <c r="G6710" s="1831"/>
      <c r="S6710" s="1473"/>
      <c r="BU6710" s="1819"/>
      <c r="CI6710" s="1455"/>
    </row>
    <row r="6711" spans="2:87" s="1365" customFormat="1" x14ac:dyDescent="0.25">
      <c r="B6711" s="1831"/>
      <c r="C6711" s="1831"/>
      <c r="D6711" s="1627"/>
      <c r="E6711" s="1831"/>
      <c r="F6711" s="1831"/>
      <c r="G6711" s="1831"/>
      <c r="S6711" s="1473"/>
      <c r="BU6711" s="1819"/>
      <c r="CI6711" s="1455"/>
    </row>
    <row r="6712" spans="2:87" s="1365" customFormat="1" x14ac:dyDescent="0.25">
      <c r="B6712" s="1831"/>
      <c r="C6712" s="1831"/>
      <c r="D6712" s="1627"/>
      <c r="E6712" s="1831"/>
      <c r="F6712" s="1831"/>
      <c r="G6712" s="1831"/>
      <c r="S6712" s="1473"/>
      <c r="BU6712" s="1819"/>
      <c r="CI6712" s="1455"/>
    </row>
    <row r="6713" spans="2:87" s="1365" customFormat="1" x14ac:dyDescent="0.25">
      <c r="B6713" s="1831"/>
      <c r="C6713" s="1831"/>
      <c r="D6713" s="1627"/>
      <c r="E6713" s="1831"/>
      <c r="F6713" s="1831"/>
      <c r="G6713" s="1831"/>
      <c r="S6713" s="1473"/>
      <c r="BU6713" s="1819"/>
      <c r="CI6713" s="1455"/>
    </row>
    <row r="6714" spans="2:87" s="1365" customFormat="1" x14ac:dyDescent="0.25">
      <c r="B6714" s="1831"/>
      <c r="C6714" s="1831"/>
      <c r="D6714" s="1627"/>
      <c r="E6714" s="1831"/>
      <c r="F6714" s="1831"/>
      <c r="G6714" s="1831"/>
      <c r="S6714" s="1473"/>
      <c r="BU6714" s="1819"/>
      <c r="CI6714" s="1455"/>
    </row>
    <row r="6715" spans="2:87" s="1365" customFormat="1" x14ac:dyDescent="0.25">
      <c r="B6715" s="1831"/>
      <c r="C6715" s="1831"/>
      <c r="D6715" s="1627"/>
      <c r="E6715" s="1831"/>
      <c r="F6715" s="1831"/>
      <c r="G6715" s="1831"/>
      <c r="S6715" s="1473"/>
      <c r="BU6715" s="1819"/>
      <c r="CI6715" s="1455"/>
    </row>
    <row r="6716" spans="2:87" s="1365" customFormat="1" x14ac:dyDescent="0.25">
      <c r="B6716" s="1831"/>
      <c r="C6716" s="1831"/>
      <c r="D6716" s="1627"/>
      <c r="E6716" s="1831"/>
      <c r="F6716" s="1831"/>
      <c r="G6716" s="1831"/>
      <c r="S6716" s="1473"/>
      <c r="BU6716" s="1819"/>
      <c r="CI6716" s="1455"/>
    </row>
    <row r="6717" spans="2:87" s="1365" customFormat="1" x14ac:dyDescent="0.25">
      <c r="B6717" s="1831"/>
      <c r="C6717" s="1831"/>
      <c r="D6717" s="1627"/>
      <c r="E6717" s="1831"/>
      <c r="F6717" s="1831"/>
      <c r="G6717" s="1831"/>
      <c r="S6717" s="1473"/>
      <c r="BU6717" s="1819"/>
      <c r="CI6717" s="1455"/>
    </row>
    <row r="6718" spans="2:87" s="1365" customFormat="1" x14ac:dyDescent="0.25">
      <c r="B6718" s="1831"/>
      <c r="C6718" s="1831"/>
      <c r="D6718" s="1627"/>
      <c r="E6718" s="1831"/>
      <c r="F6718" s="1831"/>
      <c r="G6718" s="1831"/>
      <c r="S6718" s="1473"/>
      <c r="BU6718" s="1819"/>
      <c r="CI6718" s="1455"/>
    </row>
    <row r="6719" spans="2:87" s="1365" customFormat="1" x14ac:dyDescent="0.25">
      <c r="B6719" s="1831"/>
      <c r="C6719" s="1831"/>
      <c r="D6719" s="1627"/>
      <c r="E6719" s="1831"/>
      <c r="F6719" s="1831"/>
      <c r="G6719" s="1831"/>
      <c r="S6719" s="1473"/>
      <c r="BU6719" s="1819"/>
      <c r="CI6719" s="1455"/>
    </row>
    <row r="6720" spans="2:87" s="1365" customFormat="1" x14ac:dyDescent="0.25">
      <c r="B6720" s="1831"/>
      <c r="C6720" s="1831"/>
      <c r="D6720" s="1627"/>
      <c r="E6720" s="1831"/>
      <c r="F6720" s="1831"/>
      <c r="G6720" s="1831"/>
      <c r="S6720" s="1473"/>
      <c r="BU6720" s="1819"/>
      <c r="CI6720" s="1455"/>
    </row>
    <row r="6721" spans="2:87" s="1365" customFormat="1" x14ac:dyDescent="0.25">
      <c r="B6721" s="1831"/>
      <c r="C6721" s="1831"/>
      <c r="D6721" s="1627"/>
      <c r="E6721" s="1831"/>
      <c r="F6721" s="1831"/>
      <c r="G6721" s="1831"/>
      <c r="S6721" s="1473"/>
      <c r="BU6721" s="1819"/>
      <c r="CI6721" s="1455"/>
    </row>
    <row r="6722" spans="2:87" s="1365" customFormat="1" x14ac:dyDescent="0.25">
      <c r="B6722" s="1831"/>
      <c r="C6722" s="1831"/>
      <c r="D6722" s="1627"/>
      <c r="E6722" s="1831"/>
      <c r="F6722" s="1831"/>
      <c r="G6722" s="1831"/>
      <c r="S6722" s="1473"/>
      <c r="BU6722" s="1819"/>
      <c r="CI6722" s="1455"/>
    </row>
    <row r="6723" spans="2:87" s="1365" customFormat="1" x14ac:dyDescent="0.25">
      <c r="B6723" s="1831"/>
      <c r="C6723" s="1831"/>
      <c r="D6723" s="1627"/>
      <c r="E6723" s="1831"/>
      <c r="F6723" s="1831"/>
      <c r="G6723" s="1831"/>
      <c r="S6723" s="1473"/>
      <c r="BU6723" s="1819"/>
      <c r="CI6723" s="1455"/>
    </row>
    <row r="6724" spans="2:87" s="1365" customFormat="1" x14ac:dyDescent="0.25">
      <c r="B6724" s="1831"/>
      <c r="C6724" s="1831"/>
      <c r="D6724" s="1627"/>
      <c r="E6724" s="1831"/>
      <c r="F6724" s="1831"/>
      <c r="G6724" s="1831"/>
      <c r="S6724" s="1473"/>
      <c r="BU6724" s="1819"/>
      <c r="CI6724" s="1455"/>
    </row>
    <row r="6725" spans="2:87" s="1365" customFormat="1" x14ac:dyDescent="0.25">
      <c r="B6725" s="1831"/>
      <c r="C6725" s="1831"/>
      <c r="D6725" s="1627"/>
      <c r="E6725" s="1831"/>
      <c r="F6725" s="1831"/>
      <c r="G6725" s="1831"/>
      <c r="S6725" s="1473"/>
      <c r="BU6725" s="1819"/>
      <c r="CI6725" s="1455"/>
    </row>
    <row r="6726" spans="2:87" s="1365" customFormat="1" x14ac:dyDescent="0.25">
      <c r="B6726" s="1831"/>
      <c r="C6726" s="1831"/>
      <c r="D6726" s="1627"/>
      <c r="E6726" s="1831"/>
      <c r="F6726" s="1831"/>
      <c r="G6726" s="1831"/>
      <c r="S6726" s="1473"/>
      <c r="BU6726" s="1819"/>
      <c r="CI6726" s="1455"/>
    </row>
    <row r="6727" spans="2:87" s="1365" customFormat="1" x14ac:dyDescent="0.25">
      <c r="B6727" s="1831"/>
      <c r="C6727" s="1831"/>
      <c r="D6727" s="1627"/>
      <c r="E6727" s="1831"/>
      <c r="F6727" s="1831"/>
      <c r="G6727" s="1831"/>
      <c r="S6727" s="1473"/>
      <c r="BU6727" s="1819"/>
      <c r="CI6727" s="1455"/>
    </row>
    <row r="6728" spans="2:87" s="1365" customFormat="1" x14ac:dyDescent="0.25">
      <c r="B6728" s="1831"/>
      <c r="C6728" s="1831"/>
      <c r="D6728" s="1627"/>
      <c r="E6728" s="1831"/>
      <c r="F6728" s="1831"/>
      <c r="G6728" s="1831"/>
      <c r="S6728" s="1473"/>
      <c r="BU6728" s="1819"/>
      <c r="CI6728" s="1455"/>
    </row>
    <row r="6729" spans="2:87" s="1365" customFormat="1" x14ac:dyDescent="0.25">
      <c r="B6729" s="1831"/>
      <c r="C6729" s="1831"/>
      <c r="D6729" s="1627"/>
      <c r="E6729" s="1831"/>
      <c r="F6729" s="1831"/>
      <c r="G6729" s="1831"/>
      <c r="S6729" s="1473"/>
      <c r="BU6729" s="1819"/>
      <c r="CI6729" s="1455"/>
    </row>
    <row r="6730" spans="2:87" s="1365" customFormat="1" x14ac:dyDescent="0.25">
      <c r="B6730" s="1831"/>
      <c r="C6730" s="1831"/>
      <c r="D6730" s="1627"/>
      <c r="E6730" s="1831"/>
      <c r="F6730" s="1831"/>
      <c r="G6730" s="1831"/>
      <c r="S6730" s="1473"/>
      <c r="BU6730" s="1819"/>
      <c r="CI6730" s="1455"/>
    </row>
    <row r="6731" spans="2:87" s="1365" customFormat="1" x14ac:dyDescent="0.25">
      <c r="B6731" s="1831"/>
      <c r="C6731" s="1831"/>
      <c r="D6731" s="1627"/>
      <c r="E6731" s="1831"/>
      <c r="F6731" s="1831"/>
      <c r="G6731" s="1831"/>
      <c r="S6731" s="1473"/>
      <c r="BU6731" s="1819"/>
      <c r="CI6731" s="1455"/>
    </row>
    <row r="6732" spans="2:87" s="1365" customFormat="1" x14ac:dyDescent="0.25">
      <c r="B6732" s="1831"/>
      <c r="C6732" s="1831"/>
      <c r="D6732" s="1627"/>
      <c r="E6732" s="1831"/>
      <c r="F6732" s="1831"/>
      <c r="G6732" s="1831"/>
      <c r="S6732" s="1473"/>
      <c r="BU6732" s="1819"/>
      <c r="CI6732" s="1455"/>
    </row>
    <row r="6733" spans="2:87" s="1365" customFormat="1" x14ac:dyDescent="0.25">
      <c r="B6733" s="1831"/>
      <c r="C6733" s="1831"/>
      <c r="D6733" s="1627"/>
      <c r="E6733" s="1831"/>
      <c r="F6733" s="1831"/>
      <c r="G6733" s="1831"/>
      <c r="S6733" s="1473"/>
      <c r="BU6733" s="1819"/>
      <c r="CI6733" s="1455"/>
    </row>
    <row r="6734" spans="2:87" s="1365" customFormat="1" x14ac:dyDescent="0.25">
      <c r="B6734" s="1831"/>
      <c r="C6734" s="1831"/>
      <c r="D6734" s="1627"/>
      <c r="E6734" s="1831"/>
      <c r="F6734" s="1831"/>
      <c r="G6734" s="1831"/>
      <c r="S6734" s="1473"/>
      <c r="BU6734" s="1819"/>
      <c r="CI6734" s="1455"/>
    </row>
    <row r="6735" spans="2:87" s="1365" customFormat="1" x14ac:dyDescent="0.25">
      <c r="B6735" s="1831"/>
      <c r="C6735" s="1831"/>
      <c r="D6735" s="1627"/>
      <c r="E6735" s="1831"/>
      <c r="F6735" s="1831"/>
      <c r="G6735" s="1831"/>
      <c r="S6735" s="1473"/>
      <c r="BU6735" s="1819"/>
      <c r="CI6735" s="1455"/>
    </row>
    <row r="6736" spans="2:87" s="1365" customFormat="1" x14ac:dyDescent="0.25">
      <c r="B6736" s="1831"/>
      <c r="C6736" s="1831"/>
      <c r="D6736" s="1627"/>
      <c r="E6736" s="1831"/>
      <c r="F6736" s="1831"/>
      <c r="G6736" s="1831"/>
      <c r="S6736" s="1473"/>
      <c r="BU6736" s="1819"/>
      <c r="CI6736" s="1455"/>
    </row>
    <row r="6737" spans="2:87" s="1365" customFormat="1" x14ac:dyDescent="0.25">
      <c r="B6737" s="1831"/>
      <c r="C6737" s="1831"/>
      <c r="D6737" s="1627"/>
      <c r="E6737" s="1831"/>
      <c r="F6737" s="1831"/>
      <c r="G6737" s="1831"/>
      <c r="S6737" s="1473"/>
      <c r="BU6737" s="1819"/>
      <c r="CI6737" s="1455"/>
    </row>
    <row r="6738" spans="2:87" s="1365" customFormat="1" x14ac:dyDescent="0.25">
      <c r="B6738" s="1831"/>
      <c r="C6738" s="1831"/>
      <c r="D6738" s="1627"/>
      <c r="E6738" s="1831"/>
      <c r="F6738" s="1831"/>
      <c r="G6738" s="1831"/>
      <c r="S6738" s="1473"/>
      <c r="BU6738" s="1819"/>
      <c r="CI6738" s="1455"/>
    </row>
    <row r="6739" spans="2:87" s="1365" customFormat="1" x14ac:dyDescent="0.25">
      <c r="B6739" s="1831"/>
      <c r="C6739" s="1831"/>
      <c r="D6739" s="1627"/>
      <c r="E6739" s="1831"/>
      <c r="F6739" s="1831"/>
      <c r="G6739" s="1831"/>
      <c r="S6739" s="1473"/>
      <c r="BU6739" s="1819"/>
      <c r="CI6739" s="1455"/>
    </row>
    <row r="6740" spans="2:87" s="1365" customFormat="1" x14ac:dyDescent="0.25">
      <c r="B6740" s="1831"/>
      <c r="C6740" s="1831"/>
      <c r="D6740" s="1627"/>
      <c r="E6740" s="1831"/>
      <c r="F6740" s="1831"/>
      <c r="G6740" s="1831"/>
      <c r="S6740" s="1473"/>
      <c r="BU6740" s="1819"/>
      <c r="CI6740" s="1455"/>
    </row>
    <row r="6741" spans="2:87" s="1365" customFormat="1" x14ac:dyDescent="0.25">
      <c r="B6741" s="1831"/>
      <c r="C6741" s="1831"/>
      <c r="D6741" s="1627"/>
      <c r="E6741" s="1831"/>
      <c r="F6741" s="1831"/>
      <c r="G6741" s="1831"/>
      <c r="S6741" s="1473"/>
      <c r="BU6741" s="1819"/>
      <c r="CI6741" s="1455"/>
    </row>
    <row r="6742" spans="2:87" s="1365" customFormat="1" x14ac:dyDescent="0.25">
      <c r="B6742" s="1831"/>
      <c r="C6742" s="1831"/>
      <c r="D6742" s="1627"/>
      <c r="E6742" s="1831"/>
      <c r="F6742" s="1831"/>
      <c r="G6742" s="1831"/>
      <c r="S6742" s="1473"/>
      <c r="BU6742" s="1819"/>
      <c r="CI6742" s="1455"/>
    </row>
    <row r="6743" spans="2:87" s="1365" customFormat="1" x14ac:dyDescent="0.25">
      <c r="B6743" s="1831"/>
      <c r="C6743" s="1831"/>
      <c r="D6743" s="1627"/>
      <c r="E6743" s="1831"/>
      <c r="F6743" s="1831"/>
      <c r="G6743" s="1831"/>
      <c r="S6743" s="1473"/>
      <c r="BU6743" s="1819"/>
      <c r="CI6743" s="1455"/>
    </row>
    <row r="6744" spans="2:87" s="1365" customFormat="1" x14ac:dyDescent="0.25">
      <c r="B6744" s="1831"/>
      <c r="C6744" s="1831"/>
      <c r="D6744" s="1627"/>
      <c r="E6744" s="1831"/>
      <c r="F6744" s="1831"/>
      <c r="G6744" s="1831"/>
      <c r="S6744" s="1473"/>
      <c r="BU6744" s="1819"/>
      <c r="CI6744" s="1455"/>
    </row>
    <row r="6745" spans="2:87" s="1365" customFormat="1" x14ac:dyDescent="0.25">
      <c r="B6745" s="1831"/>
      <c r="C6745" s="1831"/>
      <c r="D6745" s="1627"/>
      <c r="E6745" s="1831"/>
      <c r="F6745" s="1831"/>
      <c r="G6745" s="1831"/>
      <c r="S6745" s="1473"/>
      <c r="BU6745" s="1819"/>
      <c r="CI6745" s="1455"/>
    </row>
    <row r="6746" spans="2:87" s="1365" customFormat="1" x14ac:dyDescent="0.25">
      <c r="B6746" s="1831"/>
      <c r="C6746" s="1831"/>
      <c r="D6746" s="1627"/>
      <c r="E6746" s="1831"/>
      <c r="F6746" s="1831"/>
      <c r="G6746" s="1831"/>
      <c r="S6746" s="1473"/>
      <c r="BU6746" s="1819"/>
      <c r="CI6746" s="1455"/>
    </row>
    <row r="6747" spans="2:87" s="1365" customFormat="1" x14ac:dyDescent="0.25">
      <c r="B6747" s="1831"/>
      <c r="C6747" s="1831"/>
      <c r="D6747" s="1627"/>
      <c r="E6747" s="1831"/>
      <c r="F6747" s="1831"/>
      <c r="G6747" s="1831"/>
      <c r="S6747" s="1473"/>
      <c r="BU6747" s="1819"/>
      <c r="CI6747" s="1455"/>
    </row>
    <row r="6748" spans="2:87" s="1365" customFormat="1" x14ac:dyDescent="0.25">
      <c r="B6748" s="1831"/>
      <c r="C6748" s="1831"/>
      <c r="D6748" s="1627"/>
      <c r="E6748" s="1831"/>
      <c r="F6748" s="1831"/>
      <c r="G6748" s="1831"/>
      <c r="S6748" s="1473"/>
      <c r="BU6748" s="1819"/>
      <c r="CI6748" s="1455"/>
    </row>
    <row r="6749" spans="2:87" s="1365" customFormat="1" x14ac:dyDescent="0.25">
      <c r="B6749" s="1831"/>
      <c r="C6749" s="1831"/>
      <c r="D6749" s="1627"/>
      <c r="E6749" s="1831"/>
      <c r="F6749" s="1831"/>
      <c r="G6749" s="1831"/>
      <c r="S6749" s="1473"/>
      <c r="BU6749" s="1819"/>
      <c r="CI6749" s="1455"/>
    </row>
    <row r="6750" spans="2:87" s="1365" customFormat="1" x14ac:dyDescent="0.25">
      <c r="B6750" s="1831"/>
      <c r="C6750" s="1831"/>
      <c r="D6750" s="1627"/>
      <c r="E6750" s="1831"/>
      <c r="F6750" s="1831"/>
      <c r="G6750" s="1831"/>
      <c r="S6750" s="1473"/>
      <c r="BU6750" s="1819"/>
      <c r="CI6750" s="1455"/>
    </row>
    <row r="6751" spans="2:87" s="1365" customFormat="1" x14ac:dyDescent="0.25">
      <c r="B6751" s="1831"/>
      <c r="C6751" s="1831"/>
      <c r="D6751" s="1627"/>
      <c r="E6751" s="1831"/>
      <c r="F6751" s="1831"/>
      <c r="G6751" s="1831"/>
      <c r="S6751" s="1473"/>
      <c r="BU6751" s="1819"/>
      <c r="CI6751" s="1455"/>
    </row>
    <row r="6752" spans="2:87" s="1365" customFormat="1" x14ac:dyDescent="0.25">
      <c r="B6752" s="1831"/>
      <c r="C6752" s="1831"/>
      <c r="D6752" s="1627"/>
      <c r="E6752" s="1831"/>
      <c r="F6752" s="1831"/>
      <c r="G6752" s="1831"/>
      <c r="S6752" s="1473"/>
      <c r="BU6752" s="1819"/>
      <c r="CI6752" s="1455"/>
    </row>
    <row r="6753" spans="2:87" s="1365" customFormat="1" x14ac:dyDescent="0.25">
      <c r="B6753" s="1831"/>
      <c r="C6753" s="1831"/>
      <c r="D6753" s="1627"/>
      <c r="E6753" s="1831"/>
      <c r="F6753" s="1831"/>
      <c r="G6753" s="1831"/>
      <c r="S6753" s="1473"/>
      <c r="BU6753" s="1819"/>
      <c r="CI6753" s="1455"/>
    </row>
    <row r="6754" spans="2:87" s="1365" customFormat="1" x14ac:dyDescent="0.25">
      <c r="B6754" s="1831"/>
      <c r="C6754" s="1831"/>
      <c r="D6754" s="1627"/>
      <c r="E6754" s="1831"/>
      <c r="F6754" s="1831"/>
      <c r="G6754" s="1831"/>
      <c r="S6754" s="1473"/>
      <c r="BU6754" s="1819"/>
      <c r="CI6754" s="1455"/>
    </row>
    <row r="6755" spans="2:87" s="1365" customFormat="1" x14ac:dyDescent="0.25">
      <c r="B6755" s="1831"/>
      <c r="C6755" s="1831"/>
      <c r="D6755" s="1627"/>
      <c r="E6755" s="1831"/>
      <c r="F6755" s="1831"/>
      <c r="G6755" s="1831"/>
      <c r="S6755" s="1473"/>
      <c r="BU6755" s="1819"/>
      <c r="CI6755" s="1455"/>
    </row>
    <row r="6756" spans="2:87" s="1365" customFormat="1" x14ac:dyDescent="0.25">
      <c r="B6756" s="1831"/>
      <c r="C6756" s="1831"/>
      <c r="D6756" s="1627"/>
      <c r="E6756" s="1831"/>
      <c r="F6756" s="1831"/>
      <c r="G6756" s="1831"/>
      <c r="S6756" s="1473"/>
      <c r="BU6756" s="1819"/>
      <c r="CI6756" s="1455"/>
    </row>
    <row r="6757" spans="2:87" s="1365" customFormat="1" x14ac:dyDescent="0.25">
      <c r="B6757" s="1831"/>
      <c r="C6757" s="1831"/>
      <c r="D6757" s="1627"/>
      <c r="E6757" s="1831"/>
      <c r="F6757" s="1831"/>
      <c r="G6757" s="1831"/>
      <c r="S6757" s="1473"/>
      <c r="BU6757" s="1819"/>
      <c r="CI6757" s="1455"/>
    </row>
    <row r="6758" spans="2:87" s="1365" customFormat="1" x14ac:dyDescent="0.25">
      <c r="B6758" s="1831"/>
      <c r="C6758" s="1831"/>
      <c r="D6758" s="1627"/>
      <c r="E6758" s="1831"/>
      <c r="F6758" s="1831"/>
      <c r="G6758" s="1831"/>
      <c r="S6758" s="1473"/>
      <c r="BU6758" s="1819"/>
      <c r="CI6758" s="1455"/>
    </row>
    <row r="6759" spans="2:87" s="1365" customFormat="1" x14ac:dyDescent="0.25">
      <c r="B6759" s="1831"/>
      <c r="C6759" s="1831"/>
      <c r="D6759" s="1627"/>
      <c r="E6759" s="1831"/>
      <c r="F6759" s="1831"/>
      <c r="G6759" s="1831"/>
      <c r="S6759" s="1473"/>
      <c r="BU6759" s="1819"/>
      <c r="CI6759" s="1455"/>
    </row>
    <row r="6760" spans="2:87" s="1365" customFormat="1" x14ac:dyDescent="0.25">
      <c r="B6760" s="1831"/>
      <c r="C6760" s="1831"/>
      <c r="D6760" s="1627"/>
      <c r="E6760" s="1831"/>
      <c r="F6760" s="1831"/>
      <c r="G6760" s="1831"/>
      <c r="S6760" s="1473"/>
      <c r="BU6760" s="1819"/>
      <c r="CI6760" s="1455"/>
    </row>
    <row r="6761" spans="2:87" s="1365" customFormat="1" x14ac:dyDescent="0.25">
      <c r="B6761" s="1831"/>
      <c r="C6761" s="1831"/>
      <c r="D6761" s="1627"/>
      <c r="E6761" s="1831"/>
      <c r="F6761" s="1831"/>
      <c r="G6761" s="1831"/>
      <c r="S6761" s="1473"/>
      <c r="BU6761" s="1819"/>
      <c r="CI6761" s="1455"/>
    </row>
    <row r="6762" spans="2:87" s="1365" customFormat="1" x14ac:dyDescent="0.25">
      <c r="B6762" s="1831"/>
      <c r="C6762" s="1831"/>
      <c r="D6762" s="1627"/>
      <c r="E6762" s="1831"/>
      <c r="F6762" s="1831"/>
      <c r="G6762" s="1831"/>
      <c r="S6762" s="1473"/>
      <c r="BU6762" s="1819"/>
      <c r="CI6762" s="1455"/>
    </row>
    <row r="6763" spans="2:87" s="1365" customFormat="1" x14ac:dyDescent="0.25">
      <c r="B6763" s="1831"/>
      <c r="C6763" s="1831"/>
      <c r="D6763" s="1627"/>
      <c r="E6763" s="1831"/>
      <c r="F6763" s="1831"/>
      <c r="G6763" s="1831"/>
      <c r="S6763" s="1473"/>
      <c r="BU6763" s="1819"/>
      <c r="CI6763" s="1455"/>
    </row>
    <row r="6764" spans="2:87" s="1365" customFormat="1" x14ac:dyDescent="0.25">
      <c r="B6764" s="1831"/>
      <c r="C6764" s="1831"/>
      <c r="D6764" s="1627"/>
      <c r="E6764" s="1831"/>
      <c r="F6764" s="1831"/>
      <c r="G6764" s="1831"/>
      <c r="S6764" s="1473"/>
      <c r="BU6764" s="1819"/>
      <c r="CI6764" s="1455"/>
    </row>
    <row r="6765" spans="2:87" s="1365" customFormat="1" x14ac:dyDescent="0.25">
      <c r="B6765" s="1831"/>
      <c r="C6765" s="1831"/>
      <c r="D6765" s="1627"/>
      <c r="E6765" s="1831"/>
      <c r="F6765" s="1831"/>
      <c r="G6765" s="1831"/>
      <c r="S6765" s="1473"/>
      <c r="BU6765" s="1819"/>
      <c r="CI6765" s="1455"/>
    </row>
    <row r="6766" spans="2:87" s="1365" customFormat="1" x14ac:dyDescent="0.25">
      <c r="B6766" s="1831"/>
      <c r="C6766" s="1831"/>
      <c r="D6766" s="1627"/>
      <c r="E6766" s="1831"/>
      <c r="F6766" s="1831"/>
      <c r="G6766" s="1831"/>
      <c r="S6766" s="1473"/>
      <c r="BU6766" s="1819"/>
      <c r="CI6766" s="1455"/>
    </row>
    <row r="6767" spans="2:87" s="1365" customFormat="1" x14ac:dyDescent="0.25">
      <c r="B6767" s="1831"/>
      <c r="C6767" s="1831"/>
      <c r="D6767" s="1627"/>
      <c r="E6767" s="1831"/>
      <c r="F6767" s="1831"/>
      <c r="G6767" s="1831"/>
      <c r="S6767" s="1473"/>
      <c r="BU6767" s="1819"/>
      <c r="CI6767" s="1455"/>
    </row>
    <row r="6768" spans="2:87" s="1365" customFormat="1" x14ac:dyDescent="0.25">
      <c r="B6768" s="1831"/>
      <c r="C6768" s="1831"/>
      <c r="D6768" s="1627"/>
      <c r="E6768" s="1831"/>
      <c r="F6768" s="1831"/>
      <c r="G6768" s="1831"/>
      <c r="S6768" s="1473"/>
      <c r="BU6768" s="1819"/>
      <c r="CI6768" s="1455"/>
    </row>
    <row r="6769" spans="2:87" s="1365" customFormat="1" x14ac:dyDescent="0.25">
      <c r="B6769" s="1831"/>
      <c r="C6769" s="1831"/>
      <c r="D6769" s="1627"/>
      <c r="E6769" s="1831"/>
      <c r="F6769" s="1831"/>
      <c r="G6769" s="1831"/>
      <c r="S6769" s="1473"/>
      <c r="BU6769" s="1819"/>
      <c r="CI6769" s="1455"/>
    </row>
    <row r="6770" spans="2:87" s="1365" customFormat="1" x14ac:dyDescent="0.25">
      <c r="B6770" s="1831"/>
      <c r="C6770" s="1831"/>
      <c r="D6770" s="1627"/>
      <c r="E6770" s="1831"/>
      <c r="F6770" s="1831"/>
      <c r="G6770" s="1831"/>
      <c r="S6770" s="1473"/>
      <c r="BU6770" s="1819"/>
      <c r="CI6770" s="1455"/>
    </row>
    <row r="6771" spans="2:87" s="1365" customFormat="1" x14ac:dyDescent="0.25">
      <c r="B6771" s="1831"/>
      <c r="C6771" s="1831"/>
      <c r="D6771" s="1627"/>
      <c r="E6771" s="1831"/>
      <c r="F6771" s="1831"/>
      <c r="G6771" s="1831"/>
      <c r="S6771" s="1473"/>
      <c r="BU6771" s="1819"/>
      <c r="CI6771" s="1455"/>
    </row>
    <row r="6772" spans="2:87" s="1365" customFormat="1" x14ac:dyDescent="0.25">
      <c r="B6772" s="1831"/>
      <c r="C6772" s="1831"/>
      <c r="D6772" s="1627"/>
      <c r="E6772" s="1831"/>
      <c r="F6772" s="1831"/>
      <c r="G6772" s="1831"/>
      <c r="S6772" s="1473"/>
      <c r="BU6772" s="1819"/>
      <c r="CI6772" s="1455"/>
    </row>
    <row r="6773" spans="2:87" s="1365" customFormat="1" x14ac:dyDescent="0.25">
      <c r="B6773" s="1831"/>
      <c r="C6773" s="1831"/>
      <c r="D6773" s="1627"/>
      <c r="E6773" s="1831"/>
      <c r="F6773" s="1831"/>
      <c r="G6773" s="1831"/>
      <c r="S6773" s="1473"/>
      <c r="BU6773" s="1819"/>
      <c r="CI6773" s="1455"/>
    </row>
    <row r="6774" spans="2:87" s="1365" customFormat="1" x14ac:dyDescent="0.25">
      <c r="B6774" s="1831"/>
      <c r="C6774" s="1831"/>
      <c r="D6774" s="1627"/>
      <c r="E6774" s="1831"/>
      <c r="F6774" s="1831"/>
      <c r="G6774" s="1831"/>
      <c r="S6774" s="1473"/>
      <c r="BU6774" s="1819"/>
      <c r="CI6774" s="1455"/>
    </row>
    <row r="6775" spans="2:87" s="1365" customFormat="1" x14ac:dyDescent="0.25">
      <c r="B6775" s="1831"/>
      <c r="C6775" s="1831"/>
      <c r="D6775" s="1627"/>
      <c r="E6775" s="1831"/>
      <c r="F6775" s="1831"/>
      <c r="G6775" s="1831"/>
      <c r="S6775" s="1473"/>
      <c r="BU6775" s="1819"/>
      <c r="CI6775" s="1455"/>
    </row>
    <row r="6776" spans="2:87" s="1365" customFormat="1" x14ac:dyDescent="0.25">
      <c r="B6776" s="1831"/>
      <c r="C6776" s="1831"/>
      <c r="D6776" s="1627"/>
      <c r="E6776" s="1831"/>
      <c r="F6776" s="1831"/>
      <c r="G6776" s="1831"/>
      <c r="S6776" s="1473"/>
      <c r="BU6776" s="1819"/>
      <c r="CI6776" s="1455"/>
    </row>
    <row r="6777" spans="2:87" s="1365" customFormat="1" x14ac:dyDescent="0.25">
      <c r="B6777" s="1831"/>
      <c r="C6777" s="1831"/>
      <c r="D6777" s="1627"/>
      <c r="E6777" s="1831"/>
      <c r="F6777" s="1831"/>
      <c r="G6777" s="1831"/>
      <c r="S6777" s="1473"/>
      <c r="BU6777" s="1819"/>
      <c r="CI6777" s="1455"/>
    </row>
    <row r="6778" spans="2:87" s="1365" customFormat="1" x14ac:dyDescent="0.25">
      <c r="B6778" s="1831"/>
      <c r="C6778" s="1831"/>
      <c r="D6778" s="1627"/>
      <c r="E6778" s="1831"/>
      <c r="F6778" s="1831"/>
      <c r="G6778" s="1831"/>
      <c r="S6778" s="1473"/>
      <c r="BU6778" s="1819"/>
      <c r="CI6778" s="1455"/>
    </row>
    <row r="6779" spans="2:87" s="1365" customFormat="1" x14ac:dyDescent="0.25">
      <c r="B6779" s="1831"/>
      <c r="C6779" s="1831"/>
      <c r="D6779" s="1627"/>
      <c r="E6779" s="1831"/>
      <c r="F6779" s="1831"/>
      <c r="G6779" s="1831"/>
      <c r="S6779" s="1473"/>
      <c r="BU6779" s="1819"/>
      <c r="CI6779" s="1455"/>
    </row>
    <row r="6780" spans="2:87" s="1365" customFormat="1" x14ac:dyDescent="0.25">
      <c r="B6780" s="1831"/>
      <c r="C6780" s="1831"/>
      <c r="D6780" s="1627"/>
      <c r="E6780" s="1831"/>
      <c r="F6780" s="1831"/>
      <c r="G6780" s="1831"/>
      <c r="S6780" s="1473"/>
      <c r="BU6780" s="1819"/>
      <c r="CI6780" s="1455"/>
    </row>
    <row r="6781" spans="2:87" s="1365" customFormat="1" x14ac:dyDescent="0.25">
      <c r="B6781" s="1831"/>
      <c r="C6781" s="1831"/>
      <c r="D6781" s="1627"/>
      <c r="E6781" s="1831"/>
      <c r="F6781" s="1831"/>
      <c r="G6781" s="1831"/>
      <c r="S6781" s="1473"/>
      <c r="BU6781" s="1819"/>
      <c r="CI6781" s="1455"/>
    </row>
    <row r="6782" spans="2:87" s="1365" customFormat="1" x14ac:dyDescent="0.25">
      <c r="B6782" s="1831"/>
      <c r="C6782" s="1831"/>
      <c r="D6782" s="1627"/>
      <c r="E6782" s="1831"/>
      <c r="F6782" s="1831"/>
      <c r="G6782" s="1831"/>
      <c r="S6782" s="1473"/>
      <c r="BU6782" s="1819"/>
      <c r="CI6782" s="1455"/>
    </row>
    <row r="6783" spans="2:87" s="1365" customFormat="1" x14ac:dyDescent="0.25">
      <c r="B6783" s="1831"/>
      <c r="C6783" s="1831"/>
      <c r="D6783" s="1627"/>
      <c r="E6783" s="1831"/>
      <c r="F6783" s="1831"/>
      <c r="G6783" s="1831"/>
      <c r="S6783" s="1473"/>
      <c r="BU6783" s="1819"/>
      <c r="CI6783" s="1455"/>
    </row>
    <row r="6784" spans="2:87" s="1365" customFormat="1" x14ac:dyDescent="0.25">
      <c r="B6784" s="1831"/>
      <c r="C6784" s="1831"/>
      <c r="D6784" s="1627"/>
      <c r="E6784" s="1831"/>
      <c r="F6784" s="1831"/>
      <c r="G6784" s="1831"/>
      <c r="S6784" s="1473"/>
      <c r="BU6784" s="1819"/>
      <c r="CI6784" s="1455"/>
    </row>
    <row r="6785" spans="2:87" s="1365" customFormat="1" x14ac:dyDescent="0.25">
      <c r="B6785" s="1831"/>
      <c r="C6785" s="1831"/>
      <c r="D6785" s="1627"/>
      <c r="E6785" s="1831"/>
      <c r="F6785" s="1831"/>
      <c r="G6785" s="1831"/>
      <c r="S6785" s="1473"/>
      <c r="BU6785" s="1819"/>
      <c r="CI6785" s="1455"/>
    </row>
    <row r="6786" spans="2:87" s="1365" customFormat="1" x14ac:dyDescent="0.25">
      <c r="B6786" s="1831"/>
      <c r="C6786" s="1831"/>
      <c r="D6786" s="1627"/>
      <c r="E6786" s="1831"/>
      <c r="F6786" s="1831"/>
      <c r="G6786" s="1831"/>
      <c r="S6786" s="1473"/>
      <c r="BU6786" s="1819"/>
      <c r="CI6786" s="1455"/>
    </row>
    <row r="6787" spans="2:87" s="1365" customFormat="1" x14ac:dyDescent="0.25">
      <c r="B6787" s="1831"/>
      <c r="C6787" s="1831"/>
      <c r="D6787" s="1627"/>
      <c r="E6787" s="1831"/>
      <c r="F6787" s="1831"/>
      <c r="G6787" s="1831"/>
      <c r="S6787" s="1473"/>
      <c r="BU6787" s="1819"/>
      <c r="CI6787" s="1455"/>
    </row>
    <row r="6788" spans="2:87" s="1365" customFormat="1" x14ac:dyDescent="0.25">
      <c r="B6788" s="1831"/>
      <c r="C6788" s="1831"/>
      <c r="D6788" s="1627"/>
      <c r="E6788" s="1831"/>
      <c r="F6788" s="1831"/>
      <c r="G6788" s="1831"/>
      <c r="S6788" s="1473"/>
      <c r="BU6788" s="1819"/>
      <c r="CI6788" s="1455"/>
    </row>
    <row r="6789" spans="2:87" s="1365" customFormat="1" x14ac:dyDescent="0.25">
      <c r="B6789" s="1831"/>
      <c r="C6789" s="1831"/>
      <c r="D6789" s="1627"/>
      <c r="E6789" s="1831"/>
      <c r="F6789" s="1831"/>
      <c r="G6789" s="1831"/>
      <c r="S6789" s="1473"/>
      <c r="BU6789" s="1819"/>
      <c r="CI6789" s="1455"/>
    </row>
    <row r="6790" spans="2:87" s="1365" customFormat="1" x14ac:dyDescent="0.25">
      <c r="B6790" s="1831"/>
      <c r="C6790" s="1831"/>
      <c r="D6790" s="1627"/>
      <c r="E6790" s="1831"/>
      <c r="F6790" s="1831"/>
      <c r="G6790" s="1831"/>
      <c r="S6790" s="1473"/>
      <c r="BU6790" s="1819"/>
      <c r="CI6790" s="1455"/>
    </row>
    <row r="6791" spans="2:87" s="1365" customFormat="1" x14ac:dyDescent="0.25">
      <c r="B6791" s="1831"/>
      <c r="C6791" s="1831"/>
      <c r="D6791" s="1627"/>
      <c r="E6791" s="1831"/>
      <c r="F6791" s="1831"/>
      <c r="G6791" s="1831"/>
      <c r="S6791" s="1473"/>
      <c r="BU6791" s="1819"/>
      <c r="CI6791" s="1455"/>
    </row>
    <row r="6792" spans="2:87" s="1365" customFormat="1" x14ac:dyDescent="0.25">
      <c r="B6792" s="1831"/>
      <c r="C6792" s="1831"/>
      <c r="D6792" s="1627"/>
      <c r="E6792" s="1831"/>
      <c r="F6792" s="1831"/>
      <c r="G6792" s="1831"/>
      <c r="S6792" s="1473"/>
      <c r="BU6792" s="1819"/>
      <c r="CI6792" s="1455"/>
    </row>
    <row r="6793" spans="2:87" s="1365" customFormat="1" x14ac:dyDescent="0.25">
      <c r="B6793" s="1831"/>
      <c r="C6793" s="1831"/>
      <c r="D6793" s="1627"/>
      <c r="E6793" s="1831"/>
      <c r="F6793" s="1831"/>
      <c r="G6793" s="1831"/>
      <c r="S6793" s="1473"/>
      <c r="BU6793" s="1819"/>
      <c r="CI6793" s="1455"/>
    </row>
    <row r="6794" spans="2:87" s="1365" customFormat="1" x14ac:dyDescent="0.25">
      <c r="B6794" s="1831"/>
      <c r="C6794" s="1831"/>
      <c r="D6794" s="1627"/>
      <c r="E6794" s="1831"/>
      <c r="F6794" s="1831"/>
      <c r="G6794" s="1831"/>
      <c r="S6794" s="1473"/>
      <c r="BU6794" s="1819"/>
      <c r="CI6794" s="1455"/>
    </row>
    <row r="6795" spans="2:87" s="1365" customFormat="1" x14ac:dyDescent="0.25">
      <c r="B6795" s="1831"/>
      <c r="C6795" s="1831"/>
      <c r="D6795" s="1627"/>
      <c r="E6795" s="1831"/>
      <c r="F6795" s="1831"/>
      <c r="G6795" s="1831"/>
      <c r="S6795" s="1473"/>
      <c r="BU6795" s="1819"/>
      <c r="CI6795" s="1455"/>
    </row>
    <row r="6796" spans="2:87" s="1365" customFormat="1" x14ac:dyDescent="0.25">
      <c r="B6796" s="1831"/>
      <c r="C6796" s="1831"/>
      <c r="D6796" s="1627"/>
      <c r="E6796" s="1831"/>
      <c r="F6796" s="1831"/>
      <c r="G6796" s="1831"/>
      <c r="S6796" s="1473"/>
      <c r="BU6796" s="1819"/>
      <c r="CI6796" s="1455"/>
    </row>
    <row r="6797" spans="2:87" s="1365" customFormat="1" x14ac:dyDescent="0.25">
      <c r="B6797" s="1831"/>
      <c r="C6797" s="1831"/>
      <c r="D6797" s="1627"/>
      <c r="E6797" s="1831"/>
      <c r="F6797" s="1831"/>
      <c r="G6797" s="1831"/>
      <c r="S6797" s="1473"/>
      <c r="BU6797" s="1819"/>
      <c r="CI6797" s="1455"/>
    </row>
    <row r="6798" spans="2:87" s="1365" customFormat="1" x14ac:dyDescent="0.25">
      <c r="B6798" s="1831"/>
      <c r="C6798" s="1831"/>
      <c r="D6798" s="1627"/>
      <c r="E6798" s="1831"/>
      <c r="F6798" s="1831"/>
      <c r="G6798" s="1831"/>
      <c r="S6798" s="1473"/>
      <c r="BU6798" s="1819"/>
      <c r="CI6798" s="1455"/>
    </row>
    <row r="6799" spans="2:87" s="1365" customFormat="1" x14ac:dyDescent="0.25">
      <c r="B6799" s="1831"/>
      <c r="C6799" s="1831"/>
      <c r="D6799" s="1627"/>
      <c r="E6799" s="1831"/>
      <c r="F6799" s="1831"/>
      <c r="G6799" s="1831"/>
      <c r="S6799" s="1473"/>
      <c r="BU6799" s="1819"/>
      <c r="CI6799" s="1455"/>
    </row>
    <row r="6800" spans="2:87" s="1365" customFormat="1" x14ac:dyDescent="0.25">
      <c r="B6800" s="1831"/>
      <c r="C6800" s="1831"/>
      <c r="D6800" s="1627"/>
      <c r="E6800" s="1831"/>
      <c r="F6800" s="1831"/>
      <c r="G6800" s="1831"/>
      <c r="S6800" s="1473"/>
      <c r="BU6800" s="1819"/>
      <c r="CI6800" s="1455"/>
    </row>
    <row r="6801" spans="2:87" s="1365" customFormat="1" x14ac:dyDescent="0.25">
      <c r="B6801" s="1831"/>
      <c r="C6801" s="1831"/>
      <c r="D6801" s="1627"/>
      <c r="E6801" s="1831"/>
      <c r="F6801" s="1831"/>
      <c r="G6801" s="1831"/>
      <c r="S6801" s="1473"/>
      <c r="BU6801" s="1819"/>
      <c r="CI6801" s="1455"/>
    </row>
    <row r="6802" spans="2:87" s="1365" customFormat="1" x14ac:dyDescent="0.25">
      <c r="B6802" s="1831"/>
      <c r="C6802" s="1831"/>
      <c r="D6802" s="1627"/>
      <c r="E6802" s="1831"/>
      <c r="F6802" s="1831"/>
      <c r="G6802" s="1831"/>
      <c r="S6802" s="1473"/>
      <c r="BU6802" s="1819"/>
      <c r="CI6802" s="1455"/>
    </row>
    <row r="6803" spans="2:87" s="1365" customFormat="1" x14ac:dyDescent="0.25">
      <c r="B6803" s="1831"/>
      <c r="C6803" s="1831"/>
      <c r="D6803" s="1627"/>
      <c r="E6803" s="1831"/>
      <c r="F6803" s="1831"/>
      <c r="G6803" s="1831"/>
      <c r="S6803" s="1473"/>
      <c r="BU6803" s="1819"/>
      <c r="CI6803" s="1455"/>
    </row>
    <row r="6804" spans="2:87" s="1365" customFormat="1" x14ac:dyDescent="0.25">
      <c r="B6804" s="1831"/>
      <c r="C6804" s="1831"/>
      <c r="D6804" s="1627"/>
      <c r="E6804" s="1831"/>
      <c r="F6804" s="1831"/>
      <c r="G6804" s="1831"/>
      <c r="S6804" s="1473"/>
      <c r="BU6804" s="1819"/>
      <c r="CI6804" s="1455"/>
    </row>
    <row r="6805" spans="2:87" s="1365" customFormat="1" x14ac:dyDescent="0.25">
      <c r="B6805" s="1831"/>
      <c r="C6805" s="1831"/>
      <c r="D6805" s="1627"/>
      <c r="E6805" s="1831"/>
      <c r="F6805" s="1831"/>
      <c r="G6805" s="1831"/>
      <c r="S6805" s="1473"/>
      <c r="BU6805" s="1819"/>
      <c r="CI6805" s="1455"/>
    </row>
    <row r="6806" spans="2:87" s="1365" customFormat="1" x14ac:dyDescent="0.25">
      <c r="B6806" s="1831"/>
      <c r="C6806" s="1831"/>
      <c r="D6806" s="1627"/>
      <c r="E6806" s="1831"/>
      <c r="F6806" s="1831"/>
      <c r="G6806" s="1831"/>
      <c r="S6806" s="1473"/>
      <c r="BU6806" s="1819"/>
      <c r="CI6806" s="1455"/>
    </row>
    <row r="6807" spans="2:87" s="1365" customFormat="1" x14ac:dyDescent="0.25">
      <c r="B6807" s="1831"/>
      <c r="C6807" s="1831"/>
      <c r="D6807" s="1627"/>
      <c r="E6807" s="1831"/>
      <c r="F6807" s="1831"/>
      <c r="G6807" s="1831"/>
      <c r="S6807" s="1473"/>
      <c r="BU6807" s="1819"/>
      <c r="CI6807" s="1455"/>
    </row>
    <row r="6808" spans="2:87" s="1365" customFormat="1" x14ac:dyDescent="0.25">
      <c r="B6808" s="1831"/>
      <c r="C6808" s="1831"/>
      <c r="D6808" s="1627"/>
      <c r="E6808" s="1831"/>
      <c r="F6808" s="1831"/>
      <c r="G6808" s="1831"/>
      <c r="S6808" s="1473"/>
      <c r="BU6808" s="1819"/>
      <c r="CI6808" s="1455"/>
    </row>
    <row r="6809" spans="2:87" s="1365" customFormat="1" x14ac:dyDescent="0.25">
      <c r="B6809" s="1831"/>
      <c r="C6809" s="1831"/>
      <c r="D6809" s="1627"/>
      <c r="E6809" s="1831"/>
      <c r="F6809" s="1831"/>
      <c r="G6809" s="1831"/>
      <c r="S6809" s="1473"/>
      <c r="BU6809" s="1819"/>
      <c r="CI6809" s="1455"/>
    </row>
    <row r="6810" spans="2:87" s="1365" customFormat="1" x14ac:dyDescent="0.25">
      <c r="B6810" s="1831"/>
      <c r="C6810" s="1831"/>
      <c r="D6810" s="1627"/>
      <c r="E6810" s="1831"/>
      <c r="F6810" s="1831"/>
      <c r="G6810" s="1831"/>
      <c r="S6810" s="1473"/>
      <c r="BU6810" s="1819"/>
      <c r="CI6810" s="1455"/>
    </row>
    <row r="6811" spans="2:87" s="1365" customFormat="1" x14ac:dyDescent="0.25">
      <c r="B6811" s="1831"/>
      <c r="C6811" s="1831"/>
      <c r="D6811" s="1627"/>
      <c r="E6811" s="1831"/>
      <c r="F6811" s="1831"/>
      <c r="G6811" s="1831"/>
      <c r="S6811" s="1473"/>
      <c r="BU6811" s="1819"/>
      <c r="CI6811" s="1455"/>
    </row>
    <row r="6812" spans="2:87" s="1365" customFormat="1" x14ac:dyDescent="0.25">
      <c r="B6812" s="1831"/>
      <c r="C6812" s="1831"/>
      <c r="D6812" s="1627"/>
      <c r="E6812" s="1831"/>
      <c r="F6812" s="1831"/>
      <c r="G6812" s="1831"/>
      <c r="S6812" s="1473"/>
      <c r="BU6812" s="1819"/>
      <c r="CI6812" s="1455"/>
    </row>
    <row r="6813" spans="2:87" s="1365" customFormat="1" x14ac:dyDescent="0.25">
      <c r="B6813" s="1831"/>
      <c r="C6813" s="1831"/>
      <c r="D6813" s="1627"/>
      <c r="E6813" s="1831"/>
      <c r="F6813" s="1831"/>
      <c r="G6813" s="1831"/>
      <c r="S6813" s="1473"/>
      <c r="BU6813" s="1819"/>
      <c r="CI6813" s="1455"/>
    </row>
    <row r="6814" spans="2:87" s="1365" customFormat="1" x14ac:dyDescent="0.25">
      <c r="B6814" s="1831"/>
      <c r="C6814" s="1831"/>
      <c r="D6814" s="1627"/>
      <c r="E6814" s="1831"/>
      <c r="F6814" s="1831"/>
      <c r="G6814" s="1831"/>
      <c r="S6814" s="1473"/>
      <c r="BU6814" s="1819"/>
      <c r="CI6814" s="1455"/>
    </row>
    <row r="6815" spans="2:87" s="1365" customFormat="1" x14ac:dyDescent="0.25">
      <c r="B6815" s="1831"/>
      <c r="C6815" s="1831"/>
      <c r="D6815" s="1627"/>
      <c r="E6815" s="1831"/>
      <c r="F6815" s="1831"/>
      <c r="G6815" s="1831"/>
      <c r="S6815" s="1473"/>
      <c r="BU6815" s="1819"/>
      <c r="CI6815" s="1455"/>
    </row>
    <row r="6816" spans="2:87" s="1365" customFormat="1" x14ac:dyDescent="0.25">
      <c r="B6816" s="1831"/>
      <c r="C6816" s="1831"/>
      <c r="D6816" s="1627"/>
      <c r="E6816" s="1831"/>
      <c r="F6816" s="1831"/>
      <c r="G6816" s="1831"/>
      <c r="S6816" s="1473"/>
      <c r="BU6816" s="1819"/>
      <c r="CI6816" s="1455"/>
    </row>
    <row r="6817" spans="2:87" s="1365" customFormat="1" x14ac:dyDescent="0.25">
      <c r="B6817" s="1831"/>
      <c r="C6817" s="1831"/>
      <c r="D6817" s="1627"/>
      <c r="E6817" s="1831"/>
      <c r="F6817" s="1831"/>
      <c r="G6817" s="1831"/>
      <c r="S6817" s="1473"/>
      <c r="BU6817" s="1819"/>
      <c r="CI6817" s="1455"/>
    </row>
    <row r="6818" spans="2:87" s="1365" customFormat="1" x14ac:dyDescent="0.25">
      <c r="B6818" s="1831"/>
      <c r="C6818" s="1831"/>
      <c r="D6818" s="1627"/>
      <c r="E6818" s="1831"/>
      <c r="F6818" s="1831"/>
      <c r="G6818" s="1831"/>
      <c r="S6818" s="1473"/>
      <c r="BU6818" s="1819"/>
      <c r="CI6818" s="1455"/>
    </row>
    <row r="6819" spans="2:87" s="1365" customFormat="1" x14ac:dyDescent="0.25">
      <c r="B6819" s="1831"/>
      <c r="C6819" s="1831"/>
      <c r="D6819" s="1627"/>
      <c r="E6819" s="1831"/>
      <c r="F6819" s="1831"/>
      <c r="G6819" s="1831"/>
      <c r="S6819" s="1473"/>
      <c r="BU6819" s="1819"/>
      <c r="CI6819" s="1455"/>
    </row>
    <row r="6820" spans="2:87" s="1365" customFormat="1" x14ac:dyDescent="0.25">
      <c r="B6820" s="1831"/>
      <c r="C6820" s="1831"/>
      <c r="D6820" s="1627"/>
      <c r="E6820" s="1831"/>
      <c r="F6820" s="1831"/>
      <c r="G6820" s="1831"/>
      <c r="S6820" s="1473"/>
      <c r="BU6820" s="1819"/>
      <c r="CI6820" s="1455"/>
    </row>
    <row r="6821" spans="2:87" s="1365" customFormat="1" x14ac:dyDescent="0.25">
      <c r="B6821" s="1831"/>
      <c r="C6821" s="1831"/>
      <c r="D6821" s="1627"/>
      <c r="E6821" s="1831"/>
      <c r="F6821" s="1831"/>
      <c r="G6821" s="1831"/>
      <c r="S6821" s="1473"/>
      <c r="BU6821" s="1819"/>
      <c r="CI6821" s="1455"/>
    </row>
    <row r="6822" spans="2:87" s="1365" customFormat="1" x14ac:dyDescent="0.25">
      <c r="B6822" s="1831"/>
      <c r="C6822" s="1831"/>
      <c r="D6822" s="1627"/>
      <c r="E6822" s="1831"/>
      <c r="F6822" s="1831"/>
      <c r="G6822" s="1831"/>
      <c r="S6822" s="1473"/>
      <c r="BU6822" s="1819"/>
      <c r="CI6822" s="1455"/>
    </row>
    <row r="6823" spans="2:87" s="1365" customFormat="1" x14ac:dyDescent="0.25">
      <c r="B6823" s="1831"/>
      <c r="C6823" s="1831"/>
      <c r="D6823" s="1627"/>
      <c r="E6823" s="1831"/>
      <c r="F6823" s="1831"/>
      <c r="G6823" s="1831"/>
      <c r="S6823" s="1473"/>
      <c r="BU6823" s="1819"/>
      <c r="CI6823" s="1455"/>
    </row>
    <row r="6824" spans="2:87" s="1365" customFormat="1" x14ac:dyDescent="0.25">
      <c r="B6824" s="1831"/>
      <c r="C6824" s="1831"/>
      <c r="D6824" s="1627"/>
      <c r="E6824" s="1831"/>
      <c r="F6824" s="1831"/>
      <c r="G6824" s="1831"/>
      <c r="S6824" s="1473"/>
      <c r="BU6824" s="1819"/>
      <c r="CI6824" s="1455"/>
    </row>
    <row r="6825" spans="2:87" s="1365" customFormat="1" x14ac:dyDescent="0.25">
      <c r="B6825" s="1831"/>
      <c r="C6825" s="1831"/>
      <c r="D6825" s="1627"/>
      <c r="E6825" s="1831"/>
      <c r="F6825" s="1831"/>
      <c r="G6825" s="1831"/>
      <c r="S6825" s="1473"/>
      <c r="BU6825" s="1819"/>
      <c r="CI6825" s="1455"/>
    </row>
    <row r="6826" spans="2:87" s="1365" customFormat="1" x14ac:dyDescent="0.25">
      <c r="B6826" s="1831"/>
      <c r="C6826" s="1831"/>
      <c r="D6826" s="1627"/>
      <c r="E6826" s="1831"/>
      <c r="F6826" s="1831"/>
      <c r="G6826" s="1831"/>
      <c r="S6826" s="1473"/>
      <c r="BU6826" s="1819"/>
      <c r="CI6826" s="1455"/>
    </row>
    <row r="6827" spans="2:87" s="1365" customFormat="1" x14ac:dyDescent="0.25">
      <c r="B6827" s="1831"/>
      <c r="C6827" s="1831"/>
      <c r="D6827" s="1627"/>
      <c r="E6827" s="1831"/>
      <c r="F6827" s="1831"/>
      <c r="G6827" s="1831"/>
      <c r="S6827" s="1473"/>
      <c r="BU6827" s="1819"/>
      <c r="CI6827" s="1455"/>
    </row>
    <row r="6828" spans="2:87" s="1365" customFormat="1" x14ac:dyDescent="0.25">
      <c r="B6828" s="1831"/>
      <c r="C6828" s="1831"/>
      <c r="D6828" s="1627"/>
      <c r="E6828" s="1831"/>
      <c r="F6828" s="1831"/>
      <c r="G6828" s="1831"/>
      <c r="S6828" s="1473"/>
      <c r="BU6828" s="1819"/>
      <c r="CI6828" s="1455"/>
    </row>
    <row r="6829" spans="2:87" s="1365" customFormat="1" x14ac:dyDescent="0.25">
      <c r="B6829" s="1831"/>
      <c r="C6829" s="1831"/>
      <c r="D6829" s="1627"/>
      <c r="E6829" s="1831"/>
      <c r="F6829" s="1831"/>
      <c r="G6829" s="1831"/>
      <c r="S6829" s="1473"/>
      <c r="BU6829" s="1819"/>
      <c r="CI6829" s="1455"/>
    </row>
    <row r="6830" spans="2:87" s="1365" customFormat="1" x14ac:dyDescent="0.25">
      <c r="B6830" s="1831"/>
      <c r="C6830" s="1831"/>
      <c r="D6830" s="1627"/>
      <c r="E6830" s="1831"/>
      <c r="F6830" s="1831"/>
      <c r="G6830" s="1831"/>
      <c r="S6830" s="1473"/>
      <c r="BU6830" s="1819"/>
      <c r="CI6830" s="1455"/>
    </row>
    <row r="6831" spans="2:87" s="1365" customFormat="1" x14ac:dyDescent="0.25">
      <c r="B6831" s="1831"/>
      <c r="C6831" s="1831"/>
      <c r="D6831" s="1627"/>
      <c r="E6831" s="1831"/>
      <c r="F6831" s="1831"/>
      <c r="G6831" s="1831"/>
      <c r="S6831" s="1473"/>
      <c r="BU6831" s="1819"/>
      <c r="CI6831" s="1455"/>
    </row>
    <row r="6832" spans="2:87" s="1365" customFormat="1" x14ac:dyDescent="0.25">
      <c r="B6832" s="1831"/>
      <c r="C6832" s="1831"/>
      <c r="D6832" s="1627"/>
      <c r="E6832" s="1831"/>
      <c r="F6832" s="1831"/>
      <c r="G6832" s="1831"/>
      <c r="S6832" s="1473"/>
      <c r="BU6832" s="1819"/>
      <c r="CI6832" s="1455"/>
    </row>
    <row r="6833" spans="2:87" s="1365" customFormat="1" x14ac:dyDescent="0.25">
      <c r="B6833" s="1831"/>
      <c r="C6833" s="1831"/>
      <c r="D6833" s="1627"/>
      <c r="E6833" s="1831"/>
      <c r="F6833" s="1831"/>
      <c r="G6833" s="1831"/>
      <c r="S6833" s="1473"/>
      <c r="BU6833" s="1819"/>
      <c r="CI6833" s="1455"/>
    </row>
    <row r="6834" spans="2:87" s="1365" customFormat="1" x14ac:dyDescent="0.25">
      <c r="B6834" s="1831"/>
      <c r="C6834" s="1831"/>
      <c r="D6834" s="1627"/>
      <c r="E6834" s="1831"/>
      <c r="F6834" s="1831"/>
      <c r="G6834" s="1831"/>
      <c r="S6834" s="1473"/>
      <c r="BU6834" s="1819"/>
      <c r="CI6834" s="1455"/>
    </row>
    <row r="6835" spans="2:87" s="1365" customFormat="1" x14ac:dyDescent="0.25">
      <c r="B6835" s="1831"/>
      <c r="C6835" s="1831"/>
      <c r="D6835" s="1627"/>
      <c r="E6835" s="1831"/>
      <c r="F6835" s="1831"/>
      <c r="G6835" s="1831"/>
      <c r="S6835" s="1473"/>
      <c r="BU6835" s="1819"/>
      <c r="CI6835" s="1455"/>
    </row>
    <row r="6836" spans="2:87" s="1365" customFormat="1" x14ac:dyDescent="0.25">
      <c r="B6836" s="1831"/>
      <c r="C6836" s="1831"/>
      <c r="D6836" s="1627"/>
      <c r="E6836" s="1831"/>
      <c r="F6836" s="1831"/>
      <c r="G6836" s="1831"/>
      <c r="S6836" s="1473"/>
      <c r="BU6836" s="1819"/>
      <c r="CI6836" s="1455"/>
    </row>
    <row r="6837" spans="2:87" s="1365" customFormat="1" x14ac:dyDescent="0.25">
      <c r="B6837" s="1831"/>
      <c r="C6837" s="1831"/>
      <c r="D6837" s="1627"/>
      <c r="E6837" s="1831"/>
      <c r="F6837" s="1831"/>
      <c r="G6837" s="1831"/>
      <c r="S6837" s="1473"/>
      <c r="BU6837" s="1819"/>
      <c r="CI6837" s="1455"/>
    </row>
    <row r="6838" spans="2:87" s="1365" customFormat="1" x14ac:dyDescent="0.25">
      <c r="B6838" s="1831"/>
      <c r="C6838" s="1831"/>
      <c r="D6838" s="1627"/>
      <c r="E6838" s="1831"/>
      <c r="F6838" s="1831"/>
      <c r="G6838" s="1831"/>
      <c r="S6838" s="1473"/>
      <c r="BU6838" s="1819"/>
      <c r="CI6838" s="1455"/>
    </row>
    <row r="6839" spans="2:87" s="1365" customFormat="1" x14ac:dyDescent="0.25">
      <c r="B6839" s="1831"/>
      <c r="C6839" s="1831"/>
      <c r="D6839" s="1627"/>
      <c r="E6839" s="1831"/>
      <c r="F6839" s="1831"/>
      <c r="G6839" s="1831"/>
      <c r="S6839" s="1473"/>
      <c r="BU6839" s="1819"/>
      <c r="CI6839" s="1455"/>
    </row>
    <row r="6840" spans="2:87" s="1365" customFormat="1" x14ac:dyDescent="0.25">
      <c r="B6840" s="1831"/>
      <c r="C6840" s="1831"/>
      <c r="D6840" s="1627"/>
      <c r="E6840" s="1831"/>
      <c r="F6840" s="1831"/>
      <c r="G6840" s="1831"/>
      <c r="S6840" s="1473"/>
      <c r="BU6840" s="1819"/>
      <c r="CI6840" s="1455"/>
    </row>
    <row r="6841" spans="2:87" s="1365" customFormat="1" x14ac:dyDescent="0.25">
      <c r="B6841" s="1831"/>
      <c r="C6841" s="1831"/>
      <c r="D6841" s="1627"/>
      <c r="E6841" s="1831"/>
      <c r="F6841" s="1831"/>
      <c r="G6841" s="1831"/>
      <c r="S6841" s="1473"/>
      <c r="BU6841" s="1819"/>
      <c r="CI6841" s="1455"/>
    </row>
    <row r="6842" spans="2:87" s="1365" customFormat="1" x14ac:dyDescent="0.25">
      <c r="B6842" s="1831"/>
      <c r="C6842" s="1831"/>
      <c r="D6842" s="1627"/>
      <c r="E6842" s="1831"/>
      <c r="F6842" s="1831"/>
      <c r="G6842" s="1831"/>
      <c r="S6842" s="1473"/>
      <c r="BU6842" s="1819"/>
      <c r="CI6842" s="1455"/>
    </row>
    <row r="6843" spans="2:87" s="1365" customFormat="1" x14ac:dyDescent="0.25">
      <c r="B6843" s="1831"/>
      <c r="C6843" s="1831"/>
      <c r="D6843" s="1627"/>
      <c r="E6843" s="1831"/>
      <c r="F6843" s="1831"/>
      <c r="G6843" s="1831"/>
      <c r="S6843" s="1473"/>
      <c r="BU6843" s="1819"/>
      <c r="CI6843" s="1455"/>
    </row>
    <row r="6844" spans="2:87" s="1365" customFormat="1" x14ac:dyDescent="0.25">
      <c r="B6844" s="1831"/>
      <c r="C6844" s="1831"/>
      <c r="D6844" s="1627"/>
      <c r="E6844" s="1831"/>
      <c r="F6844" s="1831"/>
      <c r="G6844" s="1831"/>
      <c r="S6844" s="1473"/>
      <c r="BU6844" s="1819"/>
      <c r="CI6844" s="1455"/>
    </row>
    <row r="6845" spans="2:87" s="1365" customFormat="1" x14ac:dyDescent="0.25">
      <c r="B6845" s="1831"/>
      <c r="C6845" s="1831"/>
      <c r="D6845" s="1627"/>
      <c r="E6845" s="1831"/>
      <c r="F6845" s="1831"/>
      <c r="G6845" s="1831"/>
      <c r="S6845" s="1473"/>
      <c r="BU6845" s="1819"/>
      <c r="CI6845" s="1455"/>
    </row>
    <row r="6846" spans="2:87" s="1365" customFormat="1" x14ac:dyDescent="0.25">
      <c r="B6846" s="1831"/>
      <c r="C6846" s="1831"/>
      <c r="D6846" s="1627"/>
      <c r="E6846" s="1831"/>
      <c r="F6846" s="1831"/>
      <c r="G6846" s="1831"/>
      <c r="S6846" s="1473"/>
      <c r="BU6846" s="1819"/>
      <c r="CI6846" s="1455"/>
    </row>
    <row r="6847" spans="2:87" s="1365" customFormat="1" x14ac:dyDescent="0.25">
      <c r="B6847" s="1831"/>
      <c r="C6847" s="1831"/>
      <c r="D6847" s="1627"/>
      <c r="E6847" s="1831"/>
      <c r="F6847" s="1831"/>
      <c r="G6847" s="1831"/>
      <c r="S6847" s="1473"/>
      <c r="BU6847" s="1819"/>
      <c r="CI6847" s="1455"/>
    </row>
    <row r="6848" spans="2:87" s="1365" customFormat="1" x14ac:dyDescent="0.25">
      <c r="B6848" s="1831"/>
      <c r="C6848" s="1831"/>
      <c r="D6848" s="1627"/>
      <c r="E6848" s="1831"/>
      <c r="F6848" s="1831"/>
      <c r="G6848" s="1831"/>
      <c r="S6848" s="1473"/>
      <c r="BU6848" s="1819"/>
      <c r="CI6848" s="1455"/>
    </row>
    <row r="6849" spans="2:87" s="1365" customFormat="1" x14ac:dyDescent="0.25">
      <c r="B6849" s="1831"/>
      <c r="C6849" s="1831"/>
      <c r="D6849" s="1627"/>
      <c r="E6849" s="1831"/>
      <c r="F6849" s="1831"/>
      <c r="G6849" s="1831"/>
      <c r="S6849" s="1473"/>
      <c r="BU6849" s="1819"/>
      <c r="CI6849" s="1455"/>
    </row>
    <row r="6850" spans="2:87" s="1365" customFormat="1" x14ac:dyDescent="0.25">
      <c r="B6850" s="1831"/>
      <c r="C6850" s="1831"/>
      <c r="D6850" s="1627"/>
      <c r="E6850" s="1831"/>
      <c r="F6850" s="1831"/>
      <c r="G6850" s="1831"/>
      <c r="S6850" s="1473"/>
      <c r="BU6850" s="1819"/>
      <c r="CI6850" s="1455"/>
    </row>
    <row r="6851" spans="2:87" s="1365" customFormat="1" x14ac:dyDescent="0.25">
      <c r="B6851" s="1831"/>
      <c r="C6851" s="1831"/>
      <c r="D6851" s="1627"/>
      <c r="E6851" s="1831"/>
      <c r="F6851" s="1831"/>
      <c r="G6851" s="1831"/>
      <c r="S6851" s="1473"/>
      <c r="BU6851" s="1819"/>
      <c r="CI6851" s="1455"/>
    </row>
    <row r="6852" spans="2:87" s="1365" customFormat="1" x14ac:dyDescent="0.25">
      <c r="B6852" s="1831"/>
      <c r="C6852" s="1831"/>
      <c r="D6852" s="1627"/>
      <c r="E6852" s="1831"/>
      <c r="F6852" s="1831"/>
      <c r="G6852" s="1831"/>
      <c r="S6852" s="1473"/>
      <c r="BU6852" s="1819"/>
      <c r="CI6852" s="1455"/>
    </row>
    <row r="6853" spans="2:87" s="1365" customFormat="1" x14ac:dyDescent="0.25">
      <c r="B6853" s="1831"/>
      <c r="C6853" s="1831"/>
      <c r="D6853" s="1627"/>
      <c r="E6853" s="1831"/>
      <c r="F6853" s="1831"/>
      <c r="G6853" s="1831"/>
      <c r="S6853" s="1473"/>
      <c r="BU6853" s="1819"/>
      <c r="CI6853" s="1455"/>
    </row>
    <row r="6854" spans="2:87" s="1365" customFormat="1" x14ac:dyDescent="0.25">
      <c r="B6854" s="1831"/>
      <c r="C6854" s="1831"/>
      <c r="D6854" s="1627"/>
      <c r="E6854" s="1831"/>
      <c r="F6854" s="1831"/>
      <c r="G6854" s="1831"/>
      <c r="S6854" s="1473"/>
      <c r="BU6854" s="1819"/>
      <c r="CI6854" s="1455"/>
    </row>
    <row r="6855" spans="2:87" s="1365" customFormat="1" x14ac:dyDescent="0.25">
      <c r="B6855" s="1831"/>
      <c r="C6855" s="1831"/>
      <c r="D6855" s="1627"/>
      <c r="E6855" s="1831"/>
      <c r="F6855" s="1831"/>
      <c r="G6855" s="1831"/>
      <c r="S6855" s="1473"/>
      <c r="BU6855" s="1819"/>
      <c r="CI6855" s="1455"/>
    </row>
    <row r="6856" spans="2:87" s="1365" customFormat="1" x14ac:dyDescent="0.25">
      <c r="B6856" s="1831"/>
      <c r="C6856" s="1831"/>
      <c r="D6856" s="1627"/>
      <c r="E6856" s="1831"/>
      <c r="F6856" s="1831"/>
      <c r="G6856" s="1831"/>
      <c r="S6856" s="1473"/>
      <c r="BU6856" s="1819"/>
      <c r="CI6856" s="1455"/>
    </row>
    <row r="6857" spans="2:87" s="1365" customFormat="1" x14ac:dyDescent="0.25">
      <c r="B6857" s="1831"/>
      <c r="C6857" s="1831"/>
      <c r="D6857" s="1627"/>
      <c r="E6857" s="1831"/>
      <c r="F6857" s="1831"/>
      <c r="G6857" s="1831"/>
      <c r="S6857" s="1473"/>
      <c r="BU6857" s="1819"/>
      <c r="CI6857" s="1455"/>
    </row>
    <row r="6858" spans="2:87" s="1365" customFormat="1" x14ac:dyDescent="0.25">
      <c r="B6858" s="1831"/>
      <c r="C6858" s="1831"/>
      <c r="D6858" s="1627"/>
      <c r="E6858" s="1831"/>
      <c r="F6858" s="1831"/>
      <c r="G6858" s="1831"/>
      <c r="S6858" s="1473"/>
      <c r="BU6858" s="1819"/>
      <c r="CI6858" s="1455"/>
    </row>
    <row r="6859" spans="2:87" s="1365" customFormat="1" x14ac:dyDescent="0.25">
      <c r="B6859" s="1831"/>
      <c r="C6859" s="1831"/>
      <c r="D6859" s="1627"/>
      <c r="E6859" s="1831"/>
      <c r="F6859" s="1831"/>
      <c r="G6859" s="1831"/>
      <c r="S6859" s="1473"/>
      <c r="BU6859" s="1819"/>
      <c r="CI6859" s="1455"/>
    </row>
    <row r="6860" spans="2:87" s="1365" customFormat="1" x14ac:dyDescent="0.25">
      <c r="B6860" s="1831"/>
      <c r="C6860" s="1831"/>
      <c r="D6860" s="1627"/>
      <c r="E6860" s="1831"/>
      <c r="F6860" s="1831"/>
      <c r="G6860" s="1831"/>
      <c r="S6860" s="1473"/>
      <c r="BU6860" s="1819"/>
      <c r="CI6860" s="1455"/>
    </row>
    <row r="6861" spans="2:87" s="1365" customFormat="1" x14ac:dyDescent="0.25">
      <c r="B6861" s="1831"/>
      <c r="C6861" s="1831"/>
      <c r="D6861" s="1627"/>
      <c r="E6861" s="1831"/>
      <c r="F6861" s="1831"/>
      <c r="G6861" s="1831"/>
      <c r="S6861" s="1473"/>
      <c r="BU6861" s="1819"/>
      <c r="CI6861" s="1455"/>
    </row>
    <row r="6862" spans="2:87" s="1365" customFormat="1" x14ac:dyDescent="0.25">
      <c r="B6862" s="1831"/>
      <c r="C6862" s="1831"/>
      <c r="D6862" s="1627"/>
      <c r="E6862" s="1831"/>
      <c r="F6862" s="1831"/>
      <c r="G6862" s="1831"/>
      <c r="S6862" s="1473"/>
      <c r="BU6862" s="1819"/>
      <c r="CI6862" s="1455"/>
    </row>
    <row r="6863" spans="2:87" s="1365" customFormat="1" x14ac:dyDescent="0.25">
      <c r="B6863" s="1831"/>
      <c r="C6863" s="1831"/>
      <c r="D6863" s="1627"/>
      <c r="E6863" s="1831"/>
      <c r="F6863" s="1831"/>
      <c r="G6863" s="1831"/>
      <c r="S6863" s="1473"/>
      <c r="BU6863" s="1819"/>
      <c r="CI6863" s="1455"/>
    </row>
    <row r="6864" spans="2:87" s="1365" customFormat="1" x14ac:dyDescent="0.25">
      <c r="B6864" s="1831"/>
      <c r="C6864" s="1831"/>
      <c r="D6864" s="1627"/>
      <c r="E6864" s="1831"/>
      <c r="F6864" s="1831"/>
      <c r="G6864" s="1831"/>
      <c r="S6864" s="1473"/>
      <c r="BU6864" s="1819"/>
      <c r="CI6864" s="1455"/>
    </row>
    <row r="6865" spans="2:87" s="1365" customFormat="1" x14ac:dyDescent="0.25">
      <c r="B6865" s="1831"/>
      <c r="C6865" s="1831"/>
      <c r="D6865" s="1627"/>
      <c r="E6865" s="1831"/>
      <c r="F6865" s="1831"/>
      <c r="G6865" s="1831"/>
      <c r="S6865" s="1473"/>
      <c r="BU6865" s="1819"/>
      <c r="CI6865" s="1455"/>
    </row>
    <row r="6866" spans="2:87" s="1365" customFormat="1" x14ac:dyDescent="0.25">
      <c r="B6866" s="1831"/>
      <c r="C6866" s="1831"/>
      <c r="D6866" s="1627"/>
      <c r="E6866" s="1831"/>
      <c r="F6866" s="1831"/>
      <c r="G6866" s="1831"/>
      <c r="S6866" s="1473"/>
      <c r="BU6866" s="1819"/>
      <c r="CI6866" s="1455"/>
    </row>
    <row r="6867" spans="2:87" s="1365" customFormat="1" x14ac:dyDescent="0.25">
      <c r="B6867" s="1831"/>
      <c r="C6867" s="1831"/>
      <c r="D6867" s="1627"/>
      <c r="E6867" s="1831"/>
      <c r="F6867" s="1831"/>
      <c r="G6867" s="1831"/>
      <c r="S6867" s="1473"/>
      <c r="BU6867" s="1819"/>
      <c r="CI6867" s="1455"/>
    </row>
    <row r="6868" spans="2:87" s="1365" customFormat="1" x14ac:dyDescent="0.25">
      <c r="B6868" s="1831"/>
      <c r="C6868" s="1831"/>
      <c r="D6868" s="1627"/>
      <c r="E6868" s="1831"/>
      <c r="F6868" s="1831"/>
      <c r="G6868" s="1831"/>
      <c r="S6868" s="1473"/>
      <c r="BU6868" s="1819"/>
      <c r="CI6868" s="1455"/>
    </row>
    <row r="6869" spans="2:87" s="1365" customFormat="1" x14ac:dyDescent="0.25">
      <c r="B6869" s="1831"/>
      <c r="C6869" s="1831"/>
      <c r="D6869" s="1627"/>
      <c r="E6869" s="1831"/>
      <c r="F6869" s="1831"/>
      <c r="G6869" s="1831"/>
      <c r="S6869" s="1473"/>
      <c r="BU6869" s="1819"/>
      <c r="CI6869" s="1455"/>
    </row>
    <row r="6870" spans="2:87" s="1365" customFormat="1" x14ac:dyDescent="0.25">
      <c r="B6870" s="1831"/>
      <c r="C6870" s="1831"/>
      <c r="D6870" s="1627"/>
      <c r="E6870" s="1831"/>
      <c r="F6870" s="1831"/>
      <c r="G6870" s="1831"/>
      <c r="S6870" s="1473"/>
      <c r="BU6870" s="1819"/>
      <c r="CI6870" s="1455"/>
    </row>
    <row r="6871" spans="2:87" s="1365" customFormat="1" x14ac:dyDescent="0.25">
      <c r="B6871" s="1831"/>
      <c r="C6871" s="1831"/>
      <c r="D6871" s="1627"/>
      <c r="E6871" s="1831"/>
      <c r="F6871" s="1831"/>
      <c r="G6871" s="1831"/>
      <c r="S6871" s="1473"/>
      <c r="BU6871" s="1819"/>
      <c r="CI6871" s="1455"/>
    </row>
    <row r="6872" spans="2:87" s="1365" customFormat="1" x14ac:dyDescent="0.25">
      <c r="B6872" s="1831"/>
      <c r="C6872" s="1831"/>
      <c r="D6872" s="1627"/>
      <c r="E6872" s="1831"/>
      <c r="F6872" s="1831"/>
      <c r="G6872" s="1831"/>
      <c r="S6872" s="1473"/>
      <c r="BU6872" s="1819"/>
      <c r="CI6872" s="1455"/>
    </row>
    <row r="6873" spans="2:87" s="1365" customFormat="1" x14ac:dyDescent="0.25">
      <c r="B6873" s="1831"/>
      <c r="C6873" s="1831"/>
      <c r="D6873" s="1627"/>
      <c r="E6873" s="1831"/>
      <c r="F6873" s="1831"/>
      <c r="G6873" s="1831"/>
      <c r="S6873" s="1473"/>
      <c r="BU6873" s="1819"/>
      <c r="CI6873" s="1455"/>
    </row>
    <row r="6874" spans="2:87" s="1365" customFormat="1" x14ac:dyDescent="0.25">
      <c r="B6874" s="1831"/>
      <c r="C6874" s="1831"/>
      <c r="D6874" s="1627"/>
      <c r="E6874" s="1831"/>
      <c r="F6874" s="1831"/>
      <c r="G6874" s="1831"/>
      <c r="S6874" s="1473"/>
      <c r="BU6874" s="1819"/>
      <c r="CI6874" s="1455"/>
    </row>
    <row r="6875" spans="2:87" s="1365" customFormat="1" x14ac:dyDescent="0.25">
      <c r="B6875" s="1831"/>
      <c r="C6875" s="1831"/>
      <c r="D6875" s="1627"/>
      <c r="E6875" s="1831"/>
      <c r="F6875" s="1831"/>
      <c r="G6875" s="1831"/>
      <c r="S6875" s="1473"/>
      <c r="BU6875" s="1819"/>
      <c r="CI6875" s="1455"/>
    </row>
    <row r="6876" spans="2:87" s="1365" customFormat="1" x14ac:dyDescent="0.25">
      <c r="B6876" s="1831"/>
      <c r="C6876" s="1831"/>
      <c r="D6876" s="1627"/>
      <c r="E6876" s="1831"/>
      <c r="F6876" s="1831"/>
      <c r="G6876" s="1831"/>
      <c r="S6876" s="1473"/>
      <c r="BU6876" s="1819"/>
      <c r="CI6876" s="1455"/>
    </row>
    <row r="6877" spans="2:87" s="1365" customFormat="1" x14ac:dyDescent="0.25">
      <c r="B6877" s="1831"/>
      <c r="C6877" s="1831"/>
      <c r="D6877" s="1627"/>
      <c r="E6877" s="1831"/>
      <c r="F6877" s="1831"/>
      <c r="G6877" s="1831"/>
      <c r="S6877" s="1473"/>
      <c r="BU6877" s="1819"/>
      <c r="CI6877" s="1455"/>
    </row>
    <row r="6878" spans="2:87" s="1365" customFormat="1" x14ac:dyDescent="0.25">
      <c r="B6878" s="1831"/>
      <c r="C6878" s="1831"/>
      <c r="D6878" s="1627"/>
      <c r="E6878" s="1831"/>
      <c r="F6878" s="1831"/>
      <c r="G6878" s="1831"/>
      <c r="S6878" s="1473"/>
      <c r="BU6878" s="1819"/>
      <c r="CI6878" s="1455"/>
    </row>
    <row r="6879" spans="2:87" s="1365" customFormat="1" x14ac:dyDescent="0.25">
      <c r="B6879" s="1831"/>
      <c r="C6879" s="1831"/>
      <c r="D6879" s="1627"/>
      <c r="E6879" s="1831"/>
      <c r="F6879" s="1831"/>
      <c r="G6879" s="1831"/>
      <c r="S6879" s="1473"/>
      <c r="BU6879" s="1819"/>
      <c r="CI6879" s="1455"/>
    </row>
    <row r="6880" spans="2:87" s="1365" customFormat="1" x14ac:dyDescent="0.25">
      <c r="B6880" s="1831"/>
      <c r="C6880" s="1831"/>
      <c r="D6880" s="1627"/>
      <c r="E6880" s="1831"/>
      <c r="F6880" s="1831"/>
      <c r="G6880" s="1831"/>
      <c r="S6880" s="1473"/>
      <c r="BU6880" s="1819"/>
      <c r="CI6880" s="1455"/>
    </row>
    <row r="6881" spans="2:87" s="1365" customFormat="1" x14ac:dyDescent="0.25">
      <c r="B6881" s="1831"/>
      <c r="C6881" s="1831"/>
      <c r="D6881" s="1627"/>
      <c r="E6881" s="1831"/>
      <c r="F6881" s="1831"/>
      <c r="G6881" s="1831"/>
      <c r="S6881" s="1473"/>
      <c r="BU6881" s="1819"/>
      <c r="CI6881" s="1455"/>
    </row>
    <row r="6882" spans="2:87" s="1365" customFormat="1" x14ac:dyDescent="0.25">
      <c r="B6882" s="1831"/>
      <c r="C6882" s="1831"/>
      <c r="D6882" s="1627"/>
      <c r="E6882" s="1831"/>
      <c r="F6882" s="1831"/>
      <c r="G6882" s="1831"/>
      <c r="S6882" s="1473"/>
      <c r="BU6882" s="1819"/>
      <c r="CI6882" s="1455"/>
    </row>
    <row r="6883" spans="2:87" s="1365" customFormat="1" x14ac:dyDescent="0.25">
      <c r="B6883" s="1831"/>
      <c r="C6883" s="1831"/>
      <c r="D6883" s="1627"/>
      <c r="E6883" s="1831"/>
      <c r="F6883" s="1831"/>
      <c r="G6883" s="1831"/>
      <c r="S6883" s="1473"/>
      <c r="BU6883" s="1819"/>
      <c r="CI6883" s="1455"/>
    </row>
    <row r="6884" spans="2:87" s="1365" customFormat="1" x14ac:dyDescent="0.25">
      <c r="B6884" s="1831"/>
      <c r="C6884" s="1831"/>
      <c r="D6884" s="1627"/>
      <c r="E6884" s="1831"/>
      <c r="F6884" s="1831"/>
      <c r="G6884" s="1831"/>
      <c r="S6884" s="1473"/>
      <c r="BU6884" s="1819"/>
      <c r="CI6884" s="1455"/>
    </row>
    <row r="6885" spans="2:87" s="1365" customFormat="1" x14ac:dyDescent="0.25">
      <c r="B6885" s="1831"/>
      <c r="C6885" s="1831"/>
      <c r="D6885" s="1627"/>
      <c r="E6885" s="1831"/>
      <c r="F6885" s="1831"/>
      <c r="G6885" s="1831"/>
      <c r="S6885" s="1473"/>
      <c r="BU6885" s="1819"/>
      <c r="CI6885" s="1455"/>
    </row>
    <row r="6886" spans="2:87" s="1365" customFormat="1" x14ac:dyDescent="0.25">
      <c r="B6886" s="1831"/>
      <c r="C6886" s="1831"/>
      <c r="D6886" s="1627"/>
      <c r="E6886" s="1831"/>
      <c r="F6886" s="1831"/>
      <c r="G6886" s="1831"/>
      <c r="S6886" s="1473"/>
      <c r="BU6886" s="1819"/>
      <c r="CI6886" s="1455"/>
    </row>
    <row r="6887" spans="2:87" s="1365" customFormat="1" x14ac:dyDescent="0.25">
      <c r="B6887" s="1831"/>
      <c r="C6887" s="1831"/>
      <c r="D6887" s="1627"/>
      <c r="E6887" s="1831"/>
      <c r="F6887" s="1831"/>
      <c r="G6887" s="1831"/>
      <c r="S6887" s="1473"/>
      <c r="BU6887" s="1819"/>
      <c r="CI6887" s="1455"/>
    </row>
    <row r="6888" spans="2:87" s="1365" customFormat="1" x14ac:dyDescent="0.25">
      <c r="B6888" s="1831"/>
      <c r="C6888" s="1831"/>
      <c r="D6888" s="1627"/>
      <c r="E6888" s="1831"/>
      <c r="F6888" s="1831"/>
      <c r="G6888" s="1831"/>
      <c r="S6888" s="1473"/>
      <c r="BU6888" s="1819"/>
      <c r="CI6888" s="1455"/>
    </row>
    <row r="6889" spans="2:87" s="1365" customFormat="1" x14ac:dyDescent="0.25">
      <c r="B6889" s="1831"/>
      <c r="C6889" s="1831"/>
      <c r="D6889" s="1627"/>
      <c r="E6889" s="1831"/>
      <c r="F6889" s="1831"/>
      <c r="G6889" s="1831"/>
      <c r="S6889" s="1473"/>
      <c r="BU6889" s="1819"/>
      <c r="CI6889" s="1455"/>
    </row>
    <row r="6890" spans="2:87" s="1365" customFormat="1" x14ac:dyDescent="0.25">
      <c r="B6890" s="1831"/>
      <c r="C6890" s="1831"/>
      <c r="D6890" s="1627"/>
      <c r="E6890" s="1831"/>
      <c r="F6890" s="1831"/>
      <c r="G6890" s="1831"/>
      <c r="S6890" s="1473"/>
      <c r="BU6890" s="1819"/>
      <c r="CI6890" s="1455"/>
    </row>
    <row r="6891" spans="2:87" s="1365" customFormat="1" x14ac:dyDescent="0.25">
      <c r="B6891" s="1831"/>
      <c r="C6891" s="1831"/>
      <c r="D6891" s="1627"/>
      <c r="E6891" s="1831"/>
      <c r="F6891" s="1831"/>
      <c r="G6891" s="1831"/>
      <c r="S6891" s="1473"/>
      <c r="BU6891" s="1819"/>
      <c r="CI6891" s="1455"/>
    </row>
    <row r="6892" spans="2:87" s="1365" customFormat="1" x14ac:dyDescent="0.25">
      <c r="B6892" s="1831"/>
      <c r="C6892" s="1831"/>
      <c r="D6892" s="1627"/>
      <c r="E6892" s="1831"/>
      <c r="F6892" s="1831"/>
      <c r="G6892" s="1831"/>
      <c r="S6892" s="1473"/>
      <c r="BU6892" s="1819"/>
      <c r="CI6892" s="1455"/>
    </row>
    <row r="6893" spans="2:87" s="1365" customFormat="1" x14ac:dyDescent="0.25">
      <c r="B6893" s="1831"/>
      <c r="C6893" s="1831"/>
      <c r="D6893" s="1627"/>
      <c r="E6893" s="1831"/>
      <c r="F6893" s="1831"/>
      <c r="G6893" s="1831"/>
      <c r="S6893" s="1473"/>
      <c r="BU6893" s="1819"/>
      <c r="CI6893" s="1455"/>
    </row>
    <row r="6894" spans="2:87" s="1365" customFormat="1" x14ac:dyDescent="0.25">
      <c r="B6894" s="1831"/>
      <c r="C6894" s="1831"/>
      <c r="D6894" s="1627"/>
      <c r="E6894" s="1831"/>
      <c r="F6894" s="1831"/>
      <c r="G6894" s="1831"/>
      <c r="S6894" s="1473"/>
      <c r="BU6894" s="1819"/>
      <c r="CI6894" s="1455"/>
    </row>
    <row r="6895" spans="2:87" s="1365" customFormat="1" x14ac:dyDescent="0.25">
      <c r="B6895" s="1831"/>
      <c r="C6895" s="1831"/>
      <c r="D6895" s="1627"/>
      <c r="E6895" s="1831"/>
      <c r="F6895" s="1831"/>
      <c r="G6895" s="1831"/>
      <c r="S6895" s="1473"/>
      <c r="BU6895" s="1819"/>
      <c r="CI6895" s="1455"/>
    </row>
    <row r="6896" spans="2:87" s="1365" customFormat="1" x14ac:dyDescent="0.25">
      <c r="B6896" s="1831"/>
      <c r="C6896" s="1831"/>
      <c r="D6896" s="1627"/>
      <c r="E6896" s="1831"/>
      <c r="F6896" s="1831"/>
      <c r="G6896" s="1831"/>
      <c r="S6896" s="1473"/>
      <c r="BU6896" s="1819"/>
      <c r="CI6896" s="1455"/>
    </row>
    <row r="6897" spans="2:87" s="1365" customFormat="1" x14ac:dyDescent="0.25">
      <c r="B6897" s="1831"/>
      <c r="C6897" s="1831"/>
      <c r="D6897" s="1627"/>
      <c r="E6897" s="1831"/>
      <c r="F6897" s="1831"/>
      <c r="G6897" s="1831"/>
      <c r="S6897" s="1473"/>
      <c r="BU6897" s="1819"/>
      <c r="CI6897" s="1455"/>
    </row>
    <row r="6898" spans="2:87" s="1365" customFormat="1" x14ac:dyDescent="0.25">
      <c r="B6898" s="1831"/>
      <c r="C6898" s="1831"/>
      <c r="D6898" s="1627"/>
      <c r="E6898" s="1831"/>
      <c r="F6898" s="1831"/>
      <c r="G6898" s="1831"/>
      <c r="S6898" s="1473"/>
      <c r="BU6898" s="1819"/>
      <c r="CI6898" s="1455"/>
    </row>
    <row r="6899" spans="2:87" s="1365" customFormat="1" x14ac:dyDescent="0.25">
      <c r="B6899" s="1831"/>
      <c r="C6899" s="1831"/>
      <c r="D6899" s="1627"/>
      <c r="E6899" s="1831"/>
      <c r="F6899" s="1831"/>
      <c r="G6899" s="1831"/>
      <c r="S6899" s="1473"/>
      <c r="BU6899" s="1819"/>
      <c r="CI6899" s="1455"/>
    </row>
    <row r="6900" spans="2:87" s="1365" customFormat="1" x14ac:dyDescent="0.25">
      <c r="B6900" s="1831"/>
      <c r="C6900" s="1831"/>
      <c r="D6900" s="1627"/>
      <c r="E6900" s="1831"/>
      <c r="F6900" s="1831"/>
      <c r="G6900" s="1831"/>
      <c r="S6900" s="1473"/>
      <c r="BU6900" s="1819"/>
      <c r="CI6900" s="1455"/>
    </row>
    <row r="6901" spans="2:87" s="1365" customFormat="1" x14ac:dyDescent="0.25">
      <c r="B6901" s="1831"/>
      <c r="C6901" s="1831"/>
      <c r="D6901" s="1627"/>
      <c r="E6901" s="1831"/>
      <c r="F6901" s="1831"/>
      <c r="G6901" s="1831"/>
      <c r="S6901" s="1473"/>
      <c r="BU6901" s="1819"/>
      <c r="CI6901" s="1455"/>
    </row>
    <row r="6902" spans="2:87" s="1365" customFormat="1" x14ac:dyDescent="0.25">
      <c r="B6902" s="1831"/>
      <c r="C6902" s="1831"/>
      <c r="D6902" s="1627"/>
      <c r="E6902" s="1831"/>
      <c r="F6902" s="1831"/>
      <c r="G6902" s="1831"/>
      <c r="S6902" s="1473"/>
      <c r="BU6902" s="1819"/>
      <c r="CI6902" s="1455"/>
    </row>
    <row r="6903" spans="2:87" s="1365" customFormat="1" x14ac:dyDescent="0.25">
      <c r="B6903" s="1831"/>
      <c r="C6903" s="1831"/>
      <c r="D6903" s="1627"/>
      <c r="E6903" s="1831"/>
      <c r="F6903" s="1831"/>
      <c r="G6903" s="1831"/>
      <c r="S6903" s="1473"/>
      <c r="BU6903" s="1819"/>
      <c r="CI6903" s="1455"/>
    </row>
    <row r="6904" spans="2:87" s="1365" customFormat="1" x14ac:dyDescent="0.25">
      <c r="B6904" s="1831"/>
      <c r="C6904" s="1831"/>
      <c r="D6904" s="1627"/>
      <c r="E6904" s="1831"/>
      <c r="F6904" s="1831"/>
      <c r="G6904" s="1831"/>
      <c r="S6904" s="1473"/>
      <c r="BU6904" s="1819"/>
      <c r="CI6904" s="1455"/>
    </row>
    <row r="6905" spans="2:87" s="1365" customFormat="1" x14ac:dyDescent="0.25">
      <c r="B6905" s="1831"/>
      <c r="C6905" s="1831"/>
      <c r="D6905" s="1627"/>
      <c r="E6905" s="1831"/>
      <c r="F6905" s="1831"/>
      <c r="G6905" s="1831"/>
      <c r="S6905" s="1473"/>
      <c r="BU6905" s="1819"/>
      <c r="CI6905" s="1455"/>
    </row>
    <row r="6906" spans="2:87" s="1365" customFormat="1" x14ac:dyDescent="0.25">
      <c r="B6906" s="1831"/>
      <c r="C6906" s="1831"/>
      <c r="D6906" s="1627"/>
      <c r="E6906" s="1831"/>
      <c r="F6906" s="1831"/>
      <c r="G6906" s="1831"/>
      <c r="S6906" s="1473"/>
      <c r="BU6906" s="1819"/>
      <c r="CI6906" s="1455"/>
    </row>
    <row r="6907" spans="2:87" s="1365" customFormat="1" x14ac:dyDescent="0.25">
      <c r="B6907" s="1831"/>
      <c r="C6907" s="1831"/>
      <c r="D6907" s="1627"/>
      <c r="E6907" s="1831"/>
      <c r="F6907" s="1831"/>
      <c r="G6907" s="1831"/>
      <c r="S6907" s="1473"/>
      <c r="BU6907" s="1819"/>
      <c r="CI6907" s="1455"/>
    </row>
    <row r="6908" spans="2:87" s="1365" customFormat="1" x14ac:dyDescent="0.25">
      <c r="B6908" s="1831"/>
      <c r="C6908" s="1831"/>
      <c r="D6908" s="1627"/>
      <c r="E6908" s="1831"/>
      <c r="F6908" s="1831"/>
      <c r="G6908" s="1831"/>
      <c r="S6908" s="1473"/>
      <c r="BU6908" s="1819"/>
      <c r="CI6908" s="1455"/>
    </row>
    <row r="6909" spans="2:87" s="1365" customFormat="1" x14ac:dyDescent="0.25">
      <c r="B6909" s="1831"/>
      <c r="C6909" s="1831"/>
      <c r="D6909" s="1627"/>
      <c r="E6909" s="1831"/>
      <c r="F6909" s="1831"/>
      <c r="G6909" s="1831"/>
      <c r="S6909" s="1473"/>
      <c r="BU6909" s="1819"/>
      <c r="CI6909" s="1455"/>
    </row>
    <row r="6910" spans="2:87" s="1365" customFormat="1" x14ac:dyDescent="0.25">
      <c r="B6910" s="1831"/>
      <c r="C6910" s="1831"/>
      <c r="D6910" s="1627"/>
      <c r="E6910" s="1831"/>
      <c r="F6910" s="1831"/>
      <c r="G6910" s="1831"/>
      <c r="S6910" s="1473"/>
      <c r="BU6910" s="1819"/>
      <c r="CI6910" s="1455"/>
    </row>
    <row r="6911" spans="2:87" s="1365" customFormat="1" x14ac:dyDescent="0.25">
      <c r="B6911" s="1831"/>
      <c r="C6911" s="1831"/>
      <c r="D6911" s="1627"/>
      <c r="E6911" s="1831"/>
      <c r="F6911" s="1831"/>
      <c r="G6911" s="1831"/>
      <c r="S6911" s="1473"/>
      <c r="BU6911" s="1819"/>
      <c r="CI6911" s="1455"/>
    </row>
    <row r="6912" spans="2:87" s="1365" customFormat="1" x14ac:dyDescent="0.25">
      <c r="B6912" s="1831"/>
      <c r="C6912" s="1831"/>
      <c r="D6912" s="1627"/>
      <c r="E6912" s="1831"/>
      <c r="F6912" s="1831"/>
      <c r="G6912" s="1831"/>
      <c r="S6912" s="1473"/>
      <c r="BU6912" s="1819"/>
      <c r="CI6912" s="1455"/>
    </row>
    <row r="6913" spans="2:87" s="1365" customFormat="1" x14ac:dyDescent="0.25">
      <c r="B6913" s="1831"/>
      <c r="C6913" s="1831"/>
      <c r="D6913" s="1627"/>
      <c r="E6913" s="1831"/>
      <c r="F6913" s="1831"/>
      <c r="G6913" s="1831"/>
      <c r="S6913" s="1473"/>
      <c r="BU6913" s="1819"/>
      <c r="CI6913" s="1455"/>
    </row>
    <row r="6914" spans="2:87" s="1365" customFormat="1" x14ac:dyDescent="0.25">
      <c r="B6914" s="1831"/>
      <c r="C6914" s="1831"/>
      <c r="D6914" s="1627"/>
      <c r="E6914" s="1831"/>
      <c r="F6914" s="1831"/>
      <c r="G6914" s="1831"/>
      <c r="S6914" s="1473"/>
      <c r="BU6914" s="1819"/>
      <c r="CI6914" s="1455"/>
    </row>
    <row r="6915" spans="2:87" s="1365" customFormat="1" x14ac:dyDescent="0.25">
      <c r="B6915" s="1831"/>
      <c r="C6915" s="1831"/>
      <c r="D6915" s="1627"/>
      <c r="E6915" s="1831"/>
      <c r="F6915" s="1831"/>
      <c r="G6915" s="1831"/>
      <c r="S6915" s="1473"/>
      <c r="BU6915" s="1819"/>
      <c r="CI6915" s="1455"/>
    </row>
    <row r="6916" spans="2:87" s="1365" customFormat="1" x14ac:dyDescent="0.25">
      <c r="B6916" s="1831"/>
      <c r="C6916" s="1831"/>
      <c r="D6916" s="1627"/>
      <c r="E6916" s="1831"/>
      <c r="F6916" s="1831"/>
      <c r="G6916" s="1831"/>
      <c r="S6916" s="1473"/>
      <c r="BU6916" s="1819"/>
      <c r="CI6916" s="1455"/>
    </row>
    <row r="6917" spans="2:87" s="1365" customFormat="1" x14ac:dyDescent="0.25">
      <c r="B6917" s="1831"/>
      <c r="C6917" s="1831"/>
      <c r="D6917" s="1627"/>
      <c r="E6917" s="1831"/>
      <c r="F6917" s="1831"/>
      <c r="G6917" s="1831"/>
      <c r="S6917" s="1473"/>
      <c r="BU6917" s="1819"/>
      <c r="CI6917" s="1455"/>
    </row>
    <row r="6918" spans="2:87" s="1365" customFormat="1" x14ac:dyDescent="0.25">
      <c r="B6918" s="1831"/>
      <c r="C6918" s="1831"/>
      <c r="D6918" s="1627"/>
      <c r="E6918" s="1831"/>
      <c r="F6918" s="1831"/>
      <c r="G6918" s="1831"/>
      <c r="S6918" s="1473"/>
      <c r="BU6918" s="1819"/>
      <c r="CI6918" s="1455"/>
    </row>
    <row r="6919" spans="2:87" s="1365" customFormat="1" x14ac:dyDescent="0.25">
      <c r="B6919" s="1831"/>
      <c r="C6919" s="1831"/>
      <c r="D6919" s="1627"/>
      <c r="E6919" s="1831"/>
      <c r="F6919" s="1831"/>
      <c r="G6919" s="1831"/>
      <c r="S6919" s="1473"/>
      <c r="BU6919" s="1819"/>
      <c r="CI6919" s="1455"/>
    </row>
    <row r="6920" spans="2:87" s="1365" customFormat="1" x14ac:dyDescent="0.25">
      <c r="B6920" s="1831"/>
      <c r="C6920" s="1831"/>
      <c r="D6920" s="1627"/>
      <c r="E6920" s="1831"/>
      <c r="F6920" s="1831"/>
      <c r="G6920" s="1831"/>
      <c r="S6920" s="1473"/>
      <c r="BU6920" s="1819"/>
      <c r="CI6920" s="1455"/>
    </row>
    <row r="6921" spans="2:87" s="1365" customFormat="1" x14ac:dyDescent="0.25">
      <c r="B6921" s="1831"/>
      <c r="C6921" s="1831"/>
      <c r="D6921" s="1627"/>
      <c r="E6921" s="1831"/>
      <c r="F6921" s="1831"/>
      <c r="G6921" s="1831"/>
      <c r="S6921" s="1473"/>
      <c r="BU6921" s="1819"/>
      <c r="CI6921" s="1455"/>
    </row>
    <row r="6922" spans="2:87" s="1365" customFormat="1" x14ac:dyDescent="0.25">
      <c r="B6922" s="1831"/>
      <c r="C6922" s="1831"/>
      <c r="D6922" s="1627"/>
      <c r="E6922" s="1831"/>
      <c r="F6922" s="1831"/>
      <c r="G6922" s="1831"/>
      <c r="S6922" s="1473"/>
      <c r="BU6922" s="1819"/>
      <c r="CI6922" s="1455"/>
    </row>
    <row r="6923" spans="2:87" s="1365" customFormat="1" x14ac:dyDescent="0.25">
      <c r="B6923" s="1831"/>
      <c r="C6923" s="1831"/>
      <c r="D6923" s="1627"/>
      <c r="E6923" s="1831"/>
      <c r="F6923" s="1831"/>
      <c r="G6923" s="1831"/>
      <c r="S6923" s="1473"/>
      <c r="BU6923" s="1819"/>
      <c r="CI6923" s="1455"/>
    </row>
    <row r="6924" spans="2:87" s="1365" customFormat="1" x14ac:dyDescent="0.25">
      <c r="B6924" s="1831"/>
      <c r="C6924" s="1831"/>
      <c r="D6924" s="1627"/>
      <c r="E6924" s="1831"/>
      <c r="F6924" s="1831"/>
      <c r="G6924" s="1831"/>
      <c r="S6924" s="1473"/>
      <c r="BU6924" s="1819"/>
      <c r="CI6924" s="1455"/>
    </row>
    <row r="6925" spans="2:87" s="1365" customFormat="1" x14ac:dyDescent="0.25">
      <c r="B6925" s="1831"/>
      <c r="C6925" s="1831"/>
      <c r="D6925" s="1627"/>
      <c r="E6925" s="1831"/>
      <c r="F6925" s="1831"/>
      <c r="G6925" s="1831"/>
      <c r="S6925" s="1473"/>
      <c r="BU6925" s="1819"/>
      <c r="CI6925" s="1455"/>
    </row>
    <row r="6926" spans="2:87" s="1365" customFormat="1" x14ac:dyDescent="0.25">
      <c r="B6926" s="1831"/>
      <c r="C6926" s="1831"/>
      <c r="D6926" s="1627"/>
      <c r="E6926" s="1831"/>
      <c r="F6926" s="1831"/>
      <c r="G6926" s="1831"/>
      <c r="S6926" s="1473"/>
      <c r="BU6926" s="1819"/>
      <c r="CI6926" s="1455"/>
    </row>
    <row r="6927" spans="2:87" s="1365" customFormat="1" x14ac:dyDescent="0.25">
      <c r="B6927" s="1831"/>
      <c r="C6927" s="1831"/>
      <c r="D6927" s="1627"/>
      <c r="E6927" s="1831"/>
      <c r="F6927" s="1831"/>
      <c r="G6927" s="1831"/>
      <c r="S6927" s="1473"/>
      <c r="BU6927" s="1819"/>
      <c r="CI6927" s="1455"/>
    </row>
    <row r="6928" spans="2:87" s="1365" customFormat="1" x14ac:dyDescent="0.25">
      <c r="B6928" s="1831"/>
      <c r="C6928" s="1831"/>
      <c r="D6928" s="1627"/>
      <c r="E6928" s="1831"/>
      <c r="F6928" s="1831"/>
      <c r="G6928" s="1831"/>
      <c r="S6928" s="1473"/>
      <c r="BU6928" s="1819"/>
      <c r="CI6928" s="1455"/>
    </row>
    <row r="6929" spans="2:87" s="1365" customFormat="1" x14ac:dyDescent="0.25">
      <c r="B6929" s="1831"/>
      <c r="C6929" s="1831"/>
      <c r="D6929" s="1627"/>
      <c r="E6929" s="1831"/>
      <c r="F6929" s="1831"/>
      <c r="G6929" s="1831"/>
      <c r="S6929" s="1473"/>
      <c r="BU6929" s="1819"/>
      <c r="CI6929" s="1455"/>
    </row>
    <row r="6930" spans="2:87" s="1365" customFormat="1" x14ac:dyDescent="0.25">
      <c r="B6930" s="1831"/>
      <c r="C6930" s="1831"/>
      <c r="D6930" s="1627"/>
      <c r="E6930" s="1831"/>
      <c r="F6930" s="1831"/>
      <c r="G6930" s="1831"/>
      <c r="S6930" s="1473"/>
      <c r="BU6930" s="1819"/>
      <c r="CI6930" s="1455"/>
    </row>
    <row r="6931" spans="2:87" s="1365" customFormat="1" x14ac:dyDescent="0.25">
      <c r="B6931" s="1831"/>
      <c r="C6931" s="1831"/>
      <c r="D6931" s="1627"/>
      <c r="E6931" s="1831"/>
      <c r="F6931" s="1831"/>
      <c r="G6931" s="1831"/>
      <c r="S6931" s="1473"/>
      <c r="BU6931" s="1819"/>
      <c r="CI6931" s="1455"/>
    </row>
    <row r="6932" spans="2:87" s="1365" customFormat="1" x14ac:dyDescent="0.25">
      <c r="B6932" s="1831"/>
      <c r="C6932" s="1831"/>
      <c r="D6932" s="1627"/>
      <c r="E6932" s="1831"/>
      <c r="F6932" s="1831"/>
      <c r="G6932" s="1831"/>
      <c r="S6932" s="1473"/>
      <c r="BU6932" s="1819"/>
      <c r="CI6932" s="1455"/>
    </row>
    <row r="6933" spans="2:87" s="1365" customFormat="1" x14ac:dyDescent="0.25">
      <c r="B6933" s="1831"/>
      <c r="C6933" s="1831"/>
      <c r="D6933" s="1627"/>
      <c r="E6933" s="1831"/>
      <c r="F6933" s="1831"/>
      <c r="G6933" s="1831"/>
      <c r="S6933" s="1473"/>
      <c r="BU6933" s="1819"/>
      <c r="CI6933" s="1455"/>
    </row>
    <row r="6934" spans="2:87" s="1365" customFormat="1" x14ac:dyDescent="0.25">
      <c r="B6934" s="1831"/>
      <c r="C6934" s="1831"/>
      <c r="D6934" s="1627"/>
      <c r="E6934" s="1831"/>
      <c r="F6934" s="1831"/>
      <c r="G6934" s="1831"/>
      <c r="S6934" s="1473"/>
      <c r="BU6934" s="1819"/>
      <c r="CI6934" s="1455"/>
    </row>
    <row r="6935" spans="2:87" s="1365" customFormat="1" x14ac:dyDescent="0.25">
      <c r="B6935" s="1831"/>
      <c r="C6935" s="1831"/>
      <c r="D6935" s="1627"/>
      <c r="E6935" s="1831"/>
      <c r="F6935" s="1831"/>
      <c r="G6935" s="1831"/>
      <c r="S6935" s="1473"/>
      <c r="BU6935" s="1819"/>
      <c r="CI6935" s="1455"/>
    </row>
    <row r="6936" spans="2:87" s="1365" customFormat="1" x14ac:dyDescent="0.25">
      <c r="B6936" s="1831"/>
      <c r="C6936" s="1831"/>
      <c r="D6936" s="1627"/>
      <c r="E6936" s="1831"/>
      <c r="F6936" s="1831"/>
      <c r="G6936" s="1831"/>
      <c r="S6936" s="1473"/>
      <c r="BU6936" s="1819"/>
      <c r="CI6936" s="1455"/>
    </row>
    <row r="6937" spans="2:87" s="1365" customFormat="1" x14ac:dyDescent="0.25">
      <c r="B6937" s="1831"/>
      <c r="C6937" s="1831"/>
      <c r="D6937" s="1627"/>
      <c r="E6937" s="1831"/>
      <c r="F6937" s="1831"/>
      <c r="G6937" s="1831"/>
      <c r="S6937" s="1473"/>
      <c r="BU6937" s="1819"/>
      <c r="CI6937" s="1455"/>
    </row>
    <row r="6938" spans="2:87" s="1365" customFormat="1" x14ac:dyDescent="0.25">
      <c r="B6938" s="1831"/>
      <c r="C6938" s="1831"/>
      <c r="D6938" s="1627"/>
      <c r="E6938" s="1831"/>
      <c r="F6938" s="1831"/>
      <c r="G6938" s="1831"/>
      <c r="S6938" s="1473"/>
      <c r="BU6938" s="1819"/>
      <c r="CI6938" s="1455"/>
    </row>
    <row r="6939" spans="2:87" s="1365" customFormat="1" x14ac:dyDescent="0.25">
      <c r="B6939" s="1831"/>
      <c r="C6939" s="1831"/>
      <c r="D6939" s="1627"/>
      <c r="E6939" s="1831"/>
      <c r="F6939" s="1831"/>
      <c r="G6939" s="1831"/>
      <c r="S6939" s="1473"/>
      <c r="BU6939" s="1819"/>
      <c r="CI6939" s="1455"/>
    </row>
    <row r="6940" spans="2:87" s="1365" customFormat="1" x14ac:dyDescent="0.25">
      <c r="B6940" s="1831"/>
      <c r="C6940" s="1831"/>
      <c r="D6940" s="1627"/>
      <c r="E6940" s="1831"/>
      <c r="F6940" s="1831"/>
      <c r="G6940" s="1831"/>
      <c r="S6940" s="1473"/>
      <c r="BU6940" s="1819"/>
      <c r="CI6940" s="1455"/>
    </row>
    <row r="6941" spans="2:87" s="1365" customFormat="1" x14ac:dyDescent="0.25">
      <c r="B6941" s="1831"/>
      <c r="C6941" s="1831"/>
      <c r="D6941" s="1627"/>
      <c r="E6941" s="1831"/>
      <c r="F6941" s="1831"/>
      <c r="G6941" s="1831"/>
      <c r="S6941" s="1473"/>
      <c r="BU6941" s="1819"/>
      <c r="CI6941" s="1455"/>
    </row>
    <row r="6942" spans="2:87" s="1365" customFormat="1" x14ac:dyDescent="0.25">
      <c r="B6942" s="1831"/>
      <c r="C6942" s="1831"/>
      <c r="D6942" s="1627"/>
      <c r="E6942" s="1831"/>
      <c r="F6942" s="1831"/>
      <c r="G6942" s="1831"/>
      <c r="S6942" s="1473"/>
      <c r="BU6942" s="1819"/>
      <c r="CI6942" s="1455"/>
    </row>
    <row r="6943" spans="2:87" s="1365" customFormat="1" x14ac:dyDescent="0.25">
      <c r="B6943" s="1831"/>
      <c r="C6943" s="1831"/>
      <c r="D6943" s="1627"/>
      <c r="E6943" s="1831"/>
      <c r="F6943" s="1831"/>
      <c r="G6943" s="1831"/>
      <c r="S6943" s="1473"/>
      <c r="BU6943" s="1819"/>
      <c r="CI6943" s="1455"/>
    </row>
    <row r="6944" spans="2:87" s="1365" customFormat="1" x14ac:dyDescent="0.25">
      <c r="B6944" s="1831"/>
      <c r="C6944" s="1831"/>
      <c r="D6944" s="1627"/>
      <c r="E6944" s="1831"/>
      <c r="F6944" s="1831"/>
      <c r="G6944" s="1831"/>
      <c r="S6944" s="1473"/>
      <c r="BU6944" s="1819"/>
      <c r="CI6944" s="1455"/>
    </row>
    <row r="6945" spans="2:87" s="1365" customFormat="1" x14ac:dyDescent="0.25">
      <c r="B6945" s="1831"/>
      <c r="C6945" s="1831"/>
      <c r="D6945" s="1627"/>
      <c r="E6945" s="1831"/>
      <c r="F6945" s="1831"/>
      <c r="G6945" s="1831"/>
      <c r="S6945" s="1473"/>
      <c r="BU6945" s="1819"/>
      <c r="CI6945" s="1455"/>
    </row>
    <row r="6946" spans="2:87" s="1365" customFormat="1" x14ac:dyDescent="0.25">
      <c r="B6946" s="1831"/>
      <c r="C6946" s="1831"/>
      <c r="D6946" s="1627"/>
      <c r="E6946" s="1831"/>
      <c r="F6946" s="1831"/>
      <c r="G6946" s="1831"/>
      <c r="S6946" s="1473"/>
      <c r="BU6946" s="1819"/>
      <c r="CI6946" s="1455"/>
    </row>
    <row r="6947" spans="2:87" s="1365" customFormat="1" x14ac:dyDescent="0.25">
      <c r="B6947" s="1831"/>
      <c r="C6947" s="1831"/>
      <c r="D6947" s="1627"/>
      <c r="E6947" s="1831"/>
      <c r="F6947" s="1831"/>
      <c r="G6947" s="1831"/>
      <c r="S6947" s="1473"/>
      <c r="BU6947" s="1819"/>
      <c r="CI6947" s="1455"/>
    </row>
    <row r="6948" spans="2:87" s="1365" customFormat="1" x14ac:dyDescent="0.25">
      <c r="B6948" s="1831"/>
      <c r="C6948" s="1831"/>
      <c r="D6948" s="1627"/>
      <c r="E6948" s="1831"/>
      <c r="F6948" s="1831"/>
      <c r="G6948" s="1831"/>
      <c r="S6948" s="1473"/>
      <c r="BU6948" s="1819"/>
      <c r="CI6948" s="1455"/>
    </row>
    <row r="6949" spans="2:87" s="1365" customFormat="1" x14ac:dyDescent="0.25">
      <c r="B6949" s="1831"/>
      <c r="C6949" s="1831"/>
      <c r="D6949" s="1627"/>
      <c r="E6949" s="1831"/>
      <c r="F6949" s="1831"/>
      <c r="G6949" s="1831"/>
      <c r="S6949" s="1473"/>
      <c r="BU6949" s="1819"/>
      <c r="CI6949" s="1455"/>
    </row>
    <row r="6950" spans="2:87" s="1365" customFormat="1" x14ac:dyDescent="0.25">
      <c r="B6950" s="1831"/>
      <c r="C6950" s="1831"/>
      <c r="D6950" s="1627"/>
      <c r="E6950" s="1831"/>
      <c r="F6950" s="1831"/>
      <c r="G6950" s="1831"/>
      <c r="S6950" s="1473"/>
      <c r="BU6950" s="1819"/>
      <c r="CI6950" s="1455"/>
    </row>
    <row r="6951" spans="2:87" s="1365" customFormat="1" x14ac:dyDescent="0.25">
      <c r="B6951" s="1831"/>
      <c r="C6951" s="1831"/>
      <c r="D6951" s="1627"/>
      <c r="E6951" s="1831"/>
      <c r="F6951" s="1831"/>
      <c r="G6951" s="1831"/>
      <c r="S6951" s="1473"/>
      <c r="BU6951" s="1819"/>
      <c r="CI6951" s="1455"/>
    </row>
    <row r="6952" spans="2:87" s="1365" customFormat="1" x14ac:dyDescent="0.25">
      <c r="B6952" s="1831"/>
      <c r="C6952" s="1831"/>
      <c r="D6952" s="1627"/>
      <c r="E6952" s="1831"/>
      <c r="F6952" s="1831"/>
      <c r="G6952" s="1831"/>
      <c r="S6952" s="1473"/>
      <c r="BU6952" s="1819"/>
      <c r="CI6952" s="1455"/>
    </row>
    <row r="6953" spans="2:87" s="1365" customFormat="1" x14ac:dyDescent="0.25">
      <c r="B6953" s="1831"/>
      <c r="C6953" s="1831"/>
      <c r="D6953" s="1627"/>
      <c r="E6953" s="1831"/>
      <c r="F6953" s="1831"/>
      <c r="G6953" s="1831"/>
      <c r="S6953" s="1473"/>
      <c r="BU6953" s="1819"/>
      <c r="CI6953" s="1455"/>
    </row>
    <row r="6954" spans="2:87" s="1365" customFormat="1" x14ac:dyDescent="0.25">
      <c r="B6954" s="1831"/>
      <c r="C6954" s="1831"/>
      <c r="D6954" s="1627"/>
      <c r="E6954" s="1831"/>
      <c r="F6954" s="1831"/>
      <c r="G6954" s="1831"/>
      <c r="S6954" s="1473"/>
      <c r="BU6954" s="1819"/>
      <c r="CI6954" s="1455"/>
    </row>
    <row r="6955" spans="2:87" s="1365" customFormat="1" x14ac:dyDescent="0.25">
      <c r="B6955" s="1831"/>
      <c r="C6955" s="1831"/>
      <c r="D6955" s="1627"/>
      <c r="E6955" s="1831"/>
      <c r="F6955" s="1831"/>
      <c r="G6955" s="1831"/>
      <c r="S6955" s="1473"/>
      <c r="BU6955" s="1819"/>
      <c r="CI6955" s="1455"/>
    </row>
    <row r="6956" spans="2:87" s="1365" customFormat="1" x14ac:dyDescent="0.25">
      <c r="B6956" s="1831"/>
      <c r="C6956" s="1831"/>
      <c r="D6956" s="1627"/>
      <c r="E6956" s="1831"/>
      <c r="F6956" s="1831"/>
      <c r="G6956" s="1831"/>
      <c r="S6956" s="1473"/>
      <c r="BU6956" s="1819"/>
      <c r="CI6956" s="1455"/>
    </row>
    <row r="6957" spans="2:87" s="1365" customFormat="1" x14ac:dyDescent="0.25">
      <c r="B6957" s="1831"/>
      <c r="C6957" s="1831"/>
      <c r="D6957" s="1627"/>
      <c r="E6957" s="1831"/>
      <c r="F6957" s="1831"/>
      <c r="G6957" s="1831"/>
      <c r="S6957" s="1473"/>
      <c r="BU6957" s="1819"/>
      <c r="CI6957" s="1455"/>
    </row>
    <row r="6958" spans="2:87" s="1365" customFormat="1" x14ac:dyDescent="0.25">
      <c r="B6958" s="1831"/>
      <c r="C6958" s="1831"/>
      <c r="D6958" s="1627"/>
      <c r="E6958" s="1831"/>
      <c r="F6958" s="1831"/>
      <c r="G6958" s="1831"/>
      <c r="S6958" s="1473"/>
      <c r="BU6958" s="1819"/>
      <c r="CI6958" s="1455"/>
    </row>
    <row r="6959" spans="2:87" s="1365" customFormat="1" x14ac:dyDescent="0.25">
      <c r="B6959" s="1831"/>
      <c r="C6959" s="1831"/>
      <c r="D6959" s="1627"/>
      <c r="E6959" s="1831"/>
      <c r="F6959" s="1831"/>
      <c r="G6959" s="1831"/>
      <c r="S6959" s="1473"/>
      <c r="BU6959" s="1819"/>
      <c r="CI6959" s="1455"/>
    </row>
    <row r="6960" spans="2:87" s="1365" customFormat="1" x14ac:dyDescent="0.25">
      <c r="B6960" s="1831"/>
      <c r="C6960" s="1831"/>
      <c r="D6960" s="1627"/>
      <c r="E6960" s="1831"/>
      <c r="F6960" s="1831"/>
      <c r="G6960" s="1831"/>
      <c r="S6960" s="1473"/>
      <c r="BU6960" s="1819"/>
      <c r="CI6960" s="1455"/>
    </row>
    <row r="6961" spans="2:87" s="1365" customFormat="1" x14ac:dyDescent="0.25">
      <c r="B6961" s="1831"/>
      <c r="C6961" s="1831"/>
      <c r="D6961" s="1627"/>
      <c r="E6961" s="1831"/>
      <c r="F6961" s="1831"/>
      <c r="G6961" s="1831"/>
      <c r="S6961" s="1473"/>
      <c r="BU6961" s="1819"/>
      <c r="CI6961" s="1455"/>
    </row>
    <row r="6962" spans="2:87" s="1365" customFormat="1" x14ac:dyDescent="0.25">
      <c r="B6962" s="1831"/>
      <c r="C6962" s="1831"/>
      <c r="D6962" s="1627"/>
      <c r="E6962" s="1831"/>
      <c r="F6962" s="1831"/>
      <c r="G6962" s="1831"/>
      <c r="S6962" s="1473"/>
      <c r="BU6962" s="1819"/>
      <c r="CI6962" s="1455"/>
    </row>
    <row r="6963" spans="2:87" s="1365" customFormat="1" x14ac:dyDescent="0.25">
      <c r="B6963" s="1831"/>
      <c r="C6963" s="1831"/>
      <c r="D6963" s="1627"/>
      <c r="E6963" s="1831"/>
      <c r="F6963" s="1831"/>
      <c r="G6963" s="1831"/>
      <c r="S6963" s="1473"/>
      <c r="BU6963" s="1819"/>
      <c r="CI6963" s="1455"/>
    </row>
    <row r="6964" spans="2:87" s="1365" customFormat="1" x14ac:dyDescent="0.25">
      <c r="B6964" s="1831"/>
      <c r="C6964" s="1831"/>
      <c r="D6964" s="1627"/>
      <c r="E6964" s="1831"/>
      <c r="F6964" s="1831"/>
      <c r="G6964" s="1831"/>
      <c r="S6964" s="1473"/>
      <c r="BU6964" s="1819"/>
      <c r="CI6964" s="1455"/>
    </row>
    <row r="6965" spans="2:87" s="1365" customFormat="1" x14ac:dyDescent="0.25">
      <c r="B6965" s="1831"/>
      <c r="C6965" s="1831"/>
      <c r="D6965" s="1627"/>
      <c r="E6965" s="1831"/>
      <c r="F6965" s="1831"/>
      <c r="G6965" s="1831"/>
      <c r="S6965" s="1473"/>
      <c r="BU6965" s="1819"/>
      <c r="CI6965" s="1455"/>
    </row>
    <row r="6966" spans="2:87" s="1365" customFormat="1" x14ac:dyDescent="0.25">
      <c r="B6966" s="1831"/>
      <c r="C6966" s="1831"/>
      <c r="D6966" s="1627"/>
      <c r="E6966" s="1831"/>
      <c r="F6966" s="1831"/>
      <c r="G6966" s="1831"/>
      <c r="S6966" s="1473"/>
      <c r="BU6966" s="1819"/>
      <c r="CI6966" s="1455"/>
    </row>
    <row r="6967" spans="2:87" s="1365" customFormat="1" x14ac:dyDescent="0.25">
      <c r="B6967" s="1831"/>
      <c r="C6967" s="1831"/>
      <c r="D6967" s="1627"/>
      <c r="E6967" s="1831"/>
      <c r="F6967" s="1831"/>
      <c r="G6967" s="1831"/>
      <c r="S6967" s="1473"/>
      <c r="BU6967" s="1819"/>
      <c r="CI6967" s="1455"/>
    </row>
    <row r="6968" spans="2:87" s="1365" customFormat="1" x14ac:dyDescent="0.25">
      <c r="B6968" s="1831"/>
      <c r="C6968" s="1831"/>
      <c r="D6968" s="1627"/>
      <c r="E6968" s="1831"/>
      <c r="F6968" s="1831"/>
      <c r="G6968" s="1831"/>
      <c r="S6968" s="1473"/>
      <c r="BU6968" s="1819"/>
      <c r="CI6968" s="1455"/>
    </row>
    <row r="6969" spans="2:87" s="1365" customFormat="1" x14ac:dyDescent="0.25">
      <c r="B6969" s="1831"/>
      <c r="C6969" s="1831"/>
      <c r="D6969" s="1627"/>
      <c r="E6969" s="1831"/>
      <c r="F6969" s="1831"/>
      <c r="G6969" s="1831"/>
      <c r="S6969" s="1473"/>
      <c r="BU6969" s="1819"/>
      <c r="CI6969" s="1455"/>
    </row>
    <row r="6970" spans="2:87" s="1365" customFormat="1" x14ac:dyDescent="0.25">
      <c r="B6970" s="1831"/>
      <c r="C6970" s="1831"/>
      <c r="D6970" s="1627"/>
      <c r="E6970" s="1831"/>
      <c r="F6970" s="1831"/>
      <c r="G6970" s="1831"/>
      <c r="S6970" s="1473"/>
      <c r="BU6970" s="1819"/>
      <c r="CI6970" s="1455"/>
    </row>
    <row r="6971" spans="2:87" s="1365" customFormat="1" x14ac:dyDescent="0.25">
      <c r="B6971" s="1831"/>
      <c r="C6971" s="1831"/>
      <c r="D6971" s="1627"/>
      <c r="E6971" s="1831"/>
      <c r="F6971" s="1831"/>
      <c r="G6971" s="1831"/>
      <c r="S6971" s="1473"/>
      <c r="BU6971" s="1819"/>
      <c r="CI6971" s="1455"/>
    </row>
    <row r="6972" spans="2:87" s="1365" customFormat="1" x14ac:dyDescent="0.25">
      <c r="B6972" s="1831"/>
      <c r="C6972" s="1831"/>
      <c r="D6972" s="1627"/>
      <c r="E6972" s="1831"/>
      <c r="F6972" s="1831"/>
      <c r="G6972" s="1831"/>
      <c r="S6972" s="1473"/>
      <c r="BU6972" s="1819"/>
      <c r="CI6972" s="1455"/>
    </row>
    <row r="6973" spans="2:87" s="1365" customFormat="1" x14ac:dyDescent="0.25">
      <c r="B6973" s="1831"/>
      <c r="C6973" s="1831"/>
      <c r="D6973" s="1627"/>
      <c r="E6973" s="1831"/>
      <c r="F6973" s="1831"/>
      <c r="G6973" s="1831"/>
      <c r="S6973" s="1473"/>
      <c r="BU6973" s="1819"/>
      <c r="CI6973" s="1455"/>
    </row>
    <row r="6974" spans="2:87" s="1365" customFormat="1" x14ac:dyDescent="0.25">
      <c r="B6974" s="1831"/>
      <c r="C6974" s="1831"/>
      <c r="D6974" s="1627"/>
      <c r="E6974" s="1831"/>
      <c r="F6974" s="1831"/>
      <c r="G6974" s="1831"/>
      <c r="S6974" s="1473"/>
      <c r="BU6974" s="1819"/>
      <c r="CI6974" s="1455"/>
    </row>
    <row r="6975" spans="2:87" s="1365" customFormat="1" x14ac:dyDescent="0.25">
      <c r="B6975" s="1831"/>
      <c r="C6975" s="1831"/>
      <c r="D6975" s="1627"/>
      <c r="E6975" s="1831"/>
      <c r="F6975" s="1831"/>
      <c r="G6975" s="1831"/>
      <c r="S6975" s="1473"/>
      <c r="BU6975" s="1819"/>
      <c r="CI6975" s="1455"/>
    </row>
    <row r="6976" spans="2:87" s="1365" customFormat="1" x14ac:dyDescent="0.25">
      <c r="B6976" s="1831"/>
      <c r="C6976" s="1831"/>
      <c r="D6976" s="1627"/>
      <c r="E6976" s="1831"/>
      <c r="F6976" s="1831"/>
      <c r="G6976" s="1831"/>
      <c r="S6976" s="1473"/>
      <c r="BU6976" s="1819"/>
      <c r="CI6976" s="1455"/>
    </row>
    <row r="6977" spans="2:87" s="1365" customFormat="1" x14ac:dyDescent="0.25">
      <c r="B6977" s="1831"/>
      <c r="C6977" s="1831"/>
      <c r="D6977" s="1627"/>
      <c r="E6977" s="1831"/>
      <c r="F6977" s="1831"/>
      <c r="G6977" s="1831"/>
      <c r="S6977" s="1473"/>
      <c r="BU6977" s="1819"/>
      <c r="CI6977" s="1455"/>
    </row>
    <row r="6978" spans="2:87" s="1365" customFormat="1" x14ac:dyDescent="0.25">
      <c r="B6978" s="1831"/>
      <c r="C6978" s="1831"/>
      <c r="D6978" s="1627"/>
      <c r="E6978" s="1831"/>
      <c r="F6978" s="1831"/>
      <c r="G6978" s="1831"/>
      <c r="S6978" s="1473"/>
      <c r="BU6978" s="1819"/>
      <c r="CI6978" s="1455"/>
    </row>
    <row r="6979" spans="2:87" s="1365" customFormat="1" x14ac:dyDescent="0.25">
      <c r="B6979" s="1831"/>
      <c r="C6979" s="1831"/>
      <c r="D6979" s="1627"/>
      <c r="E6979" s="1831"/>
      <c r="F6979" s="1831"/>
      <c r="G6979" s="1831"/>
      <c r="S6979" s="1473"/>
      <c r="BU6979" s="1819"/>
      <c r="CI6979" s="1455"/>
    </row>
    <row r="6980" spans="2:87" s="1365" customFormat="1" x14ac:dyDescent="0.25">
      <c r="B6980" s="1831"/>
      <c r="C6980" s="1831"/>
      <c r="D6980" s="1627"/>
      <c r="E6980" s="1831"/>
      <c r="F6980" s="1831"/>
      <c r="G6980" s="1831"/>
      <c r="S6980" s="1473"/>
      <c r="BU6980" s="1819"/>
      <c r="CI6980" s="1455"/>
    </row>
    <row r="6981" spans="2:87" s="1365" customFormat="1" x14ac:dyDescent="0.25">
      <c r="B6981" s="1831"/>
      <c r="C6981" s="1831"/>
      <c r="D6981" s="1627"/>
      <c r="E6981" s="1831"/>
      <c r="F6981" s="1831"/>
      <c r="G6981" s="1831"/>
      <c r="S6981" s="1473"/>
      <c r="BU6981" s="1819"/>
      <c r="CI6981" s="1455"/>
    </row>
    <row r="6982" spans="2:87" s="1365" customFormat="1" x14ac:dyDescent="0.25">
      <c r="B6982" s="1831"/>
      <c r="C6982" s="1831"/>
      <c r="D6982" s="1627"/>
      <c r="E6982" s="1831"/>
      <c r="F6982" s="1831"/>
      <c r="G6982" s="1831"/>
      <c r="S6982" s="1473"/>
      <c r="BU6982" s="1819"/>
      <c r="CI6982" s="1455"/>
    </row>
    <row r="6983" spans="2:87" s="1365" customFormat="1" x14ac:dyDescent="0.25">
      <c r="B6983" s="1831"/>
      <c r="C6983" s="1831"/>
      <c r="D6983" s="1627"/>
      <c r="E6983" s="1831"/>
      <c r="F6983" s="1831"/>
      <c r="G6983" s="1831"/>
      <c r="S6983" s="1473"/>
      <c r="BU6983" s="1819"/>
      <c r="CI6983" s="1455"/>
    </row>
    <row r="6984" spans="2:87" s="1365" customFormat="1" x14ac:dyDescent="0.25">
      <c r="B6984" s="1831"/>
      <c r="C6984" s="1831"/>
      <c r="D6984" s="1627"/>
      <c r="E6984" s="1831"/>
      <c r="F6984" s="1831"/>
      <c r="G6984" s="1831"/>
      <c r="S6984" s="1473"/>
      <c r="BU6984" s="1819"/>
      <c r="CI6984" s="1455"/>
    </row>
    <row r="6985" spans="2:87" s="1365" customFormat="1" x14ac:dyDescent="0.25">
      <c r="B6985" s="1831"/>
      <c r="C6985" s="1831"/>
      <c r="D6985" s="1627"/>
      <c r="E6985" s="1831"/>
      <c r="F6985" s="1831"/>
      <c r="G6985" s="1831"/>
      <c r="S6985" s="1473"/>
      <c r="BU6985" s="1819"/>
      <c r="CI6985" s="1455"/>
    </row>
    <row r="6986" spans="2:87" s="1365" customFormat="1" x14ac:dyDescent="0.25">
      <c r="B6986" s="1831"/>
      <c r="C6986" s="1831"/>
      <c r="D6986" s="1627"/>
      <c r="E6986" s="1831"/>
      <c r="F6986" s="1831"/>
      <c r="G6986" s="1831"/>
      <c r="S6986" s="1473"/>
      <c r="BU6986" s="1819"/>
      <c r="CI6986" s="1455"/>
    </row>
    <row r="6987" spans="2:87" s="1365" customFormat="1" x14ac:dyDescent="0.25">
      <c r="B6987" s="1831"/>
      <c r="C6987" s="1831"/>
      <c r="D6987" s="1627"/>
      <c r="E6987" s="1831"/>
      <c r="F6987" s="1831"/>
      <c r="G6987" s="1831"/>
      <c r="S6987" s="1473"/>
      <c r="BU6987" s="1819"/>
      <c r="CI6987" s="1455"/>
    </row>
    <row r="6988" spans="2:87" s="1365" customFormat="1" x14ac:dyDescent="0.25">
      <c r="B6988" s="1831"/>
      <c r="C6988" s="1831"/>
      <c r="D6988" s="1627"/>
      <c r="E6988" s="1831"/>
      <c r="F6988" s="1831"/>
      <c r="G6988" s="1831"/>
      <c r="S6988" s="1473"/>
      <c r="BU6988" s="1819"/>
      <c r="CI6988" s="1455"/>
    </row>
    <row r="6989" spans="2:87" s="1365" customFormat="1" x14ac:dyDescent="0.25">
      <c r="B6989" s="1831"/>
      <c r="C6989" s="1831"/>
      <c r="D6989" s="1627"/>
      <c r="E6989" s="1831"/>
      <c r="F6989" s="1831"/>
      <c r="G6989" s="1831"/>
      <c r="S6989" s="1473"/>
      <c r="BU6989" s="1819"/>
      <c r="CI6989" s="1455"/>
    </row>
    <row r="6990" spans="2:87" s="1365" customFormat="1" x14ac:dyDescent="0.25">
      <c r="B6990" s="1831"/>
      <c r="C6990" s="1831"/>
      <c r="D6990" s="1627"/>
      <c r="E6990" s="1831"/>
      <c r="F6990" s="1831"/>
      <c r="G6990" s="1831"/>
      <c r="S6990" s="1473"/>
      <c r="BU6990" s="1819"/>
      <c r="CI6990" s="1455"/>
    </row>
    <row r="6991" spans="2:87" s="1365" customFormat="1" x14ac:dyDescent="0.25">
      <c r="B6991" s="1831"/>
      <c r="C6991" s="1831"/>
      <c r="D6991" s="1627"/>
      <c r="E6991" s="1831"/>
      <c r="F6991" s="1831"/>
      <c r="G6991" s="1831"/>
      <c r="S6991" s="1473"/>
      <c r="BU6991" s="1819"/>
      <c r="CI6991" s="1455"/>
    </row>
    <row r="6992" spans="2:87" s="1365" customFormat="1" x14ac:dyDescent="0.25">
      <c r="B6992" s="1831"/>
      <c r="C6992" s="1831"/>
      <c r="D6992" s="1627"/>
      <c r="E6992" s="1831"/>
      <c r="F6992" s="1831"/>
      <c r="G6992" s="1831"/>
      <c r="S6992" s="1473"/>
      <c r="BU6992" s="1819"/>
      <c r="CI6992" s="1455"/>
    </row>
    <row r="6993" spans="2:87" s="1365" customFormat="1" x14ac:dyDescent="0.25">
      <c r="B6993" s="1831"/>
      <c r="C6993" s="1831"/>
      <c r="D6993" s="1627"/>
      <c r="E6993" s="1831"/>
      <c r="F6993" s="1831"/>
      <c r="G6993" s="1831"/>
      <c r="S6993" s="1473"/>
      <c r="BU6993" s="1819"/>
      <c r="CI6993" s="1455"/>
    </row>
    <row r="6994" spans="2:87" s="1365" customFormat="1" x14ac:dyDescent="0.25">
      <c r="B6994" s="1831"/>
      <c r="C6994" s="1831"/>
      <c r="D6994" s="1627"/>
      <c r="E6994" s="1831"/>
      <c r="F6994" s="1831"/>
      <c r="G6994" s="1831"/>
      <c r="S6994" s="1473"/>
      <c r="BU6994" s="1819"/>
      <c r="CI6994" s="1455"/>
    </row>
    <row r="6995" spans="2:87" s="1365" customFormat="1" x14ac:dyDescent="0.25">
      <c r="B6995" s="1831"/>
      <c r="C6995" s="1831"/>
      <c r="D6995" s="1627"/>
      <c r="E6995" s="1831"/>
      <c r="F6995" s="1831"/>
      <c r="G6995" s="1831"/>
      <c r="S6995" s="1473"/>
      <c r="BU6995" s="1819"/>
      <c r="CI6995" s="1455"/>
    </row>
    <row r="6996" spans="2:87" s="1365" customFormat="1" x14ac:dyDescent="0.25">
      <c r="B6996" s="1831"/>
      <c r="C6996" s="1831"/>
      <c r="D6996" s="1627"/>
      <c r="E6996" s="1831"/>
      <c r="F6996" s="1831"/>
      <c r="G6996" s="1831"/>
      <c r="S6996" s="1473"/>
      <c r="BU6996" s="1819"/>
      <c r="CI6996" s="1455"/>
    </row>
    <row r="6997" spans="2:87" s="1365" customFormat="1" x14ac:dyDescent="0.25">
      <c r="B6997" s="1831"/>
      <c r="C6997" s="1831"/>
      <c r="D6997" s="1627"/>
      <c r="E6997" s="1831"/>
      <c r="F6997" s="1831"/>
      <c r="G6997" s="1831"/>
      <c r="S6997" s="1473"/>
      <c r="BU6997" s="1819"/>
      <c r="CI6997" s="1455"/>
    </row>
    <row r="6998" spans="2:87" s="1365" customFormat="1" x14ac:dyDescent="0.25">
      <c r="B6998" s="1831"/>
      <c r="C6998" s="1831"/>
      <c r="D6998" s="1627"/>
      <c r="E6998" s="1831"/>
      <c r="F6998" s="1831"/>
      <c r="G6998" s="1831"/>
      <c r="S6998" s="1473"/>
      <c r="BU6998" s="1819"/>
      <c r="CI6998" s="1455"/>
    </row>
    <row r="6999" spans="2:87" s="1365" customFormat="1" x14ac:dyDescent="0.25">
      <c r="B6999" s="1831"/>
      <c r="C6999" s="1831"/>
      <c r="D6999" s="1627"/>
      <c r="E6999" s="1831"/>
      <c r="F6999" s="1831"/>
      <c r="G6999" s="1831"/>
      <c r="S6999" s="1473"/>
      <c r="BU6999" s="1819"/>
      <c r="CI6999" s="1455"/>
    </row>
    <row r="7000" spans="2:87" s="1365" customFormat="1" x14ac:dyDescent="0.25">
      <c r="B7000" s="1831"/>
      <c r="C7000" s="1831"/>
      <c r="D7000" s="1627"/>
      <c r="E7000" s="1831"/>
      <c r="F7000" s="1831"/>
      <c r="G7000" s="1831"/>
      <c r="S7000" s="1473"/>
      <c r="BU7000" s="1819"/>
      <c r="CI7000" s="1455"/>
    </row>
    <row r="7001" spans="2:87" s="1365" customFormat="1" x14ac:dyDescent="0.25">
      <c r="B7001" s="1831"/>
      <c r="C7001" s="1831"/>
      <c r="D7001" s="1627"/>
      <c r="E7001" s="1831"/>
      <c r="F7001" s="1831"/>
      <c r="G7001" s="1831"/>
      <c r="S7001" s="1473"/>
      <c r="BU7001" s="1819"/>
      <c r="CI7001" s="1455"/>
    </row>
    <row r="7002" spans="2:87" s="1365" customFormat="1" x14ac:dyDescent="0.25">
      <c r="B7002" s="1831"/>
      <c r="C7002" s="1831"/>
      <c r="D7002" s="1627"/>
      <c r="E7002" s="1831"/>
      <c r="F7002" s="1831"/>
      <c r="G7002" s="1831"/>
      <c r="S7002" s="1473"/>
      <c r="BU7002" s="1819"/>
      <c r="CI7002" s="1455"/>
    </row>
    <row r="7003" spans="2:87" s="1365" customFormat="1" x14ac:dyDescent="0.25">
      <c r="B7003" s="1831"/>
      <c r="C7003" s="1831"/>
      <c r="D7003" s="1627"/>
      <c r="E7003" s="1831"/>
      <c r="F7003" s="1831"/>
      <c r="G7003" s="1831"/>
      <c r="S7003" s="1473"/>
      <c r="BU7003" s="1819"/>
      <c r="CI7003" s="1455"/>
    </row>
    <row r="7004" spans="2:87" s="1365" customFormat="1" x14ac:dyDescent="0.25">
      <c r="B7004" s="1831"/>
      <c r="C7004" s="1831"/>
      <c r="D7004" s="1627"/>
      <c r="E7004" s="1831"/>
      <c r="F7004" s="1831"/>
      <c r="G7004" s="1831"/>
      <c r="S7004" s="1473"/>
      <c r="BU7004" s="1819"/>
      <c r="CI7004" s="1455"/>
    </row>
    <row r="7005" spans="2:87" s="1365" customFormat="1" x14ac:dyDescent="0.25">
      <c r="B7005" s="1831"/>
      <c r="C7005" s="1831"/>
      <c r="D7005" s="1627"/>
      <c r="E7005" s="1831"/>
      <c r="F7005" s="1831"/>
      <c r="G7005" s="1831"/>
      <c r="S7005" s="1473"/>
      <c r="BU7005" s="1819"/>
      <c r="CI7005" s="1455"/>
    </row>
    <row r="7006" spans="2:87" s="1365" customFormat="1" x14ac:dyDescent="0.25">
      <c r="B7006" s="1831"/>
      <c r="C7006" s="1831"/>
      <c r="D7006" s="1627"/>
      <c r="E7006" s="1831"/>
      <c r="F7006" s="1831"/>
      <c r="G7006" s="1831"/>
      <c r="S7006" s="1473"/>
      <c r="BU7006" s="1819"/>
      <c r="CI7006" s="1455"/>
    </row>
    <row r="7007" spans="2:87" s="1365" customFormat="1" x14ac:dyDescent="0.25">
      <c r="B7007" s="1831"/>
      <c r="C7007" s="1831"/>
      <c r="D7007" s="1627"/>
      <c r="E7007" s="1831"/>
      <c r="F7007" s="1831"/>
      <c r="G7007" s="1831"/>
      <c r="S7007" s="1473"/>
      <c r="BU7007" s="1819"/>
      <c r="CI7007" s="1455"/>
    </row>
    <row r="7008" spans="2:87" s="1365" customFormat="1" x14ac:dyDescent="0.25">
      <c r="B7008" s="1831"/>
      <c r="C7008" s="1831"/>
      <c r="D7008" s="1627"/>
      <c r="E7008" s="1831"/>
      <c r="F7008" s="1831"/>
      <c r="G7008" s="1831"/>
      <c r="S7008" s="1473"/>
      <c r="BU7008" s="1819"/>
      <c r="CI7008" s="1455"/>
    </row>
    <row r="7009" spans="2:87" s="1365" customFormat="1" x14ac:dyDescent="0.25">
      <c r="B7009" s="1831"/>
      <c r="C7009" s="1831"/>
      <c r="D7009" s="1627"/>
      <c r="E7009" s="1831"/>
      <c r="F7009" s="1831"/>
      <c r="G7009" s="1831"/>
      <c r="S7009" s="1473"/>
      <c r="BU7009" s="1819"/>
      <c r="CI7009" s="1455"/>
    </row>
    <row r="7010" spans="2:87" s="1365" customFormat="1" x14ac:dyDescent="0.25">
      <c r="B7010" s="1831"/>
      <c r="C7010" s="1831"/>
      <c r="D7010" s="1627"/>
      <c r="E7010" s="1831"/>
      <c r="F7010" s="1831"/>
      <c r="G7010" s="1831"/>
      <c r="S7010" s="1473"/>
      <c r="BU7010" s="1819"/>
      <c r="CI7010" s="1455"/>
    </row>
    <row r="7011" spans="2:87" s="1365" customFormat="1" x14ac:dyDescent="0.25">
      <c r="B7011" s="1831"/>
      <c r="C7011" s="1831"/>
      <c r="D7011" s="1627"/>
      <c r="E7011" s="1831"/>
      <c r="F7011" s="1831"/>
      <c r="G7011" s="1831"/>
      <c r="S7011" s="1473"/>
      <c r="BU7011" s="1819"/>
      <c r="CI7011" s="1455"/>
    </row>
    <row r="7012" spans="2:87" s="1365" customFormat="1" x14ac:dyDescent="0.25">
      <c r="B7012" s="1831"/>
      <c r="C7012" s="1831"/>
      <c r="D7012" s="1627"/>
      <c r="E7012" s="1831"/>
      <c r="F7012" s="1831"/>
      <c r="G7012" s="1831"/>
      <c r="S7012" s="1473"/>
      <c r="BU7012" s="1819"/>
      <c r="CI7012" s="1455"/>
    </row>
    <row r="7013" spans="2:87" s="1365" customFormat="1" x14ac:dyDescent="0.25">
      <c r="B7013" s="1831"/>
      <c r="C7013" s="1831"/>
      <c r="D7013" s="1627"/>
      <c r="E7013" s="1831"/>
      <c r="F7013" s="1831"/>
      <c r="G7013" s="1831"/>
      <c r="S7013" s="1473"/>
      <c r="BU7013" s="1819"/>
      <c r="CI7013" s="1455"/>
    </row>
    <row r="7014" spans="2:87" s="1365" customFormat="1" x14ac:dyDescent="0.25">
      <c r="B7014" s="1831"/>
      <c r="C7014" s="1831"/>
      <c r="D7014" s="1627"/>
      <c r="E7014" s="1831"/>
      <c r="F7014" s="1831"/>
      <c r="G7014" s="1831"/>
      <c r="S7014" s="1473"/>
      <c r="BU7014" s="1819"/>
      <c r="CI7014" s="1455"/>
    </row>
    <row r="7015" spans="2:87" s="1365" customFormat="1" x14ac:dyDescent="0.25">
      <c r="B7015" s="1831"/>
      <c r="C7015" s="1831"/>
      <c r="D7015" s="1627"/>
      <c r="E7015" s="1831"/>
      <c r="F7015" s="1831"/>
      <c r="G7015" s="1831"/>
      <c r="S7015" s="1473"/>
      <c r="BU7015" s="1819"/>
      <c r="CI7015" s="1455"/>
    </row>
    <row r="7016" spans="2:87" s="1365" customFormat="1" x14ac:dyDescent="0.25">
      <c r="B7016" s="1831"/>
      <c r="C7016" s="1831"/>
      <c r="D7016" s="1627"/>
      <c r="E7016" s="1831"/>
      <c r="F7016" s="1831"/>
      <c r="G7016" s="1831"/>
      <c r="S7016" s="1473"/>
      <c r="BU7016" s="1819"/>
      <c r="CI7016" s="1455"/>
    </row>
    <row r="7017" spans="2:87" s="1365" customFormat="1" x14ac:dyDescent="0.25">
      <c r="B7017" s="1831"/>
      <c r="C7017" s="1831"/>
      <c r="D7017" s="1627"/>
      <c r="E7017" s="1831"/>
      <c r="F7017" s="1831"/>
      <c r="G7017" s="1831"/>
      <c r="S7017" s="1473"/>
      <c r="BU7017" s="1819"/>
      <c r="CI7017" s="1455"/>
    </row>
    <row r="7018" spans="2:87" s="1365" customFormat="1" x14ac:dyDescent="0.25">
      <c r="B7018" s="1831"/>
      <c r="C7018" s="1831"/>
      <c r="D7018" s="1627"/>
      <c r="E7018" s="1831"/>
      <c r="F7018" s="1831"/>
      <c r="G7018" s="1831"/>
      <c r="S7018" s="1473"/>
      <c r="BU7018" s="1819"/>
      <c r="CI7018" s="1455"/>
    </row>
    <row r="7019" spans="2:87" s="1365" customFormat="1" x14ac:dyDescent="0.25">
      <c r="B7019" s="1831"/>
      <c r="C7019" s="1831"/>
      <c r="D7019" s="1627"/>
      <c r="E7019" s="1831"/>
      <c r="F7019" s="1831"/>
      <c r="G7019" s="1831"/>
      <c r="S7019" s="1473"/>
      <c r="BU7019" s="1819"/>
      <c r="CI7019" s="1455"/>
    </row>
    <row r="7020" spans="2:87" s="1365" customFormat="1" x14ac:dyDescent="0.25">
      <c r="B7020" s="1831"/>
      <c r="C7020" s="1831"/>
      <c r="D7020" s="1627"/>
      <c r="E7020" s="1831"/>
      <c r="F7020" s="1831"/>
      <c r="G7020" s="1831"/>
      <c r="S7020" s="1473"/>
      <c r="BU7020" s="1819"/>
      <c r="CI7020" s="1455"/>
    </row>
    <row r="7021" spans="2:87" s="1365" customFormat="1" x14ac:dyDescent="0.25">
      <c r="B7021" s="1831"/>
      <c r="C7021" s="1831"/>
      <c r="D7021" s="1627"/>
      <c r="E7021" s="1831"/>
      <c r="F7021" s="1831"/>
      <c r="G7021" s="1831"/>
      <c r="S7021" s="1473"/>
      <c r="BU7021" s="1819"/>
      <c r="CI7021" s="1455"/>
    </row>
    <row r="7022" spans="2:87" s="1365" customFormat="1" x14ac:dyDescent="0.25">
      <c r="B7022" s="1831"/>
      <c r="C7022" s="1831"/>
      <c r="D7022" s="1627"/>
      <c r="E7022" s="1831"/>
      <c r="F7022" s="1831"/>
      <c r="G7022" s="1831"/>
      <c r="S7022" s="1473"/>
      <c r="BU7022" s="1819"/>
      <c r="CI7022" s="1455"/>
    </row>
    <row r="7023" spans="2:87" s="1365" customFormat="1" x14ac:dyDescent="0.25">
      <c r="B7023" s="1831"/>
      <c r="C7023" s="1831"/>
      <c r="D7023" s="1627"/>
      <c r="E7023" s="1831"/>
      <c r="F7023" s="1831"/>
      <c r="G7023" s="1831"/>
      <c r="S7023" s="1473"/>
      <c r="BU7023" s="1819"/>
      <c r="CI7023" s="1455"/>
    </row>
    <row r="7024" spans="2:87" s="1365" customFormat="1" x14ac:dyDescent="0.25">
      <c r="B7024" s="1831"/>
      <c r="C7024" s="1831"/>
      <c r="D7024" s="1627"/>
      <c r="E7024" s="1831"/>
      <c r="F7024" s="1831"/>
      <c r="G7024" s="1831"/>
      <c r="S7024" s="1473"/>
      <c r="BU7024" s="1819"/>
      <c r="CI7024" s="1455"/>
    </row>
    <row r="7025" spans="2:87" s="1365" customFormat="1" x14ac:dyDescent="0.25">
      <c r="B7025" s="1831"/>
      <c r="C7025" s="1831"/>
      <c r="D7025" s="1627"/>
      <c r="E7025" s="1831"/>
      <c r="F7025" s="1831"/>
      <c r="G7025" s="1831"/>
      <c r="S7025" s="1473"/>
      <c r="BU7025" s="1819"/>
      <c r="CI7025" s="1455"/>
    </row>
    <row r="7026" spans="2:87" s="1365" customFormat="1" x14ac:dyDescent="0.25">
      <c r="B7026" s="1831"/>
      <c r="C7026" s="1831"/>
      <c r="D7026" s="1627"/>
      <c r="E7026" s="1831"/>
      <c r="F7026" s="1831"/>
      <c r="G7026" s="1831"/>
      <c r="S7026" s="1473"/>
      <c r="BU7026" s="1819"/>
      <c r="CI7026" s="1455"/>
    </row>
    <row r="7027" spans="2:87" s="1365" customFormat="1" x14ac:dyDescent="0.25">
      <c r="B7027" s="1831"/>
      <c r="C7027" s="1831"/>
      <c r="D7027" s="1627"/>
      <c r="E7027" s="1831"/>
      <c r="F7027" s="1831"/>
      <c r="G7027" s="1831"/>
      <c r="S7027" s="1473"/>
      <c r="BU7027" s="1819"/>
      <c r="CI7027" s="1455"/>
    </row>
    <row r="7028" spans="2:87" s="1365" customFormat="1" x14ac:dyDescent="0.25">
      <c r="B7028" s="1831"/>
      <c r="C7028" s="1831"/>
      <c r="D7028" s="1627"/>
      <c r="E7028" s="1831"/>
      <c r="F7028" s="1831"/>
      <c r="G7028" s="1831"/>
      <c r="S7028" s="1473"/>
      <c r="BU7028" s="1819"/>
      <c r="CI7028" s="1455"/>
    </row>
    <row r="7029" spans="2:87" s="1365" customFormat="1" x14ac:dyDescent="0.25">
      <c r="B7029" s="1831"/>
      <c r="C7029" s="1831"/>
      <c r="D7029" s="1627"/>
      <c r="E7029" s="1831"/>
      <c r="F7029" s="1831"/>
      <c r="G7029" s="1831"/>
      <c r="S7029" s="1473"/>
      <c r="BU7029" s="1819"/>
      <c r="CI7029" s="1455"/>
    </row>
    <row r="7030" spans="2:87" s="1365" customFormat="1" x14ac:dyDescent="0.25">
      <c r="B7030" s="1831"/>
      <c r="C7030" s="1831"/>
      <c r="D7030" s="1627"/>
      <c r="E7030" s="1831"/>
      <c r="F7030" s="1831"/>
      <c r="G7030" s="1831"/>
      <c r="S7030" s="1473"/>
      <c r="BU7030" s="1819"/>
      <c r="CI7030" s="1455"/>
    </row>
    <row r="7031" spans="2:87" s="1365" customFormat="1" x14ac:dyDescent="0.25">
      <c r="B7031" s="1831"/>
      <c r="C7031" s="1831"/>
      <c r="D7031" s="1627"/>
      <c r="E7031" s="1831"/>
      <c r="F7031" s="1831"/>
      <c r="G7031" s="1831"/>
      <c r="S7031" s="1473"/>
      <c r="BU7031" s="1819"/>
      <c r="CI7031" s="1455"/>
    </row>
    <row r="7032" spans="2:87" s="1365" customFormat="1" x14ac:dyDescent="0.25">
      <c r="B7032" s="1831"/>
      <c r="C7032" s="1831"/>
      <c r="D7032" s="1627"/>
      <c r="E7032" s="1831"/>
      <c r="F7032" s="1831"/>
      <c r="G7032" s="1831"/>
      <c r="S7032" s="1473"/>
      <c r="BU7032" s="1819"/>
      <c r="CI7032" s="1455"/>
    </row>
    <row r="7033" spans="2:87" s="1365" customFormat="1" x14ac:dyDescent="0.25">
      <c r="B7033" s="1831"/>
      <c r="C7033" s="1831"/>
      <c r="D7033" s="1627"/>
      <c r="E7033" s="1831"/>
      <c r="F7033" s="1831"/>
      <c r="G7033" s="1831"/>
      <c r="S7033" s="1473"/>
      <c r="BU7033" s="1819"/>
      <c r="CI7033" s="1455"/>
    </row>
    <row r="7034" spans="2:87" s="1365" customFormat="1" x14ac:dyDescent="0.25">
      <c r="B7034" s="1831"/>
      <c r="C7034" s="1831"/>
      <c r="D7034" s="1627"/>
      <c r="E7034" s="1831"/>
      <c r="F7034" s="1831"/>
      <c r="G7034" s="1831"/>
      <c r="S7034" s="1473"/>
      <c r="BU7034" s="1819"/>
      <c r="CI7034" s="1455"/>
    </row>
    <row r="7035" spans="2:87" s="1365" customFormat="1" x14ac:dyDescent="0.25">
      <c r="B7035" s="1831"/>
      <c r="C7035" s="1831"/>
      <c r="D7035" s="1627"/>
      <c r="E7035" s="1831"/>
      <c r="F7035" s="1831"/>
      <c r="G7035" s="1831"/>
      <c r="S7035" s="1473"/>
      <c r="BU7035" s="1819"/>
      <c r="CI7035" s="1455"/>
    </row>
    <row r="7036" spans="2:87" s="1365" customFormat="1" x14ac:dyDescent="0.25">
      <c r="B7036" s="1831"/>
      <c r="C7036" s="1831"/>
      <c r="D7036" s="1627"/>
      <c r="E7036" s="1831"/>
      <c r="F7036" s="1831"/>
      <c r="G7036" s="1831"/>
      <c r="S7036" s="1473"/>
      <c r="BU7036" s="1819"/>
      <c r="CI7036" s="1455"/>
    </row>
    <row r="7037" spans="2:87" s="1365" customFormat="1" x14ac:dyDescent="0.25">
      <c r="B7037" s="1831"/>
      <c r="C7037" s="1831"/>
      <c r="D7037" s="1627"/>
      <c r="E7037" s="1831"/>
      <c r="F7037" s="1831"/>
      <c r="G7037" s="1831"/>
      <c r="S7037" s="1473"/>
      <c r="BU7037" s="1819"/>
      <c r="CI7037" s="1455"/>
    </row>
    <row r="7038" spans="2:87" s="1365" customFormat="1" x14ac:dyDescent="0.25">
      <c r="B7038" s="1831"/>
      <c r="C7038" s="1831"/>
      <c r="D7038" s="1627"/>
      <c r="E7038" s="1831"/>
      <c r="F7038" s="1831"/>
      <c r="G7038" s="1831"/>
      <c r="S7038" s="1473"/>
      <c r="BU7038" s="1819"/>
      <c r="CI7038" s="1455"/>
    </row>
    <row r="7039" spans="2:87" s="1365" customFormat="1" x14ac:dyDescent="0.25">
      <c r="B7039" s="1831"/>
      <c r="C7039" s="1831"/>
      <c r="D7039" s="1627"/>
      <c r="E7039" s="1831"/>
      <c r="F7039" s="1831"/>
      <c r="G7039" s="1831"/>
      <c r="S7039" s="1473"/>
      <c r="BU7039" s="1819"/>
      <c r="CI7039" s="1455"/>
    </row>
    <row r="7040" spans="2:87" s="1365" customFormat="1" x14ac:dyDescent="0.25">
      <c r="B7040" s="1831"/>
      <c r="C7040" s="1831"/>
      <c r="D7040" s="1627"/>
      <c r="E7040" s="1831"/>
      <c r="F7040" s="1831"/>
      <c r="G7040" s="1831"/>
      <c r="S7040" s="1473"/>
      <c r="BU7040" s="1819"/>
      <c r="CI7040" s="1455"/>
    </row>
    <row r="7041" spans="2:87" s="1365" customFormat="1" x14ac:dyDescent="0.25">
      <c r="B7041" s="1831"/>
      <c r="C7041" s="1831"/>
      <c r="D7041" s="1627"/>
      <c r="E7041" s="1831"/>
      <c r="F7041" s="1831"/>
      <c r="G7041" s="1831"/>
      <c r="S7041" s="1473"/>
      <c r="BU7041" s="1819"/>
      <c r="CI7041" s="1455"/>
    </row>
    <row r="7042" spans="2:87" s="1365" customFormat="1" x14ac:dyDescent="0.25">
      <c r="B7042" s="1831"/>
      <c r="C7042" s="1831"/>
      <c r="D7042" s="1627"/>
      <c r="E7042" s="1831"/>
      <c r="F7042" s="1831"/>
      <c r="G7042" s="1831"/>
      <c r="S7042" s="1473"/>
      <c r="BU7042" s="1819"/>
      <c r="CI7042" s="1455"/>
    </row>
    <row r="7043" spans="2:87" s="1365" customFormat="1" x14ac:dyDescent="0.25">
      <c r="B7043" s="1831"/>
      <c r="C7043" s="1831"/>
      <c r="D7043" s="1627"/>
      <c r="E7043" s="1831"/>
      <c r="F7043" s="1831"/>
      <c r="G7043" s="1831"/>
      <c r="S7043" s="1473"/>
      <c r="BU7043" s="1819"/>
      <c r="CI7043" s="1455"/>
    </row>
    <row r="7044" spans="2:87" s="1365" customFormat="1" x14ac:dyDescent="0.25">
      <c r="B7044" s="1831"/>
      <c r="C7044" s="1831"/>
      <c r="D7044" s="1627"/>
      <c r="E7044" s="1831"/>
      <c r="F7044" s="1831"/>
      <c r="G7044" s="1831"/>
      <c r="S7044" s="1473"/>
      <c r="BU7044" s="1819"/>
      <c r="CI7044" s="1455"/>
    </row>
    <row r="7045" spans="2:87" s="1365" customFormat="1" x14ac:dyDescent="0.25">
      <c r="B7045" s="1831"/>
      <c r="C7045" s="1831"/>
      <c r="D7045" s="1627"/>
      <c r="E7045" s="1831"/>
      <c r="F7045" s="1831"/>
      <c r="G7045" s="1831"/>
      <c r="S7045" s="1473"/>
      <c r="BU7045" s="1819"/>
      <c r="CI7045" s="1455"/>
    </row>
    <row r="7046" spans="2:87" s="1365" customFormat="1" x14ac:dyDescent="0.25">
      <c r="B7046" s="1831"/>
      <c r="C7046" s="1831"/>
      <c r="D7046" s="1627"/>
      <c r="E7046" s="1831"/>
      <c r="F7046" s="1831"/>
      <c r="G7046" s="1831"/>
      <c r="S7046" s="1473"/>
      <c r="BU7046" s="1819"/>
      <c r="CI7046" s="1455"/>
    </row>
    <row r="7047" spans="2:87" s="1365" customFormat="1" x14ac:dyDescent="0.25">
      <c r="B7047" s="1831"/>
      <c r="C7047" s="1831"/>
      <c r="D7047" s="1627"/>
      <c r="E7047" s="1831"/>
      <c r="F7047" s="1831"/>
      <c r="G7047" s="1831"/>
      <c r="S7047" s="1473"/>
      <c r="BU7047" s="1819"/>
      <c r="CI7047" s="1455"/>
    </row>
    <row r="7048" spans="2:87" s="1365" customFormat="1" x14ac:dyDescent="0.25">
      <c r="B7048" s="1831"/>
      <c r="C7048" s="1831"/>
      <c r="D7048" s="1627"/>
      <c r="E7048" s="1831"/>
      <c r="F7048" s="1831"/>
      <c r="G7048" s="1831"/>
      <c r="S7048" s="1473"/>
      <c r="BU7048" s="1819"/>
      <c r="CI7048" s="1455"/>
    </row>
    <row r="7049" spans="2:87" s="1365" customFormat="1" x14ac:dyDescent="0.25">
      <c r="B7049" s="1831"/>
      <c r="C7049" s="1831"/>
      <c r="D7049" s="1627"/>
      <c r="E7049" s="1831"/>
      <c r="F7049" s="1831"/>
      <c r="G7049" s="1831"/>
      <c r="S7049" s="1473"/>
      <c r="BU7049" s="1819"/>
      <c r="CI7049" s="1455"/>
    </row>
    <row r="7050" spans="2:87" s="1365" customFormat="1" x14ac:dyDescent="0.25">
      <c r="B7050" s="1831"/>
      <c r="C7050" s="1831"/>
      <c r="D7050" s="1627"/>
      <c r="E7050" s="1831"/>
      <c r="F7050" s="1831"/>
      <c r="G7050" s="1831"/>
      <c r="S7050" s="1473"/>
      <c r="BU7050" s="1819"/>
      <c r="CI7050" s="1455"/>
    </row>
    <row r="7051" spans="2:87" s="1365" customFormat="1" x14ac:dyDescent="0.25">
      <c r="B7051" s="1831"/>
      <c r="C7051" s="1831"/>
      <c r="D7051" s="1627"/>
      <c r="E7051" s="1831"/>
      <c r="F7051" s="1831"/>
      <c r="G7051" s="1831"/>
      <c r="S7051" s="1473"/>
      <c r="BU7051" s="1819"/>
      <c r="CI7051" s="1455"/>
    </row>
    <row r="7052" spans="2:87" s="1365" customFormat="1" x14ac:dyDescent="0.25">
      <c r="B7052" s="1831"/>
      <c r="C7052" s="1831"/>
      <c r="D7052" s="1627"/>
      <c r="E7052" s="1831"/>
      <c r="F7052" s="1831"/>
      <c r="G7052" s="1831"/>
      <c r="S7052" s="1473"/>
      <c r="BU7052" s="1819"/>
      <c r="CI7052" s="1455"/>
    </row>
    <row r="7053" spans="2:87" s="1365" customFormat="1" x14ac:dyDescent="0.25">
      <c r="B7053" s="1831"/>
      <c r="C7053" s="1831"/>
      <c r="D7053" s="1627"/>
      <c r="E7053" s="1831"/>
      <c r="F7053" s="1831"/>
      <c r="G7053" s="1831"/>
      <c r="S7053" s="1473"/>
      <c r="BU7053" s="1819"/>
      <c r="CI7053" s="1455"/>
    </row>
    <row r="7054" spans="2:87" s="1365" customFormat="1" x14ac:dyDescent="0.25">
      <c r="B7054" s="1831"/>
      <c r="C7054" s="1831"/>
      <c r="D7054" s="1627"/>
      <c r="E7054" s="1831"/>
      <c r="F7054" s="1831"/>
      <c r="G7054" s="1831"/>
      <c r="S7054" s="1473"/>
      <c r="BU7054" s="1819"/>
      <c r="CI7054" s="1455"/>
    </row>
    <row r="7055" spans="2:87" s="1365" customFormat="1" x14ac:dyDescent="0.25">
      <c r="B7055" s="1831"/>
      <c r="C7055" s="1831"/>
      <c r="D7055" s="1627"/>
      <c r="E7055" s="1831"/>
      <c r="F7055" s="1831"/>
      <c r="G7055" s="1831"/>
      <c r="S7055" s="1473"/>
      <c r="BU7055" s="1819"/>
      <c r="CI7055" s="1455"/>
    </row>
    <row r="7056" spans="2:87" s="1365" customFormat="1" x14ac:dyDescent="0.25">
      <c r="B7056" s="1831"/>
      <c r="C7056" s="1831"/>
      <c r="D7056" s="1627"/>
      <c r="E7056" s="1831"/>
      <c r="F7056" s="1831"/>
      <c r="G7056" s="1831"/>
      <c r="S7056" s="1473"/>
      <c r="BU7056" s="1819"/>
      <c r="CI7056" s="1455"/>
    </row>
    <row r="7057" spans="2:87" s="1365" customFormat="1" x14ac:dyDescent="0.25">
      <c r="B7057" s="1831"/>
      <c r="C7057" s="1831"/>
      <c r="D7057" s="1627"/>
      <c r="E7057" s="1831"/>
      <c r="F7057" s="1831"/>
      <c r="G7057" s="1831"/>
      <c r="S7057" s="1473"/>
      <c r="BU7057" s="1819"/>
      <c r="CI7057" s="1455"/>
    </row>
    <row r="7058" spans="2:87" s="1365" customFormat="1" x14ac:dyDescent="0.25">
      <c r="B7058" s="1831"/>
      <c r="C7058" s="1831"/>
      <c r="D7058" s="1627"/>
      <c r="E7058" s="1831"/>
      <c r="F7058" s="1831"/>
      <c r="G7058" s="1831"/>
      <c r="S7058" s="1473"/>
      <c r="BU7058" s="1819"/>
      <c r="CI7058" s="1455"/>
    </row>
    <row r="7059" spans="2:87" s="1365" customFormat="1" x14ac:dyDescent="0.25">
      <c r="B7059" s="1831"/>
      <c r="C7059" s="1831"/>
      <c r="D7059" s="1627"/>
      <c r="E7059" s="1831"/>
      <c r="F7059" s="1831"/>
      <c r="G7059" s="1831"/>
      <c r="S7059" s="1473"/>
      <c r="BU7059" s="1819"/>
      <c r="CI7059" s="1455"/>
    </row>
    <row r="7060" spans="2:87" s="1365" customFormat="1" x14ac:dyDescent="0.25">
      <c r="B7060" s="1831"/>
      <c r="C7060" s="1831"/>
      <c r="D7060" s="1627"/>
      <c r="E7060" s="1831"/>
      <c r="F7060" s="1831"/>
      <c r="G7060" s="1831"/>
      <c r="S7060" s="1473"/>
      <c r="BU7060" s="1819"/>
      <c r="CI7060" s="1455"/>
    </row>
    <row r="7061" spans="2:87" s="1365" customFormat="1" x14ac:dyDescent="0.25">
      <c r="B7061" s="1831"/>
      <c r="C7061" s="1831"/>
      <c r="D7061" s="1627"/>
      <c r="E7061" s="1831"/>
      <c r="F7061" s="1831"/>
      <c r="G7061" s="1831"/>
      <c r="S7061" s="1473"/>
      <c r="BU7061" s="1819"/>
      <c r="CI7061" s="1455"/>
    </row>
    <row r="7062" spans="2:87" s="1365" customFormat="1" x14ac:dyDescent="0.25">
      <c r="B7062" s="1831"/>
      <c r="C7062" s="1831"/>
      <c r="D7062" s="1627"/>
      <c r="E7062" s="1831"/>
      <c r="F7062" s="1831"/>
      <c r="G7062" s="1831"/>
      <c r="S7062" s="1473"/>
      <c r="BU7062" s="1819"/>
      <c r="CI7062" s="1455"/>
    </row>
    <row r="7063" spans="2:87" s="1365" customFormat="1" x14ac:dyDescent="0.25">
      <c r="B7063" s="1831"/>
      <c r="C7063" s="1831"/>
      <c r="D7063" s="1627"/>
      <c r="E7063" s="1831"/>
      <c r="F7063" s="1831"/>
      <c r="G7063" s="1831"/>
      <c r="S7063" s="1473"/>
      <c r="BU7063" s="1819"/>
      <c r="CI7063" s="1455"/>
    </row>
    <row r="7064" spans="2:87" s="1365" customFormat="1" x14ac:dyDescent="0.25">
      <c r="B7064" s="1831"/>
      <c r="C7064" s="1831"/>
      <c r="D7064" s="1627"/>
      <c r="E7064" s="1831"/>
      <c r="F7064" s="1831"/>
      <c r="G7064" s="1831"/>
      <c r="S7064" s="1473"/>
      <c r="BU7064" s="1819"/>
      <c r="CI7064" s="1455"/>
    </row>
    <row r="7065" spans="2:87" s="1365" customFormat="1" x14ac:dyDescent="0.25">
      <c r="B7065" s="1831"/>
      <c r="C7065" s="1831"/>
      <c r="D7065" s="1627"/>
      <c r="E7065" s="1831"/>
      <c r="F7065" s="1831"/>
      <c r="G7065" s="1831"/>
      <c r="S7065" s="1473"/>
      <c r="BU7065" s="1819"/>
      <c r="CI7065" s="1455"/>
    </row>
    <row r="7066" spans="2:87" s="1365" customFormat="1" x14ac:dyDescent="0.25">
      <c r="B7066" s="1831"/>
      <c r="C7066" s="1831"/>
      <c r="D7066" s="1627"/>
      <c r="E7066" s="1831"/>
      <c r="F7066" s="1831"/>
      <c r="G7066" s="1831"/>
      <c r="S7066" s="1473"/>
      <c r="BU7066" s="1819"/>
      <c r="CI7066" s="1455"/>
    </row>
    <row r="7067" spans="2:87" s="1365" customFormat="1" x14ac:dyDescent="0.25">
      <c r="B7067" s="1831"/>
      <c r="C7067" s="1831"/>
      <c r="D7067" s="1627"/>
      <c r="E7067" s="1831"/>
      <c r="F7067" s="1831"/>
      <c r="G7067" s="1831"/>
      <c r="S7067" s="1473"/>
      <c r="BU7067" s="1819"/>
      <c r="CI7067" s="1455"/>
    </row>
    <row r="7068" spans="2:87" s="1365" customFormat="1" x14ac:dyDescent="0.25">
      <c r="B7068" s="1831"/>
      <c r="C7068" s="1831"/>
      <c r="D7068" s="1627"/>
      <c r="E7068" s="1831"/>
      <c r="F7068" s="1831"/>
      <c r="G7068" s="1831"/>
      <c r="S7068" s="1473"/>
      <c r="BU7068" s="1819"/>
      <c r="CI7068" s="1455"/>
    </row>
    <row r="7069" spans="2:87" s="1365" customFormat="1" x14ac:dyDescent="0.25">
      <c r="B7069" s="1831"/>
      <c r="C7069" s="1831"/>
      <c r="D7069" s="1627"/>
      <c r="E7069" s="1831"/>
      <c r="F7069" s="1831"/>
      <c r="G7069" s="1831"/>
      <c r="S7069" s="1473"/>
      <c r="BU7069" s="1819"/>
      <c r="CI7069" s="1455"/>
    </row>
    <row r="7070" spans="2:87" s="1365" customFormat="1" x14ac:dyDescent="0.25">
      <c r="B7070" s="1831"/>
      <c r="C7070" s="1831"/>
      <c r="D7070" s="1627"/>
      <c r="E7070" s="1831"/>
      <c r="F7070" s="1831"/>
      <c r="G7070" s="1831"/>
      <c r="S7070" s="1473"/>
      <c r="BU7070" s="1819"/>
      <c r="CI7070" s="1455"/>
    </row>
    <row r="7071" spans="2:87" s="1365" customFormat="1" x14ac:dyDescent="0.25">
      <c r="B7071" s="1831"/>
      <c r="C7071" s="1831"/>
      <c r="D7071" s="1627"/>
      <c r="E7071" s="1831"/>
      <c r="F7071" s="1831"/>
      <c r="G7071" s="1831"/>
      <c r="S7071" s="1473"/>
      <c r="BU7071" s="1819"/>
      <c r="CI7071" s="1455"/>
    </row>
    <row r="7072" spans="2:87" s="1365" customFormat="1" x14ac:dyDescent="0.25">
      <c r="B7072" s="1831"/>
      <c r="C7072" s="1831"/>
      <c r="D7072" s="1627"/>
      <c r="E7072" s="1831"/>
      <c r="F7072" s="1831"/>
      <c r="G7072" s="1831"/>
      <c r="S7072" s="1473"/>
      <c r="BU7072" s="1819"/>
      <c r="CI7072" s="1455"/>
    </row>
    <row r="7073" spans="2:87" s="1365" customFormat="1" x14ac:dyDescent="0.25">
      <c r="B7073" s="1831"/>
      <c r="C7073" s="1831"/>
      <c r="D7073" s="1627"/>
      <c r="E7073" s="1831"/>
      <c r="F7073" s="1831"/>
      <c r="G7073" s="1831"/>
      <c r="S7073" s="1473"/>
      <c r="BU7073" s="1819"/>
      <c r="CI7073" s="1455"/>
    </row>
    <row r="7074" spans="2:87" s="1365" customFormat="1" x14ac:dyDescent="0.25">
      <c r="B7074" s="1831"/>
      <c r="C7074" s="1831"/>
      <c r="D7074" s="1627"/>
      <c r="E7074" s="1831"/>
      <c r="F7074" s="1831"/>
      <c r="G7074" s="1831"/>
      <c r="S7074" s="1473"/>
      <c r="BU7074" s="1819"/>
      <c r="CI7074" s="1455"/>
    </row>
    <row r="7075" spans="2:87" s="1365" customFormat="1" x14ac:dyDescent="0.25">
      <c r="B7075" s="1831"/>
      <c r="C7075" s="1831"/>
      <c r="D7075" s="1627"/>
      <c r="E7075" s="1831"/>
      <c r="F7075" s="1831"/>
      <c r="G7075" s="1831"/>
      <c r="S7075" s="1473"/>
      <c r="BU7075" s="1819"/>
      <c r="CI7075" s="1455"/>
    </row>
    <row r="7076" spans="2:87" s="1365" customFormat="1" x14ac:dyDescent="0.25">
      <c r="B7076" s="1831"/>
      <c r="C7076" s="1831"/>
      <c r="D7076" s="1627"/>
      <c r="E7076" s="1831"/>
      <c r="F7076" s="1831"/>
      <c r="G7076" s="1831"/>
      <c r="S7076" s="1473"/>
      <c r="BU7076" s="1819"/>
      <c r="CI7076" s="1455"/>
    </row>
    <row r="7077" spans="2:87" s="1365" customFormat="1" x14ac:dyDescent="0.25">
      <c r="B7077" s="1831"/>
      <c r="C7077" s="1831"/>
      <c r="D7077" s="1627"/>
      <c r="E7077" s="1831"/>
      <c r="F7077" s="1831"/>
      <c r="G7077" s="1831"/>
      <c r="S7077" s="1473"/>
      <c r="BU7077" s="1819"/>
      <c r="CI7077" s="1455"/>
    </row>
    <row r="7078" spans="2:87" s="1365" customFormat="1" x14ac:dyDescent="0.25">
      <c r="B7078" s="1831"/>
      <c r="C7078" s="1831"/>
      <c r="D7078" s="1627"/>
      <c r="E7078" s="1831"/>
      <c r="F7078" s="1831"/>
      <c r="G7078" s="1831"/>
      <c r="S7078" s="1473"/>
      <c r="BU7078" s="1819"/>
      <c r="CI7078" s="1455"/>
    </row>
    <row r="7079" spans="2:87" s="1365" customFormat="1" x14ac:dyDescent="0.25">
      <c r="B7079" s="1831"/>
      <c r="C7079" s="1831"/>
      <c r="D7079" s="1627"/>
      <c r="E7079" s="1831"/>
      <c r="F7079" s="1831"/>
      <c r="G7079" s="1831"/>
      <c r="S7079" s="1473"/>
      <c r="BU7079" s="1819"/>
      <c r="CI7079" s="1455"/>
    </row>
    <row r="7080" spans="2:87" s="1365" customFormat="1" x14ac:dyDescent="0.25">
      <c r="B7080" s="1831"/>
      <c r="C7080" s="1831"/>
      <c r="D7080" s="1627"/>
      <c r="E7080" s="1831"/>
      <c r="F7080" s="1831"/>
      <c r="G7080" s="1831"/>
      <c r="S7080" s="1473"/>
      <c r="BU7080" s="1819"/>
      <c r="CI7080" s="1455"/>
    </row>
    <row r="7081" spans="2:87" s="1365" customFormat="1" x14ac:dyDescent="0.25">
      <c r="B7081" s="1831"/>
      <c r="C7081" s="1831"/>
      <c r="D7081" s="1627"/>
      <c r="E7081" s="1831"/>
      <c r="F7081" s="1831"/>
      <c r="G7081" s="1831"/>
      <c r="S7081" s="1473"/>
      <c r="BU7081" s="1819"/>
      <c r="CI7081" s="1455"/>
    </row>
    <row r="7082" spans="2:87" s="1365" customFormat="1" x14ac:dyDescent="0.25">
      <c r="B7082" s="1831"/>
      <c r="C7082" s="1831"/>
      <c r="D7082" s="1627"/>
      <c r="E7082" s="1831"/>
      <c r="F7082" s="1831"/>
      <c r="G7082" s="1831"/>
      <c r="S7082" s="1473"/>
      <c r="BU7082" s="1819"/>
      <c r="CI7082" s="1455"/>
    </row>
    <row r="7083" spans="2:87" s="1365" customFormat="1" x14ac:dyDescent="0.25">
      <c r="B7083" s="1831"/>
      <c r="C7083" s="1831"/>
      <c r="D7083" s="1627"/>
      <c r="E7083" s="1831"/>
      <c r="F7083" s="1831"/>
      <c r="G7083" s="1831"/>
      <c r="S7083" s="1473"/>
      <c r="BU7083" s="1819"/>
      <c r="CI7083" s="1455"/>
    </row>
    <row r="7084" spans="2:87" s="1365" customFormat="1" x14ac:dyDescent="0.25">
      <c r="B7084" s="1831"/>
      <c r="C7084" s="1831"/>
      <c r="D7084" s="1627"/>
      <c r="E7084" s="1831"/>
      <c r="F7084" s="1831"/>
      <c r="G7084" s="1831"/>
      <c r="S7084" s="1473"/>
      <c r="BU7084" s="1819"/>
      <c r="CI7084" s="1455"/>
    </row>
    <row r="7085" spans="2:87" s="1365" customFormat="1" x14ac:dyDescent="0.25">
      <c r="B7085" s="1831"/>
      <c r="C7085" s="1831"/>
      <c r="D7085" s="1627"/>
      <c r="E7085" s="1831"/>
      <c r="F7085" s="1831"/>
      <c r="G7085" s="1831"/>
      <c r="S7085" s="1473"/>
      <c r="BU7085" s="1819"/>
      <c r="CI7085" s="1455"/>
    </row>
    <row r="7086" spans="2:87" s="1365" customFormat="1" x14ac:dyDescent="0.25">
      <c r="B7086" s="1831"/>
      <c r="C7086" s="1831"/>
      <c r="D7086" s="1627"/>
      <c r="E7086" s="1831"/>
      <c r="F7086" s="1831"/>
      <c r="G7086" s="1831"/>
      <c r="S7086" s="1473"/>
      <c r="BU7086" s="1819"/>
      <c r="CI7086" s="1455"/>
    </row>
    <row r="7087" spans="2:87" s="1365" customFormat="1" x14ac:dyDescent="0.25">
      <c r="B7087" s="1831"/>
      <c r="C7087" s="1831"/>
      <c r="D7087" s="1627"/>
      <c r="E7087" s="1831"/>
      <c r="F7087" s="1831"/>
      <c r="G7087" s="1831"/>
      <c r="S7087" s="1473"/>
      <c r="BU7087" s="1819"/>
      <c r="CI7087" s="1455"/>
    </row>
    <row r="7088" spans="2:87" s="1365" customFormat="1" x14ac:dyDescent="0.25">
      <c r="B7088" s="1831"/>
      <c r="C7088" s="1831"/>
      <c r="D7088" s="1627"/>
      <c r="E7088" s="1831"/>
      <c r="F7088" s="1831"/>
      <c r="G7088" s="1831"/>
      <c r="S7088" s="1473"/>
      <c r="BU7088" s="1819"/>
      <c r="CI7088" s="1455"/>
    </row>
    <row r="7089" spans="2:87" s="1365" customFormat="1" x14ac:dyDescent="0.25">
      <c r="B7089" s="1831"/>
      <c r="C7089" s="1831"/>
      <c r="D7089" s="1627"/>
      <c r="E7089" s="1831"/>
      <c r="F7089" s="1831"/>
      <c r="G7089" s="1831"/>
      <c r="S7089" s="1473"/>
      <c r="BU7089" s="1819"/>
      <c r="CI7089" s="1455"/>
    </row>
    <row r="7090" spans="2:87" s="1365" customFormat="1" x14ac:dyDescent="0.25">
      <c r="B7090" s="1831"/>
      <c r="C7090" s="1831"/>
      <c r="D7090" s="1627"/>
      <c r="E7090" s="1831"/>
      <c r="F7090" s="1831"/>
      <c r="G7090" s="1831"/>
      <c r="S7090" s="1473"/>
      <c r="BU7090" s="1819"/>
      <c r="CI7090" s="1455"/>
    </row>
    <row r="7091" spans="2:87" s="1365" customFormat="1" x14ac:dyDescent="0.25">
      <c r="B7091" s="1831"/>
      <c r="C7091" s="1831"/>
      <c r="D7091" s="1627"/>
      <c r="E7091" s="1831"/>
      <c r="F7091" s="1831"/>
      <c r="G7091" s="1831"/>
      <c r="S7091" s="1473"/>
      <c r="BU7091" s="1819"/>
      <c r="CI7091" s="1455"/>
    </row>
    <row r="7092" spans="2:87" s="1365" customFormat="1" x14ac:dyDescent="0.25">
      <c r="B7092" s="1831"/>
      <c r="C7092" s="1831"/>
      <c r="D7092" s="1627"/>
      <c r="E7092" s="1831"/>
      <c r="F7092" s="1831"/>
      <c r="G7092" s="1831"/>
      <c r="S7092" s="1473"/>
      <c r="BU7092" s="1819"/>
      <c r="CI7092" s="1455"/>
    </row>
    <row r="7093" spans="2:87" s="1365" customFormat="1" x14ac:dyDescent="0.25">
      <c r="B7093" s="1831"/>
      <c r="C7093" s="1831"/>
      <c r="D7093" s="1627"/>
      <c r="E7093" s="1831"/>
      <c r="F7093" s="1831"/>
      <c r="G7093" s="1831"/>
      <c r="S7093" s="1473"/>
      <c r="BU7093" s="1819"/>
      <c r="CI7093" s="1455"/>
    </row>
    <row r="7094" spans="2:87" s="1365" customFormat="1" x14ac:dyDescent="0.25">
      <c r="B7094" s="1831"/>
      <c r="C7094" s="1831"/>
      <c r="D7094" s="1627"/>
      <c r="E7094" s="1831"/>
      <c r="F7094" s="1831"/>
      <c r="G7094" s="1831"/>
      <c r="S7094" s="1473"/>
      <c r="BU7094" s="1819"/>
      <c r="CI7094" s="1455"/>
    </row>
    <row r="7095" spans="2:87" s="1365" customFormat="1" x14ac:dyDescent="0.25">
      <c r="B7095" s="1831"/>
      <c r="C7095" s="1831"/>
      <c r="D7095" s="1627"/>
      <c r="E7095" s="1831"/>
      <c r="F7095" s="1831"/>
      <c r="G7095" s="1831"/>
      <c r="S7095" s="1473"/>
      <c r="BU7095" s="1819"/>
      <c r="CI7095" s="1455"/>
    </row>
    <row r="7096" spans="2:87" s="1365" customFormat="1" x14ac:dyDescent="0.25">
      <c r="B7096" s="1831"/>
      <c r="C7096" s="1831"/>
      <c r="D7096" s="1627"/>
      <c r="E7096" s="1831"/>
      <c r="F7096" s="1831"/>
      <c r="G7096" s="1831"/>
      <c r="S7096" s="1473"/>
      <c r="BU7096" s="1819"/>
      <c r="CI7096" s="1455"/>
    </row>
    <row r="7097" spans="2:87" s="1365" customFormat="1" x14ac:dyDescent="0.25">
      <c r="B7097" s="1831"/>
      <c r="C7097" s="1831"/>
      <c r="D7097" s="1627"/>
      <c r="E7097" s="1831"/>
      <c r="F7097" s="1831"/>
      <c r="G7097" s="1831"/>
      <c r="S7097" s="1473"/>
      <c r="BU7097" s="1819"/>
      <c r="CI7097" s="1455"/>
    </row>
    <row r="7098" spans="2:87" s="1365" customFormat="1" x14ac:dyDescent="0.25">
      <c r="B7098" s="1831"/>
      <c r="C7098" s="1831"/>
      <c r="D7098" s="1627"/>
      <c r="E7098" s="1831"/>
      <c r="F7098" s="1831"/>
      <c r="G7098" s="1831"/>
      <c r="S7098" s="1473"/>
      <c r="BU7098" s="1819"/>
      <c r="CI7098" s="1455"/>
    </row>
    <row r="7099" spans="2:87" s="1365" customFormat="1" x14ac:dyDescent="0.25">
      <c r="B7099" s="1831"/>
      <c r="C7099" s="1831"/>
      <c r="D7099" s="1627"/>
      <c r="E7099" s="1831"/>
      <c r="F7099" s="1831"/>
      <c r="G7099" s="1831"/>
      <c r="S7099" s="1473"/>
      <c r="BU7099" s="1819"/>
      <c r="CI7099" s="1455"/>
    </row>
    <row r="7100" spans="2:87" s="1365" customFormat="1" x14ac:dyDescent="0.25">
      <c r="B7100" s="1831"/>
      <c r="C7100" s="1831"/>
      <c r="D7100" s="1627"/>
      <c r="E7100" s="1831"/>
      <c r="F7100" s="1831"/>
      <c r="G7100" s="1831"/>
      <c r="S7100" s="1473"/>
      <c r="BU7100" s="1819"/>
      <c r="CI7100" s="1455"/>
    </row>
    <row r="7101" spans="2:87" s="1365" customFormat="1" x14ac:dyDescent="0.25">
      <c r="B7101" s="1831"/>
      <c r="C7101" s="1831"/>
      <c r="D7101" s="1627"/>
      <c r="E7101" s="1831"/>
      <c r="F7101" s="1831"/>
      <c r="G7101" s="1831"/>
      <c r="S7101" s="1473"/>
      <c r="BU7101" s="1819"/>
      <c r="CI7101" s="1455"/>
    </row>
    <row r="7102" spans="2:87" s="1365" customFormat="1" x14ac:dyDescent="0.25">
      <c r="B7102" s="1831"/>
      <c r="C7102" s="1831"/>
      <c r="D7102" s="1627"/>
      <c r="E7102" s="1831"/>
      <c r="F7102" s="1831"/>
      <c r="G7102" s="1831"/>
      <c r="S7102" s="1473"/>
      <c r="BU7102" s="1819"/>
      <c r="CI7102" s="1455"/>
    </row>
    <row r="7103" spans="2:87" s="1365" customFormat="1" x14ac:dyDescent="0.25">
      <c r="B7103" s="1831"/>
      <c r="C7103" s="1831"/>
      <c r="D7103" s="1627"/>
      <c r="E7103" s="1831"/>
      <c r="F7103" s="1831"/>
      <c r="G7103" s="1831"/>
      <c r="S7103" s="1473"/>
      <c r="BU7103" s="1819"/>
      <c r="CI7103" s="1455"/>
    </row>
    <row r="7104" spans="2:87" s="1365" customFormat="1" x14ac:dyDescent="0.25">
      <c r="B7104" s="1831"/>
      <c r="C7104" s="1831"/>
      <c r="D7104" s="1627"/>
      <c r="E7104" s="1831"/>
      <c r="F7104" s="1831"/>
      <c r="G7104" s="1831"/>
      <c r="S7104" s="1473"/>
      <c r="BU7104" s="1819"/>
      <c r="CI7104" s="1455"/>
    </row>
    <row r="7105" spans="2:87" s="1365" customFormat="1" x14ac:dyDescent="0.25">
      <c r="B7105" s="1831"/>
      <c r="C7105" s="1831"/>
      <c r="D7105" s="1627"/>
      <c r="E7105" s="1831"/>
      <c r="F7105" s="1831"/>
      <c r="G7105" s="1831"/>
      <c r="S7105" s="1473"/>
      <c r="BU7105" s="1819"/>
      <c r="CI7105" s="1455"/>
    </row>
    <row r="7106" spans="2:87" s="1365" customFormat="1" x14ac:dyDescent="0.25">
      <c r="B7106" s="1831"/>
      <c r="C7106" s="1831"/>
      <c r="D7106" s="1627"/>
      <c r="E7106" s="1831"/>
      <c r="F7106" s="1831"/>
      <c r="G7106" s="1831"/>
      <c r="S7106" s="1473"/>
      <c r="BU7106" s="1819"/>
      <c r="CI7106" s="1455"/>
    </row>
    <row r="7107" spans="2:87" s="1365" customFormat="1" x14ac:dyDescent="0.25">
      <c r="B7107" s="1831"/>
      <c r="C7107" s="1831"/>
      <c r="D7107" s="1627"/>
      <c r="E7107" s="1831"/>
      <c r="F7107" s="1831"/>
      <c r="G7107" s="1831"/>
      <c r="S7107" s="1473"/>
      <c r="BU7107" s="1819"/>
      <c r="CI7107" s="1455"/>
    </row>
    <row r="7108" spans="2:87" s="1365" customFormat="1" x14ac:dyDescent="0.25">
      <c r="B7108" s="1831"/>
      <c r="C7108" s="1831"/>
      <c r="D7108" s="1627"/>
      <c r="E7108" s="1831"/>
      <c r="F7108" s="1831"/>
      <c r="G7108" s="1831"/>
      <c r="S7108" s="1473"/>
      <c r="BU7108" s="1819"/>
      <c r="CI7108" s="1455"/>
    </row>
    <row r="7109" spans="2:87" s="1365" customFormat="1" x14ac:dyDescent="0.25">
      <c r="B7109" s="1831"/>
      <c r="C7109" s="1831"/>
      <c r="D7109" s="1627"/>
      <c r="E7109" s="1831"/>
      <c r="F7109" s="1831"/>
      <c r="G7109" s="1831"/>
      <c r="S7109" s="1473"/>
      <c r="BU7109" s="1819"/>
      <c r="CI7109" s="1455"/>
    </row>
    <row r="7110" spans="2:87" s="1365" customFormat="1" x14ac:dyDescent="0.25">
      <c r="B7110" s="1831"/>
      <c r="C7110" s="1831"/>
      <c r="D7110" s="1627"/>
      <c r="E7110" s="1831"/>
      <c r="F7110" s="1831"/>
      <c r="G7110" s="1831"/>
      <c r="S7110" s="1473"/>
      <c r="BU7110" s="1819"/>
      <c r="CI7110" s="1455"/>
    </row>
    <row r="7111" spans="2:87" s="1365" customFormat="1" x14ac:dyDescent="0.25">
      <c r="B7111" s="1831"/>
      <c r="C7111" s="1831"/>
      <c r="D7111" s="1627"/>
      <c r="E7111" s="1831"/>
      <c r="F7111" s="1831"/>
      <c r="G7111" s="1831"/>
      <c r="S7111" s="1473"/>
      <c r="BU7111" s="1819"/>
      <c r="CI7111" s="1455"/>
    </row>
    <row r="7112" spans="2:87" s="1365" customFormat="1" x14ac:dyDescent="0.25">
      <c r="B7112" s="1831"/>
      <c r="C7112" s="1831"/>
      <c r="D7112" s="1627"/>
      <c r="E7112" s="1831"/>
      <c r="F7112" s="1831"/>
      <c r="G7112" s="1831"/>
      <c r="S7112" s="1473"/>
      <c r="BU7112" s="1819"/>
      <c r="CI7112" s="1455"/>
    </row>
    <row r="7113" spans="2:87" s="1365" customFormat="1" x14ac:dyDescent="0.25">
      <c r="B7113" s="1831"/>
      <c r="C7113" s="1831"/>
      <c r="D7113" s="1627"/>
      <c r="E7113" s="1831"/>
      <c r="F7113" s="1831"/>
      <c r="G7113" s="1831"/>
      <c r="S7113" s="1473"/>
      <c r="BU7113" s="1819"/>
      <c r="CI7113" s="1455"/>
    </row>
    <row r="7114" spans="2:87" s="1365" customFormat="1" x14ac:dyDescent="0.25">
      <c r="B7114" s="1831"/>
      <c r="C7114" s="1831"/>
      <c r="D7114" s="1627"/>
      <c r="E7114" s="1831"/>
      <c r="F7114" s="1831"/>
      <c r="G7114" s="1831"/>
      <c r="S7114" s="1473"/>
      <c r="BU7114" s="1819"/>
      <c r="CI7114" s="1455"/>
    </row>
    <row r="7115" spans="2:87" s="1365" customFormat="1" x14ac:dyDescent="0.25">
      <c r="B7115" s="1831"/>
      <c r="C7115" s="1831"/>
      <c r="D7115" s="1627"/>
      <c r="E7115" s="1831"/>
      <c r="F7115" s="1831"/>
      <c r="G7115" s="1831"/>
      <c r="S7115" s="1473"/>
      <c r="BU7115" s="1819"/>
      <c r="CI7115" s="1455"/>
    </row>
    <row r="7116" spans="2:87" s="1365" customFormat="1" x14ac:dyDescent="0.25">
      <c r="B7116" s="1831"/>
      <c r="C7116" s="1831"/>
      <c r="D7116" s="1627"/>
      <c r="E7116" s="1831"/>
      <c r="F7116" s="1831"/>
      <c r="G7116" s="1831"/>
      <c r="S7116" s="1473"/>
      <c r="BU7116" s="1819"/>
      <c r="CI7116" s="1455"/>
    </row>
    <row r="7117" spans="2:87" s="1365" customFormat="1" x14ac:dyDescent="0.25">
      <c r="B7117" s="1831"/>
      <c r="C7117" s="1831"/>
      <c r="D7117" s="1627"/>
      <c r="E7117" s="1831"/>
      <c r="F7117" s="1831"/>
      <c r="G7117" s="1831"/>
      <c r="S7117" s="1473"/>
      <c r="BU7117" s="1819"/>
      <c r="CI7117" s="1455"/>
    </row>
    <row r="7118" spans="2:87" s="1365" customFormat="1" x14ac:dyDescent="0.25">
      <c r="B7118" s="1831"/>
      <c r="C7118" s="1831"/>
      <c r="D7118" s="1627"/>
      <c r="E7118" s="1831"/>
      <c r="F7118" s="1831"/>
      <c r="G7118" s="1831"/>
      <c r="S7118" s="1473"/>
      <c r="BU7118" s="1819"/>
      <c r="CI7118" s="1455"/>
    </row>
    <row r="7119" spans="2:87" s="1365" customFormat="1" x14ac:dyDescent="0.25">
      <c r="B7119" s="1831"/>
      <c r="C7119" s="1831"/>
      <c r="D7119" s="1627"/>
      <c r="E7119" s="1831"/>
      <c r="F7119" s="1831"/>
      <c r="G7119" s="1831"/>
      <c r="S7119" s="1473"/>
      <c r="BU7119" s="1819"/>
      <c r="CI7119" s="1455"/>
    </row>
    <row r="7120" spans="2:87" s="1365" customFormat="1" x14ac:dyDescent="0.25">
      <c r="B7120" s="1831"/>
      <c r="C7120" s="1831"/>
      <c r="D7120" s="1627"/>
      <c r="E7120" s="1831"/>
      <c r="F7120" s="1831"/>
      <c r="G7120" s="1831"/>
      <c r="S7120" s="1473"/>
      <c r="BU7120" s="1819"/>
      <c r="CI7120" s="1455"/>
    </row>
    <row r="7121" spans="2:87" s="1365" customFormat="1" x14ac:dyDescent="0.25">
      <c r="B7121" s="1831"/>
      <c r="C7121" s="1831"/>
      <c r="D7121" s="1627"/>
      <c r="E7121" s="1831"/>
      <c r="F7121" s="1831"/>
      <c r="G7121" s="1831"/>
      <c r="S7121" s="1473"/>
      <c r="BU7121" s="1819"/>
      <c r="CI7121" s="1455"/>
    </row>
    <row r="7122" spans="2:87" s="1365" customFormat="1" x14ac:dyDescent="0.25">
      <c r="B7122" s="1831"/>
      <c r="C7122" s="1831"/>
      <c r="D7122" s="1627"/>
      <c r="E7122" s="1831"/>
      <c r="F7122" s="1831"/>
      <c r="G7122" s="1831"/>
      <c r="S7122" s="1473"/>
      <c r="BU7122" s="1819"/>
      <c r="CI7122" s="1455"/>
    </row>
    <row r="7123" spans="2:87" s="1365" customFormat="1" x14ac:dyDescent="0.25">
      <c r="B7123" s="1831"/>
      <c r="C7123" s="1831"/>
      <c r="D7123" s="1627"/>
      <c r="E7123" s="1831"/>
      <c r="F7123" s="1831"/>
      <c r="G7123" s="1831"/>
      <c r="S7123" s="1473"/>
      <c r="BU7123" s="1819"/>
      <c r="CI7123" s="1455"/>
    </row>
    <row r="7124" spans="2:87" s="1365" customFormat="1" x14ac:dyDescent="0.25">
      <c r="B7124" s="1831"/>
      <c r="C7124" s="1831"/>
      <c r="D7124" s="1627"/>
      <c r="E7124" s="1831"/>
      <c r="F7124" s="1831"/>
      <c r="G7124" s="1831"/>
      <c r="S7124" s="1473"/>
      <c r="BU7124" s="1819"/>
      <c r="CI7124" s="1455"/>
    </row>
    <row r="7125" spans="2:87" s="1365" customFormat="1" x14ac:dyDescent="0.25">
      <c r="B7125" s="1831"/>
      <c r="C7125" s="1831"/>
      <c r="D7125" s="1627"/>
      <c r="E7125" s="1831"/>
      <c r="F7125" s="1831"/>
      <c r="G7125" s="1831"/>
      <c r="S7125" s="1473"/>
      <c r="BU7125" s="1819"/>
      <c r="CI7125" s="1455"/>
    </row>
    <row r="7126" spans="2:87" s="1365" customFormat="1" x14ac:dyDescent="0.25">
      <c r="B7126" s="1831"/>
      <c r="C7126" s="1831"/>
      <c r="D7126" s="1627"/>
      <c r="E7126" s="1831"/>
      <c r="F7126" s="1831"/>
      <c r="G7126" s="1831"/>
      <c r="S7126" s="1473"/>
      <c r="BU7126" s="1819"/>
      <c r="CI7126" s="1455"/>
    </row>
    <row r="7127" spans="2:87" s="1365" customFormat="1" x14ac:dyDescent="0.25">
      <c r="B7127" s="1831"/>
      <c r="C7127" s="1831"/>
      <c r="D7127" s="1627"/>
      <c r="E7127" s="1831"/>
      <c r="F7127" s="1831"/>
      <c r="G7127" s="1831"/>
      <c r="S7127" s="1473"/>
      <c r="BU7127" s="1819"/>
      <c r="CI7127" s="1455"/>
    </row>
    <row r="7128" spans="2:87" s="1365" customFormat="1" x14ac:dyDescent="0.25">
      <c r="B7128" s="1831"/>
      <c r="C7128" s="1831"/>
      <c r="D7128" s="1627"/>
      <c r="E7128" s="1831"/>
      <c r="F7128" s="1831"/>
      <c r="G7128" s="1831"/>
      <c r="S7128" s="1473"/>
      <c r="BU7128" s="1819"/>
      <c r="CI7128" s="1455"/>
    </row>
    <row r="7129" spans="2:87" s="1365" customFormat="1" x14ac:dyDescent="0.25">
      <c r="B7129" s="1831"/>
      <c r="C7129" s="1831"/>
      <c r="D7129" s="1627"/>
      <c r="E7129" s="1831"/>
      <c r="F7129" s="1831"/>
      <c r="G7129" s="1831"/>
      <c r="S7129" s="1473"/>
      <c r="BU7129" s="1819"/>
      <c r="CI7129" s="1455"/>
    </row>
    <row r="7130" spans="2:87" s="1365" customFormat="1" x14ac:dyDescent="0.25">
      <c r="B7130" s="1831"/>
      <c r="C7130" s="1831"/>
      <c r="D7130" s="1627"/>
      <c r="E7130" s="1831"/>
      <c r="F7130" s="1831"/>
      <c r="G7130" s="1831"/>
      <c r="S7130" s="1473"/>
      <c r="BU7130" s="1819"/>
      <c r="CI7130" s="1455"/>
    </row>
    <row r="7131" spans="2:87" s="1365" customFormat="1" x14ac:dyDescent="0.25">
      <c r="B7131" s="1831"/>
      <c r="C7131" s="1831"/>
      <c r="D7131" s="1627"/>
      <c r="E7131" s="1831"/>
      <c r="F7131" s="1831"/>
      <c r="G7131" s="1831"/>
      <c r="S7131" s="1473"/>
      <c r="BU7131" s="1819"/>
      <c r="CI7131" s="1455"/>
    </row>
    <row r="7132" spans="2:87" s="1365" customFormat="1" x14ac:dyDescent="0.25">
      <c r="B7132" s="1831"/>
      <c r="C7132" s="1831"/>
      <c r="D7132" s="1627"/>
      <c r="E7132" s="1831"/>
      <c r="F7132" s="1831"/>
      <c r="G7132" s="1831"/>
      <c r="S7132" s="1473"/>
      <c r="BU7132" s="1819"/>
      <c r="CI7132" s="1455"/>
    </row>
    <row r="7133" spans="2:87" s="1365" customFormat="1" x14ac:dyDescent="0.25">
      <c r="B7133" s="1831"/>
      <c r="C7133" s="1831"/>
      <c r="D7133" s="1627"/>
      <c r="E7133" s="1831"/>
      <c r="F7133" s="1831"/>
      <c r="G7133" s="1831"/>
      <c r="S7133" s="1473"/>
      <c r="BU7133" s="1819"/>
      <c r="CI7133" s="1455"/>
    </row>
    <row r="7134" spans="2:87" s="1365" customFormat="1" x14ac:dyDescent="0.25">
      <c r="B7134" s="1831"/>
      <c r="C7134" s="1831"/>
      <c r="D7134" s="1627"/>
      <c r="E7134" s="1831"/>
      <c r="F7134" s="1831"/>
      <c r="G7134" s="1831"/>
      <c r="S7134" s="1473"/>
      <c r="BU7134" s="1819"/>
      <c r="CI7134" s="1455"/>
    </row>
    <row r="7135" spans="2:87" s="1365" customFormat="1" x14ac:dyDescent="0.25">
      <c r="B7135" s="1831"/>
      <c r="C7135" s="1831"/>
      <c r="D7135" s="1627"/>
      <c r="E7135" s="1831"/>
      <c r="F7135" s="1831"/>
      <c r="G7135" s="1831"/>
      <c r="S7135" s="1473"/>
      <c r="BU7135" s="1819"/>
      <c r="CI7135" s="1455"/>
    </row>
    <row r="7136" spans="2:87" s="1365" customFormat="1" x14ac:dyDescent="0.25">
      <c r="B7136" s="1831"/>
      <c r="C7136" s="1831"/>
      <c r="D7136" s="1627"/>
      <c r="E7136" s="1831"/>
      <c r="F7136" s="1831"/>
      <c r="G7136" s="1831"/>
      <c r="S7136" s="1473"/>
      <c r="BU7136" s="1819"/>
      <c r="CI7136" s="1455"/>
    </row>
    <row r="7137" spans="2:87" s="1365" customFormat="1" x14ac:dyDescent="0.25">
      <c r="B7137" s="1831"/>
      <c r="C7137" s="1831"/>
      <c r="D7137" s="1627"/>
      <c r="E7137" s="1831"/>
      <c r="F7137" s="1831"/>
      <c r="G7137" s="1831"/>
      <c r="S7137" s="1473"/>
      <c r="BU7137" s="1819"/>
      <c r="CI7137" s="1455"/>
    </row>
    <row r="7138" spans="2:87" s="1365" customFormat="1" x14ac:dyDescent="0.25">
      <c r="B7138" s="1831"/>
      <c r="C7138" s="1831"/>
      <c r="D7138" s="1627"/>
      <c r="E7138" s="1831"/>
      <c r="F7138" s="1831"/>
      <c r="G7138" s="1831"/>
      <c r="S7138" s="1473"/>
      <c r="BU7138" s="1819"/>
      <c r="CI7138" s="1455"/>
    </row>
    <row r="7139" spans="2:87" s="1365" customFormat="1" x14ac:dyDescent="0.25">
      <c r="B7139" s="1831"/>
      <c r="C7139" s="1831"/>
      <c r="D7139" s="1627"/>
      <c r="E7139" s="1831"/>
      <c r="F7139" s="1831"/>
      <c r="G7139" s="1831"/>
      <c r="S7139" s="1473"/>
      <c r="BU7139" s="1819"/>
      <c r="CI7139" s="1455"/>
    </row>
    <row r="7140" spans="2:87" s="1365" customFormat="1" x14ac:dyDescent="0.25">
      <c r="B7140" s="1831"/>
      <c r="C7140" s="1831"/>
      <c r="D7140" s="1627"/>
      <c r="E7140" s="1831"/>
      <c r="F7140" s="1831"/>
      <c r="G7140" s="1831"/>
      <c r="S7140" s="1473"/>
      <c r="BU7140" s="1819"/>
      <c r="CI7140" s="1455"/>
    </row>
    <row r="7141" spans="2:87" s="1365" customFormat="1" x14ac:dyDescent="0.25">
      <c r="B7141" s="1831"/>
      <c r="C7141" s="1831"/>
      <c r="D7141" s="1627"/>
      <c r="E7141" s="1831"/>
      <c r="F7141" s="1831"/>
      <c r="G7141" s="1831"/>
      <c r="S7141" s="1473"/>
      <c r="BU7141" s="1819"/>
      <c r="CI7141" s="1455"/>
    </row>
    <row r="7142" spans="2:87" s="1365" customFormat="1" x14ac:dyDescent="0.25">
      <c r="B7142" s="1831"/>
      <c r="C7142" s="1831"/>
      <c r="D7142" s="1627"/>
      <c r="E7142" s="1831"/>
      <c r="F7142" s="1831"/>
      <c r="G7142" s="1831"/>
      <c r="S7142" s="1473"/>
      <c r="BU7142" s="1819"/>
      <c r="CI7142" s="1455"/>
    </row>
    <row r="7143" spans="2:87" s="1365" customFormat="1" x14ac:dyDescent="0.25">
      <c r="B7143" s="1831"/>
      <c r="C7143" s="1831"/>
      <c r="D7143" s="1627"/>
      <c r="E7143" s="1831"/>
      <c r="F7143" s="1831"/>
      <c r="G7143" s="1831"/>
      <c r="S7143" s="1473"/>
      <c r="BU7143" s="1819"/>
      <c r="CI7143" s="1455"/>
    </row>
    <row r="7144" spans="2:87" s="1365" customFormat="1" x14ac:dyDescent="0.25">
      <c r="B7144" s="1831"/>
      <c r="C7144" s="1831"/>
      <c r="D7144" s="1627"/>
      <c r="E7144" s="1831"/>
      <c r="F7144" s="1831"/>
      <c r="G7144" s="1831"/>
      <c r="S7144" s="1473"/>
      <c r="BU7144" s="1819"/>
      <c r="CI7144" s="1455"/>
    </row>
    <row r="7145" spans="2:87" s="1365" customFormat="1" x14ac:dyDescent="0.25">
      <c r="B7145" s="1831"/>
      <c r="C7145" s="1831"/>
      <c r="D7145" s="1627"/>
      <c r="E7145" s="1831"/>
      <c r="F7145" s="1831"/>
      <c r="G7145" s="1831"/>
      <c r="S7145" s="1473"/>
      <c r="BU7145" s="1819"/>
      <c r="CI7145" s="1455"/>
    </row>
    <row r="7146" spans="2:87" s="1365" customFormat="1" x14ac:dyDescent="0.25">
      <c r="B7146" s="1831"/>
      <c r="C7146" s="1831"/>
      <c r="D7146" s="1627"/>
      <c r="E7146" s="1831"/>
      <c r="F7146" s="1831"/>
      <c r="G7146" s="1831"/>
      <c r="S7146" s="1473"/>
      <c r="BU7146" s="1819"/>
      <c r="CI7146" s="1455"/>
    </row>
    <row r="7147" spans="2:87" s="1365" customFormat="1" x14ac:dyDescent="0.25">
      <c r="B7147" s="1831"/>
      <c r="C7147" s="1831"/>
      <c r="D7147" s="1627"/>
      <c r="E7147" s="1831"/>
      <c r="F7147" s="1831"/>
      <c r="G7147" s="1831"/>
      <c r="S7147" s="1473"/>
      <c r="BU7147" s="1819"/>
      <c r="CI7147" s="1455"/>
    </row>
    <row r="7148" spans="2:87" s="1365" customFormat="1" x14ac:dyDescent="0.25">
      <c r="B7148" s="1831"/>
      <c r="C7148" s="1831"/>
      <c r="D7148" s="1627"/>
      <c r="E7148" s="1831"/>
      <c r="F7148" s="1831"/>
      <c r="G7148" s="1831"/>
      <c r="S7148" s="1473"/>
      <c r="BU7148" s="1819"/>
      <c r="CI7148" s="1455"/>
    </row>
    <row r="7149" spans="2:87" s="1365" customFormat="1" x14ac:dyDescent="0.25">
      <c r="B7149" s="1831"/>
      <c r="C7149" s="1831"/>
      <c r="D7149" s="1627"/>
      <c r="E7149" s="1831"/>
      <c r="F7149" s="1831"/>
      <c r="G7149" s="1831"/>
      <c r="S7149" s="1473"/>
      <c r="BU7149" s="1819"/>
      <c r="CI7149" s="1455"/>
    </row>
    <row r="7150" spans="2:87" s="1365" customFormat="1" x14ac:dyDescent="0.25">
      <c r="B7150" s="1831"/>
      <c r="C7150" s="1831"/>
      <c r="D7150" s="1627"/>
      <c r="E7150" s="1831"/>
      <c r="F7150" s="1831"/>
      <c r="G7150" s="1831"/>
      <c r="S7150" s="1473"/>
      <c r="BU7150" s="1819"/>
      <c r="CI7150" s="1455"/>
    </row>
    <row r="7151" spans="2:87" s="1365" customFormat="1" x14ac:dyDescent="0.25">
      <c r="B7151" s="1831"/>
      <c r="C7151" s="1831"/>
      <c r="D7151" s="1627"/>
      <c r="E7151" s="1831"/>
      <c r="F7151" s="1831"/>
      <c r="G7151" s="1831"/>
      <c r="S7151" s="1473"/>
      <c r="BU7151" s="1819"/>
      <c r="CI7151" s="1455"/>
    </row>
    <row r="7152" spans="2:87" s="1365" customFormat="1" x14ac:dyDescent="0.25">
      <c r="B7152" s="1831"/>
      <c r="C7152" s="1831"/>
      <c r="D7152" s="1627"/>
      <c r="E7152" s="1831"/>
      <c r="F7152" s="1831"/>
      <c r="G7152" s="1831"/>
      <c r="S7152" s="1473"/>
      <c r="BU7152" s="1819"/>
      <c r="CI7152" s="1455"/>
    </row>
    <row r="7153" spans="2:87" s="1365" customFormat="1" x14ac:dyDescent="0.25">
      <c r="B7153" s="1831"/>
      <c r="C7153" s="1831"/>
      <c r="D7153" s="1627"/>
      <c r="E7153" s="1831"/>
      <c r="F7153" s="1831"/>
      <c r="G7153" s="1831"/>
      <c r="S7153" s="1473"/>
      <c r="BU7153" s="1819"/>
      <c r="CI7153" s="1455"/>
    </row>
    <row r="7154" spans="2:87" s="1365" customFormat="1" x14ac:dyDescent="0.25">
      <c r="B7154" s="1831"/>
      <c r="C7154" s="1831"/>
      <c r="D7154" s="1627"/>
      <c r="E7154" s="1831"/>
      <c r="F7154" s="1831"/>
      <c r="G7154" s="1831"/>
      <c r="S7154" s="1473"/>
      <c r="BU7154" s="1819"/>
      <c r="CI7154" s="1455"/>
    </row>
    <row r="7155" spans="2:87" s="1365" customFormat="1" x14ac:dyDescent="0.25">
      <c r="B7155" s="1831"/>
      <c r="C7155" s="1831"/>
      <c r="D7155" s="1627"/>
      <c r="E7155" s="1831"/>
      <c r="F7155" s="1831"/>
      <c r="G7155" s="1831"/>
      <c r="S7155" s="1473"/>
      <c r="BU7155" s="1819"/>
      <c r="CI7155" s="1455"/>
    </row>
    <row r="7156" spans="2:87" s="1365" customFormat="1" x14ac:dyDescent="0.25">
      <c r="B7156" s="1831"/>
      <c r="C7156" s="1831"/>
      <c r="D7156" s="1627"/>
      <c r="E7156" s="1831"/>
      <c r="F7156" s="1831"/>
      <c r="G7156" s="1831"/>
      <c r="S7156" s="1473"/>
      <c r="BU7156" s="1819"/>
      <c r="CI7156" s="1455"/>
    </row>
    <row r="7157" spans="2:87" s="1365" customFormat="1" x14ac:dyDescent="0.25">
      <c r="B7157" s="1831"/>
      <c r="C7157" s="1831"/>
      <c r="D7157" s="1627"/>
      <c r="E7157" s="1831"/>
      <c r="F7157" s="1831"/>
      <c r="G7157" s="1831"/>
      <c r="S7157" s="1473"/>
      <c r="BU7157" s="1819"/>
      <c r="CI7157" s="1455"/>
    </row>
    <row r="7158" spans="2:87" s="1365" customFormat="1" x14ac:dyDescent="0.25">
      <c r="B7158" s="1831"/>
      <c r="C7158" s="1831"/>
      <c r="D7158" s="1627"/>
      <c r="E7158" s="1831"/>
      <c r="F7158" s="1831"/>
      <c r="G7158" s="1831"/>
      <c r="S7158" s="1473"/>
      <c r="BU7158" s="1819"/>
      <c r="CI7158" s="1455"/>
    </row>
    <row r="7159" spans="2:87" s="1365" customFormat="1" x14ac:dyDescent="0.25">
      <c r="B7159" s="1831"/>
      <c r="C7159" s="1831"/>
      <c r="D7159" s="1627"/>
      <c r="E7159" s="1831"/>
      <c r="F7159" s="1831"/>
      <c r="G7159" s="1831"/>
      <c r="S7159" s="1473"/>
      <c r="BU7159" s="1819"/>
      <c r="CI7159" s="1455"/>
    </row>
    <row r="7160" spans="2:87" s="1365" customFormat="1" x14ac:dyDescent="0.25">
      <c r="B7160" s="1831"/>
      <c r="C7160" s="1831"/>
      <c r="D7160" s="1627"/>
      <c r="E7160" s="1831"/>
      <c r="F7160" s="1831"/>
      <c r="G7160" s="1831"/>
      <c r="S7160" s="1473"/>
      <c r="BU7160" s="1819"/>
      <c r="CI7160" s="1455"/>
    </row>
    <row r="7161" spans="2:87" s="1365" customFormat="1" x14ac:dyDescent="0.25">
      <c r="B7161" s="1831"/>
      <c r="C7161" s="1831"/>
      <c r="D7161" s="1627"/>
      <c r="E7161" s="1831"/>
      <c r="F7161" s="1831"/>
      <c r="G7161" s="1831"/>
      <c r="S7161" s="1473"/>
      <c r="BU7161" s="1819"/>
      <c r="CI7161" s="1455"/>
    </row>
    <row r="7162" spans="2:87" s="1365" customFormat="1" x14ac:dyDescent="0.25">
      <c r="B7162" s="1831"/>
      <c r="C7162" s="1831"/>
      <c r="D7162" s="1627"/>
      <c r="E7162" s="1831"/>
      <c r="F7162" s="1831"/>
      <c r="G7162" s="1831"/>
      <c r="S7162" s="1473"/>
      <c r="BU7162" s="1819"/>
      <c r="CI7162" s="1455"/>
    </row>
    <row r="7163" spans="2:87" s="1365" customFormat="1" x14ac:dyDescent="0.25">
      <c r="B7163" s="1831"/>
      <c r="C7163" s="1831"/>
      <c r="D7163" s="1627"/>
      <c r="E7163" s="1831"/>
      <c r="F7163" s="1831"/>
      <c r="G7163" s="1831"/>
      <c r="S7163" s="1473"/>
      <c r="BU7163" s="1819"/>
      <c r="CI7163" s="1455"/>
    </row>
    <row r="7164" spans="2:87" s="1365" customFormat="1" x14ac:dyDescent="0.25">
      <c r="B7164" s="1831"/>
      <c r="C7164" s="1831"/>
      <c r="D7164" s="1627"/>
      <c r="E7164" s="1831"/>
      <c r="F7164" s="1831"/>
      <c r="G7164" s="1831"/>
      <c r="S7164" s="1473"/>
      <c r="BU7164" s="1819"/>
      <c r="CI7164" s="1455"/>
    </row>
    <row r="7165" spans="2:87" s="1365" customFormat="1" x14ac:dyDescent="0.25">
      <c r="B7165" s="1831"/>
      <c r="C7165" s="1831"/>
      <c r="D7165" s="1627"/>
      <c r="E7165" s="1831"/>
      <c r="F7165" s="1831"/>
      <c r="G7165" s="1831"/>
      <c r="S7165" s="1473"/>
      <c r="BU7165" s="1819"/>
      <c r="CI7165" s="1455"/>
    </row>
    <row r="7166" spans="2:87" s="1365" customFormat="1" x14ac:dyDescent="0.25">
      <c r="B7166" s="1831"/>
      <c r="C7166" s="1831"/>
      <c r="D7166" s="1627"/>
      <c r="E7166" s="1831"/>
      <c r="F7166" s="1831"/>
      <c r="G7166" s="1831"/>
      <c r="S7166" s="1473"/>
      <c r="BU7166" s="1819"/>
      <c r="CI7166" s="1455"/>
    </row>
    <row r="7167" spans="2:87" s="1365" customFormat="1" x14ac:dyDescent="0.25">
      <c r="B7167" s="1831"/>
      <c r="C7167" s="1831"/>
      <c r="D7167" s="1627"/>
      <c r="E7167" s="1831"/>
      <c r="F7167" s="1831"/>
      <c r="G7167" s="1831"/>
      <c r="S7167" s="1473"/>
      <c r="BU7167" s="1819"/>
      <c r="CI7167" s="1455"/>
    </row>
    <row r="7168" spans="2:87" s="1365" customFormat="1" x14ac:dyDescent="0.25">
      <c r="B7168" s="1831"/>
      <c r="C7168" s="1831"/>
      <c r="D7168" s="1627"/>
      <c r="E7168" s="1831"/>
      <c r="F7168" s="1831"/>
      <c r="G7168" s="1831"/>
      <c r="S7168" s="1473"/>
      <c r="BU7168" s="1819"/>
      <c r="CI7168" s="1455"/>
    </row>
    <row r="7169" spans="2:87" s="1365" customFormat="1" x14ac:dyDescent="0.25">
      <c r="B7169" s="1831"/>
      <c r="C7169" s="1831"/>
      <c r="D7169" s="1627"/>
      <c r="E7169" s="1831"/>
      <c r="F7169" s="1831"/>
      <c r="G7169" s="1831"/>
      <c r="S7169" s="1473"/>
      <c r="BU7169" s="1819"/>
      <c r="CI7169" s="1455"/>
    </row>
    <row r="7170" spans="2:87" s="1365" customFormat="1" x14ac:dyDescent="0.25">
      <c r="B7170" s="1831"/>
      <c r="C7170" s="1831"/>
      <c r="D7170" s="1627"/>
      <c r="E7170" s="1831"/>
      <c r="F7170" s="1831"/>
      <c r="G7170" s="1831"/>
      <c r="S7170" s="1473"/>
      <c r="BU7170" s="1819"/>
      <c r="CI7170" s="1455"/>
    </row>
    <row r="7171" spans="2:87" s="1365" customFormat="1" x14ac:dyDescent="0.25">
      <c r="B7171" s="1831"/>
      <c r="C7171" s="1831"/>
      <c r="D7171" s="1627"/>
      <c r="E7171" s="1831"/>
      <c r="F7171" s="1831"/>
      <c r="G7171" s="1831"/>
      <c r="S7171" s="1473"/>
      <c r="BU7171" s="1819"/>
      <c r="CI7171" s="1455"/>
    </row>
    <row r="7172" spans="2:87" s="1365" customFormat="1" x14ac:dyDescent="0.25">
      <c r="B7172" s="1831"/>
      <c r="C7172" s="1831"/>
      <c r="D7172" s="1627"/>
      <c r="E7172" s="1831"/>
      <c r="F7172" s="1831"/>
      <c r="G7172" s="1831"/>
      <c r="S7172" s="1473"/>
      <c r="BU7172" s="1819"/>
      <c r="CI7172" s="1455"/>
    </row>
    <row r="7173" spans="2:87" s="1365" customFormat="1" x14ac:dyDescent="0.25">
      <c r="B7173" s="1831"/>
      <c r="C7173" s="1831"/>
      <c r="D7173" s="1627"/>
      <c r="E7173" s="1831"/>
      <c r="F7173" s="1831"/>
      <c r="G7173" s="1831"/>
      <c r="S7173" s="1473"/>
      <c r="BU7173" s="1819"/>
      <c r="CI7173" s="1455"/>
    </row>
    <row r="7174" spans="2:87" s="1365" customFormat="1" x14ac:dyDescent="0.25">
      <c r="B7174" s="1831"/>
      <c r="C7174" s="1831"/>
      <c r="D7174" s="1627"/>
      <c r="E7174" s="1831"/>
      <c r="F7174" s="1831"/>
      <c r="G7174" s="1831"/>
      <c r="S7174" s="1473"/>
      <c r="BU7174" s="1819"/>
      <c r="CI7174" s="1455"/>
    </row>
    <row r="7175" spans="2:87" s="1365" customFormat="1" x14ac:dyDescent="0.25">
      <c r="B7175" s="1831"/>
      <c r="C7175" s="1831"/>
      <c r="D7175" s="1627"/>
      <c r="E7175" s="1831"/>
      <c r="F7175" s="1831"/>
      <c r="G7175" s="1831"/>
      <c r="S7175" s="1473"/>
      <c r="BU7175" s="1819"/>
      <c r="CI7175" s="1455"/>
    </row>
    <row r="7176" spans="2:87" s="1365" customFormat="1" x14ac:dyDescent="0.25">
      <c r="B7176" s="1831"/>
      <c r="C7176" s="1831"/>
      <c r="D7176" s="1627"/>
      <c r="E7176" s="1831"/>
      <c r="F7176" s="1831"/>
      <c r="G7176" s="1831"/>
      <c r="S7176" s="1473"/>
      <c r="BU7176" s="1819"/>
      <c r="CI7176" s="1455"/>
    </row>
    <row r="7177" spans="2:87" s="1365" customFormat="1" x14ac:dyDescent="0.25">
      <c r="B7177" s="1831"/>
      <c r="C7177" s="1831"/>
      <c r="D7177" s="1627"/>
      <c r="E7177" s="1831"/>
      <c r="F7177" s="1831"/>
      <c r="G7177" s="1831"/>
      <c r="S7177" s="1473"/>
      <c r="BU7177" s="1819"/>
      <c r="CI7177" s="1455"/>
    </row>
    <row r="7178" spans="2:87" s="1365" customFormat="1" x14ac:dyDescent="0.25">
      <c r="B7178" s="1831"/>
      <c r="C7178" s="1831"/>
      <c r="D7178" s="1627"/>
      <c r="E7178" s="1831"/>
      <c r="F7178" s="1831"/>
      <c r="G7178" s="1831"/>
      <c r="S7178" s="1473"/>
      <c r="BU7178" s="1819"/>
      <c r="CI7178" s="1455"/>
    </row>
    <row r="7179" spans="2:87" s="1365" customFormat="1" x14ac:dyDescent="0.25">
      <c r="B7179" s="1831"/>
      <c r="C7179" s="1831"/>
      <c r="D7179" s="1627"/>
      <c r="E7179" s="1831"/>
      <c r="F7179" s="1831"/>
      <c r="G7179" s="1831"/>
      <c r="S7179" s="1473"/>
      <c r="BU7179" s="1819"/>
      <c r="CI7179" s="1455"/>
    </row>
    <row r="7180" spans="2:87" s="1365" customFormat="1" x14ac:dyDescent="0.25">
      <c r="B7180" s="1831"/>
      <c r="C7180" s="1831"/>
      <c r="D7180" s="1627"/>
      <c r="E7180" s="1831"/>
      <c r="F7180" s="1831"/>
      <c r="G7180" s="1831"/>
      <c r="S7180" s="1473"/>
      <c r="BU7180" s="1819"/>
      <c r="CI7180" s="1455"/>
    </row>
    <row r="7181" spans="2:87" s="1365" customFormat="1" x14ac:dyDescent="0.25">
      <c r="B7181" s="1831"/>
      <c r="C7181" s="1831"/>
      <c r="D7181" s="1627"/>
      <c r="E7181" s="1831"/>
      <c r="F7181" s="1831"/>
      <c r="G7181" s="1831"/>
      <c r="S7181" s="1473"/>
      <c r="BU7181" s="1819"/>
      <c r="CI7181" s="1455"/>
    </row>
    <row r="7182" spans="2:87" s="1365" customFormat="1" x14ac:dyDescent="0.25">
      <c r="B7182" s="1831"/>
      <c r="C7182" s="1831"/>
      <c r="D7182" s="1627"/>
      <c r="E7182" s="1831"/>
      <c r="F7182" s="1831"/>
      <c r="G7182" s="1831"/>
      <c r="S7182" s="1473"/>
      <c r="BU7182" s="1819"/>
      <c r="CI7182" s="1455"/>
    </row>
    <row r="7183" spans="2:87" s="1365" customFormat="1" x14ac:dyDescent="0.25">
      <c r="B7183" s="1831"/>
      <c r="C7183" s="1831"/>
      <c r="D7183" s="1627"/>
      <c r="E7183" s="1831"/>
      <c r="F7183" s="1831"/>
      <c r="G7183" s="1831"/>
      <c r="S7183" s="1473"/>
      <c r="BU7183" s="1819"/>
      <c r="CI7183" s="1455"/>
    </row>
    <row r="7184" spans="2:87" s="1365" customFormat="1" x14ac:dyDescent="0.25">
      <c r="B7184" s="1831"/>
      <c r="C7184" s="1831"/>
      <c r="D7184" s="1627"/>
      <c r="E7184" s="1831"/>
      <c r="F7184" s="1831"/>
      <c r="G7184" s="1831"/>
      <c r="S7184" s="1473"/>
      <c r="BU7184" s="1819"/>
      <c r="CI7184" s="1455"/>
    </row>
    <row r="7185" spans="2:87" s="1365" customFormat="1" x14ac:dyDescent="0.25">
      <c r="B7185" s="1831"/>
      <c r="C7185" s="1831"/>
      <c r="D7185" s="1627"/>
      <c r="E7185" s="1831"/>
      <c r="F7185" s="1831"/>
      <c r="G7185" s="1831"/>
      <c r="S7185" s="1473"/>
      <c r="BU7185" s="1819"/>
      <c r="CI7185" s="1455"/>
    </row>
    <row r="7186" spans="2:87" s="1365" customFormat="1" x14ac:dyDescent="0.25">
      <c r="B7186" s="1831"/>
      <c r="C7186" s="1831"/>
      <c r="D7186" s="1627"/>
      <c r="E7186" s="1831"/>
      <c r="F7186" s="1831"/>
      <c r="G7186" s="1831"/>
      <c r="S7186" s="1473"/>
      <c r="BU7186" s="1819"/>
      <c r="CI7186" s="1455"/>
    </row>
    <row r="7187" spans="2:87" s="1365" customFormat="1" x14ac:dyDescent="0.25">
      <c r="B7187" s="1831"/>
      <c r="C7187" s="1831"/>
      <c r="D7187" s="1627"/>
      <c r="E7187" s="1831"/>
      <c r="F7187" s="1831"/>
      <c r="G7187" s="1831"/>
      <c r="S7187" s="1473"/>
      <c r="BU7187" s="1819"/>
      <c r="CI7187" s="1455"/>
    </row>
    <row r="7188" spans="2:87" s="1365" customFormat="1" x14ac:dyDescent="0.25">
      <c r="B7188" s="1831"/>
      <c r="C7188" s="1831"/>
      <c r="D7188" s="1627"/>
      <c r="E7188" s="1831"/>
      <c r="F7188" s="1831"/>
      <c r="G7188" s="1831"/>
      <c r="S7188" s="1473"/>
      <c r="BU7188" s="1819"/>
      <c r="CI7188" s="1455"/>
    </row>
    <row r="7189" spans="2:87" s="1365" customFormat="1" x14ac:dyDescent="0.25">
      <c r="B7189" s="1831"/>
      <c r="C7189" s="1831"/>
      <c r="D7189" s="1627"/>
      <c r="E7189" s="1831"/>
      <c r="F7189" s="1831"/>
      <c r="G7189" s="1831"/>
      <c r="S7189" s="1473"/>
      <c r="BU7189" s="1819"/>
      <c r="CI7189" s="1455"/>
    </row>
    <row r="7190" spans="2:87" s="1365" customFormat="1" x14ac:dyDescent="0.25">
      <c r="B7190" s="1831"/>
      <c r="C7190" s="1831"/>
      <c r="D7190" s="1627"/>
      <c r="E7190" s="1831"/>
      <c r="F7190" s="1831"/>
      <c r="G7190" s="1831"/>
      <c r="S7190" s="1473"/>
      <c r="BU7190" s="1819"/>
      <c r="CI7190" s="1455"/>
    </row>
    <row r="7191" spans="2:87" s="1365" customFormat="1" x14ac:dyDescent="0.25">
      <c r="B7191" s="1831"/>
      <c r="C7191" s="1831"/>
      <c r="D7191" s="1627"/>
      <c r="E7191" s="1831"/>
      <c r="F7191" s="1831"/>
      <c r="G7191" s="1831"/>
      <c r="S7191" s="1473"/>
      <c r="BU7191" s="1819"/>
      <c r="CI7191" s="1455"/>
    </row>
    <row r="7192" spans="2:87" s="1365" customFormat="1" x14ac:dyDescent="0.25">
      <c r="B7192" s="1831"/>
      <c r="C7192" s="1831"/>
      <c r="D7192" s="1627"/>
      <c r="E7192" s="1831"/>
      <c r="F7192" s="1831"/>
      <c r="G7192" s="1831"/>
      <c r="S7192" s="1473"/>
      <c r="BU7192" s="1819"/>
      <c r="CI7192" s="1455"/>
    </row>
    <row r="7193" spans="2:87" s="1365" customFormat="1" x14ac:dyDescent="0.25">
      <c r="B7193" s="1831"/>
      <c r="C7193" s="1831"/>
      <c r="D7193" s="1627"/>
      <c r="E7193" s="1831"/>
      <c r="F7193" s="1831"/>
      <c r="G7193" s="1831"/>
      <c r="S7193" s="1473"/>
      <c r="BU7193" s="1819"/>
      <c r="CI7193" s="1455"/>
    </row>
    <row r="7194" spans="2:87" s="1365" customFormat="1" x14ac:dyDescent="0.25">
      <c r="B7194" s="1831"/>
      <c r="C7194" s="1831"/>
      <c r="D7194" s="1627"/>
      <c r="E7194" s="1831"/>
      <c r="F7194" s="1831"/>
      <c r="G7194" s="1831"/>
      <c r="S7194" s="1473"/>
      <c r="BU7194" s="1819"/>
      <c r="CI7194" s="1455"/>
    </row>
    <row r="7195" spans="2:87" s="1365" customFormat="1" x14ac:dyDescent="0.25">
      <c r="B7195" s="1831"/>
      <c r="C7195" s="1831"/>
      <c r="D7195" s="1627"/>
      <c r="E7195" s="1831"/>
      <c r="F7195" s="1831"/>
      <c r="G7195" s="1831"/>
      <c r="S7195" s="1473"/>
      <c r="BU7195" s="1819"/>
      <c r="CI7195" s="1455"/>
    </row>
    <row r="7196" spans="2:87" s="1365" customFormat="1" x14ac:dyDescent="0.25">
      <c r="B7196" s="1831"/>
      <c r="C7196" s="1831"/>
      <c r="D7196" s="1627"/>
      <c r="E7196" s="1831"/>
      <c r="F7196" s="1831"/>
      <c r="G7196" s="1831"/>
      <c r="S7196" s="1473"/>
      <c r="BU7196" s="1819"/>
      <c r="CI7196" s="1455"/>
    </row>
    <row r="7197" spans="2:87" s="1365" customFormat="1" x14ac:dyDescent="0.25">
      <c r="B7197" s="1831"/>
      <c r="C7197" s="1831"/>
      <c r="D7197" s="1627"/>
      <c r="E7197" s="1831"/>
      <c r="F7197" s="1831"/>
      <c r="G7197" s="1831"/>
      <c r="S7197" s="1473"/>
      <c r="BU7197" s="1819"/>
      <c r="CI7197" s="1455"/>
    </row>
    <row r="7198" spans="2:87" s="1365" customFormat="1" x14ac:dyDescent="0.25">
      <c r="B7198" s="1831"/>
      <c r="C7198" s="1831"/>
      <c r="D7198" s="1627"/>
      <c r="E7198" s="1831"/>
      <c r="F7198" s="1831"/>
      <c r="G7198" s="1831"/>
      <c r="S7198" s="1473"/>
      <c r="BU7198" s="1819"/>
      <c r="CI7198" s="1455"/>
    </row>
    <row r="7199" spans="2:87" s="1365" customFormat="1" x14ac:dyDescent="0.25">
      <c r="B7199" s="1831"/>
      <c r="C7199" s="1831"/>
      <c r="D7199" s="1627"/>
      <c r="E7199" s="1831"/>
      <c r="F7199" s="1831"/>
      <c r="G7199" s="1831"/>
      <c r="S7199" s="1473"/>
      <c r="BU7199" s="1819"/>
      <c r="CI7199" s="1455"/>
    </row>
    <row r="7200" spans="2:87" s="1365" customFormat="1" x14ac:dyDescent="0.25">
      <c r="B7200" s="1831"/>
      <c r="C7200" s="1831"/>
      <c r="D7200" s="1627"/>
      <c r="E7200" s="1831"/>
      <c r="F7200" s="1831"/>
      <c r="G7200" s="1831"/>
      <c r="S7200" s="1473"/>
      <c r="BU7200" s="1819"/>
      <c r="CI7200" s="1455"/>
    </row>
    <row r="7201" spans="2:87" s="1365" customFormat="1" x14ac:dyDescent="0.25">
      <c r="B7201" s="1831"/>
      <c r="C7201" s="1831"/>
      <c r="D7201" s="1627"/>
      <c r="E7201" s="1831"/>
      <c r="F7201" s="1831"/>
      <c r="G7201" s="1831"/>
      <c r="S7201" s="1473"/>
      <c r="BU7201" s="1819"/>
      <c r="CI7201" s="1455"/>
    </row>
    <row r="7202" spans="2:87" s="1365" customFormat="1" x14ac:dyDescent="0.25">
      <c r="B7202" s="1831"/>
      <c r="C7202" s="1831"/>
      <c r="D7202" s="1627"/>
      <c r="E7202" s="1831"/>
      <c r="F7202" s="1831"/>
      <c r="G7202" s="1831"/>
      <c r="S7202" s="1473"/>
      <c r="BU7202" s="1819"/>
      <c r="CI7202" s="1455"/>
    </row>
    <row r="7203" spans="2:87" s="1365" customFormat="1" x14ac:dyDescent="0.25">
      <c r="B7203" s="1831"/>
      <c r="C7203" s="1831"/>
      <c r="D7203" s="1627"/>
      <c r="E7203" s="1831"/>
      <c r="F7203" s="1831"/>
      <c r="G7203" s="1831"/>
      <c r="S7203" s="1473"/>
      <c r="BU7203" s="1819"/>
      <c r="CI7203" s="1455"/>
    </row>
    <row r="7204" spans="2:87" s="1365" customFormat="1" x14ac:dyDescent="0.25">
      <c r="B7204" s="1831"/>
      <c r="C7204" s="1831"/>
      <c r="D7204" s="1627"/>
      <c r="E7204" s="1831"/>
      <c r="F7204" s="1831"/>
      <c r="G7204" s="1831"/>
      <c r="S7204" s="1473"/>
      <c r="BU7204" s="1819"/>
      <c r="CI7204" s="1455"/>
    </row>
    <row r="7205" spans="2:87" s="1365" customFormat="1" x14ac:dyDescent="0.25">
      <c r="B7205" s="1831"/>
      <c r="C7205" s="1831"/>
      <c r="D7205" s="1627"/>
      <c r="E7205" s="1831"/>
      <c r="F7205" s="1831"/>
      <c r="G7205" s="1831"/>
      <c r="S7205" s="1473"/>
      <c r="BU7205" s="1819"/>
      <c r="CI7205" s="1455"/>
    </row>
    <row r="7206" spans="2:87" s="1365" customFormat="1" x14ac:dyDescent="0.25">
      <c r="B7206" s="1831"/>
      <c r="C7206" s="1831"/>
      <c r="D7206" s="1627"/>
      <c r="E7206" s="1831"/>
      <c r="F7206" s="1831"/>
      <c r="G7206" s="1831"/>
      <c r="S7206" s="1473"/>
      <c r="BU7206" s="1819"/>
      <c r="CI7206" s="1455"/>
    </row>
    <row r="7207" spans="2:87" s="1365" customFormat="1" x14ac:dyDescent="0.25">
      <c r="B7207" s="1831"/>
      <c r="C7207" s="1831"/>
      <c r="D7207" s="1627"/>
      <c r="E7207" s="1831"/>
      <c r="F7207" s="1831"/>
      <c r="G7207" s="1831"/>
      <c r="S7207" s="1473"/>
      <c r="BU7207" s="1819"/>
      <c r="CI7207" s="1455"/>
    </row>
    <row r="7208" spans="2:87" s="1365" customFormat="1" x14ac:dyDescent="0.25">
      <c r="B7208" s="1831"/>
      <c r="C7208" s="1831"/>
      <c r="D7208" s="1627"/>
      <c r="E7208" s="1831"/>
      <c r="F7208" s="1831"/>
      <c r="G7208" s="1831"/>
      <c r="S7208" s="1473"/>
      <c r="BU7208" s="1819"/>
      <c r="CI7208" s="1455"/>
    </row>
    <row r="7209" spans="2:87" s="1365" customFormat="1" x14ac:dyDescent="0.25">
      <c r="B7209" s="1831"/>
      <c r="C7209" s="1831"/>
      <c r="D7209" s="1627"/>
      <c r="E7209" s="1831"/>
      <c r="F7209" s="1831"/>
      <c r="G7209" s="1831"/>
      <c r="S7209" s="1473"/>
      <c r="BU7209" s="1819"/>
      <c r="CI7209" s="1455"/>
    </row>
    <row r="7210" spans="2:87" s="1365" customFormat="1" x14ac:dyDescent="0.25">
      <c r="B7210" s="1831"/>
      <c r="C7210" s="1831"/>
      <c r="D7210" s="1627"/>
      <c r="E7210" s="1831"/>
      <c r="F7210" s="1831"/>
      <c r="G7210" s="1831"/>
      <c r="S7210" s="1473"/>
      <c r="BU7210" s="1819"/>
      <c r="CI7210" s="1455"/>
    </row>
    <row r="7211" spans="2:87" s="1365" customFormat="1" x14ac:dyDescent="0.25">
      <c r="B7211" s="1831"/>
      <c r="C7211" s="1831"/>
      <c r="D7211" s="1627"/>
      <c r="E7211" s="1831"/>
      <c r="F7211" s="1831"/>
      <c r="G7211" s="1831"/>
      <c r="S7211" s="1473"/>
      <c r="BU7211" s="1819"/>
      <c r="CI7211" s="1455"/>
    </row>
    <row r="7212" spans="2:87" s="1365" customFormat="1" x14ac:dyDescent="0.25">
      <c r="B7212" s="1831"/>
      <c r="C7212" s="1831"/>
      <c r="D7212" s="1627"/>
      <c r="E7212" s="1831"/>
      <c r="F7212" s="1831"/>
      <c r="G7212" s="1831"/>
      <c r="S7212" s="1473"/>
      <c r="BU7212" s="1819"/>
      <c r="CI7212" s="1455"/>
    </row>
    <row r="7213" spans="2:87" s="1365" customFormat="1" x14ac:dyDescent="0.25">
      <c r="B7213" s="1831"/>
      <c r="C7213" s="1831"/>
      <c r="D7213" s="1627"/>
      <c r="E7213" s="1831"/>
      <c r="F7213" s="1831"/>
      <c r="G7213" s="1831"/>
      <c r="S7213" s="1473"/>
      <c r="BU7213" s="1819"/>
      <c r="CI7213" s="1455"/>
    </row>
    <row r="7214" spans="2:87" s="1365" customFormat="1" x14ac:dyDescent="0.25">
      <c r="B7214" s="1831"/>
      <c r="C7214" s="1831"/>
      <c r="D7214" s="1627"/>
      <c r="E7214" s="1831"/>
      <c r="F7214" s="1831"/>
      <c r="G7214" s="1831"/>
      <c r="S7214" s="1473"/>
      <c r="BU7214" s="1819"/>
      <c r="CI7214" s="1455"/>
    </row>
    <row r="7215" spans="2:87" s="1365" customFormat="1" x14ac:dyDescent="0.25">
      <c r="B7215" s="1831"/>
      <c r="C7215" s="1831"/>
      <c r="D7215" s="1627"/>
      <c r="E7215" s="1831"/>
      <c r="F7215" s="1831"/>
      <c r="G7215" s="1831"/>
      <c r="S7215" s="1473"/>
      <c r="BU7215" s="1819"/>
      <c r="CI7215" s="1455"/>
    </row>
    <row r="7216" spans="2:87" s="1365" customFormat="1" x14ac:dyDescent="0.25">
      <c r="B7216" s="1831"/>
      <c r="C7216" s="1831"/>
      <c r="D7216" s="1627"/>
      <c r="E7216" s="1831"/>
      <c r="F7216" s="1831"/>
      <c r="G7216" s="1831"/>
      <c r="S7216" s="1473"/>
      <c r="BU7216" s="1819"/>
      <c r="CI7216" s="1455"/>
    </row>
    <row r="7217" spans="2:87" s="1365" customFormat="1" x14ac:dyDescent="0.25">
      <c r="B7217" s="1831"/>
      <c r="C7217" s="1831"/>
      <c r="D7217" s="1627"/>
      <c r="E7217" s="1831"/>
      <c r="F7217" s="1831"/>
      <c r="G7217" s="1831"/>
      <c r="S7217" s="1473"/>
      <c r="BU7217" s="1819"/>
      <c r="CI7217" s="1455"/>
    </row>
    <row r="7218" spans="2:87" s="1365" customFormat="1" x14ac:dyDescent="0.25">
      <c r="B7218" s="1831"/>
      <c r="C7218" s="1831"/>
      <c r="D7218" s="1627"/>
      <c r="E7218" s="1831"/>
      <c r="F7218" s="1831"/>
      <c r="G7218" s="1831"/>
      <c r="S7218" s="1473"/>
      <c r="BU7218" s="1819"/>
      <c r="CI7218" s="1455"/>
    </row>
    <row r="7219" spans="2:87" s="1365" customFormat="1" x14ac:dyDescent="0.25">
      <c r="B7219" s="1831"/>
      <c r="C7219" s="1831"/>
      <c r="D7219" s="1627"/>
      <c r="E7219" s="1831"/>
      <c r="F7219" s="1831"/>
      <c r="G7219" s="1831"/>
      <c r="S7219" s="1473"/>
      <c r="BU7219" s="1819"/>
      <c r="CI7219" s="1455"/>
    </row>
    <row r="7220" spans="2:87" s="1365" customFormat="1" x14ac:dyDescent="0.25">
      <c r="B7220" s="1831"/>
      <c r="C7220" s="1831"/>
      <c r="D7220" s="1627"/>
      <c r="E7220" s="1831"/>
      <c r="F7220" s="1831"/>
      <c r="G7220" s="1831"/>
      <c r="S7220" s="1473"/>
      <c r="BU7220" s="1819"/>
      <c r="CI7220" s="1455"/>
    </row>
    <row r="7221" spans="2:87" s="1365" customFormat="1" x14ac:dyDescent="0.25">
      <c r="B7221" s="1831"/>
      <c r="C7221" s="1831"/>
      <c r="D7221" s="1627"/>
      <c r="E7221" s="1831"/>
      <c r="F7221" s="1831"/>
      <c r="G7221" s="1831"/>
      <c r="S7221" s="1473"/>
      <c r="BU7221" s="1819"/>
      <c r="CI7221" s="1455"/>
    </row>
    <row r="7222" spans="2:87" s="1365" customFormat="1" x14ac:dyDescent="0.25">
      <c r="B7222" s="1831"/>
      <c r="C7222" s="1831"/>
      <c r="D7222" s="1627"/>
      <c r="E7222" s="1831"/>
      <c r="F7222" s="1831"/>
      <c r="G7222" s="1831"/>
      <c r="S7222" s="1473"/>
      <c r="BU7222" s="1819"/>
      <c r="CI7222" s="1455"/>
    </row>
    <row r="7223" spans="2:87" s="1365" customFormat="1" x14ac:dyDescent="0.25">
      <c r="B7223" s="1831"/>
      <c r="C7223" s="1831"/>
      <c r="D7223" s="1627"/>
      <c r="E7223" s="1831"/>
      <c r="F7223" s="1831"/>
      <c r="G7223" s="1831"/>
      <c r="S7223" s="1473"/>
      <c r="BU7223" s="1819"/>
      <c r="CI7223" s="1455"/>
    </row>
    <row r="7224" spans="2:87" s="1365" customFormat="1" x14ac:dyDescent="0.25">
      <c r="B7224" s="1831"/>
      <c r="C7224" s="1831"/>
      <c r="D7224" s="1627"/>
      <c r="E7224" s="1831"/>
      <c r="F7224" s="1831"/>
      <c r="G7224" s="1831"/>
      <c r="S7224" s="1473"/>
      <c r="BU7224" s="1819"/>
      <c r="CI7224" s="1455"/>
    </row>
    <row r="7225" spans="2:87" s="1365" customFormat="1" x14ac:dyDescent="0.25">
      <c r="B7225" s="1831"/>
      <c r="C7225" s="1831"/>
      <c r="D7225" s="1627"/>
      <c r="E7225" s="1831"/>
      <c r="F7225" s="1831"/>
      <c r="G7225" s="1831"/>
      <c r="S7225" s="1473"/>
      <c r="BU7225" s="1819"/>
      <c r="CI7225" s="1455"/>
    </row>
    <row r="7226" spans="2:87" s="1365" customFormat="1" x14ac:dyDescent="0.25">
      <c r="B7226" s="1831"/>
      <c r="C7226" s="1831"/>
      <c r="D7226" s="1627"/>
      <c r="E7226" s="1831"/>
      <c r="F7226" s="1831"/>
      <c r="G7226" s="1831"/>
      <c r="S7226" s="1473"/>
      <c r="BU7226" s="1819"/>
      <c r="CI7226" s="1455"/>
    </row>
    <row r="7227" spans="2:87" s="1365" customFormat="1" x14ac:dyDescent="0.25">
      <c r="B7227" s="1831"/>
      <c r="C7227" s="1831"/>
      <c r="D7227" s="1627"/>
      <c r="E7227" s="1831"/>
      <c r="F7227" s="1831"/>
      <c r="G7227" s="1831"/>
      <c r="S7227" s="1473"/>
      <c r="BU7227" s="1819"/>
      <c r="CI7227" s="1455"/>
    </row>
    <row r="7228" spans="2:87" s="1365" customFormat="1" x14ac:dyDescent="0.25">
      <c r="B7228" s="1831"/>
      <c r="C7228" s="1831"/>
      <c r="D7228" s="1627"/>
      <c r="E7228" s="1831"/>
      <c r="F7228" s="1831"/>
      <c r="G7228" s="1831"/>
      <c r="S7228" s="1473"/>
      <c r="BU7228" s="1819"/>
      <c r="CI7228" s="1455"/>
    </row>
    <row r="7229" spans="2:87" s="1365" customFormat="1" x14ac:dyDescent="0.25">
      <c r="B7229" s="1831"/>
      <c r="C7229" s="1831"/>
      <c r="D7229" s="1627"/>
      <c r="E7229" s="1831"/>
      <c r="F7229" s="1831"/>
      <c r="G7229" s="1831"/>
      <c r="S7229" s="1473"/>
      <c r="BU7229" s="1819"/>
      <c r="CI7229" s="1455"/>
    </row>
    <row r="7230" spans="2:87" s="1365" customFormat="1" x14ac:dyDescent="0.25">
      <c r="B7230" s="1831"/>
      <c r="C7230" s="1831"/>
      <c r="D7230" s="1627"/>
      <c r="E7230" s="1831"/>
      <c r="F7230" s="1831"/>
      <c r="G7230" s="1831"/>
      <c r="S7230" s="1473"/>
      <c r="BU7230" s="1819"/>
      <c r="CI7230" s="1455"/>
    </row>
    <row r="7231" spans="2:87" s="1365" customFormat="1" x14ac:dyDescent="0.25">
      <c r="B7231" s="1831"/>
      <c r="C7231" s="1831"/>
      <c r="D7231" s="1627"/>
      <c r="E7231" s="1831"/>
      <c r="F7231" s="1831"/>
      <c r="G7231" s="1831"/>
      <c r="S7231" s="1473"/>
      <c r="BU7231" s="1819"/>
      <c r="CI7231" s="1455"/>
    </row>
    <row r="7232" spans="2:87" s="1365" customFormat="1" x14ac:dyDescent="0.25">
      <c r="B7232" s="1831"/>
      <c r="C7232" s="1831"/>
      <c r="D7232" s="1627"/>
      <c r="E7232" s="1831"/>
      <c r="F7232" s="1831"/>
      <c r="G7232" s="1831"/>
      <c r="S7232" s="1473"/>
      <c r="BU7232" s="1819"/>
      <c r="CI7232" s="1455"/>
    </row>
    <row r="7233" spans="2:87" s="1365" customFormat="1" x14ac:dyDescent="0.25">
      <c r="B7233" s="1831"/>
      <c r="C7233" s="1831"/>
      <c r="D7233" s="1627"/>
      <c r="E7233" s="1831"/>
      <c r="F7233" s="1831"/>
      <c r="G7233" s="1831"/>
      <c r="S7233" s="1473"/>
      <c r="BU7233" s="1819"/>
      <c r="CI7233" s="1455"/>
    </row>
    <row r="7234" spans="2:87" s="1365" customFormat="1" x14ac:dyDescent="0.25">
      <c r="B7234" s="1831"/>
      <c r="C7234" s="1831"/>
      <c r="D7234" s="1627"/>
      <c r="E7234" s="1831"/>
      <c r="F7234" s="1831"/>
      <c r="G7234" s="1831"/>
      <c r="S7234" s="1473"/>
      <c r="BU7234" s="1819"/>
      <c r="CI7234" s="1455"/>
    </row>
    <row r="7235" spans="2:87" s="1365" customFormat="1" x14ac:dyDescent="0.25">
      <c r="B7235" s="1831"/>
      <c r="C7235" s="1831"/>
      <c r="D7235" s="1627"/>
      <c r="E7235" s="1831"/>
      <c r="F7235" s="1831"/>
      <c r="G7235" s="1831"/>
      <c r="S7235" s="1473"/>
      <c r="BU7235" s="1819"/>
      <c r="CI7235" s="1455"/>
    </row>
    <row r="7236" spans="2:87" s="1365" customFormat="1" x14ac:dyDescent="0.25">
      <c r="B7236" s="1831"/>
      <c r="C7236" s="1831"/>
      <c r="D7236" s="1627"/>
      <c r="E7236" s="1831"/>
      <c r="F7236" s="1831"/>
      <c r="G7236" s="1831"/>
      <c r="S7236" s="1473"/>
      <c r="BU7236" s="1819"/>
      <c r="CI7236" s="1455"/>
    </row>
    <row r="7237" spans="2:87" s="1365" customFormat="1" x14ac:dyDescent="0.25">
      <c r="B7237" s="1831"/>
      <c r="C7237" s="1831"/>
      <c r="D7237" s="1627"/>
      <c r="E7237" s="1831"/>
      <c r="F7237" s="1831"/>
      <c r="G7237" s="1831"/>
      <c r="S7237" s="1473"/>
      <c r="BU7237" s="1819"/>
      <c r="CI7237" s="1455"/>
    </row>
    <row r="7238" spans="2:87" s="1365" customFormat="1" x14ac:dyDescent="0.25">
      <c r="B7238" s="1831"/>
      <c r="C7238" s="1831"/>
      <c r="D7238" s="1627"/>
      <c r="E7238" s="1831"/>
      <c r="F7238" s="1831"/>
      <c r="G7238" s="1831"/>
      <c r="S7238" s="1473"/>
      <c r="BU7238" s="1819"/>
      <c r="CI7238" s="1455"/>
    </row>
    <row r="7239" spans="2:87" s="1365" customFormat="1" x14ac:dyDescent="0.25">
      <c r="B7239" s="1831"/>
      <c r="C7239" s="1831"/>
      <c r="D7239" s="1627"/>
      <c r="E7239" s="1831"/>
      <c r="F7239" s="1831"/>
      <c r="G7239" s="1831"/>
      <c r="S7239" s="1473"/>
      <c r="BU7239" s="1819"/>
      <c r="CI7239" s="1455"/>
    </row>
    <row r="7240" spans="2:87" s="1365" customFormat="1" x14ac:dyDescent="0.25">
      <c r="B7240" s="1831"/>
      <c r="C7240" s="1831"/>
      <c r="D7240" s="1627"/>
      <c r="E7240" s="1831"/>
      <c r="F7240" s="1831"/>
      <c r="G7240" s="1831"/>
      <c r="S7240" s="1473"/>
      <c r="BU7240" s="1819"/>
      <c r="CI7240" s="1455"/>
    </row>
    <row r="7241" spans="2:87" s="1365" customFormat="1" x14ac:dyDescent="0.25">
      <c r="B7241" s="1831"/>
      <c r="C7241" s="1831"/>
      <c r="D7241" s="1627"/>
      <c r="E7241" s="1831"/>
      <c r="F7241" s="1831"/>
      <c r="G7241" s="1831"/>
      <c r="S7241" s="1473"/>
      <c r="BU7241" s="1819"/>
      <c r="CI7241" s="1455"/>
    </row>
    <row r="7242" spans="2:87" s="1365" customFormat="1" x14ac:dyDescent="0.25">
      <c r="B7242" s="1831"/>
      <c r="C7242" s="1831"/>
      <c r="D7242" s="1627"/>
      <c r="E7242" s="1831"/>
      <c r="F7242" s="1831"/>
      <c r="G7242" s="1831"/>
      <c r="S7242" s="1473"/>
      <c r="BU7242" s="1819"/>
      <c r="CI7242" s="1455"/>
    </row>
    <row r="7243" spans="2:87" s="1365" customFormat="1" x14ac:dyDescent="0.25">
      <c r="B7243" s="1831"/>
      <c r="C7243" s="1831"/>
      <c r="D7243" s="1627"/>
      <c r="E7243" s="1831"/>
      <c r="F7243" s="1831"/>
      <c r="G7243" s="1831"/>
      <c r="S7243" s="1473"/>
      <c r="BU7243" s="1819"/>
      <c r="CI7243" s="1455"/>
    </row>
    <row r="7244" spans="2:87" s="1365" customFormat="1" x14ac:dyDescent="0.25">
      <c r="B7244" s="1831"/>
      <c r="C7244" s="1831"/>
      <c r="D7244" s="1627"/>
      <c r="E7244" s="1831"/>
      <c r="F7244" s="1831"/>
      <c r="G7244" s="1831"/>
      <c r="S7244" s="1473"/>
      <c r="BU7244" s="1819"/>
      <c r="CI7244" s="1455"/>
    </row>
    <row r="7245" spans="2:87" s="1365" customFormat="1" x14ac:dyDescent="0.25">
      <c r="B7245" s="1831"/>
      <c r="C7245" s="1831"/>
      <c r="D7245" s="1627"/>
      <c r="E7245" s="1831"/>
      <c r="F7245" s="1831"/>
      <c r="G7245" s="1831"/>
      <c r="S7245" s="1473"/>
      <c r="BU7245" s="1819"/>
      <c r="CI7245" s="1455"/>
    </row>
    <row r="7246" spans="2:87" s="1365" customFormat="1" x14ac:dyDescent="0.25">
      <c r="B7246" s="1831"/>
      <c r="C7246" s="1831"/>
      <c r="D7246" s="1627"/>
      <c r="E7246" s="1831"/>
      <c r="F7246" s="1831"/>
      <c r="G7246" s="1831"/>
      <c r="S7246" s="1473"/>
      <c r="BU7246" s="1819"/>
      <c r="CI7246" s="1455"/>
    </row>
    <row r="7247" spans="2:87" s="1365" customFormat="1" x14ac:dyDescent="0.25">
      <c r="B7247" s="1831"/>
      <c r="C7247" s="1831"/>
      <c r="D7247" s="1627"/>
      <c r="E7247" s="1831"/>
      <c r="F7247" s="1831"/>
      <c r="G7247" s="1831"/>
      <c r="S7247" s="1473"/>
      <c r="BU7247" s="1819"/>
      <c r="CI7247" s="1455"/>
    </row>
    <row r="7248" spans="2:87" s="1365" customFormat="1" x14ac:dyDescent="0.25">
      <c r="B7248" s="1831"/>
      <c r="C7248" s="1831"/>
      <c r="D7248" s="1627"/>
      <c r="E7248" s="1831"/>
      <c r="F7248" s="1831"/>
      <c r="G7248" s="1831"/>
      <c r="S7248" s="1473"/>
      <c r="BU7248" s="1819"/>
      <c r="CI7248" s="1455"/>
    </row>
    <row r="7249" spans="2:87" s="1365" customFormat="1" x14ac:dyDescent="0.25">
      <c r="B7249" s="1831"/>
      <c r="C7249" s="1831"/>
      <c r="D7249" s="1627"/>
      <c r="E7249" s="1831"/>
      <c r="F7249" s="1831"/>
      <c r="G7249" s="1831"/>
      <c r="S7249" s="1473"/>
      <c r="BU7249" s="1819"/>
      <c r="CI7249" s="1455"/>
    </row>
    <row r="7250" spans="2:87" s="1365" customFormat="1" x14ac:dyDescent="0.25">
      <c r="B7250" s="1831"/>
      <c r="C7250" s="1831"/>
      <c r="D7250" s="1627"/>
      <c r="E7250" s="1831"/>
      <c r="F7250" s="1831"/>
      <c r="G7250" s="1831"/>
      <c r="S7250" s="1473"/>
      <c r="BU7250" s="1819"/>
      <c r="CI7250" s="1455"/>
    </row>
    <row r="7251" spans="2:87" s="1365" customFormat="1" x14ac:dyDescent="0.25">
      <c r="B7251" s="1831"/>
      <c r="C7251" s="1831"/>
      <c r="D7251" s="1627"/>
      <c r="E7251" s="1831"/>
      <c r="F7251" s="1831"/>
      <c r="G7251" s="1831"/>
      <c r="S7251" s="1473"/>
      <c r="BU7251" s="1819"/>
      <c r="CI7251" s="1455"/>
    </row>
    <row r="7252" spans="2:87" s="1365" customFormat="1" x14ac:dyDescent="0.25">
      <c r="B7252" s="1831"/>
      <c r="C7252" s="1831"/>
      <c r="D7252" s="1627"/>
      <c r="E7252" s="1831"/>
      <c r="F7252" s="1831"/>
      <c r="G7252" s="1831"/>
      <c r="S7252" s="1473"/>
      <c r="BU7252" s="1819"/>
      <c r="CI7252" s="1455"/>
    </row>
    <row r="7253" spans="2:87" s="1365" customFormat="1" x14ac:dyDescent="0.25">
      <c r="B7253" s="1831"/>
      <c r="C7253" s="1831"/>
      <c r="D7253" s="1627"/>
      <c r="E7253" s="1831"/>
      <c r="F7253" s="1831"/>
      <c r="G7253" s="1831"/>
      <c r="S7253" s="1473"/>
      <c r="BU7253" s="1819"/>
      <c r="CI7253" s="1455"/>
    </row>
    <row r="7254" spans="2:87" s="1365" customFormat="1" x14ac:dyDescent="0.25">
      <c r="B7254" s="1831"/>
      <c r="C7254" s="1831"/>
      <c r="D7254" s="1627"/>
      <c r="E7254" s="1831"/>
      <c r="F7254" s="1831"/>
      <c r="G7254" s="1831"/>
      <c r="S7254" s="1473"/>
      <c r="BU7254" s="1819"/>
      <c r="CI7254" s="1455"/>
    </row>
    <row r="7255" spans="2:87" s="1365" customFormat="1" x14ac:dyDescent="0.25">
      <c r="B7255" s="1831"/>
      <c r="C7255" s="1831"/>
      <c r="D7255" s="1627"/>
      <c r="E7255" s="1831"/>
      <c r="F7255" s="1831"/>
      <c r="G7255" s="1831"/>
      <c r="S7255" s="1473"/>
      <c r="BU7255" s="1819"/>
      <c r="CI7255" s="1455"/>
    </row>
    <row r="7256" spans="2:87" s="1365" customFormat="1" x14ac:dyDescent="0.25">
      <c r="B7256" s="1831"/>
      <c r="C7256" s="1831"/>
      <c r="D7256" s="1627"/>
      <c r="E7256" s="1831"/>
      <c r="F7256" s="1831"/>
      <c r="G7256" s="1831"/>
      <c r="S7256" s="1473"/>
      <c r="BU7256" s="1819"/>
      <c r="CI7256" s="1455"/>
    </row>
    <row r="7257" spans="2:87" s="1365" customFormat="1" x14ac:dyDescent="0.25">
      <c r="B7257" s="1831"/>
      <c r="C7257" s="1831"/>
      <c r="D7257" s="1627"/>
      <c r="E7257" s="1831"/>
      <c r="F7257" s="1831"/>
      <c r="G7257" s="1831"/>
      <c r="S7257" s="1473"/>
      <c r="BU7257" s="1819"/>
      <c r="CI7257" s="1455"/>
    </row>
    <row r="7258" spans="2:87" s="1365" customFormat="1" x14ac:dyDescent="0.25">
      <c r="B7258" s="1831"/>
      <c r="C7258" s="1831"/>
      <c r="D7258" s="1627"/>
      <c r="E7258" s="1831"/>
      <c r="F7258" s="1831"/>
      <c r="G7258" s="1831"/>
      <c r="S7258" s="1473"/>
      <c r="BU7258" s="1819"/>
      <c r="CI7258" s="1455"/>
    </row>
    <row r="7259" spans="2:87" s="1365" customFormat="1" x14ac:dyDescent="0.25">
      <c r="B7259" s="1831"/>
      <c r="C7259" s="1831"/>
      <c r="D7259" s="1627"/>
      <c r="E7259" s="1831"/>
      <c r="F7259" s="1831"/>
      <c r="G7259" s="1831"/>
      <c r="S7259" s="1473"/>
      <c r="BU7259" s="1819"/>
      <c r="CI7259" s="1455"/>
    </row>
    <row r="7260" spans="2:87" s="1365" customFormat="1" x14ac:dyDescent="0.25">
      <c r="B7260" s="1831"/>
      <c r="C7260" s="1831"/>
      <c r="D7260" s="1627"/>
      <c r="E7260" s="1831"/>
      <c r="F7260" s="1831"/>
      <c r="G7260" s="1831"/>
      <c r="S7260" s="1473"/>
      <c r="BU7260" s="1819"/>
      <c r="CI7260" s="1455"/>
    </row>
    <row r="7261" spans="2:87" s="1365" customFormat="1" x14ac:dyDescent="0.25">
      <c r="B7261" s="1831"/>
      <c r="C7261" s="1831"/>
      <c r="D7261" s="1627"/>
      <c r="E7261" s="1831"/>
      <c r="F7261" s="1831"/>
      <c r="G7261" s="1831"/>
      <c r="S7261" s="1473"/>
      <c r="BU7261" s="1819"/>
      <c r="CI7261" s="1455"/>
    </row>
    <row r="7262" spans="2:87" s="1365" customFormat="1" x14ac:dyDescent="0.25">
      <c r="B7262" s="1831"/>
      <c r="C7262" s="1831"/>
      <c r="D7262" s="1627"/>
      <c r="E7262" s="1831"/>
      <c r="F7262" s="1831"/>
      <c r="G7262" s="1831"/>
      <c r="S7262" s="1473"/>
      <c r="BU7262" s="1819"/>
      <c r="CI7262" s="1455"/>
    </row>
    <row r="7263" spans="2:87" s="1365" customFormat="1" x14ac:dyDescent="0.25">
      <c r="B7263" s="1831"/>
      <c r="C7263" s="1831"/>
      <c r="D7263" s="1627"/>
      <c r="E7263" s="1831"/>
      <c r="F7263" s="1831"/>
      <c r="G7263" s="1831"/>
      <c r="S7263" s="1473"/>
      <c r="BU7263" s="1819"/>
      <c r="CI7263" s="1455"/>
    </row>
    <row r="7264" spans="2:87" s="1365" customFormat="1" x14ac:dyDescent="0.25">
      <c r="B7264" s="1831"/>
      <c r="C7264" s="1831"/>
      <c r="D7264" s="1627"/>
      <c r="E7264" s="1831"/>
      <c r="F7264" s="1831"/>
      <c r="G7264" s="1831"/>
      <c r="S7264" s="1473"/>
      <c r="BU7264" s="1819"/>
      <c r="CI7264" s="1455"/>
    </row>
    <row r="7265" spans="2:87" s="1365" customFormat="1" x14ac:dyDescent="0.25">
      <c r="B7265" s="1831"/>
      <c r="C7265" s="1831"/>
      <c r="D7265" s="1627"/>
      <c r="E7265" s="1831"/>
      <c r="F7265" s="1831"/>
      <c r="G7265" s="1831"/>
      <c r="S7265" s="1473"/>
      <c r="BU7265" s="1819"/>
      <c r="CI7265" s="1455"/>
    </row>
    <row r="7266" spans="2:87" s="1365" customFormat="1" x14ac:dyDescent="0.25">
      <c r="B7266" s="1831"/>
      <c r="C7266" s="1831"/>
      <c r="D7266" s="1627"/>
      <c r="E7266" s="1831"/>
      <c r="F7266" s="1831"/>
      <c r="G7266" s="1831"/>
      <c r="S7266" s="1473"/>
      <c r="BU7266" s="1819"/>
      <c r="CI7266" s="1455"/>
    </row>
    <row r="7267" spans="2:87" s="1365" customFormat="1" x14ac:dyDescent="0.25">
      <c r="B7267" s="1831"/>
      <c r="C7267" s="1831"/>
      <c r="D7267" s="1627"/>
      <c r="E7267" s="1831"/>
      <c r="F7267" s="1831"/>
      <c r="G7267" s="1831"/>
      <c r="S7267" s="1473"/>
      <c r="BU7267" s="1819"/>
      <c r="CI7267" s="1455"/>
    </row>
    <row r="7268" spans="2:87" s="1365" customFormat="1" x14ac:dyDescent="0.25">
      <c r="B7268" s="1831"/>
      <c r="C7268" s="1831"/>
      <c r="D7268" s="1627"/>
      <c r="E7268" s="1831"/>
      <c r="F7268" s="1831"/>
      <c r="G7268" s="1831"/>
      <c r="S7268" s="1473"/>
      <c r="BU7268" s="1819"/>
      <c r="CI7268" s="1455"/>
    </row>
    <row r="7269" spans="2:87" s="1365" customFormat="1" x14ac:dyDescent="0.25">
      <c r="B7269" s="1831"/>
      <c r="C7269" s="1831"/>
      <c r="D7269" s="1627"/>
      <c r="E7269" s="1831"/>
      <c r="F7269" s="1831"/>
      <c r="G7269" s="1831"/>
      <c r="S7269" s="1473"/>
      <c r="BU7269" s="1819"/>
      <c r="CI7269" s="1455"/>
    </row>
    <row r="7270" spans="2:87" s="1365" customFormat="1" x14ac:dyDescent="0.25">
      <c r="B7270" s="1831"/>
      <c r="C7270" s="1831"/>
      <c r="D7270" s="1627"/>
      <c r="E7270" s="1831"/>
      <c r="F7270" s="1831"/>
      <c r="G7270" s="1831"/>
      <c r="S7270" s="1473"/>
      <c r="BU7270" s="1819"/>
      <c r="CI7270" s="1455"/>
    </row>
    <row r="7271" spans="2:87" s="1365" customFormat="1" x14ac:dyDescent="0.25">
      <c r="B7271" s="1831"/>
      <c r="C7271" s="1831"/>
      <c r="D7271" s="1627"/>
      <c r="E7271" s="1831"/>
      <c r="F7271" s="1831"/>
      <c r="G7271" s="1831"/>
      <c r="S7271" s="1473"/>
      <c r="BU7271" s="1819"/>
      <c r="CI7271" s="1455"/>
    </row>
    <row r="7272" spans="2:87" s="1365" customFormat="1" x14ac:dyDescent="0.25">
      <c r="B7272" s="1831"/>
      <c r="C7272" s="1831"/>
      <c r="D7272" s="1627"/>
      <c r="E7272" s="1831"/>
      <c r="F7272" s="1831"/>
      <c r="G7272" s="1831"/>
      <c r="S7272" s="1473"/>
      <c r="BU7272" s="1819"/>
      <c r="CI7272" s="1455"/>
    </row>
    <row r="7273" spans="2:87" s="1365" customFormat="1" x14ac:dyDescent="0.25">
      <c r="B7273" s="1831"/>
      <c r="C7273" s="1831"/>
      <c r="D7273" s="1627"/>
      <c r="E7273" s="1831"/>
      <c r="F7273" s="1831"/>
      <c r="G7273" s="1831"/>
      <c r="S7273" s="1473"/>
      <c r="BU7273" s="1819"/>
      <c r="CI7273" s="1455"/>
    </row>
    <row r="7274" spans="2:87" s="1365" customFormat="1" x14ac:dyDescent="0.25">
      <c r="B7274" s="1831"/>
      <c r="C7274" s="1831"/>
      <c r="D7274" s="1627"/>
      <c r="E7274" s="1831"/>
      <c r="F7274" s="1831"/>
      <c r="G7274" s="1831"/>
      <c r="S7274" s="1473"/>
      <c r="BU7274" s="1819"/>
      <c r="CI7274" s="1455"/>
    </row>
    <row r="7275" spans="2:87" s="1365" customFormat="1" x14ac:dyDescent="0.25">
      <c r="B7275" s="1831"/>
      <c r="C7275" s="1831"/>
      <c r="D7275" s="1627"/>
      <c r="E7275" s="1831"/>
      <c r="F7275" s="1831"/>
      <c r="G7275" s="1831"/>
      <c r="S7275" s="1473"/>
      <c r="BU7275" s="1819"/>
      <c r="CI7275" s="1455"/>
    </row>
    <row r="7276" spans="2:87" s="1365" customFormat="1" x14ac:dyDescent="0.25">
      <c r="B7276" s="1831"/>
      <c r="C7276" s="1831"/>
      <c r="D7276" s="1627"/>
      <c r="E7276" s="1831"/>
      <c r="F7276" s="1831"/>
      <c r="G7276" s="1831"/>
      <c r="S7276" s="1473"/>
      <c r="BU7276" s="1819"/>
      <c r="CI7276" s="1455"/>
    </row>
    <row r="7277" spans="2:87" s="1365" customFormat="1" x14ac:dyDescent="0.25">
      <c r="B7277" s="1831"/>
      <c r="C7277" s="1831"/>
      <c r="D7277" s="1627"/>
      <c r="E7277" s="1831"/>
      <c r="F7277" s="1831"/>
      <c r="G7277" s="1831"/>
      <c r="S7277" s="1473"/>
      <c r="BU7277" s="1819"/>
      <c r="CI7277" s="1455"/>
    </row>
    <row r="7278" spans="2:87" s="1365" customFormat="1" x14ac:dyDescent="0.25">
      <c r="B7278" s="1831"/>
      <c r="C7278" s="1831"/>
      <c r="D7278" s="1627"/>
      <c r="E7278" s="1831"/>
      <c r="F7278" s="1831"/>
      <c r="G7278" s="1831"/>
      <c r="S7278" s="1473"/>
      <c r="BU7278" s="1819"/>
      <c r="CI7278" s="1455"/>
    </row>
    <row r="7279" spans="2:87" s="1365" customFormat="1" x14ac:dyDescent="0.25">
      <c r="B7279" s="1831"/>
      <c r="C7279" s="1831"/>
      <c r="D7279" s="1627"/>
      <c r="E7279" s="1831"/>
      <c r="F7279" s="1831"/>
      <c r="G7279" s="1831"/>
      <c r="S7279" s="1473"/>
      <c r="BU7279" s="1819"/>
      <c r="CI7279" s="1455"/>
    </row>
    <row r="7280" spans="2:87" s="1365" customFormat="1" x14ac:dyDescent="0.25">
      <c r="B7280" s="1831"/>
      <c r="C7280" s="1831"/>
      <c r="D7280" s="1627"/>
      <c r="E7280" s="1831"/>
      <c r="F7280" s="1831"/>
      <c r="G7280" s="1831"/>
      <c r="S7280" s="1473"/>
      <c r="BU7280" s="1819"/>
      <c r="CI7280" s="1455"/>
    </row>
    <row r="7281" spans="2:87" s="1365" customFormat="1" x14ac:dyDescent="0.25">
      <c r="B7281" s="1831"/>
      <c r="C7281" s="1831"/>
      <c r="D7281" s="1627"/>
      <c r="E7281" s="1831"/>
      <c r="F7281" s="1831"/>
      <c r="G7281" s="1831"/>
      <c r="S7281" s="1473"/>
      <c r="BU7281" s="1819"/>
      <c r="CI7281" s="1455"/>
    </row>
    <row r="7282" spans="2:87" s="1365" customFormat="1" x14ac:dyDescent="0.25">
      <c r="B7282" s="1831"/>
      <c r="C7282" s="1831"/>
      <c r="D7282" s="1627"/>
      <c r="E7282" s="1831"/>
      <c r="F7282" s="1831"/>
      <c r="G7282" s="1831"/>
      <c r="S7282" s="1473"/>
      <c r="BU7282" s="1819"/>
      <c r="CI7282" s="1455"/>
    </row>
    <row r="7283" spans="2:87" s="1365" customFormat="1" x14ac:dyDescent="0.25">
      <c r="B7283" s="1831"/>
      <c r="C7283" s="1831"/>
      <c r="D7283" s="1627"/>
      <c r="E7283" s="1831"/>
      <c r="F7283" s="1831"/>
      <c r="G7283" s="1831"/>
      <c r="S7283" s="1473"/>
      <c r="BU7283" s="1819"/>
      <c r="CI7283" s="1455"/>
    </row>
    <row r="7284" spans="2:87" s="1365" customFormat="1" x14ac:dyDescent="0.25">
      <c r="B7284" s="1831"/>
      <c r="C7284" s="1831"/>
      <c r="D7284" s="1627"/>
      <c r="E7284" s="1831"/>
      <c r="F7284" s="1831"/>
      <c r="G7284" s="1831"/>
      <c r="S7284" s="1473"/>
      <c r="BU7284" s="1819"/>
      <c r="CI7284" s="1455"/>
    </row>
    <row r="7285" spans="2:87" s="1365" customFormat="1" x14ac:dyDescent="0.25">
      <c r="B7285" s="1831"/>
      <c r="C7285" s="1831"/>
      <c r="D7285" s="1627"/>
      <c r="E7285" s="1831"/>
      <c r="F7285" s="1831"/>
      <c r="G7285" s="1831"/>
      <c r="S7285" s="1473"/>
      <c r="BU7285" s="1819"/>
      <c r="CI7285" s="1455"/>
    </row>
    <row r="7286" spans="2:87" s="1365" customFormat="1" x14ac:dyDescent="0.25">
      <c r="B7286" s="1831"/>
      <c r="C7286" s="1831"/>
      <c r="D7286" s="1627"/>
      <c r="E7286" s="1831"/>
      <c r="F7286" s="1831"/>
      <c r="G7286" s="1831"/>
      <c r="S7286" s="1473"/>
      <c r="BU7286" s="1819"/>
      <c r="CI7286" s="1455"/>
    </row>
    <row r="7287" spans="2:87" s="1365" customFormat="1" x14ac:dyDescent="0.25">
      <c r="B7287" s="1831"/>
      <c r="C7287" s="1831"/>
      <c r="D7287" s="1627"/>
      <c r="E7287" s="1831"/>
      <c r="F7287" s="1831"/>
      <c r="G7287" s="1831"/>
      <c r="S7287" s="1473"/>
      <c r="BU7287" s="1819"/>
      <c r="CI7287" s="1455"/>
    </row>
    <row r="7288" spans="2:87" s="1365" customFormat="1" x14ac:dyDescent="0.25">
      <c r="B7288" s="1831"/>
      <c r="C7288" s="1831"/>
      <c r="D7288" s="1627"/>
      <c r="E7288" s="1831"/>
      <c r="F7288" s="1831"/>
      <c r="G7288" s="1831"/>
      <c r="S7288" s="1473"/>
      <c r="BU7288" s="1819"/>
      <c r="CI7288" s="1455"/>
    </row>
    <row r="7289" spans="2:87" s="1365" customFormat="1" x14ac:dyDescent="0.25">
      <c r="B7289" s="1831"/>
      <c r="C7289" s="1831"/>
      <c r="D7289" s="1627"/>
      <c r="E7289" s="1831"/>
      <c r="F7289" s="1831"/>
      <c r="G7289" s="1831"/>
      <c r="S7289" s="1473"/>
      <c r="BU7289" s="1819"/>
      <c r="CI7289" s="1455"/>
    </row>
    <row r="7290" spans="2:87" s="1365" customFormat="1" x14ac:dyDescent="0.25">
      <c r="B7290" s="1831"/>
      <c r="C7290" s="1831"/>
      <c r="D7290" s="1627"/>
      <c r="E7290" s="1831"/>
      <c r="F7290" s="1831"/>
      <c r="G7290" s="1831"/>
      <c r="S7290" s="1473"/>
      <c r="BU7290" s="1819"/>
      <c r="CI7290" s="1455"/>
    </row>
    <row r="7291" spans="2:87" s="1365" customFormat="1" x14ac:dyDescent="0.25">
      <c r="B7291" s="1831"/>
      <c r="C7291" s="1831"/>
      <c r="D7291" s="1627"/>
      <c r="E7291" s="1831"/>
      <c r="F7291" s="1831"/>
      <c r="G7291" s="1831"/>
      <c r="S7291" s="1473"/>
      <c r="BU7291" s="1819"/>
      <c r="CI7291" s="1455"/>
    </row>
    <row r="7292" spans="2:87" s="1365" customFormat="1" x14ac:dyDescent="0.25">
      <c r="B7292" s="1831"/>
      <c r="C7292" s="1831"/>
      <c r="D7292" s="1627"/>
      <c r="E7292" s="1831"/>
      <c r="F7292" s="1831"/>
      <c r="G7292" s="1831"/>
      <c r="S7292" s="1473"/>
      <c r="BU7292" s="1819"/>
      <c r="CI7292" s="1455"/>
    </row>
    <row r="7293" spans="2:87" s="1365" customFormat="1" x14ac:dyDescent="0.25">
      <c r="B7293" s="1831"/>
      <c r="C7293" s="1831"/>
      <c r="D7293" s="1627"/>
      <c r="E7293" s="1831"/>
      <c r="F7293" s="1831"/>
      <c r="G7293" s="1831"/>
      <c r="S7293" s="1473"/>
      <c r="BU7293" s="1819"/>
      <c r="CI7293" s="1455"/>
    </row>
    <row r="7294" spans="2:87" s="1365" customFormat="1" x14ac:dyDescent="0.25">
      <c r="B7294" s="1831"/>
      <c r="C7294" s="1831"/>
      <c r="D7294" s="1627"/>
      <c r="E7294" s="1831"/>
      <c r="F7294" s="1831"/>
      <c r="G7294" s="1831"/>
      <c r="S7294" s="1473"/>
      <c r="BU7294" s="1819"/>
      <c r="CI7294" s="1455"/>
    </row>
    <row r="7295" spans="2:87" s="1365" customFormat="1" x14ac:dyDescent="0.25">
      <c r="B7295" s="1831"/>
      <c r="C7295" s="1831"/>
      <c r="D7295" s="1627"/>
      <c r="E7295" s="1831"/>
      <c r="F7295" s="1831"/>
      <c r="G7295" s="1831"/>
      <c r="S7295" s="1473"/>
      <c r="BU7295" s="1819"/>
      <c r="CI7295" s="1455"/>
    </row>
    <row r="7296" spans="2:87" s="1365" customFormat="1" x14ac:dyDescent="0.25">
      <c r="B7296" s="1831"/>
      <c r="C7296" s="1831"/>
      <c r="D7296" s="1627"/>
      <c r="E7296" s="1831"/>
      <c r="F7296" s="1831"/>
      <c r="G7296" s="1831"/>
      <c r="S7296" s="1473"/>
      <c r="BU7296" s="1819"/>
      <c r="CI7296" s="1455"/>
    </row>
    <row r="7297" spans="2:87" s="1365" customFormat="1" x14ac:dyDescent="0.25">
      <c r="B7297" s="1831"/>
      <c r="C7297" s="1831"/>
      <c r="D7297" s="1627"/>
      <c r="E7297" s="1831"/>
      <c r="F7297" s="1831"/>
      <c r="G7297" s="1831"/>
      <c r="S7297" s="1473"/>
      <c r="BU7297" s="1819"/>
      <c r="CI7297" s="1455"/>
    </row>
    <row r="7298" spans="2:87" s="1365" customFormat="1" x14ac:dyDescent="0.25">
      <c r="B7298" s="1831"/>
      <c r="C7298" s="1831"/>
      <c r="D7298" s="1627"/>
      <c r="E7298" s="1831"/>
      <c r="F7298" s="1831"/>
      <c r="G7298" s="1831"/>
      <c r="S7298" s="1473"/>
      <c r="BU7298" s="1819"/>
      <c r="CI7298" s="1455"/>
    </row>
    <row r="7299" spans="2:87" s="1365" customFormat="1" x14ac:dyDescent="0.25">
      <c r="B7299" s="1831"/>
      <c r="C7299" s="1831"/>
      <c r="D7299" s="1627"/>
      <c r="E7299" s="1831"/>
      <c r="F7299" s="1831"/>
      <c r="G7299" s="1831"/>
      <c r="S7299" s="1473"/>
      <c r="BU7299" s="1819"/>
      <c r="CI7299" s="1455"/>
    </row>
    <row r="7300" spans="2:87" s="1365" customFormat="1" x14ac:dyDescent="0.25">
      <c r="B7300" s="1831"/>
      <c r="C7300" s="1831"/>
      <c r="D7300" s="1627"/>
      <c r="E7300" s="1831"/>
      <c r="F7300" s="1831"/>
      <c r="G7300" s="1831"/>
      <c r="S7300" s="1473"/>
      <c r="BU7300" s="1819"/>
      <c r="CI7300" s="1455"/>
    </row>
    <row r="7301" spans="2:87" s="1365" customFormat="1" x14ac:dyDescent="0.25">
      <c r="B7301" s="1831"/>
      <c r="C7301" s="1831"/>
      <c r="D7301" s="1627"/>
      <c r="E7301" s="1831"/>
      <c r="F7301" s="1831"/>
      <c r="G7301" s="1831"/>
      <c r="S7301" s="1473"/>
      <c r="BU7301" s="1819"/>
      <c r="CI7301" s="1455"/>
    </row>
    <row r="7302" spans="2:87" s="1365" customFormat="1" x14ac:dyDescent="0.25">
      <c r="B7302" s="1831"/>
      <c r="C7302" s="1831"/>
      <c r="D7302" s="1627"/>
      <c r="E7302" s="1831"/>
      <c r="F7302" s="1831"/>
      <c r="G7302" s="1831"/>
      <c r="S7302" s="1473"/>
      <c r="BU7302" s="1819"/>
      <c r="CI7302" s="1455"/>
    </row>
    <row r="7303" spans="2:87" s="1365" customFormat="1" x14ac:dyDescent="0.25">
      <c r="B7303" s="1831"/>
      <c r="C7303" s="1831"/>
      <c r="D7303" s="1627"/>
      <c r="E7303" s="1831"/>
      <c r="F7303" s="1831"/>
      <c r="G7303" s="1831"/>
      <c r="S7303" s="1473"/>
      <c r="BU7303" s="1819"/>
      <c r="CI7303" s="1455"/>
    </row>
    <row r="7304" spans="2:87" s="1365" customFormat="1" x14ac:dyDescent="0.25">
      <c r="B7304" s="1831"/>
      <c r="C7304" s="1831"/>
      <c r="D7304" s="1627"/>
      <c r="E7304" s="1831"/>
      <c r="F7304" s="1831"/>
      <c r="G7304" s="1831"/>
      <c r="S7304" s="1473"/>
      <c r="BU7304" s="1819"/>
      <c r="CI7304" s="1455"/>
    </row>
    <row r="7305" spans="2:87" s="1365" customFormat="1" x14ac:dyDescent="0.25">
      <c r="B7305" s="1831"/>
      <c r="C7305" s="1831"/>
      <c r="D7305" s="1627"/>
      <c r="E7305" s="1831"/>
      <c r="F7305" s="1831"/>
      <c r="G7305" s="1831"/>
      <c r="S7305" s="1473"/>
      <c r="BU7305" s="1819"/>
      <c r="CI7305" s="1455"/>
    </row>
    <row r="7306" spans="2:87" s="1365" customFormat="1" x14ac:dyDescent="0.25">
      <c r="B7306" s="1831"/>
      <c r="C7306" s="1831"/>
      <c r="D7306" s="1627"/>
      <c r="E7306" s="1831"/>
      <c r="F7306" s="1831"/>
      <c r="G7306" s="1831"/>
      <c r="S7306" s="1473"/>
      <c r="BU7306" s="1819"/>
      <c r="CI7306" s="1455"/>
    </row>
    <row r="7307" spans="2:87" s="1365" customFormat="1" x14ac:dyDescent="0.25">
      <c r="B7307" s="1831"/>
      <c r="C7307" s="1831"/>
      <c r="D7307" s="1627"/>
      <c r="E7307" s="1831"/>
      <c r="F7307" s="1831"/>
      <c r="G7307" s="1831"/>
      <c r="S7307" s="1473"/>
      <c r="BU7307" s="1819"/>
      <c r="CI7307" s="1455"/>
    </row>
    <row r="7308" spans="2:87" s="1365" customFormat="1" x14ac:dyDescent="0.25">
      <c r="B7308" s="1831"/>
      <c r="C7308" s="1831"/>
      <c r="D7308" s="1627"/>
      <c r="E7308" s="1831"/>
      <c r="F7308" s="1831"/>
      <c r="G7308" s="1831"/>
      <c r="S7308" s="1473"/>
      <c r="BU7308" s="1819"/>
      <c r="CI7308" s="1455"/>
    </row>
    <row r="7309" spans="2:87" s="1365" customFormat="1" x14ac:dyDescent="0.25">
      <c r="B7309" s="1831"/>
      <c r="C7309" s="1831"/>
      <c r="D7309" s="1627"/>
      <c r="E7309" s="1831"/>
      <c r="F7309" s="1831"/>
      <c r="G7309" s="1831"/>
      <c r="S7309" s="1473"/>
      <c r="BU7309" s="1819"/>
      <c r="CI7309" s="1455"/>
    </row>
    <row r="7310" spans="2:87" s="1365" customFormat="1" x14ac:dyDescent="0.25">
      <c r="B7310" s="1831"/>
      <c r="C7310" s="1831"/>
      <c r="D7310" s="1627"/>
      <c r="E7310" s="1831"/>
      <c r="F7310" s="1831"/>
      <c r="G7310" s="1831"/>
      <c r="S7310" s="1473"/>
      <c r="BU7310" s="1819"/>
      <c r="CI7310" s="1455"/>
    </row>
    <row r="7311" spans="2:87" s="1365" customFormat="1" x14ac:dyDescent="0.25">
      <c r="B7311" s="1831"/>
      <c r="C7311" s="1831"/>
      <c r="D7311" s="1627"/>
      <c r="E7311" s="1831"/>
      <c r="F7311" s="1831"/>
      <c r="G7311" s="1831"/>
      <c r="S7311" s="1473"/>
      <c r="BU7311" s="1819"/>
      <c r="CI7311" s="1455"/>
    </row>
    <row r="7312" spans="2:87" s="1365" customFormat="1" x14ac:dyDescent="0.25">
      <c r="B7312" s="1831"/>
      <c r="C7312" s="1831"/>
      <c r="D7312" s="1627"/>
      <c r="E7312" s="1831"/>
      <c r="F7312" s="1831"/>
      <c r="G7312" s="1831"/>
      <c r="S7312" s="1473"/>
      <c r="BU7312" s="1819"/>
      <c r="CI7312" s="1455"/>
    </row>
    <row r="7313" spans="2:87" s="1365" customFormat="1" x14ac:dyDescent="0.25">
      <c r="B7313" s="1831"/>
      <c r="C7313" s="1831"/>
      <c r="D7313" s="1627"/>
      <c r="E7313" s="1831"/>
      <c r="F7313" s="1831"/>
      <c r="G7313" s="1831"/>
      <c r="S7313" s="1473"/>
      <c r="BU7313" s="1819"/>
      <c r="CI7313" s="1455"/>
    </row>
    <row r="7314" spans="2:87" s="1365" customFormat="1" x14ac:dyDescent="0.25">
      <c r="B7314" s="1831"/>
      <c r="C7314" s="1831"/>
      <c r="D7314" s="1627"/>
      <c r="E7314" s="1831"/>
      <c r="F7314" s="1831"/>
      <c r="G7314" s="1831"/>
      <c r="S7314" s="1473"/>
      <c r="BU7314" s="1819"/>
      <c r="CI7314" s="1455"/>
    </row>
    <row r="7315" spans="2:87" s="1365" customFormat="1" x14ac:dyDescent="0.25">
      <c r="B7315" s="1831"/>
      <c r="C7315" s="1831"/>
      <c r="D7315" s="1627"/>
      <c r="E7315" s="1831"/>
      <c r="F7315" s="1831"/>
      <c r="G7315" s="1831"/>
      <c r="S7315" s="1473"/>
      <c r="BU7315" s="1819"/>
      <c r="CI7315" s="1455"/>
    </row>
    <row r="7316" spans="2:87" s="1365" customFormat="1" x14ac:dyDescent="0.25">
      <c r="B7316" s="1831"/>
      <c r="C7316" s="1831"/>
      <c r="D7316" s="1627"/>
      <c r="E7316" s="1831"/>
      <c r="F7316" s="1831"/>
      <c r="G7316" s="1831"/>
      <c r="S7316" s="1473"/>
      <c r="BU7316" s="1819"/>
      <c r="CI7316" s="1455"/>
    </row>
    <row r="7317" spans="2:87" s="1365" customFormat="1" x14ac:dyDescent="0.25">
      <c r="B7317" s="1831"/>
      <c r="C7317" s="1831"/>
      <c r="D7317" s="1627"/>
      <c r="E7317" s="1831"/>
      <c r="F7317" s="1831"/>
      <c r="G7317" s="1831"/>
      <c r="S7317" s="1473"/>
      <c r="BU7317" s="1819"/>
      <c r="CI7317" s="1455"/>
    </row>
    <row r="7318" spans="2:87" s="1365" customFormat="1" x14ac:dyDescent="0.25">
      <c r="B7318" s="1831"/>
      <c r="C7318" s="1831"/>
      <c r="D7318" s="1627"/>
      <c r="E7318" s="1831"/>
      <c r="F7318" s="1831"/>
      <c r="G7318" s="1831"/>
      <c r="S7318" s="1473"/>
      <c r="BU7318" s="1819"/>
      <c r="CI7318" s="1455"/>
    </row>
    <row r="7319" spans="2:87" s="1365" customFormat="1" x14ac:dyDescent="0.25">
      <c r="B7319" s="1831"/>
      <c r="C7319" s="1831"/>
      <c r="D7319" s="1627"/>
      <c r="E7319" s="1831"/>
      <c r="F7319" s="1831"/>
      <c r="G7319" s="1831"/>
      <c r="S7319" s="1473"/>
      <c r="BU7319" s="1819"/>
      <c r="CI7319" s="1455"/>
    </row>
    <row r="7320" spans="2:87" s="1365" customFormat="1" x14ac:dyDescent="0.25">
      <c r="B7320" s="1831"/>
      <c r="C7320" s="1831"/>
      <c r="D7320" s="1627"/>
      <c r="E7320" s="1831"/>
      <c r="F7320" s="1831"/>
      <c r="G7320" s="1831"/>
      <c r="S7320" s="1473"/>
      <c r="BU7320" s="1819"/>
      <c r="CI7320" s="1455"/>
    </row>
    <row r="7321" spans="2:87" s="1365" customFormat="1" x14ac:dyDescent="0.25">
      <c r="B7321" s="1831"/>
      <c r="C7321" s="1831"/>
      <c r="D7321" s="1627"/>
      <c r="E7321" s="1831"/>
      <c r="F7321" s="1831"/>
      <c r="G7321" s="1831"/>
      <c r="S7321" s="1473"/>
      <c r="BU7321" s="1819"/>
      <c r="CI7321" s="1455"/>
    </row>
    <row r="7322" spans="2:87" s="1365" customFormat="1" x14ac:dyDescent="0.25">
      <c r="B7322" s="1831"/>
      <c r="C7322" s="1831"/>
      <c r="D7322" s="1627"/>
      <c r="E7322" s="1831"/>
      <c r="F7322" s="1831"/>
      <c r="G7322" s="1831"/>
      <c r="S7322" s="1473"/>
      <c r="BU7322" s="1819"/>
      <c r="CI7322" s="1455"/>
    </row>
    <row r="7323" spans="2:87" s="1365" customFormat="1" x14ac:dyDescent="0.25">
      <c r="B7323" s="1831"/>
      <c r="C7323" s="1831"/>
      <c r="D7323" s="1627"/>
      <c r="E7323" s="1831"/>
      <c r="F7323" s="1831"/>
      <c r="G7323" s="1831"/>
      <c r="S7323" s="1473"/>
      <c r="BU7323" s="1819"/>
      <c r="CI7323" s="1455"/>
    </row>
    <row r="7324" spans="2:87" s="1365" customFormat="1" x14ac:dyDescent="0.25">
      <c r="B7324" s="1831"/>
      <c r="C7324" s="1831"/>
      <c r="D7324" s="1627"/>
      <c r="E7324" s="1831"/>
      <c r="F7324" s="1831"/>
      <c r="G7324" s="1831"/>
      <c r="S7324" s="1473"/>
      <c r="BU7324" s="1819"/>
      <c r="CI7324" s="1455"/>
    </row>
    <row r="7325" spans="2:87" s="1365" customFormat="1" x14ac:dyDescent="0.25">
      <c r="B7325" s="1831"/>
      <c r="C7325" s="1831"/>
      <c r="D7325" s="1627"/>
      <c r="E7325" s="1831"/>
      <c r="F7325" s="1831"/>
      <c r="G7325" s="1831"/>
      <c r="S7325" s="1473"/>
      <c r="BU7325" s="1819"/>
      <c r="CI7325" s="1455"/>
    </row>
    <row r="7326" spans="2:87" s="1365" customFormat="1" x14ac:dyDescent="0.25">
      <c r="B7326" s="1831"/>
      <c r="C7326" s="1831"/>
      <c r="D7326" s="1627"/>
      <c r="E7326" s="1831"/>
      <c r="F7326" s="1831"/>
      <c r="G7326" s="1831"/>
      <c r="S7326" s="1473"/>
      <c r="BU7326" s="1819"/>
      <c r="CI7326" s="1455"/>
    </row>
    <row r="7327" spans="2:87" s="1365" customFormat="1" x14ac:dyDescent="0.25">
      <c r="B7327" s="1831"/>
      <c r="C7327" s="1831"/>
      <c r="D7327" s="1627"/>
      <c r="E7327" s="1831"/>
      <c r="F7327" s="1831"/>
      <c r="G7327" s="1831"/>
      <c r="S7327" s="1473"/>
      <c r="BU7327" s="1819"/>
      <c r="CI7327" s="1455"/>
    </row>
    <row r="7328" spans="2:87" s="1365" customFormat="1" x14ac:dyDescent="0.25">
      <c r="B7328" s="1831"/>
      <c r="C7328" s="1831"/>
      <c r="D7328" s="1627"/>
      <c r="E7328" s="1831"/>
      <c r="F7328" s="1831"/>
      <c r="G7328" s="1831"/>
      <c r="S7328" s="1473"/>
      <c r="BU7328" s="1819"/>
      <c r="CI7328" s="1455"/>
    </row>
    <row r="7329" spans="2:87" s="1365" customFormat="1" x14ac:dyDescent="0.25">
      <c r="B7329" s="1831"/>
      <c r="C7329" s="1831"/>
      <c r="D7329" s="1627"/>
      <c r="E7329" s="1831"/>
      <c r="F7329" s="1831"/>
      <c r="G7329" s="1831"/>
      <c r="S7329" s="1473"/>
      <c r="BU7329" s="1819"/>
      <c r="CI7329" s="1455"/>
    </row>
    <row r="7330" spans="2:87" s="1365" customFormat="1" x14ac:dyDescent="0.25">
      <c r="B7330" s="1831"/>
      <c r="C7330" s="1831"/>
      <c r="D7330" s="1627"/>
      <c r="E7330" s="1831"/>
      <c r="F7330" s="1831"/>
      <c r="G7330" s="1831"/>
      <c r="S7330" s="1473"/>
      <c r="BU7330" s="1819"/>
      <c r="CI7330" s="1455"/>
    </row>
    <row r="7331" spans="2:87" s="1365" customFormat="1" x14ac:dyDescent="0.25">
      <c r="B7331" s="1831"/>
      <c r="C7331" s="1831"/>
      <c r="D7331" s="1627"/>
      <c r="E7331" s="1831"/>
      <c r="F7331" s="1831"/>
      <c r="G7331" s="1831"/>
      <c r="S7331" s="1473"/>
      <c r="BU7331" s="1819"/>
      <c r="CI7331" s="1455"/>
    </row>
    <row r="7332" spans="2:87" s="1365" customFormat="1" x14ac:dyDescent="0.25">
      <c r="B7332" s="1831"/>
      <c r="C7332" s="1831"/>
      <c r="D7332" s="1627"/>
      <c r="E7332" s="1831"/>
      <c r="F7332" s="1831"/>
      <c r="G7332" s="1831"/>
      <c r="S7332" s="1473"/>
      <c r="BU7332" s="1819"/>
      <c r="CI7332" s="1455"/>
    </row>
    <row r="7333" spans="2:87" s="1365" customFormat="1" x14ac:dyDescent="0.25">
      <c r="B7333" s="1831"/>
      <c r="C7333" s="1831"/>
      <c r="D7333" s="1627"/>
      <c r="E7333" s="1831"/>
      <c r="F7333" s="1831"/>
      <c r="G7333" s="1831"/>
      <c r="S7333" s="1473"/>
      <c r="BU7333" s="1819"/>
      <c r="CI7333" s="1455"/>
    </row>
    <row r="7334" spans="2:87" s="1365" customFormat="1" x14ac:dyDescent="0.25">
      <c r="B7334" s="1831"/>
      <c r="C7334" s="1831"/>
      <c r="D7334" s="1627"/>
      <c r="E7334" s="1831"/>
      <c r="F7334" s="1831"/>
      <c r="G7334" s="1831"/>
      <c r="S7334" s="1473"/>
      <c r="BU7334" s="1819"/>
      <c r="CI7334" s="1455"/>
    </row>
    <row r="7335" spans="2:87" s="1365" customFormat="1" x14ac:dyDescent="0.25">
      <c r="B7335" s="1831"/>
      <c r="C7335" s="1831"/>
      <c r="D7335" s="1627"/>
      <c r="E7335" s="1831"/>
      <c r="F7335" s="1831"/>
      <c r="G7335" s="1831"/>
      <c r="S7335" s="1473"/>
      <c r="BU7335" s="1819"/>
      <c r="CI7335" s="1455"/>
    </row>
    <row r="7336" spans="2:87" s="1365" customFormat="1" x14ac:dyDescent="0.25">
      <c r="B7336" s="1831"/>
      <c r="C7336" s="1831"/>
      <c r="D7336" s="1627"/>
      <c r="E7336" s="1831"/>
      <c r="F7336" s="1831"/>
      <c r="G7336" s="1831"/>
      <c r="S7336" s="1473"/>
      <c r="BU7336" s="1819"/>
      <c r="CI7336" s="1455"/>
    </row>
    <row r="7337" spans="2:87" s="1365" customFormat="1" x14ac:dyDescent="0.25">
      <c r="B7337" s="1831"/>
      <c r="C7337" s="1831"/>
      <c r="D7337" s="1627"/>
      <c r="E7337" s="1831"/>
      <c r="F7337" s="1831"/>
      <c r="G7337" s="1831"/>
      <c r="S7337" s="1473"/>
      <c r="BU7337" s="1819"/>
      <c r="CI7337" s="1455"/>
    </row>
    <row r="7338" spans="2:87" s="1365" customFormat="1" x14ac:dyDescent="0.25">
      <c r="B7338" s="1831"/>
      <c r="C7338" s="1831"/>
      <c r="D7338" s="1627"/>
      <c r="E7338" s="1831"/>
      <c r="F7338" s="1831"/>
      <c r="G7338" s="1831"/>
      <c r="S7338" s="1473"/>
      <c r="BU7338" s="1819"/>
      <c r="CI7338" s="1455"/>
    </row>
    <row r="7339" spans="2:87" s="1365" customFormat="1" x14ac:dyDescent="0.25">
      <c r="B7339" s="1831"/>
      <c r="C7339" s="1831"/>
      <c r="D7339" s="1627"/>
      <c r="E7339" s="1831"/>
      <c r="F7339" s="1831"/>
      <c r="G7339" s="1831"/>
      <c r="S7339" s="1473"/>
      <c r="BU7339" s="1819"/>
      <c r="CI7339" s="1455"/>
    </row>
    <row r="7340" spans="2:87" s="1365" customFormat="1" x14ac:dyDescent="0.25">
      <c r="B7340" s="1831"/>
      <c r="C7340" s="1831"/>
      <c r="D7340" s="1627"/>
      <c r="E7340" s="1831"/>
      <c r="F7340" s="1831"/>
      <c r="G7340" s="1831"/>
      <c r="S7340" s="1473"/>
      <c r="BU7340" s="1819"/>
      <c r="CI7340" s="1455"/>
    </row>
    <row r="7341" spans="2:87" s="1365" customFormat="1" x14ac:dyDescent="0.25">
      <c r="B7341" s="1831"/>
      <c r="C7341" s="1831"/>
      <c r="D7341" s="1627"/>
      <c r="E7341" s="1831"/>
      <c r="F7341" s="1831"/>
      <c r="G7341" s="1831"/>
      <c r="S7341" s="1473"/>
      <c r="BU7341" s="1819"/>
      <c r="CI7341" s="1455"/>
    </row>
    <row r="7342" spans="2:87" s="1365" customFormat="1" x14ac:dyDescent="0.25">
      <c r="B7342" s="1831"/>
      <c r="C7342" s="1831"/>
      <c r="D7342" s="1627"/>
      <c r="E7342" s="1831"/>
      <c r="F7342" s="1831"/>
      <c r="G7342" s="1831"/>
      <c r="S7342" s="1473"/>
      <c r="BU7342" s="1819"/>
      <c r="CI7342" s="1455"/>
    </row>
    <row r="7343" spans="2:87" s="1365" customFormat="1" x14ac:dyDescent="0.25">
      <c r="B7343" s="1831"/>
      <c r="C7343" s="1831"/>
      <c r="D7343" s="1627"/>
      <c r="E7343" s="1831"/>
      <c r="F7343" s="1831"/>
      <c r="G7343" s="1831"/>
      <c r="S7343" s="1473"/>
      <c r="BU7343" s="1819"/>
      <c r="CI7343" s="1455"/>
    </row>
    <row r="7344" spans="2:87" s="1365" customFormat="1" x14ac:dyDescent="0.25">
      <c r="B7344" s="1831"/>
      <c r="C7344" s="1831"/>
      <c r="D7344" s="1627"/>
      <c r="E7344" s="1831"/>
      <c r="F7344" s="1831"/>
      <c r="G7344" s="1831"/>
      <c r="S7344" s="1473"/>
      <c r="BU7344" s="1819"/>
      <c r="CI7344" s="1455"/>
    </row>
    <row r="7345" spans="2:87" s="1365" customFormat="1" x14ac:dyDescent="0.25">
      <c r="B7345" s="1831"/>
      <c r="C7345" s="1831"/>
      <c r="D7345" s="1627"/>
      <c r="E7345" s="1831"/>
      <c r="F7345" s="1831"/>
      <c r="G7345" s="1831"/>
      <c r="S7345" s="1473"/>
      <c r="BU7345" s="1819"/>
      <c r="CI7345" s="1455"/>
    </row>
    <row r="7346" spans="2:87" s="1365" customFormat="1" x14ac:dyDescent="0.25">
      <c r="B7346" s="1831"/>
      <c r="C7346" s="1831"/>
      <c r="D7346" s="1627"/>
      <c r="E7346" s="1831"/>
      <c r="F7346" s="1831"/>
      <c r="G7346" s="1831"/>
      <c r="S7346" s="1473"/>
      <c r="BU7346" s="1819"/>
      <c r="CI7346" s="1455"/>
    </row>
    <row r="7347" spans="2:87" s="1365" customFormat="1" x14ac:dyDescent="0.25">
      <c r="B7347" s="1831"/>
      <c r="C7347" s="1831"/>
      <c r="D7347" s="1627"/>
      <c r="E7347" s="1831"/>
      <c r="F7347" s="1831"/>
      <c r="G7347" s="1831"/>
      <c r="S7347" s="1473"/>
      <c r="BU7347" s="1819"/>
      <c r="CI7347" s="1455"/>
    </row>
    <row r="7348" spans="2:87" s="1365" customFormat="1" x14ac:dyDescent="0.25">
      <c r="B7348" s="1831"/>
      <c r="C7348" s="1831"/>
      <c r="D7348" s="1627"/>
      <c r="E7348" s="1831"/>
      <c r="F7348" s="1831"/>
      <c r="G7348" s="1831"/>
      <c r="S7348" s="1473"/>
      <c r="BU7348" s="1819"/>
      <c r="CI7348" s="1455"/>
    </row>
    <row r="7349" spans="2:87" s="1365" customFormat="1" x14ac:dyDescent="0.25">
      <c r="B7349" s="1831"/>
      <c r="C7349" s="1831"/>
      <c r="D7349" s="1627"/>
      <c r="E7349" s="1831"/>
      <c r="F7349" s="1831"/>
      <c r="G7349" s="1831"/>
      <c r="S7349" s="1473"/>
      <c r="BU7349" s="1819"/>
      <c r="CI7349" s="1455"/>
    </row>
    <row r="7350" spans="2:87" s="1365" customFormat="1" x14ac:dyDescent="0.25">
      <c r="B7350" s="1831"/>
      <c r="C7350" s="1831"/>
      <c r="D7350" s="1627"/>
      <c r="E7350" s="1831"/>
      <c r="F7350" s="1831"/>
      <c r="G7350" s="1831"/>
      <c r="S7350" s="1473"/>
      <c r="BU7350" s="1819"/>
      <c r="CI7350" s="1455"/>
    </row>
    <row r="7351" spans="2:87" s="1365" customFormat="1" x14ac:dyDescent="0.25">
      <c r="B7351" s="1831"/>
      <c r="C7351" s="1831"/>
      <c r="D7351" s="1627"/>
      <c r="E7351" s="1831"/>
      <c r="F7351" s="1831"/>
      <c r="G7351" s="1831"/>
      <c r="S7351" s="1473"/>
      <c r="BU7351" s="1819"/>
      <c r="CI7351" s="1455"/>
    </row>
    <row r="7352" spans="2:87" s="1365" customFormat="1" x14ac:dyDescent="0.25">
      <c r="B7352" s="1831"/>
      <c r="C7352" s="1831"/>
      <c r="D7352" s="1627"/>
      <c r="E7352" s="1831"/>
      <c r="F7352" s="1831"/>
      <c r="G7352" s="1831"/>
      <c r="S7352" s="1473"/>
      <c r="BU7352" s="1819"/>
      <c r="CI7352" s="1455"/>
    </row>
    <row r="7353" spans="2:87" s="1365" customFormat="1" x14ac:dyDescent="0.25">
      <c r="B7353" s="1831"/>
      <c r="C7353" s="1831"/>
      <c r="D7353" s="1627"/>
      <c r="E7353" s="1831"/>
      <c r="F7353" s="1831"/>
      <c r="G7353" s="1831"/>
      <c r="S7353" s="1473"/>
      <c r="BU7353" s="1819"/>
      <c r="CI7353" s="1455"/>
    </row>
    <row r="7354" spans="2:87" s="1365" customFormat="1" x14ac:dyDescent="0.25">
      <c r="B7354" s="1831"/>
      <c r="C7354" s="1831"/>
      <c r="D7354" s="1627"/>
      <c r="E7354" s="1831"/>
      <c r="F7354" s="1831"/>
      <c r="G7354" s="1831"/>
      <c r="S7354" s="1473"/>
      <c r="BU7354" s="1819"/>
      <c r="CI7354" s="1455"/>
    </row>
    <row r="7355" spans="2:87" s="1365" customFormat="1" x14ac:dyDescent="0.25">
      <c r="B7355" s="1831"/>
      <c r="C7355" s="1831"/>
      <c r="D7355" s="1627"/>
      <c r="E7355" s="1831"/>
      <c r="F7355" s="1831"/>
      <c r="G7355" s="1831"/>
      <c r="S7355" s="1473"/>
      <c r="BU7355" s="1819"/>
      <c r="CI7355" s="1455"/>
    </row>
    <row r="7356" spans="2:87" s="1365" customFormat="1" x14ac:dyDescent="0.25">
      <c r="B7356" s="1831"/>
      <c r="C7356" s="1831"/>
      <c r="D7356" s="1627"/>
      <c r="E7356" s="1831"/>
      <c r="F7356" s="1831"/>
      <c r="G7356" s="1831"/>
      <c r="S7356" s="1473"/>
      <c r="BU7356" s="1819"/>
      <c r="CI7356" s="1455"/>
    </row>
    <row r="7357" spans="2:87" s="1365" customFormat="1" x14ac:dyDescent="0.25">
      <c r="B7357" s="1831"/>
      <c r="C7357" s="1831"/>
      <c r="D7357" s="1627"/>
      <c r="E7357" s="1831"/>
      <c r="F7357" s="1831"/>
      <c r="G7357" s="1831"/>
      <c r="S7357" s="1473"/>
      <c r="BU7357" s="1819"/>
      <c r="CI7357" s="1455"/>
    </row>
    <row r="7358" spans="2:87" s="1365" customFormat="1" x14ac:dyDescent="0.25">
      <c r="B7358" s="1831"/>
      <c r="C7358" s="1831"/>
      <c r="D7358" s="1627"/>
      <c r="E7358" s="1831"/>
      <c r="F7358" s="1831"/>
      <c r="G7358" s="1831"/>
      <c r="S7358" s="1473"/>
      <c r="BU7358" s="1819"/>
      <c r="CI7358" s="1455"/>
    </row>
    <row r="7359" spans="2:87" s="1365" customFormat="1" x14ac:dyDescent="0.25">
      <c r="B7359" s="1831"/>
      <c r="C7359" s="1831"/>
      <c r="D7359" s="1627"/>
      <c r="E7359" s="1831"/>
      <c r="F7359" s="1831"/>
      <c r="G7359" s="1831"/>
      <c r="S7359" s="1473"/>
      <c r="BU7359" s="1819"/>
      <c r="CI7359" s="1455"/>
    </row>
    <row r="7360" spans="2:87" s="1365" customFormat="1" x14ac:dyDescent="0.25">
      <c r="B7360" s="1831"/>
      <c r="C7360" s="1831"/>
      <c r="D7360" s="1627"/>
      <c r="E7360" s="1831"/>
      <c r="F7360" s="1831"/>
      <c r="G7360" s="1831"/>
      <c r="S7360" s="1473"/>
      <c r="BU7360" s="1819"/>
      <c r="CI7360" s="1455"/>
    </row>
    <row r="7361" spans="2:87" s="1365" customFormat="1" x14ac:dyDescent="0.25">
      <c r="B7361" s="1831"/>
      <c r="C7361" s="1831"/>
      <c r="D7361" s="1627"/>
      <c r="E7361" s="1831"/>
      <c r="F7361" s="1831"/>
      <c r="G7361" s="1831"/>
      <c r="S7361" s="1473"/>
      <c r="BU7361" s="1819"/>
      <c r="CI7361" s="1455"/>
    </row>
    <row r="7362" spans="2:87" s="1365" customFormat="1" x14ac:dyDescent="0.25">
      <c r="B7362" s="1831"/>
      <c r="C7362" s="1831"/>
      <c r="D7362" s="1627"/>
      <c r="E7362" s="1831"/>
      <c r="F7362" s="1831"/>
      <c r="G7362" s="1831"/>
      <c r="S7362" s="1473"/>
      <c r="BU7362" s="1819"/>
      <c r="CI7362" s="1455"/>
    </row>
    <row r="7363" spans="2:87" s="1365" customFormat="1" x14ac:dyDescent="0.25">
      <c r="B7363" s="1831"/>
      <c r="C7363" s="1831"/>
      <c r="D7363" s="1627"/>
      <c r="E7363" s="1831"/>
      <c r="F7363" s="1831"/>
      <c r="G7363" s="1831"/>
      <c r="S7363" s="1473"/>
      <c r="BU7363" s="1819"/>
      <c r="CI7363" s="1455"/>
    </row>
    <row r="7364" spans="2:87" s="1365" customFormat="1" x14ac:dyDescent="0.25">
      <c r="B7364" s="1831"/>
      <c r="C7364" s="1831"/>
      <c r="D7364" s="1627"/>
      <c r="E7364" s="1831"/>
      <c r="F7364" s="1831"/>
      <c r="G7364" s="1831"/>
      <c r="S7364" s="1473"/>
      <c r="BU7364" s="1819"/>
      <c r="CI7364" s="1455"/>
    </row>
    <row r="7365" spans="2:87" s="1365" customFormat="1" x14ac:dyDescent="0.25">
      <c r="B7365" s="1831"/>
      <c r="C7365" s="1831"/>
      <c r="D7365" s="1627"/>
      <c r="E7365" s="1831"/>
      <c r="F7365" s="1831"/>
      <c r="G7365" s="1831"/>
      <c r="S7365" s="1473"/>
      <c r="BU7365" s="1819"/>
      <c r="CI7365" s="1455"/>
    </row>
    <row r="7366" spans="2:87" s="1365" customFormat="1" x14ac:dyDescent="0.25">
      <c r="B7366" s="1831"/>
      <c r="C7366" s="1831"/>
      <c r="D7366" s="1627"/>
      <c r="E7366" s="1831"/>
      <c r="F7366" s="1831"/>
      <c r="G7366" s="1831"/>
      <c r="S7366" s="1473"/>
      <c r="BU7366" s="1819"/>
      <c r="CI7366" s="1455"/>
    </row>
    <row r="7367" spans="2:87" s="1365" customFormat="1" x14ac:dyDescent="0.25">
      <c r="B7367" s="1831"/>
      <c r="C7367" s="1831"/>
      <c r="D7367" s="1627"/>
      <c r="E7367" s="1831"/>
      <c r="F7367" s="1831"/>
      <c r="G7367" s="1831"/>
      <c r="S7367" s="1473"/>
      <c r="BU7367" s="1819"/>
      <c r="CI7367" s="1455"/>
    </row>
    <row r="7368" spans="2:87" s="1365" customFormat="1" x14ac:dyDescent="0.25">
      <c r="B7368" s="1831"/>
      <c r="C7368" s="1831"/>
      <c r="D7368" s="1627"/>
      <c r="E7368" s="1831"/>
      <c r="F7368" s="1831"/>
      <c r="G7368" s="1831"/>
      <c r="S7368" s="1473"/>
      <c r="BU7368" s="1819"/>
      <c r="CI7368" s="1455"/>
    </row>
    <row r="7369" spans="2:87" s="1365" customFormat="1" x14ac:dyDescent="0.25">
      <c r="B7369" s="1831"/>
      <c r="C7369" s="1831"/>
      <c r="D7369" s="1627"/>
      <c r="E7369" s="1831"/>
      <c r="F7369" s="1831"/>
      <c r="G7369" s="1831"/>
      <c r="S7369" s="1473"/>
      <c r="BU7369" s="1819"/>
      <c r="CI7369" s="1455"/>
    </row>
    <row r="7370" spans="2:87" s="1365" customFormat="1" x14ac:dyDescent="0.25">
      <c r="B7370" s="1831"/>
      <c r="C7370" s="1831"/>
      <c r="D7370" s="1627"/>
      <c r="E7370" s="1831"/>
      <c r="F7370" s="1831"/>
      <c r="G7370" s="1831"/>
      <c r="S7370" s="1473"/>
      <c r="BU7370" s="1819"/>
      <c r="CI7370" s="1455"/>
    </row>
    <row r="7371" spans="2:87" s="1365" customFormat="1" x14ac:dyDescent="0.25">
      <c r="B7371" s="1831"/>
      <c r="C7371" s="1831"/>
      <c r="D7371" s="1627"/>
      <c r="E7371" s="1831"/>
      <c r="F7371" s="1831"/>
      <c r="G7371" s="1831"/>
      <c r="S7371" s="1473"/>
      <c r="BU7371" s="1819"/>
      <c r="CI7371" s="1455"/>
    </row>
    <row r="7372" spans="2:87" s="1365" customFormat="1" x14ac:dyDescent="0.25">
      <c r="B7372" s="1831"/>
      <c r="C7372" s="1831"/>
      <c r="D7372" s="1627"/>
      <c r="E7372" s="1831"/>
      <c r="F7372" s="1831"/>
      <c r="G7372" s="1831"/>
      <c r="S7372" s="1473"/>
      <c r="BU7372" s="1819"/>
      <c r="CI7372" s="1455"/>
    </row>
    <row r="7373" spans="2:87" s="1365" customFormat="1" x14ac:dyDescent="0.25">
      <c r="B7373" s="1831"/>
      <c r="C7373" s="1831"/>
      <c r="D7373" s="1627"/>
      <c r="E7373" s="1831"/>
      <c r="F7373" s="1831"/>
      <c r="G7373" s="1831"/>
      <c r="S7373" s="1473"/>
      <c r="BU7373" s="1819"/>
      <c r="CI7373" s="1455"/>
    </row>
    <row r="7374" spans="2:87" s="1365" customFormat="1" x14ac:dyDescent="0.25">
      <c r="B7374" s="1831"/>
      <c r="C7374" s="1831"/>
      <c r="D7374" s="1627"/>
      <c r="E7374" s="1831"/>
      <c r="F7374" s="1831"/>
      <c r="G7374" s="1831"/>
      <c r="S7374" s="1473"/>
      <c r="BU7374" s="1819"/>
      <c r="CI7374" s="1455"/>
    </row>
    <row r="7375" spans="2:87" s="1365" customFormat="1" x14ac:dyDescent="0.25">
      <c r="B7375" s="1831"/>
      <c r="C7375" s="1831"/>
      <c r="D7375" s="1627"/>
      <c r="E7375" s="1831"/>
      <c r="F7375" s="1831"/>
      <c r="G7375" s="1831"/>
      <c r="S7375" s="1473"/>
      <c r="BU7375" s="1819"/>
      <c r="CI7375" s="1455"/>
    </row>
    <row r="7376" spans="2:87" s="1365" customFormat="1" x14ac:dyDescent="0.25">
      <c r="B7376" s="1831"/>
      <c r="C7376" s="1831"/>
      <c r="D7376" s="1627"/>
      <c r="E7376" s="1831"/>
      <c r="F7376" s="1831"/>
      <c r="G7376" s="1831"/>
      <c r="S7376" s="1473"/>
      <c r="BU7376" s="1819"/>
      <c r="CI7376" s="1455"/>
    </row>
    <row r="7377" spans="2:87" s="1365" customFormat="1" x14ac:dyDescent="0.25">
      <c r="B7377" s="1831"/>
      <c r="C7377" s="1831"/>
      <c r="D7377" s="1627"/>
      <c r="E7377" s="1831"/>
      <c r="F7377" s="1831"/>
      <c r="G7377" s="1831"/>
      <c r="S7377" s="1473"/>
      <c r="BU7377" s="1819"/>
      <c r="CI7377" s="1455"/>
    </row>
    <row r="7378" spans="2:87" s="1365" customFormat="1" x14ac:dyDescent="0.25">
      <c r="B7378" s="1831"/>
      <c r="C7378" s="1831"/>
      <c r="D7378" s="1627"/>
      <c r="E7378" s="1831"/>
      <c r="F7378" s="1831"/>
      <c r="G7378" s="1831"/>
      <c r="S7378" s="1473"/>
      <c r="BU7378" s="1819"/>
      <c r="CI7378" s="1455"/>
    </row>
    <row r="7379" spans="2:87" s="1365" customFormat="1" x14ac:dyDescent="0.25">
      <c r="B7379" s="1831"/>
      <c r="C7379" s="1831"/>
      <c r="D7379" s="1627"/>
      <c r="E7379" s="1831"/>
      <c r="F7379" s="1831"/>
      <c r="G7379" s="1831"/>
      <c r="S7379" s="1473"/>
      <c r="BU7379" s="1819"/>
      <c r="CI7379" s="1455"/>
    </row>
    <row r="7380" spans="2:87" s="1365" customFormat="1" x14ac:dyDescent="0.25">
      <c r="B7380" s="1831"/>
      <c r="C7380" s="1831"/>
      <c r="D7380" s="1627"/>
      <c r="E7380" s="1831"/>
      <c r="F7380" s="1831"/>
      <c r="G7380" s="1831"/>
      <c r="S7380" s="1473"/>
      <c r="BU7380" s="1819"/>
      <c r="CI7380" s="1455"/>
    </row>
    <row r="7381" spans="2:87" s="1365" customFormat="1" x14ac:dyDescent="0.25">
      <c r="B7381" s="1831"/>
      <c r="C7381" s="1831"/>
      <c r="D7381" s="1627"/>
      <c r="E7381" s="1831"/>
      <c r="F7381" s="1831"/>
      <c r="G7381" s="1831"/>
      <c r="S7381" s="1473"/>
      <c r="BU7381" s="1819"/>
      <c r="CI7381" s="1455"/>
    </row>
    <row r="7382" spans="2:87" s="1365" customFormat="1" x14ac:dyDescent="0.25">
      <c r="B7382" s="1831"/>
      <c r="C7382" s="1831"/>
      <c r="D7382" s="1627"/>
      <c r="E7382" s="1831"/>
      <c r="F7382" s="1831"/>
      <c r="G7382" s="1831"/>
      <c r="S7382" s="1473"/>
      <c r="BU7382" s="1819"/>
      <c r="CI7382" s="1455"/>
    </row>
    <row r="7383" spans="2:87" s="1365" customFormat="1" x14ac:dyDescent="0.25">
      <c r="B7383" s="1831"/>
      <c r="C7383" s="1831"/>
      <c r="D7383" s="1627"/>
      <c r="E7383" s="1831"/>
      <c r="F7383" s="1831"/>
      <c r="G7383" s="1831"/>
      <c r="S7383" s="1473"/>
      <c r="BU7383" s="1819"/>
      <c r="CI7383" s="1455"/>
    </row>
    <row r="7384" spans="2:87" s="1365" customFormat="1" x14ac:dyDescent="0.25">
      <c r="B7384" s="1831"/>
      <c r="C7384" s="1831"/>
      <c r="D7384" s="1627"/>
      <c r="E7384" s="1831"/>
      <c r="F7384" s="1831"/>
      <c r="G7384" s="1831"/>
      <c r="S7384" s="1473"/>
      <c r="BU7384" s="1819"/>
      <c r="CI7384" s="1455"/>
    </row>
    <row r="7385" spans="2:87" s="1365" customFormat="1" x14ac:dyDescent="0.25">
      <c r="B7385" s="1831"/>
      <c r="C7385" s="1831"/>
      <c r="D7385" s="1627"/>
      <c r="E7385" s="1831"/>
      <c r="F7385" s="1831"/>
      <c r="G7385" s="1831"/>
      <c r="S7385" s="1473"/>
      <c r="BU7385" s="1819"/>
      <c r="CI7385" s="1455"/>
    </row>
    <row r="7386" spans="2:87" s="1365" customFormat="1" x14ac:dyDescent="0.25">
      <c r="B7386" s="1831"/>
      <c r="C7386" s="1831"/>
      <c r="D7386" s="1627"/>
      <c r="E7386" s="1831"/>
      <c r="F7386" s="1831"/>
      <c r="G7386" s="1831"/>
      <c r="S7386" s="1473"/>
      <c r="BU7386" s="1819"/>
      <c r="CI7386" s="1455"/>
    </row>
    <row r="7387" spans="2:87" s="1365" customFormat="1" x14ac:dyDescent="0.25">
      <c r="B7387" s="1831"/>
      <c r="C7387" s="1831"/>
      <c r="D7387" s="1627"/>
      <c r="E7387" s="1831"/>
      <c r="F7387" s="1831"/>
      <c r="G7387" s="1831"/>
      <c r="S7387" s="1473"/>
      <c r="BU7387" s="1819"/>
      <c r="CI7387" s="1455"/>
    </row>
    <row r="7388" spans="2:87" s="1365" customFormat="1" x14ac:dyDescent="0.25">
      <c r="B7388" s="1831"/>
      <c r="C7388" s="1831"/>
      <c r="D7388" s="1627"/>
      <c r="E7388" s="1831"/>
      <c r="F7388" s="1831"/>
      <c r="G7388" s="1831"/>
      <c r="S7388" s="1473"/>
      <c r="BU7388" s="1819"/>
      <c r="CI7388" s="1455"/>
    </row>
    <row r="7389" spans="2:87" s="1365" customFormat="1" x14ac:dyDescent="0.25">
      <c r="B7389" s="1831"/>
      <c r="C7389" s="1831"/>
      <c r="D7389" s="1627"/>
      <c r="E7389" s="1831"/>
      <c r="F7389" s="1831"/>
      <c r="G7389" s="1831"/>
      <c r="S7389" s="1473"/>
      <c r="BU7389" s="1819"/>
      <c r="CI7389" s="1455"/>
    </row>
    <row r="7390" spans="2:87" s="1365" customFormat="1" x14ac:dyDescent="0.25">
      <c r="B7390" s="1831"/>
      <c r="C7390" s="1831"/>
      <c r="D7390" s="1627"/>
      <c r="E7390" s="1831"/>
      <c r="F7390" s="1831"/>
      <c r="G7390" s="1831"/>
      <c r="S7390" s="1473"/>
      <c r="BU7390" s="1819"/>
      <c r="CI7390" s="1455"/>
    </row>
    <row r="7391" spans="2:87" s="1365" customFormat="1" x14ac:dyDescent="0.25">
      <c r="B7391" s="1831"/>
      <c r="C7391" s="1831"/>
      <c r="D7391" s="1627"/>
      <c r="E7391" s="1831"/>
      <c r="F7391" s="1831"/>
      <c r="G7391" s="1831"/>
      <c r="S7391" s="1473"/>
      <c r="BU7391" s="1819"/>
      <c r="CI7391" s="1455"/>
    </row>
    <row r="7392" spans="2:87" s="1365" customFormat="1" x14ac:dyDescent="0.25">
      <c r="B7392" s="1831"/>
      <c r="C7392" s="1831"/>
      <c r="D7392" s="1627"/>
      <c r="E7392" s="1831"/>
      <c r="F7392" s="1831"/>
      <c r="G7392" s="1831"/>
      <c r="S7392" s="1473"/>
      <c r="BU7392" s="1819"/>
      <c r="CI7392" s="1455"/>
    </row>
    <row r="7393" spans="2:87" s="1365" customFormat="1" x14ac:dyDescent="0.25">
      <c r="B7393" s="1831"/>
      <c r="C7393" s="1831"/>
      <c r="D7393" s="1627"/>
      <c r="E7393" s="1831"/>
      <c r="F7393" s="1831"/>
      <c r="G7393" s="1831"/>
      <c r="S7393" s="1473"/>
      <c r="BU7393" s="1819"/>
      <c r="CI7393" s="1455"/>
    </row>
    <row r="7394" spans="2:87" s="1365" customFormat="1" x14ac:dyDescent="0.25">
      <c r="B7394" s="1831"/>
      <c r="C7394" s="1831"/>
      <c r="D7394" s="1627"/>
      <c r="E7394" s="1831"/>
      <c r="F7394" s="1831"/>
      <c r="G7394" s="1831"/>
      <c r="S7394" s="1473"/>
      <c r="BU7394" s="1819"/>
      <c r="CI7394" s="1455"/>
    </row>
    <row r="7395" spans="2:87" s="1365" customFormat="1" x14ac:dyDescent="0.25">
      <c r="B7395" s="1831"/>
      <c r="C7395" s="1831"/>
      <c r="D7395" s="1627"/>
      <c r="E7395" s="1831"/>
      <c r="F7395" s="1831"/>
      <c r="G7395" s="1831"/>
      <c r="S7395" s="1473"/>
      <c r="BU7395" s="1819"/>
      <c r="CI7395" s="1455"/>
    </row>
    <row r="7396" spans="2:87" s="1365" customFormat="1" x14ac:dyDescent="0.25">
      <c r="B7396" s="1831"/>
      <c r="C7396" s="1831"/>
      <c r="D7396" s="1627"/>
      <c r="E7396" s="1831"/>
      <c r="F7396" s="1831"/>
      <c r="G7396" s="1831"/>
      <c r="S7396" s="1473"/>
      <c r="BU7396" s="1819"/>
      <c r="CI7396" s="1455"/>
    </row>
    <row r="7397" spans="2:87" s="1365" customFormat="1" x14ac:dyDescent="0.25">
      <c r="B7397" s="1831"/>
      <c r="C7397" s="1831"/>
      <c r="D7397" s="1627"/>
      <c r="E7397" s="1831"/>
      <c r="F7397" s="1831"/>
      <c r="G7397" s="1831"/>
      <c r="S7397" s="1473"/>
      <c r="BU7397" s="1819"/>
      <c r="CI7397" s="1455"/>
    </row>
    <row r="7398" spans="2:87" s="1365" customFormat="1" x14ac:dyDescent="0.25">
      <c r="B7398" s="1831"/>
      <c r="C7398" s="1831"/>
      <c r="D7398" s="1627"/>
      <c r="E7398" s="1831"/>
      <c r="F7398" s="1831"/>
      <c r="G7398" s="1831"/>
      <c r="S7398" s="1473"/>
      <c r="BU7398" s="1819"/>
      <c r="CI7398" s="1455"/>
    </row>
    <row r="7399" spans="2:87" s="1365" customFormat="1" x14ac:dyDescent="0.25">
      <c r="B7399" s="1831"/>
      <c r="C7399" s="1831"/>
      <c r="D7399" s="1627"/>
      <c r="E7399" s="1831"/>
      <c r="F7399" s="1831"/>
      <c r="G7399" s="1831"/>
      <c r="S7399" s="1473"/>
      <c r="BU7399" s="1819"/>
      <c r="CI7399" s="1455"/>
    </row>
    <row r="7400" spans="2:87" s="1365" customFormat="1" x14ac:dyDescent="0.25">
      <c r="B7400" s="1831"/>
      <c r="C7400" s="1831"/>
      <c r="D7400" s="1627"/>
      <c r="E7400" s="1831"/>
      <c r="F7400" s="1831"/>
      <c r="G7400" s="1831"/>
      <c r="S7400" s="1473"/>
      <c r="BU7400" s="1819"/>
      <c r="CI7400" s="1455"/>
    </row>
    <row r="7401" spans="2:87" s="1365" customFormat="1" x14ac:dyDescent="0.25">
      <c r="B7401" s="1831"/>
      <c r="C7401" s="1831"/>
      <c r="D7401" s="1627"/>
      <c r="E7401" s="1831"/>
      <c r="F7401" s="1831"/>
      <c r="G7401" s="1831"/>
      <c r="S7401" s="1473"/>
      <c r="BU7401" s="1819"/>
      <c r="CI7401" s="1455"/>
    </row>
    <row r="7402" spans="2:87" s="1365" customFormat="1" x14ac:dyDescent="0.25">
      <c r="B7402" s="1831"/>
      <c r="C7402" s="1831"/>
      <c r="D7402" s="1627"/>
      <c r="E7402" s="1831"/>
      <c r="F7402" s="1831"/>
      <c r="G7402" s="1831"/>
      <c r="S7402" s="1473"/>
      <c r="BU7402" s="1819"/>
      <c r="CI7402" s="1455"/>
    </row>
    <row r="7403" spans="2:87" s="1365" customFormat="1" x14ac:dyDescent="0.25">
      <c r="B7403" s="1831"/>
      <c r="C7403" s="1831"/>
      <c r="D7403" s="1627"/>
      <c r="E7403" s="1831"/>
      <c r="F7403" s="1831"/>
      <c r="G7403" s="1831"/>
      <c r="S7403" s="1473"/>
      <c r="BU7403" s="1819"/>
      <c r="CI7403" s="1455"/>
    </row>
    <row r="7404" spans="2:87" s="1365" customFormat="1" x14ac:dyDescent="0.25">
      <c r="B7404" s="1831"/>
      <c r="C7404" s="1831"/>
      <c r="D7404" s="1627"/>
      <c r="E7404" s="1831"/>
      <c r="F7404" s="1831"/>
      <c r="G7404" s="1831"/>
      <c r="S7404" s="1473"/>
      <c r="BU7404" s="1819"/>
      <c r="CI7404" s="1455"/>
    </row>
    <row r="7405" spans="2:87" s="1365" customFormat="1" x14ac:dyDescent="0.25">
      <c r="B7405" s="1831"/>
      <c r="C7405" s="1831"/>
      <c r="D7405" s="1627"/>
      <c r="E7405" s="1831"/>
      <c r="F7405" s="1831"/>
      <c r="G7405" s="1831"/>
      <c r="S7405" s="1473"/>
      <c r="BU7405" s="1819"/>
      <c r="CI7405" s="1455"/>
    </row>
    <row r="7406" spans="2:87" s="1365" customFormat="1" x14ac:dyDescent="0.25">
      <c r="B7406" s="1831"/>
      <c r="C7406" s="1831"/>
      <c r="D7406" s="1627"/>
      <c r="E7406" s="1831"/>
      <c r="F7406" s="1831"/>
      <c r="G7406" s="1831"/>
      <c r="S7406" s="1473"/>
      <c r="BU7406" s="1819"/>
      <c r="CI7406" s="1455"/>
    </row>
    <row r="7407" spans="2:87" s="1365" customFormat="1" x14ac:dyDescent="0.25">
      <c r="B7407" s="1831"/>
      <c r="C7407" s="1831"/>
      <c r="D7407" s="1627"/>
      <c r="E7407" s="1831"/>
      <c r="F7407" s="1831"/>
      <c r="G7407" s="1831"/>
      <c r="S7407" s="1473"/>
      <c r="BU7407" s="1819"/>
      <c r="CI7407" s="1455"/>
    </row>
    <row r="7408" spans="2:87" s="1365" customFormat="1" x14ac:dyDescent="0.25">
      <c r="B7408" s="1831"/>
      <c r="C7408" s="1831"/>
      <c r="D7408" s="1627"/>
      <c r="E7408" s="1831"/>
      <c r="F7408" s="1831"/>
      <c r="G7408" s="1831"/>
      <c r="S7408" s="1473"/>
      <c r="BU7408" s="1819"/>
      <c r="CI7408" s="1455"/>
    </row>
    <row r="7409" spans="2:87" s="1365" customFormat="1" x14ac:dyDescent="0.25">
      <c r="B7409" s="1831"/>
      <c r="C7409" s="1831"/>
      <c r="D7409" s="1627"/>
      <c r="E7409" s="1831"/>
      <c r="F7409" s="1831"/>
      <c r="G7409" s="1831"/>
      <c r="S7409" s="1473"/>
      <c r="BU7409" s="1819"/>
      <c r="CI7409" s="1455"/>
    </row>
    <row r="7410" spans="2:87" s="1365" customFormat="1" x14ac:dyDescent="0.25">
      <c r="B7410" s="1831"/>
      <c r="C7410" s="1831"/>
      <c r="D7410" s="1627"/>
      <c r="E7410" s="1831"/>
      <c r="F7410" s="1831"/>
      <c r="G7410" s="1831"/>
      <c r="S7410" s="1473"/>
      <c r="BU7410" s="1819"/>
      <c r="CI7410" s="1455"/>
    </row>
    <row r="7411" spans="2:87" s="1365" customFormat="1" x14ac:dyDescent="0.25">
      <c r="B7411" s="1831"/>
      <c r="C7411" s="1831"/>
      <c r="D7411" s="1627"/>
      <c r="E7411" s="1831"/>
      <c r="F7411" s="1831"/>
      <c r="G7411" s="1831"/>
      <c r="S7411" s="1473"/>
      <c r="BU7411" s="1819"/>
      <c r="CI7411" s="1455"/>
    </row>
    <row r="7412" spans="2:87" s="1365" customFormat="1" x14ac:dyDescent="0.25">
      <c r="B7412" s="1831"/>
      <c r="C7412" s="1831"/>
      <c r="D7412" s="1627"/>
      <c r="E7412" s="1831"/>
      <c r="F7412" s="1831"/>
      <c r="G7412" s="1831"/>
      <c r="S7412" s="1473"/>
      <c r="BU7412" s="1819"/>
      <c r="CI7412" s="1455"/>
    </row>
    <row r="7413" spans="2:87" s="1365" customFormat="1" x14ac:dyDescent="0.25">
      <c r="B7413" s="1831"/>
      <c r="C7413" s="1831"/>
      <c r="D7413" s="1627"/>
      <c r="E7413" s="1831"/>
      <c r="F7413" s="1831"/>
      <c r="G7413" s="1831"/>
      <c r="S7413" s="1473"/>
      <c r="BU7413" s="1819"/>
      <c r="CI7413" s="1455"/>
    </row>
    <row r="7414" spans="2:87" s="1365" customFormat="1" x14ac:dyDescent="0.25">
      <c r="B7414" s="1831"/>
      <c r="C7414" s="1831"/>
      <c r="D7414" s="1627"/>
      <c r="E7414" s="1831"/>
      <c r="F7414" s="1831"/>
      <c r="G7414" s="1831"/>
      <c r="S7414" s="1473"/>
      <c r="BU7414" s="1819"/>
      <c r="CI7414" s="1455"/>
    </row>
    <row r="7415" spans="2:87" s="1365" customFormat="1" x14ac:dyDescent="0.25">
      <c r="B7415" s="1831"/>
      <c r="C7415" s="1831"/>
      <c r="D7415" s="1627"/>
      <c r="E7415" s="1831"/>
      <c r="F7415" s="1831"/>
      <c r="G7415" s="1831"/>
      <c r="S7415" s="1473"/>
      <c r="BU7415" s="1819"/>
      <c r="CI7415" s="1455"/>
    </row>
    <row r="7416" spans="2:87" s="1365" customFormat="1" x14ac:dyDescent="0.25">
      <c r="B7416" s="1831"/>
      <c r="C7416" s="1831"/>
      <c r="D7416" s="1627"/>
      <c r="E7416" s="1831"/>
      <c r="F7416" s="1831"/>
      <c r="G7416" s="1831"/>
      <c r="S7416" s="1473"/>
      <c r="BU7416" s="1819"/>
      <c r="CI7416" s="1455"/>
    </row>
    <row r="7417" spans="2:87" s="1365" customFormat="1" x14ac:dyDescent="0.25">
      <c r="B7417" s="1831"/>
      <c r="C7417" s="1831"/>
      <c r="D7417" s="1627"/>
      <c r="E7417" s="1831"/>
      <c r="F7417" s="1831"/>
      <c r="G7417" s="1831"/>
      <c r="S7417" s="1473"/>
      <c r="BU7417" s="1819"/>
      <c r="CI7417" s="1455"/>
    </row>
    <row r="7418" spans="2:87" s="1365" customFormat="1" x14ac:dyDescent="0.25">
      <c r="B7418" s="1831"/>
      <c r="C7418" s="1831"/>
      <c r="D7418" s="1627"/>
      <c r="E7418" s="1831"/>
      <c r="F7418" s="1831"/>
      <c r="G7418" s="1831"/>
      <c r="S7418" s="1473"/>
      <c r="BU7418" s="1819"/>
      <c r="CI7418" s="1455"/>
    </row>
    <row r="7419" spans="2:87" s="1365" customFormat="1" x14ac:dyDescent="0.25">
      <c r="B7419" s="1831"/>
      <c r="C7419" s="1831"/>
      <c r="D7419" s="1627"/>
      <c r="E7419" s="1831"/>
      <c r="F7419" s="1831"/>
      <c r="G7419" s="1831"/>
      <c r="S7419" s="1473"/>
      <c r="BU7419" s="1819"/>
      <c r="CI7419" s="1455"/>
    </row>
    <row r="7420" spans="2:87" s="1365" customFormat="1" x14ac:dyDescent="0.25">
      <c r="B7420" s="1831"/>
      <c r="C7420" s="1831"/>
      <c r="D7420" s="1627"/>
      <c r="E7420" s="1831"/>
      <c r="F7420" s="1831"/>
      <c r="G7420" s="1831"/>
      <c r="S7420" s="1473"/>
      <c r="BU7420" s="1819"/>
      <c r="CI7420" s="1455"/>
    </row>
    <row r="7421" spans="2:87" s="1365" customFormat="1" x14ac:dyDescent="0.25">
      <c r="B7421" s="1831"/>
      <c r="C7421" s="1831"/>
      <c r="D7421" s="1627"/>
      <c r="E7421" s="1831"/>
      <c r="F7421" s="1831"/>
      <c r="G7421" s="1831"/>
      <c r="S7421" s="1473"/>
      <c r="BU7421" s="1819"/>
      <c r="CI7421" s="1455"/>
    </row>
    <row r="7422" spans="2:87" s="1365" customFormat="1" x14ac:dyDescent="0.25">
      <c r="B7422" s="1831"/>
      <c r="C7422" s="1831"/>
      <c r="D7422" s="1627"/>
      <c r="E7422" s="1831"/>
      <c r="F7422" s="1831"/>
      <c r="G7422" s="1831"/>
      <c r="S7422" s="1473"/>
      <c r="BU7422" s="1819"/>
      <c r="CI7422" s="1455"/>
    </row>
    <row r="7423" spans="2:87" s="1365" customFormat="1" x14ac:dyDescent="0.25">
      <c r="B7423" s="1831"/>
      <c r="C7423" s="1831"/>
      <c r="D7423" s="1627"/>
      <c r="E7423" s="1831"/>
      <c r="F7423" s="1831"/>
      <c r="G7423" s="1831"/>
      <c r="S7423" s="1473"/>
      <c r="BU7423" s="1819"/>
      <c r="CI7423" s="1455"/>
    </row>
    <row r="7424" spans="2:87" s="1365" customFormat="1" x14ac:dyDescent="0.25">
      <c r="B7424" s="1831"/>
      <c r="C7424" s="1831"/>
      <c r="D7424" s="1627"/>
      <c r="E7424" s="1831"/>
      <c r="F7424" s="1831"/>
      <c r="G7424" s="1831"/>
      <c r="S7424" s="1473"/>
      <c r="BU7424" s="1819"/>
      <c r="CI7424" s="1455"/>
    </row>
    <row r="7425" spans="2:87" s="1365" customFormat="1" x14ac:dyDescent="0.25">
      <c r="B7425" s="1831"/>
      <c r="C7425" s="1831"/>
      <c r="D7425" s="1627"/>
      <c r="E7425" s="1831"/>
      <c r="F7425" s="1831"/>
      <c r="G7425" s="1831"/>
      <c r="S7425" s="1473"/>
      <c r="BU7425" s="1819"/>
      <c r="CI7425" s="1455"/>
    </row>
    <row r="7426" spans="2:87" s="1365" customFormat="1" x14ac:dyDescent="0.25">
      <c r="B7426" s="1831"/>
      <c r="C7426" s="1831"/>
      <c r="D7426" s="1627"/>
      <c r="E7426" s="1831"/>
      <c r="F7426" s="1831"/>
      <c r="G7426" s="1831"/>
      <c r="S7426" s="1473"/>
      <c r="BU7426" s="1819"/>
      <c r="CI7426" s="1455"/>
    </row>
    <row r="7427" spans="2:87" s="1365" customFormat="1" x14ac:dyDescent="0.25">
      <c r="B7427" s="1831"/>
      <c r="C7427" s="1831"/>
      <c r="D7427" s="1627"/>
      <c r="E7427" s="1831"/>
      <c r="F7427" s="1831"/>
      <c r="G7427" s="1831"/>
      <c r="S7427" s="1473"/>
      <c r="BU7427" s="1819"/>
      <c r="CI7427" s="1455"/>
    </row>
    <row r="7428" spans="2:87" s="1365" customFormat="1" x14ac:dyDescent="0.25">
      <c r="B7428" s="1831"/>
      <c r="C7428" s="1831"/>
      <c r="D7428" s="1627"/>
      <c r="E7428" s="1831"/>
      <c r="F7428" s="1831"/>
      <c r="G7428" s="1831"/>
      <c r="S7428" s="1473"/>
      <c r="BU7428" s="1819"/>
      <c r="CI7428" s="1455"/>
    </row>
    <row r="7429" spans="2:87" s="1365" customFormat="1" x14ac:dyDescent="0.25">
      <c r="B7429" s="1831"/>
      <c r="C7429" s="1831"/>
      <c r="D7429" s="1627"/>
      <c r="E7429" s="1831"/>
      <c r="F7429" s="1831"/>
      <c r="G7429" s="1831"/>
      <c r="S7429" s="1473"/>
      <c r="BU7429" s="1819"/>
      <c r="CI7429" s="1455"/>
    </row>
    <row r="7430" spans="2:87" s="1365" customFormat="1" x14ac:dyDescent="0.25">
      <c r="B7430" s="1831"/>
      <c r="C7430" s="1831"/>
      <c r="D7430" s="1627"/>
      <c r="E7430" s="1831"/>
      <c r="F7430" s="1831"/>
      <c r="G7430" s="1831"/>
      <c r="S7430" s="1473"/>
      <c r="BU7430" s="1819"/>
      <c r="CI7430" s="1455"/>
    </row>
    <row r="7431" spans="2:87" s="1365" customFormat="1" x14ac:dyDescent="0.25">
      <c r="B7431" s="1831"/>
      <c r="C7431" s="1831"/>
      <c r="D7431" s="1627"/>
      <c r="E7431" s="1831"/>
      <c r="F7431" s="1831"/>
      <c r="G7431" s="1831"/>
      <c r="S7431" s="1473"/>
      <c r="BU7431" s="1819"/>
      <c r="CI7431" s="1455"/>
    </row>
    <row r="7432" spans="2:87" s="1365" customFormat="1" x14ac:dyDescent="0.25">
      <c r="B7432" s="1831"/>
      <c r="C7432" s="1831"/>
      <c r="D7432" s="1627"/>
      <c r="E7432" s="1831"/>
      <c r="F7432" s="1831"/>
      <c r="G7432" s="1831"/>
      <c r="S7432" s="1473"/>
      <c r="BU7432" s="1819"/>
      <c r="CI7432" s="1455"/>
    </row>
    <row r="7433" spans="2:87" s="1365" customFormat="1" x14ac:dyDescent="0.25">
      <c r="B7433" s="1831"/>
      <c r="C7433" s="1831"/>
      <c r="D7433" s="1627"/>
      <c r="E7433" s="1831"/>
      <c r="F7433" s="1831"/>
      <c r="G7433" s="1831"/>
      <c r="S7433" s="1473"/>
      <c r="BU7433" s="1819"/>
      <c r="CI7433" s="1455"/>
    </row>
    <row r="7434" spans="2:87" s="1365" customFormat="1" x14ac:dyDescent="0.25">
      <c r="B7434" s="1831"/>
      <c r="C7434" s="1831"/>
      <c r="D7434" s="1627"/>
      <c r="E7434" s="1831"/>
      <c r="F7434" s="1831"/>
      <c r="G7434" s="1831"/>
      <c r="S7434" s="1473"/>
      <c r="BU7434" s="1819"/>
      <c r="CI7434" s="1455"/>
    </row>
    <row r="7435" spans="2:87" s="1365" customFormat="1" x14ac:dyDescent="0.25">
      <c r="B7435" s="1831"/>
      <c r="C7435" s="1831"/>
      <c r="D7435" s="1627"/>
      <c r="E7435" s="1831"/>
      <c r="F7435" s="1831"/>
      <c r="G7435" s="1831"/>
      <c r="S7435" s="1473"/>
      <c r="BU7435" s="1819"/>
      <c r="CI7435" s="1455"/>
    </row>
    <row r="7436" spans="2:87" s="1365" customFormat="1" x14ac:dyDescent="0.25">
      <c r="B7436" s="1831"/>
      <c r="C7436" s="1831"/>
      <c r="D7436" s="1627"/>
      <c r="E7436" s="1831"/>
      <c r="F7436" s="1831"/>
      <c r="G7436" s="1831"/>
      <c r="S7436" s="1473"/>
      <c r="BU7436" s="1819"/>
      <c r="CI7436" s="1455"/>
    </row>
    <row r="7437" spans="2:87" s="1365" customFormat="1" x14ac:dyDescent="0.25">
      <c r="B7437" s="1831"/>
      <c r="C7437" s="1831"/>
      <c r="D7437" s="1627"/>
      <c r="E7437" s="1831"/>
      <c r="F7437" s="1831"/>
      <c r="G7437" s="1831"/>
      <c r="S7437" s="1473"/>
      <c r="BU7437" s="1819"/>
      <c r="CI7437" s="1455"/>
    </row>
    <row r="7438" spans="2:87" s="1365" customFormat="1" x14ac:dyDescent="0.25">
      <c r="B7438" s="1831"/>
      <c r="C7438" s="1831"/>
      <c r="D7438" s="1627"/>
      <c r="E7438" s="1831"/>
      <c r="F7438" s="1831"/>
      <c r="G7438" s="1831"/>
      <c r="S7438" s="1473"/>
      <c r="BU7438" s="1819"/>
      <c r="CI7438" s="1455"/>
    </row>
    <row r="7439" spans="2:87" s="1365" customFormat="1" x14ac:dyDescent="0.25">
      <c r="B7439" s="1831"/>
      <c r="C7439" s="1831"/>
      <c r="D7439" s="1627"/>
      <c r="E7439" s="1831"/>
      <c r="F7439" s="1831"/>
      <c r="G7439" s="1831"/>
      <c r="S7439" s="1473"/>
      <c r="BU7439" s="1819"/>
      <c r="CI7439" s="1455"/>
    </row>
    <row r="7440" spans="2:87" s="1365" customFormat="1" x14ac:dyDescent="0.25">
      <c r="B7440" s="1831"/>
      <c r="C7440" s="1831"/>
      <c r="D7440" s="1627"/>
      <c r="E7440" s="1831"/>
      <c r="F7440" s="1831"/>
      <c r="G7440" s="1831"/>
      <c r="S7440" s="1473"/>
      <c r="BU7440" s="1819"/>
      <c r="CI7440" s="1455"/>
    </row>
    <row r="7441" spans="2:87" s="1365" customFormat="1" x14ac:dyDescent="0.25">
      <c r="B7441" s="1831"/>
      <c r="C7441" s="1831"/>
      <c r="D7441" s="1627"/>
      <c r="E7441" s="1831"/>
      <c r="F7441" s="1831"/>
      <c r="G7441" s="1831"/>
      <c r="S7441" s="1473"/>
      <c r="BU7441" s="1819"/>
      <c r="CI7441" s="1455"/>
    </row>
    <row r="7442" spans="2:87" s="1365" customFormat="1" x14ac:dyDescent="0.25">
      <c r="B7442" s="1831"/>
      <c r="C7442" s="1831"/>
      <c r="D7442" s="1627"/>
      <c r="E7442" s="1831"/>
      <c r="F7442" s="1831"/>
      <c r="G7442" s="1831"/>
      <c r="S7442" s="1473"/>
      <c r="BU7442" s="1819"/>
      <c r="CI7442" s="1455"/>
    </row>
    <row r="7443" spans="2:87" s="1365" customFormat="1" x14ac:dyDescent="0.25">
      <c r="B7443" s="1831"/>
      <c r="C7443" s="1831"/>
      <c r="D7443" s="1627"/>
      <c r="E7443" s="1831"/>
      <c r="F7443" s="1831"/>
      <c r="G7443" s="1831"/>
      <c r="S7443" s="1473"/>
      <c r="BU7443" s="1819"/>
      <c r="CI7443" s="1455"/>
    </row>
    <row r="7444" spans="2:87" s="1365" customFormat="1" x14ac:dyDescent="0.25">
      <c r="B7444" s="1831"/>
      <c r="C7444" s="1831"/>
      <c r="D7444" s="1627"/>
      <c r="E7444" s="1831"/>
      <c r="F7444" s="1831"/>
      <c r="G7444" s="1831"/>
      <c r="S7444" s="1473"/>
      <c r="BU7444" s="1819"/>
      <c r="CI7444" s="1455"/>
    </row>
    <row r="7445" spans="2:87" s="1365" customFormat="1" x14ac:dyDescent="0.25">
      <c r="B7445" s="1831"/>
      <c r="C7445" s="1831"/>
      <c r="D7445" s="1627"/>
      <c r="E7445" s="1831"/>
      <c r="F7445" s="1831"/>
      <c r="G7445" s="1831"/>
      <c r="S7445" s="1473"/>
      <c r="BU7445" s="1819"/>
      <c r="CI7445" s="1455"/>
    </row>
    <row r="7446" spans="2:87" s="1365" customFormat="1" x14ac:dyDescent="0.25">
      <c r="B7446" s="1831"/>
      <c r="C7446" s="1831"/>
      <c r="D7446" s="1627"/>
      <c r="E7446" s="1831"/>
      <c r="F7446" s="1831"/>
      <c r="G7446" s="1831"/>
      <c r="S7446" s="1473"/>
      <c r="BU7446" s="1819"/>
      <c r="CI7446" s="1455"/>
    </row>
    <row r="7447" spans="2:87" s="1365" customFormat="1" x14ac:dyDescent="0.25">
      <c r="B7447" s="1831"/>
      <c r="C7447" s="1831"/>
      <c r="D7447" s="1627"/>
      <c r="E7447" s="1831"/>
      <c r="F7447" s="1831"/>
      <c r="G7447" s="1831"/>
      <c r="S7447" s="1473"/>
      <c r="BU7447" s="1819"/>
      <c r="CI7447" s="1455"/>
    </row>
    <row r="7448" spans="2:87" s="1365" customFormat="1" x14ac:dyDescent="0.25">
      <c r="B7448" s="1831"/>
      <c r="C7448" s="1831"/>
      <c r="D7448" s="1627"/>
      <c r="E7448" s="1831"/>
      <c r="F7448" s="1831"/>
      <c r="G7448" s="1831"/>
      <c r="S7448" s="1473"/>
      <c r="BU7448" s="1819"/>
      <c r="CI7448" s="1455"/>
    </row>
    <row r="7449" spans="2:87" s="1365" customFormat="1" x14ac:dyDescent="0.25">
      <c r="B7449" s="1831"/>
      <c r="C7449" s="1831"/>
      <c r="D7449" s="1627"/>
      <c r="E7449" s="1831"/>
      <c r="F7449" s="1831"/>
      <c r="G7449" s="1831"/>
      <c r="S7449" s="1473"/>
      <c r="BU7449" s="1819"/>
      <c r="CI7449" s="1455"/>
    </row>
    <row r="7450" spans="2:87" s="1365" customFormat="1" x14ac:dyDescent="0.25">
      <c r="B7450" s="1831"/>
      <c r="C7450" s="1831"/>
      <c r="D7450" s="1627"/>
      <c r="E7450" s="1831"/>
      <c r="F7450" s="1831"/>
      <c r="G7450" s="1831"/>
      <c r="S7450" s="1473"/>
      <c r="BU7450" s="1819"/>
      <c r="CI7450" s="1455"/>
    </row>
    <row r="7451" spans="2:87" s="1365" customFormat="1" x14ac:dyDescent="0.25">
      <c r="B7451" s="1831"/>
      <c r="C7451" s="1831"/>
      <c r="D7451" s="1627"/>
      <c r="E7451" s="1831"/>
      <c r="F7451" s="1831"/>
      <c r="G7451" s="1831"/>
      <c r="S7451" s="1473"/>
      <c r="BU7451" s="1819"/>
      <c r="CI7451" s="1455"/>
    </row>
    <row r="7452" spans="2:87" s="1365" customFormat="1" x14ac:dyDescent="0.25">
      <c r="B7452" s="1831"/>
      <c r="C7452" s="1831"/>
      <c r="D7452" s="1627"/>
      <c r="E7452" s="1831"/>
      <c r="F7452" s="1831"/>
      <c r="G7452" s="1831"/>
      <c r="S7452" s="1473"/>
      <c r="BU7452" s="1819"/>
      <c r="CI7452" s="1455"/>
    </row>
    <row r="7453" spans="2:87" s="1365" customFormat="1" x14ac:dyDescent="0.25">
      <c r="B7453" s="1831"/>
      <c r="C7453" s="1831"/>
      <c r="D7453" s="1627"/>
      <c r="E7453" s="1831"/>
      <c r="F7453" s="1831"/>
      <c r="G7453" s="1831"/>
      <c r="S7453" s="1473"/>
      <c r="BU7453" s="1819"/>
      <c r="CI7453" s="1455"/>
    </row>
    <row r="7454" spans="2:87" s="1365" customFormat="1" x14ac:dyDescent="0.25">
      <c r="B7454" s="1831"/>
      <c r="C7454" s="1831"/>
      <c r="D7454" s="1627"/>
      <c r="E7454" s="1831"/>
      <c r="F7454" s="1831"/>
      <c r="G7454" s="1831"/>
      <c r="S7454" s="1473"/>
      <c r="BU7454" s="1819"/>
      <c r="CI7454" s="1455"/>
    </row>
    <row r="7455" spans="2:87" s="1365" customFormat="1" x14ac:dyDescent="0.25">
      <c r="B7455" s="1831"/>
      <c r="C7455" s="1831"/>
      <c r="D7455" s="1627"/>
      <c r="E7455" s="1831"/>
      <c r="F7455" s="1831"/>
      <c r="G7455" s="1831"/>
      <c r="S7455" s="1473"/>
      <c r="BU7455" s="1819"/>
      <c r="CI7455" s="1455"/>
    </row>
    <row r="7456" spans="2:87" s="1365" customFormat="1" x14ac:dyDescent="0.25">
      <c r="B7456" s="1831"/>
      <c r="C7456" s="1831"/>
      <c r="D7456" s="1627"/>
      <c r="E7456" s="1831"/>
      <c r="F7456" s="1831"/>
      <c r="G7456" s="1831"/>
      <c r="S7456" s="1473"/>
      <c r="BU7456" s="1819"/>
      <c r="CI7456" s="1455"/>
    </row>
    <row r="7457" spans="2:87" s="1365" customFormat="1" x14ac:dyDescent="0.25">
      <c r="B7457" s="1831"/>
      <c r="C7457" s="1831"/>
      <c r="D7457" s="1627"/>
      <c r="E7457" s="1831"/>
      <c r="F7457" s="1831"/>
      <c r="G7457" s="1831"/>
      <c r="S7457" s="1473"/>
      <c r="BU7457" s="1819"/>
      <c r="CI7457" s="1455"/>
    </row>
    <row r="7458" spans="2:87" s="1365" customFormat="1" x14ac:dyDescent="0.25">
      <c r="B7458" s="1831"/>
      <c r="C7458" s="1831"/>
      <c r="D7458" s="1627"/>
      <c r="E7458" s="1831"/>
      <c r="F7458" s="1831"/>
      <c r="G7458" s="1831"/>
      <c r="S7458" s="1473"/>
      <c r="BU7458" s="1819"/>
      <c r="CI7458" s="1455"/>
    </row>
    <row r="7459" spans="2:87" s="1365" customFormat="1" x14ac:dyDescent="0.25">
      <c r="B7459" s="1831"/>
      <c r="C7459" s="1831"/>
      <c r="D7459" s="1627"/>
      <c r="E7459" s="1831"/>
      <c r="F7459" s="1831"/>
      <c r="G7459" s="1831"/>
      <c r="S7459" s="1473"/>
      <c r="BU7459" s="1819"/>
      <c r="CI7459" s="1455"/>
    </row>
    <row r="7460" spans="2:87" s="1365" customFormat="1" x14ac:dyDescent="0.25">
      <c r="B7460" s="1831"/>
      <c r="C7460" s="1831"/>
      <c r="D7460" s="1627"/>
      <c r="E7460" s="1831"/>
      <c r="F7460" s="1831"/>
      <c r="G7460" s="1831"/>
      <c r="S7460" s="1473"/>
      <c r="BU7460" s="1819"/>
      <c r="CI7460" s="1455"/>
    </row>
    <row r="7461" spans="2:87" s="1365" customFormat="1" x14ac:dyDescent="0.25">
      <c r="B7461" s="1831"/>
      <c r="C7461" s="1831"/>
      <c r="D7461" s="1627"/>
      <c r="E7461" s="1831"/>
      <c r="F7461" s="1831"/>
      <c r="G7461" s="1831"/>
      <c r="S7461" s="1473"/>
      <c r="BU7461" s="1819"/>
      <c r="CI7461" s="1455"/>
    </row>
    <row r="7462" spans="2:87" s="1365" customFormat="1" x14ac:dyDescent="0.25">
      <c r="B7462" s="1831"/>
      <c r="C7462" s="1831"/>
      <c r="D7462" s="1627"/>
      <c r="E7462" s="1831"/>
      <c r="F7462" s="1831"/>
      <c r="G7462" s="1831"/>
      <c r="S7462" s="1473"/>
      <c r="BU7462" s="1819"/>
      <c r="CI7462" s="1455"/>
    </row>
    <row r="7463" spans="2:87" s="1365" customFormat="1" x14ac:dyDescent="0.25">
      <c r="B7463" s="1831"/>
      <c r="C7463" s="1831"/>
      <c r="D7463" s="1627"/>
      <c r="E7463" s="1831"/>
      <c r="F7463" s="1831"/>
      <c r="G7463" s="1831"/>
      <c r="S7463" s="1473"/>
      <c r="BU7463" s="1819"/>
      <c r="CI7463" s="1455"/>
    </row>
    <row r="7464" spans="2:87" s="1365" customFormat="1" x14ac:dyDescent="0.25">
      <c r="B7464" s="1831"/>
      <c r="C7464" s="1831"/>
      <c r="D7464" s="1627"/>
      <c r="E7464" s="1831"/>
      <c r="F7464" s="1831"/>
      <c r="G7464" s="1831"/>
      <c r="S7464" s="1473"/>
      <c r="BU7464" s="1819"/>
      <c r="CI7464" s="1455"/>
    </row>
    <row r="7465" spans="2:87" s="1365" customFormat="1" x14ac:dyDescent="0.25">
      <c r="B7465" s="1831"/>
      <c r="C7465" s="1831"/>
      <c r="D7465" s="1627"/>
      <c r="E7465" s="1831"/>
      <c r="F7465" s="1831"/>
      <c r="G7465" s="1831"/>
      <c r="S7465" s="1473"/>
      <c r="BU7465" s="1819"/>
      <c r="CI7465" s="1455"/>
    </row>
    <row r="7466" spans="2:87" s="1365" customFormat="1" x14ac:dyDescent="0.25">
      <c r="B7466" s="1831"/>
      <c r="C7466" s="1831"/>
      <c r="D7466" s="1627"/>
      <c r="E7466" s="1831"/>
      <c r="F7466" s="1831"/>
      <c r="G7466" s="1831"/>
      <c r="S7466" s="1473"/>
      <c r="BU7466" s="1819"/>
      <c r="CI7466" s="1455"/>
    </row>
    <row r="7467" spans="2:87" s="1365" customFormat="1" x14ac:dyDescent="0.25">
      <c r="B7467" s="1831"/>
      <c r="C7467" s="1831"/>
      <c r="D7467" s="1627"/>
      <c r="E7467" s="1831"/>
      <c r="F7467" s="1831"/>
      <c r="G7467" s="1831"/>
      <c r="S7467" s="1473"/>
      <c r="BU7467" s="1819"/>
      <c r="CI7467" s="1455"/>
    </row>
    <row r="7468" spans="2:87" s="1365" customFormat="1" x14ac:dyDescent="0.25">
      <c r="B7468" s="1831"/>
      <c r="C7468" s="1831"/>
      <c r="D7468" s="1627"/>
      <c r="E7468" s="1831"/>
      <c r="F7468" s="1831"/>
      <c r="G7468" s="1831"/>
      <c r="S7468" s="1473"/>
      <c r="BU7468" s="1819"/>
      <c r="CI7468" s="1455"/>
    </row>
    <row r="7469" spans="2:87" s="1365" customFormat="1" x14ac:dyDescent="0.25">
      <c r="B7469" s="1831"/>
      <c r="C7469" s="1831"/>
      <c r="D7469" s="1627"/>
      <c r="E7469" s="1831"/>
      <c r="F7469" s="1831"/>
      <c r="G7469" s="1831"/>
      <c r="S7469" s="1473"/>
      <c r="BU7469" s="1819"/>
      <c r="CI7469" s="1455"/>
    </row>
    <row r="7470" spans="2:87" s="1365" customFormat="1" x14ac:dyDescent="0.25">
      <c r="B7470" s="1831"/>
      <c r="C7470" s="1831"/>
      <c r="D7470" s="1627"/>
      <c r="E7470" s="1831"/>
      <c r="F7470" s="1831"/>
      <c r="G7470" s="1831"/>
      <c r="S7470" s="1473"/>
      <c r="BU7470" s="1819"/>
      <c r="CI7470" s="1455"/>
    </row>
    <row r="7471" spans="2:87" s="1365" customFormat="1" x14ac:dyDescent="0.25">
      <c r="B7471" s="1831"/>
      <c r="C7471" s="1831"/>
      <c r="D7471" s="1627"/>
      <c r="E7471" s="1831"/>
      <c r="F7471" s="1831"/>
      <c r="G7471" s="1831"/>
      <c r="S7471" s="1473"/>
      <c r="BU7471" s="1819"/>
      <c r="CI7471" s="1455"/>
    </row>
    <row r="7472" spans="2:87" s="1365" customFormat="1" x14ac:dyDescent="0.25">
      <c r="B7472" s="1831"/>
      <c r="C7472" s="1831"/>
      <c r="D7472" s="1627"/>
      <c r="E7472" s="1831"/>
      <c r="F7472" s="1831"/>
      <c r="G7472" s="1831"/>
      <c r="S7472" s="1473"/>
      <c r="BU7472" s="1819"/>
      <c r="CI7472" s="1455"/>
    </row>
    <row r="7473" spans="2:87" s="1365" customFormat="1" x14ac:dyDescent="0.25">
      <c r="B7473" s="1831"/>
      <c r="C7473" s="1831"/>
      <c r="D7473" s="1627"/>
      <c r="E7473" s="1831"/>
      <c r="F7473" s="1831"/>
      <c r="G7473" s="1831"/>
      <c r="S7473" s="1473"/>
      <c r="BU7473" s="1819"/>
      <c r="CI7473" s="1455"/>
    </row>
    <row r="7474" spans="2:87" s="1365" customFormat="1" x14ac:dyDescent="0.25">
      <c r="B7474" s="1831"/>
      <c r="C7474" s="1831"/>
      <c r="D7474" s="1627"/>
      <c r="E7474" s="1831"/>
      <c r="F7474" s="1831"/>
      <c r="G7474" s="1831"/>
      <c r="S7474" s="1473"/>
      <c r="BU7474" s="1819"/>
      <c r="CI7474" s="1455"/>
    </row>
    <row r="7475" spans="2:87" s="1365" customFormat="1" x14ac:dyDescent="0.25">
      <c r="B7475" s="1831"/>
      <c r="C7475" s="1831"/>
      <c r="D7475" s="1627"/>
      <c r="E7475" s="1831"/>
      <c r="F7475" s="1831"/>
      <c r="G7475" s="1831"/>
      <c r="S7475" s="1473"/>
      <c r="BU7475" s="1819"/>
      <c r="CI7475" s="1455"/>
    </row>
    <row r="7476" spans="2:87" s="1365" customFormat="1" x14ac:dyDescent="0.25">
      <c r="B7476" s="1831"/>
      <c r="C7476" s="1831"/>
      <c r="D7476" s="1627"/>
      <c r="E7476" s="1831"/>
      <c r="F7476" s="1831"/>
      <c r="G7476" s="1831"/>
      <c r="S7476" s="1473"/>
      <c r="BU7476" s="1819"/>
      <c r="CI7476" s="1455"/>
    </row>
    <row r="7477" spans="2:87" s="1365" customFormat="1" x14ac:dyDescent="0.25">
      <c r="B7477" s="1831"/>
      <c r="C7477" s="1831"/>
      <c r="D7477" s="1627"/>
      <c r="E7477" s="1831"/>
      <c r="F7477" s="1831"/>
      <c r="G7477" s="1831"/>
      <c r="S7477" s="1473"/>
      <c r="BU7477" s="1819"/>
      <c r="CI7477" s="1455"/>
    </row>
    <row r="7478" spans="2:87" s="1365" customFormat="1" x14ac:dyDescent="0.25">
      <c r="B7478" s="1831"/>
      <c r="C7478" s="1831"/>
      <c r="D7478" s="1627"/>
      <c r="E7478" s="1831"/>
      <c r="F7478" s="1831"/>
      <c r="G7478" s="1831"/>
      <c r="S7478" s="1473"/>
      <c r="BU7478" s="1819"/>
      <c r="CI7478" s="1455"/>
    </row>
    <row r="7479" spans="2:87" s="1365" customFormat="1" x14ac:dyDescent="0.25">
      <c r="B7479" s="1831"/>
      <c r="C7479" s="1831"/>
      <c r="D7479" s="1627"/>
      <c r="E7479" s="1831"/>
      <c r="F7479" s="1831"/>
      <c r="G7479" s="1831"/>
      <c r="S7479" s="1473"/>
      <c r="BU7479" s="1819"/>
      <c r="CI7479" s="1455"/>
    </row>
    <row r="7480" spans="2:87" s="1365" customFormat="1" x14ac:dyDescent="0.25">
      <c r="B7480" s="1831"/>
      <c r="C7480" s="1831"/>
      <c r="D7480" s="1627"/>
      <c r="E7480" s="1831"/>
      <c r="F7480" s="1831"/>
      <c r="G7480" s="1831"/>
      <c r="S7480" s="1473"/>
      <c r="BU7480" s="1819"/>
      <c r="CI7480" s="1455"/>
    </row>
    <row r="7481" spans="2:87" s="1365" customFormat="1" x14ac:dyDescent="0.25">
      <c r="B7481" s="1831"/>
      <c r="C7481" s="1831"/>
      <c r="D7481" s="1627"/>
      <c r="E7481" s="1831"/>
      <c r="F7481" s="1831"/>
      <c r="G7481" s="1831"/>
      <c r="S7481" s="1473"/>
      <c r="BU7481" s="1819"/>
      <c r="CI7481" s="1455"/>
    </row>
    <row r="7482" spans="2:87" s="1365" customFormat="1" x14ac:dyDescent="0.25">
      <c r="B7482" s="1831"/>
      <c r="C7482" s="1831"/>
      <c r="D7482" s="1627"/>
      <c r="E7482" s="1831"/>
      <c r="F7482" s="1831"/>
      <c r="G7482" s="1831"/>
      <c r="S7482" s="1473"/>
      <c r="BU7482" s="1819"/>
      <c r="CI7482" s="1455"/>
    </row>
    <row r="7483" spans="2:87" s="1365" customFormat="1" x14ac:dyDescent="0.25">
      <c r="B7483" s="1831"/>
      <c r="C7483" s="1831"/>
      <c r="D7483" s="1627"/>
      <c r="E7483" s="1831"/>
      <c r="F7483" s="1831"/>
      <c r="G7483" s="1831"/>
      <c r="S7483" s="1473"/>
      <c r="BU7483" s="1819"/>
      <c r="CI7483" s="1455"/>
    </row>
    <row r="7484" spans="2:87" s="1365" customFormat="1" x14ac:dyDescent="0.25">
      <c r="B7484" s="1831"/>
      <c r="C7484" s="1831"/>
      <c r="D7484" s="1627"/>
      <c r="E7484" s="1831"/>
      <c r="F7484" s="1831"/>
      <c r="G7484" s="1831"/>
      <c r="S7484" s="1473"/>
      <c r="BU7484" s="1819"/>
      <c r="CI7484" s="1455"/>
    </row>
    <row r="7485" spans="2:87" s="1365" customFormat="1" x14ac:dyDescent="0.25">
      <c r="B7485" s="1831"/>
      <c r="C7485" s="1831"/>
      <c r="D7485" s="1627"/>
      <c r="E7485" s="1831"/>
      <c r="F7485" s="1831"/>
      <c r="G7485" s="1831"/>
      <c r="S7485" s="1473"/>
      <c r="BU7485" s="1819"/>
      <c r="CI7485" s="1455"/>
    </row>
    <row r="7486" spans="2:87" s="1365" customFormat="1" x14ac:dyDescent="0.25">
      <c r="B7486" s="1831"/>
      <c r="C7486" s="1831"/>
      <c r="D7486" s="1627"/>
      <c r="E7486" s="1831"/>
      <c r="F7486" s="1831"/>
      <c r="G7486" s="1831"/>
      <c r="S7486" s="1473"/>
      <c r="BU7486" s="1819"/>
      <c r="CI7486" s="1455"/>
    </row>
    <row r="7487" spans="2:87" s="1365" customFormat="1" x14ac:dyDescent="0.25">
      <c r="B7487" s="1831"/>
      <c r="C7487" s="1831"/>
      <c r="D7487" s="1627"/>
      <c r="E7487" s="1831"/>
      <c r="F7487" s="1831"/>
      <c r="G7487" s="1831"/>
      <c r="S7487" s="1473"/>
      <c r="BU7487" s="1819"/>
      <c r="CI7487" s="1455"/>
    </row>
    <row r="7488" spans="2:87" s="1365" customFormat="1" x14ac:dyDescent="0.25">
      <c r="B7488" s="1831"/>
      <c r="C7488" s="1831"/>
      <c r="D7488" s="1627"/>
      <c r="E7488" s="1831"/>
      <c r="F7488" s="1831"/>
      <c r="G7488" s="1831"/>
      <c r="S7488" s="1473"/>
      <c r="BU7488" s="1819"/>
      <c r="CI7488" s="1455"/>
    </row>
    <row r="7489" spans="2:87" s="1365" customFormat="1" x14ac:dyDescent="0.25">
      <c r="B7489" s="1831"/>
      <c r="C7489" s="1831"/>
      <c r="D7489" s="1627"/>
      <c r="E7489" s="1831"/>
      <c r="F7489" s="1831"/>
      <c r="G7489" s="1831"/>
      <c r="S7489" s="1473"/>
      <c r="BU7489" s="1819"/>
      <c r="CI7489" s="1455"/>
    </row>
    <row r="7490" spans="2:87" s="1365" customFormat="1" x14ac:dyDescent="0.25">
      <c r="B7490" s="1831"/>
      <c r="C7490" s="1831"/>
      <c r="D7490" s="1627"/>
      <c r="E7490" s="1831"/>
      <c r="F7490" s="1831"/>
      <c r="G7490" s="1831"/>
      <c r="S7490" s="1473"/>
      <c r="BU7490" s="1819"/>
      <c r="CI7490" s="1455"/>
    </row>
    <row r="7491" spans="2:87" s="1365" customFormat="1" x14ac:dyDescent="0.25">
      <c r="B7491" s="1831"/>
      <c r="C7491" s="1831"/>
      <c r="D7491" s="1627"/>
      <c r="E7491" s="1831"/>
      <c r="F7491" s="1831"/>
      <c r="G7491" s="1831"/>
      <c r="S7491" s="1473"/>
      <c r="BU7491" s="1819"/>
      <c r="CI7491" s="1455"/>
    </row>
    <row r="7492" spans="2:87" s="1365" customFormat="1" x14ac:dyDescent="0.25">
      <c r="B7492" s="1831"/>
      <c r="C7492" s="1831"/>
      <c r="D7492" s="1627"/>
      <c r="E7492" s="1831"/>
      <c r="F7492" s="1831"/>
      <c r="G7492" s="1831"/>
      <c r="S7492" s="1473"/>
      <c r="BU7492" s="1819"/>
      <c r="CI7492" s="1455"/>
    </row>
    <row r="7493" spans="2:87" s="1365" customFormat="1" x14ac:dyDescent="0.25">
      <c r="B7493" s="1831"/>
      <c r="C7493" s="1831"/>
      <c r="D7493" s="1627"/>
      <c r="E7493" s="1831"/>
      <c r="F7493" s="1831"/>
      <c r="G7493" s="1831"/>
      <c r="S7493" s="1473"/>
      <c r="BU7493" s="1819"/>
      <c r="CI7493" s="1455"/>
    </row>
    <row r="7494" spans="2:87" s="1365" customFormat="1" x14ac:dyDescent="0.25">
      <c r="B7494" s="1831"/>
      <c r="C7494" s="1831"/>
      <c r="D7494" s="1627"/>
      <c r="E7494" s="1831"/>
      <c r="F7494" s="1831"/>
      <c r="G7494" s="1831"/>
      <c r="S7494" s="1473"/>
      <c r="BU7494" s="1819"/>
      <c r="CI7494" s="1455"/>
    </row>
    <row r="7495" spans="2:87" s="1365" customFormat="1" x14ac:dyDescent="0.25">
      <c r="B7495" s="1831"/>
      <c r="C7495" s="1831"/>
      <c r="D7495" s="1627"/>
      <c r="E7495" s="1831"/>
      <c r="F7495" s="1831"/>
      <c r="G7495" s="1831"/>
      <c r="S7495" s="1473"/>
      <c r="BU7495" s="1819"/>
      <c r="CI7495" s="1455"/>
    </row>
    <row r="7496" spans="2:87" s="1365" customFormat="1" x14ac:dyDescent="0.25">
      <c r="B7496" s="1831"/>
      <c r="C7496" s="1831"/>
      <c r="D7496" s="1627"/>
      <c r="E7496" s="1831"/>
      <c r="F7496" s="1831"/>
      <c r="G7496" s="1831"/>
      <c r="S7496" s="1473"/>
      <c r="BU7496" s="1819"/>
      <c r="CI7496" s="1455"/>
    </row>
    <row r="7497" spans="2:87" s="1365" customFormat="1" x14ac:dyDescent="0.25">
      <c r="B7497" s="1831"/>
      <c r="C7497" s="1831"/>
      <c r="D7497" s="1627"/>
      <c r="E7497" s="1831"/>
      <c r="F7497" s="1831"/>
      <c r="G7497" s="1831"/>
      <c r="S7497" s="1473"/>
      <c r="BU7497" s="1819"/>
      <c r="CI7497" s="1455"/>
    </row>
    <row r="7498" spans="2:87" s="1365" customFormat="1" x14ac:dyDescent="0.25">
      <c r="B7498" s="1831"/>
      <c r="C7498" s="1831"/>
      <c r="D7498" s="1627"/>
      <c r="E7498" s="1831"/>
      <c r="F7498" s="1831"/>
      <c r="G7498" s="1831"/>
      <c r="S7498" s="1473"/>
      <c r="BU7498" s="1819"/>
      <c r="CI7498" s="1455"/>
    </row>
    <row r="7499" spans="2:87" s="1365" customFormat="1" x14ac:dyDescent="0.25">
      <c r="B7499" s="1831"/>
      <c r="C7499" s="1831"/>
      <c r="D7499" s="1627"/>
      <c r="E7499" s="1831"/>
      <c r="F7499" s="1831"/>
      <c r="G7499" s="1831"/>
      <c r="S7499" s="1473"/>
      <c r="BU7499" s="1819"/>
      <c r="CI7499" s="1455"/>
    </row>
    <row r="7500" spans="2:87" s="1365" customFormat="1" x14ac:dyDescent="0.25">
      <c r="B7500" s="1831"/>
      <c r="C7500" s="1831"/>
      <c r="D7500" s="1627"/>
      <c r="E7500" s="1831"/>
      <c r="F7500" s="1831"/>
      <c r="G7500" s="1831"/>
      <c r="S7500" s="1473"/>
      <c r="BU7500" s="1819"/>
      <c r="CI7500" s="1455"/>
    </row>
    <row r="7501" spans="2:87" s="1365" customFormat="1" x14ac:dyDescent="0.25">
      <c r="B7501" s="1831"/>
      <c r="C7501" s="1831"/>
      <c r="D7501" s="1627"/>
      <c r="E7501" s="1831"/>
      <c r="F7501" s="1831"/>
      <c r="G7501" s="1831"/>
      <c r="S7501" s="1473"/>
      <c r="BU7501" s="1819"/>
      <c r="CI7501" s="1455"/>
    </row>
    <row r="7502" spans="2:87" s="1365" customFormat="1" x14ac:dyDescent="0.25">
      <c r="B7502" s="1831"/>
      <c r="C7502" s="1831"/>
      <c r="D7502" s="1627"/>
      <c r="E7502" s="1831"/>
      <c r="F7502" s="1831"/>
      <c r="G7502" s="1831"/>
      <c r="S7502" s="1473"/>
      <c r="BU7502" s="1819"/>
      <c r="CI7502" s="1455"/>
    </row>
    <row r="7503" spans="2:87" s="1365" customFormat="1" x14ac:dyDescent="0.25">
      <c r="B7503" s="1831"/>
      <c r="C7503" s="1831"/>
      <c r="D7503" s="1627"/>
      <c r="E7503" s="1831"/>
      <c r="F7503" s="1831"/>
      <c r="G7503" s="1831"/>
      <c r="S7503" s="1473"/>
      <c r="BU7503" s="1819"/>
      <c r="CI7503" s="1455"/>
    </row>
    <row r="7504" spans="2:87" s="1365" customFormat="1" x14ac:dyDescent="0.25">
      <c r="B7504" s="1831"/>
      <c r="C7504" s="1831"/>
      <c r="D7504" s="1627"/>
      <c r="E7504" s="1831"/>
      <c r="F7504" s="1831"/>
      <c r="G7504" s="1831"/>
      <c r="S7504" s="1473"/>
      <c r="BU7504" s="1819"/>
      <c r="CI7504" s="1455"/>
    </row>
    <row r="7505" spans="2:87" s="1365" customFormat="1" x14ac:dyDescent="0.25">
      <c r="B7505" s="1831"/>
      <c r="C7505" s="1831"/>
      <c r="D7505" s="1627"/>
      <c r="E7505" s="1831"/>
      <c r="F7505" s="1831"/>
      <c r="G7505" s="1831"/>
      <c r="S7505" s="1473"/>
      <c r="BU7505" s="1819"/>
      <c r="CI7505" s="1455"/>
    </row>
    <row r="7506" spans="2:87" s="1365" customFormat="1" x14ac:dyDescent="0.25">
      <c r="B7506" s="1831"/>
      <c r="C7506" s="1831"/>
      <c r="D7506" s="1627"/>
      <c r="E7506" s="1831"/>
      <c r="F7506" s="1831"/>
      <c r="G7506" s="1831"/>
      <c r="S7506" s="1473"/>
      <c r="BU7506" s="1819"/>
      <c r="CI7506" s="1455"/>
    </row>
    <row r="7507" spans="2:87" s="1365" customFormat="1" x14ac:dyDescent="0.25">
      <c r="B7507" s="1831"/>
      <c r="C7507" s="1831"/>
      <c r="D7507" s="1627"/>
      <c r="E7507" s="1831"/>
      <c r="F7507" s="1831"/>
      <c r="G7507" s="1831"/>
      <c r="S7507" s="1473"/>
      <c r="BU7507" s="1819"/>
      <c r="CI7507" s="1455"/>
    </row>
    <row r="7508" spans="2:87" s="1365" customFormat="1" x14ac:dyDescent="0.25">
      <c r="B7508" s="1831"/>
      <c r="C7508" s="1831"/>
      <c r="D7508" s="1627"/>
      <c r="E7508" s="1831"/>
      <c r="F7508" s="1831"/>
      <c r="G7508" s="1831"/>
      <c r="S7508" s="1473"/>
      <c r="BU7508" s="1819"/>
      <c r="CI7508" s="1455"/>
    </row>
    <row r="7509" spans="2:87" s="1365" customFormat="1" x14ac:dyDescent="0.25">
      <c r="B7509" s="1831"/>
      <c r="C7509" s="1831"/>
      <c r="D7509" s="1627"/>
      <c r="E7509" s="1831"/>
      <c r="F7509" s="1831"/>
      <c r="G7509" s="1831"/>
      <c r="S7509" s="1473"/>
      <c r="BU7509" s="1819"/>
      <c r="CI7509" s="1455"/>
    </row>
    <row r="7510" spans="2:87" s="1365" customFormat="1" x14ac:dyDescent="0.25">
      <c r="B7510" s="1831"/>
      <c r="C7510" s="1831"/>
      <c r="D7510" s="1627"/>
      <c r="E7510" s="1831"/>
      <c r="F7510" s="1831"/>
      <c r="G7510" s="1831"/>
      <c r="S7510" s="1473"/>
      <c r="BU7510" s="1819"/>
      <c r="CI7510" s="1455"/>
    </row>
    <row r="7511" spans="2:87" s="1365" customFormat="1" x14ac:dyDescent="0.25">
      <c r="B7511" s="1831"/>
      <c r="C7511" s="1831"/>
      <c r="D7511" s="1627"/>
      <c r="E7511" s="1831"/>
      <c r="F7511" s="1831"/>
      <c r="G7511" s="1831"/>
      <c r="S7511" s="1473"/>
      <c r="BU7511" s="1819"/>
      <c r="CI7511" s="1455"/>
    </row>
    <row r="7512" spans="2:87" s="1365" customFormat="1" x14ac:dyDescent="0.25">
      <c r="B7512" s="1831"/>
      <c r="C7512" s="1831"/>
      <c r="D7512" s="1627"/>
      <c r="E7512" s="1831"/>
      <c r="F7512" s="1831"/>
      <c r="G7512" s="1831"/>
      <c r="S7512" s="1473"/>
      <c r="BU7512" s="1819"/>
      <c r="CI7512" s="1455"/>
    </row>
    <row r="7513" spans="2:87" s="1365" customFormat="1" x14ac:dyDescent="0.25">
      <c r="B7513" s="1831"/>
      <c r="C7513" s="1831"/>
      <c r="D7513" s="1627"/>
      <c r="E7513" s="1831"/>
      <c r="F7513" s="1831"/>
      <c r="G7513" s="1831"/>
      <c r="S7513" s="1473"/>
      <c r="BU7513" s="1819"/>
      <c r="CI7513" s="1455"/>
    </row>
    <row r="7514" spans="2:87" s="1365" customFormat="1" x14ac:dyDescent="0.25">
      <c r="B7514" s="1831"/>
      <c r="C7514" s="1831"/>
      <c r="D7514" s="1627"/>
      <c r="E7514" s="1831"/>
      <c r="F7514" s="1831"/>
      <c r="G7514" s="1831"/>
      <c r="S7514" s="1473"/>
      <c r="BU7514" s="1819"/>
      <c r="CI7514" s="1455"/>
    </row>
    <row r="7515" spans="2:87" s="1365" customFormat="1" x14ac:dyDescent="0.25">
      <c r="B7515" s="1831"/>
      <c r="C7515" s="1831"/>
      <c r="D7515" s="1627"/>
      <c r="E7515" s="1831"/>
      <c r="F7515" s="1831"/>
      <c r="G7515" s="1831"/>
      <c r="S7515" s="1473"/>
      <c r="BU7515" s="1819"/>
      <c r="CI7515" s="1455"/>
    </row>
    <row r="7516" spans="2:87" s="1365" customFormat="1" x14ac:dyDescent="0.25">
      <c r="B7516" s="1831"/>
      <c r="C7516" s="1831"/>
      <c r="D7516" s="1627"/>
      <c r="E7516" s="1831"/>
      <c r="F7516" s="1831"/>
      <c r="G7516" s="1831"/>
      <c r="S7516" s="1473"/>
      <c r="BU7516" s="1819"/>
      <c r="CI7516" s="1455"/>
    </row>
    <row r="7517" spans="2:87" s="1365" customFormat="1" x14ac:dyDescent="0.25">
      <c r="B7517" s="1831"/>
      <c r="C7517" s="1831"/>
      <c r="D7517" s="1627"/>
      <c r="E7517" s="1831"/>
      <c r="F7517" s="1831"/>
      <c r="G7517" s="1831"/>
      <c r="S7517" s="1473"/>
      <c r="BU7517" s="1819"/>
      <c r="CI7517" s="1455"/>
    </row>
    <row r="7518" spans="2:87" s="1365" customFormat="1" x14ac:dyDescent="0.25">
      <c r="B7518" s="1831"/>
      <c r="C7518" s="1831"/>
      <c r="D7518" s="1627"/>
      <c r="E7518" s="1831"/>
      <c r="F7518" s="1831"/>
      <c r="G7518" s="1831"/>
      <c r="S7518" s="1473"/>
      <c r="BU7518" s="1819"/>
      <c r="CI7518" s="1455"/>
    </row>
    <row r="7519" spans="2:87" s="1365" customFormat="1" x14ac:dyDescent="0.25">
      <c r="B7519" s="1831"/>
      <c r="C7519" s="1831"/>
      <c r="D7519" s="1627"/>
      <c r="E7519" s="1831"/>
      <c r="F7519" s="1831"/>
      <c r="G7519" s="1831"/>
      <c r="S7519" s="1473"/>
      <c r="BU7519" s="1819"/>
      <c r="CI7519" s="1455"/>
    </row>
    <row r="7520" spans="2:87" s="1365" customFormat="1" x14ac:dyDescent="0.25">
      <c r="B7520" s="1831"/>
      <c r="C7520" s="1831"/>
      <c r="D7520" s="1627"/>
      <c r="E7520" s="1831"/>
      <c r="F7520" s="1831"/>
      <c r="G7520" s="1831"/>
      <c r="S7520" s="1473"/>
      <c r="BU7520" s="1819"/>
      <c r="CI7520" s="1455"/>
    </row>
    <row r="7521" spans="2:87" s="1365" customFormat="1" x14ac:dyDescent="0.25">
      <c r="B7521" s="1831"/>
      <c r="C7521" s="1831"/>
      <c r="D7521" s="1627"/>
      <c r="E7521" s="1831"/>
      <c r="F7521" s="1831"/>
      <c r="G7521" s="1831"/>
      <c r="S7521" s="1473"/>
      <c r="BU7521" s="1819"/>
      <c r="CI7521" s="1455"/>
    </row>
    <row r="7522" spans="2:87" s="1365" customFormat="1" x14ac:dyDescent="0.25">
      <c r="B7522" s="1831"/>
      <c r="C7522" s="1831"/>
      <c r="D7522" s="1627"/>
      <c r="E7522" s="1831"/>
      <c r="F7522" s="1831"/>
      <c r="G7522" s="1831"/>
      <c r="S7522" s="1473"/>
      <c r="BU7522" s="1819"/>
      <c r="CI7522" s="1455"/>
    </row>
    <row r="7523" spans="2:87" s="1365" customFormat="1" x14ac:dyDescent="0.25">
      <c r="B7523" s="1831"/>
      <c r="C7523" s="1831"/>
      <c r="D7523" s="1627"/>
      <c r="E7523" s="1831"/>
      <c r="F7523" s="1831"/>
      <c r="G7523" s="1831"/>
      <c r="S7523" s="1473"/>
      <c r="BU7523" s="1819"/>
      <c r="CI7523" s="1455"/>
    </row>
    <row r="7524" spans="2:87" s="1365" customFormat="1" x14ac:dyDescent="0.25">
      <c r="B7524" s="1831"/>
      <c r="C7524" s="1831"/>
      <c r="D7524" s="1627"/>
      <c r="E7524" s="1831"/>
      <c r="F7524" s="1831"/>
      <c r="G7524" s="1831"/>
      <c r="S7524" s="1473"/>
      <c r="BU7524" s="1819"/>
      <c r="CI7524" s="1455"/>
    </row>
    <row r="7525" spans="2:87" s="1365" customFormat="1" x14ac:dyDescent="0.25">
      <c r="B7525" s="1831"/>
      <c r="C7525" s="1831"/>
      <c r="D7525" s="1627"/>
      <c r="E7525" s="1831"/>
      <c r="F7525" s="1831"/>
      <c r="G7525" s="1831"/>
      <c r="S7525" s="1473"/>
      <c r="BU7525" s="1819"/>
      <c r="CI7525" s="1455"/>
    </row>
    <row r="7526" spans="2:87" s="1365" customFormat="1" x14ac:dyDescent="0.25">
      <c r="B7526" s="1831"/>
      <c r="C7526" s="1831"/>
      <c r="D7526" s="1627"/>
      <c r="E7526" s="1831"/>
      <c r="F7526" s="1831"/>
      <c r="G7526" s="1831"/>
      <c r="S7526" s="1473"/>
      <c r="BU7526" s="1819"/>
      <c r="CI7526" s="1455"/>
    </row>
    <row r="7527" spans="2:87" s="1365" customFormat="1" x14ac:dyDescent="0.25">
      <c r="B7527" s="1831"/>
      <c r="C7527" s="1831"/>
      <c r="D7527" s="1627"/>
      <c r="E7527" s="1831"/>
      <c r="F7527" s="1831"/>
      <c r="G7527" s="1831"/>
      <c r="S7527" s="1473"/>
      <c r="BU7527" s="1819"/>
      <c r="CI7527" s="1455"/>
    </row>
    <row r="7528" spans="2:87" s="1365" customFormat="1" x14ac:dyDescent="0.25">
      <c r="B7528" s="1831"/>
      <c r="C7528" s="1831"/>
      <c r="D7528" s="1627"/>
      <c r="E7528" s="1831"/>
      <c r="F7528" s="1831"/>
      <c r="G7528" s="1831"/>
      <c r="S7528" s="1473"/>
      <c r="BU7528" s="1819"/>
      <c r="CI7528" s="1455"/>
    </row>
    <row r="7529" spans="2:87" s="1365" customFormat="1" x14ac:dyDescent="0.25">
      <c r="B7529" s="1831"/>
      <c r="C7529" s="1831"/>
      <c r="D7529" s="1627"/>
      <c r="E7529" s="1831"/>
      <c r="F7529" s="1831"/>
      <c r="G7529" s="1831"/>
      <c r="S7529" s="1473"/>
      <c r="BU7529" s="1819"/>
      <c r="CI7529" s="1455"/>
    </row>
    <row r="7530" spans="2:87" s="1365" customFormat="1" x14ac:dyDescent="0.25">
      <c r="B7530" s="1831"/>
      <c r="C7530" s="1831"/>
      <c r="D7530" s="1627"/>
      <c r="E7530" s="1831"/>
      <c r="F7530" s="1831"/>
      <c r="G7530" s="1831"/>
      <c r="S7530" s="1473"/>
      <c r="BU7530" s="1819"/>
      <c r="CI7530" s="1455"/>
    </row>
    <row r="7531" spans="2:87" s="1365" customFormat="1" x14ac:dyDescent="0.25">
      <c r="B7531" s="1831"/>
      <c r="C7531" s="1831"/>
      <c r="D7531" s="1627"/>
      <c r="E7531" s="1831"/>
      <c r="F7531" s="1831"/>
      <c r="G7531" s="1831"/>
      <c r="S7531" s="1473"/>
      <c r="BU7531" s="1819"/>
      <c r="CI7531" s="1455"/>
    </row>
    <row r="7532" spans="2:87" s="1365" customFormat="1" x14ac:dyDescent="0.25">
      <c r="B7532" s="1831"/>
      <c r="C7532" s="1831"/>
      <c r="D7532" s="1627"/>
      <c r="E7532" s="1831"/>
      <c r="F7532" s="1831"/>
      <c r="G7532" s="1831"/>
      <c r="S7532" s="1473"/>
      <c r="BU7532" s="1819"/>
      <c r="CI7532" s="1455"/>
    </row>
    <row r="7533" spans="2:87" s="1365" customFormat="1" x14ac:dyDescent="0.25">
      <c r="B7533" s="1831"/>
      <c r="C7533" s="1831"/>
      <c r="D7533" s="1627"/>
      <c r="E7533" s="1831"/>
      <c r="F7533" s="1831"/>
      <c r="G7533" s="1831"/>
      <c r="S7533" s="1473"/>
      <c r="BU7533" s="1819"/>
      <c r="CI7533" s="1455"/>
    </row>
    <row r="7534" spans="2:87" s="1365" customFormat="1" x14ac:dyDescent="0.25">
      <c r="B7534" s="1831"/>
      <c r="C7534" s="1831"/>
      <c r="D7534" s="1627"/>
      <c r="E7534" s="1831"/>
      <c r="F7534" s="1831"/>
      <c r="G7534" s="1831"/>
      <c r="S7534" s="1473"/>
      <c r="BU7534" s="1819"/>
      <c r="CI7534" s="1455"/>
    </row>
    <row r="7535" spans="2:87" s="1365" customFormat="1" x14ac:dyDescent="0.25">
      <c r="B7535" s="1831"/>
      <c r="C7535" s="1831"/>
      <c r="D7535" s="1627"/>
      <c r="E7535" s="1831"/>
      <c r="F7535" s="1831"/>
      <c r="G7535" s="1831"/>
      <c r="S7535" s="1473"/>
      <c r="BU7535" s="1819"/>
      <c r="CI7535" s="1455"/>
    </row>
    <row r="7536" spans="2:87" s="1365" customFormat="1" x14ac:dyDescent="0.25">
      <c r="B7536" s="1831"/>
      <c r="C7536" s="1831"/>
      <c r="D7536" s="1627"/>
      <c r="E7536" s="1831"/>
      <c r="F7536" s="1831"/>
      <c r="G7536" s="1831"/>
      <c r="S7536" s="1473"/>
      <c r="BU7536" s="1819"/>
      <c r="CI7536" s="1455"/>
    </row>
    <row r="7537" spans="2:87" s="1365" customFormat="1" x14ac:dyDescent="0.25">
      <c r="B7537" s="1831"/>
      <c r="C7537" s="1831"/>
      <c r="D7537" s="1627"/>
      <c r="E7537" s="1831"/>
      <c r="F7537" s="1831"/>
      <c r="G7537" s="1831"/>
      <c r="S7537" s="1473"/>
      <c r="BU7537" s="1819"/>
      <c r="CI7537" s="1455"/>
    </row>
    <row r="7538" spans="2:87" s="1365" customFormat="1" x14ac:dyDescent="0.25">
      <c r="B7538" s="1831"/>
      <c r="C7538" s="1831"/>
      <c r="D7538" s="1627"/>
      <c r="E7538" s="1831"/>
      <c r="F7538" s="1831"/>
      <c r="G7538" s="1831"/>
      <c r="S7538" s="1473"/>
      <c r="BU7538" s="1819"/>
      <c r="CI7538" s="1455"/>
    </row>
    <row r="7539" spans="2:87" s="1365" customFormat="1" x14ac:dyDescent="0.25">
      <c r="B7539" s="1831"/>
      <c r="C7539" s="1831"/>
      <c r="D7539" s="1627"/>
      <c r="E7539" s="1831"/>
      <c r="F7539" s="1831"/>
      <c r="G7539" s="1831"/>
      <c r="S7539" s="1473"/>
      <c r="BU7539" s="1819"/>
      <c r="CI7539" s="1455"/>
    </row>
    <row r="7540" spans="2:87" s="1365" customFormat="1" x14ac:dyDescent="0.25">
      <c r="B7540" s="1831"/>
      <c r="C7540" s="1831"/>
      <c r="D7540" s="1627"/>
      <c r="E7540" s="1831"/>
      <c r="F7540" s="1831"/>
      <c r="G7540" s="1831"/>
      <c r="S7540" s="1473"/>
      <c r="BU7540" s="1819"/>
      <c r="CI7540" s="1455"/>
    </row>
    <row r="7541" spans="2:87" s="1365" customFormat="1" x14ac:dyDescent="0.25">
      <c r="B7541" s="1831"/>
      <c r="C7541" s="1831"/>
      <c r="D7541" s="1627"/>
      <c r="E7541" s="1831"/>
      <c r="F7541" s="1831"/>
      <c r="G7541" s="1831"/>
      <c r="S7541" s="1473"/>
      <c r="BU7541" s="1819"/>
      <c r="CI7541" s="1455"/>
    </row>
    <row r="7542" spans="2:87" s="1365" customFormat="1" x14ac:dyDescent="0.25">
      <c r="B7542" s="1831"/>
      <c r="C7542" s="1831"/>
      <c r="D7542" s="1627"/>
      <c r="E7542" s="1831"/>
      <c r="F7542" s="1831"/>
      <c r="G7542" s="1831"/>
      <c r="S7542" s="1473"/>
      <c r="BU7542" s="1819"/>
      <c r="CI7542" s="1455"/>
    </row>
    <row r="7543" spans="2:87" s="1365" customFormat="1" x14ac:dyDescent="0.25">
      <c r="B7543" s="1831"/>
      <c r="C7543" s="1831"/>
      <c r="D7543" s="1627"/>
      <c r="E7543" s="1831"/>
      <c r="F7543" s="1831"/>
      <c r="G7543" s="1831"/>
      <c r="S7543" s="1473"/>
      <c r="BU7543" s="1819"/>
      <c r="CI7543" s="1455"/>
    </row>
    <row r="7544" spans="2:87" s="1365" customFormat="1" x14ac:dyDescent="0.25">
      <c r="B7544" s="1831"/>
      <c r="C7544" s="1831"/>
      <c r="D7544" s="1627"/>
      <c r="E7544" s="1831"/>
      <c r="F7544" s="1831"/>
      <c r="G7544" s="1831"/>
      <c r="S7544" s="1473"/>
      <c r="BU7544" s="1819"/>
      <c r="CI7544" s="1455"/>
    </row>
    <row r="7545" spans="2:87" s="1365" customFormat="1" x14ac:dyDescent="0.25">
      <c r="B7545" s="1831"/>
      <c r="C7545" s="1831"/>
      <c r="D7545" s="1627"/>
      <c r="E7545" s="1831"/>
      <c r="F7545" s="1831"/>
      <c r="G7545" s="1831"/>
      <c r="S7545" s="1473"/>
      <c r="BU7545" s="1819"/>
      <c r="CI7545" s="1455"/>
    </row>
    <row r="7546" spans="2:87" s="1365" customFormat="1" x14ac:dyDescent="0.25">
      <c r="B7546" s="1831"/>
      <c r="C7546" s="1831"/>
      <c r="D7546" s="1627"/>
      <c r="E7546" s="1831"/>
      <c r="F7546" s="1831"/>
      <c r="G7546" s="1831"/>
      <c r="S7546" s="1473"/>
      <c r="BU7546" s="1819"/>
      <c r="CI7546" s="1455"/>
    </row>
    <row r="7547" spans="2:87" s="1365" customFormat="1" x14ac:dyDescent="0.25">
      <c r="B7547" s="1831"/>
      <c r="C7547" s="1831"/>
      <c r="D7547" s="1627"/>
      <c r="E7547" s="1831"/>
      <c r="F7547" s="1831"/>
      <c r="G7547" s="1831"/>
      <c r="S7547" s="1473"/>
      <c r="BU7547" s="1819"/>
      <c r="CI7547" s="1455"/>
    </row>
    <row r="7548" spans="2:87" s="1365" customFormat="1" x14ac:dyDescent="0.25">
      <c r="B7548" s="1831"/>
      <c r="C7548" s="1831"/>
      <c r="D7548" s="1627"/>
      <c r="E7548" s="1831"/>
      <c r="F7548" s="1831"/>
      <c r="G7548" s="1831"/>
      <c r="S7548" s="1473"/>
      <c r="BU7548" s="1819"/>
      <c r="CI7548" s="1455"/>
    </row>
    <row r="7549" spans="2:87" s="1365" customFormat="1" x14ac:dyDescent="0.25">
      <c r="B7549" s="1831"/>
      <c r="C7549" s="1831"/>
      <c r="D7549" s="1627"/>
      <c r="E7549" s="1831"/>
      <c r="F7549" s="1831"/>
      <c r="G7549" s="1831"/>
      <c r="S7549" s="1473"/>
      <c r="BU7549" s="1819"/>
      <c r="CI7549" s="1455"/>
    </row>
    <row r="7550" spans="2:87" s="1365" customFormat="1" x14ac:dyDescent="0.25">
      <c r="B7550" s="1831"/>
      <c r="C7550" s="1831"/>
      <c r="D7550" s="1627"/>
      <c r="E7550" s="1831"/>
      <c r="F7550" s="1831"/>
      <c r="G7550" s="1831"/>
      <c r="S7550" s="1473"/>
      <c r="BU7550" s="1819"/>
      <c r="CI7550" s="1455"/>
    </row>
    <row r="7551" spans="2:87" s="1365" customFormat="1" x14ac:dyDescent="0.25">
      <c r="B7551" s="1831"/>
      <c r="C7551" s="1831"/>
      <c r="D7551" s="1627"/>
      <c r="E7551" s="1831"/>
      <c r="F7551" s="1831"/>
      <c r="G7551" s="1831"/>
      <c r="S7551" s="1473"/>
      <c r="BU7551" s="1819"/>
      <c r="CI7551" s="1455"/>
    </row>
    <row r="7552" spans="2:87" s="1365" customFormat="1" x14ac:dyDescent="0.25">
      <c r="B7552" s="1831"/>
      <c r="C7552" s="1831"/>
      <c r="D7552" s="1627"/>
      <c r="E7552" s="1831"/>
      <c r="F7552" s="1831"/>
      <c r="G7552" s="1831"/>
      <c r="S7552" s="1473"/>
      <c r="BU7552" s="1819"/>
      <c r="CI7552" s="1455"/>
    </row>
    <row r="7553" spans="2:87" s="1365" customFormat="1" x14ac:dyDescent="0.25">
      <c r="B7553" s="1831"/>
      <c r="C7553" s="1831"/>
      <c r="D7553" s="1627"/>
      <c r="E7553" s="1831"/>
      <c r="F7553" s="1831"/>
      <c r="G7553" s="1831"/>
      <c r="S7553" s="1473"/>
      <c r="BU7553" s="1819"/>
      <c r="CI7553" s="1455"/>
    </row>
    <row r="7554" spans="2:87" s="1365" customFormat="1" x14ac:dyDescent="0.25">
      <c r="B7554" s="1831"/>
      <c r="C7554" s="1831"/>
      <c r="D7554" s="1627"/>
      <c r="E7554" s="1831"/>
      <c r="F7554" s="1831"/>
      <c r="G7554" s="1831"/>
      <c r="S7554" s="1473"/>
      <c r="BU7554" s="1819"/>
      <c r="CI7554" s="1455"/>
    </row>
    <row r="7555" spans="2:87" s="1365" customFormat="1" x14ac:dyDescent="0.25">
      <c r="B7555" s="1831"/>
      <c r="C7555" s="1831"/>
      <c r="D7555" s="1627"/>
      <c r="E7555" s="1831"/>
      <c r="F7555" s="1831"/>
      <c r="G7555" s="1831"/>
      <c r="S7555" s="1473"/>
      <c r="BU7555" s="1819"/>
      <c r="CI7555" s="1455"/>
    </row>
    <row r="7556" spans="2:87" s="1365" customFormat="1" x14ac:dyDescent="0.25">
      <c r="B7556" s="1831"/>
      <c r="C7556" s="1831"/>
      <c r="D7556" s="1627"/>
      <c r="E7556" s="1831"/>
      <c r="F7556" s="1831"/>
      <c r="G7556" s="1831"/>
      <c r="S7556" s="1473"/>
      <c r="BU7556" s="1819"/>
      <c r="CI7556" s="1455"/>
    </row>
    <row r="7557" spans="2:87" s="1365" customFormat="1" x14ac:dyDescent="0.25">
      <c r="B7557" s="1831"/>
      <c r="C7557" s="1831"/>
      <c r="D7557" s="1627"/>
      <c r="E7557" s="1831"/>
      <c r="F7557" s="1831"/>
      <c r="G7557" s="1831"/>
      <c r="S7557" s="1473"/>
      <c r="BU7557" s="1819"/>
      <c r="CI7557" s="1455"/>
    </row>
    <row r="7558" spans="2:87" s="1365" customFormat="1" x14ac:dyDescent="0.25">
      <c r="B7558" s="1831"/>
      <c r="C7558" s="1831"/>
      <c r="D7558" s="1627"/>
      <c r="E7558" s="1831"/>
      <c r="F7558" s="1831"/>
      <c r="G7558" s="1831"/>
      <c r="S7558" s="1473"/>
      <c r="BU7558" s="1819"/>
      <c r="CI7558" s="1455"/>
    </row>
    <row r="7559" spans="2:87" s="1365" customFormat="1" x14ac:dyDescent="0.25">
      <c r="B7559" s="1831"/>
      <c r="C7559" s="1831"/>
      <c r="D7559" s="1627"/>
      <c r="E7559" s="1831"/>
      <c r="F7559" s="1831"/>
      <c r="G7559" s="1831"/>
      <c r="S7559" s="1473"/>
      <c r="BU7559" s="1819"/>
      <c r="CI7559" s="1455"/>
    </row>
    <row r="7560" spans="2:87" s="1365" customFormat="1" x14ac:dyDescent="0.25">
      <c r="B7560" s="1831"/>
      <c r="C7560" s="1831"/>
      <c r="D7560" s="1627"/>
      <c r="E7560" s="1831"/>
      <c r="F7560" s="1831"/>
      <c r="G7560" s="1831"/>
      <c r="S7560" s="1473"/>
      <c r="BU7560" s="1819"/>
      <c r="CI7560" s="1455"/>
    </row>
    <row r="7561" spans="2:87" s="1365" customFormat="1" x14ac:dyDescent="0.25">
      <c r="B7561" s="1831"/>
      <c r="C7561" s="1831"/>
      <c r="D7561" s="1627"/>
      <c r="E7561" s="1831"/>
      <c r="F7561" s="1831"/>
      <c r="G7561" s="1831"/>
      <c r="S7561" s="1473"/>
      <c r="BU7561" s="1819"/>
      <c r="CI7561" s="1455"/>
    </row>
    <row r="7562" spans="2:87" s="1365" customFormat="1" x14ac:dyDescent="0.25">
      <c r="B7562" s="1831"/>
      <c r="C7562" s="1831"/>
      <c r="D7562" s="1627"/>
      <c r="E7562" s="1831"/>
      <c r="F7562" s="1831"/>
      <c r="G7562" s="1831"/>
      <c r="S7562" s="1473"/>
      <c r="BU7562" s="1819"/>
      <c r="CI7562" s="1455"/>
    </row>
    <row r="7563" spans="2:87" s="1365" customFormat="1" x14ac:dyDescent="0.25">
      <c r="B7563" s="1831"/>
      <c r="C7563" s="1831"/>
      <c r="D7563" s="1627"/>
      <c r="E7563" s="1831"/>
      <c r="F7563" s="1831"/>
      <c r="G7563" s="1831"/>
      <c r="S7563" s="1473"/>
      <c r="BU7563" s="1819"/>
      <c r="CI7563" s="1455"/>
    </row>
    <row r="7564" spans="2:87" s="1365" customFormat="1" x14ac:dyDescent="0.25">
      <c r="B7564" s="1831"/>
      <c r="C7564" s="1831"/>
      <c r="D7564" s="1627"/>
      <c r="E7564" s="1831"/>
      <c r="F7564" s="1831"/>
      <c r="G7564" s="1831"/>
      <c r="S7564" s="1473"/>
      <c r="BU7564" s="1819"/>
      <c r="CI7564" s="1455"/>
    </row>
    <row r="7565" spans="2:87" s="1365" customFormat="1" x14ac:dyDescent="0.25">
      <c r="B7565" s="1831"/>
      <c r="C7565" s="1831"/>
      <c r="D7565" s="1627"/>
      <c r="E7565" s="1831"/>
      <c r="F7565" s="1831"/>
      <c r="G7565" s="1831"/>
      <c r="S7565" s="1473"/>
      <c r="BU7565" s="1819"/>
      <c r="CI7565" s="1455"/>
    </row>
    <row r="7566" spans="2:87" s="1365" customFormat="1" x14ac:dyDescent="0.25">
      <c r="B7566" s="1831"/>
      <c r="C7566" s="1831"/>
      <c r="D7566" s="1627"/>
      <c r="E7566" s="1831"/>
      <c r="F7566" s="1831"/>
      <c r="G7566" s="1831"/>
      <c r="S7566" s="1473"/>
      <c r="BU7566" s="1819"/>
      <c r="CI7566" s="1455"/>
    </row>
    <row r="7567" spans="2:87" s="1365" customFormat="1" x14ac:dyDescent="0.25">
      <c r="B7567" s="1831"/>
      <c r="C7567" s="1831"/>
      <c r="D7567" s="1627"/>
      <c r="E7567" s="1831"/>
      <c r="F7567" s="1831"/>
      <c r="G7567" s="1831"/>
      <c r="S7567" s="1473"/>
      <c r="BU7567" s="1819"/>
      <c r="CI7567" s="1455"/>
    </row>
    <row r="7568" spans="2:87" s="1365" customFormat="1" x14ac:dyDescent="0.25">
      <c r="B7568" s="1831"/>
      <c r="C7568" s="1831"/>
      <c r="D7568" s="1627"/>
      <c r="E7568" s="1831"/>
      <c r="F7568" s="1831"/>
      <c r="G7568" s="1831"/>
      <c r="S7568" s="1473"/>
      <c r="BU7568" s="1819"/>
      <c r="CI7568" s="1455"/>
    </row>
    <row r="7569" spans="2:87" s="1365" customFormat="1" x14ac:dyDescent="0.25">
      <c r="B7569" s="1831"/>
      <c r="C7569" s="1831"/>
      <c r="D7569" s="1627"/>
      <c r="E7569" s="1831"/>
      <c r="F7569" s="1831"/>
      <c r="G7569" s="1831"/>
      <c r="S7569" s="1473"/>
      <c r="BU7569" s="1819"/>
      <c r="CI7569" s="1455"/>
    </row>
    <row r="7570" spans="2:87" s="1365" customFormat="1" x14ac:dyDescent="0.25">
      <c r="B7570" s="1831"/>
      <c r="C7570" s="1831"/>
      <c r="D7570" s="1627"/>
      <c r="E7570" s="1831"/>
      <c r="F7570" s="1831"/>
      <c r="G7570" s="1831"/>
      <c r="S7570" s="1473"/>
      <c r="BU7570" s="1819"/>
      <c r="CI7570" s="1455"/>
    </row>
    <row r="7571" spans="2:87" s="1365" customFormat="1" x14ac:dyDescent="0.25">
      <c r="B7571" s="1831"/>
      <c r="C7571" s="1831"/>
      <c r="D7571" s="1627"/>
      <c r="E7571" s="1831"/>
      <c r="F7571" s="1831"/>
      <c r="G7571" s="1831"/>
      <c r="S7571" s="1473"/>
      <c r="BU7571" s="1819"/>
      <c r="CI7571" s="1455"/>
    </row>
    <row r="7572" spans="2:87" s="1365" customFormat="1" x14ac:dyDescent="0.25">
      <c r="B7572" s="1831"/>
      <c r="C7572" s="1831"/>
      <c r="D7572" s="1627"/>
      <c r="E7572" s="1831"/>
      <c r="F7572" s="1831"/>
      <c r="G7572" s="1831"/>
      <c r="S7572" s="1473"/>
      <c r="BU7572" s="1819"/>
      <c r="CI7572" s="1455"/>
    </row>
    <row r="7573" spans="2:87" s="1365" customFormat="1" x14ac:dyDescent="0.25">
      <c r="B7573" s="1831"/>
      <c r="C7573" s="1831"/>
      <c r="D7573" s="1627"/>
      <c r="E7573" s="1831"/>
      <c r="F7573" s="1831"/>
      <c r="G7573" s="1831"/>
      <c r="S7573" s="1473"/>
      <c r="BU7573" s="1819"/>
      <c r="CI7573" s="1455"/>
    </row>
    <row r="7574" spans="2:87" s="1365" customFormat="1" x14ac:dyDescent="0.25">
      <c r="B7574" s="1831"/>
      <c r="C7574" s="1831"/>
      <c r="D7574" s="1627"/>
      <c r="E7574" s="1831"/>
      <c r="F7574" s="1831"/>
      <c r="G7574" s="1831"/>
      <c r="S7574" s="1473"/>
      <c r="BU7574" s="1819"/>
      <c r="CI7574" s="1455"/>
    </row>
    <row r="7575" spans="2:87" s="1365" customFormat="1" x14ac:dyDescent="0.25">
      <c r="B7575" s="1831"/>
      <c r="C7575" s="1831"/>
      <c r="D7575" s="1627"/>
      <c r="E7575" s="1831"/>
      <c r="F7575" s="1831"/>
      <c r="G7575" s="1831"/>
      <c r="S7575" s="1473"/>
      <c r="BU7575" s="1819"/>
      <c r="CI7575" s="1455"/>
    </row>
    <row r="7576" spans="2:87" s="1365" customFormat="1" x14ac:dyDescent="0.25">
      <c r="B7576" s="1831"/>
      <c r="C7576" s="1831"/>
      <c r="D7576" s="1627"/>
      <c r="E7576" s="1831"/>
      <c r="F7576" s="1831"/>
      <c r="G7576" s="1831"/>
      <c r="S7576" s="1473"/>
      <c r="BU7576" s="1819"/>
      <c r="CI7576" s="1455"/>
    </row>
    <row r="7577" spans="2:87" s="1365" customFormat="1" x14ac:dyDescent="0.25">
      <c r="B7577" s="1831"/>
      <c r="C7577" s="1831"/>
      <c r="D7577" s="1627"/>
      <c r="E7577" s="1831"/>
      <c r="F7577" s="1831"/>
      <c r="G7577" s="1831"/>
      <c r="S7577" s="1473"/>
      <c r="BU7577" s="1819"/>
      <c r="CI7577" s="1455"/>
    </row>
    <row r="7578" spans="2:87" s="1365" customFormat="1" x14ac:dyDescent="0.25">
      <c r="B7578" s="1831"/>
      <c r="C7578" s="1831"/>
      <c r="D7578" s="1627"/>
      <c r="E7578" s="1831"/>
      <c r="F7578" s="1831"/>
      <c r="G7578" s="1831"/>
      <c r="S7578" s="1473"/>
      <c r="BU7578" s="1819"/>
      <c r="CI7578" s="1455"/>
    </row>
    <row r="7579" spans="2:87" s="1365" customFormat="1" x14ac:dyDescent="0.25">
      <c r="B7579" s="1831"/>
      <c r="C7579" s="1831"/>
      <c r="D7579" s="1627"/>
      <c r="E7579" s="1831"/>
      <c r="F7579" s="1831"/>
      <c r="G7579" s="1831"/>
      <c r="S7579" s="1473"/>
      <c r="BU7579" s="1819"/>
      <c r="CI7579" s="1455"/>
    </row>
    <row r="7580" spans="2:87" s="1365" customFormat="1" x14ac:dyDescent="0.25">
      <c r="B7580" s="1831"/>
      <c r="C7580" s="1831"/>
      <c r="D7580" s="1627"/>
      <c r="E7580" s="1831"/>
      <c r="F7580" s="1831"/>
      <c r="G7580" s="1831"/>
      <c r="S7580" s="1473"/>
      <c r="BU7580" s="1819"/>
      <c r="CI7580" s="1455"/>
    </row>
    <row r="7581" spans="2:87" s="1365" customFormat="1" x14ac:dyDescent="0.25">
      <c r="B7581" s="1831"/>
      <c r="C7581" s="1831"/>
      <c r="D7581" s="1627"/>
      <c r="E7581" s="1831"/>
      <c r="F7581" s="1831"/>
      <c r="G7581" s="1831"/>
      <c r="S7581" s="1473"/>
      <c r="BU7581" s="1819"/>
      <c r="CI7581" s="1455"/>
    </row>
    <row r="7582" spans="2:87" s="1365" customFormat="1" x14ac:dyDescent="0.25">
      <c r="B7582" s="1831"/>
      <c r="C7582" s="1831"/>
      <c r="D7582" s="1627"/>
      <c r="E7582" s="1831"/>
      <c r="F7582" s="1831"/>
      <c r="G7582" s="1831"/>
      <c r="S7582" s="1473"/>
      <c r="BU7582" s="1819"/>
      <c r="CI7582" s="1455"/>
    </row>
    <row r="7583" spans="2:87" s="1365" customFormat="1" x14ac:dyDescent="0.25">
      <c r="B7583" s="1831"/>
      <c r="C7583" s="1831"/>
      <c r="D7583" s="1627"/>
      <c r="E7583" s="1831"/>
      <c r="F7583" s="1831"/>
      <c r="G7583" s="1831"/>
      <c r="S7583" s="1473"/>
      <c r="BU7583" s="1819"/>
      <c r="CI7583" s="1455"/>
    </row>
    <row r="7584" spans="2:87" s="1365" customFormat="1" x14ac:dyDescent="0.25">
      <c r="B7584" s="1831"/>
      <c r="C7584" s="1831"/>
      <c r="D7584" s="1627"/>
      <c r="E7584" s="1831"/>
      <c r="F7584" s="1831"/>
      <c r="G7584" s="1831"/>
      <c r="S7584" s="1473"/>
      <c r="BU7584" s="1819"/>
      <c r="CI7584" s="1455"/>
    </row>
    <row r="7585" spans="2:87" s="1365" customFormat="1" x14ac:dyDescent="0.25">
      <c r="B7585" s="1831"/>
      <c r="C7585" s="1831"/>
      <c r="D7585" s="1627"/>
      <c r="E7585" s="1831"/>
      <c r="F7585" s="1831"/>
      <c r="G7585" s="1831"/>
      <c r="S7585" s="1473"/>
      <c r="BU7585" s="1819"/>
      <c r="CI7585" s="1455"/>
    </row>
    <row r="7586" spans="2:87" s="1365" customFormat="1" x14ac:dyDescent="0.25">
      <c r="B7586" s="1831"/>
      <c r="C7586" s="1831"/>
      <c r="D7586" s="1627"/>
      <c r="E7586" s="1831"/>
      <c r="F7586" s="1831"/>
      <c r="G7586" s="1831"/>
      <c r="S7586" s="1473"/>
      <c r="BU7586" s="1819"/>
      <c r="CI7586" s="1455"/>
    </row>
    <row r="7587" spans="2:87" s="1365" customFormat="1" x14ac:dyDescent="0.25">
      <c r="B7587" s="1831"/>
      <c r="C7587" s="1831"/>
      <c r="D7587" s="1627"/>
      <c r="E7587" s="1831"/>
      <c r="F7587" s="1831"/>
      <c r="G7587" s="1831"/>
      <c r="S7587" s="1473"/>
      <c r="BU7587" s="1819"/>
      <c r="CI7587" s="1455"/>
    </row>
    <row r="7588" spans="2:87" s="1365" customFormat="1" x14ac:dyDescent="0.25">
      <c r="B7588" s="1831"/>
      <c r="C7588" s="1831"/>
      <c r="D7588" s="1627"/>
      <c r="E7588" s="1831"/>
      <c r="F7588" s="1831"/>
      <c r="G7588" s="1831"/>
      <c r="S7588" s="1473"/>
      <c r="BU7588" s="1819"/>
      <c r="CI7588" s="1455"/>
    </row>
    <row r="7589" spans="2:87" s="1365" customFormat="1" x14ac:dyDescent="0.25">
      <c r="B7589" s="1831"/>
      <c r="C7589" s="1831"/>
      <c r="D7589" s="1627"/>
      <c r="E7589" s="1831"/>
      <c r="F7589" s="1831"/>
      <c r="G7589" s="1831"/>
      <c r="S7589" s="1473"/>
      <c r="BU7589" s="1819"/>
      <c r="CI7589" s="1455"/>
    </row>
    <row r="7590" spans="2:87" s="1365" customFormat="1" x14ac:dyDescent="0.25">
      <c r="B7590" s="1831"/>
      <c r="C7590" s="1831"/>
      <c r="D7590" s="1627"/>
      <c r="E7590" s="1831"/>
      <c r="F7590" s="1831"/>
      <c r="G7590" s="1831"/>
      <c r="S7590" s="1473"/>
      <c r="BU7590" s="1819"/>
      <c r="CI7590" s="1455"/>
    </row>
    <row r="7591" spans="2:87" s="1365" customFormat="1" x14ac:dyDescent="0.25">
      <c r="B7591" s="1831"/>
      <c r="C7591" s="1831"/>
      <c r="D7591" s="1627"/>
      <c r="E7591" s="1831"/>
      <c r="F7591" s="1831"/>
      <c r="G7591" s="1831"/>
      <c r="S7591" s="1473"/>
      <c r="BU7591" s="1819"/>
      <c r="CI7591" s="1455"/>
    </row>
    <row r="7592" spans="2:87" s="1365" customFormat="1" x14ac:dyDescent="0.25">
      <c r="B7592" s="1831"/>
      <c r="C7592" s="1831"/>
      <c r="D7592" s="1627"/>
      <c r="E7592" s="1831"/>
      <c r="F7592" s="1831"/>
      <c r="G7592" s="1831"/>
      <c r="S7592" s="1473"/>
      <c r="BU7592" s="1819"/>
      <c r="CI7592" s="1455"/>
    </row>
    <row r="7593" spans="2:87" s="1365" customFormat="1" x14ac:dyDescent="0.25">
      <c r="B7593" s="1831"/>
      <c r="C7593" s="1831"/>
      <c r="D7593" s="1627"/>
      <c r="E7593" s="1831"/>
      <c r="F7593" s="1831"/>
      <c r="G7593" s="1831"/>
      <c r="S7593" s="1473"/>
      <c r="BU7593" s="1819"/>
      <c r="CI7593" s="1455"/>
    </row>
    <row r="7594" spans="2:87" s="1365" customFormat="1" x14ac:dyDescent="0.25">
      <c r="B7594" s="1831"/>
      <c r="C7594" s="1831"/>
      <c r="D7594" s="1627"/>
      <c r="E7594" s="1831"/>
      <c r="F7594" s="1831"/>
      <c r="G7594" s="1831"/>
      <c r="S7594" s="1473"/>
      <c r="BU7594" s="1819"/>
      <c r="CI7594" s="1455"/>
    </row>
    <row r="7595" spans="2:87" s="1365" customFormat="1" x14ac:dyDescent="0.25">
      <c r="B7595" s="1831"/>
      <c r="C7595" s="1831"/>
      <c r="D7595" s="1627"/>
      <c r="E7595" s="1831"/>
      <c r="F7595" s="1831"/>
      <c r="G7595" s="1831"/>
      <c r="S7595" s="1473"/>
      <c r="BU7595" s="1819"/>
      <c r="CI7595" s="1455"/>
    </row>
    <row r="7596" spans="2:87" s="1365" customFormat="1" x14ac:dyDescent="0.25">
      <c r="B7596" s="1831"/>
      <c r="C7596" s="1831"/>
      <c r="D7596" s="1627"/>
      <c r="E7596" s="1831"/>
      <c r="F7596" s="1831"/>
      <c r="G7596" s="1831"/>
      <c r="S7596" s="1473"/>
      <c r="BU7596" s="1819"/>
      <c r="CI7596" s="1455"/>
    </row>
    <row r="7597" spans="2:87" s="1365" customFormat="1" x14ac:dyDescent="0.25">
      <c r="B7597" s="1831"/>
      <c r="C7597" s="1831"/>
      <c r="D7597" s="1627"/>
      <c r="E7597" s="1831"/>
      <c r="F7597" s="1831"/>
      <c r="G7597" s="1831"/>
      <c r="S7597" s="1473"/>
      <c r="BU7597" s="1819"/>
      <c r="CI7597" s="1455"/>
    </row>
    <row r="7598" spans="2:87" s="1365" customFormat="1" x14ac:dyDescent="0.25">
      <c r="B7598" s="1831"/>
      <c r="C7598" s="1831"/>
      <c r="D7598" s="1627"/>
      <c r="E7598" s="1831"/>
      <c r="F7598" s="1831"/>
      <c r="G7598" s="1831"/>
      <c r="S7598" s="1473"/>
      <c r="BU7598" s="1819"/>
      <c r="CI7598" s="1455"/>
    </row>
    <row r="7599" spans="2:87" s="1365" customFormat="1" x14ac:dyDescent="0.25">
      <c r="B7599" s="1831"/>
      <c r="C7599" s="1831"/>
      <c r="D7599" s="1627"/>
      <c r="E7599" s="1831"/>
      <c r="F7599" s="1831"/>
      <c r="G7599" s="1831"/>
      <c r="S7599" s="1473"/>
      <c r="BU7599" s="1819"/>
      <c r="CI7599" s="1455"/>
    </row>
    <row r="7600" spans="2:87" s="1365" customFormat="1" x14ac:dyDescent="0.25">
      <c r="B7600" s="1831"/>
      <c r="C7600" s="1831"/>
      <c r="D7600" s="1627"/>
      <c r="E7600" s="1831"/>
      <c r="F7600" s="1831"/>
      <c r="G7600" s="1831"/>
      <c r="S7600" s="1473"/>
      <c r="BU7600" s="1819"/>
      <c r="CI7600" s="1455"/>
    </row>
    <row r="7601" spans="2:87" s="1365" customFormat="1" x14ac:dyDescent="0.25">
      <c r="B7601" s="1831"/>
      <c r="C7601" s="1831"/>
      <c r="D7601" s="1627"/>
      <c r="E7601" s="1831"/>
      <c r="F7601" s="1831"/>
      <c r="G7601" s="1831"/>
      <c r="S7601" s="1473"/>
      <c r="BU7601" s="1819"/>
      <c r="CI7601" s="1455"/>
    </row>
    <row r="7602" spans="2:87" s="1365" customFormat="1" x14ac:dyDescent="0.25">
      <c r="B7602" s="1831"/>
      <c r="C7602" s="1831"/>
      <c r="D7602" s="1627"/>
      <c r="E7602" s="1831"/>
      <c r="F7602" s="1831"/>
      <c r="G7602" s="1831"/>
      <c r="S7602" s="1473"/>
      <c r="BU7602" s="1819"/>
      <c r="CI7602" s="1455"/>
    </row>
    <row r="7603" spans="2:87" s="1365" customFormat="1" x14ac:dyDescent="0.25">
      <c r="B7603" s="1831"/>
      <c r="C7603" s="1831"/>
      <c r="D7603" s="1627"/>
      <c r="E7603" s="1831"/>
      <c r="F7603" s="1831"/>
      <c r="G7603" s="1831"/>
      <c r="S7603" s="1473"/>
      <c r="BU7603" s="1819"/>
      <c r="CI7603" s="1455"/>
    </row>
    <row r="7604" spans="2:87" s="1365" customFormat="1" x14ac:dyDescent="0.25">
      <c r="B7604" s="1831"/>
      <c r="C7604" s="1831"/>
      <c r="D7604" s="1627"/>
      <c r="E7604" s="1831"/>
      <c r="F7604" s="1831"/>
      <c r="G7604" s="1831"/>
      <c r="S7604" s="1473"/>
      <c r="BU7604" s="1819"/>
      <c r="CI7604" s="1455"/>
    </row>
    <row r="7605" spans="2:87" s="1365" customFormat="1" x14ac:dyDescent="0.25">
      <c r="B7605" s="1831"/>
      <c r="C7605" s="1831"/>
      <c r="D7605" s="1627"/>
      <c r="E7605" s="1831"/>
      <c r="F7605" s="1831"/>
      <c r="G7605" s="1831"/>
      <c r="S7605" s="1473"/>
      <c r="BU7605" s="1819"/>
      <c r="CI7605" s="1455"/>
    </row>
    <row r="7606" spans="2:87" s="1365" customFormat="1" x14ac:dyDescent="0.25">
      <c r="B7606" s="1831"/>
      <c r="C7606" s="1831"/>
      <c r="D7606" s="1627"/>
      <c r="E7606" s="1831"/>
      <c r="F7606" s="1831"/>
      <c r="G7606" s="1831"/>
      <c r="S7606" s="1473"/>
      <c r="BU7606" s="1819"/>
      <c r="CI7606" s="1455"/>
    </row>
    <row r="7607" spans="2:87" s="1365" customFormat="1" x14ac:dyDescent="0.25">
      <c r="B7607" s="1831"/>
      <c r="C7607" s="1831"/>
      <c r="D7607" s="1627"/>
      <c r="E7607" s="1831"/>
      <c r="F7607" s="1831"/>
      <c r="G7607" s="1831"/>
      <c r="S7607" s="1473"/>
      <c r="BU7607" s="1819"/>
      <c r="CI7607" s="1455"/>
    </row>
    <row r="7608" spans="2:87" s="1365" customFormat="1" x14ac:dyDescent="0.25">
      <c r="B7608" s="1831"/>
      <c r="C7608" s="1831"/>
      <c r="D7608" s="1627"/>
      <c r="E7608" s="1831"/>
      <c r="F7608" s="1831"/>
      <c r="G7608" s="1831"/>
      <c r="S7608" s="1473"/>
      <c r="BU7608" s="1819"/>
      <c r="CI7608" s="1455"/>
    </row>
    <row r="7609" spans="2:87" s="1365" customFormat="1" x14ac:dyDescent="0.25">
      <c r="B7609" s="1831"/>
      <c r="C7609" s="1831"/>
      <c r="D7609" s="1627"/>
      <c r="E7609" s="1831"/>
      <c r="F7609" s="1831"/>
      <c r="G7609" s="1831"/>
      <c r="S7609" s="1473"/>
      <c r="BU7609" s="1819"/>
      <c r="CI7609" s="1455"/>
    </row>
    <row r="7610" spans="2:87" s="1365" customFormat="1" x14ac:dyDescent="0.25">
      <c r="B7610" s="1831"/>
      <c r="C7610" s="1831"/>
      <c r="D7610" s="1627"/>
      <c r="E7610" s="1831"/>
      <c r="F7610" s="1831"/>
      <c r="G7610" s="1831"/>
      <c r="S7610" s="1473"/>
      <c r="BU7610" s="1819"/>
      <c r="CI7610" s="1455"/>
    </row>
    <row r="7611" spans="2:87" s="1365" customFormat="1" x14ac:dyDescent="0.25">
      <c r="B7611" s="1831"/>
      <c r="C7611" s="1831"/>
      <c r="D7611" s="1627"/>
      <c r="E7611" s="1831"/>
      <c r="F7611" s="1831"/>
      <c r="G7611" s="1831"/>
      <c r="S7611" s="1473"/>
      <c r="BU7611" s="1819"/>
      <c r="CI7611" s="1455"/>
    </row>
    <row r="7612" spans="2:87" s="1365" customFormat="1" x14ac:dyDescent="0.25">
      <c r="B7612" s="1831"/>
      <c r="C7612" s="1831"/>
      <c r="D7612" s="1627"/>
      <c r="E7612" s="1831"/>
      <c r="F7612" s="1831"/>
      <c r="G7612" s="1831"/>
      <c r="S7612" s="1473"/>
      <c r="BU7612" s="1819"/>
      <c r="CI7612" s="1455"/>
    </row>
    <row r="7613" spans="2:87" s="1365" customFormat="1" x14ac:dyDescent="0.25">
      <c r="B7613" s="1831"/>
      <c r="C7613" s="1831"/>
      <c r="D7613" s="1627"/>
      <c r="E7613" s="1831"/>
      <c r="F7613" s="1831"/>
      <c r="G7613" s="1831"/>
      <c r="S7613" s="1473"/>
      <c r="BU7613" s="1819"/>
      <c r="CI7613" s="1455"/>
    </row>
    <row r="7614" spans="2:87" s="1365" customFormat="1" x14ac:dyDescent="0.25">
      <c r="B7614" s="1831"/>
      <c r="C7614" s="1831"/>
      <c r="D7614" s="1627"/>
      <c r="E7614" s="1831"/>
      <c r="F7614" s="1831"/>
      <c r="G7614" s="1831"/>
      <c r="S7614" s="1473"/>
      <c r="BU7614" s="1819"/>
      <c r="CI7614" s="1455"/>
    </row>
    <row r="7615" spans="2:87" s="1365" customFormat="1" x14ac:dyDescent="0.25">
      <c r="B7615" s="1831"/>
      <c r="C7615" s="1831"/>
      <c r="D7615" s="1627"/>
      <c r="E7615" s="1831"/>
      <c r="F7615" s="1831"/>
      <c r="G7615" s="1831"/>
      <c r="S7615" s="1473"/>
      <c r="BU7615" s="1819"/>
      <c r="CI7615" s="1455"/>
    </row>
    <row r="7616" spans="2:87" s="1365" customFormat="1" x14ac:dyDescent="0.25">
      <c r="B7616" s="1831"/>
      <c r="C7616" s="1831"/>
      <c r="D7616" s="1627"/>
      <c r="E7616" s="1831"/>
      <c r="F7616" s="1831"/>
      <c r="G7616" s="1831"/>
      <c r="S7616" s="1473"/>
      <c r="BU7616" s="1819"/>
      <c r="CI7616" s="1455"/>
    </row>
    <row r="7617" spans="2:87" s="1365" customFormat="1" x14ac:dyDescent="0.25">
      <c r="B7617" s="1831"/>
      <c r="C7617" s="1831"/>
      <c r="D7617" s="1627"/>
      <c r="E7617" s="1831"/>
      <c r="F7617" s="1831"/>
      <c r="G7617" s="1831"/>
      <c r="S7617" s="1473"/>
      <c r="BU7617" s="1819"/>
      <c r="CI7617" s="1455"/>
    </row>
    <row r="7618" spans="2:87" s="1365" customFormat="1" x14ac:dyDescent="0.25">
      <c r="B7618" s="1831"/>
      <c r="C7618" s="1831"/>
      <c r="D7618" s="1627"/>
      <c r="E7618" s="1831"/>
      <c r="F7618" s="1831"/>
      <c r="G7618" s="1831"/>
      <c r="S7618" s="1473"/>
      <c r="BU7618" s="1819"/>
      <c r="CI7618" s="1455"/>
    </row>
    <row r="7619" spans="2:87" s="1365" customFormat="1" x14ac:dyDescent="0.25">
      <c r="B7619" s="1831"/>
      <c r="C7619" s="1831"/>
      <c r="D7619" s="1627"/>
      <c r="E7619" s="1831"/>
      <c r="F7619" s="1831"/>
      <c r="G7619" s="1831"/>
      <c r="S7619" s="1473"/>
      <c r="BU7619" s="1819"/>
      <c r="CI7619" s="1455"/>
    </row>
    <row r="7620" spans="2:87" s="1365" customFormat="1" x14ac:dyDescent="0.25">
      <c r="B7620" s="1831"/>
      <c r="C7620" s="1831"/>
      <c r="D7620" s="1627"/>
      <c r="E7620" s="1831"/>
      <c r="F7620" s="1831"/>
      <c r="G7620" s="1831"/>
      <c r="S7620" s="1473"/>
      <c r="BU7620" s="1819"/>
      <c r="CI7620" s="1455"/>
    </row>
    <row r="7621" spans="2:87" s="1365" customFormat="1" x14ac:dyDescent="0.25">
      <c r="B7621" s="1831"/>
      <c r="C7621" s="1831"/>
      <c r="D7621" s="1627"/>
      <c r="E7621" s="1831"/>
      <c r="F7621" s="1831"/>
      <c r="G7621" s="1831"/>
      <c r="S7621" s="1473"/>
      <c r="BU7621" s="1819"/>
      <c r="CI7621" s="1455"/>
    </row>
    <row r="7622" spans="2:87" s="1365" customFormat="1" x14ac:dyDescent="0.25">
      <c r="B7622" s="1831"/>
      <c r="C7622" s="1831"/>
      <c r="D7622" s="1627"/>
      <c r="E7622" s="1831"/>
      <c r="F7622" s="1831"/>
      <c r="G7622" s="1831"/>
      <c r="S7622" s="1473"/>
      <c r="BU7622" s="1819"/>
      <c r="CI7622" s="1455"/>
    </row>
    <row r="7623" spans="2:87" s="1365" customFormat="1" x14ac:dyDescent="0.25">
      <c r="B7623" s="1831"/>
      <c r="C7623" s="1831"/>
      <c r="D7623" s="1627"/>
      <c r="E7623" s="1831"/>
      <c r="F7623" s="1831"/>
      <c r="G7623" s="1831"/>
      <c r="S7623" s="1473"/>
      <c r="BU7623" s="1819"/>
      <c r="CI7623" s="1455"/>
    </row>
    <row r="7624" spans="2:87" s="1365" customFormat="1" x14ac:dyDescent="0.25">
      <c r="B7624" s="1831"/>
      <c r="C7624" s="1831"/>
      <c r="D7624" s="1627"/>
      <c r="E7624" s="1831"/>
      <c r="F7624" s="1831"/>
      <c r="G7624" s="1831"/>
      <c r="S7624" s="1473"/>
      <c r="BU7624" s="1819"/>
      <c r="CI7624" s="1455"/>
    </row>
    <row r="7625" spans="2:87" s="1365" customFormat="1" x14ac:dyDescent="0.25">
      <c r="B7625" s="1831"/>
      <c r="C7625" s="1831"/>
      <c r="D7625" s="1627"/>
      <c r="E7625" s="1831"/>
      <c r="F7625" s="1831"/>
      <c r="G7625" s="1831"/>
      <c r="S7625" s="1473"/>
      <c r="BU7625" s="1819"/>
      <c r="CI7625" s="1455"/>
    </row>
    <row r="7626" spans="2:87" s="1365" customFormat="1" x14ac:dyDescent="0.25">
      <c r="B7626" s="1831"/>
      <c r="C7626" s="1831"/>
      <c r="D7626" s="1627"/>
      <c r="E7626" s="1831"/>
      <c r="F7626" s="1831"/>
      <c r="G7626" s="1831"/>
      <c r="S7626" s="1473"/>
      <c r="BU7626" s="1819"/>
      <c r="CI7626" s="1455"/>
    </row>
    <row r="7627" spans="2:87" s="1365" customFormat="1" x14ac:dyDescent="0.25">
      <c r="B7627" s="1831"/>
      <c r="C7627" s="1831"/>
      <c r="D7627" s="1627"/>
      <c r="E7627" s="1831"/>
      <c r="F7627" s="1831"/>
      <c r="G7627" s="1831"/>
      <c r="S7627" s="1473"/>
      <c r="BU7627" s="1819"/>
      <c r="CI7627" s="1455"/>
    </row>
    <row r="7628" spans="2:87" s="1365" customFormat="1" x14ac:dyDescent="0.25">
      <c r="B7628" s="1831"/>
      <c r="C7628" s="1831"/>
      <c r="D7628" s="1627"/>
      <c r="E7628" s="1831"/>
      <c r="F7628" s="1831"/>
      <c r="G7628" s="1831"/>
      <c r="S7628" s="1473"/>
      <c r="BU7628" s="1819"/>
      <c r="CI7628" s="1455"/>
    </row>
    <row r="7629" spans="2:87" s="1365" customFormat="1" x14ac:dyDescent="0.25">
      <c r="B7629" s="1831"/>
      <c r="C7629" s="1831"/>
      <c r="D7629" s="1627"/>
      <c r="E7629" s="1831"/>
      <c r="F7629" s="1831"/>
      <c r="G7629" s="1831"/>
      <c r="S7629" s="1473"/>
      <c r="BU7629" s="1819"/>
      <c r="CI7629" s="1455"/>
    </row>
    <row r="7630" spans="2:87" s="1365" customFormat="1" x14ac:dyDescent="0.25">
      <c r="B7630" s="1831"/>
      <c r="C7630" s="1831"/>
      <c r="D7630" s="1627"/>
      <c r="E7630" s="1831"/>
      <c r="F7630" s="1831"/>
      <c r="G7630" s="1831"/>
      <c r="S7630" s="1473"/>
      <c r="BU7630" s="1819"/>
      <c r="CI7630" s="1455"/>
    </row>
    <row r="7631" spans="2:87" s="1365" customFormat="1" x14ac:dyDescent="0.25">
      <c r="B7631" s="1831"/>
      <c r="C7631" s="1831"/>
      <c r="D7631" s="1627"/>
      <c r="E7631" s="1831"/>
      <c r="F7631" s="1831"/>
      <c r="G7631" s="1831"/>
      <c r="S7631" s="1473"/>
      <c r="BU7631" s="1819"/>
      <c r="CI7631" s="1455"/>
    </row>
    <row r="7632" spans="2:87" s="1365" customFormat="1" x14ac:dyDescent="0.25">
      <c r="B7632" s="1831"/>
      <c r="C7632" s="1831"/>
      <c r="D7632" s="1627"/>
      <c r="E7632" s="1831"/>
      <c r="F7632" s="1831"/>
      <c r="G7632" s="1831"/>
      <c r="S7632" s="1473"/>
      <c r="BU7632" s="1819"/>
      <c r="CI7632" s="1455"/>
    </row>
    <row r="7633" spans="2:87" s="1365" customFormat="1" x14ac:dyDescent="0.25">
      <c r="B7633" s="1831"/>
      <c r="C7633" s="1831"/>
      <c r="D7633" s="1627"/>
      <c r="E7633" s="1831"/>
      <c r="F7633" s="1831"/>
      <c r="G7633" s="1831"/>
      <c r="S7633" s="1473"/>
      <c r="BU7633" s="1819"/>
      <c r="CI7633" s="1455"/>
    </row>
    <row r="7634" spans="2:87" s="1365" customFormat="1" x14ac:dyDescent="0.25">
      <c r="B7634" s="1831"/>
      <c r="C7634" s="1831"/>
      <c r="D7634" s="1627"/>
      <c r="E7634" s="1831"/>
      <c r="F7634" s="1831"/>
      <c r="G7634" s="1831"/>
      <c r="S7634" s="1473"/>
      <c r="BU7634" s="1819"/>
      <c r="CI7634" s="1455"/>
    </row>
    <row r="7635" spans="2:87" s="1365" customFormat="1" x14ac:dyDescent="0.25">
      <c r="B7635" s="1831"/>
      <c r="C7635" s="1831"/>
      <c r="D7635" s="1627"/>
      <c r="E7635" s="1831"/>
      <c r="F7635" s="1831"/>
      <c r="G7635" s="1831"/>
      <c r="S7635" s="1473"/>
      <c r="BU7635" s="1819"/>
      <c r="CI7635" s="1455"/>
    </row>
    <row r="7636" spans="2:87" s="1365" customFormat="1" x14ac:dyDescent="0.25">
      <c r="B7636" s="1831"/>
      <c r="C7636" s="1831"/>
      <c r="D7636" s="1627"/>
      <c r="E7636" s="1831"/>
      <c r="F7636" s="1831"/>
      <c r="G7636" s="1831"/>
      <c r="S7636" s="1473"/>
      <c r="BU7636" s="1819"/>
      <c r="CI7636" s="1455"/>
    </row>
    <row r="7637" spans="2:87" s="1365" customFormat="1" x14ac:dyDescent="0.25">
      <c r="B7637" s="1831"/>
      <c r="C7637" s="1831"/>
      <c r="D7637" s="1627"/>
      <c r="E7637" s="1831"/>
      <c r="F7637" s="1831"/>
      <c r="G7637" s="1831"/>
      <c r="S7637" s="1473"/>
      <c r="BU7637" s="1819"/>
      <c r="CI7637" s="1455"/>
    </row>
    <row r="7638" spans="2:87" s="1365" customFormat="1" x14ac:dyDescent="0.25">
      <c r="B7638" s="1831"/>
      <c r="C7638" s="1831"/>
      <c r="D7638" s="1627"/>
      <c r="E7638" s="1831"/>
      <c r="F7638" s="1831"/>
      <c r="G7638" s="1831"/>
      <c r="S7638" s="1473"/>
      <c r="BU7638" s="1819"/>
      <c r="CI7638" s="1455"/>
    </row>
    <row r="7639" spans="2:87" s="1365" customFormat="1" x14ac:dyDescent="0.25">
      <c r="B7639" s="1831"/>
      <c r="C7639" s="1831"/>
      <c r="D7639" s="1627"/>
      <c r="E7639" s="1831"/>
      <c r="F7639" s="1831"/>
      <c r="G7639" s="1831"/>
      <c r="S7639" s="1473"/>
      <c r="BU7639" s="1819"/>
      <c r="CI7639" s="1455"/>
    </row>
    <row r="7640" spans="2:87" s="1365" customFormat="1" x14ac:dyDescent="0.25">
      <c r="B7640" s="1831"/>
      <c r="C7640" s="1831"/>
      <c r="D7640" s="1627"/>
      <c r="E7640" s="1831"/>
      <c r="F7640" s="1831"/>
      <c r="G7640" s="1831"/>
      <c r="S7640" s="1473"/>
      <c r="BU7640" s="1819"/>
      <c r="CI7640" s="1455"/>
    </row>
    <row r="7641" spans="2:87" s="1365" customFormat="1" x14ac:dyDescent="0.25">
      <c r="B7641" s="1831"/>
      <c r="C7641" s="1831"/>
      <c r="D7641" s="1627"/>
      <c r="E7641" s="1831"/>
      <c r="F7641" s="1831"/>
      <c r="G7641" s="1831"/>
      <c r="S7641" s="1473"/>
      <c r="BU7641" s="1819"/>
      <c r="CI7641" s="1455"/>
    </row>
    <row r="7642" spans="2:87" s="1365" customFormat="1" x14ac:dyDescent="0.25">
      <c r="B7642" s="1831"/>
      <c r="C7642" s="1831"/>
      <c r="D7642" s="1627"/>
      <c r="E7642" s="1831"/>
      <c r="F7642" s="1831"/>
      <c r="G7642" s="1831"/>
      <c r="S7642" s="1473"/>
      <c r="BU7642" s="1819"/>
      <c r="CI7642" s="1455"/>
    </row>
    <row r="7643" spans="2:87" s="1365" customFormat="1" x14ac:dyDescent="0.25">
      <c r="B7643" s="1831"/>
      <c r="C7643" s="1831"/>
      <c r="D7643" s="1627"/>
      <c r="E7643" s="1831"/>
      <c r="F7643" s="1831"/>
      <c r="G7643" s="1831"/>
      <c r="S7643" s="1473"/>
      <c r="BU7643" s="1819"/>
      <c r="CI7643" s="1455"/>
    </row>
    <row r="7644" spans="2:87" s="1365" customFormat="1" x14ac:dyDescent="0.25">
      <c r="B7644" s="1831"/>
      <c r="C7644" s="1831"/>
      <c r="D7644" s="1627"/>
      <c r="E7644" s="1831"/>
      <c r="F7644" s="1831"/>
      <c r="G7644" s="1831"/>
      <c r="S7644" s="1473"/>
      <c r="BU7644" s="1819"/>
      <c r="CI7644" s="1455"/>
    </row>
    <row r="7645" spans="2:87" s="1365" customFormat="1" x14ac:dyDescent="0.25">
      <c r="B7645" s="1831"/>
      <c r="C7645" s="1831"/>
      <c r="D7645" s="1627"/>
      <c r="E7645" s="1831"/>
      <c r="F7645" s="1831"/>
      <c r="G7645" s="1831"/>
      <c r="S7645" s="1473"/>
      <c r="BU7645" s="1819"/>
      <c r="CI7645" s="1455"/>
    </row>
    <row r="7646" spans="2:87" s="1365" customFormat="1" x14ac:dyDescent="0.25">
      <c r="B7646" s="1831"/>
      <c r="C7646" s="1831"/>
      <c r="D7646" s="1627"/>
      <c r="E7646" s="1831"/>
      <c r="F7646" s="1831"/>
      <c r="G7646" s="1831"/>
      <c r="S7646" s="1473"/>
      <c r="BU7646" s="1819"/>
      <c r="CI7646" s="1455"/>
    </row>
    <row r="7647" spans="2:87" s="1365" customFormat="1" x14ac:dyDescent="0.25">
      <c r="B7647" s="1831"/>
      <c r="C7647" s="1831"/>
      <c r="D7647" s="1627"/>
      <c r="E7647" s="1831"/>
      <c r="F7647" s="1831"/>
      <c r="G7647" s="1831"/>
      <c r="S7647" s="1473"/>
      <c r="BU7647" s="1819"/>
      <c r="CI7647" s="1455"/>
    </row>
    <row r="7648" spans="2:87" s="1365" customFormat="1" x14ac:dyDescent="0.25">
      <c r="B7648" s="1831"/>
      <c r="C7648" s="1831"/>
      <c r="D7648" s="1627"/>
      <c r="E7648" s="1831"/>
      <c r="F7648" s="1831"/>
      <c r="G7648" s="1831"/>
      <c r="S7648" s="1473"/>
      <c r="BU7648" s="1819"/>
      <c r="CI7648" s="1455"/>
    </row>
    <row r="7649" spans="2:87" s="1365" customFormat="1" x14ac:dyDescent="0.25">
      <c r="B7649" s="1831"/>
      <c r="C7649" s="1831"/>
      <c r="D7649" s="1627"/>
      <c r="E7649" s="1831"/>
      <c r="F7649" s="1831"/>
      <c r="G7649" s="1831"/>
      <c r="S7649" s="1473"/>
      <c r="BU7649" s="1819"/>
      <c r="CI7649" s="1455"/>
    </row>
    <row r="7650" spans="2:87" s="1365" customFormat="1" x14ac:dyDescent="0.25">
      <c r="B7650" s="1831"/>
      <c r="C7650" s="1831"/>
      <c r="D7650" s="1627"/>
      <c r="E7650" s="1831"/>
      <c r="F7650" s="1831"/>
      <c r="G7650" s="1831"/>
      <c r="S7650" s="1473"/>
      <c r="BU7650" s="1819"/>
      <c r="CI7650" s="1455"/>
    </row>
    <row r="7651" spans="2:87" s="1365" customFormat="1" x14ac:dyDescent="0.25">
      <c r="B7651" s="1831"/>
      <c r="C7651" s="1831"/>
      <c r="D7651" s="1627"/>
      <c r="E7651" s="1831"/>
      <c r="F7651" s="1831"/>
      <c r="G7651" s="1831"/>
      <c r="S7651" s="1473"/>
      <c r="BU7651" s="1819"/>
      <c r="CI7651" s="1455"/>
    </row>
    <row r="7652" spans="2:87" s="1365" customFormat="1" x14ac:dyDescent="0.25">
      <c r="B7652" s="1831"/>
      <c r="C7652" s="1831"/>
      <c r="D7652" s="1627"/>
      <c r="E7652" s="1831"/>
      <c r="F7652" s="1831"/>
      <c r="G7652" s="1831"/>
      <c r="S7652" s="1473"/>
      <c r="BU7652" s="1819"/>
      <c r="CI7652" s="1455"/>
    </row>
    <row r="7653" spans="2:87" s="1365" customFormat="1" x14ac:dyDescent="0.25">
      <c r="B7653" s="1831"/>
      <c r="C7653" s="1831"/>
      <c r="D7653" s="1627"/>
      <c r="E7653" s="1831"/>
      <c r="F7653" s="1831"/>
      <c r="G7653" s="1831"/>
      <c r="S7653" s="1473"/>
      <c r="BU7653" s="1819"/>
      <c r="CI7653" s="1455"/>
    </row>
    <row r="7654" spans="2:87" s="1365" customFormat="1" x14ac:dyDescent="0.25">
      <c r="B7654" s="1831"/>
      <c r="C7654" s="1831"/>
      <c r="D7654" s="1627"/>
      <c r="E7654" s="1831"/>
      <c r="F7654" s="1831"/>
      <c r="G7654" s="1831"/>
      <c r="S7654" s="1473"/>
      <c r="BU7654" s="1819"/>
      <c r="CI7654" s="1455"/>
    </row>
    <row r="7655" spans="2:87" s="1365" customFormat="1" x14ac:dyDescent="0.25">
      <c r="B7655" s="1831"/>
      <c r="C7655" s="1831"/>
      <c r="D7655" s="1627"/>
      <c r="E7655" s="1831"/>
      <c r="F7655" s="1831"/>
      <c r="G7655" s="1831"/>
      <c r="S7655" s="1473"/>
      <c r="BU7655" s="1819"/>
      <c r="CI7655" s="1455"/>
    </row>
    <row r="7656" spans="2:87" s="1365" customFormat="1" x14ac:dyDescent="0.25">
      <c r="B7656" s="1831"/>
      <c r="C7656" s="1831"/>
      <c r="D7656" s="1627"/>
      <c r="E7656" s="1831"/>
      <c r="F7656" s="1831"/>
      <c r="G7656" s="1831"/>
      <c r="S7656" s="1473"/>
      <c r="BU7656" s="1819"/>
      <c r="CI7656" s="1455"/>
    </row>
    <row r="7657" spans="2:87" s="1365" customFormat="1" x14ac:dyDescent="0.25">
      <c r="B7657" s="1831"/>
      <c r="C7657" s="1831"/>
      <c r="D7657" s="1627"/>
      <c r="E7657" s="1831"/>
      <c r="F7657" s="1831"/>
      <c r="G7657" s="1831"/>
      <c r="S7657" s="1473"/>
      <c r="BU7657" s="1819"/>
      <c r="CI7657" s="1455"/>
    </row>
    <row r="7658" spans="2:87" s="1365" customFormat="1" x14ac:dyDescent="0.25">
      <c r="B7658" s="1831"/>
      <c r="C7658" s="1831"/>
      <c r="D7658" s="1627"/>
      <c r="E7658" s="1831"/>
      <c r="F7658" s="1831"/>
      <c r="G7658" s="1831"/>
      <c r="S7658" s="1473"/>
      <c r="BU7658" s="1819"/>
      <c r="CI7658" s="1455"/>
    </row>
    <row r="7659" spans="2:87" s="1365" customFormat="1" x14ac:dyDescent="0.25">
      <c r="B7659" s="1831"/>
      <c r="C7659" s="1831"/>
      <c r="D7659" s="1627"/>
      <c r="E7659" s="1831"/>
      <c r="F7659" s="1831"/>
      <c r="G7659" s="1831"/>
      <c r="S7659" s="1473"/>
      <c r="BU7659" s="1819"/>
      <c r="CI7659" s="1455"/>
    </row>
    <row r="7660" spans="2:87" s="1365" customFormat="1" x14ac:dyDescent="0.25">
      <c r="B7660" s="1831"/>
      <c r="C7660" s="1831"/>
      <c r="D7660" s="1627"/>
      <c r="E7660" s="1831"/>
      <c r="F7660" s="1831"/>
      <c r="G7660" s="1831"/>
      <c r="S7660" s="1473"/>
      <c r="BU7660" s="1819"/>
      <c r="CI7660" s="1455"/>
    </row>
    <row r="7661" spans="2:87" s="1365" customFormat="1" x14ac:dyDescent="0.25">
      <c r="B7661" s="1831"/>
      <c r="C7661" s="1831"/>
      <c r="D7661" s="1627"/>
      <c r="E7661" s="1831"/>
      <c r="F7661" s="1831"/>
      <c r="G7661" s="1831"/>
      <c r="S7661" s="1473"/>
      <c r="BU7661" s="1819"/>
      <c r="CI7661" s="1455"/>
    </row>
    <row r="7662" spans="2:87" s="1365" customFormat="1" x14ac:dyDescent="0.25">
      <c r="B7662" s="1831"/>
      <c r="C7662" s="1831"/>
      <c r="D7662" s="1627"/>
      <c r="E7662" s="1831"/>
      <c r="F7662" s="1831"/>
      <c r="G7662" s="1831"/>
      <c r="S7662" s="1473"/>
      <c r="BU7662" s="1819"/>
      <c r="CI7662" s="1455"/>
    </row>
    <row r="7663" spans="2:87" s="1365" customFormat="1" x14ac:dyDescent="0.25">
      <c r="B7663" s="1831"/>
      <c r="C7663" s="1831"/>
      <c r="D7663" s="1627"/>
      <c r="E7663" s="1831"/>
      <c r="F7663" s="1831"/>
      <c r="G7663" s="1831"/>
      <c r="S7663" s="1473"/>
      <c r="BU7663" s="1819"/>
      <c r="CI7663" s="1455"/>
    </row>
    <row r="7664" spans="2:87" s="1365" customFormat="1" x14ac:dyDescent="0.25">
      <c r="B7664" s="1831"/>
      <c r="C7664" s="1831"/>
      <c r="D7664" s="1627"/>
      <c r="E7664" s="1831"/>
      <c r="F7664" s="1831"/>
      <c r="G7664" s="1831"/>
      <c r="S7664" s="1473"/>
      <c r="BU7664" s="1819"/>
      <c r="CI7664" s="1455"/>
    </row>
    <row r="7665" spans="2:87" s="1365" customFormat="1" x14ac:dyDescent="0.25">
      <c r="B7665" s="1831"/>
      <c r="C7665" s="1831"/>
      <c r="D7665" s="1627"/>
      <c r="E7665" s="1831"/>
      <c r="F7665" s="1831"/>
      <c r="G7665" s="1831"/>
      <c r="S7665" s="1473"/>
      <c r="BU7665" s="1819"/>
      <c r="CI7665" s="1455"/>
    </row>
    <row r="7666" spans="2:87" s="1365" customFormat="1" x14ac:dyDescent="0.25">
      <c r="B7666" s="1831"/>
      <c r="C7666" s="1831"/>
      <c r="D7666" s="1627"/>
      <c r="E7666" s="1831"/>
      <c r="F7666" s="1831"/>
      <c r="G7666" s="1831"/>
      <c r="S7666" s="1473"/>
      <c r="BU7666" s="1819"/>
      <c r="CI7666" s="1455"/>
    </row>
    <row r="7667" spans="2:87" s="1365" customFormat="1" x14ac:dyDescent="0.25">
      <c r="B7667" s="1831"/>
      <c r="C7667" s="1831"/>
      <c r="D7667" s="1627"/>
      <c r="E7667" s="1831"/>
      <c r="F7667" s="1831"/>
      <c r="G7667" s="1831"/>
      <c r="S7667" s="1473"/>
      <c r="BU7667" s="1819"/>
      <c r="CI7667" s="1455"/>
    </row>
    <row r="7668" spans="2:87" s="1365" customFormat="1" x14ac:dyDescent="0.25">
      <c r="B7668" s="1831"/>
      <c r="C7668" s="1831"/>
      <c r="D7668" s="1627"/>
      <c r="E7668" s="1831"/>
      <c r="F7668" s="1831"/>
      <c r="G7668" s="1831"/>
      <c r="S7668" s="1473"/>
      <c r="BU7668" s="1819"/>
      <c r="CI7668" s="1455"/>
    </row>
    <row r="7669" spans="2:87" s="1365" customFormat="1" x14ac:dyDescent="0.25">
      <c r="B7669" s="1831"/>
      <c r="C7669" s="1831"/>
      <c r="D7669" s="1627"/>
      <c r="E7669" s="1831"/>
      <c r="F7669" s="1831"/>
      <c r="G7669" s="1831"/>
      <c r="S7669" s="1473"/>
      <c r="BU7669" s="1819"/>
      <c r="CI7669" s="1455"/>
    </row>
    <row r="7670" spans="2:87" s="1365" customFormat="1" x14ac:dyDescent="0.25">
      <c r="B7670" s="1831"/>
      <c r="C7670" s="1831"/>
      <c r="D7670" s="1627"/>
      <c r="E7670" s="1831"/>
      <c r="F7670" s="1831"/>
      <c r="G7670" s="1831"/>
      <c r="S7670" s="1473"/>
      <c r="BU7670" s="1819"/>
      <c r="CI7670" s="1455"/>
    </row>
    <row r="7671" spans="2:87" s="1365" customFormat="1" x14ac:dyDescent="0.25">
      <c r="B7671" s="1831"/>
      <c r="C7671" s="1831"/>
      <c r="D7671" s="1627"/>
      <c r="E7671" s="1831"/>
      <c r="F7671" s="1831"/>
      <c r="G7671" s="1831"/>
      <c r="S7671" s="1473"/>
      <c r="BU7671" s="1819"/>
      <c r="CI7671" s="1455"/>
    </row>
    <row r="7672" spans="2:87" s="1365" customFormat="1" x14ac:dyDescent="0.25">
      <c r="B7672" s="1831"/>
      <c r="C7672" s="1831"/>
      <c r="D7672" s="1627"/>
      <c r="E7672" s="1831"/>
      <c r="F7672" s="1831"/>
      <c r="G7672" s="1831"/>
      <c r="S7672" s="1473"/>
      <c r="BU7672" s="1819"/>
      <c r="CI7672" s="1455"/>
    </row>
    <row r="7673" spans="2:87" s="1365" customFormat="1" x14ac:dyDescent="0.25">
      <c r="B7673" s="1831"/>
      <c r="C7673" s="1831"/>
      <c r="D7673" s="1627"/>
      <c r="E7673" s="1831"/>
      <c r="F7673" s="1831"/>
      <c r="G7673" s="1831"/>
      <c r="S7673" s="1473"/>
      <c r="BU7673" s="1819"/>
      <c r="CI7673" s="1455"/>
    </row>
    <row r="7674" spans="2:87" s="1365" customFormat="1" x14ac:dyDescent="0.25">
      <c r="B7674" s="1831"/>
      <c r="C7674" s="1831"/>
      <c r="D7674" s="1627"/>
      <c r="E7674" s="1831"/>
      <c r="F7674" s="1831"/>
      <c r="G7674" s="1831"/>
      <c r="S7674" s="1473"/>
      <c r="BU7674" s="1819"/>
      <c r="CI7674" s="1455"/>
    </row>
    <row r="7675" spans="2:87" s="1365" customFormat="1" x14ac:dyDescent="0.25">
      <c r="B7675" s="1831"/>
      <c r="C7675" s="1831"/>
      <c r="D7675" s="1627"/>
      <c r="E7675" s="1831"/>
      <c r="F7675" s="1831"/>
      <c r="G7675" s="1831"/>
      <c r="S7675" s="1473"/>
      <c r="BU7675" s="1819"/>
      <c r="CI7675" s="1455"/>
    </row>
    <row r="7676" spans="2:87" s="1365" customFormat="1" x14ac:dyDescent="0.25">
      <c r="B7676" s="1831"/>
      <c r="C7676" s="1831"/>
      <c r="D7676" s="1627"/>
      <c r="E7676" s="1831"/>
      <c r="F7676" s="1831"/>
      <c r="G7676" s="1831"/>
      <c r="S7676" s="1473"/>
      <c r="BU7676" s="1819"/>
      <c r="CI7676" s="1455"/>
    </row>
    <row r="7677" spans="2:87" s="1365" customFormat="1" x14ac:dyDescent="0.25">
      <c r="B7677" s="1831"/>
      <c r="C7677" s="1831"/>
      <c r="D7677" s="1627"/>
      <c r="E7677" s="1831"/>
      <c r="F7677" s="1831"/>
      <c r="G7677" s="1831"/>
      <c r="S7677" s="1473"/>
      <c r="BU7677" s="1819"/>
      <c r="CI7677" s="1455"/>
    </row>
    <row r="7678" spans="2:87" s="1365" customFormat="1" x14ac:dyDescent="0.25">
      <c r="B7678" s="1831"/>
      <c r="C7678" s="1831"/>
      <c r="D7678" s="1627"/>
      <c r="E7678" s="1831"/>
      <c r="F7678" s="1831"/>
      <c r="G7678" s="1831"/>
      <c r="S7678" s="1473"/>
      <c r="BU7678" s="1819"/>
      <c r="CI7678" s="1455"/>
    </row>
    <row r="7679" spans="2:87" s="1365" customFormat="1" x14ac:dyDescent="0.25">
      <c r="B7679" s="1831"/>
      <c r="C7679" s="1831"/>
      <c r="D7679" s="1627"/>
      <c r="E7679" s="1831"/>
      <c r="F7679" s="1831"/>
      <c r="G7679" s="1831"/>
      <c r="S7679" s="1473"/>
      <c r="BU7679" s="1819"/>
      <c r="CI7679" s="1455"/>
    </row>
    <row r="7680" spans="2:87" s="1365" customFormat="1" x14ac:dyDescent="0.25">
      <c r="B7680" s="1831"/>
      <c r="C7680" s="1831"/>
      <c r="D7680" s="1627"/>
      <c r="E7680" s="1831"/>
      <c r="F7680" s="1831"/>
      <c r="G7680" s="1831"/>
      <c r="S7680" s="1473"/>
      <c r="BU7680" s="1819"/>
      <c r="CI7680" s="1455"/>
    </row>
    <row r="7681" spans="2:87" s="1365" customFormat="1" x14ac:dyDescent="0.25">
      <c r="B7681" s="1831"/>
      <c r="C7681" s="1831"/>
      <c r="D7681" s="1627"/>
      <c r="E7681" s="1831"/>
      <c r="F7681" s="1831"/>
      <c r="G7681" s="1831"/>
      <c r="S7681" s="1473"/>
      <c r="BU7681" s="1819"/>
      <c r="CI7681" s="1455"/>
    </row>
    <row r="7682" spans="2:87" s="1365" customFormat="1" x14ac:dyDescent="0.25">
      <c r="B7682" s="1831"/>
      <c r="C7682" s="1831"/>
      <c r="D7682" s="1627"/>
      <c r="E7682" s="1831"/>
      <c r="F7682" s="1831"/>
      <c r="G7682" s="1831"/>
      <c r="S7682" s="1473"/>
      <c r="BU7682" s="1819"/>
      <c r="CI7682" s="1455"/>
    </row>
    <row r="7683" spans="2:87" s="1365" customFormat="1" x14ac:dyDescent="0.25">
      <c r="B7683" s="1831"/>
      <c r="C7683" s="1831"/>
      <c r="D7683" s="1627"/>
      <c r="E7683" s="1831"/>
      <c r="F7683" s="1831"/>
      <c r="G7683" s="1831"/>
      <c r="S7683" s="1473"/>
      <c r="BU7683" s="1819"/>
      <c r="CI7683" s="1455"/>
    </row>
    <row r="7684" spans="2:87" s="1365" customFormat="1" x14ac:dyDescent="0.25">
      <c r="B7684" s="1831"/>
      <c r="C7684" s="1831"/>
      <c r="D7684" s="1627"/>
      <c r="E7684" s="1831"/>
      <c r="F7684" s="1831"/>
      <c r="G7684" s="1831"/>
      <c r="S7684" s="1473"/>
      <c r="BU7684" s="1819"/>
      <c r="CI7684" s="1455"/>
    </row>
    <row r="7685" spans="2:87" s="1365" customFormat="1" x14ac:dyDescent="0.25">
      <c r="B7685" s="1831"/>
      <c r="C7685" s="1831"/>
      <c r="D7685" s="1627"/>
      <c r="E7685" s="1831"/>
      <c r="F7685" s="1831"/>
      <c r="G7685" s="1831"/>
      <c r="S7685" s="1473"/>
      <c r="BU7685" s="1819"/>
      <c r="CI7685" s="1455"/>
    </row>
    <row r="7686" spans="2:87" s="1365" customFormat="1" x14ac:dyDescent="0.25">
      <c r="B7686" s="1831"/>
      <c r="C7686" s="1831"/>
      <c r="D7686" s="1627"/>
      <c r="E7686" s="1831"/>
      <c r="F7686" s="1831"/>
      <c r="G7686" s="1831"/>
      <c r="S7686" s="1473"/>
      <c r="BU7686" s="1819"/>
      <c r="CI7686" s="1455"/>
    </row>
    <row r="7687" spans="2:87" s="1365" customFormat="1" x14ac:dyDescent="0.25">
      <c r="B7687" s="1831"/>
      <c r="C7687" s="1831"/>
      <c r="D7687" s="1627"/>
      <c r="E7687" s="1831"/>
      <c r="F7687" s="1831"/>
      <c r="G7687" s="1831"/>
      <c r="S7687" s="1473"/>
      <c r="BU7687" s="1819"/>
      <c r="CI7687" s="1455"/>
    </row>
    <row r="7688" spans="2:87" s="1365" customFormat="1" x14ac:dyDescent="0.25">
      <c r="B7688" s="1831"/>
      <c r="C7688" s="1831"/>
      <c r="D7688" s="1627"/>
      <c r="E7688" s="1831"/>
      <c r="F7688" s="1831"/>
      <c r="G7688" s="1831"/>
      <c r="S7688" s="1473"/>
      <c r="BU7688" s="1819"/>
      <c r="CI7688" s="1455"/>
    </row>
    <row r="7689" spans="2:87" s="1365" customFormat="1" x14ac:dyDescent="0.25">
      <c r="B7689" s="1831"/>
      <c r="C7689" s="1831"/>
      <c r="D7689" s="1627"/>
      <c r="E7689" s="1831"/>
      <c r="F7689" s="1831"/>
      <c r="G7689" s="1831"/>
      <c r="S7689" s="1473"/>
      <c r="BU7689" s="1819"/>
      <c r="CI7689" s="1455"/>
    </row>
    <row r="7690" spans="2:87" s="1365" customFormat="1" x14ac:dyDescent="0.25">
      <c r="B7690" s="1831"/>
      <c r="C7690" s="1831"/>
      <c r="D7690" s="1627"/>
      <c r="E7690" s="1831"/>
      <c r="F7690" s="1831"/>
      <c r="G7690" s="1831"/>
      <c r="S7690" s="1473"/>
      <c r="BU7690" s="1819"/>
      <c r="CI7690" s="1455"/>
    </row>
    <row r="7691" spans="2:87" s="1365" customFormat="1" x14ac:dyDescent="0.25">
      <c r="B7691" s="1831"/>
      <c r="C7691" s="1831"/>
      <c r="D7691" s="1627"/>
      <c r="E7691" s="1831"/>
      <c r="F7691" s="1831"/>
      <c r="G7691" s="1831"/>
      <c r="S7691" s="1473"/>
      <c r="BU7691" s="1819"/>
      <c r="CI7691" s="1455"/>
    </row>
    <row r="7692" spans="2:87" s="1365" customFormat="1" x14ac:dyDescent="0.25">
      <c r="B7692" s="1831"/>
      <c r="C7692" s="1831"/>
      <c r="D7692" s="1627"/>
      <c r="E7692" s="1831"/>
      <c r="F7692" s="1831"/>
      <c r="G7692" s="1831"/>
      <c r="S7692" s="1473"/>
      <c r="BU7692" s="1819"/>
      <c r="CI7692" s="1455"/>
    </row>
    <row r="7693" spans="2:87" s="1365" customFormat="1" x14ac:dyDescent="0.25">
      <c r="B7693" s="1831"/>
      <c r="C7693" s="1831"/>
      <c r="D7693" s="1627"/>
      <c r="E7693" s="1831"/>
      <c r="F7693" s="1831"/>
      <c r="G7693" s="1831"/>
      <c r="S7693" s="1473"/>
      <c r="BU7693" s="1819"/>
      <c r="CI7693" s="1455"/>
    </row>
    <row r="7694" spans="2:87" s="1365" customFormat="1" x14ac:dyDescent="0.25">
      <c r="B7694" s="1831"/>
      <c r="C7694" s="1831"/>
      <c r="D7694" s="1627"/>
      <c r="E7694" s="1831"/>
      <c r="F7694" s="1831"/>
      <c r="G7694" s="1831"/>
      <c r="S7694" s="1473"/>
      <c r="BU7694" s="1819"/>
      <c r="CI7694" s="1455"/>
    </row>
    <row r="7695" spans="2:87" s="1365" customFormat="1" x14ac:dyDescent="0.25">
      <c r="B7695" s="1831"/>
      <c r="C7695" s="1831"/>
      <c r="D7695" s="1627"/>
      <c r="E7695" s="1831"/>
      <c r="F7695" s="1831"/>
      <c r="G7695" s="1831"/>
      <c r="S7695" s="1473"/>
      <c r="BU7695" s="1819"/>
      <c r="CI7695" s="1455"/>
    </row>
    <row r="7696" spans="2:87" s="1365" customFormat="1" x14ac:dyDescent="0.25">
      <c r="B7696" s="1831"/>
      <c r="C7696" s="1831"/>
      <c r="D7696" s="1627"/>
      <c r="E7696" s="1831"/>
      <c r="F7696" s="1831"/>
      <c r="G7696" s="1831"/>
      <c r="S7696" s="1473"/>
      <c r="BU7696" s="1819"/>
      <c r="CI7696" s="1455"/>
    </row>
    <row r="7697" spans="2:87" s="1365" customFormat="1" x14ac:dyDescent="0.25">
      <c r="B7697" s="1831"/>
      <c r="C7697" s="1831"/>
      <c r="D7697" s="1627"/>
      <c r="E7697" s="1831"/>
      <c r="F7697" s="1831"/>
      <c r="G7697" s="1831"/>
      <c r="S7697" s="1473"/>
      <c r="BU7697" s="1819"/>
      <c r="CI7697" s="1455"/>
    </row>
    <row r="7698" spans="2:87" s="1365" customFormat="1" x14ac:dyDescent="0.25">
      <c r="B7698" s="1831"/>
      <c r="C7698" s="1831"/>
      <c r="D7698" s="1627"/>
      <c r="E7698" s="1831"/>
      <c r="F7698" s="1831"/>
      <c r="G7698" s="1831"/>
      <c r="S7698" s="1473"/>
      <c r="BU7698" s="1819"/>
      <c r="CI7698" s="1455"/>
    </row>
    <row r="7699" spans="2:87" s="1365" customFormat="1" x14ac:dyDescent="0.25">
      <c r="B7699" s="1831"/>
      <c r="C7699" s="1831"/>
      <c r="D7699" s="1627"/>
      <c r="E7699" s="1831"/>
      <c r="F7699" s="1831"/>
      <c r="G7699" s="1831"/>
      <c r="S7699" s="1473"/>
      <c r="BU7699" s="1819"/>
      <c r="CI7699" s="1455"/>
    </row>
    <row r="7700" spans="2:87" s="1365" customFormat="1" x14ac:dyDescent="0.25">
      <c r="B7700" s="1831"/>
      <c r="C7700" s="1831"/>
      <c r="D7700" s="1627"/>
      <c r="E7700" s="1831"/>
      <c r="F7700" s="1831"/>
      <c r="G7700" s="1831"/>
      <c r="S7700" s="1473"/>
      <c r="BU7700" s="1819"/>
      <c r="CI7700" s="1455"/>
    </row>
    <row r="7701" spans="2:87" s="1365" customFormat="1" x14ac:dyDescent="0.25">
      <c r="B7701" s="1831"/>
      <c r="C7701" s="1831"/>
      <c r="D7701" s="1627"/>
      <c r="E7701" s="1831"/>
      <c r="F7701" s="1831"/>
      <c r="G7701" s="1831"/>
      <c r="S7701" s="1473"/>
      <c r="BU7701" s="1819"/>
      <c r="CI7701" s="1455"/>
    </row>
    <row r="7702" spans="2:87" s="1365" customFormat="1" x14ac:dyDescent="0.25">
      <c r="B7702" s="1831"/>
      <c r="C7702" s="1831"/>
      <c r="D7702" s="1627"/>
      <c r="E7702" s="1831"/>
      <c r="F7702" s="1831"/>
      <c r="G7702" s="1831"/>
      <c r="S7702" s="1473"/>
      <c r="BU7702" s="1819"/>
      <c r="CI7702" s="1455"/>
    </row>
    <row r="7703" spans="2:87" s="1365" customFormat="1" x14ac:dyDescent="0.25">
      <c r="B7703" s="1831"/>
      <c r="C7703" s="1831"/>
      <c r="D7703" s="1627"/>
      <c r="E7703" s="1831"/>
      <c r="F7703" s="1831"/>
      <c r="G7703" s="1831"/>
      <c r="S7703" s="1473"/>
      <c r="BU7703" s="1819"/>
      <c r="CI7703" s="1455"/>
    </row>
    <row r="7704" spans="2:87" s="1365" customFormat="1" x14ac:dyDescent="0.25">
      <c r="B7704" s="1831"/>
      <c r="C7704" s="1831"/>
      <c r="D7704" s="1627"/>
      <c r="E7704" s="1831"/>
      <c r="F7704" s="1831"/>
      <c r="G7704" s="1831"/>
      <c r="S7704" s="1473"/>
      <c r="BU7704" s="1819"/>
      <c r="CI7704" s="1455"/>
    </row>
    <row r="7705" spans="2:87" s="1365" customFormat="1" x14ac:dyDescent="0.25">
      <c r="B7705" s="1831"/>
      <c r="C7705" s="1831"/>
      <c r="D7705" s="1627"/>
      <c r="E7705" s="1831"/>
      <c r="F7705" s="1831"/>
      <c r="G7705" s="1831"/>
      <c r="S7705" s="1473"/>
      <c r="BU7705" s="1819"/>
      <c r="CI7705" s="1455"/>
    </row>
    <row r="7706" spans="2:87" s="1365" customFormat="1" x14ac:dyDescent="0.25">
      <c r="B7706" s="1831"/>
      <c r="C7706" s="1831"/>
      <c r="D7706" s="1627"/>
      <c r="E7706" s="1831"/>
      <c r="F7706" s="1831"/>
      <c r="G7706" s="1831"/>
      <c r="S7706" s="1473"/>
      <c r="BU7706" s="1819"/>
      <c r="CI7706" s="1455"/>
    </row>
    <row r="7707" spans="2:87" s="1365" customFormat="1" x14ac:dyDescent="0.25">
      <c r="B7707" s="1831"/>
      <c r="C7707" s="1831"/>
      <c r="D7707" s="1627"/>
      <c r="E7707" s="1831"/>
      <c r="F7707" s="1831"/>
      <c r="G7707" s="1831"/>
      <c r="S7707" s="1473"/>
      <c r="BU7707" s="1819"/>
      <c r="CI7707" s="1455"/>
    </row>
    <row r="7708" spans="2:87" s="1365" customFormat="1" x14ac:dyDescent="0.25">
      <c r="B7708" s="1831"/>
      <c r="C7708" s="1831"/>
      <c r="D7708" s="1627"/>
      <c r="E7708" s="1831"/>
      <c r="F7708" s="1831"/>
      <c r="G7708" s="1831"/>
      <c r="S7708" s="1473"/>
      <c r="BU7708" s="1819"/>
      <c r="CI7708" s="1455"/>
    </row>
    <row r="7709" spans="2:87" s="1365" customFormat="1" x14ac:dyDescent="0.25">
      <c r="B7709" s="1831"/>
      <c r="C7709" s="1831"/>
      <c r="D7709" s="1627"/>
      <c r="E7709" s="1831"/>
      <c r="F7709" s="1831"/>
      <c r="G7709" s="1831"/>
      <c r="S7709" s="1473"/>
      <c r="BU7709" s="1819"/>
      <c r="CI7709" s="1455"/>
    </row>
    <row r="7710" spans="2:87" s="1365" customFormat="1" x14ac:dyDescent="0.25">
      <c r="B7710" s="1831"/>
      <c r="C7710" s="1831"/>
      <c r="D7710" s="1627"/>
      <c r="E7710" s="1831"/>
      <c r="F7710" s="1831"/>
      <c r="G7710" s="1831"/>
      <c r="S7710" s="1473"/>
      <c r="BU7710" s="1819"/>
      <c r="CI7710" s="1455"/>
    </row>
    <row r="7711" spans="2:87" s="1365" customFormat="1" x14ac:dyDescent="0.25">
      <c r="B7711" s="1831"/>
      <c r="C7711" s="1831"/>
      <c r="D7711" s="1627"/>
      <c r="E7711" s="1831"/>
      <c r="F7711" s="1831"/>
      <c r="G7711" s="1831"/>
      <c r="S7711" s="1473"/>
      <c r="BU7711" s="1819"/>
      <c r="CI7711" s="1455"/>
    </row>
    <row r="7712" spans="2:87" s="1365" customFormat="1" x14ac:dyDescent="0.25">
      <c r="B7712" s="1831"/>
      <c r="C7712" s="1831"/>
      <c r="D7712" s="1627"/>
      <c r="E7712" s="1831"/>
      <c r="F7712" s="1831"/>
      <c r="G7712" s="1831"/>
      <c r="S7712" s="1473"/>
      <c r="BU7712" s="1819"/>
      <c r="CI7712" s="1455"/>
    </row>
    <row r="7713" spans="2:87" s="1365" customFormat="1" x14ac:dyDescent="0.25">
      <c r="B7713" s="1831"/>
      <c r="C7713" s="1831"/>
      <c r="D7713" s="1627"/>
      <c r="E7713" s="1831"/>
      <c r="F7713" s="1831"/>
      <c r="G7713" s="1831"/>
      <c r="S7713" s="1473"/>
      <c r="BU7713" s="1819"/>
      <c r="CI7713" s="1455"/>
    </row>
    <row r="7714" spans="2:87" s="1365" customFormat="1" x14ac:dyDescent="0.25">
      <c r="B7714" s="1831"/>
      <c r="C7714" s="1831"/>
      <c r="D7714" s="1627"/>
      <c r="E7714" s="1831"/>
      <c r="F7714" s="1831"/>
      <c r="G7714" s="1831"/>
      <c r="S7714" s="1473"/>
      <c r="BU7714" s="1819"/>
      <c r="CI7714" s="1455"/>
    </row>
    <row r="7715" spans="2:87" s="1365" customFormat="1" x14ac:dyDescent="0.25">
      <c r="B7715" s="1831"/>
      <c r="C7715" s="1831"/>
      <c r="D7715" s="1627"/>
      <c r="E7715" s="1831"/>
      <c r="F7715" s="1831"/>
      <c r="G7715" s="1831"/>
      <c r="S7715" s="1473"/>
      <c r="BU7715" s="1819"/>
      <c r="CI7715" s="1455"/>
    </row>
    <row r="7716" spans="2:87" s="1365" customFormat="1" x14ac:dyDescent="0.25">
      <c r="B7716" s="1831"/>
      <c r="C7716" s="1831"/>
      <c r="D7716" s="1627"/>
      <c r="E7716" s="1831"/>
      <c r="F7716" s="1831"/>
      <c r="G7716" s="1831"/>
      <c r="S7716" s="1473"/>
      <c r="BU7716" s="1819"/>
      <c r="CI7716" s="1455"/>
    </row>
    <row r="7717" spans="2:87" s="1365" customFormat="1" x14ac:dyDescent="0.25">
      <c r="B7717" s="1831"/>
      <c r="C7717" s="1831"/>
      <c r="D7717" s="1627"/>
      <c r="E7717" s="1831"/>
      <c r="F7717" s="1831"/>
      <c r="G7717" s="1831"/>
      <c r="S7717" s="1473"/>
      <c r="BU7717" s="1819"/>
      <c r="CI7717" s="1455"/>
    </row>
    <row r="7718" spans="2:87" s="1365" customFormat="1" x14ac:dyDescent="0.25">
      <c r="B7718" s="1831"/>
      <c r="C7718" s="1831"/>
      <c r="D7718" s="1627"/>
      <c r="E7718" s="1831"/>
      <c r="F7718" s="1831"/>
      <c r="G7718" s="1831"/>
      <c r="S7718" s="1473"/>
      <c r="BU7718" s="1819"/>
      <c r="CI7718" s="1455"/>
    </row>
    <row r="7719" spans="2:87" s="1365" customFormat="1" x14ac:dyDescent="0.25">
      <c r="B7719" s="1831"/>
      <c r="C7719" s="1831"/>
      <c r="D7719" s="1627"/>
      <c r="E7719" s="1831"/>
      <c r="F7719" s="1831"/>
      <c r="G7719" s="1831"/>
      <c r="S7719" s="1473"/>
      <c r="BU7719" s="1819"/>
      <c r="CI7719" s="1455"/>
    </row>
    <row r="7720" spans="2:87" s="1365" customFormat="1" x14ac:dyDescent="0.25">
      <c r="B7720" s="1831"/>
      <c r="C7720" s="1831"/>
      <c r="D7720" s="1627"/>
      <c r="E7720" s="1831"/>
      <c r="F7720" s="1831"/>
      <c r="G7720" s="1831"/>
      <c r="S7720" s="1473"/>
      <c r="BU7720" s="1819"/>
      <c r="CI7720" s="1455"/>
    </row>
    <row r="7721" spans="2:87" s="1365" customFormat="1" x14ac:dyDescent="0.25">
      <c r="B7721" s="1831"/>
      <c r="C7721" s="1831"/>
      <c r="D7721" s="1627"/>
      <c r="E7721" s="1831"/>
      <c r="F7721" s="1831"/>
      <c r="G7721" s="1831"/>
      <c r="S7721" s="1473"/>
      <c r="BU7721" s="1819"/>
      <c r="CI7721" s="1455"/>
    </row>
    <row r="7722" spans="2:87" s="1365" customFormat="1" x14ac:dyDescent="0.25">
      <c r="B7722" s="1831"/>
      <c r="C7722" s="1831"/>
      <c r="D7722" s="1627"/>
      <c r="E7722" s="1831"/>
      <c r="F7722" s="1831"/>
      <c r="G7722" s="1831"/>
      <c r="S7722" s="1473"/>
      <c r="BU7722" s="1819"/>
      <c r="CI7722" s="1455"/>
    </row>
    <row r="7723" spans="2:87" s="1365" customFormat="1" x14ac:dyDescent="0.25">
      <c r="B7723" s="1831"/>
      <c r="C7723" s="1831"/>
      <c r="D7723" s="1627"/>
      <c r="E7723" s="1831"/>
      <c r="F7723" s="1831"/>
      <c r="G7723" s="1831"/>
      <c r="S7723" s="1473"/>
      <c r="BU7723" s="1819"/>
      <c r="CI7723" s="1455"/>
    </row>
    <row r="7724" spans="2:87" s="1365" customFormat="1" x14ac:dyDescent="0.25">
      <c r="B7724" s="1831"/>
      <c r="C7724" s="1831"/>
      <c r="D7724" s="1627"/>
      <c r="E7724" s="1831"/>
      <c r="F7724" s="1831"/>
      <c r="G7724" s="1831"/>
      <c r="S7724" s="1473"/>
      <c r="BU7724" s="1819"/>
      <c r="CI7724" s="1455"/>
    </row>
    <row r="7725" spans="2:87" s="1365" customFormat="1" x14ac:dyDescent="0.25">
      <c r="B7725" s="1831"/>
      <c r="C7725" s="1831"/>
      <c r="D7725" s="1627"/>
      <c r="E7725" s="1831"/>
      <c r="F7725" s="1831"/>
      <c r="G7725" s="1831"/>
      <c r="S7725" s="1473"/>
      <c r="BU7725" s="1819"/>
      <c r="CI7725" s="1455"/>
    </row>
    <row r="7726" spans="2:87" s="1365" customFormat="1" x14ac:dyDescent="0.25">
      <c r="B7726" s="1831"/>
      <c r="C7726" s="1831"/>
      <c r="D7726" s="1627"/>
      <c r="E7726" s="1831"/>
      <c r="F7726" s="1831"/>
      <c r="G7726" s="1831"/>
      <c r="S7726" s="1473"/>
      <c r="BU7726" s="1819"/>
      <c r="CI7726" s="1455"/>
    </row>
    <row r="7727" spans="2:87" s="1365" customFormat="1" x14ac:dyDescent="0.25">
      <c r="B7727" s="1831"/>
      <c r="C7727" s="1831"/>
      <c r="D7727" s="1627"/>
      <c r="E7727" s="1831"/>
      <c r="F7727" s="1831"/>
      <c r="G7727" s="1831"/>
      <c r="S7727" s="1473"/>
      <c r="BU7727" s="1819"/>
      <c r="CI7727" s="1455"/>
    </row>
    <row r="7728" spans="2:87" s="1365" customFormat="1" x14ac:dyDescent="0.25">
      <c r="B7728" s="1831"/>
      <c r="C7728" s="1831"/>
      <c r="D7728" s="1627"/>
      <c r="E7728" s="1831"/>
      <c r="F7728" s="1831"/>
      <c r="G7728" s="1831"/>
      <c r="S7728" s="1473"/>
      <c r="BU7728" s="1819"/>
      <c r="CI7728" s="1455"/>
    </row>
    <row r="7729" spans="2:87" s="1365" customFormat="1" x14ac:dyDescent="0.25">
      <c r="B7729" s="1831"/>
      <c r="C7729" s="1831"/>
      <c r="D7729" s="1627"/>
      <c r="E7729" s="1831"/>
      <c r="F7729" s="1831"/>
      <c r="G7729" s="1831"/>
      <c r="S7729" s="1473"/>
      <c r="BU7729" s="1819"/>
      <c r="CI7729" s="1455"/>
    </row>
    <row r="7730" spans="2:87" s="1365" customFormat="1" x14ac:dyDescent="0.25">
      <c r="B7730" s="1831"/>
      <c r="C7730" s="1831"/>
      <c r="D7730" s="1627"/>
      <c r="E7730" s="1831"/>
      <c r="F7730" s="1831"/>
      <c r="G7730" s="1831"/>
      <c r="S7730" s="1473"/>
      <c r="BU7730" s="1819"/>
      <c r="CI7730" s="1455"/>
    </row>
    <row r="7731" spans="2:87" s="1365" customFormat="1" x14ac:dyDescent="0.25">
      <c r="B7731" s="1831"/>
      <c r="C7731" s="1831"/>
      <c r="D7731" s="1627"/>
      <c r="E7731" s="1831"/>
      <c r="F7731" s="1831"/>
      <c r="G7731" s="1831"/>
      <c r="S7731" s="1473"/>
      <c r="BU7731" s="1819"/>
      <c r="CI7731" s="1455"/>
    </row>
    <row r="7732" spans="2:87" s="1365" customFormat="1" x14ac:dyDescent="0.25">
      <c r="B7732" s="1831"/>
      <c r="C7732" s="1831"/>
      <c r="D7732" s="1627"/>
      <c r="E7732" s="1831"/>
      <c r="F7732" s="1831"/>
      <c r="G7732" s="1831"/>
      <c r="S7732" s="1473"/>
      <c r="BU7732" s="1819"/>
      <c r="CI7732" s="1455"/>
    </row>
    <row r="7733" spans="2:87" s="1365" customFormat="1" x14ac:dyDescent="0.25">
      <c r="B7733" s="1831"/>
      <c r="C7733" s="1831"/>
      <c r="D7733" s="1627"/>
      <c r="E7733" s="1831"/>
      <c r="F7733" s="1831"/>
      <c r="G7733" s="1831"/>
      <c r="S7733" s="1473"/>
      <c r="BU7733" s="1819"/>
      <c r="CI7733" s="1455"/>
    </row>
    <row r="7734" spans="2:87" s="1365" customFormat="1" x14ac:dyDescent="0.25">
      <c r="B7734" s="1831"/>
      <c r="C7734" s="1831"/>
      <c r="D7734" s="1627"/>
      <c r="E7734" s="1831"/>
      <c r="F7734" s="1831"/>
      <c r="G7734" s="1831"/>
      <c r="S7734" s="1473"/>
      <c r="BU7734" s="1819"/>
      <c r="CI7734" s="1455"/>
    </row>
    <row r="7735" spans="2:87" s="1365" customFormat="1" x14ac:dyDescent="0.25">
      <c r="B7735" s="1831"/>
      <c r="C7735" s="1831"/>
      <c r="D7735" s="1627"/>
      <c r="E7735" s="1831"/>
      <c r="F7735" s="1831"/>
      <c r="G7735" s="1831"/>
      <c r="S7735" s="1473"/>
      <c r="BU7735" s="1819"/>
      <c r="CI7735" s="1455"/>
    </row>
    <row r="7736" spans="2:87" s="1365" customFormat="1" x14ac:dyDescent="0.25">
      <c r="B7736" s="1831"/>
      <c r="C7736" s="1831"/>
      <c r="D7736" s="1627"/>
      <c r="E7736" s="1831"/>
      <c r="F7736" s="1831"/>
      <c r="G7736" s="1831"/>
      <c r="S7736" s="1473"/>
      <c r="BU7736" s="1819"/>
      <c r="CI7736" s="1455"/>
    </row>
    <row r="7737" spans="2:87" s="1365" customFormat="1" x14ac:dyDescent="0.25">
      <c r="B7737" s="1831"/>
      <c r="C7737" s="1831"/>
      <c r="D7737" s="1627"/>
      <c r="E7737" s="1831"/>
      <c r="F7737" s="1831"/>
      <c r="G7737" s="1831"/>
      <c r="S7737" s="1473"/>
      <c r="BU7737" s="1819"/>
      <c r="CI7737" s="1455"/>
    </row>
    <row r="7738" spans="2:87" s="1365" customFormat="1" x14ac:dyDescent="0.25">
      <c r="B7738" s="1831"/>
      <c r="C7738" s="1831"/>
      <c r="D7738" s="1627"/>
      <c r="E7738" s="1831"/>
      <c r="F7738" s="1831"/>
      <c r="G7738" s="1831"/>
      <c r="S7738" s="1473"/>
      <c r="BU7738" s="1819"/>
      <c r="CI7738" s="1455"/>
    </row>
    <row r="7739" spans="2:87" s="1365" customFormat="1" x14ac:dyDescent="0.25">
      <c r="B7739" s="1831"/>
      <c r="C7739" s="1831"/>
      <c r="D7739" s="1627"/>
      <c r="E7739" s="1831"/>
      <c r="F7739" s="1831"/>
      <c r="G7739" s="1831"/>
      <c r="S7739" s="1473"/>
      <c r="BU7739" s="1819"/>
      <c r="CI7739" s="1455"/>
    </row>
    <row r="7740" spans="2:87" s="1365" customFormat="1" x14ac:dyDescent="0.25">
      <c r="B7740" s="1831"/>
      <c r="C7740" s="1831"/>
      <c r="D7740" s="1627"/>
      <c r="E7740" s="1831"/>
      <c r="F7740" s="1831"/>
      <c r="G7740" s="1831"/>
      <c r="S7740" s="1473"/>
      <c r="BU7740" s="1819"/>
      <c r="CI7740" s="1455"/>
    </row>
    <row r="7741" spans="2:87" s="1365" customFormat="1" x14ac:dyDescent="0.25">
      <c r="B7741" s="1831"/>
      <c r="C7741" s="1831"/>
      <c r="D7741" s="1627"/>
      <c r="E7741" s="1831"/>
      <c r="F7741" s="1831"/>
      <c r="G7741" s="1831"/>
      <c r="S7741" s="1473"/>
      <c r="BU7741" s="1819"/>
      <c r="CI7741" s="1455"/>
    </row>
    <row r="7742" spans="2:87" s="1365" customFormat="1" x14ac:dyDescent="0.25">
      <c r="B7742" s="1831"/>
      <c r="C7742" s="1831"/>
      <c r="D7742" s="1627"/>
      <c r="E7742" s="1831"/>
      <c r="F7742" s="1831"/>
      <c r="G7742" s="1831"/>
      <c r="S7742" s="1473"/>
      <c r="BU7742" s="1819"/>
      <c r="CI7742" s="1455"/>
    </row>
    <row r="7743" spans="2:87" s="1365" customFormat="1" x14ac:dyDescent="0.25">
      <c r="B7743" s="1831"/>
      <c r="C7743" s="1831"/>
      <c r="D7743" s="1627"/>
      <c r="E7743" s="1831"/>
      <c r="F7743" s="1831"/>
      <c r="G7743" s="1831"/>
      <c r="S7743" s="1473"/>
      <c r="BU7743" s="1819"/>
      <c r="CI7743" s="1455"/>
    </row>
    <row r="7744" spans="2:87" s="1365" customFormat="1" x14ac:dyDescent="0.25">
      <c r="B7744" s="1831"/>
      <c r="C7744" s="1831"/>
      <c r="D7744" s="1627"/>
      <c r="E7744" s="1831"/>
      <c r="F7744" s="1831"/>
      <c r="G7744" s="1831"/>
      <c r="S7744" s="1473"/>
      <c r="BU7744" s="1819"/>
      <c r="CI7744" s="1455"/>
    </row>
    <row r="7745" spans="2:87" s="1365" customFormat="1" x14ac:dyDescent="0.25">
      <c r="B7745" s="1831"/>
      <c r="C7745" s="1831"/>
      <c r="D7745" s="1627"/>
      <c r="E7745" s="1831"/>
      <c r="F7745" s="1831"/>
      <c r="G7745" s="1831"/>
      <c r="S7745" s="1473"/>
      <c r="BU7745" s="1819"/>
      <c r="CI7745" s="1455"/>
    </row>
    <row r="7746" spans="2:87" s="1365" customFormat="1" x14ac:dyDescent="0.25">
      <c r="B7746" s="1831"/>
      <c r="C7746" s="1831"/>
      <c r="D7746" s="1627"/>
      <c r="E7746" s="1831"/>
      <c r="F7746" s="1831"/>
      <c r="G7746" s="1831"/>
      <c r="S7746" s="1473"/>
      <c r="BU7746" s="1819"/>
      <c r="CI7746" s="1455"/>
    </row>
    <row r="7747" spans="2:87" s="1365" customFormat="1" x14ac:dyDescent="0.25">
      <c r="B7747" s="1831"/>
      <c r="C7747" s="1831"/>
      <c r="D7747" s="1627"/>
      <c r="E7747" s="1831"/>
      <c r="F7747" s="1831"/>
      <c r="G7747" s="1831"/>
      <c r="S7747" s="1473"/>
      <c r="BU7747" s="1819"/>
      <c r="CI7747" s="1455"/>
    </row>
    <row r="7748" spans="2:87" s="1365" customFormat="1" x14ac:dyDescent="0.25">
      <c r="B7748" s="1831"/>
      <c r="C7748" s="1831"/>
      <c r="D7748" s="1627"/>
      <c r="E7748" s="1831"/>
      <c r="F7748" s="1831"/>
      <c r="G7748" s="1831"/>
      <c r="S7748" s="1473"/>
      <c r="BU7748" s="1819"/>
      <c r="CI7748" s="1455"/>
    </row>
    <row r="7749" spans="2:87" s="1365" customFormat="1" x14ac:dyDescent="0.25">
      <c r="B7749" s="1831"/>
      <c r="C7749" s="1831"/>
      <c r="D7749" s="1627"/>
      <c r="E7749" s="1831"/>
      <c r="F7749" s="1831"/>
      <c r="G7749" s="1831"/>
      <c r="S7749" s="1473"/>
      <c r="BU7749" s="1819"/>
      <c r="CI7749" s="1455"/>
    </row>
    <row r="7750" spans="2:87" s="1365" customFormat="1" x14ac:dyDescent="0.25">
      <c r="B7750" s="1831"/>
      <c r="C7750" s="1831"/>
      <c r="D7750" s="1627"/>
      <c r="E7750" s="1831"/>
      <c r="F7750" s="1831"/>
      <c r="G7750" s="1831"/>
      <c r="S7750" s="1473"/>
      <c r="BU7750" s="1819"/>
      <c r="CI7750" s="1455"/>
    </row>
    <row r="7751" spans="2:87" s="1365" customFormat="1" x14ac:dyDescent="0.25">
      <c r="B7751" s="1831"/>
      <c r="C7751" s="1831"/>
      <c r="D7751" s="1627"/>
      <c r="E7751" s="1831"/>
      <c r="F7751" s="1831"/>
      <c r="G7751" s="1831"/>
      <c r="S7751" s="1473"/>
      <c r="BU7751" s="1819"/>
      <c r="CI7751" s="1455"/>
    </row>
    <row r="7752" spans="2:87" s="1365" customFormat="1" x14ac:dyDescent="0.25">
      <c r="B7752" s="1831"/>
      <c r="C7752" s="1831"/>
      <c r="D7752" s="1627"/>
      <c r="E7752" s="1831"/>
      <c r="F7752" s="1831"/>
      <c r="G7752" s="1831"/>
      <c r="S7752" s="1473"/>
      <c r="BU7752" s="1819"/>
      <c r="CI7752" s="1455"/>
    </row>
    <row r="7753" spans="2:87" s="1365" customFormat="1" x14ac:dyDescent="0.25">
      <c r="B7753" s="1831"/>
      <c r="C7753" s="1831"/>
      <c r="D7753" s="1627"/>
      <c r="E7753" s="1831"/>
      <c r="F7753" s="1831"/>
      <c r="G7753" s="1831"/>
      <c r="S7753" s="1473"/>
      <c r="BU7753" s="1819"/>
      <c r="CI7753" s="1455"/>
    </row>
    <row r="7754" spans="2:87" s="1365" customFormat="1" x14ac:dyDescent="0.25">
      <c r="B7754" s="1831"/>
      <c r="C7754" s="1831"/>
      <c r="D7754" s="1627"/>
      <c r="E7754" s="1831"/>
      <c r="F7754" s="1831"/>
      <c r="G7754" s="1831"/>
      <c r="S7754" s="1473"/>
      <c r="BU7754" s="1819"/>
      <c r="CI7754" s="1455"/>
    </row>
    <row r="7755" spans="2:87" s="1365" customFormat="1" x14ac:dyDescent="0.25">
      <c r="B7755" s="1831"/>
      <c r="C7755" s="1831"/>
      <c r="D7755" s="1627"/>
      <c r="E7755" s="1831"/>
      <c r="F7755" s="1831"/>
      <c r="G7755" s="1831"/>
      <c r="S7755" s="1473"/>
      <c r="BU7755" s="1819"/>
      <c r="CI7755" s="1455"/>
    </row>
    <row r="7756" spans="2:87" s="1365" customFormat="1" x14ac:dyDescent="0.25">
      <c r="B7756" s="1831"/>
      <c r="C7756" s="1831"/>
      <c r="D7756" s="1627"/>
      <c r="E7756" s="1831"/>
      <c r="F7756" s="1831"/>
      <c r="G7756" s="1831"/>
      <c r="S7756" s="1473"/>
      <c r="BU7756" s="1819"/>
      <c r="CI7756" s="1455"/>
    </row>
    <row r="7757" spans="2:87" s="1365" customFormat="1" x14ac:dyDescent="0.25">
      <c r="B7757" s="1831"/>
      <c r="C7757" s="1831"/>
      <c r="D7757" s="1627"/>
      <c r="E7757" s="1831"/>
      <c r="F7757" s="1831"/>
      <c r="G7757" s="1831"/>
      <c r="S7757" s="1473"/>
      <c r="BU7757" s="1819"/>
      <c r="CI7757" s="1455"/>
    </row>
    <row r="7758" spans="2:87" s="1365" customFormat="1" x14ac:dyDescent="0.25">
      <c r="B7758" s="1831"/>
      <c r="C7758" s="1831"/>
      <c r="D7758" s="1627"/>
      <c r="E7758" s="1831"/>
      <c r="F7758" s="1831"/>
      <c r="G7758" s="1831"/>
      <c r="S7758" s="1473"/>
      <c r="BU7758" s="1819"/>
      <c r="CI7758" s="1455"/>
    </row>
    <row r="7759" spans="2:87" s="1365" customFormat="1" x14ac:dyDescent="0.25">
      <c r="B7759" s="1831"/>
      <c r="C7759" s="1831"/>
      <c r="D7759" s="1627"/>
      <c r="E7759" s="1831"/>
      <c r="F7759" s="1831"/>
      <c r="G7759" s="1831"/>
      <c r="S7759" s="1473"/>
      <c r="BU7759" s="1819"/>
      <c r="CI7759" s="1455"/>
    </row>
    <row r="7760" spans="2:87" s="1365" customFormat="1" x14ac:dyDescent="0.25">
      <c r="B7760" s="1831"/>
      <c r="C7760" s="1831"/>
      <c r="D7760" s="1627"/>
      <c r="E7760" s="1831"/>
      <c r="F7760" s="1831"/>
      <c r="G7760" s="1831"/>
      <c r="S7760" s="1473"/>
      <c r="BU7760" s="1819"/>
      <c r="CI7760" s="1455"/>
    </row>
    <row r="7761" spans="2:87" s="1365" customFormat="1" x14ac:dyDescent="0.25">
      <c r="B7761" s="1831"/>
      <c r="C7761" s="1831"/>
      <c r="D7761" s="1627"/>
      <c r="E7761" s="1831"/>
      <c r="F7761" s="1831"/>
      <c r="G7761" s="1831"/>
      <c r="S7761" s="1473"/>
      <c r="BU7761" s="1819"/>
      <c r="CI7761" s="1455"/>
    </row>
    <row r="7762" spans="2:87" s="1365" customFormat="1" x14ac:dyDescent="0.25">
      <c r="B7762" s="1831"/>
      <c r="C7762" s="1831"/>
      <c r="D7762" s="1627"/>
      <c r="E7762" s="1831"/>
      <c r="F7762" s="1831"/>
      <c r="G7762" s="1831"/>
      <c r="S7762" s="1473"/>
      <c r="BU7762" s="1819"/>
      <c r="CI7762" s="1455"/>
    </row>
    <row r="7763" spans="2:87" s="1365" customFormat="1" x14ac:dyDescent="0.25">
      <c r="B7763" s="1831"/>
      <c r="C7763" s="1831"/>
      <c r="D7763" s="1627"/>
      <c r="E7763" s="1831"/>
      <c r="F7763" s="1831"/>
      <c r="G7763" s="1831"/>
      <c r="S7763" s="1473"/>
      <c r="BU7763" s="1819"/>
      <c r="CI7763" s="1455"/>
    </row>
    <row r="7764" spans="2:87" s="1365" customFormat="1" x14ac:dyDescent="0.25">
      <c r="B7764" s="1831"/>
      <c r="C7764" s="1831"/>
      <c r="D7764" s="1627"/>
      <c r="E7764" s="1831"/>
      <c r="F7764" s="1831"/>
      <c r="G7764" s="1831"/>
      <c r="S7764" s="1473"/>
      <c r="BU7764" s="1819"/>
      <c r="CI7764" s="1455"/>
    </row>
    <row r="7765" spans="2:87" s="1365" customFormat="1" x14ac:dyDescent="0.25">
      <c r="B7765" s="1831"/>
      <c r="C7765" s="1831"/>
      <c r="D7765" s="1627"/>
      <c r="E7765" s="1831"/>
      <c r="F7765" s="1831"/>
      <c r="G7765" s="1831"/>
      <c r="S7765" s="1473"/>
      <c r="BU7765" s="1819"/>
      <c r="CI7765" s="1455"/>
    </row>
    <row r="7766" spans="2:87" s="1365" customFormat="1" x14ac:dyDescent="0.25">
      <c r="B7766" s="1831"/>
      <c r="C7766" s="1831"/>
      <c r="D7766" s="1627"/>
      <c r="E7766" s="1831"/>
      <c r="F7766" s="1831"/>
      <c r="G7766" s="1831"/>
      <c r="S7766" s="1473"/>
      <c r="BU7766" s="1819"/>
      <c r="CI7766" s="1455"/>
    </row>
    <row r="7767" spans="2:87" s="1365" customFormat="1" x14ac:dyDescent="0.25">
      <c r="B7767" s="1831"/>
      <c r="C7767" s="1831"/>
      <c r="D7767" s="1627"/>
      <c r="E7767" s="1831"/>
      <c r="F7767" s="1831"/>
      <c r="G7767" s="1831"/>
      <c r="S7767" s="1473"/>
      <c r="BU7767" s="1819"/>
      <c r="CI7767" s="1455"/>
    </row>
    <row r="7768" spans="2:87" s="1365" customFormat="1" x14ac:dyDescent="0.25">
      <c r="B7768" s="1831"/>
      <c r="C7768" s="1831"/>
      <c r="D7768" s="1627"/>
      <c r="E7768" s="1831"/>
      <c r="F7768" s="1831"/>
      <c r="G7768" s="1831"/>
      <c r="S7768" s="1473"/>
      <c r="BU7768" s="1819"/>
      <c r="CI7768" s="1455"/>
    </row>
    <row r="7769" spans="2:87" s="1365" customFormat="1" x14ac:dyDescent="0.25">
      <c r="B7769" s="1831"/>
      <c r="C7769" s="1831"/>
      <c r="D7769" s="1627"/>
      <c r="E7769" s="1831"/>
      <c r="F7769" s="1831"/>
      <c r="G7769" s="1831"/>
      <c r="S7769" s="1473"/>
      <c r="BU7769" s="1819"/>
      <c r="CI7769" s="1455"/>
    </row>
    <row r="7770" spans="2:87" s="1365" customFormat="1" x14ac:dyDescent="0.25">
      <c r="B7770" s="1831"/>
      <c r="C7770" s="1831"/>
      <c r="D7770" s="1627"/>
      <c r="E7770" s="1831"/>
      <c r="F7770" s="1831"/>
      <c r="G7770" s="1831"/>
      <c r="S7770" s="1473"/>
      <c r="BU7770" s="1819"/>
      <c r="CI7770" s="1455"/>
    </row>
    <row r="7771" spans="2:87" s="1365" customFormat="1" x14ac:dyDescent="0.25">
      <c r="B7771" s="1831"/>
      <c r="C7771" s="1831"/>
      <c r="D7771" s="1627"/>
      <c r="E7771" s="1831"/>
      <c r="F7771" s="1831"/>
      <c r="G7771" s="1831"/>
      <c r="S7771" s="1473"/>
      <c r="BU7771" s="1819"/>
      <c r="CI7771" s="1455"/>
    </row>
    <row r="7772" spans="2:87" s="1365" customFormat="1" x14ac:dyDescent="0.25">
      <c r="B7772" s="1831"/>
      <c r="C7772" s="1831"/>
      <c r="D7772" s="1627"/>
      <c r="E7772" s="1831"/>
      <c r="F7772" s="1831"/>
      <c r="G7772" s="1831"/>
      <c r="S7772" s="1473"/>
      <c r="BU7772" s="1819"/>
      <c r="CI7772" s="1455"/>
    </row>
    <row r="7773" spans="2:87" s="1365" customFormat="1" x14ac:dyDescent="0.25">
      <c r="B7773" s="1831"/>
      <c r="C7773" s="1831"/>
      <c r="D7773" s="1627"/>
      <c r="E7773" s="1831"/>
      <c r="F7773" s="1831"/>
      <c r="G7773" s="1831"/>
      <c r="S7773" s="1473"/>
      <c r="BU7773" s="1819"/>
      <c r="CI7773" s="1455"/>
    </row>
    <row r="7774" spans="2:87" s="1365" customFormat="1" x14ac:dyDescent="0.25">
      <c r="B7774" s="1831"/>
      <c r="C7774" s="1831"/>
      <c r="D7774" s="1627"/>
      <c r="E7774" s="1831"/>
      <c r="F7774" s="1831"/>
      <c r="G7774" s="1831"/>
      <c r="S7774" s="1473"/>
      <c r="BU7774" s="1819"/>
      <c r="CI7774" s="1455"/>
    </row>
    <row r="7775" spans="2:87" s="1365" customFormat="1" x14ac:dyDescent="0.25">
      <c r="B7775" s="1831"/>
      <c r="C7775" s="1831"/>
      <c r="D7775" s="1627"/>
      <c r="E7775" s="1831"/>
      <c r="F7775" s="1831"/>
      <c r="G7775" s="1831"/>
      <c r="S7775" s="1473"/>
      <c r="BU7775" s="1819"/>
      <c r="CI7775" s="1455"/>
    </row>
    <row r="7776" spans="2:87" s="1365" customFormat="1" x14ac:dyDescent="0.25">
      <c r="B7776" s="1831"/>
      <c r="C7776" s="1831"/>
      <c r="D7776" s="1627"/>
      <c r="E7776" s="1831"/>
      <c r="F7776" s="1831"/>
      <c r="G7776" s="1831"/>
      <c r="S7776" s="1473"/>
      <c r="BU7776" s="1819"/>
      <c r="CI7776" s="1455"/>
    </row>
    <row r="7777" spans="2:87" s="1365" customFormat="1" x14ac:dyDescent="0.25">
      <c r="B7777" s="1831"/>
      <c r="C7777" s="1831"/>
      <c r="D7777" s="1627"/>
      <c r="E7777" s="1831"/>
      <c r="F7777" s="1831"/>
      <c r="G7777" s="1831"/>
      <c r="S7777" s="1473"/>
      <c r="BU7777" s="1819"/>
      <c r="CI7777" s="1455"/>
    </row>
    <row r="7778" spans="2:87" s="1365" customFormat="1" x14ac:dyDescent="0.25">
      <c r="B7778" s="1831"/>
      <c r="C7778" s="1831"/>
      <c r="D7778" s="1627"/>
      <c r="E7778" s="1831"/>
      <c r="F7778" s="1831"/>
      <c r="G7778" s="1831"/>
      <c r="S7778" s="1473"/>
      <c r="BU7778" s="1819"/>
      <c r="CI7778" s="1455"/>
    </row>
    <row r="7779" spans="2:87" s="1365" customFormat="1" x14ac:dyDescent="0.25">
      <c r="B7779" s="1831"/>
      <c r="C7779" s="1831"/>
      <c r="D7779" s="1627"/>
      <c r="E7779" s="1831"/>
      <c r="F7779" s="1831"/>
      <c r="G7779" s="1831"/>
      <c r="S7779" s="1473"/>
      <c r="BU7779" s="1819"/>
      <c r="CI7779" s="1455"/>
    </row>
    <row r="7780" spans="2:87" s="1365" customFormat="1" x14ac:dyDescent="0.25">
      <c r="B7780" s="1831"/>
      <c r="C7780" s="1831"/>
      <c r="D7780" s="1627"/>
      <c r="E7780" s="1831"/>
      <c r="F7780" s="1831"/>
      <c r="G7780" s="1831"/>
      <c r="S7780" s="1473"/>
      <c r="BU7780" s="1819"/>
      <c r="CI7780" s="1455"/>
    </row>
    <row r="7781" spans="2:87" s="1365" customFormat="1" x14ac:dyDescent="0.25">
      <c r="B7781" s="1831"/>
      <c r="C7781" s="1831"/>
      <c r="D7781" s="1627"/>
      <c r="E7781" s="1831"/>
      <c r="F7781" s="1831"/>
      <c r="G7781" s="1831"/>
      <c r="S7781" s="1473"/>
      <c r="BU7781" s="1819"/>
      <c r="CI7781" s="1455"/>
    </row>
    <row r="7782" spans="2:87" s="1365" customFormat="1" x14ac:dyDescent="0.25">
      <c r="B7782" s="1831"/>
      <c r="C7782" s="1831"/>
      <c r="D7782" s="1627"/>
      <c r="E7782" s="1831"/>
      <c r="F7782" s="1831"/>
      <c r="G7782" s="1831"/>
      <c r="S7782" s="1473"/>
      <c r="BU7782" s="1819"/>
      <c r="CI7782" s="1455"/>
    </row>
    <row r="7783" spans="2:87" s="1365" customFormat="1" x14ac:dyDescent="0.25">
      <c r="B7783" s="1831"/>
      <c r="C7783" s="1831"/>
      <c r="D7783" s="1627"/>
      <c r="E7783" s="1831"/>
      <c r="F7783" s="1831"/>
      <c r="G7783" s="1831"/>
      <c r="S7783" s="1473"/>
      <c r="BU7783" s="1819"/>
      <c r="CI7783" s="1455"/>
    </row>
    <row r="7784" spans="2:87" s="1365" customFormat="1" x14ac:dyDescent="0.25">
      <c r="B7784" s="1831"/>
      <c r="C7784" s="1831"/>
      <c r="D7784" s="1627"/>
      <c r="E7784" s="1831"/>
      <c r="F7784" s="1831"/>
      <c r="G7784" s="1831"/>
      <c r="S7784" s="1473"/>
      <c r="BU7784" s="1819"/>
      <c r="CI7784" s="1455"/>
    </row>
    <row r="7785" spans="2:87" s="1365" customFormat="1" x14ac:dyDescent="0.25">
      <c r="B7785" s="1831"/>
      <c r="C7785" s="1831"/>
      <c r="D7785" s="1627"/>
      <c r="E7785" s="1831"/>
      <c r="F7785" s="1831"/>
      <c r="G7785" s="1831"/>
      <c r="S7785" s="1473"/>
      <c r="BU7785" s="1819"/>
      <c r="CI7785" s="1455"/>
    </row>
    <row r="7786" spans="2:87" s="1365" customFormat="1" x14ac:dyDescent="0.25">
      <c r="B7786" s="1831"/>
      <c r="C7786" s="1831"/>
      <c r="D7786" s="1627"/>
      <c r="E7786" s="1831"/>
      <c r="F7786" s="1831"/>
      <c r="G7786" s="1831"/>
      <c r="S7786" s="1473"/>
      <c r="BU7786" s="1819"/>
      <c r="CI7786" s="1455"/>
    </row>
    <row r="7787" spans="2:87" s="1365" customFormat="1" x14ac:dyDescent="0.25">
      <c r="B7787" s="1831"/>
      <c r="C7787" s="1831"/>
      <c r="D7787" s="1627"/>
      <c r="E7787" s="1831"/>
      <c r="F7787" s="1831"/>
      <c r="G7787" s="1831"/>
      <c r="S7787" s="1473"/>
      <c r="BU7787" s="1819"/>
      <c r="CI7787" s="1455"/>
    </row>
    <row r="7788" spans="2:87" s="1365" customFormat="1" x14ac:dyDescent="0.25">
      <c r="B7788" s="1831"/>
      <c r="C7788" s="1831"/>
      <c r="D7788" s="1627"/>
      <c r="E7788" s="1831"/>
      <c r="F7788" s="1831"/>
      <c r="G7788" s="1831"/>
      <c r="S7788" s="1473"/>
      <c r="BU7788" s="1819"/>
      <c r="CI7788" s="1455"/>
    </row>
    <row r="7789" spans="2:87" s="1365" customFormat="1" x14ac:dyDescent="0.25">
      <c r="B7789" s="1831"/>
      <c r="C7789" s="1831"/>
      <c r="D7789" s="1627"/>
      <c r="E7789" s="1831"/>
      <c r="F7789" s="1831"/>
      <c r="G7789" s="1831"/>
      <c r="S7789" s="1473"/>
      <c r="BU7789" s="1819"/>
      <c r="CI7789" s="1455"/>
    </row>
    <row r="7790" spans="2:87" s="1365" customFormat="1" x14ac:dyDescent="0.25">
      <c r="B7790" s="1831"/>
      <c r="C7790" s="1831"/>
      <c r="D7790" s="1627"/>
      <c r="E7790" s="1831"/>
      <c r="F7790" s="1831"/>
      <c r="G7790" s="1831"/>
      <c r="S7790" s="1473"/>
      <c r="BU7790" s="1819"/>
      <c r="CI7790" s="1455"/>
    </row>
    <row r="7791" spans="2:87" s="1365" customFormat="1" x14ac:dyDescent="0.25">
      <c r="B7791" s="1831"/>
      <c r="C7791" s="1831"/>
      <c r="D7791" s="1627"/>
      <c r="E7791" s="1831"/>
      <c r="F7791" s="1831"/>
      <c r="G7791" s="1831"/>
      <c r="S7791" s="1473"/>
      <c r="BU7791" s="1819"/>
      <c r="CI7791" s="1455"/>
    </row>
    <row r="7792" spans="2:87" s="1365" customFormat="1" x14ac:dyDescent="0.25">
      <c r="B7792" s="1831"/>
      <c r="C7792" s="1831"/>
      <c r="D7792" s="1627"/>
      <c r="E7792" s="1831"/>
      <c r="F7792" s="1831"/>
      <c r="G7792" s="1831"/>
      <c r="S7792" s="1473"/>
      <c r="BU7792" s="1819"/>
      <c r="CI7792" s="1455"/>
    </row>
    <row r="7793" spans="2:87" s="1365" customFormat="1" x14ac:dyDescent="0.25">
      <c r="B7793" s="1831"/>
      <c r="C7793" s="1831"/>
      <c r="D7793" s="1627"/>
      <c r="E7793" s="1831"/>
      <c r="F7793" s="1831"/>
      <c r="G7793" s="1831"/>
      <c r="S7793" s="1473"/>
      <c r="BU7793" s="1819"/>
      <c r="CI7793" s="1455"/>
    </row>
    <row r="7794" spans="2:87" s="1365" customFormat="1" x14ac:dyDescent="0.25">
      <c r="B7794" s="1831"/>
      <c r="C7794" s="1831"/>
      <c r="D7794" s="1627"/>
      <c r="E7794" s="1831"/>
      <c r="F7794" s="1831"/>
      <c r="G7794" s="1831"/>
      <c r="S7794" s="1473"/>
      <c r="BU7794" s="1819"/>
      <c r="CI7794" s="1455"/>
    </row>
    <row r="7795" spans="2:87" s="1365" customFormat="1" x14ac:dyDescent="0.25">
      <c r="B7795" s="1831"/>
      <c r="C7795" s="1831"/>
      <c r="D7795" s="1627"/>
      <c r="E7795" s="1831"/>
      <c r="F7795" s="1831"/>
      <c r="G7795" s="1831"/>
      <c r="S7795" s="1473"/>
      <c r="BU7795" s="1819"/>
      <c r="CI7795" s="1455"/>
    </row>
    <row r="7796" spans="2:87" s="1365" customFormat="1" x14ac:dyDescent="0.25">
      <c r="B7796" s="1831"/>
      <c r="C7796" s="1831"/>
      <c r="D7796" s="1627"/>
      <c r="E7796" s="1831"/>
      <c r="F7796" s="1831"/>
      <c r="G7796" s="1831"/>
      <c r="S7796" s="1473"/>
      <c r="BU7796" s="1819"/>
      <c r="CI7796" s="1455"/>
    </row>
    <row r="7797" spans="2:87" s="1365" customFormat="1" x14ac:dyDescent="0.25">
      <c r="B7797" s="1831"/>
      <c r="C7797" s="1831"/>
      <c r="D7797" s="1627"/>
      <c r="E7797" s="1831"/>
      <c r="F7797" s="1831"/>
      <c r="G7797" s="1831"/>
      <c r="S7797" s="1473"/>
      <c r="BU7797" s="1819"/>
      <c r="CI7797" s="1455"/>
    </row>
    <row r="7798" spans="2:87" s="1365" customFormat="1" x14ac:dyDescent="0.25">
      <c r="B7798" s="1831"/>
      <c r="C7798" s="1831"/>
      <c r="D7798" s="1627"/>
      <c r="E7798" s="1831"/>
      <c r="F7798" s="1831"/>
      <c r="G7798" s="1831"/>
      <c r="S7798" s="1473"/>
      <c r="BU7798" s="1819"/>
      <c r="CI7798" s="1455"/>
    </row>
    <row r="7799" spans="2:87" s="1365" customFormat="1" x14ac:dyDescent="0.25">
      <c r="B7799" s="1831"/>
      <c r="C7799" s="1831"/>
      <c r="D7799" s="1627"/>
      <c r="E7799" s="1831"/>
      <c r="F7799" s="1831"/>
      <c r="G7799" s="1831"/>
      <c r="S7799" s="1473"/>
      <c r="BU7799" s="1819"/>
      <c r="CI7799" s="1455"/>
    </row>
    <row r="7800" spans="2:87" s="1365" customFormat="1" x14ac:dyDescent="0.25">
      <c r="B7800" s="1831"/>
      <c r="C7800" s="1831"/>
      <c r="D7800" s="1627"/>
      <c r="E7800" s="1831"/>
      <c r="F7800" s="1831"/>
      <c r="G7800" s="1831"/>
      <c r="S7800" s="1473"/>
      <c r="BU7800" s="1819"/>
      <c r="CI7800" s="1455"/>
    </row>
    <row r="7801" spans="2:87" s="1365" customFormat="1" x14ac:dyDescent="0.25">
      <c r="B7801" s="1831"/>
      <c r="C7801" s="1831"/>
      <c r="D7801" s="1627"/>
      <c r="E7801" s="1831"/>
      <c r="F7801" s="1831"/>
      <c r="G7801" s="1831"/>
      <c r="S7801" s="1473"/>
      <c r="BU7801" s="1819"/>
      <c r="CI7801" s="1455"/>
    </row>
    <row r="7802" spans="2:87" s="1365" customFormat="1" x14ac:dyDescent="0.25">
      <c r="B7802" s="1831"/>
      <c r="C7802" s="1831"/>
      <c r="D7802" s="1627"/>
      <c r="E7802" s="1831"/>
      <c r="F7802" s="1831"/>
      <c r="G7802" s="1831"/>
      <c r="S7802" s="1473"/>
      <c r="BU7802" s="1819"/>
      <c r="CI7802" s="1455"/>
    </row>
    <row r="7803" spans="2:87" s="1365" customFormat="1" x14ac:dyDescent="0.25">
      <c r="B7803" s="1831"/>
      <c r="C7803" s="1831"/>
      <c r="D7803" s="1627"/>
      <c r="E7803" s="1831"/>
      <c r="F7803" s="1831"/>
      <c r="G7803" s="1831"/>
      <c r="S7803" s="1473"/>
      <c r="BU7803" s="1819"/>
      <c r="CI7803" s="1455"/>
    </row>
    <row r="7804" spans="2:87" s="1365" customFormat="1" x14ac:dyDescent="0.25">
      <c r="B7804" s="1831"/>
      <c r="C7804" s="1831"/>
      <c r="D7804" s="1627"/>
      <c r="E7804" s="1831"/>
      <c r="F7804" s="1831"/>
      <c r="G7804" s="1831"/>
      <c r="S7804" s="1473"/>
      <c r="BU7804" s="1819"/>
      <c r="CI7804" s="1455"/>
    </row>
    <row r="7805" spans="2:87" s="1365" customFormat="1" x14ac:dyDescent="0.25">
      <c r="B7805" s="1831"/>
      <c r="C7805" s="1831"/>
      <c r="D7805" s="1627"/>
      <c r="E7805" s="1831"/>
      <c r="F7805" s="1831"/>
      <c r="G7805" s="1831"/>
      <c r="S7805" s="1473"/>
      <c r="BU7805" s="1819"/>
      <c r="CI7805" s="1455"/>
    </row>
    <row r="7806" spans="2:87" s="1365" customFormat="1" x14ac:dyDescent="0.25">
      <c r="B7806" s="1831"/>
      <c r="C7806" s="1831"/>
      <c r="D7806" s="1627"/>
      <c r="E7806" s="1831"/>
      <c r="F7806" s="1831"/>
      <c r="G7806" s="1831"/>
      <c r="S7806" s="1473"/>
      <c r="BU7806" s="1819"/>
      <c r="CI7806" s="1455"/>
    </row>
    <row r="7807" spans="2:87" s="1365" customFormat="1" x14ac:dyDescent="0.25">
      <c r="B7807" s="1831"/>
      <c r="C7807" s="1831"/>
      <c r="D7807" s="1627"/>
      <c r="E7807" s="1831"/>
      <c r="F7807" s="1831"/>
      <c r="G7807" s="1831"/>
      <c r="S7807" s="1473"/>
      <c r="BU7807" s="1819"/>
      <c r="CI7807" s="1455"/>
    </row>
    <row r="7808" spans="2:87" s="1365" customFormat="1" x14ac:dyDescent="0.25">
      <c r="B7808" s="1831"/>
      <c r="C7808" s="1831"/>
      <c r="D7808" s="1627"/>
      <c r="E7808" s="1831"/>
      <c r="F7808" s="1831"/>
      <c r="G7808" s="1831"/>
      <c r="S7808" s="1473"/>
      <c r="BU7808" s="1819"/>
      <c r="CI7808" s="1455"/>
    </row>
    <row r="7809" spans="2:87" s="1365" customFormat="1" x14ac:dyDescent="0.25">
      <c r="B7809" s="1831"/>
      <c r="C7809" s="1831"/>
      <c r="D7809" s="1627"/>
      <c r="E7809" s="1831"/>
      <c r="F7809" s="1831"/>
      <c r="G7809" s="1831"/>
      <c r="S7809" s="1473"/>
      <c r="BU7809" s="1819"/>
      <c r="CI7809" s="1455"/>
    </row>
    <row r="7810" spans="2:87" s="1365" customFormat="1" x14ac:dyDescent="0.25">
      <c r="B7810" s="1831"/>
      <c r="C7810" s="1831"/>
      <c r="D7810" s="1627"/>
      <c r="E7810" s="1831"/>
      <c r="F7810" s="1831"/>
      <c r="G7810" s="1831"/>
      <c r="S7810" s="1473"/>
      <c r="BU7810" s="1819"/>
      <c r="CI7810" s="1455"/>
    </row>
    <row r="7811" spans="2:87" s="1365" customFormat="1" x14ac:dyDescent="0.25">
      <c r="B7811" s="1831"/>
      <c r="C7811" s="1831"/>
      <c r="D7811" s="1627"/>
      <c r="E7811" s="1831"/>
      <c r="F7811" s="1831"/>
      <c r="G7811" s="1831"/>
      <c r="S7811" s="1473"/>
      <c r="BU7811" s="1819"/>
      <c r="CI7811" s="1455"/>
    </row>
    <row r="7812" spans="2:87" s="1365" customFormat="1" x14ac:dyDescent="0.25">
      <c r="B7812" s="1831"/>
      <c r="C7812" s="1831"/>
      <c r="D7812" s="1627"/>
      <c r="E7812" s="1831"/>
      <c r="F7812" s="1831"/>
      <c r="G7812" s="1831"/>
      <c r="S7812" s="1473"/>
      <c r="BU7812" s="1819"/>
      <c r="CI7812" s="1455"/>
    </row>
    <row r="7813" spans="2:87" s="1365" customFormat="1" x14ac:dyDescent="0.25">
      <c r="B7813" s="1831"/>
      <c r="C7813" s="1831"/>
      <c r="D7813" s="1627"/>
      <c r="E7813" s="1831"/>
      <c r="F7813" s="1831"/>
      <c r="G7813" s="1831"/>
      <c r="S7813" s="1473"/>
      <c r="BU7813" s="1819"/>
      <c r="CI7813" s="1455"/>
    </row>
    <row r="7814" spans="2:87" s="1365" customFormat="1" x14ac:dyDescent="0.25">
      <c r="B7814" s="1831"/>
      <c r="C7814" s="1831"/>
      <c r="D7814" s="1627"/>
      <c r="E7814" s="1831"/>
      <c r="F7814" s="1831"/>
      <c r="G7814" s="1831"/>
      <c r="S7814" s="1473"/>
      <c r="BU7814" s="1819"/>
      <c r="CI7814" s="1455"/>
    </row>
    <row r="7815" spans="2:87" s="1365" customFormat="1" x14ac:dyDescent="0.25">
      <c r="B7815" s="1831"/>
      <c r="C7815" s="1831"/>
      <c r="D7815" s="1627"/>
      <c r="E7815" s="1831"/>
      <c r="F7815" s="1831"/>
      <c r="G7815" s="1831"/>
      <c r="S7815" s="1473"/>
      <c r="BU7815" s="1819"/>
      <c r="CI7815" s="1455"/>
    </row>
    <row r="7816" spans="2:87" s="1365" customFormat="1" x14ac:dyDescent="0.25">
      <c r="B7816" s="1831"/>
      <c r="C7816" s="1831"/>
      <c r="D7816" s="1627"/>
      <c r="E7816" s="1831"/>
      <c r="F7816" s="1831"/>
      <c r="G7816" s="1831"/>
      <c r="S7816" s="1473"/>
      <c r="BU7816" s="1819"/>
      <c r="CI7816" s="1455"/>
    </row>
    <row r="7817" spans="2:87" s="1365" customFormat="1" x14ac:dyDescent="0.25">
      <c r="B7817" s="1831"/>
      <c r="C7817" s="1831"/>
      <c r="D7817" s="1627"/>
      <c r="E7817" s="1831"/>
      <c r="F7817" s="1831"/>
      <c r="G7817" s="1831"/>
      <c r="S7817" s="1473"/>
      <c r="BU7817" s="1819"/>
      <c r="CI7817" s="1455"/>
    </row>
    <row r="7818" spans="2:87" s="1365" customFormat="1" x14ac:dyDescent="0.25">
      <c r="B7818" s="1831"/>
      <c r="C7818" s="1831"/>
      <c r="D7818" s="1627"/>
      <c r="E7818" s="1831"/>
      <c r="F7818" s="1831"/>
      <c r="G7818" s="1831"/>
      <c r="S7818" s="1473"/>
      <c r="BU7818" s="1819"/>
      <c r="CI7818" s="1455"/>
    </row>
    <row r="7819" spans="2:87" s="1365" customFormat="1" x14ac:dyDescent="0.25">
      <c r="B7819" s="1831"/>
      <c r="C7819" s="1831"/>
      <c r="D7819" s="1627"/>
      <c r="E7819" s="1831"/>
      <c r="F7819" s="1831"/>
      <c r="G7819" s="1831"/>
      <c r="S7819" s="1473"/>
      <c r="BU7819" s="1819"/>
      <c r="CI7819" s="1455"/>
    </row>
    <row r="7820" spans="2:87" s="1365" customFormat="1" x14ac:dyDescent="0.25">
      <c r="B7820" s="1831"/>
      <c r="C7820" s="1831"/>
      <c r="D7820" s="1627"/>
      <c r="E7820" s="1831"/>
      <c r="F7820" s="1831"/>
      <c r="G7820" s="1831"/>
      <c r="S7820" s="1473"/>
      <c r="BU7820" s="1819"/>
      <c r="CI7820" s="1455"/>
    </row>
    <row r="7821" spans="2:87" s="1365" customFormat="1" x14ac:dyDescent="0.25">
      <c r="B7821" s="1831"/>
      <c r="C7821" s="1831"/>
      <c r="D7821" s="1627"/>
      <c r="E7821" s="1831"/>
      <c r="F7821" s="1831"/>
      <c r="G7821" s="1831"/>
      <c r="S7821" s="1473"/>
      <c r="BU7821" s="1819"/>
      <c r="CI7821" s="1455"/>
    </row>
    <row r="7822" spans="2:87" s="1365" customFormat="1" x14ac:dyDescent="0.25">
      <c r="B7822" s="1831"/>
      <c r="C7822" s="1831"/>
      <c r="D7822" s="1627"/>
      <c r="E7822" s="1831"/>
      <c r="F7822" s="1831"/>
      <c r="G7822" s="1831"/>
      <c r="S7822" s="1473"/>
      <c r="BU7822" s="1819"/>
      <c r="CI7822" s="1455"/>
    </row>
    <row r="7823" spans="2:87" s="1365" customFormat="1" x14ac:dyDescent="0.25">
      <c r="B7823" s="1831"/>
      <c r="C7823" s="1831"/>
      <c r="D7823" s="1627"/>
      <c r="E7823" s="1831"/>
      <c r="F7823" s="1831"/>
      <c r="G7823" s="1831"/>
      <c r="S7823" s="1473"/>
      <c r="BU7823" s="1819"/>
      <c r="CI7823" s="1455"/>
    </row>
    <row r="7824" spans="2:87" s="1365" customFormat="1" x14ac:dyDescent="0.25">
      <c r="B7824" s="1831"/>
      <c r="C7824" s="1831"/>
      <c r="D7824" s="1627"/>
      <c r="E7824" s="1831"/>
      <c r="F7824" s="1831"/>
      <c r="G7824" s="1831"/>
      <c r="S7824" s="1473"/>
      <c r="BU7824" s="1819"/>
      <c r="CI7824" s="1455"/>
    </row>
    <row r="7825" spans="2:87" s="1365" customFormat="1" x14ac:dyDescent="0.25">
      <c r="B7825" s="1831"/>
      <c r="C7825" s="1831"/>
      <c r="D7825" s="1627"/>
      <c r="E7825" s="1831"/>
      <c r="F7825" s="1831"/>
      <c r="G7825" s="1831"/>
      <c r="S7825" s="1473"/>
      <c r="BU7825" s="1819"/>
      <c r="CI7825" s="1455"/>
    </row>
    <row r="7826" spans="2:87" s="1365" customFormat="1" x14ac:dyDescent="0.25">
      <c r="B7826" s="1831"/>
      <c r="C7826" s="1831"/>
      <c r="D7826" s="1627"/>
      <c r="E7826" s="1831"/>
      <c r="F7826" s="1831"/>
      <c r="G7826" s="1831"/>
      <c r="S7826" s="1473"/>
      <c r="BU7826" s="1819"/>
      <c r="CI7826" s="1455"/>
    </row>
    <row r="7827" spans="2:87" s="1365" customFormat="1" x14ac:dyDescent="0.25">
      <c r="B7827" s="1831"/>
      <c r="C7827" s="1831"/>
      <c r="D7827" s="1627"/>
      <c r="E7827" s="1831"/>
      <c r="F7827" s="1831"/>
      <c r="G7827" s="1831"/>
      <c r="S7827" s="1473"/>
      <c r="BU7827" s="1819"/>
      <c r="CI7827" s="1455"/>
    </row>
    <row r="7828" spans="2:87" s="1365" customFormat="1" x14ac:dyDescent="0.25">
      <c r="B7828" s="1831"/>
      <c r="C7828" s="1831"/>
      <c r="D7828" s="1627"/>
      <c r="E7828" s="1831"/>
      <c r="F7828" s="1831"/>
      <c r="G7828" s="1831"/>
      <c r="S7828" s="1473"/>
      <c r="BU7828" s="1819"/>
      <c r="CI7828" s="1455"/>
    </row>
    <row r="7829" spans="2:87" s="1365" customFormat="1" x14ac:dyDescent="0.25">
      <c r="B7829" s="1831"/>
      <c r="C7829" s="1831"/>
      <c r="D7829" s="1627"/>
      <c r="E7829" s="1831"/>
      <c r="F7829" s="1831"/>
      <c r="G7829" s="1831"/>
      <c r="S7829" s="1473"/>
      <c r="BU7829" s="1819"/>
      <c r="CI7829" s="1455"/>
    </row>
    <row r="7830" spans="2:87" s="1365" customFormat="1" x14ac:dyDescent="0.25">
      <c r="B7830" s="1831"/>
      <c r="C7830" s="1831"/>
      <c r="D7830" s="1627"/>
      <c r="E7830" s="1831"/>
      <c r="F7830" s="1831"/>
      <c r="G7830" s="1831"/>
      <c r="S7830" s="1473"/>
      <c r="BU7830" s="1819"/>
      <c r="CI7830" s="1455"/>
    </row>
    <row r="7831" spans="2:87" s="1365" customFormat="1" x14ac:dyDescent="0.25">
      <c r="B7831" s="1831"/>
      <c r="C7831" s="1831"/>
      <c r="D7831" s="1627"/>
      <c r="E7831" s="1831"/>
      <c r="F7831" s="1831"/>
      <c r="G7831" s="1831"/>
      <c r="S7831" s="1473"/>
      <c r="BU7831" s="1819"/>
      <c r="CI7831" s="1455"/>
    </row>
    <row r="7832" spans="2:87" s="1365" customFormat="1" x14ac:dyDescent="0.25">
      <c r="B7832" s="1831"/>
      <c r="C7832" s="1831"/>
      <c r="D7832" s="1627"/>
      <c r="E7832" s="1831"/>
      <c r="F7832" s="1831"/>
      <c r="G7832" s="1831"/>
      <c r="S7832" s="1473"/>
      <c r="BU7832" s="1819"/>
      <c r="CI7832" s="1455"/>
    </row>
    <row r="7833" spans="2:87" s="1365" customFormat="1" x14ac:dyDescent="0.25">
      <c r="B7833" s="1831"/>
      <c r="C7833" s="1831"/>
      <c r="D7833" s="1627"/>
      <c r="E7833" s="1831"/>
      <c r="F7833" s="1831"/>
      <c r="G7833" s="1831"/>
      <c r="S7833" s="1473"/>
      <c r="BU7833" s="1819"/>
      <c r="CI7833" s="1455"/>
    </row>
    <row r="7834" spans="2:87" s="1365" customFormat="1" x14ac:dyDescent="0.25">
      <c r="B7834" s="1831"/>
      <c r="C7834" s="1831"/>
      <c r="D7834" s="1627"/>
      <c r="E7834" s="1831"/>
      <c r="F7834" s="1831"/>
      <c r="G7834" s="1831"/>
      <c r="S7834" s="1473"/>
      <c r="BU7834" s="1819"/>
      <c r="CI7834" s="1455"/>
    </row>
    <row r="7835" spans="2:87" s="1365" customFormat="1" x14ac:dyDescent="0.25">
      <c r="B7835" s="1831"/>
      <c r="C7835" s="1831"/>
      <c r="D7835" s="1627"/>
      <c r="E7835" s="1831"/>
      <c r="F7835" s="1831"/>
      <c r="G7835" s="1831"/>
      <c r="S7835" s="1473"/>
      <c r="BU7835" s="1819"/>
      <c r="CI7835" s="1455"/>
    </row>
    <row r="7836" spans="2:87" s="1365" customFormat="1" x14ac:dyDescent="0.25">
      <c r="B7836" s="1831"/>
      <c r="C7836" s="1831"/>
      <c r="D7836" s="1627"/>
      <c r="E7836" s="1831"/>
      <c r="F7836" s="1831"/>
      <c r="G7836" s="1831"/>
      <c r="S7836" s="1473"/>
      <c r="BU7836" s="1819"/>
      <c r="CI7836" s="1455"/>
    </row>
    <row r="7837" spans="2:87" s="1365" customFormat="1" x14ac:dyDescent="0.25">
      <c r="B7837" s="1831"/>
      <c r="C7837" s="1831"/>
      <c r="D7837" s="1627"/>
      <c r="E7837" s="1831"/>
      <c r="F7837" s="1831"/>
      <c r="G7837" s="1831"/>
      <c r="S7837" s="1473"/>
      <c r="BU7837" s="1819"/>
      <c r="CI7837" s="1455"/>
    </row>
    <row r="7838" spans="2:87" s="1365" customFormat="1" x14ac:dyDescent="0.25">
      <c r="B7838" s="1831"/>
      <c r="C7838" s="1831"/>
      <c r="D7838" s="1627"/>
      <c r="E7838" s="1831"/>
      <c r="F7838" s="1831"/>
      <c r="G7838" s="1831"/>
      <c r="S7838" s="1473"/>
      <c r="BU7838" s="1819"/>
      <c r="CI7838" s="1455"/>
    </row>
    <row r="7839" spans="2:87" s="1365" customFormat="1" x14ac:dyDescent="0.25">
      <c r="B7839" s="1831"/>
      <c r="C7839" s="1831"/>
      <c r="D7839" s="1627"/>
      <c r="E7839" s="1831"/>
      <c r="F7839" s="1831"/>
      <c r="G7839" s="1831"/>
      <c r="S7839" s="1473"/>
      <c r="BU7839" s="1819"/>
      <c r="CI7839" s="1455"/>
    </row>
    <row r="7840" spans="2:87" s="1365" customFormat="1" x14ac:dyDescent="0.25">
      <c r="B7840" s="1831"/>
      <c r="C7840" s="1831"/>
      <c r="D7840" s="1627"/>
      <c r="E7840" s="1831"/>
      <c r="F7840" s="1831"/>
      <c r="G7840" s="1831"/>
      <c r="S7840" s="1473"/>
      <c r="BU7840" s="1819"/>
      <c r="CI7840" s="1455"/>
    </row>
    <row r="7841" spans="2:87" s="1365" customFormat="1" x14ac:dyDescent="0.25">
      <c r="B7841" s="1831"/>
      <c r="C7841" s="1831"/>
      <c r="D7841" s="1627"/>
      <c r="E7841" s="1831"/>
      <c r="F7841" s="1831"/>
      <c r="G7841" s="1831"/>
      <c r="S7841" s="1473"/>
      <c r="BU7841" s="1819"/>
      <c r="CI7841" s="1455"/>
    </row>
    <row r="7842" spans="2:87" s="1365" customFormat="1" x14ac:dyDescent="0.25">
      <c r="B7842" s="1831"/>
      <c r="C7842" s="1831"/>
      <c r="D7842" s="1627"/>
      <c r="E7842" s="1831"/>
      <c r="F7842" s="1831"/>
      <c r="G7842" s="1831"/>
      <c r="S7842" s="1473"/>
      <c r="BU7842" s="1819"/>
      <c r="CI7842" s="1455"/>
    </row>
    <row r="7843" spans="2:87" s="1365" customFormat="1" x14ac:dyDescent="0.25">
      <c r="B7843" s="1831"/>
      <c r="C7843" s="1831"/>
      <c r="D7843" s="1627"/>
      <c r="E7843" s="1831"/>
      <c r="F7843" s="1831"/>
      <c r="G7843" s="1831"/>
      <c r="S7843" s="1473"/>
      <c r="BU7843" s="1819"/>
      <c r="CI7843" s="1455"/>
    </row>
    <row r="7844" spans="2:87" s="1365" customFormat="1" x14ac:dyDescent="0.25">
      <c r="B7844" s="1831"/>
      <c r="C7844" s="1831"/>
      <c r="D7844" s="1627"/>
      <c r="E7844" s="1831"/>
      <c r="F7844" s="1831"/>
      <c r="G7844" s="1831"/>
      <c r="S7844" s="1473"/>
      <c r="BU7844" s="1819"/>
      <c r="CI7844" s="1455"/>
    </row>
    <row r="7845" spans="2:87" s="1365" customFormat="1" x14ac:dyDescent="0.25">
      <c r="B7845" s="1831"/>
      <c r="C7845" s="1831"/>
      <c r="D7845" s="1627"/>
      <c r="E7845" s="1831"/>
      <c r="F7845" s="1831"/>
      <c r="G7845" s="1831"/>
      <c r="S7845" s="1473"/>
      <c r="BU7845" s="1819"/>
      <c r="CI7845" s="1455"/>
    </row>
    <row r="7846" spans="2:87" s="1365" customFormat="1" x14ac:dyDescent="0.25">
      <c r="B7846" s="1831"/>
      <c r="C7846" s="1831"/>
      <c r="D7846" s="1627"/>
      <c r="E7846" s="1831"/>
      <c r="F7846" s="1831"/>
      <c r="G7846" s="1831"/>
      <c r="S7846" s="1473"/>
      <c r="BU7846" s="1819"/>
      <c r="CI7846" s="1455"/>
    </row>
    <row r="7847" spans="2:87" s="1365" customFormat="1" x14ac:dyDescent="0.25">
      <c r="B7847" s="1831"/>
      <c r="C7847" s="1831"/>
      <c r="D7847" s="1627"/>
      <c r="E7847" s="1831"/>
      <c r="F7847" s="1831"/>
      <c r="G7847" s="1831"/>
      <c r="S7847" s="1473"/>
      <c r="BU7847" s="1819"/>
      <c r="CI7847" s="1455"/>
    </row>
    <row r="7848" spans="2:87" s="1365" customFormat="1" x14ac:dyDescent="0.25">
      <c r="B7848" s="1831"/>
      <c r="C7848" s="1831"/>
      <c r="D7848" s="1627"/>
      <c r="E7848" s="1831"/>
      <c r="F7848" s="1831"/>
      <c r="G7848" s="1831"/>
      <c r="S7848" s="1473"/>
      <c r="BU7848" s="1819"/>
      <c r="CI7848" s="1455"/>
    </row>
    <row r="7849" spans="2:87" s="1365" customFormat="1" x14ac:dyDescent="0.25">
      <c r="B7849" s="1831"/>
      <c r="C7849" s="1831"/>
      <c r="D7849" s="1627"/>
      <c r="E7849" s="1831"/>
      <c r="F7849" s="1831"/>
      <c r="G7849" s="1831"/>
      <c r="S7849" s="1473"/>
      <c r="BU7849" s="1819"/>
      <c r="CI7849" s="1455"/>
    </row>
    <row r="7850" spans="2:87" s="1365" customFormat="1" x14ac:dyDescent="0.25">
      <c r="B7850" s="1831"/>
      <c r="C7850" s="1831"/>
      <c r="D7850" s="1627"/>
      <c r="E7850" s="1831"/>
      <c r="F7850" s="1831"/>
      <c r="G7850" s="1831"/>
      <c r="S7850" s="1473"/>
      <c r="BU7850" s="1819"/>
      <c r="CI7850" s="1455"/>
    </row>
    <row r="7851" spans="2:87" s="1365" customFormat="1" x14ac:dyDescent="0.25">
      <c r="B7851" s="1831"/>
      <c r="C7851" s="1831"/>
      <c r="D7851" s="1627"/>
      <c r="E7851" s="1831"/>
      <c r="F7851" s="1831"/>
      <c r="G7851" s="1831"/>
      <c r="S7851" s="1473"/>
      <c r="BU7851" s="1819"/>
      <c r="CI7851" s="1455"/>
    </row>
    <row r="7852" spans="2:87" s="1365" customFormat="1" x14ac:dyDescent="0.25">
      <c r="B7852" s="1831"/>
      <c r="C7852" s="1831"/>
      <c r="D7852" s="1627"/>
      <c r="E7852" s="1831"/>
      <c r="F7852" s="1831"/>
      <c r="G7852" s="1831"/>
      <c r="S7852" s="1473"/>
      <c r="BU7852" s="1819"/>
      <c r="CI7852" s="1455"/>
    </row>
    <row r="7853" spans="2:87" s="1365" customFormat="1" x14ac:dyDescent="0.25">
      <c r="B7853" s="1831"/>
      <c r="C7853" s="1831"/>
      <c r="D7853" s="1627"/>
      <c r="E7853" s="1831"/>
      <c r="F7853" s="1831"/>
      <c r="G7853" s="1831"/>
      <c r="S7853" s="1473"/>
      <c r="BU7853" s="1819"/>
      <c r="CI7853" s="1455"/>
    </row>
    <row r="7854" spans="2:87" s="1365" customFormat="1" x14ac:dyDescent="0.25">
      <c r="B7854" s="1831"/>
      <c r="C7854" s="1831"/>
      <c r="D7854" s="1627"/>
      <c r="E7854" s="1831"/>
      <c r="F7854" s="1831"/>
      <c r="G7854" s="1831"/>
      <c r="S7854" s="1473"/>
      <c r="BU7854" s="1819"/>
      <c r="CI7854" s="1455"/>
    </row>
    <row r="7855" spans="2:87" s="1365" customFormat="1" x14ac:dyDescent="0.25">
      <c r="B7855" s="1831"/>
      <c r="C7855" s="1831"/>
      <c r="D7855" s="1627"/>
      <c r="E7855" s="1831"/>
      <c r="F7855" s="1831"/>
      <c r="G7855" s="1831"/>
      <c r="S7855" s="1473"/>
      <c r="BU7855" s="1819"/>
      <c r="CI7855" s="1455"/>
    </row>
    <row r="7856" spans="2:87" s="1365" customFormat="1" x14ac:dyDescent="0.25">
      <c r="B7856" s="1831"/>
      <c r="C7856" s="1831"/>
      <c r="D7856" s="1627"/>
      <c r="E7856" s="1831"/>
      <c r="F7856" s="1831"/>
      <c r="G7856" s="1831"/>
      <c r="S7856" s="1473"/>
      <c r="BU7856" s="1819"/>
      <c r="CI7856" s="1455"/>
    </row>
    <row r="7857" spans="2:87" s="1365" customFormat="1" x14ac:dyDescent="0.25">
      <c r="B7857" s="1831"/>
      <c r="C7857" s="1831"/>
      <c r="D7857" s="1627"/>
      <c r="E7857" s="1831"/>
      <c r="F7857" s="1831"/>
      <c r="G7857" s="1831"/>
      <c r="S7857" s="1473"/>
      <c r="BU7857" s="1819"/>
      <c r="CI7857" s="1455"/>
    </row>
    <row r="7858" spans="2:87" s="1365" customFormat="1" x14ac:dyDescent="0.25">
      <c r="B7858" s="1831"/>
      <c r="C7858" s="1831"/>
      <c r="D7858" s="1627"/>
      <c r="E7858" s="1831"/>
      <c r="F7858" s="1831"/>
      <c r="G7858" s="1831"/>
      <c r="S7858" s="1473"/>
      <c r="BU7858" s="1819"/>
      <c r="CI7858" s="1455"/>
    </row>
    <row r="7859" spans="2:87" s="1365" customFormat="1" x14ac:dyDescent="0.25">
      <c r="B7859" s="1831"/>
      <c r="C7859" s="1831"/>
      <c r="D7859" s="1627"/>
      <c r="E7859" s="1831"/>
      <c r="F7859" s="1831"/>
      <c r="G7859" s="1831"/>
      <c r="S7859" s="1473"/>
      <c r="BU7859" s="1819"/>
      <c r="CI7859" s="1455"/>
    </row>
    <row r="7860" spans="2:87" s="1365" customFormat="1" x14ac:dyDescent="0.25">
      <c r="B7860" s="1831"/>
      <c r="C7860" s="1831"/>
      <c r="D7860" s="1627"/>
      <c r="E7860" s="1831"/>
      <c r="F7860" s="1831"/>
      <c r="G7860" s="1831"/>
      <c r="S7860" s="1473"/>
      <c r="BU7860" s="1819"/>
      <c r="CI7860" s="1455"/>
    </row>
    <row r="7861" spans="2:87" s="1365" customFormat="1" x14ac:dyDescent="0.25">
      <c r="B7861" s="1831"/>
      <c r="C7861" s="1831"/>
      <c r="D7861" s="1627"/>
      <c r="E7861" s="1831"/>
      <c r="F7861" s="1831"/>
      <c r="G7861" s="1831"/>
      <c r="S7861" s="1473"/>
      <c r="BU7861" s="1819"/>
      <c r="CI7861" s="1455"/>
    </row>
    <row r="7862" spans="2:87" s="1365" customFormat="1" x14ac:dyDescent="0.25">
      <c r="B7862" s="1831"/>
      <c r="C7862" s="1831"/>
      <c r="D7862" s="1627"/>
      <c r="E7862" s="1831"/>
      <c r="F7862" s="1831"/>
      <c r="G7862" s="1831"/>
      <c r="S7862" s="1473"/>
      <c r="BU7862" s="1819"/>
      <c r="CI7862" s="1455"/>
    </row>
    <row r="7863" spans="2:87" s="1365" customFormat="1" x14ac:dyDescent="0.25">
      <c r="B7863" s="1831"/>
      <c r="C7863" s="1831"/>
      <c r="D7863" s="1627"/>
      <c r="E7863" s="1831"/>
      <c r="F7863" s="1831"/>
      <c r="G7863" s="1831"/>
      <c r="S7863" s="1473"/>
      <c r="BU7863" s="1819"/>
      <c r="CI7863" s="1455"/>
    </row>
    <row r="7864" spans="2:87" s="1365" customFormat="1" x14ac:dyDescent="0.25">
      <c r="B7864" s="1831"/>
      <c r="C7864" s="1831"/>
      <c r="D7864" s="1627"/>
      <c r="E7864" s="1831"/>
      <c r="F7864" s="1831"/>
      <c r="G7864" s="1831"/>
      <c r="S7864" s="1473"/>
      <c r="BU7864" s="1819"/>
      <c r="CI7864" s="1455"/>
    </row>
    <row r="7865" spans="2:87" s="1365" customFormat="1" x14ac:dyDescent="0.25">
      <c r="B7865" s="1831"/>
      <c r="C7865" s="1831"/>
      <c r="D7865" s="1627"/>
      <c r="E7865" s="1831"/>
      <c r="F7865" s="1831"/>
      <c r="G7865" s="1831"/>
      <c r="S7865" s="1473"/>
      <c r="BU7865" s="1819"/>
      <c r="CI7865" s="1455"/>
    </row>
    <row r="7866" spans="2:87" s="1365" customFormat="1" x14ac:dyDescent="0.25">
      <c r="B7866" s="1831"/>
      <c r="C7866" s="1831"/>
      <c r="D7866" s="1627"/>
      <c r="E7866" s="1831"/>
      <c r="F7866" s="1831"/>
      <c r="G7866" s="1831"/>
      <c r="S7866" s="1473"/>
      <c r="BU7866" s="1819"/>
      <c r="CI7866" s="1455"/>
    </row>
    <row r="7867" spans="2:87" s="1365" customFormat="1" x14ac:dyDescent="0.25">
      <c r="B7867" s="1831"/>
      <c r="C7867" s="1831"/>
      <c r="D7867" s="1627"/>
      <c r="E7867" s="1831"/>
      <c r="F7867" s="1831"/>
      <c r="G7867" s="1831"/>
      <c r="S7867" s="1473"/>
      <c r="BU7867" s="1819"/>
      <c r="CI7867" s="1455"/>
    </row>
    <row r="7868" spans="2:87" s="1365" customFormat="1" x14ac:dyDescent="0.25">
      <c r="B7868" s="1831"/>
      <c r="C7868" s="1831"/>
      <c r="D7868" s="1627"/>
      <c r="E7868" s="1831"/>
      <c r="F7868" s="1831"/>
      <c r="G7868" s="1831"/>
      <c r="S7868" s="1473"/>
      <c r="BU7868" s="1819"/>
      <c r="CI7868" s="1455"/>
    </row>
    <row r="7869" spans="2:87" s="1365" customFormat="1" x14ac:dyDescent="0.25">
      <c r="B7869" s="1831"/>
      <c r="C7869" s="1831"/>
      <c r="D7869" s="1627"/>
      <c r="E7869" s="1831"/>
      <c r="F7869" s="1831"/>
      <c r="G7869" s="1831"/>
      <c r="S7869" s="1473"/>
      <c r="BU7869" s="1819"/>
      <c r="CI7869" s="1455"/>
    </row>
    <row r="7870" spans="2:87" s="1365" customFormat="1" x14ac:dyDescent="0.25">
      <c r="B7870" s="1831"/>
      <c r="C7870" s="1831"/>
      <c r="D7870" s="1627"/>
      <c r="E7870" s="1831"/>
      <c r="F7870" s="1831"/>
      <c r="G7870" s="1831"/>
      <c r="S7870" s="1473"/>
      <c r="BU7870" s="1819"/>
      <c r="CI7870" s="1455"/>
    </row>
    <row r="7871" spans="2:87" s="1365" customFormat="1" x14ac:dyDescent="0.25">
      <c r="B7871" s="1831"/>
      <c r="C7871" s="1831"/>
      <c r="D7871" s="1627"/>
      <c r="E7871" s="1831"/>
      <c r="F7871" s="1831"/>
      <c r="G7871" s="1831"/>
      <c r="S7871" s="1473"/>
      <c r="BU7871" s="1819"/>
      <c r="CI7871" s="1455"/>
    </row>
    <row r="7872" spans="2:87" s="1365" customFormat="1" x14ac:dyDescent="0.25">
      <c r="B7872" s="1831"/>
      <c r="C7872" s="1831"/>
      <c r="D7872" s="1627"/>
      <c r="E7872" s="1831"/>
      <c r="F7872" s="1831"/>
      <c r="G7872" s="1831"/>
      <c r="S7872" s="1473"/>
      <c r="BU7872" s="1819"/>
      <c r="CI7872" s="1455"/>
    </row>
    <row r="7873" spans="1:228" s="1365" customFormat="1" x14ac:dyDescent="0.25">
      <c r="B7873" s="1831"/>
      <c r="C7873" s="1831"/>
      <c r="D7873" s="1627"/>
      <c r="E7873" s="1831"/>
      <c r="F7873" s="1831"/>
      <c r="G7873" s="1831"/>
      <c r="S7873" s="1473"/>
      <c r="BU7873" s="1819"/>
      <c r="CI7873" s="1455"/>
    </row>
    <row r="7874" spans="1:228" s="1365" customFormat="1" x14ac:dyDescent="0.25">
      <c r="B7874" s="1831"/>
      <c r="C7874" s="1831"/>
      <c r="D7874" s="1627"/>
      <c r="E7874" s="1831"/>
      <c r="F7874" s="1831"/>
      <c r="G7874" s="1831"/>
      <c r="S7874" s="1473"/>
      <c r="BU7874" s="1819"/>
      <c r="CI7874" s="1455"/>
    </row>
    <row r="7875" spans="1:228" s="1365" customFormat="1" x14ac:dyDescent="0.25">
      <c r="B7875" s="1831"/>
      <c r="C7875" s="1831"/>
      <c r="D7875" s="1627"/>
      <c r="E7875" s="1831"/>
      <c r="F7875" s="1831"/>
      <c r="G7875" s="1831"/>
      <c r="S7875" s="1473"/>
      <c r="BU7875" s="1819"/>
      <c r="CI7875" s="1455"/>
    </row>
    <row r="7876" spans="1:228" s="1365" customFormat="1" x14ac:dyDescent="0.25">
      <c r="B7876" s="1831"/>
      <c r="C7876" s="1831"/>
      <c r="D7876" s="1627"/>
      <c r="E7876" s="1831"/>
      <c r="F7876" s="1831"/>
      <c r="G7876" s="1831"/>
      <c r="S7876" s="1473"/>
      <c r="BU7876" s="1819"/>
      <c r="CI7876" s="1455"/>
    </row>
    <row r="7877" spans="1:228" s="1365" customFormat="1" x14ac:dyDescent="0.25">
      <c r="B7877" s="1831"/>
      <c r="C7877" s="1831"/>
      <c r="D7877" s="1627"/>
      <c r="E7877" s="1831"/>
      <c r="F7877" s="1831"/>
      <c r="G7877" s="1831"/>
      <c r="S7877" s="1473"/>
      <c r="BU7877" s="1819"/>
      <c r="CI7877" s="1455"/>
    </row>
    <row r="7878" spans="1:228" s="1365" customFormat="1" x14ac:dyDescent="0.25">
      <c r="B7878" s="1831"/>
      <c r="C7878" s="1831"/>
      <c r="D7878" s="1627"/>
      <c r="E7878" s="1831"/>
      <c r="F7878" s="1831"/>
      <c r="G7878" s="1831"/>
      <c r="S7878" s="1473"/>
      <c r="BU7878" s="1819"/>
      <c r="CI7878" s="1455"/>
    </row>
    <row r="7879" spans="1:228" s="1365" customFormat="1" x14ac:dyDescent="0.25">
      <c r="B7879" s="1831"/>
      <c r="C7879" s="1831"/>
      <c r="D7879" s="1627"/>
      <c r="E7879" s="1831"/>
      <c r="F7879" s="1831"/>
      <c r="G7879" s="1831"/>
      <c r="S7879" s="1473"/>
      <c r="BU7879" s="1819"/>
      <c r="CI7879" s="1455"/>
    </row>
    <row r="7880" spans="1:228" s="1365" customFormat="1" x14ac:dyDescent="0.25">
      <c r="B7880" s="1831"/>
      <c r="C7880" s="1831"/>
      <c r="D7880" s="1627"/>
      <c r="E7880" s="1831"/>
      <c r="F7880" s="1831"/>
      <c r="G7880" s="1831"/>
      <c r="S7880" s="1473"/>
      <c r="BU7880" s="1819"/>
      <c r="CI7880" s="1455"/>
    </row>
    <row r="7881" spans="1:228" s="1365" customFormat="1" x14ac:dyDescent="0.25">
      <c r="B7881" s="1831"/>
      <c r="C7881" s="1831"/>
      <c r="D7881" s="1627"/>
      <c r="E7881" s="1831"/>
      <c r="F7881" s="1831"/>
      <c r="G7881" s="1831"/>
      <c r="S7881" s="1473"/>
      <c r="BU7881" s="1819"/>
      <c r="CI7881" s="1455"/>
    </row>
    <row r="7882" spans="1:228" s="1365" customFormat="1" x14ac:dyDescent="0.25">
      <c r="A7882" s="1902"/>
      <c r="B7882" s="1831"/>
      <c r="C7882" s="1831"/>
      <c r="D7882" s="1627"/>
      <c r="E7882" s="1831"/>
      <c r="F7882" s="1831"/>
      <c r="G7882" s="1831"/>
      <c r="H7882" s="1903"/>
      <c r="J7882" s="1473"/>
      <c r="K7882" s="1473"/>
      <c r="L7882" s="1473"/>
      <c r="M7882" s="1473"/>
      <c r="N7882" s="1473"/>
      <c r="O7882" s="1473"/>
      <c r="P7882" s="1473"/>
      <c r="Q7882" s="1473"/>
      <c r="R7882" s="1473"/>
      <c r="S7882" s="1473"/>
      <c r="T7882" s="1473"/>
      <c r="U7882" s="1473"/>
      <c r="V7882" s="1473"/>
      <c r="W7882" s="1473"/>
      <c r="X7882" s="1473"/>
      <c r="Y7882" s="1815"/>
      <c r="Z7882" s="1815"/>
      <c r="AA7882" s="1815"/>
      <c r="AB7882" s="1815"/>
      <c r="AC7882" s="1815"/>
      <c r="AD7882" s="1815"/>
      <c r="AE7882" s="1815"/>
      <c r="AF7882" s="1815"/>
      <c r="AG7882" s="1815"/>
      <c r="AH7882" s="1815"/>
      <c r="AI7882" s="1815"/>
      <c r="AJ7882" s="1815"/>
      <c r="AK7882" s="1816"/>
      <c r="AL7882" s="1816"/>
      <c r="AM7882" s="1816"/>
      <c r="AN7882" s="1816"/>
      <c r="AO7882" s="1816"/>
      <c r="AP7882" s="1816"/>
      <c r="AQ7882" s="1844"/>
      <c r="AR7882" s="1817"/>
      <c r="AS7882" s="1817"/>
      <c r="AT7882" s="1818"/>
      <c r="AU7882" s="1818"/>
      <c r="AV7882" s="1818"/>
      <c r="AW7882" s="1904"/>
      <c r="AX7882" s="1819"/>
      <c r="AY7882" s="1819"/>
      <c r="AZ7882" s="1820"/>
      <c r="BA7882" s="1820"/>
      <c r="BB7882" s="1821"/>
      <c r="BC7882" s="1845"/>
      <c r="BD7882" s="1846"/>
      <c r="BE7882" s="1846"/>
      <c r="BF7882" s="1846"/>
      <c r="BG7882" s="1822"/>
      <c r="BH7882" s="1823"/>
      <c r="BI7882" s="1822"/>
      <c r="BJ7882" s="1823"/>
      <c r="BK7882" s="1823"/>
      <c r="BL7882" s="1823"/>
      <c r="BM7882" s="1824"/>
      <c r="BN7882" s="1825"/>
      <c r="BO7882" s="1847"/>
      <c r="BP7882" s="1847"/>
      <c r="BQ7882" s="1847"/>
      <c r="BR7882" s="1848"/>
      <c r="BS7882" s="1825"/>
      <c r="BT7882" s="1825"/>
      <c r="BU7882" s="1819"/>
      <c r="BV7882" s="1847"/>
      <c r="BW7882" s="1846"/>
      <c r="BX7882" s="1823"/>
      <c r="BY7882" s="1823"/>
      <c r="BZ7882" s="1826"/>
      <c r="CA7882" s="1826"/>
      <c r="CB7882" s="1827"/>
      <c r="CC7882" s="1827"/>
      <c r="CD7882" s="1828"/>
      <c r="CE7882" s="1828"/>
      <c r="CF7882" s="1849"/>
      <c r="CG7882" s="1829"/>
      <c r="CH7882" s="1830"/>
      <c r="CI7882" s="1455"/>
      <c r="CR7882" s="1902"/>
      <c r="CS7882" s="1902"/>
      <c r="CT7882" s="1902"/>
      <c r="CU7882" s="1902"/>
      <c r="CV7882" s="1902"/>
      <c r="CW7882" s="1902"/>
      <c r="DC7882" s="1902"/>
      <c r="DD7882" s="1902"/>
      <c r="DE7882" s="1902"/>
      <c r="DF7882" s="1902"/>
      <c r="DG7882" s="1902"/>
      <c r="DH7882" s="1902"/>
      <c r="DI7882" s="1902"/>
      <c r="DJ7882" s="1902"/>
      <c r="DK7882" s="1902"/>
      <c r="DL7882" s="1902"/>
      <c r="DM7882" s="1902"/>
      <c r="DN7882" s="1902"/>
      <c r="DO7882" s="1902"/>
      <c r="DP7882" s="1902"/>
      <c r="DQ7882" s="1902"/>
      <c r="DR7882" s="1902"/>
      <c r="DS7882" s="1902"/>
      <c r="DT7882" s="1902"/>
      <c r="DU7882" s="1902"/>
      <c r="DV7882" s="1902"/>
      <c r="DW7882" s="1902"/>
      <c r="DX7882" s="1902"/>
      <c r="DY7882" s="1902"/>
      <c r="DZ7882" s="1902"/>
      <c r="EA7882" s="1902"/>
      <c r="EB7882" s="1902"/>
      <c r="EC7882" s="1902"/>
      <c r="ED7882" s="1902"/>
      <c r="EE7882" s="1902"/>
      <c r="EF7882" s="1902"/>
      <c r="EG7882" s="1902"/>
      <c r="EH7882" s="1902"/>
      <c r="EI7882" s="1902"/>
      <c r="EJ7882" s="1902"/>
      <c r="EK7882" s="1902"/>
      <c r="EL7882" s="1902"/>
      <c r="EM7882" s="1902"/>
      <c r="EN7882" s="1902"/>
      <c r="EO7882" s="1902"/>
      <c r="EP7882" s="1902"/>
      <c r="EQ7882" s="1902"/>
      <c r="ER7882" s="1902"/>
      <c r="ES7882" s="1902"/>
      <c r="ET7882" s="1902"/>
      <c r="EU7882" s="1902"/>
      <c r="EV7882" s="1902"/>
      <c r="EW7882" s="1902"/>
      <c r="EX7882" s="1902"/>
      <c r="EY7882" s="1902"/>
      <c r="EZ7882" s="1902"/>
      <c r="FA7882" s="1902"/>
      <c r="FB7882" s="1902"/>
      <c r="FC7882" s="1902"/>
      <c r="FD7882" s="1902"/>
      <c r="FE7882" s="1902"/>
      <c r="FF7882" s="1902"/>
      <c r="FG7882" s="1902"/>
      <c r="FH7882" s="1902"/>
      <c r="FI7882" s="1902"/>
      <c r="FJ7882" s="1902"/>
      <c r="FK7882" s="1902"/>
      <c r="FL7882" s="1902"/>
      <c r="FM7882" s="1902"/>
      <c r="FN7882" s="1902"/>
      <c r="FO7882" s="1902"/>
      <c r="FP7882" s="1902"/>
      <c r="FQ7882" s="1902"/>
      <c r="FR7882" s="1902"/>
      <c r="FS7882" s="1902"/>
      <c r="FT7882" s="1902"/>
      <c r="FU7882" s="1902"/>
      <c r="FV7882" s="1902"/>
      <c r="FW7882" s="1902"/>
      <c r="FX7882" s="1902"/>
      <c r="FY7882" s="1902"/>
      <c r="FZ7882" s="1902"/>
      <c r="GA7882" s="1902"/>
      <c r="GB7882" s="1902"/>
      <c r="GC7882" s="1902"/>
      <c r="GD7882" s="1902"/>
      <c r="GE7882" s="1902"/>
      <c r="GF7882" s="1902"/>
      <c r="GG7882" s="1902"/>
      <c r="GH7882" s="1902"/>
      <c r="GI7882" s="1902"/>
      <c r="GJ7882" s="1902"/>
      <c r="GK7882" s="1902"/>
      <c r="GL7882" s="1902"/>
      <c r="GM7882" s="1902"/>
      <c r="GN7882" s="1902"/>
      <c r="GO7882" s="1902"/>
      <c r="GP7882" s="1902"/>
      <c r="GQ7882" s="1902"/>
      <c r="GR7882" s="1902"/>
      <c r="GS7882" s="1902"/>
      <c r="GT7882" s="1902"/>
      <c r="GU7882" s="1902"/>
      <c r="GV7882" s="1902"/>
      <c r="GW7882" s="1902"/>
      <c r="GX7882" s="1902"/>
      <c r="GY7882" s="1902"/>
      <c r="GZ7882" s="1902"/>
      <c r="HA7882" s="1902"/>
      <c r="HB7882" s="1902"/>
      <c r="HC7882" s="1902"/>
      <c r="HD7882" s="1902"/>
      <c r="HE7882" s="1902"/>
      <c r="HF7882" s="1902"/>
      <c r="HG7882" s="1902"/>
      <c r="HH7882" s="1902"/>
      <c r="HI7882" s="1902"/>
      <c r="HJ7882" s="1902"/>
      <c r="HK7882" s="1902"/>
      <c r="HL7882" s="1902"/>
      <c r="HM7882" s="1902"/>
      <c r="HN7882" s="1902"/>
      <c r="HO7882" s="1902"/>
      <c r="HP7882" s="1902"/>
      <c r="HQ7882" s="1902"/>
      <c r="HR7882" s="1902"/>
      <c r="HS7882" s="1902"/>
      <c r="HT7882" s="1902"/>
    </row>
  </sheetData>
  <mergeCells count="9">
    <mergeCell ref="A88:B88"/>
    <mergeCell ref="A94:B94"/>
    <mergeCell ref="A98:B98"/>
    <mergeCell ref="A26:B26"/>
    <mergeCell ref="A47:B47"/>
    <mergeCell ref="A60:B60"/>
    <mergeCell ref="A65:B65"/>
    <mergeCell ref="A73:B74"/>
    <mergeCell ref="A81:B8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EC053-F346-4CC6-9AE1-CBFDC7D46F43}">
  <sheetPr>
    <tabColor rgb="FF588824"/>
  </sheetPr>
  <dimension ref="B1:N7921"/>
  <sheetViews>
    <sheetView showGridLines="0" showRowColHeaders="0" tabSelected="1" zoomScale="89" zoomScaleNormal="90" workbookViewId="0">
      <pane ySplit="4" topLeftCell="A5" activePane="bottomLeft" state="frozen"/>
      <selection activeCell="A13" sqref="A13"/>
      <selection pane="bottomLeft" activeCell="A68" sqref="A1:E68"/>
    </sheetView>
  </sheetViews>
  <sheetFormatPr defaultColWidth="48" defaultRowHeight="13.2" x14ac:dyDescent="0.25"/>
  <cols>
    <col min="1" max="1" width="5.21875" style="1365" customWidth="1"/>
    <col min="2" max="2" width="1.109375" style="1365" bestFit="1" customWidth="1"/>
    <col min="3" max="3" width="59" style="1365" customWidth="1"/>
    <col min="4" max="4" width="18" style="1365" customWidth="1"/>
    <col min="5" max="5" width="8.6640625" style="1365" customWidth="1"/>
    <col min="6" max="6" width="1.109375" style="1365" bestFit="1" customWidth="1"/>
    <col min="7" max="16384" width="48" style="1365"/>
  </cols>
  <sheetData>
    <row r="1" spans="2:4" s="1831" customFormat="1" x14ac:dyDescent="0.3">
      <c r="D1" s="1831" t="s">
        <v>9</v>
      </c>
    </row>
    <row r="2" spans="2:4" s="1831" customFormat="1" x14ac:dyDescent="0.3">
      <c r="D2" s="1831" t="s">
        <v>14</v>
      </c>
    </row>
    <row r="3" spans="2:4" s="1831" customFormat="1" x14ac:dyDescent="0.3">
      <c r="D3" s="1831" t="s">
        <v>319</v>
      </c>
    </row>
    <row r="4" spans="2:4" s="1831" customFormat="1" x14ac:dyDescent="0.3">
      <c r="D4" s="1831" t="s">
        <v>89</v>
      </c>
    </row>
    <row r="5" spans="2:4" s="1831" customFormat="1" x14ac:dyDescent="0.3">
      <c r="D5" s="1831" t="s">
        <v>1259</v>
      </c>
    </row>
    <row r="6" spans="2:4" s="1831" customFormat="1" x14ac:dyDescent="0.25">
      <c r="D6" s="1832"/>
    </row>
    <row r="7" spans="2:4" s="1831" customFormat="1" x14ac:dyDescent="0.3"/>
    <row r="8" spans="2:4" s="1831" customFormat="1" x14ac:dyDescent="0.3">
      <c r="C8" s="1831" t="s">
        <v>6</v>
      </c>
      <c r="D8" s="1831" t="s">
        <v>6</v>
      </c>
    </row>
    <row r="9" spans="2:4" x14ac:dyDescent="0.25">
      <c r="C9" s="1831" t="s">
        <v>1571</v>
      </c>
      <c r="D9" s="1839">
        <v>22892</v>
      </c>
    </row>
    <row r="10" spans="2:4" s="1460" customFormat="1" x14ac:dyDescent="0.25">
      <c r="C10" s="1460" t="s">
        <v>1570</v>
      </c>
      <c r="D10" s="1365" t="s">
        <v>6</v>
      </c>
    </row>
    <row r="11" spans="2:4" s="1460" customFormat="1" ht="31.95" customHeight="1" x14ac:dyDescent="0.25">
      <c r="B11" s="1916" t="s">
        <v>121</v>
      </c>
      <c r="C11" s="1916"/>
    </row>
    <row r="12" spans="2:4" s="1460" customFormat="1" x14ac:dyDescent="0.25">
      <c r="C12" s="1635" t="s">
        <v>126</v>
      </c>
      <c r="D12" s="1839">
        <v>30796.242470163466</v>
      </c>
    </row>
    <row r="13" spans="2:4" s="1460" customFormat="1" x14ac:dyDescent="0.25">
      <c r="C13" s="1635" t="s">
        <v>1458</v>
      </c>
      <c r="D13" s="1839">
        <v>12099.897964913707</v>
      </c>
    </row>
    <row r="14" spans="2:4" s="1460" customFormat="1" x14ac:dyDescent="0.25">
      <c r="C14" s="1635" t="s">
        <v>1461</v>
      </c>
      <c r="D14" s="1839">
        <v>2182.4609164694289</v>
      </c>
    </row>
    <row r="15" spans="2:4" s="1460" customFormat="1" x14ac:dyDescent="0.25">
      <c r="C15" s="1635" t="s">
        <v>684</v>
      </c>
      <c r="D15" s="1839">
        <v>4623.7347784881622</v>
      </c>
    </row>
    <row r="16" spans="2:4" s="1460" customFormat="1" x14ac:dyDescent="0.25">
      <c r="C16" s="1635" t="s">
        <v>178</v>
      </c>
      <c r="D16" s="1839">
        <v>68750</v>
      </c>
    </row>
    <row r="17" spans="2:4" s="1460" customFormat="1" x14ac:dyDescent="0.25">
      <c r="C17" s="1635" t="s">
        <v>1326</v>
      </c>
      <c r="D17" s="1839">
        <v>183071.11056882705</v>
      </c>
    </row>
    <row r="18" spans="2:4" s="1460" customFormat="1" x14ac:dyDescent="0.25">
      <c r="C18" s="1635" t="s">
        <v>1490</v>
      </c>
      <c r="D18" s="1839">
        <v>82106.736703083021</v>
      </c>
    </row>
    <row r="19" spans="2:4" s="1460" customFormat="1" x14ac:dyDescent="0.25">
      <c r="C19" s="1635" t="s">
        <v>1572</v>
      </c>
      <c r="D19" s="1839">
        <v>8914.4391975752387</v>
      </c>
    </row>
    <row r="20" spans="2:4" s="1460" customFormat="1" x14ac:dyDescent="0.25">
      <c r="C20" s="1635" t="s">
        <v>1492</v>
      </c>
      <c r="D20" s="1839">
        <v>5252.5236241149942</v>
      </c>
    </row>
    <row r="21" spans="2:4" s="1460" customFormat="1" ht="19.2" customHeight="1" x14ac:dyDescent="0.25">
      <c r="B21" s="1916" t="s">
        <v>175</v>
      </c>
      <c r="C21" s="1916"/>
      <c r="D21" s="1839"/>
    </row>
    <row r="22" spans="2:4" s="1460" customFormat="1" x14ac:dyDescent="0.25">
      <c r="C22" s="1635" t="s">
        <v>1494</v>
      </c>
      <c r="D22" s="1839">
        <v>166665</v>
      </c>
    </row>
    <row r="23" spans="2:4" s="1460" customFormat="1" ht="18.75" customHeight="1" x14ac:dyDescent="0.25">
      <c r="C23" s="1635" t="s">
        <v>704</v>
      </c>
      <c r="D23" s="1839">
        <v>6089.1444467946494</v>
      </c>
    </row>
    <row r="24" spans="2:4" s="1460" customFormat="1" x14ac:dyDescent="0.25">
      <c r="C24" s="1635" t="s">
        <v>1341</v>
      </c>
      <c r="D24" s="1839">
        <v>15927.755746604898</v>
      </c>
    </row>
    <row r="25" spans="2:4" s="1460" customFormat="1" x14ac:dyDescent="0.25">
      <c r="C25" s="1635" t="s">
        <v>1495</v>
      </c>
      <c r="D25" s="1839">
        <v>2510.353844559796</v>
      </c>
    </row>
    <row r="26" spans="2:4" s="1460" customFormat="1" x14ac:dyDescent="0.25">
      <c r="C26" s="1635" t="s">
        <v>202</v>
      </c>
      <c r="D26" s="1839">
        <v>2070.9126124220552</v>
      </c>
    </row>
    <row r="27" spans="2:4" s="1460" customFormat="1" x14ac:dyDescent="0.25">
      <c r="C27" s="1635" t="s">
        <v>1499</v>
      </c>
      <c r="D27" s="1839">
        <v>2063.7204928740489</v>
      </c>
    </row>
    <row r="28" spans="2:4" s="1460" customFormat="1" x14ac:dyDescent="0.25">
      <c r="C28" s="1635" t="s">
        <v>210</v>
      </c>
      <c r="D28" s="1839">
        <v>10349.875747774609</v>
      </c>
    </row>
    <row r="29" spans="2:4" s="1460" customFormat="1" x14ac:dyDescent="0.25">
      <c r="C29" s="1635" t="s">
        <v>1364</v>
      </c>
      <c r="D29" s="1839">
        <v>6162.9396890413327</v>
      </c>
    </row>
    <row r="30" spans="2:4" s="1460" customFormat="1" x14ac:dyDescent="0.25">
      <c r="C30" s="1635" t="s">
        <v>1509</v>
      </c>
      <c r="D30" s="1839">
        <v>13447</v>
      </c>
    </row>
    <row r="31" spans="2:4" s="1460" customFormat="1" x14ac:dyDescent="0.25">
      <c r="C31" s="1635" t="s">
        <v>1511</v>
      </c>
      <c r="D31" s="1839">
        <v>892.36938094650827</v>
      </c>
    </row>
    <row r="32" spans="2:4" s="1460" customFormat="1" ht="19.95" customHeight="1" x14ac:dyDescent="0.25">
      <c r="B32" s="1916" t="s">
        <v>1365</v>
      </c>
      <c r="C32" s="1916"/>
      <c r="D32" s="1839"/>
    </row>
    <row r="33" spans="2:6" s="1460" customFormat="1" x14ac:dyDescent="0.25">
      <c r="C33" s="1635" t="s">
        <v>217</v>
      </c>
      <c r="D33" s="1839">
        <v>9070</v>
      </c>
    </row>
    <row r="34" spans="2:6" s="1460" customFormat="1" x14ac:dyDescent="0.25">
      <c r="C34" s="1635" t="s">
        <v>1514</v>
      </c>
      <c r="D34" s="1839">
        <v>10000</v>
      </c>
      <c r="E34" s="1460" t="s">
        <v>6</v>
      </c>
      <c r="F34" s="1460" t="s">
        <v>6</v>
      </c>
    </row>
    <row r="35" spans="2:6" s="1460" customFormat="1" ht="26.4" x14ac:dyDescent="0.25">
      <c r="C35" s="1635" t="s">
        <v>224</v>
      </c>
      <c r="D35" s="1839">
        <v>24800.280937111333</v>
      </c>
    </row>
    <row r="36" spans="2:6" s="1460" customFormat="1" x14ac:dyDescent="0.25">
      <c r="D36" s="1839"/>
    </row>
    <row r="37" spans="2:6" s="1460" customFormat="1" ht="20.399999999999999" customHeight="1" x14ac:dyDescent="0.25">
      <c r="B37" s="1916" t="s">
        <v>1369</v>
      </c>
      <c r="C37" s="1916"/>
      <c r="D37" s="1839"/>
    </row>
    <row r="38" spans="2:6" s="1460" customFormat="1" x14ac:dyDescent="0.25">
      <c r="C38" s="1635" t="s">
        <v>251</v>
      </c>
      <c r="D38" s="1839">
        <v>35460.313047764634</v>
      </c>
    </row>
    <row r="39" spans="2:6" s="1460" customFormat="1" x14ac:dyDescent="0.25">
      <c r="C39" s="1635" t="s">
        <v>257</v>
      </c>
      <c r="D39" s="1839">
        <v>12412</v>
      </c>
    </row>
    <row r="40" spans="2:6" s="1460" customFormat="1" x14ac:dyDescent="0.25">
      <c r="C40" s="1831" t="s">
        <v>1382</v>
      </c>
      <c r="D40" s="1839">
        <v>8425</v>
      </c>
    </row>
    <row r="41" spans="2:6" s="1460" customFormat="1" x14ac:dyDescent="0.25">
      <c r="C41" s="1635" t="s">
        <v>1520</v>
      </c>
      <c r="D41" s="1839">
        <v>34000</v>
      </c>
    </row>
    <row r="42" spans="2:6" s="1460" customFormat="1" ht="14.4" customHeight="1" x14ac:dyDescent="0.25">
      <c r="B42" s="1916" t="s">
        <v>1385</v>
      </c>
      <c r="C42" s="1916"/>
      <c r="D42" s="1839"/>
    </row>
    <row r="43" spans="2:6" s="1460" customFormat="1" x14ac:dyDescent="0.25">
      <c r="B43" s="1916"/>
      <c r="C43" s="1916"/>
      <c r="D43" s="1839"/>
    </row>
    <row r="44" spans="2:6" s="1460" customFormat="1" x14ac:dyDescent="0.25">
      <c r="C44" s="1635" t="s">
        <v>267</v>
      </c>
      <c r="D44" s="1839">
        <v>2085</v>
      </c>
    </row>
    <row r="45" spans="2:6" s="1460" customFormat="1" x14ac:dyDescent="0.25">
      <c r="C45" s="1635" t="s">
        <v>271</v>
      </c>
      <c r="D45" s="1839">
        <v>5000</v>
      </c>
    </row>
    <row r="46" spans="2:6" s="1460" customFormat="1" x14ac:dyDescent="0.25">
      <c r="C46" s="1635" t="s">
        <v>1527</v>
      </c>
      <c r="D46" s="1839">
        <v>1150</v>
      </c>
    </row>
    <row r="47" spans="2:6" s="1460" customFormat="1" ht="30.6" customHeight="1" x14ac:dyDescent="0.25">
      <c r="B47" s="1916" t="s">
        <v>554</v>
      </c>
      <c r="C47" s="1916"/>
      <c r="D47" s="1839"/>
    </row>
    <row r="48" spans="2:6" s="1460" customFormat="1" x14ac:dyDescent="0.25">
      <c r="C48" s="1635" t="s">
        <v>735</v>
      </c>
      <c r="D48" s="1839">
        <v>6486.7216163393769</v>
      </c>
      <c r="F48" s="1460" t="s">
        <v>6</v>
      </c>
    </row>
    <row r="49" spans="2:14" s="1460" customFormat="1" ht="29.4" customHeight="1" x14ac:dyDescent="0.25">
      <c r="C49" s="1635" t="s">
        <v>1400</v>
      </c>
      <c r="D49" s="1839">
        <v>605.92420870948365</v>
      </c>
    </row>
    <row r="50" spans="2:14" s="1460" customFormat="1" x14ac:dyDescent="0.25">
      <c r="C50" s="1635" t="s">
        <v>1578</v>
      </c>
      <c r="D50" s="1839">
        <v>3236.3623835590938</v>
      </c>
      <c r="N50" s="1460" t="s">
        <v>6</v>
      </c>
    </row>
    <row r="51" spans="2:14" s="1460" customFormat="1" x14ac:dyDescent="0.25">
      <c r="C51" s="1635" t="s">
        <v>279</v>
      </c>
      <c r="D51" s="1839">
        <v>16000</v>
      </c>
    </row>
    <row r="52" spans="2:14" s="1460" customFormat="1" ht="19.2" customHeight="1" x14ac:dyDescent="0.25">
      <c r="B52" s="1916" t="s">
        <v>1405</v>
      </c>
      <c r="C52" s="1917"/>
      <c r="D52" s="1839"/>
    </row>
    <row r="53" spans="2:14" s="1460" customFormat="1" x14ac:dyDescent="0.25">
      <c r="C53" s="1635" t="s">
        <v>1574</v>
      </c>
      <c r="D53" s="1839">
        <v>450</v>
      </c>
    </row>
    <row r="54" spans="2:14" s="1460" customFormat="1" ht="27" customHeight="1" x14ac:dyDescent="0.25">
      <c r="C54" s="1635" t="s">
        <v>1575</v>
      </c>
      <c r="D54" s="1839">
        <v>48000</v>
      </c>
    </row>
    <row r="55" spans="2:14" s="1460" customFormat="1" x14ac:dyDescent="0.25">
      <c r="C55" s="1635" t="s">
        <v>737</v>
      </c>
      <c r="D55" s="1839">
        <v>1463</v>
      </c>
    </row>
    <row r="56" spans="2:14" s="1460" customFormat="1" x14ac:dyDescent="0.25">
      <c r="C56" s="1635" t="s">
        <v>300</v>
      </c>
      <c r="D56" s="1839">
        <v>1375</v>
      </c>
    </row>
    <row r="57" spans="2:14" s="1838" customFormat="1" x14ac:dyDescent="0.25">
      <c r="C57" s="1856" t="s">
        <v>1410</v>
      </c>
      <c r="D57" s="1839">
        <v>4025</v>
      </c>
    </row>
    <row r="58" spans="2:14" s="1460" customFormat="1" ht="19.95" customHeight="1" x14ac:dyDescent="0.25">
      <c r="B58" s="1916" t="s">
        <v>290</v>
      </c>
      <c r="C58" s="1916"/>
      <c r="D58" s="1839"/>
    </row>
    <row r="59" spans="2:14" s="1838" customFormat="1" x14ac:dyDescent="0.25">
      <c r="C59" s="1856" t="s">
        <v>1573</v>
      </c>
      <c r="D59" s="1839">
        <v>2424.8783870449179</v>
      </c>
    </row>
    <row r="60" spans="2:14" s="1460" customFormat="1" x14ac:dyDescent="0.25">
      <c r="C60" s="1460" t="s">
        <v>1579</v>
      </c>
      <c r="D60" s="1839"/>
    </row>
    <row r="61" spans="2:14" s="1460" customFormat="1" ht="24" customHeight="1" x14ac:dyDescent="0.25">
      <c r="B61" s="1916" t="s">
        <v>1538</v>
      </c>
      <c r="C61" s="1916"/>
      <c r="D61" s="1839">
        <v>3500</v>
      </c>
    </row>
    <row r="62" spans="2:14" x14ac:dyDescent="0.25">
      <c r="C62" s="1831" t="s">
        <v>1569</v>
      </c>
      <c r="D62" s="1857">
        <f>SUMIFS(D12:D60,D12:D60,"&gt;0")</f>
        <v>850445.6987651817</v>
      </c>
    </row>
    <row r="63" spans="2:14" x14ac:dyDescent="0.25">
      <c r="C63" s="1831" t="s">
        <v>305</v>
      </c>
      <c r="D63" s="1839">
        <f>SUM(D62-D9)/D9</f>
        <v>36.150345044783407</v>
      </c>
    </row>
    <row r="64" spans="2:14" x14ac:dyDescent="0.25">
      <c r="B64" s="1365" t="s">
        <v>6</v>
      </c>
    </row>
    <row r="65" spans="3:4" x14ac:dyDescent="0.25">
      <c r="C65" s="1365" t="s">
        <v>1580</v>
      </c>
    </row>
    <row r="66" spans="3:4" x14ac:dyDescent="0.25">
      <c r="C66" s="1365" t="s">
        <v>1577</v>
      </c>
    </row>
    <row r="67" spans="3:4" x14ac:dyDescent="0.25">
      <c r="C67" s="1365" t="s">
        <v>1576</v>
      </c>
    </row>
    <row r="68" spans="3:4" x14ac:dyDescent="0.25">
      <c r="C68" s="1365" t="s">
        <v>6</v>
      </c>
    </row>
    <row r="69" spans="3:4" x14ac:dyDescent="0.25">
      <c r="C69" s="1365" t="s">
        <v>6</v>
      </c>
    </row>
    <row r="70" spans="3:4" x14ac:dyDescent="0.25">
      <c r="C70" s="1365" t="s">
        <v>6</v>
      </c>
    </row>
    <row r="71" spans="3:4" x14ac:dyDescent="0.25">
      <c r="C71" s="1365" t="s">
        <v>6</v>
      </c>
      <c r="D71" s="1365" t="s">
        <v>6</v>
      </c>
    </row>
    <row r="72" spans="3:4" x14ac:dyDescent="0.25">
      <c r="C72" s="1365" t="s">
        <v>6</v>
      </c>
      <c r="D72" s="1365" t="s">
        <v>6</v>
      </c>
    </row>
    <row r="73" spans="3:4" x14ac:dyDescent="0.25">
      <c r="C73" s="1365" t="s">
        <v>6</v>
      </c>
      <c r="D73" s="1365" t="s">
        <v>6</v>
      </c>
    </row>
    <row r="74" spans="3:4" x14ac:dyDescent="0.25">
      <c r="C74" s="1365" t="s">
        <v>6</v>
      </c>
      <c r="D74" s="1365" t="s">
        <v>6</v>
      </c>
    </row>
    <row r="75" spans="3:4" ht="25.95" customHeight="1" x14ac:dyDescent="0.25">
      <c r="C75" s="1365" t="s">
        <v>6</v>
      </c>
      <c r="D75" s="1365" t="s">
        <v>6</v>
      </c>
    </row>
    <row r="76" spans="3:4" x14ac:dyDescent="0.25">
      <c r="C76" s="1365" t="s">
        <v>6</v>
      </c>
      <c r="D76" s="1365" t="s">
        <v>6</v>
      </c>
    </row>
    <row r="77" spans="3:4" x14ac:dyDescent="0.25">
      <c r="C77" s="1365" t="s">
        <v>6</v>
      </c>
      <c r="D77" s="1365" t="s">
        <v>6</v>
      </c>
    </row>
    <row r="78" spans="3:4" x14ac:dyDescent="0.25">
      <c r="C78" s="1365" t="s">
        <v>6</v>
      </c>
      <c r="D78" s="1365" t="s">
        <v>6</v>
      </c>
    </row>
    <row r="79" spans="3:4" x14ac:dyDescent="0.25">
      <c r="C79" s="1365" t="s">
        <v>6</v>
      </c>
      <c r="D79" s="1365" t="s">
        <v>6</v>
      </c>
    </row>
    <row r="80" spans="3:4" x14ac:dyDescent="0.25">
      <c r="C80" s="1365" t="s">
        <v>6</v>
      </c>
      <c r="D80" s="1365" t="s">
        <v>6</v>
      </c>
    </row>
    <row r="81" spans="3:4" x14ac:dyDescent="0.25">
      <c r="C81" s="1365" t="s">
        <v>6</v>
      </c>
      <c r="D81" s="1365" t="s">
        <v>6</v>
      </c>
    </row>
    <row r="82" spans="3:4" x14ac:dyDescent="0.25">
      <c r="C82" s="1365" t="s">
        <v>6</v>
      </c>
      <c r="D82" s="1365" t="s">
        <v>6</v>
      </c>
    </row>
    <row r="83" spans="3:4" x14ac:dyDescent="0.25">
      <c r="C83" s="1365" t="s">
        <v>6</v>
      </c>
      <c r="D83" s="1365" t="s">
        <v>6</v>
      </c>
    </row>
    <row r="84" spans="3:4" x14ac:dyDescent="0.25">
      <c r="C84" s="1365" t="s">
        <v>6</v>
      </c>
      <c r="D84" s="1365" t="s">
        <v>6</v>
      </c>
    </row>
    <row r="85" spans="3:4" x14ac:dyDescent="0.25">
      <c r="C85" s="1365" t="s">
        <v>6</v>
      </c>
      <c r="D85" s="1365" t="s">
        <v>6</v>
      </c>
    </row>
    <row r="86" spans="3:4" x14ac:dyDescent="0.25">
      <c r="C86" s="1365" t="s">
        <v>6</v>
      </c>
      <c r="D86" s="1365" t="s">
        <v>6</v>
      </c>
    </row>
    <row r="87" spans="3:4" x14ac:dyDescent="0.25">
      <c r="C87" s="1365" t="s">
        <v>6</v>
      </c>
      <c r="D87" s="1365" t="s">
        <v>6</v>
      </c>
    </row>
    <row r="88" spans="3:4" x14ac:dyDescent="0.25">
      <c r="C88" s="1365" t="s">
        <v>6</v>
      </c>
      <c r="D88" s="1365" t="s">
        <v>6</v>
      </c>
    </row>
    <row r="89" spans="3:4" x14ac:dyDescent="0.25">
      <c r="C89" s="1365" t="s">
        <v>6</v>
      </c>
      <c r="D89" s="1365" t="s">
        <v>6</v>
      </c>
    </row>
    <row r="90" spans="3:4" x14ac:dyDescent="0.25">
      <c r="C90" s="1365" t="s">
        <v>6</v>
      </c>
      <c r="D90" s="1365" t="s">
        <v>6</v>
      </c>
    </row>
    <row r="91" spans="3:4" x14ac:dyDescent="0.25">
      <c r="C91" s="1365" t="s">
        <v>6</v>
      </c>
      <c r="D91" s="1365" t="s">
        <v>6</v>
      </c>
    </row>
    <row r="92" spans="3:4" x14ac:dyDescent="0.25">
      <c r="C92" s="1365" t="s">
        <v>6</v>
      </c>
      <c r="D92" s="1365" t="s">
        <v>6</v>
      </c>
    </row>
    <row r="93" spans="3:4" x14ac:dyDescent="0.25">
      <c r="C93" s="1365" t="s">
        <v>6</v>
      </c>
      <c r="D93" s="1365" t="s">
        <v>6</v>
      </c>
    </row>
    <row r="94" spans="3:4" x14ac:dyDescent="0.25">
      <c r="C94" s="1365" t="s">
        <v>6</v>
      </c>
      <c r="D94" s="1365" t="s">
        <v>6</v>
      </c>
    </row>
    <row r="95" spans="3:4" x14ac:dyDescent="0.25">
      <c r="C95" s="1365" t="s">
        <v>6</v>
      </c>
      <c r="D95" s="1365" t="s">
        <v>6</v>
      </c>
    </row>
    <row r="96" spans="3:4" x14ac:dyDescent="0.25">
      <c r="C96" s="1365" t="s">
        <v>6</v>
      </c>
      <c r="D96" s="1365" t="s">
        <v>6</v>
      </c>
    </row>
    <row r="97" spans="3:4" x14ac:dyDescent="0.25">
      <c r="C97" s="1365" t="s">
        <v>6</v>
      </c>
      <c r="D97" s="1365" t="s">
        <v>6</v>
      </c>
    </row>
    <row r="98" spans="3:4" x14ac:dyDescent="0.25">
      <c r="C98" s="1365" t="s">
        <v>6</v>
      </c>
      <c r="D98" s="1365" t="s">
        <v>6</v>
      </c>
    </row>
    <row r="99" spans="3:4" x14ac:dyDescent="0.25">
      <c r="C99" s="1365" t="s">
        <v>6</v>
      </c>
      <c r="D99" s="1365" t="s">
        <v>6</v>
      </c>
    </row>
    <row r="100" spans="3:4" x14ac:dyDescent="0.25">
      <c r="C100" s="1365" t="s">
        <v>6</v>
      </c>
      <c r="D100" s="1365" t="s">
        <v>6</v>
      </c>
    </row>
    <row r="101" spans="3:4" x14ac:dyDescent="0.25">
      <c r="C101" s="1365" t="s">
        <v>6</v>
      </c>
      <c r="D101" s="1365" t="s">
        <v>6</v>
      </c>
    </row>
    <row r="102" spans="3:4" x14ac:dyDescent="0.25">
      <c r="C102" s="1365" t="s">
        <v>6</v>
      </c>
      <c r="D102" s="1365" t="s">
        <v>6</v>
      </c>
    </row>
    <row r="103" spans="3:4" x14ac:dyDescent="0.25">
      <c r="C103" s="1365" t="s">
        <v>6</v>
      </c>
      <c r="D103" s="1365" t="s">
        <v>6</v>
      </c>
    </row>
    <row r="104" spans="3:4" x14ac:dyDescent="0.25">
      <c r="C104" s="1365" t="s">
        <v>6</v>
      </c>
      <c r="D104" s="1365" t="s">
        <v>6</v>
      </c>
    </row>
    <row r="105" spans="3:4" x14ac:dyDescent="0.25">
      <c r="C105" s="1365" t="s">
        <v>6</v>
      </c>
      <c r="D105" s="1365" t="s">
        <v>6</v>
      </c>
    </row>
    <row r="106" spans="3:4" x14ac:dyDescent="0.25">
      <c r="C106" s="1365" t="s">
        <v>6</v>
      </c>
      <c r="D106" s="1365" t="s">
        <v>6</v>
      </c>
    </row>
    <row r="107" spans="3:4" x14ac:dyDescent="0.25">
      <c r="C107" s="1365" t="s">
        <v>6</v>
      </c>
      <c r="D107" s="1365" t="s">
        <v>6</v>
      </c>
    </row>
    <row r="108" spans="3:4" x14ac:dyDescent="0.25">
      <c r="C108" s="1365" t="s">
        <v>6</v>
      </c>
      <c r="D108" s="1365" t="s">
        <v>6</v>
      </c>
    </row>
    <row r="109" spans="3:4" x14ac:dyDescent="0.25">
      <c r="C109" s="1365" t="s">
        <v>6</v>
      </c>
      <c r="D109" s="1365" t="s">
        <v>6</v>
      </c>
    </row>
    <row r="110" spans="3:4" x14ac:dyDescent="0.25">
      <c r="C110" s="1365" t="s">
        <v>6</v>
      </c>
      <c r="D110" s="1365" t="s">
        <v>6</v>
      </c>
    </row>
    <row r="111" spans="3:4" x14ac:dyDescent="0.25">
      <c r="C111" s="1365" t="s">
        <v>6</v>
      </c>
      <c r="D111" s="1365" t="s">
        <v>6</v>
      </c>
    </row>
    <row r="7857" spans="3:3" x14ac:dyDescent="0.25">
      <c r="C7857" s="1365" t="s">
        <v>6</v>
      </c>
    </row>
    <row r="7921" spans="3:3" x14ac:dyDescent="0.25">
      <c r="C7921" s="1365">
        <v>1</v>
      </c>
    </row>
  </sheetData>
  <mergeCells count="9">
    <mergeCell ref="B11:C11"/>
    <mergeCell ref="B21:C21"/>
    <mergeCell ref="B61:C61"/>
    <mergeCell ref="B32:C32"/>
    <mergeCell ref="B37:C37"/>
    <mergeCell ref="B42:C43"/>
    <mergeCell ref="B47:C47"/>
    <mergeCell ref="B58:C58"/>
    <mergeCell ref="B52:C52"/>
  </mergeCells>
  <phoneticPr fontId="131" type="noConversion"/>
  <pageMargins left="0.25" right="0.25" top="0.75" bottom="0.75" header="0.3" footer="0.3"/>
  <pageSetup paperSize="17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D51B6091C8E04CB9BCE9A81F5625BE" ma:contentTypeVersion="3" ma:contentTypeDescription="Create a new document." ma:contentTypeScope="" ma:versionID="362a093b0ed84f1df77faf6dd48201be">
  <xsd:schema xmlns:xsd="http://www.w3.org/2001/XMLSchema" xmlns:xs="http://www.w3.org/2001/XMLSchema" xmlns:p="http://schemas.microsoft.com/office/2006/metadata/properties" xmlns:ns2="31b44616-9d0b-48c5-a997-86a1fb0a97eb" targetNamespace="http://schemas.microsoft.com/office/2006/metadata/properties" ma:root="true" ma:fieldsID="694958b4571198ca056a4ebb2c040a6a" ns2:_="">
    <xsd:import namespace="31b44616-9d0b-48c5-a997-86a1fb0a97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44616-9d0b-48c5-a997-86a1fb0a97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885DFC-8DBD-4D1D-A465-FA0B2F89E8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b44616-9d0b-48c5-a997-86a1fb0a97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4685D5-7B66-4CEE-9D67-FF950DEA54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5DD5FF5-D023-4ED2-8612-4E34E935829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225c0aa-f4a0-4925-bc81-eaff87943970}" enabled="0" method="" siteId="{d225c0aa-f4a0-4925-bc81-eaff8794397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Formulas_2020</vt:lpstr>
      <vt:lpstr>2020_Jurisdiction_Pop_Est</vt:lpstr>
      <vt:lpstr>Formulas_2021</vt:lpstr>
      <vt:lpstr>Formulas_2022</vt:lpstr>
      <vt:lpstr>2021_Jurisdiction_Pop_Est</vt:lpstr>
      <vt:lpstr>2020_Juris_Pop_Est_FRA_Only</vt:lpstr>
      <vt:lpstr>Formulas_2023</vt:lpstr>
      <vt:lpstr>Sheet2</vt:lpstr>
      <vt:lpstr>Sheet3</vt:lpstr>
      <vt:lpstr>TEST</vt:lpstr>
      <vt:lpstr>Formulas_2025</vt:lpstr>
      <vt:lpstr>FINAL</vt:lpstr>
      <vt:lpstr>FINAL!Print_Area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eleuby</dc:creator>
  <cp:keywords/>
  <dc:description/>
  <cp:lastModifiedBy>Eileen Leuby</cp:lastModifiedBy>
  <cp:revision/>
  <cp:lastPrinted>2025-09-08T15:07:42Z</cp:lastPrinted>
  <dcterms:created xsi:type="dcterms:W3CDTF">2014-08-25T13:43:48Z</dcterms:created>
  <dcterms:modified xsi:type="dcterms:W3CDTF">2025-09-08T15:07:45Z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0x0101001BD51B6091C8E04CB9BCE9A81F5625BE</vt:lpwstr>
  </property>
  <property fmtid="{D5CDD505-2E9C-101B-9397-08002B2CF9AE}" pid="3" name="MediaServiceImageTags">
    <vt:lpwstr/>
  </property>
</Properties>
</file>